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ink/ink1.xml" ContentType="application/inkml+xml"/>
  <Override PartName="/xl/drawings/drawing3.xml" ContentType="application/vnd.openxmlformats-officedocument.drawing+xml"/>
  <Override PartName="/xl/ink/ink2.xml" ContentType="application/inkml+xml"/>
  <Override PartName="/xl/ink/ink3.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D:\SEFT Data For Jon\062\0105 - done\"/>
    </mc:Choice>
  </mc:AlternateContent>
  <xr:revisionPtr revIDLastSave="0" documentId="13_ncr:1_{E2207AE2-3675-4E83-97E8-7993C209ACAE}" xr6:coauthVersionLast="47" xr6:coauthVersionMax="47" xr10:uidLastSave="{00000000-0000-0000-0000-000000000000}"/>
  <bookViews>
    <workbookView xWindow="-108" yWindow="-108" windowWidth="23256" windowHeight="12576" tabRatio="705" activeTab="2" xr2:uid="{00000000-000D-0000-FFFF-FFFF00000000}"/>
  </bookViews>
  <sheets>
    <sheet name="Front Page" sheetId="7" r:id="rId1"/>
    <sheet name="General Instructions" sheetId="13" r:id="rId2"/>
    <sheet name="Questionnaire" sheetId="1" r:id="rId3"/>
    <sheet name="Help" sheetId="4" r:id="rId4"/>
    <sheet name="Validation" sheetId="12" r:id="rId5"/>
    <sheet name="Country List" sheetId="2" r:id="rId6"/>
    <sheet name="Industry List" sheetId="3" r:id="rId7"/>
    <sheet name="Output" sheetId="16" r:id="rId8"/>
    <sheet name="CORA Encoding" sheetId="15" state="hidden" r:id="rId9"/>
  </sheets>
  <definedNames>
    <definedName name="_xlnm._FilterDatabase" localSheetId="7" hidden="1">Output!$A$1:$B$38120</definedName>
    <definedName name="_xlnm._FilterDatabase" localSheetId="2" hidden="1">Questionnaire!$A$1:$E$19</definedName>
    <definedName name="IndustrySector">'Industry List'!$B$3:$B$110</definedName>
    <definedName name="NonUKCountry">'Country List'!$E$4:$E$239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6" i="16" l="1"/>
  <c r="B38119" i="16"/>
  <c r="B38118" i="16"/>
  <c r="B38117" i="16"/>
  <c r="B38116" i="16"/>
  <c r="B38115" i="16"/>
  <c r="B38114" i="16"/>
  <c r="B38113" i="16"/>
  <c r="B38112" i="16"/>
  <c r="B38111" i="16"/>
  <c r="B38110" i="16"/>
  <c r="B38109" i="16"/>
  <c r="B38108" i="16"/>
  <c r="B38107" i="16"/>
  <c r="B38106" i="16"/>
  <c r="B38105" i="16"/>
  <c r="B38104" i="16"/>
  <c r="B38103" i="16"/>
  <c r="B38102" i="16"/>
  <c r="B38101" i="16"/>
  <c r="B38100" i="16"/>
  <c r="B38099" i="16"/>
  <c r="B38098" i="16"/>
  <c r="B38097" i="16"/>
  <c r="B38096" i="16"/>
  <c r="B38095" i="16"/>
  <c r="B38094" i="16"/>
  <c r="B38093" i="16"/>
  <c r="B38092" i="16"/>
  <c r="B38091" i="16"/>
  <c r="B38090" i="16"/>
  <c r="B38089" i="16"/>
  <c r="B38088" i="16"/>
  <c r="B38087" i="16"/>
  <c r="B38086" i="16"/>
  <c r="B38085" i="16"/>
  <c r="B38084" i="16"/>
  <c r="B38083" i="16"/>
  <c r="B38082" i="16"/>
  <c r="B38081" i="16"/>
  <c r="B38080" i="16"/>
  <c r="B38079" i="16"/>
  <c r="B38078" i="16"/>
  <c r="B38077" i="16"/>
  <c r="B38076" i="16"/>
  <c r="B38075" i="16"/>
  <c r="B38074" i="16"/>
  <c r="B38073" i="16"/>
  <c r="B38072" i="16"/>
  <c r="B38071" i="16"/>
  <c r="B38070" i="16"/>
  <c r="B38069" i="16"/>
  <c r="B38068" i="16"/>
  <c r="B38067" i="16"/>
  <c r="B38066" i="16"/>
  <c r="B38065" i="16"/>
  <c r="B38064" i="16"/>
  <c r="B38063" i="16"/>
  <c r="B38062" i="16"/>
  <c r="B38061" i="16"/>
  <c r="B38060" i="16"/>
  <c r="B38059" i="16"/>
  <c r="B38058" i="16"/>
  <c r="B38057" i="16"/>
  <c r="B38056" i="16"/>
  <c r="B38055" i="16"/>
  <c r="B38054" i="16"/>
  <c r="B38053" i="16"/>
  <c r="B38052" i="16"/>
  <c r="B38051" i="16"/>
  <c r="B38050" i="16"/>
  <c r="B38049" i="16"/>
  <c r="B38048" i="16"/>
  <c r="B38047" i="16"/>
  <c r="B38046" i="16"/>
  <c r="B38045" i="16"/>
  <c r="B38044" i="16"/>
  <c r="B38043" i="16"/>
  <c r="B38042" i="16"/>
  <c r="B38041" i="16"/>
  <c r="B38040" i="16"/>
  <c r="B38039" i="16"/>
  <c r="B38038" i="16"/>
  <c r="B38037" i="16"/>
  <c r="B38036" i="16"/>
  <c r="B38035" i="16"/>
  <c r="B38034" i="16"/>
  <c r="B38033" i="16"/>
  <c r="B38032" i="16"/>
  <c r="B38031" i="16"/>
  <c r="B38030" i="16"/>
  <c r="B38029" i="16"/>
  <c r="B38028" i="16"/>
  <c r="B38027" i="16"/>
  <c r="B38026" i="16"/>
  <c r="B38025" i="16"/>
  <c r="B38024" i="16"/>
  <c r="B38023" i="16"/>
  <c r="B38022" i="16"/>
  <c r="B38021" i="16"/>
  <c r="B38020" i="16"/>
  <c r="B38019" i="16"/>
  <c r="B38018" i="16"/>
  <c r="B38017" i="16"/>
  <c r="B38016" i="16"/>
  <c r="B38015" i="16"/>
  <c r="B38014" i="16"/>
  <c r="B38013" i="16"/>
  <c r="B38012" i="16"/>
  <c r="B38011" i="16"/>
  <c r="B38010" i="16"/>
  <c r="B38009" i="16"/>
  <c r="B38008" i="16"/>
  <c r="B38007" i="16"/>
  <c r="B38006" i="16"/>
  <c r="B38005" i="16"/>
  <c r="B38004" i="16"/>
  <c r="B38003" i="16"/>
  <c r="B38002" i="16"/>
  <c r="B38001" i="16"/>
  <c r="B38000" i="16"/>
  <c r="B37999" i="16"/>
  <c r="B37998" i="16"/>
  <c r="B37997" i="16"/>
  <c r="B37996" i="16"/>
  <c r="B37995" i="16"/>
  <c r="B37994" i="16"/>
  <c r="B37993" i="16"/>
  <c r="B37992" i="16"/>
  <c r="B37991" i="16"/>
  <c r="B37990" i="16"/>
  <c r="B37989" i="16"/>
  <c r="B37988" i="16"/>
  <c r="B37987" i="16"/>
  <c r="B37986" i="16"/>
  <c r="B37985" i="16"/>
  <c r="B37984" i="16"/>
  <c r="B37983" i="16"/>
  <c r="B37982" i="16"/>
  <c r="B37981" i="16"/>
  <c r="B37980" i="16"/>
  <c r="B37979" i="16"/>
  <c r="B37978" i="16"/>
  <c r="B37977" i="16"/>
  <c r="B37976" i="16"/>
  <c r="B37975" i="16"/>
  <c r="B37974" i="16"/>
  <c r="B37973" i="16"/>
  <c r="B37972" i="16"/>
  <c r="B37971" i="16"/>
  <c r="B37970" i="16"/>
  <c r="B37969" i="16"/>
  <c r="B37968" i="16"/>
  <c r="B37967" i="16"/>
  <c r="B37966" i="16"/>
  <c r="B37965" i="16"/>
  <c r="B37964" i="16"/>
  <c r="B37963" i="16"/>
  <c r="B37962" i="16"/>
  <c r="B37961" i="16"/>
  <c r="B37960" i="16"/>
  <c r="B37959" i="16"/>
  <c r="B37958" i="16"/>
  <c r="B37957" i="16"/>
  <c r="B37956" i="16"/>
  <c r="B37955" i="16"/>
  <c r="B37954" i="16"/>
  <c r="B37953" i="16"/>
  <c r="B37952" i="16"/>
  <c r="B37951" i="16"/>
  <c r="B37950" i="16"/>
  <c r="B37949" i="16"/>
  <c r="B37948" i="16"/>
  <c r="B37947" i="16"/>
  <c r="B37946" i="16"/>
  <c r="B37945" i="16"/>
  <c r="B37944" i="16"/>
  <c r="B37943" i="16"/>
  <c r="B37942" i="16"/>
  <c r="B37941" i="16"/>
  <c r="B37940" i="16"/>
  <c r="B37939" i="16"/>
  <c r="B37938" i="16"/>
  <c r="B37937" i="16"/>
  <c r="B37936" i="16"/>
  <c r="B37935" i="16"/>
  <c r="B37934" i="16"/>
  <c r="B37933" i="16"/>
  <c r="B37932" i="16"/>
  <c r="B37931" i="16"/>
  <c r="B37930" i="16"/>
  <c r="B37929" i="16"/>
  <c r="B37928" i="16"/>
  <c r="B37927" i="16"/>
  <c r="B37926" i="16"/>
  <c r="B37925" i="16"/>
  <c r="B37924" i="16"/>
  <c r="B37923" i="16"/>
  <c r="B37922" i="16"/>
  <c r="B37921" i="16"/>
  <c r="B37920" i="16"/>
  <c r="B37919" i="16"/>
  <c r="B37918" i="16"/>
  <c r="B37917" i="16"/>
  <c r="B37916" i="16"/>
  <c r="B37915" i="16"/>
  <c r="B37914" i="16"/>
  <c r="B37913" i="16"/>
  <c r="B37912" i="16"/>
  <c r="B37911" i="16"/>
  <c r="B37910" i="16"/>
  <c r="B37909" i="16"/>
  <c r="B37908" i="16"/>
  <c r="B37907" i="16"/>
  <c r="B37906" i="16"/>
  <c r="B37905" i="16"/>
  <c r="B37904" i="16"/>
  <c r="B37903" i="16"/>
  <c r="B37902" i="16"/>
  <c r="B37901" i="16"/>
  <c r="B37900" i="16"/>
  <c r="B37899" i="16"/>
  <c r="B37898" i="16"/>
  <c r="B37897" i="16"/>
  <c r="B37896" i="16"/>
  <c r="B37895" i="16"/>
  <c r="B37894" i="16"/>
  <c r="B37893" i="16"/>
  <c r="B37892" i="16"/>
  <c r="B37891" i="16"/>
  <c r="B37890" i="16"/>
  <c r="B37889" i="16"/>
  <c r="B37888" i="16"/>
  <c r="B37887" i="16"/>
  <c r="B37886" i="16"/>
  <c r="B37885" i="16"/>
  <c r="B37884" i="16"/>
  <c r="B37883" i="16"/>
  <c r="B37882" i="16"/>
  <c r="B37881" i="16"/>
  <c r="B37880" i="16"/>
  <c r="B37879" i="16"/>
  <c r="B37878" i="16"/>
  <c r="B37877" i="16"/>
  <c r="B37876" i="16"/>
  <c r="B37875" i="16"/>
  <c r="B37874" i="16"/>
  <c r="B37873" i="16"/>
  <c r="B37872" i="16"/>
  <c r="B37871" i="16"/>
  <c r="B37870" i="16"/>
  <c r="B37869" i="16"/>
  <c r="B37868" i="16"/>
  <c r="B37867" i="16"/>
  <c r="B37866" i="16"/>
  <c r="B37865" i="16"/>
  <c r="B37864" i="16"/>
  <c r="B37863" i="16"/>
  <c r="B37862" i="16"/>
  <c r="B37861" i="16"/>
  <c r="B37860" i="16"/>
  <c r="B37859" i="16"/>
  <c r="B37858" i="16"/>
  <c r="B37857" i="16"/>
  <c r="B37856" i="16"/>
  <c r="B37855" i="16"/>
  <c r="B37854" i="16"/>
  <c r="B37853" i="16"/>
  <c r="B37852" i="16"/>
  <c r="B37851" i="16"/>
  <c r="B37850" i="16"/>
  <c r="B37849" i="16"/>
  <c r="B37848" i="16"/>
  <c r="B37847" i="16"/>
  <c r="B37846" i="16"/>
  <c r="B37845" i="16"/>
  <c r="B37844" i="16"/>
  <c r="B37843" i="16"/>
  <c r="B37842" i="16"/>
  <c r="B37841" i="16"/>
  <c r="B37840" i="16"/>
  <c r="B37839" i="16"/>
  <c r="B37838" i="16"/>
  <c r="B37837" i="16"/>
  <c r="B37836" i="16"/>
  <c r="B37835" i="16"/>
  <c r="B37834" i="16"/>
  <c r="B37833" i="16"/>
  <c r="B37832" i="16"/>
  <c r="B37831" i="16"/>
  <c r="B37830" i="16"/>
  <c r="B37829" i="16"/>
  <c r="B37828" i="16"/>
  <c r="B37827" i="16"/>
  <c r="B37826" i="16"/>
  <c r="B37825" i="16"/>
  <c r="B37824" i="16"/>
  <c r="B37823" i="16"/>
  <c r="B37822" i="16"/>
  <c r="B37821" i="16"/>
  <c r="B37820" i="16"/>
  <c r="B37819" i="16"/>
  <c r="B37818" i="16"/>
  <c r="B37817" i="16"/>
  <c r="B37816" i="16"/>
  <c r="B37815" i="16"/>
  <c r="B37814" i="16"/>
  <c r="B37813" i="16"/>
  <c r="B37812" i="16"/>
  <c r="B37811" i="16"/>
  <c r="B37810" i="16"/>
  <c r="B37809" i="16"/>
  <c r="B37808" i="16"/>
  <c r="B37807" i="16"/>
  <c r="B37806" i="16"/>
  <c r="B37805" i="16"/>
  <c r="B37804" i="16"/>
  <c r="B37803" i="16"/>
  <c r="B37802" i="16"/>
  <c r="B37801" i="16"/>
  <c r="B37800" i="16"/>
  <c r="B37799" i="16"/>
  <c r="B37798" i="16"/>
  <c r="B37797" i="16"/>
  <c r="B37796" i="16"/>
  <c r="B37795" i="16"/>
  <c r="B37794" i="16"/>
  <c r="B37793" i="16"/>
  <c r="B37792" i="16"/>
  <c r="B37791" i="16"/>
  <c r="B37790" i="16"/>
  <c r="B37789" i="16"/>
  <c r="B37788" i="16"/>
  <c r="B37787" i="16"/>
  <c r="B37786" i="16"/>
  <c r="B37785" i="16"/>
  <c r="B37784" i="16"/>
  <c r="B37783" i="16"/>
  <c r="B37782" i="16"/>
  <c r="B37781" i="16"/>
  <c r="B37780" i="16"/>
  <c r="B37779" i="16"/>
  <c r="B37778" i="16"/>
  <c r="B37777" i="16"/>
  <c r="B37776" i="16"/>
  <c r="B37775" i="16"/>
  <c r="B37774" i="16"/>
  <c r="B37773" i="16"/>
  <c r="B37772" i="16"/>
  <c r="B37771" i="16"/>
  <c r="B37770" i="16"/>
  <c r="B37769" i="16"/>
  <c r="B37768" i="16"/>
  <c r="B37767" i="16"/>
  <c r="B37766" i="16"/>
  <c r="B37765" i="16"/>
  <c r="B37764" i="16"/>
  <c r="B37763" i="16"/>
  <c r="B37762" i="16"/>
  <c r="B37761" i="16"/>
  <c r="B37760" i="16"/>
  <c r="B37759" i="16"/>
  <c r="B37758" i="16"/>
  <c r="B37757" i="16"/>
  <c r="B37756" i="16"/>
  <c r="B37755" i="16"/>
  <c r="B37754" i="16"/>
  <c r="B37753" i="16"/>
  <c r="B37752" i="16"/>
  <c r="B37751" i="16"/>
  <c r="B37750" i="16"/>
  <c r="B37749" i="16"/>
  <c r="B37748" i="16"/>
  <c r="B37747" i="16"/>
  <c r="B37746" i="16"/>
  <c r="B37745" i="16"/>
  <c r="B37744" i="16"/>
  <c r="B37743" i="16"/>
  <c r="B37742" i="16"/>
  <c r="B37741" i="16"/>
  <c r="B37740" i="16"/>
  <c r="B37739" i="16"/>
  <c r="B37738" i="16"/>
  <c r="B37737" i="16"/>
  <c r="B37736" i="16"/>
  <c r="B37735" i="16"/>
  <c r="B37734" i="16"/>
  <c r="B37733" i="16"/>
  <c r="B37732" i="16"/>
  <c r="B37731" i="16"/>
  <c r="B37730" i="16"/>
  <c r="B37729" i="16"/>
  <c r="B37728" i="16"/>
  <c r="B37727" i="16"/>
  <c r="B37726" i="16"/>
  <c r="B37725" i="16"/>
  <c r="B37724" i="16"/>
  <c r="B37723" i="16"/>
  <c r="B37722" i="16"/>
  <c r="B37721" i="16"/>
  <c r="B37720" i="16"/>
  <c r="B37719" i="16"/>
  <c r="B37718" i="16"/>
  <c r="B37717" i="16"/>
  <c r="B37716" i="16"/>
  <c r="B37715" i="16"/>
  <c r="B37714" i="16"/>
  <c r="B37713" i="16"/>
  <c r="B37712" i="16"/>
  <c r="B37711" i="16"/>
  <c r="B37710" i="16"/>
  <c r="B37709" i="16"/>
  <c r="B37708" i="16"/>
  <c r="B37707" i="16"/>
  <c r="B37706" i="16"/>
  <c r="B37705" i="16"/>
  <c r="B37704" i="16"/>
  <c r="B37703" i="16"/>
  <c r="B37702" i="16"/>
  <c r="B37701" i="16"/>
  <c r="B37700" i="16"/>
  <c r="B37699" i="16"/>
  <c r="B37698" i="16"/>
  <c r="B37697" i="16"/>
  <c r="B37696" i="16"/>
  <c r="B37695" i="16"/>
  <c r="B37694" i="16"/>
  <c r="B37693" i="16"/>
  <c r="B37692" i="16"/>
  <c r="B37691" i="16"/>
  <c r="B37690" i="16"/>
  <c r="B37689" i="16"/>
  <c r="B37688" i="16"/>
  <c r="B37687" i="16"/>
  <c r="B37686" i="16"/>
  <c r="B37685" i="16"/>
  <c r="B37684" i="16"/>
  <c r="B37683" i="16"/>
  <c r="B37682" i="16"/>
  <c r="B37681" i="16"/>
  <c r="B37680" i="16"/>
  <c r="B37679" i="16"/>
  <c r="B37678" i="16"/>
  <c r="B37677" i="16"/>
  <c r="B37676" i="16"/>
  <c r="B37675" i="16"/>
  <c r="B37674" i="16"/>
  <c r="B37673" i="16"/>
  <c r="B37672" i="16"/>
  <c r="B37671" i="16"/>
  <c r="B37670" i="16"/>
  <c r="B37669" i="16"/>
  <c r="B37668" i="16"/>
  <c r="B37667" i="16"/>
  <c r="B37666" i="16"/>
  <c r="B37665" i="16"/>
  <c r="B37664" i="16"/>
  <c r="B37663" i="16"/>
  <c r="B37662" i="16"/>
  <c r="B37661" i="16"/>
  <c r="B37660" i="16"/>
  <c r="B37659" i="16"/>
  <c r="B37658" i="16"/>
  <c r="B37657" i="16"/>
  <c r="B37656" i="16"/>
  <c r="B37655" i="16"/>
  <c r="B37654" i="16"/>
  <c r="B37653" i="16"/>
  <c r="B37652" i="16"/>
  <c r="B37651" i="16"/>
  <c r="B37650" i="16"/>
  <c r="B37649" i="16"/>
  <c r="B37648" i="16"/>
  <c r="B37647" i="16"/>
  <c r="B37646" i="16"/>
  <c r="B37645" i="16"/>
  <c r="B37644" i="16"/>
  <c r="B37643" i="16"/>
  <c r="B37642" i="16"/>
  <c r="B37641" i="16"/>
  <c r="B37640" i="16"/>
  <c r="B37639" i="16"/>
  <c r="B37638" i="16"/>
  <c r="B37637" i="16"/>
  <c r="B37636" i="16"/>
  <c r="B37635" i="16"/>
  <c r="B37634" i="16"/>
  <c r="B37633" i="16"/>
  <c r="B37632" i="16"/>
  <c r="B37631" i="16"/>
  <c r="B37630" i="16"/>
  <c r="B37629" i="16"/>
  <c r="B37628" i="16"/>
  <c r="B37627" i="16"/>
  <c r="B37626" i="16"/>
  <c r="B37625" i="16"/>
  <c r="B37624" i="16"/>
  <c r="B37623" i="16"/>
  <c r="B37622" i="16"/>
  <c r="B37621" i="16"/>
  <c r="B37620" i="16"/>
  <c r="B37619" i="16"/>
  <c r="B37618" i="16"/>
  <c r="B37617" i="16"/>
  <c r="B37616" i="16"/>
  <c r="B37615" i="16"/>
  <c r="B37614" i="16"/>
  <c r="B37613" i="16"/>
  <c r="B37612" i="16"/>
  <c r="B37611" i="16"/>
  <c r="B37610" i="16"/>
  <c r="B37609" i="16"/>
  <c r="B37608" i="16"/>
  <c r="B37607" i="16"/>
  <c r="B37606" i="16"/>
  <c r="B37605" i="16"/>
  <c r="B37604" i="16"/>
  <c r="B37603" i="16"/>
  <c r="B37602" i="16"/>
  <c r="B37601" i="16"/>
  <c r="B37600" i="16"/>
  <c r="B37599" i="16"/>
  <c r="B37598" i="16"/>
  <c r="B37597" i="16"/>
  <c r="B37596" i="16"/>
  <c r="B37595" i="16"/>
  <c r="B37594" i="16"/>
  <c r="B37593" i="16"/>
  <c r="B37592" i="16"/>
  <c r="B37591" i="16"/>
  <c r="B37590" i="16"/>
  <c r="B37589" i="16"/>
  <c r="B37588" i="16"/>
  <c r="B37587" i="16"/>
  <c r="B37586" i="16"/>
  <c r="B37585" i="16"/>
  <c r="B37584" i="16"/>
  <c r="B37583" i="16"/>
  <c r="B37582" i="16"/>
  <c r="B37581" i="16"/>
  <c r="B37580" i="16"/>
  <c r="B37579" i="16"/>
  <c r="B37578" i="16"/>
  <c r="B37577" i="16"/>
  <c r="B37576" i="16"/>
  <c r="B37575" i="16"/>
  <c r="B37574" i="16"/>
  <c r="B37573" i="16"/>
  <c r="B37572" i="16"/>
  <c r="B37571" i="16"/>
  <c r="B37570" i="16"/>
  <c r="B37569" i="16"/>
  <c r="B37568" i="16"/>
  <c r="B37567" i="16"/>
  <c r="B37566" i="16"/>
  <c r="B37565" i="16"/>
  <c r="B37564" i="16"/>
  <c r="B37563" i="16"/>
  <c r="B37562" i="16"/>
  <c r="B37561" i="16"/>
  <c r="B37560" i="16"/>
  <c r="B37559" i="16"/>
  <c r="B37558" i="16"/>
  <c r="B37557" i="16"/>
  <c r="B37556" i="16"/>
  <c r="B37555" i="16"/>
  <c r="B37554" i="16"/>
  <c r="B37553" i="16"/>
  <c r="B37552" i="16"/>
  <c r="B37551" i="16"/>
  <c r="B37550" i="16"/>
  <c r="B37549" i="16"/>
  <c r="B37548" i="16"/>
  <c r="B37547" i="16"/>
  <c r="B37546" i="16"/>
  <c r="B37545" i="16"/>
  <c r="B37544" i="16"/>
  <c r="B37543" i="16"/>
  <c r="B37542" i="16"/>
  <c r="B37541" i="16"/>
  <c r="B37540" i="16"/>
  <c r="B37539" i="16"/>
  <c r="B37538" i="16"/>
  <c r="B37537" i="16"/>
  <c r="B37536" i="16"/>
  <c r="B37535" i="16"/>
  <c r="B37534" i="16"/>
  <c r="B37533" i="16"/>
  <c r="B37532" i="16"/>
  <c r="B37531" i="16"/>
  <c r="B37530" i="16"/>
  <c r="B37529" i="16"/>
  <c r="B37528" i="16"/>
  <c r="B37527" i="16"/>
  <c r="B37526" i="16"/>
  <c r="B37525" i="16"/>
  <c r="B37524" i="16"/>
  <c r="B37523" i="16"/>
  <c r="B37522" i="16"/>
  <c r="B37521" i="16"/>
  <c r="B37520" i="16"/>
  <c r="B37519" i="16"/>
  <c r="B37518" i="16"/>
  <c r="B37517" i="16"/>
  <c r="B37516" i="16"/>
  <c r="B37515" i="16"/>
  <c r="B37514" i="16"/>
  <c r="B37513" i="16"/>
  <c r="B37512" i="16"/>
  <c r="B37511" i="16"/>
  <c r="B37510" i="16"/>
  <c r="B37509" i="16"/>
  <c r="B37508" i="16"/>
  <c r="B37507" i="16"/>
  <c r="B37506" i="16"/>
  <c r="B37505" i="16"/>
  <c r="B37504" i="16"/>
  <c r="B37503" i="16"/>
  <c r="B37502" i="16"/>
  <c r="B37501" i="16"/>
  <c r="B37500" i="16"/>
  <c r="B37499" i="16"/>
  <c r="B37498" i="16"/>
  <c r="B37497" i="16"/>
  <c r="B37496" i="16"/>
  <c r="B37495" i="16"/>
  <c r="B37494" i="16"/>
  <c r="B37493" i="16"/>
  <c r="B37492" i="16"/>
  <c r="B37491" i="16"/>
  <c r="B37490" i="16"/>
  <c r="B37489" i="16"/>
  <c r="B37488" i="16"/>
  <c r="B37487" i="16"/>
  <c r="B37486" i="16"/>
  <c r="B37485" i="16"/>
  <c r="B37484" i="16"/>
  <c r="B37483" i="16"/>
  <c r="B37482" i="16"/>
  <c r="B37481" i="16"/>
  <c r="B37480" i="16"/>
  <c r="B37479" i="16"/>
  <c r="B37478" i="16"/>
  <c r="B37477" i="16"/>
  <c r="B37476" i="16"/>
  <c r="B37475" i="16"/>
  <c r="B37474" i="16"/>
  <c r="B37473" i="16"/>
  <c r="B37472" i="16"/>
  <c r="B37471" i="16"/>
  <c r="B37470" i="16"/>
  <c r="B37469" i="16"/>
  <c r="B37468" i="16"/>
  <c r="B37467" i="16"/>
  <c r="B37466" i="16"/>
  <c r="B37465" i="16"/>
  <c r="B37464" i="16"/>
  <c r="B37463" i="16"/>
  <c r="B37462" i="16"/>
  <c r="B37461" i="16"/>
  <c r="B37460" i="16"/>
  <c r="B37459" i="16"/>
  <c r="B37458" i="16"/>
  <c r="B37457" i="16"/>
  <c r="B37456" i="16"/>
  <c r="B37455" i="16"/>
  <c r="B37454" i="16"/>
  <c r="B37453" i="16"/>
  <c r="B37452" i="16"/>
  <c r="B37451" i="16"/>
  <c r="B37450" i="16"/>
  <c r="B37449" i="16"/>
  <c r="B37448" i="16"/>
  <c r="B37447" i="16"/>
  <c r="B37446" i="16"/>
  <c r="B37445" i="16"/>
  <c r="B37444" i="16"/>
  <c r="B37443" i="16"/>
  <c r="B37442" i="16"/>
  <c r="B37441" i="16"/>
  <c r="B37440" i="16"/>
  <c r="B37439" i="16"/>
  <c r="B37438" i="16"/>
  <c r="B37437" i="16"/>
  <c r="B37436" i="16"/>
  <c r="B37435" i="16"/>
  <c r="B37434" i="16"/>
  <c r="B37433" i="16"/>
  <c r="B37432" i="16"/>
  <c r="B37431" i="16"/>
  <c r="B37430" i="16"/>
  <c r="B37429" i="16"/>
  <c r="B37428" i="16"/>
  <c r="B37427" i="16"/>
  <c r="B37426" i="16"/>
  <c r="B37425" i="16"/>
  <c r="B37424" i="16"/>
  <c r="B37423" i="16"/>
  <c r="B37422" i="16"/>
  <c r="B37421" i="16"/>
  <c r="B37420" i="16"/>
  <c r="B37419" i="16"/>
  <c r="B37418" i="16"/>
  <c r="B37417" i="16"/>
  <c r="B37416" i="16"/>
  <c r="B37415" i="16"/>
  <c r="B37414" i="16"/>
  <c r="B37413" i="16"/>
  <c r="B37412" i="16"/>
  <c r="B37411" i="16"/>
  <c r="B37410" i="16"/>
  <c r="B37409" i="16"/>
  <c r="B37408" i="16"/>
  <c r="B37407" i="16"/>
  <c r="B37406" i="16"/>
  <c r="B37405" i="16"/>
  <c r="B37404" i="16"/>
  <c r="B37403" i="16"/>
  <c r="B37402" i="16"/>
  <c r="B37401" i="16"/>
  <c r="B37400" i="16"/>
  <c r="B37399" i="16"/>
  <c r="B37398" i="16"/>
  <c r="B37397" i="16"/>
  <c r="B37396" i="16"/>
  <c r="B37395" i="16"/>
  <c r="B37394" i="16"/>
  <c r="B37393" i="16"/>
  <c r="B37392" i="16"/>
  <c r="B37391" i="16"/>
  <c r="B37390" i="16"/>
  <c r="B37389" i="16"/>
  <c r="B37388" i="16"/>
  <c r="B37387" i="16"/>
  <c r="B37386" i="16"/>
  <c r="B37385" i="16"/>
  <c r="B37384" i="16"/>
  <c r="B37383" i="16"/>
  <c r="B37382" i="16"/>
  <c r="B37381" i="16"/>
  <c r="B37380" i="16"/>
  <c r="B37379" i="16"/>
  <c r="B37378" i="16"/>
  <c r="B37377" i="16"/>
  <c r="B37376" i="16"/>
  <c r="B37375" i="16"/>
  <c r="B37374" i="16"/>
  <c r="B37373" i="16"/>
  <c r="B37372" i="16"/>
  <c r="B37371" i="16"/>
  <c r="B37370" i="16"/>
  <c r="B37369" i="16"/>
  <c r="B37368" i="16"/>
  <c r="B37367" i="16"/>
  <c r="B37366" i="16"/>
  <c r="B37365" i="16"/>
  <c r="B37364" i="16"/>
  <c r="B37363" i="16"/>
  <c r="B37362" i="16"/>
  <c r="B37361" i="16"/>
  <c r="B37360" i="16"/>
  <c r="B37359" i="16"/>
  <c r="B37358" i="16"/>
  <c r="B37357" i="16"/>
  <c r="B37356" i="16"/>
  <c r="B37355" i="16"/>
  <c r="B37354" i="16"/>
  <c r="B37353" i="16"/>
  <c r="B37352" i="16"/>
  <c r="B37351" i="16"/>
  <c r="B37350" i="16"/>
  <c r="B37349" i="16"/>
  <c r="B37348" i="16"/>
  <c r="B37347" i="16"/>
  <c r="B37346" i="16"/>
  <c r="B37345" i="16"/>
  <c r="B37344" i="16"/>
  <c r="B37343" i="16"/>
  <c r="B37342" i="16"/>
  <c r="B37341" i="16"/>
  <c r="B37340" i="16"/>
  <c r="B37339" i="16"/>
  <c r="B37338" i="16"/>
  <c r="B37337" i="16"/>
  <c r="B37336" i="16"/>
  <c r="B37335" i="16"/>
  <c r="B37334" i="16"/>
  <c r="B37333" i="16"/>
  <c r="B37332" i="16"/>
  <c r="B37331" i="16"/>
  <c r="B37330" i="16"/>
  <c r="B37329" i="16"/>
  <c r="B37328" i="16"/>
  <c r="B37327" i="16"/>
  <c r="B37326" i="16"/>
  <c r="B37325" i="16"/>
  <c r="B37324" i="16"/>
  <c r="B37323" i="16"/>
  <c r="B37322" i="16"/>
  <c r="B37321" i="16"/>
  <c r="B37320" i="16"/>
  <c r="B37319" i="16"/>
  <c r="B37318" i="16"/>
  <c r="B37317" i="16"/>
  <c r="B37316" i="16"/>
  <c r="B37315" i="16"/>
  <c r="B37314" i="16"/>
  <c r="B37313" i="16"/>
  <c r="B37312" i="16"/>
  <c r="B37311" i="16"/>
  <c r="B37310" i="16"/>
  <c r="B37309" i="16"/>
  <c r="B37308" i="16"/>
  <c r="B37307" i="16"/>
  <c r="B37306" i="16"/>
  <c r="B37305" i="16"/>
  <c r="B37304" i="16"/>
  <c r="B37303" i="16"/>
  <c r="B37302" i="16"/>
  <c r="B37301" i="16"/>
  <c r="B37300" i="16"/>
  <c r="B37299" i="16"/>
  <c r="B37298" i="16"/>
  <c r="B37297" i="16"/>
  <c r="B37296" i="16"/>
  <c r="B37295" i="16"/>
  <c r="B37294" i="16"/>
  <c r="B37293" i="16"/>
  <c r="B37292" i="16"/>
  <c r="B37291" i="16"/>
  <c r="B37290" i="16"/>
  <c r="B37289" i="16"/>
  <c r="B37288" i="16"/>
  <c r="B37287" i="16"/>
  <c r="B37286" i="16"/>
  <c r="B37285" i="16"/>
  <c r="B37284" i="16"/>
  <c r="B37283" i="16"/>
  <c r="B37282" i="16"/>
  <c r="B37281" i="16"/>
  <c r="B37280" i="16"/>
  <c r="B37279" i="16"/>
  <c r="B37278" i="16"/>
  <c r="B37277" i="16"/>
  <c r="B37276" i="16"/>
  <c r="B37275" i="16"/>
  <c r="B37274" i="16"/>
  <c r="B37273" i="16"/>
  <c r="B37272" i="16"/>
  <c r="B37271" i="16"/>
  <c r="B37270" i="16"/>
  <c r="B37269" i="16"/>
  <c r="B37268" i="16"/>
  <c r="B37267" i="16"/>
  <c r="B37266" i="16"/>
  <c r="B37265" i="16"/>
  <c r="B37264" i="16"/>
  <c r="B37263" i="16"/>
  <c r="B37262" i="16"/>
  <c r="B37261" i="16"/>
  <c r="B37260" i="16"/>
  <c r="B37259" i="16"/>
  <c r="B37258" i="16"/>
  <c r="B37257" i="16"/>
  <c r="B37256" i="16"/>
  <c r="B37255" i="16"/>
  <c r="B37254" i="16"/>
  <c r="B37253" i="16"/>
  <c r="B37252" i="16"/>
  <c r="B37251" i="16"/>
  <c r="B37250" i="16"/>
  <c r="B37249" i="16"/>
  <c r="B37248" i="16"/>
  <c r="B37247" i="16"/>
  <c r="B37246" i="16"/>
  <c r="B37245" i="16"/>
  <c r="B37244" i="16"/>
  <c r="B37243" i="16"/>
  <c r="B37242" i="16"/>
  <c r="B37241" i="16"/>
  <c r="B37240" i="16"/>
  <c r="B37239" i="16"/>
  <c r="B37238" i="16"/>
  <c r="B37237" i="16"/>
  <c r="B37236" i="16"/>
  <c r="B37235" i="16"/>
  <c r="B37234" i="16"/>
  <c r="B37233" i="16"/>
  <c r="B37232" i="16"/>
  <c r="B37231" i="16"/>
  <c r="B37230" i="16"/>
  <c r="B37229" i="16"/>
  <c r="B37228" i="16"/>
  <c r="B37227" i="16"/>
  <c r="B37226" i="16"/>
  <c r="B37225" i="16"/>
  <c r="B37224" i="16"/>
  <c r="B37223" i="16"/>
  <c r="B37222" i="16"/>
  <c r="B37221" i="16"/>
  <c r="B37220" i="16"/>
  <c r="B37219" i="16"/>
  <c r="B37218" i="16"/>
  <c r="B37217" i="16"/>
  <c r="B37216" i="16"/>
  <c r="B37215" i="16"/>
  <c r="B37214" i="16"/>
  <c r="B37213" i="16"/>
  <c r="B37212" i="16"/>
  <c r="B37211" i="16"/>
  <c r="B37210" i="16"/>
  <c r="B37209" i="16"/>
  <c r="B37208" i="16"/>
  <c r="B37207" i="16"/>
  <c r="B37206" i="16"/>
  <c r="B37205" i="16"/>
  <c r="B37204" i="16"/>
  <c r="B37203" i="16"/>
  <c r="B37202" i="16"/>
  <c r="B37201" i="16"/>
  <c r="B37200" i="16"/>
  <c r="B37199" i="16"/>
  <c r="B37198" i="16"/>
  <c r="B37197" i="16"/>
  <c r="B37196" i="16"/>
  <c r="B37195" i="16"/>
  <c r="B37194" i="16"/>
  <c r="B37193" i="16"/>
  <c r="B37192" i="16"/>
  <c r="B37191" i="16"/>
  <c r="B37190" i="16"/>
  <c r="B37189" i="16"/>
  <c r="B37188" i="16"/>
  <c r="B37187" i="16"/>
  <c r="B37186" i="16"/>
  <c r="B37185" i="16"/>
  <c r="B37184" i="16"/>
  <c r="B37183" i="16"/>
  <c r="B37182" i="16"/>
  <c r="B37181" i="16"/>
  <c r="B37180" i="16"/>
  <c r="B37179" i="16"/>
  <c r="B37178" i="16"/>
  <c r="B37177" i="16"/>
  <c r="B37176" i="16"/>
  <c r="B37175" i="16"/>
  <c r="B37174" i="16"/>
  <c r="B37173" i="16"/>
  <c r="B37172" i="16"/>
  <c r="B37171" i="16"/>
  <c r="B37170" i="16"/>
  <c r="B37169" i="16"/>
  <c r="B37168" i="16"/>
  <c r="B37167" i="16"/>
  <c r="B37166" i="16"/>
  <c r="B37165" i="16"/>
  <c r="B37164" i="16"/>
  <c r="B37163" i="16"/>
  <c r="B37162" i="16"/>
  <c r="B37161" i="16"/>
  <c r="B37160" i="16"/>
  <c r="B37159" i="16"/>
  <c r="B37158" i="16"/>
  <c r="B37157" i="16"/>
  <c r="B37156" i="16"/>
  <c r="B37155" i="16"/>
  <c r="B37154" i="16"/>
  <c r="B37153" i="16"/>
  <c r="B37152" i="16"/>
  <c r="B37151" i="16"/>
  <c r="B37150" i="16"/>
  <c r="B37149" i="16"/>
  <c r="B37148" i="16"/>
  <c r="B37147" i="16"/>
  <c r="B37146" i="16"/>
  <c r="B37145" i="16"/>
  <c r="B37144" i="16"/>
  <c r="B37143" i="16"/>
  <c r="B37142" i="16"/>
  <c r="B37141" i="16"/>
  <c r="B37140" i="16"/>
  <c r="B37139" i="16"/>
  <c r="B37138" i="16"/>
  <c r="B37137" i="16"/>
  <c r="B37136" i="16"/>
  <c r="B37135" i="16"/>
  <c r="B37134" i="16"/>
  <c r="B37133" i="16"/>
  <c r="B37132" i="16"/>
  <c r="B37131" i="16"/>
  <c r="B37130" i="16"/>
  <c r="B37129" i="16"/>
  <c r="B37128" i="16"/>
  <c r="B37127" i="16"/>
  <c r="B37126" i="16"/>
  <c r="B37125" i="16"/>
  <c r="B37124" i="16"/>
  <c r="B37123" i="16"/>
  <c r="B37122" i="16"/>
  <c r="B37121" i="16"/>
  <c r="B37120" i="16"/>
  <c r="B37119" i="16"/>
  <c r="B37118" i="16"/>
  <c r="B37117" i="16"/>
  <c r="B37116" i="16"/>
  <c r="B37115" i="16"/>
  <c r="B37114" i="16"/>
  <c r="B37113" i="16"/>
  <c r="B37112" i="16"/>
  <c r="B37111" i="16"/>
  <c r="B37110" i="16"/>
  <c r="B37109" i="16"/>
  <c r="B37108" i="16"/>
  <c r="B37107" i="16"/>
  <c r="B37106" i="16"/>
  <c r="B37105" i="16"/>
  <c r="B37104" i="16"/>
  <c r="B37103" i="16"/>
  <c r="B37102" i="16"/>
  <c r="B37101" i="16"/>
  <c r="B37100" i="16"/>
  <c r="B37099" i="16"/>
  <c r="B37098" i="16"/>
  <c r="B37097" i="16"/>
  <c r="B37096" i="16"/>
  <c r="B37095" i="16"/>
  <c r="B37094" i="16"/>
  <c r="B37093" i="16"/>
  <c r="B37092" i="16"/>
  <c r="B37091" i="16"/>
  <c r="B37090" i="16"/>
  <c r="B37089" i="16"/>
  <c r="B37088" i="16"/>
  <c r="B37087" i="16"/>
  <c r="B37086" i="16"/>
  <c r="B37085" i="16"/>
  <c r="B37084" i="16"/>
  <c r="B37083" i="16"/>
  <c r="B37082" i="16"/>
  <c r="B37081" i="16"/>
  <c r="B37080" i="16"/>
  <c r="B37079" i="16"/>
  <c r="B37078" i="16"/>
  <c r="B37077" i="16"/>
  <c r="B37076" i="16"/>
  <c r="B37075" i="16"/>
  <c r="B37074" i="16"/>
  <c r="B37073" i="16"/>
  <c r="B37072" i="16"/>
  <c r="B37071" i="16"/>
  <c r="B37070" i="16"/>
  <c r="B37069" i="16"/>
  <c r="B37068" i="16"/>
  <c r="B37067" i="16"/>
  <c r="B37066" i="16"/>
  <c r="B37065" i="16"/>
  <c r="B37064" i="16"/>
  <c r="B37063" i="16"/>
  <c r="B37062" i="16"/>
  <c r="B37061" i="16"/>
  <c r="B37060" i="16"/>
  <c r="B37059" i="16"/>
  <c r="B37058" i="16"/>
  <c r="B37057" i="16"/>
  <c r="B37056" i="16"/>
  <c r="B37055" i="16"/>
  <c r="B37054" i="16"/>
  <c r="B37053" i="16"/>
  <c r="B37052" i="16"/>
  <c r="B37051" i="16"/>
  <c r="B37050" i="16"/>
  <c r="B37049" i="16"/>
  <c r="B37048" i="16"/>
  <c r="B37047" i="16"/>
  <c r="B37046" i="16"/>
  <c r="B37045" i="16"/>
  <c r="B37044" i="16"/>
  <c r="B37043" i="16"/>
  <c r="B37042" i="16"/>
  <c r="B37041" i="16"/>
  <c r="B37040" i="16"/>
  <c r="B37039" i="16"/>
  <c r="B37038" i="16"/>
  <c r="B37037" i="16"/>
  <c r="B37036" i="16"/>
  <c r="B37035" i="16"/>
  <c r="B37034" i="16"/>
  <c r="B37033" i="16"/>
  <c r="B37032" i="16"/>
  <c r="B37031" i="16"/>
  <c r="B37030" i="16"/>
  <c r="B37029" i="16"/>
  <c r="B37028" i="16"/>
  <c r="B37027" i="16"/>
  <c r="B37026" i="16"/>
  <c r="B37025" i="16"/>
  <c r="B37024" i="16"/>
  <c r="B37023" i="16"/>
  <c r="B37022" i="16"/>
  <c r="B37021" i="16"/>
  <c r="B37020" i="16"/>
  <c r="B37019" i="16"/>
  <c r="B37018" i="16"/>
  <c r="B37017" i="16"/>
  <c r="B37016" i="16"/>
  <c r="B37015" i="16"/>
  <c r="B37014" i="16"/>
  <c r="B37013" i="16"/>
  <c r="B37012" i="16"/>
  <c r="B37011" i="16"/>
  <c r="B37010" i="16"/>
  <c r="B37009" i="16"/>
  <c r="B37008" i="16"/>
  <c r="B37007" i="16"/>
  <c r="B37006" i="16"/>
  <c r="B37005" i="16"/>
  <c r="B37004" i="16"/>
  <c r="B37003" i="16"/>
  <c r="B37002" i="16"/>
  <c r="B37001" i="16"/>
  <c r="B37000" i="16"/>
  <c r="B36999" i="16"/>
  <c r="B36998" i="16"/>
  <c r="B36997" i="16"/>
  <c r="B36996" i="16"/>
  <c r="B36995" i="16"/>
  <c r="B36994" i="16"/>
  <c r="B36993" i="16"/>
  <c r="B36992" i="16"/>
  <c r="B36991" i="16"/>
  <c r="B36990" i="16"/>
  <c r="B36989" i="16"/>
  <c r="B36988" i="16"/>
  <c r="B36987" i="16"/>
  <c r="B36986" i="16"/>
  <c r="B36985" i="16"/>
  <c r="B36984" i="16"/>
  <c r="B36983" i="16"/>
  <c r="B36982" i="16"/>
  <c r="B36981" i="16"/>
  <c r="B36980" i="16"/>
  <c r="B36979" i="16"/>
  <c r="B36978" i="16"/>
  <c r="B36977" i="16"/>
  <c r="B36976" i="16"/>
  <c r="B36975" i="16"/>
  <c r="B36974" i="16"/>
  <c r="B36973" i="16"/>
  <c r="B36972" i="16"/>
  <c r="B36971" i="16"/>
  <c r="B36970" i="16"/>
  <c r="B36969" i="16"/>
  <c r="B36968" i="16"/>
  <c r="B36967" i="16"/>
  <c r="B36966" i="16"/>
  <c r="B36965" i="16"/>
  <c r="B36964" i="16"/>
  <c r="B36963" i="16"/>
  <c r="B36962" i="16"/>
  <c r="B36961" i="16"/>
  <c r="B36960" i="16"/>
  <c r="B36959" i="16"/>
  <c r="B36958" i="16"/>
  <c r="B36957" i="16"/>
  <c r="B36956" i="16"/>
  <c r="B36955" i="16"/>
  <c r="B36954" i="16"/>
  <c r="B36953" i="16"/>
  <c r="B36952" i="16"/>
  <c r="B36951" i="16"/>
  <c r="B36950" i="16"/>
  <c r="B36949" i="16"/>
  <c r="B36948" i="16"/>
  <c r="B36947" i="16"/>
  <c r="B36946" i="16"/>
  <c r="B36945" i="16"/>
  <c r="B36944" i="16"/>
  <c r="B36943" i="16"/>
  <c r="B36942" i="16"/>
  <c r="B36941" i="16"/>
  <c r="B36940" i="16"/>
  <c r="B36939" i="16"/>
  <c r="B36938" i="16"/>
  <c r="B36937" i="16"/>
  <c r="B36936" i="16"/>
  <c r="B36935" i="16"/>
  <c r="B36934" i="16"/>
  <c r="B36933" i="16"/>
  <c r="B36932" i="16"/>
  <c r="B36931" i="16"/>
  <c r="B36930" i="16"/>
  <c r="B36929" i="16"/>
  <c r="B36928" i="16"/>
  <c r="B36927" i="16"/>
  <c r="B36926" i="16"/>
  <c r="B36925" i="16"/>
  <c r="B36924" i="16"/>
  <c r="B36923" i="16"/>
  <c r="B36922" i="16"/>
  <c r="B36921" i="16"/>
  <c r="B36920" i="16"/>
  <c r="B36919" i="16"/>
  <c r="B36918" i="16"/>
  <c r="B36917" i="16"/>
  <c r="B36916" i="16"/>
  <c r="B36915" i="16"/>
  <c r="B36914" i="16"/>
  <c r="B36913" i="16"/>
  <c r="B36912" i="16"/>
  <c r="B36911" i="16"/>
  <c r="B36910" i="16"/>
  <c r="B36909" i="16"/>
  <c r="B36908" i="16"/>
  <c r="B36907" i="16"/>
  <c r="B36906" i="16"/>
  <c r="B36905" i="16"/>
  <c r="B36904" i="16"/>
  <c r="B36903" i="16"/>
  <c r="B36902" i="16"/>
  <c r="B36901" i="16"/>
  <c r="B36900" i="16"/>
  <c r="B36899" i="16"/>
  <c r="B36898" i="16"/>
  <c r="B36897" i="16"/>
  <c r="B36896" i="16"/>
  <c r="B36895" i="16"/>
  <c r="B36894" i="16"/>
  <c r="B36893" i="16"/>
  <c r="B36892" i="16"/>
  <c r="B36891" i="16"/>
  <c r="B36890" i="16"/>
  <c r="B36889" i="16"/>
  <c r="B36888" i="16"/>
  <c r="B36887" i="16"/>
  <c r="B36886" i="16"/>
  <c r="B36885" i="16"/>
  <c r="B36884" i="16"/>
  <c r="B36883" i="16"/>
  <c r="B36882" i="16"/>
  <c r="B36881" i="16"/>
  <c r="B36880" i="16"/>
  <c r="B36879" i="16"/>
  <c r="B36878" i="16"/>
  <c r="B36877" i="16"/>
  <c r="B36876" i="16"/>
  <c r="B36875" i="16"/>
  <c r="B36874" i="16"/>
  <c r="B36873" i="16"/>
  <c r="B36872" i="16"/>
  <c r="B36871" i="16"/>
  <c r="B36870" i="16"/>
  <c r="B36869" i="16"/>
  <c r="B36868" i="16"/>
  <c r="B36867" i="16"/>
  <c r="B36866" i="16"/>
  <c r="B36865" i="16"/>
  <c r="B36864" i="16"/>
  <c r="B36863" i="16"/>
  <c r="B36862" i="16"/>
  <c r="B36861" i="16"/>
  <c r="B36860" i="16"/>
  <c r="B36859" i="16"/>
  <c r="B36858" i="16"/>
  <c r="B36857" i="16"/>
  <c r="B36856" i="16"/>
  <c r="B36855" i="16"/>
  <c r="B36854" i="16"/>
  <c r="B36853" i="16"/>
  <c r="B36852" i="16"/>
  <c r="B36851" i="16"/>
  <c r="B36850" i="16"/>
  <c r="B36849" i="16"/>
  <c r="B36848" i="16"/>
  <c r="B36847" i="16"/>
  <c r="B36846" i="16"/>
  <c r="B36845" i="16"/>
  <c r="B36844" i="16"/>
  <c r="B36843" i="16"/>
  <c r="B36842" i="16"/>
  <c r="B36841" i="16"/>
  <c r="B36840" i="16"/>
  <c r="B36839" i="16"/>
  <c r="B36838" i="16"/>
  <c r="B36837" i="16"/>
  <c r="B36836" i="16"/>
  <c r="B36835" i="16"/>
  <c r="B36834" i="16"/>
  <c r="B36833" i="16"/>
  <c r="B36832" i="16"/>
  <c r="B36831" i="16"/>
  <c r="B36830" i="16"/>
  <c r="B36829" i="16"/>
  <c r="B36828" i="16"/>
  <c r="B36827" i="16"/>
  <c r="B36826" i="16"/>
  <c r="B36825" i="16"/>
  <c r="B36824" i="16"/>
  <c r="B36823" i="16"/>
  <c r="B36822" i="16"/>
  <c r="B36821" i="16"/>
  <c r="B36820" i="16"/>
  <c r="B36819" i="16"/>
  <c r="B36818" i="16"/>
  <c r="B36817" i="16"/>
  <c r="B36816" i="16"/>
  <c r="B36815" i="16"/>
  <c r="B36814" i="16"/>
  <c r="B36813" i="16"/>
  <c r="B36812" i="16"/>
  <c r="B36811" i="16"/>
  <c r="B36810" i="16"/>
  <c r="B36809" i="16"/>
  <c r="B36808" i="16"/>
  <c r="B36807" i="16"/>
  <c r="B36806" i="16"/>
  <c r="B36805" i="16"/>
  <c r="B36804" i="16"/>
  <c r="B36803" i="16"/>
  <c r="B36802" i="16"/>
  <c r="B36801" i="16"/>
  <c r="B36800" i="16"/>
  <c r="B36799" i="16"/>
  <c r="B36798" i="16"/>
  <c r="B36797" i="16"/>
  <c r="B36796" i="16"/>
  <c r="B36795" i="16"/>
  <c r="B36794" i="16"/>
  <c r="B36793" i="16"/>
  <c r="B36792" i="16"/>
  <c r="B36791" i="16"/>
  <c r="B36790" i="16"/>
  <c r="B36789" i="16"/>
  <c r="B36788" i="16"/>
  <c r="B36787" i="16"/>
  <c r="B36786" i="16"/>
  <c r="B36785" i="16"/>
  <c r="B36784" i="16"/>
  <c r="B36783" i="16"/>
  <c r="B36782" i="16"/>
  <c r="B36781" i="16"/>
  <c r="B36780" i="16"/>
  <c r="B36779" i="16"/>
  <c r="B36778" i="16"/>
  <c r="B36777" i="16"/>
  <c r="B36776" i="16"/>
  <c r="B36775" i="16"/>
  <c r="B36774" i="16"/>
  <c r="B36773" i="16"/>
  <c r="B36772" i="16"/>
  <c r="B36771" i="16"/>
  <c r="B36770" i="16"/>
  <c r="B36769" i="16"/>
  <c r="B36768" i="16"/>
  <c r="B36767" i="16"/>
  <c r="B36766" i="16"/>
  <c r="B36765" i="16"/>
  <c r="B36764" i="16"/>
  <c r="B36763" i="16"/>
  <c r="B36762" i="16"/>
  <c r="B36761" i="16"/>
  <c r="B36760" i="16"/>
  <c r="B36759" i="16"/>
  <c r="B36758" i="16"/>
  <c r="B36757" i="16"/>
  <c r="B36756" i="16"/>
  <c r="B36755" i="16"/>
  <c r="B36754" i="16"/>
  <c r="B36753" i="16"/>
  <c r="B36752" i="16"/>
  <c r="B36751" i="16"/>
  <c r="B36750" i="16"/>
  <c r="B36749" i="16"/>
  <c r="B36748" i="16"/>
  <c r="B36747" i="16"/>
  <c r="B36746" i="16"/>
  <c r="B36745" i="16"/>
  <c r="B36744" i="16"/>
  <c r="B36743" i="16"/>
  <c r="B36742" i="16"/>
  <c r="B36741" i="16"/>
  <c r="B36740" i="16"/>
  <c r="B36739" i="16"/>
  <c r="B36738" i="16"/>
  <c r="B36737" i="16"/>
  <c r="B36736" i="16"/>
  <c r="B36735" i="16"/>
  <c r="B36734" i="16"/>
  <c r="B36733" i="16"/>
  <c r="B36732" i="16"/>
  <c r="B36731" i="16"/>
  <c r="B36730" i="16"/>
  <c r="B36729" i="16"/>
  <c r="B36728" i="16"/>
  <c r="B36727" i="16"/>
  <c r="B36726" i="16"/>
  <c r="B36725" i="16"/>
  <c r="B36724" i="16"/>
  <c r="B36723" i="16"/>
  <c r="B36722" i="16"/>
  <c r="B36721" i="16"/>
  <c r="B36720" i="16"/>
  <c r="B36719" i="16"/>
  <c r="B36718" i="16"/>
  <c r="B36717" i="16"/>
  <c r="B36716" i="16"/>
  <c r="B36715" i="16"/>
  <c r="B36714" i="16"/>
  <c r="B36713" i="16"/>
  <c r="B36712" i="16"/>
  <c r="B36711" i="16"/>
  <c r="B36710" i="16"/>
  <c r="B36709" i="16"/>
  <c r="B36708" i="16"/>
  <c r="B36707" i="16"/>
  <c r="B36706" i="16"/>
  <c r="B36705" i="16"/>
  <c r="B36704" i="16"/>
  <c r="B36703" i="16"/>
  <c r="B36702" i="16"/>
  <c r="B36701" i="16"/>
  <c r="B36700" i="16"/>
  <c r="B36699" i="16"/>
  <c r="B36698" i="16"/>
  <c r="B36697" i="16"/>
  <c r="B36696" i="16"/>
  <c r="B36695" i="16"/>
  <c r="B36694" i="16"/>
  <c r="B36693" i="16"/>
  <c r="B36692" i="16"/>
  <c r="B36691" i="16"/>
  <c r="B36690" i="16"/>
  <c r="B36689" i="16"/>
  <c r="B36688" i="16"/>
  <c r="B36687" i="16"/>
  <c r="B36686" i="16"/>
  <c r="B36685" i="16"/>
  <c r="B36684" i="16"/>
  <c r="B36683" i="16"/>
  <c r="B36682" i="16"/>
  <c r="B36681" i="16"/>
  <c r="B36680" i="16"/>
  <c r="B36679" i="16"/>
  <c r="B36678" i="16"/>
  <c r="B36677" i="16"/>
  <c r="B36676" i="16"/>
  <c r="B36675" i="16"/>
  <c r="B36674" i="16"/>
  <c r="B36673" i="16"/>
  <c r="B36672" i="16"/>
  <c r="B36671" i="16"/>
  <c r="B36670" i="16"/>
  <c r="B36669" i="16"/>
  <c r="B36668" i="16"/>
  <c r="B36667" i="16"/>
  <c r="B36666" i="16"/>
  <c r="B36665" i="16"/>
  <c r="B36664" i="16"/>
  <c r="B36663" i="16"/>
  <c r="B36662" i="16"/>
  <c r="B36661" i="16"/>
  <c r="B36660" i="16"/>
  <c r="B36659" i="16"/>
  <c r="B36658" i="16"/>
  <c r="B36657" i="16"/>
  <c r="B36656" i="16"/>
  <c r="B36655" i="16"/>
  <c r="B36654" i="16"/>
  <c r="B36653" i="16"/>
  <c r="B36652" i="16"/>
  <c r="B36651" i="16"/>
  <c r="B36650" i="16"/>
  <c r="B36649" i="16"/>
  <c r="B36648" i="16"/>
  <c r="B36647" i="16"/>
  <c r="B36646" i="16"/>
  <c r="B36645" i="16"/>
  <c r="B36644" i="16"/>
  <c r="B36643" i="16"/>
  <c r="B36642" i="16"/>
  <c r="B36641" i="16"/>
  <c r="B36640" i="16"/>
  <c r="B36639" i="16"/>
  <c r="B36638" i="16"/>
  <c r="B36637" i="16"/>
  <c r="B36636" i="16"/>
  <c r="B36635" i="16"/>
  <c r="B36634" i="16"/>
  <c r="B36633" i="16"/>
  <c r="B36632" i="16"/>
  <c r="B36631" i="16"/>
  <c r="B36630" i="16"/>
  <c r="B36629" i="16"/>
  <c r="B36628" i="16"/>
  <c r="B36627" i="16"/>
  <c r="B36626" i="16"/>
  <c r="B36625" i="16"/>
  <c r="B36624" i="16"/>
  <c r="B36623" i="16"/>
  <c r="B36622" i="16"/>
  <c r="B36621" i="16"/>
  <c r="B36620" i="16"/>
  <c r="B36619" i="16"/>
  <c r="B36618" i="16"/>
  <c r="B36617" i="16"/>
  <c r="B36616" i="16"/>
  <c r="B36615" i="16"/>
  <c r="B36614" i="16"/>
  <c r="B36613" i="16"/>
  <c r="B36612" i="16"/>
  <c r="B36611" i="16"/>
  <c r="B36610" i="16"/>
  <c r="B36609" i="16"/>
  <c r="B36608" i="16"/>
  <c r="B36607" i="16"/>
  <c r="B36606" i="16"/>
  <c r="B36605" i="16"/>
  <c r="B36604" i="16"/>
  <c r="B36603" i="16"/>
  <c r="B36602" i="16"/>
  <c r="B36601" i="16"/>
  <c r="B36600" i="16"/>
  <c r="B36599" i="16"/>
  <c r="B36598" i="16"/>
  <c r="B36597" i="16"/>
  <c r="B36596" i="16"/>
  <c r="B36595" i="16"/>
  <c r="B36594" i="16"/>
  <c r="B36593" i="16"/>
  <c r="B36592" i="16"/>
  <c r="B36591" i="16"/>
  <c r="B36590" i="16"/>
  <c r="B36589" i="16"/>
  <c r="B36588" i="16"/>
  <c r="B36587" i="16"/>
  <c r="B36586" i="16"/>
  <c r="B36585" i="16"/>
  <c r="B36584" i="16"/>
  <c r="B36583" i="16"/>
  <c r="B36582" i="16"/>
  <c r="B36581" i="16"/>
  <c r="B36580" i="16"/>
  <c r="B36579" i="16"/>
  <c r="B36578" i="16"/>
  <c r="B36577" i="16"/>
  <c r="B36576" i="16"/>
  <c r="B36575" i="16"/>
  <c r="B36574" i="16"/>
  <c r="B36573" i="16"/>
  <c r="B36572" i="16"/>
  <c r="B36571" i="16"/>
  <c r="B36570" i="16"/>
  <c r="B36569" i="16"/>
  <c r="B36568" i="16"/>
  <c r="B36567" i="16"/>
  <c r="B36566" i="16"/>
  <c r="B36565" i="16"/>
  <c r="B36564" i="16"/>
  <c r="B36563" i="16"/>
  <c r="B36562" i="16"/>
  <c r="B36561" i="16"/>
  <c r="B36560" i="16"/>
  <c r="B36559" i="16"/>
  <c r="B36558" i="16"/>
  <c r="B36557" i="16"/>
  <c r="B36556" i="16"/>
  <c r="B36555" i="16"/>
  <c r="B36554" i="16"/>
  <c r="B36553" i="16"/>
  <c r="B36552" i="16"/>
  <c r="B36551" i="16"/>
  <c r="B36550" i="16"/>
  <c r="B36549" i="16"/>
  <c r="B36548" i="16"/>
  <c r="B36547" i="16"/>
  <c r="B36546" i="16"/>
  <c r="B36545" i="16"/>
  <c r="B36544" i="16"/>
  <c r="B36543" i="16"/>
  <c r="B36542" i="16"/>
  <c r="B36541" i="16"/>
  <c r="B36540" i="16"/>
  <c r="B36539" i="16"/>
  <c r="B36538" i="16"/>
  <c r="B36537" i="16"/>
  <c r="B36536" i="16"/>
  <c r="B36535" i="16"/>
  <c r="B36534" i="16"/>
  <c r="B36533" i="16"/>
  <c r="B36532" i="16"/>
  <c r="B36531" i="16"/>
  <c r="B36530" i="16"/>
  <c r="B36529" i="16"/>
  <c r="B36528" i="16"/>
  <c r="B36527" i="16"/>
  <c r="B36526" i="16"/>
  <c r="B36525" i="16"/>
  <c r="B36524" i="16"/>
  <c r="B36523" i="16"/>
  <c r="B36522" i="16"/>
  <c r="B36521" i="16"/>
  <c r="B36520" i="16"/>
  <c r="B36519" i="16"/>
  <c r="B36518" i="16"/>
  <c r="B36517" i="16"/>
  <c r="B36516" i="16"/>
  <c r="B36515" i="16"/>
  <c r="B36514" i="16"/>
  <c r="B36513" i="16"/>
  <c r="B36512" i="16"/>
  <c r="B36511" i="16"/>
  <c r="B36510" i="16"/>
  <c r="B36509" i="16"/>
  <c r="B36508" i="16"/>
  <c r="B36507" i="16"/>
  <c r="B36506" i="16"/>
  <c r="B36505" i="16"/>
  <c r="B36504" i="16"/>
  <c r="B36503" i="16"/>
  <c r="B36502" i="16"/>
  <c r="B36501" i="16"/>
  <c r="B36500" i="16"/>
  <c r="B36499" i="16"/>
  <c r="B36498" i="16"/>
  <c r="B36497" i="16"/>
  <c r="B36496" i="16"/>
  <c r="B36495" i="16"/>
  <c r="B36494" i="16"/>
  <c r="B36493" i="16"/>
  <c r="B36492" i="16"/>
  <c r="B36491" i="16"/>
  <c r="B36490" i="16"/>
  <c r="B36489" i="16"/>
  <c r="B36488" i="16"/>
  <c r="B36487" i="16"/>
  <c r="B36486" i="16"/>
  <c r="B36485" i="16"/>
  <c r="B36484" i="16"/>
  <c r="B36483" i="16"/>
  <c r="B36482" i="16"/>
  <c r="B36481" i="16"/>
  <c r="B36480" i="16"/>
  <c r="B36479" i="16"/>
  <c r="B36478" i="16"/>
  <c r="B36477" i="16"/>
  <c r="B36476" i="16"/>
  <c r="B36475" i="16"/>
  <c r="B36474" i="16"/>
  <c r="B36473" i="16"/>
  <c r="B36472" i="16"/>
  <c r="B36471" i="16"/>
  <c r="B36470" i="16"/>
  <c r="B36469" i="16"/>
  <c r="B36468" i="16"/>
  <c r="B36467" i="16"/>
  <c r="B36466" i="16"/>
  <c r="B36465" i="16"/>
  <c r="B36464" i="16"/>
  <c r="B36463" i="16"/>
  <c r="B36462" i="16"/>
  <c r="B36461" i="16"/>
  <c r="B36460" i="16"/>
  <c r="B36459" i="16"/>
  <c r="B36458" i="16"/>
  <c r="B36457" i="16"/>
  <c r="B36456" i="16"/>
  <c r="B36455" i="16"/>
  <c r="B36454" i="16"/>
  <c r="B36453" i="16"/>
  <c r="B36452" i="16"/>
  <c r="B36451" i="16"/>
  <c r="B36450" i="16"/>
  <c r="B36449" i="16"/>
  <c r="B36448" i="16"/>
  <c r="B36447" i="16"/>
  <c r="B36446" i="16"/>
  <c r="B36445" i="16"/>
  <c r="B36444" i="16"/>
  <c r="B36443" i="16"/>
  <c r="B36442" i="16"/>
  <c r="B36441" i="16"/>
  <c r="B36440" i="16"/>
  <c r="B36439" i="16"/>
  <c r="B36438" i="16"/>
  <c r="B36437" i="16"/>
  <c r="B36436" i="16"/>
  <c r="B36435" i="16"/>
  <c r="B36434" i="16"/>
  <c r="B36433" i="16"/>
  <c r="B36432" i="16"/>
  <c r="B36431" i="16"/>
  <c r="B36430" i="16"/>
  <c r="B36429" i="16"/>
  <c r="B36428" i="16"/>
  <c r="B36427" i="16"/>
  <c r="B36426" i="16"/>
  <c r="B36425" i="16"/>
  <c r="B36424" i="16"/>
  <c r="B36423" i="16"/>
  <c r="B36422" i="16"/>
  <c r="B36421" i="16"/>
  <c r="B36420" i="16"/>
  <c r="B36419" i="16"/>
  <c r="B36418" i="16"/>
  <c r="B36417" i="16"/>
  <c r="B36416" i="16"/>
  <c r="B36415" i="16"/>
  <c r="B36414" i="16"/>
  <c r="B36413" i="16"/>
  <c r="B36412" i="16"/>
  <c r="B36411" i="16"/>
  <c r="B36410" i="16"/>
  <c r="B36409" i="16"/>
  <c r="B36408" i="16"/>
  <c r="B36407" i="16"/>
  <c r="B36406" i="16"/>
  <c r="B36405" i="16"/>
  <c r="B36404" i="16"/>
  <c r="B36403" i="16"/>
  <c r="B36402" i="16"/>
  <c r="B36401" i="16"/>
  <c r="B36400" i="16"/>
  <c r="B36399" i="16"/>
  <c r="B36398" i="16"/>
  <c r="B36397" i="16"/>
  <c r="B36396" i="16"/>
  <c r="B36395" i="16"/>
  <c r="B36394" i="16"/>
  <c r="B36393" i="16"/>
  <c r="B36392" i="16"/>
  <c r="B36391" i="16"/>
  <c r="B36390" i="16"/>
  <c r="B36389" i="16"/>
  <c r="B36388" i="16"/>
  <c r="B36387" i="16"/>
  <c r="B36386" i="16"/>
  <c r="B36385" i="16"/>
  <c r="B36384" i="16"/>
  <c r="B36383" i="16"/>
  <c r="B36382" i="16"/>
  <c r="B36381" i="16"/>
  <c r="B36380" i="16"/>
  <c r="B36379" i="16"/>
  <c r="B36378" i="16"/>
  <c r="B36377" i="16"/>
  <c r="B36376" i="16"/>
  <c r="B36375" i="16"/>
  <c r="B36374" i="16"/>
  <c r="B36373" i="16"/>
  <c r="B36372" i="16"/>
  <c r="B36371" i="16"/>
  <c r="B36370" i="16"/>
  <c r="B36369" i="16"/>
  <c r="B36368" i="16"/>
  <c r="B36367" i="16"/>
  <c r="B36366" i="16"/>
  <c r="B36365" i="16"/>
  <c r="B36364" i="16"/>
  <c r="B36363" i="16"/>
  <c r="B36362" i="16"/>
  <c r="B36361" i="16"/>
  <c r="B36360" i="16"/>
  <c r="B36359" i="16"/>
  <c r="B36358" i="16"/>
  <c r="B36357" i="16"/>
  <c r="B36356" i="16"/>
  <c r="B36355" i="16"/>
  <c r="B36354" i="16"/>
  <c r="B36353" i="16"/>
  <c r="B36352" i="16"/>
  <c r="B36351" i="16"/>
  <c r="B36350" i="16"/>
  <c r="B36349" i="16"/>
  <c r="B36348" i="16"/>
  <c r="B36347" i="16"/>
  <c r="B36346" i="16"/>
  <c r="B36345" i="16"/>
  <c r="B36344" i="16"/>
  <c r="B36343" i="16"/>
  <c r="B36342" i="16"/>
  <c r="B36341" i="16"/>
  <c r="B36340" i="16"/>
  <c r="B36339" i="16"/>
  <c r="B36338" i="16"/>
  <c r="B36337" i="16"/>
  <c r="B36336" i="16"/>
  <c r="B36335" i="16"/>
  <c r="B36334" i="16"/>
  <c r="B36333" i="16"/>
  <c r="B36332" i="16"/>
  <c r="B36331" i="16"/>
  <c r="B36330" i="16"/>
  <c r="B36329" i="16"/>
  <c r="B36328" i="16"/>
  <c r="B36327" i="16"/>
  <c r="B36326" i="16"/>
  <c r="B36325" i="16"/>
  <c r="B36324" i="16"/>
  <c r="B36323" i="16"/>
  <c r="B36322" i="16"/>
  <c r="B36321" i="16"/>
  <c r="B36320" i="16"/>
  <c r="B36319" i="16"/>
  <c r="B36318" i="16"/>
  <c r="B36317" i="16"/>
  <c r="B36316" i="16"/>
  <c r="B36315" i="16"/>
  <c r="B36314" i="16"/>
  <c r="B36313" i="16"/>
  <c r="B36312" i="16"/>
  <c r="B36311" i="16"/>
  <c r="B36310" i="16"/>
  <c r="B36309" i="16"/>
  <c r="B36308" i="16"/>
  <c r="B36307" i="16"/>
  <c r="B36306" i="16"/>
  <c r="B36305" i="16"/>
  <c r="B36304" i="16"/>
  <c r="B36303" i="16"/>
  <c r="B36302" i="16"/>
  <c r="B36301" i="16"/>
  <c r="B36300" i="16"/>
  <c r="B36299" i="16"/>
  <c r="B36298" i="16"/>
  <c r="B36297" i="16"/>
  <c r="B36296" i="16"/>
  <c r="B36295" i="16"/>
  <c r="B36294" i="16"/>
  <c r="B36293" i="16"/>
  <c r="B36292" i="16"/>
  <c r="B36291" i="16"/>
  <c r="B36290" i="16"/>
  <c r="B36289" i="16"/>
  <c r="B36288" i="16"/>
  <c r="B36287" i="16"/>
  <c r="B36286" i="16"/>
  <c r="B36285" i="16"/>
  <c r="B36284" i="16"/>
  <c r="B36283" i="16"/>
  <c r="B36282" i="16"/>
  <c r="B36281" i="16"/>
  <c r="B36280" i="16"/>
  <c r="B36279" i="16"/>
  <c r="B36278" i="16"/>
  <c r="B36277" i="16"/>
  <c r="B36276" i="16"/>
  <c r="B36275" i="16"/>
  <c r="B36274" i="16"/>
  <c r="B36273" i="16"/>
  <c r="B36272" i="16"/>
  <c r="B36271" i="16"/>
  <c r="B36270" i="16"/>
  <c r="B36269" i="16"/>
  <c r="B36268" i="16"/>
  <c r="B36267" i="16"/>
  <c r="B36266" i="16"/>
  <c r="B36265" i="16"/>
  <c r="B36264" i="16"/>
  <c r="B36263" i="16"/>
  <c r="B36262" i="16"/>
  <c r="B36261" i="16"/>
  <c r="B36260" i="16"/>
  <c r="B36259" i="16"/>
  <c r="B36258" i="16"/>
  <c r="B36257" i="16"/>
  <c r="B36256" i="16"/>
  <c r="B36255" i="16"/>
  <c r="B36254" i="16"/>
  <c r="B36253" i="16"/>
  <c r="B36252" i="16"/>
  <c r="B36251" i="16"/>
  <c r="B36250" i="16"/>
  <c r="B36249" i="16"/>
  <c r="B36248" i="16"/>
  <c r="B36247" i="16"/>
  <c r="B36246" i="16"/>
  <c r="B36245" i="16"/>
  <c r="B36244" i="16"/>
  <c r="B36243" i="16"/>
  <c r="B36242" i="16"/>
  <c r="B36241" i="16"/>
  <c r="B36240" i="16"/>
  <c r="B36239" i="16"/>
  <c r="B36238" i="16"/>
  <c r="B36237" i="16"/>
  <c r="B36236" i="16"/>
  <c r="B36235" i="16"/>
  <c r="B36234" i="16"/>
  <c r="B36233" i="16"/>
  <c r="B36232" i="16"/>
  <c r="B36231" i="16"/>
  <c r="B36230" i="16"/>
  <c r="B36229" i="16"/>
  <c r="B36228" i="16"/>
  <c r="B36227" i="16"/>
  <c r="B36226" i="16"/>
  <c r="B36225" i="16"/>
  <c r="B36224" i="16"/>
  <c r="B36223" i="16"/>
  <c r="B36222" i="16"/>
  <c r="B36221" i="16"/>
  <c r="B36220" i="16"/>
  <c r="B36219" i="16"/>
  <c r="B36218" i="16"/>
  <c r="B36217" i="16"/>
  <c r="B36216" i="16"/>
  <c r="B36215" i="16"/>
  <c r="B36214" i="16"/>
  <c r="B36213" i="16"/>
  <c r="B36212" i="16"/>
  <c r="B36211" i="16"/>
  <c r="B36210" i="16"/>
  <c r="B36209" i="16"/>
  <c r="B36208" i="16"/>
  <c r="B36207" i="16"/>
  <c r="B36206" i="16"/>
  <c r="B36205" i="16"/>
  <c r="B36204" i="16"/>
  <c r="B36203" i="16"/>
  <c r="B36202" i="16"/>
  <c r="B36201" i="16"/>
  <c r="B36200" i="16"/>
  <c r="B36199" i="16"/>
  <c r="B36198" i="16"/>
  <c r="B36197" i="16"/>
  <c r="B36196" i="16"/>
  <c r="B36195" i="16"/>
  <c r="B36194" i="16"/>
  <c r="B36193" i="16"/>
  <c r="B36192" i="16"/>
  <c r="B36191" i="16"/>
  <c r="B36190" i="16"/>
  <c r="B36189" i="16"/>
  <c r="B36188" i="16"/>
  <c r="B36187" i="16"/>
  <c r="B36186" i="16"/>
  <c r="B36185" i="16"/>
  <c r="B36184" i="16"/>
  <c r="B36183" i="16"/>
  <c r="B36182" i="16"/>
  <c r="B36181" i="16"/>
  <c r="B36180" i="16"/>
  <c r="B36179" i="16"/>
  <c r="B36178" i="16"/>
  <c r="B36177" i="16"/>
  <c r="B36176" i="16"/>
  <c r="B36175" i="16"/>
  <c r="B36174" i="16"/>
  <c r="B36173" i="16"/>
  <c r="B36172" i="16"/>
  <c r="B36171" i="16"/>
  <c r="B36170" i="16"/>
  <c r="B36169" i="16"/>
  <c r="B36168" i="16"/>
  <c r="B36167" i="16"/>
  <c r="B36166" i="16"/>
  <c r="B36165" i="16"/>
  <c r="B36164" i="16"/>
  <c r="B36163" i="16"/>
  <c r="B36162" i="16"/>
  <c r="B36161" i="16"/>
  <c r="B36160" i="16"/>
  <c r="B36159" i="16"/>
  <c r="B36158" i="16"/>
  <c r="B36157" i="16"/>
  <c r="B36156" i="16"/>
  <c r="B36155" i="16"/>
  <c r="B36154" i="16"/>
  <c r="B36153" i="16"/>
  <c r="B36152" i="16"/>
  <c r="B36151" i="16"/>
  <c r="B36150" i="16"/>
  <c r="B36149" i="16"/>
  <c r="B36148" i="16"/>
  <c r="B36147" i="16"/>
  <c r="B36146" i="16"/>
  <c r="B36145" i="16"/>
  <c r="B36144" i="16"/>
  <c r="B36143" i="16"/>
  <c r="B36142" i="16"/>
  <c r="B36141" i="16"/>
  <c r="B36140" i="16"/>
  <c r="B36139" i="16"/>
  <c r="B36138" i="16"/>
  <c r="B36137" i="16"/>
  <c r="B36136" i="16"/>
  <c r="B36135" i="16"/>
  <c r="B36134" i="16"/>
  <c r="B36133" i="16"/>
  <c r="B36132" i="16"/>
  <c r="B36131" i="16"/>
  <c r="B36130" i="16"/>
  <c r="B36129" i="16"/>
  <c r="B36128" i="16"/>
  <c r="B36127" i="16"/>
  <c r="B36126" i="16"/>
  <c r="B36125" i="16"/>
  <c r="B36124" i="16"/>
  <c r="B36123" i="16"/>
  <c r="B36122" i="16"/>
  <c r="B36121" i="16"/>
  <c r="B36120" i="16"/>
  <c r="B36119" i="16"/>
  <c r="B36118" i="16"/>
  <c r="B36117" i="16"/>
  <c r="B36116" i="16"/>
  <c r="B36115" i="16"/>
  <c r="B36114" i="16"/>
  <c r="B36113" i="16"/>
  <c r="B36112" i="16"/>
  <c r="B36111" i="16"/>
  <c r="B36110" i="16"/>
  <c r="B36109" i="16"/>
  <c r="B36108" i="16"/>
  <c r="B36107" i="16"/>
  <c r="B36106" i="16"/>
  <c r="B36105" i="16"/>
  <c r="B36104" i="16"/>
  <c r="B36103" i="16"/>
  <c r="B36102" i="16"/>
  <c r="B36101" i="16"/>
  <c r="B36100" i="16"/>
  <c r="B36099" i="16"/>
  <c r="B36098" i="16"/>
  <c r="B36097" i="16"/>
  <c r="B36096" i="16"/>
  <c r="B36095" i="16"/>
  <c r="B36094" i="16"/>
  <c r="B36093" i="16"/>
  <c r="B36092" i="16"/>
  <c r="B36091" i="16"/>
  <c r="B36090" i="16"/>
  <c r="B36089" i="16"/>
  <c r="B36088" i="16"/>
  <c r="B36087" i="16"/>
  <c r="B36086" i="16"/>
  <c r="B36085" i="16"/>
  <c r="B36084" i="16"/>
  <c r="B36083" i="16"/>
  <c r="B36082" i="16"/>
  <c r="B36081" i="16"/>
  <c r="B36080" i="16"/>
  <c r="B36079" i="16"/>
  <c r="B36078" i="16"/>
  <c r="B36077" i="16"/>
  <c r="B36076" i="16"/>
  <c r="B36075" i="16"/>
  <c r="B36074" i="16"/>
  <c r="B36073" i="16"/>
  <c r="B36072" i="16"/>
  <c r="B36071" i="16"/>
  <c r="B36070" i="16"/>
  <c r="B36069" i="16"/>
  <c r="B36068" i="16"/>
  <c r="B36067" i="16"/>
  <c r="B36066" i="16"/>
  <c r="B36065" i="16"/>
  <c r="B36064" i="16"/>
  <c r="B36063" i="16"/>
  <c r="B36062" i="16"/>
  <c r="B36061" i="16"/>
  <c r="B36060" i="16"/>
  <c r="B36059" i="16"/>
  <c r="B36058" i="16"/>
  <c r="B36057" i="16"/>
  <c r="B36056" i="16"/>
  <c r="B36055" i="16"/>
  <c r="B36054" i="16"/>
  <c r="B36053" i="16"/>
  <c r="B36052" i="16"/>
  <c r="B36051" i="16"/>
  <c r="B36050" i="16"/>
  <c r="B36049" i="16"/>
  <c r="B36048" i="16"/>
  <c r="B36047" i="16"/>
  <c r="B36046" i="16"/>
  <c r="B36045" i="16"/>
  <c r="B36044" i="16"/>
  <c r="B36043" i="16"/>
  <c r="B36042" i="16"/>
  <c r="B36041" i="16"/>
  <c r="B36040" i="16"/>
  <c r="B36039" i="16"/>
  <c r="B36038" i="16"/>
  <c r="B36037" i="16"/>
  <c r="B36036" i="16"/>
  <c r="B36035" i="16"/>
  <c r="B36034" i="16"/>
  <c r="B36033" i="16"/>
  <c r="B36032" i="16"/>
  <c r="B36031" i="16"/>
  <c r="B36030" i="16"/>
  <c r="B36029" i="16"/>
  <c r="B36028" i="16"/>
  <c r="B36027" i="16"/>
  <c r="B36026" i="16"/>
  <c r="B36025" i="16"/>
  <c r="B36024" i="16"/>
  <c r="B36023" i="16"/>
  <c r="B36022" i="16"/>
  <c r="B36021" i="16"/>
  <c r="B36020" i="16"/>
  <c r="B36019" i="16"/>
  <c r="B36018" i="16"/>
  <c r="B36017" i="16"/>
  <c r="B36016" i="16"/>
  <c r="B36015" i="16"/>
  <c r="B36014" i="16"/>
  <c r="B36013" i="16"/>
  <c r="B36012" i="16"/>
  <c r="B36011" i="16"/>
  <c r="B36010" i="16"/>
  <c r="B36009" i="16"/>
  <c r="B36008" i="16"/>
  <c r="B36007" i="16"/>
  <c r="B36006" i="16"/>
  <c r="B36005" i="16"/>
  <c r="B36004" i="16"/>
  <c r="B36003" i="16"/>
  <c r="B36002" i="16"/>
  <c r="B36001" i="16"/>
  <c r="B36000" i="16"/>
  <c r="B35999" i="16"/>
  <c r="B35998" i="16"/>
  <c r="B35997" i="16"/>
  <c r="B35996" i="16"/>
  <c r="B35995" i="16"/>
  <c r="B35994" i="16"/>
  <c r="B35993" i="16"/>
  <c r="B35992" i="16"/>
  <c r="B35991" i="16"/>
  <c r="B35990" i="16"/>
  <c r="B35989" i="16"/>
  <c r="B35988" i="16"/>
  <c r="B35987" i="16"/>
  <c r="B35986" i="16"/>
  <c r="B35985" i="16"/>
  <c r="B35984" i="16"/>
  <c r="B35983" i="16"/>
  <c r="B35982" i="16"/>
  <c r="B35981" i="16"/>
  <c r="B35980" i="16"/>
  <c r="B35979" i="16"/>
  <c r="B35978" i="16"/>
  <c r="B35977" i="16"/>
  <c r="B35976" i="16"/>
  <c r="B35975" i="16"/>
  <c r="B35974" i="16"/>
  <c r="B35973" i="16"/>
  <c r="B35972" i="16"/>
  <c r="B35971" i="16"/>
  <c r="B35970" i="16"/>
  <c r="B35969" i="16"/>
  <c r="B35968" i="16"/>
  <c r="B35967" i="16"/>
  <c r="B35966" i="16"/>
  <c r="B35965" i="16"/>
  <c r="B35964" i="16"/>
  <c r="B35963" i="16"/>
  <c r="B35962" i="16"/>
  <c r="B35961" i="16"/>
  <c r="B35960" i="16"/>
  <c r="B35959" i="16"/>
  <c r="B35958" i="16"/>
  <c r="B35957" i="16"/>
  <c r="B35956" i="16"/>
  <c r="B35955" i="16"/>
  <c r="B35954" i="16"/>
  <c r="B35953" i="16"/>
  <c r="B35952" i="16"/>
  <c r="B35951" i="16"/>
  <c r="B35950" i="16"/>
  <c r="B35949" i="16"/>
  <c r="B35948" i="16"/>
  <c r="B35947" i="16"/>
  <c r="B35946" i="16"/>
  <c r="B35945" i="16"/>
  <c r="B35944" i="16"/>
  <c r="B35943" i="16"/>
  <c r="B35942" i="16"/>
  <c r="B35941" i="16"/>
  <c r="B35940" i="16"/>
  <c r="B35939" i="16"/>
  <c r="B35938" i="16"/>
  <c r="B35937" i="16"/>
  <c r="B35936" i="16"/>
  <c r="B35935" i="16"/>
  <c r="B35934" i="16"/>
  <c r="B35933" i="16"/>
  <c r="B35932" i="16"/>
  <c r="B35931" i="16"/>
  <c r="B35930" i="16"/>
  <c r="B35929" i="16"/>
  <c r="B35928" i="16"/>
  <c r="B35927" i="16"/>
  <c r="B35926" i="16"/>
  <c r="B35925" i="16"/>
  <c r="B35924" i="16"/>
  <c r="B35923" i="16"/>
  <c r="B35922" i="16"/>
  <c r="B35921" i="16"/>
  <c r="B35920" i="16"/>
  <c r="B35919" i="16"/>
  <c r="B35918" i="16"/>
  <c r="B35917" i="16"/>
  <c r="B35916" i="16"/>
  <c r="B35915" i="16"/>
  <c r="B35914" i="16"/>
  <c r="B35913" i="16"/>
  <c r="B35912" i="16"/>
  <c r="B35911" i="16"/>
  <c r="B35910" i="16"/>
  <c r="B35909" i="16"/>
  <c r="B35908" i="16"/>
  <c r="B35907" i="16"/>
  <c r="B35906" i="16"/>
  <c r="B35905" i="16"/>
  <c r="B35904" i="16"/>
  <c r="B35903" i="16"/>
  <c r="B35902" i="16"/>
  <c r="B35901" i="16"/>
  <c r="B35900" i="16"/>
  <c r="B35899" i="16"/>
  <c r="B35898" i="16"/>
  <c r="B35897" i="16"/>
  <c r="B35896" i="16"/>
  <c r="B35895" i="16"/>
  <c r="B35894" i="16"/>
  <c r="B35893" i="16"/>
  <c r="B35892" i="16"/>
  <c r="B35891" i="16"/>
  <c r="B35890" i="16"/>
  <c r="B35889" i="16"/>
  <c r="B35888" i="16"/>
  <c r="B35887" i="16"/>
  <c r="B35886" i="16"/>
  <c r="B35885" i="16"/>
  <c r="B35884" i="16"/>
  <c r="B35883" i="16"/>
  <c r="B35882" i="16"/>
  <c r="B35881" i="16"/>
  <c r="B35880" i="16"/>
  <c r="B35879" i="16"/>
  <c r="B35878" i="16"/>
  <c r="B35877" i="16"/>
  <c r="B35876" i="16"/>
  <c r="B35875" i="16"/>
  <c r="B35874" i="16"/>
  <c r="B35873" i="16"/>
  <c r="B35872" i="16"/>
  <c r="B35871" i="16"/>
  <c r="B35870" i="16"/>
  <c r="B35869" i="16"/>
  <c r="B35868" i="16"/>
  <c r="B35867" i="16"/>
  <c r="B35866" i="16"/>
  <c r="B35865" i="16"/>
  <c r="B35864" i="16"/>
  <c r="B35863" i="16"/>
  <c r="B35862" i="16"/>
  <c r="B35861" i="16"/>
  <c r="B35860" i="16"/>
  <c r="B35859" i="16"/>
  <c r="B35858" i="16"/>
  <c r="B35857" i="16"/>
  <c r="B35856" i="16"/>
  <c r="B35855" i="16"/>
  <c r="B35854" i="16"/>
  <c r="B35853" i="16"/>
  <c r="B35852" i="16"/>
  <c r="B35851" i="16"/>
  <c r="B35850" i="16"/>
  <c r="B35849" i="16"/>
  <c r="B35848" i="16"/>
  <c r="B35847" i="16"/>
  <c r="B35846" i="16"/>
  <c r="B35845" i="16"/>
  <c r="B35844" i="16"/>
  <c r="B35843" i="16"/>
  <c r="B35842" i="16"/>
  <c r="B35841" i="16"/>
  <c r="B35840" i="16"/>
  <c r="B35839" i="16"/>
  <c r="B35838" i="16"/>
  <c r="B35837" i="16"/>
  <c r="B35836" i="16"/>
  <c r="B35835" i="16"/>
  <c r="B35834" i="16"/>
  <c r="B35833" i="16"/>
  <c r="B35832" i="16"/>
  <c r="B35831" i="16"/>
  <c r="B35830" i="16"/>
  <c r="B35829" i="16"/>
  <c r="B35828" i="16"/>
  <c r="B35827" i="16"/>
  <c r="B35826" i="16"/>
  <c r="B35825" i="16"/>
  <c r="B35824" i="16"/>
  <c r="B35823" i="16"/>
  <c r="B35822" i="16"/>
  <c r="B35821" i="16"/>
  <c r="B35820" i="16"/>
  <c r="B35819" i="16"/>
  <c r="B35818" i="16"/>
  <c r="B35817" i="16"/>
  <c r="B35816" i="16"/>
  <c r="B35815" i="16"/>
  <c r="B35814" i="16"/>
  <c r="B35813" i="16"/>
  <c r="B35812" i="16"/>
  <c r="B35811" i="16"/>
  <c r="B35810" i="16"/>
  <c r="B35809" i="16"/>
  <c r="B35808" i="16"/>
  <c r="B35807" i="16"/>
  <c r="B35806" i="16"/>
  <c r="B35805" i="16"/>
  <c r="B35804" i="16"/>
  <c r="B35803" i="16"/>
  <c r="B35802" i="16"/>
  <c r="B35801" i="16"/>
  <c r="B35800" i="16"/>
  <c r="B35799" i="16"/>
  <c r="B35798" i="16"/>
  <c r="B35797" i="16"/>
  <c r="B35796" i="16"/>
  <c r="B35795" i="16"/>
  <c r="B35794" i="16"/>
  <c r="B35793" i="16"/>
  <c r="B35792" i="16"/>
  <c r="B35791" i="16"/>
  <c r="B35790" i="16"/>
  <c r="B35789" i="16"/>
  <c r="B35788" i="16"/>
  <c r="B35787" i="16"/>
  <c r="B35786" i="16"/>
  <c r="B35785" i="16"/>
  <c r="B35784" i="16"/>
  <c r="B35783" i="16"/>
  <c r="B35782" i="16"/>
  <c r="B35781" i="16"/>
  <c r="B35780" i="16"/>
  <c r="B35779" i="16"/>
  <c r="B35778" i="16"/>
  <c r="B35777" i="16"/>
  <c r="B35776" i="16"/>
  <c r="B35775" i="16"/>
  <c r="B35774" i="16"/>
  <c r="B35773" i="16"/>
  <c r="B35772" i="16"/>
  <c r="B35771" i="16"/>
  <c r="B35770" i="16"/>
  <c r="B35769" i="16"/>
  <c r="B35768" i="16"/>
  <c r="B35767" i="16"/>
  <c r="B35766" i="16"/>
  <c r="B35765" i="16"/>
  <c r="B35764" i="16"/>
  <c r="B35763" i="16"/>
  <c r="B35762" i="16"/>
  <c r="B35761" i="16"/>
  <c r="B35760" i="16"/>
  <c r="B35759" i="16"/>
  <c r="B35758" i="16"/>
  <c r="B35757" i="16"/>
  <c r="B35756" i="16"/>
  <c r="B35755" i="16"/>
  <c r="B35754" i="16"/>
  <c r="B35753" i="16"/>
  <c r="B35752" i="16"/>
  <c r="B35751" i="16"/>
  <c r="B35750" i="16"/>
  <c r="B35749" i="16"/>
  <c r="B35748" i="16"/>
  <c r="B35747" i="16"/>
  <c r="B35746" i="16"/>
  <c r="B35745" i="16"/>
  <c r="B35744" i="16"/>
  <c r="B35743" i="16"/>
  <c r="B35742" i="16"/>
  <c r="B35741" i="16"/>
  <c r="B35740" i="16"/>
  <c r="B35739" i="16"/>
  <c r="B35738" i="16"/>
  <c r="B35737" i="16"/>
  <c r="B35736" i="16"/>
  <c r="B35735" i="16"/>
  <c r="B35734" i="16"/>
  <c r="B35733" i="16"/>
  <c r="B35732" i="16"/>
  <c r="B35731" i="16"/>
  <c r="B35730" i="16"/>
  <c r="B35729" i="16"/>
  <c r="B35728" i="16"/>
  <c r="B35727" i="16"/>
  <c r="B35726" i="16"/>
  <c r="B35725" i="16"/>
  <c r="B35724" i="16"/>
  <c r="B35723" i="16"/>
  <c r="B35722" i="16"/>
  <c r="B35721" i="16"/>
  <c r="B35720" i="16"/>
  <c r="B35719" i="16"/>
  <c r="B35718" i="16"/>
  <c r="B35717" i="16"/>
  <c r="B35716" i="16"/>
  <c r="B35715" i="16"/>
  <c r="B35714" i="16"/>
  <c r="B35713" i="16"/>
  <c r="B35712" i="16"/>
  <c r="B35711" i="16"/>
  <c r="B35710" i="16"/>
  <c r="B35709" i="16"/>
  <c r="B35708" i="16"/>
  <c r="B35707" i="16"/>
  <c r="B35706" i="16"/>
  <c r="B35705" i="16"/>
  <c r="B35704" i="16"/>
  <c r="B35703" i="16"/>
  <c r="B35702" i="16"/>
  <c r="B35701" i="16"/>
  <c r="B35700" i="16"/>
  <c r="B35699" i="16"/>
  <c r="B35698" i="16"/>
  <c r="B35697" i="16"/>
  <c r="B35696" i="16"/>
  <c r="B35695" i="16"/>
  <c r="B35694" i="16"/>
  <c r="B35693" i="16"/>
  <c r="B35692" i="16"/>
  <c r="B35691" i="16"/>
  <c r="B35690" i="16"/>
  <c r="B35689" i="16"/>
  <c r="B35688" i="16"/>
  <c r="B35687" i="16"/>
  <c r="B35686" i="16"/>
  <c r="B35685" i="16"/>
  <c r="B35684" i="16"/>
  <c r="B35683" i="16"/>
  <c r="B35682" i="16"/>
  <c r="B35681" i="16"/>
  <c r="B35680" i="16"/>
  <c r="B35679" i="16"/>
  <c r="B35678" i="16"/>
  <c r="B35677" i="16"/>
  <c r="B35676" i="16"/>
  <c r="B35675" i="16"/>
  <c r="B35674" i="16"/>
  <c r="B35673" i="16"/>
  <c r="B35672" i="16"/>
  <c r="B35671" i="16"/>
  <c r="B35670" i="16"/>
  <c r="B35669" i="16"/>
  <c r="B35668" i="16"/>
  <c r="B35667" i="16"/>
  <c r="B35666" i="16"/>
  <c r="B35665" i="16"/>
  <c r="B35664" i="16"/>
  <c r="B35663" i="16"/>
  <c r="B35662" i="16"/>
  <c r="B35661" i="16"/>
  <c r="B35660" i="16"/>
  <c r="B35659" i="16"/>
  <c r="B35658" i="16"/>
  <c r="B35657" i="16"/>
  <c r="B35656" i="16"/>
  <c r="B35655" i="16"/>
  <c r="B35654" i="16"/>
  <c r="B35653" i="16"/>
  <c r="B35652" i="16"/>
  <c r="B35651" i="16"/>
  <c r="B35650" i="16"/>
  <c r="B35649" i="16"/>
  <c r="B35648" i="16"/>
  <c r="B35647" i="16"/>
  <c r="B35646" i="16"/>
  <c r="B35645" i="16"/>
  <c r="B35644" i="16"/>
  <c r="B35643" i="16"/>
  <c r="B35642" i="16"/>
  <c r="B35641" i="16"/>
  <c r="B35640" i="16"/>
  <c r="B35639" i="16"/>
  <c r="B35638" i="16"/>
  <c r="B35637" i="16"/>
  <c r="B35636" i="16"/>
  <c r="B35635" i="16"/>
  <c r="B35634" i="16"/>
  <c r="B35633" i="16"/>
  <c r="B35632" i="16"/>
  <c r="B35631" i="16"/>
  <c r="B35630" i="16"/>
  <c r="B35629" i="16"/>
  <c r="B35628" i="16"/>
  <c r="B35627" i="16"/>
  <c r="B35626" i="16"/>
  <c r="B35625" i="16"/>
  <c r="B35624" i="16"/>
  <c r="B35623" i="16"/>
  <c r="B35622" i="16"/>
  <c r="B35621" i="16"/>
  <c r="B35620" i="16"/>
  <c r="B35619" i="16"/>
  <c r="B35618" i="16"/>
  <c r="B35617" i="16"/>
  <c r="B35616" i="16"/>
  <c r="B35615" i="16"/>
  <c r="B35614" i="16"/>
  <c r="B35613" i="16"/>
  <c r="B35612" i="16"/>
  <c r="B35611" i="16"/>
  <c r="B35610" i="16"/>
  <c r="B35609" i="16"/>
  <c r="B35608" i="16"/>
  <c r="B35607" i="16"/>
  <c r="B35606" i="16"/>
  <c r="B35605" i="16"/>
  <c r="B35604" i="16"/>
  <c r="B35603" i="16"/>
  <c r="B35602" i="16"/>
  <c r="B35601" i="16"/>
  <c r="B35600" i="16"/>
  <c r="B35599" i="16"/>
  <c r="B35598" i="16"/>
  <c r="B35597" i="16"/>
  <c r="B35596" i="16"/>
  <c r="B35595" i="16"/>
  <c r="B35594" i="16"/>
  <c r="B35593" i="16"/>
  <c r="B35592" i="16"/>
  <c r="B35591" i="16"/>
  <c r="B35590" i="16"/>
  <c r="B35589" i="16"/>
  <c r="B35588" i="16"/>
  <c r="B35587" i="16"/>
  <c r="B35586" i="16"/>
  <c r="B35585" i="16"/>
  <c r="B35584" i="16"/>
  <c r="B35583" i="16"/>
  <c r="B35582" i="16"/>
  <c r="B35581" i="16"/>
  <c r="B35580" i="16"/>
  <c r="B35579" i="16"/>
  <c r="B35578" i="16"/>
  <c r="B35577" i="16"/>
  <c r="B35576" i="16"/>
  <c r="B35575" i="16"/>
  <c r="B35574" i="16"/>
  <c r="B35573" i="16"/>
  <c r="B35572" i="16"/>
  <c r="B35571" i="16"/>
  <c r="B35570" i="16"/>
  <c r="B35569" i="16"/>
  <c r="B35568" i="16"/>
  <c r="B35567" i="16"/>
  <c r="B35566" i="16"/>
  <c r="B35565" i="16"/>
  <c r="B35564" i="16"/>
  <c r="B35563" i="16"/>
  <c r="B35562" i="16"/>
  <c r="B35561" i="16"/>
  <c r="B35560" i="16"/>
  <c r="B35559" i="16"/>
  <c r="B35558" i="16"/>
  <c r="B35557" i="16"/>
  <c r="B35556" i="16"/>
  <c r="B35555" i="16"/>
  <c r="B35554" i="16"/>
  <c r="B35553" i="16"/>
  <c r="B35552" i="16"/>
  <c r="B35551" i="16"/>
  <c r="B35550" i="16"/>
  <c r="B35549" i="16"/>
  <c r="B35548" i="16"/>
  <c r="B35547" i="16"/>
  <c r="B35546" i="16"/>
  <c r="B35545" i="16"/>
  <c r="B35544" i="16"/>
  <c r="B35543" i="16"/>
  <c r="B35542" i="16"/>
  <c r="B35541" i="16"/>
  <c r="B35540" i="16"/>
  <c r="B35539" i="16"/>
  <c r="B35538" i="16"/>
  <c r="B35537" i="16"/>
  <c r="B35536" i="16"/>
  <c r="B35535" i="16"/>
  <c r="B35534" i="16"/>
  <c r="B35533" i="16"/>
  <c r="B35532" i="16"/>
  <c r="B35531" i="16"/>
  <c r="B35530" i="16"/>
  <c r="B35529" i="16"/>
  <c r="B35528" i="16"/>
  <c r="B35527" i="16"/>
  <c r="B35526" i="16"/>
  <c r="B35525" i="16"/>
  <c r="B35524" i="16"/>
  <c r="B35523" i="16"/>
  <c r="B35522" i="16"/>
  <c r="B35521" i="16"/>
  <c r="B35520" i="16"/>
  <c r="B35519" i="16"/>
  <c r="B35518" i="16"/>
  <c r="B35517" i="16"/>
  <c r="B35516" i="16"/>
  <c r="B35515" i="16"/>
  <c r="B35514" i="16"/>
  <c r="B35513" i="16"/>
  <c r="B35512" i="16"/>
  <c r="B35511" i="16"/>
  <c r="B35510" i="16"/>
  <c r="B35509" i="16"/>
  <c r="B35508" i="16"/>
  <c r="B35507" i="16"/>
  <c r="B35506" i="16"/>
  <c r="B35505" i="16"/>
  <c r="B35504" i="16"/>
  <c r="B35503" i="16"/>
  <c r="B35502" i="16"/>
  <c r="B35501" i="16"/>
  <c r="B35500" i="16"/>
  <c r="B35499" i="16"/>
  <c r="B35498" i="16"/>
  <c r="B35497" i="16"/>
  <c r="B35496" i="16"/>
  <c r="B35495" i="16"/>
  <c r="B35494" i="16"/>
  <c r="B35493" i="16"/>
  <c r="B35492" i="16"/>
  <c r="B35491" i="16"/>
  <c r="B35490" i="16"/>
  <c r="B35489" i="16"/>
  <c r="B35488" i="16"/>
  <c r="B35487" i="16"/>
  <c r="B35486" i="16"/>
  <c r="B35485" i="16"/>
  <c r="B35484" i="16"/>
  <c r="B35483" i="16"/>
  <c r="B35482" i="16"/>
  <c r="B35481" i="16"/>
  <c r="B35480" i="16"/>
  <c r="B35479" i="16"/>
  <c r="B35478" i="16"/>
  <c r="B35477" i="16"/>
  <c r="B35476" i="16"/>
  <c r="B35475" i="16"/>
  <c r="B35474" i="16"/>
  <c r="B35473" i="16"/>
  <c r="B35472" i="16"/>
  <c r="B35471" i="16"/>
  <c r="B35470" i="16"/>
  <c r="B35469" i="16"/>
  <c r="B35468" i="16"/>
  <c r="B35467" i="16"/>
  <c r="B35466" i="16"/>
  <c r="B35465" i="16"/>
  <c r="B35464" i="16"/>
  <c r="B35463" i="16"/>
  <c r="B35462" i="16"/>
  <c r="B35461" i="16"/>
  <c r="B35460" i="16"/>
  <c r="B35459" i="16"/>
  <c r="B35458" i="16"/>
  <c r="B35457" i="16"/>
  <c r="B35456" i="16"/>
  <c r="B35455" i="16"/>
  <c r="B35454" i="16"/>
  <c r="B35453" i="16"/>
  <c r="B35452" i="16"/>
  <c r="B35451" i="16"/>
  <c r="B35450" i="16"/>
  <c r="B35449" i="16"/>
  <c r="B35448" i="16"/>
  <c r="B35447" i="16"/>
  <c r="B35446" i="16"/>
  <c r="B35445" i="16"/>
  <c r="B35444" i="16"/>
  <c r="B35443" i="16"/>
  <c r="B35442" i="16"/>
  <c r="B35441" i="16"/>
  <c r="B35440" i="16"/>
  <c r="B35439" i="16"/>
  <c r="B35438" i="16"/>
  <c r="B35437" i="16"/>
  <c r="B35436" i="16"/>
  <c r="B35435" i="16"/>
  <c r="B35434" i="16"/>
  <c r="B35433" i="16"/>
  <c r="B35432" i="16"/>
  <c r="B35431" i="16"/>
  <c r="B35430" i="16"/>
  <c r="B35429" i="16"/>
  <c r="B35428" i="16"/>
  <c r="B35427" i="16"/>
  <c r="B35426" i="16"/>
  <c r="B35425" i="16"/>
  <c r="B35424" i="16"/>
  <c r="B35423" i="16"/>
  <c r="B35422" i="16"/>
  <c r="B35421" i="16"/>
  <c r="B35420" i="16"/>
  <c r="B35419" i="16"/>
  <c r="B35418" i="16"/>
  <c r="B35417" i="16"/>
  <c r="B35416" i="16"/>
  <c r="B35415" i="16"/>
  <c r="B35414" i="16"/>
  <c r="B35413" i="16"/>
  <c r="B35412" i="16"/>
  <c r="B35411" i="16"/>
  <c r="B35410" i="16"/>
  <c r="B35409" i="16"/>
  <c r="B35408" i="16"/>
  <c r="B35407" i="16"/>
  <c r="B35406" i="16"/>
  <c r="B35405" i="16"/>
  <c r="B35404" i="16"/>
  <c r="B35403" i="16"/>
  <c r="B35402" i="16"/>
  <c r="B35401" i="16"/>
  <c r="B35400" i="16"/>
  <c r="B35399" i="16"/>
  <c r="B35398" i="16"/>
  <c r="B35397" i="16"/>
  <c r="B35396" i="16"/>
  <c r="B35395" i="16"/>
  <c r="B35394" i="16"/>
  <c r="B35393" i="16"/>
  <c r="B35392" i="16"/>
  <c r="B35391" i="16"/>
  <c r="B35390" i="16"/>
  <c r="B35389" i="16"/>
  <c r="B35388" i="16"/>
  <c r="B35387" i="16"/>
  <c r="B35386" i="16"/>
  <c r="B35385" i="16"/>
  <c r="B35384" i="16"/>
  <c r="B35383" i="16"/>
  <c r="B35382" i="16"/>
  <c r="B35381" i="16"/>
  <c r="B35380" i="16"/>
  <c r="B35379" i="16"/>
  <c r="B35378" i="16"/>
  <c r="B35377" i="16"/>
  <c r="B35376" i="16"/>
  <c r="B35375" i="16"/>
  <c r="B35374" i="16"/>
  <c r="B35373" i="16"/>
  <c r="B35372" i="16"/>
  <c r="B35371" i="16"/>
  <c r="B35370" i="16"/>
  <c r="B35369" i="16"/>
  <c r="B35368" i="16"/>
  <c r="B35367" i="16"/>
  <c r="B35366" i="16"/>
  <c r="B35365" i="16"/>
  <c r="B35364" i="16"/>
  <c r="B35363" i="16"/>
  <c r="B35362" i="16"/>
  <c r="B35361" i="16"/>
  <c r="B35360" i="16"/>
  <c r="B35359" i="16"/>
  <c r="B35358" i="16"/>
  <c r="B35357" i="16"/>
  <c r="B35356" i="16"/>
  <c r="B35355" i="16"/>
  <c r="B35354" i="16"/>
  <c r="B35353" i="16"/>
  <c r="B35352" i="16"/>
  <c r="B35351" i="16"/>
  <c r="B35350" i="16"/>
  <c r="B35349" i="16"/>
  <c r="B35348" i="16"/>
  <c r="B35347" i="16"/>
  <c r="B35346" i="16"/>
  <c r="B35345" i="16"/>
  <c r="B35344" i="16"/>
  <c r="B35343" i="16"/>
  <c r="B35342" i="16"/>
  <c r="B35341" i="16"/>
  <c r="B35340" i="16"/>
  <c r="B35339" i="16"/>
  <c r="B35338" i="16"/>
  <c r="B35337" i="16"/>
  <c r="B35336" i="16"/>
  <c r="B35335" i="16"/>
  <c r="B35334" i="16"/>
  <c r="B35333" i="16"/>
  <c r="B35332" i="16"/>
  <c r="B35331" i="16"/>
  <c r="B35330" i="16"/>
  <c r="B35329" i="16"/>
  <c r="B35328" i="16"/>
  <c r="B35327" i="16"/>
  <c r="B35326" i="16"/>
  <c r="B35325" i="16"/>
  <c r="B35324" i="16"/>
  <c r="B35323" i="16"/>
  <c r="B35322" i="16"/>
  <c r="B35321" i="16"/>
  <c r="B35320" i="16"/>
  <c r="B35319" i="16"/>
  <c r="B35318" i="16"/>
  <c r="B35317" i="16"/>
  <c r="B35316" i="16"/>
  <c r="B35315" i="16"/>
  <c r="B35314" i="16"/>
  <c r="B35313" i="16"/>
  <c r="B35312" i="16"/>
  <c r="B35311" i="16"/>
  <c r="B35310" i="16"/>
  <c r="B35309" i="16"/>
  <c r="B35308" i="16"/>
  <c r="B35307" i="16"/>
  <c r="B35306" i="16"/>
  <c r="B35305" i="16"/>
  <c r="B35304" i="16"/>
  <c r="B35303" i="16"/>
  <c r="B35302" i="16"/>
  <c r="B35301" i="16"/>
  <c r="B35300" i="16"/>
  <c r="B35299" i="16"/>
  <c r="B35298" i="16"/>
  <c r="B35297" i="16"/>
  <c r="B35296" i="16"/>
  <c r="B35295" i="16"/>
  <c r="B35294" i="16"/>
  <c r="B35293" i="16"/>
  <c r="B35292" i="16"/>
  <c r="B35291" i="16"/>
  <c r="B35290" i="16"/>
  <c r="B35289" i="16"/>
  <c r="B35288" i="16"/>
  <c r="B35287" i="16"/>
  <c r="B35286" i="16"/>
  <c r="B35285" i="16"/>
  <c r="B35284" i="16"/>
  <c r="B35283" i="16"/>
  <c r="B35282" i="16"/>
  <c r="B35281" i="16"/>
  <c r="B35280" i="16"/>
  <c r="B35279" i="16"/>
  <c r="B35278" i="16"/>
  <c r="B35277" i="16"/>
  <c r="B35276" i="16"/>
  <c r="B35275" i="16"/>
  <c r="B35274" i="16"/>
  <c r="B35273" i="16"/>
  <c r="B35272" i="16"/>
  <c r="B35271" i="16"/>
  <c r="B35270" i="16"/>
  <c r="B35269" i="16"/>
  <c r="B35268" i="16"/>
  <c r="B35267" i="16"/>
  <c r="B35266" i="16"/>
  <c r="B35265" i="16"/>
  <c r="B35264" i="16"/>
  <c r="B35263" i="16"/>
  <c r="B35262" i="16"/>
  <c r="B35261" i="16"/>
  <c r="B35260" i="16"/>
  <c r="B35259" i="16"/>
  <c r="B35258" i="16"/>
  <c r="B35257" i="16"/>
  <c r="B35256" i="16"/>
  <c r="B35255" i="16"/>
  <c r="B35254" i="16"/>
  <c r="B35253" i="16"/>
  <c r="B35252" i="16"/>
  <c r="B35251" i="16"/>
  <c r="B35250" i="16"/>
  <c r="B35249" i="16"/>
  <c r="B35248" i="16"/>
  <c r="B35247" i="16"/>
  <c r="B35246" i="16"/>
  <c r="B35245" i="16"/>
  <c r="B35244" i="16"/>
  <c r="B35243" i="16"/>
  <c r="B35242" i="16"/>
  <c r="B35241" i="16"/>
  <c r="B35240" i="16"/>
  <c r="B35239" i="16"/>
  <c r="B35238" i="16"/>
  <c r="B35237" i="16"/>
  <c r="B35236" i="16"/>
  <c r="B35235" i="16"/>
  <c r="B35234" i="16"/>
  <c r="B35233" i="16"/>
  <c r="B35232" i="16"/>
  <c r="B35231" i="16"/>
  <c r="B35230" i="16"/>
  <c r="B35229" i="16"/>
  <c r="B35228" i="16"/>
  <c r="B35227" i="16"/>
  <c r="B35226" i="16"/>
  <c r="B35225" i="16"/>
  <c r="B35224" i="16"/>
  <c r="B35223" i="16"/>
  <c r="B35222" i="16"/>
  <c r="B35221" i="16"/>
  <c r="B35220" i="16"/>
  <c r="B35219" i="16"/>
  <c r="B35218" i="16"/>
  <c r="B35217" i="16"/>
  <c r="B35216" i="16"/>
  <c r="B35215" i="16"/>
  <c r="B35214" i="16"/>
  <c r="B35213" i="16"/>
  <c r="B35212" i="16"/>
  <c r="B35211" i="16"/>
  <c r="B35210" i="16"/>
  <c r="B35209" i="16"/>
  <c r="B35208" i="16"/>
  <c r="B35207" i="16"/>
  <c r="B35206" i="16"/>
  <c r="B35205" i="16"/>
  <c r="B35204" i="16"/>
  <c r="B35203" i="16"/>
  <c r="B35202" i="16"/>
  <c r="B35201" i="16"/>
  <c r="B35200" i="16"/>
  <c r="B35199" i="16"/>
  <c r="B35198" i="16"/>
  <c r="B35197" i="16"/>
  <c r="B35196" i="16"/>
  <c r="B35195" i="16"/>
  <c r="B35194" i="16"/>
  <c r="B35193" i="16"/>
  <c r="B35192" i="16"/>
  <c r="B35191" i="16"/>
  <c r="B35190" i="16"/>
  <c r="B35189" i="16"/>
  <c r="B35188" i="16"/>
  <c r="B35187" i="16"/>
  <c r="B35186" i="16"/>
  <c r="B35185" i="16"/>
  <c r="B35184" i="16"/>
  <c r="B35183" i="16"/>
  <c r="B35182" i="16"/>
  <c r="B35181" i="16"/>
  <c r="B35180" i="16"/>
  <c r="B35179" i="16"/>
  <c r="B35178" i="16"/>
  <c r="B35177" i="16"/>
  <c r="B35176" i="16"/>
  <c r="B35175" i="16"/>
  <c r="B35174" i="16"/>
  <c r="B35173" i="16"/>
  <c r="B35172" i="16"/>
  <c r="B35171" i="16"/>
  <c r="B35170" i="16"/>
  <c r="B35169" i="16"/>
  <c r="B35168" i="16"/>
  <c r="B35167" i="16"/>
  <c r="B35166" i="16"/>
  <c r="B35165" i="16"/>
  <c r="B35164" i="16"/>
  <c r="B35163" i="16"/>
  <c r="B35162" i="16"/>
  <c r="B35161" i="16"/>
  <c r="B35160" i="16"/>
  <c r="B35159" i="16"/>
  <c r="B35158" i="16"/>
  <c r="B35157" i="16"/>
  <c r="B35156" i="16"/>
  <c r="B35155" i="16"/>
  <c r="B35154" i="16"/>
  <c r="B35153" i="16"/>
  <c r="B35152" i="16"/>
  <c r="B35151" i="16"/>
  <c r="B35150" i="16"/>
  <c r="B35149" i="16"/>
  <c r="B35148" i="16"/>
  <c r="B35147" i="16"/>
  <c r="B35146" i="16"/>
  <c r="B35145" i="16"/>
  <c r="B35144" i="16"/>
  <c r="B35143" i="16"/>
  <c r="B35142" i="16"/>
  <c r="B35141" i="16"/>
  <c r="B35140" i="16"/>
  <c r="B35139" i="16"/>
  <c r="B35138" i="16"/>
  <c r="B35137" i="16"/>
  <c r="B35136" i="16"/>
  <c r="B35135" i="16"/>
  <c r="B35134" i="16"/>
  <c r="B35133" i="16"/>
  <c r="B35132" i="16"/>
  <c r="B35131" i="16"/>
  <c r="B35130" i="16"/>
  <c r="B35129" i="16"/>
  <c r="B35128" i="16"/>
  <c r="B35127" i="16"/>
  <c r="B35126" i="16"/>
  <c r="B35125" i="16"/>
  <c r="B35124" i="16"/>
  <c r="B35123" i="16"/>
  <c r="B35122" i="16"/>
  <c r="B35121" i="16"/>
  <c r="B35120" i="16"/>
  <c r="B35119" i="16"/>
  <c r="B35118" i="16"/>
  <c r="B35117" i="16"/>
  <c r="B35116" i="16"/>
  <c r="B35115" i="16"/>
  <c r="B35114" i="16"/>
  <c r="B35113" i="16"/>
  <c r="B35112" i="16"/>
  <c r="B35111" i="16"/>
  <c r="B35110" i="16"/>
  <c r="B35109" i="16"/>
  <c r="B35108" i="16"/>
  <c r="B35107" i="16"/>
  <c r="B35106" i="16"/>
  <c r="B35105" i="16"/>
  <c r="B35104" i="16"/>
  <c r="B35103" i="16"/>
  <c r="B35102" i="16"/>
  <c r="B35101" i="16"/>
  <c r="B35100" i="16"/>
  <c r="B35099" i="16"/>
  <c r="B35098" i="16"/>
  <c r="B35097" i="16"/>
  <c r="B35096" i="16"/>
  <c r="B35095" i="16"/>
  <c r="B35094" i="16"/>
  <c r="B35093" i="16"/>
  <c r="B35092" i="16"/>
  <c r="B35091" i="16"/>
  <c r="B35090" i="16"/>
  <c r="B35089" i="16"/>
  <c r="B35088" i="16"/>
  <c r="B35087" i="16"/>
  <c r="B35086" i="16"/>
  <c r="B35085" i="16"/>
  <c r="B35084" i="16"/>
  <c r="B35083" i="16"/>
  <c r="B35082" i="16"/>
  <c r="B35081" i="16"/>
  <c r="B35080" i="16"/>
  <c r="B35079" i="16"/>
  <c r="B35078" i="16"/>
  <c r="B35077" i="16"/>
  <c r="B35076" i="16"/>
  <c r="B35075" i="16"/>
  <c r="B35074" i="16"/>
  <c r="B35073" i="16"/>
  <c r="B35072" i="16"/>
  <c r="B35071" i="16"/>
  <c r="B35070" i="16"/>
  <c r="B35069" i="16"/>
  <c r="B35068" i="16"/>
  <c r="B35067" i="16"/>
  <c r="B35066" i="16"/>
  <c r="B35065" i="16"/>
  <c r="B35064" i="16"/>
  <c r="B35063" i="16"/>
  <c r="B35062" i="16"/>
  <c r="B35061" i="16"/>
  <c r="B35060" i="16"/>
  <c r="B35059" i="16"/>
  <c r="B35058" i="16"/>
  <c r="B35057" i="16"/>
  <c r="B35056" i="16"/>
  <c r="B35055" i="16"/>
  <c r="B35054" i="16"/>
  <c r="B35053" i="16"/>
  <c r="B35052" i="16"/>
  <c r="B35051" i="16"/>
  <c r="B35050" i="16"/>
  <c r="B35049" i="16"/>
  <c r="B35048" i="16"/>
  <c r="B35047" i="16"/>
  <c r="B35046" i="16"/>
  <c r="B35045" i="16"/>
  <c r="B35044" i="16"/>
  <c r="B35043" i="16"/>
  <c r="B35042" i="16"/>
  <c r="B35041" i="16"/>
  <c r="B35040" i="16"/>
  <c r="B35039" i="16"/>
  <c r="B35038" i="16"/>
  <c r="B35037" i="16"/>
  <c r="B35036" i="16"/>
  <c r="B35035" i="16"/>
  <c r="B35034" i="16"/>
  <c r="B35033" i="16"/>
  <c r="B35032" i="16"/>
  <c r="B35031" i="16"/>
  <c r="B35030" i="16"/>
  <c r="B35029" i="16"/>
  <c r="B35028" i="16"/>
  <c r="B35027" i="16"/>
  <c r="B35026" i="16"/>
  <c r="B35025" i="16"/>
  <c r="B35024" i="16"/>
  <c r="B35023" i="16"/>
  <c r="B35022" i="16"/>
  <c r="B35021" i="16"/>
  <c r="B35020" i="16"/>
  <c r="B35019" i="16"/>
  <c r="B35018" i="16"/>
  <c r="B35017" i="16"/>
  <c r="B35016" i="16"/>
  <c r="B35015" i="16"/>
  <c r="B35014" i="16"/>
  <c r="B35013" i="16"/>
  <c r="B35012" i="16"/>
  <c r="B35011" i="16"/>
  <c r="B35010" i="16"/>
  <c r="B35009" i="16"/>
  <c r="B35008" i="16"/>
  <c r="B35007" i="16"/>
  <c r="B35006" i="16"/>
  <c r="B35005" i="16"/>
  <c r="B35004" i="16"/>
  <c r="B35003" i="16"/>
  <c r="B35002" i="16"/>
  <c r="B35001" i="16"/>
  <c r="B35000" i="16"/>
  <c r="B34999" i="16"/>
  <c r="B34998" i="16"/>
  <c r="B34997" i="16"/>
  <c r="B34996" i="16"/>
  <c r="B34995" i="16"/>
  <c r="B34994" i="16"/>
  <c r="B34993" i="16"/>
  <c r="B34992" i="16"/>
  <c r="B34991" i="16"/>
  <c r="B34990" i="16"/>
  <c r="B34989" i="16"/>
  <c r="B34988" i="16"/>
  <c r="B34987" i="16"/>
  <c r="B34986" i="16"/>
  <c r="B34985" i="16"/>
  <c r="B34984" i="16"/>
  <c r="B34983" i="16"/>
  <c r="B34982" i="16"/>
  <c r="B34981" i="16"/>
  <c r="B34980" i="16"/>
  <c r="B34979" i="16"/>
  <c r="B34978" i="16"/>
  <c r="B34977" i="16"/>
  <c r="B34976" i="16"/>
  <c r="B34975" i="16"/>
  <c r="B34974" i="16"/>
  <c r="B34973" i="16"/>
  <c r="B34972" i="16"/>
  <c r="B34971" i="16"/>
  <c r="B34970" i="16"/>
  <c r="B34969" i="16"/>
  <c r="B34968" i="16"/>
  <c r="B34967" i="16"/>
  <c r="B34966" i="16"/>
  <c r="B34965" i="16"/>
  <c r="B34964" i="16"/>
  <c r="B34963" i="16"/>
  <c r="B34962" i="16"/>
  <c r="B34961" i="16"/>
  <c r="B34960" i="16"/>
  <c r="B34959" i="16"/>
  <c r="B34958" i="16"/>
  <c r="B34957" i="16"/>
  <c r="B34956" i="16"/>
  <c r="B34955" i="16"/>
  <c r="B34954" i="16"/>
  <c r="B34953" i="16"/>
  <c r="B34952" i="16"/>
  <c r="B34951" i="16"/>
  <c r="B34950" i="16"/>
  <c r="B34949" i="16"/>
  <c r="B34948" i="16"/>
  <c r="B34947" i="16"/>
  <c r="B34946" i="16"/>
  <c r="B34945" i="16"/>
  <c r="B34944" i="16"/>
  <c r="B34943" i="16"/>
  <c r="B34942" i="16"/>
  <c r="B34941" i="16"/>
  <c r="B34940" i="16"/>
  <c r="B34939" i="16"/>
  <c r="B34938" i="16"/>
  <c r="B34937" i="16"/>
  <c r="B34936" i="16"/>
  <c r="B34935" i="16"/>
  <c r="B34934" i="16"/>
  <c r="B34933" i="16"/>
  <c r="B34932" i="16"/>
  <c r="B34931" i="16"/>
  <c r="B34930" i="16"/>
  <c r="B34929" i="16"/>
  <c r="B34928" i="16"/>
  <c r="B34927" i="16"/>
  <c r="B34926" i="16"/>
  <c r="B34925" i="16"/>
  <c r="B34924" i="16"/>
  <c r="B34923" i="16"/>
  <c r="B34922" i="16"/>
  <c r="B34921" i="16"/>
  <c r="B34920" i="16"/>
  <c r="B34919" i="16"/>
  <c r="B34918" i="16"/>
  <c r="B34917" i="16"/>
  <c r="B34916" i="16"/>
  <c r="B34915" i="16"/>
  <c r="B34914" i="16"/>
  <c r="B34913" i="16"/>
  <c r="B34912" i="16"/>
  <c r="B34911" i="16"/>
  <c r="B34910" i="16"/>
  <c r="B34909" i="16"/>
  <c r="B34908" i="16"/>
  <c r="B34907" i="16"/>
  <c r="B34906" i="16"/>
  <c r="B34905" i="16"/>
  <c r="B34904" i="16"/>
  <c r="B34903" i="16"/>
  <c r="B34902" i="16"/>
  <c r="B34901" i="16"/>
  <c r="B34900" i="16"/>
  <c r="B34899" i="16"/>
  <c r="B34898" i="16"/>
  <c r="B34897" i="16"/>
  <c r="B34896" i="16"/>
  <c r="B34895" i="16"/>
  <c r="B34894" i="16"/>
  <c r="B34893" i="16"/>
  <c r="B34892" i="16"/>
  <c r="B34891" i="16"/>
  <c r="B34890" i="16"/>
  <c r="B34889" i="16"/>
  <c r="B34888" i="16"/>
  <c r="B34887" i="16"/>
  <c r="B34886" i="16"/>
  <c r="B34885" i="16"/>
  <c r="B34884" i="16"/>
  <c r="B34883" i="16"/>
  <c r="B34882" i="16"/>
  <c r="B34881" i="16"/>
  <c r="B34880" i="16"/>
  <c r="B34879" i="16"/>
  <c r="B34878" i="16"/>
  <c r="B34877" i="16"/>
  <c r="B34876" i="16"/>
  <c r="B34875" i="16"/>
  <c r="B34874" i="16"/>
  <c r="B34873" i="16"/>
  <c r="B34872" i="16"/>
  <c r="B34871" i="16"/>
  <c r="B34870" i="16"/>
  <c r="B34869" i="16"/>
  <c r="B34868" i="16"/>
  <c r="B34867" i="16"/>
  <c r="B34866" i="16"/>
  <c r="B34865" i="16"/>
  <c r="B34864" i="16"/>
  <c r="B34863" i="16"/>
  <c r="B34862" i="16"/>
  <c r="B34861" i="16"/>
  <c r="B34860" i="16"/>
  <c r="B34859" i="16"/>
  <c r="B34858" i="16"/>
  <c r="B34857" i="16"/>
  <c r="B34856" i="16"/>
  <c r="B34855" i="16"/>
  <c r="B34854" i="16"/>
  <c r="B34853" i="16"/>
  <c r="B34852" i="16"/>
  <c r="B34851" i="16"/>
  <c r="B34850" i="16"/>
  <c r="B34849" i="16"/>
  <c r="B34848" i="16"/>
  <c r="B34847" i="16"/>
  <c r="B34846" i="16"/>
  <c r="B34845" i="16"/>
  <c r="B34844" i="16"/>
  <c r="B34843" i="16"/>
  <c r="B34842" i="16"/>
  <c r="B34841" i="16"/>
  <c r="B34840" i="16"/>
  <c r="B34839" i="16"/>
  <c r="B34838" i="16"/>
  <c r="B34837" i="16"/>
  <c r="B34836" i="16"/>
  <c r="B34835" i="16"/>
  <c r="B34834" i="16"/>
  <c r="B34833" i="16"/>
  <c r="B34832" i="16"/>
  <c r="B34831" i="16"/>
  <c r="B34830" i="16"/>
  <c r="B34829" i="16"/>
  <c r="B34828" i="16"/>
  <c r="B34827" i="16"/>
  <c r="B34826" i="16"/>
  <c r="B34825" i="16"/>
  <c r="B34824" i="16"/>
  <c r="B34823" i="16"/>
  <c r="B34822" i="16"/>
  <c r="B34821" i="16"/>
  <c r="B34820" i="16"/>
  <c r="B34819" i="16"/>
  <c r="B34818" i="16"/>
  <c r="B34817" i="16"/>
  <c r="B34816" i="16"/>
  <c r="B34815" i="16"/>
  <c r="B34814" i="16"/>
  <c r="B34813" i="16"/>
  <c r="B34812" i="16"/>
  <c r="B34811" i="16"/>
  <c r="B34810" i="16"/>
  <c r="B34809" i="16"/>
  <c r="B34808" i="16"/>
  <c r="B34807" i="16"/>
  <c r="B34806" i="16"/>
  <c r="B34805" i="16"/>
  <c r="B34804" i="16"/>
  <c r="B34803" i="16"/>
  <c r="B34802" i="16"/>
  <c r="B34801" i="16"/>
  <c r="B34800" i="16"/>
  <c r="B34799" i="16"/>
  <c r="B34798" i="16"/>
  <c r="B34797" i="16"/>
  <c r="B34796" i="16"/>
  <c r="B34795" i="16"/>
  <c r="B34794" i="16"/>
  <c r="B34793" i="16"/>
  <c r="B34792" i="16"/>
  <c r="B34791" i="16"/>
  <c r="B34790" i="16"/>
  <c r="B34789" i="16"/>
  <c r="B34788" i="16"/>
  <c r="B34787" i="16"/>
  <c r="B34786" i="16"/>
  <c r="B34785" i="16"/>
  <c r="B34784" i="16"/>
  <c r="B34783" i="16"/>
  <c r="B34782" i="16"/>
  <c r="B34781" i="16"/>
  <c r="B34780" i="16"/>
  <c r="B34779" i="16"/>
  <c r="B34778" i="16"/>
  <c r="B34777" i="16"/>
  <c r="B34776" i="16"/>
  <c r="B34775" i="16"/>
  <c r="B34774" i="16"/>
  <c r="B34773" i="16"/>
  <c r="B34772" i="16"/>
  <c r="B34771" i="16"/>
  <c r="B34770" i="16"/>
  <c r="B34769" i="16"/>
  <c r="B34768" i="16"/>
  <c r="B34767" i="16"/>
  <c r="B34766" i="16"/>
  <c r="B34765" i="16"/>
  <c r="B34764" i="16"/>
  <c r="B34763" i="16"/>
  <c r="B34762" i="16"/>
  <c r="B34761" i="16"/>
  <c r="B34760" i="16"/>
  <c r="B34759" i="16"/>
  <c r="B34758" i="16"/>
  <c r="B34757" i="16"/>
  <c r="B34756" i="16"/>
  <c r="B34755" i="16"/>
  <c r="B34754" i="16"/>
  <c r="B34753" i="16"/>
  <c r="B34752" i="16"/>
  <c r="B34751" i="16"/>
  <c r="B34750" i="16"/>
  <c r="B34749" i="16"/>
  <c r="B34748" i="16"/>
  <c r="B34747" i="16"/>
  <c r="B34746" i="16"/>
  <c r="B34745" i="16"/>
  <c r="B34744" i="16"/>
  <c r="B34743" i="16"/>
  <c r="B34742" i="16"/>
  <c r="B34741" i="16"/>
  <c r="B34740" i="16"/>
  <c r="B34739" i="16"/>
  <c r="B34738" i="16"/>
  <c r="B34737" i="16"/>
  <c r="B34736" i="16"/>
  <c r="B34735" i="16"/>
  <c r="B34734" i="16"/>
  <c r="B34733" i="16"/>
  <c r="B34732" i="16"/>
  <c r="B34731" i="16"/>
  <c r="B34730" i="16"/>
  <c r="B34729" i="16"/>
  <c r="B34728" i="16"/>
  <c r="B34727" i="16"/>
  <c r="B34726" i="16"/>
  <c r="B34725" i="16"/>
  <c r="B34724" i="16"/>
  <c r="B34723" i="16"/>
  <c r="B34722" i="16"/>
  <c r="B34721" i="16"/>
  <c r="B34720" i="16"/>
  <c r="B34719" i="16"/>
  <c r="B34718" i="16"/>
  <c r="B34717" i="16"/>
  <c r="B34716" i="16"/>
  <c r="B34715" i="16"/>
  <c r="B34714" i="16"/>
  <c r="B34713" i="16"/>
  <c r="B34712" i="16"/>
  <c r="B34711" i="16"/>
  <c r="B34710" i="16"/>
  <c r="B34709" i="16"/>
  <c r="B34708" i="16"/>
  <c r="B34707" i="16"/>
  <c r="B34706" i="16"/>
  <c r="B34705" i="16"/>
  <c r="B34704" i="16"/>
  <c r="B34703" i="16"/>
  <c r="B34702" i="16"/>
  <c r="B34701" i="16"/>
  <c r="B34700" i="16"/>
  <c r="B34699" i="16"/>
  <c r="B34698" i="16"/>
  <c r="B34697" i="16"/>
  <c r="B34696" i="16"/>
  <c r="B34695" i="16"/>
  <c r="B34694" i="16"/>
  <c r="B34693" i="16"/>
  <c r="B34692" i="16"/>
  <c r="B34691" i="16"/>
  <c r="B34690" i="16"/>
  <c r="B34689" i="16"/>
  <c r="B34688" i="16"/>
  <c r="B34687" i="16"/>
  <c r="B34686" i="16"/>
  <c r="B34685" i="16"/>
  <c r="B34684" i="16"/>
  <c r="B34683" i="16"/>
  <c r="B34682" i="16"/>
  <c r="B34681" i="16"/>
  <c r="B34680" i="16"/>
  <c r="B34679" i="16"/>
  <c r="B34678" i="16"/>
  <c r="B34677" i="16"/>
  <c r="B34676" i="16"/>
  <c r="B34675" i="16"/>
  <c r="B34674" i="16"/>
  <c r="B34673" i="16"/>
  <c r="B34672" i="16"/>
  <c r="B34671" i="16"/>
  <c r="B34670" i="16"/>
  <c r="B34669" i="16"/>
  <c r="B34668" i="16"/>
  <c r="B34667" i="16"/>
  <c r="B34666" i="16"/>
  <c r="B34665" i="16"/>
  <c r="B34664" i="16"/>
  <c r="B34663" i="16"/>
  <c r="B34662" i="16"/>
  <c r="B34661" i="16"/>
  <c r="B34660" i="16"/>
  <c r="B34659" i="16"/>
  <c r="B34658" i="16"/>
  <c r="B34657" i="16"/>
  <c r="B34656" i="16"/>
  <c r="B34655" i="16"/>
  <c r="B34654" i="16"/>
  <c r="B34653" i="16"/>
  <c r="B34652" i="16"/>
  <c r="B34651" i="16"/>
  <c r="B34650" i="16"/>
  <c r="B34649" i="16"/>
  <c r="B34648" i="16"/>
  <c r="B34647" i="16"/>
  <c r="B34646" i="16"/>
  <c r="B34645" i="16"/>
  <c r="B34644" i="16"/>
  <c r="B34643" i="16"/>
  <c r="B34642" i="16"/>
  <c r="B34641" i="16"/>
  <c r="B34640" i="16"/>
  <c r="B34639" i="16"/>
  <c r="B34638" i="16"/>
  <c r="B34637" i="16"/>
  <c r="B34636" i="16"/>
  <c r="B34635" i="16"/>
  <c r="B34634" i="16"/>
  <c r="B34633" i="16"/>
  <c r="B34632" i="16"/>
  <c r="B34631" i="16"/>
  <c r="B34630" i="16"/>
  <c r="B34629" i="16"/>
  <c r="B34628" i="16"/>
  <c r="B34627" i="16"/>
  <c r="B34626" i="16"/>
  <c r="B34625" i="16"/>
  <c r="B34624" i="16"/>
  <c r="B34623" i="16"/>
  <c r="B34622" i="16"/>
  <c r="B34621" i="16"/>
  <c r="B34620" i="16"/>
  <c r="B34619" i="16"/>
  <c r="B34618" i="16"/>
  <c r="B34617" i="16"/>
  <c r="B34616" i="16"/>
  <c r="B34615" i="16"/>
  <c r="B34614" i="16"/>
  <c r="B34613" i="16"/>
  <c r="B34612" i="16"/>
  <c r="B34611" i="16"/>
  <c r="B34610" i="16"/>
  <c r="B34609" i="16"/>
  <c r="B34608" i="16"/>
  <c r="B34607" i="16"/>
  <c r="B34606" i="16"/>
  <c r="B34605" i="16"/>
  <c r="B34604" i="16"/>
  <c r="B34603" i="16"/>
  <c r="B34602" i="16"/>
  <c r="B34601" i="16"/>
  <c r="B34600" i="16"/>
  <c r="B34599" i="16"/>
  <c r="B34598" i="16"/>
  <c r="B34597" i="16"/>
  <c r="B34596" i="16"/>
  <c r="B34595" i="16"/>
  <c r="B34594" i="16"/>
  <c r="B34593" i="16"/>
  <c r="B34592" i="16"/>
  <c r="B34591" i="16"/>
  <c r="B34590" i="16"/>
  <c r="B34589" i="16"/>
  <c r="B34588" i="16"/>
  <c r="B34587" i="16"/>
  <c r="B34586" i="16"/>
  <c r="B34585" i="16"/>
  <c r="B34584" i="16"/>
  <c r="B34583" i="16"/>
  <c r="B34582" i="16"/>
  <c r="B34581" i="16"/>
  <c r="B34580" i="16"/>
  <c r="B34579" i="16"/>
  <c r="B34578" i="16"/>
  <c r="B34577" i="16"/>
  <c r="B34576" i="16"/>
  <c r="B34575" i="16"/>
  <c r="B34574" i="16"/>
  <c r="B34573" i="16"/>
  <c r="B34572" i="16"/>
  <c r="B34571" i="16"/>
  <c r="B34570" i="16"/>
  <c r="B34569" i="16"/>
  <c r="B34568" i="16"/>
  <c r="B34567" i="16"/>
  <c r="B34566" i="16"/>
  <c r="B34565" i="16"/>
  <c r="B34564" i="16"/>
  <c r="B34563" i="16"/>
  <c r="B34562" i="16"/>
  <c r="B34561" i="16"/>
  <c r="B34560" i="16"/>
  <c r="B34559" i="16"/>
  <c r="B34558" i="16"/>
  <c r="B34557" i="16"/>
  <c r="B34556" i="16"/>
  <c r="B34555" i="16"/>
  <c r="B34554" i="16"/>
  <c r="B34553" i="16"/>
  <c r="B34552" i="16"/>
  <c r="B34551" i="16"/>
  <c r="B34550" i="16"/>
  <c r="B34549" i="16"/>
  <c r="B34548" i="16"/>
  <c r="B34547" i="16"/>
  <c r="B34546" i="16"/>
  <c r="B34545" i="16"/>
  <c r="B34544" i="16"/>
  <c r="B34543" i="16"/>
  <c r="B34542" i="16"/>
  <c r="B34541" i="16"/>
  <c r="B34540" i="16"/>
  <c r="B34539" i="16"/>
  <c r="B34538" i="16"/>
  <c r="B34537" i="16"/>
  <c r="B34536" i="16"/>
  <c r="B34535" i="16"/>
  <c r="B34534" i="16"/>
  <c r="B34533" i="16"/>
  <c r="B34532" i="16"/>
  <c r="B34531" i="16"/>
  <c r="B34530" i="16"/>
  <c r="B34529" i="16"/>
  <c r="B34528" i="16"/>
  <c r="B34527" i="16"/>
  <c r="B34526" i="16"/>
  <c r="B34525" i="16"/>
  <c r="B34524" i="16"/>
  <c r="B34523" i="16"/>
  <c r="B34522" i="16"/>
  <c r="B34521" i="16"/>
  <c r="B34520" i="16"/>
  <c r="B34519" i="16"/>
  <c r="B34518" i="16"/>
  <c r="B34517" i="16"/>
  <c r="B34516" i="16"/>
  <c r="B34515" i="16"/>
  <c r="B34514" i="16"/>
  <c r="B34513" i="16"/>
  <c r="B34512" i="16"/>
  <c r="B34511" i="16"/>
  <c r="B34510" i="16"/>
  <c r="B34509" i="16"/>
  <c r="B34508" i="16"/>
  <c r="B34507" i="16"/>
  <c r="B34506" i="16"/>
  <c r="B34505" i="16"/>
  <c r="B34504" i="16"/>
  <c r="B34503" i="16"/>
  <c r="B34502" i="16"/>
  <c r="B34501" i="16"/>
  <c r="B34500" i="16"/>
  <c r="B34499" i="16"/>
  <c r="B34498" i="16"/>
  <c r="B34497" i="16"/>
  <c r="B34496" i="16"/>
  <c r="B34495" i="16"/>
  <c r="B34494" i="16"/>
  <c r="B34493" i="16"/>
  <c r="B34492" i="16"/>
  <c r="B34491" i="16"/>
  <c r="B34490" i="16"/>
  <c r="B34489" i="16"/>
  <c r="B34488" i="16"/>
  <c r="B34487" i="16"/>
  <c r="B34486" i="16"/>
  <c r="B34485" i="16"/>
  <c r="B34484" i="16"/>
  <c r="B34483" i="16"/>
  <c r="B34482" i="16"/>
  <c r="B34481" i="16"/>
  <c r="B34480" i="16"/>
  <c r="B34479" i="16"/>
  <c r="B34478" i="16"/>
  <c r="B34477" i="16"/>
  <c r="B34476" i="16"/>
  <c r="B34475" i="16"/>
  <c r="B34474" i="16"/>
  <c r="B34473" i="16"/>
  <c r="B34472" i="16"/>
  <c r="B34471" i="16"/>
  <c r="B34470" i="16"/>
  <c r="B34469" i="16"/>
  <c r="B34468" i="16"/>
  <c r="B34467" i="16"/>
  <c r="B34466" i="16"/>
  <c r="B34465" i="16"/>
  <c r="B34464" i="16"/>
  <c r="B34463" i="16"/>
  <c r="B34462" i="16"/>
  <c r="B34461" i="16"/>
  <c r="B34460" i="16"/>
  <c r="B34459" i="16"/>
  <c r="B34458" i="16"/>
  <c r="B34457" i="16"/>
  <c r="B34456" i="16"/>
  <c r="B34455" i="16"/>
  <c r="B34454" i="16"/>
  <c r="B34453" i="16"/>
  <c r="B34452" i="16"/>
  <c r="B34451" i="16"/>
  <c r="B34450" i="16"/>
  <c r="B34449" i="16"/>
  <c r="B34448" i="16"/>
  <c r="B34447" i="16"/>
  <c r="B34446" i="16"/>
  <c r="B34445" i="16"/>
  <c r="B34444" i="16"/>
  <c r="B34443" i="16"/>
  <c r="B34442" i="16"/>
  <c r="B34441" i="16"/>
  <c r="B34440" i="16"/>
  <c r="B34439" i="16"/>
  <c r="B34438" i="16"/>
  <c r="B34437" i="16"/>
  <c r="B34436" i="16"/>
  <c r="B34435" i="16"/>
  <c r="B34434" i="16"/>
  <c r="B34433" i="16"/>
  <c r="B34432" i="16"/>
  <c r="B34431" i="16"/>
  <c r="B34430" i="16"/>
  <c r="B34429" i="16"/>
  <c r="B34428" i="16"/>
  <c r="B34427" i="16"/>
  <c r="B34426" i="16"/>
  <c r="B34425" i="16"/>
  <c r="B34424" i="16"/>
  <c r="B34423" i="16"/>
  <c r="B34422" i="16"/>
  <c r="B34421" i="16"/>
  <c r="B34420" i="16"/>
  <c r="B34419" i="16"/>
  <c r="B34418" i="16"/>
  <c r="B34417" i="16"/>
  <c r="B34416" i="16"/>
  <c r="B34415" i="16"/>
  <c r="B34414" i="16"/>
  <c r="B34413" i="16"/>
  <c r="B34412" i="16"/>
  <c r="B34411" i="16"/>
  <c r="B34410" i="16"/>
  <c r="B34409" i="16"/>
  <c r="B34408" i="16"/>
  <c r="B34407" i="16"/>
  <c r="B34406" i="16"/>
  <c r="B34405" i="16"/>
  <c r="B34404" i="16"/>
  <c r="B34403" i="16"/>
  <c r="B34402" i="16"/>
  <c r="B34401" i="16"/>
  <c r="B34400" i="16"/>
  <c r="B34399" i="16"/>
  <c r="B34398" i="16"/>
  <c r="B34397" i="16"/>
  <c r="B34396" i="16"/>
  <c r="B34395" i="16"/>
  <c r="B34394" i="16"/>
  <c r="B34393" i="16"/>
  <c r="B34392" i="16"/>
  <c r="B34391" i="16"/>
  <c r="B34390" i="16"/>
  <c r="B34389" i="16"/>
  <c r="B34388" i="16"/>
  <c r="B34387" i="16"/>
  <c r="B34386" i="16"/>
  <c r="B34385" i="16"/>
  <c r="B34384" i="16"/>
  <c r="B34383" i="16"/>
  <c r="B34382" i="16"/>
  <c r="B34381" i="16"/>
  <c r="B34380" i="16"/>
  <c r="B34379" i="16"/>
  <c r="B34378" i="16"/>
  <c r="B34377" i="16"/>
  <c r="B34376" i="16"/>
  <c r="B34375" i="16"/>
  <c r="B34374" i="16"/>
  <c r="B34373" i="16"/>
  <c r="B34372" i="16"/>
  <c r="B34371" i="16"/>
  <c r="B34370" i="16"/>
  <c r="B34369" i="16"/>
  <c r="B34368" i="16"/>
  <c r="B34367" i="16"/>
  <c r="B34366" i="16"/>
  <c r="B34365" i="16"/>
  <c r="B34364" i="16"/>
  <c r="B34363" i="16"/>
  <c r="B34362" i="16"/>
  <c r="B34361" i="16"/>
  <c r="B34360" i="16"/>
  <c r="B34359" i="16"/>
  <c r="B34358" i="16"/>
  <c r="B34357" i="16"/>
  <c r="B34356" i="16"/>
  <c r="B34355" i="16"/>
  <c r="B34354" i="16"/>
  <c r="B34353" i="16"/>
  <c r="B34352" i="16"/>
  <c r="B34351" i="16"/>
  <c r="B34350" i="16"/>
  <c r="B34349" i="16"/>
  <c r="B34348" i="16"/>
  <c r="B34347" i="16"/>
  <c r="B34346" i="16"/>
  <c r="B34345" i="16"/>
  <c r="B34344" i="16"/>
  <c r="B34343" i="16"/>
  <c r="B34342" i="16"/>
  <c r="B34341" i="16"/>
  <c r="B34340" i="16"/>
  <c r="B34339" i="16"/>
  <c r="B34338" i="16"/>
  <c r="B34337" i="16"/>
  <c r="B34336" i="16"/>
  <c r="B34335" i="16"/>
  <c r="B34334" i="16"/>
  <c r="B34333" i="16"/>
  <c r="B34332" i="16"/>
  <c r="B34331" i="16"/>
  <c r="B34330" i="16"/>
  <c r="B34329" i="16"/>
  <c r="B34328" i="16"/>
  <c r="B34327" i="16"/>
  <c r="B34326" i="16"/>
  <c r="B34325" i="16"/>
  <c r="B34324" i="16"/>
  <c r="B34323" i="16"/>
  <c r="B34322" i="16"/>
  <c r="B34321" i="16"/>
  <c r="B34320" i="16"/>
  <c r="B34319" i="16"/>
  <c r="B34318" i="16"/>
  <c r="B34317" i="16"/>
  <c r="B34316" i="16"/>
  <c r="B34315" i="16"/>
  <c r="B34314" i="16"/>
  <c r="B34313" i="16"/>
  <c r="B34312" i="16"/>
  <c r="B34311" i="16"/>
  <c r="B34310" i="16"/>
  <c r="B34309" i="16"/>
  <c r="B34308" i="16"/>
  <c r="B34307" i="16"/>
  <c r="B34306" i="16"/>
  <c r="B34305" i="16"/>
  <c r="B34304" i="16"/>
  <c r="B34303" i="16"/>
  <c r="B34302" i="16"/>
  <c r="B34301" i="16"/>
  <c r="B34300" i="16"/>
  <c r="B34299" i="16"/>
  <c r="B34298" i="16"/>
  <c r="B34297" i="16"/>
  <c r="B34296" i="16"/>
  <c r="B34295" i="16"/>
  <c r="B34294" i="16"/>
  <c r="B34293" i="16"/>
  <c r="B34292" i="16"/>
  <c r="B34291" i="16"/>
  <c r="B34290" i="16"/>
  <c r="B34289" i="16"/>
  <c r="B34288" i="16"/>
  <c r="B34287" i="16"/>
  <c r="B34286" i="16"/>
  <c r="B34285" i="16"/>
  <c r="B34284" i="16"/>
  <c r="B34283" i="16"/>
  <c r="B34282" i="16"/>
  <c r="B34281" i="16"/>
  <c r="B34280" i="16"/>
  <c r="B34279" i="16"/>
  <c r="B34278" i="16"/>
  <c r="B34277" i="16"/>
  <c r="B34276" i="16"/>
  <c r="B34275" i="16"/>
  <c r="B34274" i="16"/>
  <c r="B34273" i="16"/>
  <c r="B34272" i="16"/>
  <c r="B34271" i="16"/>
  <c r="B34270" i="16"/>
  <c r="B34269" i="16"/>
  <c r="B34268" i="16"/>
  <c r="B34267" i="16"/>
  <c r="B34266" i="16"/>
  <c r="B34265" i="16"/>
  <c r="B34264" i="16"/>
  <c r="B34263" i="16"/>
  <c r="B34262" i="16"/>
  <c r="B34261" i="16"/>
  <c r="B34260" i="16"/>
  <c r="B34259" i="16"/>
  <c r="B34258" i="16"/>
  <c r="B34257" i="16"/>
  <c r="B34256" i="16"/>
  <c r="B34255" i="16"/>
  <c r="B34254" i="16"/>
  <c r="B34253" i="16"/>
  <c r="B34252" i="16"/>
  <c r="B34251" i="16"/>
  <c r="B34250" i="16"/>
  <c r="B34249" i="16"/>
  <c r="B34248" i="16"/>
  <c r="B34247" i="16"/>
  <c r="B34246" i="16"/>
  <c r="B34245" i="16"/>
  <c r="B34244" i="16"/>
  <c r="B34243" i="16"/>
  <c r="B34242" i="16"/>
  <c r="B34241" i="16"/>
  <c r="B34240" i="16"/>
  <c r="B34239" i="16"/>
  <c r="B34238" i="16"/>
  <c r="B34237" i="16"/>
  <c r="B34236" i="16"/>
  <c r="B34235" i="16"/>
  <c r="B34234" i="16"/>
  <c r="B34233" i="16"/>
  <c r="B34232" i="16"/>
  <c r="B34231" i="16"/>
  <c r="B34230" i="16"/>
  <c r="B34229" i="16"/>
  <c r="B34228" i="16"/>
  <c r="B34227" i="16"/>
  <c r="B34226" i="16"/>
  <c r="B34225" i="16"/>
  <c r="B34224" i="16"/>
  <c r="B34223" i="16"/>
  <c r="B34222" i="16"/>
  <c r="B34221" i="16"/>
  <c r="B34220" i="16"/>
  <c r="B34219" i="16"/>
  <c r="B34218" i="16"/>
  <c r="B34217" i="16"/>
  <c r="B34216" i="16"/>
  <c r="B34215" i="16"/>
  <c r="B34214" i="16"/>
  <c r="B34213" i="16"/>
  <c r="B34212" i="16"/>
  <c r="B34211" i="16"/>
  <c r="B34210" i="16"/>
  <c r="B34209" i="16"/>
  <c r="B34208" i="16"/>
  <c r="B34207" i="16"/>
  <c r="B34206" i="16"/>
  <c r="B34205" i="16"/>
  <c r="B34204" i="16"/>
  <c r="B34203" i="16"/>
  <c r="B34202" i="16"/>
  <c r="B34201" i="16"/>
  <c r="B34200" i="16"/>
  <c r="B34199" i="16"/>
  <c r="B34198" i="16"/>
  <c r="B34197" i="16"/>
  <c r="B34196" i="16"/>
  <c r="B34195" i="16"/>
  <c r="B34194" i="16"/>
  <c r="B34193" i="16"/>
  <c r="B34192" i="16"/>
  <c r="B34191" i="16"/>
  <c r="B34190" i="16"/>
  <c r="B34189" i="16"/>
  <c r="B34188" i="16"/>
  <c r="B34187" i="16"/>
  <c r="B34186" i="16"/>
  <c r="B34185" i="16"/>
  <c r="B34184" i="16"/>
  <c r="B34183" i="16"/>
  <c r="B34182" i="16"/>
  <c r="B34181" i="16"/>
  <c r="B34180" i="16"/>
  <c r="B34179" i="16"/>
  <c r="B34178" i="16"/>
  <c r="B34177" i="16"/>
  <c r="B34176" i="16"/>
  <c r="B34175" i="16"/>
  <c r="B34174" i="16"/>
  <c r="B34173" i="16"/>
  <c r="B34172" i="16"/>
  <c r="B34171" i="16"/>
  <c r="B34170" i="16"/>
  <c r="B34169" i="16"/>
  <c r="B34168" i="16"/>
  <c r="B34167" i="16"/>
  <c r="B34166" i="16"/>
  <c r="B34165" i="16"/>
  <c r="B34164" i="16"/>
  <c r="B34163" i="16"/>
  <c r="B34162" i="16"/>
  <c r="B34161" i="16"/>
  <c r="B34160" i="16"/>
  <c r="B34159" i="16"/>
  <c r="B34158" i="16"/>
  <c r="B34157" i="16"/>
  <c r="B34156" i="16"/>
  <c r="B34155" i="16"/>
  <c r="B34154" i="16"/>
  <c r="B34153" i="16"/>
  <c r="B34152" i="16"/>
  <c r="B34151" i="16"/>
  <c r="B34150" i="16"/>
  <c r="B34149" i="16"/>
  <c r="B34148" i="16"/>
  <c r="B34147" i="16"/>
  <c r="B34146" i="16"/>
  <c r="B34145" i="16"/>
  <c r="B34144" i="16"/>
  <c r="B34143" i="16"/>
  <c r="B34142" i="16"/>
  <c r="B34141" i="16"/>
  <c r="B34140" i="16"/>
  <c r="B34139" i="16"/>
  <c r="B34138" i="16"/>
  <c r="B34137" i="16"/>
  <c r="B34136" i="16"/>
  <c r="B34135" i="16"/>
  <c r="B34134" i="16"/>
  <c r="B34133" i="16"/>
  <c r="B34132" i="16"/>
  <c r="B34131" i="16"/>
  <c r="B34130" i="16"/>
  <c r="B34129" i="16"/>
  <c r="B34128" i="16"/>
  <c r="B34127" i="16"/>
  <c r="B34126" i="16"/>
  <c r="B34125" i="16"/>
  <c r="B34124" i="16"/>
  <c r="B34123" i="16"/>
  <c r="B34122" i="16"/>
  <c r="B34121" i="16"/>
  <c r="B34120" i="16"/>
  <c r="B34119" i="16"/>
  <c r="B34118" i="16"/>
  <c r="B34117" i="16"/>
  <c r="B34116" i="16"/>
  <c r="B34115" i="16"/>
  <c r="B34114" i="16"/>
  <c r="B34113" i="16"/>
  <c r="B34112" i="16"/>
  <c r="B34111" i="16"/>
  <c r="B34110" i="16"/>
  <c r="B34109" i="16"/>
  <c r="B34108" i="16"/>
  <c r="B34107" i="16"/>
  <c r="B34106" i="16"/>
  <c r="B34105" i="16"/>
  <c r="B34104" i="16"/>
  <c r="B34103" i="16"/>
  <c r="B34102" i="16"/>
  <c r="B34101" i="16"/>
  <c r="B34100" i="16"/>
  <c r="B34099" i="16"/>
  <c r="B34098" i="16"/>
  <c r="B34097" i="16"/>
  <c r="B34096" i="16"/>
  <c r="B34095" i="16"/>
  <c r="B34094" i="16"/>
  <c r="B34093" i="16"/>
  <c r="B34092" i="16"/>
  <c r="B34091" i="16"/>
  <c r="B34090" i="16"/>
  <c r="B34089" i="16"/>
  <c r="B34088" i="16"/>
  <c r="B34087" i="16"/>
  <c r="B34086" i="16"/>
  <c r="B34085" i="16"/>
  <c r="B34084" i="16"/>
  <c r="B34083" i="16"/>
  <c r="B34082" i="16"/>
  <c r="B34081" i="16"/>
  <c r="B34080" i="16"/>
  <c r="B34079" i="16"/>
  <c r="B34078" i="16"/>
  <c r="B34077" i="16"/>
  <c r="B34076" i="16"/>
  <c r="B34075" i="16"/>
  <c r="B34074" i="16"/>
  <c r="B34073" i="16"/>
  <c r="B34072" i="16"/>
  <c r="B34071" i="16"/>
  <c r="B34070" i="16"/>
  <c r="B34069" i="16"/>
  <c r="B34068" i="16"/>
  <c r="B34067" i="16"/>
  <c r="B34066" i="16"/>
  <c r="B34065" i="16"/>
  <c r="B34064" i="16"/>
  <c r="B34063" i="16"/>
  <c r="B34062" i="16"/>
  <c r="B34061" i="16"/>
  <c r="B34060" i="16"/>
  <c r="B34059" i="16"/>
  <c r="B34058" i="16"/>
  <c r="B34057" i="16"/>
  <c r="B34056" i="16"/>
  <c r="B34055" i="16"/>
  <c r="B34054" i="16"/>
  <c r="B34053" i="16"/>
  <c r="B34052" i="16"/>
  <c r="B34051" i="16"/>
  <c r="B34050" i="16"/>
  <c r="B34049" i="16"/>
  <c r="B34048" i="16"/>
  <c r="B34047" i="16"/>
  <c r="B34046" i="16"/>
  <c r="B34045" i="16"/>
  <c r="B34044" i="16"/>
  <c r="B34043" i="16"/>
  <c r="B34042" i="16"/>
  <c r="B34041" i="16"/>
  <c r="B34040" i="16"/>
  <c r="B34039" i="16"/>
  <c r="B34038" i="16"/>
  <c r="B34037" i="16"/>
  <c r="B34036" i="16"/>
  <c r="B34035" i="16"/>
  <c r="B34034" i="16"/>
  <c r="B34033" i="16"/>
  <c r="B34032" i="16"/>
  <c r="B34031" i="16"/>
  <c r="B34030" i="16"/>
  <c r="B34029" i="16"/>
  <c r="B34028" i="16"/>
  <c r="B34027" i="16"/>
  <c r="B34026" i="16"/>
  <c r="B34025" i="16"/>
  <c r="B34024" i="16"/>
  <c r="B34023" i="16"/>
  <c r="B34022" i="16"/>
  <c r="B34021" i="16"/>
  <c r="B34020" i="16"/>
  <c r="B34019" i="16"/>
  <c r="B34018" i="16"/>
  <c r="B34017" i="16"/>
  <c r="B34016" i="16"/>
  <c r="B34015" i="16"/>
  <c r="B34014" i="16"/>
  <c r="B34013" i="16"/>
  <c r="B34012" i="16"/>
  <c r="B34011" i="16"/>
  <c r="B34010" i="16"/>
  <c r="B34009" i="16"/>
  <c r="B34008" i="16"/>
  <c r="B34007" i="16"/>
  <c r="B34006" i="16"/>
  <c r="B34005" i="16"/>
  <c r="B34004" i="16"/>
  <c r="B34003" i="16"/>
  <c r="B34002" i="16"/>
  <c r="B34001" i="16"/>
  <c r="B34000" i="16"/>
  <c r="B33999" i="16"/>
  <c r="B33998" i="16"/>
  <c r="B33997" i="16"/>
  <c r="B33996" i="16"/>
  <c r="B33995" i="16"/>
  <c r="B33994" i="16"/>
  <c r="B33993" i="16"/>
  <c r="B33992" i="16"/>
  <c r="B33991" i="16"/>
  <c r="B33990" i="16"/>
  <c r="B33989" i="16"/>
  <c r="B33988" i="16"/>
  <c r="B33987" i="16"/>
  <c r="B33986" i="16"/>
  <c r="B33985" i="16"/>
  <c r="B33984" i="16"/>
  <c r="B33983" i="16"/>
  <c r="B33982" i="16"/>
  <c r="B33981" i="16"/>
  <c r="B33980" i="16"/>
  <c r="B33979" i="16"/>
  <c r="B33978" i="16"/>
  <c r="B33977" i="16"/>
  <c r="B33976" i="16"/>
  <c r="B33975" i="16"/>
  <c r="B33974" i="16"/>
  <c r="B33973" i="16"/>
  <c r="B33972" i="16"/>
  <c r="B33971" i="16"/>
  <c r="B33970" i="16"/>
  <c r="B33969" i="16"/>
  <c r="B33968" i="16"/>
  <c r="B33967" i="16"/>
  <c r="B33966" i="16"/>
  <c r="B33965" i="16"/>
  <c r="B33964" i="16"/>
  <c r="B33963" i="16"/>
  <c r="B33962" i="16"/>
  <c r="B33961" i="16"/>
  <c r="B33960" i="16"/>
  <c r="B33959" i="16"/>
  <c r="B33958" i="16"/>
  <c r="B33957" i="16"/>
  <c r="B33956" i="16"/>
  <c r="B33955" i="16"/>
  <c r="B33954" i="16"/>
  <c r="B33953" i="16"/>
  <c r="B33952" i="16"/>
  <c r="B33951" i="16"/>
  <c r="B33950" i="16"/>
  <c r="B33949" i="16"/>
  <c r="B33948" i="16"/>
  <c r="B33947" i="16"/>
  <c r="B33946" i="16"/>
  <c r="B33945" i="16"/>
  <c r="B33944" i="16"/>
  <c r="B33943" i="16"/>
  <c r="B33942" i="16"/>
  <c r="B33941" i="16"/>
  <c r="B33940" i="16"/>
  <c r="B33939" i="16"/>
  <c r="B33938" i="16"/>
  <c r="B33937" i="16"/>
  <c r="B33936" i="16"/>
  <c r="B33935" i="16"/>
  <c r="B33934" i="16"/>
  <c r="B33933" i="16"/>
  <c r="B33932" i="16"/>
  <c r="B33931" i="16"/>
  <c r="B33930" i="16"/>
  <c r="B33929" i="16"/>
  <c r="B33928" i="16"/>
  <c r="B33927" i="16"/>
  <c r="B33926" i="16"/>
  <c r="B33925" i="16"/>
  <c r="B33924" i="16"/>
  <c r="B33923" i="16"/>
  <c r="B33922" i="16"/>
  <c r="B33921" i="16"/>
  <c r="B33920" i="16"/>
  <c r="B33919" i="16"/>
  <c r="B33918" i="16"/>
  <c r="B33917" i="16"/>
  <c r="B33916" i="16"/>
  <c r="B33915" i="16"/>
  <c r="B33914" i="16"/>
  <c r="B33913" i="16"/>
  <c r="B33912" i="16"/>
  <c r="B33911" i="16"/>
  <c r="B33910" i="16"/>
  <c r="B33909" i="16"/>
  <c r="B33908" i="16"/>
  <c r="B33907" i="16"/>
  <c r="B33906" i="16"/>
  <c r="B33905" i="16"/>
  <c r="B33904" i="16"/>
  <c r="B33903" i="16"/>
  <c r="B33902" i="16"/>
  <c r="B33901" i="16"/>
  <c r="B33900" i="16"/>
  <c r="B33899" i="16"/>
  <c r="B33898" i="16"/>
  <c r="B33897" i="16"/>
  <c r="B33896" i="16"/>
  <c r="B33895" i="16"/>
  <c r="B33894" i="16"/>
  <c r="B33893" i="16"/>
  <c r="B33892" i="16"/>
  <c r="B33891" i="16"/>
  <c r="B33890" i="16"/>
  <c r="B33889" i="16"/>
  <c r="B33888" i="16"/>
  <c r="B33887" i="16"/>
  <c r="B33886" i="16"/>
  <c r="B33885" i="16"/>
  <c r="B33884" i="16"/>
  <c r="B33883" i="16"/>
  <c r="B33882" i="16"/>
  <c r="B33881" i="16"/>
  <c r="B33880" i="16"/>
  <c r="B33879" i="16"/>
  <c r="B33878" i="16"/>
  <c r="B33877" i="16"/>
  <c r="B33876" i="16"/>
  <c r="B33875" i="16"/>
  <c r="B33874" i="16"/>
  <c r="B33873" i="16"/>
  <c r="B33872" i="16"/>
  <c r="B33871" i="16"/>
  <c r="B33870" i="16"/>
  <c r="B33869" i="16"/>
  <c r="B33868" i="16"/>
  <c r="B33867" i="16"/>
  <c r="B33866" i="16"/>
  <c r="B33865" i="16"/>
  <c r="B33864" i="16"/>
  <c r="B33863" i="16"/>
  <c r="B33862" i="16"/>
  <c r="B33861" i="16"/>
  <c r="B33860" i="16"/>
  <c r="B33859" i="16"/>
  <c r="B33858" i="16"/>
  <c r="B33857" i="16"/>
  <c r="B33856" i="16"/>
  <c r="B33855" i="16"/>
  <c r="B33854" i="16"/>
  <c r="B33853" i="16"/>
  <c r="B33852" i="16"/>
  <c r="B33851" i="16"/>
  <c r="B33850" i="16"/>
  <c r="B33849" i="16"/>
  <c r="B33848" i="16"/>
  <c r="B33847" i="16"/>
  <c r="B33846" i="16"/>
  <c r="B33845" i="16"/>
  <c r="B33844" i="16"/>
  <c r="B33843" i="16"/>
  <c r="B33842" i="16"/>
  <c r="B33841" i="16"/>
  <c r="B33840" i="16"/>
  <c r="B33839" i="16"/>
  <c r="B33838" i="16"/>
  <c r="B33837" i="16"/>
  <c r="B33836" i="16"/>
  <c r="B33835" i="16"/>
  <c r="B33834" i="16"/>
  <c r="B33833" i="16"/>
  <c r="B33832" i="16"/>
  <c r="B33831" i="16"/>
  <c r="B33830" i="16"/>
  <c r="B33829" i="16"/>
  <c r="B33828" i="16"/>
  <c r="B33827" i="16"/>
  <c r="B33826" i="16"/>
  <c r="B33825" i="16"/>
  <c r="B33824" i="16"/>
  <c r="B33823" i="16"/>
  <c r="B33822" i="16"/>
  <c r="B33821" i="16"/>
  <c r="B33820" i="16"/>
  <c r="B33819" i="16"/>
  <c r="B33818" i="16"/>
  <c r="B33817" i="16"/>
  <c r="B33816" i="16"/>
  <c r="B33815" i="16"/>
  <c r="B33814" i="16"/>
  <c r="B33813" i="16"/>
  <c r="B33812" i="16"/>
  <c r="B33811" i="16"/>
  <c r="B33810" i="16"/>
  <c r="B33809" i="16"/>
  <c r="B33808" i="16"/>
  <c r="B33807" i="16"/>
  <c r="B33806" i="16"/>
  <c r="B33805" i="16"/>
  <c r="B33804" i="16"/>
  <c r="B33803" i="16"/>
  <c r="B33802" i="16"/>
  <c r="B33801" i="16"/>
  <c r="B33800" i="16"/>
  <c r="B33799" i="16"/>
  <c r="B33798" i="16"/>
  <c r="B33797" i="16"/>
  <c r="B33796" i="16"/>
  <c r="B33795" i="16"/>
  <c r="B33794" i="16"/>
  <c r="B33793" i="16"/>
  <c r="B33792" i="16"/>
  <c r="B33791" i="16"/>
  <c r="B33790" i="16"/>
  <c r="B33789" i="16"/>
  <c r="B33788" i="16"/>
  <c r="B33787" i="16"/>
  <c r="B33786" i="16"/>
  <c r="B33785" i="16"/>
  <c r="B33784" i="16"/>
  <c r="B33783" i="16"/>
  <c r="B33782" i="16"/>
  <c r="B33781" i="16"/>
  <c r="B33780" i="16"/>
  <c r="B33779" i="16"/>
  <c r="B33778" i="16"/>
  <c r="B33777" i="16"/>
  <c r="B33776" i="16"/>
  <c r="B33775" i="16"/>
  <c r="B33774" i="16"/>
  <c r="B33773" i="16"/>
  <c r="B33772" i="16"/>
  <c r="B33771" i="16"/>
  <c r="B33770" i="16"/>
  <c r="B33769" i="16"/>
  <c r="B33768" i="16"/>
  <c r="B33767" i="16"/>
  <c r="B33766" i="16"/>
  <c r="B33765" i="16"/>
  <c r="B33764" i="16"/>
  <c r="B33763" i="16"/>
  <c r="B33762" i="16"/>
  <c r="B33761" i="16"/>
  <c r="B33760" i="16"/>
  <c r="B33759" i="16"/>
  <c r="B33758" i="16"/>
  <c r="B33757" i="16"/>
  <c r="B33756" i="16"/>
  <c r="B33755" i="16"/>
  <c r="B33754" i="16"/>
  <c r="B33753" i="16"/>
  <c r="B33752" i="16"/>
  <c r="B33751" i="16"/>
  <c r="B33750" i="16"/>
  <c r="B33749" i="16"/>
  <c r="B33748" i="16"/>
  <c r="B33747" i="16"/>
  <c r="B33746" i="16"/>
  <c r="B33745" i="16"/>
  <c r="B33744" i="16"/>
  <c r="B33743" i="16"/>
  <c r="B33742" i="16"/>
  <c r="B33741" i="16"/>
  <c r="B33740" i="16"/>
  <c r="B33739" i="16"/>
  <c r="B33738" i="16"/>
  <c r="B33737" i="16"/>
  <c r="B33736" i="16"/>
  <c r="B33735" i="16"/>
  <c r="B33734" i="16"/>
  <c r="B33733" i="16"/>
  <c r="B33732" i="16"/>
  <c r="B33731" i="16"/>
  <c r="B33730" i="16"/>
  <c r="B33729" i="16"/>
  <c r="B33728" i="16"/>
  <c r="B33727" i="16"/>
  <c r="B33726" i="16"/>
  <c r="B33725" i="16"/>
  <c r="B33724" i="16"/>
  <c r="B33723" i="16"/>
  <c r="B33722" i="16"/>
  <c r="B33721" i="16"/>
  <c r="B33720" i="16"/>
  <c r="B33719" i="16"/>
  <c r="B33718" i="16"/>
  <c r="B33717" i="16"/>
  <c r="B33716" i="16"/>
  <c r="B33715" i="16"/>
  <c r="B33714" i="16"/>
  <c r="B33713" i="16"/>
  <c r="B33712" i="16"/>
  <c r="B33711" i="16"/>
  <c r="B33710" i="16"/>
  <c r="B33709" i="16"/>
  <c r="B33708" i="16"/>
  <c r="B33707" i="16"/>
  <c r="B33706" i="16"/>
  <c r="B33705" i="16"/>
  <c r="B33704" i="16"/>
  <c r="B33703" i="16"/>
  <c r="B33702" i="16"/>
  <c r="B33701" i="16"/>
  <c r="B33700" i="16"/>
  <c r="B33699" i="16"/>
  <c r="B33698" i="16"/>
  <c r="B33697" i="16"/>
  <c r="B33696" i="16"/>
  <c r="B33695" i="16"/>
  <c r="B33694" i="16"/>
  <c r="B33693" i="16"/>
  <c r="B33692" i="16"/>
  <c r="B33691" i="16"/>
  <c r="B33690" i="16"/>
  <c r="B33689" i="16"/>
  <c r="B33688" i="16"/>
  <c r="B33687" i="16"/>
  <c r="B33686" i="16"/>
  <c r="B33685" i="16"/>
  <c r="B33684" i="16"/>
  <c r="B33683" i="16"/>
  <c r="B33682" i="16"/>
  <c r="B33681" i="16"/>
  <c r="B33680" i="16"/>
  <c r="B33679" i="16"/>
  <c r="B33678" i="16"/>
  <c r="B33677" i="16"/>
  <c r="B33676" i="16"/>
  <c r="B33675" i="16"/>
  <c r="B33674" i="16"/>
  <c r="B33673" i="16"/>
  <c r="B33672" i="16"/>
  <c r="B33671" i="16"/>
  <c r="B33670" i="16"/>
  <c r="B33669" i="16"/>
  <c r="B33668" i="16"/>
  <c r="B33667" i="16"/>
  <c r="B33666" i="16"/>
  <c r="B33665" i="16"/>
  <c r="B33664" i="16"/>
  <c r="B33663" i="16"/>
  <c r="B33662" i="16"/>
  <c r="B33661" i="16"/>
  <c r="B33660" i="16"/>
  <c r="B33659" i="16"/>
  <c r="B33658" i="16"/>
  <c r="B33657" i="16"/>
  <c r="B33656" i="16"/>
  <c r="B33655" i="16"/>
  <c r="B33654" i="16"/>
  <c r="B33653" i="16"/>
  <c r="B33652" i="16"/>
  <c r="B33651" i="16"/>
  <c r="B33650" i="16"/>
  <c r="B33649" i="16"/>
  <c r="B33648" i="16"/>
  <c r="B33647" i="16"/>
  <c r="B33646" i="16"/>
  <c r="B33645" i="16"/>
  <c r="B33644" i="16"/>
  <c r="B33643" i="16"/>
  <c r="B33642" i="16"/>
  <c r="B33641" i="16"/>
  <c r="B33640" i="16"/>
  <c r="B33639" i="16"/>
  <c r="B33638" i="16"/>
  <c r="B33637" i="16"/>
  <c r="B33636" i="16"/>
  <c r="B33635" i="16"/>
  <c r="B33634" i="16"/>
  <c r="B33633" i="16"/>
  <c r="B33632" i="16"/>
  <c r="B33631" i="16"/>
  <c r="B33630" i="16"/>
  <c r="B33629" i="16"/>
  <c r="B33628" i="16"/>
  <c r="B33627" i="16"/>
  <c r="B33626" i="16"/>
  <c r="B33625" i="16"/>
  <c r="B33624" i="16"/>
  <c r="B33623" i="16"/>
  <c r="B33622" i="16"/>
  <c r="B33621" i="16"/>
  <c r="B33620" i="16"/>
  <c r="B33619" i="16"/>
  <c r="B33618" i="16"/>
  <c r="B33617" i="16"/>
  <c r="B33616" i="16"/>
  <c r="B33615" i="16"/>
  <c r="B33614" i="16"/>
  <c r="B33613" i="16"/>
  <c r="B33612" i="16"/>
  <c r="B33611" i="16"/>
  <c r="B33610" i="16"/>
  <c r="B33609" i="16"/>
  <c r="B33608" i="16"/>
  <c r="B33607" i="16"/>
  <c r="B33606" i="16"/>
  <c r="B33605" i="16"/>
  <c r="B33604" i="16"/>
  <c r="B33603" i="16"/>
  <c r="B33602" i="16"/>
  <c r="B33601" i="16"/>
  <c r="B33600" i="16"/>
  <c r="B33599" i="16"/>
  <c r="B33598" i="16"/>
  <c r="B33597" i="16"/>
  <c r="B33596" i="16"/>
  <c r="B33595" i="16"/>
  <c r="B33594" i="16"/>
  <c r="B33593" i="16"/>
  <c r="B33592" i="16"/>
  <c r="B33591" i="16"/>
  <c r="B33590" i="16"/>
  <c r="B33589" i="16"/>
  <c r="B33588" i="16"/>
  <c r="B33587" i="16"/>
  <c r="B33586" i="16"/>
  <c r="B33585" i="16"/>
  <c r="B33584" i="16"/>
  <c r="B33583" i="16"/>
  <c r="B33582" i="16"/>
  <c r="B33581" i="16"/>
  <c r="B33580" i="16"/>
  <c r="B33579" i="16"/>
  <c r="B33578" i="16"/>
  <c r="B33577" i="16"/>
  <c r="B33576" i="16"/>
  <c r="B33575" i="16"/>
  <c r="B33574" i="16"/>
  <c r="B33573" i="16"/>
  <c r="B33572" i="16"/>
  <c r="B33571" i="16"/>
  <c r="B33570" i="16"/>
  <c r="B33569" i="16"/>
  <c r="B33568" i="16"/>
  <c r="B33567" i="16"/>
  <c r="B33566" i="16"/>
  <c r="B33565" i="16"/>
  <c r="B33564" i="16"/>
  <c r="B33563" i="16"/>
  <c r="B33562" i="16"/>
  <c r="B33561" i="16"/>
  <c r="B33560" i="16"/>
  <c r="B33559" i="16"/>
  <c r="B33558" i="16"/>
  <c r="B33557" i="16"/>
  <c r="B33556" i="16"/>
  <c r="B33555" i="16"/>
  <c r="B33554" i="16"/>
  <c r="B33553" i="16"/>
  <c r="B33552" i="16"/>
  <c r="B33551" i="16"/>
  <c r="B33550" i="16"/>
  <c r="B33549" i="16"/>
  <c r="B33548" i="16"/>
  <c r="B33547" i="16"/>
  <c r="B33546" i="16"/>
  <c r="B33545" i="16"/>
  <c r="B33544" i="16"/>
  <c r="B33543" i="16"/>
  <c r="B33542" i="16"/>
  <c r="B33541" i="16"/>
  <c r="B33540" i="16"/>
  <c r="B33539" i="16"/>
  <c r="B33538" i="16"/>
  <c r="B33537" i="16"/>
  <c r="B33536" i="16"/>
  <c r="B33535" i="16"/>
  <c r="B33534" i="16"/>
  <c r="B33533" i="16"/>
  <c r="B33532" i="16"/>
  <c r="B33531" i="16"/>
  <c r="B33530" i="16"/>
  <c r="B33529" i="16"/>
  <c r="B33528" i="16"/>
  <c r="B33527" i="16"/>
  <c r="B33526" i="16"/>
  <c r="B33525" i="16"/>
  <c r="B33524" i="16"/>
  <c r="B33523" i="16"/>
  <c r="B33522" i="16"/>
  <c r="B33521" i="16"/>
  <c r="B33520" i="16"/>
  <c r="B33519" i="16"/>
  <c r="B33518" i="16"/>
  <c r="B33517" i="16"/>
  <c r="B33516" i="16"/>
  <c r="B33515" i="16"/>
  <c r="B33514" i="16"/>
  <c r="B33513" i="16"/>
  <c r="B33512" i="16"/>
  <c r="B33511" i="16"/>
  <c r="B33510" i="16"/>
  <c r="B33509" i="16"/>
  <c r="B33508" i="16"/>
  <c r="B33507" i="16"/>
  <c r="B33506" i="16"/>
  <c r="B33505" i="16"/>
  <c r="B33504" i="16"/>
  <c r="B33503" i="16"/>
  <c r="B33502" i="16"/>
  <c r="B33501" i="16"/>
  <c r="B33500" i="16"/>
  <c r="B33499" i="16"/>
  <c r="B33498" i="16"/>
  <c r="B33497" i="16"/>
  <c r="B33496" i="16"/>
  <c r="B33495" i="16"/>
  <c r="B33494" i="16"/>
  <c r="B33493" i="16"/>
  <c r="B33492" i="16"/>
  <c r="B33491" i="16"/>
  <c r="B33490" i="16"/>
  <c r="B33489" i="16"/>
  <c r="B33488" i="16"/>
  <c r="B33487" i="16"/>
  <c r="B33486" i="16"/>
  <c r="B33485" i="16"/>
  <c r="B33484" i="16"/>
  <c r="B33483" i="16"/>
  <c r="B33482" i="16"/>
  <c r="B33481" i="16"/>
  <c r="B33480" i="16"/>
  <c r="B33479" i="16"/>
  <c r="B33478" i="16"/>
  <c r="B33477" i="16"/>
  <c r="B33476" i="16"/>
  <c r="B33475" i="16"/>
  <c r="B33474" i="16"/>
  <c r="B33473" i="16"/>
  <c r="B33472" i="16"/>
  <c r="B33471" i="16"/>
  <c r="B33470" i="16"/>
  <c r="B33469" i="16"/>
  <c r="B33468" i="16"/>
  <c r="B33467" i="16"/>
  <c r="B33466" i="16"/>
  <c r="B33465" i="16"/>
  <c r="B33464" i="16"/>
  <c r="B33463" i="16"/>
  <c r="B33462" i="16"/>
  <c r="B33461" i="16"/>
  <c r="B33460" i="16"/>
  <c r="B33459" i="16"/>
  <c r="B33458" i="16"/>
  <c r="B33457" i="16"/>
  <c r="B33456" i="16"/>
  <c r="B33455" i="16"/>
  <c r="B33454" i="16"/>
  <c r="B33453" i="16"/>
  <c r="B33452" i="16"/>
  <c r="B33451" i="16"/>
  <c r="B33450" i="16"/>
  <c r="B33449" i="16"/>
  <c r="B33448" i="16"/>
  <c r="B33447" i="16"/>
  <c r="B33446" i="16"/>
  <c r="B33445" i="16"/>
  <c r="B33444" i="16"/>
  <c r="B33443" i="16"/>
  <c r="B33442" i="16"/>
  <c r="B33441" i="16"/>
  <c r="B33440" i="16"/>
  <c r="B33439" i="16"/>
  <c r="B33438" i="16"/>
  <c r="B33437" i="16"/>
  <c r="B33436" i="16"/>
  <c r="B33435" i="16"/>
  <c r="B33434" i="16"/>
  <c r="B33433" i="16"/>
  <c r="B33432" i="16"/>
  <c r="B33431" i="16"/>
  <c r="B33430" i="16"/>
  <c r="B33429" i="16"/>
  <c r="B33428" i="16"/>
  <c r="B33427" i="16"/>
  <c r="B33426" i="16"/>
  <c r="B33425" i="16"/>
  <c r="B33424" i="16"/>
  <c r="B33423" i="16"/>
  <c r="B33422" i="16"/>
  <c r="B33421" i="16"/>
  <c r="B33420" i="16"/>
  <c r="B33419" i="16"/>
  <c r="B33418" i="16"/>
  <c r="B33417" i="16"/>
  <c r="B33416" i="16"/>
  <c r="B33415" i="16"/>
  <c r="B33414" i="16"/>
  <c r="B33413" i="16"/>
  <c r="B33412" i="16"/>
  <c r="B33411" i="16"/>
  <c r="B33410" i="16"/>
  <c r="B33409" i="16"/>
  <c r="B33408" i="16"/>
  <c r="B33407" i="16"/>
  <c r="B33406" i="16"/>
  <c r="B33405" i="16"/>
  <c r="B33404" i="16"/>
  <c r="B33403" i="16"/>
  <c r="B33402" i="16"/>
  <c r="B33401" i="16"/>
  <c r="B33400" i="16"/>
  <c r="B33399" i="16"/>
  <c r="B33398" i="16"/>
  <c r="B33397" i="16"/>
  <c r="B33396" i="16"/>
  <c r="B33395" i="16"/>
  <c r="B33394" i="16"/>
  <c r="B33393" i="16"/>
  <c r="B33392" i="16"/>
  <c r="B33391" i="16"/>
  <c r="B33390" i="16"/>
  <c r="B33389" i="16"/>
  <c r="B33388" i="16"/>
  <c r="B33387" i="16"/>
  <c r="B33386" i="16"/>
  <c r="B33385" i="16"/>
  <c r="B33384" i="16"/>
  <c r="B33383" i="16"/>
  <c r="B33382" i="16"/>
  <c r="B33381" i="16"/>
  <c r="B33380" i="16"/>
  <c r="B33379" i="16"/>
  <c r="B33378" i="16"/>
  <c r="B33377" i="16"/>
  <c r="B33376" i="16"/>
  <c r="B33375" i="16"/>
  <c r="B33374" i="16"/>
  <c r="B33373" i="16"/>
  <c r="B33372" i="16"/>
  <c r="B33371" i="16"/>
  <c r="B33370" i="16"/>
  <c r="B33369" i="16"/>
  <c r="B33368" i="16"/>
  <c r="B33367" i="16"/>
  <c r="B33366" i="16"/>
  <c r="B33365" i="16"/>
  <c r="B33364" i="16"/>
  <c r="B33363" i="16"/>
  <c r="B33362" i="16"/>
  <c r="B33361" i="16"/>
  <c r="B33360" i="16"/>
  <c r="B33359" i="16"/>
  <c r="B33358" i="16"/>
  <c r="B33357" i="16"/>
  <c r="B33356" i="16"/>
  <c r="B33355" i="16"/>
  <c r="B33354" i="16"/>
  <c r="B33353" i="16"/>
  <c r="B33352" i="16"/>
  <c r="B33351" i="16"/>
  <c r="B33350" i="16"/>
  <c r="B33349" i="16"/>
  <c r="B33348" i="16"/>
  <c r="B33347" i="16"/>
  <c r="B33346" i="16"/>
  <c r="B33345" i="16"/>
  <c r="B33344" i="16"/>
  <c r="B33343" i="16"/>
  <c r="B33342" i="16"/>
  <c r="B33341" i="16"/>
  <c r="B33340" i="16"/>
  <c r="B33339" i="16"/>
  <c r="B33338" i="16"/>
  <c r="B33337" i="16"/>
  <c r="B33336" i="16"/>
  <c r="B33335" i="16"/>
  <c r="B33334" i="16"/>
  <c r="B33333" i="16"/>
  <c r="B33332" i="16"/>
  <c r="B33331" i="16"/>
  <c r="B33330" i="16"/>
  <c r="B33329" i="16"/>
  <c r="B33328" i="16"/>
  <c r="B33327" i="16"/>
  <c r="B33326" i="16"/>
  <c r="B33325" i="16"/>
  <c r="B33324" i="16"/>
  <c r="B33323" i="16"/>
  <c r="B33322" i="16"/>
  <c r="B33321" i="16"/>
  <c r="B33320" i="16"/>
  <c r="B33319" i="16"/>
  <c r="B33318" i="16"/>
  <c r="B33317" i="16"/>
  <c r="B33316" i="16"/>
  <c r="B33315" i="16"/>
  <c r="B33314" i="16"/>
  <c r="B33313" i="16"/>
  <c r="B33312" i="16"/>
  <c r="B33311" i="16"/>
  <c r="B33310" i="16"/>
  <c r="B33309" i="16"/>
  <c r="B33308" i="16"/>
  <c r="B33307" i="16"/>
  <c r="B33306" i="16"/>
  <c r="B33305" i="16"/>
  <c r="B33304" i="16"/>
  <c r="B33303" i="16"/>
  <c r="B33302" i="16"/>
  <c r="B33301" i="16"/>
  <c r="B33300" i="16"/>
  <c r="B33299" i="16"/>
  <c r="B33298" i="16"/>
  <c r="B33297" i="16"/>
  <c r="B33296" i="16"/>
  <c r="B33295" i="16"/>
  <c r="B33294" i="16"/>
  <c r="B33293" i="16"/>
  <c r="B33292" i="16"/>
  <c r="B33291" i="16"/>
  <c r="B33290" i="16"/>
  <c r="B33289" i="16"/>
  <c r="B33288" i="16"/>
  <c r="B33287" i="16"/>
  <c r="B33286" i="16"/>
  <c r="B33285" i="16"/>
  <c r="B33284" i="16"/>
  <c r="B33283" i="16"/>
  <c r="B33282" i="16"/>
  <c r="B33281" i="16"/>
  <c r="B33280" i="16"/>
  <c r="B33279" i="16"/>
  <c r="B33278" i="16"/>
  <c r="B33277" i="16"/>
  <c r="B33276" i="16"/>
  <c r="B33275" i="16"/>
  <c r="B33274" i="16"/>
  <c r="B33273" i="16"/>
  <c r="B33272" i="16"/>
  <c r="B33271" i="16"/>
  <c r="B33270" i="16"/>
  <c r="B33269" i="16"/>
  <c r="B33268" i="16"/>
  <c r="B33267" i="16"/>
  <c r="B33266" i="16"/>
  <c r="B33265" i="16"/>
  <c r="B33264" i="16"/>
  <c r="B33263" i="16"/>
  <c r="B33262" i="16"/>
  <c r="B33261" i="16"/>
  <c r="B33260" i="16"/>
  <c r="B33259" i="16"/>
  <c r="B33258" i="16"/>
  <c r="B33257" i="16"/>
  <c r="B33256" i="16"/>
  <c r="B33255" i="16"/>
  <c r="B33254" i="16"/>
  <c r="B33253" i="16"/>
  <c r="B33252" i="16"/>
  <c r="B33251" i="16"/>
  <c r="B33250" i="16"/>
  <c r="B33249" i="16"/>
  <c r="B33248" i="16"/>
  <c r="B33247" i="16"/>
  <c r="B33246" i="16"/>
  <c r="B33245" i="16"/>
  <c r="B33244" i="16"/>
  <c r="B33243" i="16"/>
  <c r="B33242" i="16"/>
  <c r="B33241" i="16"/>
  <c r="B33240" i="16"/>
  <c r="B33239" i="16"/>
  <c r="B33238" i="16"/>
  <c r="B33237" i="16"/>
  <c r="B33236" i="16"/>
  <c r="B33235" i="16"/>
  <c r="B33234" i="16"/>
  <c r="B33233" i="16"/>
  <c r="B33232" i="16"/>
  <c r="B33231" i="16"/>
  <c r="B33230" i="16"/>
  <c r="B33229" i="16"/>
  <c r="B33228" i="16"/>
  <c r="B33227" i="16"/>
  <c r="B33226" i="16"/>
  <c r="B33225" i="16"/>
  <c r="B33224" i="16"/>
  <c r="B33223" i="16"/>
  <c r="B33222" i="16"/>
  <c r="B33221" i="16"/>
  <c r="B33220" i="16"/>
  <c r="B33219" i="16"/>
  <c r="B33218" i="16"/>
  <c r="B33217" i="16"/>
  <c r="B33216" i="16"/>
  <c r="B33215" i="16"/>
  <c r="B33214" i="16"/>
  <c r="B33213" i="16"/>
  <c r="B33212" i="16"/>
  <c r="B33211" i="16"/>
  <c r="B33210" i="16"/>
  <c r="B33209" i="16"/>
  <c r="B33208" i="16"/>
  <c r="B33207" i="16"/>
  <c r="B33206" i="16"/>
  <c r="B33205" i="16"/>
  <c r="B33204" i="16"/>
  <c r="B33203" i="16"/>
  <c r="B33202" i="16"/>
  <c r="B33201" i="16"/>
  <c r="B33200" i="16"/>
  <c r="B33199" i="16"/>
  <c r="B33198" i="16"/>
  <c r="B33197" i="16"/>
  <c r="B33196" i="16"/>
  <c r="B33195" i="16"/>
  <c r="B33194" i="16"/>
  <c r="B33193" i="16"/>
  <c r="B33192" i="16"/>
  <c r="B33191" i="16"/>
  <c r="B33190" i="16"/>
  <c r="B33189" i="16"/>
  <c r="B33188" i="16"/>
  <c r="B33187" i="16"/>
  <c r="B33186" i="16"/>
  <c r="B33185" i="16"/>
  <c r="B33184" i="16"/>
  <c r="B33183" i="16"/>
  <c r="B33182" i="16"/>
  <c r="B33181" i="16"/>
  <c r="B33180" i="16"/>
  <c r="B33179" i="16"/>
  <c r="B33178" i="16"/>
  <c r="B33177" i="16"/>
  <c r="B33176" i="16"/>
  <c r="B33175" i="16"/>
  <c r="B33174" i="16"/>
  <c r="B33173" i="16"/>
  <c r="B33172" i="16"/>
  <c r="B33171" i="16"/>
  <c r="B33170" i="16"/>
  <c r="B33169" i="16"/>
  <c r="B33168" i="16"/>
  <c r="B33167" i="16"/>
  <c r="B33166" i="16"/>
  <c r="B33165" i="16"/>
  <c r="B33164" i="16"/>
  <c r="B33163" i="16"/>
  <c r="B33162" i="16"/>
  <c r="B33161" i="16"/>
  <c r="B33160" i="16"/>
  <c r="B33159" i="16"/>
  <c r="B33158" i="16"/>
  <c r="B33157" i="16"/>
  <c r="B33156" i="16"/>
  <c r="B33155" i="16"/>
  <c r="B33154" i="16"/>
  <c r="B33153" i="16"/>
  <c r="B33152" i="16"/>
  <c r="B33151" i="16"/>
  <c r="B33150" i="16"/>
  <c r="B33149" i="16"/>
  <c r="B33148" i="16"/>
  <c r="B33147" i="16"/>
  <c r="B33146" i="16"/>
  <c r="B33145" i="16"/>
  <c r="B33144" i="16"/>
  <c r="B33143" i="16"/>
  <c r="B33142" i="16"/>
  <c r="B33141" i="16"/>
  <c r="B33140" i="16"/>
  <c r="B33139" i="16"/>
  <c r="B33138" i="16"/>
  <c r="B33137" i="16"/>
  <c r="B33136" i="16"/>
  <c r="B33135" i="16"/>
  <c r="B33134" i="16"/>
  <c r="B33133" i="16"/>
  <c r="B33132" i="16"/>
  <c r="B33131" i="16"/>
  <c r="B33130" i="16"/>
  <c r="B33129" i="16"/>
  <c r="B33128" i="16"/>
  <c r="B33127" i="16"/>
  <c r="B33126" i="16"/>
  <c r="B33125" i="16"/>
  <c r="B33124" i="16"/>
  <c r="B33123" i="16"/>
  <c r="B33122" i="16"/>
  <c r="B33121" i="16"/>
  <c r="B33120" i="16"/>
  <c r="B33119" i="16"/>
  <c r="B33118" i="16"/>
  <c r="B33117" i="16"/>
  <c r="B33116" i="16"/>
  <c r="B33115" i="16"/>
  <c r="B33114" i="16"/>
  <c r="B33113" i="16"/>
  <c r="B33112" i="16"/>
  <c r="B33111" i="16"/>
  <c r="B33110" i="16"/>
  <c r="B33109" i="16"/>
  <c r="B33108" i="16"/>
  <c r="B33107" i="16"/>
  <c r="B33106" i="16"/>
  <c r="B33105" i="16"/>
  <c r="B33104" i="16"/>
  <c r="B33103" i="16"/>
  <c r="B33102" i="16"/>
  <c r="B33101" i="16"/>
  <c r="B33100" i="16"/>
  <c r="B33099" i="16"/>
  <c r="B33098" i="16"/>
  <c r="B33097" i="16"/>
  <c r="B33096" i="16"/>
  <c r="B33095" i="16"/>
  <c r="B33094" i="16"/>
  <c r="B33093" i="16"/>
  <c r="B33092" i="16"/>
  <c r="B33091" i="16"/>
  <c r="B33090" i="16"/>
  <c r="B33089" i="16"/>
  <c r="B33088" i="16"/>
  <c r="B33087" i="16"/>
  <c r="B33086" i="16"/>
  <c r="B33085" i="16"/>
  <c r="B33084" i="16"/>
  <c r="B33083" i="16"/>
  <c r="B33082" i="16"/>
  <c r="B33081" i="16"/>
  <c r="B33080" i="16"/>
  <c r="B33079" i="16"/>
  <c r="B33078" i="16"/>
  <c r="B33077" i="16"/>
  <c r="B33076" i="16"/>
  <c r="B33075" i="16"/>
  <c r="B33074" i="16"/>
  <c r="B33073" i="16"/>
  <c r="B33072" i="16"/>
  <c r="B33071" i="16"/>
  <c r="B33070" i="16"/>
  <c r="B33069" i="16"/>
  <c r="B33068" i="16"/>
  <c r="B33067" i="16"/>
  <c r="B33066" i="16"/>
  <c r="B33065" i="16"/>
  <c r="B33064" i="16"/>
  <c r="B33063" i="16"/>
  <c r="B33062" i="16"/>
  <c r="B33061" i="16"/>
  <c r="B33060" i="16"/>
  <c r="B33059" i="16"/>
  <c r="B33058" i="16"/>
  <c r="B33057" i="16"/>
  <c r="B33056" i="16"/>
  <c r="B33055" i="16"/>
  <c r="B33054" i="16"/>
  <c r="B33053" i="16"/>
  <c r="B33052" i="16"/>
  <c r="B33051" i="16"/>
  <c r="B33050" i="16"/>
  <c r="B33049" i="16"/>
  <c r="B33048" i="16"/>
  <c r="B33047" i="16"/>
  <c r="B33046" i="16"/>
  <c r="B33045" i="16"/>
  <c r="B33044" i="16"/>
  <c r="B33043" i="16"/>
  <c r="B33042" i="16"/>
  <c r="B33041" i="16"/>
  <c r="B33040" i="16"/>
  <c r="B33039" i="16"/>
  <c r="B33038" i="16"/>
  <c r="B33037" i="16"/>
  <c r="B33036" i="16"/>
  <c r="B33035" i="16"/>
  <c r="B33034" i="16"/>
  <c r="B33033" i="16"/>
  <c r="B33032" i="16"/>
  <c r="B33031" i="16"/>
  <c r="B33030" i="16"/>
  <c r="B33029" i="16"/>
  <c r="B33028" i="16"/>
  <c r="B33027" i="16"/>
  <c r="B33026" i="16"/>
  <c r="B33025" i="16"/>
  <c r="B33024" i="16"/>
  <c r="B33023" i="16"/>
  <c r="B33022" i="16"/>
  <c r="B33021" i="16"/>
  <c r="B33020" i="16"/>
  <c r="B33019" i="16"/>
  <c r="B33018" i="16"/>
  <c r="B33017" i="16"/>
  <c r="B33016" i="16"/>
  <c r="B33015" i="16"/>
  <c r="B33014" i="16"/>
  <c r="B33013" i="16"/>
  <c r="B33012" i="16"/>
  <c r="B33011" i="16"/>
  <c r="B33010" i="16"/>
  <c r="B33009" i="16"/>
  <c r="B33008" i="16"/>
  <c r="B33007" i="16"/>
  <c r="B33006" i="16"/>
  <c r="B33005" i="16"/>
  <c r="B33004" i="16"/>
  <c r="B33003" i="16"/>
  <c r="B33002" i="16"/>
  <c r="B33001" i="16"/>
  <c r="B33000" i="16"/>
  <c r="B32999" i="16"/>
  <c r="B32998" i="16"/>
  <c r="B32997" i="16"/>
  <c r="B32996" i="16"/>
  <c r="B32995" i="16"/>
  <c r="B32994" i="16"/>
  <c r="B32993" i="16"/>
  <c r="B32992" i="16"/>
  <c r="B32991" i="16"/>
  <c r="B32990" i="16"/>
  <c r="B32989" i="16"/>
  <c r="B32988" i="16"/>
  <c r="B32987" i="16"/>
  <c r="B32986" i="16"/>
  <c r="B32985" i="16"/>
  <c r="B32984" i="16"/>
  <c r="B32983" i="16"/>
  <c r="B32982" i="16"/>
  <c r="B32981" i="16"/>
  <c r="B32980" i="16"/>
  <c r="B32979" i="16"/>
  <c r="B32978" i="16"/>
  <c r="B32977" i="16"/>
  <c r="B32976" i="16"/>
  <c r="B32975" i="16"/>
  <c r="B32974" i="16"/>
  <c r="B32973" i="16"/>
  <c r="B32972" i="16"/>
  <c r="B32971" i="16"/>
  <c r="B32970" i="16"/>
  <c r="B32969" i="16"/>
  <c r="B32968" i="16"/>
  <c r="B32967" i="16"/>
  <c r="B32966" i="16"/>
  <c r="B32965" i="16"/>
  <c r="B32964" i="16"/>
  <c r="B32963" i="16"/>
  <c r="B32962" i="16"/>
  <c r="B32961" i="16"/>
  <c r="B32960" i="16"/>
  <c r="B32959" i="16"/>
  <c r="B32958" i="16"/>
  <c r="B32957" i="16"/>
  <c r="B32956" i="16"/>
  <c r="B32955" i="16"/>
  <c r="B32954" i="16"/>
  <c r="B32953" i="16"/>
  <c r="B32952" i="16"/>
  <c r="B32951" i="16"/>
  <c r="B32950" i="16"/>
  <c r="B32949" i="16"/>
  <c r="B32948" i="16"/>
  <c r="B32947" i="16"/>
  <c r="B32946" i="16"/>
  <c r="B32945" i="16"/>
  <c r="B32944" i="16"/>
  <c r="B32943" i="16"/>
  <c r="B32942" i="16"/>
  <c r="B32941" i="16"/>
  <c r="B32940" i="16"/>
  <c r="B32939" i="16"/>
  <c r="B32938" i="16"/>
  <c r="B32937" i="16"/>
  <c r="B32936" i="16"/>
  <c r="B32935" i="16"/>
  <c r="B32934" i="16"/>
  <c r="B32933" i="16"/>
  <c r="B32932" i="16"/>
  <c r="B32931" i="16"/>
  <c r="B32930" i="16"/>
  <c r="B32929" i="16"/>
  <c r="B32928" i="16"/>
  <c r="B32927" i="16"/>
  <c r="B32926" i="16"/>
  <c r="B32925" i="16"/>
  <c r="B32924" i="16"/>
  <c r="B32923" i="16"/>
  <c r="B32922" i="16"/>
  <c r="B32921" i="16"/>
  <c r="B32920" i="16"/>
  <c r="B32919" i="16"/>
  <c r="B32918" i="16"/>
  <c r="B32917" i="16"/>
  <c r="B32916" i="16"/>
  <c r="B32915" i="16"/>
  <c r="B32914" i="16"/>
  <c r="B32913" i="16"/>
  <c r="B32912" i="16"/>
  <c r="B32911" i="16"/>
  <c r="B32910" i="16"/>
  <c r="B32909" i="16"/>
  <c r="B32908" i="16"/>
  <c r="B32907" i="16"/>
  <c r="B32906" i="16"/>
  <c r="B32905" i="16"/>
  <c r="B32904" i="16"/>
  <c r="B32903" i="16"/>
  <c r="B32902" i="16"/>
  <c r="B32901" i="16"/>
  <c r="B32900" i="16"/>
  <c r="B32899" i="16"/>
  <c r="B32898" i="16"/>
  <c r="B32897" i="16"/>
  <c r="B32896" i="16"/>
  <c r="B32895" i="16"/>
  <c r="B32894" i="16"/>
  <c r="B32893" i="16"/>
  <c r="B32892" i="16"/>
  <c r="B32891" i="16"/>
  <c r="B32890" i="16"/>
  <c r="B32889" i="16"/>
  <c r="B32888" i="16"/>
  <c r="B32887" i="16"/>
  <c r="B32886" i="16"/>
  <c r="B32885" i="16"/>
  <c r="B32884" i="16"/>
  <c r="B32883" i="16"/>
  <c r="B32882" i="16"/>
  <c r="B32881" i="16"/>
  <c r="B32880" i="16"/>
  <c r="B32879" i="16"/>
  <c r="B32878" i="16"/>
  <c r="B32877" i="16"/>
  <c r="B32876" i="16"/>
  <c r="B32875" i="16"/>
  <c r="B32874" i="16"/>
  <c r="B32873" i="16"/>
  <c r="B32872" i="16"/>
  <c r="B32871" i="16"/>
  <c r="B32870" i="16"/>
  <c r="B32869" i="16"/>
  <c r="B32868" i="16"/>
  <c r="B32867" i="16"/>
  <c r="B32866" i="16"/>
  <c r="B32865" i="16"/>
  <c r="B32864" i="16"/>
  <c r="B32863" i="16"/>
  <c r="B32862" i="16"/>
  <c r="B32861" i="16"/>
  <c r="B32860" i="16"/>
  <c r="B32859" i="16"/>
  <c r="B32858" i="16"/>
  <c r="B32857" i="16"/>
  <c r="B32856" i="16"/>
  <c r="B32855" i="16"/>
  <c r="B32854" i="16"/>
  <c r="B32853" i="16"/>
  <c r="B32852" i="16"/>
  <c r="B32851" i="16"/>
  <c r="B32850" i="16"/>
  <c r="B32849" i="16"/>
  <c r="B32848" i="16"/>
  <c r="B32847" i="16"/>
  <c r="B32846" i="16"/>
  <c r="B32845" i="16"/>
  <c r="B32844" i="16"/>
  <c r="B32843" i="16"/>
  <c r="B32842" i="16"/>
  <c r="B32841" i="16"/>
  <c r="B32840" i="16"/>
  <c r="B32839" i="16"/>
  <c r="B32838" i="16"/>
  <c r="B32837" i="16"/>
  <c r="B32836" i="16"/>
  <c r="B32835" i="16"/>
  <c r="B32834" i="16"/>
  <c r="B32833" i="16"/>
  <c r="B32832" i="16"/>
  <c r="B32831" i="16"/>
  <c r="B32830" i="16"/>
  <c r="B32829" i="16"/>
  <c r="B32828" i="16"/>
  <c r="B32827" i="16"/>
  <c r="B32826" i="16"/>
  <c r="B32825" i="16"/>
  <c r="B32824" i="16"/>
  <c r="B32823" i="16"/>
  <c r="B32822" i="16"/>
  <c r="B32821" i="16"/>
  <c r="B32820" i="16"/>
  <c r="B32819" i="16"/>
  <c r="B32818" i="16"/>
  <c r="B32817" i="16"/>
  <c r="B32816" i="16"/>
  <c r="B32815" i="16"/>
  <c r="B32814" i="16"/>
  <c r="B32813" i="16"/>
  <c r="B32812" i="16"/>
  <c r="B32811" i="16"/>
  <c r="B32810" i="16"/>
  <c r="B32809" i="16"/>
  <c r="B32808" i="16"/>
  <c r="B32807" i="16"/>
  <c r="B32806" i="16"/>
  <c r="B32805" i="16"/>
  <c r="B32804" i="16"/>
  <c r="B32803" i="16"/>
  <c r="B32802" i="16"/>
  <c r="B32801" i="16"/>
  <c r="B32800" i="16"/>
  <c r="B32799" i="16"/>
  <c r="B32798" i="16"/>
  <c r="B32797" i="16"/>
  <c r="B32796" i="16"/>
  <c r="B32795" i="16"/>
  <c r="B32794" i="16"/>
  <c r="B32793" i="16"/>
  <c r="B32792" i="16"/>
  <c r="B32791" i="16"/>
  <c r="B32790" i="16"/>
  <c r="B32789" i="16"/>
  <c r="B32788" i="16"/>
  <c r="B32787" i="16"/>
  <c r="B32786" i="16"/>
  <c r="B32785" i="16"/>
  <c r="B32784" i="16"/>
  <c r="B32783" i="16"/>
  <c r="B32782" i="16"/>
  <c r="B32781" i="16"/>
  <c r="B32780" i="16"/>
  <c r="B32779" i="16"/>
  <c r="B32778" i="16"/>
  <c r="B32777" i="16"/>
  <c r="B32776" i="16"/>
  <c r="B32775" i="16"/>
  <c r="B32774" i="16"/>
  <c r="B32773" i="16"/>
  <c r="B32772" i="16"/>
  <c r="B32771" i="16"/>
  <c r="B32770" i="16"/>
  <c r="B32769" i="16"/>
  <c r="B32768" i="16"/>
  <c r="B32767" i="16"/>
  <c r="B32766" i="16"/>
  <c r="B32765" i="16"/>
  <c r="B32764" i="16"/>
  <c r="B32763" i="16"/>
  <c r="B32762" i="16"/>
  <c r="B32761" i="16"/>
  <c r="B32760" i="16"/>
  <c r="B32759" i="16"/>
  <c r="B32758" i="16"/>
  <c r="B32757" i="16"/>
  <c r="B32756" i="16"/>
  <c r="B32755" i="16"/>
  <c r="B32754" i="16"/>
  <c r="B32753" i="16"/>
  <c r="B32752" i="16"/>
  <c r="B32751" i="16"/>
  <c r="B32750" i="16"/>
  <c r="B32749" i="16"/>
  <c r="B32748" i="16"/>
  <c r="B32747" i="16"/>
  <c r="B32746" i="16"/>
  <c r="B32745" i="16"/>
  <c r="B32744" i="16"/>
  <c r="B32743" i="16"/>
  <c r="B32742" i="16"/>
  <c r="B32741" i="16"/>
  <c r="B32740" i="16"/>
  <c r="B32739" i="16"/>
  <c r="B32738" i="16"/>
  <c r="B32737" i="16"/>
  <c r="B32736" i="16"/>
  <c r="B32735" i="16"/>
  <c r="B32734" i="16"/>
  <c r="B32733" i="16"/>
  <c r="B32732" i="16"/>
  <c r="B32731" i="16"/>
  <c r="B32730" i="16"/>
  <c r="B32729" i="16"/>
  <c r="B32728" i="16"/>
  <c r="B32727" i="16"/>
  <c r="B32726" i="16"/>
  <c r="B32725" i="16"/>
  <c r="B32724" i="16"/>
  <c r="B32723" i="16"/>
  <c r="B32722" i="16"/>
  <c r="B32721" i="16"/>
  <c r="B32720" i="16"/>
  <c r="B32719" i="16"/>
  <c r="B32718" i="16"/>
  <c r="B32717" i="16"/>
  <c r="B32716" i="16"/>
  <c r="B32715" i="16"/>
  <c r="B32714" i="16"/>
  <c r="B32713" i="16"/>
  <c r="B32712" i="16"/>
  <c r="B32711" i="16"/>
  <c r="B32710" i="16"/>
  <c r="B32709" i="16"/>
  <c r="B32708" i="16"/>
  <c r="B32707" i="16"/>
  <c r="B32706" i="16"/>
  <c r="B32705" i="16"/>
  <c r="B32704" i="16"/>
  <c r="B32703" i="16"/>
  <c r="B32702" i="16"/>
  <c r="B32701" i="16"/>
  <c r="B32700" i="16"/>
  <c r="B32699" i="16"/>
  <c r="B32698" i="16"/>
  <c r="B32697" i="16"/>
  <c r="B32696" i="16"/>
  <c r="B32695" i="16"/>
  <c r="B32694" i="16"/>
  <c r="B32693" i="16"/>
  <c r="B32692" i="16"/>
  <c r="B32691" i="16"/>
  <c r="B32690" i="16"/>
  <c r="B32689" i="16"/>
  <c r="B32688" i="16"/>
  <c r="B32687" i="16"/>
  <c r="B32686" i="16"/>
  <c r="B32685" i="16"/>
  <c r="B32684" i="16"/>
  <c r="B32683" i="16"/>
  <c r="B32682" i="16"/>
  <c r="B32681" i="16"/>
  <c r="B32680" i="16"/>
  <c r="B32679" i="16"/>
  <c r="B32678" i="16"/>
  <c r="B32677" i="16"/>
  <c r="B32676" i="16"/>
  <c r="B32675" i="16"/>
  <c r="B32674" i="16"/>
  <c r="B32673" i="16"/>
  <c r="B32672" i="16"/>
  <c r="B32671" i="16"/>
  <c r="B32670" i="16"/>
  <c r="B32669" i="16"/>
  <c r="B32668" i="16"/>
  <c r="B32667" i="16"/>
  <c r="B32666" i="16"/>
  <c r="B32665" i="16"/>
  <c r="B32664" i="16"/>
  <c r="B32663" i="16"/>
  <c r="B32662" i="16"/>
  <c r="B32661" i="16"/>
  <c r="B32660" i="16"/>
  <c r="B32659" i="16"/>
  <c r="B32658" i="16"/>
  <c r="B32657" i="16"/>
  <c r="B32656" i="16"/>
  <c r="B32655" i="16"/>
  <c r="B32654" i="16"/>
  <c r="B32653" i="16"/>
  <c r="B32652" i="16"/>
  <c r="B32651" i="16"/>
  <c r="B32650" i="16"/>
  <c r="B32649" i="16"/>
  <c r="B32648" i="16"/>
  <c r="B32647" i="16"/>
  <c r="B32646" i="16"/>
  <c r="B32645" i="16"/>
  <c r="B32644" i="16"/>
  <c r="B32643" i="16"/>
  <c r="B32642" i="16"/>
  <c r="B32641" i="16"/>
  <c r="B32640" i="16"/>
  <c r="B32639" i="16"/>
  <c r="B32638" i="16"/>
  <c r="B32637" i="16"/>
  <c r="B32636" i="16"/>
  <c r="B32635" i="16"/>
  <c r="B32634" i="16"/>
  <c r="B32633" i="16"/>
  <c r="B32632" i="16"/>
  <c r="B32631" i="16"/>
  <c r="B32630" i="16"/>
  <c r="B32629" i="16"/>
  <c r="B32628" i="16"/>
  <c r="B32627" i="16"/>
  <c r="B32626" i="16"/>
  <c r="B32625" i="16"/>
  <c r="B32624" i="16"/>
  <c r="B32623" i="16"/>
  <c r="B32622" i="16"/>
  <c r="B32621" i="16"/>
  <c r="B32620" i="16"/>
  <c r="B32619" i="16"/>
  <c r="B32618" i="16"/>
  <c r="B32617" i="16"/>
  <c r="B32616" i="16"/>
  <c r="B32615" i="16"/>
  <c r="B32614" i="16"/>
  <c r="B32613" i="16"/>
  <c r="B32612" i="16"/>
  <c r="B32611" i="16"/>
  <c r="B32610" i="16"/>
  <c r="B32609" i="16"/>
  <c r="B32608" i="16"/>
  <c r="B32607" i="16"/>
  <c r="B32606" i="16"/>
  <c r="B32605" i="16"/>
  <c r="B32604" i="16"/>
  <c r="B32603" i="16"/>
  <c r="B32602" i="16"/>
  <c r="B32601" i="16"/>
  <c r="B32600" i="16"/>
  <c r="B32599" i="16"/>
  <c r="B32598" i="16"/>
  <c r="B32597" i="16"/>
  <c r="B32596" i="16"/>
  <c r="B32595" i="16"/>
  <c r="B32594" i="16"/>
  <c r="B32593" i="16"/>
  <c r="B32592" i="16"/>
  <c r="B32591" i="16"/>
  <c r="B32590" i="16"/>
  <c r="B32589" i="16"/>
  <c r="B32588" i="16"/>
  <c r="B32587" i="16"/>
  <c r="B32586" i="16"/>
  <c r="B32585" i="16"/>
  <c r="B32584" i="16"/>
  <c r="B32583" i="16"/>
  <c r="B32582" i="16"/>
  <c r="B32581" i="16"/>
  <c r="B32580" i="16"/>
  <c r="B32579" i="16"/>
  <c r="B32578" i="16"/>
  <c r="B32577" i="16"/>
  <c r="B32576" i="16"/>
  <c r="B32575" i="16"/>
  <c r="B32574" i="16"/>
  <c r="B32573" i="16"/>
  <c r="B32572" i="16"/>
  <c r="B32571" i="16"/>
  <c r="B32570" i="16"/>
  <c r="B32569" i="16"/>
  <c r="B32568" i="16"/>
  <c r="B32567" i="16"/>
  <c r="B32566" i="16"/>
  <c r="B32565" i="16"/>
  <c r="B32564" i="16"/>
  <c r="B32563" i="16"/>
  <c r="B32562" i="16"/>
  <c r="B32561" i="16"/>
  <c r="B32560" i="16"/>
  <c r="B32559" i="16"/>
  <c r="B32558" i="16"/>
  <c r="B32557" i="16"/>
  <c r="B32556" i="16"/>
  <c r="B32555" i="16"/>
  <c r="B32554" i="16"/>
  <c r="B32553" i="16"/>
  <c r="B32552" i="16"/>
  <c r="B32551" i="16"/>
  <c r="B32550" i="16"/>
  <c r="B32549" i="16"/>
  <c r="B32548" i="16"/>
  <c r="B32547" i="16"/>
  <c r="B32546" i="16"/>
  <c r="B32545" i="16"/>
  <c r="B32544" i="16"/>
  <c r="B32543" i="16"/>
  <c r="B32542" i="16"/>
  <c r="B32541" i="16"/>
  <c r="B32540" i="16"/>
  <c r="B32539" i="16"/>
  <c r="B32538" i="16"/>
  <c r="B32537" i="16"/>
  <c r="B32536" i="16"/>
  <c r="B32535" i="16"/>
  <c r="B32534" i="16"/>
  <c r="B32533" i="16"/>
  <c r="B32532" i="16"/>
  <c r="B32531" i="16"/>
  <c r="B32530" i="16"/>
  <c r="B32529" i="16"/>
  <c r="B32528" i="16"/>
  <c r="B32527" i="16"/>
  <c r="B32526" i="16"/>
  <c r="B32525" i="16"/>
  <c r="B32524" i="16"/>
  <c r="B32523" i="16"/>
  <c r="B32522" i="16"/>
  <c r="B32521" i="16"/>
  <c r="B32520" i="16"/>
  <c r="B32519" i="16"/>
  <c r="B32518" i="16"/>
  <c r="B32517" i="16"/>
  <c r="B32516" i="16"/>
  <c r="B32515" i="16"/>
  <c r="B32514" i="16"/>
  <c r="B32513" i="16"/>
  <c r="B32512" i="16"/>
  <c r="B32511" i="16"/>
  <c r="B32510" i="16"/>
  <c r="B32509" i="16"/>
  <c r="B32508" i="16"/>
  <c r="B32507" i="16"/>
  <c r="B32506" i="16"/>
  <c r="B32505" i="16"/>
  <c r="B32504" i="16"/>
  <c r="B32503" i="16"/>
  <c r="B32502" i="16"/>
  <c r="B32501" i="16"/>
  <c r="B32500" i="16"/>
  <c r="B32499" i="16"/>
  <c r="B32498" i="16"/>
  <c r="B32497" i="16"/>
  <c r="B32496" i="16"/>
  <c r="B32495" i="16"/>
  <c r="B32494" i="16"/>
  <c r="B32493" i="16"/>
  <c r="B32492" i="16"/>
  <c r="B32491" i="16"/>
  <c r="B32490" i="16"/>
  <c r="B32489" i="16"/>
  <c r="B32488" i="16"/>
  <c r="B32487" i="16"/>
  <c r="B32486" i="16"/>
  <c r="B32485" i="16"/>
  <c r="B32484" i="16"/>
  <c r="B32483" i="16"/>
  <c r="B32482" i="16"/>
  <c r="B32481" i="16"/>
  <c r="B32480" i="16"/>
  <c r="B32479" i="16"/>
  <c r="B32478" i="16"/>
  <c r="B32477" i="16"/>
  <c r="B32476" i="16"/>
  <c r="B32475" i="16"/>
  <c r="B32474" i="16"/>
  <c r="B32473" i="16"/>
  <c r="B32472" i="16"/>
  <c r="B32471" i="16"/>
  <c r="B32470" i="16"/>
  <c r="B32469" i="16"/>
  <c r="B32468" i="16"/>
  <c r="B32467" i="16"/>
  <c r="B32466" i="16"/>
  <c r="B32465" i="16"/>
  <c r="B32464" i="16"/>
  <c r="B32463" i="16"/>
  <c r="B32462" i="16"/>
  <c r="B32461" i="16"/>
  <c r="B32460" i="16"/>
  <c r="B32459" i="16"/>
  <c r="B32458" i="16"/>
  <c r="B32457" i="16"/>
  <c r="B32456" i="16"/>
  <c r="B32455" i="16"/>
  <c r="B32454" i="16"/>
  <c r="B32453" i="16"/>
  <c r="B32452" i="16"/>
  <c r="B32451" i="16"/>
  <c r="B32450" i="16"/>
  <c r="B32449" i="16"/>
  <c r="B32448" i="16"/>
  <c r="B32447" i="16"/>
  <c r="B32446" i="16"/>
  <c r="B32445" i="16"/>
  <c r="B32444" i="16"/>
  <c r="B32443" i="16"/>
  <c r="B32442" i="16"/>
  <c r="B32441" i="16"/>
  <c r="B32440" i="16"/>
  <c r="B32439" i="16"/>
  <c r="B32438" i="16"/>
  <c r="B32437" i="16"/>
  <c r="B32436" i="16"/>
  <c r="B32435" i="16"/>
  <c r="B32434" i="16"/>
  <c r="B32433" i="16"/>
  <c r="B32432" i="16"/>
  <c r="B32431" i="16"/>
  <c r="B32430" i="16"/>
  <c r="B32429" i="16"/>
  <c r="B32428" i="16"/>
  <c r="B32427" i="16"/>
  <c r="B32426" i="16"/>
  <c r="B32425" i="16"/>
  <c r="B32424" i="16"/>
  <c r="B32423" i="16"/>
  <c r="B32422" i="16"/>
  <c r="B32421" i="16"/>
  <c r="B32420" i="16"/>
  <c r="B32419" i="16"/>
  <c r="B32418" i="16"/>
  <c r="B32417" i="16"/>
  <c r="B32416" i="16"/>
  <c r="B32415" i="16"/>
  <c r="B32414" i="16"/>
  <c r="B32413" i="16"/>
  <c r="B32412" i="16"/>
  <c r="B32411" i="16"/>
  <c r="B32410" i="16"/>
  <c r="B32409" i="16"/>
  <c r="B32408" i="16"/>
  <c r="B32407" i="16"/>
  <c r="B32406" i="16"/>
  <c r="B32405" i="16"/>
  <c r="B32404" i="16"/>
  <c r="B32403" i="16"/>
  <c r="B32402" i="16"/>
  <c r="B32401" i="16"/>
  <c r="B32400" i="16"/>
  <c r="B32399" i="16"/>
  <c r="B32398" i="16"/>
  <c r="B32397" i="16"/>
  <c r="B32396" i="16"/>
  <c r="B32395" i="16"/>
  <c r="B32394" i="16"/>
  <c r="B32393" i="16"/>
  <c r="B32392" i="16"/>
  <c r="B32391" i="16"/>
  <c r="B32390" i="16"/>
  <c r="B32389" i="16"/>
  <c r="B32388" i="16"/>
  <c r="B32387" i="16"/>
  <c r="B32386" i="16"/>
  <c r="B32385" i="16"/>
  <c r="B32384" i="16"/>
  <c r="B32383" i="16"/>
  <c r="B32382" i="16"/>
  <c r="B32381" i="16"/>
  <c r="B32380" i="16"/>
  <c r="B32379" i="16"/>
  <c r="B32378" i="16"/>
  <c r="B32377" i="16"/>
  <c r="B32376" i="16"/>
  <c r="B32375" i="16"/>
  <c r="B32374" i="16"/>
  <c r="B32373" i="16"/>
  <c r="B32372" i="16"/>
  <c r="B32371" i="16"/>
  <c r="B32370" i="16"/>
  <c r="B32369" i="16"/>
  <c r="B32368" i="16"/>
  <c r="B32367" i="16"/>
  <c r="B32366" i="16"/>
  <c r="B32365" i="16"/>
  <c r="B32364" i="16"/>
  <c r="B32363" i="16"/>
  <c r="B32362" i="16"/>
  <c r="B32361" i="16"/>
  <c r="B32360" i="16"/>
  <c r="B32359" i="16"/>
  <c r="B32358" i="16"/>
  <c r="B32357" i="16"/>
  <c r="B32356" i="16"/>
  <c r="B32355" i="16"/>
  <c r="B32354" i="16"/>
  <c r="B32353" i="16"/>
  <c r="B32352" i="16"/>
  <c r="B32351" i="16"/>
  <c r="B32350" i="16"/>
  <c r="B32349" i="16"/>
  <c r="B32348" i="16"/>
  <c r="B32347" i="16"/>
  <c r="B32346" i="16"/>
  <c r="B32345" i="16"/>
  <c r="B32344" i="16"/>
  <c r="B32343" i="16"/>
  <c r="B32342" i="16"/>
  <c r="B32341" i="16"/>
  <c r="B32340" i="16"/>
  <c r="B32339" i="16"/>
  <c r="B32338" i="16"/>
  <c r="B32337" i="16"/>
  <c r="B32336" i="16"/>
  <c r="B32335" i="16"/>
  <c r="B32334" i="16"/>
  <c r="B32333" i="16"/>
  <c r="B32332" i="16"/>
  <c r="B32331" i="16"/>
  <c r="B32330" i="16"/>
  <c r="B32329" i="16"/>
  <c r="B32328" i="16"/>
  <c r="B32327" i="16"/>
  <c r="B32326" i="16"/>
  <c r="B32325" i="16"/>
  <c r="B32324" i="16"/>
  <c r="B32323" i="16"/>
  <c r="B32322" i="16"/>
  <c r="B32321" i="16"/>
  <c r="B32320" i="16"/>
  <c r="B32319" i="16"/>
  <c r="B32318" i="16"/>
  <c r="B32317" i="16"/>
  <c r="B32316" i="16"/>
  <c r="B32315" i="16"/>
  <c r="B32314" i="16"/>
  <c r="B32313" i="16"/>
  <c r="B32312" i="16"/>
  <c r="B32311" i="16"/>
  <c r="B32310" i="16"/>
  <c r="B32309" i="16"/>
  <c r="B32308" i="16"/>
  <c r="B32307" i="16"/>
  <c r="B32306" i="16"/>
  <c r="B32305" i="16"/>
  <c r="B32304" i="16"/>
  <c r="B32303" i="16"/>
  <c r="B32302" i="16"/>
  <c r="B32301" i="16"/>
  <c r="B32300" i="16"/>
  <c r="B32299" i="16"/>
  <c r="B32298" i="16"/>
  <c r="B32297" i="16"/>
  <c r="B32296" i="16"/>
  <c r="B32295" i="16"/>
  <c r="B32294" i="16"/>
  <c r="B32293" i="16"/>
  <c r="B32292" i="16"/>
  <c r="B32291" i="16"/>
  <c r="B32290" i="16"/>
  <c r="B32289" i="16"/>
  <c r="B32288" i="16"/>
  <c r="B32287" i="16"/>
  <c r="B32286" i="16"/>
  <c r="B32285" i="16"/>
  <c r="B32284" i="16"/>
  <c r="B32283" i="16"/>
  <c r="B32282" i="16"/>
  <c r="B32281" i="16"/>
  <c r="B32280" i="16"/>
  <c r="B32279" i="16"/>
  <c r="B32278" i="16"/>
  <c r="B32277" i="16"/>
  <c r="B32276" i="16"/>
  <c r="B32275" i="16"/>
  <c r="B32274" i="16"/>
  <c r="B32273" i="16"/>
  <c r="B32272" i="16"/>
  <c r="B32271" i="16"/>
  <c r="B32270" i="16"/>
  <c r="B32269" i="16"/>
  <c r="B32268" i="16"/>
  <c r="B32267" i="16"/>
  <c r="B32266" i="16"/>
  <c r="B32265" i="16"/>
  <c r="B32264" i="16"/>
  <c r="B32263" i="16"/>
  <c r="B32262" i="16"/>
  <c r="B32261" i="16"/>
  <c r="B32260" i="16"/>
  <c r="B32259" i="16"/>
  <c r="B32258" i="16"/>
  <c r="B32257" i="16"/>
  <c r="B32256" i="16"/>
  <c r="B32255" i="16"/>
  <c r="B32254" i="16"/>
  <c r="B32253" i="16"/>
  <c r="B32252" i="16"/>
  <c r="B32251" i="16"/>
  <c r="B32250" i="16"/>
  <c r="B32249" i="16"/>
  <c r="B32248" i="16"/>
  <c r="B32247" i="16"/>
  <c r="B32246" i="16"/>
  <c r="B32245" i="16"/>
  <c r="B32244" i="16"/>
  <c r="B32243" i="16"/>
  <c r="B32242" i="16"/>
  <c r="B32241" i="16"/>
  <c r="B32240" i="16"/>
  <c r="B32239" i="16"/>
  <c r="B32238" i="16"/>
  <c r="B32237" i="16"/>
  <c r="B32236" i="16"/>
  <c r="B32235" i="16"/>
  <c r="B32234" i="16"/>
  <c r="B32233" i="16"/>
  <c r="B32232" i="16"/>
  <c r="B32231" i="16"/>
  <c r="B32230" i="16"/>
  <c r="B32229" i="16"/>
  <c r="B32228" i="16"/>
  <c r="B32227" i="16"/>
  <c r="B32226" i="16"/>
  <c r="B32225" i="16"/>
  <c r="B32224" i="16"/>
  <c r="B32223" i="16"/>
  <c r="B32222" i="16"/>
  <c r="B32221" i="16"/>
  <c r="B32220" i="16"/>
  <c r="B32219" i="16"/>
  <c r="B32218" i="16"/>
  <c r="B32217" i="16"/>
  <c r="B32216" i="16"/>
  <c r="B32215" i="16"/>
  <c r="B32214" i="16"/>
  <c r="B32213" i="16"/>
  <c r="B32212" i="16"/>
  <c r="B32211" i="16"/>
  <c r="B32210" i="16"/>
  <c r="B32209" i="16"/>
  <c r="B32208" i="16"/>
  <c r="B32207" i="16"/>
  <c r="B32206" i="16"/>
  <c r="B32205" i="16"/>
  <c r="B32204" i="16"/>
  <c r="B32203" i="16"/>
  <c r="B32202" i="16"/>
  <c r="B32201" i="16"/>
  <c r="B32200" i="16"/>
  <c r="B32199" i="16"/>
  <c r="B32198" i="16"/>
  <c r="B32197" i="16"/>
  <c r="B32196" i="16"/>
  <c r="B32195" i="16"/>
  <c r="B32194" i="16"/>
  <c r="B32193" i="16"/>
  <c r="B32192" i="16"/>
  <c r="B32191" i="16"/>
  <c r="B32190" i="16"/>
  <c r="B32189" i="16"/>
  <c r="B32188" i="16"/>
  <c r="B32187" i="16"/>
  <c r="B32186" i="16"/>
  <c r="B32185" i="16"/>
  <c r="B32184" i="16"/>
  <c r="B32183" i="16"/>
  <c r="B32182" i="16"/>
  <c r="B32181" i="16"/>
  <c r="B32180" i="16"/>
  <c r="B32179" i="16"/>
  <c r="B32178" i="16"/>
  <c r="B32177" i="16"/>
  <c r="B32176" i="16"/>
  <c r="B32175" i="16"/>
  <c r="B32174" i="16"/>
  <c r="B32173" i="16"/>
  <c r="B32172" i="16"/>
  <c r="B32171" i="16"/>
  <c r="B32170" i="16"/>
  <c r="B32169" i="16"/>
  <c r="B32168" i="16"/>
  <c r="B32167" i="16"/>
  <c r="B32166" i="16"/>
  <c r="B32165" i="16"/>
  <c r="B32164" i="16"/>
  <c r="B32163" i="16"/>
  <c r="B32162" i="16"/>
  <c r="B32161" i="16"/>
  <c r="B32160" i="16"/>
  <c r="B32159" i="16"/>
  <c r="B32158" i="16"/>
  <c r="B32157" i="16"/>
  <c r="B32156" i="16"/>
  <c r="B32155" i="16"/>
  <c r="B32154" i="16"/>
  <c r="B32153" i="16"/>
  <c r="B32152" i="16"/>
  <c r="B32151" i="16"/>
  <c r="B32150" i="16"/>
  <c r="B32149" i="16"/>
  <c r="B32148" i="16"/>
  <c r="B32147" i="16"/>
  <c r="B32146" i="16"/>
  <c r="B32145" i="16"/>
  <c r="B32144" i="16"/>
  <c r="B32143" i="16"/>
  <c r="B32142" i="16"/>
  <c r="B32141" i="16"/>
  <c r="B32140" i="16"/>
  <c r="B32139" i="16"/>
  <c r="B32138" i="16"/>
  <c r="B32137" i="16"/>
  <c r="B32136" i="16"/>
  <c r="B32135" i="16"/>
  <c r="B32134" i="16"/>
  <c r="B32133" i="16"/>
  <c r="B32132" i="16"/>
  <c r="B32131" i="16"/>
  <c r="B32130" i="16"/>
  <c r="B32129" i="16"/>
  <c r="B32128" i="16"/>
  <c r="B32127" i="16"/>
  <c r="B32126" i="16"/>
  <c r="B32125" i="16"/>
  <c r="B32124" i="16"/>
  <c r="B32123" i="16"/>
  <c r="B32122" i="16"/>
  <c r="B32121" i="16"/>
  <c r="B32120" i="16"/>
  <c r="B32119" i="16"/>
  <c r="B32118" i="16"/>
  <c r="B32117" i="16"/>
  <c r="B32116" i="16"/>
  <c r="B32115" i="16"/>
  <c r="B32114" i="16"/>
  <c r="B32113" i="16"/>
  <c r="B32112" i="16"/>
  <c r="B32111" i="16"/>
  <c r="B32110" i="16"/>
  <c r="B32109" i="16"/>
  <c r="B32108" i="16"/>
  <c r="B32107" i="16"/>
  <c r="B32106" i="16"/>
  <c r="B32105" i="16"/>
  <c r="B32104" i="16"/>
  <c r="B32103" i="16"/>
  <c r="B32102" i="16"/>
  <c r="B32101" i="16"/>
  <c r="B32100" i="16"/>
  <c r="B32099" i="16"/>
  <c r="B32098" i="16"/>
  <c r="B32097" i="16"/>
  <c r="B32096" i="16"/>
  <c r="B32095" i="16"/>
  <c r="B32094" i="16"/>
  <c r="B32093" i="16"/>
  <c r="B32092" i="16"/>
  <c r="B32091" i="16"/>
  <c r="B32090" i="16"/>
  <c r="B32089" i="16"/>
  <c r="B32088" i="16"/>
  <c r="B32087" i="16"/>
  <c r="B32086" i="16"/>
  <c r="B32085" i="16"/>
  <c r="B32084" i="16"/>
  <c r="B32083" i="16"/>
  <c r="B32082" i="16"/>
  <c r="B32081" i="16"/>
  <c r="B32080" i="16"/>
  <c r="B32079" i="16"/>
  <c r="B32078" i="16"/>
  <c r="B32077" i="16"/>
  <c r="B32076" i="16"/>
  <c r="B32075" i="16"/>
  <c r="B32074" i="16"/>
  <c r="B32073" i="16"/>
  <c r="B32072" i="16"/>
  <c r="B32071" i="16"/>
  <c r="B32070" i="16"/>
  <c r="B32069" i="16"/>
  <c r="B32068" i="16"/>
  <c r="B32067" i="16"/>
  <c r="B32066" i="16"/>
  <c r="B32065" i="16"/>
  <c r="B32064" i="16"/>
  <c r="B32063" i="16"/>
  <c r="B32062" i="16"/>
  <c r="B32061" i="16"/>
  <c r="B32060" i="16"/>
  <c r="B32059" i="16"/>
  <c r="B32058" i="16"/>
  <c r="B32057" i="16"/>
  <c r="B32056" i="16"/>
  <c r="B32055" i="16"/>
  <c r="B32054" i="16"/>
  <c r="B32053" i="16"/>
  <c r="B32052" i="16"/>
  <c r="B32051" i="16"/>
  <c r="B32050" i="16"/>
  <c r="B32049" i="16"/>
  <c r="B32048" i="16"/>
  <c r="B32047" i="16"/>
  <c r="B32046" i="16"/>
  <c r="B32045" i="16"/>
  <c r="B32044" i="16"/>
  <c r="B32043" i="16"/>
  <c r="B32042" i="16"/>
  <c r="B32041" i="16"/>
  <c r="B32040" i="16"/>
  <c r="B32039" i="16"/>
  <c r="B32038" i="16"/>
  <c r="B32037" i="16"/>
  <c r="B32036" i="16"/>
  <c r="B32035" i="16"/>
  <c r="B32034" i="16"/>
  <c r="B32033" i="16"/>
  <c r="B32032" i="16"/>
  <c r="B32031" i="16"/>
  <c r="B32030" i="16"/>
  <c r="B32029" i="16"/>
  <c r="B32028" i="16"/>
  <c r="B32027" i="16"/>
  <c r="B32026" i="16"/>
  <c r="B32025" i="16"/>
  <c r="B32024" i="16"/>
  <c r="B32023" i="16"/>
  <c r="B32022" i="16"/>
  <c r="B32021" i="16"/>
  <c r="B32020" i="16"/>
  <c r="B32019" i="16"/>
  <c r="B32018" i="16"/>
  <c r="B32017" i="16"/>
  <c r="B32016" i="16"/>
  <c r="B32015" i="16"/>
  <c r="B32014" i="16"/>
  <c r="B32013" i="16"/>
  <c r="B32012" i="16"/>
  <c r="B32011" i="16"/>
  <c r="B32010" i="16"/>
  <c r="B32009" i="16"/>
  <c r="B32008" i="16"/>
  <c r="B32007" i="16"/>
  <c r="B32006" i="16"/>
  <c r="B32005" i="16"/>
  <c r="B32004" i="16"/>
  <c r="B32003" i="16"/>
  <c r="B32002" i="16"/>
  <c r="B32001" i="16"/>
  <c r="B32000" i="16"/>
  <c r="B31999" i="16"/>
  <c r="B31998" i="16"/>
  <c r="B31997" i="16"/>
  <c r="B31996" i="16"/>
  <c r="B31995" i="16"/>
  <c r="B31994" i="16"/>
  <c r="B31993" i="16"/>
  <c r="B31992" i="16"/>
  <c r="B31991" i="16"/>
  <c r="B31990" i="16"/>
  <c r="B31989" i="16"/>
  <c r="B31988" i="16"/>
  <c r="B31987" i="16"/>
  <c r="B31986" i="16"/>
  <c r="B31985" i="16"/>
  <c r="B31984" i="16"/>
  <c r="B31983" i="16"/>
  <c r="B31982" i="16"/>
  <c r="B31981" i="16"/>
  <c r="B31980" i="16"/>
  <c r="B31979" i="16"/>
  <c r="B31978" i="16"/>
  <c r="B31977" i="16"/>
  <c r="B31976" i="16"/>
  <c r="B31975" i="16"/>
  <c r="B31974" i="16"/>
  <c r="B31973" i="16"/>
  <c r="B31972" i="16"/>
  <c r="B31971" i="16"/>
  <c r="B31970" i="16"/>
  <c r="B31969" i="16"/>
  <c r="B31968" i="16"/>
  <c r="B31967" i="16"/>
  <c r="B31966" i="16"/>
  <c r="B31965" i="16"/>
  <c r="B31964" i="16"/>
  <c r="B31963" i="16"/>
  <c r="B31962" i="16"/>
  <c r="B31961" i="16"/>
  <c r="B31960" i="16"/>
  <c r="B31959" i="16"/>
  <c r="B31958" i="16"/>
  <c r="B31957" i="16"/>
  <c r="B31956" i="16"/>
  <c r="B31955" i="16"/>
  <c r="B31954" i="16"/>
  <c r="B31953" i="16"/>
  <c r="B31952" i="16"/>
  <c r="B31951" i="16"/>
  <c r="B31950" i="16"/>
  <c r="B31949" i="16"/>
  <c r="B31948" i="16"/>
  <c r="B31947" i="16"/>
  <c r="B31946" i="16"/>
  <c r="B31945" i="16"/>
  <c r="B31944" i="16"/>
  <c r="B31943" i="16"/>
  <c r="B31942" i="16"/>
  <c r="B31941" i="16"/>
  <c r="B31940" i="16"/>
  <c r="B31939" i="16"/>
  <c r="B31938" i="16"/>
  <c r="B31937" i="16"/>
  <c r="B31936" i="16"/>
  <c r="B31935" i="16"/>
  <c r="B31934" i="16"/>
  <c r="B31933" i="16"/>
  <c r="B31932" i="16"/>
  <c r="B31931" i="16"/>
  <c r="B31930" i="16"/>
  <c r="B31929" i="16"/>
  <c r="B31928" i="16"/>
  <c r="B31927" i="16"/>
  <c r="B31926" i="16"/>
  <c r="B31925" i="16"/>
  <c r="B31924" i="16"/>
  <c r="B31923" i="16"/>
  <c r="B31922" i="16"/>
  <c r="B31921" i="16"/>
  <c r="B31920" i="16"/>
  <c r="B31919" i="16"/>
  <c r="B31918" i="16"/>
  <c r="B31917" i="16"/>
  <c r="B31916" i="16"/>
  <c r="B31915" i="16"/>
  <c r="B31914" i="16"/>
  <c r="B31913" i="16"/>
  <c r="B31912" i="16"/>
  <c r="B31911" i="16"/>
  <c r="B31910" i="16"/>
  <c r="B31909" i="16"/>
  <c r="B31908" i="16"/>
  <c r="B31907" i="16"/>
  <c r="B31906" i="16"/>
  <c r="B31905" i="16"/>
  <c r="B31904" i="16"/>
  <c r="B31903" i="16"/>
  <c r="B31902" i="16"/>
  <c r="B31901" i="16"/>
  <c r="B31900" i="16"/>
  <c r="B31899" i="16"/>
  <c r="B31898" i="16"/>
  <c r="B31897" i="16"/>
  <c r="B31896" i="16"/>
  <c r="B31895" i="16"/>
  <c r="B31894" i="16"/>
  <c r="B31893" i="16"/>
  <c r="B31892" i="16"/>
  <c r="B31891" i="16"/>
  <c r="B31890" i="16"/>
  <c r="B31889" i="16"/>
  <c r="B31888" i="16"/>
  <c r="B31887" i="16"/>
  <c r="B31886" i="16"/>
  <c r="B31885" i="16"/>
  <c r="B31884" i="16"/>
  <c r="B31883" i="16"/>
  <c r="B31882" i="16"/>
  <c r="B31881" i="16"/>
  <c r="B31880" i="16"/>
  <c r="B31879" i="16"/>
  <c r="B31878" i="16"/>
  <c r="B31877" i="16"/>
  <c r="B31876" i="16"/>
  <c r="B31875" i="16"/>
  <c r="B31874" i="16"/>
  <c r="B31873" i="16"/>
  <c r="B31872" i="16"/>
  <c r="B31871" i="16"/>
  <c r="B31870" i="16"/>
  <c r="B31869" i="16"/>
  <c r="B31868" i="16"/>
  <c r="B31867" i="16"/>
  <c r="B31866" i="16"/>
  <c r="B31865" i="16"/>
  <c r="B31864" i="16"/>
  <c r="B31863" i="16"/>
  <c r="B31862" i="16"/>
  <c r="B31861" i="16"/>
  <c r="B31860" i="16"/>
  <c r="B31859" i="16"/>
  <c r="B31858" i="16"/>
  <c r="B31857" i="16"/>
  <c r="B31856" i="16"/>
  <c r="B31855" i="16"/>
  <c r="B31854" i="16"/>
  <c r="B31853" i="16"/>
  <c r="B31852" i="16"/>
  <c r="B31851" i="16"/>
  <c r="B31850" i="16"/>
  <c r="B31849" i="16"/>
  <c r="B31848" i="16"/>
  <c r="B31847" i="16"/>
  <c r="B31846" i="16"/>
  <c r="B31845" i="16"/>
  <c r="B31844" i="16"/>
  <c r="B31843" i="16"/>
  <c r="B31842" i="16"/>
  <c r="B31841" i="16"/>
  <c r="B31840" i="16"/>
  <c r="B31839" i="16"/>
  <c r="B31838" i="16"/>
  <c r="B31837" i="16"/>
  <c r="B31836" i="16"/>
  <c r="B31835" i="16"/>
  <c r="B31834" i="16"/>
  <c r="B31833" i="16"/>
  <c r="B31832" i="16"/>
  <c r="B31831" i="16"/>
  <c r="B31830" i="16"/>
  <c r="B31829" i="16"/>
  <c r="B31828" i="16"/>
  <c r="B31827" i="16"/>
  <c r="B31826" i="16"/>
  <c r="B31825" i="16"/>
  <c r="B31824" i="16"/>
  <c r="B31823" i="16"/>
  <c r="B31822" i="16"/>
  <c r="B31821" i="16"/>
  <c r="B31820" i="16"/>
  <c r="B31819" i="16"/>
  <c r="B31818" i="16"/>
  <c r="B31817" i="16"/>
  <c r="B31816" i="16"/>
  <c r="B31815" i="16"/>
  <c r="B31814" i="16"/>
  <c r="B31813" i="16"/>
  <c r="B31812" i="16"/>
  <c r="B31811" i="16"/>
  <c r="B31810" i="16"/>
  <c r="B31809" i="16"/>
  <c r="B31808" i="16"/>
  <c r="B31807" i="16"/>
  <c r="B31806" i="16"/>
  <c r="B31805" i="16"/>
  <c r="B31804" i="16"/>
  <c r="B31803" i="16"/>
  <c r="B31802" i="16"/>
  <c r="B31801" i="16"/>
  <c r="B31800" i="16"/>
  <c r="B31799" i="16"/>
  <c r="B31798" i="16"/>
  <c r="B31797" i="16"/>
  <c r="B31796" i="16"/>
  <c r="B31795" i="16"/>
  <c r="B31794" i="16"/>
  <c r="B31793" i="16"/>
  <c r="B31792" i="16"/>
  <c r="B31791" i="16"/>
  <c r="B31790" i="16"/>
  <c r="B31789" i="16"/>
  <c r="B31788" i="16"/>
  <c r="B31787" i="16"/>
  <c r="B31786" i="16"/>
  <c r="B31785" i="16"/>
  <c r="B31784" i="16"/>
  <c r="B31783" i="16"/>
  <c r="B31782" i="16"/>
  <c r="B31781" i="16"/>
  <c r="B31780" i="16"/>
  <c r="B31779" i="16"/>
  <c r="B31778" i="16"/>
  <c r="B31777" i="16"/>
  <c r="B31776" i="16"/>
  <c r="B31775" i="16"/>
  <c r="B31774" i="16"/>
  <c r="B31773" i="16"/>
  <c r="B31772" i="16"/>
  <c r="B31771" i="16"/>
  <c r="B31770" i="16"/>
  <c r="B31769" i="16"/>
  <c r="B31768" i="16"/>
  <c r="B31767" i="16"/>
  <c r="B31766" i="16"/>
  <c r="B31765" i="16"/>
  <c r="B31764" i="16"/>
  <c r="B31763" i="16"/>
  <c r="B31762" i="16"/>
  <c r="B31761" i="16"/>
  <c r="B31760" i="16"/>
  <c r="B31759" i="16"/>
  <c r="B31758" i="16"/>
  <c r="B31757" i="16"/>
  <c r="B31756" i="16"/>
  <c r="B31755" i="16"/>
  <c r="B31754" i="16"/>
  <c r="B31753" i="16"/>
  <c r="B31752" i="16"/>
  <c r="B31751" i="16"/>
  <c r="B31750" i="16"/>
  <c r="B31749" i="16"/>
  <c r="B31748" i="16"/>
  <c r="B31747" i="16"/>
  <c r="B31746" i="16"/>
  <c r="B31745" i="16"/>
  <c r="B31744" i="16"/>
  <c r="B31743" i="16"/>
  <c r="B31742" i="16"/>
  <c r="B31741" i="16"/>
  <c r="B31740" i="16"/>
  <c r="B31739" i="16"/>
  <c r="B31738" i="16"/>
  <c r="B31737" i="16"/>
  <c r="B31736" i="16"/>
  <c r="B31735" i="16"/>
  <c r="B31734" i="16"/>
  <c r="B31733" i="16"/>
  <c r="B31732" i="16"/>
  <c r="B31731" i="16"/>
  <c r="B31730" i="16"/>
  <c r="B31729" i="16"/>
  <c r="B31728" i="16"/>
  <c r="B31727" i="16"/>
  <c r="B31726" i="16"/>
  <c r="B31725" i="16"/>
  <c r="B31724" i="16"/>
  <c r="B31723" i="16"/>
  <c r="B31722" i="16"/>
  <c r="B31721" i="16"/>
  <c r="B31720" i="16"/>
  <c r="B31719" i="16"/>
  <c r="B31718" i="16"/>
  <c r="B31717" i="16"/>
  <c r="B31716" i="16"/>
  <c r="B31715" i="16"/>
  <c r="B31714" i="16"/>
  <c r="B31713" i="16"/>
  <c r="B31712" i="16"/>
  <c r="B31711" i="16"/>
  <c r="B31710" i="16"/>
  <c r="B31709" i="16"/>
  <c r="B31708" i="16"/>
  <c r="B31707" i="16"/>
  <c r="B31706" i="16"/>
  <c r="B31705" i="16"/>
  <c r="B31704" i="16"/>
  <c r="B31703" i="16"/>
  <c r="B31702" i="16"/>
  <c r="B31701" i="16"/>
  <c r="B31700" i="16"/>
  <c r="B31699" i="16"/>
  <c r="B31698" i="16"/>
  <c r="B31697" i="16"/>
  <c r="B31696" i="16"/>
  <c r="B31695" i="16"/>
  <c r="B31694" i="16"/>
  <c r="B31693" i="16"/>
  <c r="B31692" i="16"/>
  <c r="B31691" i="16"/>
  <c r="B31690" i="16"/>
  <c r="B31689" i="16"/>
  <c r="B31688" i="16"/>
  <c r="B31687" i="16"/>
  <c r="B31686" i="16"/>
  <c r="B31685" i="16"/>
  <c r="B31684" i="16"/>
  <c r="B31683" i="16"/>
  <c r="B31682" i="16"/>
  <c r="B31681" i="16"/>
  <c r="B31680" i="16"/>
  <c r="B31679" i="16"/>
  <c r="B31678" i="16"/>
  <c r="B31677" i="16"/>
  <c r="B31676" i="16"/>
  <c r="B31675" i="16"/>
  <c r="B31674" i="16"/>
  <c r="B31673" i="16"/>
  <c r="B31672" i="16"/>
  <c r="B31671" i="16"/>
  <c r="B31670" i="16"/>
  <c r="B31669" i="16"/>
  <c r="B31668" i="16"/>
  <c r="B31667" i="16"/>
  <c r="B31666" i="16"/>
  <c r="B31665" i="16"/>
  <c r="B31664" i="16"/>
  <c r="B31663" i="16"/>
  <c r="B31662" i="16"/>
  <c r="B31661" i="16"/>
  <c r="B31660" i="16"/>
  <c r="B31659" i="16"/>
  <c r="B31658" i="16"/>
  <c r="B31657" i="16"/>
  <c r="B31656" i="16"/>
  <c r="B31655" i="16"/>
  <c r="B31654" i="16"/>
  <c r="B31653" i="16"/>
  <c r="B31652" i="16"/>
  <c r="B31651" i="16"/>
  <c r="B31650" i="16"/>
  <c r="B31649" i="16"/>
  <c r="B31648" i="16"/>
  <c r="B31647" i="16"/>
  <c r="B31646" i="16"/>
  <c r="B31645" i="16"/>
  <c r="B31644" i="16"/>
  <c r="B31643" i="16"/>
  <c r="B31642" i="16"/>
  <c r="B31641" i="16"/>
  <c r="B31640" i="16"/>
  <c r="B31639" i="16"/>
  <c r="B31638" i="16"/>
  <c r="B31637" i="16"/>
  <c r="B31636" i="16"/>
  <c r="B31635" i="16"/>
  <c r="B31634" i="16"/>
  <c r="B31633" i="16"/>
  <c r="B31632" i="16"/>
  <c r="B31631" i="16"/>
  <c r="B31630" i="16"/>
  <c r="B31629" i="16"/>
  <c r="B31628" i="16"/>
  <c r="B31627" i="16"/>
  <c r="B31626" i="16"/>
  <c r="B31625" i="16"/>
  <c r="B31624" i="16"/>
  <c r="B31623" i="16"/>
  <c r="B31622" i="16"/>
  <c r="B31621" i="16"/>
  <c r="B31620" i="16"/>
  <c r="B31619" i="16"/>
  <c r="B31618" i="16"/>
  <c r="B31617" i="16"/>
  <c r="B31616" i="16"/>
  <c r="B31615" i="16"/>
  <c r="B31614" i="16"/>
  <c r="B31613" i="16"/>
  <c r="B31612" i="16"/>
  <c r="B31611" i="16"/>
  <c r="B31610" i="16"/>
  <c r="B31609" i="16"/>
  <c r="B31608" i="16"/>
  <c r="B31607" i="16"/>
  <c r="B31606" i="16"/>
  <c r="B31605" i="16"/>
  <c r="B31604" i="16"/>
  <c r="B31603" i="16"/>
  <c r="B31602" i="16"/>
  <c r="B31601" i="16"/>
  <c r="B31600" i="16"/>
  <c r="B31599" i="16"/>
  <c r="B31598" i="16"/>
  <c r="B31597" i="16"/>
  <c r="B31596" i="16"/>
  <c r="B31595" i="16"/>
  <c r="B31594" i="16"/>
  <c r="B31593" i="16"/>
  <c r="B31592" i="16"/>
  <c r="B31591" i="16"/>
  <c r="B31590" i="16"/>
  <c r="B31589" i="16"/>
  <c r="B31588" i="16"/>
  <c r="B31587" i="16"/>
  <c r="B31586" i="16"/>
  <c r="B31585" i="16"/>
  <c r="B31584" i="16"/>
  <c r="B31583" i="16"/>
  <c r="B31582" i="16"/>
  <c r="B31581" i="16"/>
  <c r="B31580" i="16"/>
  <c r="B31579" i="16"/>
  <c r="B31578" i="16"/>
  <c r="B31577" i="16"/>
  <c r="B31576" i="16"/>
  <c r="B31575" i="16"/>
  <c r="B31574" i="16"/>
  <c r="B31573" i="16"/>
  <c r="B31572" i="16"/>
  <c r="B31571" i="16"/>
  <c r="B31570" i="16"/>
  <c r="B31569" i="16"/>
  <c r="B31568" i="16"/>
  <c r="B31567" i="16"/>
  <c r="B31566" i="16"/>
  <c r="B31565" i="16"/>
  <c r="B31564" i="16"/>
  <c r="B31563" i="16"/>
  <c r="B31562" i="16"/>
  <c r="B31561" i="16"/>
  <c r="B31560" i="16"/>
  <c r="B31559" i="16"/>
  <c r="B31558" i="16"/>
  <c r="B31557" i="16"/>
  <c r="B31556" i="16"/>
  <c r="B31555" i="16"/>
  <c r="B31554" i="16"/>
  <c r="B31553" i="16"/>
  <c r="B31552" i="16"/>
  <c r="B31551" i="16"/>
  <c r="B31550" i="16"/>
  <c r="B31549" i="16"/>
  <c r="B31548" i="16"/>
  <c r="B31547" i="16"/>
  <c r="B31546" i="16"/>
  <c r="B31545" i="16"/>
  <c r="B31544" i="16"/>
  <c r="B31543" i="16"/>
  <c r="B31542" i="16"/>
  <c r="B31541" i="16"/>
  <c r="B31540" i="16"/>
  <c r="B31539" i="16"/>
  <c r="B31538" i="16"/>
  <c r="B31537" i="16"/>
  <c r="B31536" i="16"/>
  <c r="B31535" i="16"/>
  <c r="B31534" i="16"/>
  <c r="B31533" i="16"/>
  <c r="B31532" i="16"/>
  <c r="B31531" i="16"/>
  <c r="B31530" i="16"/>
  <c r="B31529" i="16"/>
  <c r="B31528" i="16"/>
  <c r="B31527" i="16"/>
  <c r="B31526" i="16"/>
  <c r="B31525" i="16"/>
  <c r="B31524" i="16"/>
  <c r="B31523" i="16"/>
  <c r="B31522" i="16"/>
  <c r="B31521" i="16"/>
  <c r="B31520" i="16"/>
  <c r="B31519" i="16"/>
  <c r="B31518" i="16"/>
  <c r="B31517" i="16"/>
  <c r="B31516" i="16"/>
  <c r="B31515" i="16"/>
  <c r="B31514" i="16"/>
  <c r="B31513" i="16"/>
  <c r="B31512" i="16"/>
  <c r="B31511" i="16"/>
  <c r="B31510" i="16"/>
  <c r="B31509" i="16"/>
  <c r="B31508" i="16"/>
  <c r="B31507" i="16"/>
  <c r="B31506" i="16"/>
  <c r="B31505" i="16"/>
  <c r="B31504" i="16"/>
  <c r="B31503" i="16"/>
  <c r="B31502" i="16"/>
  <c r="B31501" i="16"/>
  <c r="B31500" i="16"/>
  <c r="B31499" i="16"/>
  <c r="B31498" i="16"/>
  <c r="B31497" i="16"/>
  <c r="B31496" i="16"/>
  <c r="B31495" i="16"/>
  <c r="B31494" i="16"/>
  <c r="B31493" i="16"/>
  <c r="B31492" i="16"/>
  <c r="B31491" i="16"/>
  <c r="B31490" i="16"/>
  <c r="B31489" i="16"/>
  <c r="B31488" i="16"/>
  <c r="B31487" i="16"/>
  <c r="B31486" i="16"/>
  <c r="B31485" i="16"/>
  <c r="B31484" i="16"/>
  <c r="B31483" i="16"/>
  <c r="B31482" i="16"/>
  <c r="B31481" i="16"/>
  <c r="B31480" i="16"/>
  <c r="B31479" i="16"/>
  <c r="B31478" i="16"/>
  <c r="B31477" i="16"/>
  <c r="B31476" i="16"/>
  <c r="B31475" i="16"/>
  <c r="B31474" i="16"/>
  <c r="B31473" i="16"/>
  <c r="B31472" i="16"/>
  <c r="B31471" i="16"/>
  <c r="B31470" i="16"/>
  <c r="B31469" i="16"/>
  <c r="B31468" i="16"/>
  <c r="B31467" i="16"/>
  <c r="B31466" i="16"/>
  <c r="B31465" i="16"/>
  <c r="B31464" i="16"/>
  <c r="B31463" i="16"/>
  <c r="B31462" i="16"/>
  <c r="B31461" i="16"/>
  <c r="B31460" i="16"/>
  <c r="B31459" i="16"/>
  <c r="B31458" i="16"/>
  <c r="B31457" i="16"/>
  <c r="B31456" i="16"/>
  <c r="B31455" i="16"/>
  <c r="B31454" i="16"/>
  <c r="B31453" i="16"/>
  <c r="B31452" i="16"/>
  <c r="B31451" i="16"/>
  <c r="B31450" i="16"/>
  <c r="B31449" i="16"/>
  <c r="B31448" i="16"/>
  <c r="B31447" i="16"/>
  <c r="B31446" i="16"/>
  <c r="B31445" i="16"/>
  <c r="B31444" i="16"/>
  <c r="B31443" i="16"/>
  <c r="B31442" i="16"/>
  <c r="B31441" i="16"/>
  <c r="B31440" i="16"/>
  <c r="B31439" i="16"/>
  <c r="B31438" i="16"/>
  <c r="B31437" i="16"/>
  <c r="B31436" i="16"/>
  <c r="B31435" i="16"/>
  <c r="B31434" i="16"/>
  <c r="B31433" i="16"/>
  <c r="B31432" i="16"/>
  <c r="B31431" i="16"/>
  <c r="B31430" i="16"/>
  <c r="B31429" i="16"/>
  <c r="B31428" i="16"/>
  <c r="B31427" i="16"/>
  <c r="B31426" i="16"/>
  <c r="B31425" i="16"/>
  <c r="B31424" i="16"/>
  <c r="B31423" i="16"/>
  <c r="B31422" i="16"/>
  <c r="B31421" i="16"/>
  <c r="B31420" i="16"/>
  <c r="B31419" i="16"/>
  <c r="B31418" i="16"/>
  <c r="B31417" i="16"/>
  <c r="B31416" i="16"/>
  <c r="B31415" i="16"/>
  <c r="B31414" i="16"/>
  <c r="B31413" i="16"/>
  <c r="B31412" i="16"/>
  <c r="B31411" i="16"/>
  <c r="B31410" i="16"/>
  <c r="B31409" i="16"/>
  <c r="B31408" i="16"/>
  <c r="B31407" i="16"/>
  <c r="B31406" i="16"/>
  <c r="B31405" i="16"/>
  <c r="B31404" i="16"/>
  <c r="B31403" i="16"/>
  <c r="B31402" i="16"/>
  <c r="B31401" i="16"/>
  <c r="B31400" i="16"/>
  <c r="B31399" i="16"/>
  <c r="B31398" i="16"/>
  <c r="B31397" i="16"/>
  <c r="B31396" i="16"/>
  <c r="B31395" i="16"/>
  <c r="B31394" i="16"/>
  <c r="B31393" i="16"/>
  <c r="B31392" i="16"/>
  <c r="B31391" i="16"/>
  <c r="B31390" i="16"/>
  <c r="B31389" i="16"/>
  <c r="B31388" i="16"/>
  <c r="B31387" i="16"/>
  <c r="B31386" i="16"/>
  <c r="B31385" i="16"/>
  <c r="B31384" i="16"/>
  <c r="B31383" i="16"/>
  <c r="B31382" i="16"/>
  <c r="B31381" i="16"/>
  <c r="B31380" i="16"/>
  <c r="B31379" i="16"/>
  <c r="B31378" i="16"/>
  <c r="B31377" i="16"/>
  <c r="B31376" i="16"/>
  <c r="B31375" i="16"/>
  <c r="B31374" i="16"/>
  <c r="B31373" i="16"/>
  <c r="B31372" i="16"/>
  <c r="B31371" i="16"/>
  <c r="B31370" i="16"/>
  <c r="B31369" i="16"/>
  <c r="B31368" i="16"/>
  <c r="B31367" i="16"/>
  <c r="B31366" i="16"/>
  <c r="B31365" i="16"/>
  <c r="B31364" i="16"/>
  <c r="B31363" i="16"/>
  <c r="B31362" i="16"/>
  <c r="B31361" i="16"/>
  <c r="B31360" i="16"/>
  <c r="B31359" i="16"/>
  <c r="B31358" i="16"/>
  <c r="B31357" i="16"/>
  <c r="B31356" i="16"/>
  <c r="B31355" i="16"/>
  <c r="B31354" i="16"/>
  <c r="B31353" i="16"/>
  <c r="B31352" i="16"/>
  <c r="B31351" i="16"/>
  <c r="B31350" i="16"/>
  <c r="B31349" i="16"/>
  <c r="B31348" i="16"/>
  <c r="B31347" i="16"/>
  <c r="B31346" i="16"/>
  <c r="B31345" i="16"/>
  <c r="B31344" i="16"/>
  <c r="B31343" i="16"/>
  <c r="B31342" i="16"/>
  <c r="B31341" i="16"/>
  <c r="B31340" i="16"/>
  <c r="B31339" i="16"/>
  <c r="B31338" i="16"/>
  <c r="B31337" i="16"/>
  <c r="B31336" i="16"/>
  <c r="B31335" i="16"/>
  <c r="B31334" i="16"/>
  <c r="B31333" i="16"/>
  <c r="B31332" i="16"/>
  <c r="B31331" i="16"/>
  <c r="B31330" i="16"/>
  <c r="B31329" i="16"/>
  <c r="B31328" i="16"/>
  <c r="B31327" i="16"/>
  <c r="B31326" i="16"/>
  <c r="B31325" i="16"/>
  <c r="B31324" i="16"/>
  <c r="B31323" i="16"/>
  <c r="B31322" i="16"/>
  <c r="B31321" i="16"/>
  <c r="B31320" i="16"/>
  <c r="B31319" i="16"/>
  <c r="B31318" i="16"/>
  <c r="B31317" i="16"/>
  <c r="B31316" i="16"/>
  <c r="B31315" i="16"/>
  <c r="B31314" i="16"/>
  <c r="B31313" i="16"/>
  <c r="B31312" i="16"/>
  <c r="B31311" i="16"/>
  <c r="B31310" i="16"/>
  <c r="B31309" i="16"/>
  <c r="B31308" i="16"/>
  <c r="B31307" i="16"/>
  <c r="B31306" i="16"/>
  <c r="B31305" i="16"/>
  <c r="B31304" i="16"/>
  <c r="B31303" i="16"/>
  <c r="B31302" i="16"/>
  <c r="B31301" i="16"/>
  <c r="B31300" i="16"/>
  <c r="B31299" i="16"/>
  <c r="B31298" i="16"/>
  <c r="B31297" i="16"/>
  <c r="B31296" i="16"/>
  <c r="B31295" i="16"/>
  <c r="B31294" i="16"/>
  <c r="B31293" i="16"/>
  <c r="B31292" i="16"/>
  <c r="B31291" i="16"/>
  <c r="B31290" i="16"/>
  <c r="B31289" i="16"/>
  <c r="B31288" i="16"/>
  <c r="B31287" i="16"/>
  <c r="B31286" i="16"/>
  <c r="B31285" i="16"/>
  <c r="B31284" i="16"/>
  <c r="B31283" i="16"/>
  <c r="B31282" i="16"/>
  <c r="B31281" i="16"/>
  <c r="B31280" i="16"/>
  <c r="B31279" i="16"/>
  <c r="B31278" i="16"/>
  <c r="B31277" i="16"/>
  <c r="B31276" i="16"/>
  <c r="B31275" i="16"/>
  <c r="B31274" i="16"/>
  <c r="B31273" i="16"/>
  <c r="B31272" i="16"/>
  <c r="B31271" i="16"/>
  <c r="B31270" i="16"/>
  <c r="B31269" i="16"/>
  <c r="B31268" i="16"/>
  <c r="B31267" i="16"/>
  <c r="B31266" i="16"/>
  <c r="B31265" i="16"/>
  <c r="B31264" i="16"/>
  <c r="B31263" i="16"/>
  <c r="B31262" i="16"/>
  <c r="B31261" i="16"/>
  <c r="B31260" i="16"/>
  <c r="B31259" i="16"/>
  <c r="B31258" i="16"/>
  <c r="B31257" i="16"/>
  <c r="B31256" i="16"/>
  <c r="B31255" i="16"/>
  <c r="B31254" i="16"/>
  <c r="B31253" i="16"/>
  <c r="B31252" i="16"/>
  <c r="B31251" i="16"/>
  <c r="B31250" i="16"/>
  <c r="B31249" i="16"/>
  <c r="B31248" i="16"/>
  <c r="B31247" i="16"/>
  <c r="B31246" i="16"/>
  <c r="B31245" i="16"/>
  <c r="B31244" i="16"/>
  <c r="B31243" i="16"/>
  <c r="B31242" i="16"/>
  <c r="B31241" i="16"/>
  <c r="B31240" i="16"/>
  <c r="B31239" i="16"/>
  <c r="B31238" i="16"/>
  <c r="B31237" i="16"/>
  <c r="B31236" i="16"/>
  <c r="B31235" i="16"/>
  <c r="B31234" i="16"/>
  <c r="B31233" i="16"/>
  <c r="B31232" i="16"/>
  <c r="B31231" i="16"/>
  <c r="B31230" i="16"/>
  <c r="B31229" i="16"/>
  <c r="B31228" i="16"/>
  <c r="B31227" i="16"/>
  <c r="B31226" i="16"/>
  <c r="B31225" i="16"/>
  <c r="B31224" i="16"/>
  <c r="B31223" i="16"/>
  <c r="B31222" i="16"/>
  <c r="B31221" i="16"/>
  <c r="B31220" i="16"/>
  <c r="B31219" i="16"/>
  <c r="B31218" i="16"/>
  <c r="B31217" i="16"/>
  <c r="B31216" i="16"/>
  <c r="B31215" i="16"/>
  <c r="B31214" i="16"/>
  <c r="B31213" i="16"/>
  <c r="B31212" i="16"/>
  <c r="B31211" i="16"/>
  <c r="B31210" i="16"/>
  <c r="B31209" i="16"/>
  <c r="B31208" i="16"/>
  <c r="B31207" i="16"/>
  <c r="B31206" i="16"/>
  <c r="B31205" i="16"/>
  <c r="B31204" i="16"/>
  <c r="B31203" i="16"/>
  <c r="B31202" i="16"/>
  <c r="B31201" i="16"/>
  <c r="B31200" i="16"/>
  <c r="B31199" i="16"/>
  <c r="B31198" i="16"/>
  <c r="B31197" i="16"/>
  <c r="B31196" i="16"/>
  <c r="B31195" i="16"/>
  <c r="B31194" i="16"/>
  <c r="B31193" i="16"/>
  <c r="B31192" i="16"/>
  <c r="B31191" i="16"/>
  <c r="B31190" i="16"/>
  <c r="B31189" i="16"/>
  <c r="B31188" i="16"/>
  <c r="B31187" i="16"/>
  <c r="B31186" i="16"/>
  <c r="B31185" i="16"/>
  <c r="B31184" i="16"/>
  <c r="B31183" i="16"/>
  <c r="B31182" i="16"/>
  <c r="B31181" i="16"/>
  <c r="B31180" i="16"/>
  <c r="B31179" i="16"/>
  <c r="B31178" i="16"/>
  <c r="B31177" i="16"/>
  <c r="B31176" i="16"/>
  <c r="B31175" i="16"/>
  <c r="B31174" i="16"/>
  <c r="B31173" i="16"/>
  <c r="B31172" i="16"/>
  <c r="B31171" i="16"/>
  <c r="B31170" i="16"/>
  <c r="B31169" i="16"/>
  <c r="B31168" i="16"/>
  <c r="B31167" i="16"/>
  <c r="B31166" i="16"/>
  <c r="B31165" i="16"/>
  <c r="B31164" i="16"/>
  <c r="B31163" i="16"/>
  <c r="B31162" i="16"/>
  <c r="B31161" i="16"/>
  <c r="B31160" i="16"/>
  <c r="B31159" i="16"/>
  <c r="B31158" i="16"/>
  <c r="B31157" i="16"/>
  <c r="B31156" i="16"/>
  <c r="B31155" i="16"/>
  <c r="B31154" i="16"/>
  <c r="B31153" i="16"/>
  <c r="B31152" i="16"/>
  <c r="B31151" i="16"/>
  <c r="B31150" i="16"/>
  <c r="B31149" i="16"/>
  <c r="B31148" i="16"/>
  <c r="B31147" i="16"/>
  <c r="B31146" i="16"/>
  <c r="B31145" i="16"/>
  <c r="B31144" i="16"/>
  <c r="B31143" i="16"/>
  <c r="B31142" i="16"/>
  <c r="B31141" i="16"/>
  <c r="B31140" i="16"/>
  <c r="B31139" i="16"/>
  <c r="B31138" i="16"/>
  <c r="B31137" i="16"/>
  <c r="B31136" i="16"/>
  <c r="B31135" i="16"/>
  <c r="B31134" i="16"/>
  <c r="B31133" i="16"/>
  <c r="B31132" i="16"/>
  <c r="B31131" i="16"/>
  <c r="B31130" i="16"/>
  <c r="B31129" i="16"/>
  <c r="B31128" i="16"/>
  <c r="B31127" i="16"/>
  <c r="B31126" i="16"/>
  <c r="B31125" i="16"/>
  <c r="B31124" i="16"/>
  <c r="B31123" i="16"/>
  <c r="B31122" i="16"/>
  <c r="B31121" i="16"/>
  <c r="B31120" i="16"/>
  <c r="B31119" i="16"/>
  <c r="B31118" i="16"/>
  <c r="B31117" i="16"/>
  <c r="B31116" i="16"/>
  <c r="B31115" i="16"/>
  <c r="B31114" i="16"/>
  <c r="B31113" i="16"/>
  <c r="B31112" i="16"/>
  <c r="B31111" i="16"/>
  <c r="B31110" i="16"/>
  <c r="B31109" i="16"/>
  <c r="B31108" i="16"/>
  <c r="B31107" i="16"/>
  <c r="B31106" i="16"/>
  <c r="B31105" i="16"/>
  <c r="B31104" i="16"/>
  <c r="B31103" i="16"/>
  <c r="B31102" i="16"/>
  <c r="B31101" i="16"/>
  <c r="B31100" i="16"/>
  <c r="B31099" i="16"/>
  <c r="B31098" i="16"/>
  <c r="B31097" i="16"/>
  <c r="B31096" i="16"/>
  <c r="B31095" i="16"/>
  <c r="B31094" i="16"/>
  <c r="B31093" i="16"/>
  <c r="B31092" i="16"/>
  <c r="B31091" i="16"/>
  <c r="B31090" i="16"/>
  <c r="B31089" i="16"/>
  <c r="B31088" i="16"/>
  <c r="B31087" i="16"/>
  <c r="B31086" i="16"/>
  <c r="B31085" i="16"/>
  <c r="B31084" i="16"/>
  <c r="B31083" i="16"/>
  <c r="B31082" i="16"/>
  <c r="B31081" i="16"/>
  <c r="B31080" i="16"/>
  <c r="B31079" i="16"/>
  <c r="B31078" i="16"/>
  <c r="B31077" i="16"/>
  <c r="B31076" i="16"/>
  <c r="B31075" i="16"/>
  <c r="B31074" i="16"/>
  <c r="B31073" i="16"/>
  <c r="B31072" i="16"/>
  <c r="B31071" i="16"/>
  <c r="B31070" i="16"/>
  <c r="B31069" i="16"/>
  <c r="B31068" i="16"/>
  <c r="B31067" i="16"/>
  <c r="B31066" i="16"/>
  <c r="B31065" i="16"/>
  <c r="B31064" i="16"/>
  <c r="B31063" i="16"/>
  <c r="B31062" i="16"/>
  <c r="B31061" i="16"/>
  <c r="B31060" i="16"/>
  <c r="B31059" i="16"/>
  <c r="B31058" i="16"/>
  <c r="B31057" i="16"/>
  <c r="B31056" i="16"/>
  <c r="B31055" i="16"/>
  <c r="B31054" i="16"/>
  <c r="B31053" i="16"/>
  <c r="B31052" i="16"/>
  <c r="B31051" i="16"/>
  <c r="B31050" i="16"/>
  <c r="B31049" i="16"/>
  <c r="B31048" i="16"/>
  <c r="B31047" i="16"/>
  <c r="B31046" i="16"/>
  <c r="B31045" i="16"/>
  <c r="B31044" i="16"/>
  <c r="B31043" i="16"/>
  <c r="B31042" i="16"/>
  <c r="B31041" i="16"/>
  <c r="B31040" i="16"/>
  <c r="B31039" i="16"/>
  <c r="B31038" i="16"/>
  <c r="B31037" i="16"/>
  <c r="B31036" i="16"/>
  <c r="B31035" i="16"/>
  <c r="B31034" i="16"/>
  <c r="B31033" i="16"/>
  <c r="B31032" i="16"/>
  <c r="B31031" i="16"/>
  <c r="B31030" i="16"/>
  <c r="B31029" i="16"/>
  <c r="B31028" i="16"/>
  <c r="B31027" i="16"/>
  <c r="B31026" i="16"/>
  <c r="B31025" i="16"/>
  <c r="B31024" i="16"/>
  <c r="B31023" i="16"/>
  <c r="B31022" i="16"/>
  <c r="B31021" i="16"/>
  <c r="B31020" i="16"/>
  <c r="B31019" i="16"/>
  <c r="B31018" i="16"/>
  <c r="B31017" i="16"/>
  <c r="B31016" i="16"/>
  <c r="B31015" i="16"/>
  <c r="B31014" i="16"/>
  <c r="B31013" i="16"/>
  <c r="B31012" i="16"/>
  <c r="B31011" i="16"/>
  <c r="B31010" i="16"/>
  <c r="B31009" i="16"/>
  <c r="B31008" i="16"/>
  <c r="B31007" i="16"/>
  <c r="B31006" i="16"/>
  <c r="B31005" i="16"/>
  <c r="B31004" i="16"/>
  <c r="B31003" i="16"/>
  <c r="B31002" i="16"/>
  <c r="B31001" i="16"/>
  <c r="B31000" i="16"/>
  <c r="B30999" i="16"/>
  <c r="B30998" i="16"/>
  <c r="B30997" i="16"/>
  <c r="B30996" i="16"/>
  <c r="B30995" i="16"/>
  <c r="B30994" i="16"/>
  <c r="B30993" i="16"/>
  <c r="B30992" i="16"/>
  <c r="B30991" i="16"/>
  <c r="B30990" i="16"/>
  <c r="B30989" i="16"/>
  <c r="B30988" i="16"/>
  <c r="B30987" i="16"/>
  <c r="B30986" i="16"/>
  <c r="B30985" i="16"/>
  <c r="B30984" i="16"/>
  <c r="B30983" i="16"/>
  <c r="B30982" i="16"/>
  <c r="B30981" i="16"/>
  <c r="B30980" i="16"/>
  <c r="B30979" i="16"/>
  <c r="B30978" i="16"/>
  <c r="B30977" i="16"/>
  <c r="B30976" i="16"/>
  <c r="B30975" i="16"/>
  <c r="B30974" i="16"/>
  <c r="B30973" i="16"/>
  <c r="B30972" i="16"/>
  <c r="B30971" i="16"/>
  <c r="B30970" i="16"/>
  <c r="B30969" i="16"/>
  <c r="B30968" i="16"/>
  <c r="B30967" i="16"/>
  <c r="B30966" i="16"/>
  <c r="B30965" i="16"/>
  <c r="B30964" i="16"/>
  <c r="B30963" i="16"/>
  <c r="B30962" i="16"/>
  <c r="B30961" i="16"/>
  <c r="B30960" i="16"/>
  <c r="B30959" i="16"/>
  <c r="B30958" i="16"/>
  <c r="B30957" i="16"/>
  <c r="B30956" i="16"/>
  <c r="B30955" i="16"/>
  <c r="B30954" i="16"/>
  <c r="B30953" i="16"/>
  <c r="B30952" i="16"/>
  <c r="B30951" i="16"/>
  <c r="B30950" i="16"/>
  <c r="B30949" i="16"/>
  <c r="B30948" i="16"/>
  <c r="B30947" i="16"/>
  <c r="B30946" i="16"/>
  <c r="B30945" i="16"/>
  <c r="B30944" i="16"/>
  <c r="B30943" i="16"/>
  <c r="B30942" i="16"/>
  <c r="B30941" i="16"/>
  <c r="B30940" i="16"/>
  <c r="B30939" i="16"/>
  <c r="B30938" i="16"/>
  <c r="B30937" i="16"/>
  <c r="B30936" i="16"/>
  <c r="B30935" i="16"/>
  <c r="B30934" i="16"/>
  <c r="B30933" i="16"/>
  <c r="B30932" i="16"/>
  <c r="B30931" i="16"/>
  <c r="B30930" i="16"/>
  <c r="B30929" i="16"/>
  <c r="B30928" i="16"/>
  <c r="B30927" i="16"/>
  <c r="B30926" i="16"/>
  <c r="B30925" i="16"/>
  <c r="B30924" i="16"/>
  <c r="B30923" i="16"/>
  <c r="B30922" i="16"/>
  <c r="B30921" i="16"/>
  <c r="B30920" i="16"/>
  <c r="B30919" i="16"/>
  <c r="B30918" i="16"/>
  <c r="B30917" i="16"/>
  <c r="B30916" i="16"/>
  <c r="B30915" i="16"/>
  <c r="B30914" i="16"/>
  <c r="B30913" i="16"/>
  <c r="B30912" i="16"/>
  <c r="B30911" i="16"/>
  <c r="B30910" i="16"/>
  <c r="B30909" i="16"/>
  <c r="B30908" i="16"/>
  <c r="B30907" i="16"/>
  <c r="B30906" i="16"/>
  <c r="B30905" i="16"/>
  <c r="B30904" i="16"/>
  <c r="B30903" i="16"/>
  <c r="B30902" i="16"/>
  <c r="B30901" i="16"/>
  <c r="B30900" i="16"/>
  <c r="B30899" i="16"/>
  <c r="B30898" i="16"/>
  <c r="B30897" i="16"/>
  <c r="B30896" i="16"/>
  <c r="B30895" i="16"/>
  <c r="B30894" i="16"/>
  <c r="B30893" i="16"/>
  <c r="B30892" i="16"/>
  <c r="B30891" i="16"/>
  <c r="B30890" i="16"/>
  <c r="B30889" i="16"/>
  <c r="B30888" i="16"/>
  <c r="B30887" i="16"/>
  <c r="B30886" i="16"/>
  <c r="B30885" i="16"/>
  <c r="B30884" i="16"/>
  <c r="B30883" i="16"/>
  <c r="B30882" i="16"/>
  <c r="B30881" i="16"/>
  <c r="B30880" i="16"/>
  <c r="B30879" i="16"/>
  <c r="B30878" i="16"/>
  <c r="B30877" i="16"/>
  <c r="B30876" i="16"/>
  <c r="B30875" i="16"/>
  <c r="B30874" i="16"/>
  <c r="B30873" i="16"/>
  <c r="B30872" i="16"/>
  <c r="B30871" i="16"/>
  <c r="B30870" i="16"/>
  <c r="B30869" i="16"/>
  <c r="B30868" i="16"/>
  <c r="B30867" i="16"/>
  <c r="B30866" i="16"/>
  <c r="B30865" i="16"/>
  <c r="B30864" i="16"/>
  <c r="B30863" i="16"/>
  <c r="B30862" i="16"/>
  <c r="B30861" i="16"/>
  <c r="B30860" i="16"/>
  <c r="B30859" i="16"/>
  <c r="B30858" i="16"/>
  <c r="B30857" i="16"/>
  <c r="B30856" i="16"/>
  <c r="B30855" i="16"/>
  <c r="B30854" i="16"/>
  <c r="B30853" i="16"/>
  <c r="B30852" i="16"/>
  <c r="B30851" i="16"/>
  <c r="B30850" i="16"/>
  <c r="B30849" i="16"/>
  <c r="B30848" i="16"/>
  <c r="B30847" i="16"/>
  <c r="B30846" i="16"/>
  <c r="B30845" i="16"/>
  <c r="B30844" i="16"/>
  <c r="B30843" i="16"/>
  <c r="B30842" i="16"/>
  <c r="B30841" i="16"/>
  <c r="B30840" i="16"/>
  <c r="B30839" i="16"/>
  <c r="B30838" i="16"/>
  <c r="B30837" i="16"/>
  <c r="B30836" i="16"/>
  <c r="B30835" i="16"/>
  <c r="B30834" i="16"/>
  <c r="B30833" i="16"/>
  <c r="B30832" i="16"/>
  <c r="B30831" i="16"/>
  <c r="B30830" i="16"/>
  <c r="B30829" i="16"/>
  <c r="B30828" i="16"/>
  <c r="B30827" i="16"/>
  <c r="B30826" i="16"/>
  <c r="B30825" i="16"/>
  <c r="B30824" i="16"/>
  <c r="B30823" i="16"/>
  <c r="B30822" i="16"/>
  <c r="B30821" i="16"/>
  <c r="B30820" i="16"/>
  <c r="B30819" i="16"/>
  <c r="B30818" i="16"/>
  <c r="B30817" i="16"/>
  <c r="B30816" i="16"/>
  <c r="B30815" i="16"/>
  <c r="B30814" i="16"/>
  <c r="B30813" i="16"/>
  <c r="B30812" i="16"/>
  <c r="B30811" i="16"/>
  <c r="B30810" i="16"/>
  <c r="B30809" i="16"/>
  <c r="B30808" i="16"/>
  <c r="B30807" i="16"/>
  <c r="B30806" i="16"/>
  <c r="B30805" i="16"/>
  <c r="B30804" i="16"/>
  <c r="B30803" i="16"/>
  <c r="B30802" i="16"/>
  <c r="B30801" i="16"/>
  <c r="B30800" i="16"/>
  <c r="B30799" i="16"/>
  <c r="B30798" i="16"/>
  <c r="B30797" i="16"/>
  <c r="B30796" i="16"/>
  <c r="B30795" i="16"/>
  <c r="B30794" i="16"/>
  <c r="B30793" i="16"/>
  <c r="B30792" i="16"/>
  <c r="B30791" i="16"/>
  <c r="B30790" i="16"/>
  <c r="B30789" i="16"/>
  <c r="B30788" i="16"/>
  <c r="B30787" i="16"/>
  <c r="B30786" i="16"/>
  <c r="B30785" i="16"/>
  <c r="B30784" i="16"/>
  <c r="B30783" i="16"/>
  <c r="B30782" i="16"/>
  <c r="B30781" i="16"/>
  <c r="B30780" i="16"/>
  <c r="B30779" i="16"/>
  <c r="B30778" i="16"/>
  <c r="B30777" i="16"/>
  <c r="B30776" i="16"/>
  <c r="B30775" i="16"/>
  <c r="B30774" i="16"/>
  <c r="B30773" i="16"/>
  <c r="B30772" i="16"/>
  <c r="B30771" i="16"/>
  <c r="B30770" i="16"/>
  <c r="B30769" i="16"/>
  <c r="B30768" i="16"/>
  <c r="B30767" i="16"/>
  <c r="B30766" i="16"/>
  <c r="B30765" i="16"/>
  <c r="B30764" i="16"/>
  <c r="B30763" i="16"/>
  <c r="B30762" i="16"/>
  <c r="B30761" i="16"/>
  <c r="B30760" i="16"/>
  <c r="B30759" i="16"/>
  <c r="B30758" i="16"/>
  <c r="B30757" i="16"/>
  <c r="B30756" i="16"/>
  <c r="B30755" i="16"/>
  <c r="B30754" i="16"/>
  <c r="B30753" i="16"/>
  <c r="B30752" i="16"/>
  <c r="B30751" i="16"/>
  <c r="B30750" i="16"/>
  <c r="B30749" i="16"/>
  <c r="B30748" i="16"/>
  <c r="B30747" i="16"/>
  <c r="B30746" i="16"/>
  <c r="B30745" i="16"/>
  <c r="B30744" i="16"/>
  <c r="B30743" i="16"/>
  <c r="B30742" i="16"/>
  <c r="B30741" i="16"/>
  <c r="B30740" i="16"/>
  <c r="B30739" i="16"/>
  <c r="B30738" i="16"/>
  <c r="B30737" i="16"/>
  <c r="B30736" i="16"/>
  <c r="B30735" i="16"/>
  <c r="B30734" i="16"/>
  <c r="B30733" i="16"/>
  <c r="B30732" i="16"/>
  <c r="B30731" i="16"/>
  <c r="B30730" i="16"/>
  <c r="B30729" i="16"/>
  <c r="B30728" i="16"/>
  <c r="B30727" i="16"/>
  <c r="B30726" i="16"/>
  <c r="B30725" i="16"/>
  <c r="B30724" i="16"/>
  <c r="B30723" i="16"/>
  <c r="B30722" i="16"/>
  <c r="B30721" i="16"/>
  <c r="B30720" i="16"/>
  <c r="B30719" i="16"/>
  <c r="B30718" i="16"/>
  <c r="B30717" i="16"/>
  <c r="B30716" i="16"/>
  <c r="B30715" i="16"/>
  <c r="B30714" i="16"/>
  <c r="B30713" i="16"/>
  <c r="B30712" i="16"/>
  <c r="B30711" i="16"/>
  <c r="B30710" i="16"/>
  <c r="B30709" i="16"/>
  <c r="B30708" i="16"/>
  <c r="B30707" i="16"/>
  <c r="B30706" i="16"/>
  <c r="B30705" i="16"/>
  <c r="B30704" i="16"/>
  <c r="B30703" i="16"/>
  <c r="B30702" i="16"/>
  <c r="B30701" i="16"/>
  <c r="B30700" i="16"/>
  <c r="B30699" i="16"/>
  <c r="B30698" i="16"/>
  <c r="B30697" i="16"/>
  <c r="B30696" i="16"/>
  <c r="B30695" i="16"/>
  <c r="B30694" i="16"/>
  <c r="B30693" i="16"/>
  <c r="B30692" i="16"/>
  <c r="B30691" i="16"/>
  <c r="B30690" i="16"/>
  <c r="B30689" i="16"/>
  <c r="B30688" i="16"/>
  <c r="B30687" i="16"/>
  <c r="B30686" i="16"/>
  <c r="B30685" i="16"/>
  <c r="B30684" i="16"/>
  <c r="B30683" i="16"/>
  <c r="B30682" i="16"/>
  <c r="B30681" i="16"/>
  <c r="B30680" i="16"/>
  <c r="B30679" i="16"/>
  <c r="B30678" i="16"/>
  <c r="B30677" i="16"/>
  <c r="B30676" i="16"/>
  <c r="B30675" i="16"/>
  <c r="B30674" i="16"/>
  <c r="B30673" i="16"/>
  <c r="B30672" i="16"/>
  <c r="B30671" i="16"/>
  <c r="B30670" i="16"/>
  <c r="B30669" i="16"/>
  <c r="B30668" i="16"/>
  <c r="B30667" i="16"/>
  <c r="B30666" i="16"/>
  <c r="B30665" i="16"/>
  <c r="B30664" i="16"/>
  <c r="B30663" i="16"/>
  <c r="B30662" i="16"/>
  <c r="B30661" i="16"/>
  <c r="B30660" i="16"/>
  <c r="B30659" i="16"/>
  <c r="B30658" i="16"/>
  <c r="B30657" i="16"/>
  <c r="B30656" i="16"/>
  <c r="B30655" i="16"/>
  <c r="B30654" i="16"/>
  <c r="B30653" i="16"/>
  <c r="B30652" i="16"/>
  <c r="B30651" i="16"/>
  <c r="B30650" i="16"/>
  <c r="B30649" i="16"/>
  <c r="B30648" i="16"/>
  <c r="B30647" i="16"/>
  <c r="B30646" i="16"/>
  <c r="B30645" i="16"/>
  <c r="B30644" i="16"/>
  <c r="B30643" i="16"/>
  <c r="B30642" i="16"/>
  <c r="B30641" i="16"/>
  <c r="B30640" i="16"/>
  <c r="B30639" i="16"/>
  <c r="B30638" i="16"/>
  <c r="B30637" i="16"/>
  <c r="B30636" i="16"/>
  <c r="B30635" i="16"/>
  <c r="B30634" i="16"/>
  <c r="B30633" i="16"/>
  <c r="B30632" i="16"/>
  <c r="B30631" i="16"/>
  <c r="B30630" i="16"/>
  <c r="B30629" i="16"/>
  <c r="B30628" i="16"/>
  <c r="B30627" i="16"/>
  <c r="B30626" i="16"/>
  <c r="B30625" i="16"/>
  <c r="B30624" i="16"/>
  <c r="B30623" i="16"/>
  <c r="B30622" i="16"/>
  <c r="B30621" i="16"/>
  <c r="B30620" i="16"/>
  <c r="B30619" i="16"/>
  <c r="B30618" i="16"/>
  <c r="B30617" i="16"/>
  <c r="B30616" i="16"/>
  <c r="B30615" i="16"/>
  <c r="B30614" i="16"/>
  <c r="B30613" i="16"/>
  <c r="B30612" i="16"/>
  <c r="B30611" i="16"/>
  <c r="B30610" i="16"/>
  <c r="B30609" i="16"/>
  <c r="B30608" i="16"/>
  <c r="B30607" i="16"/>
  <c r="B30606" i="16"/>
  <c r="B30605" i="16"/>
  <c r="B30604" i="16"/>
  <c r="B30603" i="16"/>
  <c r="B30602" i="16"/>
  <c r="B30601" i="16"/>
  <c r="B30600" i="16"/>
  <c r="B30599" i="16"/>
  <c r="B30598" i="16"/>
  <c r="B30597" i="16"/>
  <c r="B30596" i="16"/>
  <c r="B30595" i="16"/>
  <c r="B30594" i="16"/>
  <c r="B30593" i="16"/>
  <c r="B30592" i="16"/>
  <c r="B30591" i="16"/>
  <c r="B30590" i="16"/>
  <c r="B30589" i="16"/>
  <c r="B30588" i="16"/>
  <c r="B30587" i="16"/>
  <c r="B30586" i="16"/>
  <c r="B30585" i="16"/>
  <c r="B30584" i="16"/>
  <c r="B30583" i="16"/>
  <c r="B30582" i="16"/>
  <c r="B30581" i="16"/>
  <c r="B30580" i="16"/>
  <c r="B30579" i="16"/>
  <c r="B30578" i="16"/>
  <c r="B30577" i="16"/>
  <c r="B30576" i="16"/>
  <c r="B30575" i="16"/>
  <c r="B30574" i="16"/>
  <c r="B30573" i="16"/>
  <c r="B30572" i="16"/>
  <c r="B30571" i="16"/>
  <c r="B30570" i="16"/>
  <c r="B30569" i="16"/>
  <c r="B30568" i="16"/>
  <c r="B30567" i="16"/>
  <c r="B30566" i="16"/>
  <c r="B30565" i="16"/>
  <c r="B30564" i="16"/>
  <c r="B30563" i="16"/>
  <c r="B30562" i="16"/>
  <c r="B30561" i="16"/>
  <c r="B30560" i="16"/>
  <c r="B30559" i="16"/>
  <c r="B30558" i="16"/>
  <c r="B30557" i="16"/>
  <c r="B30556" i="16"/>
  <c r="B30555" i="16"/>
  <c r="B30554" i="16"/>
  <c r="B30553" i="16"/>
  <c r="B30552" i="16"/>
  <c r="B30551" i="16"/>
  <c r="B30550" i="16"/>
  <c r="B30549" i="16"/>
  <c r="B30548" i="16"/>
  <c r="B30547" i="16"/>
  <c r="B30546" i="16"/>
  <c r="B30545" i="16"/>
  <c r="B30544" i="16"/>
  <c r="B30543" i="16"/>
  <c r="B30542" i="16"/>
  <c r="B30541" i="16"/>
  <c r="B30540" i="16"/>
  <c r="B30539" i="16"/>
  <c r="B30538" i="16"/>
  <c r="B30537" i="16"/>
  <c r="B30536" i="16"/>
  <c r="B30535" i="16"/>
  <c r="B30534" i="16"/>
  <c r="B30533" i="16"/>
  <c r="B30532" i="16"/>
  <c r="B30531" i="16"/>
  <c r="B30530" i="16"/>
  <c r="B30529" i="16"/>
  <c r="B30528" i="16"/>
  <c r="B30527" i="16"/>
  <c r="B30526" i="16"/>
  <c r="B30525" i="16"/>
  <c r="B30524" i="16"/>
  <c r="B30523" i="16"/>
  <c r="B30522" i="16"/>
  <c r="B30521" i="16"/>
  <c r="B30520" i="16"/>
  <c r="B30519" i="16"/>
  <c r="B30518" i="16"/>
  <c r="B30517" i="16"/>
  <c r="B30516" i="16"/>
  <c r="B30515" i="16"/>
  <c r="B30514" i="16"/>
  <c r="B30513" i="16"/>
  <c r="B30512" i="16"/>
  <c r="B30511" i="16"/>
  <c r="B30510" i="16"/>
  <c r="B30509" i="16"/>
  <c r="B30508" i="16"/>
  <c r="B30507" i="16"/>
  <c r="B30506" i="16"/>
  <c r="B30505" i="16"/>
  <c r="B30504" i="16"/>
  <c r="B30503" i="16"/>
  <c r="B30502" i="16"/>
  <c r="B30501" i="16"/>
  <c r="B30500" i="16"/>
  <c r="B30499" i="16"/>
  <c r="B30498" i="16"/>
  <c r="B30497" i="16"/>
  <c r="B30496" i="16"/>
  <c r="B30495" i="16"/>
  <c r="B30494" i="16"/>
  <c r="B30493" i="16"/>
  <c r="B30492" i="16"/>
  <c r="B30491" i="16"/>
  <c r="B30490" i="16"/>
  <c r="B30489" i="16"/>
  <c r="B30488" i="16"/>
  <c r="B30487" i="16"/>
  <c r="B30486" i="16"/>
  <c r="B30485" i="16"/>
  <c r="B30484" i="16"/>
  <c r="B30483" i="16"/>
  <c r="B30482" i="16"/>
  <c r="B30481" i="16"/>
  <c r="B30480" i="16"/>
  <c r="B30479" i="16"/>
  <c r="B30478" i="16"/>
  <c r="B30477" i="16"/>
  <c r="B30476" i="16"/>
  <c r="B30475" i="16"/>
  <c r="B30474" i="16"/>
  <c r="B30473" i="16"/>
  <c r="B30472" i="16"/>
  <c r="B30471" i="16"/>
  <c r="B30470" i="16"/>
  <c r="B30469" i="16"/>
  <c r="B30468" i="16"/>
  <c r="B30467" i="16"/>
  <c r="B30466" i="16"/>
  <c r="B30465" i="16"/>
  <c r="B30464" i="16"/>
  <c r="B30463" i="16"/>
  <c r="B30462" i="16"/>
  <c r="B30461" i="16"/>
  <c r="B30460" i="16"/>
  <c r="B30459" i="16"/>
  <c r="B30458" i="16"/>
  <c r="B30457" i="16"/>
  <c r="B30456" i="16"/>
  <c r="B30455" i="16"/>
  <c r="B30454" i="16"/>
  <c r="B30453" i="16"/>
  <c r="B30452" i="16"/>
  <c r="B30451" i="16"/>
  <c r="B30450" i="16"/>
  <c r="B30449" i="16"/>
  <c r="B30448" i="16"/>
  <c r="B30447" i="16"/>
  <c r="B30446" i="16"/>
  <c r="B30445" i="16"/>
  <c r="B30444" i="16"/>
  <c r="B30443" i="16"/>
  <c r="B30442" i="16"/>
  <c r="B30441" i="16"/>
  <c r="B30440" i="16"/>
  <c r="B30439" i="16"/>
  <c r="B30438" i="16"/>
  <c r="B30437" i="16"/>
  <c r="B30436" i="16"/>
  <c r="B30435" i="16"/>
  <c r="B30434" i="16"/>
  <c r="B30433" i="16"/>
  <c r="B30432" i="16"/>
  <c r="B30431" i="16"/>
  <c r="B30430" i="16"/>
  <c r="B30429" i="16"/>
  <c r="B30428" i="16"/>
  <c r="B30427" i="16"/>
  <c r="B30426" i="16"/>
  <c r="B30425" i="16"/>
  <c r="B30424" i="16"/>
  <c r="B30423" i="16"/>
  <c r="B30422" i="16"/>
  <c r="B30421" i="16"/>
  <c r="B30420" i="16"/>
  <c r="B30419" i="16"/>
  <c r="B30418" i="16"/>
  <c r="B30417" i="16"/>
  <c r="B30416" i="16"/>
  <c r="B30415" i="16"/>
  <c r="B30414" i="16"/>
  <c r="B30413" i="16"/>
  <c r="B30412" i="16"/>
  <c r="B30411" i="16"/>
  <c r="B30410" i="16"/>
  <c r="B30409" i="16"/>
  <c r="B30408" i="16"/>
  <c r="B30407" i="16"/>
  <c r="B30406" i="16"/>
  <c r="B30405" i="16"/>
  <c r="B30404" i="16"/>
  <c r="B30403" i="16"/>
  <c r="B30402" i="16"/>
  <c r="B30401" i="16"/>
  <c r="B30400" i="16"/>
  <c r="B30399" i="16"/>
  <c r="B30398" i="16"/>
  <c r="B30397" i="16"/>
  <c r="B30396" i="16"/>
  <c r="B30395" i="16"/>
  <c r="B30394" i="16"/>
  <c r="B30393" i="16"/>
  <c r="B30392" i="16"/>
  <c r="B30391" i="16"/>
  <c r="B30390" i="16"/>
  <c r="B30389" i="16"/>
  <c r="B30388" i="16"/>
  <c r="B30387" i="16"/>
  <c r="B30386" i="16"/>
  <c r="B30385" i="16"/>
  <c r="B30384" i="16"/>
  <c r="B30383" i="16"/>
  <c r="B30382" i="16"/>
  <c r="B30381" i="16"/>
  <c r="B30380" i="16"/>
  <c r="B30379" i="16"/>
  <c r="B30378" i="16"/>
  <c r="B30377" i="16"/>
  <c r="B30376" i="16"/>
  <c r="B30375" i="16"/>
  <c r="B30374" i="16"/>
  <c r="B30373" i="16"/>
  <c r="B30372" i="16"/>
  <c r="B30371" i="16"/>
  <c r="B30370" i="16"/>
  <c r="B30369" i="16"/>
  <c r="B30368" i="16"/>
  <c r="B30367" i="16"/>
  <c r="B30366" i="16"/>
  <c r="B30365" i="16"/>
  <c r="B30364" i="16"/>
  <c r="B30363" i="16"/>
  <c r="B30362" i="16"/>
  <c r="B30361" i="16"/>
  <c r="B30360" i="16"/>
  <c r="B30359" i="16"/>
  <c r="B30358" i="16"/>
  <c r="B30357" i="16"/>
  <c r="B30356" i="16"/>
  <c r="B30355" i="16"/>
  <c r="B30354" i="16"/>
  <c r="B30353" i="16"/>
  <c r="B30352" i="16"/>
  <c r="B30351" i="16"/>
  <c r="B30350" i="16"/>
  <c r="B30349" i="16"/>
  <c r="B30348" i="16"/>
  <c r="B30347" i="16"/>
  <c r="B30346" i="16"/>
  <c r="B30345" i="16"/>
  <c r="B30344" i="16"/>
  <c r="B30343" i="16"/>
  <c r="B30342" i="16"/>
  <c r="B30341" i="16"/>
  <c r="B30340" i="16"/>
  <c r="B30339" i="16"/>
  <c r="B30338" i="16"/>
  <c r="B30337" i="16"/>
  <c r="B30336" i="16"/>
  <c r="B30335" i="16"/>
  <c r="B30334" i="16"/>
  <c r="B30333" i="16"/>
  <c r="B30332" i="16"/>
  <c r="B30331" i="16"/>
  <c r="B30330" i="16"/>
  <c r="B30329" i="16"/>
  <c r="B30328" i="16"/>
  <c r="B30327" i="16"/>
  <c r="B30326" i="16"/>
  <c r="B30325" i="16"/>
  <c r="B30324" i="16"/>
  <c r="B30323" i="16"/>
  <c r="B30322" i="16"/>
  <c r="B30321" i="16"/>
  <c r="B30320" i="16"/>
  <c r="B30319" i="16"/>
  <c r="B30318" i="16"/>
  <c r="B30317" i="16"/>
  <c r="B30316" i="16"/>
  <c r="B30315" i="16"/>
  <c r="B30314" i="16"/>
  <c r="B30313" i="16"/>
  <c r="B30312" i="16"/>
  <c r="B30311" i="16"/>
  <c r="B30310" i="16"/>
  <c r="B30309" i="16"/>
  <c r="B30308" i="16"/>
  <c r="B30307" i="16"/>
  <c r="B30306" i="16"/>
  <c r="B30305" i="16"/>
  <c r="B30304" i="16"/>
  <c r="B30303" i="16"/>
  <c r="B30302" i="16"/>
  <c r="B30301" i="16"/>
  <c r="B30300" i="16"/>
  <c r="B30299" i="16"/>
  <c r="B30298" i="16"/>
  <c r="B30297" i="16"/>
  <c r="B30296" i="16"/>
  <c r="B30295" i="16"/>
  <c r="B30294" i="16"/>
  <c r="B30293" i="16"/>
  <c r="B30292" i="16"/>
  <c r="B30291" i="16"/>
  <c r="B30290" i="16"/>
  <c r="B30289" i="16"/>
  <c r="B30288" i="16"/>
  <c r="B30287" i="16"/>
  <c r="B30286" i="16"/>
  <c r="B30285" i="16"/>
  <c r="B30284" i="16"/>
  <c r="B30283" i="16"/>
  <c r="B30282" i="16"/>
  <c r="B30281" i="16"/>
  <c r="B30280" i="16"/>
  <c r="B30279" i="16"/>
  <c r="B30278" i="16"/>
  <c r="B30277" i="16"/>
  <c r="B30276" i="16"/>
  <c r="B30275" i="16"/>
  <c r="B30274" i="16"/>
  <c r="B30273" i="16"/>
  <c r="B30272" i="16"/>
  <c r="B30271" i="16"/>
  <c r="B30270" i="16"/>
  <c r="B30269" i="16"/>
  <c r="B30268" i="16"/>
  <c r="B30267" i="16"/>
  <c r="B30266" i="16"/>
  <c r="B30265" i="16"/>
  <c r="B30264" i="16"/>
  <c r="B30263" i="16"/>
  <c r="B30262" i="16"/>
  <c r="B30261" i="16"/>
  <c r="B30260" i="16"/>
  <c r="B30259" i="16"/>
  <c r="B30258" i="16"/>
  <c r="B30257" i="16"/>
  <c r="B30256" i="16"/>
  <c r="B30255" i="16"/>
  <c r="B30254" i="16"/>
  <c r="B30253" i="16"/>
  <c r="B30252" i="16"/>
  <c r="B30251" i="16"/>
  <c r="B30250" i="16"/>
  <c r="B30249" i="16"/>
  <c r="B30248" i="16"/>
  <c r="B30247" i="16"/>
  <c r="B30246" i="16"/>
  <c r="B30245" i="16"/>
  <c r="B30244" i="16"/>
  <c r="B30243" i="16"/>
  <c r="B30242" i="16"/>
  <c r="B30241" i="16"/>
  <c r="B30240" i="16"/>
  <c r="B30239" i="16"/>
  <c r="B30238" i="16"/>
  <c r="B30237" i="16"/>
  <c r="B30236" i="16"/>
  <c r="B30235" i="16"/>
  <c r="B30234" i="16"/>
  <c r="B30233" i="16"/>
  <c r="B30232" i="16"/>
  <c r="B30231" i="16"/>
  <c r="B30230" i="16"/>
  <c r="B30229" i="16"/>
  <c r="B30228" i="16"/>
  <c r="B30227" i="16"/>
  <c r="B30226" i="16"/>
  <c r="B30225" i="16"/>
  <c r="B30224" i="16"/>
  <c r="B30223" i="16"/>
  <c r="B30222" i="16"/>
  <c r="B30221" i="16"/>
  <c r="B30220" i="16"/>
  <c r="B30219" i="16"/>
  <c r="B30218" i="16"/>
  <c r="B30217" i="16"/>
  <c r="B30216" i="16"/>
  <c r="B30215" i="16"/>
  <c r="B30214" i="16"/>
  <c r="B30213" i="16"/>
  <c r="B30212" i="16"/>
  <c r="B30211" i="16"/>
  <c r="B30210" i="16"/>
  <c r="B30209" i="16"/>
  <c r="B30208" i="16"/>
  <c r="B30207" i="16"/>
  <c r="B30206" i="16"/>
  <c r="B30205" i="16"/>
  <c r="B30204" i="16"/>
  <c r="B30203" i="16"/>
  <c r="B30202" i="16"/>
  <c r="B30201" i="16"/>
  <c r="B30200" i="16"/>
  <c r="B30199" i="16"/>
  <c r="B30198" i="16"/>
  <c r="B30197" i="16"/>
  <c r="B30196" i="16"/>
  <c r="B30195" i="16"/>
  <c r="B30194" i="16"/>
  <c r="B30193" i="16"/>
  <c r="B30192" i="16"/>
  <c r="B30191" i="16"/>
  <c r="B30190" i="16"/>
  <c r="B30189" i="16"/>
  <c r="B30188" i="16"/>
  <c r="B30187" i="16"/>
  <c r="B30186" i="16"/>
  <c r="B30185" i="16"/>
  <c r="B30184" i="16"/>
  <c r="B30183" i="16"/>
  <c r="B30182" i="16"/>
  <c r="B30181" i="16"/>
  <c r="B30180" i="16"/>
  <c r="B30179" i="16"/>
  <c r="B30178" i="16"/>
  <c r="B30177" i="16"/>
  <c r="B30176" i="16"/>
  <c r="B30175" i="16"/>
  <c r="B30174" i="16"/>
  <c r="B30173" i="16"/>
  <c r="B30172" i="16"/>
  <c r="B30171" i="16"/>
  <c r="B30170" i="16"/>
  <c r="B30169" i="16"/>
  <c r="B30168" i="16"/>
  <c r="B30167" i="16"/>
  <c r="B30166" i="16"/>
  <c r="B30165" i="16"/>
  <c r="B30164" i="16"/>
  <c r="B30163" i="16"/>
  <c r="B30162" i="16"/>
  <c r="B30161" i="16"/>
  <c r="B30160" i="16"/>
  <c r="B30159" i="16"/>
  <c r="B30158" i="16"/>
  <c r="B30157" i="16"/>
  <c r="B30156" i="16"/>
  <c r="B30155" i="16"/>
  <c r="B30154" i="16"/>
  <c r="B30153" i="16"/>
  <c r="B30152" i="16"/>
  <c r="B30151" i="16"/>
  <c r="B30150" i="16"/>
  <c r="B30149" i="16"/>
  <c r="B30148" i="16"/>
  <c r="B30147" i="16"/>
  <c r="B30146" i="16"/>
  <c r="B30145" i="16"/>
  <c r="B30144" i="16"/>
  <c r="B30143" i="16"/>
  <c r="B30142" i="16"/>
  <c r="B30141" i="16"/>
  <c r="B30140" i="16"/>
  <c r="B30139" i="16"/>
  <c r="B30138" i="16"/>
  <c r="B30137" i="16"/>
  <c r="B30136" i="16"/>
  <c r="B30135" i="16"/>
  <c r="B30134" i="16"/>
  <c r="B30133" i="16"/>
  <c r="B30132" i="16"/>
  <c r="B30131" i="16"/>
  <c r="B30130" i="16"/>
  <c r="B30129" i="16"/>
  <c r="B30128" i="16"/>
  <c r="B30127" i="16"/>
  <c r="B30126" i="16"/>
  <c r="B30125" i="16"/>
  <c r="B30124" i="16"/>
  <c r="B30123" i="16"/>
  <c r="B30122" i="16"/>
  <c r="B30121" i="16"/>
  <c r="B30120" i="16"/>
  <c r="B30119" i="16"/>
  <c r="B30118" i="16"/>
  <c r="B30117" i="16"/>
  <c r="B30116" i="16"/>
  <c r="B30115" i="16"/>
  <c r="B30114" i="16"/>
  <c r="B30113" i="16"/>
  <c r="B30112" i="16"/>
  <c r="B30111" i="16"/>
  <c r="B30110" i="16"/>
  <c r="B30109" i="16"/>
  <c r="B30108" i="16"/>
  <c r="B30107" i="16"/>
  <c r="B30106" i="16"/>
  <c r="B30105" i="16"/>
  <c r="B30104" i="16"/>
  <c r="B30103" i="16"/>
  <c r="B30102" i="16"/>
  <c r="B30101" i="16"/>
  <c r="B30100" i="16"/>
  <c r="B30099" i="16"/>
  <c r="B30098" i="16"/>
  <c r="B30097" i="16"/>
  <c r="B30096" i="16"/>
  <c r="B30095" i="16"/>
  <c r="B30094" i="16"/>
  <c r="B30093" i="16"/>
  <c r="B30092" i="16"/>
  <c r="B30091" i="16"/>
  <c r="B30090" i="16"/>
  <c r="B30089" i="16"/>
  <c r="B30088" i="16"/>
  <c r="B30087" i="16"/>
  <c r="B30086" i="16"/>
  <c r="B30085" i="16"/>
  <c r="B30084" i="16"/>
  <c r="B30083" i="16"/>
  <c r="B30082" i="16"/>
  <c r="B30081" i="16"/>
  <c r="B30080" i="16"/>
  <c r="B30079" i="16"/>
  <c r="B30078" i="16"/>
  <c r="B30077" i="16"/>
  <c r="B30076" i="16"/>
  <c r="B30075" i="16"/>
  <c r="B30074" i="16"/>
  <c r="B30073" i="16"/>
  <c r="B30072" i="16"/>
  <c r="B30071" i="16"/>
  <c r="B30070" i="16"/>
  <c r="B30069" i="16"/>
  <c r="B30068" i="16"/>
  <c r="B30067" i="16"/>
  <c r="B30066" i="16"/>
  <c r="B30065" i="16"/>
  <c r="B30064" i="16"/>
  <c r="B30063" i="16"/>
  <c r="B30062" i="16"/>
  <c r="B30061" i="16"/>
  <c r="B30060" i="16"/>
  <c r="B30059" i="16"/>
  <c r="B30058" i="16"/>
  <c r="B30057" i="16"/>
  <c r="B30056" i="16"/>
  <c r="B30055" i="16"/>
  <c r="B30054" i="16"/>
  <c r="B30053" i="16"/>
  <c r="B30052" i="16"/>
  <c r="B30051" i="16"/>
  <c r="B30050" i="16"/>
  <c r="B30049" i="16"/>
  <c r="B30048" i="16"/>
  <c r="B30047" i="16"/>
  <c r="B30046" i="16"/>
  <c r="B30045" i="16"/>
  <c r="B30044" i="16"/>
  <c r="B30043" i="16"/>
  <c r="B30042" i="16"/>
  <c r="B30041" i="16"/>
  <c r="B30040" i="16"/>
  <c r="B30039" i="16"/>
  <c r="B30038" i="16"/>
  <c r="B30037" i="16"/>
  <c r="B30036" i="16"/>
  <c r="B30035" i="16"/>
  <c r="B30034" i="16"/>
  <c r="B30033" i="16"/>
  <c r="B30032" i="16"/>
  <c r="B30031" i="16"/>
  <c r="B30030" i="16"/>
  <c r="B30029" i="16"/>
  <c r="B30028" i="16"/>
  <c r="B30027" i="16"/>
  <c r="B30026" i="16"/>
  <c r="B30025" i="16"/>
  <c r="B30024" i="16"/>
  <c r="B30023" i="16"/>
  <c r="B30022" i="16"/>
  <c r="B30021" i="16"/>
  <c r="B30020" i="16"/>
  <c r="B30019" i="16"/>
  <c r="B30018" i="16"/>
  <c r="B30017" i="16"/>
  <c r="B30016" i="16"/>
  <c r="B30015" i="16"/>
  <c r="B30014" i="16"/>
  <c r="B30013" i="16"/>
  <c r="B30012" i="16"/>
  <c r="B30011" i="16"/>
  <c r="B30010" i="16"/>
  <c r="B30009" i="16"/>
  <c r="B30008" i="16"/>
  <c r="B30007" i="16"/>
  <c r="B30006" i="16"/>
  <c r="B30005" i="16"/>
  <c r="B30004" i="16"/>
  <c r="B30003" i="16"/>
  <c r="B30002" i="16"/>
  <c r="B30001" i="16"/>
  <c r="B30000" i="16"/>
  <c r="B29999" i="16"/>
  <c r="B29998" i="16"/>
  <c r="B29997" i="16"/>
  <c r="B29996" i="16"/>
  <c r="B29995" i="16"/>
  <c r="B29994" i="16"/>
  <c r="B29993" i="16"/>
  <c r="B29992" i="16"/>
  <c r="B29991" i="16"/>
  <c r="B29990" i="16"/>
  <c r="B29989" i="16"/>
  <c r="B29988" i="16"/>
  <c r="B29987" i="16"/>
  <c r="B29986" i="16"/>
  <c r="B29985" i="16"/>
  <c r="B29984" i="16"/>
  <c r="B29983" i="16"/>
  <c r="B29982" i="16"/>
  <c r="B29981" i="16"/>
  <c r="B29980" i="16"/>
  <c r="B29979" i="16"/>
  <c r="B29978" i="16"/>
  <c r="B29977" i="16"/>
  <c r="B29976" i="16"/>
  <c r="B29975" i="16"/>
  <c r="B29974" i="16"/>
  <c r="B29973" i="16"/>
  <c r="B29972" i="16"/>
  <c r="B29971" i="16"/>
  <c r="B29970" i="16"/>
  <c r="B29969" i="16"/>
  <c r="B29968" i="16"/>
  <c r="B29967" i="16"/>
  <c r="B29966" i="16"/>
  <c r="B29965" i="16"/>
  <c r="B29964" i="16"/>
  <c r="B29963" i="16"/>
  <c r="B29962" i="16"/>
  <c r="B29961" i="16"/>
  <c r="B29960" i="16"/>
  <c r="B29959" i="16"/>
  <c r="B29958" i="16"/>
  <c r="B29957" i="16"/>
  <c r="B29956" i="16"/>
  <c r="B29955" i="16"/>
  <c r="B29954" i="16"/>
  <c r="B29953" i="16"/>
  <c r="B29952" i="16"/>
  <c r="B29951" i="16"/>
  <c r="B29950" i="16"/>
  <c r="B29949" i="16"/>
  <c r="B29948" i="16"/>
  <c r="B29947" i="16"/>
  <c r="B29946" i="16"/>
  <c r="B29945" i="16"/>
  <c r="B29944" i="16"/>
  <c r="B29943" i="16"/>
  <c r="B29942" i="16"/>
  <c r="B29941" i="16"/>
  <c r="B29940" i="16"/>
  <c r="B29939" i="16"/>
  <c r="B29938" i="16"/>
  <c r="B29937" i="16"/>
  <c r="B29936" i="16"/>
  <c r="B29935" i="16"/>
  <c r="B29934" i="16"/>
  <c r="B29933" i="16"/>
  <c r="B29932" i="16"/>
  <c r="B29931" i="16"/>
  <c r="B29930" i="16"/>
  <c r="B29929" i="16"/>
  <c r="B29928" i="16"/>
  <c r="B29927" i="16"/>
  <c r="B29926" i="16"/>
  <c r="B29925" i="16"/>
  <c r="B29924" i="16"/>
  <c r="B29923" i="16"/>
  <c r="B29922" i="16"/>
  <c r="B29921" i="16"/>
  <c r="B29920" i="16"/>
  <c r="B29919" i="16"/>
  <c r="B29918" i="16"/>
  <c r="B29917" i="16"/>
  <c r="B29916" i="16"/>
  <c r="B29915" i="16"/>
  <c r="B29914" i="16"/>
  <c r="B29913" i="16"/>
  <c r="B29912" i="16"/>
  <c r="B29911" i="16"/>
  <c r="B29910" i="16"/>
  <c r="B29909" i="16"/>
  <c r="B29908" i="16"/>
  <c r="B29907" i="16"/>
  <c r="B29906" i="16"/>
  <c r="B29905" i="16"/>
  <c r="B29904" i="16"/>
  <c r="B29903" i="16"/>
  <c r="B29902" i="16"/>
  <c r="B29901" i="16"/>
  <c r="B29900" i="16"/>
  <c r="B29899" i="16"/>
  <c r="B29898" i="16"/>
  <c r="B29897" i="16"/>
  <c r="B29896" i="16"/>
  <c r="B29895" i="16"/>
  <c r="B29894" i="16"/>
  <c r="B29893" i="16"/>
  <c r="B29892" i="16"/>
  <c r="B29891" i="16"/>
  <c r="B29890" i="16"/>
  <c r="B29889" i="16"/>
  <c r="B29888" i="16"/>
  <c r="B29887" i="16"/>
  <c r="B29886" i="16"/>
  <c r="B29885" i="16"/>
  <c r="B29884" i="16"/>
  <c r="B29883" i="16"/>
  <c r="B29882" i="16"/>
  <c r="B29881" i="16"/>
  <c r="B29880" i="16"/>
  <c r="B29879" i="16"/>
  <c r="B29878" i="16"/>
  <c r="B29877" i="16"/>
  <c r="B29876" i="16"/>
  <c r="B29875" i="16"/>
  <c r="B29874" i="16"/>
  <c r="B29873" i="16"/>
  <c r="B29872" i="16"/>
  <c r="B29871" i="16"/>
  <c r="B29870" i="16"/>
  <c r="B29869" i="16"/>
  <c r="B29868" i="16"/>
  <c r="B29867" i="16"/>
  <c r="B29866" i="16"/>
  <c r="B29865" i="16"/>
  <c r="B29864" i="16"/>
  <c r="B29863" i="16"/>
  <c r="B29862" i="16"/>
  <c r="B29861" i="16"/>
  <c r="B29860" i="16"/>
  <c r="B29859" i="16"/>
  <c r="B29858" i="16"/>
  <c r="B29857" i="16"/>
  <c r="B29856" i="16"/>
  <c r="B29855" i="16"/>
  <c r="B29854" i="16"/>
  <c r="B29853" i="16"/>
  <c r="B29852" i="16"/>
  <c r="B29851" i="16"/>
  <c r="B29850" i="16"/>
  <c r="B29849" i="16"/>
  <c r="B29848" i="16"/>
  <c r="B29847" i="16"/>
  <c r="B29846" i="16"/>
  <c r="B29845" i="16"/>
  <c r="B29844" i="16"/>
  <c r="B29843" i="16"/>
  <c r="B29842" i="16"/>
  <c r="B29841" i="16"/>
  <c r="B29840" i="16"/>
  <c r="B29839" i="16"/>
  <c r="B29838" i="16"/>
  <c r="B29837" i="16"/>
  <c r="B29836" i="16"/>
  <c r="B29835" i="16"/>
  <c r="B29834" i="16"/>
  <c r="B29833" i="16"/>
  <c r="B29832" i="16"/>
  <c r="B29831" i="16"/>
  <c r="B29830" i="16"/>
  <c r="B29829" i="16"/>
  <c r="B29828" i="16"/>
  <c r="B29827" i="16"/>
  <c r="B29826" i="16"/>
  <c r="B29825" i="16"/>
  <c r="B29824" i="16"/>
  <c r="B29823" i="16"/>
  <c r="B29822" i="16"/>
  <c r="B29821" i="16"/>
  <c r="B29820" i="16"/>
  <c r="B29819" i="16"/>
  <c r="B29818" i="16"/>
  <c r="B29817" i="16"/>
  <c r="B29816" i="16"/>
  <c r="B29815" i="16"/>
  <c r="B29814" i="16"/>
  <c r="B29813" i="16"/>
  <c r="B29812" i="16"/>
  <c r="B29811" i="16"/>
  <c r="B29810" i="16"/>
  <c r="B29809" i="16"/>
  <c r="B29808" i="16"/>
  <c r="B29807" i="16"/>
  <c r="B29806" i="16"/>
  <c r="B29805" i="16"/>
  <c r="B29804" i="16"/>
  <c r="B29803" i="16"/>
  <c r="B29802" i="16"/>
  <c r="B29801" i="16"/>
  <c r="B29800" i="16"/>
  <c r="B29799" i="16"/>
  <c r="B29798" i="16"/>
  <c r="B29797" i="16"/>
  <c r="B29796" i="16"/>
  <c r="B29795" i="16"/>
  <c r="B29794" i="16"/>
  <c r="B29793" i="16"/>
  <c r="B29792" i="16"/>
  <c r="B29791" i="16"/>
  <c r="B29790" i="16"/>
  <c r="B29789" i="16"/>
  <c r="B29788" i="16"/>
  <c r="B29787" i="16"/>
  <c r="B29786" i="16"/>
  <c r="B29785" i="16"/>
  <c r="B29784" i="16"/>
  <c r="B29783" i="16"/>
  <c r="B29782" i="16"/>
  <c r="B29781" i="16"/>
  <c r="B29780" i="16"/>
  <c r="B29779" i="16"/>
  <c r="B29778" i="16"/>
  <c r="B29777" i="16"/>
  <c r="B29776" i="16"/>
  <c r="B29775" i="16"/>
  <c r="B29774" i="16"/>
  <c r="B29773" i="16"/>
  <c r="B29772" i="16"/>
  <c r="B29771" i="16"/>
  <c r="B29770" i="16"/>
  <c r="B29769" i="16"/>
  <c r="B29768" i="16"/>
  <c r="B29767" i="16"/>
  <c r="B29766" i="16"/>
  <c r="B29765" i="16"/>
  <c r="B29764" i="16"/>
  <c r="B29763" i="16"/>
  <c r="B29762" i="16"/>
  <c r="B29761" i="16"/>
  <c r="B29760" i="16"/>
  <c r="B29759" i="16"/>
  <c r="B29758" i="16"/>
  <c r="B29757" i="16"/>
  <c r="B29756" i="16"/>
  <c r="B29755" i="16"/>
  <c r="B29754" i="16"/>
  <c r="B29753" i="16"/>
  <c r="B29752" i="16"/>
  <c r="B29751" i="16"/>
  <c r="B29750" i="16"/>
  <c r="B29749" i="16"/>
  <c r="B29748" i="16"/>
  <c r="B29747" i="16"/>
  <c r="B29746" i="16"/>
  <c r="B29745" i="16"/>
  <c r="B29744" i="16"/>
  <c r="B29743" i="16"/>
  <c r="B29742" i="16"/>
  <c r="B29741" i="16"/>
  <c r="B29740" i="16"/>
  <c r="B29739" i="16"/>
  <c r="B29738" i="16"/>
  <c r="B29737" i="16"/>
  <c r="B29736" i="16"/>
  <c r="B29735" i="16"/>
  <c r="B29734" i="16"/>
  <c r="B29733" i="16"/>
  <c r="B29732" i="16"/>
  <c r="B29731" i="16"/>
  <c r="B29730" i="16"/>
  <c r="B29729" i="16"/>
  <c r="B29728" i="16"/>
  <c r="B29727" i="16"/>
  <c r="B29726" i="16"/>
  <c r="B29725" i="16"/>
  <c r="B29724" i="16"/>
  <c r="B29723" i="16"/>
  <c r="B29722" i="16"/>
  <c r="B29721" i="16"/>
  <c r="B29720" i="16"/>
  <c r="B29719" i="16"/>
  <c r="B29718" i="16"/>
  <c r="B29717" i="16"/>
  <c r="B29716" i="16"/>
  <c r="B29715" i="16"/>
  <c r="B29714" i="16"/>
  <c r="B29713" i="16"/>
  <c r="B29712" i="16"/>
  <c r="B29711" i="16"/>
  <c r="B29710" i="16"/>
  <c r="B29709" i="16"/>
  <c r="B29708" i="16"/>
  <c r="B29707" i="16"/>
  <c r="B29706" i="16"/>
  <c r="B29705" i="16"/>
  <c r="B29704" i="16"/>
  <c r="B29703" i="16"/>
  <c r="B29702" i="16"/>
  <c r="B29701" i="16"/>
  <c r="B29700" i="16"/>
  <c r="B29699" i="16"/>
  <c r="B29698" i="16"/>
  <c r="B29697" i="16"/>
  <c r="B29696" i="16"/>
  <c r="B29695" i="16"/>
  <c r="B29694" i="16"/>
  <c r="B29693" i="16"/>
  <c r="B29692" i="16"/>
  <c r="B29691" i="16"/>
  <c r="B29690" i="16"/>
  <c r="B29689" i="16"/>
  <c r="B29688" i="16"/>
  <c r="B29687" i="16"/>
  <c r="B29686" i="16"/>
  <c r="B29685" i="16"/>
  <c r="B29684" i="16"/>
  <c r="B29683" i="16"/>
  <c r="B29682" i="16"/>
  <c r="B29681" i="16"/>
  <c r="B29680" i="16"/>
  <c r="B29679" i="16"/>
  <c r="B29678" i="16"/>
  <c r="B29677" i="16"/>
  <c r="B29676" i="16"/>
  <c r="B29675" i="16"/>
  <c r="B29674" i="16"/>
  <c r="B29673" i="16"/>
  <c r="B29672" i="16"/>
  <c r="B29671" i="16"/>
  <c r="B29670" i="16"/>
  <c r="B29669" i="16"/>
  <c r="B29668" i="16"/>
  <c r="B29667" i="16"/>
  <c r="B29666" i="16"/>
  <c r="B29665" i="16"/>
  <c r="B29664" i="16"/>
  <c r="B29663" i="16"/>
  <c r="B29662" i="16"/>
  <c r="B29661" i="16"/>
  <c r="B29660" i="16"/>
  <c r="B29659" i="16"/>
  <c r="B29658" i="16"/>
  <c r="B29657" i="16"/>
  <c r="B29656" i="16"/>
  <c r="B29655" i="16"/>
  <c r="B29654" i="16"/>
  <c r="B29653" i="16"/>
  <c r="B29652" i="16"/>
  <c r="B29651" i="16"/>
  <c r="B29650" i="16"/>
  <c r="B29649" i="16"/>
  <c r="B29648" i="16"/>
  <c r="B29647" i="16"/>
  <c r="B29646" i="16"/>
  <c r="B29645" i="16"/>
  <c r="B29644" i="16"/>
  <c r="B29643" i="16"/>
  <c r="B29642" i="16"/>
  <c r="B29641" i="16"/>
  <c r="B29640" i="16"/>
  <c r="B29639" i="16"/>
  <c r="B29638" i="16"/>
  <c r="B29637" i="16"/>
  <c r="B29636" i="16"/>
  <c r="B29635" i="16"/>
  <c r="B29634" i="16"/>
  <c r="B29633" i="16"/>
  <c r="B29632" i="16"/>
  <c r="B29631" i="16"/>
  <c r="B29630" i="16"/>
  <c r="B29629" i="16"/>
  <c r="B29628" i="16"/>
  <c r="B29627" i="16"/>
  <c r="B29626" i="16"/>
  <c r="B29625" i="16"/>
  <c r="B29624" i="16"/>
  <c r="B29623" i="16"/>
  <c r="B29622" i="16"/>
  <c r="B29621" i="16"/>
  <c r="B29620" i="16"/>
  <c r="B29619" i="16"/>
  <c r="B29618" i="16"/>
  <c r="B29617" i="16"/>
  <c r="B29616" i="16"/>
  <c r="B29615" i="16"/>
  <c r="B29614" i="16"/>
  <c r="B29613" i="16"/>
  <c r="B29612" i="16"/>
  <c r="B29611" i="16"/>
  <c r="B29610" i="16"/>
  <c r="B29609" i="16"/>
  <c r="B29608" i="16"/>
  <c r="B29607" i="16"/>
  <c r="B29606" i="16"/>
  <c r="B29605" i="16"/>
  <c r="B29604" i="16"/>
  <c r="B29603" i="16"/>
  <c r="B29602" i="16"/>
  <c r="B29601" i="16"/>
  <c r="B29600" i="16"/>
  <c r="B29599" i="16"/>
  <c r="B29598" i="16"/>
  <c r="B29597" i="16"/>
  <c r="B29596" i="16"/>
  <c r="B29595" i="16"/>
  <c r="B29594" i="16"/>
  <c r="B29593" i="16"/>
  <c r="B29592" i="16"/>
  <c r="B29591" i="16"/>
  <c r="B29590" i="16"/>
  <c r="B29589" i="16"/>
  <c r="B29588" i="16"/>
  <c r="B29587" i="16"/>
  <c r="B29586" i="16"/>
  <c r="B29585" i="16"/>
  <c r="B29584" i="16"/>
  <c r="B29583" i="16"/>
  <c r="B29582" i="16"/>
  <c r="B29581" i="16"/>
  <c r="B29580" i="16"/>
  <c r="B29579" i="16"/>
  <c r="B29578" i="16"/>
  <c r="B29577" i="16"/>
  <c r="B29576" i="16"/>
  <c r="B29575" i="16"/>
  <c r="B29574" i="16"/>
  <c r="B29573" i="16"/>
  <c r="B29572" i="16"/>
  <c r="B29571" i="16"/>
  <c r="B29570" i="16"/>
  <c r="B29569" i="16"/>
  <c r="B29568" i="16"/>
  <c r="B29567" i="16"/>
  <c r="B29566" i="16"/>
  <c r="B29565" i="16"/>
  <c r="B29564" i="16"/>
  <c r="B29563" i="16"/>
  <c r="B29562" i="16"/>
  <c r="B29561" i="16"/>
  <c r="B29560" i="16"/>
  <c r="B29559" i="16"/>
  <c r="B29558" i="16"/>
  <c r="B29557" i="16"/>
  <c r="B29556" i="16"/>
  <c r="B29555" i="16"/>
  <c r="B29554" i="16"/>
  <c r="B29553" i="16"/>
  <c r="B29552" i="16"/>
  <c r="B29551" i="16"/>
  <c r="B29550" i="16"/>
  <c r="B29549" i="16"/>
  <c r="B29548" i="16"/>
  <c r="B29547" i="16"/>
  <c r="B29546" i="16"/>
  <c r="B29545" i="16"/>
  <c r="B29544" i="16"/>
  <c r="B29543" i="16"/>
  <c r="B29542" i="16"/>
  <c r="B29541" i="16"/>
  <c r="B29540" i="16"/>
  <c r="B29539" i="16"/>
  <c r="B29538" i="16"/>
  <c r="B29537" i="16"/>
  <c r="B29536" i="16"/>
  <c r="B29535" i="16"/>
  <c r="B29534" i="16"/>
  <c r="B29533" i="16"/>
  <c r="B29532" i="16"/>
  <c r="B29531" i="16"/>
  <c r="B29530" i="16"/>
  <c r="B29529" i="16"/>
  <c r="B29528" i="16"/>
  <c r="B29527" i="16"/>
  <c r="B29526" i="16"/>
  <c r="B29525" i="16"/>
  <c r="B29524" i="16"/>
  <c r="B29523" i="16"/>
  <c r="B29522" i="16"/>
  <c r="B29521" i="16"/>
  <c r="B29520" i="16"/>
  <c r="B29519" i="16"/>
  <c r="B29518" i="16"/>
  <c r="B29517" i="16"/>
  <c r="B29516" i="16"/>
  <c r="B29515" i="16"/>
  <c r="B29514" i="16"/>
  <c r="B29513" i="16"/>
  <c r="B29512" i="16"/>
  <c r="B29511" i="16"/>
  <c r="B29510" i="16"/>
  <c r="B29509" i="16"/>
  <c r="B29508" i="16"/>
  <c r="B29507" i="16"/>
  <c r="B29506" i="16"/>
  <c r="B29505" i="16"/>
  <c r="B29504" i="16"/>
  <c r="B29503" i="16"/>
  <c r="B29502" i="16"/>
  <c r="B29501" i="16"/>
  <c r="B29500" i="16"/>
  <c r="B29499" i="16"/>
  <c r="B29498" i="16"/>
  <c r="B29497" i="16"/>
  <c r="B29496" i="16"/>
  <c r="B29495" i="16"/>
  <c r="B29494" i="16"/>
  <c r="B29493" i="16"/>
  <c r="B29492" i="16"/>
  <c r="B29491" i="16"/>
  <c r="B29490" i="16"/>
  <c r="B29489" i="16"/>
  <c r="B29488" i="16"/>
  <c r="B29487" i="16"/>
  <c r="B29486" i="16"/>
  <c r="B29485" i="16"/>
  <c r="B29484" i="16"/>
  <c r="B29483" i="16"/>
  <c r="B29482" i="16"/>
  <c r="B29481" i="16"/>
  <c r="B29480" i="16"/>
  <c r="B29479" i="16"/>
  <c r="B29478" i="16"/>
  <c r="B29477" i="16"/>
  <c r="B29476" i="16"/>
  <c r="B29475" i="16"/>
  <c r="B29474" i="16"/>
  <c r="B29473" i="16"/>
  <c r="B29472" i="16"/>
  <c r="B29471" i="16"/>
  <c r="B29470" i="16"/>
  <c r="B29469" i="16"/>
  <c r="B29468" i="16"/>
  <c r="B29467" i="16"/>
  <c r="B29466" i="16"/>
  <c r="B29465" i="16"/>
  <c r="B29464" i="16"/>
  <c r="B29463" i="16"/>
  <c r="B29462" i="16"/>
  <c r="B29461" i="16"/>
  <c r="B29460" i="16"/>
  <c r="B29459" i="16"/>
  <c r="B29458" i="16"/>
  <c r="B29457" i="16"/>
  <c r="B29456" i="16"/>
  <c r="B29455" i="16"/>
  <c r="B29454" i="16"/>
  <c r="B29453" i="16"/>
  <c r="B29452" i="16"/>
  <c r="B29451" i="16"/>
  <c r="B29450" i="16"/>
  <c r="B29449" i="16"/>
  <c r="B29448" i="16"/>
  <c r="B29447" i="16"/>
  <c r="B29446" i="16"/>
  <c r="B29445" i="16"/>
  <c r="B29444" i="16"/>
  <c r="B29443" i="16"/>
  <c r="B29442" i="16"/>
  <c r="B29441" i="16"/>
  <c r="B29440" i="16"/>
  <c r="B29439" i="16"/>
  <c r="B29438" i="16"/>
  <c r="B29437" i="16"/>
  <c r="B29436" i="16"/>
  <c r="B29435" i="16"/>
  <c r="B29434" i="16"/>
  <c r="B29433" i="16"/>
  <c r="B29432" i="16"/>
  <c r="B29431" i="16"/>
  <c r="B29430" i="16"/>
  <c r="B29429" i="16"/>
  <c r="B29428" i="16"/>
  <c r="B29427" i="16"/>
  <c r="B29426" i="16"/>
  <c r="B29425" i="16"/>
  <c r="B29424" i="16"/>
  <c r="B29423" i="16"/>
  <c r="B29422" i="16"/>
  <c r="B29421" i="16"/>
  <c r="B29420" i="16"/>
  <c r="B29419" i="16"/>
  <c r="B29418" i="16"/>
  <c r="B29417" i="16"/>
  <c r="B29416" i="16"/>
  <c r="B29415" i="16"/>
  <c r="B29414" i="16"/>
  <c r="B29413" i="16"/>
  <c r="B29412" i="16"/>
  <c r="B29411" i="16"/>
  <c r="B29410" i="16"/>
  <c r="B29409" i="16"/>
  <c r="B29408" i="16"/>
  <c r="B29407" i="16"/>
  <c r="B29406" i="16"/>
  <c r="B29405" i="16"/>
  <c r="B29404" i="16"/>
  <c r="B29403" i="16"/>
  <c r="B29402" i="16"/>
  <c r="B29401" i="16"/>
  <c r="B29400" i="16"/>
  <c r="B29399" i="16"/>
  <c r="B29398" i="16"/>
  <c r="B29397" i="16"/>
  <c r="B29396" i="16"/>
  <c r="B29395" i="16"/>
  <c r="B29394" i="16"/>
  <c r="B29393" i="16"/>
  <c r="B29392" i="16"/>
  <c r="B29391" i="16"/>
  <c r="B29390" i="16"/>
  <c r="B29389" i="16"/>
  <c r="B29388" i="16"/>
  <c r="B29387" i="16"/>
  <c r="B29386" i="16"/>
  <c r="B29385" i="16"/>
  <c r="B29384" i="16"/>
  <c r="B29383" i="16"/>
  <c r="B29382" i="16"/>
  <c r="B29381" i="16"/>
  <c r="B29380" i="16"/>
  <c r="B29379" i="16"/>
  <c r="B29378" i="16"/>
  <c r="B29377" i="16"/>
  <c r="B29376" i="16"/>
  <c r="B29375" i="16"/>
  <c r="B29374" i="16"/>
  <c r="B29373" i="16"/>
  <c r="B29372" i="16"/>
  <c r="B29371" i="16"/>
  <c r="B29370" i="16"/>
  <c r="B29369" i="16"/>
  <c r="B29368" i="16"/>
  <c r="B29367" i="16"/>
  <c r="B29366" i="16"/>
  <c r="B29365" i="16"/>
  <c r="B29364" i="16"/>
  <c r="B29363" i="16"/>
  <c r="B29362" i="16"/>
  <c r="B29361" i="16"/>
  <c r="B29360" i="16"/>
  <c r="B29359" i="16"/>
  <c r="B29358" i="16"/>
  <c r="B29357" i="16"/>
  <c r="B29356" i="16"/>
  <c r="B29355" i="16"/>
  <c r="B29354" i="16"/>
  <c r="B29353" i="16"/>
  <c r="B29352" i="16"/>
  <c r="B29351" i="16"/>
  <c r="B29350" i="16"/>
  <c r="B29349" i="16"/>
  <c r="B29348" i="16"/>
  <c r="B29347" i="16"/>
  <c r="B29346" i="16"/>
  <c r="B29345" i="16"/>
  <c r="B29344" i="16"/>
  <c r="B29343" i="16"/>
  <c r="B29342" i="16"/>
  <c r="B29341" i="16"/>
  <c r="B29340" i="16"/>
  <c r="B29339" i="16"/>
  <c r="B29338" i="16"/>
  <c r="B29337" i="16"/>
  <c r="B29336" i="16"/>
  <c r="B29335" i="16"/>
  <c r="B29334" i="16"/>
  <c r="B29333" i="16"/>
  <c r="B29332" i="16"/>
  <c r="B29331" i="16"/>
  <c r="B29330" i="16"/>
  <c r="B29329" i="16"/>
  <c r="B29328" i="16"/>
  <c r="B29327" i="16"/>
  <c r="B29326" i="16"/>
  <c r="B29325" i="16"/>
  <c r="B29324" i="16"/>
  <c r="B29323" i="16"/>
  <c r="B29322" i="16"/>
  <c r="B29321" i="16"/>
  <c r="B29320" i="16"/>
  <c r="B29319" i="16"/>
  <c r="B29318" i="16"/>
  <c r="B29317" i="16"/>
  <c r="B29316" i="16"/>
  <c r="B29315" i="16"/>
  <c r="B29314" i="16"/>
  <c r="B29313" i="16"/>
  <c r="B29312" i="16"/>
  <c r="B29311" i="16"/>
  <c r="B29310" i="16"/>
  <c r="B29309" i="16"/>
  <c r="B29308" i="16"/>
  <c r="B29307" i="16"/>
  <c r="B29306" i="16"/>
  <c r="B29305" i="16"/>
  <c r="B29304" i="16"/>
  <c r="B29303" i="16"/>
  <c r="B29302" i="16"/>
  <c r="B29301" i="16"/>
  <c r="B29300" i="16"/>
  <c r="B29299" i="16"/>
  <c r="B29298" i="16"/>
  <c r="B29297" i="16"/>
  <c r="B29296" i="16"/>
  <c r="B29295" i="16"/>
  <c r="B29294" i="16"/>
  <c r="B29293" i="16"/>
  <c r="B29292" i="16"/>
  <c r="B29291" i="16"/>
  <c r="B29290" i="16"/>
  <c r="B29289" i="16"/>
  <c r="B29288" i="16"/>
  <c r="B29287" i="16"/>
  <c r="B29286" i="16"/>
  <c r="B29285" i="16"/>
  <c r="B29284" i="16"/>
  <c r="B29283" i="16"/>
  <c r="B29282" i="16"/>
  <c r="B29281" i="16"/>
  <c r="B29280" i="16"/>
  <c r="B29279" i="16"/>
  <c r="B29278" i="16"/>
  <c r="B29277" i="16"/>
  <c r="B29276" i="16"/>
  <c r="B29275" i="16"/>
  <c r="B29274" i="16"/>
  <c r="B29273" i="16"/>
  <c r="B29272" i="16"/>
  <c r="B29271" i="16"/>
  <c r="B29270" i="16"/>
  <c r="B29269" i="16"/>
  <c r="B29268" i="16"/>
  <c r="B29267" i="16"/>
  <c r="B29266" i="16"/>
  <c r="B29265" i="16"/>
  <c r="B29264" i="16"/>
  <c r="B29263" i="16"/>
  <c r="B29262" i="16"/>
  <c r="B29261" i="16"/>
  <c r="B29260" i="16"/>
  <c r="B29259" i="16"/>
  <c r="B29258" i="16"/>
  <c r="B29257" i="16"/>
  <c r="B29256" i="16"/>
  <c r="B29255" i="16"/>
  <c r="B29254" i="16"/>
  <c r="B29253" i="16"/>
  <c r="B29252" i="16"/>
  <c r="B29251" i="16"/>
  <c r="B29250" i="16"/>
  <c r="B29249" i="16"/>
  <c r="B29248" i="16"/>
  <c r="B29247" i="16"/>
  <c r="B29246" i="16"/>
  <c r="B29245" i="16"/>
  <c r="B29244" i="16"/>
  <c r="B29243" i="16"/>
  <c r="B29242" i="16"/>
  <c r="B29241" i="16"/>
  <c r="B29240" i="16"/>
  <c r="B29239" i="16"/>
  <c r="B29238" i="16"/>
  <c r="B29237" i="16"/>
  <c r="B29236" i="16"/>
  <c r="B29235" i="16"/>
  <c r="B29234" i="16"/>
  <c r="B29233" i="16"/>
  <c r="B29232" i="16"/>
  <c r="B29231" i="16"/>
  <c r="B29230" i="16"/>
  <c r="B29229" i="16"/>
  <c r="B29228" i="16"/>
  <c r="B29227" i="16"/>
  <c r="B29226" i="16"/>
  <c r="B29225" i="16"/>
  <c r="B29224" i="16"/>
  <c r="B29223" i="16"/>
  <c r="B29222" i="16"/>
  <c r="B29221" i="16"/>
  <c r="B29220" i="16"/>
  <c r="B29219" i="16"/>
  <c r="B29218" i="16"/>
  <c r="B29217" i="16"/>
  <c r="B29216" i="16"/>
  <c r="B29215" i="16"/>
  <c r="B29214" i="16"/>
  <c r="B29213" i="16"/>
  <c r="B29212" i="16"/>
  <c r="B29211" i="16"/>
  <c r="B29210" i="16"/>
  <c r="B29209" i="16"/>
  <c r="B29208" i="16"/>
  <c r="B29207" i="16"/>
  <c r="B29206" i="16"/>
  <c r="B29205" i="16"/>
  <c r="B29204" i="16"/>
  <c r="B29203" i="16"/>
  <c r="B29202" i="16"/>
  <c r="B29201" i="16"/>
  <c r="B29200" i="16"/>
  <c r="B29199" i="16"/>
  <c r="B29198" i="16"/>
  <c r="B29197" i="16"/>
  <c r="B29196" i="16"/>
  <c r="B29195" i="16"/>
  <c r="B29194" i="16"/>
  <c r="B29193" i="16"/>
  <c r="B29192" i="16"/>
  <c r="B29191" i="16"/>
  <c r="B29190" i="16"/>
  <c r="B29189" i="16"/>
  <c r="B29188" i="16"/>
  <c r="B29187" i="16"/>
  <c r="B29186" i="16"/>
  <c r="B29185" i="16"/>
  <c r="B29184" i="16"/>
  <c r="B29183" i="16"/>
  <c r="B29182" i="16"/>
  <c r="B29181" i="16"/>
  <c r="B29180" i="16"/>
  <c r="B29179" i="16"/>
  <c r="B29178" i="16"/>
  <c r="B29177" i="16"/>
  <c r="B29176" i="16"/>
  <c r="B29175" i="16"/>
  <c r="B29174" i="16"/>
  <c r="B29173" i="16"/>
  <c r="B29172" i="16"/>
  <c r="B29171" i="16"/>
  <c r="B29170" i="16"/>
  <c r="B29169" i="16"/>
  <c r="B29168" i="16"/>
  <c r="B29167" i="16"/>
  <c r="B29166" i="16"/>
  <c r="B29165" i="16"/>
  <c r="B29164" i="16"/>
  <c r="B29163" i="16"/>
  <c r="B29162" i="16"/>
  <c r="B29161" i="16"/>
  <c r="B29160" i="16"/>
  <c r="B29159" i="16"/>
  <c r="B29158" i="16"/>
  <c r="B29157" i="16"/>
  <c r="B29156" i="16"/>
  <c r="B29155" i="16"/>
  <c r="B29154" i="16"/>
  <c r="B29153" i="16"/>
  <c r="B29152" i="16"/>
  <c r="B29151" i="16"/>
  <c r="B29150" i="16"/>
  <c r="B29149" i="16"/>
  <c r="B29148" i="16"/>
  <c r="B29147" i="16"/>
  <c r="B29146" i="16"/>
  <c r="B29145" i="16"/>
  <c r="B29144" i="16"/>
  <c r="B29143" i="16"/>
  <c r="B29142" i="16"/>
  <c r="B29141" i="16"/>
  <c r="B29140" i="16"/>
  <c r="B29139" i="16"/>
  <c r="B29138" i="16"/>
  <c r="B29137" i="16"/>
  <c r="B29136" i="16"/>
  <c r="B29135" i="16"/>
  <c r="B29134" i="16"/>
  <c r="B29133" i="16"/>
  <c r="B29132" i="16"/>
  <c r="B29131" i="16"/>
  <c r="B29130" i="16"/>
  <c r="B29129" i="16"/>
  <c r="B29128" i="16"/>
  <c r="B29127" i="16"/>
  <c r="B29126" i="16"/>
  <c r="B29125" i="16"/>
  <c r="B29124" i="16"/>
  <c r="B29123" i="16"/>
  <c r="B29122" i="16"/>
  <c r="B29121" i="16"/>
  <c r="B29120" i="16"/>
  <c r="B29119" i="16"/>
  <c r="B29118" i="16"/>
  <c r="B29117" i="16"/>
  <c r="B29116" i="16"/>
  <c r="B29115" i="16"/>
  <c r="B29114" i="16"/>
  <c r="B29113" i="16"/>
  <c r="B29112" i="16"/>
  <c r="B29111" i="16"/>
  <c r="B29110" i="16"/>
  <c r="B29109" i="16"/>
  <c r="B29108" i="16"/>
  <c r="B29107" i="16"/>
  <c r="B29106" i="16"/>
  <c r="B29105" i="16"/>
  <c r="B29104" i="16"/>
  <c r="B29103" i="16"/>
  <c r="B29102" i="16"/>
  <c r="B29101" i="16"/>
  <c r="B29100" i="16"/>
  <c r="B29099" i="16"/>
  <c r="B29098" i="16"/>
  <c r="B29097" i="16"/>
  <c r="B29096" i="16"/>
  <c r="B29095" i="16"/>
  <c r="B29094" i="16"/>
  <c r="B29093" i="16"/>
  <c r="B29092" i="16"/>
  <c r="B29091" i="16"/>
  <c r="B29090" i="16"/>
  <c r="B29089" i="16"/>
  <c r="B29088" i="16"/>
  <c r="B29087" i="16"/>
  <c r="B29086" i="16"/>
  <c r="B29085" i="16"/>
  <c r="B29084" i="16"/>
  <c r="B29083" i="16"/>
  <c r="B29082" i="16"/>
  <c r="B29081" i="16"/>
  <c r="B29080" i="16"/>
  <c r="B29079" i="16"/>
  <c r="B29078" i="16"/>
  <c r="B29077" i="16"/>
  <c r="B29076" i="16"/>
  <c r="B29075" i="16"/>
  <c r="B29074" i="16"/>
  <c r="B29073" i="16"/>
  <c r="B29072" i="16"/>
  <c r="B29071" i="16"/>
  <c r="B29070" i="16"/>
  <c r="B29069" i="16"/>
  <c r="B29068" i="16"/>
  <c r="B29067" i="16"/>
  <c r="B29066" i="16"/>
  <c r="B29065" i="16"/>
  <c r="B29064" i="16"/>
  <c r="B29063" i="16"/>
  <c r="B29062" i="16"/>
  <c r="B29061" i="16"/>
  <c r="B29060" i="16"/>
  <c r="B29059" i="16"/>
  <c r="B29058" i="16"/>
  <c r="B29057" i="16"/>
  <c r="B29056" i="16"/>
  <c r="B29055" i="16"/>
  <c r="B29054" i="16"/>
  <c r="B29053" i="16"/>
  <c r="B29052" i="16"/>
  <c r="B29051" i="16"/>
  <c r="B29050" i="16"/>
  <c r="B29049" i="16"/>
  <c r="B29048" i="16"/>
  <c r="B29047" i="16"/>
  <c r="B29046" i="16"/>
  <c r="B29045" i="16"/>
  <c r="B29044" i="16"/>
  <c r="B29043" i="16"/>
  <c r="B29042" i="16"/>
  <c r="B29041" i="16"/>
  <c r="B29040" i="16"/>
  <c r="B29039" i="16"/>
  <c r="B29038" i="16"/>
  <c r="B29037" i="16"/>
  <c r="B29036" i="16"/>
  <c r="B29035" i="16"/>
  <c r="B29034" i="16"/>
  <c r="B29033" i="16"/>
  <c r="B29032" i="16"/>
  <c r="B29031" i="16"/>
  <c r="B29030" i="16"/>
  <c r="B29029" i="16"/>
  <c r="B29028" i="16"/>
  <c r="B29027" i="16"/>
  <c r="B29026" i="16"/>
  <c r="B29025" i="16"/>
  <c r="B29024" i="16"/>
  <c r="B29023" i="16"/>
  <c r="B29022" i="16"/>
  <c r="B29021" i="16"/>
  <c r="B29020" i="16"/>
  <c r="B29019" i="16"/>
  <c r="B29018" i="16"/>
  <c r="B29017" i="16"/>
  <c r="B29016" i="16"/>
  <c r="B29015" i="16"/>
  <c r="B29014" i="16"/>
  <c r="B29013" i="16"/>
  <c r="B29012" i="16"/>
  <c r="B29011" i="16"/>
  <c r="B29010" i="16"/>
  <c r="B29009" i="16"/>
  <c r="B29008" i="16"/>
  <c r="B29007" i="16"/>
  <c r="B29006" i="16"/>
  <c r="B29005" i="16"/>
  <c r="B29004" i="16"/>
  <c r="B29003" i="16"/>
  <c r="B29002" i="16"/>
  <c r="B29001" i="16"/>
  <c r="B29000" i="16"/>
  <c r="B28999" i="16"/>
  <c r="B28998" i="16"/>
  <c r="B28997" i="16"/>
  <c r="B28996" i="16"/>
  <c r="B28995" i="16"/>
  <c r="B28994" i="16"/>
  <c r="B28993" i="16"/>
  <c r="B28992" i="16"/>
  <c r="B28991" i="16"/>
  <c r="B28990" i="16"/>
  <c r="B28989" i="16"/>
  <c r="B28988" i="16"/>
  <c r="B28987" i="16"/>
  <c r="B28986" i="16"/>
  <c r="B28985" i="16"/>
  <c r="B28984" i="16"/>
  <c r="B28983" i="16"/>
  <c r="B28982" i="16"/>
  <c r="B28981" i="16"/>
  <c r="B28980" i="16"/>
  <c r="B28979" i="16"/>
  <c r="B28978" i="16"/>
  <c r="B28977" i="16"/>
  <c r="B28976" i="16"/>
  <c r="B28975" i="16"/>
  <c r="B28974" i="16"/>
  <c r="B28973" i="16"/>
  <c r="B28972" i="16"/>
  <c r="B28971" i="16"/>
  <c r="B28970" i="16"/>
  <c r="B28969" i="16"/>
  <c r="B28968" i="16"/>
  <c r="B28967" i="16"/>
  <c r="B28966" i="16"/>
  <c r="B28965" i="16"/>
  <c r="B28964" i="16"/>
  <c r="B28963" i="16"/>
  <c r="B28962" i="16"/>
  <c r="B28961" i="16"/>
  <c r="B28960" i="16"/>
  <c r="B28959" i="16"/>
  <c r="B28958" i="16"/>
  <c r="B28957" i="16"/>
  <c r="B28956" i="16"/>
  <c r="B28955" i="16"/>
  <c r="B28954" i="16"/>
  <c r="B28953" i="16"/>
  <c r="B28952" i="16"/>
  <c r="B28951" i="16"/>
  <c r="B28950" i="16"/>
  <c r="B28949" i="16"/>
  <c r="B28948" i="16"/>
  <c r="B28947" i="16"/>
  <c r="B28946" i="16"/>
  <c r="B28945" i="16"/>
  <c r="B28944" i="16"/>
  <c r="B28943" i="16"/>
  <c r="B28942" i="16"/>
  <c r="B28941" i="16"/>
  <c r="B28940" i="16"/>
  <c r="B28939" i="16"/>
  <c r="B28938" i="16"/>
  <c r="B28937" i="16"/>
  <c r="B28936" i="16"/>
  <c r="B28935" i="16"/>
  <c r="B28934" i="16"/>
  <c r="B28933" i="16"/>
  <c r="B28932" i="16"/>
  <c r="B28931" i="16"/>
  <c r="B28930" i="16"/>
  <c r="B28929" i="16"/>
  <c r="B28928" i="16"/>
  <c r="B28927" i="16"/>
  <c r="B28926" i="16"/>
  <c r="B28925" i="16"/>
  <c r="B28924" i="16"/>
  <c r="B28923" i="16"/>
  <c r="B28922" i="16"/>
  <c r="B28921" i="16"/>
  <c r="B28920" i="16"/>
  <c r="B28919" i="16"/>
  <c r="B28918" i="16"/>
  <c r="B28917" i="16"/>
  <c r="B28916" i="16"/>
  <c r="B28915" i="16"/>
  <c r="B28914" i="16"/>
  <c r="B28913" i="16"/>
  <c r="B28912" i="16"/>
  <c r="B28911" i="16"/>
  <c r="B28910" i="16"/>
  <c r="B28909" i="16"/>
  <c r="B28908" i="16"/>
  <c r="B28907" i="16"/>
  <c r="B28906" i="16"/>
  <c r="B28905" i="16"/>
  <c r="B28904" i="16"/>
  <c r="B28903" i="16"/>
  <c r="B28902" i="16"/>
  <c r="B28901" i="16"/>
  <c r="B28900" i="16"/>
  <c r="B28899" i="16"/>
  <c r="B28898" i="16"/>
  <c r="B28897" i="16"/>
  <c r="B28896" i="16"/>
  <c r="B28895" i="16"/>
  <c r="B28894" i="16"/>
  <c r="B28893" i="16"/>
  <c r="B28892" i="16"/>
  <c r="B28891" i="16"/>
  <c r="B28890" i="16"/>
  <c r="B28889" i="16"/>
  <c r="B28888" i="16"/>
  <c r="B28887" i="16"/>
  <c r="B28886" i="16"/>
  <c r="B28885" i="16"/>
  <c r="B28884" i="16"/>
  <c r="B28883" i="16"/>
  <c r="B28882" i="16"/>
  <c r="B28881" i="16"/>
  <c r="B28880" i="16"/>
  <c r="B28879" i="16"/>
  <c r="B28878" i="16"/>
  <c r="B28877" i="16"/>
  <c r="B28876" i="16"/>
  <c r="B28875" i="16"/>
  <c r="B28874" i="16"/>
  <c r="B28873" i="16"/>
  <c r="B28872" i="16"/>
  <c r="B28871" i="16"/>
  <c r="B28870" i="16"/>
  <c r="B28869" i="16"/>
  <c r="B28868" i="16"/>
  <c r="B28867" i="16"/>
  <c r="B28866" i="16"/>
  <c r="B28865" i="16"/>
  <c r="B28864" i="16"/>
  <c r="B28863" i="16"/>
  <c r="B28862" i="16"/>
  <c r="B28861" i="16"/>
  <c r="B28860" i="16"/>
  <c r="B28859" i="16"/>
  <c r="B28858" i="16"/>
  <c r="B28857" i="16"/>
  <c r="B28856" i="16"/>
  <c r="B28855" i="16"/>
  <c r="B28854" i="16"/>
  <c r="B28853" i="16"/>
  <c r="B28852" i="16"/>
  <c r="B28851" i="16"/>
  <c r="B28850" i="16"/>
  <c r="B28849" i="16"/>
  <c r="B28848" i="16"/>
  <c r="B28847" i="16"/>
  <c r="B28846" i="16"/>
  <c r="B28845" i="16"/>
  <c r="B28844" i="16"/>
  <c r="B28843" i="16"/>
  <c r="B28842" i="16"/>
  <c r="B28841" i="16"/>
  <c r="B28840" i="16"/>
  <c r="B28839" i="16"/>
  <c r="B28838" i="16"/>
  <c r="B28837" i="16"/>
  <c r="B28836" i="16"/>
  <c r="B28835" i="16"/>
  <c r="B28834" i="16"/>
  <c r="B28833" i="16"/>
  <c r="B28832" i="16"/>
  <c r="B28831" i="16"/>
  <c r="B28830" i="16"/>
  <c r="B28829" i="16"/>
  <c r="B28828" i="16"/>
  <c r="B28827" i="16"/>
  <c r="B28826" i="16"/>
  <c r="B28825" i="16"/>
  <c r="B28824" i="16"/>
  <c r="B28823" i="16"/>
  <c r="B28822" i="16"/>
  <c r="B28821" i="16"/>
  <c r="B28820" i="16"/>
  <c r="B28819" i="16"/>
  <c r="B28818" i="16"/>
  <c r="B28817" i="16"/>
  <c r="B28816" i="16"/>
  <c r="B28815" i="16"/>
  <c r="B28814" i="16"/>
  <c r="B28813" i="16"/>
  <c r="B28812" i="16"/>
  <c r="B28811" i="16"/>
  <c r="B28810" i="16"/>
  <c r="B28809" i="16"/>
  <c r="B28808" i="16"/>
  <c r="B28807" i="16"/>
  <c r="B28806" i="16"/>
  <c r="B28805" i="16"/>
  <c r="B28804" i="16"/>
  <c r="B28803" i="16"/>
  <c r="B28802" i="16"/>
  <c r="B28801" i="16"/>
  <c r="B28800" i="16"/>
  <c r="B28799" i="16"/>
  <c r="B28798" i="16"/>
  <c r="B28797" i="16"/>
  <c r="B28796" i="16"/>
  <c r="B28795" i="16"/>
  <c r="B28794" i="16"/>
  <c r="B28793" i="16"/>
  <c r="B28792" i="16"/>
  <c r="B28791" i="16"/>
  <c r="B28790" i="16"/>
  <c r="B28789" i="16"/>
  <c r="B28788" i="16"/>
  <c r="B28787" i="16"/>
  <c r="B28786" i="16"/>
  <c r="B28785" i="16"/>
  <c r="B28784" i="16"/>
  <c r="B28783" i="16"/>
  <c r="B28782" i="16"/>
  <c r="B28781" i="16"/>
  <c r="B28780" i="16"/>
  <c r="B28779" i="16"/>
  <c r="B28778" i="16"/>
  <c r="B28777" i="16"/>
  <c r="B28776" i="16"/>
  <c r="B28775" i="16"/>
  <c r="B28774" i="16"/>
  <c r="B28773" i="16"/>
  <c r="B28772" i="16"/>
  <c r="B28771" i="16"/>
  <c r="B28770" i="16"/>
  <c r="B28769" i="16"/>
  <c r="B28768" i="16"/>
  <c r="B28767" i="16"/>
  <c r="B28766" i="16"/>
  <c r="B28765" i="16"/>
  <c r="B28764" i="16"/>
  <c r="B28763" i="16"/>
  <c r="B28762" i="16"/>
  <c r="B28761" i="16"/>
  <c r="B28760" i="16"/>
  <c r="B28759" i="16"/>
  <c r="B28758" i="16"/>
  <c r="B28757" i="16"/>
  <c r="B28756" i="16"/>
  <c r="B28755" i="16"/>
  <c r="B28754" i="16"/>
  <c r="B28753" i="16"/>
  <c r="B28752" i="16"/>
  <c r="B28751" i="16"/>
  <c r="B28750" i="16"/>
  <c r="B28749" i="16"/>
  <c r="B28748" i="16"/>
  <c r="B28747" i="16"/>
  <c r="B28746" i="16"/>
  <c r="B28745" i="16"/>
  <c r="B28744" i="16"/>
  <c r="B28743" i="16"/>
  <c r="B28742" i="16"/>
  <c r="B28741" i="16"/>
  <c r="B28740" i="16"/>
  <c r="B28739" i="16"/>
  <c r="B28738" i="16"/>
  <c r="B28737" i="16"/>
  <c r="B28736" i="16"/>
  <c r="B28735" i="16"/>
  <c r="B28734" i="16"/>
  <c r="B28733" i="16"/>
  <c r="B28732" i="16"/>
  <c r="B28731" i="16"/>
  <c r="B28730" i="16"/>
  <c r="B28729" i="16"/>
  <c r="B28728" i="16"/>
  <c r="B28727" i="16"/>
  <c r="B28726" i="16"/>
  <c r="B28725" i="16"/>
  <c r="B28724" i="16"/>
  <c r="B28723" i="16"/>
  <c r="B28722" i="16"/>
  <c r="B28721" i="16"/>
  <c r="B28720" i="16"/>
  <c r="B28719" i="16"/>
  <c r="B28718" i="16"/>
  <c r="B28717" i="16"/>
  <c r="B28716" i="16"/>
  <c r="B28715" i="16"/>
  <c r="B28714" i="16"/>
  <c r="B28713" i="16"/>
  <c r="B28712" i="16"/>
  <c r="B28711" i="16"/>
  <c r="B28710" i="16"/>
  <c r="B28709" i="16"/>
  <c r="B28708" i="16"/>
  <c r="B28707" i="16"/>
  <c r="B28706" i="16"/>
  <c r="B28705" i="16"/>
  <c r="B28704" i="16"/>
  <c r="B28703" i="16"/>
  <c r="B28702" i="16"/>
  <c r="B28701" i="16"/>
  <c r="B28700" i="16"/>
  <c r="B28699" i="16"/>
  <c r="B28698" i="16"/>
  <c r="B28697" i="16"/>
  <c r="B28696" i="16"/>
  <c r="B28695" i="16"/>
  <c r="B28694" i="16"/>
  <c r="B28693" i="16"/>
  <c r="B28692" i="16"/>
  <c r="B28691" i="16"/>
  <c r="B28690" i="16"/>
  <c r="B28689" i="16"/>
  <c r="B28688" i="16"/>
  <c r="B28687" i="16"/>
  <c r="B28686" i="16"/>
  <c r="B28685" i="16"/>
  <c r="B28684" i="16"/>
  <c r="B28683" i="16"/>
  <c r="B28682" i="16"/>
  <c r="B28681" i="16"/>
  <c r="B28680" i="16"/>
  <c r="B28679" i="16"/>
  <c r="B28678" i="16"/>
  <c r="B28677" i="16"/>
  <c r="B28676" i="16"/>
  <c r="B28675" i="16"/>
  <c r="B28674" i="16"/>
  <c r="B28673" i="16"/>
  <c r="B28672" i="16"/>
  <c r="B28671" i="16"/>
  <c r="B28670" i="16"/>
  <c r="B28669" i="16"/>
  <c r="B28668" i="16"/>
  <c r="B28667" i="16"/>
  <c r="B28666" i="16"/>
  <c r="B28665" i="16"/>
  <c r="B28664" i="16"/>
  <c r="B28663" i="16"/>
  <c r="B28662" i="16"/>
  <c r="B28661" i="16"/>
  <c r="B28660" i="16"/>
  <c r="B28659" i="16"/>
  <c r="B28658" i="16"/>
  <c r="B28657" i="16"/>
  <c r="B28656" i="16"/>
  <c r="B28655" i="16"/>
  <c r="B28654" i="16"/>
  <c r="B28653" i="16"/>
  <c r="B28652" i="16"/>
  <c r="B28651" i="16"/>
  <c r="B28650" i="16"/>
  <c r="B28649" i="16"/>
  <c r="B28648" i="16"/>
  <c r="B28647" i="16"/>
  <c r="B28646" i="16"/>
  <c r="B28645" i="16"/>
  <c r="B28644" i="16"/>
  <c r="B28643" i="16"/>
  <c r="B28642" i="16"/>
  <c r="B28641" i="16"/>
  <c r="B28640" i="16"/>
  <c r="B28639" i="16"/>
  <c r="B28638" i="16"/>
  <c r="B28637" i="16"/>
  <c r="B28636" i="16"/>
  <c r="B28635" i="16"/>
  <c r="B28634" i="16"/>
  <c r="B28633" i="16"/>
  <c r="B28632" i="16"/>
  <c r="B28631" i="16"/>
  <c r="B28630" i="16"/>
  <c r="B28629" i="16"/>
  <c r="B28628" i="16"/>
  <c r="B28627" i="16"/>
  <c r="B28626" i="16"/>
  <c r="B28625" i="16"/>
  <c r="B28624" i="16"/>
  <c r="B28623" i="16"/>
  <c r="B28622" i="16"/>
  <c r="B28621" i="16"/>
  <c r="B28620" i="16"/>
  <c r="B28619" i="16"/>
  <c r="B28618" i="16"/>
  <c r="B28617" i="16"/>
  <c r="B28616" i="16"/>
  <c r="B28615" i="16"/>
  <c r="B28614" i="16"/>
  <c r="B28613" i="16"/>
  <c r="B28612" i="16"/>
  <c r="B28611" i="16"/>
  <c r="B28610" i="16"/>
  <c r="B28609" i="16"/>
  <c r="B28608" i="16"/>
  <c r="B28607" i="16"/>
  <c r="B28606" i="16"/>
  <c r="B28605" i="16"/>
  <c r="B28604" i="16"/>
  <c r="B28603" i="16"/>
  <c r="B28602" i="16"/>
  <c r="B28601" i="16"/>
  <c r="B28600" i="16"/>
  <c r="B28599" i="16"/>
  <c r="B28598" i="16"/>
  <c r="B28597" i="16"/>
  <c r="B28596" i="16"/>
  <c r="B28595" i="16"/>
  <c r="B28594" i="16"/>
  <c r="B28593" i="16"/>
  <c r="B28592" i="16"/>
  <c r="B28591" i="16"/>
  <c r="B28590" i="16"/>
  <c r="B28589" i="16"/>
  <c r="B28588" i="16"/>
  <c r="B28587" i="16"/>
  <c r="B28586" i="16"/>
  <c r="B28585" i="16"/>
  <c r="B28584" i="16"/>
  <c r="B28583" i="16"/>
  <c r="B28582" i="16"/>
  <c r="B28581" i="16"/>
  <c r="B28580" i="16"/>
  <c r="B28579" i="16"/>
  <c r="B28578" i="16"/>
  <c r="B28577" i="16"/>
  <c r="B28576" i="16"/>
  <c r="B28575" i="16"/>
  <c r="B28574" i="16"/>
  <c r="B28573" i="16"/>
  <c r="B28572" i="16"/>
  <c r="B28571" i="16"/>
  <c r="B28570" i="16"/>
  <c r="B28569" i="16"/>
  <c r="B28568" i="16"/>
  <c r="B28567" i="16"/>
  <c r="B28566" i="16"/>
  <c r="B28565" i="16"/>
  <c r="B28564" i="16"/>
  <c r="B28563" i="16"/>
  <c r="B28562" i="16"/>
  <c r="B28561" i="16"/>
  <c r="B28560" i="16"/>
  <c r="B28559" i="16"/>
  <c r="B28558" i="16"/>
  <c r="B28557" i="16"/>
  <c r="B28556" i="16"/>
  <c r="B28555" i="16"/>
  <c r="B28554" i="16"/>
  <c r="B28553" i="16"/>
  <c r="B28552" i="16"/>
  <c r="B28551" i="16"/>
  <c r="B28550" i="16"/>
  <c r="B28549" i="16"/>
  <c r="B28548" i="16"/>
  <c r="B28547" i="16"/>
  <c r="B28546" i="16"/>
  <c r="B28545" i="16"/>
  <c r="B28544" i="16"/>
  <c r="B28543" i="16"/>
  <c r="B28542" i="16"/>
  <c r="B28541" i="16"/>
  <c r="B28540" i="16"/>
  <c r="B28539" i="16"/>
  <c r="B28538" i="16"/>
  <c r="B28537" i="16"/>
  <c r="B28536" i="16"/>
  <c r="B28535" i="16"/>
  <c r="B28534" i="16"/>
  <c r="B28533" i="16"/>
  <c r="B28532" i="16"/>
  <c r="B28531" i="16"/>
  <c r="B28530" i="16"/>
  <c r="B28529" i="16"/>
  <c r="B28528" i="16"/>
  <c r="B28527" i="16"/>
  <c r="B28526" i="16"/>
  <c r="B28525" i="16"/>
  <c r="B28524" i="16"/>
  <c r="B28523" i="16"/>
  <c r="B28522" i="16"/>
  <c r="B28521" i="16"/>
  <c r="B28520" i="16"/>
  <c r="B28519" i="16"/>
  <c r="B28518" i="16"/>
  <c r="B28517" i="16"/>
  <c r="B28516" i="16"/>
  <c r="B28515" i="16"/>
  <c r="B28514" i="16"/>
  <c r="B28513" i="16"/>
  <c r="B28512" i="16"/>
  <c r="B28511" i="16"/>
  <c r="B28510" i="16"/>
  <c r="B28509" i="16"/>
  <c r="B28508" i="16"/>
  <c r="B28507" i="16"/>
  <c r="B28506" i="16"/>
  <c r="B28505" i="16"/>
  <c r="B28504" i="16"/>
  <c r="B28503" i="16"/>
  <c r="B28502" i="16"/>
  <c r="B28501" i="16"/>
  <c r="B28500" i="16"/>
  <c r="B28499" i="16"/>
  <c r="B28498" i="16"/>
  <c r="B28497" i="16"/>
  <c r="B28496" i="16"/>
  <c r="B28495" i="16"/>
  <c r="B28494" i="16"/>
  <c r="B28493" i="16"/>
  <c r="B28492" i="16"/>
  <c r="B28491" i="16"/>
  <c r="B28490" i="16"/>
  <c r="B28489" i="16"/>
  <c r="B28488" i="16"/>
  <c r="B28487" i="16"/>
  <c r="B28486" i="16"/>
  <c r="B28485" i="16"/>
  <c r="B28484" i="16"/>
  <c r="B28483" i="16"/>
  <c r="B28482" i="16"/>
  <c r="B28481" i="16"/>
  <c r="B28480" i="16"/>
  <c r="B28479" i="16"/>
  <c r="B28478" i="16"/>
  <c r="B28477" i="16"/>
  <c r="B28476" i="16"/>
  <c r="B28475" i="16"/>
  <c r="B28474" i="16"/>
  <c r="B28473" i="16"/>
  <c r="B28472" i="16"/>
  <c r="B28471" i="16"/>
  <c r="B28470" i="16"/>
  <c r="B28469" i="16"/>
  <c r="B28468" i="16"/>
  <c r="B28467" i="16"/>
  <c r="B28466" i="16"/>
  <c r="B28465" i="16"/>
  <c r="B28464" i="16"/>
  <c r="B28463" i="16"/>
  <c r="B28462" i="16"/>
  <c r="B28461" i="16"/>
  <c r="B28460" i="16"/>
  <c r="B28459" i="16"/>
  <c r="B28458" i="16"/>
  <c r="B28457" i="16"/>
  <c r="B28456" i="16"/>
  <c r="B28455" i="16"/>
  <c r="B28454" i="16"/>
  <c r="B28453" i="16"/>
  <c r="B28452" i="16"/>
  <c r="B28451" i="16"/>
  <c r="B28450" i="16"/>
  <c r="B28449" i="16"/>
  <c r="B28448" i="16"/>
  <c r="B28447" i="16"/>
  <c r="B28446" i="16"/>
  <c r="B28445" i="16"/>
  <c r="B28444" i="16"/>
  <c r="B28443" i="16"/>
  <c r="B28442" i="16"/>
  <c r="B28441" i="16"/>
  <c r="B28440" i="16"/>
  <c r="B28439" i="16"/>
  <c r="B28438" i="16"/>
  <c r="B28437" i="16"/>
  <c r="B28436" i="16"/>
  <c r="B28435" i="16"/>
  <c r="B28434" i="16"/>
  <c r="B28433" i="16"/>
  <c r="B28432" i="16"/>
  <c r="B28431" i="16"/>
  <c r="B28430" i="16"/>
  <c r="B28429" i="16"/>
  <c r="B28428" i="16"/>
  <c r="B28427" i="16"/>
  <c r="B28426" i="16"/>
  <c r="B28425" i="16"/>
  <c r="B28424" i="16"/>
  <c r="B28423" i="16"/>
  <c r="B28422" i="16"/>
  <c r="B28421" i="16"/>
  <c r="B28420" i="16"/>
  <c r="B28419" i="16"/>
  <c r="B28418" i="16"/>
  <c r="B28417" i="16"/>
  <c r="B28416" i="16"/>
  <c r="B28415" i="16"/>
  <c r="B28414" i="16"/>
  <c r="B28413" i="16"/>
  <c r="B28412" i="16"/>
  <c r="B28411" i="16"/>
  <c r="B28410" i="16"/>
  <c r="B28409" i="16"/>
  <c r="B28408" i="16"/>
  <c r="B28407" i="16"/>
  <c r="B28406" i="16"/>
  <c r="B28405" i="16"/>
  <c r="B28404" i="16"/>
  <c r="B28403" i="16"/>
  <c r="B28402" i="16"/>
  <c r="B28401" i="16"/>
  <c r="B28400" i="16"/>
  <c r="B28399" i="16"/>
  <c r="B28398" i="16"/>
  <c r="B28397" i="16"/>
  <c r="B28396" i="16"/>
  <c r="B28395" i="16"/>
  <c r="B28394" i="16"/>
  <c r="B28393" i="16"/>
  <c r="B28392" i="16"/>
  <c r="B28391" i="16"/>
  <c r="B28390" i="16"/>
  <c r="B28389" i="16"/>
  <c r="B28388" i="16"/>
  <c r="B28387" i="16"/>
  <c r="B28386" i="16"/>
  <c r="B28385" i="16"/>
  <c r="B28384" i="16"/>
  <c r="B28383" i="16"/>
  <c r="B28382" i="16"/>
  <c r="B28381" i="16"/>
  <c r="B28380" i="16"/>
  <c r="B28379" i="16"/>
  <c r="B28378" i="16"/>
  <c r="B28377" i="16"/>
  <c r="B28376" i="16"/>
  <c r="B28375" i="16"/>
  <c r="B28374" i="16"/>
  <c r="B28373" i="16"/>
  <c r="B28372" i="16"/>
  <c r="B28371" i="16"/>
  <c r="B28370" i="16"/>
  <c r="B28369" i="16"/>
  <c r="B28368" i="16"/>
  <c r="B28367" i="16"/>
  <c r="B28366" i="16"/>
  <c r="B28365" i="16"/>
  <c r="B28364" i="16"/>
  <c r="B28363" i="16"/>
  <c r="B28362" i="16"/>
  <c r="B28361" i="16"/>
  <c r="B28360" i="16"/>
  <c r="B28359" i="16"/>
  <c r="B28358" i="16"/>
  <c r="B28357" i="16"/>
  <c r="B28356" i="16"/>
  <c r="B28355" i="16"/>
  <c r="B28354" i="16"/>
  <c r="B28353" i="16"/>
  <c r="B28352" i="16"/>
  <c r="B28351" i="16"/>
  <c r="B28350" i="16"/>
  <c r="B28349" i="16"/>
  <c r="B28348" i="16"/>
  <c r="B28347" i="16"/>
  <c r="B28346" i="16"/>
  <c r="B28345" i="16"/>
  <c r="B28344" i="16"/>
  <c r="B28343" i="16"/>
  <c r="B28342" i="16"/>
  <c r="B28341" i="16"/>
  <c r="B28340" i="16"/>
  <c r="B28339" i="16"/>
  <c r="B28338" i="16"/>
  <c r="B28337" i="16"/>
  <c r="B28336" i="16"/>
  <c r="B28335" i="16"/>
  <c r="B28334" i="16"/>
  <c r="B28333" i="16"/>
  <c r="B28332" i="16"/>
  <c r="B28331" i="16"/>
  <c r="B28330" i="16"/>
  <c r="B28329" i="16"/>
  <c r="B28328" i="16"/>
  <c r="B28327" i="16"/>
  <c r="B28326" i="16"/>
  <c r="B28325" i="16"/>
  <c r="B28324" i="16"/>
  <c r="B28323" i="16"/>
  <c r="B28322" i="16"/>
  <c r="B28321" i="16"/>
  <c r="B28320" i="16"/>
  <c r="B28319" i="16"/>
  <c r="B28318" i="16"/>
  <c r="B28317" i="16"/>
  <c r="B28316" i="16"/>
  <c r="B28315" i="16"/>
  <c r="B28314" i="16"/>
  <c r="B28313" i="16"/>
  <c r="B28312" i="16"/>
  <c r="B28311" i="16"/>
  <c r="B28310" i="16"/>
  <c r="B28309" i="16"/>
  <c r="B28308" i="16"/>
  <c r="B28307" i="16"/>
  <c r="B28306" i="16"/>
  <c r="B28305" i="16"/>
  <c r="B28304" i="16"/>
  <c r="B28303" i="16"/>
  <c r="B28302" i="16"/>
  <c r="B28301" i="16"/>
  <c r="B28300" i="16"/>
  <c r="B28299" i="16"/>
  <c r="B28298" i="16"/>
  <c r="B28297" i="16"/>
  <c r="B28296" i="16"/>
  <c r="B28295" i="16"/>
  <c r="B28294" i="16"/>
  <c r="B28293" i="16"/>
  <c r="B28292" i="16"/>
  <c r="B28291" i="16"/>
  <c r="B28290" i="16"/>
  <c r="B28289" i="16"/>
  <c r="B28288" i="16"/>
  <c r="B28287" i="16"/>
  <c r="B28286" i="16"/>
  <c r="B28285" i="16"/>
  <c r="B28284" i="16"/>
  <c r="B28283" i="16"/>
  <c r="B28282" i="16"/>
  <c r="B28281" i="16"/>
  <c r="B28280" i="16"/>
  <c r="B28279" i="16"/>
  <c r="B28278" i="16"/>
  <c r="B28277" i="16"/>
  <c r="B28276" i="16"/>
  <c r="B28275" i="16"/>
  <c r="B28274" i="16"/>
  <c r="B28273" i="16"/>
  <c r="B28272" i="16"/>
  <c r="B28271" i="16"/>
  <c r="B28270" i="16"/>
  <c r="B28269" i="16"/>
  <c r="B28268" i="16"/>
  <c r="B28267" i="16"/>
  <c r="B28266" i="16"/>
  <c r="B28265" i="16"/>
  <c r="B28264" i="16"/>
  <c r="B28263" i="16"/>
  <c r="B28262" i="16"/>
  <c r="B28261" i="16"/>
  <c r="B28260" i="16"/>
  <c r="B28259" i="16"/>
  <c r="B28258" i="16"/>
  <c r="B28257" i="16"/>
  <c r="B28256" i="16"/>
  <c r="B28255" i="16"/>
  <c r="B28254" i="16"/>
  <c r="B28253" i="16"/>
  <c r="B28252" i="16"/>
  <c r="B28251" i="16"/>
  <c r="B28250" i="16"/>
  <c r="B28249" i="16"/>
  <c r="B28248" i="16"/>
  <c r="B28247" i="16"/>
  <c r="B28246" i="16"/>
  <c r="B28245" i="16"/>
  <c r="B28244" i="16"/>
  <c r="B28243" i="16"/>
  <c r="B28242" i="16"/>
  <c r="B28241" i="16"/>
  <c r="B28240" i="16"/>
  <c r="B28239" i="16"/>
  <c r="B28238" i="16"/>
  <c r="B28237" i="16"/>
  <c r="B28236" i="16"/>
  <c r="B28235" i="16"/>
  <c r="B28234" i="16"/>
  <c r="B28233" i="16"/>
  <c r="B28232" i="16"/>
  <c r="B28231" i="16"/>
  <c r="B28230" i="16"/>
  <c r="B28229" i="16"/>
  <c r="B28228" i="16"/>
  <c r="B28227" i="16"/>
  <c r="B28226" i="16"/>
  <c r="B28225" i="16"/>
  <c r="B28224" i="16"/>
  <c r="B28223" i="16"/>
  <c r="B28222" i="16"/>
  <c r="B28221" i="16"/>
  <c r="B28220" i="16"/>
  <c r="B28219" i="16"/>
  <c r="B28218" i="16"/>
  <c r="B28217" i="16"/>
  <c r="B28216" i="16"/>
  <c r="B28215" i="16"/>
  <c r="B28214" i="16"/>
  <c r="B28213" i="16"/>
  <c r="B28212" i="16"/>
  <c r="B28211" i="16"/>
  <c r="B28210" i="16"/>
  <c r="B28209" i="16"/>
  <c r="B28208" i="16"/>
  <c r="B28207" i="16"/>
  <c r="B28206" i="16"/>
  <c r="B28205" i="16"/>
  <c r="B28204" i="16"/>
  <c r="B28203" i="16"/>
  <c r="B28202" i="16"/>
  <c r="B28201" i="16"/>
  <c r="B28200" i="16"/>
  <c r="B28199" i="16"/>
  <c r="B28198" i="16"/>
  <c r="B28197" i="16"/>
  <c r="B28196" i="16"/>
  <c r="B28195" i="16"/>
  <c r="B28194" i="16"/>
  <c r="B28193" i="16"/>
  <c r="B28192" i="16"/>
  <c r="B28191" i="16"/>
  <c r="B28190" i="16"/>
  <c r="B28189" i="16"/>
  <c r="B28188" i="16"/>
  <c r="B28187" i="16"/>
  <c r="B28186" i="16"/>
  <c r="B28185" i="16"/>
  <c r="B28184" i="16"/>
  <c r="B28183" i="16"/>
  <c r="B28182" i="16"/>
  <c r="B28181" i="16"/>
  <c r="B28180" i="16"/>
  <c r="B28179" i="16"/>
  <c r="B28178" i="16"/>
  <c r="B28177" i="16"/>
  <c r="B28176" i="16"/>
  <c r="B28175" i="16"/>
  <c r="B28174" i="16"/>
  <c r="B28173" i="16"/>
  <c r="B28172" i="16"/>
  <c r="B28171" i="16"/>
  <c r="B28170" i="16"/>
  <c r="B28169" i="16"/>
  <c r="B28168" i="16"/>
  <c r="B28167" i="16"/>
  <c r="B28166" i="16"/>
  <c r="B28165" i="16"/>
  <c r="B28164" i="16"/>
  <c r="B28163" i="16"/>
  <c r="B28162" i="16"/>
  <c r="B28161" i="16"/>
  <c r="B28160" i="16"/>
  <c r="B28159" i="16"/>
  <c r="B28158" i="16"/>
  <c r="B28157" i="16"/>
  <c r="B28156" i="16"/>
  <c r="B28155" i="16"/>
  <c r="B28154" i="16"/>
  <c r="B28153" i="16"/>
  <c r="B28152" i="16"/>
  <c r="B28151" i="16"/>
  <c r="B28150" i="16"/>
  <c r="B28149" i="16"/>
  <c r="B28148" i="16"/>
  <c r="B28147" i="16"/>
  <c r="B28146" i="16"/>
  <c r="B28145" i="16"/>
  <c r="B28144" i="16"/>
  <c r="B28143" i="16"/>
  <c r="B28142" i="16"/>
  <c r="B28141" i="16"/>
  <c r="B28140" i="16"/>
  <c r="B28139" i="16"/>
  <c r="B28138" i="16"/>
  <c r="B28137" i="16"/>
  <c r="B28136" i="16"/>
  <c r="B28135" i="16"/>
  <c r="B28134" i="16"/>
  <c r="B28133" i="16"/>
  <c r="B28132" i="16"/>
  <c r="B28131" i="16"/>
  <c r="B28130" i="16"/>
  <c r="B28129" i="16"/>
  <c r="B28128" i="16"/>
  <c r="B28127" i="16"/>
  <c r="B28126" i="16"/>
  <c r="B28125" i="16"/>
  <c r="B28124" i="16"/>
  <c r="B28123" i="16"/>
  <c r="B28122" i="16"/>
  <c r="B28121" i="16"/>
  <c r="B28120" i="16"/>
  <c r="B28119" i="16"/>
  <c r="B28118" i="16"/>
  <c r="B28117" i="16"/>
  <c r="B28116" i="16"/>
  <c r="B28115" i="16"/>
  <c r="B28114" i="16"/>
  <c r="B28113" i="16"/>
  <c r="B28112" i="16"/>
  <c r="B28111" i="16"/>
  <c r="B28110" i="16"/>
  <c r="B28109" i="16"/>
  <c r="B28108" i="16"/>
  <c r="B28107" i="16"/>
  <c r="B28106" i="16"/>
  <c r="B28105" i="16"/>
  <c r="B28104" i="16"/>
  <c r="B28103" i="16"/>
  <c r="B28102" i="16"/>
  <c r="B28101" i="16"/>
  <c r="B28100" i="16"/>
  <c r="B28099" i="16"/>
  <c r="B28098" i="16"/>
  <c r="B28097" i="16"/>
  <c r="B28096" i="16"/>
  <c r="B28095" i="16"/>
  <c r="B28094" i="16"/>
  <c r="B28093" i="16"/>
  <c r="B28092" i="16"/>
  <c r="B28091" i="16"/>
  <c r="B28090" i="16"/>
  <c r="B28089" i="16"/>
  <c r="B28088" i="16"/>
  <c r="B28087" i="16"/>
  <c r="B28086" i="16"/>
  <c r="B28085" i="16"/>
  <c r="B28084" i="16"/>
  <c r="B28083" i="16"/>
  <c r="B28082" i="16"/>
  <c r="B28081" i="16"/>
  <c r="B28080" i="16"/>
  <c r="B28079" i="16"/>
  <c r="B28078" i="16"/>
  <c r="B28077" i="16"/>
  <c r="B28076" i="16"/>
  <c r="B28075" i="16"/>
  <c r="B28074" i="16"/>
  <c r="B28073" i="16"/>
  <c r="B28072" i="16"/>
  <c r="B28071" i="16"/>
  <c r="B28070" i="16"/>
  <c r="B28069" i="16"/>
  <c r="B28068" i="16"/>
  <c r="B28067" i="16"/>
  <c r="B28066" i="16"/>
  <c r="B28065" i="16"/>
  <c r="B28064" i="16"/>
  <c r="B28063" i="16"/>
  <c r="B28062" i="16"/>
  <c r="B28061" i="16"/>
  <c r="B28060" i="16"/>
  <c r="B28059" i="16"/>
  <c r="B28058" i="16"/>
  <c r="B28057" i="16"/>
  <c r="B28056" i="16"/>
  <c r="B28055" i="16"/>
  <c r="B28054" i="16"/>
  <c r="B28053" i="16"/>
  <c r="B28052" i="16"/>
  <c r="B28051" i="16"/>
  <c r="B28050" i="16"/>
  <c r="B28049" i="16"/>
  <c r="B28048" i="16"/>
  <c r="B28047" i="16"/>
  <c r="B28046" i="16"/>
  <c r="B28045" i="16"/>
  <c r="B28044" i="16"/>
  <c r="B28043" i="16"/>
  <c r="B28042" i="16"/>
  <c r="B28041" i="16"/>
  <c r="B28040" i="16"/>
  <c r="B28039" i="16"/>
  <c r="B28038" i="16"/>
  <c r="B28037" i="16"/>
  <c r="B28036" i="16"/>
  <c r="B28035" i="16"/>
  <c r="B28034" i="16"/>
  <c r="B28033" i="16"/>
  <c r="B28032" i="16"/>
  <c r="B28031" i="16"/>
  <c r="B28030" i="16"/>
  <c r="B28029" i="16"/>
  <c r="B28028" i="16"/>
  <c r="B28027" i="16"/>
  <c r="B28026" i="16"/>
  <c r="B28025" i="16"/>
  <c r="B28024" i="16"/>
  <c r="B28023" i="16"/>
  <c r="B28022" i="16"/>
  <c r="B28021" i="16"/>
  <c r="B28020" i="16"/>
  <c r="B28019" i="16"/>
  <c r="B28018" i="16"/>
  <c r="B28017" i="16"/>
  <c r="B28016" i="16"/>
  <c r="B28015" i="16"/>
  <c r="B28014" i="16"/>
  <c r="B28013" i="16"/>
  <c r="B28012" i="16"/>
  <c r="B28011" i="16"/>
  <c r="B28010" i="16"/>
  <c r="B28009" i="16"/>
  <c r="B28008" i="16"/>
  <c r="B28007" i="16"/>
  <c r="B28006" i="16"/>
  <c r="B28005" i="16"/>
  <c r="B28004" i="16"/>
  <c r="B28003" i="16"/>
  <c r="B28002" i="16"/>
  <c r="B28001" i="16"/>
  <c r="B28000" i="16"/>
  <c r="B27999" i="16"/>
  <c r="B27998" i="16"/>
  <c r="B27997" i="16"/>
  <c r="B27996" i="16"/>
  <c r="B27995" i="16"/>
  <c r="B27994" i="16"/>
  <c r="B27993" i="16"/>
  <c r="B27992" i="16"/>
  <c r="B27991" i="16"/>
  <c r="B27990" i="16"/>
  <c r="B27989" i="16"/>
  <c r="B27988" i="16"/>
  <c r="B27987" i="16"/>
  <c r="B27986" i="16"/>
  <c r="B27985" i="16"/>
  <c r="B27984" i="16"/>
  <c r="B27983" i="16"/>
  <c r="B27982" i="16"/>
  <c r="B27981" i="16"/>
  <c r="B27980" i="16"/>
  <c r="B27979" i="16"/>
  <c r="B27978" i="16"/>
  <c r="B27977" i="16"/>
  <c r="B27976" i="16"/>
  <c r="B27975" i="16"/>
  <c r="B27974" i="16"/>
  <c r="B27973" i="16"/>
  <c r="B27972" i="16"/>
  <c r="B27971" i="16"/>
  <c r="B27970" i="16"/>
  <c r="B27969" i="16"/>
  <c r="B27968" i="16"/>
  <c r="B27967" i="16"/>
  <c r="B27966" i="16"/>
  <c r="B27965" i="16"/>
  <c r="B27964" i="16"/>
  <c r="B27963" i="16"/>
  <c r="B27962" i="16"/>
  <c r="B27961" i="16"/>
  <c r="B27960" i="16"/>
  <c r="B27959" i="16"/>
  <c r="B27958" i="16"/>
  <c r="B27957" i="16"/>
  <c r="B27956" i="16"/>
  <c r="B27955" i="16"/>
  <c r="B27954" i="16"/>
  <c r="B27953" i="16"/>
  <c r="B27952" i="16"/>
  <c r="B27951" i="16"/>
  <c r="B27950" i="16"/>
  <c r="B27949" i="16"/>
  <c r="B27948" i="16"/>
  <c r="B27947" i="16"/>
  <c r="B27946" i="16"/>
  <c r="B27945" i="16"/>
  <c r="B27944" i="16"/>
  <c r="B27943" i="16"/>
  <c r="B27942" i="16"/>
  <c r="B27941" i="16"/>
  <c r="B27940" i="16"/>
  <c r="B27939" i="16"/>
  <c r="B27938" i="16"/>
  <c r="B27937" i="16"/>
  <c r="B27936" i="16"/>
  <c r="B27935" i="16"/>
  <c r="B27934" i="16"/>
  <c r="B27933" i="16"/>
  <c r="B27932" i="16"/>
  <c r="B27931" i="16"/>
  <c r="B27930" i="16"/>
  <c r="B27929" i="16"/>
  <c r="B27928" i="16"/>
  <c r="B27927" i="16"/>
  <c r="B27926" i="16"/>
  <c r="B27925" i="16"/>
  <c r="B27924" i="16"/>
  <c r="B27923" i="16"/>
  <c r="B27922" i="16"/>
  <c r="B27921" i="16"/>
  <c r="B27920" i="16"/>
  <c r="B27919" i="16"/>
  <c r="B27918" i="16"/>
  <c r="B27917" i="16"/>
  <c r="B27916" i="16"/>
  <c r="B27915" i="16"/>
  <c r="B27914" i="16"/>
  <c r="B27913" i="16"/>
  <c r="B27912" i="16"/>
  <c r="B27911" i="16"/>
  <c r="B27910" i="16"/>
  <c r="B27909" i="16"/>
  <c r="B27908" i="16"/>
  <c r="B27907" i="16"/>
  <c r="B27906" i="16"/>
  <c r="B27905" i="16"/>
  <c r="B27904" i="16"/>
  <c r="B27903" i="16"/>
  <c r="B27902" i="16"/>
  <c r="B27901" i="16"/>
  <c r="B27900" i="16"/>
  <c r="B27899" i="16"/>
  <c r="B27898" i="16"/>
  <c r="B27897" i="16"/>
  <c r="B27896" i="16"/>
  <c r="B27895" i="16"/>
  <c r="B27894" i="16"/>
  <c r="B27893" i="16"/>
  <c r="B27892" i="16"/>
  <c r="B27891" i="16"/>
  <c r="B27890" i="16"/>
  <c r="B27889" i="16"/>
  <c r="B27888" i="16"/>
  <c r="B27887" i="16"/>
  <c r="B27886" i="16"/>
  <c r="B27885" i="16"/>
  <c r="B27884" i="16"/>
  <c r="B27883" i="16"/>
  <c r="B27882" i="16"/>
  <c r="B27881" i="16"/>
  <c r="B27880" i="16"/>
  <c r="B27879" i="16"/>
  <c r="B27878" i="16"/>
  <c r="B27877" i="16"/>
  <c r="B27876" i="16"/>
  <c r="B27875" i="16"/>
  <c r="B27874" i="16"/>
  <c r="B27873" i="16"/>
  <c r="B27872" i="16"/>
  <c r="B27871" i="16"/>
  <c r="B27870" i="16"/>
  <c r="B27869" i="16"/>
  <c r="B27868" i="16"/>
  <c r="B27867" i="16"/>
  <c r="B27866" i="16"/>
  <c r="B27865" i="16"/>
  <c r="B27864" i="16"/>
  <c r="B27863" i="16"/>
  <c r="B27862" i="16"/>
  <c r="B27861" i="16"/>
  <c r="B27860" i="16"/>
  <c r="B27859" i="16"/>
  <c r="B27858" i="16"/>
  <c r="B27857" i="16"/>
  <c r="B27856" i="16"/>
  <c r="B27855" i="16"/>
  <c r="B27854" i="16"/>
  <c r="B27853" i="16"/>
  <c r="B27852" i="16"/>
  <c r="B27851" i="16"/>
  <c r="B27850" i="16"/>
  <c r="B27849" i="16"/>
  <c r="B27848" i="16"/>
  <c r="B27847" i="16"/>
  <c r="B27846" i="16"/>
  <c r="B27845" i="16"/>
  <c r="B27844" i="16"/>
  <c r="B27843" i="16"/>
  <c r="B27842" i="16"/>
  <c r="B27841" i="16"/>
  <c r="B27840" i="16"/>
  <c r="B27839" i="16"/>
  <c r="B27838" i="16"/>
  <c r="B27837" i="16"/>
  <c r="B27836" i="16"/>
  <c r="B27835" i="16"/>
  <c r="B27834" i="16"/>
  <c r="B27833" i="16"/>
  <c r="B27832" i="16"/>
  <c r="B27831" i="16"/>
  <c r="B27830" i="16"/>
  <c r="B27829" i="16"/>
  <c r="B27828" i="16"/>
  <c r="B27827" i="16"/>
  <c r="B27826" i="16"/>
  <c r="B27825" i="16"/>
  <c r="B27824" i="16"/>
  <c r="B27823" i="16"/>
  <c r="B27822" i="16"/>
  <c r="B27821" i="16"/>
  <c r="B27820" i="16"/>
  <c r="B27819" i="16"/>
  <c r="B27818" i="16"/>
  <c r="B27817" i="16"/>
  <c r="B27816" i="16"/>
  <c r="B27815" i="16"/>
  <c r="B27814" i="16"/>
  <c r="B27813" i="16"/>
  <c r="B27812" i="16"/>
  <c r="B27811" i="16"/>
  <c r="B27810" i="16"/>
  <c r="B27809" i="16"/>
  <c r="B27808" i="16"/>
  <c r="B27807" i="16"/>
  <c r="B27806" i="16"/>
  <c r="B27805" i="16"/>
  <c r="B27804" i="16"/>
  <c r="B27803" i="16"/>
  <c r="B27802" i="16"/>
  <c r="B27801" i="16"/>
  <c r="B27800" i="16"/>
  <c r="B27799" i="16"/>
  <c r="B27798" i="16"/>
  <c r="B27797" i="16"/>
  <c r="B27796" i="16"/>
  <c r="B27795" i="16"/>
  <c r="B27794" i="16"/>
  <c r="B27793" i="16"/>
  <c r="B27792" i="16"/>
  <c r="B27791" i="16"/>
  <c r="B27790" i="16"/>
  <c r="B27789" i="16"/>
  <c r="B27788" i="16"/>
  <c r="B27787" i="16"/>
  <c r="B27786" i="16"/>
  <c r="B27785" i="16"/>
  <c r="B27784" i="16"/>
  <c r="B27783" i="16"/>
  <c r="B27782" i="16"/>
  <c r="B27781" i="16"/>
  <c r="B27780" i="16"/>
  <c r="B27779" i="16"/>
  <c r="B27778" i="16"/>
  <c r="B27777" i="16"/>
  <c r="B27776" i="16"/>
  <c r="B27775" i="16"/>
  <c r="B27774" i="16"/>
  <c r="B27773" i="16"/>
  <c r="B27772" i="16"/>
  <c r="B27771" i="16"/>
  <c r="B27770" i="16"/>
  <c r="B27769" i="16"/>
  <c r="B27768" i="16"/>
  <c r="B27767" i="16"/>
  <c r="B27766" i="16"/>
  <c r="B27765" i="16"/>
  <c r="B27764" i="16"/>
  <c r="B27763" i="16"/>
  <c r="B27762" i="16"/>
  <c r="B27761" i="16"/>
  <c r="B27760" i="16"/>
  <c r="B27759" i="16"/>
  <c r="B27758" i="16"/>
  <c r="B27757" i="16"/>
  <c r="B27756" i="16"/>
  <c r="B27755" i="16"/>
  <c r="B27754" i="16"/>
  <c r="B27753" i="16"/>
  <c r="B27752" i="16"/>
  <c r="B27751" i="16"/>
  <c r="B27750" i="16"/>
  <c r="B27749" i="16"/>
  <c r="B27748" i="16"/>
  <c r="B27747" i="16"/>
  <c r="B27746" i="16"/>
  <c r="B27745" i="16"/>
  <c r="B27744" i="16"/>
  <c r="B27743" i="16"/>
  <c r="B27742" i="16"/>
  <c r="B27741" i="16"/>
  <c r="B27740" i="16"/>
  <c r="B27739" i="16"/>
  <c r="B27738" i="16"/>
  <c r="B27737" i="16"/>
  <c r="B27736" i="16"/>
  <c r="B27735" i="16"/>
  <c r="B27734" i="16"/>
  <c r="B27733" i="16"/>
  <c r="B27732" i="16"/>
  <c r="B27731" i="16"/>
  <c r="B27730" i="16"/>
  <c r="B27729" i="16"/>
  <c r="B27728" i="16"/>
  <c r="B27727" i="16"/>
  <c r="B27726" i="16"/>
  <c r="B27725" i="16"/>
  <c r="B27724" i="16"/>
  <c r="B27723" i="16"/>
  <c r="B27722" i="16"/>
  <c r="B27721" i="16"/>
  <c r="B27720" i="16"/>
  <c r="B27719" i="16"/>
  <c r="B27718" i="16"/>
  <c r="B27717" i="16"/>
  <c r="B27716" i="16"/>
  <c r="B27715" i="16"/>
  <c r="B27714" i="16"/>
  <c r="B27713" i="16"/>
  <c r="B27712" i="16"/>
  <c r="B27711" i="16"/>
  <c r="B27710" i="16"/>
  <c r="B27709" i="16"/>
  <c r="B27708" i="16"/>
  <c r="B27707" i="16"/>
  <c r="B27706" i="16"/>
  <c r="B27705" i="16"/>
  <c r="B27704" i="16"/>
  <c r="B27703" i="16"/>
  <c r="B27702" i="16"/>
  <c r="B27701" i="16"/>
  <c r="B27700" i="16"/>
  <c r="B27699" i="16"/>
  <c r="B27698" i="16"/>
  <c r="B27697" i="16"/>
  <c r="B27696" i="16"/>
  <c r="B27695" i="16"/>
  <c r="B27694" i="16"/>
  <c r="B27693" i="16"/>
  <c r="B27692" i="16"/>
  <c r="B27691" i="16"/>
  <c r="B27690" i="16"/>
  <c r="B27689" i="16"/>
  <c r="B27688" i="16"/>
  <c r="B27687" i="16"/>
  <c r="B27686" i="16"/>
  <c r="B27685" i="16"/>
  <c r="B27684" i="16"/>
  <c r="B27683" i="16"/>
  <c r="B27682" i="16"/>
  <c r="B27681" i="16"/>
  <c r="B27680" i="16"/>
  <c r="B27679" i="16"/>
  <c r="B27678" i="16"/>
  <c r="B27677" i="16"/>
  <c r="B27676" i="16"/>
  <c r="B27675" i="16"/>
  <c r="B27674" i="16"/>
  <c r="B27673" i="16"/>
  <c r="B27672" i="16"/>
  <c r="B27671" i="16"/>
  <c r="B27670" i="16"/>
  <c r="B27669" i="16"/>
  <c r="B27668" i="16"/>
  <c r="B27667" i="16"/>
  <c r="B27666" i="16"/>
  <c r="B27665" i="16"/>
  <c r="B27664" i="16"/>
  <c r="B27663" i="16"/>
  <c r="B27662" i="16"/>
  <c r="B27661" i="16"/>
  <c r="B27660" i="16"/>
  <c r="B27659" i="16"/>
  <c r="B27658" i="16"/>
  <c r="B27657" i="16"/>
  <c r="B27656" i="16"/>
  <c r="B27655" i="16"/>
  <c r="B27654" i="16"/>
  <c r="B27653" i="16"/>
  <c r="B27652" i="16"/>
  <c r="B27651" i="16"/>
  <c r="B27650" i="16"/>
  <c r="B27649" i="16"/>
  <c r="B27648" i="16"/>
  <c r="B27647" i="16"/>
  <c r="B27646" i="16"/>
  <c r="B27645" i="16"/>
  <c r="B27644" i="16"/>
  <c r="B27643" i="16"/>
  <c r="B27642" i="16"/>
  <c r="B27641" i="16"/>
  <c r="B27640" i="16"/>
  <c r="B27639" i="16"/>
  <c r="B27638" i="16"/>
  <c r="B27637" i="16"/>
  <c r="B27636" i="16"/>
  <c r="B27635" i="16"/>
  <c r="B27634" i="16"/>
  <c r="B27633" i="16"/>
  <c r="B27632" i="16"/>
  <c r="B27631" i="16"/>
  <c r="B27630" i="16"/>
  <c r="B27629" i="16"/>
  <c r="B27628" i="16"/>
  <c r="B27627" i="16"/>
  <c r="B27626" i="16"/>
  <c r="B27625" i="16"/>
  <c r="B27624" i="16"/>
  <c r="B27623" i="16"/>
  <c r="B27622" i="16"/>
  <c r="B27621" i="16"/>
  <c r="B27620" i="16"/>
  <c r="B27619" i="16"/>
  <c r="B27618" i="16"/>
  <c r="B27617" i="16"/>
  <c r="B27616" i="16"/>
  <c r="B27615" i="16"/>
  <c r="B27614" i="16"/>
  <c r="B27613" i="16"/>
  <c r="B27612" i="16"/>
  <c r="B27611" i="16"/>
  <c r="B27610" i="16"/>
  <c r="B27609" i="16"/>
  <c r="B27608" i="16"/>
  <c r="B27607" i="16"/>
  <c r="B27606" i="16"/>
  <c r="B27605" i="16"/>
  <c r="B27604" i="16"/>
  <c r="B27603" i="16"/>
  <c r="B27602" i="16"/>
  <c r="B27601" i="16"/>
  <c r="B27600" i="16"/>
  <c r="B27599" i="16"/>
  <c r="B27598" i="16"/>
  <c r="B27597" i="16"/>
  <c r="B27596" i="16"/>
  <c r="B27595" i="16"/>
  <c r="B27594" i="16"/>
  <c r="B27593" i="16"/>
  <c r="B27592" i="16"/>
  <c r="B27591" i="16"/>
  <c r="B27590" i="16"/>
  <c r="B27589" i="16"/>
  <c r="B27588" i="16"/>
  <c r="B27587" i="16"/>
  <c r="B27586" i="16"/>
  <c r="B27585" i="16"/>
  <c r="B27584" i="16"/>
  <c r="B27583" i="16"/>
  <c r="B27582" i="16"/>
  <c r="B27581" i="16"/>
  <c r="B27580" i="16"/>
  <c r="B27579" i="16"/>
  <c r="B27578" i="16"/>
  <c r="B27577" i="16"/>
  <c r="B27576" i="16"/>
  <c r="B27575" i="16"/>
  <c r="B27574" i="16"/>
  <c r="B27573" i="16"/>
  <c r="B27572" i="16"/>
  <c r="B27571" i="16"/>
  <c r="B27570" i="16"/>
  <c r="B27569" i="16"/>
  <c r="B27568" i="16"/>
  <c r="B27567" i="16"/>
  <c r="B27566" i="16"/>
  <c r="B27565" i="16"/>
  <c r="B27564" i="16"/>
  <c r="B27563" i="16"/>
  <c r="B27562" i="16"/>
  <c r="B27561" i="16"/>
  <c r="B27560" i="16"/>
  <c r="B27559" i="16"/>
  <c r="B27558" i="16"/>
  <c r="B27557" i="16"/>
  <c r="B27556" i="16"/>
  <c r="B27555" i="16"/>
  <c r="B27554" i="16"/>
  <c r="B27553" i="16"/>
  <c r="B27552" i="16"/>
  <c r="B27551" i="16"/>
  <c r="B27550" i="16"/>
  <c r="B27549" i="16"/>
  <c r="B27548" i="16"/>
  <c r="B27547" i="16"/>
  <c r="B27546" i="16"/>
  <c r="B27545" i="16"/>
  <c r="B27544" i="16"/>
  <c r="B27543" i="16"/>
  <c r="B27542" i="16"/>
  <c r="B27541" i="16"/>
  <c r="B27540" i="16"/>
  <c r="B27539" i="16"/>
  <c r="B27538" i="16"/>
  <c r="B27537" i="16"/>
  <c r="B27536" i="16"/>
  <c r="B27535" i="16"/>
  <c r="B27534" i="16"/>
  <c r="B27533" i="16"/>
  <c r="B27532" i="16"/>
  <c r="B27531" i="16"/>
  <c r="B27530" i="16"/>
  <c r="B27529" i="16"/>
  <c r="B27528" i="16"/>
  <c r="B27527" i="16"/>
  <c r="B27526" i="16"/>
  <c r="B27525" i="16"/>
  <c r="B27524" i="16"/>
  <c r="B27523" i="16"/>
  <c r="B27522" i="16"/>
  <c r="B27521" i="16"/>
  <c r="B27520" i="16"/>
  <c r="B27519" i="16"/>
  <c r="B27518" i="16"/>
  <c r="B27517" i="16"/>
  <c r="B27516" i="16"/>
  <c r="B27515" i="16"/>
  <c r="B27514" i="16"/>
  <c r="B27513" i="16"/>
  <c r="B27512" i="16"/>
  <c r="B27511" i="16"/>
  <c r="B27510" i="16"/>
  <c r="B27509" i="16"/>
  <c r="B27508" i="16"/>
  <c r="B27507" i="16"/>
  <c r="B27506" i="16"/>
  <c r="B27505" i="16"/>
  <c r="B27504" i="16"/>
  <c r="B27503" i="16"/>
  <c r="B27502" i="16"/>
  <c r="B27501" i="16"/>
  <c r="B27500" i="16"/>
  <c r="B27499" i="16"/>
  <c r="B27498" i="16"/>
  <c r="B27497" i="16"/>
  <c r="B27496" i="16"/>
  <c r="B27495" i="16"/>
  <c r="B27494" i="16"/>
  <c r="B27493" i="16"/>
  <c r="B27492" i="16"/>
  <c r="B27491" i="16"/>
  <c r="B27490" i="16"/>
  <c r="B27489" i="16"/>
  <c r="B27488" i="16"/>
  <c r="B27487" i="16"/>
  <c r="B27486" i="16"/>
  <c r="B27485" i="16"/>
  <c r="B27484" i="16"/>
  <c r="B27483" i="16"/>
  <c r="B27482" i="16"/>
  <c r="B27481" i="16"/>
  <c r="B27480" i="16"/>
  <c r="B27479" i="16"/>
  <c r="B27478" i="16"/>
  <c r="B27477" i="16"/>
  <c r="B27476" i="16"/>
  <c r="B27475" i="16"/>
  <c r="B27474" i="16"/>
  <c r="B27473" i="16"/>
  <c r="B27472" i="16"/>
  <c r="B27471" i="16"/>
  <c r="B27470" i="16"/>
  <c r="B27469" i="16"/>
  <c r="B27468" i="16"/>
  <c r="B27467" i="16"/>
  <c r="B27466" i="16"/>
  <c r="B27465" i="16"/>
  <c r="B27464" i="16"/>
  <c r="B27463" i="16"/>
  <c r="B27462" i="16"/>
  <c r="B27461" i="16"/>
  <c r="B27460" i="16"/>
  <c r="B27459" i="16"/>
  <c r="B27458" i="16"/>
  <c r="B27457" i="16"/>
  <c r="B27456" i="16"/>
  <c r="B27455" i="16"/>
  <c r="B27454" i="16"/>
  <c r="B27453" i="16"/>
  <c r="B27452" i="16"/>
  <c r="B27451" i="16"/>
  <c r="B27450" i="16"/>
  <c r="B27449" i="16"/>
  <c r="B27448" i="16"/>
  <c r="B27447" i="16"/>
  <c r="B27446" i="16"/>
  <c r="B27445" i="16"/>
  <c r="B27444" i="16"/>
  <c r="B27443" i="16"/>
  <c r="B27442" i="16"/>
  <c r="B27441" i="16"/>
  <c r="B27440" i="16"/>
  <c r="B27439" i="16"/>
  <c r="B27438" i="16"/>
  <c r="B27437" i="16"/>
  <c r="B27436" i="16"/>
  <c r="B27435" i="16"/>
  <c r="B27434" i="16"/>
  <c r="B27433" i="16"/>
  <c r="B27432" i="16"/>
  <c r="B27431" i="16"/>
  <c r="B27430" i="16"/>
  <c r="B27429" i="16"/>
  <c r="B27428" i="16"/>
  <c r="B27427" i="16"/>
  <c r="B27426" i="16"/>
  <c r="B27425" i="16"/>
  <c r="B27424" i="16"/>
  <c r="B27423" i="16"/>
  <c r="B27422" i="16"/>
  <c r="B27421" i="16"/>
  <c r="B27420" i="16"/>
  <c r="B27419" i="16"/>
  <c r="B27418" i="16"/>
  <c r="B27417" i="16"/>
  <c r="B27416" i="16"/>
  <c r="B27415" i="16"/>
  <c r="B27414" i="16"/>
  <c r="B27413" i="16"/>
  <c r="B27412" i="16"/>
  <c r="B27411" i="16"/>
  <c r="B27410" i="16"/>
  <c r="B27409" i="16"/>
  <c r="B27408" i="16"/>
  <c r="B27407" i="16"/>
  <c r="B27406" i="16"/>
  <c r="B27405" i="16"/>
  <c r="B27404" i="16"/>
  <c r="B27403" i="16"/>
  <c r="B27402" i="16"/>
  <c r="B27401" i="16"/>
  <c r="B27400" i="16"/>
  <c r="B27399" i="16"/>
  <c r="B27398" i="16"/>
  <c r="B27397" i="16"/>
  <c r="B27396" i="16"/>
  <c r="B27395" i="16"/>
  <c r="B27394" i="16"/>
  <c r="B27393" i="16"/>
  <c r="B27392" i="16"/>
  <c r="B27391" i="16"/>
  <c r="B27390" i="16"/>
  <c r="B27389" i="16"/>
  <c r="B27388" i="16"/>
  <c r="B27387" i="16"/>
  <c r="B27386" i="16"/>
  <c r="B27385" i="16"/>
  <c r="B27384" i="16"/>
  <c r="B27383" i="16"/>
  <c r="B27382" i="16"/>
  <c r="B27381" i="16"/>
  <c r="B27380" i="16"/>
  <c r="B27379" i="16"/>
  <c r="B27378" i="16"/>
  <c r="B27377" i="16"/>
  <c r="B27376" i="16"/>
  <c r="B27375" i="16"/>
  <c r="B27374" i="16"/>
  <c r="B27373" i="16"/>
  <c r="B27372" i="16"/>
  <c r="B27371" i="16"/>
  <c r="B27370" i="16"/>
  <c r="B27369" i="16"/>
  <c r="B27368" i="16"/>
  <c r="B27367" i="16"/>
  <c r="B27366" i="16"/>
  <c r="B27365" i="16"/>
  <c r="B27364" i="16"/>
  <c r="B27363" i="16"/>
  <c r="B27362" i="16"/>
  <c r="B27361" i="16"/>
  <c r="B27360" i="16"/>
  <c r="B27359" i="16"/>
  <c r="B27358" i="16"/>
  <c r="B27357" i="16"/>
  <c r="B27356" i="16"/>
  <c r="B27355" i="16"/>
  <c r="B27354" i="16"/>
  <c r="B27353" i="16"/>
  <c r="B27352" i="16"/>
  <c r="B27351" i="16"/>
  <c r="B27350" i="16"/>
  <c r="B27349" i="16"/>
  <c r="B27348" i="16"/>
  <c r="B27347" i="16"/>
  <c r="B27346" i="16"/>
  <c r="B27345" i="16"/>
  <c r="B27344" i="16"/>
  <c r="B27343" i="16"/>
  <c r="B27342" i="16"/>
  <c r="B27341" i="16"/>
  <c r="B27340" i="16"/>
  <c r="B27339" i="16"/>
  <c r="B27338" i="16"/>
  <c r="B27337" i="16"/>
  <c r="B27336" i="16"/>
  <c r="B27335" i="16"/>
  <c r="B27334" i="16"/>
  <c r="B27333" i="16"/>
  <c r="B27332" i="16"/>
  <c r="B27331" i="16"/>
  <c r="B27330" i="16"/>
  <c r="B27329" i="16"/>
  <c r="B27328" i="16"/>
  <c r="B27327" i="16"/>
  <c r="B27326" i="16"/>
  <c r="B27325" i="16"/>
  <c r="B27324" i="16"/>
  <c r="B27323" i="16"/>
  <c r="B27322" i="16"/>
  <c r="B27321" i="16"/>
  <c r="B27320" i="16"/>
  <c r="B27319" i="16"/>
  <c r="B27318" i="16"/>
  <c r="B27317" i="16"/>
  <c r="B27316" i="16"/>
  <c r="B27315" i="16"/>
  <c r="B27314" i="16"/>
  <c r="B27313" i="16"/>
  <c r="B27312" i="16"/>
  <c r="B27311" i="16"/>
  <c r="B27310" i="16"/>
  <c r="B27309" i="16"/>
  <c r="B27308" i="16"/>
  <c r="B27307" i="16"/>
  <c r="B27306" i="16"/>
  <c r="B27305" i="16"/>
  <c r="B27304" i="16"/>
  <c r="B27303" i="16"/>
  <c r="B27302" i="16"/>
  <c r="B27301" i="16"/>
  <c r="B27300" i="16"/>
  <c r="B27299" i="16"/>
  <c r="B27298" i="16"/>
  <c r="B27297" i="16"/>
  <c r="B27296" i="16"/>
  <c r="B27295" i="16"/>
  <c r="B27294" i="16"/>
  <c r="B27293" i="16"/>
  <c r="B27292" i="16"/>
  <c r="B27291" i="16"/>
  <c r="B27290" i="16"/>
  <c r="B27289" i="16"/>
  <c r="B27288" i="16"/>
  <c r="B27287" i="16"/>
  <c r="B27286" i="16"/>
  <c r="B27285" i="16"/>
  <c r="B27284" i="16"/>
  <c r="B27283" i="16"/>
  <c r="B27282" i="16"/>
  <c r="B27281" i="16"/>
  <c r="B27280" i="16"/>
  <c r="B27279" i="16"/>
  <c r="B27278" i="16"/>
  <c r="B27277" i="16"/>
  <c r="B27276" i="16"/>
  <c r="B27275" i="16"/>
  <c r="B27274" i="16"/>
  <c r="B27273" i="16"/>
  <c r="B27272" i="16"/>
  <c r="B27271" i="16"/>
  <c r="B27270" i="16"/>
  <c r="B27269" i="16"/>
  <c r="B27268" i="16"/>
  <c r="B27267" i="16"/>
  <c r="B27266" i="16"/>
  <c r="B27265" i="16"/>
  <c r="B27264" i="16"/>
  <c r="B27263" i="16"/>
  <c r="B27262" i="16"/>
  <c r="B27261" i="16"/>
  <c r="B27260" i="16"/>
  <c r="B27259" i="16"/>
  <c r="B27258" i="16"/>
  <c r="B27257" i="16"/>
  <c r="B27256" i="16"/>
  <c r="B27255" i="16"/>
  <c r="B27254" i="16"/>
  <c r="B27253" i="16"/>
  <c r="B27252" i="16"/>
  <c r="B27251" i="16"/>
  <c r="B27250" i="16"/>
  <c r="B27249" i="16"/>
  <c r="B27248" i="16"/>
  <c r="B27247" i="16"/>
  <c r="B27246" i="16"/>
  <c r="B27245" i="16"/>
  <c r="B27244" i="16"/>
  <c r="B27243" i="16"/>
  <c r="B27242" i="16"/>
  <c r="B27241" i="16"/>
  <c r="B27240" i="16"/>
  <c r="B27239" i="16"/>
  <c r="B27238" i="16"/>
  <c r="B27237" i="16"/>
  <c r="B27236" i="16"/>
  <c r="B27235" i="16"/>
  <c r="B27234" i="16"/>
  <c r="B27233" i="16"/>
  <c r="B27232" i="16"/>
  <c r="B27231" i="16"/>
  <c r="B27230" i="16"/>
  <c r="B27229" i="16"/>
  <c r="B27228" i="16"/>
  <c r="B27227" i="16"/>
  <c r="B27226" i="16"/>
  <c r="B27225" i="16"/>
  <c r="B27224" i="16"/>
  <c r="B27223" i="16"/>
  <c r="B27222" i="16"/>
  <c r="B27221" i="16"/>
  <c r="B27220" i="16"/>
  <c r="B27219" i="16"/>
  <c r="B27218" i="16"/>
  <c r="B27217" i="16"/>
  <c r="B27216" i="16"/>
  <c r="B27215" i="16"/>
  <c r="B27214" i="16"/>
  <c r="B27213" i="16"/>
  <c r="B27212" i="16"/>
  <c r="B27211" i="16"/>
  <c r="B27210" i="16"/>
  <c r="B27209" i="16"/>
  <c r="B27208" i="16"/>
  <c r="B27207" i="16"/>
  <c r="B27206" i="16"/>
  <c r="B27205" i="16"/>
  <c r="B27204" i="16"/>
  <c r="B27203" i="16"/>
  <c r="B27202" i="16"/>
  <c r="B27201" i="16"/>
  <c r="B27200" i="16"/>
  <c r="B27199" i="16"/>
  <c r="B27198" i="16"/>
  <c r="B27197" i="16"/>
  <c r="B27196" i="16"/>
  <c r="B27195" i="16"/>
  <c r="B27194" i="16"/>
  <c r="B27193" i="16"/>
  <c r="B27192" i="16"/>
  <c r="B27191" i="16"/>
  <c r="B27190" i="16"/>
  <c r="B27189" i="16"/>
  <c r="B27188" i="16"/>
  <c r="B27187" i="16"/>
  <c r="B27186" i="16"/>
  <c r="B27185" i="16"/>
  <c r="B27184" i="16"/>
  <c r="B27183" i="16"/>
  <c r="B27182" i="16"/>
  <c r="B27181" i="16"/>
  <c r="B27180" i="16"/>
  <c r="B27179" i="16"/>
  <c r="B27178" i="16"/>
  <c r="B27177" i="16"/>
  <c r="B27176" i="16"/>
  <c r="B27175" i="16"/>
  <c r="B27174" i="16"/>
  <c r="B27173" i="16"/>
  <c r="B27172" i="16"/>
  <c r="B27171" i="16"/>
  <c r="B27170" i="16"/>
  <c r="B27169" i="16"/>
  <c r="B27168" i="16"/>
  <c r="B27167" i="16"/>
  <c r="B27166" i="16"/>
  <c r="B27165" i="16"/>
  <c r="B27164" i="16"/>
  <c r="B27163" i="16"/>
  <c r="B27162" i="16"/>
  <c r="B27161" i="16"/>
  <c r="B27160" i="16"/>
  <c r="B27159" i="16"/>
  <c r="B27158" i="16"/>
  <c r="B27157" i="16"/>
  <c r="B27156" i="16"/>
  <c r="B27155" i="16"/>
  <c r="B27154" i="16"/>
  <c r="B27153" i="16"/>
  <c r="B27152" i="16"/>
  <c r="B27151" i="16"/>
  <c r="B27150" i="16"/>
  <c r="B27149" i="16"/>
  <c r="B27148" i="16"/>
  <c r="B27147" i="16"/>
  <c r="B27146" i="16"/>
  <c r="B27145" i="16"/>
  <c r="B27144" i="16"/>
  <c r="B27143" i="16"/>
  <c r="B27142" i="16"/>
  <c r="B27141" i="16"/>
  <c r="B27140" i="16"/>
  <c r="B27139" i="16"/>
  <c r="B27138" i="16"/>
  <c r="B27137" i="16"/>
  <c r="B27136" i="16"/>
  <c r="B27135" i="16"/>
  <c r="B27134" i="16"/>
  <c r="B27133" i="16"/>
  <c r="B27132" i="16"/>
  <c r="B27131" i="16"/>
  <c r="B27130" i="16"/>
  <c r="B27129" i="16"/>
  <c r="B27128" i="16"/>
  <c r="B27127" i="16"/>
  <c r="B27126" i="16"/>
  <c r="B27125" i="16"/>
  <c r="B27124" i="16"/>
  <c r="B27123" i="16"/>
  <c r="B27122" i="16"/>
  <c r="B27121" i="16"/>
  <c r="B27120" i="16"/>
  <c r="B27119" i="16"/>
  <c r="B27118" i="16"/>
  <c r="B27117" i="16"/>
  <c r="B27116" i="16"/>
  <c r="B27115" i="16"/>
  <c r="B27114" i="16"/>
  <c r="B27113" i="16"/>
  <c r="B27112" i="16"/>
  <c r="B27111" i="16"/>
  <c r="B27110" i="16"/>
  <c r="B27109" i="16"/>
  <c r="B27108" i="16"/>
  <c r="B27107" i="16"/>
  <c r="B27106" i="16"/>
  <c r="B27105" i="16"/>
  <c r="B27104" i="16"/>
  <c r="B27103" i="16"/>
  <c r="B27102" i="16"/>
  <c r="B27101" i="16"/>
  <c r="B27100" i="16"/>
  <c r="B27099" i="16"/>
  <c r="B27098" i="16"/>
  <c r="B27097" i="16"/>
  <c r="B27096" i="16"/>
  <c r="B27095" i="16"/>
  <c r="B27094" i="16"/>
  <c r="B27093" i="16"/>
  <c r="B27092" i="16"/>
  <c r="B27091" i="16"/>
  <c r="B27090" i="16"/>
  <c r="B27089" i="16"/>
  <c r="B27088" i="16"/>
  <c r="B27087" i="16"/>
  <c r="B27086" i="16"/>
  <c r="B27085" i="16"/>
  <c r="B27084" i="16"/>
  <c r="B27083" i="16"/>
  <c r="B27082" i="16"/>
  <c r="B27081" i="16"/>
  <c r="B27080" i="16"/>
  <c r="B27079" i="16"/>
  <c r="B27078" i="16"/>
  <c r="B27077" i="16"/>
  <c r="B27076" i="16"/>
  <c r="B27075" i="16"/>
  <c r="B27074" i="16"/>
  <c r="B27073" i="16"/>
  <c r="B27072" i="16"/>
  <c r="B27071" i="16"/>
  <c r="B27070" i="16"/>
  <c r="B27069" i="16"/>
  <c r="B27068" i="16"/>
  <c r="B27067" i="16"/>
  <c r="B27066" i="16"/>
  <c r="B27065" i="16"/>
  <c r="B27064" i="16"/>
  <c r="B27063" i="16"/>
  <c r="B27062" i="16"/>
  <c r="B27061" i="16"/>
  <c r="B27060" i="16"/>
  <c r="B27059" i="16"/>
  <c r="B27058" i="16"/>
  <c r="B27057" i="16"/>
  <c r="B27056" i="16"/>
  <c r="B27055" i="16"/>
  <c r="B27054" i="16"/>
  <c r="B27053" i="16"/>
  <c r="B27052" i="16"/>
  <c r="B27051" i="16"/>
  <c r="B27050" i="16"/>
  <c r="B27049" i="16"/>
  <c r="B27048" i="16"/>
  <c r="B27047" i="16"/>
  <c r="B27046" i="16"/>
  <c r="B27045" i="16"/>
  <c r="B27044" i="16"/>
  <c r="B27043" i="16"/>
  <c r="B27042" i="16"/>
  <c r="B27041" i="16"/>
  <c r="B27040" i="16"/>
  <c r="B27039" i="16"/>
  <c r="B27038" i="16"/>
  <c r="B27037" i="16"/>
  <c r="B27036" i="16"/>
  <c r="B27035" i="16"/>
  <c r="B27034" i="16"/>
  <c r="B27033" i="16"/>
  <c r="B27032" i="16"/>
  <c r="B27031" i="16"/>
  <c r="B27030" i="16"/>
  <c r="B27029" i="16"/>
  <c r="B27028" i="16"/>
  <c r="B27027" i="16"/>
  <c r="B27026" i="16"/>
  <c r="B27025" i="16"/>
  <c r="B27024" i="16"/>
  <c r="B27023" i="16"/>
  <c r="B27022" i="16"/>
  <c r="B27021" i="16"/>
  <c r="B27020" i="16"/>
  <c r="B27019" i="16"/>
  <c r="B27018" i="16"/>
  <c r="B27017" i="16"/>
  <c r="B27016" i="16"/>
  <c r="B27015" i="16"/>
  <c r="B27014" i="16"/>
  <c r="B27013" i="16"/>
  <c r="B27012" i="16"/>
  <c r="B27011" i="16"/>
  <c r="B27010" i="16"/>
  <c r="B27009" i="16"/>
  <c r="B27008" i="16"/>
  <c r="B27007" i="16"/>
  <c r="B27006" i="16"/>
  <c r="B27005" i="16"/>
  <c r="B27004" i="16"/>
  <c r="B27003" i="16"/>
  <c r="B27002" i="16"/>
  <c r="B27001" i="16"/>
  <c r="B27000" i="16"/>
  <c r="B26999" i="16"/>
  <c r="B26998" i="16"/>
  <c r="B26997" i="16"/>
  <c r="B26996" i="16"/>
  <c r="B26995" i="16"/>
  <c r="B26994" i="16"/>
  <c r="B26993" i="16"/>
  <c r="B26992" i="16"/>
  <c r="B26991" i="16"/>
  <c r="B26990" i="16"/>
  <c r="B26989" i="16"/>
  <c r="B26988" i="16"/>
  <c r="B26987" i="16"/>
  <c r="B26986" i="16"/>
  <c r="B26985" i="16"/>
  <c r="B26984" i="16"/>
  <c r="B26983" i="16"/>
  <c r="B26982" i="16"/>
  <c r="B26981" i="16"/>
  <c r="B26980" i="16"/>
  <c r="B26979" i="16"/>
  <c r="B26978" i="16"/>
  <c r="B26977" i="16"/>
  <c r="B26976" i="16"/>
  <c r="B26975" i="16"/>
  <c r="B26974" i="16"/>
  <c r="B26973" i="16"/>
  <c r="B26972" i="16"/>
  <c r="B26971" i="16"/>
  <c r="B26970" i="16"/>
  <c r="B26969" i="16"/>
  <c r="B26968" i="16"/>
  <c r="B26967" i="16"/>
  <c r="B26966" i="16"/>
  <c r="B26965" i="16"/>
  <c r="B26964" i="16"/>
  <c r="B26963" i="16"/>
  <c r="B26962" i="16"/>
  <c r="B26961" i="16"/>
  <c r="B26960" i="16"/>
  <c r="B26959" i="16"/>
  <c r="B26958" i="16"/>
  <c r="B26957" i="16"/>
  <c r="B26956" i="16"/>
  <c r="B26955" i="16"/>
  <c r="B26954" i="16"/>
  <c r="B26953" i="16"/>
  <c r="B26952" i="16"/>
  <c r="B26951" i="16"/>
  <c r="B26950" i="16"/>
  <c r="B26949" i="16"/>
  <c r="B26948" i="16"/>
  <c r="B26947" i="16"/>
  <c r="B26946" i="16"/>
  <c r="B26945" i="16"/>
  <c r="B26944" i="16"/>
  <c r="B26943" i="16"/>
  <c r="B26942" i="16"/>
  <c r="B26941" i="16"/>
  <c r="B26940" i="16"/>
  <c r="B26939" i="16"/>
  <c r="B26938" i="16"/>
  <c r="B26937" i="16"/>
  <c r="B26936" i="16"/>
  <c r="B26935" i="16"/>
  <c r="B26934" i="16"/>
  <c r="B26933" i="16"/>
  <c r="B26932" i="16"/>
  <c r="B26931" i="16"/>
  <c r="B26930" i="16"/>
  <c r="B26929" i="16"/>
  <c r="B26928" i="16"/>
  <c r="B26927" i="16"/>
  <c r="B26926" i="16"/>
  <c r="B26925" i="16"/>
  <c r="B26924" i="16"/>
  <c r="B26923" i="16"/>
  <c r="B26922" i="16"/>
  <c r="B26921" i="16"/>
  <c r="B26920" i="16"/>
  <c r="B26919" i="16"/>
  <c r="B26918" i="16"/>
  <c r="B26917" i="16"/>
  <c r="B26916" i="16"/>
  <c r="B26915" i="16"/>
  <c r="B26914" i="16"/>
  <c r="B26913" i="16"/>
  <c r="B26912" i="16"/>
  <c r="B26911" i="16"/>
  <c r="B26910" i="16"/>
  <c r="B26909" i="16"/>
  <c r="B26908" i="16"/>
  <c r="B26907" i="16"/>
  <c r="B26906" i="16"/>
  <c r="B26905" i="16"/>
  <c r="B26904" i="16"/>
  <c r="B26903" i="16"/>
  <c r="B26902" i="16"/>
  <c r="B26901" i="16"/>
  <c r="B26900" i="16"/>
  <c r="B26899" i="16"/>
  <c r="B26898" i="16"/>
  <c r="B26897" i="16"/>
  <c r="B26896" i="16"/>
  <c r="B26895" i="16"/>
  <c r="B26894" i="16"/>
  <c r="B26893" i="16"/>
  <c r="B26892" i="16"/>
  <c r="B26891" i="16"/>
  <c r="B26890" i="16"/>
  <c r="B26889" i="16"/>
  <c r="B26888" i="16"/>
  <c r="B26887" i="16"/>
  <c r="B26886" i="16"/>
  <c r="B26885" i="16"/>
  <c r="B26884" i="16"/>
  <c r="B26883" i="16"/>
  <c r="B26882" i="16"/>
  <c r="B26881" i="16"/>
  <c r="B26880" i="16"/>
  <c r="B26879" i="16"/>
  <c r="B26878" i="16"/>
  <c r="B26877" i="16"/>
  <c r="B26876" i="16"/>
  <c r="B26875" i="16"/>
  <c r="B26874" i="16"/>
  <c r="B26873" i="16"/>
  <c r="B26872" i="16"/>
  <c r="B26871" i="16"/>
  <c r="B26870" i="16"/>
  <c r="B26869" i="16"/>
  <c r="B26868" i="16"/>
  <c r="B26867" i="16"/>
  <c r="B26866" i="16"/>
  <c r="B26865" i="16"/>
  <c r="B26864" i="16"/>
  <c r="B26863" i="16"/>
  <c r="B26862" i="16"/>
  <c r="B26861" i="16"/>
  <c r="B26860" i="16"/>
  <c r="B26859" i="16"/>
  <c r="B26858" i="16"/>
  <c r="B26857" i="16"/>
  <c r="B26856" i="16"/>
  <c r="B26855" i="16"/>
  <c r="B26854" i="16"/>
  <c r="B26853" i="16"/>
  <c r="B26852" i="16"/>
  <c r="B26851" i="16"/>
  <c r="B26850" i="16"/>
  <c r="B26849" i="16"/>
  <c r="B26848" i="16"/>
  <c r="B26847" i="16"/>
  <c r="B26846" i="16"/>
  <c r="B26845" i="16"/>
  <c r="B26844" i="16"/>
  <c r="B26843" i="16"/>
  <c r="B26842" i="16"/>
  <c r="B26841" i="16"/>
  <c r="B26840" i="16"/>
  <c r="B26839" i="16"/>
  <c r="B26838" i="16"/>
  <c r="B26837" i="16"/>
  <c r="B26836" i="16"/>
  <c r="B26835" i="16"/>
  <c r="B26834" i="16"/>
  <c r="B26833" i="16"/>
  <c r="B26832" i="16"/>
  <c r="B26831" i="16"/>
  <c r="B26830" i="16"/>
  <c r="B26829" i="16"/>
  <c r="B26828" i="16"/>
  <c r="B26827" i="16"/>
  <c r="B26826" i="16"/>
  <c r="B26825" i="16"/>
  <c r="B26824" i="16"/>
  <c r="B26823" i="16"/>
  <c r="B26822" i="16"/>
  <c r="B26821" i="16"/>
  <c r="B26820" i="16"/>
  <c r="B26819" i="16"/>
  <c r="B26818" i="16"/>
  <c r="B26817" i="16"/>
  <c r="B26816" i="16"/>
  <c r="B26815" i="16"/>
  <c r="B26814" i="16"/>
  <c r="B26813" i="16"/>
  <c r="B26812" i="16"/>
  <c r="B26811" i="16"/>
  <c r="B26810" i="16"/>
  <c r="B26809" i="16"/>
  <c r="B26808" i="16"/>
  <c r="B26807" i="16"/>
  <c r="B26806" i="16"/>
  <c r="B26805" i="16"/>
  <c r="B26804" i="16"/>
  <c r="B26803" i="16"/>
  <c r="B26802" i="16"/>
  <c r="B26801" i="16"/>
  <c r="B26800" i="16"/>
  <c r="B26799" i="16"/>
  <c r="B26798" i="16"/>
  <c r="B26797" i="16"/>
  <c r="B26796" i="16"/>
  <c r="B26795" i="16"/>
  <c r="B26794" i="16"/>
  <c r="B26793" i="16"/>
  <c r="B26792" i="16"/>
  <c r="B26791" i="16"/>
  <c r="B26790" i="16"/>
  <c r="B26789" i="16"/>
  <c r="B26788" i="16"/>
  <c r="B26787" i="16"/>
  <c r="B26786" i="16"/>
  <c r="B26785" i="16"/>
  <c r="B26784" i="16"/>
  <c r="B26783" i="16"/>
  <c r="B26782" i="16"/>
  <c r="B26781" i="16"/>
  <c r="B26780" i="16"/>
  <c r="B26779" i="16"/>
  <c r="B26778" i="16"/>
  <c r="B26777" i="16"/>
  <c r="B26776" i="16"/>
  <c r="B26775" i="16"/>
  <c r="B26774" i="16"/>
  <c r="B26773" i="16"/>
  <c r="B26772" i="16"/>
  <c r="B26771" i="16"/>
  <c r="B26770" i="16"/>
  <c r="B26769" i="16"/>
  <c r="B26768" i="16"/>
  <c r="B26767" i="16"/>
  <c r="B26766" i="16"/>
  <c r="B26765" i="16"/>
  <c r="B26764" i="16"/>
  <c r="B26763" i="16"/>
  <c r="B26762" i="16"/>
  <c r="B26761" i="16"/>
  <c r="B26760" i="16"/>
  <c r="B26759" i="16"/>
  <c r="B26758" i="16"/>
  <c r="B26757" i="16"/>
  <c r="B26756" i="16"/>
  <c r="B26755" i="16"/>
  <c r="B26754" i="16"/>
  <c r="B26753" i="16"/>
  <c r="B26752" i="16"/>
  <c r="B26751" i="16"/>
  <c r="B26750" i="16"/>
  <c r="B26749" i="16"/>
  <c r="B26748" i="16"/>
  <c r="B26747" i="16"/>
  <c r="B26746" i="16"/>
  <c r="B26745" i="16"/>
  <c r="B26744" i="16"/>
  <c r="B26743" i="16"/>
  <c r="B26742" i="16"/>
  <c r="B26741" i="16"/>
  <c r="B26740" i="16"/>
  <c r="B26739" i="16"/>
  <c r="B26738" i="16"/>
  <c r="B26737" i="16"/>
  <c r="B26736" i="16"/>
  <c r="B26735" i="16"/>
  <c r="B26734" i="16"/>
  <c r="B26733" i="16"/>
  <c r="B26732" i="16"/>
  <c r="B26731" i="16"/>
  <c r="B26730" i="16"/>
  <c r="B26729" i="16"/>
  <c r="B26728" i="16"/>
  <c r="B26727" i="16"/>
  <c r="B26726" i="16"/>
  <c r="B26725" i="16"/>
  <c r="B26724" i="16"/>
  <c r="B26723" i="16"/>
  <c r="B26722" i="16"/>
  <c r="B26721" i="16"/>
  <c r="B26720" i="16"/>
  <c r="B26719" i="16"/>
  <c r="B26718" i="16"/>
  <c r="B26717" i="16"/>
  <c r="B26716" i="16"/>
  <c r="B26715" i="16"/>
  <c r="B26714" i="16"/>
  <c r="B26713" i="16"/>
  <c r="B26712" i="16"/>
  <c r="B26711" i="16"/>
  <c r="B26710" i="16"/>
  <c r="B26709" i="16"/>
  <c r="B26708" i="16"/>
  <c r="B26707" i="16"/>
  <c r="B26706" i="16"/>
  <c r="B26705" i="16"/>
  <c r="B26704" i="16"/>
  <c r="B26703" i="16"/>
  <c r="B26702" i="16"/>
  <c r="B26701" i="16"/>
  <c r="B26700" i="16"/>
  <c r="B26699" i="16"/>
  <c r="B26698" i="16"/>
  <c r="B26697" i="16"/>
  <c r="B26696" i="16"/>
  <c r="B26695" i="16"/>
  <c r="B26694" i="16"/>
  <c r="B26693" i="16"/>
  <c r="B26692" i="16"/>
  <c r="B26691" i="16"/>
  <c r="B26690" i="16"/>
  <c r="B26689" i="16"/>
  <c r="B26688" i="16"/>
  <c r="B26687" i="16"/>
  <c r="B26686" i="16"/>
  <c r="B26685" i="16"/>
  <c r="B26684" i="16"/>
  <c r="B26683" i="16"/>
  <c r="B26682" i="16"/>
  <c r="B26681" i="16"/>
  <c r="B26680" i="16"/>
  <c r="B26679" i="16"/>
  <c r="B26678" i="16"/>
  <c r="B26677" i="16"/>
  <c r="B26676" i="16"/>
  <c r="B26675" i="16"/>
  <c r="B26674" i="16"/>
  <c r="B26673" i="16"/>
  <c r="B26672" i="16"/>
  <c r="B26671" i="16"/>
  <c r="B26670" i="16"/>
  <c r="B26669" i="16"/>
  <c r="B26668" i="16"/>
  <c r="B26667" i="16"/>
  <c r="B26666" i="16"/>
  <c r="B26665" i="16"/>
  <c r="B26664" i="16"/>
  <c r="B26663" i="16"/>
  <c r="B26662" i="16"/>
  <c r="B26661" i="16"/>
  <c r="B26660" i="16"/>
  <c r="B26659" i="16"/>
  <c r="B26658" i="16"/>
  <c r="B26657" i="16"/>
  <c r="B26656" i="16"/>
  <c r="B26655" i="16"/>
  <c r="B26654" i="16"/>
  <c r="B26653" i="16"/>
  <c r="B26652" i="16"/>
  <c r="B26651" i="16"/>
  <c r="B26650" i="16"/>
  <c r="B26649" i="16"/>
  <c r="B26648" i="16"/>
  <c r="B26647" i="16"/>
  <c r="B26646" i="16"/>
  <c r="B26645" i="16"/>
  <c r="B26644" i="16"/>
  <c r="B26643" i="16"/>
  <c r="B26642" i="16"/>
  <c r="B26641" i="16"/>
  <c r="B26640" i="16"/>
  <c r="B26639" i="16"/>
  <c r="B26638" i="16"/>
  <c r="B26637" i="16"/>
  <c r="B26636" i="16"/>
  <c r="B26635" i="16"/>
  <c r="B26634" i="16"/>
  <c r="B26633" i="16"/>
  <c r="B26632" i="16"/>
  <c r="B26631" i="16"/>
  <c r="B26630" i="16"/>
  <c r="B26629" i="16"/>
  <c r="B26628" i="16"/>
  <c r="B26627" i="16"/>
  <c r="B26626" i="16"/>
  <c r="B26625" i="16"/>
  <c r="B26624" i="16"/>
  <c r="B26623" i="16"/>
  <c r="B26622" i="16"/>
  <c r="B26621" i="16"/>
  <c r="B26620" i="16"/>
  <c r="B26619" i="16"/>
  <c r="B26618" i="16"/>
  <c r="B26617" i="16"/>
  <c r="B26616" i="16"/>
  <c r="B26615" i="16"/>
  <c r="B26614" i="16"/>
  <c r="B26613" i="16"/>
  <c r="B26612" i="16"/>
  <c r="B26611" i="16"/>
  <c r="B26610" i="16"/>
  <c r="B26609" i="16"/>
  <c r="B26608" i="16"/>
  <c r="B26607" i="16"/>
  <c r="B26606" i="16"/>
  <c r="B26605" i="16"/>
  <c r="B26604" i="16"/>
  <c r="B26603" i="16"/>
  <c r="B26602" i="16"/>
  <c r="B26601" i="16"/>
  <c r="B26600" i="16"/>
  <c r="B26599" i="16"/>
  <c r="B26598" i="16"/>
  <c r="B26597" i="16"/>
  <c r="B26596" i="16"/>
  <c r="B26595" i="16"/>
  <c r="B26594" i="16"/>
  <c r="B26593" i="16"/>
  <c r="B26592" i="16"/>
  <c r="B26591" i="16"/>
  <c r="B26590" i="16"/>
  <c r="B26589" i="16"/>
  <c r="B26588" i="16"/>
  <c r="B26587" i="16"/>
  <c r="B26586" i="16"/>
  <c r="B26585" i="16"/>
  <c r="B26584" i="16"/>
  <c r="B26583" i="16"/>
  <c r="B26582" i="16"/>
  <c r="B26581" i="16"/>
  <c r="B26580" i="16"/>
  <c r="B26579" i="16"/>
  <c r="B26578" i="16"/>
  <c r="B26577" i="16"/>
  <c r="B26576" i="16"/>
  <c r="B26575" i="16"/>
  <c r="B26574" i="16"/>
  <c r="B26573" i="16"/>
  <c r="B26572" i="16"/>
  <c r="B26571" i="16"/>
  <c r="B26570" i="16"/>
  <c r="B26569" i="16"/>
  <c r="B26568" i="16"/>
  <c r="B26567" i="16"/>
  <c r="B26566" i="16"/>
  <c r="B26565" i="16"/>
  <c r="B26564" i="16"/>
  <c r="B26563" i="16"/>
  <c r="B26562" i="16"/>
  <c r="B26561" i="16"/>
  <c r="B26560" i="16"/>
  <c r="B26559" i="16"/>
  <c r="B26558" i="16"/>
  <c r="B26557" i="16"/>
  <c r="B26556" i="16"/>
  <c r="B26555" i="16"/>
  <c r="B26554" i="16"/>
  <c r="B26553" i="16"/>
  <c r="B26552" i="16"/>
  <c r="B26551" i="16"/>
  <c r="B26550" i="16"/>
  <c r="B26549" i="16"/>
  <c r="B26548" i="16"/>
  <c r="B26547" i="16"/>
  <c r="B26546" i="16"/>
  <c r="B26545" i="16"/>
  <c r="B26544" i="16"/>
  <c r="B26543" i="16"/>
  <c r="B26542" i="16"/>
  <c r="B26541" i="16"/>
  <c r="B26540" i="16"/>
  <c r="B26539" i="16"/>
  <c r="B26538" i="16"/>
  <c r="B26537" i="16"/>
  <c r="B26536" i="16"/>
  <c r="B26535" i="16"/>
  <c r="B26534" i="16"/>
  <c r="B26533" i="16"/>
  <c r="B26532" i="16"/>
  <c r="B26531" i="16"/>
  <c r="B26530" i="16"/>
  <c r="B26529" i="16"/>
  <c r="B26528" i="16"/>
  <c r="B26527" i="16"/>
  <c r="B26526" i="16"/>
  <c r="B26525" i="16"/>
  <c r="B26524" i="16"/>
  <c r="B26523" i="16"/>
  <c r="B26522" i="16"/>
  <c r="B26521" i="16"/>
  <c r="B26520" i="16"/>
  <c r="B26519" i="16"/>
  <c r="B26518" i="16"/>
  <c r="B26517" i="16"/>
  <c r="B26516" i="16"/>
  <c r="B26515" i="16"/>
  <c r="B26514" i="16"/>
  <c r="B26513" i="16"/>
  <c r="B26512" i="16"/>
  <c r="B26511" i="16"/>
  <c r="B26510" i="16"/>
  <c r="B26509" i="16"/>
  <c r="B26508" i="16"/>
  <c r="B26507" i="16"/>
  <c r="B26506" i="16"/>
  <c r="B26505" i="16"/>
  <c r="B26504" i="16"/>
  <c r="B26503" i="16"/>
  <c r="B26502" i="16"/>
  <c r="B26501" i="16"/>
  <c r="B26500" i="16"/>
  <c r="B26499" i="16"/>
  <c r="B26498" i="16"/>
  <c r="B26497" i="16"/>
  <c r="B26496" i="16"/>
  <c r="B26495" i="16"/>
  <c r="B26494" i="16"/>
  <c r="B26493" i="16"/>
  <c r="B26492" i="16"/>
  <c r="B26491" i="16"/>
  <c r="B26490" i="16"/>
  <c r="B26489" i="16"/>
  <c r="B26488" i="16"/>
  <c r="B26487" i="16"/>
  <c r="B26486" i="16"/>
  <c r="B26485" i="16"/>
  <c r="B26484" i="16"/>
  <c r="B26483" i="16"/>
  <c r="B26482" i="16"/>
  <c r="B26481" i="16"/>
  <c r="B26480" i="16"/>
  <c r="B26479" i="16"/>
  <c r="B26478" i="16"/>
  <c r="B26477" i="16"/>
  <c r="B26476" i="16"/>
  <c r="B26475" i="16"/>
  <c r="B26474" i="16"/>
  <c r="B26473" i="16"/>
  <c r="B26472" i="16"/>
  <c r="B26471" i="16"/>
  <c r="B26470" i="16"/>
  <c r="B26469" i="16"/>
  <c r="B26468" i="16"/>
  <c r="B26467" i="16"/>
  <c r="B26466" i="16"/>
  <c r="B26465" i="16"/>
  <c r="B26464" i="16"/>
  <c r="B26463" i="16"/>
  <c r="B26462" i="16"/>
  <c r="B26461" i="16"/>
  <c r="B26460" i="16"/>
  <c r="B26459" i="16"/>
  <c r="B26458" i="16"/>
  <c r="B26457" i="16"/>
  <c r="B26456" i="16"/>
  <c r="B26455" i="16"/>
  <c r="B26454" i="16"/>
  <c r="B26453" i="16"/>
  <c r="B26452" i="16"/>
  <c r="B26451" i="16"/>
  <c r="B26450" i="16"/>
  <c r="B26449" i="16"/>
  <c r="B26448" i="16"/>
  <c r="B26447" i="16"/>
  <c r="B26446" i="16"/>
  <c r="B26445" i="16"/>
  <c r="B26444" i="16"/>
  <c r="B26443" i="16"/>
  <c r="B26442" i="16"/>
  <c r="B26441" i="16"/>
  <c r="B26440" i="16"/>
  <c r="B26439" i="16"/>
  <c r="B26438" i="16"/>
  <c r="B26437" i="16"/>
  <c r="B26436" i="16"/>
  <c r="B26435" i="16"/>
  <c r="B26434" i="16"/>
  <c r="B26433" i="16"/>
  <c r="B26432" i="16"/>
  <c r="B26431" i="16"/>
  <c r="B26430" i="16"/>
  <c r="B26429" i="16"/>
  <c r="B26428" i="16"/>
  <c r="B26427" i="16"/>
  <c r="B26426" i="16"/>
  <c r="B26425" i="16"/>
  <c r="B26424" i="16"/>
  <c r="B26423" i="16"/>
  <c r="B26422" i="16"/>
  <c r="B26421" i="16"/>
  <c r="B26420" i="16"/>
  <c r="B26419" i="16"/>
  <c r="B26418" i="16"/>
  <c r="B26417" i="16"/>
  <c r="B26416" i="16"/>
  <c r="B26415" i="16"/>
  <c r="B26414" i="16"/>
  <c r="B26413" i="16"/>
  <c r="B26412" i="16"/>
  <c r="B26411" i="16"/>
  <c r="B26410" i="16"/>
  <c r="B26409" i="16"/>
  <c r="B26408" i="16"/>
  <c r="B26407" i="16"/>
  <c r="B26406" i="16"/>
  <c r="B26405" i="16"/>
  <c r="B26404" i="16"/>
  <c r="B26403" i="16"/>
  <c r="B26402" i="16"/>
  <c r="B26401" i="16"/>
  <c r="B26400" i="16"/>
  <c r="B26399" i="16"/>
  <c r="B26398" i="16"/>
  <c r="B26397" i="16"/>
  <c r="B26396" i="16"/>
  <c r="B26395" i="16"/>
  <c r="B26394" i="16"/>
  <c r="B26393" i="16"/>
  <c r="B26392" i="16"/>
  <c r="B26391" i="16"/>
  <c r="B26390" i="16"/>
  <c r="B26389" i="16"/>
  <c r="B26388" i="16"/>
  <c r="B26387" i="16"/>
  <c r="B26386" i="16"/>
  <c r="B26385" i="16"/>
  <c r="B26384" i="16"/>
  <c r="B26383" i="16"/>
  <c r="B26382" i="16"/>
  <c r="B26381" i="16"/>
  <c r="B26380" i="16"/>
  <c r="B26379" i="16"/>
  <c r="B26378" i="16"/>
  <c r="B26377" i="16"/>
  <c r="B26376" i="16"/>
  <c r="B26375" i="16"/>
  <c r="B26374" i="16"/>
  <c r="B26373" i="16"/>
  <c r="B26372" i="16"/>
  <c r="B26371" i="16"/>
  <c r="B26370" i="16"/>
  <c r="B26369" i="16"/>
  <c r="B26368" i="16"/>
  <c r="B26367" i="16"/>
  <c r="B26366" i="16"/>
  <c r="B26365" i="16"/>
  <c r="B26364" i="16"/>
  <c r="B26363" i="16"/>
  <c r="B26362" i="16"/>
  <c r="B26361" i="16"/>
  <c r="B26360" i="16"/>
  <c r="B26359" i="16"/>
  <c r="B26358" i="16"/>
  <c r="B26357" i="16"/>
  <c r="B26356" i="16"/>
  <c r="B26355" i="16"/>
  <c r="B26354" i="16"/>
  <c r="B26353" i="16"/>
  <c r="B26352" i="16"/>
  <c r="B26351" i="16"/>
  <c r="B26350" i="16"/>
  <c r="B26349" i="16"/>
  <c r="B26348" i="16"/>
  <c r="B26347" i="16"/>
  <c r="B26346" i="16"/>
  <c r="B26345" i="16"/>
  <c r="B26344" i="16"/>
  <c r="B26343" i="16"/>
  <c r="B26342" i="16"/>
  <c r="B26341" i="16"/>
  <c r="B26340" i="16"/>
  <c r="B26339" i="16"/>
  <c r="B26338" i="16"/>
  <c r="B26337" i="16"/>
  <c r="B26336" i="16"/>
  <c r="B26335" i="16"/>
  <c r="B26334" i="16"/>
  <c r="B26333" i="16"/>
  <c r="B26332" i="16"/>
  <c r="B26331" i="16"/>
  <c r="B26330" i="16"/>
  <c r="B26329" i="16"/>
  <c r="B26328" i="16"/>
  <c r="B26327" i="16"/>
  <c r="B26326" i="16"/>
  <c r="B26325" i="16"/>
  <c r="B26324" i="16"/>
  <c r="B26323" i="16"/>
  <c r="B26322" i="16"/>
  <c r="B26321" i="16"/>
  <c r="B26320" i="16"/>
  <c r="B26319" i="16"/>
  <c r="B26318" i="16"/>
  <c r="B26317" i="16"/>
  <c r="B26316" i="16"/>
  <c r="B26315" i="16"/>
  <c r="B26314" i="16"/>
  <c r="B26313" i="16"/>
  <c r="B26312" i="16"/>
  <c r="B26311" i="16"/>
  <c r="B26310" i="16"/>
  <c r="B26309" i="16"/>
  <c r="B26308" i="16"/>
  <c r="B26307" i="16"/>
  <c r="B26306" i="16"/>
  <c r="B26305" i="16"/>
  <c r="B26304" i="16"/>
  <c r="B26303" i="16"/>
  <c r="B26302" i="16"/>
  <c r="B26301" i="16"/>
  <c r="B26300" i="16"/>
  <c r="B26299" i="16"/>
  <c r="B26298" i="16"/>
  <c r="B26297" i="16"/>
  <c r="B26296" i="16"/>
  <c r="B26295" i="16"/>
  <c r="B26294" i="16"/>
  <c r="B26293" i="16"/>
  <c r="B26292" i="16"/>
  <c r="B26291" i="16"/>
  <c r="B26290" i="16"/>
  <c r="B26289" i="16"/>
  <c r="B26288" i="16"/>
  <c r="B26287" i="16"/>
  <c r="B26286" i="16"/>
  <c r="B26285" i="16"/>
  <c r="B26284" i="16"/>
  <c r="B26283" i="16"/>
  <c r="B26282" i="16"/>
  <c r="B26281" i="16"/>
  <c r="B26280" i="16"/>
  <c r="B26279" i="16"/>
  <c r="B26278" i="16"/>
  <c r="B26277" i="16"/>
  <c r="B26276" i="16"/>
  <c r="B26275" i="16"/>
  <c r="B26274" i="16"/>
  <c r="B26273" i="16"/>
  <c r="B26272" i="16"/>
  <c r="B26271" i="16"/>
  <c r="B26270" i="16"/>
  <c r="B26269" i="16"/>
  <c r="B26268" i="16"/>
  <c r="B26267" i="16"/>
  <c r="B26266" i="16"/>
  <c r="B26265" i="16"/>
  <c r="B26264" i="16"/>
  <c r="B26263" i="16"/>
  <c r="B26262" i="16"/>
  <c r="B26261" i="16"/>
  <c r="B26260" i="16"/>
  <c r="B26259" i="16"/>
  <c r="B26258" i="16"/>
  <c r="B26257" i="16"/>
  <c r="B26256" i="16"/>
  <c r="B26255" i="16"/>
  <c r="B26254" i="16"/>
  <c r="B26253" i="16"/>
  <c r="B26252" i="16"/>
  <c r="B26251" i="16"/>
  <c r="B26250" i="16"/>
  <c r="B26249" i="16"/>
  <c r="B26248" i="16"/>
  <c r="B26247" i="16"/>
  <c r="B26246" i="16"/>
  <c r="B26245" i="16"/>
  <c r="B26244" i="16"/>
  <c r="B26243" i="16"/>
  <c r="B26242" i="16"/>
  <c r="B26241" i="16"/>
  <c r="B26240" i="16"/>
  <c r="B26239" i="16"/>
  <c r="B26238" i="16"/>
  <c r="B26237" i="16"/>
  <c r="B26236" i="16"/>
  <c r="B26235" i="16"/>
  <c r="B26234" i="16"/>
  <c r="B26233" i="16"/>
  <c r="B26232" i="16"/>
  <c r="B26231" i="16"/>
  <c r="B26230" i="16"/>
  <c r="B26229" i="16"/>
  <c r="B26228" i="16"/>
  <c r="B26227" i="16"/>
  <c r="B26226" i="16"/>
  <c r="B26225" i="16"/>
  <c r="B26224" i="16"/>
  <c r="B26223" i="16"/>
  <c r="B26222" i="16"/>
  <c r="B26221" i="16"/>
  <c r="B26220" i="16"/>
  <c r="B26219" i="16"/>
  <c r="B26218" i="16"/>
  <c r="B26217" i="16"/>
  <c r="B26216" i="16"/>
  <c r="B26215" i="16"/>
  <c r="B26214" i="16"/>
  <c r="B26213" i="16"/>
  <c r="B26212" i="16"/>
  <c r="B26211" i="16"/>
  <c r="B26210" i="16"/>
  <c r="B26209" i="16"/>
  <c r="B26208" i="16"/>
  <c r="B26207" i="16"/>
  <c r="B26206" i="16"/>
  <c r="B26205" i="16"/>
  <c r="B26204" i="16"/>
  <c r="B26203" i="16"/>
  <c r="B26202" i="16"/>
  <c r="B26201" i="16"/>
  <c r="B26200" i="16"/>
  <c r="B26199" i="16"/>
  <c r="B26198" i="16"/>
  <c r="B26197" i="16"/>
  <c r="B26196" i="16"/>
  <c r="B26195" i="16"/>
  <c r="B26194" i="16"/>
  <c r="B26193" i="16"/>
  <c r="B26192" i="16"/>
  <c r="B26191" i="16"/>
  <c r="B26190" i="16"/>
  <c r="B26189" i="16"/>
  <c r="B26188" i="16"/>
  <c r="B26187" i="16"/>
  <c r="B26186" i="16"/>
  <c r="B26185" i="16"/>
  <c r="B26184" i="16"/>
  <c r="B26183" i="16"/>
  <c r="B26182" i="16"/>
  <c r="B26181" i="16"/>
  <c r="B26180" i="16"/>
  <c r="B26179" i="16"/>
  <c r="B26178" i="16"/>
  <c r="B26177" i="16"/>
  <c r="B26176" i="16"/>
  <c r="B26175" i="16"/>
  <c r="B26174" i="16"/>
  <c r="B26173" i="16"/>
  <c r="B26172" i="16"/>
  <c r="B26171" i="16"/>
  <c r="B26170" i="16"/>
  <c r="B26169" i="16"/>
  <c r="B26168" i="16"/>
  <c r="B26167" i="16"/>
  <c r="B26166" i="16"/>
  <c r="B26165" i="16"/>
  <c r="B26164" i="16"/>
  <c r="B26163" i="16"/>
  <c r="B26162" i="16"/>
  <c r="B26161" i="16"/>
  <c r="B26160" i="16"/>
  <c r="B26159" i="16"/>
  <c r="B26158" i="16"/>
  <c r="B26157" i="16"/>
  <c r="B26156" i="16"/>
  <c r="B26155" i="16"/>
  <c r="B26154" i="16"/>
  <c r="B26153" i="16"/>
  <c r="B26152" i="16"/>
  <c r="B26151" i="16"/>
  <c r="B26150" i="16"/>
  <c r="B26149" i="16"/>
  <c r="B26148" i="16"/>
  <c r="B26147" i="16"/>
  <c r="B26146" i="16"/>
  <c r="B26145" i="16"/>
  <c r="B26144" i="16"/>
  <c r="B26143" i="16"/>
  <c r="B26142" i="16"/>
  <c r="B26141" i="16"/>
  <c r="B26140" i="16"/>
  <c r="B26139" i="16"/>
  <c r="B26138" i="16"/>
  <c r="B26137" i="16"/>
  <c r="B26136" i="16"/>
  <c r="B26135" i="16"/>
  <c r="B26134" i="16"/>
  <c r="B26133" i="16"/>
  <c r="B26132" i="16"/>
  <c r="B26131" i="16"/>
  <c r="B26130" i="16"/>
  <c r="B26129" i="16"/>
  <c r="B26128" i="16"/>
  <c r="B26127" i="16"/>
  <c r="B26126" i="16"/>
  <c r="B26125" i="16"/>
  <c r="B26124" i="16"/>
  <c r="B26123" i="16"/>
  <c r="B26122" i="16"/>
  <c r="B26121" i="16"/>
  <c r="B26120" i="16"/>
  <c r="B26119" i="16"/>
  <c r="B26118" i="16"/>
  <c r="B26117" i="16"/>
  <c r="B26116" i="16"/>
  <c r="B26115" i="16"/>
  <c r="B26114" i="16"/>
  <c r="B26113" i="16"/>
  <c r="B26112" i="16"/>
  <c r="B26111" i="16"/>
  <c r="B26110" i="16"/>
  <c r="B26109" i="16"/>
  <c r="B26108" i="16"/>
  <c r="B26107" i="16"/>
  <c r="B26106" i="16"/>
  <c r="B26105" i="16"/>
  <c r="B26104" i="16"/>
  <c r="B26103" i="16"/>
  <c r="B26102" i="16"/>
  <c r="B26101" i="16"/>
  <c r="B26100" i="16"/>
  <c r="B26099" i="16"/>
  <c r="B26098" i="16"/>
  <c r="B26097" i="16"/>
  <c r="B26096" i="16"/>
  <c r="B26095" i="16"/>
  <c r="B26094" i="16"/>
  <c r="B26093" i="16"/>
  <c r="B26092" i="16"/>
  <c r="B26091" i="16"/>
  <c r="B26090" i="16"/>
  <c r="B26089" i="16"/>
  <c r="B26088" i="16"/>
  <c r="B26087" i="16"/>
  <c r="B26086" i="16"/>
  <c r="B26085" i="16"/>
  <c r="B26084" i="16"/>
  <c r="B26083" i="16"/>
  <c r="B26082" i="16"/>
  <c r="B26081" i="16"/>
  <c r="B26080" i="16"/>
  <c r="B26079" i="16"/>
  <c r="B26078" i="16"/>
  <c r="B26077" i="16"/>
  <c r="B26076" i="16"/>
  <c r="B26075" i="16"/>
  <c r="B26074" i="16"/>
  <c r="B26073" i="16"/>
  <c r="B26072" i="16"/>
  <c r="B26071" i="16"/>
  <c r="B26070" i="16"/>
  <c r="B26069" i="16"/>
  <c r="B26068" i="16"/>
  <c r="B26067" i="16"/>
  <c r="B26066" i="16"/>
  <c r="B26065" i="16"/>
  <c r="B26064" i="16"/>
  <c r="B26063" i="16"/>
  <c r="B26062" i="16"/>
  <c r="B26061" i="16"/>
  <c r="B26060" i="16"/>
  <c r="B26059" i="16"/>
  <c r="B26058" i="16"/>
  <c r="B26057" i="16"/>
  <c r="B26056" i="16"/>
  <c r="B26055" i="16"/>
  <c r="B26054" i="16"/>
  <c r="B26053" i="16"/>
  <c r="B26052" i="16"/>
  <c r="B26051" i="16"/>
  <c r="B26050" i="16"/>
  <c r="B26049" i="16"/>
  <c r="B26048" i="16"/>
  <c r="B26047" i="16"/>
  <c r="B26046" i="16"/>
  <c r="B26045" i="16"/>
  <c r="B26044" i="16"/>
  <c r="B26043" i="16"/>
  <c r="B26042" i="16"/>
  <c r="B26041" i="16"/>
  <c r="B26040" i="16"/>
  <c r="B26039" i="16"/>
  <c r="B26038" i="16"/>
  <c r="B26037" i="16"/>
  <c r="B26036" i="16"/>
  <c r="B26035" i="16"/>
  <c r="B26034" i="16"/>
  <c r="B26033" i="16"/>
  <c r="B26032" i="16"/>
  <c r="B26031" i="16"/>
  <c r="B26030" i="16"/>
  <c r="B26029" i="16"/>
  <c r="B26028" i="16"/>
  <c r="B26027" i="16"/>
  <c r="B26026" i="16"/>
  <c r="B26025" i="16"/>
  <c r="B26024" i="16"/>
  <c r="B26023" i="16"/>
  <c r="B26022" i="16"/>
  <c r="B26021" i="16"/>
  <c r="B26020" i="16"/>
  <c r="B26019" i="16"/>
  <c r="B26018" i="16"/>
  <c r="B26017" i="16"/>
  <c r="B26016" i="16"/>
  <c r="B26015" i="16"/>
  <c r="B26014" i="16"/>
  <c r="B26013" i="16"/>
  <c r="B26012" i="16"/>
  <c r="B26011" i="16"/>
  <c r="B26010" i="16"/>
  <c r="B26009" i="16"/>
  <c r="B26008" i="16"/>
  <c r="B26007" i="16"/>
  <c r="B26006" i="16"/>
  <c r="B26005" i="16"/>
  <c r="B26004" i="16"/>
  <c r="B26003" i="16"/>
  <c r="B26002" i="16"/>
  <c r="B26001" i="16"/>
  <c r="B26000" i="16"/>
  <c r="B25999" i="16"/>
  <c r="B25998" i="16"/>
  <c r="B25997" i="16"/>
  <c r="B25996" i="16"/>
  <c r="B25995" i="16"/>
  <c r="B25994" i="16"/>
  <c r="B25993" i="16"/>
  <c r="B25992" i="16"/>
  <c r="B25991" i="16"/>
  <c r="B25990" i="16"/>
  <c r="B25989" i="16"/>
  <c r="B25988" i="16"/>
  <c r="B25987" i="16"/>
  <c r="B25986" i="16"/>
  <c r="B25985" i="16"/>
  <c r="B25984" i="16"/>
  <c r="B25983" i="16"/>
  <c r="B25982" i="16"/>
  <c r="B25981" i="16"/>
  <c r="B25980" i="16"/>
  <c r="B25979" i="16"/>
  <c r="B25978" i="16"/>
  <c r="B25977" i="16"/>
  <c r="B25976" i="16"/>
  <c r="B25975" i="16"/>
  <c r="B25974" i="16"/>
  <c r="B25973" i="16"/>
  <c r="B25972" i="16"/>
  <c r="B25971" i="16"/>
  <c r="B25970" i="16"/>
  <c r="B25969" i="16"/>
  <c r="B25968" i="16"/>
  <c r="B25967" i="16"/>
  <c r="B25966" i="16"/>
  <c r="B25965" i="16"/>
  <c r="B25964" i="16"/>
  <c r="B25963" i="16"/>
  <c r="B25962" i="16"/>
  <c r="B25961" i="16"/>
  <c r="B25960" i="16"/>
  <c r="B25959" i="16"/>
  <c r="B25958" i="16"/>
  <c r="B25957" i="16"/>
  <c r="B25956" i="16"/>
  <c r="B25955" i="16"/>
  <c r="B25954" i="16"/>
  <c r="B25953" i="16"/>
  <c r="B25952" i="16"/>
  <c r="B25951" i="16"/>
  <c r="B25950" i="16"/>
  <c r="B25949" i="16"/>
  <c r="B25948" i="16"/>
  <c r="B25947" i="16"/>
  <c r="B25946" i="16"/>
  <c r="B25945" i="16"/>
  <c r="B25944" i="16"/>
  <c r="B25943" i="16"/>
  <c r="B25942" i="16"/>
  <c r="B25941" i="16"/>
  <c r="B25940" i="16"/>
  <c r="B25939" i="16"/>
  <c r="B25938" i="16"/>
  <c r="B25937" i="16"/>
  <c r="B25936" i="16"/>
  <c r="B25935" i="16"/>
  <c r="B25934" i="16"/>
  <c r="B25933" i="16"/>
  <c r="B25932" i="16"/>
  <c r="B25931" i="16"/>
  <c r="B25930" i="16"/>
  <c r="B25929" i="16"/>
  <c r="B25928" i="16"/>
  <c r="B25927" i="16"/>
  <c r="B25926" i="16"/>
  <c r="B25925" i="16"/>
  <c r="B25924" i="16"/>
  <c r="B25923" i="16"/>
  <c r="B25922" i="16"/>
  <c r="B25921" i="16"/>
  <c r="B25920" i="16"/>
  <c r="B25919" i="16"/>
  <c r="B25918" i="16"/>
  <c r="B25917" i="16"/>
  <c r="B25916" i="16"/>
  <c r="B25915" i="16"/>
  <c r="B25914" i="16"/>
  <c r="B25913" i="16"/>
  <c r="B25912" i="16"/>
  <c r="B25911" i="16"/>
  <c r="B25910" i="16"/>
  <c r="B25909" i="16"/>
  <c r="B25908" i="16"/>
  <c r="B25907" i="16"/>
  <c r="B25906" i="16"/>
  <c r="B25905" i="16"/>
  <c r="B25904" i="16"/>
  <c r="B25903" i="16"/>
  <c r="B25902" i="16"/>
  <c r="B25901" i="16"/>
  <c r="B25900" i="16"/>
  <c r="B25899" i="16"/>
  <c r="B25898" i="16"/>
  <c r="B25897" i="16"/>
  <c r="B25896" i="16"/>
  <c r="B25895" i="16"/>
  <c r="B25894" i="16"/>
  <c r="B25893" i="16"/>
  <c r="B25892" i="16"/>
  <c r="B25891" i="16"/>
  <c r="B25890" i="16"/>
  <c r="B25889" i="16"/>
  <c r="B25888" i="16"/>
  <c r="B25887" i="16"/>
  <c r="B25886" i="16"/>
  <c r="B25885" i="16"/>
  <c r="B25884" i="16"/>
  <c r="B25883" i="16"/>
  <c r="B25882" i="16"/>
  <c r="B25881" i="16"/>
  <c r="B25880" i="16"/>
  <c r="B25879" i="16"/>
  <c r="B25878" i="16"/>
  <c r="B25877" i="16"/>
  <c r="B25876" i="16"/>
  <c r="B25875" i="16"/>
  <c r="B25874" i="16"/>
  <c r="B25873" i="16"/>
  <c r="B25872" i="16"/>
  <c r="B25871" i="16"/>
  <c r="B25870" i="16"/>
  <c r="B25869" i="16"/>
  <c r="B25868" i="16"/>
  <c r="B25867" i="16"/>
  <c r="B25866" i="16"/>
  <c r="B25865" i="16"/>
  <c r="B25864" i="16"/>
  <c r="B25863" i="16"/>
  <c r="B25862" i="16"/>
  <c r="B25861" i="16"/>
  <c r="B25860" i="16"/>
  <c r="B25859" i="16"/>
  <c r="B25858" i="16"/>
  <c r="B25857" i="16"/>
  <c r="B25856" i="16"/>
  <c r="B25855" i="16"/>
  <c r="B25854" i="16"/>
  <c r="B25853" i="16"/>
  <c r="B25852" i="16"/>
  <c r="B25851" i="16"/>
  <c r="B25850" i="16"/>
  <c r="B25849" i="16"/>
  <c r="B25848" i="16"/>
  <c r="B25847" i="16"/>
  <c r="B25846" i="16"/>
  <c r="B25845" i="16"/>
  <c r="B25844" i="16"/>
  <c r="B25843" i="16"/>
  <c r="B25842" i="16"/>
  <c r="B25841" i="16"/>
  <c r="B25840" i="16"/>
  <c r="B25839" i="16"/>
  <c r="B25838" i="16"/>
  <c r="B25837" i="16"/>
  <c r="B25836" i="16"/>
  <c r="B25835" i="16"/>
  <c r="B25834" i="16"/>
  <c r="B25833" i="16"/>
  <c r="B25832" i="16"/>
  <c r="B25831" i="16"/>
  <c r="B25830" i="16"/>
  <c r="B25829" i="16"/>
  <c r="B25828" i="16"/>
  <c r="B25827" i="16"/>
  <c r="B25826" i="16"/>
  <c r="B25825" i="16"/>
  <c r="B25824" i="16"/>
  <c r="B25823" i="16"/>
  <c r="B25822" i="16"/>
  <c r="B25821" i="16"/>
  <c r="B25820" i="16"/>
  <c r="B25819" i="16"/>
  <c r="B25818" i="16"/>
  <c r="B25817" i="16"/>
  <c r="B25816" i="16"/>
  <c r="B25815" i="16"/>
  <c r="B25814" i="16"/>
  <c r="B25813" i="16"/>
  <c r="B25812" i="16"/>
  <c r="B25811" i="16"/>
  <c r="B25810" i="16"/>
  <c r="B25809" i="16"/>
  <c r="B25808" i="16"/>
  <c r="B25807" i="16"/>
  <c r="B25806" i="16"/>
  <c r="B25805" i="16"/>
  <c r="B25804" i="16"/>
  <c r="B25803" i="16"/>
  <c r="B25802" i="16"/>
  <c r="B25801" i="16"/>
  <c r="B25800" i="16"/>
  <c r="B25799" i="16"/>
  <c r="B25798" i="16"/>
  <c r="B25797" i="16"/>
  <c r="B25796" i="16"/>
  <c r="B25795" i="16"/>
  <c r="B25794" i="16"/>
  <c r="B25793" i="16"/>
  <c r="B25792" i="16"/>
  <c r="B25791" i="16"/>
  <c r="B25790" i="16"/>
  <c r="B25789" i="16"/>
  <c r="B25788" i="16"/>
  <c r="B25787" i="16"/>
  <c r="B25786" i="16"/>
  <c r="B25785" i="16"/>
  <c r="B25784" i="16"/>
  <c r="B25783" i="16"/>
  <c r="B25782" i="16"/>
  <c r="B25781" i="16"/>
  <c r="B25780" i="16"/>
  <c r="B25779" i="16"/>
  <c r="B25778" i="16"/>
  <c r="B25777" i="16"/>
  <c r="B25776" i="16"/>
  <c r="B25775" i="16"/>
  <c r="B25774" i="16"/>
  <c r="B25773" i="16"/>
  <c r="B25772" i="16"/>
  <c r="B25771" i="16"/>
  <c r="B25770" i="16"/>
  <c r="B25769" i="16"/>
  <c r="B25768" i="16"/>
  <c r="B25767" i="16"/>
  <c r="B25766" i="16"/>
  <c r="B25765" i="16"/>
  <c r="B25764" i="16"/>
  <c r="B25763" i="16"/>
  <c r="B25762" i="16"/>
  <c r="B25761" i="16"/>
  <c r="B25760" i="16"/>
  <c r="B25759" i="16"/>
  <c r="B25758" i="16"/>
  <c r="B25757" i="16"/>
  <c r="B25756" i="16"/>
  <c r="B25755" i="16"/>
  <c r="B25754" i="16"/>
  <c r="B25753" i="16"/>
  <c r="B25752" i="16"/>
  <c r="B25751" i="16"/>
  <c r="B25750" i="16"/>
  <c r="B25749" i="16"/>
  <c r="B25748" i="16"/>
  <c r="B25747" i="16"/>
  <c r="B25746" i="16"/>
  <c r="B25745" i="16"/>
  <c r="B25744" i="16"/>
  <c r="B25743" i="16"/>
  <c r="B25742" i="16"/>
  <c r="B25741" i="16"/>
  <c r="B25740" i="16"/>
  <c r="B25739" i="16"/>
  <c r="B25738" i="16"/>
  <c r="B25737" i="16"/>
  <c r="B25736" i="16"/>
  <c r="B25735" i="16"/>
  <c r="B25734" i="16"/>
  <c r="B25733" i="16"/>
  <c r="B25732" i="16"/>
  <c r="B25731" i="16"/>
  <c r="B25730" i="16"/>
  <c r="B25729" i="16"/>
  <c r="B25728" i="16"/>
  <c r="B25727" i="16"/>
  <c r="B25726" i="16"/>
  <c r="B25725" i="16"/>
  <c r="B25724" i="16"/>
  <c r="B25723" i="16"/>
  <c r="B25722" i="16"/>
  <c r="B25721" i="16"/>
  <c r="B25720" i="16"/>
  <c r="B25719" i="16"/>
  <c r="B25718" i="16"/>
  <c r="B25717" i="16"/>
  <c r="B25716" i="16"/>
  <c r="B25715" i="16"/>
  <c r="B25714" i="16"/>
  <c r="B25713" i="16"/>
  <c r="B25712" i="16"/>
  <c r="B25711" i="16"/>
  <c r="B25710" i="16"/>
  <c r="B25709" i="16"/>
  <c r="B25708" i="16"/>
  <c r="B25707" i="16"/>
  <c r="B25706" i="16"/>
  <c r="B25705" i="16"/>
  <c r="B25704" i="16"/>
  <c r="B25703" i="16"/>
  <c r="B25702" i="16"/>
  <c r="B25701" i="16"/>
  <c r="B25700" i="16"/>
  <c r="B25699" i="16"/>
  <c r="B25698" i="16"/>
  <c r="B25697" i="16"/>
  <c r="B25696" i="16"/>
  <c r="B25695" i="16"/>
  <c r="B25694" i="16"/>
  <c r="B25693" i="16"/>
  <c r="B25692" i="16"/>
  <c r="B25691" i="16"/>
  <c r="B25690" i="16"/>
  <c r="B25689" i="16"/>
  <c r="B25688" i="16"/>
  <c r="B25687" i="16"/>
  <c r="B25686" i="16"/>
  <c r="B25685" i="16"/>
  <c r="B25684" i="16"/>
  <c r="B25683" i="16"/>
  <c r="B25682" i="16"/>
  <c r="B25681" i="16"/>
  <c r="B25680" i="16"/>
  <c r="B25679" i="16"/>
  <c r="B25678" i="16"/>
  <c r="B25677" i="16"/>
  <c r="B25676" i="16"/>
  <c r="B25675" i="16"/>
  <c r="B25674" i="16"/>
  <c r="B25673" i="16"/>
  <c r="B25672" i="16"/>
  <c r="B25671" i="16"/>
  <c r="B25670" i="16"/>
  <c r="B25669" i="16"/>
  <c r="B25668" i="16"/>
  <c r="B25667" i="16"/>
  <c r="B25666" i="16"/>
  <c r="B25665" i="16"/>
  <c r="B25664" i="16"/>
  <c r="B25663" i="16"/>
  <c r="B25662" i="16"/>
  <c r="B25661" i="16"/>
  <c r="B25660" i="16"/>
  <c r="B25659" i="16"/>
  <c r="B25658" i="16"/>
  <c r="B25657" i="16"/>
  <c r="B25656" i="16"/>
  <c r="B25655" i="16"/>
  <c r="B25654" i="16"/>
  <c r="B25653" i="16"/>
  <c r="B25652" i="16"/>
  <c r="B25651" i="16"/>
  <c r="B25650" i="16"/>
  <c r="B25649" i="16"/>
  <c r="B25648" i="16"/>
  <c r="B25647" i="16"/>
  <c r="B25646" i="16"/>
  <c r="B25645" i="16"/>
  <c r="B25644" i="16"/>
  <c r="B25643" i="16"/>
  <c r="B25642" i="16"/>
  <c r="B25641" i="16"/>
  <c r="B25640" i="16"/>
  <c r="B25639" i="16"/>
  <c r="B25638" i="16"/>
  <c r="B25637" i="16"/>
  <c r="B25636" i="16"/>
  <c r="B25635" i="16"/>
  <c r="B25634" i="16"/>
  <c r="B25633" i="16"/>
  <c r="B25632" i="16"/>
  <c r="B25631" i="16"/>
  <c r="B25630" i="16"/>
  <c r="B25629" i="16"/>
  <c r="B25628" i="16"/>
  <c r="B25627" i="16"/>
  <c r="B25626" i="16"/>
  <c r="B25625" i="16"/>
  <c r="B25624" i="16"/>
  <c r="B25623" i="16"/>
  <c r="B25622" i="16"/>
  <c r="B25621" i="16"/>
  <c r="B25620" i="16"/>
  <c r="B25619" i="16"/>
  <c r="B25618" i="16"/>
  <c r="B25617" i="16"/>
  <c r="B25616" i="16"/>
  <c r="B25615" i="16"/>
  <c r="B25614" i="16"/>
  <c r="B25613" i="16"/>
  <c r="B25612" i="16"/>
  <c r="B25611" i="16"/>
  <c r="B25610" i="16"/>
  <c r="B25609" i="16"/>
  <c r="B25608" i="16"/>
  <c r="B25607" i="16"/>
  <c r="B25606" i="16"/>
  <c r="B25605" i="16"/>
  <c r="B25604" i="16"/>
  <c r="B25603" i="16"/>
  <c r="B25602" i="16"/>
  <c r="B25601" i="16"/>
  <c r="B25600" i="16"/>
  <c r="B25599" i="16"/>
  <c r="B25598" i="16"/>
  <c r="B25597" i="16"/>
  <c r="B25596" i="16"/>
  <c r="B25595" i="16"/>
  <c r="B25594" i="16"/>
  <c r="B25593" i="16"/>
  <c r="B25592" i="16"/>
  <c r="B25591" i="16"/>
  <c r="B25590" i="16"/>
  <c r="B25589" i="16"/>
  <c r="B25588" i="16"/>
  <c r="B25587" i="16"/>
  <c r="B25586" i="16"/>
  <c r="B25585" i="16"/>
  <c r="B25584" i="16"/>
  <c r="B25583" i="16"/>
  <c r="B25582" i="16"/>
  <c r="B25581" i="16"/>
  <c r="B25580" i="16"/>
  <c r="B25579" i="16"/>
  <c r="B25578" i="16"/>
  <c r="B25577" i="16"/>
  <c r="B25576" i="16"/>
  <c r="B25575" i="16"/>
  <c r="B25574" i="16"/>
  <c r="B25573" i="16"/>
  <c r="B25572" i="16"/>
  <c r="B25571" i="16"/>
  <c r="B25570" i="16"/>
  <c r="B25569" i="16"/>
  <c r="B25568" i="16"/>
  <c r="B25567" i="16"/>
  <c r="B25566" i="16"/>
  <c r="B25565" i="16"/>
  <c r="B25564" i="16"/>
  <c r="B25563" i="16"/>
  <c r="B25562" i="16"/>
  <c r="B25561" i="16"/>
  <c r="B25560" i="16"/>
  <c r="B25559" i="16"/>
  <c r="B25558" i="16"/>
  <c r="B25557" i="16"/>
  <c r="B25556" i="16"/>
  <c r="B25555" i="16"/>
  <c r="B25554" i="16"/>
  <c r="B25553" i="16"/>
  <c r="B25552" i="16"/>
  <c r="B25551" i="16"/>
  <c r="B25550" i="16"/>
  <c r="B25549" i="16"/>
  <c r="B25548" i="16"/>
  <c r="B25547" i="16"/>
  <c r="B25546" i="16"/>
  <c r="B25545" i="16"/>
  <c r="B25544" i="16"/>
  <c r="B25543" i="16"/>
  <c r="B25542" i="16"/>
  <c r="B25541" i="16"/>
  <c r="B25540" i="16"/>
  <c r="B25539" i="16"/>
  <c r="B25538" i="16"/>
  <c r="B25537" i="16"/>
  <c r="B25536" i="16"/>
  <c r="B25535" i="16"/>
  <c r="B25534" i="16"/>
  <c r="B25533" i="16"/>
  <c r="B25532" i="16"/>
  <c r="B25531" i="16"/>
  <c r="B25530" i="16"/>
  <c r="B25529" i="16"/>
  <c r="B25528" i="16"/>
  <c r="B25527" i="16"/>
  <c r="B25526" i="16"/>
  <c r="B25525" i="16"/>
  <c r="B25524" i="16"/>
  <c r="B25523" i="16"/>
  <c r="B25522" i="16"/>
  <c r="B25521" i="16"/>
  <c r="B25520" i="16"/>
  <c r="B25519" i="16"/>
  <c r="B25518" i="16"/>
  <c r="B25517" i="16"/>
  <c r="B25516" i="16"/>
  <c r="B25515" i="16"/>
  <c r="B25514" i="16"/>
  <c r="B25513" i="16"/>
  <c r="B25512" i="16"/>
  <c r="B25511" i="16"/>
  <c r="B25510" i="16"/>
  <c r="B25509" i="16"/>
  <c r="B25508" i="16"/>
  <c r="B25507" i="16"/>
  <c r="B25506" i="16"/>
  <c r="B25505" i="16"/>
  <c r="B25504" i="16"/>
  <c r="B25503" i="16"/>
  <c r="B25502" i="16"/>
  <c r="B25501" i="16"/>
  <c r="B25500" i="16"/>
  <c r="B25499" i="16"/>
  <c r="B25498" i="16"/>
  <c r="B25497" i="16"/>
  <c r="B25496" i="16"/>
  <c r="B25495" i="16"/>
  <c r="B25494" i="16"/>
  <c r="B25493" i="16"/>
  <c r="B25492" i="16"/>
  <c r="B25491" i="16"/>
  <c r="B25490" i="16"/>
  <c r="B25489" i="16"/>
  <c r="B25488" i="16"/>
  <c r="B25487" i="16"/>
  <c r="B25486" i="16"/>
  <c r="B25485" i="16"/>
  <c r="B25484" i="16"/>
  <c r="B25483" i="16"/>
  <c r="B25482" i="16"/>
  <c r="B25481" i="16"/>
  <c r="B25480" i="16"/>
  <c r="B25479" i="16"/>
  <c r="B25478" i="16"/>
  <c r="B25477" i="16"/>
  <c r="B25476" i="16"/>
  <c r="B25475" i="16"/>
  <c r="B25474" i="16"/>
  <c r="B25473" i="16"/>
  <c r="B25472" i="16"/>
  <c r="B25471" i="16"/>
  <c r="B25470" i="16"/>
  <c r="B25469" i="16"/>
  <c r="B25468" i="16"/>
  <c r="B25467" i="16"/>
  <c r="B25466" i="16"/>
  <c r="B25465" i="16"/>
  <c r="B25464" i="16"/>
  <c r="B25463" i="16"/>
  <c r="B25462" i="16"/>
  <c r="B25461" i="16"/>
  <c r="B25460" i="16"/>
  <c r="B25459" i="16"/>
  <c r="B25458" i="16"/>
  <c r="B25457" i="16"/>
  <c r="B25456" i="16"/>
  <c r="B25455" i="16"/>
  <c r="B25454" i="16"/>
  <c r="B25453" i="16"/>
  <c r="B25452" i="16"/>
  <c r="B25451" i="16"/>
  <c r="B25450" i="16"/>
  <c r="B25449" i="16"/>
  <c r="B25448" i="16"/>
  <c r="B25447" i="16"/>
  <c r="B25446" i="16"/>
  <c r="B25445" i="16"/>
  <c r="B25444" i="16"/>
  <c r="B25443" i="16"/>
  <c r="B25442" i="16"/>
  <c r="B25441" i="16"/>
  <c r="B25440" i="16"/>
  <c r="B25439" i="16"/>
  <c r="B25438" i="16"/>
  <c r="B25437" i="16"/>
  <c r="B25436" i="16"/>
  <c r="B25435" i="16"/>
  <c r="B25434" i="16"/>
  <c r="B25433" i="16"/>
  <c r="B25432" i="16"/>
  <c r="B25431" i="16"/>
  <c r="B25430" i="16"/>
  <c r="B25429" i="16"/>
  <c r="B25428" i="16"/>
  <c r="B25427" i="16"/>
  <c r="B25426" i="16"/>
  <c r="B25425" i="16"/>
  <c r="B25424" i="16"/>
  <c r="B25423" i="16"/>
  <c r="B25422" i="16"/>
  <c r="B25421" i="16"/>
  <c r="B25420" i="16"/>
  <c r="B25419" i="16"/>
  <c r="B25418" i="16"/>
  <c r="B25417" i="16"/>
  <c r="B25416" i="16"/>
  <c r="B25415" i="16"/>
  <c r="B25414" i="16"/>
  <c r="B25413" i="16"/>
  <c r="B25412" i="16"/>
  <c r="B25411" i="16"/>
  <c r="B25410" i="16"/>
  <c r="B25409" i="16"/>
  <c r="B25408" i="16"/>
  <c r="B25407" i="16"/>
  <c r="B25406" i="16"/>
  <c r="B25405" i="16"/>
  <c r="B25404" i="16"/>
  <c r="B25403" i="16"/>
  <c r="B25402" i="16"/>
  <c r="B25401" i="16"/>
  <c r="B25400" i="16"/>
  <c r="B25399" i="16"/>
  <c r="B25398" i="16"/>
  <c r="B25397" i="16"/>
  <c r="B25396" i="16"/>
  <c r="B25395" i="16"/>
  <c r="B25394" i="16"/>
  <c r="B25393" i="16"/>
  <c r="B25392" i="16"/>
  <c r="B25391" i="16"/>
  <c r="B25390" i="16"/>
  <c r="B25389" i="16"/>
  <c r="B25388" i="16"/>
  <c r="B25387" i="16"/>
  <c r="B25386" i="16"/>
  <c r="B25385" i="16"/>
  <c r="B25384" i="16"/>
  <c r="B25383" i="16"/>
  <c r="B25382" i="16"/>
  <c r="B25381" i="16"/>
  <c r="B25380" i="16"/>
  <c r="B25379" i="16"/>
  <c r="B25378" i="16"/>
  <c r="B25377" i="16"/>
  <c r="B25376" i="16"/>
  <c r="B25375" i="16"/>
  <c r="B25374" i="16"/>
  <c r="B25373" i="16"/>
  <c r="B25372" i="16"/>
  <c r="B25371" i="16"/>
  <c r="B25370" i="16"/>
  <c r="B25369" i="16"/>
  <c r="B25368" i="16"/>
  <c r="B25367" i="16"/>
  <c r="B25366" i="16"/>
  <c r="B25365" i="16"/>
  <c r="B25364" i="16"/>
  <c r="B25363" i="16"/>
  <c r="B25362" i="16"/>
  <c r="B25361" i="16"/>
  <c r="B25360" i="16"/>
  <c r="B25359" i="16"/>
  <c r="B25358" i="16"/>
  <c r="B25357" i="16"/>
  <c r="B25356" i="16"/>
  <c r="B25355" i="16"/>
  <c r="B25354" i="16"/>
  <c r="B25353" i="16"/>
  <c r="B25352" i="16"/>
  <c r="B25351" i="16"/>
  <c r="B25350" i="16"/>
  <c r="B25349" i="16"/>
  <c r="B25348" i="16"/>
  <c r="B25347" i="16"/>
  <c r="B25346" i="16"/>
  <c r="B25345" i="16"/>
  <c r="B25344" i="16"/>
  <c r="B25343" i="16"/>
  <c r="B25342" i="16"/>
  <c r="B25341" i="16"/>
  <c r="B25340" i="16"/>
  <c r="B25339" i="16"/>
  <c r="B25338" i="16"/>
  <c r="B25337" i="16"/>
  <c r="B25336" i="16"/>
  <c r="B25335" i="16"/>
  <c r="B25334" i="16"/>
  <c r="B25333" i="16"/>
  <c r="B25332" i="16"/>
  <c r="B25331" i="16"/>
  <c r="B25330" i="16"/>
  <c r="B25329" i="16"/>
  <c r="B25328" i="16"/>
  <c r="B25327" i="16"/>
  <c r="B25326" i="16"/>
  <c r="B25325" i="16"/>
  <c r="B25324" i="16"/>
  <c r="B25323" i="16"/>
  <c r="B25322" i="16"/>
  <c r="B25321" i="16"/>
  <c r="B25320" i="16"/>
  <c r="B25319" i="16"/>
  <c r="B25318" i="16"/>
  <c r="B25317" i="16"/>
  <c r="B25316" i="16"/>
  <c r="B25315" i="16"/>
  <c r="B25314" i="16"/>
  <c r="B25313" i="16"/>
  <c r="B25312" i="16"/>
  <c r="B25311" i="16"/>
  <c r="B25310" i="16"/>
  <c r="B25309" i="16"/>
  <c r="B25308" i="16"/>
  <c r="B25307" i="16"/>
  <c r="B25306" i="16"/>
  <c r="B25305" i="16"/>
  <c r="B25304" i="16"/>
  <c r="B25303" i="16"/>
  <c r="B25302" i="16"/>
  <c r="B25301" i="16"/>
  <c r="B25300" i="16"/>
  <c r="B25299" i="16"/>
  <c r="B25298" i="16"/>
  <c r="B25297" i="16"/>
  <c r="B25296" i="16"/>
  <c r="B25295" i="16"/>
  <c r="B25294" i="16"/>
  <c r="B25293" i="16"/>
  <c r="B25292" i="16"/>
  <c r="B25291" i="16"/>
  <c r="B25290" i="16"/>
  <c r="B25289" i="16"/>
  <c r="B25288" i="16"/>
  <c r="B25287" i="16"/>
  <c r="B25286" i="16"/>
  <c r="B25285" i="16"/>
  <c r="B25284" i="16"/>
  <c r="B25283" i="16"/>
  <c r="B25282" i="16"/>
  <c r="B25281" i="16"/>
  <c r="B25280" i="16"/>
  <c r="B25279" i="16"/>
  <c r="B25278" i="16"/>
  <c r="B25277" i="16"/>
  <c r="B25276" i="16"/>
  <c r="B25275" i="16"/>
  <c r="B25274" i="16"/>
  <c r="B25273" i="16"/>
  <c r="B25272" i="16"/>
  <c r="B25271" i="16"/>
  <c r="B25270" i="16"/>
  <c r="B25269" i="16"/>
  <c r="B25268" i="16"/>
  <c r="B25267" i="16"/>
  <c r="B25266" i="16"/>
  <c r="B25265" i="16"/>
  <c r="B25264" i="16"/>
  <c r="B25263" i="16"/>
  <c r="B25262" i="16"/>
  <c r="B25261" i="16"/>
  <c r="B25260" i="16"/>
  <c r="B25259" i="16"/>
  <c r="B25258" i="16"/>
  <c r="B25257" i="16"/>
  <c r="B25256" i="16"/>
  <c r="B25255" i="16"/>
  <c r="B25254" i="16"/>
  <c r="B25253" i="16"/>
  <c r="B25252" i="16"/>
  <c r="B25251" i="16"/>
  <c r="B25250" i="16"/>
  <c r="B25249" i="16"/>
  <c r="B25248" i="16"/>
  <c r="B25247" i="16"/>
  <c r="B25246" i="16"/>
  <c r="B25245" i="16"/>
  <c r="B25244" i="16"/>
  <c r="B25243" i="16"/>
  <c r="B25242" i="16"/>
  <c r="B25241" i="16"/>
  <c r="B25240" i="16"/>
  <c r="B25239" i="16"/>
  <c r="B25238" i="16"/>
  <c r="B25237" i="16"/>
  <c r="B25236" i="16"/>
  <c r="B25235" i="16"/>
  <c r="B25234" i="16"/>
  <c r="B25233" i="16"/>
  <c r="B25232" i="16"/>
  <c r="B25231" i="16"/>
  <c r="B25230" i="16"/>
  <c r="B25229" i="16"/>
  <c r="B25228" i="16"/>
  <c r="B25227" i="16"/>
  <c r="B25226" i="16"/>
  <c r="B25225" i="16"/>
  <c r="B25224" i="16"/>
  <c r="B25223" i="16"/>
  <c r="B25222" i="16"/>
  <c r="B25221" i="16"/>
  <c r="B25220" i="16"/>
  <c r="B25219" i="16"/>
  <c r="B25218" i="16"/>
  <c r="B25217" i="16"/>
  <c r="B25216" i="16"/>
  <c r="B25215" i="16"/>
  <c r="B25214" i="16"/>
  <c r="B25213" i="16"/>
  <c r="B25212" i="16"/>
  <c r="B25211" i="16"/>
  <c r="B25210" i="16"/>
  <c r="B25209" i="16"/>
  <c r="B25208" i="16"/>
  <c r="B25207" i="16"/>
  <c r="B25206" i="16"/>
  <c r="B25205" i="16"/>
  <c r="B25204" i="16"/>
  <c r="B25203" i="16"/>
  <c r="B25202" i="16"/>
  <c r="B25201" i="16"/>
  <c r="B25200" i="16"/>
  <c r="B25199" i="16"/>
  <c r="B25198" i="16"/>
  <c r="B25197" i="16"/>
  <c r="B25196" i="16"/>
  <c r="B25195" i="16"/>
  <c r="B25194" i="16"/>
  <c r="B25193" i="16"/>
  <c r="B25192" i="16"/>
  <c r="B25191" i="16"/>
  <c r="B25190" i="16"/>
  <c r="B25189" i="16"/>
  <c r="B25188" i="16"/>
  <c r="B25187" i="16"/>
  <c r="B25186" i="16"/>
  <c r="B25185" i="16"/>
  <c r="B25184" i="16"/>
  <c r="B25183" i="16"/>
  <c r="B25182" i="16"/>
  <c r="B25181" i="16"/>
  <c r="B25180" i="16"/>
  <c r="B25179" i="16"/>
  <c r="B25178" i="16"/>
  <c r="B25177" i="16"/>
  <c r="B25176" i="16"/>
  <c r="B25175" i="16"/>
  <c r="B25174" i="16"/>
  <c r="B25173" i="16"/>
  <c r="B25172" i="16"/>
  <c r="B25171" i="16"/>
  <c r="B25170" i="16"/>
  <c r="B25169" i="16"/>
  <c r="B25168" i="16"/>
  <c r="B25167" i="16"/>
  <c r="B25166" i="16"/>
  <c r="B25165" i="16"/>
  <c r="B25164" i="16"/>
  <c r="B25163" i="16"/>
  <c r="B25162" i="16"/>
  <c r="B25161" i="16"/>
  <c r="B25160" i="16"/>
  <c r="B25159" i="16"/>
  <c r="B25158" i="16"/>
  <c r="B25157" i="16"/>
  <c r="B25156" i="16"/>
  <c r="B25155" i="16"/>
  <c r="B25154" i="16"/>
  <c r="B25153" i="16"/>
  <c r="B25152" i="16"/>
  <c r="B25151" i="16"/>
  <c r="B25150" i="16"/>
  <c r="B25149" i="16"/>
  <c r="B25148" i="16"/>
  <c r="B25147" i="16"/>
  <c r="B25146" i="16"/>
  <c r="B25145" i="16"/>
  <c r="B25144" i="16"/>
  <c r="B25143" i="16"/>
  <c r="B25142" i="16"/>
  <c r="B25141" i="16"/>
  <c r="B25140" i="16"/>
  <c r="B25139" i="16"/>
  <c r="B25138" i="16"/>
  <c r="B25137" i="16"/>
  <c r="B25136" i="16"/>
  <c r="B25135" i="16"/>
  <c r="B25134" i="16"/>
  <c r="B25133" i="16"/>
  <c r="B25132" i="16"/>
  <c r="B25131" i="16"/>
  <c r="B25130" i="16"/>
  <c r="B25129" i="16"/>
  <c r="B25128" i="16"/>
  <c r="B25127" i="16"/>
  <c r="B25126" i="16"/>
  <c r="B25125" i="16"/>
  <c r="B25124" i="16"/>
  <c r="B25123" i="16"/>
  <c r="B25122" i="16"/>
  <c r="B25121" i="16"/>
  <c r="B25120" i="16"/>
  <c r="B25119" i="16"/>
  <c r="B25118" i="16"/>
  <c r="B25117" i="16"/>
  <c r="B25116" i="16"/>
  <c r="B25115" i="16"/>
  <c r="B25114" i="16"/>
  <c r="B25113" i="16"/>
  <c r="B25112" i="16"/>
  <c r="B25111" i="16"/>
  <c r="B25110" i="16"/>
  <c r="B25109" i="16"/>
  <c r="B25108" i="16"/>
  <c r="B25107" i="16"/>
  <c r="B25106" i="16"/>
  <c r="B25105" i="16"/>
  <c r="B25104" i="16"/>
  <c r="B25103" i="16"/>
  <c r="B25102" i="16"/>
  <c r="B25101" i="16"/>
  <c r="B25100" i="16"/>
  <c r="B25099" i="16"/>
  <c r="B25098" i="16"/>
  <c r="B25097" i="16"/>
  <c r="B25096" i="16"/>
  <c r="B25095" i="16"/>
  <c r="B25094" i="16"/>
  <c r="B25093" i="16"/>
  <c r="B25092" i="16"/>
  <c r="B25091" i="16"/>
  <c r="B25090" i="16"/>
  <c r="B25089" i="16"/>
  <c r="B25088" i="16"/>
  <c r="B25087" i="16"/>
  <c r="B25086" i="16"/>
  <c r="B25085" i="16"/>
  <c r="B25084" i="16"/>
  <c r="B25083" i="16"/>
  <c r="B25082" i="16"/>
  <c r="B25081" i="16"/>
  <c r="B25080" i="16"/>
  <c r="B25079" i="16"/>
  <c r="B25078" i="16"/>
  <c r="B25077" i="16"/>
  <c r="B25076" i="16"/>
  <c r="B25075" i="16"/>
  <c r="B25074" i="16"/>
  <c r="B25073" i="16"/>
  <c r="B25072" i="16"/>
  <c r="B25071" i="16"/>
  <c r="B25070" i="16"/>
  <c r="B25069" i="16"/>
  <c r="B25068" i="16"/>
  <c r="B25067" i="16"/>
  <c r="B25066" i="16"/>
  <c r="B25065" i="16"/>
  <c r="B25064" i="16"/>
  <c r="B25063" i="16"/>
  <c r="B25062" i="16"/>
  <c r="B25061" i="16"/>
  <c r="B25060" i="16"/>
  <c r="B25059" i="16"/>
  <c r="B25058" i="16"/>
  <c r="B25057" i="16"/>
  <c r="B25056" i="16"/>
  <c r="B25055" i="16"/>
  <c r="B25054" i="16"/>
  <c r="B25053" i="16"/>
  <c r="B25052" i="16"/>
  <c r="B25051" i="16"/>
  <c r="B25050" i="16"/>
  <c r="B25049" i="16"/>
  <c r="B25048" i="16"/>
  <c r="B25047" i="16"/>
  <c r="B25046" i="16"/>
  <c r="B25045" i="16"/>
  <c r="B25044" i="16"/>
  <c r="B25043" i="16"/>
  <c r="B25042" i="16"/>
  <c r="B25041" i="16"/>
  <c r="B25040" i="16"/>
  <c r="B25039" i="16"/>
  <c r="B25038" i="16"/>
  <c r="B25037" i="16"/>
  <c r="B25036" i="16"/>
  <c r="B25035" i="16"/>
  <c r="B25034" i="16"/>
  <c r="B25033" i="16"/>
  <c r="B25032" i="16"/>
  <c r="B25031" i="16"/>
  <c r="B25030" i="16"/>
  <c r="B25029" i="16"/>
  <c r="B25028" i="16"/>
  <c r="B25027" i="16"/>
  <c r="B25026" i="16"/>
  <c r="B25025" i="16"/>
  <c r="B25024" i="16"/>
  <c r="B25023" i="16"/>
  <c r="B25022" i="16"/>
  <c r="B25021" i="16"/>
  <c r="B25020" i="16"/>
  <c r="B25019" i="16"/>
  <c r="B25018" i="16"/>
  <c r="B25017" i="16"/>
  <c r="B25016" i="16"/>
  <c r="B25015" i="16"/>
  <c r="B25014" i="16"/>
  <c r="B25013" i="16"/>
  <c r="B25012" i="16"/>
  <c r="B25011" i="16"/>
  <c r="B25010" i="16"/>
  <c r="B25009" i="16"/>
  <c r="B25008" i="16"/>
  <c r="B25007" i="16"/>
  <c r="B25006" i="16"/>
  <c r="B25005" i="16"/>
  <c r="B25004" i="16"/>
  <c r="B25003" i="16"/>
  <c r="B25002" i="16"/>
  <c r="B25001" i="16"/>
  <c r="B25000" i="16"/>
  <c r="B24999" i="16"/>
  <c r="B24998" i="16"/>
  <c r="B24997" i="16"/>
  <c r="B24996" i="16"/>
  <c r="B24995" i="16"/>
  <c r="B24994" i="16"/>
  <c r="B24993" i="16"/>
  <c r="B24992" i="16"/>
  <c r="B24991" i="16"/>
  <c r="B24990" i="16"/>
  <c r="B24989" i="16"/>
  <c r="B24988" i="16"/>
  <c r="B24987" i="16"/>
  <c r="B24986" i="16"/>
  <c r="B24985" i="16"/>
  <c r="B24984" i="16"/>
  <c r="B24983" i="16"/>
  <c r="B24982" i="16"/>
  <c r="B24981" i="16"/>
  <c r="B24980" i="16"/>
  <c r="B24979" i="16"/>
  <c r="B24978" i="16"/>
  <c r="B24977" i="16"/>
  <c r="B24976" i="16"/>
  <c r="B24975" i="16"/>
  <c r="B24974" i="16"/>
  <c r="B24973" i="16"/>
  <c r="B24972" i="16"/>
  <c r="B24971" i="16"/>
  <c r="B24970" i="16"/>
  <c r="B24969" i="16"/>
  <c r="B24968" i="16"/>
  <c r="B24967" i="16"/>
  <c r="B24966" i="16"/>
  <c r="B24965" i="16"/>
  <c r="B24964" i="16"/>
  <c r="B24963" i="16"/>
  <c r="B24962" i="16"/>
  <c r="B24961" i="16"/>
  <c r="B24960" i="16"/>
  <c r="B24959" i="16"/>
  <c r="B24958" i="16"/>
  <c r="B24957" i="16"/>
  <c r="B24956" i="16"/>
  <c r="B24955" i="16"/>
  <c r="B24954" i="16"/>
  <c r="B24953" i="16"/>
  <c r="B24952" i="16"/>
  <c r="B24951" i="16"/>
  <c r="B24950" i="16"/>
  <c r="B24949" i="16"/>
  <c r="B24948" i="16"/>
  <c r="B24947" i="16"/>
  <c r="B24946" i="16"/>
  <c r="B24945" i="16"/>
  <c r="B24944" i="16"/>
  <c r="B24943" i="16"/>
  <c r="B24942" i="16"/>
  <c r="B24941" i="16"/>
  <c r="B24940" i="16"/>
  <c r="B24939" i="16"/>
  <c r="B24938" i="16"/>
  <c r="B24937" i="16"/>
  <c r="B24936" i="16"/>
  <c r="B24935" i="16"/>
  <c r="B24934" i="16"/>
  <c r="B24933" i="16"/>
  <c r="B24932" i="16"/>
  <c r="B24931" i="16"/>
  <c r="B24930" i="16"/>
  <c r="B24929" i="16"/>
  <c r="B24928" i="16"/>
  <c r="B24927" i="16"/>
  <c r="B24926" i="16"/>
  <c r="B24925" i="16"/>
  <c r="B24924" i="16"/>
  <c r="B24923" i="16"/>
  <c r="B24922" i="16"/>
  <c r="B24921" i="16"/>
  <c r="B24920" i="16"/>
  <c r="B24919" i="16"/>
  <c r="B24918" i="16"/>
  <c r="B24917" i="16"/>
  <c r="B24916" i="16"/>
  <c r="B24915" i="16"/>
  <c r="B24914" i="16"/>
  <c r="B24913" i="16"/>
  <c r="B24912" i="16"/>
  <c r="B24911" i="16"/>
  <c r="B24910" i="16"/>
  <c r="B24909" i="16"/>
  <c r="B24908" i="16"/>
  <c r="B24907" i="16"/>
  <c r="B24906" i="16"/>
  <c r="B24905" i="16"/>
  <c r="B24904" i="16"/>
  <c r="B24903" i="16"/>
  <c r="B24902" i="16"/>
  <c r="B24901" i="16"/>
  <c r="B24900" i="16"/>
  <c r="B24899" i="16"/>
  <c r="B24898" i="16"/>
  <c r="B24897" i="16"/>
  <c r="B24896" i="16"/>
  <c r="B24895" i="16"/>
  <c r="B24894" i="16"/>
  <c r="B24893" i="16"/>
  <c r="B24892" i="16"/>
  <c r="B24891" i="16"/>
  <c r="B24890" i="16"/>
  <c r="B24889" i="16"/>
  <c r="B24888" i="16"/>
  <c r="B24887" i="16"/>
  <c r="B24886" i="16"/>
  <c r="B24885" i="16"/>
  <c r="B24884" i="16"/>
  <c r="B24883" i="16"/>
  <c r="B24882" i="16"/>
  <c r="B24881" i="16"/>
  <c r="B24880" i="16"/>
  <c r="B24879" i="16"/>
  <c r="B24878" i="16"/>
  <c r="B24877" i="16"/>
  <c r="B24876" i="16"/>
  <c r="B24875" i="16"/>
  <c r="B24874" i="16"/>
  <c r="B24873" i="16"/>
  <c r="B24872" i="16"/>
  <c r="B24871" i="16"/>
  <c r="B24870" i="16"/>
  <c r="B24869" i="16"/>
  <c r="B24868" i="16"/>
  <c r="B24867" i="16"/>
  <c r="B24866" i="16"/>
  <c r="B24865" i="16"/>
  <c r="B24864" i="16"/>
  <c r="B24863" i="16"/>
  <c r="B24862" i="16"/>
  <c r="B24861" i="16"/>
  <c r="B24860" i="16"/>
  <c r="B24859" i="16"/>
  <c r="B24858" i="16"/>
  <c r="B24857" i="16"/>
  <c r="B24856" i="16"/>
  <c r="B24855" i="16"/>
  <c r="B24854" i="16"/>
  <c r="B24853" i="16"/>
  <c r="B24852" i="16"/>
  <c r="B24851" i="16"/>
  <c r="B24850" i="16"/>
  <c r="B24849" i="16"/>
  <c r="B24848" i="16"/>
  <c r="B24847" i="16"/>
  <c r="B24846" i="16"/>
  <c r="B24845" i="16"/>
  <c r="B24844" i="16"/>
  <c r="B24843" i="16"/>
  <c r="B24842" i="16"/>
  <c r="B24841" i="16"/>
  <c r="B24840" i="16"/>
  <c r="B24839" i="16"/>
  <c r="B24838" i="16"/>
  <c r="B24837" i="16"/>
  <c r="B24836" i="16"/>
  <c r="B24835" i="16"/>
  <c r="B24834" i="16"/>
  <c r="B24833" i="16"/>
  <c r="B24832" i="16"/>
  <c r="B24831" i="16"/>
  <c r="B24830" i="16"/>
  <c r="B24829" i="16"/>
  <c r="B24828" i="16"/>
  <c r="B24827" i="16"/>
  <c r="B24826" i="16"/>
  <c r="B24825" i="16"/>
  <c r="B24824" i="16"/>
  <c r="B24823" i="16"/>
  <c r="B24822" i="16"/>
  <c r="B24821" i="16"/>
  <c r="B24820" i="16"/>
  <c r="B24819" i="16"/>
  <c r="B24818" i="16"/>
  <c r="B24817" i="16"/>
  <c r="B24816" i="16"/>
  <c r="B24815" i="16"/>
  <c r="B24814" i="16"/>
  <c r="B24813" i="16"/>
  <c r="B24812" i="16"/>
  <c r="B24811" i="16"/>
  <c r="B24810" i="16"/>
  <c r="B24809" i="16"/>
  <c r="B24808" i="16"/>
  <c r="B24807" i="16"/>
  <c r="B24806" i="16"/>
  <c r="B24805" i="16"/>
  <c r="B24804" i="16"/>
  <c r="B24803" i="16"/>
  <c r="B24802" i="16"/>
  <c r="B24801" i="16"/>
  <c r="B24800" i="16"/>
  <c r="B24799" i="16"/>
  <c r="B24798" i="16"/>
  <c r="B24797" i="16"/>
  <c r="B24796" i="16"/>
  <c r="B24795" i="16"/>
  <c r="B24794" i="16"/>
  <c r="B24793" i="16"/>
  <c r="B24792" i="16"/>
  <c r="B24791" i="16"/>
  <c r="B24790" i="16"/>
  <c r="B24789" i="16"/>
  <c r="B24788" i="16"/>
  <c r="B24787" i="16"/>
  <c r="B24786" i="16"/>
  <c r="B24785" i="16"/>
  <c r="B24784" i="16"/>
  <c r="B24783" i="16"/>
  <c r="B24782" i="16"/>
  <c r="B24781" i="16"/>
  <c r="B24780" i="16"/>
  <c r="B24779" i="16"/>
  <c r="B24778" i="16"/>
  <c r="B24777" i="16"/>
  <c r="B24776" i="16"/>
  <c r="B24775" i="16"/>
  <c r="B24774" i="16"/>
  <c r="B24773" i="16"/>
  <c r="B24772" i="16"/>
  <c r="B24771" i="16"/>
  <c r="B24770" i="16"/>
  <c r="B24769" i="16"/>
  <c r="B24768" i="16"/>
  <c r="B24767" i="16"/>
  <c r="B24766" i="16"/>
  <c r="B24765" i="16"/>
  <c r="B24764" i="16"/>
  <c r="B24763" i="16"/>
  <c r="B24762" i="16"/>
  <c r="B24761" i="16"/>
  <c r="B24760" i="16"/>
  <c r="B24759" i="16"/>
  <c r="B24758" i="16"/>
  <c r="B24757" i="16"/>
  <c r="B24756" i="16"/>
  <c r="B24755" i="16"/>
  <c r="B24754" i="16"/>
  <c r="B24753" i="16"/>
  <c r="B24752" i="16"/>
  <c r="B24751" i="16"/>
  <c r="B24750" i="16"/>
  <c r="B24749" i="16"/>
  <c r="B24748" i="16"/>
  <c r="B24747" i="16"/>
  <c r="B24746" i="16"/>
  <c r="B24745" i="16"/>
  <c r="B24744" i="16"/>
  <c r="B24743" i="16"/>
  <c r="B24742" i="16"/>
  <c r="B24741" i="16"/>
  <c r="B24740" i="16"/>
  <c r="B24739" i="16"/>
  <c r="B24738" i="16"/>
  <c r="B24737" i="16"/>
  <c r="B24736" i="16"/>
  <c r="B24735" i="16"/>
  <c r="B24734" i="16"/>
  <c r="B24733" i="16"/>
  <c r="B24732" i="16"/>
  <c r="B24731" i="16"/>
  <c r="B24730" i="16"/>
  <c r="B24729" i="16"/>
  <c r="B24728" i="16"/>
  <c r="B24727" i="16"/>
  <c r="B24726" i="16"/>
  <c r="B24725" i="16"/>
  <c r="B24724" i="16"/>
  <c r="B24723" i="16"/>
  <c r="B24722" i="16"/>
  <c r="B24721" i="16"/>
  <c r="B24720" i="16"/>
  <c r="B24719" i="16"/>
  <c r="B24718" i="16"/>
  <c r="B24717" i="16"/>
  <c r="B24716" i="16"/>
  <c r="B24715" i="16"/>
  <c r="B24714" i="16"/>
  <c r="B24713" i="16"/>
  <c r="B24712" i="16"/>
  <c r="B24711" i="16"/>
  <c r="B24710" i="16"/>
  <c r="B24709" i="16"/>
  <c r="B24708" i="16"/>
  <c r="B24707" i="16"/>
  <c r="B24706" i="16"/>
  <c r="B24705" i="16"/>
  <c r="B24704" i="16"/>
  <c r="B24703" i="16"/>
  <c r="B24702" i="16"/>
  <c r="B24701" i="16"/>
  <c r="B24700" i="16"/>
  <c r="B24699" i="16"/>
  <c r="B24698" i="16"/>
  <c r="B24697" i="16"/>
  <c r="B24696" i="16"/>
  <c r="B24695" i="16"/>
  <c r="B24694" i="16"/>
  <c r="B24693" i="16"/>
  <c r="B24692" i="16"/>
  <c r="B24691" i="16"/>
  <c r="B24690" i="16"/>
  <c r="B24689" i="16"/>
  <c r="B24688" i="16"/>
  <c r="B24687" i="16"/>
  <c r="B24686" i="16"/>
  <c r="B24685" i="16"/>
  <c r="B24684" i="16"/>
  <c r="B24683" i="16"/>
  <c r="B24682" i="16"/>
  <c r="B24681" i="16"/>
  <c r="B24680" i="16"/>
  <c r="B24679" i="16"/>
  <c r="B24678" i="16"/>
  <c r="B24677" i="16"/>
  <c r="B24676" i="16"/>
  <c r="B24675" i="16"/>
  <c r="B24674" i="16"/>
  <c r="B24673" i="16"/>
  <c r="B24672" i="16"/>
  <c r="B24671" i="16"/>
  <c r="B24670" i="16"/>
  <c r="B24669" i="16"/>
  <c r="B24668" i="16"/>
  <c r="B24667" i="16"/>
  <c r="B24666" i="16"/>
  <c r="B24665" i="16"/>
  <c r="B24664" i="16"/>
  <c r="B24663" i="16"/>
  <c r="B24662" i="16"/>
  <c r="B24661" i="16"/>
  <c r="B24660" i="16"/>
  <c r="B24659" i="16"/>
  <c r="B24658" i="16"/>
  <c r="B24657" i="16"/>
  <c r="B24656" i="16"/>
  <c r="B24655" i="16"/>
  <c r="B24654" i="16"/>
  <c r="B24653" i="16"/>
  <c r="B24652" i="16"/>
  <c r="B24651" i="16"/>
  <c r="B24650" i="16"/>
  <c r="B24649" i="16"/>
  <c r="B24648" i="16"/>
  <c r="B24647" i="16"/>
  <c r="B24646" i="16"/>
  <c r="B24645" i="16"/>
  <c r="B24644" i="16"/>
  <c r="B24643" i="16"/>
  <c r="B24642" i="16"/>
  <c r="B24641" i="16"/>
  <c r="B24640" i="16"/>
  <c r="B24639" i="16"/>
  <c r="B24638" i="16"/>
  <c r="B24637" i="16"/>
  <c r="B24636" i="16"/>
  <c r="B24635" i="16"/>
  <c r="B24634" i="16"/>
  <c r="B24633" i="16"/>
  <c r="B24632" i="16"/>
  <c r="B24631" i="16"/>
  <c r="B24630" i="16"/>
  <c r="B24629" i="16"/>
  <c r="B24628" i="16"/>
  <c r="B24627" i="16"/>
  <c r="B24626" i="16"/>
  <c r="B24625" i="16"/>
  <c r="B24624" i="16"/>
  <c r="B24623" i="16"/>
  <c r="B24622" i="16"/>
  <c r="B24621" i="16"/>
  <c r="B24620" i="16"/>
  <c r="B24619" i="16"/>
  <c r="B24618" i="16"/>
  <c r="B24617" i="16"/>
  <c r="B24616" i="16"/>
  <c r="B24615" i="16"/>
  <c r="B24614" i="16"/>
  <c r="B24613" i="16"/>
  <c r="B24612" i="16"/>
  <c r="B24611" i="16"/>
  <c r="B24610" i="16"/>
  <c r="B24609" i="16"/>
  <c r="B24608" i="16"/>
  <c r="B24607" i="16"/>
  <c r="B24606" i="16"/>
  <c r="B24605" i="16"/>
  <c r="B24604" i="16"/>
  <c r="B24603" i="16"/>
  <c r="B24602" i="16"/>
  <c r="B24601" i="16"/>
  <c r="B24600" i="16"/>
  <c r="B24599" i="16"/>
  <c r="B24598" i="16"/>
  <c r="B24597" i="16"/>
  <c r="B24596" i="16"/>
  <c r="B24595" i="16"/>
  <c r="B24594" i="16"/>
  <c r="B24593" i="16"/>
  <c r="B24592" i="16"/>
  <c r="B24591" i="16"/>
  <c r="B24590" i="16"/>
  <c r="B24589" i="16"/>
  <c r="B24588" i="16"/>
  <c r="B24587" i="16"/>
  <c r="B24586" i="16"/>
  <c r="B24585" i="16"/>
  <c r="B24584" i="16"/>
  <c r="B24583" i="16"/>
  <c r="B24582" i="16"/>
  <c r="B24581" i="16"/>
  <c r="B24580" i="16"/>
  <c r="B24579" i="16"/>
  <c r="B24578" i="16"/>
  <c r="B24577" i="16"/>
  <c r="B24576" i="16"/>
  <c r="B24575" i="16"/>
  <c r="B24574" i="16"/>
  <c r="B24573" i="16"/>
  <c r="B24572" i="16"/>
  <c r="B24571" i="16"/>
  <c r="B24570" i="16"/>
  <c r="B24569" i="16"/>
  <c r="B24568" i="16"/>
  <c r="B24567" i="16"/>
  <c r="B24566" i="16"/>
  <c r="B24565" i="16"/>
  <c r="B24564" i="16"/>
  <c r="B24563" i="16"/>
  <c r="B24562" i="16"/>
  <c r="B24561" i="16"/>
  <c r="B24560" i="16"/>
  <c r="B24559" i="16"/>
  <c r="B24558" i="16"/>
  <c r="B24557" i="16"/>
  <c r="B24556" i="16"/>
  <c r="B24555" i="16"/>
  <c r="B24554" i="16"/>
  <c r="B24553" i="16"/>
  <c r="B24552" i="16"/>
  <c r="B24551" i="16"/>
  <c r="B24550" i="16"/>
  <c r="B24549" i="16"/>
  <c r="B24548" i="16"/>
  <c r="B24547" i="16"/>
  <c r="B24546" i="16"/>
  <c r="B24545" i="16"/>
  <c r="B24544" i="16"/>
  <c r="B24543" i="16"/>
  <c r="B24542" i="16"/>
  <c r="B24541" i="16"/>
  <c r="B24540" i="16"/>
  <c r="B24539" i="16"/>
  <c r="B24538" i="16"/>
  <c r="B24537" i="16"/>
  <c r="B24536" i="16"/>
  <c r="B24535" i="16"/>
  <c r="B24534" i="16"/>
  <c r="B24533" i="16"/>
  <c r="B24532" i="16"/>
  <c r="B24531" i="16"/>
  <c r="B24530" i="16"/>
  <c r="B24529" i="16"/>
  <c r="B24528" i="16"/>
  <c r="B24527" i="16"/>
  <c r="B24526" i="16"/>
  <c r="B24525" i="16"/>
  <c r="B24524" i="16"/>
  <c r="B24523" i="16"/>
  <c r="B24522" i="16"/>
  <c r="B24521" i="16"/>
  <c r="B24520" i="16"/>
  <c r="B24519" i="16"/>
  <c r="B24518" i="16"/>
  <c r="B24517" i="16"/>
  <c r="B24516" i="16"/>
  <c r="B24515" i="16"/>
  <c r="B24514" i="16"/>
  <c r="B24513" i="16"/>
  <c r="B24512" i="16"/>
  <c r="B24511" i="16"/>
  <c r="B24510" i="16"/>
  <c r="B24509" i="16"/>
  <c r="B24508" i="16"/>
  <c r="B24507" i="16"/>
  <c r="B24506" i="16"/>
  <c r="B24505" i="16"/>
  <c r="B24504" i="16"/>
  <c r="B24503" i="16"/>
  <c r="B24502" i="16"/>
  <c r="B24501" i="16"/>
  <c r="B24500" i="16"/>
  <c r="B24499" i="16"/>
  <c r="B24498" i="16"/>
  <c r="B24497" i="16"/>
  <c r="B24496" i="16"/>
  <c r="B24495" i="16"/>
  <c r="B24494" i="16"/>
  <c r="B24493" i="16"/>
  <c r="B24492" i="16"/>
  <c r="B24491" i="16"/>
  <c r="B24490" i="16"/>
  <c r="B24489" i="16"/>
  <c r="B24488" i="16"/>
  <c r="B24487" i="16"/>
  <c r="B24486" i="16"/>
  <c r="B24485" i="16"/>
  <c r="B24484" i="16"/>
  <c r="B24483" i="16"/>
  <c r="B24482" i="16"/>
  <c r="B24481" i="16"/>
  <c r="B24480" i="16"/>
  <c r="B24479" i="16"/>
  <c r="B24478" i="16"/>
  <c r="B24477" i="16"/>
  <c r="B24476" i="16"/>
  <c r="B24475" i="16"/>
  <c r="B24474" i="16"/>
  <c r="B24473" i="16"/>
  <c r="B24472" i="16"/>
  <c r="B24471" i="16"/>
  <c r="B24470" i="16"/>
  <c r="B24469" i="16"/>
  <c r="B24468" i="16"/>
  <c r="B24467" i="16"/>
  <c r="B24466" i="16"/>
  <c r="B24465" i="16"/>
  <c r="B24464" i="16"/>
  <c r="B24463" i="16"/>
  <c r="B24462" i="16"/>
  <c r="B24461" i="16"/>
  <c r="B24460" i="16"/>
  <c r="B24459" i="16"/>
  <c r="B24458" i="16"/>
  <c r="B24457" i="16"/>
  <c r="B24456" i="16"/>
  <c r="B24455" i="16"/>
  <c r="B24454" i="16"/>
  <c r="B24453" i="16"/>
  <c r="B24452" i="16"/>
  <c r="B24451" i="16"/>
  <c r="B24450" i="16"/>
  <c r="B24449" i="16"/>
  <c r="B24448" i="16"/>
  <c r="B24447" i="16"/>
  <c r="B24446" i="16"/>
  <c r="B24445" i="16"/>
  <c r="B24444" i="16"/>
  <c r="B24443" i="16"/>
  <c r="B24442" i="16"/>
  <c r="B24441" i="16"/>
  <c r="B24440" i="16"/>
  <c r="B24439" i="16"/>
  <c r="B24438" i="16"/>
  <c r="B24437" i="16"/>
  <c r="B24436" i="16"/>
  <c r="B24435" i="16"/>
  <c r="B24434" i="16"/>
  <c r="B24433" i="16"/>
  <c r="B24432" i="16"/>
  <c r="B24431" i="16"/>
  <c r="B24430" i="16"/>
  <c r="B24429" i="16"/>
  <c r="B24428" i="16"/>
  <c r="B24427" i="16"/>
  <c r="B24426" i="16"/>
  <c r="B24425" i="16"/>
  <c r="B24424" i="16"/>
  <c r="B24423" i="16"/>
  <c r="B24422" i="16"/>
  <c r="B24421" i="16"/>
  <c r="B24420" i="16"/>
  <c r="B24419" i="16"/>
  <c r="B24418" i="16"/>
  <c r="B24417" i="16"/>
  <c r="B24416" i="16"/>
  <c r="B24415" i="16"/>
  <c r="B24414" i="16"/>
  <c r="B24413" i="16"/>
  <c r="B24412" i="16"/>
  <c r="B24411" i="16"/>
  <c r="B24410" i="16"/>
  <c r="B24409" i="16"/>
  <c r="B24408" i="16"/>
  <c r="B24407" i="16"/>
  <c r="B24406" i="16"/>
  <c r="B24405" i="16"/>
  <c r="B24404" i="16"/>
  <c r="B24403" i="16"/>
  <c r="B24402" i="16"/>
  <c r="B24401" i="16"/>
  <c r="B24400" i="16"/>
  <c r="B24399" i="16"/>
  <c r="B24398" i="16"/>
  <c r="B24397" i="16"/>
  <c r="B24396" i="16"/>
  <c r="B24395" i="16"/>
  <c r="B24394" i="16"/>
  <c r="B24393" i="16"/>
  <c r="B24392" i="16"/>
  <c r="B24391" i="16"/>
  <c r="B24390" i="16"/>
  <c r="B24389" i="16"/>
  <c r="B24388" i="16"/>
  <c r="B24387" i="16"/>
  <c r="B24386" i="16"/>
  <c r="B24385" i="16"/>
  <c r="B24384" i="16"/>
  <c r="B24383" i="16"/>
  <c r="B24382" i="16"/>
  <c r="B24381" i="16"/>
  <c r="B24380" i="16"/>
  <c r="B24379" i="16"/>
  <c r="B24378" i="16"/>
  <c r="B24377" i="16"/>
  <c r="B24376" i="16"/>
  <c r="B24375" i="16"/>
  <c r="B24374" i="16"/>
  <c r="B24373" i="16"/>
  <c r="B24372" i="16"/>
  <c r="B24371" i="16"/>
  <c r="B24370" i="16"/>
  <c r="B24369" i="16"/>
  <c r="B24368" i="16"/>
  <c r="B24367" i="16"/>
  <c r="B24366" i="16"/>
  <c r="B24365" i="16"/>
  <c r="B24364" i="16"/>
  <c r="B24363" i="16"/>
  <c r="B24362" i="16"/>
  <c r="B24361" i="16"/>
  <c r="B24360" i="16"/>
  <c r="B24359" i="16"/>
  <c r="B24358" i="16"/>
  <c r="B24357" i="16"/>
  <c r="B24356" i="16"/>
  <c r="B24355" i="16"/>
  <c r="B24354" i="16"/>
  <c r="B24353" i="16"/>
  <c r="B24352" i="16"/>
  <c r="B24351" i="16"/>
  <c r="B24350" i="16"/>
  <c r="B24349" i="16"/>
  <c r="B24348" i="16"/>
  <c r="B24347" i="16"/>
  <c r="B24346" i="16"/>
  <c r="B24345" i="16"/>
  <c r="B24344" i="16"/>
  <c r="B24343" i="16"/>
  <c r="B24342" i="16"/>
  <c r="B24341" i="16"/>
  <c r="B24340" i="16"/>
  <c r="B24339" i="16"/>
  <c r="B24338" i="16"/>
  <c r="B24337" i="16"/>
  <c r="B24336" i="16"/>
  <c r="B24335" i="16"/>
  <c r="B24334" i="16"/>
  <c r="B24333" i="16"/>
  <c r="B24332" i="16"/>
  <c r="B24331" i="16"/>
  <c r="B24330" i="16"/>
  <c r="B24329" i="16"/>
  <c r="B24328" i="16"/>
  <c r="B24327" i="16"/>
  <c r="B24326" i="16"/>
  <c r="B24325" i="16"/>
  <c r="B24324" i="16"/>
  <c r="B24323" i="16"/>
  <c r="B24322" i="16"/>
  <c r="B24321" i="16"/>
  <c r="B24320" i="16"/>
  <c r="B24319" i="16"/>
  <c r="B24318" i="16"/>
  <c r="B24317" i="16"/>
  <c r="B24316" i="16"/>
  <c r="B24315" i="16"/>
  <c r="B24314" i="16"/>
  <c r="B24313" i="16"/>
  <c r="B24312" i="16"/>
  <c r="B24311" i="16"/>
  <c r="B24310" i="16"/>
  <c r="B24309" i="16"/>
  <c r="B24308" i="16"/>
  <c r="B24307" i="16"/>
  <c r="B24306" i="16"/>
  <c r="B24305" i="16"/>
  <c r="B24304" i="16"/>
  <c r="B24303" i="16"/>
  <c r="B24302" i="16"/>
  <c r="B24301" i="16"/>
  <c r="B24300" i="16"/>
  <c r="B24299" i="16"/>
  <c r="B24298" i="16"/>
  <c r="B24297" i="16"/>
  <c r="B24296" i="16"/>
  <c r="B24295" i="16"/>
  <c r="B24294" i="16"/>
  <c r="B24293" i="16"/>
  <c r="B24292" i="16"/>
  <c r="B24291" i="16"/>
  <c r="B24290" i="16"/>
  <c r="B24289" i="16"/>
  <c r="B24288" i="16"/>
  <c r="B24287" i="16"/>
  <c r="B24286" i="16"/>
  <c r="B24285" i="16"/>
  <c r="B24284" i="16"/>
  <c r="B24283" i="16"/>
  <c r="B24282" i="16"/>
  <c r="B24281" i="16"/>
  <c r="B24280" i="16"/>
  <c r="B24279" i="16"/>
  <c r="B24278" i="16"/>
  <c r="B24277" i="16"/>
  <c r="B24276" i="16"/>
  <c r="B24275" i="16"/>
  <c r="B24274" i="16"/>
  <c r="B24273" i="16"/>
  <c r="B24272" i="16"/>
  <c r="B24271" i="16"/>
  <c r="B24270" i="16"/>
  <c r="B24269" i="16"/>
  <c r="B24268" i="16"/>
  <c r="B24267" i="16"/>
  <c r="B24266" i="16"/>
  <c r="B24265" i="16"/>
  <c r="B24264" i="16"/>
  <c r="B24263" i="16"/>
  <c r="B24262" i="16"/>
  <c r="B24261" i="16"/>
  <c r="B24260" i="16"/>
  <c r="B24259" i="16"/>
  <c r="B24258" i="16"/>
  <c r="B24257" i="16"/>
  <c r="B24256" i="16"/>
  <c r="B24255" i="16"/>
  <c r="B24254" i="16"/>
  <c r="B24253" i="16"/>
  <c r="B24252" i="16"/>
  <c r="B24251" i="16"/>
  <c r="B24250" i="16"/>
  <c r="B24249" i="16"/>
  <c r="B24248" i="16"/>
  <c r="B24247" i="16"/>
  <c r="B24246" i="16"/>
  <c r="B24245" i="16"/>
  <c r="B24244" i="16"/>
  <c r="B24243" i="16"/>
  <c r="B24242" i="16"/>
  <c r="B24241" i="16"/>
  <c r="B24240" i="16"/>
  <c r="B24239" i="16"/>
  <c r="B24238" i="16"/>
  <c r="B24237" i="16"/>
  <c r="B24236" i="16"/>
  <c r="B24235" i="16"/>
  <c r="B24234" i="16"/>
  <c r="B24233" i="16"/>
  <c r="B24232" i="16"/>
  <c r="B24231" i="16"/>
  <c r="B24230" i="16"/>
  <c r="B24229" i="16"/>
  <c r="B24228" i="16"/>
  <c r="B24227" i="16"/>
  <c r="B24226" i="16"/>
  <c r="B24225" i="16"/>
  <c r="B24224" i="16"/>
  <c r="B24223" i="16"/>
  <c r="B24222" i="16"/>
  <c r="B24221" i="16"/>
  <c r="B24220" i="16"/>
  <c r="B24219" i="16"/>
  <c r="B24218" i="16"/>
  <c r="B24217" i="16"/>
  <c r="B24216" i="16"/>
  <c r="B24215" i="16"/>
  <c r="B24214" i="16"/>
  <c r="B24213" i="16"/>
  <c r="B24212" i="16"/>
  <c r="B24211" i="16"/>
  <c r="B24210" i="16"/>
  <c r="B24209" i="16"/>
  <c r="B24208" i="16"/>
  <c r="B24207" i="16"/>
  <c r="B24206" i="16"/>
  <c r="B24205" i="16"/>
  <c r="B24204" i="16"/>
  <c r="B24203" i="16"/>
  <c r="B24202" i="16"/>
  <c r="B24201" i="16"/>
  <c r="B24200" i="16"/>
  <c r="B24199" i="16"/>
  <c r="B24198" i="16"/>
  <c r="B24197" i="16"/>
  <c r="B24196" i="16"/>
  <c r="B24195" i="16"/>
  <c r="B24194" i="16"/>
  <c r="B24193" i="16"/>
  <c r="B24192" i="16"/>
  <c r="B24191" i="16"/>
  <c r="B24190" i="16"/>
  <c r="B24189" i="16"/>
  <c r="B24188" i="16"/>
  <c r="B24187" i="16"/>
  <c r="B24186" i="16"/>
  <c r="B24185" i="16"/>
  <c r="B24184" i="16"/>
  <c r="B24183" i="16"/>
  <c r="B24182" i="16"/>
  <c r="B24181" i="16"/>
  <c r="B24180" i="16"/>
  <c r="B24179" i="16"/>
  <c r="B24178" i="16"/>
  <c r="B24177" i="16"/>
  <c r="B24176" i="16"/>
  <c r="B24175" i="16"/>
  <c r="B24174" i="16"/>
  <c r="B24173" i="16"/>
  <c r="B24172" i="16"/>
  <c r="B24171" i="16"/>
  <c r="B24170" i="16"/>
  <c r="B24169" i="16"/>
  <c r="B24168" i="16"/>
  <c r="B24167" i="16"/>
  <c r="B24166" i="16"/>
  <c r="B24165" i="16"/>
  <c r="B24164" i="16"/>
  <c r="B24163" i="16"/>
  <c r="B24162" i="16"/>
  <c r="B24161" i="16"/>
  <c r="B24160" i="16"/>
  <c r="B24159" i="16"/>
  <c r="B24158" i="16"/>
  <c r="B24157" i="16"/>
  <c r="B24156" i="16"/>
  <c r="B24155" i="16"/>
  <c r="B24154" i="16"/>
  <c r="B24153" i="16"/>
  <c r="B24152" i="16"/>
  <c r="B24151" i="16"/>
  <c r="B24150" i="16"/>
  <c r="B24149" i="16"/>
  <c r="B24148" i="16"/>
  <c r="B24147" i="16"/>
  <c r="B24146" i="16"/>
  <c r="B24145" i="16"/>
  <c r="B24144" i="16"/>
  <c r="B24143" i="16"/>
  <c r="B24142" i="16"/>
  <c r="B24141" i="16"/>
  <c r="B24140" i="16"/>
  <c r="B24139" i="16"/>
  <c r="B24138" i="16"/>
  <c r="B24137" i="16"/>
  <c r="B24136" i="16"/>
  <c r="B24135" i="16"/>
  <c r="B24134" i="16"/>
  <c r="B24133" i="16"/>
  <c r="B24132" i="16"/>
  <c r="B24131" i="16"/>
  <c r="B24130" i="16"/>
  <c r="B24129" i="16"/>
  <c r="B24128" i="16"/>
  <c r="B24127" i="16"/>
  <c r="B24126" i="16"/>
  <c r="B24125" i="16"/>
  <c r="B24124" i="16"/>
  <c r="B24123" i="16"/>
  <c r="B24122" i="16"/>
  <c r="B24121" i="16"/>
  <c r="B24120" i="16"/>
  <c r="B24119" i="16"/>
  <c r="B24118" i="16"/>
  <c r="B24117" i="16"/>
  <c r="B24116" i="16"/>
  <c r="B24115" i="16"/>
  <c r="B24114" i="16"/>
  <c r="B24113" i="16"/>
  <c r="B24112" i="16"/>
  <c r="B24111" i="16"/>
  <c r="B24110" i="16"/>
  <c r="B24109" i="16"/>
  <c r="B24108" i="16"/>
  <c r="B24107" i="16"/>
  <c r="B24106" i="16"/>
  <c r="B24105" i="16"/>
  <c r="B24104" i="16"/>
  <c r="B24103" i="16"/>
  <c r="B24102" i="16"/>
  <c r="B24101" i="16"/>
  <c r="B24100" i="16"/>
  <c r="B24099" i="16"/>
  <c r="B24098" i="16"/>
  <c r="B24097" i="16"/>
  <c r="B24096" i="16"/>
  <c r="B24095" i="16"/>
  <c r="B24094" i="16"/>
  <c r="B24093" i="16"/>
  <c r="B24092" i="16"/>
  <c r="B24091" i="16"/>
  <c r="B24090" i="16"/>
  <c r="B24089" i="16"/>
  <c r="B24088" i="16"/>
  <c r="B24087" i="16"/>
  <c r="B24086" i="16"/>
  <c r="B24085" i="16"/>
  <c r="B24084" i="16"/>
  <c r="B24083" i="16"/>
  <c r="B24082" i="16"/>
  <c r="B24081" i="16"/>
  <c r="B24080" i="16"/>
  <c r="B24079" i="16"/>
  <c r="B24078" i="16"/>
  <c r="B24077" i="16"/>
  <c r="B24076" i="16"/>
  <c r="B24075" i="16"/>
  <c r="B24074" i="16"/>
  <c r="B24073" i="16"/>
  <c r="B24072" i="16"/>
  <c r="B24071" i="16"/>
  <c r="B24070" i="16"/>
  <c r="B24069" i="16"/>
  <c r="B24068" i="16"/>
  <c r="B24067" i="16"/>
  <c r="B24066" i="16"/>
  <c r="B24065" i="16"/>
  <c r="B24064" i="16"/>
  <c r="B24063" i="16"/>
  <c r="B24062" i="16"/>
  <c r="B24061" i="16"/>
  <c r="B24060" i="16"/>
  <c r="B24059" i="16"/>
  <c r="B24058" i="16"/>
  <c r="B24057" i="16"/>
  <c r="B24056" i="16"/>
  <c r="B24055" i="16"/>
  <c r="B24054" i="16"/>
  <c r="B24053" i="16"/>
  <c r="B24052" i="16"/>
  <c r="B24051" i="16"/>
  <c r="B24050" i="16"/>
  <c r="B24049" i="16"/>
  <c r="B24048" i="16"/>
  <c r="B24047" i="16"/>
  <c r="B24046" i="16"/>
  <c r="B24045" i="16"/>
  <c r="B24044" i="16"/>
  <c r="B24043" i="16"/>
  <c r="B24042" i="16"/>
  <c r="B24041" i="16"/>
  <c r="B24040" i="16"/>
  <c r="B24039" i="16"/>
  <c r="B24038" i="16"/>
  <c r="B24037" i="16"/>
  <c r="B24036" i="16"/>
  <c r="B24035" i="16"/>
  <c r="B24034" i="16"/>
  <c r="B24033" i="16"/>
  <c r="B24032" i="16"/>
  <c r="B24031" i="16"/>
  <c r="B24030" i="16"/>
  <c r="B24029" i="16"/>
  <c r="B24028" i="16"/>
  <c r="B24027" i="16"/>
  <c r="B24026" i="16"/>
  <c r="B24025" i="16"/>
  <c r="B24024" i="16"/>
  <c r="B24023" i="16"/>
  <c r="B24022" i="16"/>
  <c r="B24021" i="16"/>
  <c r="B24020" i="16"/>
  <c r="B24019" i="16"/>
  <c r="B24018" i="16"/>
  <c r="B24017" i="16"/>
  <c r="B24016" i="16"/>
  <c r="B24015" i="16"/>
  <c r="B24014" i="16"/>
  <c r="B24013" i="16"/>
  <c r="B24012" i="16"/>
  <c r="B24011" i="16"/>
  <c r="B24010" i="16"/>
  <c r="B24009" i="16"/>
  <c r="B24008" i="16"/>
  <c r="B24007" i="16"/>
  <c r="B24006" i="16"/>
  <c r="B24005" i="16"/>
  <c r="B24004" i="16"/>
  <c r="B24003" i="16"/>
  <c r="B24002" i="16"/>
  <c r="B24001" i="16"/>
  <c r="B24000" i="16"/>
  <c r="B23999" i="16"/>
  <c r="B23998" i="16"/>
  <c r="B23997" i="16"/>
  <c r="B23996" i="16"/>
  <c r="B23995" i="16"/>
  <c r="B23994" i="16"/>
  <c r="B23993" i="16"/>
  <c r="B23992" i="16"/>
  <c r="B23991" i="16"/>
  <c r="B23990" i="16"/>
  <c r="B23989" i="16"/>
  <c r="B23988" i="16"/>
  <c r="B23987" i="16"/>
  <c r="B23986" i="16"/>
  <c r="B23985" i="16"/>
  <c r="B23984" i="16"/>
  <c r="B23983" i="16"/>
  <c r="B23982" i="16"/>
  <c r="B23981" i="16"/>
  <c r="B23980" i="16"/>
  <c r="B23979" i="16"/>
  <c r="B23978" i="16"/>
  <c r="B23977" i="16"/>
  <c r="B23976" i="16"/>
  <c r="B23975" i="16"/>
  <c r="B23974" i="16"/>
  <c r="B23973" i="16"/>
  <c r="B23972" i="16"/>
  <c r="B23971" i="16"/>
  <c r="B23970" i="16"/>
  <c r="B23969" i="16"/>
  <c r="B23968" i="16"/>
  <c r="B23967" i="16"/>
  <c r="B23966" i="16"/>
  <c r="B23965" i="16"/>
  <c r="B23964" i="16"/>
  <c r="B23963" i="16"/>
  <c r="B23962" i="16"/>
  <c r="B23961" i="16"/>
  <c r="B23960" i="16"/>
  <c r="B23959" i="16"/>
  <c r="B23958" i="16"/>
  <c r="B23957" i="16"/>
  <c r="B23956" i="16"/>
  <c r="B23955" i="16"/>
  <c r="B23954" i="16"/>
  <c r="B23953" i="16"/>
  <c r="B23952" i="16"/>
  <c r="B23951" i="16"/>
  <c r="B23950" i="16"/>
  <c r="B23949" i="16"/>
  <c r="B23948" i="16"/>
  <c r="B23947" i="16"/>
  <c r="B23946" i="16"/>
  <c r="B23945" i="16"/>
  <c r="B23944" i="16"/>
  <c r="B23943" i="16"/>
  <c r="B23942" i="16"/>
  <c r="B23941" i="16"/>
  <c r="B23940" i="16"/>
  <c r="B23939" i="16"/>
  <c r="B23938" i="16"/>
  <c r="B23937" i="16"/>
  <c r="B23936" i="16"/>
  <c r="B23935" i="16"/>
  <c r="B23934" i="16"/>
  <c r="B23933" i="16"/>
  <c r="B23932" i="16"/>
  <c r="B23931" i="16"/>
  <c r="B23930" i="16"/>
  <c r="B23929" i="16"/>
  <c r="B23928" i="16"/>
  <c r="B23927" i="16"/>
  <c r="B23926" i="16"/>
  <c r="B23925" i="16"/>
  <c r="B23924" i="16"/>
  <c r="B23923" i="16"/>
  <c r="B23922" i="16"/>
  <c r="B23921" i="16"/>
  <c r="B23920" i="16"/>
  <c r="B23919" i="16"/>
  <c r="B23918" i="16"/>
  <c r="B23917" i="16"/>
  <c r="B23916" i="16"/>
  <c r="B23915" i="16"/>
  <c r="B23914" i="16"/>
  <c r="B23913" i="16"/>
  <c r="B23912" i="16"/>
  <c r="B23911" i="16"/>
  <c r="B23910" i="16"/>
  <c r="B23909" i="16"/>
  <c r="B23908" i="16"/>
  <c r="B23907" i="16"/>
  <c r="B23906" i="16"/>
  <c r="B23905" i="16"/>
  <c r="B23904" i="16"/>
  <c r="B23903" i="16"/>
  <c r="B23902" i="16"/>
  <c r="B23901" i="16"/>
  <c r="B23900" i="16"/>
  <c r="B23899" i="16"/>
  <c r="B23898" i="16"/>
  <c r="B23897" i="16"/>
  <c r="B23896" i="16"/>
  <c r="B23895" i="16"/>
  <c r="B23894" i="16"/>
  <c r="B23893" i="16"/>
  <c r="B23892" i="16"/>
  <c r="B23891" i="16"/>
  <c r="B23890" i="16"/>
  <c r="B23889" i="16"/>
  <c r="B23888" i="16"/>
  <c r="B23887" i="16"/>
  <c r="B23886" i="16"/>
  <c r="B23885" i="16"/>
  <c r="B23884" i="16"/>
  <c r="B23883" i="16"/>
  <c r="B23882" i="16"/>
  <c r="B23881" i="16"/>
  <c r="B23880" i="16"/>
  <c r="B23879" i="16"/>
  <c r="B23878" i="16"/>
  <c r="B23877" i="16"/>
  <c r="B23876" i="16"/>
  <c r="B23875" i="16"/>
  <c r="B23874" i="16"/>
  <c r="B23873" i="16"/>
  <c r="B23872" i="16"/>
  <c r="B23871" i="16"/>
  <c r="B23870" i="16"/>
  <c r="B23869" i="16"/>
  <c r="B23868" i="16"/>
  <c r="B23867" i="16"/>
  <c r="B23866" i="16"/>
  <c r="B23865" i="16"/>
  <c r="B23864" i="16"/>
  <c r="B23863" i="16"/>
  <c r="B23862" i="16"/>
  <c r="B23861" i="16"/>
  <c r="B23860" i="16"/>
  <c r="B23859" i="16"/>
  <c r="B23858" i="16"/>
  <c r="B23857" i="16"/>
  <c r="B23856" i="16"/>
  <c r="B23855" i="16"/>
  <c r="B23854" i="16"/>
  <c r="B23853" i="16"/>
  <c r="B23852" i="16"/>
  <c r="B23851" i="16"/>
  <c r="B23850" i="16"/>
  <c r="B23849" i="16"/>
  <c r="B23848" i="16"/>
  <c r="B23847" i="16"/>
  <c r="B23846" i="16"/>
  <c r="B23845" i="16"/>
  <c r="B23844" i="16"/>
  <c r="B23843" i="16"/>
  <c r="B23842" i="16"/>
  <c r="B23841" i="16"/>
  <c r="B23840" i="16"/>
  <c r="B23839" i="16"/>
  <c r="B23838" i="16"/>
  <c r="B23837" i="16"/>
  <c r="B23836" i="16"/>
  <c r="B23835" i="16"/>
  <c r="B23834" i="16"/>
  <c r="B23833" i="16"/>
  <c r="B23832" i="16"/>
  <c r="B23831" i="16"/>
  <c r="B23830" i="16"/>
  <c r="B23829" i="16"/>
  <c r="B23828" i="16"/>
  <c r="B23827" i="16"/>
  <c r="B23826" i="16"/>
  <c r="B23825" i="16"/>
  <c r="B23824" i="16"/>
  <c r="B23823" i="16"/>
  <c r="B23822" i="16"/>
  <c r="B23821" i="16"/>
  <c r="B23820" i="16"/>
  <c r="B23819" i="16"/>
  <c r="B23818" i="16"/>
  <c r="B23817" i="16"/>
  <c r="B23816" i="16"/>
  <c r="B23815" i="16"/>
  <c r="B23814" i="16"/>
  <c r="B23813" i="16"/>
  <c r="B23812" i="16"/>
  <c r="B23811" i="16"/>
  <c r="B23810" i="16"/>
  <c r="B23809" i="16"/>
  <c r="B23808" i="16"/>
  <c r="B23807" i="16"/>
  <c r="B23806" i="16"/>
  <c r="B23805" i="16"/>
  <c r="B23804" i="16"/>
  <c r="B23803" i="16"/>
  <c r="B23802" i="16"/>
  <c r="B23801" i="16"/>
  <c r="B23800" i="16"/>
  <c r="B23799" i="16"/>
  <c r="B23798" i="16"/>
  <c r="B23797" i="16"/>
  <c r="B23796" i="16"/>
  <c r="B23795" i="16"/>
  <c r="B23794" i="16"/>
  <c r="B23793" i="16"/>
  <c r="B23792" i="16"/>
  <c r="B23791" i="16"/>
  <c r="B23790" i="16"/>
  <c r="B23789" i="16"/>
  <c r="B23788" i="16"/>
  <c r="B23787" i="16"/>
  <c r="B23786" i="16"/>
  <c r="B23785" i="16"/>
  <c r="B23784" i="16"/>
  <c r="B23783" i="16"/>
  <c r="B23782" i="16"/>
  <c r="B23781" i="16"/>
  <c r="B23780" i="16"/>
  <c r="B23779" i="16"/>
  <c r="B23778" i="16"/>
  <c r="B23777" i="16"/>
  <c r="B23776" i="16"/>
  <c r="B23775" i="16"/>
  <c r="B23774" i="16"/>
  <c r="B23773" i="16"/>
  <c r="B23772" i="16"/>
  <c r="B23771" i="16"/>
  <c r="B23770" i="16"/>
  <c r="B23769" i="16"/>
  <c r="B23768" i="16"/>
  <c r="B23767" i="16"/>
  <c r="B23766" i="16"/>
  <c r="B23765" i="16"/>
  <c r="B23764" i="16"/>
  <c r="B23763" i="16"/>
  <c r="B23762" i="16"/>
  <c r="B23761" i="16"/>
  <c r="B23760" i="16"/>
  <c r="B23759" i="16"/>
  <c r="B23758" i="16"/>
  <c r="B23757" i="16"/>
  <c r="B23756" i="16"/>
  <c r="B23755" i="16"/>
  <c r="B23754" i="16"/>
  <c r="B23753" i="16"/>
  <c r="B23752" i="16"/>
  <c r="B23751" i="16"/>
  <c r="B23750" i="16"/>
  <c r="B23749" i="16"/>
  <c r="B23748" i="16"/>
  <c r="B23747" i="16"/>
  <c r="B23746" i="16"/>
  <c r="B23745" i="16"/>
  <c r="B23744" i="16"/>
  <c r="B23743" i="16"/>
  <c r="B23742" i="16"/>
  <c r="B23741" i="16"/>
  <c r="B23740" i="16"/>
  <c r="B23739" i="16"/>
  <c r="B23738" i="16"/>
  <c r="B23737" i="16"/>
  <c r="B23736" i="16"/>
  <c r="B23735" i="16"/>
  <c r="B23734" i="16"/>
  <c r="B23733" i="16"/>
  <c r="B23732" i="16"/>
  <c r="B23731" i="16"/>
  <c r="B23730" i="16"/>
  <c r="B23729" i="16"/>
  <c r="B23728" i="16"/>
  <c r="B23727" i="16"/>
  <c r="B23726" i="16"/>
  <c r="B23725" i="16"/>
  <c r="B23724" i="16"/>
  <c r="B23723" i="16"/>
  <c r="B23722" i="16"/>
  <c r="B23721" i="16"/>
  <c r="B23720" i="16"/>
  <c r="B23719" i="16"/>
  <c r="B23718" i="16"/>
  <c r="B23717" i="16"/>
  <c r="B23716" i="16"/>
  <c r="B23715" i="16"/>
  <c r="B23714" i="16"/>
  <c r="B23713" i="16"/>
  <c r="B23712" i="16"/>
  <c r="B23711" i="16"/>
  <c r="B23710" i="16"/>
  <c r="B23709" i="16"/>
  <c r="B23708" i="16"/>
  <c r="B23707" i="16"/>
  <c r="B23706" i="16"/>
  <c r="B23705" i="16"/>
  <c r="B23704" i="16"/>
  <c r="B23703" i="16"/>
  <c r="B23702" i="16"/>
  <c r="B23701" i="16"/>
  <c r="B23700" i="16"/>
  <c r="B23699" i="16"/>
  <c r="B23698" i="16"/>
  <c r="B23697" i="16"/>
  <c r="B23696" i="16"/>
  <c r="B23695" i="16"/>
  <c r="B23694" i="16"/>
  <c r="B23693" i="16"/>
  <c r="B23692" i="16"/>
  <c r="B23691" i="16"/>
  <c r="B23690" i="16"/>
  <c r="B23689" i="16"/>
  <c r="B23688" i="16"/>
  <c r="B23687" i="16"/>
  <c r="B23686" i="16"/>
  <c r="B23685" i="16"/>
  <c r="B23684" i="16"/>
  <c r="B23683" i="16"/>
  <c r="B23682" i="16"/>
  <c r="B23681" i="16"/>
  <c r="B23680" i="16"/>
  <c r="B23679" i="16"/>
  <c r="B23678" i="16"/>
  <c r="B23677" i="16"/>
  <c r="B23676" i="16"/>
  <c r="B23675" i="16"/>
  <c r="B23674" i="16"/>
  <c r="B23673" i="16"/>
  <c r="B23672" i="16"/>
  <c r="B23671" i="16"/>
  <c r="B23670" i="16"/>
  <c r="B23669" i="16"/>
  <c r="B23668" i="16"/>
  <c r="B23667" i="16"/>
  <c r="B23666" i="16"/>
  <c r="B23665" i="16"/>
  <c r="B23664" i="16"/>
  <c r="B23663" i="16"/>
  <c r="B23662" i="16"/>
  <c r="B23661" i="16"/>
  <c r="B23660" i="16"/>
  <c r="B23659" i="16"/>
  <c r="B23658" i="16"/>
  <c r="B23657" i="16"/>
  <c r="B23656" i="16"/>
  <c r="B23655" i="16"/>
  <c r="B23654" i="16"/>
  <c r="B23653" i="16"/>
  <c r="B23652" i="16"/>
  <c r="B23651" i="16"/>
  <c r="B23650" i="16"/>
  <c r="B23649" i="16"/>
  <c r="B23648" i="16"/>
  <c r="B23647" i="16"/>
  <c r="B23646" i="16"/>
  <c r="B23645" i="16"/>
  <c r="B23644" i="16"/>
  <c r="B23643" i="16"/>
  <c r="B23642" i="16"/>
  <c r="B23641" i="16"/>
  <c r="B23640" i="16"/>
  <c r="B23639" i="16"/>
  <c r="B23638" i="16"/>
  <c r="B23637" i="16"/>
  <c r="B23636" i="16"/>
  <c r="B23635" i="16"/>
  <c r="B23634" i="16"/>
  <c r="B23633" i="16"/>
  <c r="B23632" i="16"/>
  <c r="B23631" i="16"/>
  <c r="B23630" i="16"/>
  <c r="B23629" i="16"/>
  <c r="B23628" i="16"/>
  <c r="B23627" i="16"/>
  <c r="B23626" i="16"/>
  <c r="B23625" i="16"/>
  <c r="B23624" i="16"/>
  <c r="B23623" i="16"/>
  <c r="B23622" i="16"/>
  <c r="B23621" i="16"/>
  <c r="B23620" i="16"/>
  <c r="B23619" i="16"/>
  <c r="B23618" i="16"/>
  <c r="B23617" i="16"/>
  <c r="B23616" i="16"/>
  <c r="B23615" i="16"/>
  <c r="B23614" i="16"/>
  <c r="B23613" i="16"/>
  <c r="B23612" i="16"/>
  <c r="B23611" i="16"/>
  <c r="B23610" i="16"/>
  <c r="B23609" i="16"/>
  <c r="B23608" i="16"/>
  <c r="B23607" i="16"/>
  <c r="B23606" i="16"/>
  <c r="B23605" i="16"/>
  <c r="B23604" i="16"/>
  <c r="B23603" i="16"/>
  <c r="B23602" i="16"/>
  <c r="B23601" i="16"/>
  <c r="B23600" i="16"/>
  <c r="B23599" i="16"/>
  <c r="B23598" i="16"/>
  <c r="B23597" i="16"/>
  <c r="B23596" i="16"/>
  <c r="B23595" i="16"/>
  <c r="B23594" i="16"/>
  <c r="B23593" i="16"/>
  <c r="B23592" i="16"/>
  <c r="B23591" i="16"/>
  <c r="B23590" i="16"/>
  <c r="B23589" i="16"/>
  <c r="B23588" i="16"/>
  <c r="B23587" i="16"/>
  <c r="B23586" i="16"/>
  <c r="B23585" i="16"/>
  <c r="B23584" i="16"/>
  <c r="B23583" i="16"/>
  <c r="B23582" i="16"/>
  <c r="B23581" i="16"/>
  <c r="B23580" i="16"/>
  <c r="B23579" i="16"/>
  <c r="B23578" i="16"/>
  <c r="B23577" i="16"/>
  <c r="B23576" i="16"/>
  <c r="B23575" i="16"/>
  <c r="B23574" i="16"/>
  <c r="B23573" i="16"/>
  <c r="B23572" i="16"/>
  <c r="B23571" i="16"/>
  <c r="B23570" i="16"/>
  <c r="B23569" i="16"/>
  <c r="B23568" i="16"/>
  <c r="B23567" i="16"/>
  <c r="B23566" i="16"/>
  <c r="B23565" i="16"/>
  <c r="B23564" i="16"/>
  <c r="B23563" i="16"/>
  <c r="B23562" i="16"/>
  <c r="B23561" i="16"/>
  <c r="B23560" i="16"/>
  <c r="B23559" i="16"/>
  <c r="B23558" i="16"/>
  <c r="B23557" i="16"/>
  <c r="B23556" i="16"/>
  <c r="B23555" i="16"/>
  <c r="B23554" i="16"/>
  <c r="B23553" i="16"/>
  <c r="B23552" i="16"/>
  <c r="B23551" i="16"/>
  <c r="B23550" i="16"/>
  <c r="B23549" i="16"/>
  <c r="B23548" i="16"/>
  <c r="B23547" i="16"/>
  <c r="B23546" i="16"/>
  <c r="B23545" i="16"/>
  <c r="B23544" i="16"/>
  <c r="B23543" i="16"/>
  <c r="B23542" i="16"/>
  <c r="B23541" i="16"/>
  <c r="B23540" i="16"/>
  <c r="B23539" i="16"/>
  <c r="B23538" i="16"/>
  <c r="B23537" i="16"/>
  <c r="B23536" i="16"/>
  <c r="B23535" i="16"/>
  <c r="B23534" i="16"/>
  <c r="B23533" i="16"/>
  <c r="B23532" i="16"/>
  <c r="B23531" i="16"/>
  <c r="B23530" i="16"/>
  <c r="B23529" i="16"/>
  <c r="B23528" i="16"/>
  <c r="B23527" i="16"/>
  <c r="B23526" i="16"/>
  <c r="B23525" i="16"/>
  <c r="B23524" i="16"/>
  <c r="B23523" i="16"/>
  <c r="B23522" i="16"/>
  <c r="B23521" i="16"/>
  <c r="B23520" i="16"/>
  <c r="B23519" i="16"/>
  <c r="B23518" i="16"/>
  <c r="B23517" i="16"/>
  <c r="B23516" i="16"/>
  <c r="B23515" i="16"/>
  <c r="B23514" i="16"/>
  <c r="B23513" i="16"/>
  <c r="B23512" i="16"/>
  <c r="B23511" i="16"/>
  <c r="B23510" i="16"/>
  <c r="B23509" i="16"/>
  <c r="B23508" i="16"/>
  <c r="B23507" i="16"/>
  <c r="B23506" i="16"/>
  <c r="B23505" i="16"/>
  <c r="B23504" i="16"/>
  <c r="B23503" i="16"/>
  <c r="B23502" i="16"/>
  <c r="B23501" i="16"/>
  <c r="B23500" i="16"/>
  <c r="B23499" i="16"/>
  <c r="B23498" i="16"/>
  <c r="B23497" i="16"/>
  <c r="B23496" i="16"/>
  <c r="B23495" i="16"/>
  <c r="B23494" i="16"/>
  <c r="B23493" i="16"/>
  <c r="B23492" i="16"/>
  <c r="B23491" i="16"/>
  <c r="B23490" i="16"/>
  <c r="B23489" i="16"/>
  <c r="B23488" i="16"/>
  <c r="B23487" i="16"/>
  <c r="B23486" i="16"/>
  <c r="B23485" i="16"/>
  <c r="B23484" i="16"/>
  <c r="B23483" i="16"/>
  <c r="B23482" i="16"/>
  <c r="B23481" i="16"/>
  <c r="B23480" i="16"/>
  <c r="B23479" i="16"/>
  <c r="B23478" i="16"/>
  <c r="B23477" i="16"/>
  <c r="B23476" i="16"/>
  <c r="B23475" i="16"/>
  <c r="B23474" i="16"/>
  <c r="B23473" i="16"/>
  <c r="B23472" i="16"/>
  <c r="B23471" i="16"/>
  <c r="B23470" i="16"/>
  <c r="B23469" i="16"/>
  <c r="B23468" i="16"/>
  <c r="B23467" i="16"/>
  <c r="B23466" i="16"/>
  <c r="B23465" i="16"/>
  <c r="B23464" i="16"/>
  <c r="B23463" i="16"/>
  <c r="B23462" i="16"/>
  <c r="B23461" i="16"/>
  <c r="B23460" i="16"/>
  <c r="B23459" i="16"/>
  <c r="B23458" i="16"/>
  <c r="B23457" i="16"/>
  <c r="B23456" i="16"/>
  <c r="B23455" i="16"/>
  <c r="B23454" i="16"/>
  <c r="B23453" i="16"/>
  <c r="B23452" i="16"/>
  <c r="B23451" i="16"/>
  <c r="B23450" i="16"/>
  <c r="B23449" i="16"/>
  <c r="B23448" i="16"/>
  <c r="B23447" i="16"/>
  <c r="B23446" i="16"/>
  <c r="B23445" i="16"/>
  <c r="B23444" i="16"/>
  <c r="B23443" i="16"/>
  <c r="B23442" i="16"/>
  <c r="B23441" i="16"/>
  <c r="B23440" i="16"/>
  <c r="B23439" i="16"/>
  <c r="B23438" i="16"/>
  <c r="B23437" i="16"/>
  <c r="B23436" i="16"/>
  <c r="B23435" i="16"/>
  <c r="B23434" i="16"/>
  <c r="B23433" i="16"/>
  <c r="B23432" i="16"/>
  <c r="B23431" i="16"/>
  <c r="B23430" i="16"/>
  <c r="B23429" i="16"/>
  <c r="B23428" i="16"/>
  <c r="B23427" i="16"/>
  <c r="B23426" i="16"/>
  <c r="B23425" i="16"/>
  <c r="B23424" i="16"/>
  <c r="B23423" i="16"/>
  <c r="B23422" i="16"/>
  <c r="B23421" i="16"/>
  <c r="B23420" i="16"/>
  <c r="B23419" i="16"/>
  <c r="B23418" i="16"/>
  <c r="B23417" i="16"/>
  <c r="B23416" i="16"/>
  <c r="B23415" i="16"/>
  <c r="B23414" i="16"/>
  <c r="B23413" i="16"/>
  <c r="B23412" i="16"/>
  <c r="B23411" i="16"/>
  <c r="B23410" i="16"/>
  <c r="B23409" i="16"/>
  <c r="B23408" i="16"/>
  <c r="B23407" i="16"/>
  <c r="B23406" i="16"/>
  <c r="B23405" i="16"/>
  <c r="B23404" i="16"/>
  <c r="B23403" i="16"/>
  <c r="B23402" i="16"/>
  <c r="B23401" i="16"/>
  <c r="B23400" i="16"/>
  <c r="B23399" i="16"/>
  <c r="B23398" i="16"/>
  <c r="B23397" i="16"/>
  <c r="B23396" i="16"/>
  <c r="B23395" i="16"/>
  <c r="B23394" i="16"/>
  <c r="B23393" i="16"/>
  <c r="B23392" i="16"/>
  <c r="B23391" i="16"/>
  <c r="B23390" i="16"/>
  <c r="B23389" i="16"/>
  <c r="B23388" i="16"/>
  <c r="B23387" i="16"/>
  <c r="B23386" i="16"/>
  <c r="B23385" i="16"/>
  <c r="B23384" i="16"/>
  <c r="B23383" i="16"/>
  <c r="B23382" i="16"/>
  <c r="B23381" i="16"/>
  <c r="B23380" i="16"/>
  <c r="B23379" i="16"/>
  <c r="B23378" i="16"/>
  <c r="B23377" i="16"/>
  <c r="B23376" i="16"/>
  <c r="B23375" i="16"/>
  <c r="B23374" i="16"/>
  <c r="B23373" i="16"/>
  <c r="B23372" i="16"/>
  <c r="B23371" i="16"/>
  <c r="B23370" i="16"/>
  <c r="B23369" i="16"/>
  <c r="B23368" i="16"/>
  <c r="B23367" i="16"/>
  <c r="B23366" i="16"/>
  <c r="B23365" i="16"/>
  <c r="B23364" i="16"/>
  <c r="B23363" i="16"/>
  <c r="B23362" i="16"/>
  <c r="B23361" i="16"/>
  <c r="B23360" i="16"/>
  <c r="B23359" i="16"/>
  <c r="B23358" i="16"/>
  <c r="B23357" i="16"/>
  <c r="B23356" i="16"/>
  <c r="B23355" i="16"/>
  <c r="B23354" i="16"/>
  <c r="B23353" i="16"/>
  <c r="B23352" i="16"/>
  <c r="B23351" i="16"/>
  <c r="B23350" i="16"/>
  <c r="B23349" i="16"/>
  <c r="B23348" i="16"/>
  <c r="B23347" i="16"/>
  <c r="B23346" i="16"/>
  <c r="B23345" i="16"/>
  <c r="B23344" i="16"/>
  <c r="B23343" i="16"/>
  <c r="B23342" i="16"/>
  <c r="B23341" i="16"/>
  <c r="B23340" i="16"/>
  <c r="B23339" i="16"/>
  <c r="B23338" i="16"/>
  <c r="B23337" i="16"/>
  <c r="B23336" i="16"/>
  <c r="B23335" i="16"/>
  <c r="B23334" i="16"/>
  <c r="B23333" i="16"/>
  <c r="B23332" i="16"/>
  <c r="B23331" i="16"/>
  <c r="B23330" i="16"/>
  <c r="B23329" i="16"/>
  <c r="B23328" i="16"/>
  <c r="B23327" i="16"/>
  <c r="B23326" i="16"/>
  <c r="B23325" i="16"/>
  <c r="B23324" i="16"/>
  <c r="B23323" i="16"/>
  <c r="B23322" i="16"/>
  <c r="B23321" i="16"/>
  <c r="B23320" i="16"/>
  <c r="B23319" i="16"/>
  <c r="B23318" i="16"/>
  <c r="B23317" i="16"/>
  <c r="B23316" i="16"/>
  <c r="B23315" i="16"/>
  <c r="B23314" i="16"/>
  <c r="B23313" i="16"/>
  <c r="B23312" i="16"/>
  <c r="B23311" i="16"/>
  <c r="B23310" i="16"/>
  <c r="B23309" i="16"/>
  <c r="B23308" i="16"/>
  <c r="B23307" i="16"/>
  <c r="B23306" i="16"/>
  <c r="B23305" i="16"/>
  <c r="B23304" i="16"/>
  <c r="B23303" i="16"/>
  <c r="B23302" i="16"/>
  <c r="B23301" i="16"/>
  <c r="B23300" i="16"/>
  <c r="B23299" i="16"/>
  <c r="B23298" i="16"/>
  <c r="B23297" i="16"/>
  <c r="B23296" i="16"/>
  <c r="B23295" i="16"/>
  <c r="B23294" i="16"/>
  <c r="B23293" i="16"/>
  <c r="B23292" i="16"/>
  <c r="B23291" i="16"/>
  <c r="B23290" i="16"/>
  <c r="B23289" i="16"/>
  <c r="B23288" i="16"/>
  <c r="B23287" i="16"/>
  <c r="B23286" i="16"/>
  <c r="B23285" i="16"/>
  <c r="B23284" i="16"/>
  <c r="B23283" i="16"/>
  <c r="B23282" i="16"/>
  <c r="B23281" i="16"/>
  <c r="B23280" i="16"/>
  <c r="B23279" i="16"/>
  <c r="B23278" i="16"/>
  <c r="B23277" i="16"/>
  <c r="B23276" i="16"/>
  <c r="B23275" i="16"/>
  <c r="B23274" i="16"/>
  <c r="B23273" i="16"/>
  <c r="B23272" i="16"/>
  <c r="B23271" i="16"/>
  <c r="B23270" i="16"/>
  <c r="B23269" i="16"/>
  <c r="B23268" i="16"/>
  <c r="B23267" i="16"/>
  <c r="B23266" i="16"/>
  <c r="B23265" i="16"/>
  <c r="B23264" i="16"/>
  <c r="B23263" i="16"/>
  <c r="B23262" i="16"/>
  <c r="B23261" i="16"/>
  <c r="B23260" i="16"/>
  <c r="B23259" i="16"/>
  <c r="B23258" i="16"/>
  <c r="B23257" i="16"/>
  <c r="B23256" i="16"/>
  <c r="B23255" i="16"/>
  <c r="B23254" i="16"/>
  <c r="B23253" i="16"/>
  <c r="B23252" i="16"/>
  <c r="B23251" i="16"/>
  <c r="B23250" i="16"/>
  <c r="B23249" i="16"/>
  <c r="B23248" i="16"/>
  <c r="B23247" i="16"/>
  <c r="B23246" i="16"/>
  <c r="B23245" i="16"/>
  <c r="B23244" i="16"/>
  <c r="B23243" i="16"/>
  <c r="B23242" i="16"/>
  <c r="B23241" i="16"/>
  <c r="B23240" i="16"/>
  <c r="B23239" i="16"/>
  <c r="B23238" i="16"/>
  <c r="B23237" i="16"/>
  <c r="B23236" i="16"/>
  <c r="B23235" i="16"/>
  <c r="B23234" i="16"/>
  <c r="B23233" i="16"/>
  <c r="B23232" i="16"/>
  <c r="B23231" i="16"/>
  <c r="B23230" i="16"/>
  <c r="B23229" i="16"/>
  <c r="B23228" i="16"/>
  <c r="B23227" i="16"/>
  <c r="B23226" i="16"/>
  <c r="B23225" i="16"/>
  <c r="B23224" i="16"/>
  <c r="B23223" i="16"/>
  <c r="B23222" i="16"/>
  <c r="B23221" i="16"/>
  <c r="B23220" i="16"/>
  <c r="B23219" i="16"/>
  <c r="B23218" i="16"/>
  <c r="B23217" i="16"/>
  <c r="B23216" i="16"/>
  <c r="B23215" i="16"/>
  <c r="B23214" i="16"/>
  <c r="B23213" i="16"/>
  <c r="B23212" i="16"/>
  <c r="B23211" i="16"/>
  <c r="B23210" i="16"/>
  <c r="B23209" i="16"/>
  <c r="B23208" i="16"/>
  <c r="B23207" i="16"/>
  <c r="B23206" i="16"/>
  <c r="B23205" i="16"/>
  <c r="B23204" i="16"/>
  <c r="B23203" i="16"/>
  <c r="B23202" i="16"/>
  <c r="B23201" i="16"/>
  <c r="B23200" i="16"/>
  <c r="B23199" i="16"/>
  <c r="B23198" i="16"/>
  <c r="B23197" i="16"/>
  <c r="B23196" i="16"/>
  <c r="B23195" i="16"/>
  <c r="B23194" i="16"/>
  <c r="B23193" i="16"/>
  <c r="B23192" i="16"/>
  <c r="B23191" i="16"/>
  <c r="B23190" i="16"/>
  <c r="B23189" i="16"/>
  <c r="B23188" i="16"/>
  <c r="B23187" i="16"/>
  <c r="B23186" i="16"/>
  <c r="B23185" i="16"/>
  <c r="B23184" i="16"/>
  <c r="B23183" i="16"/>
  <c r="B23182" i="16"/>
  <c r="B23181" i="16"/>
  <c r="B23180" i="16"/>
  <c r="B23179" i="16"/>
  <c r="B23178" i="16"/>
  <c r="B23177" i="16"/>
  <c r="B23176" i="16"/>
  <c r="B23175" i="16"/>
  <c r="B23174" i="16"/>
  <c r="B23173" i="16"/>
  <c r="B23172" i="16"/>
  <c r="B23171" i="16"/>
  <c r="B23170" i="16"/>
  <c r="B23169" i="16"/>
  <c r="B23168" i="16"/>
  <c r="B23167" i="16"/>
  <c r="B23166" i="16"/>
  <c r="B23165" i="16"/>
  <c r="B23164" i="16"/>
  <c r="B23163" i="16"/>
  <c r="B23162" i="16"/>
  <c r="B23161" i="16"/>
  <c r="B23160" i="16"/>
  <c r="B23159" i="16"/>
  <c r="B23158" i="16"/>
  <c r="B23157" i="16"/>
  <c r="B23156" i="16"/>
  <c r="B23155" i="16"/>
  <c r="B23154" i="16"/>
  <c r="B23153" i="16"/>
  <c r="B23152" i="16"/>
  <c r="B23151" i="16"/>
  <c r="B23150" i="16"/>
  <c r="B23149" i="16"/>
  <c r="B23148" i="16"/>
  <c r="B23147" i="16"/>
  <c r="B23146" i="16"/>
  <c r="B23145" i="16"/>
  <c r="B23144" i="16"/>
  <c r="B23143" i="16"/>
  <c r="B23142" i="16"/>
  <c r="B23141" i="16"/>
  <c r="B23140" i="16"/>
  <c r="B23139" i="16"/>
  <c r="B23138" i="16"/>
  <c r="B23137" i="16"/>
  <c r="B23136" i="16"/>
  <c r="B23135" i="16"/>
  <c r="B23134" i="16"/>
  <c r="B23133" i="16"/>
  <c r="B23132" i="16"/>
  <c r="B23131" i="16"/>
  <c r="B23130" i="16"/>
  <c r="B23129" i="16"/>
  <c r="B23128" i="16"/>
  <c r="B23127" i="16"/>
  <c r="B23126" i="16"/>
  <c r="B23125" i="16"/>
  <c r="B23124" i="16"/>
  <c r="B23123" i="16"/>
  <c r="B23122" i="16"/>
  <c r="B23121" i="16"/>
  <c r="B23120" i="16"/>
  <c r="B23119" i="16"/>
  <c r="B23118" i="16"/>
  <c r="B23117" i="16"/>
  <c r="B23116" i="16"/>
  <c r="B23115" i="16"/>
  <c r="B23114" i="16"/>
  <c r="B23113" i="16"/>
  <c r="B23112" i="16"/>
  <c r="B23111" i="16"/>
  <c r="B23110" i="16"/>
  <c r="B23109" i="16"/>
  <c r="B23108" i="16"/>
  <c r="B23107" i="16"/>
  <c r="B23106" i="16"/>
  <c r="B23105" i="16"/>
  <c r="B23104" i="16"/>
  <c r="B23103" i="16"/>
  <c r="B23102" i="16"/>
  <c r="B23101" i="16"/>
  <c r="B23100" i="16"/>
  <c r="B23099" i="16"/>
  <c r="B23098" i="16"/>
  <c r="B23097" i="16"/>
  <c r="B23096" i="16"/>
  <c r="B23095" i="16"/>
  <c r="B23094" i="16"/>
  <c r="B23093" i="16"/>
  <c r="B23092" i="16"/>
  <c r="B23091" i="16"/>
  <c r="B23090" i="16"/>
  <c r="B23089" i="16"/>
  <c r="B23088" i="16"/>
  <c r="B23087" i="16"/>
  <c r="B23086" i="16"/>
  <c r="B23085" i="16"/>
  <c r="B23084" i="16"/>
  <c r="B23083" i="16"/>
  <c r="B23082" i="16"/>
  <c r="B23081" i="16"/>
  <c r="B23080" i="16"/>
  <c r="B23079" i="16"/>
  <c r="B23078" i="16"/>
  <c r="B23077" i="16"/>
  <c r="B23076" i="16"/>
  <c r="B23075" i="16"/>
  <c r="B23074" i="16"/>
  <c r="B23073" i="16"/>
  <c r="B23072" i="16"/>
  <c r="B23071" i="16"/>
  <c r="B23070" i="16"/>
  <c r="B23069" i="16"/>
  <c r="B23068" i="16"/>
  <c r="B23067" i="16"/>
  <c r="B23066" i="16"/>
  <c r="B23065" i="16"/>
  <c r="B23064" i="16"/>
  <c r="B23063" i="16"/>
  <c r="B23062" i="16"/>
  <c r="B23061" i="16"/>
  <c r="B23060" i="16"/>
  <c r="B23059" i="16"/>
  <c r="B23058" i="16"/>
  <c r="B23057" i="16"/>
  <c r="B23056" i="16"/>
  <c r="B23055" i="16"/>
  <c r="B23054" i="16"/>
  <c r="B23053" i="16"/>
  <c r="B23052" i="16"/>
  <c r="B23051" i="16"/>
  <c r="B23050" i="16"/>
  <c r="B23049" i="16"/>
  <c r="B23048" i="16"/>
  <c r="B23047" i="16"/>
  <c r="B23046" i="16"/>
  <c r="B23045" i="16"/>
  <c r="B23044" i="16"/>
  <c r="B23043" i="16"/>
  <c r="B23042" i="16"/>
  <c r="B23041" i="16"/>
  <c r="B23040" i="16"/>
  <c r="B23039" i="16"/>
  <c r="B23038" i="16"/>
  <c r="B23037" i="16"/>
  <c r="B23036" i="16"/>
  <c r="B23035" i="16"/>
  <c r="B23034" i="16"/>
  <c r="B23033" i="16"/>
  <c r="B23032" i="16"/>
  <c r="B23031" i="16"/>
  <c r="B23030" i="16"/>
  <c r="B23029" i="16"/>
  <c r="B23028" i="16"/>
  <c r="B23027" i="16"/>
  <c r="B23026" i="16"/>
  <c r="B23025" i="16"/>
  <c r="B23024" i="16"/>
  <c r="B23023" i="16"/>
  <c r="B23022" i="16"/>
  <c r="B23021" i="16"/>
  <c r="B23020" i="16"/>
  <c r="B23019" i="16"/>
  <c r="B23018" i="16"/>
  <c r="B23017" i="16"/>
  <c r="B23016" i="16"/>
  <c r="B23015" i="16"/>
  <c r="B23014" i="16"/>
  <c r="B23013" i="16"/>
  <c r="B23012" i="16"/>
  <c r="B23011" i="16"/>
  <c r="B23010" i="16"/>
  <c r="B23009" i="16"/>
  <c r="B23008" i="16"/>
  <c r="B23007" i="16"/>
  <c r="B23006" i="16"/>
  <c r="B23005" i="16"/>
  <c r="B23004" i="16"/>
  <c r="B23003" i="16"/>
  <c r="B23002" i="16"/>
  <c r="B23001" i="16"/>
  <c r="B23000" i="16"/>
  <c r="B22999" i="16"/>
  <c r="B22998" i="16"/>
  <c r="B22997" i="16"/>
  <c r="B22996" i="16"/>
  <c r="B22995" i="16"/>
  <c r="B22994" i="16"/>
  <c r="B22993" i="16"/>
  <c r="B22992" i="16"/>
  <c r="B22991" i="16"/>
  <c r="B22990" i="16"/>
  <c r="B22989" i="16"/>
  <c r="B22988" i="16"/>
  <c r="B22987" i="16"/>
  <c r="B22986" i="16"/>
  <c r="B22985" i="16"/>
  <c r="B22984" i="16"/>
  <c r="B22983" i="16"/>
  <c r="B22982" i="16"/>
  <c r="B22981" i="16"/>
  <c r="B22980" i="16"/>
  <c r="B22979" i="16"/>
  <c r="B22978" i="16"/>
  <c r="B22977" i="16"/>
  <c r="B22976" i="16"/>
  <c r="B22975" i="16"/>
  <c r="B22974" i="16"/>
  <c r="B22973" i="16"/>
  <c r="B22972" i="16"/>
  <c r="B22971" i="16"/>
  <c r="B22970" i="16"/>
  <c r="B22969" i="16"/>
  <c r="B22968" i="16"/>
  <c r="B22967" i="16"/>
  <c r="B22966" i="16"/>
  <c r="B22965" i="16"/>
  <c r="B22964" i="16"/>
  <c r="B22963" i="16"/>
  <c r="B22962" i="16"/>
  <c r="B22961" i="16"/>
  <c r="B22960" i="16"/>
  <c r="B22959" i="16"/>
  <c r="B22958" i="16"/>
  <c r="B22957" i="16"/>
  <c r="B22956" i="16"/>
  <c r="B22955" i="16"/>
  <c r="B22954" i="16"/>
  <c r="B22953" i="16"/>
  <c r="B22952" i="16"/>
  <c r="B22951" i="16"/>
  <c r="B22950" i="16"/>
  <c r="B22949" i="16"/>
  <c r="B22948" i="16"/>
  <c r="B22947" i="16"/>
  <c r="B22946" i="16"/>
  <c r="B22945" i="16"/>
  <c r="B22944" i="16"/>
  <c r="B22943" i="16"/>
  <c r="B22942" i="16"/>
  <c r="B22941" i="16"/>
  <c r="B22940" i="16"/>
  <c r="B22939" i="16"/>
  <c r="B22938" i="16"/>
  <c r="B22937" i="16"/>
  <c r="B22936" i="16"/>
  <c r="B22935" i="16"/>
  <c r="B22934" i="16"/>
  <c r="B22933" i="16"/>
  <c r="B22932" i="16"/>
  <c r="B22931" i="16"/>
  <c r="B22930" i="16"/>
  <c r="B22929" i="16"/>
  <c r="B22928" i="16"/>
  <c r="B22927" i="16"/>
  <c r="B22926" i="16"/>
  <c r="B22925" i="16"/>
  <c r="B22924" i="16"/>
  <c r="B22923" i="16"/>
  <c r="B22922" i="16"/>
  <c r="B22921" i="16"/>
  <c r="B22920" i="16"/>
  <c r="B22919" i="16"/>
  <c r="B22918" i="16"/>
  <c r="B22917" i="16"/>
  <c r="B22916" i="16"/>
  <c r="B22915" i="16"/>
  <c r="B22914" i="16"/>
  <c r="B22913" i="16"/>
  <c r="B22912" i="16"/>
  <c r="B22911" i="16"/>
  <c r="B22910" i="16"/>
  <c r="B22909" i="16"/>
  <c r="B22908" i="16"/>
  <c r="B22907" i="16"/>
  <c r="B22906" i="16"/>
  <c r="B22905" i="16"/>
  <c r="B22904" i="16"/>
  <c r="B22903" i="16"/>
  <c r="B22902" i="16"/>
  <c r="B22901" i="16"/>
  <c r="B22900" i="16"/>
  <c r="B22899" i="16"/>
  <c r="B22898" i="16"/>
  <c r="B22897" i="16"/>
  <c r="B22896" i="16"/>
  <c r="B22895" i="16"/>
  <c r="B22894" i="16"/>
  <c r="B22893" i="16"/>
  <c r="B22892" i="16"/>
  <c r="B22891" i="16"/>
  <c r="B22890" i="16"/>
  <c r="B22889" i="16"/>
  <c r="B22888" i="16"/>
  <c r="B22887" i="16"/>
  <c r="B22886" i="16"/>
  <c r="B22885" i="16"/>
  <c r="B22884" i="16"/>
  <c r="B22883" i="16"/>
  <c r="B22882" i="16"/>
  <c r="B22881" i="16"/>
  <c r="B22880" i="16"/>
  <c r="B22879" i="16"/>
  <c r="B22878" i="16"/>
  <c r="B22877" i="16"/>
  <c r="B22876" i="16"/>
  <c r="B22875" i="16"/>
  <c r="B22874" i="16"/>
  <c r="B22873" i="16"/>
  <c r="B22872" i="16"/>
  <c r="B22871" i="16"/>
  <c r="B22870" i="16"/>
  <c r="B22869" i="16"/>
  <c r="B22868" i="16"/>
  <c r="B22867" i="16"/>
  <c r="B22866" i="16"/>
  <c r="B22865" i="16"/>
  <c r="B22864" i="16"/>
  <c r="B22863" i="16"/>
  <c r="B22862" i="16"/>
  <c r="B22861" i="16"/>
  <c r="B22860" i="16"/>
  <c r="B22859" i="16"/>
  <c r="B22858" i="16"/>
  <c r="B22857" i="16"/>
  <c r="B22856" i="16"/>
  <c r="B22855" i="16"/>
  <c r="B22854" i="16"/>
  <c r="B22853" i="16"/>
  <c r="B22852" i="16"/>
  <c r="B22851" i="16"/>
  <c r="B22850" i="16"/>
  <c r="B22849" i="16"/>
  <c r="B22848" i="16"/>
  <c r="B22847" i="16"/>
  <c r="B22846" i="16"/>
  <c r="B22845" i="16"/>
  <c r="B22844" i="16"/>
  <c r="B22843" i="16"/>
  <c r="B22842" i="16"/>
  <c r="B22841" i="16"/>
  <c r="B22840" i="16"/>
  <c r="B22839" i="16"/>
  <c r="B22838" i="16"/>
  <c r="B22837" i="16"/>
  <c r="B22836" i="16"/>
  <c r="B22835" i="16"/>
  <c r="B22834" i="16"/>
  <c r="B22833" i="16"/>
  <c r="B22832" i="16"/>
  <c r="B22831" i="16"/>
  <c r="B22830" i="16"/>
  <c r="B22829" i="16"/>
  <c r="B22828" i="16"/>
  <c r="B22827" i="16"/>
  <c r="B22826" i="16"/>
  <c r="B22825" i="16"/>
  <c r="B22824" i="16"/>
  <c r="B22823" i="16"/>
  <c r="B22822" i="16"/>
  <c r="B22821" i="16"/>
  <c r="B22820" i="16"/>
  <c r="B22819" i="16"/>
  <c r="B22818" i="16"/>
  <c r="B22817" i="16"/>
  <c r="B22816" i="16"/>
  <c r="B22815" i="16"/>
  <c r="B22814" i="16"/>
  <c r="B22813" i="16"/>
  <c r="B22812" i="16"/>
  <c r="B22811" i="16"/>
  <c r="B22810" i="16"/>
  <c r="B22809" i="16"/>
  <c r="B22808" i="16"/>
  <c r="B22807" i="16"/>
  <c r="B22806" i="16"/>
  <c r="B22805" i="16"/>
  <c r="B22804" i="16"/>
  <c r="B22803" i="16"/>
  <c r="B22802" i="16"/>
  <c r="B22801" i="16"/>
  <c r="B22800" i="16"/>
  <c r="B22799" i="16"/>
  <c r="B22798" i="16"/>
  <c r="B22797" i="16"/>
  <c r="B22796" i="16"/>
  <c r="B22795" i="16"/>
  <c r="B22794" i="16"/>
  <c r="B22793" i="16"/>
  <c r="B22792" i="16"/>
  <c r="B22791" i="16"/>
  <c r="B22790" i="16"/>
  <c r="B22789" i="16"/>
  <c r="B22788" i="16"/>
  <c r="B22787" i="16"/>
  <c r="B22786" i="16"/>
  <c r="B22785" i="16"/>
  <c r="B22784" i="16"/>
  <c r="B22783" i="16"/>
  <c r="B22782" i="16"/>
  <c r="B22781" i="16"/>
  <c r="B22780" i="16"/>
  <c r="B22779" i="16"/>
  <c r="B22778" i="16"/>
  <c r="B22777" i="16"/>
  <c r="B22776" i="16"/>
  <c r="B22775" i="16"/>
  <c r="B22774" i="16"/>
  <c r="B22773" i="16"/>
  <c r="B22772" i="16"/>
  <c r="B22771" i="16"/>
  <c r="B22770" i="16"/>
  <c r="B22769" i="16"/>
  <c r="B22768" i="16"/>
  <c r="B22767" i="16"/>
  <c r="B22766" i="16"/>
  <c r="B22765" i="16"/>
  <c r="B22764" i="16"/>
  <c r="B22763" i="16"/>
  <c r="B22762" i="16"/>
  <c r="B22761" i="16"/>
  <c r="B22760" i="16"/>
  <c r="B22759" i="16"/>
  <c r="B22758" i="16"/>
  <c r="B22757" i="16"/>
  <c r="B22756" i="16"/>
  <c r="B22755" i="16"/>
  <c r="B22754" i="16"/>
  <c r="B22753" i="16"/>
  <c r="B22752" i="16"/>
  <c r="B22751" i="16"/>
  <c r="B22750" i="16"/>
  <c r="B22749" i="16"/>
  <c r="B22748" i="16"/>
  <c r="B22747" i="16"/>
  <c r="B22746" i="16"/>
  <c r="B22745" i="16"/>
  <c r="B22744" i="16"/>
  <c r="B22743" i="16"/>
  <c r="B22742" i="16"/>
  <c r="B22741" i="16"/>
  <c r="B22740" i="16"/>
  <c r="B22739" i="16"/>
  <c r="B22738" i="16"/>
  <c r="B22737" i="16"/>
  <c r="B22736" i="16"/>
  <c r="B22735" i="16"/>
  <c r="B22734" i="16"/>
  <c r="B22733" i="16"/>
  <c r="B22732" i="16"/>
  <c r="B22731" i="16"/>
  <c r="B22730" i="16"/>
  <c r="B22729" i="16"/>
  <c r="B22728" i="16"/>
  <c r="B22727" i="16"/>
  <c r="B22726" i="16"/>
  <c r="B22725" i="16"/>
  <c r="B22724" i="16"/>
  <c r="B22723" i="16"/>
  <c r="B22722" i="16"/>
  <c r="B22721" i="16"/>
  <c r="B22720" i="16"/>
  <c r="B22719" i="16"/>
  <c r="B22718" i="16"/>
  <c r="B22717" i="16"/>
  <c r="B22716" i="16"/>
  <c r="B22715" i="16"/>
  <c r="B22714" i="16"/>
  <c r="B22713" i="16"/>
  <c r="B22712" i="16"/>
  <c r="B22711" i="16"/>
  <c r="B22710" i="16"/>
  <c r="B22709" i="16"/>
  <c r="B22708" i="16"/>
  <c r="B22707" i="16"/>
  <c r="B22706" i="16"/>
  <c r="B22705" i="16"/>
  <c r="B22704" i="16"/>
  <c r="B22703" i="16"/>
  <c r="B22702" i="16"/>
  <c r="B22701" i="16"/>
  <c r="B22700" i="16"/>
  <c r="B22699" i="16"/>
  <c r="B22698" i="16"/>
  <c r="B22697" i="16"/>
  <c r="B22696" i="16"/>
  <c r="B22695" i="16"/>
  <c r="B22694" i="16"/>
  <c r="B22693" i="16"/>
  <c r="B22692" i="16"/>
  <c r="B22691" i="16"/>
  <c r="B22690" i="16"/>
  <c r="B22689" i="16"/>
  <c r="B22688" i="16"/>
  <c r="B22687" i="16"/>
  <c r="B22686" i="16"/>
  <c r="B22685" i="16"/>
  <c r="B22684" i="16"/>
  <c r="B22683" i="16"/>
  <c r="B22682" i="16"/>
  <c r="B22681" i="16"/>
  <c r="B22680" i="16"/>
  <c r="B22679" i="16"/>
  <c r="B22678" i="16"/>
  <c r="B22677" i="16"/>
  <c r="B22676" i="16"/>
  <c r="B22675" i="16"/>
  <c r="B22674" i="16"/>
  <c r="B22673" i="16"/>
  <c r="B22672" i="16"/>
  <c r="B22671" i="16"/>
  <c r="B22670" i="16"/>
  <c r="B22669" i="16"/>
  <c r="B22668" i="16"/>
  <c r="B22667" i="16"/>
  <c r="B22666" i="16"/>
  <c r="B22665" i="16"/>
  <c r="B22664" i="16"/>
  <c r="B22663" i="16"/>
  <c r="B22662" i="16"/>
  <c r="B22661" i="16"/>
  <c r="B22660" i="16"/>
  <c r="B22659" i="16"/>
  <c r="B22658" i="16"/>
  <c r="B22657" i="16"/>
  <c r="B22656" i="16"/>
  <c r="B22655" i="16"/>
  <c r="B22654" i="16"/>
  <c r="B22653" i="16"/>
  <c r="B22652" i="16"/>
  <c r="B22651" i="16"/>
  <c r="B22650" i="16"/>
  <c r="B22649" i="16"/>
  <c r="B22648" i="16"/>
  <c r="B22647" i="16"/>
  <c r="B22646" i="16"/>
  <c r="B22645" i="16"/>
  <c r="B22644" i="16"/>
  <c r="B22643" i="16"/>
  <c r="B22642" i="16"/>
  <c r="B22641" i="16"/>
  <c r="B22640" i="16"/>
  <c r="B22639" i="16"/>
  <c r="B22638" i="16"/>
  <c r="B22637" i="16"/>
  <c r="B22636" i="16"/>
  <c r="B22635" i="16"/>
  <c r="B22634" i="16"/>
  <c r="B22633" i="16"/>
  <c r="B22632" i="16"/>
  <c r="B22631" i="16"/>
  <c r="B22630" i="16"/>
  <c r="B22629" i="16"/>
  <c r="B22628" i="16"/>
  <c r="B22627" i="16"/>
  <c r="B22626" i="16"/>
  <c r="B22625" i="16"/>
  <c r="B22624" i="16"/>
  <c r="B22623" i="16"/>
  <c r="B22622" i="16"/>
  <c r="B22621" i="16"/>
  <c r="B22620" i="16"/>
  <c r="B22619" i="16"/>
  <c r="B22618" i="16"/>
  <c r="B22617" i="16"/>
  <c r="B22616" i="16"/>
  <c r="B22615" i="16"/>
  <c r="B22614" i="16"/>
  <c r="B22613" i="16"/>
  <c r="B22612" i="16"/>
  <c r="B22611" i="16"/>
  <c r="B22610" i="16"/>
  <c r="B22609" i="16"/>
  <c r="B22608" i="16"/>
  <c r="B22607" i="16"/>
  <c r="B22606" i="16"/>
  <c r="B22605" i="16"/>
  <c r="B22604" i="16"/>
  <c r="B22603" i="16"/>
  <c r="B22602" i="16"/>
  <c r="B22601" i="16"/>
  <c r="B22600" i="16"/>
  <c r="B22599" i="16"/>
  <c r="B22598" i="16"/>
  <c r="B22597" i="16"/>
  <c r="B22596" i="16"/>
  <c r="B22595" i="16"/>
  <c r="B22594" i="16"/>
  <c r="B22593" i="16"/>
  <c r="B22592" i="16"/>
  <c r="B22591" i="16"/>
  <c r="B22590" i="16"/>
  <c r="B22589" i="16"/>
  <c r="B22588" i="16"/>
  <c r="B22587" i="16"/>
  <c r="B22586" i="16"/>
  <c r="B22585" i="16"/>
  <c r="B22584" i="16"/>
  <c r="B22583" i="16"/>
  <c r="B22582" i="16"/>
  <c r="B22581" i="16"/>
  <c r="B22580" i="16"/>
  <c r="B22579" i="16"/>
  <c r="B22578" i="16"/>
  <c r="B22577" i="16"/>
  <c r="B22576" i="16"/>
  <c r="B22575" i="16"/>
  <c r="B22574" i="16"/>
  <c r="B22573" i="16"/>
  <c r="B22572" i="16"/>
  <c r="B22571" i="16"/>
  <c r="B22570" i="16"/>
  <c r="B22569" i="16"/>
  <c r="B22568" i="16"/>
  <c r="B22567" i="16"/>
  <c r="B22566" i="16"/>
  <c r="B22565" i="16"/>
  <c r="B22564" i="16"/>
  <c r="B22563" i="16"/>
  <c r="B22562" i="16"/>
  <c r="B22561" i="16"/>
  <c r="B22560" i="16"/>
  <c r="B22559" i="16"/>
  <c r="B22558" i="16"/>
  <c r="B22557" i="16"/>
  <c r="B22556" i="16"/>
  <c r="B22555" i="16"/>
  <c r="B22554" i="16"/>
  <c r="B22553" i="16"/>
  <c r="B22552" i="16"/>
  <c r="B22551" i="16"/>
  <c r="B22550" i="16"/>
  <c r="B22549" i="16"/>
  <c r="B22548" i="16"/>
  <c r="B22547" i="16"/>
  <c r="B22546" i="16"/>
  <c r="B22545" i="16"/>
  <c r="B22544" i="16"/>
  <c r="B22543" i="16"/>
  <c r="B22542" i="16"/>
  <c r="B22541" i="16"/>
  <c r="B22540" i="16"/>
  <c r="B22539" i="16"/>
  <c r="B22538" i="16"/>
  <c r="B22537" i="16"/>
  <c r="B22536" i="16"/>
  <c r="B22535" i="16"/>
  <c r="B22534" i="16"/>
  <c r="B22533" i="16"/>
  <c r="B22532" i="16"/>
  <c r="B22531" i="16"/>
  <c r="B22530" i="16"/>
  <c r="B22529" i="16"/>
  <c r="B22528" i="16"/>
  <c r="B22527" i="16"/>
  <c r="B22526" i="16"/>
  <c r="B22525" i="16"/>
  <c r="B22524" i="16"/>
  <c r="B22523" i="16"/>
  <c r="B22522" i="16"/>
  <c r="B22521" i="16"/>
  <c r="B22520" i="16"/>
  <c r="B22519" i="16"/>
  <c r="B22518" i="16"/>
  <c r="B22517" i="16"/>
  <c r="B22516" i="16"/>
  <c r="B22515" i="16"/>
  <c r="B22514" i="16"/>
  <c r="B22513" i="16"/>
  <c r="B22512" i="16"/>
  <c r="B22511" i="16"/>
  <c r="B22510" i="16"/>
  <c r="B22509" i="16"/>
  <c r="B22508" i="16"/>
  <c r="B22507" i="16"/>
  <c r="B22506" i="16"/>
  <c r="B22505" i="16"/>
  <c r="B22504" i="16"/>
  <c r="B22503" i="16"/>
  <c r="B22502" i="16"/>
  <c r="B22501" i="16"/>
  <c r="B22500" i="16"/>
  <c r="B22499" i="16"/>
  <c r="B22498" i="16"/>
  <c r="B22497" i="16"/>
  <c r="B22496" i="16"/>
  <c r="B22495" i="16"/>
  <c r="B22494" i="16"/>
  <c r="B22493" i="16"/>
  <c r="B22492" i="16"/>
  <c r="B22491" i="16"/>
  <c r="B22490" i="16"/>
  <c r="B22489" i="16"/>
  <c r="B22488" i="16"/>
  <c r="B22487" i="16"/>
  <c r="B22486" i="16"/>
  <c r="B22485" i="16"/>
  <c r="B22484" i="16"/>
  <c r="B22483" i="16"/>
  <c r="B22482" i="16"/>
  <c r="B22481" i="16"/>
  <c r="B22480" i="16"/>
  <c r="B22479" i="16"/>
  <c r="B22478" i="16"/>
  <c r="B22477" i="16"/>
  <c r="B22476" i="16"/>
  <c r="B22475" i="16"/>
  <c r="B22474" i="16"/>
  <c r="B22473" i="16"/>
  <c r="B22472" i="16"/>
  <c r="B22471" i="16"/>
  <c r="B22470" i="16"/>
  <c r="B22469" i="16"/>
  <c r="B22468" i="16"/>
  <c r="B22467" i="16"/>
  <c r="B22466" i="16"/>
  <c r="B22465" i="16"/>
  <c r="B22464" i="16"/>
  <c r="B22463" i="16"/>
  <c r="B22462" i="16"/>
  <c r="B22461" i="16"/>
  <c r="B22460" i="16"/>
  <c r="B22459" i="16"/>
  <c r="B22458" i="16"/>
  <c r="B22457" i="16"/>
  <c r="B22456" i="16"/>
  <c r="B22455" i="16"/>
  <c r="B22454" i="16"/>
  <c r="B22453" i="16"/>
  <c r="B22452" i="16"/>
  <c r="B22451" i="16"/>
  <c r="B22450" i="16"/>
  <c r="B22449" i="16"/>
  <c r="B22448" i="16"/>
  <c r="B22447" i="16"/>
  <c r="B22446" i="16"/>
  <c r="B22445" i="16"/>
  <c r="B22444" i="16"/>
  <c r="B22443" i="16"/>
  <c r="B22442" i="16"/>
  <c r="B22441" i="16"/>
  <c r="B22440" i="16"/>
  <c r="B22439" i="16"/>
  <c r="B22438" i="16"/>
  <c r="B22437" i="16"/>
  <c r="B22436" i="16"/>
  <c r="B22435" i="16"/>
  <c r="B22434" i="16"/>
  <c r="B22433" i="16"/>
  <c r="B22432" i="16"/>
  <c r="B22431" i="16"/>
  <c r="B22430" i="16"/>
  <c r="B22429" i="16"/>
  <c r="B22428" i="16"/>
  <c r="B22427" i="16"/>
  <c r="B22426" i="16"/>
  <c r="B22425" i="16"/>
  <c r="B22424" i="16"/>
  <c r="B22423" i="16"/>
  <c r="B22422" i="16"/>
  <c r="B22421" i="16"/>
  <c r="B22420" i="16"/>
  <c r="B22419" i="16"/>
  <c r="B22418" i="16"/>
  <c r="B22417" i="16"/>
  <c r="B22416" i="16"/>
  <c r="B22415" i="16"/>
  <c r="B22414" i="16"/>
  <c r="B22413" i="16"/>
  <c r="B22412" i="16"/>
  <c r="B22411" i="16"/>
  <c r="B22410" i="16"/>
  <c r="B22409" i="16"/>
  <c r="B22408" i="16"/>
  <c r="B22407" i="16"/>
  <c r="B22406" i="16"/>
  <c r="B22405" i="16"/>
  <c r="B22404" i="16"/>
  <c r="B22403" i="16"/>
  <c r="B22402" i="16"/>
  <c r="B22401" i="16"/>
  <c r="B22400" i="16"/>
  <c r="B22399" i="16"/>
  <c r="B22398" i="16"/>
  <c r="B22397" i="16"/>
  <c r="B22396" i="16"/>
  <c r="B22395" i="16"/>
  <c r="B22394" i="16"/>
  <c r="B22393" i="16"/>
  <c r="B22392" i="16"/>
  <c r="B22391" i="16"/>
  <c r="B22390" i="16"/>
  <c r="B22389" i="16"/>
  <c r="B22388" i="16"/>
  <c r="B22387" i="16"/>
  <c r="B22386" i="16"/>
  <c r="B22385" i="16"/>
  <c r="B22384" i="16"/>
  <c r="B22383" i="16"/>
  <c r="B22382" i="16"/>
  <c r="B22381" i="16"/>
  <c r="B22380" i="16"/>
  <c r="B22379" i="16"/>
  <c r="B22378" i="16"/>
  <c r="B22377" i="16"/>
  <c r="B22376" i="16"/>
  <c r="B22375" i="16"/>
  <c r="B22374" i="16"/>
  <c r="B22373" i="16"/>
  <c r="B22372" i="16"/>
  <c r="B22371" i="16"/>
  <c r="B22370" i="16"/>
  <c r="B22369" i="16"/>
  <c r="B22368" i="16"/>
  <c r="B22367" i="16"/>
  <c r="B22366" i="16"/>
  <c r="B22365" i="16"/>
  <c r="B22364" i="16"/>
  <c r="B22363" i="16"/>
  <c r="B22362" i="16"/>
  <c r="B22361" i="16"/>
  <c r="B22360" i="16"/>
  <c r="B22359" i="16"/>
  <c r="B22358" i="16"/>
  <c r="B22357" i="16"/>
  <c r="B22356" i="16"/>
  <c r="B22355" i="16"/>
  <c r="B22354" i="16"/>
  <c r="B22353" i="16"/>
  <c r="B22352" i="16"/>
  <c r="B22351" i="16"/>
  <c r="B22350" i="16"/>
  <c r="B22349" i="16"/>
  <c r="B22348" i="16"/>
  <c r="B22347" i="16"/>
  <c r="B22346" i="16"/>
  <c r="B22345" i="16"/>
  <c r="B22344" i="16"/>
  <c r="B22343" i="16"/>
  <c r="B22342" i="16"/>
  <c r="B22341" i="16"/>
  <c r="B22340" i="16"/>
  <c r="B22339" i="16"/>
  <c r="B22338" i="16"/>
  <c r="B22337" i="16"/>
  <c r="B22336" i="16"/>
  <c r="B22335" i="16"/>
  <c r="B22334" i="16"/>
  <c r="B22333" i="16"/>
  <c r="B22332" i="16"/>
  <c r="B22331" i="16"/>
  <c r="B22330" i="16"/>
  <c r="B22329" i="16"/>
  <c r="B22328" i="16"/>
  <c r="B22327" i="16"/>
  <c r="B22326" i="16"/>
  <c r="B22325" i="16"/>
  <c r="B22324" i="16"/>
  <c r="B22323" i="16"/>
  <c r="B22322" i="16"/>
  <c r="B22321" i="16"/>
  <c r="B22320" i="16"/>
  <c r="B22319" i="16"/>
  <c r="B22318" i="16"/>
  <c r="B22317" i="16"/>
  <c r="B22316" i="16"/>
  <c r="B22315" i="16"/>
  <c r="B22314" i="16"/>
  <c r="B22313" i="16"/>
  <c r="B22312" i="16"/>
  <c r="B22311" i="16"/>
  <c r="B22310" i="16"/>
  <c r="B22309" i="16"/>
  <c r="B22308" i="16"/>
  <c r="B22307" i="16"/>
  <c r="B22306" i="16"/>
  <c r="B22305" i="16"/>
  <c r="B22304" i="16"/>
  <c r="B22303" i="16"/>
  <c r="B22302" i="16"/>
  <c r="B22301" i="16"/>
  <c r="B22300" i="16"/>
  <c r="B22299" i="16"/>
  <c r="B22298" i="16"/>
  <c r="B22297" i="16"/>
  <c r="B22296" i="16"/>
  <c r="B22295" i="16"/>
  <c r="B22294" i="16"/>
  <c r="B22293" i="16"/>
  <c r="B22292" i="16"/>
  <c r="B22291" i="16"/>
  <c r="B22290" i="16"/>
  <c r="B22289" i="16"/>
  <c r="B22288" i="16"/>
  <c r="B22287" i="16"/>
  <c r="B22286" i="16"/>
  <c r="B22285" i="16"/>
  <c r="B22284" i="16"/>
  <c r="B22283" i="16"/>
  <c r="B22282" i="16"/>
  <c r="B22281" i="16"/>
  <c r="B22280" i="16"/>
  <c r="B22279" i="16"/>
  <c r="B22278" i="16"/>
  <c r="B22277" i="16"/>
  <c r="B22276" i="16"/>
  <c r="B22275" i="16"/>
  <c r="B22274" i="16"/>
  <c r="B22273" i="16"/>
  <c r="B22272" i="16"/>
  <c r="B22271" i="16"/>
  <c r="B22270" i="16"/>
  <c r="B22269" i="16"/>
  <c r="B22268" i="16"/>
  <c r="B22267" i="16"/>
  <c r="B22266" i="16"/>
  <c r="B22265" i="16"/>
  <c r="B22264" i="16"/>
  <c r="B22263" i="16"/>
  <c r="B22262" i="16"/>
  <c r="B22261" i="16"/>
  <c r="B22260" i="16"/>
  <c r="B22259" i="16"/>
  <c r="B22258" i="16"/>
  <c r="B22257" i="16"/>
  <c r="B22256" i="16"/>
  <c r="B22255" i="16"/>
  <c r="B22254" i="16"/>
  <c r="B22253" i="16"/>
  <c r="B22252" i="16"/>
  <c r="B22251" i="16"/>
  <c r="B22250" i="16"/>
  <c r="B22249" i="16"/>
  <c r="B22248" i="16"/>
  <c r="B22247" i="16"/>
  <c r="B22246" i="16"/>
  <c r="B22245" i="16"/>
  <c r="B22244" i="16"/>
  <c r="B22243" i="16"/>
  <c r="B22242" i="16"/>
  <c r="B22241" i="16"/>
  <c r="B22240" i="16"/>
  <c r="B22239" i="16"/>
  <c r="B22238" i="16"/>
  <c r="B22237" i="16"/>
  <c r="B22236" i="16"/>
  <c r="B22235" i="16"/>
  <c r="B22234" i="16"/>
  <c r="B22233" i="16"/>
  <c r="B22232" i="16"/>
  <c r="B22231" i="16"/>
  <c r="B22230" i="16"/>
  <c r="B22229" i="16"/>
  <c r="B22228" i="16"/>
  <c r="B22227" i="16"/>
  <c r="B22226" i="16"/>
  <c r="B22225" i="16"/>
  <c r="B22224" i="16"/>
  <c r="B22223" i="16"/>
  <c r="B22222" i="16"/>
  <c r="B22221" i="16"/>
  <c r="B22220" i="16"/>
  <c r="B22219" i="16"/>
  <c r="B22218" i="16"/>
  <c r="B22217" i="16"/>
  <c r="B22216" i="16"/>
  <c r="B22215" i="16"/>
  <c r="B22214" i="16"/>
  <c r="B22213" i="16"/>
  <c r="B22212" i="16"/>
  <c r="B22211" i="16"/>
  <c r="B22210" i="16"/>
  <c r="B22209" i="16"/>
  <c r="B22208" i="16"/>
  <c r="B22207" i="16"/>
  <c r="B22206" i="16"/>
  <c r="B22205" i="16"/>
  <c r="B22204" i="16"/>
  <c r="B22203" i="16"/>
  <c r="B22202" i="16"/>
  <c r="B22201" i="16"/>
  <c r="B22200" i="16"/>
  <c r="B22199" i="16"/>
  <c r="B22198" i="16"/>
  <c r="B22197" i="16"/>
  <c r="B22196" i="16"/>
  <c r="B22195" i="16"/>
  <c r="B22194" i="16"/>
  <c r="B22193" i="16"/>
  <c r="B22192" i="16"/>
  <c r="B22191" i="16"/>
  <c r="B22190" i="16"/>
  <c r="B22189" i="16"/>
  <c r="B22188" i="16"/>
  <c r="B22187" i="16"/>
  <c r="B22186" i="16"/>
  <c r="B22185" i="16"/>
  <c r="B22184" i="16"/>
  <c r="B22183" i="16"/>
  <c r="B22182" i="16"/>
  <c r="B22181" i="16"/>
  <c r="B22180" i="16"/>
  <c r="B22179" i="16"/>
  <c r="B22178" i="16"/>
  <c r="B22177" i="16"/>
  <c r="B22176" i="16"/>
  <c r="B22175" i="16"/>
  <c r="B22174" i="16"/>
  <c r="B22173" i="16"/>
  <c r="B22172" i="16"/>
  <c r="B22171" i="16"/>
  <c r="B22170" i="16"/>
  <c r="B22169" i="16"/>
  <c r="B22168" i="16"/>
  <c r="B22167" i="16"/>
  <c r="B22166" i="16"/>
  <c r="B22165" i="16"/>
  <c r="B22164" i="16"/>
  <c r="B22163" i="16"/>
  <c r="B22162" i="16"/>
  <c r="B22161" i="16"/>
  <c r="B22160" i="16"/>
  <c r="B22159" i="16"/>
  <c r="B22158" i="16"/>
  <c r="B22157" i="16"/>
  <c r="B22156" i="16"/>
  <c r="B22155" i="16"/>
  <c r="B22154" i="16"/>
  <c r="B22153" i="16"/>
  <c r="B22152" i="16"/>
  <c r="B22151" i="16"/>
  <c r="B22150" i="16"/>
  <c r="B22149" i="16"/>
  <c r="B22148" i="16"/>
  <c r="B22147" i="16"/>
  <c r="B22146" i="16"/>
  <c r="B22145" i="16"/>
  <c r="B22144" i="16"/>
  <c r="B22143" i="16"/>
  <c r="B22142" i="16"/>
  <c r="B22141" i="16"/>
  <c r="B22140" i="16"/>
  <c r="B22139" i="16"/>
  <c r="B22138" i="16"/>
  <c r="B22137" i="16"/>
  <c r="B22136" i="16"/>
  <c r="B22135" i="16"/>
  <c r="B22134" i="16"/>
  <c r="B22133" i="16"/>
  <c r="B22132" i="16"/>
  <c r="B22131" i="16"/>
  <c r="B22130" i="16"/>
  <c r="B22129" i="16"/>
  <c r="B22128" i="16"/>
  <c r="B22127" i="16"/>
  <c r="B22126" i="16"/>
  <c r="B22125" i="16"/>
  <c r="B22124" i="16"/>
  <c r="B22123" i="16"/>
  <c r="B22122" i="16"/>
  <c r="B22121" i="16"/>
  <c r="B22120" i="16"/>
  <c r="B22119" i="16"/>
  <c r="B22118" i="16"/>
  <c r="B22117" i="16"/>
  <c r="B22116" i="16"/>
  <c r="B22115" i="16"/>
  <c r="B22114" i="16"/>
  <c r="B22113" i="16"/>
  <c r="B22112" i="16"/>
  <c r="B22111" i="16"/>
  <c r="B22110" i="16"/>
  <c r="B22109" i="16"/>
  <c r="B22108" i="16"/>
  <c r="B22107" i="16"/>
  <c r="B22106" i="16"/>
  <c r="B22105" i="16"/>
  <c r="B22104" i="16"/>
  <c r="B22103" i="16"/>
  <c r="B22102" i="16"/>
  <c r="B22101" i="16"/>
  <c r="B22100" i="16"/>
  <c r="B22099" i="16"/>
  <c r="B22098" i="16"/>
  <c r="B22097" i="16"/>
  <c r="B22096" i="16"/>
  <c r="B22095" i="16"/>
  <c r="B22094" i="16"/>
  <c r="B22093" i="16"/>
  <c r="B22092" i="16"/>
  <c r="B22091" i="16"/>
  <c r="B22090" i="16"/>
  <c r="B22089" i="16"/>
  <c r="B22088" i="16"/>
  <c r="B22087" i="16"/>
  <c r="B22086" i="16"/>
  <c r="B22085" i="16"/>
  <c r="B22084" i="16"/>
  <c r="B22083" i="16"/>
  <c r="B22082" i="16"/>
  <c r="B22081" i="16"/>
  <c r="B22080" i="16"/>
  <c r="B22079" i="16"/>
  <c r="B22078" i="16"/>
  <c r="B22077" i="16"/>
  <c r="B22076" i="16"/>
  <c r="B22075" i="16"/>
  <c r="B22074" i="16"/>
  <c r="B22073" i="16"/>
  <c r="B22072" i="16"/>
  <c r="B22071" i="16"/>
  <c r="B22070" i="16"/>
  <c r="B22069" i="16"/>
  <c r="B22068" i="16"/>
  <c r="B22067" i="16"/>
  <c r="B22066" i="16"/>
  <c r="B22065" i="16"/>
  <c r="B22064" i="16"/>
  <c r="B22063" i="16"/>
  <c r="B22062" i="16"/>
  <c r="B22061" i="16"/>
  <c r="B22060" i="16"/>
  <c r="B22059" i="16"/>
  <c r="B22058" i="16"/>
  <c r="B22057" i="16"/>
  <c r="B22056" i="16"/>
  <c r="B22055" i="16"/>
  <c r="B22054" i="16"/>
  <c r="B22053" i="16"/>
  <c r="B22052" i="16"/>
  <c r="B22051" i="16"/>
  <c r="B22050" i="16"/>
  <c r="B22049" i="16"/>
  <c r="B22048" i="16"/>
  <c r="B22047" i="16"/>
  <c r="B22046" i="16"/>
  <c r="B22045" i="16"/>
  <c r="B22044" i="16"/>
  <c r="B22043" i="16"/>
  <c r="B22042" i="16"/>
  <c r="B22041" i="16"/>
  <c r="B22040" i="16"/>
  <c r="B22039" i="16"/>
  <c r="B22038" i="16"/>
  <c r="B22037" i="16"/>
  <c r="B22036" i="16"/>
  <c r="B22035" i="16"/>
  <c r="B22034" i="16"/>
  <c r="B22033" i="16"/>
  <c r="B22032" i="16"/>
  <c r="B22031" i="16"/>
  <c r="B22030" i="16"/>
  <c r="B22029" i="16"/>
  <c r="B22028" i="16"/>
  <c r="B22027" i="16"/>
  <c r="B22026" i="16"/>
  <c r="B22025" i="16"/>
  <c r="B22024" i="16"/>
  <c r="B22023" i="16"/>
  <c r="B22022" i="16"/>
  <c r="B22021" i="16"/>
  <c r="B22020" i="16"/>
  <c r="B22019" i="16"/>
  <c r="B22018" i="16"/>
  <c r="B22017" i="16"/>
  <c r="B22016" i="16"/>
  <c r="B22015" i="16"/>
  <c r="B22014" i="16"/>
  <c r="B22013" i="16"/>
  <c r="B22012" i="16"/>
  <c r="B22011" i="16"/>
  <c r="B22010" i="16"/>
  <c r="B22009" i="16"/>
  <c r="B22008" i="16"/>
  <c r="B22007" i="16"/>
  <c r="B22006" i="16"/>
  <c r="B22005" i="16"/>
  <c r="B22004" i="16"/>
  <c r="B22003" i="16"/>
  <c r="B22002" i="16"/>
  <c r="B22001" i="16"/>
  <c r="B22000" i="16"/>
  <c r="B21999" i="16"/>
  <c r="B21998" i="16"/>
  <c r="B21997" i="16"/>
  <c r="B21996" i="16"/>
  <c r="B21995" i="16"/>
  <c r="B21994" i="16"/>
  <c r="B21993" i="16"/>
  <c r="B21992" i="16"/>
  <c r="B21991" i="16"/>
  <c r="B21990" i="16"/>
  <c r="B21989" i="16"/>
  <c r="B21988" i="16"/>
  <c r="B21987" i="16"/>
  <c r="B21986" i="16"/>
  <c r="B21985" i="16"/>
  <c r="B21984" i="16"/>
  <c r="B21983" i="16"/>
  <c r="B21982" i="16"/>
  <c r="B21981" i="16"/>
  <c r="B21980" i="16"/>
  <c r="B21979" i="16"/>
  <c r="B21978" i="16"/>
  <c r="B21977" i="16"/>
  <c r="B21976" i="16"/>
  <c r="B21975" i="16"/>
  <c r="B21974" i="16"/>
  <c r="B21973" i="16"/>
  <c r="B21972" i="16"/>
  <c r="B21971" i="16"/>
  <c r="B21970" i="16"/>
  <c r="B21969" i="16"/>
  <c r="B21968" i="16"/>
  <c r="B21967" i="16"/>
  <c r="B21966" i="16"/>
  <c r="B21965" i="16"/>
  <c r="B21964" i="16"/>
  <c r="B21963" i="16"/>
  <c r="B21962" i="16"/>
  <c r="B21961" i="16"/>
  <c r="B21960" i="16"/>
  <c r="B21959" i="16"/>
  <c r="B21958" i="16"/>
  <c r="B21957" i="16"/>
  <c r="B21956" i="16"/>
  <c r="B21955" i="16"/>
  <c r="B21954" i="16"/>
  <c r="B21953" i="16"/>
  <c r="B21952" i="16"/>
  <c r="B21951" i="16"/>
  <c r="B21950" i="16"/>
  <c r="B21949" i="16"/>
  <c r="B21948" i="16"/>
  <c r="B21947" i="16"/>
  <c r="B21946" i="16"/>
  <c r="B21945" i="16"/>
  <c r="B21944" i="16"/>
  <c r="B21943" i="16"/>
  <c r="B21942" i="16"/>
  <c r="B21941" i="16"/>
  <c r="B21940" i="16"/>
  <c r="B21939" i="16"/>
  <c r="B21938" i="16"/>
  <c r="B21937" i="16"/>
  <c r="B21936" i="16"/>
  <c r="B21935" i="16"/>
  <c r="B21934" i="16"/>
  <c r="B21933" i="16"/>
  <c r="B21932" i="16"/>
  <c r="B21931" i="16"/>
  <c r="B21930" i="16"/>
  <c r="B21929" i="16"/>
  <c r="B21928" i="16"/>
  <c r="B21927" i="16"/>
  <c r="B21926" i="16"/>
  <c r="B21925" i="16"/>
  <c r="B21924" i="16"/>
  <c r="B21923" i="16"/>
  <c r="B21922" i="16"/>
  <c r="B21921" i="16"/>
  <c r="B21920" i="16"/>
  <c r="B21919" i="16"/>
  <c r="B21918" i="16"/>
  <c r="B21917" i="16"/>
  <c r="B21916" i="16"/>
  <c r="B21915" i="16"/>
  <c r="B21914" i="16"/>
  <c r="B21913" i="16"/>
  <c r="B21912" i="16"/>
  <c r="B21911" i="16"/>
  <c r="B21910" i="16"/>
  <c r="B21909" i="16"/>
  <c r="B21908" i="16"/>
  <c r="B21907" i="16"/>
  <c r="B21906" i="16"/>
  <c r="B21905" i="16"/>
  <c r="B21904" i="16"/>
  <c r="B21903" i="16"/>
  <c r="B21902" i="16"/>
  <c r="B21901" i="16"/>
  <c r="B21900" i="16"/>
  <c r="B21899" i="16"/>
  <c r="B21898" i="16"/>
  <c r="B21897" i="16"/>
  <c r="B21896" i="16"/>
  <c r="B21895" i="16"/>
  <c r="B21894" i="16"/>
  <c r="B21893" i="16"/>
  <c r="B21892" i="16"/>
  <c r="B21891" i="16"/>
  <c r="B21890" i="16"/>
  <c r="B21889" i="16"/>
  <c r="B21888" i="16"/>
  <c r="B21887" i="16"/>
  <c r="B21886" i="16"/>
  <c r="B21885" i="16"/>
  <c r="B21884" i="16"/>
  <c r="B21883" i="16"/>
  <c r="B21882" i="16"/>
  <c r="B21881" i="16"/>
  <c r="B21880" i="16"/>
  <c r="B21879" i="16"/>
  <c r="B21878" i="16"/>
  <c r="B21877" i="16"/>
  <c r="B21876" i="16"/>
  <c r="B21875" i="16"/>
  <c r="B21874" i="16"/>
  <c r="B21873" i="16"/>
  <c r="B21872" i="16"/>
  <c r="B21871" i="16"/>
  <c r="B21870" i="16"/>
  <c r="B21869" i="16"/>
  <c r="B21868" i="16"/>
  <c r="B21867" i="16"/>
  <c r="B21866" i="16"/>
  <c r="B21865" i="16"/>
  <c r="B21864" i="16"/>
  <c r="B21863" i="16"/>
  <c r="B21862" i="16"/>
  <c r="B21861" i="16"/>
  <c r="B21860" i="16"/>
  <c r="B21859" i="16"/>
  <c r="B21858" i="16"/>
  <c r="B21857" i="16"/>
  <c r="B21856" i="16"/>
  <c r="B21855" i="16"/>
  <c r="B21854" i="16"/>
  <c r="B21853" i="16"/>
  <c r="B21852" i="16"/>
  <c r="B21851" i="16"/>
  <c r="B21850" i="16"/>
  <c r="B21849" i="16"/>
  <c r="B21848" i="16"/>
  <c r="B21847" i="16"/>
  <c r="B21846" i="16"/>
  <c r="B21845" i="16"/>
  <c r="B21844" i="16"/>
  <c r="B21843" i="16"/>
  <c r="B21842" i="16"/>
  <c r="B21841" i="16"/>
  <c r="B21840" i="16"/>
  <c r="B21839" i="16"/>
  <c r="B21838" i="16"/>
  <c r="B21837" i="16"/>
  <c r="B21836" i="16"/>
  <c r="B21835" i="16"/>
  <c r="B21834" i="16"/>
  <c r="B21833" i="16"/>
  <c r="B21832" i="16"/>
  <c r="B21831" i="16"/>
  <c r="B21830" i="16"/>
  <c r="B21829" i="16"/>
  <c r="B21828" i="16"/>
  <c r="B21827" i="16"/>
  <c r="B21826" i="16"/>
  <c r="B21825" i="16"/>
  <c r="B21824" i="16"/>
  <c r="B21823" i="16"/>
  <c r="B21822" i="16"/>
  <c r="B21821" i="16"/>
  <c r="B21820" i="16"/>
  <c r="B21819" i="16"/>
  <c r="B21818" i="16"/>
  <c r="B21817" i="16"/>
  <c r="B21816" i="16"/>
  <c r="B21815" i="16"/>
  <c r="B21814" i="16"/>
  <c r="B21813" i="16"/>
  <c r="B21812" i="16"/>
  <c r="B21811" i="16"/>
  <c r="B21810" i="16"/>
  <c r="B21809" i="16"/>
  <c r="B21808" i="16"/>
  <c r="B21807" i="16"/>
  <c r="B21806" i="16"/>
  <c r="B21805" i="16"/>
  <c r="B21804" i="16"/>
  <c r="B21803" i="16"/>
  <c r="B21802" i="16"/>
  <c r="B21801" i="16"/>
  <c r="B21800" i="16"/>
  <c r="B21799" i="16"/>
  <c r="B21798" i="16"/>
  <c r="B21797" i="16"/>
  <c r="B21796" i="16"/>
  <c r="B21795" i="16"/>
  <c r="B21794" i="16"/>
  <c r="B21793" i="16"/>
  <c r="B21792" i="16"/>
  <c r="B21791" i="16"/>
  <c r="B21790" i="16"/>
  <c r="B21789" i="16"/>
  <c r="B21788" i="16"/>
  <c r="B21787" i="16"/>
  <c r="B21786" i="16"/>
  <c r="B21785" i="16"/>
  <c r="B21784" i="16"/>
  <c r="B21783" i="16"/>
  <c r="B21782" i="16"/>
  <c r="B21781" i="16"/>
  <c r="B21780" i="16"/>
  <c r="B21779" i="16"/>
  <c r="B21778" i="16"/>
  <c r="B21777" i="16"/>
  <c r="B21776" i="16"/>
  <c r="B21775" i="16"/>
  <c r="B21774" i="16"/>
  <c r="B21773" i="16"/>
  <c r="B21772" i="16"/>
  <c r="B21771" i="16"/>
  <c r="B21770" i="16"/>
  <c r="B21769" i="16"/>
  <c r="B21768" i="16"/>
  <c r="B21767" i="16"/>
  <c r="B21766" i="16"/>
  <c r="B21765" i="16"/>
  <c r="B21764" i="16"/>
  <c r="B21763" i="16"/>
  <c r="B21762" i="16"/>
  <c r="B21761" i="16"/>
  <c r="B21760" i="16"/>
  <c r="B21759" i="16"/>
  <c r="B21758" i="16"/>
  <c r="B21757" i="16"/>
  <c r="B21756" i="16"/>
  <c r="B21755" i="16"/>
  <c r="B21754" i="16"/>
  <c r="B21753" i="16"/>
  <c r="B21752" i="16"/>
  <c r="B21751" i="16"/>
  <c r="B21750" i="16"/>
  <c r="B21749" i="16"/>
  <c r="B21748" i="16"/>
  <c r="B21747" i="16"/>
  <c r="B21746" i="16"/>
  <c r="B21745" i="16"/>
  <c r="B21744" i="16"/>
  <c r="B21743" i="16"/>
  <c r="B21742" i="16"/>
  <c r="B21741" i="16"/>
  <c r="B21740" i="16"/>
  <c r="B21739" i="16"/>
  <c r="B21738" i="16"/>
  <c r="B21737" i="16"/>
  <c r="B21736" i="16"/>
  <c r="B21735" i="16"/>
  <c r="B21734" i="16"/>
  <c r="B21733" i="16"/>
  <c r="B21732" i="16"/>
  <c r="B21731" i="16"/>
  <c r="B21730" i="16"/>
  <c r="B21729" i="16"/>
  <c r="B21728" i="16"/>
  <c r="B21727" i="16"/>
  <c r="B21726" i="16"/>
  <c r="B21725" i="16"/>
  <c r="B21724" i="16"/>
  <c r="B21723" i="16"/>
  <c r="B21722" i="16"/>
  <c r="B21721" i="16"/>
  <c r="B21720" i="16"/>
  <c r="B21719" i="16"/>
  <c r="B21718" i="16"/>
  <c r="B21717" i="16"/>
  <c r="B21716" i="16"/>
  <c r="B21715" i="16"/>
  <c r="B21714" i="16"/>
  <c r="B21713" i="16"/>
  <c r="B21712" i="16"/>
  <c r="B21711" i="16"/>
  <c r="B21710" i="16"/>
  <c r="B21709" i="16"/>
  <c r="B21708" i="16"/>
  <c r="B21707" i="16"/>
  <c r="B21706" i="16"/>
  <c r="B21705" i="16"/>
  <c r="B21704" i="16"/>
  <c r="B21703" i="16"/>
  <c r="B21702" i="16"/>
  <c r="B21701" i="16"/>
  <c r="B21700" i="16"/>
  <c r="B21699" i="16"/>
  <c r="B21698" i="16"/>
  <c r="B21697" i="16"/>
  <c r="B21696" i="16"/>
  <c r="B21695" i="16"/>
  <c r="B21694" i="16"/>
  <c r="B21693" i="16"/>
  <c r="B21692" i="16"/>
  <c r="B21691" i="16"/>
  <c r="B21690" i="16"/>
  <c r="B21689" i="16"/>
  <c r="B21688" i="16"/>
  <c r="B21687" i="16"/>
  <c r="B21686" i="16"/>
  <c r="B21685" i="16"/>
  <c r="B21684" i="16"/>
  <c r="B21683" i="16"/>
  <c r="B21682" i="16"/>
  <c r="B21681" i="16"/>
  <c r="B21680" i="16"/>
  <c r="B21679" i="16"/>
  <c r="B21678" i="16"/>
  <c r="B21677" i="16"/>
  <c r="B21676" i="16"/>
  <c r="B21675" i="16"/>
  <c r="B21674" i="16"/>
  <c r="B21673" i="16"/>
  <c r="B21672" i="16"/>
  <c r="B21671" i="16"/>
  <c r="B21670" i="16"/>
  <c r="B21669" i="16"/>
  <c r="B21668" i="16"/>
  <c r="B21667" i="16"/>
  <c r="B21666" i="16"/>
  <c r="B21665" i="16"/>
  <c r="B21664" i="16"/>
  <c r="B21663" i="16"/>
  <c r="B21662" i="16"/>
  <c r="B21661" i="16"/>
  <c r="B21660" i="16"/>
  <c r="B21659" i="16"/>
  <c r="B21658" i="16"/>
  <c r="B21657" i="16"/>
  <c r="B21656" i="16"/>
  <c r="B21655" i="16"/>
  <c r="B21654" i="16"/>
  <c r="B21653" i="16"/>
  <c r="B21652" i="16"/>
  <c r="B21651" i="16"/>
  <c r="B21650" i="16"/>
  <c r="B21649" i="16"/>
  <c r="B21648" i="16"/>
  <c r="B21647" i="16"/>
  <c r="B21646" i="16"/>
  <c r="B21645" i="16"/>
  <c r="B21644" i="16"/>
  <c r="B21643" i="16"/>
  <c r="B21642" i="16"/>
  <c r="B21641" i="16"/>
  <c r="B21640" i="16"/>
  <c r="B21639" i="16"/>
  <c r="B21638" i="16"/>
  <c r="B21637" i="16"/>
  <c r="B21636" i="16"/>
  <c r="B21635" i="16"/>
  <c r="B21634" i="16"/>
  <c r="B21633" i="16"/>
  <c r="B21632" i="16"/>
  <c r="B21631" i="16"/>
  <c r="B21630" i="16"/>
  <c r="B21629" i="16"/>
  <c r="B21628" i="16"/>
  <c r="B21627" i="16"/>
  <c r="B21626" i="16"/>
  <c r="B21625" i="16"/>
  <c r="B21624" i="16"/>
  <c r="B21623" i="16"/>
  <c r="B21622" i="16"/>
  <c r="B21621" i="16"/>
  <c r="B21620" i="16"/>
  <c r="B21619" i="16"/>
  <c r="B21618" i="16"/>
  <c r="B21617" i="16"/>
  <c r="B21616" i="16"/>
  <c r="B21615" i="16"/>
  <c r="B21614" i="16"/>
  <c r="B21613" i="16"/>
  <c r="B21612" i="16"/>
  <c r="B21611" i="16"/>
  <c r="B21610" i="16"/>
  <c r="B21609" i="16"/>
  <c r="B21608" i="16"/>
  <c r="B21607" i="16"/>
  <c r="B21606" i="16"/>
  <c r="B21605" i="16"/>
  <c r="B21604" i="16"/>
  <c r="B21603" i="16"/>
  <c r="B21602" i="16"/>
  <c r="B21601" i="16"/>
  <c r="B21600" i="16"/>
  <c r="B21599" i="16"/>
  <c r="B21598" i="16"/>
  <c r="B21597" i="16"/>
  <c r="B21596" i="16"/>
  <c r="B21595" i="16"/>
  <c r="B21594" i="16"/>
  <c r="B21593" i="16"/>
  <c r="B21592" i="16"/>
  <c r="B21591" i="16"/>
  <c r="B21590" i="16"/>
  <c r="B21589" i="16"/>
  <c r="B21588" i="16"/>
  <c r="B21587" i="16"/>
  <c r="B21586" i="16"/>
  <c r="B21585" i="16"/>
  <c r="B21584" i="16"/>
  <c r="B21583" i="16"/>
  <c r="B21582" i="16"/>
  <c r="B21581" i="16"/>
  <c r="B21580" i="16"/>
  <c r="B21579" i="16"/>
  <c r="B21578" i="16"/>
  <c r="B21577" i="16"/>
  <c r="B21576" i="16"/>
  <c r="B21575" i="16"/>
  <c r="B21574" i="16"/>
  <c r="B21573" i="16"/>
  <c r="B21572" i="16"/>
  <c r="B21571" i="16"/>
  <c r="B21570" i="16"/>
  <c r="B21569" i="16"/>
  <c r="B21568" i="16"/>
  <c r="B21567" i="16"/>
  <c r="B21566" i="16"/>
  <c r="B21565" i="16"/>
  <c r="B21564" i="16"/>
  <c r="B21563" i="16"/>
  <c r="B21562" i="16"/>
  <c r="B21561" i="16"/>
  <c r="B21560" i="16"/>
  <c r="B21559" i="16"/>
  <c r="B21558" i="16"/>
  <c r="B21557" i="16"/>
  <c r="B21556" i="16"/>
  <c r="B21555" i="16"/>
  <c r="B21554" i="16"/>
  <c r="B21553" i="16"/>
  <c r="B21552" i="16"/>
  <c r="B21551" i="16"/>
  <c r="B21550" i="16"/>
  <c r="B21549" i="16"/>
  <c r="B21548" i="16"/>
  <c r="B21547" i="16"/>
  <c r="B21546" i="16"/>
  <c r="B21545" i="16"/>
  <c r="B21544" i="16"/>
  <c r="B21543" i="16"/>
  <c r="B21542" i="16"/>
  <c r="B21541" i="16"/>
  <c r="B21540" i="16"/>
  <c r="B21539" i="16"/>
  <c r="B21538" i="16"/>
  <c r="B21537" i="16"/>
  <c r="B21536" i="16"/>
  <c r="B21535" i="16"/>
  <c r="B21534" i="16"/>
  <c r="B21533" i="16"/>
  <c r="B21532" i="16"/>
  <c r="B21531" i="16"/>
  <c r="B21530" i="16"/>
  <c r="B21529" i="16"/>
  <c r="B21528" i="16"/>
  <c r="B21527" i="16"/>
  <c r="B21526" i="16"/>
  <c r="B21525" i="16"/>
  <c r="B21524" i="16"/>
  <c r="B21523" i="16"/>
  <c r="B21522" i="16"/>
  <c r="B21521" i="16"/>
  <c r="B21520" i="16"/>
  <c r="B21519" i="16"/>
  <c r="B21518" i="16"/>
  <c r="B21517" i="16"/>
  <c r="B21516" i="16"/>
  <c r="B21515" i="16"/>
  <c r="B21514" i="16"/>
  <c r="B21513" i="16"/>
  <c r="B21512" i="16"/>
  <c r="B21511" i="16"/>
  <c r="B21510" i="16"/>
  <c r="B21509" i="16"/>
  <c r="B21508" i="16"/>
  <c r="B21507" i="16"/>
  <c r="B21506" i="16"/>
  <c r="B21505" i="16"/>
  <c r="B21504" i="16"/>
  <c r="B21503" i="16"/>
  <c r="B21502" i="16"/>
  <c r="B21501" i="16"/>
  <c r="B21500" i="16"/>
  <c r="B21499" i="16"/>
  <c r="B21498" i="16"/>
  <c r="B21497" i="16"/>
  <c r="B21496" i="16"/>
  <c r="B21495" i="16"/>
  <c r="B21494" i="16"/>
  <c r="B21493" i="16"/>
  <c r="B21492" i="16"/>
  <c r="B21491" i="16"/>
  <c r="B21490" i="16"/>
  <c r="B21489" i="16"/>
  <c r="B21488" i="16"/>
  <c r="B21487" i="16"/>
  <c r="B21486" i="16"/>
  <c r="B21485" i="16"/>
  <c r="B21484" i="16"/>
  <c r="B21483" i="16"/>
  <c r="B21482" i="16"/>
  <c r="B21481" i="16"/>
  <c r="B21480" i="16"/>
  <c r="B21479" i="16"/>
  <c r="B21478" i="16"/>
  <c r="B21477" i="16"/>
  <c r="B21476" i="16"/>
  <c r="B21475" i="16"/>
  <c r="B21474" i="16"/>
  <c r="B21473" i="16"/>
  <c r="B21472" i="16"/>
  <c r="B21471" i="16"/>
  <c r="B21470" i="16"/>
  <c r="B21469" i="16"/>
  <c r="B21468" i="16"/>
  <c r="B21467" i="16"/>
  <c r="B21466" i="16"/>
  <c r="B21465" i="16"/>
  <c r="B21464" i="16"/>
  <c r="B21463" i="16"/>
  <c r="B21462" i="16"/>
  <c r="B21461" i="16"/>
  <c r="B21460" i="16"/>
  <c r="B21459" i="16"/>
  <c r="B21458" i="16"/>
  <c r="B21457" i="16"/>
  <c r="B21456" i="16"/>
  <c r="B21455" i="16"/>
  <c r="B21454" i="16"/>
  <c r="B21453" i="16"/>
  <c r="B21452" i="16"/>
  <c r="B21451" i="16"/>
  <c r="B21450" i="16"/>
  <c r="B21449" i="16"/>
  <c r="B21448" i="16"/>
  <c r="B21447" i="16"/>
  <c r="B21446" i="16"/>
  <c r="B21445" i="16"/>
  <c r="B21444" i="16"/>
  <c r="B21443" i="16"/>
  <c r="B21442" i="16"/>
  <c r="B21441" i="16"/>
  <c r="B21440" i="16"/>
  <c r="B21439" i="16"/>
  <c r="B21438" i="16"/>
  <c r="B21437" i="16"/>
  <c r="B21436" i="16"/>
  <c r="B21435" i="16"/>
  <c r="B21434" i="16"/>
  <c r="B21433" i="16"/>
  <c r="B21432" i="16"/>
  <c r="B21431" i="16"/>
  <c r="B21430" i="16"/>
  <c r="B21429" i="16"/>
  <c r="B21428" i="16"/>
  <c r="B21427" i="16"/>
  <c r="B21426" i="16"/>
  <c r="B21425" i="16"/>
  <c r="B21424" i="16"/>
  <c r="B21423" i="16"/>
  <c r="B21422" i="16"/>
  <c r="B21421" i="16"/>
  <c r="B21420" i="16"/>
  <c r="B21419" i="16"/>
  <c r="B21418" i="16"/>
  <c r="B21417" i="16"/>
  <c r="B21416" i="16"/>
  <c r="B21415" i="16"/>
  <c r="B21414" i="16"/>
  <c r="B21413" i="16"/>
  <c r="B21412" i="16"/>
  <c r="B21411" i="16"/>
  <c r="B21410" i="16"/>
  <c r="B21409" i="16"/>
  <c r="B21408" i="16"/>
  <c r="B21407" i="16"/>
  <c r="B21406" i="16"/>
  <c r="B21405" i="16"/>
  <c r="B21404" i="16"/>
  <c r="B21403" i="16"/>
  <c r="B21402" i="16"/>
  <c r="B21401" i="16"/>
  <c r="B21400" i="16"/>
  <c r="B21399" i="16"/>
  <c r="B21398" i="16"/>
  <c r="B21397" i="16"/>
  <c r="B21396" i="16"/>
  <c r="B21395" i="16"/>
  <c r="B21394" i="16"/>
  <c r="B21393" i="16"/>
  <c r="B21392" i="16"/>
  <c r="B21391" i="16"/>
  <c r="B21390" i="16"/>
  <c r="B21389" i="16"/>
  <c r="B21388" i="16"/>
  <c r="B21387" i="16"/>
  <c r="B21386" i="16"/>
  <c r="B21385" i="16"/>
  <c r="B21384" i="16"/>
  <c r="B21383" i="16"/>
  <c r="B21382" i="16"/>
  <c r="B21381" i="16"/>
  <c r="B21380" i="16"/>
  <c r="B21379" i="16"/>
  <c r="B21378" i="16"/>
  <c r="B21377" i="16"/>
  <c r="B21376" i="16"/>
  <c r="B21375" i="16"/>
  <c r="B21374" i="16"/>
  <c r="B21373" i="16"/>
  <c r="B21372" i="16"/>
  <c r="B21371" i="16"/>
  <c r="B21370" i="16"/>
  <c r="B21369" i="16"/>
  <c r="B21368" i="16"/>
  <c r="B21367" i="16"/>
  <c r="B21366" i="16"/>
  <c r="B21365" i="16"/>
  <c r="B21364" i="16"/>
  <c r="B21363" i="16"/>
  <c r="B21362" i="16"/>
  <c r="B21361" i="16"/>
  <c r="B21360" i="16"/>
  <c r="B21359" i="16"/>
  <c r="B21358" i="16"/>
  <c r="B21357" i="16"/>
  <c r="B21356" i="16"/>
  <c r="B21355" i="16"/>
  <c r="B21354" i="16"/>
  <c r="B21353" i="16"/>
  <c r="B21352" i="16"/>
  <c r="B21351" i="16"/>
  <c r="B21350" i="16"/>
  <c r="B21349" i="16"/>
  <c r="B21348" i="16"/>
  <c r="B21347" i="16"/>
  <c r="B21346" i="16"/>
  <c r="B21345" i="16"/>
  <c r="B21344" i="16"/>
  <c r="B21343" i="16"/>
  <c r="B21342" i="16"/>
  <c r="B21341" i="16"/>
  <c r="B21340" i="16"/>
  <c r="B21339" i="16"/>
  <c r="B21338" i="16"/>
  <c r="B21337" i="16"/>
  <c r="B21336" i="16"/>
  <c r="B21335" i="16"/>
  <c r="B21334" i="16"/>
  <c r="B21333" i="16"/>
  <c r="B21332" i="16"/>
  <c r="B21331" i="16"/>
  <c r="B21330" i="16"/>
  <c r="B21329" i="16"/>
  <c r="B21328" i="16"/>
  <c r="B21327" i="16"/>
  <c r="B21326" i="16"/>
  <c r="B21325" i="16"/>
  <c r="B21324" i="16"/>
  <c r="B21323" i="16"/>
  <c r="B21322" i="16"/>
  <c r="B21321" i="16"/>
  <c r="B21320" i="16"/>
  <c r="B21319" i="16"/>
  <c r="B21318" i="16"/>
  <c r="B21317" i="16"/>
  <c r="B21316" i="16"/>
  <c r="B21315" i="16"/>
  <c r="B21314" i="16"/>
  <c r="B21313" i="16"/>
  <c r="B21312" i="16"/>
  <c r="B21311" i="16"/>
  <c r="B21310" i="16"/>
  <c r="B21309" i="16"/>
  <c r="B21308" i="16"/>
  <c r="B21307" i="16"/>
  <c r="B21306" i="16"/>
  <c r="B21305" i="16"/>
  <c r="B21304" i="16"/>
  <c r="B21303" i="16"/>
  <c r="B21302" i="16"/>
  <c r="B21301" i="16"/>
  <c r="B21300" i="16"/>
  <c r="B21299" i="16"/>
  <c r="B21298" i="16"/>
  <c r="B21297" i="16"/>
  <c r="B21296" i="16"/>
  <c r="B21295" i="16"/>
  <c r="B21294" i="16"/>
  <c r="B21293" i="16"/>
  <c r="B21292" i="16"/>
  <c r="B21291" i="16"/>
  <c r="B21290" i="16"/>
  <c r="B21289" i="16"/>
  <c r="B21288" i="16"/>
  <c r="B21287" i="16"/>
  <c r="B21286" i="16"/>
  <c r="B21285" i="16"/>
  <c r="B21284" i="16"/>
  <c r="B21283" i="16"/>
  <c r="B21282" i="16"/>
  <c r="B21281" i="16"/>
  <c r="B21280" i="16"/>
  <c r="B21279" i="16"/>
  <c r="B21278" i="16"/>
  <c r="B21277" i="16"/>
  <c r="B21276" i="16"/>
  <c r="B21275" i="16"/>
  <c r="B21274" i="16"/>
  <c r="B21273" i="16"/>
  <c r="B21272" i="16"/>
  <c r="B21271" i="16"/>
  <c r="B21270" i="16"/>
  <c r="B21269" i="16"/>
  <c r="B21268" i="16"/>
  <c r="B21267" i="16"/>
  <c r="B21266" i="16"/>
  <c r="B21265" i="16"/>
  <c r="B21264" i="16"/>
  <c r="B21263" i="16"/>
  <c r="B21262" i="16"/>
  <c r="B21261" i="16"/>
  <c r="B21260" i="16"/>
  <c r="B21259" i="16"/>
  <c r="B21258" i="16"/>
  <c r="B21257" i="16"/>
  <c r="B21256" i="16"/>
  <c r="B21255" i="16"/>
  <c r="B21254" i="16"/>
  <c r="B21253" i="16"/>
  <c r="B21252" i="16"/>
  <c r="B21251" i="16"/>
  <c r="B21250" i="16"/>
  <c r="B21249" i="16"/>
  <c r="B21248" i="16"/>
  <c r="B21247" i="16"/>
  <c r="B21246" i="16"/>
  <c r="B21245" i="16"/>
  <c r="B21244" i="16"/>
  <c r="B21243" i="16"/>
  <c r="B21242" i="16"/>
  <c r="B21241" i="16"/>
  <c r="B21240" i="16"/>
  <c r="B21239" i="16"/>
  <c r="B21238" i="16"/>
  <c r="B21237" i="16"/>
  <c r="B21236" i="16"/>
  <c r="B21235" i="16"/>
  <c r="B21234" i="16"/>
  <c r="B21233" i="16"/>
  <c r="B21232" i="16"/>
  <c r="B21231" i="16"/>
  <c r="B21230" i="16"/>
  <c r="B21229" i="16"/>
  <c r="B21228" i="16"/>
  <c r="B21227" i="16"/>
  <c r="B21226" i="16"/>
  <c r="B21225" i="16"/>
  <c r="B21224" i="16"/>
  <c r="B21223" i="16"/>
  <c r="B21222" i="16"/>
  <c r="B21221" i="16"/>
  <c r="B21220" i="16"/>
  <c r="B21219" i="16"/>
  <c r="B21218" i="16"/>
  <c r="B21217" i="16"/>
  <c r="B21216" i="16"/>
  <c r="B21215" i="16"/>
  <c r="B21214" i="16"/>
  <c r="B21213" i="16"/>
  <c r="B21212" i="16"/>
  <c r="B21211" i="16"/>
  <c r="B21210" i="16"/>
  <c r="B21209" i="16"/>
  <c r="B21208" i="16"/>
  <c r="B21207" i="16"/>
  <c r="B21206" i="16"/>
  <c r="B21205" i="16"/>
  <c r="B21204" i="16"/>
  <c r="B21203" i="16"/>
  <c r="B21202" i="16"/>
  <c r="B21201" i="16"/>
  <c r="B21200" i="16"/>
  <c r="B21199" i="16"/>
  <c r="B21198" i="16"/>
  <c r="B21197" i="16"/>
  <c r="B21196" i="16"/>
  <c r="B21195" i="16"/>
  <c r="B21194" i="16"/>
  <c r="B21193" i="16"/>
  <c r="B21192" i="16"/>
  <c r="B21191" i="16"/>
  <c r="B21190" i="16"/>
  <c r="B21189" i="16"/>
  <c r="B21188" i="16"/>
  <c r="B21187" i="16"/>
  <c r="B21186" i="16"/>
  <c r="B21185" i="16"/>
  <c r="B21184" i="16"/>
  <c r="B21183" i="16"/>
  <c r="B21182" i="16"/>
  <c r="B21181" i="16"/>
  <c r="B21180" i="16"/>
  <c r="B21179" i="16"/>
  <c r="B21178" i="16"/>
  <c r="B21177" i="16"/>
  <c r="B21176" i="16"/>
  <c r="B21175" i="16"/>
  <c r="B21174" i="16"/>
  <c r="B21173" i="16"/>
  <c r="B21172" i="16"/>
  <c r="B21171" i="16"/>
  <c r="B21170" i="16"/>
  <c r="B21169" i="16"/>
  <c r="B21168" i="16"/>
  <c r="B21167" i="16"/>
  <c r="B21166" i="16"/>
  <c r="B21165" i="16"/>
  <c r="B21164" i="16"/>
  <c r="B21163" i="16"/>
  <c r="B21162" i="16"/>
  <c r="B21161" i="16"/>
  <c r="B21160" i="16"/>
  <c r="B21159" i="16"/>
  <c r="B21158" i="16"/>
  <c r="B21157" i="16"/>
  <c r="B21156" i="16"/>
  <c r="B21155" i="16"/>
  <c r="B21154" i="16"/>
  <c r="B21153" i="16"/>
  <c r="B21152" i="16"/>
  <c r="B21151" i="16"/>
  <c r="B21150" i="16"/>
  <c r="B21149" i="16"/>
  <c r="B21148" i="16"/>
  <c r="B21147" i="16"/>
  <c r="B21146" i="16"/>
  <c r="B21145" i="16"/>
  <c r="B21144" i="16"/>
  <c r="B21143" i="16"/>
  <c r="B21142" i="16"/>
  <c r="B21141" i="16"/>
  <c r="B21140" i="16"/>
  <c r="B21139" i="16"/>
  <c r="B21138" i="16"/>
  <c r="B21137" i="16"/>
  <c r="B21136" i="16"/>
  <c r="B21135" i="16"/>
  <c r="B21134" i="16"/>
  <c r="B21133" i="16"/>
  <c r="B21132" i="16"/>
  <c r="B21131" i="16"/>
  <c r="B21130" i="16"/>
  <c r="B21129" i="16"/>
  <c r="B21128" i="16"/>
  <c r="B21127" i="16"/>
  <c r="B21126" i="16"/>
  <c r="B21125" i="16"/>
  <c r="B21124" i="16"/>
  <c r="B21123" i="16"/>
  <c r="B21122" i="16"/>
  <c r="B21121" i="16"/>
  <c r="B21120" i="16"/>
  <c r="B21119" i="16"/>
  <c r="B21118" i="16"/>
  <c r="B21117" i="16"/>
  <c r="B21116" i="16"/>
  <c r="B21115" i="16"/>
  <c r="B21114" i="16"/>
  <c r="B21113" i="16"/>
  <c r="B21112" i="16"/>
  <c r="B21111" i="16"/>
  <c r="B21110" i="16"/>
  <c r="B21109" i="16"/>
  <c r="B21108" i="16"/>
  <c r="B21107" i="16"/>
  <c r="B21106" i="16"/>
  <c r="B21105" i="16"/>
  <c r="B21104" i="16"/>
  <c r="B21103" i="16"/>
  <c r="B21102" i="16"/>
  <c r="B21101" i="16"/>
  <c r="B21100" i="16"/>
  <c r="B21099" i="16"/>
  <c r="B21098" i="16"/>
  <c r="B21097" i="16"/>
  <c r="B21096" i="16"/>
  <c r="B21095" i="16"/>
  <c r="B21094" i="16"/>
  <c r="B21093" i="16"/>
  <c r="B21092" i="16"/>
  <c r="B21091" i="16"/>
  <c r="B21090" i="16"/>
  <c r="B21089" i="16"/>
  <c r="B21088" i="16"/>
  <c r="B21087" i="16"/>
  <c r="B21086" i="16"/>
  <c r="B21085" i="16"/>
  <c r="B21084" i="16"/>
  <c r="B21083" i="16"/>
  <c r="B21082" i="16"/>
  <c r="B21081" i="16"/>
  <c r="B21080" i="16"/>
  <c r="B21079" i="16"/>
  <c r="B21078" i="16"/>
  <c r="B21077" i="16"/>
  <c r="B21076" i="16"/>
  <c r="B21075" i="16"/>
  <c r="B21074" i="16"/>
  <c r="B21073" i="16"/>
  <c r="B21072" i="16"/>
  <c r="B21071" i="16"/>
  <c r="B21070" i="16"/>
  <c r="B21069" i="16"/>
  <c r="B21068" i="16"/>
  <c r="B21067" i="16"/>
  <c r="B21066" i="16"/>
  <c r="B21065" i="16"/>
  <c r="B21064" i="16"/>
  <c r="B21063" i="16"/>
  <c r="B21062" i="16"/>
  <c r="B21061" i="16"/>
  <c r="B21060" i="16"/>
  <c r="B21059" i="16"/>
  <c r="B21058" i="16"/>
  <c r="B21057" i="16"/>
  <c r="B21056" i="16"/>
  <c r="B21055" i="16"/>
  <c r="B21054" i="16"/>
  <c r="B21053" i="16"/>
  <c r="B21052" i="16"/>
  <c r="B21051" i="16"/>
  <c r="B21050" i="16"/>
  <c r="B21049" i="16"/>
  <c r="B21048" i="16"/>
  <c r="B21047" i="16"/>
  <c r="B21046" i="16"/>
  <c r="B21045" i="16"/>
  <c r="B21044" i="16"/>
  <c r="B21043" i="16"/>
  <c r="B21042" i="16"/>
  <c r="B21041" i="16"/>
  <c r="B21040" i="16"/>
  <c r="B21039" i="16"/>
  <c r="B21038" i="16"/>
  <c r="B21037" i="16"/>
  <c r="B21036" i="16"/>
  <c r="B21035" i="16"/>
  <c r="B21034" i="16"/>
  <c r="B21033" i="16"/>
  <c r="B21032" i="16"/>
  <c r="B21031" i="16"/>
  <c r="B21030" i="16"/>
  <c r="B21029" i="16"/>
  <c r="B21028" i="16"/>
  <c r="B21027" i="16"/>
  <c r="B21026" i="16"/>
  <c r="B21025" i="16"/>
  <c r="B21024" i="16"/>
  <c r="B21023" i="16"/>
  <c r="B21022" i="16"/>
  <c r="B21021" i="16"/>
  <c r="B21020" i="16"/>
  <c r="B21019" i="16"/>
  <c r="B21018" i="16"/>
  <c r="B21017" i="16"/>
  <c r="B21016" i="16"/>
  <c r="B21015" i="16"/>
  <c r="B21014" i="16"/>
  <c r="B21013" i="16"/>
  <c r="B21012" i="16"/>
  <c r="B21011" i="16"/>
  <c r="B21010" i="16"/>
  <c r="B21009" i="16"/>
  <c r="B21008" i="16"/>
  <c r="B21007" i="16"/>
  <c r="B21006" i="16"/>
  <c r="B21005" i="16"/>
  <c r="B21004" i="16"/>
  <c r="B21003" i="16"/>
  <c r="B21002" i="16"/>
  <c r="B21001" i="16"/>
  <c r="B21000" i="16"/>
  <c r="B20999" i="16"/>
  <c r="B20998" i="16"/>
  <c r="B20997" i="16"/>
  <c r="B20996" i="16"/>
  <c r="B20995" i="16"/>
  <c r="B20994" i="16"/>
  <c r="B20993" i="16"/>
  <c r="B20992" i="16"/>
  <c r="B20991" i="16"/>
  <c r="B20990" i="16"/>
  <c r="B20989" i="16"/>
  <c r="B20988" i="16"/>
  <c r="B20987" i="16"/>
  <c r="B20986" i="16"/>
  <c r="B20985" i="16"/>
  <c r="B20984" i="16"/>
  <c r="B20983" i="16"/>
  <c r="B20982" i="16"/>
  <c r="B20981" i="16"/>
  <c r="B20980" i="16"/>
  <c r="B20979" i="16"/>
  <c r="B20978" i="16"/>
  <c r="B20977" i="16"/>
  <c r="B20976" i="16"/>
  <c r="B20975" i="16"/>
  <c r="B20974" i="16"/>
  <c r="B20973" i="16"/>
  <c r="B20972" i="16"/>
  <c r="B20971" i="16"/>
  <c r="B20970" i="16"/>
  <c r="B20969" i="16"/>
  <c r="B20968" i="16"/>
  <c r="B20967" i="16"/>
  <c r="B20966" i="16"/>
  <c r="B20965" i="16"/>
  <c r="B20964" i="16"/>
  <c r="B20963" i="16"/>
  <c r="B20962" i="16"/>
  <c r="B20961" i="16"/>
  <c r="B20960" i="16"/>
  <c r="B20959" i="16"/>
  <c r="B20958" i="16"/>
  <c r="B20957" i="16"/>
  <c r="B20956" i="16"/>
  <c r="B20955" i="16"/>
  <c r="B20954" i="16"/>
  <c r="B20953" i="16"/>
  <c r="B20952" i="16"/>
  <c r="B20951" i="16"/>
  <c r="B20950" i="16"/>
  <c r="B20949" i="16"/>
  <c r="B20948" i="16"/>
  <c r="B20947" i="16"/>
  <c r="B20946" i="16"/>
  <c r="B20945" i="16"/>
  <c r="B20944" i="16"/>
  <c r="B20943" i="16"/>
  <c r="B20942" i="16"/>
  <c r="B20941" i="16"/>
  <c r="B20940" i="16"/>
  <c r="B20939" i="16"/>
  <c r="B20938" i="16"/>
  <c r="B20937" i="16"/>
  <c r="B20936" i="16"/>
  <c r="B20935" i="16"/>
  <c r="B20934" i="16"/>
  <c r="B20933" i="16"/>
  <c r="B20932" i="16"/>
  <c r="B20931" i="16"/>
  <c r="B20930" i="16"/>
  <c r="B20929" i="16"/>
  <c r="B20928" i="16"/>
  <c r="B20927" i="16"/>
  <c r="B20926" i="16"/>
  <c r="B20925" i="16"/>
  <c r="B20924" i="16"/>
  <c r="B20923" i="16"/>
  <c r="B20922" i="16"/>
  <c r="B20921" i="16"/>
  <c r="B20920" i="16"/>
  <c r="B20919" i="16"/>
  <c r="B20918" i="16"/>
  <c r="B20917" i="16"/>
  <c r="B20916" i="16"/>
  <c r="B20915" i="16"/>
  <c r="B20914" i="16"/>
  <c r="B20913" i="16"/>
  <c r="B20912" i="16"/>
  <c r="B20911" i="16"/>
  <c r="B20910" i="16"/>
  <c r="B20909" i="16"/>
  <c r="B20908" i="16"/>
  <c r="B20907" i="16"/>
  <c r="B20906" i="16"/>
  <c r="B20905" i="16"/>
  <c r="B20904" i="16"/>
  <c r="B20903" i="16"/>
  <c r="B20902" i="16"/>
  <c r="B20901" i="16"/>
  <c r="B20900" i="16"/>
  <c r="B20899" i="16"/>
  <c r="B20898" i="16"/>
  <c r="B20897" i="16"/>
  <c r="B20896" i="16"/>
  <c r="B20895" i="16"/>
  <c r="B20894" i="16"/>
  <c r="B20893" i="16"/>
  <c r="B20892" i="16"/>
  <c r="B20891" i="16"/>
  <c r="B20890" i="16"/>
  <c r="B20889" i="16"/>
  <c r="B20888" i="16"/>
  <c r="B20887" i="16"/>
  <c r="B20886" i="16"/>
  <c r="B20885" i="16"/>
  <c r="B20884" i="16"/>
  <c r="B20883" i="16"/>
  <c r="B20882" i="16"/>
  <c r="B20881" i="16"/>
  <c r="B20880" i="16"/>
  <c r="B20879" i="16"/>
  <c r="B20878" i="16"/>
  <c r="B20877" i="16"/>
  <c r="B20876" i="16"/>
  <c r="B20875" i="16"/>
  <c r="B20874" i="16"/>
  <c r="B20873" i="16"/>
  <c r="B20872" i="16"/>
  <c r="B20871" i="16"/>
  <c r="B20870" i="16"/>
  <c r="B20869" i="16"/>
  <c r="B20868" i="16"/>
  <c r="B20867" i="16"/>
  <c r="B20866" i="16"/>
  <c r="B20865" i="16"/>
  <c r="B20864" i="16"/>
  <c r="B20863" i="16"/>
  <c r="B20862" i="16"/>
  <c r="B20861" i="16"/>
  <c r="B20860" i="16"/>
  <c r="B20859" i="16"/>
  <c r="B20858" i="16"/>
  <c r="B20857" i="16"/>
  <c r="B20856" i="16"/>
  <c r="B20855" i="16"/>
  <c r="B20854" i="16"/>
  <c r="B20853" i="16"/>
  <c r="B20852" i="16"/>
  <c r="B20851" i="16"/>
  <c r="B20850" i="16"/>
  <c r="B20849" i="16"/>
  <c r="B20848" i="16"/>
  <c r="B20847" i="16"/>
  <c r="B20846" i="16"/>
  <c r="B20845" i="16"/>
  <c r="B20844" i="16"/>
  <c r="B20843" i="16"/>
  <c r="B20842" i="16"/>
  <c r="B20841" i="16"/>
  <c r="B20840" i="16"/>
  <c r="B20839" i="16"/>
  <c r="B20838" i="16"/>
  <c r="B20837" i="16"/>
  <c r="B20836" i="16"/>
  <c r="B20835" i="16"/>
  <c r="B20834" i="16"/>
  <c r="B20833" i="16"/>
  <c r="B20832" i="16"/>
  <c r="B20831" i="16"/>
  <c r="B20830" i="16"/>
  <c r="B20829" i="16"/>
  <c r="B20828" i="16"/>
  <c r="B20827" i="16"/>
  <c r="B20826" i="16"/>
  <c r="B20825" i="16"/>
  <c r="B20824" i="16"/>
  <c r="B20823" i="16"/>
  <c r="B20822" i="16"/>
  <c r="B20821" i="16"/>
  <c r="B20820" i="16"/>
  <c r="B20819" i="16"/>
  <c r="B20818" i="16"/>
  <c r="B20817" i="16"/>
  <c r="B20816" i="16"/>
  <c r="B20815" i="16"/>
  <c r="B20814" i="16"/>
  <c r="B20813" i="16"/>
  <c r="B20812" i="16"/>
  <c r="B20811" i="16"/>
  <c r="B20810" i="16"/>
  <c r="B20809" i="16"/>
  <c r="B20808" i="16"/>
  <c r="B20807" i="16"/>
  <c r="B20806" i="16"/>
  <c r="B20805" i="16"/>
  <c r="B20804" i="16"/>
  <c r="B20803" i="16"/>
  <c r="B20802" i="16"/>
  <c r="B20801" i="16"/>
  <c r="B20800" i="16"/>
  <c r="B20799" i="16"/>
  <c r="B20798" i="16"/>
  <c r="B20797" i="16"/>
  <c r="B20796" i="16"/>
  <c r="B20795" i="16"/>
  <c r="B20794" i="16"/>
  <c r="B20793" i="16"/>
  <c r="B20792" i="16"/>
  <c r="B20791" i="16"/>
  <c r="B20790" i="16"/>
  <c r="B20789" i="16"/>
  <c r="B20788" i="16"/>
  <c r="B20787" i="16"/>
  <c r="B20786" i="16"/>
  <c r="B20785" i="16"/>
  <c r="B20784" i="16"/>
  <c r="B20783" i="16"/>
  <c r="B20782" i="16"/>
  <c r="B20781" i="16"/>
  <c r="B20780" i="16"/>
  <c r="B20779" i="16"/>
  <c r="B20778" i="16"/>
  <c r="B20777" i="16"/>
  <c r="B20776" i="16"/>
  <c r="B20775" i="16"/>
  <c r="B20774" i="16"/>
  <c r="B20773" i="16"/>
  <c r="B20772" i="16"/>
  <c r="B20771" i="16"/>
  <c r="B20770" i="16"/>
  <c r="B20769" i="16"/>
  <c r="B20768" i="16"/>
  <c r="B20767" i="16"/>
  <c r="B20766" i="16"/>
  <c r="B20765" i="16"/>
  <c r="B20764" i="16"/>
  <c r="B20763" i="16"/>
  <c r="B20762" i="16"/>
  <c r="B20761" i="16"/>
  <c r="B20760" i="16"/>
  <c r="B20759" i="16"/>
  <c r="B20758" i="16"/>
  <c r="B20757" i="16"/>
  <c r="B20756" i="16"/>
  <c r="B20755" i="16"/>
  <c r="B20754" i="16"/>
  <c r="B20753" i="16"/>
  <c r="B20752" i="16"/>
  <c r="B20751" i="16"/>
  <c r="B20750" i="16"/>
  <c r="B20749" i="16"/>
  <c r="B20748" i="16"/>
  <c r="B20747" i="16"/>
  <c r="B20746" i="16"/>
  <c r="B20745" i="16"/>
  <c r="B20744" i="16"/>
  <c r="B20743" i="16"/>
  <c r="B20742" i="16"/>
  <c r="B20741" i="16"/>
  <c r="B20740" i="16"/>
  <c r="B20739" i="16"/>
  <c r="B20738" i="16"/>
  <c r="B20737" i="16"/>
  <c r="B20736" i="16"/>
  <c r="B20735" i="16"/>
  <c r="B20734" i="16"/>
  <c r="B20733" i="16"/>
  <c r="B20732" i="16"/>
  <c r="B20731" i="16"/>
  <c r="B20730" i="16"/>
  <c r="B20729" i="16"/>
  <c r="B20728" i="16"/>
  <c r="B20727" i="16"/>
  <c r="B20726" i="16"/>
  <c r="B20725" i="16"/>
  <c r="B20724" i="16"/>
  <c r="B20723" i="16"/>
  <c r="B20722" i="16"/>
  <c r="B20721" i="16"/>
  <c r="B20720" i="16"/>
  <c r="B20719" i="16"/>
  <c r="B20718" i="16"/>
  <c r="B20717" i="16"/>
  <c r="B20716" i="16"/>
  <c r="B20715" i="16"/>
  <c r="B20714" i="16"/>
  <c r="B20713" i="16"/>
  <c r="B20712" i="16"/>
  <c r="B20711" i="16"/>
  <c r="B20710" i="16"/>
  <c r="B20709" i="16"/>
  <c r="B20708" i="16"/>
  <c r="B20707" i="16"/>
  <c r="B20706" i="16"/>
  <c r="B20705" i="16"/>
  <c r="B20704" i="16"/>
  <c r="B20703" i="16"/>
  <c r="B20702" i="16"/>
  <c r="B20701" i="16"/>
  <c r="B20700" i="16"/>
  <c r="B20699" i="16"/>
  <c r="B20698" i="16"/>
  <c r="B20697" i="16"/>
  <c r="B20696" i="16"/>
  <c r="B20695" i="16"/>
  <c r="B20694" i="16"/>
  <c r="B20693" i="16"/>
  <c r="B20692" i="16"/>
  <c r="B20691" i="16"/>
  <c r="B20690" i="16"/>
  <c r="B20689" i="16"/>
  <c r="B20688" i="16"/>
  <c r="B20687" i="16"/>
  <c r="B20686" i="16"/>
  <c r="B20685" i="16"/>
  <c r="B20684" i="16"/>
  <c r="B20683" i="16"/>
  <c r="B20682" i="16"/>
  <c r="B20681" i="16"/>
  <c r="B20680" i="16"/>
  <c r="B20679" i="16"/>
  <c r="B20678" i="16"/>
  <c r="B20677" i="16"/>
  <c r="B20676" i="16"/>
  <c r="B20675" i="16"/>
  <c r="B20674" i="16"/>
  <c r="B20673" i="16"/>
  <c r="B20672" i="16"/>
  <c r="B20671" i="16"/>
  <c r="B20670" i="16"/>
  <c r="B20669" i="16"/>
  <c r="B20668" i="16"/>
  <c r="B20667" i="16"/>
  <c r="B20666" i="16"/>
  <c r="B20665" i="16"/>
  <c r="B20664" i="16"/>
  <c r="B20663" i="16"/>
  <c r="B20662" i="16"/>
  <c r="B20661" i="16"/>
  <c r="B20660" i="16"/>
  <c r="B20659" i="16"/>
  <c r="B20658" i="16"/>
  <c r="B20657" i="16"/>
  <c r="B20656" i="16"/>
  <c r="B20655" i="16"/>
  <c r="B20654" i="16"/>
  <c r="B20653" i="16"/>
  <c r="B20652" i="16"/>
  <c r="B20651" i="16"/>
  <c r="B20650" i="16"/>
  <c r="B20649" i="16"/>
  <c r="B20648" i="16"/>
  <c r="B20647" i="16"/>
  <c r="B20646" i="16"/>
  <c r="B20645" i="16"/>
  <c r="B20644" i="16"/>
  <c r="B20643" i="16"/>
  <c r="B20642" i="16"/>
  <c r="B20641" i="16"/>
  <c r="B20640" i="16"/>
  <c r="B20639" i="16"/>
  <c r="B20638" i="16"/>
  <c r="B20637" i="16"/>
  <c r="B20636" i="16"/>
  <c r="B20635" i="16"/>
  <c r="B20634" i="16"/>
  <c r="B20633" i="16"/>
  <c r="B20632" i="16"/>
  <c r="B20631" i="16"/>
  <c r="B20630" i="16"/>
  <c r="B20629" i="16"/>
  <c r="B20628" i="16"/>
  <c r="B20627" i="16"/>
  <c r="B20626" i="16"/>
  <c r="B20625" i="16"/>
  <c r="B20624" i="16"/>
  <c r="B20623" i="16"/>
  <c r="B20622" i="16"/>
  <c r="B20621" i="16"/>
  <c r="B20620" i="16"/>
  <c r="B20619" i="16"/>
  <c r="B20618" i="16"/>
  <c r="B20617" i="16"/>
  <c r="B20616" i="16"/>
  <c r="B20615" i="16"/>
  <c r="B20614" i="16"/>
  <c r="B20613" i="16"/>
  <c r="B20612" i="16"/>
  <c r="B20611" i="16"/>
  <c r="B20610" i="16"/>
  <c r="B20609" i="16"/>
  <c r="B20608" i="16"/>
  <c r="B20607" i="16"/>
  <c r="B20606" i="16"/>
  <c r="B20605" i="16"/>
  <c r="B20604" i="16"/>
  <c r="B20603" i="16"/>
  <c r="B20602" i="16"/>
  <c r="B20601" i="16"/>
  <c r="B20600" i="16"/>
  <c r="B20599" i="16"/>
  <c r="B20598" i="16"/>
  <c r="B20597" i="16"/>
  <c r="B20596" i="16"/>
  <c r="B20595" i="16"/>
  <c r="B20594" i="16"/>
  <c r="B20593" i="16"/>
  <c r="B20592" i="16"/>
  <c r="B20591" i="16"/>
  <c r="B20590" i="16"/>
  <c r="B20589" i="16"/>
  <c r="B20588" i="16"/>
  <c r="B20587" i="16"/>
  <c r="B20586" i="16"/>
  <c r="B20585" i="16"/>
  <c r="B20584" i="16"/>
  <c r="B20583" i="16"/>
  <c r="B20582" i="16"/>
  <c r="B20581" i="16"/>
  <c r="B20580" i="16"/>
  <c r="B20579" i="16"/>
  <c r="B20578" i="16"/>
  <c r="B20577" i="16"/>
  <c r="B20576" i="16"/>
  <c r="B20575" i="16"/>
  <c r="B20574" i="16"/>
  <c r="B20573" i="16"/>
  <c r="B20572" i="16"/>
  <c r="B20571" i="16"/>
  <c r="B20570" i="16"/>
  <c r="B20569" i="16"/>
  <c r="B20568" i="16"/>
  <c r="B20567" i="16"/>
  <c r="B20566" i="16"/>
  <c r="B20565" i="16"/>
  <c r="B20564" i="16"/>
  <c r="B20563" i="16"/>
  <c r="B20562" i="16"/>
  <c r="B20561" i="16"/>
  <c r="B20560" i="16"/>
  <c r="B20559" i="16"/>
  <c r="B20558" i="16"/>
  <c r="B20557" i="16"/>
  <c r="B20556" i="16"/>
  <c r="B20555" i="16"/>
  <c r="B20554" i="16"/>
  <c r="B20553" i="16"/>
  <c r="B20552" i="16"/>
  <c r="B20551" i="16"/>
  <c r="B20550" i="16"/>
  <c r="B20549" i="16"/>
  <c r="B20548" i="16"/>
  <c r="B20547" i="16"/>
  <c r="B20546" i="16"/>
  <c r="B20545" i="16"/>
  <c r="B20544" i="16"/>
  <c r="B20543" i="16"/>
  <c r="B20542" i="16"/>
  <c r="B20541" i="16"/>
  <c r="B20540" i="16"/>
  <c r="B20539" i="16"/>
  <c r="B20538" i="16"/>
  <c r="B20537" i="16"/>
  <c r="B20536" i="16"/>
  <c r="B20535" i="16"/>
  <c r="B20534" i="16"/>
  <c r="B20533" i="16"/>
  <c r="B20532" i="16"/>
  <c r="B20531" i="16"/>
  <c r="B20530" i="16"/>
  <c r="B20529" i="16"/>
  <c r="B20528" i="16"/>
  <c r="B20527" i="16"/>
  <c r="B20526" i="16"/>
  <c r="B20525" i="16"/>
  <c r="B20524" i="16"/>
  <c r="B20523" i="16"/>
  <c r="B20522" i="16"/>
  <c r="B20521" i="16"/>
  <c r="B20520" i="16"/>
  <c r="B20519" i="16"/>
  <c r="B20518" i="16"/>
  <c r="B20517" i="16"/>
  <c r="B20516" i="16"/>
  <c r="B20515" i="16"/>
  <c r="B20514" i="16"/>
  <c r="B20513" i="16"/>
  <c r="B20512" i="16"/>
  <c r="B20511" i="16"/>
  <c r="B20510" i="16"/>
  <c r="B20509" i="16"/>
  <c r="B20508" i="16"/>
  <c r="B20507" i="16"/>
  <c r="B20506" i="16"/>
  <c r="B20505" i="16"/>
  <c r="B20504" i="16"/>
  <c r="B20503" i="16"/>
  <c r="B20502" i="16"/>
  <c r="B20501" i="16"/>
  <c r="B20500" i="16"/>
  <c r="B20499" i="16"/>
  <c r="B20498" i="16"/>
  <c r="B20497" i="16"/>
  <c r="B20496" i="16"/>
  <c r="B20495" i="16"/>
  <c r="B20494" i="16"/>
  <c r="B20493" i="16"/>
  <c r="B20492" i="16"/>
  <c r="B20491" i="16"/>
  <c r="B20490" i="16"/>
  <c r="B20489" i="16"/>
  <c r="B20488" i="16"/>
  <c r="B20487" i="16"/>
  <c r="B20486" i="16"/>
  <c r="B20485" i="16"/>
  <c r="B20484" i="16"/>
  <c r="B20483" i="16"/>
  <c r="B20482" i="16"/>
  <c r="B20481" i="16"/>
  <c r="B20480" i="16"/>
  <c r="B20479" i="16"/>
  <c r="B20478" i="16"/>
  <c r="B20477" i="16"/>
  <c r="B20476" i="16"/>
  <c r="B20475" i="16"/>
  <c r="B20474" i="16"/>
  <c r="B20473" i="16"/>
  <c r="B20472" i="16"/>
  <c r="B20471" i="16"/>
  <c r="B20470" i="16"/>
  <c r="B20469" i="16"/>
  <c r="B20468" i="16"/>
  <c r="B20467" i="16"/>
  <c r="B20466" i="16"/>
  <c r="B20465" i="16"/>
  <c r="B20464" i="16"/>
  <c r="B20463" i="16"/>
  <c r="B20462" i="16"/>
  <c r="B20461" i="16"/>
  <c r="B20460" i="16"/>
  <c r="B20459" i="16"/>
  <c r="B20458" i="16"/>
  <c r="B20457" i="16"/>
  <c r="B20456" i="16"/>
  <c r="B20455" i="16"/>
  <c r="B20454" i="16"/>
  <c r="B20453" i="16"/>
  <c r="B20452" i="16"/>
  <c r="B20451" i="16"/>
  <c r="B20450" i="16"/>
  <c r="B20449" i="16"/>
  <c r="B20448" i="16"/>
  <c r="B20447" i="16"/>
  <c r="B20446" i="16"/>
  <c r="B20445" i="16"/>
  <c r="B20444" i="16"/>
  <c r="B20443" i="16"/>
  <c r="B20442" i="16"/>
  <c r="B20441" i="16"/>
  <c r="B20440" i="16"/>
  <c r="B20439" i="16"/>
  <c r="B20438" i="16"/>
  <c r="B20437" i="16"/>
  <c r="B20436" i="16"/>
  <c r="B20435" i="16"/>
  <c r="B20434" i="16"/>
  <c r="B20433" i="16"/>
  <c r="B20432" i="16"/>
  <c r="B20431" i="16"/>
  <c r="B20430" i="16"/>
  <c r="B20429" i="16"/>
  <c r="B20428" i="16"/>
  <c r="B20427" i="16"/>
  <c r="B20426" i="16"/>
  <c r="B20425" i="16"/>
  <c r="B20424" i="16"/>
  <c r="B20423" i="16"/>
  <c r="B20422" i="16"/>
  <c r="B20421" i="16"/>
  <c r="B20420" i="16"/>
  <c r="B20419" i="16"/>
  <c r="B20418" i="16"/>
  <c r="B20417" i="16"/>
  <c r="B20416" i="16"/>
  <c r="B20415" i="16"/>
  <c r="B20414" i="16"/>
  <c r="B20413" i="16"/>
  <c r="B20412" i="16"/>
  <c r="B20411" i="16"/>
  <c r="B20410" i="16"/>
  <c r="B20409" i="16"/>
  <c r="B20408" i="16"/>
  <c r="B20407" i="16"/>
  <c r="B20406" i="16"/>
  <c r="B20405" i="16"/>
  <c r="B20404" i="16"/>
  <c r="B20403" i="16"/>
  <c r="B20402" i="16"/>
  <c r="B20401" i="16"/>
  <c r="B20400" i="16"/>
  <c r="B20399" i="16"/>
  <c r="B20398" i="16"/>
  <c r="B20397" i="16"/>
  <c r="B20396" i="16"/>
  <c r="B20395" i="16"/>
  <c r="B20394" i="16"/>
  <c r="B20393" i="16"/>
  <c r="B20392" i="16"/>
  <c r="B20391" i="16"/>
  <c r="B20390" i="16"/>
  <c r="B20389" i="16"/>
  <c r="B20388" i="16"/>
  <c r="B20387" i="16"/>
  <c r="B20386" i="16"/>
  <c r="B20385" i="16"/>
  <c r="B20384" i="16"/>
  <c r="B20383" i="16"/>
  <c r="B20382" i="16"/>
  <c r="B20381" i="16"/>
  <c r="B20380" i="16"/>
  <c r="B20379" i="16"/>
  <c r="B20378" i="16"/>
  <c r="B20377" i="16"/>
  <c r="B20376" i="16"/>
  <c r="B20375" i="16"/>
  <c r="B20374" i="16"/>
  <c r="B20373" i="16"/>
  <c r="B20372" i="16"/>
  <c r="B20371" i="16"/>
  <c r="B20370" i="16"/>
  <c r="B20369" i="16"/>
  <c r="B20368" i="16"/>
  <c r="B20367" i="16"/>
  <c r="B20366" i="16"/>
  <c r="B20365" i="16"/>
  <c r="B20364" i="16"/>
  <c r="B20363" i="16"/>
  <c r="B20362" i="16"/>
  <c r="B20361" i="16"/>
  <c r="B20360" i="16"/>
  <c r="B20359" i="16"/>
  <c r="B20358" i="16"/>
  <c r="B20357" i="16"/>
  <c r="B20356" i="16"/>
  <c r="B20355" i="16"/>
  <c r="B20354" i="16"/>
  <c r="B20353" i="16"/>
  <c r="B20352" i="16"/>
  <c r="B20351" i="16"/>
  <c r="B20350" i="16"/>
  <c r="B20349" i="16"/>
  <c r="B20348" i="16"/>
  <c r="B20347" i="16"/>
  <c r="B20346" i="16"/>
  <c r="B20345" i="16"/>
  <c r="B20344" i="16"/>
  <c r="B20343" i="16"/>
  <c r="B20342" i="16"/>
  <c r="B20341" i="16"/>
  <c r="B20340" i="16"/>
  <c r="B20339" i="16"/>
  <c r="B20338" i="16"/>
  <c r="B20337" i="16"/>
  <c r="B20336" i="16"/>
  <c r="B20335" i="16"/>
  <c r="B20334" i="16"/>
  <c r="B20333" i="16"/>
  <c r="B20332" i="16"/>
  <c r="B20331" i="16"/>
  <c r="B20330" i="16"/>
  <c r="B20329" i="16"/>
  <c r="B20328" i="16"/>
  <c r="B20327" i="16"/>
  <c r="B20326" i="16"/>
  <c r="B20325" i="16"/>
  <c r="B20324" i="16"/>
  <c r="B20323" i="16"/>
  <c r="B20322" i="16"/>
  <c r="B20321" i="16"/>
  <c r="B20320" i="16"/>
  <c r="B20319" i="16"/>
  <c r="B20318" i="16"/>
  <c r="B20317" i="16"/>
  <c r="B20316" i="16"/>
  <c r="B20315" i="16"/>
  <c r="B20314" i="16"/>
  <c r="B20313" i="16"/>
  <c r="B20312" i="16"/>
  <c r="B20311" i="16"/>
  <c r="B20310" i="16"/>
  <c r="B20309" i="16"/>
  <c r="B20308" i="16"/>
  <c r="B20307" i="16"/>
  <c r="B20306" i="16"/>
  <c r="B20305" i="16"/>
  <c r="B20304" i="16"/>
  <c r="B20303" i="16"/>
  <c r="B20302" i="16"/>
  <c r="B20301" i="16"/>
  <c r="B20300" i="16"/>
  <c r="B20299" i="16"/>
  <c r="B20298" i="16"/>
  <c r="B20297" i="16"/>
  <c r="B20296" i="16"/>
  <c r="B20295" i="16"/>
  <c r="B20294" i="16"/>
  <c r="B20293" i="16"/>
  <c r="B20292" i="16"/>
  <c r="B20291" i="16"/>
  <c r="B20290" i="16"/>
  <c r="B20289" i="16"/>
  <c r="B20288" i="16"/>
  <c r="B20287" i="16"/>
  <c r="B20286" i="16"/>
  <c r="B20285" i="16"/>
  <c r="B20284" i="16"/>
  <c r="B20283" i="16"/>
  <c r="B20282" i="16"/>
  <c r="B20281" i="16"/>
  <c r="B20280" i="16"/>
  <c r="B20279" i="16"/>
  <c r="B20278" i="16"/>
  <c r="B20277" i="16"/>
  <c r="B20276" i="16"/>
  <c r="B20275" i="16"/>
  <c r="B20274" i="16"/>
  <c r="B20273" i="16"/>
  <c r="B20272" i="16"/>
  <c r="B20271" i="16"/>
  <c r="B20270" i="16"/>
  <c r="B20269" i="16"/>
  <c r="B20268" i="16"/>
  <c r="B20267" i="16"/>
  <c r="B20266" i="16"/>
  <c r="B20265" i="16"/>
  <c r="B20264" i="16"/>
  <c r="B20263" i="16"/>
  <c r="B20262" i="16"/>
  <c r="B20261" i="16"/>
  <c r="B20260" i="16"/>
  <c r="B20259" i="16"/>
  <c r="B20258" i="16"/>
  <c r="B20257" i="16"/>
  <c r="B20256" i="16"/>
  <c r="B20255" i="16"/>
  <c r="B20254" i="16"/>
  <c r="B20253" i="16"/>
  <c r="B20252" i="16"/>
  <c r="B20251" i="16"/>
  <c r="B20250" i="16"/>
  <c r="B20249" i="16"/>
  <c r="B20248" i="16"/>
  <c r="B20247" i="16"/>
  <c r="B20246" i="16"/>
  <c r="B20245" i="16"/>
  <c r="B20244" i="16"/>
  <c r="B20243" i="16"/>
  <c r="B20242" i="16"/>
  <c r="B20241" i="16"/>
  <c r="B20240" i="16"/>
  <c r="B20239" i="16"/>
  <c r="B20238" i="16"/>
  <c r="B20237" i="16"/>
  <c r="B20236" i="16"/>
  <c r="B20235" i="16"/>
  <c r="B20234" i="16"/>
  <c r="B20233" i="16"/>
  <c r="B20232" i="16"/>
  <c r="B20231" i="16"/>
  <c r="B20230" i="16"/>
  <c r="B20229" i="16"/>
  <c r="B20228" i="16"/>
  <c r="B20227" i="16"/>
  <c r="B20226" i="16"/>
  <c r="B20225" i="16"/>
  <c r="B20224" i="16"/>
  <c r="B20223" i="16"/>
  <c r="B20222" i="16"/>
  <c r="B20221" i="16"/>
  <c r="B20220" i="16"/>
  <c r="B20219" i="16"/>
  <c r="B20218" i="16"/>
  <c r="B20217" i="16"/>
  <c r="B20216" i="16"/>
  <c r="B20215" i="16"/>
  <c r="B20214" i="16"/>
  <c r="B20213" i="16"/>
  <c r="B20212" i="16"/>
  <c r="B20211" i="16"/>
  <c r="B20210" i="16"/>
  <c r="B20209" i="16"/>
  <c r="B20208" i="16"/>
  <c r="B20207" i="16"/>
  <c r="B20206" i="16"/>
  <c r="B20205" i="16"/>
  <c r="B20204" i="16"/>
  <c r="B20203" i="16"/>
  <c r="B20202" i="16"/>
  <c r="B20201" i="16"/>
  <c r="B20200" i="16"/>
  <c r="B20199" i="16"/>
  <c r="B20198" i="16"/>
  <c r="B20197" i="16"/>
  <c r="B20196" i="16"/>
  <c r="B20195" i="16"/>
  <c r="B20194" i="16"/>
  <c r="B20193" i="16"/>
  <c r="B20192" i="16"/>
  <c r="B20191" i="16"/>
  <c r="B20190" i="16"/>
  <c r="B20189" i="16"/>
  <c r="B20188" i="16"/>
  <c r="B20187" i="16"/>
  <c r="B20186" i="16"/>
  <c r="B20185" i="16"/>
  <c r="B20184" i="16"/>
  <c r="B20183" i="16"/>
  <c r="B20182" i="16"/>
  <c r="B20181" i="16"/>
  <c r="B20180" i="16"/>
  <c r="B20179" i="16"/>
  <c r="B20178" i="16"/>
  <c r="B20177" i="16"/>
  <c r="B20176" i="16"/>
  <c r="B20175" i="16"/>
  <c r="B20174" i="16"/>
  <c r="B20173" i="16"/>
  <c r="B20172" i="16"/>
  <c r="B20171" i="16"/>
  <c r="B20170" i="16"/>
  <c r="B20169" i="16"/>
  <c r="B20168" i="16"/>
  <c r="B20167" i="16"/>
  <c r="B20166" i="16"/>
  <c r="B20165" i="16"/>
  <c r="B20164" i="16"/>
  <c r="B20163" i="16"/>
  <c r="B20162" i="16"/>
  <c r="B20161" i="16"/>
  <c r="B20160" i="16"/>
  <c r="B20159" i="16"/>
  <c r="B20158" i="16"/>
  <c r="B20157" i="16"/>
  <c r="B20156" i="16"/>
  <c r="B20155" i="16"/>
  <c r="B20154" i="16"/>
  <c r="B20153" i="16"/>
  <c r="B20152" i="16"/>
  <c r="B20151" i="16"/>
  <c r="B20150" i="16"/>
  <c r="B20149" i="16"/>
  <c r="B20148" i="16"/>
  <c r="B20147" i="16"/>
  <c r="B20146" i="16"/>
  <c r="B20145" i="16"/>
  <c r="B20144" i="16"/>
  <c r="B20143" i="16"/>
  <c r="B20142" i="16"/>
  <c r="B20141" i="16"/>
  <c r="B20140" i="16"/>
  <c r="B20139" i="16"/>
  <c r="B20138" i="16"/>
  <c r="B20137" i="16"/>
  <c r="B20136" i="16"/>
  <c r="B20135" i="16"/>
  <c r="B20134" i="16"/>
  <c r="B20133" i="16"/>
  <c r="B20132" i="16"/>
  <c r="B20131" i="16"/>
  <c r="B20130" i="16"/>
  <c r="B20129" i="16"/>
  <c r="B20128" i="16"/>
  <c r="B20127" i="16"/>
  <c r="B20126" i="16"/>
  <c r="B20125" i="16"/>
  <c r="B20124" i="16"/>
  <c r="B20123" i="16"/>
  <c r="B20122" i="16"/>
  <c r="B20121" i="16"/>
  <c r="B20120" i="16"/>
  <c r="B20119" i="16"/>
  <c r="B20118" i="16"/>
  <c r="B20117" i="16"/>
  <c r="B20116" i="16"/>
  <c r="B20115" i="16"/>
  <c r="B20114" i="16"/>
  <c r="B20113" i="16"/>
  <c r="B20112" i="16"/>
  <c r="B20111" i="16"/>
  <c r="B20110" i="16"/>
  <c r="B20109" i="16"/>
  <c r="B20108" i="16"/>
  <c r="B20107" i="16"/>
  <c r="B20106" i="16"/>
  <c r="B20105" i="16"/>
  <c r="B20104" i="16"/>
  <c r="B20103" i="16"/>
  <c r="B20102" i="16"/>
  <c r="B20101" i="16"/>
  <c r="B20100" i="16"/>
  <c r="B20099" i="16"/>
  <c r="B20098" i="16"/>
  <c r="B20097" i="16"/>
  <c r="B20096" i="16"/>
  <c r="B20095" i="16"/>
  <c r="B20094" i="16"/>
  <c r="B20093" i="16"/>
  <c r="B20092" i="16"/>
  <c r="B20091" i="16"/>
  <c r="B20090" i="16"/>
  <c r="B20089" i="16"/>
  <c r="B20088" i="16"/>
  <c r="B20087" i="16"/>
  <c r="B20086" i="16"/>
  <c r="B20085" i="16"/>
  <c r="B20084" i="16"/>
  <c r="B20083" i="16"/>
  <c r="B20082" i="16"/>
  <c r="B20081" i="16"/>
  <c r="B20080" i="16"/>
  <c r="B20079" i="16"/>
  <c r="B20078" i="16"/>
  <c r="B20077" i="16"/>
  <c r="B20076" i="16"/>
  <c r="B20075" i="16"/>
  <c r="B20074" i="16"/>
  <c r="B20073" i="16"/>
  <c r="B20072" i="16"/>
  <c r="B20071" i="16"/>
  <c r="B20070" i="16"/>
  <c r="B20069" i="16"/>
  <c r="B20068" i="16"/>
  <c r="B20067" i="16"/>
  <c r="B20066" i="16"/>
  <c r="B20065" i="16"/>
  <c r="B20064" i="16"/>
  <c r="B20063" i="16"/>
  <c r="B20062" i="16"/>
  <c r="B20061" i="16"/>
  <c r="B20060" i="16"/>
  <c r="B20059" i="16"/>
  <c r="B20058" i="16"/>
  <c r="B20057" i="16"/>
  <c r="B20056" i="16"/>
  <c r="B20055" i="16"/>
  <c r="B20054" i="16"/>
  <c r="B20053" i="16"/>
  <c r="B20052" i="16"/>
  <c r="B20051" i="16"/>
  <c r="B20050" i="16"/>
  <c r="B20049" i="16"/>
  <c r="B20048" i="16"/>
  <c r="B20047" i="16"/>
  <c r="B20046" i="16"/>
  <c r="B20045" i="16"/>
  <c r="B20044" i="16"/>
  <c r="B20043" i="16"/>
  <c r="B20042" i="16"/>
  <c r="B20041" i="16"/>
  <c r="B20040" i="16"/>
  <c r="B20039" i="16"/>
  <c r="B20038" i="16"/>
  <c r="B20037" i="16"/>
  <c r="B20036" i="16"/>
  <c r="B20035" i="16"/>
  <c r="B20034" i="16"/>
  <c r="B20033" i="16"/>
  <c r="B20032" i="16"/>
  <c r="B20031" i="16"/>
  <c r="B20030" i="16"/>
  <c r="B20029" i="16"/>
  <c r="B20028" i="16"/>
  <c r="B20027" i="16"/>
  <c r="B20026" i="16"/>
  <c r="B20025" i="16"/>
  <c r="B20024" i="16"/>
  <c r="B20023" i="16"/>
  <c r="B20022" i="16"/>
  <c r="B20021" i="16"/>
  <c r="B20020" i="16"/>
  <c r="B20019" i="16"/>
  <c r="B20018" i="16"/>
  <c r="B20017" i="16"/>
  <c r="B20016" i="16"/>
  <c r="B20015" i="16"/>
  <c r="B20014" i="16"/>
  <c r="B20013" i="16"/>
  <c r="B20012" i="16"/>
  <c r="B20011" i="16"/>
  <c r="B20010" i="16"/>
  <c r="B20009" i="16"/>
  <c r="B20008" i="16"/>
  <c r="B20007" i="16"/>
  <c r="B20006" i="16"/>
  <c r="B20005" i="16"/>
  <c r="B20004" i="16"/>
  <c r="B20003" i="16"/>
  <c r="B20002" i="16"/>
  <c r="B20001" i="16"/>
  <c r="B20000" i="16"/>
  <c r="B19999" i="16"/>
  <c r="B19998" i="16"/>
  <c r="B19997" i="16"/>
  <c r="B19996" i="16"/>
  <c r="B19995" i="16"/>
  <c r="B19994" i="16"/>
  <c r="B19993" i="16"/>
  <c r="B19992" i="16"/>
  <c r="B19991" i="16"/>
  <c r="B19990" i="16"/>
  <c r="B19989" i="16"/>
  <c r="B19988" i="16"/>
  <c r="B19987" i="16"/>
  <c r="B19986" i="16"/>
  <c r="B19985" i="16"/>
  <c r="B19984" i="16"/>
  <c r="B19983" i="16"/>
  <c r="B19982" i="16"/>
  <c r="B19981" i="16"/>
  <c r="B19980" i="16"/>
  <c r="B19979" i="16"/>
  <c r="B19978" i="16"/>
  <c r="B19977" i="16"/>
  <c r="B19976" i="16"/>
  <c r="B19975" i="16"/>
  <c r="B19974" i="16"/>
  <c r="B19973" i="16"/>
  <c r="B19972" i="16"/>
  <c r="B19971" i="16"/>
  <c r="B19970" i="16"/>
  <c r="B19969" i="16"/>
  <c r="B19968" i="16"/>
  <c r="B19967" i="16"/>
  <c r="B19966" i="16"/>
  <c r="B19965" i="16"/>
  <c r="B19964" i="16"/>
  <c r="B19963" i="16"/>
  <c r="B19962" i="16"/>
  <c r="B19961" i="16"/>
  <c r="B19960" i="16"/>
  <c r="B19959" i="16"/>
  <c r="B19958" i="16"/>
  <c r="B19957" i="16"/>
  <c r="B19956" i="16"/>
  <c r="B19955" i="16"/>
  <c r="B19954" i="16"/>
  <c r="B19953" i="16"/>
  <c r="B19952" i="16"/>
  <c r="B19951" i="16"/>
  <c r="B19950" i="16"/>
  <c r="B19949" i="16"/>
  <c r="B19948" i="16"/>
  <c r="B19947" i="16"/>
  <c r="B19946" i="16"/>
  <c r="B19945" i="16"/>
  <c r="B19944" i="16"/>
  <c r="B19943" i="16"/>
  <c r="B19942" i="16"/>
  <c r="B19941" i="16"/>
  <c r="B19940" i="16"/>
  <c r="B19939" i="16"/>
  <c r="B19938" i="16"/>
  <c r="B19937" i="16"/>
  <c r="B19936" i="16"/>
  <c r="B19935" i="16"/>
  <c r="B19934" i="16"/>
  <c r="B19933" i="16"/>
  <c r="B19932" i="16"/>
  <c r="B19931" i="16"/>
  <c r="B19930" i="16"/>
  <c r="B19929" i="16"/>
  <c r="B19928" i="16"/>
  <c r="B19927" i="16"/>
  <c r="B19926" i="16"/>
  <c r="B19925" i="16"/>
  <c r="B19924" i="16"/>
  <c r="B19923" i="16"/>
  <c r="B19922" i="16"/>
  <c r="B19921" i="16"/>
  <c r="B19920" i="16"/>
  <c r="B19919" i="16"/>
  <c r="B19918" i="16"/>
  <c r="B19917" i="16"/>
  <c r="B19916" i="16"/>
  <c r="B19915" i="16"/>
  <c r="B19914" i="16"/>
  <c r="B19913" i="16"/>
  <c r="B19912" i="16"/>
  <c r="B19911" i="16"/>
  <c r="B19910" i="16"/>
  <c r="B19909" i="16"/>
  <c r="B19908" i="16"/>
  <c r="B19907" i="16"/>
  <c r="B19906" i="16"/>
  <c r="B19905" i="16"/>
  <c r="B19904" i="16"/>
  <c r="B19903" i="16"/>
  <c r="B19902" i="16"/>
  <c r="B19901" i="16"/>
  <c r="B19900" i="16"/>
  <c r="B19899" i="16"/>
  <c r="B19898" i="16"/>
  <c r="B19897" i="16"/>
  <c r="B19896" i="16"/>
  <c r="B19895" i="16"/>
  <c r="B19894" i="16"/>
  <c r="B19893" i="16"/>
  <c r="B19892" i="16"/>
  <c r="B19891" i="16"/>
  <c r="B19890" i="16"/>
  <c r="B19889" i="16"/>
  <c r="B19888" i="16"/>
  <c r="B19887" i="16"/>
  <c r="B19886" i="16"/>
  <c r="B19885" i="16"/>
  <c r="B19884" i="16"/>
  <c r="B19883" i="16"/>
  <c r="B19882" i="16"/>
  <c r="B19881" i="16"/>
  <c r="B19880" i="16"/>
  <c r="B19879" i="16"/>
  <c r="B19878" i="16"/>
  <c r="B19877" i="16"/>
  <c r="B19876" i="16"/>
  <c r="B19875" i="16"/>
  <c r="B19874" i="16"/>
  <c r="B19873" i="16"/>
  <c r="B19872" i="16"/>
  <c r="B19871" i="16"/>
  <c r="B19870" i="16"/>
  <c r="B19869" i="16"/>
  <c r="B19868" i="16"/>
  <c r="B19867" i="16"/>
  <c r="B19866" i="16"/>
  <c r="B19865" i="16"/>
  <c r="B19864" i="16"/>
  <c r="B19863" i="16"/>
  <c r="B19862" i="16"/>
  <c r="B19861" i="16"/>
  <c r="B19860" i="16"/>
  <c r="B19859" i="16"/>
  <c r="B19858" i="16"/>
  <c r="B19857" i="16"/>
  <c r="B19856" i="16"/>
  <c r="B19855" i="16"/>
  <c r="B19854" i="16"/>
  <c r="B19853" i="16"/>
  <c r="B19852" i="16"/>
  <c r="B19851" i="16"/>
  <c r="B19850" i="16"/>
  <c r="B19849" i="16"/>
  <c r="B19848" i="16"/>
  <c r="B19847" i="16"/>
  <c r="B19846" i="16"/>
  <c r="B19845" i="16"/>
  <c r="B19844" i="16"/>
  <c r="B19843" i="16"/>
  <c r="B19842" i="16"/>
  <c r="B19841" i="16"/>
  <c r="B19840" i="16"/>
  <c r="B19839" i="16"/>
  <c r="B19838" i="16"/>
  <c r="B19837" i="16"/>
  <c r="B19836" i="16"/>
  <c r="B19835" i="16"/>
  <c r="B19834" i="16"/>
  <c r="B19833" i="16"/>
  <c r="B19832" i="16"/>
  <c r="B19831" i="16"/>
  <c r="B19830" i="16"/>
  <c r="B19829" i="16"/>
  <c r="B19828" i="16"/>
  <c r="B19827" i="16"/>
  <c r="B19826" i="16"/>
  <c r="B19825" i="16"/>
  <c r="B19824" i="16"/>
  <c r="B19823" i="16"/>
  <c r="B19822" i="16"/>
  <c r="B19821" i="16"/>
  <c r="B19820" i="16"/>
  <c r="B19819" i="16"/>
  <c r="B19818" i="16"/>
  <c r="B19817" i="16"/>
  <c r="B19816" i="16"/>
  <c r="B19815" i="16"/>
  <c r="B19814" i="16"/>
  <c r="B19813" i="16"/>
  <c r="B19812" i="16"/>
  <c r="B19811" i="16"/>
  <c r="B19810" i="16"/>
  <c r="B19809" i="16"/>
  <c r="B19808" i="16"/>
  <c r="B19807" i="16"/>
  <c r="B19806" i="16"/>
  <c r="B19805" i="16"/>
  <c r="B19804" i="16"/>
  <c r="B19803" i="16"/>
  <c r="B19802" i="16"/>
  <c r="B19801" i="16"/>
  <c r="B19800" i="16"/>
  <c r="B19799" i="16"/>
  <c r="B19798" i="16"/>
  <c r="B19797" i="16"/>
  <c r="B19796" i="16"/>
  <c r="B19795" i="16"/>
  <c r="B19794" i="16"/>
  <c r="B19793" i="16"/>
  <c r="B19792" i="16"/>
  <c r="B19791" i="16"/>
  <c r="B19790" i="16"/>
  <c r="B19789" i="16"/>
  <c r="B19788" i="16"/>
  <c r="B19787" i="16"/>
  <c r="B19786" i="16"/>
  <c r="B19785" i="16"/>
  <c r="B19784" i="16"/>
  <c r="B19783" i="16"/>
  <c r="B19782" i="16"/>
  <c r="B19781" i="16"/>
  <c r="B19780" i="16"/>
  <c r="B19779" i="16"/>
  <c r="B19778" i="16"/>
  <c r="B19777" i="16"/>
  <c r="B19776" i="16"/>
  <c r="B19775" i="16"/>
  <c r="B19774" i="16"/>
  <c r="B19773" i="16"/>
  <c r="B19772" i="16"/>
  <c r="B19771" i="16"/>
  <c r="B19770" i="16"/>
  <c r="B19769" i="16"/>
  <c r="B19768" i="16"/>
  <c r="B19767" i="16"/>
  <c r="B19766" i="16"/>
  <c r="B19765" i="16"/>
  <c r="B19764" i="16"/>
  <c r="B19763" i="16"/>
  <c r="B19762" i="16"/>
  <c r="B19761" i="16"/>
  <c r="B19760" i="16"/>
  <c r="B19759" i="16"/>
  <c r="B19758" i="16"/>
  <c r="B19757" i="16"/>
  <c r="B19756" i="16"/>
  <c r="B19755" i="16"/>
  <c r="B19754" i="16"/>
  <c r="B19753" i="16"/>
  <c r="B19752" i="16"/>
  <c r="B19751" i="16"/>
  <c r="B19750" i="16"/>
  <c r="B19749" i="16"/>
  <c r="B19748" i="16"/>
  <c r="B19747" i="16"/>
  <c r="B19746" i="16"/>
  <c r="B19745" i="16"/>
  <c r="B19744" i="16"/>
  <c r="B19743" i="16"/>
  <c r="B19742" i="16"/>
  <c r="B19741" i="16"/>
  <c r="B19740" i="16"/>
  <c r="B19739" i="16"/>
  <c r="B19738" i="16"/>
  <c r="B19737" i="16"/>
  <c r="B19736" i="16"/>
  <c r="B19735" i="16"/>
  <c r="B19734" i="16"/>
  <c r="B19733" i="16"/>
  <c r="B19732" i="16"/>
  <c r="B19731" i="16"/>
  <c r="B19730" i="16"/>
  <c r="B19729" i="16"/>
  <c r="B19728" i="16"/>
  <c r="B19727" i="16"/>
  <c r="B19726" i="16"/>
  <c r="B19725" i="16"/>
  <c r="B19724" i="16"/>
  <c r="B19723" i="16"/>
  <c r="B19722" i="16"/>
  <c r="B19721" i="16"/>
  <c r="B19720" i="16"/>
  <c r="B19719" i="16"/>
  <c r="B19718" i="16"/>
  <c r="B19717" i="16"/>
  <c r="B19716" i="16"/>
  <c r="B19715" i="16"/>
  <c r="B19714" i="16"/>
  <c r="B19713" i="16"/>
  <c r="B19712" i="16"/>
  <c r="B19711" i="16"/>
  <c r="B19710" i="16"/>
  <c r="B19709" i="16"/>
  <c r="B19708" i="16"/>
  <c r="B19707" i="16"/>
  <c r="B19706" i="16"/>
  <c r="B19705" i="16"/>
  <c r="B19704" i="16"/>
  <c r="B19703" i="16"/>
  <c r="B19702" i="16"/>
  <c r="B19701" i="16"/>
  <c r="B19700" i="16"/>
  <c r="B19699" i="16"/>
  <c r="B19698" i="16"/>
  <c r="B19697" i="16"/>
  <c r="B19696" i="16"/>
  <c r="B19695" i="16"/>
  <c r="B19694" i="16"/>
  <c r="B19693" i="16"/>
  <c r="B19692" i="16"/>
  <c r="B19691" i="16"/>
  <c r="B19690" i="16"/>
  <c r="B19689" i="16"/>
  <c r="B19688" i="16"/>
  <c r="B19687" i="16"/>
  <c r="B19686" i="16"/>
  <c r="B19685" i="16"/>
  <c r="B19684" i="16"/>
  <c r="B19683" i="16"/>
  <c r="B19682" i="16"/>
  <c r="B19681" i="16"/>
  <c r="B19680" i="16"/>
  <c r="B19679" i="16"/>
  <c r="B19678" i="16"/>
  <c r="B19677" i="16"/>
  <c r="B19676" i="16"/>
  <c r="B19675" i="16"/>
  <c r="B19674" i="16"/>
  <c r="B19673" i="16"/>
  <c r="B19672" i="16"/>
  <c r="B19671" i="16"/>
  <c r="B19670" i="16"/>
  <c r="B19669" i="16"/>
  <c r="B19668" i="16"/>
  <c r="B19667" i="16"/>
  <c r="B19666" i="16"/>
  <c r="B19665" i="16"/>
  <c r="B19664" i="16"/>
  <c r="B19663" i="16"/>
  <c r="B19662" i="16"/>
  <c r="B19661" i="16"/>
  <c r="B19660" i="16"/>
  <c r="B19659" i="16"/>
  <c r="B19658" i="16"/>
  <c r="B19657" i="16"/>
  <c r="B19656" i="16"/>
  <c r="B19655" i="16"/>
  <c r="B19654" i="16"/>
  <c r="B19653" i="16"/>
  <c r="B19652" i="16"/>
  <c r="B19651" i="16"/>
  <c r="B19650" i="16"/>
  <c r="B19649" i="16"/>
  <c r="B19648" i="16"/>
  <c r="B19647" i="16"/>
  <c r="B19646" i="16"/>
  <c r="B19645" i="16"/>
  <c r="B19644" i="16"/>
  <c r="B19643" i="16"/>
  <c r="B19642" i="16"/>
  <c r="B19641" i="16"/>
  <c r="B19640" i="16"/>
  <c r="B19639" i="16"/>
  <c r="B19638" i="16"/>
  <c r="B19637" i="16"/>
  <c r="B19636" i="16"/>
  <c r="B19635" i="16"/>
  <c r="B19634" i="16"/>
  <c r="B19633" i="16"/>
  <c r="B19632" i="16"/>
  <c r="B19631" i="16"/>
  <c r="B19630" i="16"/>
  <c r="B19629" i="16"/>
  <c r="B19628" i="16"/>
  <c r="B19627" i="16"/>
  <c r="B19626" i="16"/>
  <c r="B19625" i="16"/>
  <c r="B19624" i="16"/>
  <c r="B19623" i="16"/>
  <c r="B19622" i="16"/>
  <c r="B19621" i="16"/>
  <c r="B19620" i="16"/>
  <c r="B19619" i="16"/>
  <c r="B19618" i="16"/>
  <c r="B19617" i="16"/>
  <c r="B19616" i="16"/>
  <c r="B19615" i="16"/>
  <c r="B19614" i="16"/>
  <c r="B19613" i="16"/>
  <c r="B19612" i="16"/>
  <c r="B19611" i="16"/>
  <c r="B19610" i="16"/>
  <c r="B19609" i="16"/>
  <c r="B19608" i="16"/>
  <c r="B19607" i="16"/>
  <c r="B19606" i="16"/>
  <c r="B19605" i="16"/>
  <c r="B19604" i="16"/>
  <c r="B19603" i="16"/>
  <c r="B19602" i="16"/>
  <c r="B19601" i="16"/>
  <c r="B19600" i="16"/>
  <c r="B19599" i="16"/>
  <c r="B19598" i="16"/>
  <c r="B19597" i="16"/>
  <c r="B19596" i="16"/>
  <c r="B19595" i="16"/>
  <c r="B19594" i="16"/>
  <c r="B19593" i="16"/>
  <c r="B19592" i="16"/>
  <c r="B19591" i="16"/>
  <c r="B19590" i="16"/>
  <c r="B19589" i="16"/>
  <c r="B19588" i="16"/>
  <c r="B19587" i="16"/>
  <c r="B19586" i="16"/>
  <c r="B19585" i="16"/>
  <c r="B19584" i="16"/>
  <c r="B19583" i="16"/>
  <c r="B19582" i="16"/>
  <c r="B19581" i="16"/>
  <c r="B19580" i="16"/>
  <c r="B19579" i="16"/>
  <c r="B19578" i="16"/>
  <c r="B19577" i="16"/>
  <c r="B19576" i="16"/>
  <c r="B19575" i="16"/>
  <c r="B19574" i="16"/>
  <c r="B19573" i="16"/>
  <c r="B19572" i="16"/>
  <c r="B19571" i="16"/>
  <c r="B19570" i="16"/>
  <c r="B19569" i="16"/>
  <c r="B19568" i="16"/>
  <c r="B19567" i="16"/>
  <c r="B19566" i="16"/>
  <c r="B19565" i="16"/>
  <c r="B19564" i="16"/>
  <c r="B19563" i="16"/>
  <c r="B19562" i="16"/>
  <c r="B19561" i="16"/>
  <c r="B19560" i="16"/>
  <c r="B19559" i="16"/>
  <c r="B19558" i="16"/>
  <c r="B19557" i="16"/>
  <c r="B19556" i="16"/>
  <c r="B19555" i="16"/>
  <c r="B19554" i="16"/>
  <c r="B19553" i="16"/>
  <c r="B19552" i="16"/>
  <c r="B19551" i="16"/>
  <c r="B19550" i="16"/>
  <c r="B19549" i="16"/>
  <c r="B19548" i="16"/>
  <c r="B19547" i="16"/>
  <c r="B19546" i="16"/>
  <c r="B19545" i="16"/>
  <c r="B19544" i="16"/>
  <c r="B19543" i="16"/>
  <c r="B19542" i="16"/>
  <c r="B19541" i="16"/>
  <c r="B19540" i="16"/>
  <c r="B19539" i="16"/>
  <c r="B19538" i="16"/>
  <c r="B19537" i="16"/>
  <c r="B19536" i="16"/>
  <c r="B19535" i="16"/>
  <c r="B19534" i="16"/>
  <c r="B19533" i="16"/>
  <c r="B19532" i="16"/>
  <c r="B19531" i="16"/>
  <c r="B19530" i="16"/>
  <c r="B19529" i="16"/>
  <c r="B19528" i="16"/>
  <c r="B19527" i="16"/>
  <c r="B19526" i="16"/>
  <c r="B19525" i="16"/>
  <c r="B19524" i="16"/>
  <c r="B19523" i="16"/>
  <c r="B19522" i="16"/>
  <c r="B19521" i="16"/>
  <c r="B19520" i="16"/>
  <c r="B19519" i="16"/>
  <c r="B19518" i="16"/>
  <c r="B19517" i="16"/>
  <c r="B19516" i="16"/>
  <c r="B19515" i="16"/>
  <c r="B19514" i="16"/>
  <c r="B19513" i="16"/>
  <c r="B19512" i="16"/>
  <c r="B19511" i="16"/>
  <c r="B19510" i="16"/>
  <c r="B19509" i="16"/>
  <c r="B19508" i="16"/>
  <c r="B19507" i="16"/>
  <c r="B19506" i="16"/>
  <c r="B19505" i="16"/>
  <c r="B19504" i="16"/>
  <c r="B19503" i="16"/>
  <c r="B19502" i="16"/>
  <c r="B19501" i="16"/>
  <c r="B19500" i="16"/>
  <c r="B19499" i="16"/>
  <c r="B19498" i="16"/>
  <c r="B19497" i="16"/>
  <c r="B19496" i="16"/>
  <c r="B19495" i="16"/>
  <c r="B19494" i="16"/>
  <c r="B19493" i="16"/>
  <c r="B19492" i="16"/>
  <c r="B19491" i="16"/>
  <c r="B19490" i="16"/>
  <c r="B19489" i="16"/>
  <c r="B19488" i="16"/>
  <c r="B19487" i="16"/>
  <c r="B19486" i="16"/>
  <c r="B19485" i="16"/>
  <c r="B19484" i="16"/>
  <c r="B19483" i="16"/>
  <c r="B19482" i="16"/>
  <c r="B19481" i="16"/>
  <c r="B19480" i="16"/>
  <c r="B19479" i="16"/>
  <c r="B19478" i="16"/>
  <c r="B19477" i="16"/>
  <c r="B19476" i="16"/>
  <c r="B19475" i="16"/>
  <c r="B19474" i="16"/>
  <c r="B19473" i="16"/>
  <c r="B19472" i="16"/>
  <c r="B19471" i="16"/>
  <c r="B19470" i="16"/>
  <c r="B19469" i="16"/>
  <c r="B19468" i="16"/>
  <c r="B19467" i="16"/>
  <c r="B19466" i="16"/>
  <c r="B19465" i="16"/>
  <c r="B19464" i="16"/>
  <c r="B19463" i="16"/>
  <c r="B19462" i="16"/>
  <c r="B19461" i="16"/>
  <c r="B19460" i="16"/>
  <c r="B19459" i="16"/>
  <c r="B19458" i="16"/>
  <c r="B19457" i="16"/>
  <c r="B19456" i="16"/>
  <c r="B19455" i="16"/>
  <c r="B19454" i="16"/>
  <c r="B19453" i="16"/>
  <c r="B19452" i="16"/>
  <c r="B19451" i="16"/>
  <c r="B19450" i="16"/>
  <c r="B19449" i="16"/>
  <c r="B19448" i="16"/>
  <c r="B19447" i="16"/>
  <c r="B19446" i="16"/>
  <c r="B19445" i="16"/>
  <c r="B19444" i="16"/>
  <c r="B19443" i="16"/>
  <c r="B19442" i="16"/>
  <c r="B19441" i="16"/>
  <c r="B19440" i="16"/>
  <c r="B19439" i="16"/>
  <c r="B19438" i="16"/>
  <c r="B19437" i="16"/>
  <c r="B19436" i="16"/>
  <c r="B19435" i="16"/>
  <c r="B19434" i="16"/>
  <c r="B19433" i="16"/>
  <c r="B19432" i="16"/>
  <c r="B19431" i="16"/>
  <c r="B19430" i="16"/>
  <c r="B19429" i="16"/>
  <c r="B19428" i="16"/>
  <c r="B19427" i="16"/>
  <c r="B19426" i="16"/>
  <c r="B19425" i="16"/>
  <c r="B19424" i="16"/>
  <c r="B19423" i="16"/>
  <c r="B19422" i="16"/>
  <c r="B19421" i="16"/>
  <c r="B19420" i="16"/>
  <c r="B19419" i="16"/>
  <c r="B19418" i="16"/>
  <c r="B19417" i="16"/>
  <c r="B19416" i="16"/>
  <c r="B19415" i="16"/>
  <c r="B19414" i="16"/>
  <c r="B19413" i="16"/>
  <c r="B19412" i="16"/>
  <c r="B19411" i="16"/>
  <c r="B19410" i="16"/>
  <c r="B19409" i="16"/>
  <c r="B19408" i="16"/>
  <c r="B19407" i="16"/>
  <c r="B19406" i="16"/>
  <c r="B19405" i="16"/>
  <c r="B19404" i="16"/>
  <c r="B19403" i="16"/>
  <c r="B19402" i="16"/>
  <c r="B19401" i="16"/>
  <c r="B19400" i="16"/>
  <c r="B19399" i="16"/>
  <c r="B19398" i="16"/>
  <c r="B19397" i="16"/>
  <c r="B19396" i="16"/>
  <c r="B19395" i="16"/>
  <c r="B19394" i="16"/>
  <c r="B19393" i="16"/>
  <c r="B19392" i="16"/>
  <c r="B19391" i="16"/>
  <c r="B19390" i="16"/>
  <c r="B19389" i="16"/>
  <c r="B19388" i="16"/>
  <c r="B19387" i="16"/>
  <c r="B19386" i="16"/>
  <c r="B19385" i="16"/>
  <c r="B19384" i="16"/>
  <c r="B19383" i="16"/>
  <c r="B19382" i="16"/>
  <c r="B19381" i="16"/>
  <c r="B19380" i="16"/>
  <c r="B19379" i="16"/>
  <c r="B19378" i="16"/>
  <c r="B19377" i="16"/>
  <c r="B19376" i="16"/>
  <c r="B19375" i="16"/>
  <c r="B19374" i="16"/>
  <c r="B19373" i="16"/>
  <c r="B19372" i="16"/>
  <c r="B19371" i="16"/>
  <c r="B19370" i="16"/>
  <c r="B19369" i="16"/>
  <c r="B19368" i="16"/>
  <c r="B19367" i="16"/>
  <c r="B19366" i="16"/>
  <c r="B19365" i="16"/>
  <c r="B19364" i="16"/>
  <c r="B19363" i="16"/>
  <c r="B19362" i="16"/>
  <c r="B19361" i="16"/>
  <c r="B19360" i="16"/>
  <c r="B19359" i="16"/>
  <c r="B19358" i="16"/>
  <c r="B19357" i="16"/>
  <c r="B19356" i="16"/>
  <c r="B19355" i="16"/>
  <c r="B19354" i="16"/>
  <c r="B19353" i="16"/>
  <c r="B19352" i="16"/>
  <c r="B19351" i="16"/>
  <c r="B19350" i="16"/>
  <c r="B19349" i="16"/>
  <c r="B19348" i="16"/>
  <c r="B19347" i="16"/>
  <c r="B19346" i="16"/>
  <c r="B19345" i="16"/>
  <c r="B19344" i="16"/>
  <c r="B19343" i="16"/>
  <c r="B19342" i="16"/>
  <c r="B19341" i="16"/>
  <c r="B19340" i="16"/>
  <c r="B19339" i="16"/>
  <c r="B19338" i="16"/>
  <c r="B19337" i="16"/>
  <c r="B19336" i="16"/>
  <c r="B19335" i="16"/>
  <c r="B19334" i="16"/>
  <c r="B19333" i="16"/>
  <c r="B19332" i="16"/>
  <c r="B19331" i="16"/>
  <c r="B19330" i="16"/>
  <c r="B19329" i="16"/>
  <c r="B19328" i="16"/>
  <c r="B19327" i="16"/>
  <c r="B19326" i="16"/>
  <c r="B19325" i="16"/>
  <c r="B19324" i="16"/>
  <c r="B19323" i="16"/>
  <c r="B19322" i="16"/>
  <c r="B19321" i="16"/>
  <c r="B19320" i="16"/>
  <c r="B19319" i="16"/>
  <c r="B19318" i="16"/>
  <c r="B19317" i="16"/>
  <c r="B19316" i="16"/>
  <c r="B19315" i="16"/>
  <c r="B19314" i="16"/>
  <c r="B19313" i="16"/>
  <c r="B19312" i="16"/>
  <c r="B19311" i="16"/>
  <c r="B19310" i="16"/>
  <c r="B19309" i="16"/>
  <c r="B19308" i="16"/>
  <c r="B19307" i="16"/>
  <c r="B19306" i="16"/>
  <c r="B19305" i="16"/>
  <c r="B19304" i="16"/>
  <c r="B19303" i="16"/>
  <c r="B19302" i="16"/>
  <c r="B19301" i="16"/>
  <c r="B19300" i="16"/>
  <c r="B19299" i="16"/>
  <c r="B19298" i="16"/>
  <c r="B19297" i="16"/>
  <c r="B19296" i="16"/>
  <c r="B19295" i="16"/>
  <c r="B19294" i="16"/>
  <c r="B19293" i="16"/>
  <c r="B19292" i="16"/>
  <c r="B19291" i="16"/>
  <c r="B19290" i="16"/>
  <c r="B19289" i="16"/>
  <c r="B19288" i="16"/>
  <c r="B19287" i="16"/>
  <c r="B19286" i="16"/>
  <c r="B19285" i="16"/>
  <c r="B19284" i="16"/>
  <c r="B19283" i="16"/>
  <c r="B19282" i="16"/>
  <c r="B19281" i="16"/>
  <c r="B19280" i="16"/>
  <c r="B19279" i="16"/>
  <c r="B19278" i="16"/>
  <c r="B19277" i="16"/>
  <c r="B19276" i="16"/>
  <c r="B19275" i="16"/>
  <c r="B19274" i="16"/>
  <c r="B19273" i="16"/>
  <c r="B19272" i="16"/>
  <c r="B19271" i="16"/>
  <c r="B19270" i="16"/>
  <c r="B19269" i="16"/>
  <c r="B19268" i="16"/>
  <c r="B19267" i="16"/>
  <c r="B19266" i="16"/>
  <c r="B19265" i="16"/>
  <c r="B19264" i="16"/>
  <c r="B19263" i="16"/>
  <c r="B19262" i="16"/>
  <c r="B19261" i="16"/>
  <c r="B19260" i="16"/>
  <c r="B19259" i="16"/>
  <c r="B19258" i="16"/>
  <c r="B19257" i="16"/>
  <c r="B19256" i="16"/>
  <c r="B19255" i="16"/>
  <c r="B19254" i="16"/>
  <c r="B19253" i="16"/>
  <c r="B19252" i="16"/>
  <c r="B19251" i="16"/>
  <c r="B19250" i="16"/>
  <c r="B19249" i="16"/>
  <c r="B19248" i="16"/>
  <c r="B19247" i="16"/>
  <c r="B19246" i="16"/>
  <c r="B19245" i="16"/>
  <c r="B19244" i="16"/>
  <c r="B19243" i="16"/>
  <c r="B19242" i="16"/>
  <c r="B19241" i="16"/>
  <c r="B19240" i="16"/>
  <c r="B19239" i="16"/>
  <c r="B19238" i="16"/>
  <c r="B19237" i="16"/>
  <c r="B19236" i="16"/>
  <c r="B19235" i="16"/>
  <c r="B19234" i="16"/>
  <c r="B19233" i="16"/>
  <c r="B19232" i="16"/>
  <c r="B19231" i="16"/>
  <c r="B19230" i="16"/>
  <c r="B19229" i="16"/>
  <c r="B19228" i="16"/>
  <c r="B19227" i="16"/>
  <c r="B19226" i="16"/>
  <c r="B19225" i="16"/>
  <c r="B19224" i="16"/>
  <c r="B19223" i="16"/>
  <c r="B19222" i="16"/>
  <c r="B19221" i="16"/>
  <c r="B19220" i="16"/>
  <c r="B19219" i="16"/>
  <c r="B19218" i="16"/>
  <c r="B19217" i="16"/>
  <c r="B19216" i="16"/>
  <c r="B19215" i="16"/>
  <c r="B19214" i="16"/>
  <c r="B19213" i="16"/>
  <c r="B19212" i="16"/>
  <c r="B19211" i="16"/>
  <c r="B19210" i="16"/>
  <c r="B19209" i="16"/>
  <c r="B19208" i="16"/>
  <c r="B19207" i="16"/>
  <c r="B19206" i="16"/>
  <c r="B19205" i="16"/>
  <c r="B19204" i="16"/>
  <c r="B19203" i="16"/>
  <c r="B19202" i="16"/>
  <c r="B19201" i="16"/>
  <c r="B19200" i="16"/>
  <c r="B19199" i="16"/>
  <c r="B19198" i="16"/>
  <c r="B19197" i="16"/>
  <c r="B19196" i="16"/>
  <c r="B19195" i="16"/>
  <c r="B19194" i="16"/>
  <c r="B19193" i="16"/>
  <c r="B19192" i="16"/>
  <c r="B19191" i="16"/>
  <c r="B19190" i="16"/>
  <c r="B19189" i="16"/>
  <c r="B19188" i="16"/>
  <c r="B19187" i="16"/>
  <c r="B19186" i="16"/>
  <c r="B19185" i="16"/>
  <c r="B19184" i="16"/>
  <c r="B19183" i="16"/>
  <c r="B19182" i="16"/>
  <c r="B19181" i="16"/>
  <c r="B19180" i="16"/>
  <c r="B19179" i="16"/>
  <c r="B19178" i="16"/>
  <c r="B19177" i="16"/>
  <c r="B19176" i="16"/>
  <c r="B19175" i="16"/>
  <c r="B19174" i="16"/>
  <c r="B19173" i="16"/>
  <c r="B19172" i="16"/>
  <c r="B19171" i="16"/>
  <c r="B19170" i="16"/>
  <c r="B19169" i="16"/>
  <c r="B19168" i="16"/>
  <c r="B19167" i="16"/>
  <c r="B19166" i="16"/>
  <c r="B19165" i="16"/>
  <c r="B19164" i="16"/>
  <c r="B19163" i="16"/>
  <c r="B19162" i="16"/>
  <c r="B19161" i="16"/>
  <c r="B19160" i="16"/>
  <c r="B19159" i="16"/>
  <c r="B19158" i="16"/>
  <c r="B19157" i="16"/>
  <c r="B19156" i="16"/>
  <c r="B19155" i="16"/>
  <c r="B19154" i="16"/>
  <c r="B19153" i="16"/>
  <c r="B19152" i="16"/>
  <c r="B19151" i="16"/>
  <c r="B19150" i="16"/>
  <c r="B19149" i="16"/>
  <c r="B19148" i="16"/>
  <c r="B19147" i="16"/>
  <c r="B19146" i="16"/>
  <c r="B19145" i="16"/>
  <c r="B19144" i="16"/>
  <c r="B19143" i="16"/>
  <c r="B19142" i="16"/>
  <c r="B19141" i="16"/>
  <c r="B19140" i="16"/>
  <c r="B19139" i="16"/>
  <c r="B19138" i="16"/>
  <c r="B19137" i="16"/>
  <c r="B19136" i="16"/>
  <c r="B19135" i="16"/>
  <c r="B19134" i="16"/>
  <c r="B19133" i="16"/>
  <c r="B19132" i="16"/>
  <c r="B19131" i="16"/>
  <c r="B19130" i="16"/>
  <c r="B19129" i="16"/>
  <c r="B19128" i="16"/>
  <c r="B19127" i="16"/>
  <c r="B19126" i="16"/>
  <c r="B19125" i="16"/>
  <c r="B19124" i="16"/>
  <c r="B19123" i="16"/>
  <c r="B19122" i="16"/>
  <c r="B19121" i="16"/>
  <c r="B19120" i="16"/>
  <c r="B19119" i="16"/>
  <c r="B19118" i="16"/>
  <c r="B19117" i="16"/>
  <c r="B19116" i="16"/>
  <c r="B19115" i="16"/>
  <c r="B19114" i="16"/>
  <c r="B19113" i="16"/>
  <c r="B19112" i="16"/>
  <c r="B19111" i="16"/>
  <c r="B19110" i="16"/>
  <c r="B19109" i="16"/>
  <c r="B19108" i="16"/>
  <c r="B19107" i="16"/>
  <c r="B19106" i="16"/>
  <c r="B19105" i="16"/>
  <c r="B19104" i="16"/>
  <c r="B19103" i="16"/>
  <c r="B19102" i="16"/>
  <c r="B19101" i="16"/>
  <c r="B19100" i="16"/>
  <c r="B19099" i="16"/>
  <c r="B19098" i="16"/>
  <c r="B19097" i="16"/>
  <c r="B19096" i="16"/>
  <c r="B19095" i="16"/>
  <c r="B19094" i="16"/>
  <c r="B19093" i="16"/>
  <c r="B19092" i="16"/>
  <c r="B19091" i="16"/>
  <c r="B19090" i="16"/>
  <c r="B19089" i="16"/>
  <c r="B19088" i="16"/>
  <c r="B19087" i="16"/>
  <c r="B19086" i="16"/>
  <c r="B19085" i="16"/>
  <c r="B19084" i="16"/>
  <c r="B19083" i="16"/>
  <c r="B19082" i="16"/>
  <c r="B19081" i="16"/>
  <c r="B19080" i="16"/>
  <c r="B19079" i="16"/>
  <c r="B19078" i="16"/>
  <c r="B19077" i="16"/>
  <c r="B19076" i="16"/>
  <c r="B19075" i="16"/>
  <c r="B19074" i="16"/>
  <c r="B19073" i="16"/>
  <c r="B19072" i="16"/>
  <c r="B19071" i="16"/>
  <c r="B19070" i="16"/>
  <c r="B19069" i="16"/>
  <c r="B19068" i="16"/>
  <c r="B19067" i="16"/>
  <c r="B19066" i="16"/>
  <c r="B19065" i="16"/>
  <c r="B19064" i="16"/>
  <c r="B19063" i="16"/>
  <c r="B19062" i="16"/>
  <c r="B19061" i="16"/>
  <c r="B19060" i="16"/>
  <c r="B19059" i="16"/>
  <c r="B19058" i="16"/>
  <c r="B19057" i="16"/>
  <c r="B19056" i="16"/>
  <c r="B19055" i="16"/>
  <c r="B19054" i="16"/>
  <c r="B19053" i="16"/>
  <c r="B19052" i="16"/>
  <c r="B19051" i="16"/>
  <c r="B19050" i="16"/>
  <c r="B19049" i="16"/>
  <c r="B19048" i="16"/>
  <c r="B19047" i="16"/>
  <c r="B19046" i="16"/>
  <c r="B19045" i="16"/>
  <c r="B19044" i="16"/>
  <c r="B19043" i="16"/>
  <c r="B19042" i="16"/>
  <c r="B19041" i="16"/>
  <c r="B19040" i="16"/>
  <c r="B19039" i="16"/>
  <c r="B19038" i="16"/>
  <c r="B19037" i="16"/>
  <c r="B19036" i="16"/>
  <c r="B19035" i="16"/>
  <c r="B19034" i="16"/>
  <c r="B19033" i="16"/>
  <c r="B19032" i="16"/>
  <c r="B19031" i="16"/>
  <c r="B19030" i="16"/>
  <c r="B19029" i="16"/>
  <c r="B19028" i="16"/>
  <c r="B19027" i="16"/>
  <c r="B19026" i="16"/>
  <c r="B19025" i="16"/>
  <c r="B19024" i="16"/>
  <c r="B19023" i="16"/>
  <c r="B19022" i="16"/>
  <c r="B19021" i="16"/>
  <c r="B19020" i="16"/>
  <c r="B19019" i="16"/>
  <c r="B19018" i="16"/>
  <c r="B19017" i="16"/>
  <c r="B19016" i="16"/>
  <c r="B19015" i="16"/>
  <c r="B19014" i="16"/>
  <c r="B19013" i="16"/>
  <c r="B19012" i="16"/>
  <c r="B19011" i="16"/>
  <c r="B19010" i="16"/>
  <c r="B19009" i="16"/>
  <c r="B19008" i="16"/>
  <c r="B19007" i="16"/>
  <c r="B19006" i="16"/>
  <c r="B19005" i="16"/>
  <c r="B19004" i="16"/>
  <c r="B19003" i="16"/>
  <c r="B19002" i="16"/>
  <c r="B19001" i="16"/>
  <c r="B19000" i="16"/>
  <c r="B18999" i="16"/>
  <c r="B18998" i="16"/>
  <c r="B18997" i="16"/>
  <c r="B18996" i="16"/>
  <c r="B18995" i="16"/>
  <c r="B18994" i="16"/>
  <c r="B18993" i="16"/>
  <c r="B18992" i="16"/>
  <c r="B18991" i="16"/>
  <c r="B18990" i="16"/>
  <c r="B18989" i="16"/>
  <c r="B18988" i="16"/>
  <c r="B18987" i="16"/>
  <c r="B18986" i="16"/>
  <c r="B18985" i="16"/>
  <c r="B18984" i="16"/>
  <c r="B18983" i="16"/>
  <c r="B18982" i="16"/>
  <c r="B18981" i="16"/>
  <c r="B18980" i="16"/>
  <c r="B18979" i="16"/>
  <c r="B18978" i="16"/>
  <c r="B18977" i="16"/>
  <c r="B18976" i="16"/>
  <c r="B18975" i="16"/>
  <c r="B18974" i="16"/>
  <c r="B18973" i="16"/>
  <c r="B18972" i="16"/>
  <c r="B18971" i="16"/>
  <c r="B18970" i="16"/>
  <c r="B18969" i="16"/>
  <c r="B18968" i="16"/>
  <c r="B18967" i="16"/>
  <c r="B18966" i="16"/>
  <c r="B18965" i="16"/>
  <c r="B18964" i="16"/>
  <c r="B18963" i="16"/>
  <c r="B18962" i="16"/>
  <c r="B18961" i="16"/>
  <c r="B18960" i="16"/>
  <c r="B18959" i="16"/>
  <c r="B18958" i="16"/>
  <c r="B18957" i="16"/>
  <c r="B18956" i="16"/>
  <c r="B18955" i="16"/>
  <c r="B18954" i="16"/>
  <c r="B18953" i="16"/>
  <c r="B18952" i="16"/>
  <c r="B18951" i="16"/>
  <c r="B18950" i="16"/>
  <c r="B18949" i="16"/>
  <c r="B18948" i="16"/>
  <c r="B18947" i="16"/>
  <c r="B18946" i="16"/>
  <c r="B18945" i="16"/>
  <c r="B18944" i="16"/>
  <c r="B18943" i="16"/>
  <c r="B18942" i="16"/>
  <c r="B18941" i="16"/>
  <c r="B18940" i="16"/>
  <c r="B18939" i="16"/>
  <c r="B18938" i="16"/>
  <c r="B18937" i="16"/>
  <c r="B18936" i="16"/>
  <c r="B18935" i="16"/>
  <c r="B18934" i="16"/>
  <c r="B18933" i="16"/>
  <c r="B18932" i="16"/>
  <c r="B18931" i="16"/>
  <c r="B18930" i="16"/>
  <c r="B18929" i="16"/>
  <c r="B18928" i="16"/>
  <c r="B18927" i="16"/>
  <c r="B18926" i="16"/>
  <c r="B18925" i="16"/>
  <c r="B18924" i="16"/>
  <c r="B18923" i="16"/>
  <c r="B18922" i="16"/>
  <c r="B18921" i="16"/>
  <c r="B18920" i="16"/>
  <c r="B18919" i="16"/>
  <c r="B18918" i="16"/>
  <c r="B18917" i="16"/>
  <c r="B18916" i="16"/>
  <c r="B18915" i="16"/>
  <c r="B18914" i="16"/>
  <c r="B18913" i="16"/>
  <c r="B18912" i="16"/>
  <c r="B18911" i="16"/>
  <c r="B18910" i="16"/>
  <c r="B18909" i="16"/>
  <c r="B18908" i="16"/>
  <c r="B18907" i="16"/>
  <c r="B18906" i="16"/>
  <c r="B18905" i="16"/>
  <c r="B18904" i="16"/>
  <c r="B18903" i="16"/>
  <c r="B18902" i="16"/>
  <c r="B18901" i="16"/>
  <c r="B18900" i="16"/>
  <c r="B18899" i="16"/>
  <c r="B18898" i="16"/>
  <c r="B18897" i="16"/>
  <c r="B18896" i="16"/>
  <c r="B18895" i="16"/>
  <c r="B18894" i="16"/>
  <c r="B18893" i="16"/>
  <c r="B18892" i="16"/>
  <c r="B18891" i="16"/>
  <c r="B18890" i="16"/>
  <c r="B18889" i="16"/>
  <c r="B18888" i="16"/>
  <c r="B18887" i="16"/>
  <c r="B18886" i="16"/>
  <c r="B18885" i="16"/>
  <c r="B18884" i="16"/>
  <c r="B18883" i="16"/>
  <c r="B18882" i="16"/>
  <c r="B18881" i="16"/>
  <c r="B18880" i="16"/>
  <c r="B18879" i="16"/>
  <c r="B18878" i="16"/>
  <c r="B18877" i="16"/>
  <c r="B18876" i="16"/>
  <c r="B18875" i="16"/>
  <c r="B18874" i="16"/>
  <c r="B18873" i="16"/>
  <c r="B18872" i="16"/>
  <c r="B18871" i="16"/>
  <c r="B18870" i="16"/>
  <c r="B18869" i="16"/>
  <c r="B18868" i="16"/>
  <c r="B18867" i="16"/>
  <c r="B18866" i="16"/>
  <c r="B18865" i="16"/>
  <c r="B18864" i="16"/>
  <c r="B18863" i="16"/>
  <c r="B18862" i="16"/>
  <c r="B18861" i="16"/>
  <c r="B18860" i="16"/>
  <c r="B18859" i="16"/>
  <c r="B18858" i="16"/>
  <c r="B18857" i="16"/>
  <c r="B18856" i="16"/>
  <c r="B18855" i="16"/>
  <c r="B18854" i="16"/>
  <c r="B18853" i="16"/>
  <c r="B18852" i="16"/>
  <c r="B18851" i="16"/>
  <c r="B18850" i="16"/>
  <c r="B18849" i="16"/>
  <c r="B18848" i="16"/>
  <c r="B18847" i="16"/>
  <c r="B18846" i="16"/>
  <c r="B18845" i="16"/>
  <c r="B18844" i="16"/>
  <c r="B18843" i="16"/>
  <c r="B18842" i="16"/>
  <c r="B18841" i="16"/>
  <c r="B18840" i="16"/>
  <c r="B18839" i="16"/>
  <c r="B18838" i="16"/>
  <c r="B18837" i="16"/>
  <c r="B18836" i="16"/>
  <c r="B18835" i="16"/>
  <c r="B18834" i="16"/>
  <c r="B18833" i="16"/>
  <c r="B18832" i="16"/>
  <c r="B18831" i="16"/>
  <c r="B18830" i="16"/>
  <c r="B18829" i="16"/>
  <c r="B18828" i="16"/>
  <c r="B18827" i="16"/>
  <c r="B18826" i="16"/>
  <c r="B18825" i="16"/>
  <c r="B18824" i="16"/>
  <c r="B18823" i="16"/>
  <c r="B18822" i="16"/>
  <c r="B18821" i="16"/>
  <c r="B18820" i="16"/>
  <c r="B18819" i="16"/>
  <c r="B18818" i="16"/>
  <c r="B18817" i="16"/>
  <c r="B18816" i="16"/>
  <c r="B18815" i="16"/>
  <c r="B18814" i="16"/>
  <c r="B18813" i="16"/>
  <c r="B18812" i="16"/>
  <c r="B18811" i="16"/>
  <c r="B18810" i="16"/>
  <c r="B18809" i="16"/>
  <c r="B18808" i="16"/>
  <c r="B18807" i="16"/>
  <c r="B18806" i="16"/>
  <c r="B18805" i="16"/>
  <c r="B18804" i="16"/>
  <c r="B18803" i="16"/>
  <c r="B18802" i="16"/>
  <c r="B18801" i="16"/>
  <c r="B18800" i="16"/>
  <c r="B18799" i="16"/>
  <c r="B18798" i="16"/>
  <c r="B18797" i="16"/>
  <c r="B18796" i="16"/>
  <c r="B18795" i="16"/>
  <c r="B18794" i="16"/>
  <c r="B18793" i="16"/>
  <c r="B18792" i="16"/>
  <c r="B18791" i="16"/>
  <c r="B18790" i="16"/>
  <c r="B18789" i="16"/>
  <c r="B18788" i="16"/>
  <c r="B18787" i="16"/>
  <c r="B18786" i="16"/>
  <c r="B18785" i="16"/>
  <c r="B18784" i="16"/>
  <c r="B18783" i="16"/>
  <c r="B18782" i="16"/>
  <c r="B18781" i="16"/>
  <c r="B18780" i="16"/>
  <c r="B18779" i="16"/>
  <c r="B18778" i="16"/>
  <c r="B18777" i="16"/>
  <c r="B18776" i="16"/>
  <c r="B18775" i="16"/>
  <c r="B18774" i="16"/>
  <c r="B18773" i="16"/>
  <c r="B18772" i="16"/>
  <c r="B18771" i="16"/>
  <c r="B18770" i="16"/>
  <c r="B18769" i="16"/>
  <c r="B18768" i="16"/>
  <c r="B18767" i="16"/>
  <c r="B18766" i="16"/>
  <c r="B18765" i="16"/>
  <c r="B18764" i="16"/>
  <c r="B18763" i="16"/>
  <c r="B18762" i="16"/>
  <c r="B18761" i="16"/>
  <c r="B18760" i="16"/>
  <c r="B18759" i="16"/>
  <c r="B18758" i="16"/>
  <c r="B18757" i="16"/>
  <c r="B18756" i="16"/>
  <c r="B18755" i="16"/>
  <c r="B18754" i="16"/>
  <c r="B18753" i="16"/>
  <c r="B18752" i="16"/>
  <c r="B18751" i="16"/>
  <c r="B18750" i="16"/>
  <c r="B18749" i="16"/>
  <c r="B18748" i="16"/>
  <c r="B18747" i="16"/>
  <c r="B18746" i="16"/>
  <c r="B18745" i="16"/>
  <c r="B18744" i="16"/>
  <c r="B18743" i="16"/>
  <c r="B18742" i="16"/>
  <c r="B18741" i="16"/>
  <c r="B18740" i="16"/>
  <c r="B18739" i="16"/>
  <c r="B18738" i="16"/>
  <c r="B18737" i="16"/>
  <c r="B18736" i="16"/>
  <c r="B18735" i="16"/>
  <c r="B18734" i="16"/>
  <c r="B18733" i="16"/>
  <c r="B18732" i="16"/>
  <c r="B18731" i="16"/>
  <c r="B18730" i="16"/>
  <c r="B18729" i="16"/>
  <c r="B18728" i="16"/>
  <c r="B18727" i="16"/>
  <c r="B18726" i="16"/>
  <c r="B18725" i="16"/>
  <c r="B18724" i="16"/>
  <c r="B18723" i="16"/>
  <c r="B18722" i="16"/>
  <c r="B18721" i="16"/>
  <c r="B18720" i="16"/>
  <c r="B18719" i="16"/>
  <c r="B18718" i="16"/>
  <c r="B18717" i="16"/>
  <c r="B18716" i="16"/>
  <c r="B18715" i="16"/>
  <c r="B18714" i="16"/>
  <c r="B18713" i="16"/>
  <c r="B18712" i="16"/>
  <c r="B18711" i="16"/>
  <c r="B18710" i="16"/>
  <c r="B18709" i="16"/>
  <c r="B18708" i="16"/>
  <c r="B18707" i="16"/>
  <c r="B18706" i="16"/>
  <c r="B18705" i="16"/>
  <c r="B18704" i="16"/>
  <c r="B18703" i="16"/>
  <c r="B18702" i="16"/>
  <c r="B18701" i="16"/>
  <c r="B18700" i="16"/>
  <c r="B18699" i="16"/>
  <c r="B18698" i="16"/>
  <c r="B18697" i="16"/>
  <c r="B18696" i="16"/>
  <c r="B18695" i="16"/>
  <c r="B18694" i="16"/>
  <c r="B18693" i="16"/>
  <c r="B18692" i="16"/>
  <c r="B18691" i="16"/>
  <c r="B18690" i="16"/>
  <c r="B18689" i="16"/>
  <c r="B18688" i="16"/>
  <c r="B18687" i="16"/>
  <c r="B18686" i="16"/>
  <c r="B18685" i="16"/>
  <c r="B18684" i="16"/>
  <c r="B18683" i="16"/>
  <c r="B18682" i="16"/>
  <c r="B18681" i="16"/>
  <c r="B18680" i="16"/>
  <c r="B18679" i="16"/>
  <c r="B18678" i="16"/>
  <c r="B18677" i="16"/>
  <c r="B18676" i="16"/>
  <c r="B18675" i="16"/>
  <c r="B18674" i="16"/>
  <c r="B18673" i="16"/>
  <c r="B18672" i="16"/>
  <c r="B18671" i="16"/>
  <c r="B18670" i="16"/>
  <c r="B18669" i="16"/>
  <c r="B18668" i="16"/>
  <c r="B18667" i="16"/>
  <c r="B18666" i="16"/>
  <c r="B18665" i="16"/>
  <c r="B18664" i="16"/>
  <c r="B18663" i="16"/>
  <c r="B18662" i="16"/>
  <c r="B18661" i="16"/>
  <c r="B18660" i="16"/>
  <c r="B18659" i="16"/>
  <c r="B18658" i="16"/>
  <c r="B18657" i="16"/>
  <c r="B18656" i="16"/>
  <c r="B18655" i="16"/>
  <c r="B18654" i="16"/>
  <c r="B18653" i="16"/>
  <c r="B18652" i="16"/>
  <c r="B18651" i="16"/>
  <c r="B18650" i="16"/>
  <c r="B18649" i="16"/>
  <c r="B18648" i="16"/>
  <c r="B18647" i="16"/>
  <c r="B18646" i="16"/>
  <c r="B18645" i="16"/>
  <c r="B18644" i="16"/>
  <c r="B18643" i="16"/>
  <c r="B18642" i="16"/>
  <c r="B18641" i="16"/>
  <c r="B18640" i="16"/>
  <c r="B18639" i="16"/>
  <c r="B18638" i="16"/>
  <c r="B18637" i="16"/>
  <c r="B18636" i="16"/>
  <c r="B18635" i="16"/>
  <c r="B18634" i="16"/>
  <c r="B18633" i="16"/>
  <c r="B18632" i="16"/>
  <c r="B18631" i="16"/>
  <c r="B18630" i="16"/>
  <c r="B18629" i="16"/>
  <c r="B18628" i="16"/>
  <c r="B18627" i="16"/>
  <c r="B18626" i="16"/>
  <c r="B18625" i="16"/>
  <c r="B18624" i="16"/>
  <c r="B18623" i="16"/>
  <c r="B18622" i="16"/>
  <c r="B18621" i="16"/>
  <c r="B18620" i="16"/>
  <c r="B18619" i="16"/>
  <c r="B18618" i="16"/>
  <c r="B18617" i="16"/>
  <c r="B18616" i="16"/>
  <c r="B18615" i="16"/>
  <c r="B18614" i="16"/>
  <c r="B18613" i="16"/>
  <c r="B18612" i="16"/>
  <c r="B18611" i="16"/>
  <c r="B18610" i="16"/>
  <c r="B18609" i="16"/>
  <c r="B18608" i="16"/>
  <c r="B18607" i="16"/>
  <c r="B18606" i="16"/>
  <c r="B18605" i="16"/>
  <c r="B18604" i="16"/>
  <c r="B18603" i="16"/>
  <c r="B18602" i="16"/>
  <c r="B18601" i="16"/>
  <c r="B18600" i="16"/>
  <c r="B18599" i="16"/>
  <c r="B18598" i="16"/>
  <c r="B18597" i="16"/>
  <c r="B18596" i="16"/>
  <c r="B18595" i="16"/>
  <c r="B18594" i="16"/>
  <c r="B18593" i="16"/>
  <c r="B18592" i="16"/>
  <c r="B18591" i="16"/>
  <c r="B18590" i="16"/>
  <c r="B18589" i="16"/>
  <c r="B18588" i="16"/>
  <c r="B18587" i="16"/>
  <c r="B18586" i="16"/>
  <c r="B18585" i="16"/>
  <c r="B18584" i="16"/>
  <c r="B18583" i="16"/>
  <c r="B18582" i="16"/>
  <c r="B18581" i="16"/>
  <c r="B18580" i="16"/>
  <c r="B18579" i="16"/>
  <c r="B18578" i="16"/>
  <c r="B18577" i="16"/>
  <c r="B18576" i="16"/>
  <c r="B18575" i="16"/>
  <c r="B18574" i="16"/>
  <c r="B18573" i="16"/>
  <c r="B18572" i="16"/>
  <c r="B18571" i="16"/>
  <c r="B18570" i="16"/>
  <c r="B18569" i="16"/>
  <c r="B18568" i="16"/>
  <c r="B18567" i="16"/>
  <c r="B18566" i="16"/>
  <c r="B18565" i="16"/>
  <c r="B18564" i="16"/>
  <c r="B18563" i="16"/>
  <c r="B18562" i="16"/>
  <c r="B18561" i="16"/>
  <c r="B18560" i="16"/>
  <c r="B18559" i="16"/>
  <c r="B18558" i="16"/>
  <c r="B18557" i="16"/>
  <c r="B18556" i="16"/>
  <c r="B18555" i="16"/>
  <c r="B18554" i="16"/>
  <c r="B18553" i="16"/>
  <c r="B18552" i="16"/>
  <c r="B18551" i="16"/>
  <c r="B18550" i="16"/>
  <c r="B18549" i="16"/>
  <c r="B18548" i="16"/>
  <c r="B18547" i="16"/>
  <c r="B18546" i="16"/>
  <c r="B18545" i="16"/>
  <c r="B18544" i="16"/>
  <c r="B18543" i="16"/>
  <c r="B18542" i="16"/>
  <c r="B18541" i="16"/>
  <c r="B18540" i="16"/>
  <c r="B18539" i="16"/>
  <c r="B18538" i="16"/>
  <c r="B18537" i="16"/>
  <c r="B18536" i="16"/>
  <c r="B18535" i="16"/>
  <c r="B18534" i="16"/>
  <c r="B18533" i="16"/>
  <c r="B18532" i="16"/>
  <c r="B18531" i="16"/>
  <c r="B18530" i="16"/>
  <c r="B18529" i="16"/>
  <c r="B18528" i="16"/>
  <c r="B18527" i="16"/>
  <c r="B18526" i="16"/>
  <c r="B18525" i="16"/>
  <c r="B18524" i="16"/>
  <c r="B18523" i="16"/>
  <c r="B18522" i="16"/>
  <c r="B18521" i="16"/>
  <c r="B18520" i="16"/>
  <c r="B18519" i="16"/>
  <c r="B18518" i="16"/>
  <c r="B18517" i="16"/>
  <c r="B18516" i="16"/>
  <c r="B18515" i="16"/>
  <c r="B18514" i="16"/>
  <c r="B18513" i="16"/>
  <c r="B18512" i="16"/>
  <c r="B18511" i="16"/>
  <c r="B18510" i="16"/>
  <c r="B18509" i="16"/>
  <c r="B18508" i="16"/>
  <c r="B18507" i="16"/>
  <c r="B18506" i="16"/>
  <c r="B18505" i="16"/>
  <c r="B18504" i="16"/>
  <c r="B18503" i="16"/>
  <c r="B18502" i="16"/>
  <c r="B18501" i="16"/>
  <c r="B18500" i="16"/>
  <c r="B18499" i="16"/>
  <c r="B18498" i="16"/>
  <c r="B18497" i="16"/>
  <c r="B18496" i="16"/>
  <c r="B18495" i="16"/>
  <c r="B18494" i="16"/>
  <c r="B18493" i="16"/>
  <c r="B18492" i="16"/>
  <c r="B18491" i="16"/>
  <c r="B18490" i="16"/>
  <c r="B18489" i="16"/>
  <c r="B18488" i="16"/>
  <c r="B18487" i="16"/>
  <c r="B18486" i="16"/>
  <c r="B18485" i="16"/>
  <c r="B18484" i="16"/>
  <c r="B18483" i="16"/>
  <c r="B18482" i="16"/>
  <c r="B18481" i="16"/>
  <c r="B18480" i="16"/>
  <c r="B18479" i="16"/>
  <c r="B18478" i="16"/>
  <c r="B18477" i="16"/>
  <c r="B18476" i="16"/>
  <c r="B18475" i="16"/>
  <c r="B18474" i="16"/>
  <c r="B18473" i="16"/>
  <c r="B18472" i="16"/>
  <c r="B18471" i="16"/>
  <c r="B18470" i="16"/>
  <c r="B18469" i="16"/>
  <c r="B18468" i="16"/>
  <c r="B18467" i="16"/>
  <c r="B18466" i="16"/>
  <c r="B18465" i="16"/>
  <c r="B18464" i="16"/>
  <c r="B18463" i="16"/>
  <c r="B18462" i="16"/>
  <c r="B18461" i="16"/>
  <c r="B18460" i="16"/>
  <c r="B18459" i="16"/>
  <c r="B18458" i="16"/>
  <c r="B18457" i="16"/>
  <c r="B18456" i="16"/>
  <c r="B18455" i="16"/>
  <c r="B18454" i="16"/>
  <c r="B18453" i="16"/>
  <c r="B18452" i="16"/>
  <c r="B18451" i="16"/>
  <c r="B18450" i="16"/>
  <c r="B18449" i="16"/>
  <c r="B18448" i="16"/>
  <c r="B18447" i="16"/>
  <c r="B18446" i="16"/>
  <c r="B18445" i="16"/>
  <c r="B18444" i="16"/>
  <c r="B18443" i="16"/>
  <c r="B18442" i="16"/>
  <c r="B18441" i="16"/>
  <c r="B18440" i="16"/>
  <c r="B18439" i="16"/>
  <c r="B18438" i="16"/>
  <c r="B18437" i="16"/>
  <c r="B18436" i="16"/>
  <c r="B18435" i="16"/>
  <c r="B18434" i="16"/>
  <c r="B18433" i="16"/>
  <c r="B18432" i="16"/>
  <c r="B18431" i="16"/>
  <c r="B18430" i="16"/>
  <c r="B18429" i="16"/>
  <c r="B18428" i="16"/>
  <c r="B18427" i="16"/>
  <c r="B18426" i="16"/>
  <c r="B18425" i="16"/>
  <c r="B18424" i="16"/>
  <c r="B18423" i="16"/>
  <c r="B18422" i="16"/>
  <c r="B18421" i="16"/>
  <c r="B18420" i="16"/>
  <c r="B18419" i="16"/>
  <c r="B18418" i="16"/>
  <c r="B18417" i="16"/>
  <c r="B18416" i="16"/>
  <c r="B18415" i="16"/>
  <c r="B18414" i="16"/>
  <c r="B18413" i="16"/>
  <c r="B18412" i="16"/>
  <c r="B18411" i="16"/>
  <c r="B18410" i="16"/>
  <c r="B18409" i="16"/>
  <c r="B18408" i="16"/>
  <c r="B18407" i="16"/>
  <c r="B18406" i="16"/>
  <c r="B18405" i="16"/>
  <c r="B18404" i="16"/>
  <c r="B18403" i="16"/>
  <c r="B18402" i="16"/>
  <c r="B18401" i="16"/>
  <c r="B18400" i="16"/>
  <c r="B18399" i="16"/>
  <c r="B18398" i="16"/>
  <c r="B18397" i="16"/>
  <c r="B18396" i="16"/>
  <c r="B18395" i="16"/>
  <c r="B18394" i="16"/>
  <c r="B18393" i="16"/>
  <c r="B18392" i="16"/>
  <c r="B18391" i="16"/>
  <c r="B18390" i="16"/>
  <c r="B18389" i="16"/>
  <c r="B18388" i="16"/>
  <c r="B18387" i="16"/>
  <c r="B18386" i="16"/>
  <c r="B18385" i="16"/>
  <c r="B18384" i="16"/>
  <c r="B18383" i="16"/>
  <c r="B18382" i="16"/>
  <c r="B18381" i="16"/>
  <c r="B18380" i="16"/>
  <c r="B18379" i="16"/>
  <c r="B18378" i="16"/>
  <c r="B18377" i="16"/>
  <c r="B18376" i="16"/>
  <c r="B18375" i="16"/>
  <c r="B18374" i="16"/>
  <c r="B18373" i="16"/>
  <c r="B18372" i="16"/>
  <c r="B18371" i="16"/>
  <c r="B18370" i="16"/>
  <c r="B18369" i="16"/>
  <c r="B18368" i="16"/>
  <c r="B18367" i="16"/>
  <c r="B18366" i="16"/>
  <c r="B18365" i="16"/>
  <c r="B18364" i="16"/>
  <c r="B18363" i="16"/>
  <c r="B18362" i="16"/>
  <c r="B18361" i="16"/>
  <c r="B18360" i="16"/>
  <c r="B18359" i="16"/>
  <c r="B18358" i="16"/>
  <c r="B18357" i="16"/>
  <c r="B18356" i="16"/>
  <c r="B18355" i="16"/>
  <c r="B18354" i="16"/>
  <c r="B18353" i="16"/>
  <c r="B18352" i="16"/>
  <c r="B18351" i="16"/>
  <c r="B18350" i="16"/>
  <c r="B18349" i="16"/>
  <c r="B18348" i="16"/>
  <c r="B18347" i="16"/>
  <c r="B18346" i="16"/>
  <c r="B18345" i="16"/>
  <c r="B18344" i="16"/>
  <c r="B18343" i="16"/>
  <c r="B18342" i="16"/>
  <c r="B18341" i="16"/>
  <c r="B18340" i="16"/>
  <c r="B18339" i="16"/>
  <c r="B18338" i="16"/>
  <c r="B18337" i="16"/>
  <c r="B18336" i="16"/>
  <c r="B18335" i="16"/>
  <c r="B18334" i="16"/>
  <c r="B18333" i="16"/>
  <c r="B18332" i="16"/>
  <c r="B18331" i="16"/>
  <c r="B18330" i="16"/>
  <c r="B18329" i="16"/>
  <c r="B18328" i="16"/>
  <c r="B18327" i="16"/>
  <c r="B18326" i="16"/>
  <c r="B18325" i="16"/>
  <c r="B18324" i="16"/>
  <c r="B18323" i="16"/>
  <c r="B18322" i="16"/>
  <c r="B18321" i="16"/>
  <c r="B18320" i="16"/>
  <c r="B18319" i="16"/>
  <c r="B18318" i="16"/>
  <c r="B18317" i="16"/>
  <c r="B18316" i="16"/>
  <c r="B18315" i="16"/>
  <c r="B18314" i="16"/>
  <c r="B18313" i="16"/>
  <c r="B18312" i="16"/>
  <c r="B18311" i="16"/>
  <c r="B18310" i="16"/>
  <c r="B18309" i="16"/>
  <c r="B18308" i="16"/>
  <c r="B18307" i="16"/>
  <c r="B18306" i="16"/>
  <c r="B18305" i="16"/>
  <c r="B18304" i="16"/>
  <c r="B18303" i="16"/>
  <c r="B18302" i="16"/>
  <c r="B18301" i="16"/>
  <c r="B18300" i="16"/>
  <c r="B18299" i="16"/>
  <c r="B18298" i="16"/>
  <c r="B18297" i="16"/>
  <c r="B18296" i="16"/>
  <c r="B18295" i="16"/>
  <c r="B18294" i="16"/>
  <c r="B18293" i="16"/>
  <c r="B18292" i="16"/>
  <c r="B18291" i="16"/>
  <c r="B18290" i="16"/>
  <c r="B18289" i="16"/>
  <c r="B18288" i="16"/>
  <c r="B18287" i="16"/>
  <c r="B18286" i="16"/>
  <c r="B18285" i="16"/>
  <c r="B18284" i="16"/>
  <c r="B18283" i="16"/>
  <c r="B18282" i="16"/>
  <c r="B18281" i="16"/>
  <c r="B18280" i="16"/>
  <c r="B18279" i="16"/>
  <c r="B18278" i="16"/>
  <c r="B18277" i="16"/>
  <c r="B18276" i="16"/>
  <c r="B18275" i="16"/>
  <c r="B18274" i="16"/>
  <c r="B18273" i="16"/>
  <c r="B18272" i="16"/>
  <c r="B18271" i="16"/>
  <c r="B18270" i="16"/>
  <c r="B18269" i="16"/>
  <c r="B18268" i="16"/>
  <c r="B18267" i="16"/>
  <c r="B18266" i="16"/>
  <c r="B18265" i="16"/>
  <c r="B18264" i="16"/>
  <c r="B18263" i="16"/>
  <c r="B18262" i="16"/>
  <c r="B18261" i="16"/>
  <c r="B18260" i="16"/>
  <c r="B18259" i="16"/>
  <c r="B18258" i="16"/>
  <c r="B18257" i="16"/>
  <c r="B18256" i="16"/>
  <c r="B18255" i="16"/>
  <c r="B18254" i="16"/>
  <c r="B18253" i="16"/>
  <c r="B18252" i="16"/>
  <c r="B18251" i="16"/>
  <c r="B18250" i="16"/>
  <c r="B18249" i="16"/>
  <c r="B18248" i="16"/>
  <c r="B18247" i="16"/>
  <c r="B18246" i="16"/>
  <c r="B18245" i="16"/>
  <c r="B18244" i="16"/>
  <c r="B18243" i="16"/>
  <c r="B18242" i="16"/>
  <c r="B18241" i="16"/>
  <c r="B18240" i="16"/>
  <c r="B18239" i="16"/>
  <c r="B18238" i="16"/>
  <c r="B18237" i="16"/>
  <c r="B18236" i="16"/>
  <c r="B18235" i="16"/>
  <c r="B18234" i="16"/>
  <c r="B18233" i="16"/>
  <c r="B18232" i="16"/>
  <c r="B18231" i="16"/>
  <c r="B18230" i="16"/>
  <c r="B18229" i="16"/>
  <c r="B18228" i="16"/>
  <c r="B18227" i="16"/>
  <c r="B18226" i="16"/>
  <c r="B18225" i="16"/>
  <c r="B18224" i="16"/>
  <c r="B18223" i="16"/>
  <c r="B18222" i="16"/>
  <c r="B18221" i="16"/>
  <c r="B18220" i="16"/>
  <c r="B18219" i="16"/>
  <c r="B18218" i="16"/>
  <c r="B18217" i="16"/>
  <c r="B18216" i="16"/>
  <c r="B18215" i="16"/>
  <c r="B18214" i="16"/>
  <c r="B18213" i="16"/>
  <c r="B18212" i="16"/>
  <c r="B18211" i="16"/>
  <c r="B18210" i="16"/>
  <c r="B18209" i="16"/>
  <c r="B18208" i="16"/>
  <c r="B18207" i="16"/>
  <c r="B18206" i="16"/>
  <c r="B18205" i="16"/>
  <c r="B18204" i="16"/>
  <c r="B18203" i="16"/>
  <c r="B18202" i="16"/>
  <c r="B18201" i="16"/>
  <c r="B18200" i="16"/>
  <c r="B18199" i="16"/>
  <c r="B18198" i="16"/>
  <c r="B18197" i="16"/>
  <c r="B18196" i="16"/>
  <c r="B18195" i="16"/>
  <c r="B18194" i="16"/>
  <c r="B18193" i="16"/>
  <c r="B18192" i="16"/>
  <c r="B18191" i="16"/>
  <c r="B18190" i="16"/>
  <c r="B18189" i="16"/>
  <c r="B18188" i="16"/>
  <c r="B18187" i="16"/>
  <c r="B18186" i="16"/>
  <c r="B18185" i="16"/>
  <c r="B18184" i="16"/>
  <c r="B18183" i="16"/>
  <c r="B18182" i="16"/>
  <c r="B18181" i="16"/>
  <c r="B18180" i="16"/>
  <c r="B18179" i="16"/>
  <c r="B18178" i="16"/>
  <c r="B18177" i="16"/>
  <c r="B18176" i="16"/>
  <c r="B18175" i="16"/>
  <c r="B18174" i="16"/>
  <c r="B18173" i="16"/>
  <c r="B18172" i="16"/>
  <c r="B18171" i="16"/>
  <c r="B18170" i="16"/>
  <c r="B18169" i="16"/>
  <c r="B18168" i="16"/>
  <c r="B18167" i="16"/>
  <c r="B18166" i="16"/>
  <c r="B18165" i="16"/>
  <c r="B18164" i="16"/>
  <c r="B18163" i="16"/>
  <c r="B18162" i="16"/>
  <c r="B18161" i="16"/>
  <c r="B18160" i="16"/>
  <c r="B18159" i="16"/>
  <c r="B18158" i="16"/>
  <c r="B18157" i="16"/>
  <c r="B18156" i="16"/>
  <c r="B18155" i="16"/>
  <c r="B18154" i="16"/>
  <c r="B18153" i="16"/>
  <c r="B18152" i="16"/>
  <c r="B18151" i="16"/>
  <c r="B18150" i="16"/>
  <c r="B18149" i="16"/>
  <c r="B18148" i="16"/>
  <c r="B18147" i="16"/>
  <c r="B18146" i="16"/>
  <c r="B18145" i="16"/>
  <c r="B18144" i="16"/>
  <c r="B18143" i="16"/>
  <c r="B18142" i="16"/>
  <c r="B18141" i="16"/>
  <c r="B18140" i="16"/>
  <c r="B18139" i="16"/>
  <c r="B18138" i="16"/>
  <c r="B18137" i="16"/>
  <c r="B18136" i="16"/>
  <c r="B18135" i="16"/>
  <c r="B18134" i="16"/>
  <c r="B18133" i="16"/>
  <c r="B18132" i="16"/>
  <c r="B18131" i="16"/>
  <c r="B18130" i="16"/>
  <c r="B18129" i="16"/>
  <c r="B18128" i="16"/>
  <c r="B18127" i="16"/>
  <c r="B18126" i="16"/>
  <c r="B18125" i="16"/>
  <c r="B18124" i="16"/>
  <c r="B18123" i="16"/>
  <c r="B18122" i="16"/>
  <c r="B18121" i="16"/>
  <c r="B18120" i="16"/>
  <c r="B18119" i="16"/>
  <c r="B18118" i="16"/>
  <c r="B18117" i="16"/>
  <c r="B18116" i="16"/>
  <c r="B18115" i="16"/>
  <c r="B18114" i="16"/>
  <c r="B18113" i="16"/>
  <c r="B18112" i="16"/>
  <c r="B18111" i="16"/>
  <c r="B18110" i="16"/>
  <c r="B18109" i="16"/>
  <c r="B18108" i="16"/>
  <c r="B18107" i="16"/>
  <c r="B18106" i="16"/>
  <c r="B18105" i="16"/>
  <c r="B18104" i="16"/>
  <c r="B18103" i="16"/>
  <c r="B18102" i="16"/>
  <c r="B18101" i="16"/>
  <c r="B18100" i="16"/>
  <c r="B18099" i="16"/>
  <c r="B18098" i="16"/>
  <c r="B18097" i="16"/>
  <c r="B18096" i="16"/>
  <c r="B18095" i="16"/>
  <c r="B18094" i="16"/>
  <c r="B18093" i="16"/>
  <c r="B18092" i="16"/>
  <c r="B18091" i="16"/>
  <c r="B18090" i="16"/>
  <c r="B18089" i="16"/>
  <c r="B18088" i="16"/>
  <c r="B18087" i="16"/>
  <c r="B18086" i="16"/>
  <c r="B18085" i="16"/>
  <c r="B18084" i="16"/>
  <c r="B18083" i="16"/>
  <c r="B18082" i="16"/>
  <c r="B18081" i="16"/>
  <c r="B18080" i="16"/>
  <c r="B18079" i="16"/>
  <c r="B18078" i="16"/>
  <c r="B18077" i="16"/>
  <c r="B18076" i="16"/>
  <c r="B18075" i="16"/>
  <c r="B18074" i="16"/>
  <c r="B18073" i="16"/>
  <c r="B18072" i="16"/>
  <c r="B18071" i="16"/>
  <c r="B18070" i="16"/>
  <c r="B18069" i="16"/>
  <c r="B18068" i="16"/>
  <c r="B18067" i="16"/>
  <c r="B18066" i="16"/>
  <c r="B18065" i="16"/>
  <c r="B18064" i="16"/>
  <c r="B18063" i="16"/>
  <c r="B18062" i="16"/>
  <c r="B18061" i="16"/>
  <c r="B18060" i="16"/>
  <c r="B18059" i="16"/>
  <c r="B18058" i="16"/>
  <c r="B18057" i="16"/>
  <c r="B18056" i="16"/>
  <c r="B18055" i="16"/>
  <c r="B18054" i="16"/>
  <c r="B18053" i="16"/>
  <c r="B18052" i="16"/>
  <c r="B18051" i="16"/>
  <c r="B18050" i="16"/>
  <c r="B18049" i="16"/>
  <c r="B18048" i="16"/>
  <c r="B18047" i="16"/>
  <c r="B18046" i="16"/>
  <c r="B18045" i="16"/>
  <c r="B18044" i="16"/>
  <c r="B18043" i="16"/>
  <c r="B18042" i="16"/>
  <c r="B18041" i="16"/>
  <c r="B18040" i="16"/>
  <c r="B18039" i="16"/>
  <c r="B18038" i="16"/>
  <c r="B18037" i="16"/>
  <c r="B18036" i="16"/>
  <c r="B18035" i="16"/>
  <c r="B18034" i="16"/>
  <c r="B18033" i="16"/>
  <c r="B18032" i="16"/>
  <c r="B18031" i="16"/>
  <c r="B18030" i="16"/>
  <c r="B18029" i="16"/>
  <c r="B18028" i="16"/>
  <c r="B18027" i="16"/>
  <c r="B18026" i="16"/>
  <c r="B18025" i="16"/>
  <c r="B18024" i="16"/>
  <c r="B18023" i="16"/>
  <c r="B18022" i="16"/>
  <c r="B18021" i="16"/>
  <c r="B18020" i="16"/>
  <c r="B18019" i="16"/>
  <c r="B18018" i="16"/>
  <c r="B18017" i="16"/>
  <c r="B18016" i="16"/>
  <c r="B18015" i="16"/>
  <c r="B18014" i="16"/>
  <c r="B18013" i="16"/>
  <c r="B18012" i="16"/>
  <c r="B18011" i="16"/>
  <c r="B18010" i="16"/>
  <c r="B18009" i="16"/>
  <c r="B18008" i="16"/>
  <c r="B18007" i="16"/>
  <c r="B18006" i="16"/>
  <c r="B18005" i="16"/>
  <c r="B18004" i="16"/>
  <c r="B18003" i="16"/>
  <c r="B18002" i="16"/>
  <c r="B18001" i="16"/>
  <c r="B18000" i="16"/>
  <c r="B17999" i="16"/>
  <c r="B17998" i="16"/>
  <c r="B17997" i="16"/>
  <c r="B17996" i="16"/>
  <c r="B17995" i="16"/>
  <c r="B17994" i="16"/>
  <c r="B17993" i="16"/>
  <c r="B17992" i="16"/>
  <c r="B17991" i="16"/>
  <c r="B17990" i="16"/>
  <c r="B17989" i="16"/>
  <c r="B17988" i="16"/>
  <c r="B17987" i="16"/>
  <c r="B17986" i="16"/>
  <c r="B17985" i="16"/>
  <c r="B17984" i="16"/>
  <c r="B17983" i="16"/>
  <c r="B17982" i="16"/>
  <c r="B17981" i="16"/>
  <c r="B17980" i="16"/>
  <c r="B17979" i="16"/>
  <c r="B17978" i="16"/>
  <c r="B17977" i="16"/>
  <c r="B17976" i="16"/>
  <c r="B17975" i="16"/>
  <c r="B17974" i="16"/>
  <c r="B17973" i="16"/>
  <c r="B17972" i="16"/>
  <c r="B17971" i="16"/>
  <c r="B17970" i="16"/>
  <c r="B17969" i="16"/>
  <c r="B17968" i="16"/>
  <c r="B17967" i="16"/>
  <c r="B17966" i="16"/>
  <c r="B17965" i="16"/>
  <c r="B17964" i="16"/>
  <c r="B17963" i="16"/>
  <c r="B17962" i="16"/>
  <c r="B17961" i="16"/>
  <c r="B17960" i="16"/>
  <c r="B17959" i="16"/>
  <c r="B17958" i="16"/>
  <c r="B17957" i="16"/>
  <c r="B17956" i="16"/>
  <c r="B17955" i="16"/>
  <c r="B17954" i="16"/>
  <c r="B17953" i="16"/>
  <c r="B17952" i="16"/>
  <c r="B17951" i="16"/>
  <c r="B17950" i="16"/>
  <c r="B17949" i="16"/>
  <c r="B17948" i="16"/>
  <c r="B17947" i="16"/>
  <c r="B17946" i="16"/>
  <c r="B17945" i="16"/>
  <c r="B17944" i="16"/>
  <c r="B17943" i="16"/>
  <c r="B17942" i="16"/>
  <c r="B17941" i="16"/>
  <c r="B17940" i="16"/>
  <c r="B17939" i="16"/>
  <c r="B17938" i="16"/>
  <c r="B17937" i="16"/>
  <c r="B17936" i="16"/>
  <c r="B17935" i="16"/>
  <c r="B17934" i="16"/>
  <c r="B17933" i="16"/>
  <c r="B17932" i="16"/>
  <c r="B17931" i="16"/>
  <c r="B17930" i="16"/>
  <c r="B17929" i="16"/>
  <c r="B17928" i="16"/>
  <c r="B17927" i="16"/>
  <c r="B17926" i="16"/>
  <c r="B17925" i="16"/>
  <c r="B17924" i="16"/>
  <c r="B17923" i="16"/>
  <c r="B17922" i="16"/>
  <c r="B17921" i="16"/>
  <c r="B17920" i="16"/>
  <c r="B17919" i="16"/>
  <c r="B17918" i="16"/>
  <c r="B17917" i="16"/>
  <c r="B17916" i="16"/>
  <c r="B17915" i="16"/>
  <c r="B17914" i="16"/>
  <c r="B17913" i="16"/>
  <c r="B17912" i="16"/>
  <c r="B17911" i="16"/>
  <c r="B17910" i="16"/>
  <c r="B17909" i="16"/>
  <c r="B17908" i="16"/>
  <c r="B17907" i="16"/>
  <c r="B17906" i="16"/>
  <c r="B17905" i="16"/>
  <c r="B17904" i="16"/>
  <c r="B17903" i="16"/>
  <c r="B17902" i="16"/>
  <c r="B17901" i="16"/>
  <c r="B17900" i="16"/>
  <c r="B17899" i="16"/>
  <c r="B17898" i="16"/>
  <c r="B17897" i="16"/>
  <c r="B17896" i="16"/>
  <c r="B17895" i="16"/>
  <c r="B17894" i="16"/>
  <c r="B17893" i="16"/>
  <c r="B17892" i="16"/>
  <c r="B17891" i="16"/>
  <c r="B17890" i="16"/>
  <c r="B17889" i="16"/>
  <c r="B17888" i="16"/>
  <c r="B17887" i="16"/>
  <c r="B17886" i="16"/>
  <c r="B17885" i="16"/>
  <c r="B17884" i="16"/>
  <c r="B17883" i="16"/>
  <c r="B17882" i="16"/>
  <c r="B17881" i="16"/>
  <c r="B17880" i="16"/>
  <c r="B17879" i="16"/>
  <c r="B17878" i="16"/>
  <c r="B17877" i="16"/>
  <c r="B17876" i="16"/>
  <c r="B17875" i="16"/>
  <c r="B17874" i="16"/>
  <c r="B17873" i="16"/>
  <c r="B17872" i="16"/>
  <c r="B17871" i="16"/>
  <c r="B17870" i="16"/>
  <c r="B17869" i="16"/>
  <c r="B17868" i="16"/>
  <c r="B17867" i="16"/>
  <c r="B17866" i="16"/>
  <c r="B17865" i="16"/>
  <c r="B17864" i="16"/>
  <c r="B17863" i="16"/>
  <c r="B17862" i="16"/>
  <c r="B17861" i="16"/>
  <c r="B17860" i="16"/>
  <c r="B17859" i="16"/>
  <c r="B17858" i="16"/>
  <c r="B17857" i="16"/>
  <c r="B17856" i="16"/>
  <c r="B17855" i="16"/>
  <c r="B17854" i="16"/>
  <c r="B17853" i="16"/>
  <c r="B17852" i="16"/>
  <c r="B17851" i="16"/>
  <c r="B17850" i="16"/>
  <c r="B17849" i="16"/>
  <c r="B17848" i="16"/>
  <c r="B17847" i="16"/>
  <c r="B17846" i="16"/>
  <c r="B17845" i="16"/>
  <c r="B17844" i="16"/>
  <c r="B17843" i="16"/>
  <c r="B17842" i="16"/>
  <c r="B17841" i="16"/>
  <c r="B17840" i="16"/>
  <c r="B17839" i="16"/>
  <c r="B17838" i="16"/>
  <c r="B17837" i="16"/>
  <c r="B17836" i="16"/>
  <c r="B17835" i="16"/>
  <c r="B17834" i="16"/>
  <c r="B17833" i="16"/>
  <c r="B17832" i="16"/>
  <c r="B17831" i="16"/>
  <c r="B17830" i="16"/>
  <c r="B17829" i="16"/>
  <c r="B17828" i="16"/>
  <c r="B17827" i="16"/>
  <c r="B17826" i="16"/>
  <c r="B17825" i="16"/>
  <c r="B17824" i="16"/>
  <c r="B17823" i="16"/>
  <c r="B17822" i="16"/>
  <c r="B17821" i="16"/>
  <c r="B17820" i="16"/>
  <c r="B17819" i="16"/>
  <c r="B17818" i="16"/>
  <c r="B17817" i="16"/>
  <c r="B17816" i="16"/>
  <c r="B17815" i="16"/>
  <c r="B17814" i="16"/>
  <c r="B17813" i="16"/>
  <c r="B17812" i="16"/>
  <c r="B17811" i="16"/>
  <c r="B17810" i="16"/>
  <c r="B17809" i="16"/>
  <c r="B17808" i="16"/>
  <c r="B17807" i="16"/>
  <c r="B17806" i="16"/>
  <c r="B17805" i="16"/>
  <c r="B17804" i="16"/>
  <c r="B17803" i="16"/>
  <c r="B17802" i="16"/>
  <c r="B17801" i="16"/>
  <c r="B17800" i="16"/>
  <c r="B17799" i="16"/>
  <c r="B17798" i="16"/>
  <c r="B17797" i="16"/>
  <c r="B17796" i="16"/>
  <c r="B17795" i="16"/>
  <c r="B17794" i="16"/>
  <c r="B17793" i="16"/>
  <c r="B17792" i="16"/>
  <c r="B17791" i="16"/>
  <c r="B17790" i="16"/>
  <c r="B17789" i="16"/>
  <c r="B17788" i="16"/>
  <c r="B17787" i="16"/>
  <c r="B17786" i="16"/>
  <c r="B17785" i="16"/>
  <c r="B17784" i="16"/>
  <c r="B17783" i="16"/>
  <c r="B17782" i="16"/>
  <c r="B17781" i="16"/>
  <c r="B17780" i="16"/>
  <c r="B17779" i="16"/>
  <c r="B17778" i="16"/>
  <c r="B17777" i="16"/>
  <c r="B17776" i="16"/>
  <c r="B17775" i="16"/>
  <c r="B17774" i="16"/>
  <c r="B17773" i="16"/>
  <c r="B17772" i="16"/>
  <c r="B17771" i="16"/>
  <c r="B17770" i="16"/>
  <c r="B17769" i="16"/>
  <c r="B17768" i="16"/>
  <c r="B17767" i="16"/>
  <c r="B17766" i="16"/>
  <c r="B17765" i="16"/>
  <c r="B17764" i="16"/>
  <c r="B17763" i="16"/>
  <c r="B17762" i="16"/>
  <c r="B17761" i="16"/>
  <c r="B17760" i="16"/>
  <c r="B17759" i="16"/>
  <c r="B17758" i="16"/>
  <c r="B17757" i="16"/>
  <c r="B17756" i="16"/>
  <c r="B17755" i="16"/>
  <c r="B17754" i="16"/>
  <c r="B17753" i="16"/>
  <c r="B17752" i="16"/>
  <c r="B17751" i="16"/>
  <c r="B17750" i="16"/>
  <c r="B17749" i="16"/>
  <c r="B17748" i="16"/>
  <c r="B17747" i="16"/>
  <c r="B17746" i="16"/>
  <c r="B17745" i="16"/>
  <c r="B17744" i="16"/>
  <c r="B17743" i="16"/>
  <c r="B17742" i="16"/>
  <c r="B17741" i="16"/>
  <c r="B17740" i="16"/>
  <c r="B17739" i="16"/>
  <c r="B17738" i="16"/>
  <c r="B17737" i="16"/>
  <c r="B17736" i="16"/>
  <c r="B17735" i="16"/>
  <c r="B17734" i="16"/>
  <c r="B17733" i="16"/>
  <c r="B17732" i="16"/>
  <c r="B17731" i="16"/>
  <c r="B17730" i="16"/>
  <c r="B17729" i="16"/>
  <c r="B17728" i="16"/>
  <c r="B17727" i="16"/>
  <c r="B17726" i="16"/>
  <c r="B17725" i="16"/>
  <c r="B17724" i="16"/>
  <c r="B17723" i="16"/>
  <c r="B17722" i="16"/>
  <c r="B17721" i="16"/>
  <c r="B17720" i="16"/>
  <c r="B17719" i="16"/>
  <c r="B17718" i="16"/>
  <c r="B17717" i="16"/>
  <c r="B17716" i="16"/>
  <c r="B17715" i="16"/>
  <c r="B17714" i="16"/>
  <c r="B17713" i="16"/>
  <c r="B17712" i="16"/>
  <c r="B17711" i="16"/>
  <c r="B17710" i="16"/>
  <c r="B17709" i="16"/>
  <c r="B17708" i="16"/>
  <c r="B17707" i="16"/>
  <c r="B17706" i="16"/>
  <c r="B17705" i="16"/>
  <c r="B17704" i="16"/>
  <c r="B17703" i="16"/>
  <c r="B17702" i="16"/>
  <c r="B17701" i="16"/>
  <c r="B17700" i="16"/>
  <c r="B17699" i="16"/>
  <c r="B17698" i="16"/>
  <c r="B17697" i="16"/>
  <c r="B17696" i="16"/>
  <c r="B17695" i="16"/>
  <c r="B17694" i="16"/>
  <c r="B17693" i="16"/>
  <c r="B17692" i="16"/>
  <c r="B17691" i="16"/>
  <c r="B17690" i="16"/>
  <c r="B17689" i="16"/>
  <c r="B17688" i="16"/>
  <c r="B17687" i="16"/>
  <c r="B17686" i="16"/>
  <c r="B17685" i="16"/>
  <c r="B17684" i="16"/>
  <c r="B17683" i="16"/>
  <c r="B17682" i="16"/>
  <c r="B17681" i="16"/>
  <c r="B17680" i="16"/>
  <c r="B17679" i="16"/>
  <c r="B17678" i="16"/>
  <c r="B17677" i="16"/>
  <c r="B17676" i="16"/>
  <c r="B17675" i="16"/>
  <c r="B17674" i="16"/>
  <c r="B17673" i="16"/>
  <c r="B17672" i="16"/>
  <c r="B17671" i="16"/>
  <c r="B17670" i="16"/>
  <c r="B17669" i="16"/>
  <c r="B17668" i="16"/>
  <c r="B17667" i="16"/>
  <c r="B17666" i="16"/>
  <c r="B17665" i="16"/>
  <c r="B17664" i="16"/>
  <c r="B17663" i="16"/>
  <c r="B17662" i="16"/>
  <c r="B17661" i="16"/>
  <c r="B17660" i="16"/>
  <c r="B17659" i="16"/>
  <c r="B17658" i="16"/>
  <c r="B17657" i="16"/>
  <c r="B17656" i="16"/>
  <c r="B17655" i="16"/>
  <c r="B17654" i="16"/>
  <c r="B17653" i="16"/>
  <c r="B17652" i="16"/>
  <c r="B17651" i="16"/>
  <c r="B17650" i="16"/>
  <c r="B17649" i="16"/>
  <c r="B17648" i="16"/>
  <c r="B17647" i="16"/>
  <c r="B17646" i="16"/>
  <c r="B17645" i="16"/>
  <c r="B17644" i="16"/>
  <c r="B17643" i="16"/>
  <c r="B17642" i="16"/>
  <c r="B17641" i="16"/>
  <c r="B17640" i="16"/>
  <c r="B17639" i="16"/>
  <c r="B17638" i="16"/>
  <c r="B17637" i="16"/>
  <c r="B17636" i="16"/>
  <c r="B17635" i="16"/>
  <c r="B17634" i="16"/>
  <c r="B17633" i="16"/>
  <c r="B17632" i="16"/>
  <c r="B17631" i="16"/>
  <c r="B17630" i="16"/>
  <c r="B17629" i="16"/>
  <c r="B17628" i="16"/>
  <c r="B17627" i="16"/>
  <c r="B17626" i="16"/>
  <c r="B17625" i="16"/>
  <c r="B17624" i="16"/>
  <c r="B17623" i="16"/>
  <c r="B17622" i="16"/>
  <c r="B17621" i="16"/>
  <c r="B17620" i="16"/>
  <c r="B17619" i="16"/>
  <c r="B17618" i="16"/>
  <c r="B17617" i="16"/>
  <c r="B17616" i="16"/>
  <c r="B17615" i="16"/>
  <c r="B17614" i="16"/>
  <c r="B17613" i="16"/>
  <c r="B17612" i="16"/>
  <c r="B17611" i="16"/>
  <c r="B17610" i="16"/>
  <c r="B17609" i="16"/>
  <c r="B17608" i="16"/>
  <c r="B17607" i="16"/>
  <c r="B17606" i="16"/>
  <c r="B17605" i="16"/>
  <c r="B17604" i="16"/>
  <c r="B17603" i="16"/>
  <c r="B17602" i="16"/>
  <c r="B17601" i="16"/>
  <c r="B17600" i="16"/>
  <c r="B17599" i="16"/>
  <c r="B17598" i="16"/>
  <c r="B17597" i="16"/>
  <c r="B17596" i="16"/>
  <c r="B17595" i="16"/>
  <c r="B17594" i="16"/>
  <c r="B17593" i="16"/>
  <c r="B17592" i="16"/>
  <c r="B17591" i="16"/>
  <c r="B17590" i="16"/>
  <c r="B17589" i="16"/>
  <c r="B17588" i="16"/>
  <c r="B17587" i="16"/>
  <c r="B17586" i="16"/>
  <c r="B17585" i="16"/>
  <c r="B17584" i="16"/>
  <c r="B17583" i="16"/>
  <c r="B17582" i="16"/>
  <c r="B17581" i="16"/>
  <c r="B17580" i="16"/>
  <c r="B17579" i="16"/>
  <c r="B17578" i="16"/>
  <c r="B17577" i="16"/>
  <c r="B17576" i="16"/>
  <c r="B17575" i="16"/>
  <c r="B17574" i="16"/>
  <c r="B17573" i="16"/>
  <c r="B17572" i="16"/>
  <c r="B17571" i="16"/>
  <c r="B17570" i="16"/>
  <c r="B17569" i="16"/>
  <c r="B17568" i="16"/>
  <c r="B17567" i="16"/>
  <c r="B17566" i="16"/>
  <c r="B17565" i="16"/>
  <c r="B17564" i="16"/>
  <c r="B17563" i="16"/>
  <c r="B17562" i="16"/>
  <c r="B17561" i="16"/>
  <c r="B17560" i="16"/>
  <c r="B17559" i="16"/>
  <c r="B17558" i="16"/>
  <c r="B17557" i="16"/>
  <c r="B17556" i="16"/>
  <c r="B17555" i="16"/>
  <c r="B17554" i="16"/>
  <c r="B17553" i="16"/>
  <c r="B17552" i="16"/>
  <c r="B17551" i="16"/>
  <c r="B17550" i="16"/>
  <c r="B17549" i="16"/>
  <c r="B17548" i="16"/>
  <c r="B17547" i="16"/>
  <c r="B17546" i="16"/>
  <c r="B17545" i="16"/>
  <c r="B17544" i="16"/>
  <c r="B17543" i="16"/>
  <c r="B17542" i="16"/>
  <c r="B17541" i="16"/>
  <c r="B17540" i="16"/>
  <c r="B17539" i="16"/>
  <c r="B17538" i="16"/>
  <c r="B17537" i="16"/>
  <c r="B17536" i="16"/>
  <c r="B17535" i="16"/>
  <c r="B17534" i="16"/>
  <c r="B17533" i="16"/>
  <c r="B17532" i="16"/>
  <c r="B17531" i="16"/>
  <c r="B17530" i="16"/>
  <c r="B17529" i="16"/>
  <c r="B17528" i="16"/>
  <c r="B17527" i="16"/>
  <c r="B17526" i="16"/>
  <c r="B17525" i="16"/>
  <c r="B17524" i="16"/>
  <c r="B17523" i="16"/>
  <c r="B17522" i="16"/>
  <c r="B17521" i="16"/>
  <c r="B17520" i="16"/>
  <c r="B17519" i="16"/>
  <c r="B17518" i="16"/>
  <c r="B17517" i="16"/>
  <c r="B17516" i="16"/>
  <c r="B17515" i="16"/>
  <c r="B17514" i="16"/>
  <c r="B17513" i="16"/>
  <c r="B17512" i="16"/>
  <c r="B17511" i="16"/>
  <c r="B17510" i="16"/>
  <c r="B17509" i="16"/>
  <c r="B17508" i="16"/>
  <c r="B17507" i="16"/>
  <c r="B17506" i="16"/>
  <c r="B17505" i="16"/>
  <c r="B17504" i="16"/>
  <c r="B17503" i="16"/>
  <c r="B17502" i="16"/>
  <c r="B17501" i="16"/>
  <c r="B17500" i="16"/>
  <c r="B17499" i="16"/>
  <c r="B17498" i="16"/>
  <c r="B17497" i="16"/>
  <c r="B17496" i="16"/>
  <c r="B17495" i="16"/>
  <c r="B17494" i="16"/>
  <c r="B17493" i="16"/>
  <c r="B17492" i="16"/>
  <c r="B17491" i="16"/>
  <c r="B17490" i="16"/>
  <c r="B17489" i="16"/>
  <c r="B17488" i="16"/>
  <c r="B17487" i="16"/>
  <c r="B17486" i="16"/>
  <c r="B17485" i="16"/>
  <c r="B17484" i="16"/>
  <c r="B17483" i="16"/>
  <c r="B17482" i="16"/>
  <c r="B17481" i="16"/>
  <c r="B17480" i="16"/>
  <c r="B17479" i="16"/>
  <c r="B17478" i="16"/>
  <c r="B17477" i="16"/>
  <c r="B17476" i="16"/>
  <c r="B17475" i="16"/>
  <c r="B17474" i="16"/>
  <c r="B17473" i="16"/>
  <c r="B17472" i="16"/>
  <c r="B17471" i="16"/>
  <c r="B17470" i="16"/>
  <c r="B17469" i="16"/>
  <c r="B17468" i="16"/>
  <c r="B17467" i="16"/>
  <c r="B17466" i="16"/>
  <c r="B17465" i="16"/>
  <c r="B17464" i="16"/>
  <c r="B17463" i="16"/>
  <c r="B17462" i="16"/>
  <c r="B17461" i="16"/>
  <c r="B17460" i="16"/>
  <c r="B17459" i="16"/>
  <c r="B17458" i="16"/>
  <c r="B17457" i="16"/>
  <c r="B17456" i="16"/>
  <c r="B17455" i="16"/>
  <c r="B17454" i="16"/>
  <c r="B17453" i="16"/>
  <c r="B17452" i="16"/>
  <c r="B17451" i="16"/>
  <c r="B17450" i="16"/>
  <c r="B17449" i="16"/>
  <c r="B17448" i="16"/>
  <c r="B17447" i="16"/>
  <c r="B17446" i="16"/>
  <c r="B17445" i="16"/>
  <c r="B17444" i="16"/>
  <c r="B17443" i="16"/>
  <c r="B17442" i="16"/>
  <c r="B17441" i="16"/>
  <c r="B17440" i="16"/>
  <c r="B17439" i="16"/>
  <c r="B17438" i="16"/>
  <c r="B17437" i="16"/>
  <c r="B17436" i="16"/>
  <c r="B17435" i="16"/>
  <c r="B17434" i="16"/>
  <c r="B17433" i="16"/>
  <c r="B17432" i="16"/>
  <c r="B17431" i="16"/>
  <c r="B17430" i="16"/>
  <c r="B17429" i="16"/>
  <c r="B17428" i="16"/>
  <c r="B17427" i="16"/>
  <c r="B17426" i="16"/>
  <c r="B17425" i="16"/>
  <c r="B17424" i="16"/>
  <c r="B17423" i="16"/>
  <c r="B17422" i="16"/>
  <c r="B17421" i="16"/>
  <c r="B17420" i="16"/>
  <c r="B17419" i="16"/>
  <c r="B17418" i="16"/>
  <c r="B17417" i="16"/>
  <c r="B17416" i="16"/>
  <c r="B17415" i="16"/>
  <c r="B17414" i="16"/>
  <c r="B17413" i="16"/>
  <c r="B17412" i="16"/>
  <c r="B17411" i="16"/>
  <c r="B17410" i="16"/>
  <c r="B17409" i="16"/>
  <c r="B17408" i="16"/>
  <c r="B17407" i="16"/>
  <c r="B17406" i="16"/>
  <c r="B17405" i="16"/>
  <c r="B17404" i="16"/>
  <c r="B17403" i="16"/>
  <c r="B17402" i="16"/>
  <c r="B17401" i="16"/>
  <c r="B17400" i="16"/>
  <c r="B17399" i="16"/>
  <c r="B17398" i="16"/>
  <c r="B17397" i="16"/>
  <c r="B17396" i="16"/>
  <c r="B17395" i="16"/>
  <c r="B17394" i="16"/>
  <c r="B17393" i="16"/>
  <c r="B17392" i="16"/>
  <c r="B17391" i="16"/>
  <c r="B17390" i="16"/>
  <c r="B17389" i="16"/>
  <c r="B17388" i="16"/>
  <c r="B17387" i="16"/>
  <c r="B17386" i="16"/>
  <c r="B17385" i="16"/>
  <c r="B17384" i="16"/>
  <c r="B17383" i="16"/>
  <c r="B17382" i="16"/>
  <c r="B17381" i="16"/>
  <c r="B17380" i="16"/>
  <c r="B17379" i="16"/>
  <c r="B17378" i="16"/>
  <c r="B17377" i="16"/>
  <c r="B17376" i="16"/>
  <c r="B17375" i="16"/>
  <c r="B17374" i="16"/>
  <c r="B17373" i="16"/>
  <c r="B17372" i="16"/>
  <c r="B17371" i="16"/>
  <c r="B17370" i="16"/>
  <c r="B17369" i="16"/>
  <c r="B17368" i="16"/>
  <c r="B17367" i="16"/>
  <c r="B17366" i="16"/>
  <c r="B17365" i="16"/>
  <c r="B17364" i="16"/>
  <c r="B17363" i="16"/>
  <c r="B17362" i="16"/>
  <c r="B17361" i="16"/>
  <c r="B17360" i="16"/>
  <c r="B17359" i="16"/>
  <c r="B17358" i="16"/>
  <c r="B17357" i="16"/>
  <c r="B17356" i="16"/>
  <c r="B17355" i="16"/>
  <c r="B17354" i="16"/>
  <c r="B17353" i="16"/>
  <c r="B17352" i="16"/>
  <c r="B17351" i="16"/>
  <c r="B17350" i="16"/>
  <c r="B17349" i="16"/>
  <c r="B17348" i="16"/>
  <c r="B17347" i="16"/>
  <c r="B17346" i="16"/>
  <c r="B17345" i="16"/>
  <c r="B17344" i="16"/>
  <c r="B17343" i="16"/>
  <c r="B17342" i="16"/>
  <c r="B17341" i="16"/>
  <c r="B17340" i="16"/>
  <c r="B17339" i="16"/>
  <c r="B17338" i="16"/>
  <c r="B17337" i="16"/>
  <c r="B17336" i="16"/>
  <c r="B17335" i="16"/>
  <c r="B17334" i="16"/>
  <c r="B17333" i="16"/>
  <c r="B17332" i="16"/>
  <c r="B17331" i="16"/>
  <c r="B17330" i="16"/>
  <c r="B17329" i="16"/>
  <c r="B17328" i="16"/>
  <c r="B17327" i="16"/>
  <c r="B17326" i="16"/>
  <c r="B17325" i="16"/>
  <c r="B17324" i="16"/>
  <c r="B17323" i="16"/>
  <c r="B17322" i="16"/>
  <c r="B17321" i="16"/>
  <c r="B17320" i="16"/>
  <c r="B17319" i="16"/>
  <c r="B17318" i="16"/>
  <c r="B17317" i="16"/>
  <c r="B17316" i="16"/>
  <c r="B17315" i="16"/>
  <c r="B17314" i="16"/>
  <c r="B17313" i="16"/>
  <c r="B17312" i="16"/>
  <c r="B17311" i="16"/>
  <c r="B17310" i="16"/>
  <c r="B17309" i="16"/>
  <c r="B17308" i="16"/>
  <c r="B17307" i="16"/>
  <c r="B17306" i="16"/>
  <c r="B17305" i="16"/>
  <c r="B17304" i="16"/>
  <c r="B17303" i="16"/>
  <c r="B17302" i="16"/>
  <c r="B17301" i="16"/>
  <c r="B17300" i="16"/>
  <c r="B17299" i="16"/>
  <c r="B17298" i="16"/>
  <c r="B17297" i="16"/>
  <c r="B17296" i="16"/>
  <c r="B17295" i="16"/>
  <c r="B17294" i="16"/>
  <c r="B17293" i="16"/>
  <c r="B17292" i="16"/>
  <c r="B17291" i="16"/>
  <c r="B17290" i="16"/>
  <c r="B17289" i="16"/>
  <c r="B17288" i="16"/>
  <c r="B17287" i="16"/>
  <c r="B17286" i="16"/>
  <c r="B17285" i="16"/>
  <c r="B17284" i="16"/>
  <c r="B17283" i="16"/>
  <c r="B17282" i="16"/>
  <c r="B17281" i="16"/>
  <c r="B17280" i="16"/>
  <c r="B17279" i="16"/>
  <c r="B17278" i="16"/>
  <c r="B17277" i="16"/>
  <c r="B17276" i="16"/>
  <c r="B17275" i="16"/>
  <c r="B17274" i="16"/>
  <c r="B17273" i="16"/>
  <c r="B17272" i="16"/>
  <c r="B17271" i="16"/>
  <c r="B17270" i="16"/>
  <c r="B17269" i="16"/>
  <c r="B17268" i="16"/>
  <c r="B17267" i="16"/>
  <c r="B17266" i="16"/>
  <c r="B17265" i="16"/>
  <c r="B17264" i="16"/>
  <c r="B17263" i="16"/>
  <c r="B17262" i="16"/>
  <c r="B17261" i="16"/>
  <c r="B17260" i="16"/>
  <c r="B17259" i="16"/>
  <c r="B17258" i="16"/>
  <c r="B17257" i="16"/>
  <c r="B17256" i="16"/>
  <c r="B17255" i="16"/>
  <c r="B17254" i="16"/>
  <c r="B17253" i="16"/>
  <c r="B17252" i="16"/>
  <c r="B17251" i="16"/>
  <c r="B17250" i="16"/>
  <c r="B17249" i="16"/>
  <c r="B17248" i="16"/>
  <c r="B17247" i="16"/>
  <c r="B17246" i="16"/>
  <c r="B17245" i="16"/>
  <c r="B17244" i="16"/>
  <c r="B17243" i="16"/>
  <c r="B17242" i="16"/>
  <c r="B17241" i="16"/>
  <c r="B17240" i="16"/>
  <c r="B17239" i="16"/>
  <c r="B17238" i="16"/>
  <c r="B17237" i="16"/>
  <c r="B17236" i="16"/>
  <c r="B17235" i="16"/>
  <c r="B17234" i="16"/>
  <c r="B17233" i="16"/>
  <c r="B17232" i="16"/>
  <c r="B17231" i="16"/>
  <c r="B17230" i="16"/>
  <c r="B17229" i="16"/>
  <c r="B17228" i="16"/>
  <c r="B17227" i="16"/>
  <c r="B17226" i="16"/>
  <c r="B17225" i="16"/>
  <c r="B17224" i="16"/>
  <c r="B17223" i="16"/>
  <c r="B17222" i="16"/>
  <c r="B17221" i="16"/>
  <c r="B17220" i="16"/>
  <c r="B17219" i="16"/>
  <c r="B17218" i="16"/>
  <c r="B17217" i="16"/>
  <c r="B17216" i="16"/>
  <c r="B17215" i="16"/>
  <c r="B17214" i="16"/>
  <c r="B17213" i="16"/>
  <c r="B17212" i="16"/>
  <c r="B17211" i="16"/>
  <c r="B17210" i="16"/>
  <c r="B17209" i="16"/>
  <c r="B17208" i="16"/>
  <c r="B17207" i="16"/>
  <c r="B17206" i="16"/>
  <c r="B17205" i="16"/>
  <c r="B17204" i="16"/>
  <c r="B17203" i="16"/>
  <c r="B17202" i="16"/>
  <c r="B17201" i="16"/>
  <c r="B17200" i="16"/>
  <c r="B17199" i="16"/>
  <c r="B17198" i="16"/>
  <c r="B17197" i="16"/>
  <c r="B17196" i="16"/>
  <c r="B17195" i="16"/>
  <c r="B17194" i="16"/>
  <c r="B17193" i="16"/>
  <c r="B17192" i="16"/>
  <c r="B17191" i="16"/>
  <c r="B17190" i="16"/>
  <c r="B17189" i="16"/>
  <c r="B17188" i="16"/>
  <c r="B17187" i="16"/>
  <c r="B17186" i="16"/>
  <c r="B17185" i="16"/>
  <c r="B17184" i="16"/>
  <c r="B17183" i="16"/>
  <c r="B17182" i="16"/>
  <c r="B17181" i="16"/>
  <c r="B17180" i="16"/>
  <c r="B17179" i="16"/>
  <c r="B17178" i="16"/>
  <c r="B17177" i="16"/>
  <c r="B17176" i="16"/>
  <c r="B17175" i="16"/>
  <c r="B17174" i="16"/>
  <c r="B17173" i="16"/>
  <c r="B17172" i="16"/>
  <c r="B17171" i="16"/>
  <c r="B17170" i="16"/>
  <c r="B17169" i="16"/>
  <c r="B17168" i="16"/>
  <c r="B17167" i="16"/>
  <c r="B17166" i="16"/>
  <c r="B17165" i="16"/>
  <c r="B17164" i="16"/>
  <c r="B17163" i="16"/>
  <c r="B17162" i="16"/>
  <c r="B17161" i="16"/>
  <c r="B17160" i="16"/>
  <c r="B17159" i="16"/>
  <c r="B17158" i="16"/>
  <c r="B17157" i="16"/>
  <c r="B17156" i="16"/>
  <c r="B17155" i="16"/>
  <c r="B17154" i="16"/>
  <c r="B17153" i="16"/>
  <c r="B17152" i="16"/>
  <c r="B17151" i="16"/>
  <c r="B17150" i="16"/>
  <c r="B17149" i="16"/>
  <c r="B17148" i="16"/>
  <c r="B17147" i="16"/>
  <c r="B17146" i="16"/>
  <c r="B17145" i="16"/>
  <c r="B17144" i="16"/>
  <c r="B17143" i="16"/>
  <c r="B17142" i="16"/>
  <c r="B17141" i="16"/>
  <c r="B17140" i="16"/>
  <c r="B17139" i="16"/>
  <c r="B17138" i="16"/>
  <c r="B17137" i="16"/>
  <c r="B17136" i="16"/>
  <c r="B17135" i="16"/>
  <c r="B17134" i="16"/>
  <c r="B17133" i="16"/>
  <c r="B17132" i="16"/>
  <c r="B17131" i="16"/>
  <c r="B17130" i="16"/>
  <c r="B17129" i="16"/>
  <c r="B17128" i="16"/>
  <c r="B17127" i="16"/>
  <c r="B17126" i="16"/>
  <c r="B17125" i="16"/>
  <c r="B17124" i="16"/>
  <c r="B17123" i="16"/>
  <c r="B17122" i="16"/>
  <c r="B17121" i="16"/>
  <c r="B17120" i="16"/>
  <c r="B17119" i="16"/>
  <c r="B17118" i="16"/>
  <c r="B17117" i="16"/>
  <c r="B17116" i="16"/>
  <c r="B17115" i="16"/>
  <c r="B17114" i="16"/>
  <c r="B17113" i="16"/>
  <c r="B17112" i="16"/>
  <c r="B17111" i="16"/>
  <c r="B17110" i="16"/>
  <c r="B17109" i="16"/>
  <c r="B17108" i="16"/>
  <c r="B17107" i="16"/>
  <c r="B17106" i="16"/>
  <c r="B17105" i="16"/>
  <c r="B17104" i="16"/>
  <c r="B17103" i="16"/>
  <c r="B17102" i="16"/>
  <c r="B17101" i="16"/>
  <c r="B17100" i="16"/>
  <c r="B17099" i="16"/>
  <c r="B17098" i="16"/>
  <c r="B17097" i="16"/>
  <c r="B17096" i="16"/>
  <c r="B17095" i="16"/>
  <c r="B17094" i="16"/>
  <c r="B17093" i="16"/>
  <c r="B17092" i="16"/>
  <c r="B17091" i="16"/>
  <c r="B17090" i="16"/>
  <c r="B17089" i="16"/>
  <c r="B17088" i="16"/>
  <c r="B17087" i="16"/>
  <c r="B17086" i="16"/>
  <c r="B17085" i="16"/>
  <c r="B17084" i="16"/>
  <c r="B17083" i="16"/>
  <c r="B17082" i="16"/>
  <c r="B17081" i="16"/>
  <c r="B17080" i="16"/>
  <c r="B17079" i="16"/>
  <c r="B17078" i="16"/>
  <c r="B17077" i="16"/>
  <c r="B17076" i="16"/>
  <c r="B17075" i="16"/>
  <c r="B17074" i="16"/>
  <c r="B17073" i="16"/>
  <c r="B17072" i="16"/>
  <c r="B17071" i="16"/>
  <c r="B17070" i="16"/>
  <c r="B17069" i="16"/>
  <c r="B17068" i="16"/>
  <c r="B17067" i="16"/>
  <c r="B17066" i="16"/>
  <c r="B17065" i="16"/>
  <c r="B17064" i="16"/>
  <c r="B17063" i="16"/>
  <c r="B17062" i="16"/>
  <c r="B17061" i="16"/>
  <c r="B17060" i="16"/>
  <c r="B17059" i="16"/>
  <c r="B17058" i="16"/>
  <c r="B17057" i="16"/>
  <c r="B17056" i="16"/>
  <c r="B17055" i="16"/>
  <c r="B17054" i="16"/>
  <c r="B17053" i="16"/>
  <c r="B17052" i="16"/>
  <c r="B17051" i="16"/>
  <c r="B17050" i="16"/>
  <c r="B17049" i="16"/>
  <c r="B17048" i="16"/>
  <c r="B17047" i="16"/>
  <c r="B17046" i="16"/>
  <c r="B17045" i="16"/>
  <c r="B17044" i="16"/>
  <c r="B17043" i="16"/>
  <c r="B17042" i="16"/>
  <c r="B17041" i="16"/>
  <c r="B17040" i="16"/>
  <c r="B17039" i="16"/>
  <c r="B17038" i="16"/>
  <c r="B17037" i="16"/>
  <c r="B17036" i="16"/>
  <c r="B17035" i="16"/>
  <c r="B17034" i="16"/>
  <c r="B17033" i="16"/>
  <c r="B17032" i="16"/>
  <c r="B17031" i="16"/>
  <c r="B17030" i="16"/>
  <c r="B17029" i="16"/>
  <c r="B17028" i="16"/>
  <c r="B17027" i="16"/>
  <c r="B17026" i="16"/>
  <c r="B17025" i="16"/>
  <c r="B17024" i="16"/>
  <c r="B17023" i="16"/>
  <c r="B17022" i="16"/>
  <c r="B17021" i="16"/>
  <c r="B17020" i="16"/>
  <c r="B17019" i="16"/>
  <c r="B17018" i="16"/>
  <c r="B17017" i="16"/>
  <c r="B17016" i="16"/>
  <c r="B17015" i="16"/>
  <c r="B17014" i="16"/>
  <c r="B17013" i="16"/>
  <c r="B17012" i="16"/>
  <c r="B17011" i="16"/>
  <c r="B17010" i="16"/>
  <c r="B17009" i="16"/>
  <c r="B17008" i="16"/>
  <c r="B17007" i="16"/>
  <c r="B17006" i="16"/>
  <c r="B17005" i="16"/>
  <c r="B17004" i="16"/>
  <c r="B17003" i="16"/>
  <c r="B17002" i="16"/>
  <c r="B17001" i="16"/>
  <c r="B17000" i="16"/>
  <c r="B16999" i="16"/>
  <c r="B16998" i="16"/>
  <c r="B16997" i="16"/>
  <c r="B16996" i="16"/>
  <c r="B16995" i="16"/>
  <c r="B16994" i="16"/>
  <c r="B16993" i="16"/>
  <c r="B16992" i="16"/>
  <c r="B16991" i="16"/>
  <c r="B16990" i="16"/>
  <c r="B16989" i="16"/>
  <c r="B16988" i="16"/>
  <c r="B16987" i="16"/>
  <c r="B16986" i="16"/>
  <c r="B16985" i="16"/>
  <c r="B16984" i="16"/>
  <c r="B16983" i="16"/>
  <c r="B16982" i="16"/>
  <c r="B16981" i="16"/>
  <c r="B16980" i="16"/>
  <c r="B16979" i="16"/>
  <c r="B16978" i="16"/>
  <c r="B16977" i="16"/>
  <c r="B16976" i="16"/>
  <c r="B16975" i="16"/>
  <c r="B16974" i="16"/>
  <c r="B16973" i="16"/>
  <c r="B16972" i="16"/>
  <c r="B16971" i="16"/>
  <c r="B16970" i="16"/>
  <c r="B16969" i="16"/>
  <c r="B16968" i="16"/>
  <c r="B16967" i="16"/>
  <c r="B16966" i="16"/>
  <c r="B16965" i="16"/>
  <c r="B16964" i="16"/>
  <c r="B16963" i="16"/>
  <c r="B16962" i="16"/>
  <c r="B16961" i="16"/>
  <c r="B16960" i="16"/>
  <c r="B16959" i="16"/>
  <c r="B16958" i="16"/>
  <c r="B16957" i="16"/>
  <c r="B16956" i="16"/>
  <c r="B16955" i="16"/>
  <c r="B16954" i="16"/>
  <c r="B16953" i="16"/>
  <c r="B16952" i="16"/>
  <c r="B16951" i="16"/>
  <c r="B16950" i="16"/>
  <c r="B16949" i="16"/>
  <c r="B16948" i="16"/>
  <c r="B16947" i="16"/>
  <c r="B16946" i="16"/>
  <c r="B16945" i="16"/>
  <c r="B16944" i="16"/>
  <c r="B16943" i="16"/>
  <c r="B16942" i="16"/>
  <c r="B16941" i="16"/>
  <c r="B16940" i="16"/>
  <c r="B16939" i="16"/>
  <c r="B16938" i="16"/>
  <c r="B16937" i="16"/>
  <c r="B16936" i="16"/>
  <c r="B16935" i="16"/>
  <c r="B16934" i="16"/>
  <c r="B16933" i="16"/>
  <c r="B16932" i="16"/>
  <c r="B16931" i="16"/>
  <c r="B16930" i="16"/>
  <c r="B16929" i="16"/>
  <c r="B16928" i="16"/>
  <c r="B16927" i="16"/>
  <c r="B16926" i="16"/>
  <c r="B16925" i="16"/>
  <c r="B16924" i="16"/>
  <c r="B16923" i="16"/>
  <c r="B16922" i="16"/>
  <c r="B16921" i="16"/>
  <c r="B16920" i="16"/>
  <c r="B16919" i="16"/>
  <c r="B16918" i="16"/>
  <c r="B16917" i="16"/>
  <c r="B16916" i="16"/>
  <c r="B16915" i="16"/>
  <c r="B16914" i="16"/>
  <c r="B16913" i="16"/>
  <c r="B16912" i="16"/>
  <c r="B16911" i="16"/>
  <c r="B16910" i="16"/>
  <c r="B16909" i="16"/>
  <c r="B16908" i="16"/>
  <c r="B16907" i="16"/>
  <c r="B16906" i="16"/>
  <c r="B16905" i="16"/>
  <c r="B16904" i="16"/>
  <c r="B16903" i="16"/>
  <c r="B16902" i="16"/>
  <c r="B16901" i="16"/>
  <c r="B16900" i="16"/>
  <c r="B16899" i="16"/>
  <c r="B16898" i="16"/>
  <c r="B16897" i="16"/>
  <c r="B16896" i="16"/>
  <c r="B16895" i="16"/>
  <c r="B16894" i="16"/>
  <c r="B16893" i="16"/>
  <c r="B16892" i="16"/>
  <c r="B16891" i="16"/>
  <c r="B16890" i="16"/>
  <c r="B16889" i="16"/>
  <c r="B16888" i="16"/>
  <c r="B16887" i="16"/>
  <c r="B16886" i="16"/>
  <c r="B16885" i="16"/>
  <c r="B16884" i="16"/>
  <c r="B16883" i="16"/>
  <c r="B16882" i="16"/>
  <c r="B16881" i="16"/>
  <c r="B16880" i="16"/>
  <c r="B16879" i="16"/>
  <c r="B16878" i="16"/>
  <c r="B16877" i="16"/>
  <c r="B16876" i="16"/>
  <c r="B16875" i="16"/>
  <c r="B16874" i="16"/>
  <c r="B16873" i="16"/>
  <c r="B16872" i="16"/>
  <c r="B16871" i="16"/>
  <c r="B16870" i="16"/>
  <c r="B16869" i="16"/>
  <c r="B16868" i="16"/>
  <c r="B16867" i="16"/>
  <c r="B16866" i="16"/>
  <c r="B16865" i="16"/>
  <c r="B16864" i="16"/>
  <c r="B16863" i="16"/>
  <c r="B16862" i="16"/>
  <c r="B16861" i="16"/>
  <c r="B16860" i="16"/>
  <c r="B16859" i="16"/>
  <c r="B16858" i="16"/>
  <c r="B16857" i="16"/>
  <c r="B16856" i="16"/>
  <c r="B16855" i="16"/>
  <c r="B16854" i="16"/>
  <c r="B16853" i="16"/>
  <c r="B16852" i="16"/>
  <c r="B16851" i="16"/>
  <c r="B16850" i="16"/>
  <c r="B16849" i="16"/>
  <c r="B16848" i="16"/>
  <c r="B16847" i="16"/>
  <c r="B16846" i="16"/>
  <c r="B16845" i="16"/>
  <c r="B16844" i="16"/>
  <c r="B16843" i="16"/>
  <c r="B16842" i="16"/>
  <c r="B16841" i="16"/>
  <c r="B16840" i="16"/>
  <c r="B16839" i="16"/>
  <c r="B16838" i="16"/>
  <c r="B16837" i="16"/>
  <c r="B16836" i="16"/>
  <c r="B16835" i="16"/>
  <c r="B16834" i="16"/>
  <c r="B16833" i="16"/>
  <c r="B16832" i="16"/>
  <c r="B16831" i="16"/>
  <c r="B16830" i="16"/>
  <c r="B16829" i="16"/>
  <c r="B16828" i="16"/>
  <c r="B16827" i="16"/>
  <c r="B16826" i="16"/>
  <c r="B16825" i="16"/>
  <c r="B16824" i="16"/>
  <c r="B16823" i="16"/>
  <c r="B16822" i="16"/>
  <c r="B16821" i="16"/>
  <c r="B16820" i="16"/>
  <c r="B16819" i="16"/>
  <c r="B16818" i="16"/>
  <c r="B16817" i="16"/>
  <c r="B16816" i="16"/>
  <c r="B16815" i="16"/>
  <c r="B16814" i="16"/>
  <c r="B16813" i="16"/>
  <c r="B16812" i="16"/>
  <c r="B16811" i="16"/>
  <c r="B16810" i="16"/>
  <c r="B16809" i="16"/>
  <c r="B16808" i="16"/>
  <c r="B16807" i="16"/>
  <c r="B16806" i="16"/>
  <c r="B16805" i="16"/>
  <c r="B16804" i="16"/>
  <c r="B16803" i="16"/>
  <c r="B16802" i="16"/>
  <c r="B16801" i="16"/>
  <c r="B16800" i="16"/>
  <c r="B16799" i="16"/>
  <c r="B16798" i="16"/>
  <c r="B16797" i="16"/>
  <c r="B16796" i="16"/>
  <c r="B16795" i="16"/>
  <c r="B16794" i="16"/>
  <c r="B16793" i="16"/>
  <c r="B16792" i="16"/>
  <c r="B16791" i="16"/>
  <c r="B16790" i="16"/>
  <c r="B16789" i="16"/>
  <c r="B16788" i="16"/>
  <c r="B16787" i="16"/>
  <c r="B16786" i="16"/>
  <c r="B16785" i="16"/>
  <c r="B16784" i="16"/>
  <c r="B16783" i="16"/>
  <c r="B16782" i="16"/>
  <c r="B16781" i="16"/>
  <c r="B16780" i="16"/>
  <c r="B16779" i="16"/>
  <c r="B16778" i="16"/>
  <c r="B16777" i="16"/>
  <c r="B16776" i="16"/>
  <c r="B16775" i="16"/>
  <c r="B16774" i="16"/>
  <c r="B16773" i="16"/>
  <c r="B16772" i="16"/>
  <c r="B16771" i="16"/>
  <c r="B16770" i="16"/>
  <c r="B16769" i="16"/>
  <c r="B16768" i="16"/>
  <c r="B16767" i="16"/>
  <c r="B16766" i="16"/>
  <c r="B16765" i="16"/>
  <c r="B16764" i="16"/>
  <c r="B16763" i="16"/>
  <c r="B16762" i="16"/>
  <c r="B16761" i="16"/>
  <c r="B16760" i="16"/>
  <c r="B16759" i="16"/>
  <c r="B16758" i="16"/>
  <c r="B16757" i="16"/>
  <c r="B16756" i="16"/>
  <c r="B16755" i="16"/>
  <c r="B16754" i="16"/>
  <c r="B16753" i="16"/>
  <c r="B16752" i="16"/>
  <c r="B16751" i="16"/>
  <c r="B16750" i="16"/>
  <c r="B16749" i="16"/>
  <c r="B16748" i="16"/>
  <c r="B16747" i="16"/>
  <c r="B16746" i="16"/>
  <c r="B16745" i="16"/>
  <c r="B16744" i="16"/>
  <c r="B16743" i="16"/>
  <c r="B16742" i="16"/>
  <c r="B16741" i="16"/>
  <c r="B16740" i="16"/>
  <c r="B16739" i="16"/>
  <c r="B16738" i="16"/>
  <c r="B16737" i="16"/>
  <c r="B16736" i="16"/>
  <c r="B16735" i="16"/>
  <c r="B16734" i="16"/>
  <c r="B16733" i="16"/>
  <c r="B16732" i="16"/>
  <c r="B16731" i="16"/>
  <c r="B16730" i="16"/>
  <c r="B16729" i="16"/>
  <c r="B16728" i="16"/>
  <c r="B16727" i="16"/>
  <c r="B16726" i="16"/>
  <c r="B16725" i="16"/>
  <c r="B16724" i="16"/>
  <c r="B16723" i="16"/>
  <c r="B16722" i="16"/>
  <c r="B16721" i="16"/>
  <c r="B16720" i="16"/>
  <c r="B16719" i="16"/>
  <c r="B16718" i="16"/>
  <c r="B16717" i="16"/>
  <c r="B16716" i="16"/>
  <c r="B16715" i="16"/>
  <c r="B16714" i="16"/>
  <c r="B16713" i="16"/>
  <c r="B16712" i="16"/>
  <c r="B16711" i="16"/>
  <c r="B16710" i="16"/>
  <c r="B16709" i="16"/>
  <c r="B16708" i="16"/>
  <c r="B16707" i="16"/>
  <c r="B16706" i="16"/>
  <c r="B16705" i="16"/>
  <c r="B16704" i="16"/>
  <c r="B16703" i="16"/>
  <c r="B16702" i="16"/>
  <c r="B16701" i="16"/>
  <c r="B16700" i="16"/>
  <c r="B16699" i="16"/>
  <c r="B16698" i="16"/>
  <c r="B16697" i="16"/>
  <c r="B16696" i="16"/>
  <c r="B16695" i="16"/>
  <c r="B16694" i="16"/>
  <c r="B16693" i="16"/>
  <c r="B16692" i="16"/>
  <c r="B16691" i="16"/>
  <c r="B16690" i="16"/>
  <c r="B16689" i="16"/>
  <c r="B16688" i="16"/>
  <c r="B16687" i="16"/>
  <c r="B16686" i="16"/>
  <c r="B16685" i="16"/>
  <c r="B16684" i="16"/>
  <c r="B16683" i="16"/>
  <c r="B16682" i="16"/>
  <c r="B16681" i="16"/>
  <c r="B16680" i="16"/>
  <c r="B16679" i="16"/>
  <c r="B16678" i="16"/>
  <c r="B16677" i="16"/>
  <c r="B16676" i="16"/>
  <c r="B16675" i="16"/>
  <c r="B16674" i="16"/>
  <c r="B16673" i="16"/>
  <c r="B16672" i="16"/>
  <c r="B16671" i="16"/>
  <c r="B16670" i="16"/>
  <c r="B16669" i="16"/>
  <c r="B16668" i="16"/>
  <c r="B16667" i="16"/>
  <c r="B16666" i="16"/>
  <c r="B16665" i="16"/>
  <c r="B16664" i="16"/>
  <c r="B16663" i="16"/>
  <c r="B16662" i="16"/>
  <c r="B16661" i="16"/>
  <c r="B16660" i="16"/>
  <c r="B16659" i="16"/>
  <c r="B16658" i="16"/>
  <c r="B16657" i="16"/>
  <c r="B16656" i="16"/>
  <c r="B16655" i="16"/>
  <c r="B16654" i="16"/>
  <c r="B16653" i="16"/>
  <c r="B16652" i="16"/>
  <c r="B16651" i="16"/>
  <c r="B16650" i="16"/>
  <c r="B16649" i="16"/>
  <c r="B16648" i="16"/>
  <c r="B16647" i="16"/>
  <c r="B16646" i="16"/>
  <c r="B16645" i="16"/>
  <c r="B16644" i="16"/>
  <c r="B16643" i="16"/>
  <c r="B16642" i="16"/>
  <c r="B16641" i="16"/>
  <c r="B16640" i="16"/>
  <c r="B16639" i="16"/>
  <c r="B16638" i="16"/>
  <c r="B16637" i="16"/>
  <c r="B16636" i="16"/>
  <c r="B16635" i="16"/>
  <c r="B16634" i="16"/>
  <c r="B16633" i="16"/>
  <c r="B16632" i="16"/>
  <c r="B16631" i="16"/>
  <c r="B16630" i="16"/>
  <c r="B16629" i="16"/>
  <c r="B16628" i="16"/>
  <c r="B16627" i="16"/>
  <c r="B16626" i="16"/>
  <c r="B16625" i="16"/>
  <c r="B16624" i="16"/>
  <c r="B16623" i="16"/>
  <c r="B16622" i="16"/>
  <c r="B16621" i="16"/>
  <c r="B16620" i="16"/>
  <c r="B16619" i="16"/>
  <c r="B16618" i="16"/>
  <c r="B16617" i="16"/>
  <c r="B16616" i="16"/>
  <c r="B16615" i="16"/>
  <c r="B16614" i="16"/>
  <c r="B16613" i="16"/>
  <c r="B16612" i="16"/>
  <c r="B16611" i="16"/>
  <c r="B16610" i="16"/>
  <c r="B16609" i="16"/>
  <c r="B16608" i="16"/>
  <c r="B16607" i="16"/>
  <c r="B16606" i="16"/>
  <c r="B16605" i="16"/>
  <c r="B16604" i="16"/>
  <c r="B16603" i="16"/>
  <c r="B16602" i="16"/>
  <c r="B16601" i="16"/>
  <c r="B16600" i="16"/>
  <c r="B16599" i="16"/>
  <c r="B16598" i="16"/>
  <c r="B16597" i="16"/>
  <c r="B16596" i="16"/>
  <c r="B16595" i="16"/>
  <c r="B16594" i="16"/>
  <c r="B16593" i="16"/>
  <c r="B16592" i="16"/>
  <c r="B16591" i="16"/>
  <c r="B16590" i="16"/>
  <c r="B16589" i="16"/>
  <c r="B16588" i="16"/>
  <c r="B16587" i="16"/>
  <c r="B16586" i="16"/>
  <c r="B16585" i="16"/>
  <c r="B16584" i="16"/>
  <c r="B16583" i="16"/>
  <c r="B16582" i="16"/>
  <c r="B16581" i="16"/>
  <c r="B16580" i="16"/>
  <c r="B16579" i="16"/>
  <c r="B16578" i="16"/>
  <c r="B16577" i="16"/>
  <c r="B16576" i="16"/>
  <c r="B16575" i="16"/>
  <c r="B16574" i="16"/>
  <c r="B16573" i="16"/>
  <c r="B16572" i="16"/>
  <c r="B16571" i="16"/>
  <c r="B16570" i="16"/>
  <c r="B16569" i="16"/>
  <c r="B16568" i="16"/>
  <c r="B16567" i="16"/>
  <c r="B16566" i="16"/>
  <c r="B16565" i="16"/>
  <c r="B16564" i="16"/>
  <c r="B16563" i="16"/>
  <c r="B16562" i="16"/>
  <c r="B16561" i="16"/>
  <c r="B16560" i="16"/>
  <c r="B16559" i="16"/>
  <c r="B16558" i="16"/>
  <c r="B16557" i="16"/>
  <c r="B16556" i="16"/>
  <c r="B16555" i="16"/>
  <c r="B16554" i="16"/>
  <c r="B16553" i="16"/>
  <c r="B16552" i="16"/>
  <c r="B16551" i="16"/>
  <c r="B16550" i="16"/>
  <c r="B16549" i="16"/>
  <c r="B16548" i="16"/>
  <c r="B16547" i="16"/>
  <c r="B16546" i="16"/>
  <c r="B16545" i="16"/>
  <c r="B16544" i="16"/>
  <c r="B16543" i="16"/>
  <c r="B16542" i="16"/>
  <c r="B16541" i="16"/>
  <c r="B16540" i="16"/>
  <c r="B16539" i="16"/>
  <c r="B16538" i="16"/>
  <c r="B16537" i="16"/>
  <c r="B16536" i="16"/>
  <c r="B16535" i="16"/>
  <c r="B16534" i="16"/>
  <c r="B16533" i="16"/>
  <c r="B16532" i="16"/>
  <c r="B16531" i="16"/>
  <c r="B16530" i="16"/>
  <c r="B16529" i="16"/>
  <c r="B16528" i="16"/>
  <c r="B16527" i="16"/>
  <c r="B16526" i="16"/>
  <c r="B16525" i="16"/>
  <c r="B16524" i="16"/>
  <c r="B16523" i="16"/>
  <c r="B16522" i="16"/>
  <c r="B16521" i="16"/>
  <c r="B16520" i="16"/>
  <c r="B16519" i="16"/>
  <c r="B16518" i="16"/>
  <c r="B16517" i="16"/>
  <c r="B16516" i="16"/>
  <c r="B16515" i="16"/>
  <c r="B16514" i="16"/>
  <c r="B16513" i="16"/>
  <c r="B16512" i="16"/>
  <c r="B16511" i="16"/>
  <c r="B16510" i="16"/>
  <c r="B16509" i="16"/>
  <c r="B16508" i="16"/>
  <c r="B16507" i="16"/>
  <c r="B16506" i="16"/>
  <c r="B16505" i="16"/>
  <c r="B16504" i="16"/>
  <c r="B16503" i="16"/>
  <c r="B16502" i="16"/>
  <c r="B16501" i="16"/>
  <c r="B16500" i="16"/>
  <c r="B16499" i="16"/>
  <c r="B16498" i="16"/>
  <c r="B16497" i="16"/>
  <c r="B16496" i="16"/>
  <c r="B16495" i="16"/>
  <c r="B16494" i="16"/>
  <c r="B16493" i="16"/>
  <c r="B16492" i="16"/>
  <c r="B16491" i="16"/>
  <c r="B16490" i="16"/>
  <c r="B16489" i="16"/>
  <c r="B16488" i="16"/>
  <c r="B16487" i="16"/>
  <c r="B16486" i="16"/>
  <c r="B16485" i="16"/>
  <c r="B16484" i="16"/>
  <c r="B16483" i="16"/>
  <c r="B16482" i="16"/>
  <c r="B16481" i="16"/>
  <c r="B16480" i="16"/>
  <c r="B16479" i="16"/>
  <c r="B16478" i="16"/>
  <c r="B16477" i="16"/>
  <c r="B16476" i="16"/>
  <c r="B16475" i="16"/>
  <c r="B16474" i="16"/>
  <c r="B16473" i="16"/>
  <c r="B16472" i="16"/>
  <c r="B16471" i="16"/>
  <c r="B16470" i="16"/>
  <c r="B16469" i="16"/>
  <c r="B16468" i="16"/>
  <c r="B16467" i="16"/>
  <c r="B16466" i="16"/>
  <c r="B16465" i="16"/>
  <c r="B16464" i="16"/>
  <c r="B16463" i="16"/>
  <c r="B16462" i="16"/>
  <c r="B16461" i="16"/>
  <c r="B16460" i="16"/>
  <c r="B16459" i="16"/>
  <c r="B16458" i="16"/>
  <c r="B16457" i="16"/>
  <c r="B16456" i="16"/>
  <c r="B16455" i="16"/>
  <c r="B16454" i="16"/>
  <c r="B16453" i="16"/>
  <c r="B16452" i="16"/>
  <c r="B16451" i="16"/>
  <c r="B16450" i="16"/>
  <c r="B16449" i="16"/>
  <c r="B16448" i="16"/>
  <c r="B16447" i="16"/>
  <c r="B16446" i="16"/>
  <c r="B16445" i="16"/>
  <c r="B16444" i="16"/>
  <c r="B16443" i="16"/>
  <c r="B16442" i="16"/>
  <c r="B16441" i="16"/>
  <c r="B16440" i="16"/>
  <c r="B16439" i="16"/>
  <c r="B16438" i="16"/>
  <c r="B16437" i="16"/>
  <c r="B16436" i="16"/>
  <c r="B16435" i="16"/>
  <c r="B16434" i="16"/>
  <c r="B16433" i="16"/>
  <c r="B16432" i="16"/>
  <c r="B16431" i="16"/>
  <c r="B16430" i="16"/>
  <c r="B16429" i="16"/>
  <c r="B16428" i="16"/>
  <c r="B16427" i="16"/>
  <c r="B16426" i="16"/>
  <c r="B16425" i="16"/>
  <c r="B16424" i="16"/>
  <c r="B16423" i="16"/>
  <c r="B16422" i="16"/>
  <c r="B16421" i="16"/>
  <c r="B16420" i="16"/>
  <c r="B16419" i="16"/>
  <c r="B16418" i="16"/>
  <c r="B16417" i="16"/>
  <c r="B16416" i="16"/>
  <c r="B16415" i="16"/>
  <c r="B16414" i="16"/>
  <c r="B16413" i="16"/>
  <c r="B16412" i="16"/>
  <c r="B16411" i="16"/>
  <c r="B16410" i="16"/>
  <c r="B16409" i="16"/>
  <c r="B16408" i="16"/>
  <c r="B16407" i="16"/>
  <c r="B16406" i="16"/>
  <c r="B16405" i="16"/>
  <c r="B16404" i="16"/>
  <c r="B16403" i="16"/>
  <c r="B16402" i="16"/>
  <c r="B16401" i="16"/>
  <c r="B16400" i="16"/>
  <c r="B16399" i="16"/>
  <c r="B16398" i="16"/>
  <c r="B16397" i="16"/>
  <c r="B16396" i="16"/>
  <c r="B16395" i="16"/>
  <c r="B16394" i="16"/>
  <c r="B16393" i="16"/>
  <c r="B16392" i="16"/>
  <c r="B16391" i="16"/>
  <c r="B16390" i="16"/>
  <c r="B16389" i="16"/>
  <c r="B16388" i="16"/>
  <c r="B16387" i="16"/>
  <c r="B16386" i="16"/>
  <c r="B16385" i="16"/>
  <c r="B16384" i="16"/>
  <c r="B16383" i="16"/>
  <c r="B16382" i="16"/>
  <c r="B16381" i="16"/>
  <c r="B16380" i="16"/>
  <c r="B16379" i="16"/>
  <c r="B16378" i="16"/>
  <c r="B16377" i="16"/>
  <c r="B16376" i="16"/>
  <c r="B16375" i="16"/>
  <c r="B16374" i="16"/>
  <c r="B16373" i="16"/>
  <c r="B16372" i="16"/>
  <c r="B16371" i="16"/>
  <c r="B16370" i="16"/>
  <c r="B16369" i="16"/>
  <c r="B16368" i="16"/>
  <c r="B16367" i="16"/>
  <c r="B16366" i="16"/>
  <c r="B16365" i="16"/>
  <c r="B16364" i="16"/>
  <c r="B16363" i="16"/>
  <c r="B16362" i="16"/>
  <c r="B16361" i="16"/>
  <c r="B16360" i="16"/>
  <c r="B16359" i="16"/>
  <c r="B16358" i="16"/>
  <c r="B16357" i="16"/>
  <c r="B16356" i="16"/>
  <c r="B16355" i="16"/>
  <c r="B16354" i="16"/>
  <c r="B16353" i="16"/>
  <c r="B16352" i="16"/>
  <c r="B16351" i="16"/>
  <c r="B16350" i="16"/>
  <c r="B16349" i="16"/>
  <c r="B16348" i="16"/>
  <c r="B16347" i="16"/>
  <c r="B16346" i="16"/>
  <c r="B16345" i="16"/>
  <c r="B16344" i="16"/>
  <c r="B16343" i="16"/>
  <c r="B16342" i="16"/>
  <c r="B16341" i="16"/>
  <c r="B16340" i="16"/>
  <c r="B16339" i="16"/>
  <c r="B16338" i="16"/>
  <c r="B16337" i="16"/>
  <c r="B16336" i="16"/>
  <c r="B16335" i="16"/>
  <c r="B16334" i="16"/>
  <c r="B16333" i="16"/>
  <c r="B16332" i="16"/>
  <c r="B16331" i="16"/>
  <c r="B16330" i="16"/>
  <c r="B16329" i="16"/>
  <c r="B16328" i="16"/>
  <c r="B16327" i="16"/>
  <c r="B16326" i="16"/>
  <c r="B16325" i="16"/>
  <c r="B16324" i="16"/>
  <c r="B16323" i="16"/>
  <c r="B16322" i="16"/>
  <c r="B16321" i="16"/>
  <c r="B16320" i="16"/>
  <c r="B16319" i="16"/>
  <c r="B16318" i="16"/>
  <c r="B16317" i="16"/>
  <c r="B16316" i="16"/>
  <c r="B16315" i="16"/>
  <c r="B16314" i="16"/>
  <c r="B16313" i="16"/>
  <c r="B16312" i="16"/>
  <c r="B16311" i="16"/>
  <c r="B16310" i="16"/>
  <c r="B16309" i="16"/>
  <c r="B16308" i="16"/>
  <c r="B16307" i="16"/>
  <c r="B16306" i="16"/>
  <c r="B16305" i="16"/>
  <c r="B16304" i="16"/>
  <c r="B16303" i="16"/>
  <c r="B16302" i="16"/>
  <c r="B16301" i="16"/>
  <c r="B16300" i="16"/>
  <c r="B16299" i="16"/>
  <c r="B16298" i="16"/>
  <c r="B16297" i="16"/>
  <c r="B16296" i="16"/>
  <c r="B16295" i="16"/>
  <c r="B16294" i="16"/>
  <c r="B16293" i="16"/>
  <c r="B16292" i="16"/>
  <c r="B16291" i="16"/>
  <c r="B16290" i="16"/>
  <c r="B16289" i="16"/>
  <c r="B16288" i="16"/>
  <c r="B16287" i="16"/>
  <c r="B16286" i="16"/>
  <c r="B16285" i="16"/>
  <c r="B16284" i="16"/>
  <c r="B16283" i="16"/>
  <c r="B16282" i="16"/>
  <c r="B16281" i="16"/>
  <c r="B16280" i="16"/>
  <c r="B16279" i="16"/>
  <c r="B16278" i="16"/>
  <c r="B16277" i="16"/>
  <c r="B16276" i="16"/>
  <c r="B16275" i="16"/>
  <c r="B16274" i="16"/>
  <c r="B16273" i="16"/>
  <c r="B16272" i="16"/>
  <c r="B16271" i="16"/>
  <c r="B16270" i="16"/>
  <c r="B16269" i="16"/>
  <c r="B16268" i="16"/>
  <c r="B16267" i="16"/>
  <c r="B16266" i="16"/>
  <c r="B16265" i="16"/>
  <c r="B16264" i="16"/>
  <c r="B16263" i="16"/>
  <c r="B16262" i="16"/>
  <c r="B16261" i="16"/>
  <c r="B16260" i="16"/>
  <c r="B16259" i="16"/>
  <c r="B16258" i="16"/>
  <c r="B16257" i="16"/>
  <c r="B16256" i="16"/>
  <c r="B16255" i="16"/>
  <c r="B16254" i="16"/>
  <c r="B16253" i="16"/>
  <c r="B16252" i="16"/>
  <c r="B16251" i="16"/>
  <c r="B16250" i="16"/>
  <c r="B16249" i="16"/>
  <c r="B16248" i="16"/>
  <c r="B16247" i="16"/>
  <c r="B16246" i="16"/>
  <c r="B16245" i="16"/>
  <c r="B16244" i="16"/>
  <c r="B16243" i="16"/>
  <c r="B16242" i="16"/>
  <c r="B16241" i="16"/>
  <c r="B16240" i="16"/>
  <c r="B16239" i="16"/>
  <c r="B16238" i="16"/>
  <c r="B16237" i="16"/>
  <c r="B16236" i="16"/>
  <c r="B16235" i="16"/>
  <c r="B16234" i="16"/>
  <c r="B16233" i="16"/>
  <c r="B16232" i="16"/>
  <c r="B16231" i="16"/>
  <c r="B16230" i="16"/>
  <c r="B16229" i="16"/>
  <c r="B16228" i="16"/>
  <c r="B16227" i="16"/>
  <c r="B16226" i="16"/>
  <c r="B16225" i="16"/>
  <c r="B16224" i="16"/>
  <c r="B16223" i="16"/>
  <c r="B16222" i="16"/>
  <c r="B16221" i="16"/>
  <c r="B16220" i="16"/>
  <c r="B16219" i="16"/>
  <c r="B16218" i="16"/>
  <c r="B16217" i="16"/>
  <c r="B16216" i="16"/>
  <c r="B16215" i="16"/>
  <c r="B16214" i="16"/>
  <c r="B16213" i="16"/>
  <c r="B16212" i="16"/>
  <c r="B16211" i="16"/>
  <c r="B16210" i="16"/>
  <c r="B16209" i="16"/>
  <c r="B16208" i="16"/>
  <c r="B16207" i="16"/>
  <c r="B16206" i="16"/>
  <c r="B16205" i="16"/>
  <c r="B16204" i="16"/>
  <c r="B16203" i="16"/>
  <c r="B16202" i="16"/>
  <c r="B16201" i="16"/>
  <c r="B16200" i="16"/>
  <c r="B16199" i="16"/>
  <c r="B16198" i="16"/>
  <c r="B16197" i="16"/>
  <c r="B16196" i="16"/>
  <c r="B16195" i="16"/>
  <c r="B16194" i="16"/>
  <c r="B16193" i="16"/>
  <c r="B16192" i="16"/>
  <c r="B16191" i="16"/>
  <c r="B16190" i="16"/>
  <c r="B16189" i="16"/>
  <c r="B16188" i="16"/>
  <c r="B16187" i="16"/>
  <c r="B16186" i="16"/>
  <c r="B16185" i="16"/>
  <c r="B16184" i="16"/>
  <c r="B16183" i="16"/>
  <c r="B16182" i="16"/>
  <c r="B16181" i="16"/>
  <c r="B16180" i="16"/>
  <c r="B16179" i="16"/>
  <c r="B16178" i="16"/>
  <c r="B16177" i="16"/>
  <c r="B16176" i="16"/>
  <c r="B16175" i="16"/>
  <c r="B16174" i="16"/>
  <c r="B16173" i="16"/>
  <c r="B16172" i="16"/>
  <c r="B16171" i="16"/>
  <c r="B16170" i="16"/>
  <c r="B16169" i="16"/>
  <c r="B16168" i="16"/>
  <c r="B16167" i="16"/>
  <c r="B16166" i="16"/>
  <c r="B16165" i="16"/>
  <c r="B16164" i="16"/>
  <c r="B16163" i="16"/>
  <c r="B16162" i="16"/>
  <c r="B16161" i="16"/>
  <c r="B16160" i="16"/>
  <c r="B16159" i="16"/>
  <c r="B16158" i="16"/>
  <c r="B16157" i="16"/>
  <c r="B16156" i="16"/>
  <c r="B16155" i="16"/>
  <c r="B16154" i="16"/>
  <c r="B16153" i="16"/>
  <c r="B16152" i="16"/>
  <c r="B16151" i="16"/>
  <c r="B16150" i="16"/>
  <c r="B16149" i="16"/>
  <c r="B16148" i="16"/>
  <c r="B16147" i="16"/>
  <c r="B16146" i="16"/>
  <c r="B16145" i="16"/>
  <c r="B16144" i="16"/>
  <c r="B16143" i="16"/>
  <c r="B16142" i="16"/>
  <c r="B16141" i="16"/>
  <c r="B16140" i="16"/>
  <c r="B16139" i="16"/>
  <c r="B16138" i="16"/>
  <c r="B16137" i="16"/>
  <c r="B16136" i="16"/>
  <c r="B16135" i="16"/>
  <c r="B16134" i="16"/>
  <c r="B16133" i="16"/>
  <c r="B16132" i="16"/>
  <c r="B16131" i="16"/>
  <c r="B16130" i="16"/>
  <c r="B16129" i="16"/>
  <c r="B16128" i="16"/>
  <c r="B16127" i="16"/>
  <c r="B16126" i="16"/>
  <c r="B16125" i="16"/>
  <c r="B16124" i="16"/>
  <c r="B16123" i="16"/>
  <c r="B16122" i="16"/>
  <c r="B16121" i="16"/>
  <c r="B16120" i="16"/>
  <c r="B16119" i="16"/>
  <c r="B16118" i="16"/>
  <c r="B16117" i="16"/>
  <c r="B16116" i="16"/>
  <c r="B16115" i="16"/>
  <c r="B16114" i="16"/>
  <c r="B16113" i="16"/>
  <c r="B16112" i="16"/>
  <c r="B16111" i="16"/>
  <c r="B16110" i="16"/>
  <c r="B16109" i="16"/>
  <c r="B16108" i="16"/>
  <c r="B16107" i="16"/>
  <c r="B16106" i="16"/>
  <c r="B16105" i="16"/>
  <c r="B16104" i="16"/>
  <c r="B16103" i="16"/>
  <c r="B16102" i="16"/>
  <c r="B16101" i="16"/>
  <c r="B16100" i="16"/>
  <c r="B16099" i="16"/>
  <c r="B16098" i="16"/>
  <c r="B16097" i="16"/>
  <c r="B16096" i="16"/>
  <c r="B16095" i="16"/>
  <c r="B16094" i="16"/>
  <c r="B16093" i="16"/>
  <c r="B16092" i="16"/>
  <c r="B16091" i="16"/>
  <c r="B16090" i="16"/>
  <c r="B16089" i="16"/>
  <c r="B16088" i="16"/>
  <c r="B16087" i="16"/>
  <c r="B16086" i="16"/>
  <c r="B16085" i="16"/>
  <c r="B16084" i="16"/>
  <c r="B16083" i="16"/>
  <c r="B16082" i="16"/>
  <c r="B16081" i="16"/>
  <c r="B16080" i="16"/>
  <c r="B16079" i="16"/>
  <c r="B16078" i="16"/>
  <c r="B16077" i="16"/>
  <c r="B16076" i="16"/>
  <c r="B16075" i="16"/>
  <c r="B16074" i="16"/>
  <c r="B16073" i="16"/>
  <c r="B16072" i="16"/>
  <c r="B16071" i="16"/>
  <c r="B16070" i="16"/>
  <c r="B16069" i="16"/>
  <c r="B16068" i="16"/>
  <c r="B16067" i="16"/>
  <c r="B16066" i="16"/>
  <c r="B16065" i="16"/>
  <c r="B16064" i="16"/>
  <c r="B16063" i="16"/>
  <c r="B16062" i="16"/>
  <c r="B16061" i="16"/>
  <c r="B16060" i="16"/>
  <c r="B16059" i="16"/>
  <c r="B16058" i="16"/>
  <c r="B16057" i="16"/>
  <c r="B16056" i="16"/>
  <c r="B16055" i="16"/>
  <c r="B16054" i="16"/>
  <c r="B16053" i="16"/>
  <c r="B16052" i="16"/>
  <c r="B16051" i="16"/>
  <c r="B16050" i="16"/>
  <c r="B16049" i="16"/>
  <c r="B16048" i="16"/>
  <c r="B16047" i="16"/>
  <c r="B16046" i="16"/>
  <c r="B16045" i="16"/>
  <c r="B16044" i="16"/>
  <c r="B16043" i="16"/>
  <c r="B16042" i="16"/>
  <c r="B16041" i="16"/>
  <c r="B16040" i="16"/>
  <c r="B16039" i="16"/>
  <c r="B16038" i="16"/>
  <c r="B16037" i="16"/>
  <c r="B16036" i="16"/>
  <c r="B16035" i="16"/>
  <c r="B16034" i="16"/>
  <c r="B16033" i="16"/>
  <c r="B16032" i="16"/>
  <c r="B16031" i="16"/>
  <c r="B16030" i="16"/>
  <c r="B16029" i="16"/>
  <c r="B16028" i="16"/>
  <c r="B16027" i="16"/>
  <c r="B16026" i="16"/>
  <c r="B16025" i="16"/>
  <c r="B16024" i="16"/>
  <c r="B16023" i="16"/>
  <c r="B16022" i="16"/>
  <c r="B16021" i="16"/>
  <c r="B16020" i="16"/>
  <c r="B16019" i="16"/>
  <c r="B16018" i="16"/>
  <c r="B16017" i="16"/>
  <c r="B16016" i="16"/>
  <c r="B16015" i="16"/>
  <c r="B16014" i="16"/>
  <c r="B16013" i="16"/>
  <c r="B16012" i="16"/>
  <c r="B16011" i="16"/>
  <c r="B16010" i="16"/>
  <c r="B16009" i="16"/>
  <c r="B16008" i="16"/>
  <c r="B16007" i="16"/>
  <c r="B16006" i="16"/>
  <c r="B16005" i="16"/>
  <c r="B16004" i="16"/>
  <c r="B16003" i="16"/>
  <c r="B16002" i="16"/>
  <c r="B16001" i="16"/>
  <c r="B16000" i="16"/>
  <c r="B15999" i="16"/>
  <c r="B15998" i="16"/>
  <c r="B15997" i="16"/>
  <c r="B15996" i="16"/>
  <c r="B15995" i="16"/>
  <c r="B15994" i="16"/>
  <c r="B15993" i="16"/>
  <c r="B15992" i="16"/>
  <c r="B15991" i="16"/>
  <c r="B15990" i="16"/>
  <c r="B15989" i="16"/>
  <c r="B15988" i="16"/>
  <c r="B15987" i="16"/>
  <c r="B15986" i="16"/>
  <c r="B15985" i="16"/>
  <c r="B15984" i="16"/>
  <c r="B15983" i="16"/>
  <c r="B15982" i="16"/>
  <c r="B15981" i="16"/>
  <c r="B15980" i="16"/>
  <c r="B15979" i="16"/>
  <c r="B15978" i="16"/>
  <c r="B15977" i="16"/>
  <c r="B15976" i="16"/>
  <c r="B15975" i="16"/>
  <c r="B15974" i="16"/>
  <c r="B15973" i="16"/>
  <c r="B15972" i="16"/>
  <c r="B15971" i="16"/>
  <c r="B15970" i="16"/>
  <c r="B15969" i="16"/>
  <c r="B15968" i="16"/>
  <c r="B15967" i="16"/>
  <c r="B15966" i="16"/>
  <c r="B15965" i="16"/>
  <c r="B15964" i="16"/>
  <c r="B15963" i="16"/>
  <c r="B15962" i="16"/>
  <c r="B15961" i="16"/>
  <c r="B15960" i="16"/>
  <c r="B15959" i="16"/>
  <c r="B15958" i="16"/>
  <c r="B15957" i="16"/>
  <c r="B15956" i="16"/>
  <c r="B15955" i="16"/>
  <c r="B15954" i="16"/>
  <c r="B15953" i="16"/>
  <c r="B15952" i="16"/>
  <c r="B15951" i="16"/>
  <c r="B15950" i="16"/>
  <c r="B15949" i="16"/>
  <c r="B15948" i="16"/>
  <c r="B15947" i="16"/>
  <c r="B15946" i="16"/>
  <c r="B15945" i="16"/>
  <c r="B15944" i="16"/>
  <c r="B15943" i="16"/>
  <c r="B15942" i="16"/>
  <c r="B15941" i="16"/>
  <c r="B15940" i="16"/>
  <c r="B15939" i="16"/>
  <c r="B15938" i="16"/>
  <c r="B15937" i="16"/>
  <c r="B15936" i="16"/>
  <c r="B15935" i="16"/>
  <c r="B15934" i="16"/>
  <c r="B15933" i="16"/>
  <c r="B15932" i="16"/>
  <c r="B15931" i="16"/>
  <c r="B15930" i="16"/>
  <c r="B15929" i="16"/>
  <c r="B15928" i="16"/>
  <c r="B15927" i="16"/>
  <c r="B15926" i="16"/>
  <c r="B15925" i="16"/>
  <c r="B15924" i="16"/>
  <c r="B15923" i="16"/>
  <c r="B15922" i="16"/>
  <c r="B15921" i="16"/>
  <c r="B15920" i="16"/>
  <c r="B15919" i="16"/>
  <c r="B15918" i="16"/>
  <c r="B15917" i="16"/>
  <c r="B15916" i="16"/>
  <c r="B15915" i="16"/>
  <c r="B15914" i="16"/>
  <c r="B15913" i="16"/>
  <c r="B15912" i="16"/>
  <c r="B15911" i="16"/>
  <c r="B15910" i="16"/>
  <c r="B15909" i="16"/>
  <c r="B15908" i="16"/>
  <c r="B15907" i="16"/>
  <c r="B15906" i="16"/>
  <c r="B15905" i="16"/>
  <c r="B15904" i="16"/>
  <c r="B15903" i="16"/>
  <c r="B15902" i="16"/>
  <c r="B15901" i="16"/>
  <c r="B15900" i="16"/>
  <c r="B15899" i="16"/>
  <c r="B15898" i="16"/>
  <c r="B15897" i="16"/>
  <c r="B15896" i="16"/>
  <c r="B15895" i="16"/>
  <c r="B15894" i="16"/>
  <c r="B15893" i="16"/>
  <c r="B15892" i="16"/>
  <c r="B15891" i="16"/>
  <c r="B15890" i="16"/>
  <c r="B15889" i="16"/>
  <c r="B15888" i="16"/>
  <c r="B15887" i="16"/>
  <c r="B15886" i="16"/>
  <c r="B15885" i="16"/>
  <c r="B15884" i="16"/>
  <c r="B15883" i="16"/>
  <c r="B15882" i="16"/>
  <c r="B15881" i="16"/>
  <c r="B15880" i="16"/>
  <c r="B15879" i="16"/>
  <c r="B15878" i="16"/>
  <c r="B15877" i="16"/>
  <c r="B15876" i="16"/>
  <c r="B15875" i="16"/>
  <c r="B15874" i="16"/>
  <c r="B15873" i="16"/>
  <c r="B15872" i="16"/>
  <c r="B15871" i="16"/>
  <c r="B15870" i="16"/>
  <c r="B15869" i="16"/>
  <c r="B15868" i="16"/>
  <c r="B15867" i="16"/>
  <c r="B15866" i="16"/>
  <c r="B15865" i="16"/>
  <c r="B15864" i="16"/>
  <c r="B15863" i="16"/>
  <c r="B15862" i="16"/>
  <c r="B15861" i="16"/>
  <c r="B15860" i="16"/>
  <c r="B15859" i="16"/>
  <c r="B15858" i="16"/>
  <c r="B15857" i="16"/>
  <c r="B15856" i="16"/>
  <c r="B15855" i="16"/>
  <c r="B15854" i="16"/>
  <c r="B15853" i="16"/>
  <c r="B15852" i="16"/>
  <c r="B15851" i="16"/>
  <c r="B15850" i="16"/>
  <c r="B15849" i="16"/>
  <c r="B15848" i="16"/>
  <c r="B15847" i="16"/>
  <c r="B15846" i="16"/>
  <c r="B15845" i="16"/>
  <c r="B15844" i="16"/>
  <c r="B15843" i="16"/>
  <c r="B15842" i="16"/>
  <c r="B15841" i="16"/>
  <c r="B15840" i="16"/>
  <c r="B15839" i="16"/>
  <c r="B15838" i="16"/>
  <c r="B15837" i="16"/>
  <c r="B15836" i="16"/>
  <c r="B15835" i="16"/>
  <c r="B15834" i="16"/>
  <c r="B15833" i="16"/>
  <c r="B15832" i="16"/>
  <c r="B15831" i="16"/>
  <c r="B15830" i="16"/>
  <c r="B15829" i="16"/>
  <c r="B15828" i="16"/>
  <c r="B15827" i="16"/>
  <c r="B15826" i="16"/>
  <c r="B15825" i="16"/>
  <c r="B15824" i="16"/>
  <c r="B15823" i="16"/>
  <c r="B15822" i="16"/>
  <c r="B15821" i="16"/>
  <c r="B15820" i="16"/>
  <c r="B15819" i="16"/>
  <c r="B15818" i="16"/>
  <c r="B15817" i="16"/>
  <c r="B15816" i="16"/>
  <c r="B15815" i="16"/>
  <c r="B15814" i="16"/>
  <c r="B15813" i="16"/>
  <c r="B15812" i="16"/>
  <c r="B15811" i="16"/>
  <c r="B15810" i="16"/>
  <c r="B15809" i="16"/>
  <c r="B15808" i="16"/>
  <c r="B15807" i="16"/>
  <c r="B15806" i="16"/>
  <c r="B15805" i="16"/>
  <c r="B15804" i="16"/>
  <c r="B15803" i="16"/>
  <c r="B15802" i="16"/>
  <c r="B15801" i="16"/>
  <c r="B15800" i="16"/>
  <c r="B15799" i="16"/>
  <c r="B15798" i="16"/>
  <c r="B15797" i="16"/>
  <c r="B15796" i="16"/>
  <c r="B15795" i="16"/>
  <c r="B15794" i="16"/>
  <c r="B15793" i="16"/>
  <c r="B15792" i="16"/>
  <c r="B15791" i="16"/>
  <c r="B15790" i="16"/>
  <c r="B15789" i="16"/>
  <c r="B15788" i="16"/>
  <c r="B15787" i="16"/>
  <c r="B15786" i="16"/>
  <c r="B15785" i="16"/>
  <c r="B15784" i="16"/>
  <c r="B15783" i="16"/>
  <c r="B15782" i="16"/>
  <c r="B15781" i="16"/>
  <c r="B15780" i="16"/>
  <c r="B15779" i="16"/>
  <c r="B15778" i="16"/>
  <c r="B15777" i="16"/>
  <c r="B15776" i="16"/>
  <c r="B15775" i="16"/>
  <c r="B15774" i="16"/>
  <c r="B15773" i="16"/>
  <c r="B15772" i="16"/>
  <c r="B15771" i="16"/>
  <c r="B15770" i="16"/>
  <c r="B15769" i="16"/>
  <c r="B15768" i="16"/>
  <c r="B15767" i="16"/>
  <c r="B15766" i="16"/>
  <c r="B15765" i="16"/>
  <c r="B15764" i="16"/>
  <c r="B15763" i="16"/>
  <c r="B15762" i="16"/>
  <c r="B15761" i="16"/>
  <c r="B15760" i="16"/>
  <c r="B15759" i="16"/>
  <c r="B15758" i="16"/>
  <c r="B15757" i="16"/>
  <c r="B15756" i="16"/>
  <c r="B15755" i="16"/>
  <c r="B15754" i="16"/>
  <c r="B15753" i="16"/>
  <c r="B15752" i="16"/>
  <c r="B15751" i="16"/>
  <c r="B15750" i="16"/>
  <c r="B15749" i="16"/>
  <c r="B15748" i="16"/>
  <c r="B15747" i="16"/>
  <c r="B15746" i="16"/>
  <c r="B15745" i="16"/>
  <c r="B15744" i="16"/>
  <c r="B15743" i="16"/>
  <c r="B15742" i="16"/>
  <c r="B15741" i="16"/>
  <c r="B15740" i="16"/>
  <c r="B15739" i="16"/>
  <c r="B15738" i="16"/>
  <c r="B15737" i="16"/>
  <c r="B15736" i="16"/>
  <c r="B15735" i="16"/>
  <c r="B15734" i="16"/>
  <c r="B15733" i="16"/>
  <c r="B15732" i="16"/>
  <c r="B15731" i="16"/>
  <c r="B15730" i="16"/>
  <c r="B15729" i="16"/>
  <c r="B15728" i="16"/>
  <c r="B15727" i="16"/>
  <c r="B15726" i="16"/>
  <c r="B15725" i="16"/>
  <c r="B15724" i="16"/>
  <c r="B15723" i="16"/>
  <c r="B15722" i="16"/>
  <c r="B15721" i="16"/>
  <c r="B15720" i="16"/>
  <c r="B15719" i="16"/>
  <c r="B15718" i="16"/>
  <c r="B15717" i="16"/>
  <c r="B15716" i="16"/>
  <c r="B15715" i="16"/>
  <c r="B15714" i="16"/>
  <c r="B15713" i="16"/>
  <c r="B15712" i="16"/>
  <c r="B15711" i="16"/>
  <c r="B15710" i="16"/>
  <c r="B15709" i="16"/>
  <c r="B15708" i="16"/>
  <c r="B15707" i="16"/>
  <c r="B15706" i="16"/>
  <c r="B15705" i="16"/>
  <c r="B15704" i="16"/>
  <c r="B15703" i="16"/>
  <c r="B15702" i="16"/>
  <c r="B15701" i="16"/>
  <c r="B15700" i="16"/>
  <c r="B15699" i="16"/>
  <c r="B15698" i="16"/>
  <c r="B15697" i="16"/>
  <c r="B15696" i="16"/>
  <c r="B15695" i="16"/>
  <c r="B15694" i="16"/>
  <c r="B15693" i="16"/>
  <c r="B15692" i="16"/>
  <c r="B15691" i="16"/>
  <c r="B15690" i="16"/>
  <c r="B15689" i="16"/>
  <c r="B15688" i="16"/>
  <c r="B15687" i="16"/>
  <c r="B15686" i="16"/>
  <c r="B15685" i="16"/>
  <c r="B15684" i="16"/>
  <c r="B15683" i="16"/>
  <c r="B15682" i="16"/>
  <c r="B15681" i="16"/>
  <c r="B15680" i="16"/>
  <c r="B15679" i="16"/>
  <c r="B15678" i="16"/>
  <c r="B15677" i="16"/>
  <c r="B15676" i="16"/>
  <c r="B15675" i="16"/>
  <c r="B15674" i="16"/>
  <c r="B15673" i="16"/>
  <c r="B15672" i="16"/>
  <c r="B15671" i="16"/>
  <c r="B15670" i="16"/>
  <c r="B15669" i="16"/>
  <c r="B15668" i="16"/>
  <c r="B15667" i="16"/>
  <c r="B15666" i="16"/>
  <c r="B15665" i="16"/>
  <c r="B15664" i="16"/>
  <c r="B15663" i="16"/>
  <c r="B15662" i="16"/>
  <c r="B15661" i="16"/>
  <c r="B15660" i="16"/>
  <c r="B15659" i="16"/>
  <c r="B15658" i="16"/>
  <c r="B15657" i="16"/>
  <c r="B15656" i="16"/>
  <c r="B15655" i="16"/>
  <c r="B15654" i="16"/>
  <c r="B15653" i="16"/>
  <c r="B15652" i="16"/>
  <c r="B15651" i="16"/>
  <c r="B15650" i="16"/>
  <c r="B15649" i="16"/>
  <c r="B15648" i="16"/>
  <c r="B15647" i="16"/>
  <c r="B15646" i="16"/>
  <c r="B15645" i="16"/>
  <c r="B15644" i="16"/>
  <c r="B15643" i="16"/>
  <c r="B15642" i="16"/>
  <c r="B15641" i="16"/>
  <c r="B15640" i="16"/>
  <c r="B15639" i="16"/>
  <c r="B15638" i="16"/>
  <c r="B15637" i="16"/>
  <c r="B15636" i="16"/>
  <c r="B15635" i="16"/>
  <c r="B15634" i="16"/>
  <c r="B15633" i="16"/>
  <c r="B15632" i="16"/>
  <c r="B15631" i="16"/>
  <c r="B15630" i="16"/>
  <c r="B15629" i="16"/>
  <c r="B15628" i="16"/>
  <c r="B15627" i="16"/>
  <c r="B15626" i="16"/>
  <c r="B15625" i="16"/>
  <c r="B15624" i="16"/>
  <c r="B15623" i="16"/>
  <c r="B15622" i="16"/>
  <c r="B15621" i="16"/>
  <c r="B15620" i="16"/>
  <c r="B15619" i="16"/>
  <c r="B15618" i="16"/>
  <c r="B15617" i="16"/>
  <c r="B15616" i="16"/>
  <c r="B15615" i="16"/>
  <c r="B15614" i="16"/>
  <c r="B15613" i="16"/>
  <c r="B15612" i="16"/>
  <c r="B15611" i="16"/>
  <c r="B15610" i="16"/>
  <c r="B15609" i="16"/>
  <c r="B15608" i="16"/>
  <c r="B15607" i="16"/>
  <c r="B15606" i="16"/>
  <c r="B15605" i="16"/>
  <c r="B15604" i="16"/>
  <c r="B15603" i="16"/>
  <c r="B15602" i="16"/>
  <c r="B15601" i="16"/>
  <c r="B15600" i="16"/>
  <c r="B15599" i="16"/>
  <c r="B15598" i="16"/>
  <c r="B15597" i="16"/>
  <c r="B15596" i="16"/>
  <c r="B15595" i="16"/>
  <c r="B15594" i="16"/>
  <c r="B15593" i="16"/>
  <c r="B15592" i="16"/>
  <c r="B15591" i="16"/>
  <c r="B15590" i="16"/>
  <c r="B15589" i="16"/>
  <c r="B15588" i="16"/>
  <c r="B15587" i="16"/>
  <c r="B15586" i="16"/>
  <c r="B15585" i="16"/>
  <c r="B15584" i="16"/>
  <c r="B15583" i="16"/>
  <c r="B15582" i="16"/>
  <c r="B15581" i="16"/>
  <c r="B15580" i="16"/>
  <c r="B15579" i="16"/>
  <c r="B15578" i="16"/>
  <c r="B15577" i="16"/>
  <c r="B15576" i="16"/>
  <c r="B15575" i="16"/>
  <c r="B15574" i="16"/>
  <c r="B15573" i="16"/>
  <c r="B15572" i="16"/>
  <c r="B15571" i="16"/>
  <c r="B15570" i="16"/>
  <c r="B15569" i="16"/>
  <c r="B15568" i="16"/>
  <c r="B15567" i="16"/>
  <c r="B15566" i="16"/>
  <c r="B15565" i="16"/>
  <c r="B15564" i="16"/>
  <c r="B15563" i="16"/>
  <c r="B15562" i="16"/>
  <c r="B15561" i="16"/>
  <c r="B15560" i="16"/>
  <c r="B15559" i="16"/>
  <c r="B15558" i="16"/>
  <c r="B15557" i="16"/>
  <c r="B15556" i="16"/>
  <c r="B15555" i="16"/>
  <c r="B15554" i="16"/>
  <c r="B15553" i="16"/>
  <c r="B15552" i="16"/>
  <c r="B15551" i="16"/>
  <c r="B15550" i="16"/>
  <c r="B15549" i="16"/>
  <c r="B15548" i="16"/>
  <c r="B15547" i="16"/>
  <c r="B15546" i="16"/>
  <c r="B15545" i="16"/>
  <c r="B15544" i="16"/>
  <c r="B15543" i="16"/>
  <c r="B15542" i="16"/>
  <c r="B15541" i="16"/>
  <c r="B15540" i="16"/>
  <c r="B15539" i="16"/>
  <c r="B15538" i="16"/>
  <c r="B15537" i="16"/>
  <c r="B15536" i="16"/>
  <c r="B15535" i="16"/>
  <c r="B15534" i="16"/>
  <c r="B15533" i="16"/>
  <c r="B15532" i="16"/>
  <c r="B15531" i="16"/>
  <c r="B15530" i="16"/>
  <c r="B15529" i="16"/>
  <c r="B15528" i="16"/>
  <c r="B15527" i="16"/>
  <c r="B15526" i="16"/>
  <c r="B15525" i="16"/>
  <c r="B15524" i="16"/>
  <c r="B15523" i="16"/>
  <c r="B15522" i="16"/>
  <c r="B15521" i="16"/>
  <c r="B15520" i="16"/>
  <c r="B15519" i="16"/>
  <c r="B15518" i="16"/>
  <c r="B15517" i="16"/>
  <c r="B15516" i="16"/>
  <c r="B15515" i="16"/>
  <c r="B15514" i="16"/>
  <c r="B15513" i="16"/>
  <c r="B15512" i="16"/>
  <c r="B15511" i="16"/>
  <c r="B15510" i="16"/>
  <c r="B15509" i="16"/>
  <c r="B15508" i="16"/>
  <c r="B15507" i="16"/>
  <c r="B15506" i="16"/>
  <c r="B15505" i="16"/>
  <c r="B15504" i="16"/>
  <c r="B15503" i="16"/>
  <c r="B15502" i="16"/>
  <c r="B15501" i="16"/>
  <c r="B15500" i="16"/>
  <c r="B15499" i="16"/>
  <c r="B15498" i="16"/>
  <c r="B15497" i="16"/>
  <c r="B15496" i="16"/>
  <c r="B15495" i="16"/>
  <c r="B15494" i="16"/>
  <c r="B15493" i="16"/>
  <c r="B15492" i="16"/>
  <c r="B15491" i="16"/>
  <c r="B15490" i="16"/>
  <c r="B15489" i="16"/>
  <c r="B15488" i="16"/>
  <c r="B15487" i="16"/>
  <c r="B15486" i="16"/>
  <c r="B15485" i="16"/>
  <c r="B15484" i="16"/>
  <c r="B15483" i="16"/>
  <c r="B15482" i="16"/>
  <c r="B15481" i="16"/>
  <c r="B15480" i="16"/>
  <c r="B15479" i="16"/>
  <c r="B15478" i="16"/>
  <c r="B15477" i="16"/>
  <c r="B15476" i="16"/>
  <c r="B15475" i="16"/>
  <c r="B15474" i="16"/>
  <c r="B15473" i="16"/>
  <c r="B15472" i="16"/>
  <c r="B15471" i="16"/>
  <c r="B15470" i="16"/>
  <c r="B15469" i="16"/>
  <c r="B15468" i="16"/>
  <c r="B15467" i="16"/>
  <c r="B15466" i="16"/>
  <c r="B15465" i="16"/>
  <c r="B15464" i="16"/>
  <c r="B15463" i="16"/>
  <c r="B15462" i="16"/>
  <c r="B15461" i="16"/>
  <c r="B15460" i="16"/>
  <c r="B15459" i="16"/>
  <c r="B15458" i="16"/>
  <c r="B15457" i="16"/>
  <c r="B15456" i="16"/>
  <c r="B15455" i="16"/>
  <c r="B15454" i="16"/>
  <c r="B15453" i="16"/>
  <c r="B15452" i="16"/>
  <c r="B15451" i="16"/>
  <c r="B15450" i="16"/>
  <c r="B15449" i="16"/>
  <c r="B15448" i="16"/>
  <c r="B15447" i="16"/>
  <c r="B15446" i="16"/>
  <c r="B15445" i="16"/>
  <c r="B15444" i="16"/>
  <c r="B15443" i="16"/>
  <c r="B15442" i="16"/>
  <c r="B15441" i="16"/>
  <c r="B15440" i="16"/>
  <c r="B15439" i="16"/>
  <c r="B15438" i="16"/>
  <c r="B15437" i="16"/>
  <c r="B15436" i="16"/>
  <c r="B15435" i="16"/>
  <c r="B15434" i="16"/>
  <c r="B15433" i="16"/>
  <c r="B15432" i="16"/>
  <c r="B15431" i="16"/>
  <c r="B15430" i="16"/>
  <c r="B15429" i="16"/>
  <c r="B15428" i="16"/>
  <c r="B15427" i="16"/>
  <c r="B15426" i="16"/>
  <c r="B15425" i="16"/>
  <c r="B15424" i="16"/>
  <c r="B15423" i="16"/>
  <c r="B15422" i="16"/>
  <c r="B15421" i="16"/>
  <c r="B15420" i="16"/>
  <c r="B15419" i="16"/>
  <c r="B15418" i="16"/>
  <c r="B15417" i="16"/>
  <c r="B15416" i="16"/>
  <c r="B15415" i="16"/>
  <c r="B15414" i="16"/>
  <c r="B15413" i="16"/>
  <c r="B15412" i="16"/>
  <c r="B15411" i="16"/>
  <c r="B15410" i="16"/>
  <c r="B15409" i="16"/>
  <c r="B15408" i="16"/>
  <c r="B15407" i="16"/>
  <c r="B15406" i="16"/>
  <c r="B15405" i="16"/>
  <c r="B15404" i="16"/>
  <c r="B15403" i="16"/>
  <c r="B15402" i="16"/>
  <c r="B15401" i="16"/>
  <c r="B15400" i="16"/>
  <c r="B15399" i="16"/>
  <c r="B15398" i="16"/>
  <c r="B15397" i="16"/>
  <c r="B15396" i="16"/>
  <c r="B15395" i="16"/>
  <c r="B15394" i="16"/>
  <c r="B15393" i="16"/>
  <c r="B15392" i="16"/>
  <c r="B15391" i="16"/>
  <c r="B15390" i="16"/>
  <c r="B15389" i="16"/>
  <c r="B15388" i="16"/>
  <c r="B15387" i="16"/>
  <c r="B15386" i="16"/>
  <c r="B15385" i="16"/>
  <c r="B15384" i="16"/>
  <c r="B15383" i="16"/>
  <c r="B15382" i="16"/>
  <c r="B15381" i="16"/>
  <c r="B15380" i="16"/>
  <c r="B15379" i="16"/>
  <c r="B15378" i="16"/>
  <c r="B15377" i="16"/>
  <c r="B15376" i="16"/>
  <c r="B15375" i="16"/>
  <c r="B15374" i="16"/>
  <c r="B15373" i="16"/>
  <c r="B15372" i="16"/>
  <c r="B15371" i="16"/>
  <c r="B15370" i="16"/>
  <c r="B15369" i="16"/>
  <c r="B15368" i="16"/>
  <c r="B15367" i="16"/>
  <c r="B15366" i="16"/>
  <c r="B15365" i="16"/>
  <c r="B15364" i="16"/>
  <c r="B15363" i="16"/>
  <c r="B15362" i="16"/>
  <c r="B15361" i="16"/>
  <c r="B15360" i="16"/>
  <c r="B15359" i="16"/>
  <c r="B15358" i="16"/>
  <c r="B15357" i="16"/>
  <c r="B15356" i="16"/>
  <c r="B15355" i="16"/>
  <c r="B15354" i="16"/>
  <c r="B15353" i="16"/>
  <c r="B15352" i="16"/>
  <c r="B15351" i="16"/>
  <c r="B15350" i="16"/>
  <c r="B15349" i="16"/>
  <c r="B15348" i="16"/>
  <c r="B15347" i="16"/>
  <c r="B15346" i="16"/>
  <c r="B15345" i="16"/>
  <c r="B15344" i="16"/>
  <c r="B15343" i="16"/>
  <c r="B15342" i="16"/>
  <c r="B15341" i="16"/>
  <c r="B15340" i="16"/>
  <c r="B15339" i="16"/>
  <c r="B15338" i="16"/>
  <c r="B15337" i="16"/>
  <c r="B15336" i="16"/>
  <c r="B15335" i="16"/>
  <c r="B15334" i="16"/>
  <c r="B15333" i="16"/>
  <c r="B15332" i="16"/>
  <c r="B15331" i="16"/>
  <c r="B15330" i="16"/>
  <c r="B15329" i="16"/>
  <c r="B15328" i="16"/>
  <c r="B15327" i="16"/>
  <c r="B15326" i="16"/>
  <c r="B15325" i="16"/>
  <c r="B15324" i="16"/>
  <c r="B15323" i="16"/>
  <c r="B15322" i="16"/>
  <c r="B15321" i="16"/>
  <c r="B15320" i="16"/>
  <c r="B15319" i="16"/>
  <c r="B15318" i="16"/>
  <c r="B15317" i="16"/>
  <c r="B15316" i="16"/>
  <c r="B15315" i="16"/>
  <c r="B15314" i="16"/>
  <c r="B15313" i="16"/>
  <c r="B15312" i="16"/>
  <c r="B15311" i="16"/>
  <c r="B15310" i="16"/>
  <c r="B15309" i="16"/>
  <c r="B15308" i="16"/>
  <c r="B15307" i="16"/>
  <c r="B15306" i="16"/>
  <c r="B15305" i="16"/>
  <c r="B15304" i="16"/>
  <c r="B15303" i="16"/>
  <c r="B15302" i="16"/>
  <c r="B15301" i="16"/>
  <c r="B15300" i="16"/>
  <c r="B15299" i="16"/>
  <c r="B15298" i="16"/>
  <c r="B15297" i="16"/>
  <c r="B15296" i="16"/>
  <c r="B15295" i="16"/>
  <c r="B15294" i="16"/>
  <c r="B15293" i="16"/>
  <c r="B15292" i="16"/>
  <c r="B15291" i="16"/>
  <c r="B15290" i="16"/>
  <c r="B15289" i="16"/>
  <c r="B15288" i="16"/>
  <c r="B15287" i="16"/>
  <c r="B15286" i="16"/>
  <c r="B15285" i="16"/>
  <c r="B15284" i="16"/>
  <c r="B15283" i="16"/>
  <c r="B15282" i="16"/>
  <c r="B15281" i="16"/>
  <c r="B15280" i="16"/>
  <c r="B15279" i="16"/>
  <c r="B15278" i="16"/>
  <c r="B15277" i="16"/>
  <c r="B15276" i="16"/>
  <c r="B15275" i="16"/>
  <c r="B15274" i="16"/>
  <c r="B15273" i="16"/>
  <c r="B15272" i="16"/>
  <c r="B15271" i="16"/>
  <c r="B15270" i="16"/>
  <c r="B15269" i="16"/>
  <c r="B15268" i="16"/>
  <c r="B15267" i="16"/>
  <c r="B15266" i="16"/>
  <c r="B15265" i="16"/>
  <c r="B15264" i="16"/>
  <c r="B15263" i="16"/>
  <c r="B15262" i="16"/>
  <c r="B15261" i="16"/>
  <c r="B15260" i="16"/>
  <c r="B15259" i="16"/>
  <c r="B15258" i="16"/>
  <c r="B15257" i="16"/>
  <c r="B15256" i="16"/>
  <c r="B15255" i="16"/>
  <c r="B15254" i="16"/>
  <c r="B15253" i="16"/>
  <c r="B15252" i="16"/>
  <c r="B15251" i="16"/>
  <c r="B15250" i="16"/>
  <c r="B15249" i="16"/>
  <c r="B15248" i="16"/>
  <c r="B15247" i="16"/>
  <c r="B15246" i="16"/>
  <c r="B15245" i="16"/>
  <c r="B15244" i="16"/>
  <c r="B15243" i="16"/>
  <c r="B15242" i="16"/>
  <c r="B15241" i="16"/>
  <c r="B15240" i="16"/>
  <c r="B15239" i="16"/>
  <c r="B15238" i="16"/>
  <c r="B15237" i="16"/>
  <c r="B15236" i="16"/>
  <c r="B15235" i="16"/>
  <c r="B15234" i="16"/>
  <c r="B15233" i="16"/>
  <c r="B15232" i="16"/>
  <c r="B15231" i="16"/>
  <c r="B15230" i="16"/>
  <c r="B15229" i="16"/>
  <c r="B15228" i="16"/>
  <c r="B15227" i="16"/>
  <c r="B15226" i="16"/>
  <c r="B15225" i="16"/>
  <c r="B15224" i="16"/>
  <c r="B15223" i="16"/>
  <c r="B15222" i="16"/>
  <c r="B15221" i="16"/>
  <c r="B15220" i="16"/>
  <c r="B15219" i="16"/>
  <c r="B15218" i="16"/>
  <c r="B15217" i="16"/>
  <c r="B15216" i="16"/>
  <c r="B15215" i="16"/>
  <c r="B15214" i="16"/>
  <c r="B15213" i="16"/>
  <c r="B15212" i="16"/>
  <c r="B15211" i="16"/>
  <c r="B15210" i="16"/>
  <c r="B15209" i="16"/>
  <c r="B15208" i="16"/>
  <c r="B15207" i="16"/>
  <c r="B15206" i="16"/>
  <c r="B15205" i="16"/>
  <c r="B15204" i="16"/>
  <c r="B15203" i="16"/>
  <c r="B15202" i="16"/>
  <c r="B15201" i="16"/>
  <c r="B15200" i="16"/>
  <c r="B15199" i="16"/>
  <c r="B15198" i="16"/>
  <c r="B15197" i="16"/>
  <c r="B15196" i="16"/>
  <c r="B15195" i="16"/>
  <c r="B15194" i="16"/>
  <c r="B15193" i="16"/>
  <c r="B15192" i="16"/>
  <c r="B15191" i="16"/>
  <c r="B15190" i="16"/>
  <c r="B15189" i="16"/>
  <c r="B15188" i="16"/>
  <c r="B15187" i="16"/>
  <c r="B15186" i="16"/>
  <c r="B15185" i="16"/>
  <c r="B15184" i="16"/>
  <c r="B15183" i="16"/>
  <c r="B15182" i="16"/>
  <c r="B15181" i="16"/>
  <c r="B15180" i="16"/>
  <c r="B15179" i="16"/>
  <c r="B15178" i="16"/>
  <c r="B15177" i="16"/>
  <c r="B15176" i="16"/>
  <c r="B15175" i="16"/>
  <c r="B15174" i="16"/>
  <c r="B15173" i="16"/>
  <c r="B15172" i="16"/>
  <c r="B15171" i="16"/>
  <c r="B15170" i="16"/>
  <c r="B15169" i="16"/>
  <c r="B15168" i="16"/>
  <c r="B15167" i="16"/>
  <c r="B15166" i="16"/>
  <c r="B15165" i="16"/>
  <c r="B15164" i="16"/>
  <c r="B15163" i="16"/>
  <c r="B15162" i="16"/>
  <c r="B15161" i="16"/>
  <c r="B15160" i="16"/>
  <c r="B15159" i="16"/>
  <c r="B15158" i="16"/>
  <c r="B15157" i="16"/>
  <c r="B15156" i="16"/>
  <c r="B15155" i="16"/>
  <c r="B15154" i="16"/>
  <c r="B15153" i="16"/>
  <c r="B15152" i="16"/>
  <c r="B15151" i="16"/>
  <c r="B15150" i="16"/>
  <c r="B15149" i="16"/>
  <c r="B15148" i="16"/>
  <c r="B15147" i="16"/>
  <c r="B15146" i="16"/>
  <c r="B15145" i="16"/>
  <c r="B15144" i="16"/>
  <c r="B15143" i="16"/>
  <c r="B15142" i="16"/>
  <c r="B15141" i="16"/>
  <c r="B15140" i="16"/>
  <c r="B15139" i="16"/>
  <c r="B15138" i="16"/>
  <c r="B15137" i="16"/>
  <c r="B15136" i="16"/>
  <c r="B15135" i="16"/>
  <c r="B15134" i="16"/>
  <c r="B15133" i="16"/>
  <c r="B15132" i="16"/>
  <c r="B15131" i="16"/>
  <c r="B15130" i="16"/>
  <c r="B15129" i="16"/>
  <c r="B15128" i="16"/>
  <c r="B15127" i="16"/>
  <c r="B15126" i="16"/>
  <c r="B15125" i="16"/>
  <c r="B15124" i="16"/>
  <c r="B15123" i="16"/>
  <c r="B15122" i="16"/>
  <c r="B15121" i="16"/>
  <c r="B15120" i="16"/>
  <c r="B15119" i="16"/>
  <c r="B15118" i="16"/>
  <c r="B15117" i="16"/>
  <c r="B15116" i="16"/>
  <c r="B15115" i="16"/>
  <c r="B15114" i="16"/>
  <c r="B15113" i="16"/>
  <c r="B15112" i="16"/>
  <c r="B15111" i="16"/>
  <c r="B15110" i="16"/>
  <c r="B15109" i="16"/>
  <c r="B15108" i="16"/>
  <c r="B15107" i="16"/>
  <c r="B15106" i="16"/>
  <c r="B15105" i="16"/>
  <c r="B15104" i="16"/>
  <c r="B15103" i="16"/>
  <c r="B15102" i="16"/>
  <c r="B15101" i="16"/>
  <c r="B15100" i="16"/>
  <c r="B15099" i="16"/>
  <c r="B15098" i="16"/>
  <c r="B15097" i="16"/>
  <c r="B15096" i="16"/>
  <c r="B15095" i="16"/>
  <c r="B15094" i="16"/>
  <c r="B15093" i="16"/>
  <c r="B15092" i="16"/>
  <c r="B15091" i="16"/>
  <c r="B15090" i="16"/>
  <c r="B15089" i="16"/>
  <c r="B15088" i="16"/>
  <c r="B15087" i="16"/>
  <c r="B15086" i="16"/>
  <c r="B15085" i="16"/>
  <c r="B15084" i="16"/>
  <c r="B15083" i="16"/>
  <c r="B15082" i="16"/>
  <c r="B15081" i="16"/>
  <c r="B15080" i="16"/>
  <c r="B15079" i="16"/>
  <c r="B15078" i="16"/>
  <c r="B15077" i="16"/>
  <c r="B15076" i="16"/>
  <c r="B15075" i="16"/>
  <c r="B15074" i="16"/>
  <c r="B15073" i="16"/>
  <c r="B15072" i="16"/>
  <c r="B15071" i="16"/>
  <c r="B15070" i="16"/>
  <c r="B15069" i="16"/>
  <c r="B15068" i="16"/>
  <c r="B15067" i="16"/>
  <c r="B15066" i="16"/>
  <c r="B15065" i="16"/>
  <c r="B15064" i="16"/>
  <c r="B15063" i="16"/>
  <c r="B15062" i="16"/>
  <c r="B15061" i="16"/>
  <c r="B15060" i="16"/>
  <c r="B15059" i="16"/>
  <c r="B15058" i="16"/>
  <c r="B15057" i="16"/>
  <c r="B15056" i="16"/>
  <c r="B15055" i="16"/>
  <c r="B15054" i="16"/>
  <c r="B15053" i="16"/>
  <c r="B15052" i="16"/>
  <c r="B15051" i="16"/>
  <c r="B15050" i="16"/>
  <c r="B15049" i="16"/>
  <c r="B15048" i="16"/>
  <c r="B15047" i="16"/>
  <c r="B15046" i="16"/>
  <c r="B15045" i="16"/>
  <c r="B15044" i="16"/>
  <c r="B15043" i="16"/>
  <c r="B15042" i="16"/>
  <c r="B15041" i="16"/>
  <c r="B15040" i="16"/>
  <c r="B15039" i="16"/>
  <c r="B15038" i="16"/>
  <c r="B15037" i="16"/>
  <c r="B15036" i="16"/>
  <c r="B15035" i="16"/>
  <c r="B15034" i="16"/>
  <c r="B15033" i="16"/>
  <c r="B15032" i="16"/>
  <c r="B15031" i="16"/>
  <c r="B15030" i="16"/>
  <c r="B15029" i="16"/>
  <c r="B15028" i="16"/>
  <c r="B15027" i="16"/>
  <c r="B15026" i="16"/>
  <c r="B15025" i="16"/>
  <c r="B15024" i="16"/>
  <c r="B15023" i="16"/>
  <c r="B15022" i="16"/>
  <c r="B15021" i="16"/>
  <c r="B15020" i="16"/>
  <c r="B15019" i="16"/>
  <c r="B15018" i="16"/>
  <c r="B15017" i="16"/>
  <c r="B15016" i="16"/>
  <c r="B15015" i="16"/>
  <c r="B15014" i="16"/>
  <c r="B15013" i="16"/>
  <c r="B15012" i="16"/>
  <c r="B15011" i="16"/>
  <c r="B15010" i="16"/>
  <c r="B15009" i="16"/>
  <c r="B15008" i="16"/>
  <c r="B15007" i="16"/>
  <c r="B15006" i="16"/>
  <c r="B15005" i="16"/>
  <c r="B15004" i="16"/>
  <c r="B15003" i="16"/>
  <c r="B15002" i="16"/>
  <c r="B15001" i="16"/>
  <c r="B15000" i="16"/>
  <c r="B14999" i="16"/>
  <c r="B14998" i="16"/>
  <c r="B14997" i="16"/>
  <c r="B14996" i="16"/>
  <c r="B14995" i="16"/>
  <c r="B14994" i="16"/>
  <c r="B14993" i="16"/>
  <c r="B14992" i="16"/>
  <c r="B14991" i="16"/>
  <c r="B14990" i="16"/>
  <c r="B14989" i="16"/>
  <c r="B14988" i="16"/>
  <c r="B14987" i="16"/>
  <c r="B14986" i="16"/>
  <c r="B14985" i="16"/>
  <c r="B14984" i="16"/>
  <c r="B14983" i="16"/>
  <c r="B14982" i="16"/>
  <c r="B14981" i="16"/>
  <c r="B14980" i="16"/>
  <c r="B14979" i="16"/>
  <c r="B14978" i="16"/>
  <c r="B14977" i="16"/>
  <c r="B14976" i="16"/>
  <c r="B14975" i="16"/>
  <c r="B14974" i="16"/>
  <c r="B14973" i="16"/>
  <c r="B14972" i="16"/>
  <c r="B14971" i="16"/>
  <c r="B14970" i="16"/>
  <c r="B14969" i="16"/>
  <c r="B14968" i="16"/>
  <c r="B14967" i="16"/>
  <c r="B14966" i="16"/>
  <c r="B14965" i="16"/>
  <c r="B14964" i="16"/>
  <c r="B14963" i="16"/>
  <c r="B14962" i="16"/>
  <c r="B14961" i="16"/>
  <c r="B14960" i="16"/>
  <c r="B14959" i="16"/>
  <c r="B14958" i="16"/>
  <c r="B14957" i="16"/>
  <c r="B14956" i="16"/>
  <c r="B14955" i="16"/>
  <c r="B14954" i="16"/>
  <c r="B14953" i="16"/>
  <c r="B14952" i="16"/>
  <c r="B14951" i="16"/>
  <c r="B14950" i="16"/>
  <c r="B14949" i="16"/>
  <c r="B14948" i="16"/>
  <c r="B14947" i="16"/>
  <c r="B14946" i="16"/>
  <c r="B14945" i="16"/>
  <c r="B14944" i="16"/>
  <c r="B14943" i="16"/>
  <c r="B14942" i="16"/>
  <c r="B14941" i="16"/>
  <c r="B14940" i="16"/>
  <c r="B14939" i="16"/>
  <c r="B14938" i="16"/>
  <c r="B14937" i="16"/>
  <c r="B14936" i="16"/>
  <c r="B14935" i="16"/>
  <c r="B14934" i="16"/>
  <c r="B14933" i="16"/>
  <c r="B14932" i="16"/>
  <c r="B14931" i="16"/>
  <c r="B14930" i="16"/>
  <c r="B14929" i="16"/>
  <c r="B14928" i="16"/>
  <c r="B14927" i="16"/>
  <c r="B14926" i="16"/>
  <c r="B14925" i="16"/>
  <c r="B14924" i="16"/>
  <c r="B14923" i="16"/>
  <c r="B14922" i="16"/>
  <c r="B14921" i="16"/>
  <c r="B14920" i="16"/>
  <c r="B14919" i="16"/>
  <c r="B14918" i="16"/>
  <c r="B14917" i="16"/>
  <c r="B14916" i="16"/>
  <c r="B14915" i="16"/>
  <c r="B14914" i="16"/>
  <c r="B14913" i="16"/>
  <c r="B14912" i="16"/>
  <c r="B14911" i="16"/>
  <c r="B14910" i="16"/>
  <c r="B14909" i="16"/>
  <c r="B14908" i="16"/>
  <c r="B14907" i="16"/>
  <c r="B14906" i="16"/>
  <c r="B14905" i="16"/>
  <c r="B14904" i="16"/>
  <c r="B14903" i="16"/>
  <c r="B14902" i="16"/>
  <c r="B14901" i="16"/>
  <c r="B14900" i="16"/>
  <c r="B14899" i="16"/>
  <c r="B14898" i="16"/>
  <c r="B14897" i="16"/>
  <c r="B14896" i="16"/>
  <c r="B14895" i="16"/>
  <c r="B14894" i="16"/>
  <c r="B14893" i="16"/>
  <c r="B14892" i="16"/>
  <c r="B14891" i="16"/>
  <c r="B14890" i="16"/>
  <c r="B14889" i="16"/>
  <c r="B14888" i="16"/>
  <c r="B14887" i="16"/>
  <c r="B14886" i="16"/>
  <c r="B14885" i="16"/>
  <c r="B14884" i="16"/>
  <c r="B14883" i="16"/>
  <c r="B14882" i="16"/>
  <c r="B14881" i="16"/>
  <c r="B14880" i="16"/>
  <c r="B14879" i="16"/>
  <c r="B14878" i="16"/>
  <c r="B14877" i="16"/>
  <c r="B14876" i="16"/>
  <c r="B14875" i="16"/>
  <c r="B14874" i="16"/>
  <c r="B14873" i="16"/>
  <c r="B14872" i="16"/>
  <c r="B14871" i="16"/>
  <c r="B14870" i="16"/>
  <c r="B14869" i="16"/>
  <c r="B14868" i="16"/>
  <c r="B14867" i="16"/>
  <c r="B14866" i="16"/>
  <c r="B14865" i="16"/>
  <c r="B14864" i="16"/>
  <c r="B14863" i="16"/>
  <c r="B14862" i="16"/>
  <c r="B14861" i="16"/>
  <c r="B14860" i="16"/>
  <c r="B14859" i="16"/>
  <c r="B14858" i="16"/>
  <c r="B14857" i="16"/>
  <c r="B14856" i="16"/>
  <c r="B14855" i="16"/>
  <c r="B14854" i="16"/>
  <c r="B14853" i="16"/>
  <c r="B14852" i="16"/>
  <c r="B14851" i="16"/>
  <c r="B14850" i="16"/>
  <c r="B14849" i="16"/>
  <c r="B14848" i="16"/>
  <c r="B14847" i="16"/>
  <c r="B14846" i="16"/>
  <c r="B14845" i="16"/>
  <c r="B14844" i="16"/>
  <c r="B14843" i="16"/>
  <c r="B14842" i="16"/>
  <c r="B14841" i="16"/>
  <c r="B14840" i="16"/>
  <c r="B14839" i="16"/>
  <c r="B14838" i="16"/>
  <c r="B14837" i="16"/>
  <c r="B14836" i="16"/>
  <c r="B14835" i="16"/>
  <c r="B14834" i="16"/>
  <c r="B14833" i="16"/>
  <c r="B14832" i="16"/>
  <c r="B14831" i="16"/>
  <c r="B14830" i="16"/>
  <c r="B14829" i="16"/>
  <c r="B14828" i="16"/>
  <c r="B14827" i="16"/>
  <c r="B14826" i="16"/>
  <c r="B14825" i="16"/>
  <c r="B14824" i="16"/>
  <c r="B14823" i="16"/>
  <c r="B14822" i="16"/>
  <c r="B14821" i="16"/>
  <c r="B14820" i="16"/>
  <c r="B14819" i="16"/>
  <c r="B14818" i="16"/>
  <c r="B14817" i="16"/>
  <c r="B14816" i="16"/>
  <c r="B14815" i="16"/>
  <c r="B14814" i="16"/>
  <c r="B14813" i="16"/>
  <c r="B14812" i="16"/>
  <c r="B14811" i="16"/>
  <c r="B14810" i="16"/>
  <c r="B14809" i="16"/>
  <c r="B14808" i="16"/>
  <c r="B14807" i="16"/>
  <c r="B14806" i="16"/>
  <c r="B14805" i="16"/>
  <c r="B14804" i="16"/>
  <c r="B14803" i="16"/>
  <c r="B14802" i="16"/>
  <c r="B14801" i="16"/>
  <c r="B14800" i="16"/>
  <c r="B14799" i="16"/>
  <c r="B14798" i="16"/>
  <c r="B14797" i="16"/>
  <c r="B14796" i="16"/>
  <c r="B14795" i="16"/>
  <c r="B14794" i="16"/>
  <c r="B14793" i="16"/>
  <c r="B14792" i="16"/>
  <c r="B14791" i="16"/>
  <c r="B14790" i="16"/>
  <c r="B14789" i="16"/>
  <c r="B14788" i="16"/>
  <c r="B14787" i="16"/>
  <c r="B14786" i="16"/>
  <c r="B14785" i="16"/>
  <c r="B14784" i="16"/>
  <c r="B14783" i="16"/>
  <c r="B14782" i="16"/>
  <c r="B14781" i="16"/>
  <c r="B14780" i="16"/>
  <c r="B14779" i="16"/>
  <c r="B14778" i="16"/>
  <c r="B14777" i="16"/>
  <c r="B14776" i="16"/>
  <c r="B14775" i="16"/>
  <c r="B14774" i="16"/>
  <c r="B14773" i="16"/>
  <c r="B14772" i="16"/>
  <c r="B14771" i="16"/>
  <c r="B14770" i="16"/>
  <c r="B14769" i="16"/>
  <c r="B14768" i="16"/>
  <c r="B14767" i="16"/>
  <c r="B14766" i="16"/>
  <c r="B14765" i="16"/>
  <c r="B14764" i="16"/>
  <c r="B14763" i="16"/>
  <c r="B14762" i="16"/>
  <c r="B14761" i="16"/>
  <c r="B14760" i="16"/>
  <c r="B14759" i="16"/>
  <c r="B14758" i="16"/>
  <c r="B14757" i="16"/>
  <c r="B14756" i="16"/>
  <c r="B14755" i="16"/>
  <c r="B14754" i="16"/>
  <c r="B14753" i="16"/>
  <c r="B14752" i="16"/>
  <c r="B14751" i="16"/>
  <c r="B14750" i="16"/>
  <c r="B14749" i="16"/>
  <c r="B14748" i="16"/>
  <c r="B14747" i="16"/>
  <c r="B14746" i="16"/>
  <c r="B14745" i="16"/>
  <c r="B14744" i="16"/>
  <c r="B14743" i="16"/>
  <c r="B14742" i="16"/>
  <c r="B14741" i="16"/>
  <c r="B14740" i="16"/>
  <c r="B14739" i="16"/>
  <c r="B14738" i="16"/>
  <c r="B14737" i="16"/>
  <c r="B14736" i="16"/>
  <c r="B14735" i="16"/>
  <c r="B14734" i="16"/>
  <c r="B14733" i="16"/>
  <c r="B14732" i="16"/>
  <c r="B14731" i="16"/>
  <c r="B14730" i="16"/>
  <c r="B14729" i="16"/>
  <c r="B14728" i="16"/>
  <c r="B14727" i="16"/>
  <c r="B14726" i="16"/>
  <c r="B14725" i="16"/>
  <c r="B14724" i="16"/>
  <c r="B14723" i="16"/>
  <c r="B14722" i="16"/>
  <c r="B14721" i="16"/>
  <c r="B14720" i="16"/>
  <c r="B14719" i="16"/>
  <c r="B14718" i="16"/>
  <c r="B14717" i="16"/>
  <c r="B14716" i="16"/>
  <c r="B14715" i="16"/>
  <c r="B14714" i="16"/>
  <c r="B14713" i="16"/>
  <c r="B14712" i="16"/>
  <c r="B14711" i="16"/>
  <c r="B14710" i="16"/>
  <c r="B14709" i="16"/>
  <c r="B14708" i="16"/>
  <c r="B14707" i="16"/>
  <c r="B14706" i="16"/>
  <c r="B14705" i="16"/>
  <c r="B14704" i="16"/>
  <c r="B14703" i="16"/>
  <c r="B14702" i="16"/>
  <c r="B14701" i="16"/>
  <c r="B14700" i="16"/>
  <c r="B14699" i="16"/>
  <c r="B14698" i="16"/>
  <c r="B14697" i="16"/>
  <c r="B14696" i="16"/>
  <c r="B14695" i="16"/>
  <c r="B14694" i="16"/>
  <c r="B14693" i="16"/>
  <c r="B14692" i="16"/>
  <c r="B14691" i="16"/>
  <c r="B14690" i="16"/>
  <c r="B14689" i="16"/>
  <c r="B14688" i="16"/>
  <c r="B14687" i="16"/>
  <c r="B14686" i="16"/>
  <c r="B14685" i="16"/>
  <c r="B14684" i="16"/>
  <c r="B14683" i="16"/>
  <c r="B14682" i="16"/>
  <c r="B14681" i="16"/>
  <c r="B14680" i="16"/>
  <c r="B14679" i="16"/>
  <c r="B14678" i="16"/>
  <c r="B14677" i="16"/>
  <c r="B14676" i="16"/>
  <c r="B14675" i="16"/>
  <c r="B14674" i="16"/>
  <c r="B14673" i="16"/>
  <c r="B14672" i="16"/>
  <c r="B14671" i="16"/>
  <c r="B14670" i="16"/>
  <c r="B14669" i="16"/>
  <c r="B14668" i="16"/>
  <c r="B14667" i="16"/>
  <c r="B14666" i="16"/>
  <c r="B14665" i="16"/>
  <c r="B14664" i="16"/>
  <c r="B14663" i="16"/>
  <c r="B14662" i="16"/>
  <c r="B14661" i="16"/>
  <c r="B14660" i="16"/>
  <c r="B14659" i="16"/>
  <c r="B14658" i="16"/>
  <c r="B14657" i="16"/>
  <c r="B14656" i="16"/>
  <c r="B14655" i="16"/>
  <c r="B14654" i="16"/>
  <c r="B14653" i="16"/>
  <c r="B14652" i="16"/>
  <c r="B14651" i="16"/>
  <c r="B14650" i="16"/>
  <c r="B14649" i="16"/>
  <c r="B14648" i="16"/>
  <c r="B14647" i="16"/>
  <c r="B14646" i="16"/>
  <c r="B14645" i="16"/>
  <c r="B14644" i="16"/>
  <c r="B14643" i="16"/>
  <c r="B14642" i="16"/>
  <c r="B14641" i="16"/>
  <c r="B14640" i="16"/>
  <c r="B14639" i="16"/>
  <c r="B14638" i="16"/>
  <c r="B14637" i="16"/>
  <c r="B14636" i="16"/>
  <c r="B14635" i="16"/>
  <c r="B14634" i="16"/>
  <c r="B14633" i="16"/>
  <c r="B14632" i="16"/>
  <c r="B14631" i="16"/>
  <c r="B14630" i="16"/>
  <c r="B14629" i="16"/>
  <c r="B14628" i="16"/>
  <c r="B14627" i="16"/>
  <c r="B14626" i="16"/>
  <c r="B14625" i="16"/>
  <c r="B14624" i="16"/>
  <c r="B14623" i="16"/>
  <c r="B14622" i="16"/>
  <c r="B14621" i="16"/>
  <c r="B14620" i="16"/>
  <c r="B14619" i="16"/>
  <c r="B14618" i="16"/>
  <c r="B14617" i="16"/>
  <c r="B14616" i="16"/>
  <c r="B14615" i="16"/>
  <c r="B14614" i="16"/>
  <c r="B14613" i="16"/>
  <c r="B14612" i="16"/>
  <c r="B14611" i="16"/>
  <c r="B14610" i="16"/>
  <c r="B14609" i="16"/>
  <c r="B14608" i="16"/>
  <c r="B14607" i="16"/>
  <c r="B14606" i="16"/>
  <c r="B14605" i="16"/>
  <c r="B14604" i="16"/>
  <c r="B14603" i="16"/>
  <c r="B14602" i="16"/>
  <c r="B14601" i="16"/>
  <c r="B14600" i="16"/>
  <c r="B14599" i="16"/>
  <c r="B14598" i="16"/>
  <c r="B14597" i="16"/>
  <c r="B14596" i="16"/>
  <c r="B14595" i="16"/>
  <c r="B14594" i="16"/>
  <c r="B14593" i="16"/>
  <c r="B14592" i="16"/>
  <c r="B14591" i="16"/>
  <c r="B14590" i="16"/>
  <c r="B14589" i="16"/>
  <c r="B14588" i="16"/>
  <c r="B14587" i="16"/>
  <c r="B14586" i="16"/>
  <c r="B14585" i="16"/>
  <c r="B14584" i="16"/>
  <c r="B14583" i="16"/>
  <c r="B14582" i="16"/>
  <c r="B14581" i="16"/>
  <c r="B14580" i="16"/>
  <c r="B14579" i="16"/>
  <c r="B14578" i="16"/>
  <c r="B14577" i="16"/>
  <c r="B14576" i="16"/>
  <c r="B14575" i="16"/>
  <c r="B14574" i="16"/>
  <c r="B14573" i="16"/>
  <c r="B14572" i="16"/>
  <c r="B14571" i="16"/>
  <c r="B14570" i="16"/>
  <c r="B14569" i="16"/>
  <c r="B14568" i="16"/>
  <c r="B14567" i="16"/>
  <c r="B14566" i="16"/>
  <c r="B14565" i="16"/>
  <c r="B14564" i="16"/>
  <c r="B14563" i="16"/>
  <c r="B14562" i="16"/>
  <c r="B14561" i="16"/>
  <c r="B14560" i="16"/>
  <c r="B14559" i="16"/>
  <c r="B14558" i="16"/>
  <c r="B14557" i="16"/>
  <c r="B14556" i="16"/>
  <c r="B14555" i="16"/>
  <c r="B14554" i="16"/>
  <c r="B14553" i="16"/>
  <c r="B14552" i="16"/>
  <c r="B14551" i="16"/>
  <c r="B14550" i="16"/>
  <c r="B14549" i="16"/>
  <c r="B14548" i="16"/>
  <c r="B14547" i="16"/>
  <c r="B14546" i="16"/>
  <c r="B14545" i="16"/>
  <c r="B14544" i="16"/>
  <c r="B14543" i="16"/>
  <c r="B14542" i="16"/>
  <c r="B14541" i="16"/>
  <c r="B14540" i="16"/>
  <c r="B14539" i="16"/>
  <c r="B14538" i="16"/>
  <c r="B14537" i="16"/>
  <c r="B14536" i="16"/>
  <c r="B14535" i="16"/>
  <c r="B14534" i="16"/>
  <c r="B14533" i="16"/>
  <c r="B14532" i="16"/>
  <c r="B14531" i="16"/>
  <c r="B14530" i="16"/>
  <c r="B14529" i="16"/>
  <c r="B14528" i="16"/>
  <c r="B14527" i="16"/>
  <c r="B14526" i="16"/>
  <c r="B14525" i="16"/>
  <c r="B14524" i="16"/>
  <c r="B14523" i="16"/>
  <c r="B14522" i="16"/>
  <c r="B14521" i="16"/>
  <c r="B14520" i="16"/>
  <c r="B14519" i="16"/>
  <c r="B14518" i="16"/>
  <c r="B14517" i="16"/>
  <c r="B14516" i="16"/>
  <c r="B14515" i="16"/>
  <c r="B14514" i="16"/>
  <c r="B14513" i="16"/>
  <c r="B14512" i="16"/>
  <c r="B14511" i="16"/>
  <c r="B14510" i="16"/>
  <c r="B14509" i="16"/>
  <c r="B14508" i="16"/>
  <c r="B14507" i="16"/>
  <c r="B14506" i="16"/>
  <c r="B14505" i="16"/>
  <c r="B14504" i="16"/>
  <c r="B14503" i="16"/>
  <c r="B14502" i="16"/>
  <c r="B14501" i="16"/>
  <c r="B14500" i="16"/>
  <c r="B14499" i="16"/>
  <c r="B14498" i="16"/>
  <c r="B14497" i="16"/>
  <c r="B14496" i="16"/>
  <c r="B14495" i="16"/>
  <c r="B14494" i="16"/>
  <c r="B14493" i="16"/>
  <c r="B14492" i="16"/>
  <c r="B14491" i="16"/>
  <c r="B14490" i="16"/>
  <c r="B14489" i="16"/>
  <c r="B14488" i="16"/>
  <c r="B14487" i="16"/>
  <c r="B14486" i="16"/>
  <c r="B14485" i="16"/>
  <c r="B14484" i="16"/>
  <c r="B14483" i="16"/>
  <c r="B14482" i="16"/>
  <c r="B14481" i="16"/>
  <c r="B14480" i="16"/>
  <c r="B14479" i="16"/>
  <c r="B14478" i="16"/>
  <c r="B14477" i="16"/>
  <c r="B14476" i="16"/>
  <c r="B14475" i="16"/>
  <c r="B14474" i="16"/>
  <c r="B14473" i="16"/>
  <c r="B14472" i="16"/>
  <c r="B14471" i="16"/>
  <c r="B14470" i="16"/>
  <c r="B14469" i="16"/>
  <c r="B14468" i="16"/>
  <c r="B14467" i="16"/>
  <c r="B14466" i="16"/>
  <c r="B14465" i="16"/>
  <c r="B14464" i="16"/>
  <c r="B14463" i="16"/>
  <c r="B14462" i="16"/>
  <c r="B14461" i="16"/>
  <c r="B14460" i="16"/>
  <c r="B14459" i="16"/>
  <c r="B14458" i="16"/>
  <c r="B14457" i="16"/>
  <c r="B14456" i="16"/>
  <c r="B14455" i="16"/>
  <c r="B14454" i="16"/>
  <c r="B14453" i="16"/>
  <c r="B14452" i="16"/>
  <c r="B14451" i="16"/>
  <c r="B14450" i="16"/>
  <c r="B14449" i="16"/>
  <c r="B14448" i="16"/>
  <c r="B14447" i="16"/>
  <c r="B14446" i="16"/>
  <c r="B14445" i="16"/>
  <c r="B14444" i="16"/>
  <c r="B14443" i="16"/>
  <c r="B14442" i="16"/>
  <c r="B14441" i="16"/>
  <c r="B14440" i="16"/>
  <c r="B14439" i="16"/>
  <c r="B14438" i="16"/>
  <c r="B14437" i="16"/>
  <c r="B14436" i="16"/>
  <c r="B14435" i="16"/>
  <c r="B14434" i="16"/>
  <c r="B14433" i="16"/>
  <c r="B14432" i="16"/>
  <c r="B14431" i="16"/>
  <c r="B14430" i="16"/>
  <c r="B14429" i="16"/>
  <c r="B14428" i="16"/>
  <c r="B14427" i="16"/>
  <c r="B14426" i="16"/>
  <c r="B14425" i="16"/>
  <c r="B14424" i="16"/>
  <c r="B14423" i="16"/>
  <c r="B14422" i="16"/>
  <c r="B14421" i="16"/>
  <c r="B14420" i="16"/>
  <c r="B14419" i="16"/>
  <c r="B14418" i="16"/>
  <c r="B14417" i="16"/>
  <c r="B14416" i="16"/>
  <c r="B14415" i="16"/>
  <c r="B14414" i="16"/>
  <c r="B14413" i="16"/>
  <c r="B14412" i="16"/>
  <c r="B14411" i="16"/>
  <c r="B14410" i="16"/>
  <c r="B14409" i="16"/>
  <c r="B14408" i="16"/>
  <c r="B14407" i="16"/>
  <c r="B14406" i="16"/>
  <c r="B14405" i="16"/>
  <c r="B14404" i="16"/>
  <c r="B14403" i="16"/>
  <c r="B14402" i="16"/>
  <c r="B14401" i="16"/>
  <c r="B14400" i="16"/>
  <c r="B14399" i="16"/>
  <c r="B14398" i="16"/>
  <c r="B14397" i="16"/>
  <c r="B14396" i="16"/>
  <c r="B14395" i="16"/>
  <c r="B14394" i="16"/>
  <c r="B14393" i="16"/>
  <c r="B14392" i="16"/>
  <c r="B14391" i="16"/>
  <c r="B14390" i="16"/>
  <c r="B14389" i="16"/>
  <c r="B14388" i="16"/>
  <c r="B14387" i="16"/>
  <c r="B14386" i="16"/>
  <c r="B14385" i="16"/>
  <c r="B14384" i="16"/>
  <c r="B14383" i="16"/>
  <c r="B14382" i="16"/>
  <c r="B14381" i="16"/>
  <c r="B14380" i="16"/>
  <c r="B14379" i="16"/>
  <c r="B14378" i="16"/>
  <c r="B14377" i="16"/>
  <c r="B14376" i="16"/>
  <c r="B14375" i="16"/>
  <c r="B14374" i="16"/>
  <c r="B14373" i="16"/>
  <c r="B14372" i="16"/>
  <c r="B14371" i="16"/>
  <c r="B14370" i="16"/>
  <c r="B14369" i="16"/>
  <c r="B14368" i="16"/>
  <c r="B14367" i="16"/>
  <c r="B14366" i="16"/>
  <c r="B14365" i="16"/>
  <c r="B14364" i="16"/>
  <c r="B14363" i="16"/>
  <c r="B14362" i="16"/>
  <c r="B14361" i="16"/>
  <c r="B14360" i="16"/>
  <c r="B14359" i="16"/>
  <c r="B14358" i="16"/>
  <c r="B14357" i="16"/>
  <c r="B14356" i="16"/>
  <c r="B14355" i="16"/>
  <c r="B14354" i="16"/>
  <c r="B14353" i="16"/>
  <c r="B14352" i="16"/>
  <c r="B14351" i="16"/>
  <c r="B14350" i="16"/>
  <c r="B14349" i="16"/>
  <c r="B14348" i="16"/>
  <c r="B14347" i="16"/>
  <c r="B14346" i="16"/>
  <c r="B14345" i="16"/>
  <c r="B14344" i="16"/>
  <c r="B14343" i="16"/>
  <c r="B14342" i="16"/>
  <c r="B14341" i="16"/>
  <c r="B14340" i="16"/>
  <c r="B14339" i="16"/>
  <c r="B14338" i="16"/>
  <c r="B14337" i="16"/>
  <c r="B14336" i="16"/>
  <c r="B14335" i="16"/>
  <c r="B14334" i="16"/>
  <c r="B14333" i="16"/>
  <c r="B14332" i="16"/>
  <c r="B14331" i="16"/>
  <c r="B14330" i="16"/>
  <c r="B14329" i="16"/>
  <c r="B14328" i="16"/>
  <c r="B14327" i="16"/>
  <c r="B14326" i="16"/>
  <c r="B14325" i="16"/>
  <c r="B14324" i="16"/>
  <c r="B14323" i="16"/>
  <c r="B14322" i="16"/>
  <c r="B14321" i="16"/>
  <c r="B14320" i="16"/>
  <c r="B14319" i="16"/>
  <c r="B14318" i="16"/>
  <c r="B14317" i="16"/>
  <c r="B14316" i="16"/>
  <c r="B14315" i="16"/>
  <c r="B14314" i="16"/>
  <c r="B14313" i="16"/>
  <c r="B14312" i="16"/>
  <c r="B14311" i="16"/>
  <c r="B14310" i="16"/>
  <c r="B14309" i="16"/>
  <c r="B14308" i="16"/>
  <c r="B14307" i="16"/>
  <c r="B14306" i="16"/>
  <c r="B14305" i="16"/>
  <c r="B14304" i="16"/>
  <c r="B14303" i="16"/>
  <c r="B14302" i="16"/>
  <c r="B14301" i="16"/>
  <c r="B14300" i="16"/>
  <c r="B14299" i="16"/>
  <c r="B14298" i="16"/>
  <c r="B14297" i="16"/>
  <c r="B14296" i="16"/>
  <c r="B14295" i="16"/>
  <c r="B14294" i="16"/>
  <c r="B14293" i="16"/>
  <c r="B14292" i="16"/>
  <c r="B14291" i="16"/>
  <c r="B14290" i="16"/>
  <c r="B14289" i="16"/>
  <c r="B14288" i="16"/>
  <c r="B14287" i="16"/>
  <c r="B14286" i="16"/>
  <c r="B14285" i="16"/>
  <c r="B14284" i="16"/>
  <c r="B14283" i="16"/>
  <c r="B14282" i="16"/>
  <c r="B14281" i="16"/>
  <c r="B14280" i="16"/>
  <c r="B14279" i="16"/>
  <c r="B14278" i="16"/>
  <c r="B14277" i="16"/>
  <c r="B14276" i="16"/>
  <c r="B14275" i="16"/>
  <c r="B14274" i="16"/>
  <c r="B14273" i="16"/>
  <c r="B14272" i="16"/>
  <c r="B14271" i="16"/>
  <c r="B14270" i="16"/>
  <c r="B14269" i="16"/>
  <c r="B14268" i="16"/>
  <c r="B14267" i="16"/>
  <c r="B14266" i="16"/>
  <c r="B14265" i="16"/>
  <c r="B14264" i="16"/>
  <c r="B14263" i="16"/>
  <c r="B14262" i="16"/>
  <c r="B14261" i="16"/>
  <c r="B14260" i="16"/>
  <c r="B14259" i="16"/>
  <c r="B14258" i="16"/>
  <c r="B14257" i="16"/>
  <c r="B14256" i="16"/>
  <c r="B14255" i="16"/>
  <c r="B14254" i="16"/>
  <c r="B14253" i="16"/>
  <c r="B14252" i="16"/>
  <c r="B14251" i="16"/>
  <c r="B14250" i="16"/>
  <c r="B14249" i="16"/>
  <c r="B14248" i="16"/>
  <c r="B14247" i="16"/>
  <c r="B14246" i="16"/>
  <c r="B14245" i="16"/>
  <c r="B14244" i="16"/>
  <c r="B14243" i="16"/>
  <c r="B14242" i="16"/>
  <c r="B14241" i="16"/>
  <c r="B14240" i="16"/>
  <c r="B14239" i="16"/>
  <c r="B14238" i="16"/>
  <c r="B14237" i="16"/>
  <c r="B14236" i="16"/>
  <c r="B14235" i="16"/>
  <c r="B14234" i="16"/>
  <c r="B14233" i="16"/>
  <c r="B14232" i="16"/>
  <c r="B14231" i="16"/>
  <c r="B14230" i="16"/>
  <c r="B14229" i="16"/>
  <c r="B14228" i="16"/>
  <c r="B14227" i="16"/>
  <c r="B14226" i="16"/>
  <c r="B14225" i="16"/>
  <c r="B14224" i="16"/>
  <c r="B14223" i="16"/>
  <c r="B14222" i="16"/>
  <c r="B14221" i="16"/>
  <c r="B14220" i="16"/>
  <c r="B14219" i="16"/>
  <c r="B14218" i="16"/>
  <c r="B14217" i="16"/>
  <c r="B14216" i="16"/>
  <c r="B14215" i="16"/>
  <c r="B14214" i="16"/>
  <c r="B14213" i="16"/>
  <c r="B14212" i="16"/>
  <c r="B14211" i="16"/>
  <c r="B14210" i="16"/>
  <c r="B14209" i="16"/>
  <c r="B14208" i="16"/>
  <c r="B14207" i="16"/>
  <c r="B14206" i="16"/>
  <c r="B14205" i="16"/>
  <c r="B14204" i="16"/>
  <c r="B14203" i="16"/>
  <c r="B14202" i="16"/>
  <c r="B14201" i="16"/>
  <c r="B14200" i="16"/>
  <c r="B14199" i="16"/>
  <c r="B14198" i="16"/>
  <c r="B14197" i="16"/>
  <c r="B14196" i="16"/>
  <c r="B14195" i="16"/>
  <c r="B14194" i="16"/>
  <c r="B14193" i="16"/>
  <c r="B14192" i="16"/>
  <c r="B14191" i="16"/>
  <c r="B14190" i="16"/>
  <c r="B14189" i="16"/>
  <c r="B14188" i="16"/>
  <c r="B14187" i="16"/>
  <c r="B14186" i="16"/>
  <c r="B14185" i="16"/>
  <c r="B14184" i="16"/>
  <c r="B14183" i="16"/>
  <c r="B14182" i="16"/>
  <c r="B14181" i="16"/>
  <c r="B14180" i="16"/>
  <c r="B14179" i="16"/>
  <c r="B14178" i="16"/>
  <c r="B14177" i="16"/>
  <c r="B14176" i="16"/>
  <c r="B14175" i="16"/>
  <c r="B14174" i="16"/>
  <c r="B14173" i="16"/>
  <c r="B14172" i="16"/>
  <c r="B14171" i="16"/>
  <c r="B14170" i="16"/>
  <c r="B14169" i="16"/>
  <c r="B14168" i="16"/>
  <c r="B14167" i="16"/>
  <c r="B14166" i="16"/>
  <c r="B14165" i="16"/>
  <c r="B14164" i="16"/>
  <c r="B14163" i="16"/>
  <c r="B14162" i="16"/>
  <c r="B14161" i="16"/>
  <c r="B14160" i="16"/>
  <c r="B14159" i="16"/>
  <c r="B14158" i="16"/>
  <c r="B14157" i="16"/>
  <c r="B14156" i="16"/>
  <c r="B14155" i="16"/>
  <c r="B14154" i="16"/>
  <c r="B14153" i="16"/>
  <c r="B14152" i="16"/>
  <c r="B14151" i="16"/>
  <c r="B14150" i="16"/>
  <c r="B14149" i="16"/>
  <c r="B14148" i="16"/>
  <c r="B14147" i="16"/>
  <c r="B14146" i="16"/>
  <c r="B14145" i="16"/>
  <c r="B14144" i="16"/>
  <c r="B14143" i="16"/>
  <c r="B14142" i="16"/>
  <c r="B14141" i="16"/>
  <c r="B14140" i="16"/>
  <c r="B14139" i="16"/>
  <c r="B14138" i="16"/>
  <c r="B14137" i="16"/>
  <c r="B14136" i="16"/>
  <c r="B14135" i="16"/>
  <c r="B14134" i="16"/>
  <c r="B14133" i="16"/>
  <c r="B14132" i="16"/>
  <c r="B14131" i="16"/>
  <c r="B14130" i="16"/>
  <c r="B14129" i="16"/>
  <c r="B14128" i="16"/>
  <c r="B14127" i="16"/>
  <c r="B14126" i="16"/>
  <c r="B14125" i="16"/>
  <c r="B14124" i="16"/>
  <c r="B14123" i="16"/>
  <c r="B14122" i="16"/>
  <c r="B14121" i="16"/>
  <c r="B14120" i="16"/>
  <c r="B14119" i="16"/>
  <c r="B14118" i="16"/>
  <c r="B14117" i="16"/>
  <c r="B14116" i="16"/>
  <c r="B14115" i="16"/>
  <c r="B14114" i="16"/>
  <c r="B14113" i="16"/>
  <c r="B14112" i="16"/>
  <c r="B14111" i="16"/>
  <c r="B14110" i="16"/>
  <c r="B14109" i="16"/>
  <c r="B14108" i="16"/>
  <c r="B14107" i="16"/>
  <c r="B14106" i="16"/>
  <c r="B14105" i="16"/>
  <c r="B14104" i="16"/>
  <c r="B14103" i="16"/>
  <c r="B14102" i="16"/>
  <c r="B14101" i="16"/>
  <c r="B14100" i="16"/>
  <c r="B14099" i="16"/>
  <c r="B14098" i="16"/>
  <c r="B14097" i="16"/>
  <c r="B14096" i="16"/>
  <c r="B14095" i="16"/>
  <c r="B14094" i="16"/>
  <c r="B14093" i="16"/>
  <c r="B14092" i="16"/>
  <c r="B14091" i="16"/>
  <c r="B14090" i="16"/>
  <c r="B14089" i="16"/>
  <c r="B14088" i="16"/>
  <c r="B14087" i="16"/>
  <c r="B14086" i="16"/>
  <c r="B14085" i="16"/>
  <c r="B14084" i="16"/>
  <c r="B14083" i="16"/>
  <c r="B14082" i="16"/>
  <c r="B14081" i="16"/>
  <c r="B14080" i="16"/>
  <c r="B14079" i="16"/>
  <c r="B14078" i="16"/>
  <c r="B14077" i="16"/>
  <c r="B14076" i="16"/>
  <c r="B14075" i="16"/>
  <c r="B14074" i="16"/>
  <c r="B14073" i="16"/>
  <c r="B14072" i="16"/>
  <c r="B14071" i="16"/>
  <c r="B14070" i="16"/>
  <c r="B14069" i="16"/>
  <c r="B14068" i="16"/>
  <c r="B14067" i="16"/>
  <c r="B14066" i="16"/>
  <c r="B14065" i="16"/>
  <c r="B14064" i="16"/>
  <c r="B14063" i="16"/>
  <c r="B14062" i="16"/>
  <c r="B14061" i="16"/>
  <c r="B14060" i="16"/>
  <c r="B14059" i="16"/>
  <c r="B14058" i="16"/>
  <c r="B14057" i="16"/>
  <c r="B14056" i="16"/>
  <c r="B14055" i="16"/>
  <c r="B14054" i="16"/>
  <c r="B14053" i="16"/>
  <c r="B14052" i="16"/>
  <c r="B14051" i="16"/>
  <c r="B14050" i="16"/>
  <c r="B14049" i="16"/>
  <c r="B14048" i="16"/>
  <c r="B14047" i="16"/>
  <c r="B14046" i="16"/>
  <c r="B14045" i="16"/>
  <c r="B14044" i="16"/>
  <c r="B14043" i="16"/>
  <c r="B14042" i="16"/>
  <c r="B14041" i="16"/>
  <c r="B14040" i="16"/>
  <c r="B14039" i="16"/>
  <c r="B14038" i="16"/>
  <c r="B14037" i="16"/>
  <c r="B14036" i="16"/>
  <c r="B14035" i="16"/>
  <c r="B14034" i="16"/>
  <c r="B14033" i="16"/>
  <c r="B14032" i="16"/>
  <c r="B14031" i="16"/>
  <c r="B14030" i="16"/>
  <c r="B14029" i="16"/>
  <c r="B14028" i="16"/>
  <c r="B14027" i="16"/>
  <c r="B14026" i="16"/>
  <c r="B14025" i="16"/>
  <c r="B14024" i="16"/>
  <c r="B14023" i="16"/>
  <c r="B14022" i="16"/>
  <c r="B14021" i="16"/>
  <c r="B14020" i="16"/>
  <c r="B14019" i="16"/>
  <c r="B14018" i="16"/>
  <c r="B14017" i="16"/>
  <c r="B14016" i="16"/>
  <c r="B14015" i="16"/>
  <c r="B14014" i="16"/>
  <c r="B14013" i="16"/>
  <c r="B14012" i="16"/>
  <c r="B14011" i="16"/>
  <c r="B14010" i="16"/>
  <c r="B14009" i="16"/>
  <c r="B14008" i="16"/>
  <c r="B14007" i="16"/>
  <c r="B14006" i="16"/>
  <c r="B14005" i="16"/>
  <c r="B14004" i="16"/>
  <c r="B14003" i="16"/>
  <c r="B14002" i="16"/>
  <c r="B14001" i="16"/>
  <c r="B14000" i="16"/>
  <c r="B13999" i="16"/>
  <c r="B13998" i="16"/>
  <c r="B13997" i="16"/>
  <c r="B13996" i="16"/>
  <c r="B13995" i="16"/>
  <c r="B13994" i="16"/>
  <c r="B13993" i="16"/>
  <c r="B13992" i="16"/>
  <c r="B13991" i="16"/>
  <c r="B13990" i="16"/>
  <c r="B13989" i="16"/>
  <c r="B13988" i="16"/>
  <c r="B13987" i="16"/>
  <c r="B13986" i="16"/>
  <c r="B13985" i="16"/>
  <c r="B13984" i="16"/>
  <c r="B13983" i="16"/>
  <c r="B13982" i="16"/>
  <c r="B13981" i="16"/>
  <c r="B13980" i="16"/>
  <c r="B13979" i="16"/>
  <c r="B13978" i="16"/>
  <c r="B13977" i="16"/>
  <c r="B13976" i="16"/>
  <c r="B13975" i="16"/>
  <c r="B13974" i="16"/>
  <c r="B13973" i="16"/>
  <c r="B13972" i="16"/>
  <c r="B13971" i="16"/>
  <c r="B13970" i="16"/>
  <c r="B13969" i="16"/>
  <c r="B13968" i="16"/>
  <c r="B13967" i="16"/>
  <c r="B13966" i="16"/>
  <c r="B13965" i="16"/>
  <c r="B13964" i="16"/>
  <c r="B13963" i="16"/>
  <c r="B13962" i="16"/>
  <c r="B13961" i="16"/>
  <c r="B13960" i="16"/>
  <c r="B13959" i="16"/>
  <c r="B13958" i="16"/>
  <c r="B13957" i="16"/>
  <c r="B13956" i="16"/>
  <c r="B13955" i="16"/>
  <c r="B13954" i="16"/>
  <c r="B13953" i="16"/>
  <c r="B13952" i="16"/>
  <c r="B13951" i="16"/>
  <c r="B13950" i="16"/>
  <c r="B13949" i="16"/>
  <c r="B13948" i="16"/>
  <c r="B13947" i="16"/>
  <c r="B13946" i="16"/>
  <c r="B13945" i="16"/>
  <c r="B13944" i="16"/>
  <c r="B13943" i="16"/>
  <c r="B13942" i="16"/>
  <c r="B13941" i="16"/>
  <c r="B13940" i="16"/>
  <c r="B13939" i="16"/>
  <c r="B13938" i="16"/>
  <c r="B13937" i="16"/>
  <c r="B13936" i="16"/>
  <c r="B13935" i="16"/>
  <c r="B13934" i="16"/>
  <c r="B13933" i="16"/>
  <c r="B13932" i="16"/>
  <c r="B13931" i="16"/>
  <c r="B13930" i="16"/>
  <c r="B13929" i="16"/>
  <c r="B13928" i="16"/>
  <c r="B13927" i="16"/>
  <c r="B13926" i="16"/>
  <c r="B13925" i="16"/>
  <c r="B13924" i="16"/>
  <c r="B13923" i="16"/>
  <c r="B13922" i="16"/>
  <c r="B13921" i="16"/>
  <c r="B13920" i="16"/>
  <c r="B13919" i="16"/>
  <c r="B13918" i="16"/>
  <c r="B13917" i="16"/>
  <c r="B13916" i="16"/>
  <c r="B13915" i="16"/>
  <c r="B13914" i="16"/>
  <c r="B13913" i="16"/>
  <c r="B13912" i="16"/>
  <c r="B13911" i="16"/>
  <c r="B13910" i="16"/>
  <c r="B13909" i="16"/>
  <c r="B13908" i="16"/>
  <c r="B13907" i="16"/>
  <c r="B13906" i="16"/>
  <c r="B13905" i="16"/>
  <c r="B13904" i="16"/>
  <c r="B13903" i="16"/>
  <c r="B13902" i="16"/>
  <c r="B13901" i="16"/>
  <c r="B13900" i="16"/>
  <c r="B13899" i="16"/>
  <c r="B13898" i="16"/>
  <c r="B13897" i="16"/>
  <c r="B13896" i="16"/>
  <c r="B13895" i="16"/>
  <c r="B13894" i="16"/>
  <c r="B13893" i="16"/>
  <c r="B13892" i="16"/>
  <c r="B13891" i="16"/>
  <c r="B13890" i="16"/>
  <c r="B13889" i="16"/>
  <c r="B13888" i="16"/>
  <c r="B13887" i="16"/>
  <c r="B13886" i="16"/>
  <c r="B13885" i="16"/>
  <c r="B13884" i="16"/>
  <c r="B13883" i="16"/>
  <c r="B13882" i="16"/>
  <c r="B13881" i="16"/>
  <c r="B13880" i="16"/>
  <c r="B13879" i="16"/>
  <c r="B13878" i="16"/>
  <c r="B13877" i="16"/>
  <c r="B13876" i="16"/>
  <c r="B13875" i="16"/>
  <c r="B13874" i="16"/>
  <c r="B13873" i="16"/>
  <c r="B13872" i="16"/>
  <c r="B13871" i="16"/>
  <c r="B13870" i="16"/>
  <c r="B13869" i="16"/>
  <c r="B13868" i="16"/>
  <c r="B13867" i="16"/>
  <c r="B13866" i="16"/>
  <c r="B13865" i="16"/>
  <c r="B13864" i="16"/>
  <c r="B13863" i="16"/>
  <c r="B13862" i="16"/>
  <c r="B13861" i="16"/>
  <c r="B13860" i="16"/>
  <c r="B13859" i="16"/>
  <c r="B13858" i="16"/>
  <c r="B13857" i="16"/>
  <c r="B13856" i="16"/>
  <c r="B13855" i="16"/>
  <c r="B13854" i="16"/>
  <c r="B13853" i="16"/>
  <c r="B13852" i="16"/>
  <c r="B13851" i="16"/>
  <c r="B13850" i="16"/>
  <c r="B13849" i="16"/>
  <c r="B13848" i="16"/>
  <c r="B13847" i="16"/>
  <c r="B13846" i="16"/>
  <c r="B13845" i="16"/>
  <c r="B13844" i="16"/>
  <c r="B13843" i="16"/>
  <c r="B13842" i="16"/>
  <c r="B13841" i="16"/>
  <c r="B13840" i="16"/>
  <c r="B13839" i="16"/>
  <c r="B13838" i="16"/>
  <c r="B13837" i="16"/>
  <c r="B13836" i="16"/>
  <c r="B13835" i="16"/>
  <c r="B13834" i="16"/>
  <c r="B13833" i="16"/>
  <c r="B13832" i="16"/>
  <c r="B13831" i="16"/>
  <c r="B13830" i="16"/>
  <c r="B13829" i="16"/>
  <c r="B13828" i="16"/>
  <c r="B13827" i="16"/>
  <c r="B13826" i="16"/>
  <c r="B13825" i="16"/>
  <c r="B13824" i="16"/>
  <c r="B13823" i="16"/>
  <c r="B13822" i="16"/>
  <c r="B13821" i="16"/>
  <c r="B13820" i="16"/>
  <c r="B13819" i="16"/>
  <c r="B13818" i="16"/>
  <c r="B13817" i="16"/>
  <c r="B13816" i="16"/>
  <c r="B13815" i="16"/>
  <c r="B13814" i="16"/>
  <c r="B13813" i="16"/>
  <c r="B13812" i="16"/>
  <c r="B13811" i="16"/>
  <c r="B13810" i="16"/>
  <c r="B13809" i="16"/>
  <c r="B13808" i="16"/>
  <c r="B13807" i="16"/>
  <c r="B13806" i="16"/>
  <c r="B13805" i="16"/>
  <c r="B13804" i="16"/>
  <c r="B13803" i="16"/>
  <c r="B13802" i="16"/>
  <c r="B13801" i="16"/>
  <c r="B13800" i="16"/>
  <c r="B13799" i="16"/>
  <c r="B13798" i="16"/>
  <c r="B13797" i="16"/>
  <c r="B13796" i="16"/>
  <c r="B13795" i="16"/>
  <c r="B13794" i="16"/>
  <c r="B13793" i="16"/>
  <c r="B13792" i="16"/>
  <c r="B13791" i="16"/>
  <c r="B13790" i="16"/>
  <c r="B13789" i="16"/>
  <c r="B13788" i="16"/>
  <c r="B13787" i="16"/>
  <c r="B13786" i="16"/>
  <c r="B13785" i="16"/>
  <c r="B13784" i="16"/>
  <c r="B13783" i="16"/>
  <c r="B13782" i="16"/>
  <c r="B13781" i="16"/>
  <c r="B13780" i="16"/>
  <c r="B13779" i="16"/>
  <c r="B13778" i="16"/>
  <c r="B13777" i="16"/>
  <c r="B13776" i="16"/>
  <c r="B13775" i="16"/>
  <c r="B13774" i="16"/>
  <c r="B13773" i="16"/>
  <c r="B13772" i="16"/>
  <c r="B13771" i="16"/>
  <c r="B13770" i="16"/>
  <c r="B13769" i="16"/>
  <c r="B13768" i="16"/>
  <c r="B13767" i="16"/>
  <c r="B13766" i="16"/>
  <c r="B13765" i="16"/>
  <c r="B13764" i="16"/>
  <c r="B13763" i="16"/>
  <c r="B13762" i="16"/>
  <c r="B13761" i="16"/>
  <c r="B13760" i="16"/>
  <c r="B13759" i="16"/>
  <c r="B13758" i="16"/>
  <c r="B13757" i="16"/>
  <c r="B13756" i="16"/>
  <c r="B13755" i="16"/>
  <c r="B13754" i="16"/>
  <c r="B13753" i="16"/>
  <c r="B13752" i="16"/>
  <c r="B13751" i="16"/>
  <c r="B13750" i="16"/>
  <c r="B13749" i="16"/>
  <c r="B13748" i="16"/>
  <c r="B13747" i="16"/>
  <c r="B13746" i="16"/>
  <c r="B13745" i="16"/>
  <c r="B13744" i="16"/>
  <c r="B13743" i="16"/>
  <c r="B13742" i="16"/>
  <c r="B13741" i="16"/>
  <c r="B13740" i="16"/>
  <c r="B13739" i="16"/>
  <c r="B13738" i="16"/>
  <c r="B13737" i="16"/>
  <c r="B13736" i="16"/>
  <c r="B13735" i="16"/>
  <c r="B13734" i="16"/>
  <c r="B13733" i="16"/>
  <c r="B13732" i="16"/>
  <c r="B13731" i="16"/>
  <c r="B13730" i="16"/>
  <c r="B13729" i="16"/>
  <c r="B13728" i="16"/>
  <c r="B13727" i="16"/>
  <c r="B13726" i="16"/>
  <c r="B13725" i="16"/>
  <c r="B13724" i="16"/>
  <c r="B13723" i="16"/>
  <c r="B13722" i="16"/>
  <c r="B13721" i="16"/>
  <c r="B13720" i="16"/>
  <c r="B13719" i="16"/>
  <c r="B13718" i="16"/>
  <c r="B13717" i="16"/>
  <c r="B13716" i="16"/>
  <c r="B13715" i="16"/>
  <c r="B13714" i="16"/>
  <c r="B13713" i="16"/>
  <c r="B13712" i="16"/>
  <c r="B13711" i="16"/>
  <c r="B13710" i="16"/>
  <c r="B13709" i="16"/>
  <c r="B13708" i="16"/>
  <c r="B13707" i="16"/>
  <c r="B13706" i="16"/>
  <c r="B13705" i="16"/>
  <c r="B13704" i="16"/>
  <c r="B13703" i="16"/>
  <c r="B13702" i="16"/>
  <c r="B13701" i="16"/>
  <c r="B13700" i="16"/>
  <c r="B13699" i="16"/>
  <c r="B13698" i="16"/>
  <c r="B13697" i="16"/>
  <c r="B13696" i="16"/>
  <c r="B13695" i="16"/>
  <c r="B13694" i="16"/>
  <c r="B13693" i="16"/>
  <c r="B13692" i="16"/>
  <c r="B13691" i="16"/>
  <c r="B13690" i="16"/>
  <c r="B13689" i="16"/>
  <c r="B13688" i="16"/>
  <c r="B13687" i="16"/>
  <c r="B13686" i="16"/>
  <c r="B13685" i="16"/>
  <c r="B13684" i="16"/>
  <c r="B13683" i="16"/>
  <c r="B13682" i="16"/>
  <c r="B13681" i="16"/>
  <c r="B13680" i="16"/>
  <c r="B13679" i="16"/>
  <c r="B13678" i="16"/>
  <c r="B13677" i="16"/>
  <c r="B13676" i="16"/>
  <c r="B13675" i="16"/>
  <c r="B13674" i="16"/>
  <c r="B13673" i="16"/>
  <c r="B13672" i="16"/>
  <c r="B13671" i="16"/>
  <c r="B13670" i="16"/>
  <c r="B13669" i="16"/>
  <c r="B13668" i="16"/>
  <c r="B13667" i="16"/>
  <c r="B13666" i="16"/>
  <c r="B13665" i="16"/>
  <c r="B13664" i="16"/>
  <c r="B13663" i="16"/>
  <c r="B13662" i="16"/>
  <c r="B13661" i="16"/>
  <c r="B13660" i="16"/>
  <c r="B13659" i="16"/>
  <c r="B13658" i="16"/>
  <c r="B13657" i="16"/>
  <c r="B13656" i="16"/>
  <c r="B13655" i="16"/>
  <c r="B13654" i="16"/>
  <c r="B13653" i="16"/>
  <c r="B13652" i="16"/>
  <c r="B13651" i="16"/>
  <c r="B13650" i="16"/>
  <c r="B13649" i="16"/>
  <c r="B13648" i="16"/>
  <c r="B13647" i="16"/>
  <c r="B13646" i="16"/>
  <c r="B13645" i="16"/>
  <c r="B13644" i="16"/>
  <c r="B13643" i="16"/>
  <c r="B13642" i="16"/>
  <c r="B13641" i="16"/>
  <c r="B13640" i="16"/>
  <c r="B13639" i="16"/>
  <c r="B13638" i="16"/>
  <c r="B13637" i="16"/>
  <c r="B13636" i="16"/>
  <c r="B13635" i="16"/>
  <c r="B13634" i="16"/>
  <c r="B13633" i="16"/>
  <c r="B13632" i="16"/>
  <c r="B13631" i="16"/>
  <c r="B13630" i="16"/>
  <c r="B13629" i="16"/>
  <c r="B13628" i="16"/>
  <c r="B13627" i="16"/>
  <c r="B13626" i="16"/>
  <c r="B13625" i="16"/>
  <c r="B13624" i="16"/>
  <c r="B13623" i="16"/>
  <c r="B13622" i="16"/>
  <c r="B13621" i="16"/>
  <c r="B13620" i="16"/>
  <c r="B13619" i="16"/>
  <c r="B13618" i="16"/>
  <c r="B13617" i="16"/>
  <c r="B13616" i="16"/>
  <c r="B13615" i="16"/>
  <c r="B13614" i="16"/>
  <c r="B13613" i="16"/>
  <c r="B13612" i="16"/>
  <c r="B13611" i="16"/>
  <c r="B13610" i="16"/>
  <c r="B13609" i="16"/>
  <c r="B13608" i="16"/>
  <c r="B13607" i="16"/>
  <c r="B13606" i="16"/>
  <c r="B13605" i="16"/>
  <c r="B13604" i="16"/>
  <c r="B13603" i="16"/>
  <c r="B13602" i="16"/>
  <c r="B13601" i="16"/>
  <c r="B13600" i="16"/>
  <c r="B13599" i="16"/>
  <c r="B13598" i="16"/>
  <c r="B13597" i="16"/>
  <c r="B13596" i="16"/>
  <c r="B13595" i="16"/>
  <c r="B13594" i="16"/>
  <c r="B13593" i="16"/>
  <c r="B13592" i="16"/>
  <c r="B13591" i="16"/>
  <c r="B13590" i="16"/>
  <c r="B13589" i="16"/>
  <c r="B13588" i="16"/>
  <c r="B13587" i="16"/>
  <c r="B13586" i="16"/>
  <c r="B13585" i="16"/>
  <c r="B13584" i="16"/>
  <c r="B13583" i="16"/>
  <c r="B13582" i="16"/>
  <c r="B13581" i="16"/>
  <c r="B13580" i="16"/>
  <c r="B13579" i="16"/>
  <c r="B13578" i="16"/>
  <c r="B13577" i="16"/>
  <c r="B13576" i="16"/>
  <c r="B13575" i="16"/>
  <c r="B13574" i="16"/>
  <c r="B13573" i="16"/>
  <c r="B13572" i="16"/>
  <c r="B13571" i="16"/>
  <c r="B13570" i="16"/>
  <c r="B13569" i="16"/>
  <c r="B13568" i="16"/>
  <c r="B13567" i="16"/>
  <c r="B13566" i="16"/>
  <c r="B13565" i="16"/>
  <c r="B13564" i="16"/>
  <c r="B13563" i="16"/>
  <c r="B13562" i="16"/>
  <c r="B13561" i="16"/>
  <c r="B13560" i="16"/>
  <c r="B13559" i="16"/>
  <c r="B13558" i="16"/>
  <c r="B13557" i="16"/>
  <c r="B13556" i="16"/>
  <c r="B13555" i="16"/>
  <c r="B13554" i="16"/>
  <c r="B13553" i="16"/>
  <c r="B13552" i="16"/>
  <c r="B13551" i="16"/>
  <c r="B13550" i="16"/>
  <c r="B13549" i="16"/>
  <c r="B13548" i="16"/>
  <c r="B13547" i="16"/>
  <c r="B13546" i="16"/>
  <c r="B13545" i="16"/>
  <c r="B13544" i="16"/>
  <c r="B13543" i="16"/>
  <c r="B13542" i="16"/>
  <c r="B13541" i="16"/>
  <c r="B13540" i="16"/>
  <c r="B13539" i="16"/>
  <c r="B13538" i="16"/>
  <c r="B13537" i="16"/>
  <c r="B13536" i="16"/>
  <c r="B13535" i="16"/>
  <c r="B13534" i="16"/>
  <c r="B13533" i="16"/>
  <c r="B13532" i="16"/>
  <c r="B13531" i="16"/>
  <c r="B13530" i="16"/>
  <c r="B13529" i="16"/>
  <c r="B13528" i="16"/>
  <c r="B13527" i="16"/>
  <c r="B13526" i="16"/>
  <c r="B13525" i="16"/>
  <c r="B13524" i="16"/>
  <c r="B13523" i="16"/>
  <c r="B13522" i="16"/>
  <c r="B13521" i="16"/>
  <c r="B13520" i="16"/>
  <c r="B13519" i="16"/>
  <c r="B13518" i="16"/>
  <c r="B13517" i="16"/>
  <c r="B13516" i="16"/>
  <c r="B13515" i="16"/>
  <c r="B13514" i="16"/>
  <c r="B13513" i="16"/>
  <c r="B13512" i="16"/>
  <c r="B13511" i="16"/>
  <c r="B13510" i="16"/>
  <c r="B13509" i="16"/>
  <c r="B13508" i="16"/>
  <c r="B13507" i="16"/>
  <c r="B13506" i="16"/>
  <c r="B13505" i="16"/>
  <c r="B13504" i="16"/>
  <c r="B13503" i="16"/>
  <c r="B13502" i="16"/>
  <c r="B13501" i="16"/>
  <c r="B13500" i="16"/>
  <c r="B13499" i="16"/>
  <c r="B13498" i="16"/>
  <c r="B13497" i="16"/>
  <c r="B13496" i="16"/>
  <c r="B13495" i="16"/>
  <c r="B13494" i="16"/>
  <c r="B13493" i="16"/>
  <c r="B13492" i="16"/>
  <c r="B13491" i="16"/>
  <c r="B13490" i="16"/>
  <c r="B13489" i="16"/>
  <c r="B13488" i="16"/>
  <c r="B13487" i="16"/>
  <c r="B13486" i="16"/>
  <c r="B13485" i="16"/>
  <c r="B13484" i="16"/>
  <c r="B13483" i="16"/>
  <c r="B13482" i="16"/>
  <c r="B13481" i="16"/>
  <c r="B13480" i="16"/>
  <c r="B13479" i="16"/>
  <c r="B13478" i="16"/>
  <c r="B13477" i="16"/>
  <c r="B13476" i="16"/>
  <c r="B13475" i="16"/>
  <c r="B13474" i="16"/>
  <c r="B13473" i="16"/>
  <c r="B13472" i="16"/>
  <c r="B13471" i="16"/>
  <c r="B13470" i="16"/>
  <c r="B13469" i="16"/>
  <c r="B13468" i="16"/>
  <c r="B13467" i="16"/>
  <c r="B13466" i="16"/>
  <c r="B13465" i="16"/>
  <c r="B13464" i="16"/>
  <c r="B13463" i="16"/>
  <c r="B13462" i="16"/>
  <c r="B13461" i="16"/>
  <c r="B13460" i="16"/>
  <c r="B13459" i="16"/>
  <c r="B13458" i="16"/>
  <c r="B13457" i="16"/>
  <c r="B13456" i="16"/>
  <c r="B13455" i="16"/>
  <c r="B13454" i="16"/>
  <c r="B13453" i="16"/>
  <c r="B13452" i="16"/>
  <c r="B13451" i="16"/>
  <c r="B13450" i="16"/>
  <c r="B13449" i="16"/>
  <c r="B13448" i="16"/>
  <c r="B13447" i="16"/>
  <c r="B13446" i="16"/>
  <c r="B13445" i="16"/>
  <c r="B13444" i="16"/>
  <c r="B13443" i="16"/>
  <c r="B13442" i="16"/>
  <c r="B13441" i="16"/>
  <c r="B13440" i="16"/>
  <c r="B13439" i="16"/>
  <c r="B13438" i="16"/>
  <c r="B13437" i="16"/>
  <c r="B13436" i="16"/>
  <c r="B13435" i="16"/>
  <c r="B13434" i="16"/>
  <c r="B13433" i="16"/>
  <c r="B13432" i="16"/>
  <c r="B13431" i="16"/>
  <c r="B13430" i="16"/>
  <c r="B13429" i="16"/>
  <c r="B13428" i="16"/>
  <c r="B13427" i="16"/>
  <c r="B13426" i="16"/>
  <c r="B13425" i="16"/>
  <c r="B13424" i="16"/>
  <c r="B13423" i="16"/>
  <c r="B13422" i="16"/>
  <c r="B13421" i="16"/>
  <c r="B13420" i="16"/>
  <c r="B13419" i="16"/>
  <c r="B13418" i="16"/>
  <c r="B13417" i="16"/>
  <c r="B13416" i="16"/>
  <c r="B13415" i="16"/>
  <c r="B13414" i="16"/>
  <c r="B13413" i="16"/>
  <c r="B13412" i="16"/>
  <c r="B13411" i="16"/>
  <c r="B13410" i="16"/>
  <c r="B13409" i="16"/>
  <c r="B13408" i="16"/>
  <c r="B13407" i="16"/>
  <c r="B13406" i="16"/>
  <c r="B13405" i="16"/>
  <c r="B13404" i="16"/>
  <c r="B13403" i="16"/>
  <c r="B13402" i="16"/>
  <c r="B13401" i="16"/>
  <c r="B13400" i="16"/>
  <c r="B13399" i="16"/>
  <c r="B13398" i="16"/>
  <c r="B13397" i="16"/>
  <c r="B13396" i="16"/>
  <c r="B13395" i="16"/>
  <c r="B13394" i="16"/>
  <c r="B13393" i="16"/>
  <c r="B13392" i="16"/>
  <c r="B13391" i="16"/>
  <c r="B13390" i="16"/>
  <c r="B13389" i="16"/>
  <c r="B13388" i="16"/>
  <c r="B13387" i="16"/>
  <c r="B13386" i="16"/>
  <c r="B13385" i="16"/>
  <c r="B13384" i="16"/>
  <c r="B13383" i="16"/>
  <c r="B13382" i="16"/>
  <c r="B13381" i="16"/>
  <c r="B13380" i="16"/>
  <c r="B13379" i="16"/>
  <c r="B13378" i="16"/>
  <c r="B13377" i="16"/>
  <c r="B13376" i="16"/>
  <c r="B13375" i="16"/>
  <c r="B13374" i="16"/>
  <c r="B13373" i="16"/>
  <c r="B13372" i="16"/>
  <c r="B13371" i="16"/>
  <c r="B13370" i="16"/>
  <c r="B13369" i="16"/>
  <c r="B13368" i="16"/>
  <c r="B13367" i="16"/>
  <c r="B13366" i="16"/>
  <c r="B13365" i="16"/>
  <c r="B13364" i="16"/>
  <c r="B13363" i="16"/>
  <c r="B13362" i="16"/>
  <c r="B13361" i="16"/>
  <c r="B13360" i="16"/>
  <c r="B13359" i="16"/>
  <c r="B13358" i="16"/>
  <c r="B13357" i="16"/>
  <c r="B13356" i="16"/>
  <c r="B13355" i="16"/>
  <c r="B13354" i="16"/>
  <c r="B13353" i="16"/>
  <c r="B13352" i="16"/>
  <c r="B13351" i="16"/>
  <c r="B13350" i="16"/>
  <c r="B13349" i="16"/>
  <c r="B13348" i="16"/>
  <c r="B13347" i="16"/>
  <c r="B13346" i="16"/>
  <c r="B13345" i="16"/>
  <c r="B13344" i="16"/>
  <c r="B13343" i="16"/>
  <c r="B13342" i="16"/>
  <c r="B13341" i="16"/>
  <c r="B13340" i="16"/>
  <c r="B13339" i="16"/>
  <c r="B13338" i="16"/>
  <c r="B13337" i="16"/>
  <c r="B13336" i="16"/>
  <c r="B13335" i="16"/>
  <c r="B13334" i="16"/>
  <c r="B13333" i="16"/>
  <c r="B13332" i="16"/>
  <c r="B13331" i="16"/>
  <c r="B13330" i="16"/>
  <c r="B13329" i="16"/>
  <c r="B13328" i="16"/>
  <c r="B13327" i="16"/>
  <c r="B13326" i="16"/>
  <c r="B13325" i="16"/>
  <c r="B13324" i="16"/>
  <c r="B13323" i="16"/>
  <c r="B13322" i="16"/>
  <c r="B13321" i="16"/>
  <c r="B13320" i="16"/>
  <c r="B13319" i="16"/>
  <c r="B13318" i="16"/>
  <c r="B13317" i="16"/>
  <c r="B13316" i="16"/>
  <c r="B13315" i="16"/>
  <c r="B13314" i="16"/>
  <c r="B13313" i="16"/>
  <c r="B13312" i="16"/>
  <c r="B13311" i="16"/>
  <c r="B13310" i="16"/>
  <c r="B13309" i="16"/>
  <c r="B13308" i="16"/>
  <c r="B13307" i="16"/>
  <c r="B13306" i="16"/>
  <c r="B13305" i="16"/>
  <c r="B13304" i="16"/>
  <c r="B13303" i="16"/>
  <c r="B13302" i="16"/>
  <c r="B13301" i="16"/>
  <c r="B13300" i="16"/>
  <c r="B13299" i="16"/>
  <c r="B13298" i="16"/>
  <c r="B13297" i="16"/>
  <c r="B13296" i="16"/>
  <c r="B13295" i="16"/>
  <c r="B13294" i="16"/>
  <c r="B13293" i="16"/>
  <c r="B13292" i="16"/>
  <c r="B13291" i="16"/>
  <c r="B13290" i="16"/>
  <c r="B13289" i="16"/>
  <c r="B13288" i="16"/>
  <c r="B13287" i="16"/>
  <c r="B13286" i="16"/>
  <c r="B13285" i="16"/>
  <c r="B13284" i="16"/>
  <c r="B13283" i="16"/>
  <c r="B13282" i="16"/>
  <c r="B13281" i="16"/>
  <c r="B13280" i="16"/>
  <c r="B13279" i="16"/>
  <c r="B13278" i="16"/>
  <c r="B13277" i="16"/>
  <c r="B13276" i="16"/>
  <c r="B13275" i="16"/>
  <c r="B13274" i="16"/>
  <c r="B13273" i="16"/>
  <c r="B13272" i="16"/>
  <c r="B13271" i="16"/>
  <c r="B13270" i="16"/>
  <c r="B13269" i="16"/>
  <c r="B13268" i="16"/>
  <c r="B13267" i="16"/>
  <c r="B13266" i="16"/>
  <c r="B13265" i="16"/>
  <c r="B13264" i="16"/>
  <c r="B13263" i="16"/>
  <c r="B13262" i="16"/>
  <c r="B13261" i="16"/>
  <c r="B13260" i="16"/>
  <c r="B13259" i="16"/>
  <c r="B13258" i="16"/>
  <c r="B13257" i="16"/>
  <c r="B13256" i="16"/>
  <c r="B13255" i="16"/>
  <c r="B13254" i="16"/>
  <c r="B13253" i="16"/>
  <c r="B13252" i="16"/>
  <c r="B13251" i="16"/>
  <c r="B13250" i="16"/>
  <c r="B13249" i="16"/>
  <c r="B13248" i="16"/>
  <c r="B13247" i="16"/>
  <c r="B13246" i="16"/>
  <c r="B13245" i="16"/>
  <c r="B13244" i="16"/>
  <c r="B13243" i="16"/>
  <c r="B13242" i="16"/>
  <c r="B13241" i="16"/>
  <c r="B13240" i="16"/>
  <c r="B13239" i="16"/>
  <c r="B13238" i="16"/>
  <c r="B13237" i="16"/>
  <c r="B13236" i="16"/>
  <c r="B13235" i="16"/>
  <c r="B13234" i="16"/>
  <c r="B13233" i="16"/>
  <c r="B13232" i="16"/>
  <c r="B13231" i="16"/>
  <c r="B13230" i="16"/>
  <c r="B13229" i="16"/>
  <c r="B13228" i="16"/>
  <c r="B13227" i="16"/>
  <c r="B13226" i="16"/>
  <c r="B13225" i="16"/>
  <c r="B13224" i="16"/>
  <c r="B13223" i="16"/>
  <c r="B13222" i="16"/>
  <c r="B13221" i="16"/>
  <c r="B13220" i="16"/>
  <c r="B13219" i="16"/>
  <c r="B13218" i="16"/>
  <c r="B13217" i="16"/>
  <c r="B13216" i="16"/>
  <c r="B13215" i="16"/>
  <c r="B13214" i="16"/>
  <c r="B13213" i="16"/>
  <c r="B13212" i="16"/>
  <c r="B13211" i="16"/>
  <c r="B13210" i="16"/>
  <c r="B13209" i="16"/>
  <c r="B13208" i="16"/>
  <c r="B13207" i="16"/>
  <c r="B13206" i="16"/>
  <c r="B13205" i="16"/>
  <c r="B13204" i="16"/>
  <c r="B13203" i="16"/>
  <c r="B13202" i="16"/>
  <c r="B13201" i="16"/>
  <c r="B13200" i="16"/>
  <c r="B13199" i="16"/>
  <c r="B13198" i="16"/>
  <c r="B13197" i="16"/>
  <c r="B13196" i="16"/>
  <c r="B13195" i="16"/>
  <c r="B13194" i="16"/>
  <c r="B13193" i="16"/>
  <c r="B13192" i="16"/>
  <c r="B13191" i="16"/>
  <c r="B13190" i="16"/>
  <c r="B13189" i="16"/>
  <c r="B13188" i="16"/>
  <c r="B13187" i="16"/>
  <c r="B13186" i="16"/>
  <c r="B13185" i="16"/>
  <c r="B13184" i="16"/>
  <c r="B13183" i="16"/>
  <c r="B13182" i="16"/>
  <c r="B13181" i="16"/>
  <c r="B13180" i="16"/>
  <c r="B13179" i="16"/>
  <c r="B13178" i="16"/>
  <c r="B13177" i="16"/>
  <c r="B13176" i="16"/>
  <c r="B13175" i="16"/>
  <c r="B13174" i="16"/>
  <c r="B13173" i="16"/>
  <c r="B13172" i="16"/>
  <c r="B13171" i="16"/>
  <c r="B13170" i="16"/>
  <c r="B13169" i="16"/>
  <c r="B13168" i="16"/>
  <c r="B13167" i="16"/>
  <c r="B13166" i="16"/>
  <c r="B13165" i="16"/>
  <c r="B13164" i="16"/>
  <c r="B13163" i="16"/>
  <c r="B13162" i="16"/>
  <c r="B13161" i="16"/>
  <c r="B13160" i="16"/>
  <c r="B13159" i="16"/>
  <c r="B13158" i="16"/>
  <c r="B13157" i="16"/>
  <c r="B13156" i="16"/>
  <c r="B13155" i="16"/>
  <c r="B13154" i="16"/>
  <c r="B13153" i="16"/>
  <c r="B13152" i="16"/>
  <c r="B13151" i="16"/>
  <c r="B13150" i="16"/>
  <c r="B13149" i="16"/>
  <c r="B13148" i="16"/>
  <c r="B13147" i="16"/>
  <c r="B13146" i="16"/>
  <c r="B13145" i="16"/>
  <c r="B13144" i="16"/>
  <c r="B13143" i="16"/>
  <c r="B13142" i="16"/>
  <c r="B13141" i="16"/>
  <c r="B13140" i="16"/>
  <c r="B13139" i="16"/>
  <c r="B13138" i="16"/>
  <c r="B13137" i="16"/>
  <c r="B13136" i="16"/>
  <c r="B13135" i="16"/>
  <c r="B13134" i="16"/>
  <c r="B13133" i="16"/>
  <c r="B13132" i="16"/>
  <c r="B13131" i="16"/>
  <c r="B13130" i="16"/>
  <c r="B13129" i="16"/>
  <c r="B13128" i="16"/>
  <c r="B13127" i="16"/>
  <c r="B13126" i="16"/>
  <c r="B13125" i="16"/>
  <c r="B13124" i="16"/>
  <c r="B13123" i="16"/>
  <c r="B13122" i="16"/>
  <c r="B13121" i="16"/>
  <c r="B13120" i="16"/>
  <c r="B13119" i="16"/>
  <c r="B13118" i="16"/>
  <c r="B13117" i="16"/>
  <c r="B13116" i="16"/>
  <c r="B13115" i="16"/>
  <c r="B13114" i="16"/>
  <c r="B13113" i="16"/>
  <c r="B13112" i="16"/>
  <c r="B13111" i="16"/>
  <c r="B13110" i="16"/>
  <c r="B13109" i="16"/>
  <c r="B13108" i="16"/>
  <c r="B13107" i="16"/>
  <c r="B13106" i="16"/>
  <c r="B13105" i="16"/>
  <c r="B13104" i="16"/>
  <c r="B13103" i="16"/>
  <c r="B13102" i="16"/>
  <c r="B13101" i="16"/>
  <c r="B13100" i="16"/>
  <c r="B13099" i="16"/>
  <c r="B13098" i="16"/>
  <c r="B13097" i="16"/>
  <c r="B13096" i="16"/>
  <c r="B13095" i="16"/>
  <c r="B13094" i="16"/>
  <c r="B13093" i="16"/>
  <c r="B13092" i="16"/>
  <c r="B13091" i="16"/>
  <c r="B13090" i="16"/>
  <c r="B13089" i="16"/>
  <c r="B13088" i="16"/>
  <c r="B13087" i="16"/>
  <c r="B13086" i="16"/>
  <c r="B13085" i="16"/>
  <c r="B13084" i="16"/>
  <c r="B13083" i="16"/>
  <c r="B13082" i="16"/>
  <c r="B13081" i="16"/>
  <c r="B13080" i="16"/>
  <c r="B13079" i="16"/>
  <c r="B13078" i="16"/>
  <c r="B13077" i="16"/>
  <c r="B13076" i="16"/>
  <c r="B13075" i="16"/>
  <c r="B13074" i="16"/>
  <c r="B13073" i="16"/>
  <c r="B13072" i="16"/>
  <c r="B13071" i="16"/>
  <c r="B13070" i="16"/>
  <c r="B13069" i="16"/>
  <c r="B13068" i="16"/>
  <c r="B13067" i="16"/>
  <c r="B13066" i="16"/>
  <c r="B13065" i="16"/>
  <c r="B13064" i="16"/>
  <c r="B13063" i="16"/>
  <c r="B13062" i="16"/>
  <c r="B13061" i="16"/>
  <c r="B13060" i="16"/>
  <c r="B13059" i="16"/>
  <c r="B13058" i="16"/>
  <c r="B13057" i="16"/>
  <c r="B13056" i="16"/>
  <c r="B13055" i="16"/>
  <c r="B13054" i="16"/>
  <c r="B13053" i="16"/>
  <c r="B13052" i="16"/>
  <c r="B13051" i="16"/>
  <c r="B13050" i="16"/>
  <c r="B13049" i="16"/>
  <c r="B13048" i="16"/>
  <c r="B13047" i="16"/>
  <c r="B13046" i="16"/>
  <c r="B13045" i="16"/>
  <c r="B13044" i="16"/>
  <c r="B13043" i="16"/>
  <c r="B13042" i="16"/>
  <c r="B13041" i="16"/>
  <c r="B13040" i="16"/>
  <c r="B13039" i="16"/>
  <c r="B13038" i="16"/>
  <c r="B13037" i="16"/>
  <c r="B13036" i="16"/>
  <c r="B13035" i="16"/>
  <c r="B13034" i="16"/>
  <c r="B13033" i="16"/>
  <c r="B13032" i="16"/>
  <c r="B13031" i="16"/>
  <c r="B13030" i="16"/>
  <c r="B13029" i="16"/>
  <c r="B13028" i="16"/>
  <c r="B13027" i="16"/>
  <c r="B13026" i="16"/>
  <c r="B13025" i="16"/>
  <c r="B13024" i="16"/>
  <c r="B13023" i="16"/>
  <c r="B13022" i="16"/>
  <c r="B13021" i="16"/>
  <c r="B13020" i="16"/>
  <c r="B13019" i="16"/>
  <c r="B13018" i="16"/>
  <c r="B13017" i="16"/>
  <c r="B13016" i="16"/>
  <c r="B13015" i="16"/>
  <c r="B13014" i="16"/>
  <c r="B13013" i="16"/>
  <c r="B13012" i="16"/>
  <c r="B13011" i="16"/>
  <c r="B13010" i="16"/>
  <c r="B13009" i="16"/>
  <c r="B13008" i="16"/>
  <c r="B13007" i="16"/>
  <c r="B13006" i="16"/>
  <c r="B13005" i="16"/>
  <c r="B13004" i="16"/>
  <c r="B13003" i="16"/>
  <c r="B13002" i="16"/>
  <c r="B13001" i="16"/>
  <c r="B13000" i="16"/>
  <c r="B12999" i="16"/>
  <c r="B12998" i="16"/>
  <c r="B12997" i="16"/>
  <c r="B12996" i="16"/>
  <c r="B12995" i="16"/>
  <c r="B12994" i="16"/>
  <c r="B12993" i="16"/>
  <c r="B12992" i="16"/>
  <c r="B12991" i="16"/>
  <c r="B12990" i="16"/>
  <c r="B12989" i="16"/>
  <c r="B12988" i="16"/>
  <c r="B12987" i="16"/>
  <c r="B12986" i="16"/>
  <c r="B12985" i="16"/>
  <c r="B12984" i="16"/>
  <c r="B12983" i="16"/>
  <c r="B12982" i="16"/>
  <c r="B12981" i="16"/>
  <c r="B12980" i="16"/>
  <c r="B12979" i="16"/>
  <c r="B12978" i="16"/>
  <c r="B12977" i="16"/>
  <c r="B12976" i="16"/>
  <c r="B12975" i="16"/>
  <c r="B12974" i="16"/>
  <c r="B12973" i="16"/>
  <c r="B12972" i="16"/>
  <c r="B12971" i="16"/>
  <c r="B12970" i="16"/>
  <c r="B12969" i="16"/>
  <c r="B12968" i="16"/>
  <c r="B12967" i="16"/>
  <c r="B12966" i="16"/>
  <c r="B12965" i="16"/>
  <c r="B12964" i="16"/>
  <c r="B12963" i="16"/>
  <c r="B12962" i="16"/>
  <c r="B12961" i="16"/>
  <c r="B12960" i="16"/>
  <c r="B12959" i="16"/>
  <c r="B12958" i="16"/>
  <c r="B12957" i="16"/>
  <c r="B12956" i="16"/>
  <c r="B12955" i="16"/>
  <c r="B12954" i="16"/>
  <c r="B12953" i="16"/>
  <c r="B12952" i="16"/>
  <c r="B12951" i="16"/>
  <c r="B12950" i="16"/>
  <c r="B12949" i="16"/>
  <c r="B12948" i="16"/>
  <c r="B12947" i="16"/>
  <c r="B12946" i="16"/>
  <c r="B12945" i="16"/>
  <c r="B12944" i="16"/>
  <c r="B12943" i="16"/>
  <c r="B12942" i="16"/>
  <c r="B12941" i="16"/>
  <c r="B12940" i="16"/>
  <c r="B12939" i="16"/>
  <c r="B12938" i="16"/>
  <c r="B12937" i="16"/>
  <c r="B12936" i="16"/>
  <c r="B12935" i="16"/>
  <c r="B12934" i="16"/>
  <c r="B12933" i="16"/>
  <c r="B12932" i="16"/>
  <c r="B12931" i="16"/>
  <c r="B12930" i="16"/>
  <c r="B12929" i="16"/>
  <c r="B12928" i="16"/>
  <c r="B12927" i="16"/>
  <c r="B12926" i="16"/>
  <c r="B12925" i="16"/>
  <c r="B12924" i="16"/>
  <c r="B12923" i="16"/>
  <c r="B12922" i="16"/>
  <c r="B12921" i="16"/>
  <c r="B12920" i="16"/>
  <c r="B12919" i="16"/>
  <c r="B12918" i="16"/>
  <c r="B12917" i="16"/>
  <c r="B12916" i="16"/>
  <c r="B12915" i="16"/>
  <c r="B12914" i="16"/>
  <c r="B12913" i="16"/>
  <c r="B12912" i="16"/>
  <c r="B12911" i="16"/>
  <c r="B12910" i="16"/>
  <c r="B12909" i="16"/>
  <c r="B12908" i="16"/>
  <c r="B12907" i="16"/>
  <c r="B12906" i="16"/>
  <c r="B12905" i="16"/>
  <c r="B12904" i="16"/>
  <c r="B12903" i="16"/>
  <c r="B12902" i="16"/>
  <c r="B12901" i="16"/>
  <c r="B12900" i="16"/>
  <c r="B12899" i="16"/>
  <c r="B12898" i="16"/>
  <c r="B12897" i="16"/>
  <c r="B12896" i="16"/>
  <c r="B12895" i="16"/>
  <c r="B12894" i="16"/>
  <c r="B12893" i="16"/>
  <c r="B12892" i="16"/>
  <c r="B12891" i="16"/>
  <c r="B12890" i="16"/>
  <c r="B12889" i="16"/>
  <c r="B12888" i="16"/>
  <c r="B12887" i="16"/>
  <c r="B12886" i="16"/>
  <c r="B12885" i="16"/>
  <c r="B12884" i="16"/>
  <c r="B12883" i="16"/>
  <c r="B12882" i="16"/>
  <c r="B12881" i="16"/>
  <c r="B12880" i="16"/>
  <c r="B12879" i="16"/>
  <c r="B12878" i="16"/>
  <c r="B12877" i="16"/>
  <c r="B12876" i="16"/>
  <c r="B12875" i="16"/>
  <c r="B12874" i="16"/>
  <c r="B12873" i="16"/>
  <c r="B12872" i="16"/>
  <c r="B12871" i="16"/>
  <c r="B12870" i="16"/>
  <c r="B12869" i="16"/>
  <c r="B12868" i="16"/>
  <c r="B12867" i="16"/>
  <c r="B12866" i="16"/>
  <c r="B12865" i="16"/>
  <c r="B12864" i="16"/>
  <c r="B12863" i="16"/>
  <c r="B12862" i="16"/>
  <c r="B12861" i="16"/>
  <c r="B12860" i="16"/>
  <c r="B12859" i="16"/>
  <c r="B12858" i="16"/>
  <c r="B12857" i="16"/>
  <c r="B12856" i="16"/>
  <c r="B12855" i="16"/>
  <c r="B12854" i="16"/>
  <c r="B12853" i="16"/>
  <c r="B12852" i="16"/>
  <c r="B12851" i="16"/>
  <c r="B12850" i="16"/>
  <c r="B12849" i="16"/>
  <c r="B12848" i="16"/>
  <c r="B12847" i="16"/>
  <c r="B12846" i="16"/>
  <c r="B12845" i="16"/>
  <c r="B12844" i="16"/>
  <c r="B12843" i="16"/>
  <c r="B12842" i="16"/>
  <c r="B12841" i="16"/>
  <c r="B12840" i="16"/>
  <c r="B12839" i="16"/>
  <c r="B12838" i="16"/>
  <c r="B12837" i="16"/>
  <c r="B12836" i="16"/>
  <c r="B12835" i="16"/>
  <c r="B12834" i="16"/>
  <c r="B12833" i="16"/>
  <c r="B12832" i="16"/>
  <c r="B12831" i="16"/>
  <c r="B12830" i="16"/>
  <c r="B12829" i="16"/>
  <c r="B12828" i="16"/>
  <c r="B12827" i="16"/>
  <c r="B12826" i="16"/>
  <c r="B12825" i="16"/>
  <c r="B12824" i="16"/>
  <c r="B12823" i="16"/>
  <c r="B12822" i="16"/>
  <c r="B12821" i="16"/>
  <c r="B12820" i="16"/>
  <c r="B12819" i="16"/>
  <c r="B12818" i="16"/>
  <c r="B12817" i="16"/>
  <c r="B12816" i="16"/>
  <c r="B12815" i="16"/>
  <c r="B12814" i="16"/>
  <c r="B12813" i="16"/>
  <c r="B12812" i="16"/>
  <c r="B12811" i="16"/>
  <c r="B12810" i="16"/>
  <c r="B12809" i="16"/>
  <c r="B12808" i="16"/>
  <c r="B12807" i="16"/>
  <c r="B12806" i="16"/>
  <c r="B12805" i="16"/>
  <c r="B12804" i="16"/>
  <c r="B12803" i="16"/>
  <c r="B12802" i="16"/>
  <c r="B12801" i="16"/>
  <c r="B12800" i="16"/>
  <c r="B12799" i="16"/>
  <c r="B12798" i="16"/>
  <c r="B12797" i="16"/>
  <c r="B12796" i="16"/>
  <c r="B12795" i="16"/>
  <c r="B12794" i="16"/>
  <c r="B12793" i="16"/>
  <c r="B12792" i="16"/>
  <c r="B12791" i="16"/>
  <c r="B12790" i="16"/>
  <c r="B12789" i="16"/>
  <c r="B12788" i="16"/>
  <c r="B12787" i="16"/>
  <c r="B12786" i="16"/>
  <c r="B12785" i="16"/>
  <c r="B12784" i="16"/>
  <c r="B12783" i="16"/>
  <c r="B12782" i="16"/>
  <c r="B12781" i="16"/>
  <c r="B12780" i="16"/>
  <c r="B12779" i="16"/>
  <c r="B12778" i="16"/>
  <c r="B12777" i="16"/>
  <c r="B12776" i="16"/>
  <c r="B12775" i="16"/>
  <c r="B12774" i="16"/>
  <c r="B12773" i="16"/>
  <c r="B12772" i="16"/>
  <c r="B12771" i="16"/>
  <c r="B12770" i="16"/>
  <c r="B12769" i="16"/>
  <c r="B12768" i="16"/>
  <c r="B12767" i="16"/>
  <c r="B12766" i="16"/>
  <c r="B12765" i="16"/>
  <c r="B12764" i="16"/>
  <c r="B12763" i="16"/>
  <c r="B12762" i="16"/>
  <c r="B12761" i="16"/>
  <c r="B12760" i="16"/>
  <c r="B12759" i="16"/>
  <c r="B12758" i="16"/>
  <c r="B12757" i="16"/>
  <c r="B12756" i="16"/>
  <c r="B12755" i="16"/>
  <c r="B12754" i="16"/>
  <c r="B12753" i="16"/>
  <c r="B12752" i="16"/>
  <c r="B12751" i="16"/>
  <c r="B12750" i="16"/>
  <c r="B12749" i="16"/>
  <c r="B12748" i="16"/>
  <c r="B12747" i="16"/>
  <c r="B12746" i="16"/>
  <c r="B12745" i="16"/>
  <c r="B12744" i="16"/>
  <c r="B12743" i="16"/>
  <c r="B12742" i="16"/>
  <c r="B12741" i="16"/>
  <c r="B12740" i="16"/>
  <c r="B12739" i="16"/>
  <c r="B12738" i="16"/>
  <c r="B12737" i="16"/>
  <c r="B12736" i="16"/>
  <c r="B12735" i="16"/>
  <c r="B12734" i="16"/>
  <c r="B12733" i="16"/>
  <c r="B12732" i="16"/>
  <c r="B12731" i="16"/>
  <c r="B12730" i="16"/>
  <c r="B12729" i="16"/>
  <c r="B12728" i="16"/>
  <c r="B12727" i="16"/>
  <c r="B12726" i="16"/>
  <c r="B12725" i="16"/>
  <c r="B12724" i="16"/>
  <c r="B12723" i="16"/>
  <c r="B12722" i="16"/>
  <c r="B12721" i="16"/>
  <c r="B12720" i="16"/>
  <c r="B12719" i="16"/>
  <c r="B12718" i="16"/>
  <c r="B12717" i="16"/>
  <c r="B12716" i="16"/>
  <c r="B12715" i="16"/>
  <c r="B12714" i="16"/>
  <c r="B12713" i="16"/>
  <c r="B12712" i="16"/>
  <c r="B12711" i="16"/>
  <c r="B12710" i="16"/>
  <c r="B12709" i="16"/>
  <c r="B12708" i="16"/>
  <c r="B12707" i="16"/>
  <c r="B12706" i="16"/>
  <c r="B12705" i="16"/>
  <c r="B12704" i="16"/>
  <c r="B12703" i="16"/>
  <c r="B12702" i="16"/>
  <c r="B12701" i="16"/>
  <c r="B12700" i="16"/>
  <c r="B12699" i="16"/>
  <c r="B12698" i="16"/>
  <c r="B12697" i="16"/>
  <c r="B12696" i="16"/>
  <c r="B12695" i="16"/>
  <c r="B12694" i="16"/>
  <c r="B12693" i="16"/>
  <c r="B12692" i="16"/>
  <c r="B12691" i="16"/>
  <c r="B12690" i="16"/>
  <c r="B12689" i="16"/>
  <c r="B12688" i="16"/>
  <c r="B12687" i="16"/>
  <c r="B12686" i="16"/>
  <c r="B12685" i="16"/>
  <c r="B12684" i="16"/>
  <c r="B12683" i="16"/>
  <c r="B12682" i="16"/>
  <c r="B12681" i="16"/>
  <c r="B12680" i="16"/>
  <c r="B12679" i="16"/>
  <c r="B12678" i="16"/>
  <c r="B12677" i="16"/>
  <c r="B12676" i="16"/>
  <c r="B12675" i="16"/>
  <c r="B12674" i="16"/>
  <c r="B12673" i="16"/>
  <c r="B12672" i="16"/>
  <c r="B12671" i="16"/>
  <c r="B12670" i="16"/>
  <c r="B12669" i="16"/>
  <c r="B12668" i="16"/>
  <c r="B12667" i="16"/>
  <c r="B12666" i="16"/>
  <c r="B12665" i="16"/>
  <c r="B12664" i="16"/>
  <c r="B12663" i="16"/>
  <c r="B12662" i="16"/>
  <c r="B12661" i="16"/>
  <c r="B12660" i="16"/>
  <c r="B12659" i="16"/>
  <c r="B12658" i="16"/>
  <c r="B12657" i="16"/>
  <c r="B12656" i="16"/>
  <c r="B12655" i="16"/>
  <c r="B12654" i="16"/>
  <c r="B12653" i="16"/>
  <c r="B12652" i="16"/>
  <c r="B12651" i="16"/>
  <c r="B12650" i="16"/>
  <c r="B12649" i="16"/>
  <c r="B12648" i="16"/>
  <c r="B12647" i="16"/>
  <c r="B12646" i="16"/>
  <c r="B12645" i="16"/>
  <c r="B12644" i="16"/>
  <c r="B12643" i="16"/>
  <c r="B12642" i="16"/>
  <c r="B12641" i="16"/>
  <c r="B12640" i="16"/>
  <c r="B12639" i="16"/>
  <c r="B12638" i="16"/>
  <c r="B12637" i="16"/>
  <c r="B12636" i="16"/>
  <c r="B12635" i="16"/>
  <c r="B12634" i="16"/>
  <c r="B12633" i="16"/>
  <c r="B12632" i="16"/>
  <c r="B12631" i="16"/>
  <c r="B12630" i="16"/>
  <c r="B12629" i="16"/>
  <c r="B12628" i="16"/>
  <c r="B12627" i="16"/>
  <c r="B12626" i="16"/>
  <c r="B12625" i="16"/>
  <c r="B12624" i="16"/>
  <c r="B12623" i="16"/>
  <c r="B12622" i="16"/>
  <c r="B12621" i="16"/>
  <c r="B12620" i="16"/>
  <c r="B12619" i="16"/>
  <c r="B12618" i="16"/>
  <c r="B12617" i="16"/>
  <c r="B12616" i="16"/>
  <c r="B12615" i="16"/>
  <c r="B12614" i="16"/>
  <c r="B12613" i="16"/>
  <c r="B12612" i="16"/>
  <c r="B12611" i="16"/>
  <c r="B12610" i="16"/>
  <c r="B12609" i="16"/>
  <c r="B12608" i="16"/>
  <c r="B12607" i="16"/>
  <c r="B12606" i="16"/>
  <c r="B12605" i="16"/>
  <c r="B12604" i="16"/>
  <c r="B12603" i="16"/>
  <c r="B12602" i="16"/>
  <c r="B12601" i="16"/>
  <c r="B12600" i="16"/>
  <c r="B12599" i="16"/>
  <c r="B12598" i="16"/>
  <c r="B12597" i="16"/>
  <c r="B12596" i="16"/>
  <c r="B12595" i="16"/>
  <c r="B12594" i="16"/>
  <c r="B12593" i="16"/>
  <c r="B12592" i="16"/>
  <c r="B12591" i="16"/>
  <c r="B12590" i="16"/>
  <c r="B12589" i="16"/>
  <c r="B12588" i="16"/>
  <c r="B12587" i="16"/>
  <c r="B12586" i="16"/>
  <c r="B12585" i="16"/>
  <c r="B12584" i="16"/>
  <c r="B12583" i="16"/>
  <c r="B12582" i="16"/>
  <c r="B12581" i="16"/>
  <c r="B12580" i="16"/>
  <c r="B12579" i="16"/>
  <c r="B12578" i="16"/>
  <c r="B12577" i="16"/>
  <c r="B12576" i="16"/>
  <c r="B12575" i="16"/>
  <c r="B12574" i="16"/>
  <c r="B12573" i="16"/>
  <c r="B12572" i="16"/>
  <c r="B12571" i="16"/>
  <c r="B12570" i="16"/>
  <c r="B12569" i="16"/>
  <c r="B12568" i="16"/>
  <c r="B12567" i="16"/>
  <c r="B12566" i="16"/>
  <c r="B12565" i="16"/>
  <c r="B12564" i="16"/>
  <c r="B12563" i="16"/>
  <c r="B12562" i="16"/>
  <c r="B12561" i="16"/>
  <c r="B12560" i="16"/>
  <c r="B12559" i="16"/>
  <c r="B12558" i="16"/>
  <c r="B12557" i="16"/>
  <c r="B12556" i="16"/>
  <c r="B12555" i="16"/>
  <c r="B12554" i="16"/>
  <c r="B12553" i="16"/>
  <c r="B12552" i="16"/>
  <c r="B12551" i="16"/>
  <c r="B12550" i="16"/>
  <c r="B12549" i="16"/>
  <c r="B12548" i="16"/>
  <c r="B12547" i="16"/>
  <c r="B12546" i="16"/>
  <c r="B12545" i="16"/>
  <c r="B12544" i="16"/>
  <c r="B12543" i="16"/>
  <c r="B12542" i="16"/>
  <c r="B12541" i="16"/>
  <c r="B12540" i="16"/>
  <c r="B12539" i="16"/>
  <c r="B12538" i="16"/>
  <c r="B12537" i="16"/>
  <c r="B12536" i="16"/>
  <c r="B12535" i="16"/>
  <c r="B12534" i="16"/>
  <c r="B12533" i="16"/>
  <c r="B12532" i="16"/>
  <c r="B12531" i="16"/>
  <c r="B12530" i="16"/>
  <c r="B12529" i="16"/>
  <c r="B12528" i="16"/>
  <c r="B12527" i="16"/>
  <c r="B12526" i="16"/>
  <c r="B12525" i="16"/>
  <c r="B12524" i="16"/>
  <c r="B12523" i="16"/>
  <c r="B12522" i="16"/>
  <c r="B12521" i="16"/>
  <c r="B12520" i="16"/>
  <c r="B12519" i="16"/>
  <c r="B12518" i="16"/>
  <c r="B12517" i="16"/>
  <c r="B12516" i="16"/>
  <c r="B12515" i="16"/>
  <c r="B12514" i="16"/>
  <c r="B12513" i="16"/>
  <c r="B12512" i="16"/>
  <c r="B12511" i="16"/>
  <c r="B12510" i="16"/>
  <c r="B12509" i="16"/>
  <c r="B12508" i="16"/>
  <c r="B12507" i="16"/>
  <c r="B12506" i="16"/>
  <c r="B12505" i="16"/>
  <c r="B12504" i="16"/>
  <c r="B12503" i="16"/>
  <c r="B12502" i="16"/>
  <c r="B12501" i="16"/>
  <c r="B12500" i="16"/>
  <c r="B12499" i="16"/>
  <c r="B12498" i="16"/>
  <c r="B12497" i="16"/>
  <c r="B12496" i="16"/>
  <c r="B12495" i="16"/>
  <c r="B12494" i="16"/>
  <c r="B12493" i="16"/>
  <c r="B12492" i="16"/>
  <c r="B12491" i="16"/>
  <c r="B12490" i="16"/>
  <c r="B12489" i="16"/>
  <c r="B12488" i="16"/>
  <c r="B12487" i="16"/>
  <c r="B12486" i="16"/>
  <c r="B12485" i="16"/>
  <c r="B12484" i="16"/>
  <c r="B12483" i="16"/>
  <c r="B12482" i="16"/>
  <c r="B12481" i="16"/>
  <c r="B12480" i="16"/>
  <c r="B12479" i="16"/>
  <c r="B12478" i="16"/>
  <c r="B12477" i="16"/>
  <c r="B12476" i="16"/>
  <c r="B12475" i="16"/>
  <c r="B12474" i="16"/>
  <c r="B12473" i="16"/>
  <c r="B12472" i="16"/>
  <c r="B12471" i="16"/>
  <c r="B12470" i="16"/>
  <c r="B12469" i="16"/>
  <c r="B12468" i="16"/>
  <c r="B12467" i="16"/>
  <c r="B12466" i="16"/>
  <c r="B12465" i="16"/>
  <c r="B12464" i="16"/>
  <c r="B12463" i="16"/>
  <c r="B12462" i="16"/>
  <c r="B12461" i="16"/>
  <c r="B12460" i="16"/>
  <c r="B12459" i="16"/>
  <c r="B12458" i="16"/>
  <c r="B12457" i="16"/>
  <c r="B12456" i="16"/>
  <c r="B12455" i="16"/>
  <c r="B12454" i="16"/>
  <c r="B12453" i="16"/>
  <c r="B12452" i="16"/>
  <c r="B12451" i="16"/>
  <c r="B12450" i="16"/>
  <c r="B12449" i="16"/>
  <c r="B12448" i="16"/>
  <c r="B12447" i="16"/>
  <c r="B12446" i="16"/>
  <c r="B12445" i="16"/>
  <c r="B12444" i="16"/>
  <c r="B12443" i="16"/>
  <c r="B12442" i="16"/>
  <c r="B12441" i="16"/>
  <c r="B12440" i="16"/>
  <c r="B12439" i="16"/>
  <c r="B12438" i="16"/>
  <c r="B12437" i="16"/>
  <c r="B12436" i="16"/>
  <c r="B12435" i="16"/>
  <c r="B12434" i="16"/>
  <c r="B12433" i="16"/>
  <c r="B12432" i="16"/>
  <c r="B12431" i="16"/>
  <c r="B12430" i="16"/>
  <c r="B12429" i="16"/>
  <c r="B12428" i="16"/>
  <c r="B12427" i="16"/>
  <c r="B12426" i="16"/>
  <c r="B12425" i="16"/>
  <c r="B12424" i="16"/>
  <c r="B12423" i="16"/>
  <c r="B12422" i="16"/>
  <c r="B12421" i="16"/>
  <c r="B12420" i="16"/>
  <c r="B12419" i="16"/>
  <c r="B12418" i="16"/>
  <c r="B12417" i="16"/>
  <c r="B12416" i="16"/>
  <c r="B12415" i="16"/>
  <c r="B12414" i="16"/>
  <c r="B12413" i="16"/>
  <c r="B12412" i="16"/>
  <c r="B12411" i="16"/>
  <c r="B12410" i="16"/>
  <c r="B12409" i="16"/>
  <c r="B12408" i="16"/>
  <c r="B12407" i="16"/>
  <c r="B12406" i="16"/>
  <c r="B12405" i="16"/>
  <c r="B12404" i="16"/>
  <c r="B12403" i="16"/>
  <c r="B12402" i="16"/>
  <c r="B12401" i="16"/>
  <c r="B12400" i="16"/>
  <c r="B12399" i="16"/>
  <c r="B12398" i="16"/>
  <c r="B12397" i="16"/>
  <c r="B12396" i="16"/>
  <c r="B12395" i="16"/>
  <c r="B12394" i="16"/>
  <c r="B12393" i="16"/>
  <c r="B12392" i="16"/>
  <c r="B12391" i="16"/>
  <c r="B12390" i="16"/>
  <c r="B12389" i="16"/>
  <c r="B12388" i="16"/>
  <c r="B12387" i="16"/>
  <c r="B12386" i="16"/>
  <c r="B12385" i="16"/>
  <c r="B12384" i="16"/>
  <c r="B12383" i="16"/>
  <c r="B12382" i="16"/>
  <c r="B12381" i="16"/>
  <c r="B12380" i="16"/>
  <c r="B12379" i="16"/>
  <c r="B12378" i="16"/>
  <c r="B12377" i="16"/>
  <c r="B12376" i="16"/>
  <c r="B12375" i="16"/>
  <c r="B12374" i="16"/>
  <c r="B12373" i="16"/>
  <c r="B12372" i="16"/>
  <c r="B12371" i="16"/>
  <c r="B12370" i="16"/>
  <c r="B12369" i="16"/>
  <c r="B12368" i="16"/>
  <c r="B12367" i="16"/>
  <c r="B12366" i="16"/>
  <c r="B12365" i="16"/>
  <c r="B12364" i="16"/>
  <c r="B12363" i="16"/>
  <c r="B12362" i="16"/>
  <c r="B12361" i="16"/>
  <c r="B12360" i="16"/>
  <c r="B12359" i="16"/>
  <c r="B12358" i="16"/>
  <c r="B12357" i="16"/>
  <c r="B12356" i="16"/>
  <c r="B12355" i="16"/>
  <c r="B12354" i="16"/>
  <c r="B12353" i="16"/>
  <c r="B12352" i="16"/>
  <c r="B12351" i="16"/>
  <c r="B12350" i="16"/>
  <c r="B12349" i="16"/>
  <c r="B12348" i="16"/>
  <c r="B12347" i="16"/>
  <c r="B12346" i="16"/>
  <c r="B12345" i="16"/>
  <c r="B12344" i="16"/>
  <c r="B12343" i="16"/>
  <c r="B12342" i="16"/>
  <c r="B12341" i="16"/>
  <c r="B12340" i="16"/>
  <c r="B12339" i="16"/>
  <c r="B12338" i="16"/>
  <c r="B12337" i="16"/>
  <c r="B12336" i="16"/>
  <c r="B12335" i="16"/>
  <c r="B12334" i="16"/>
  <c r="B12333" i="16"/>
  <c r="B12332" i="16"/>
  <c r="B12331" i="16"/>
  <c r="B12330" i="16"/>
  <c r="B12329" i="16"/>
  <c r="B12328" i="16"/>
  <c r="B12327" i="16"/>
  <c r="B12326" i="16"/>
  <c r="B12325" i="16"/>
  <c r="B12324" i="16"/>
  <c r="B12323" i="16"/>
  <c r="B12322" i="16"/>
  <c r="B12321" i="16"/>
  <c r="B12320" i="16"/>
  <c r="B12319" i="16"/>
  <c r="B12318" i="16"/>
  <c r="B12317" i="16"/>
  <c r="B12316" i="16"/>
  <c r="B12315" i="16"/>
  <c r="B12314" i="16"/>
  <c r="B12313" i="16"/>
  <c r="B12312" i="16"/>
  <c r="B12311" i="16"/>
  <c r="B12310" i="16"/>
  <c r="B12309" i="16"/>
  <c r="B12308" i="16"/>
  <c r="B12307" i="16"/>
  <c r="B12306" i="16"/>
  <c r="B12305" i="16"/>
  <c r="B12304" i="16"/>
  <c r="B12303" i="16"/>
  <c r="B12302" i="16"/>
  <c r="B12301" i="16"/>
  <c r="B12300" i="16"/>
  <c r="B12299" i="16"/>
  <c r="B12298" i="16"/>
  <c r="B12297" i="16"/>
  <c r="B12296" i="16"/>
  <c r="B12295" i="16"/>
  <c r="B12294" i="16"/>
  <c r="B12293" i="16"/>
  <c r="B12292" i="16"/>
  <c r="B12291" i="16"/>
  <c r="B12290" i="16"/>
  <c r="B12289" i="16"/>
  <c r="B12288" i="16"/>
  <c r="B12287" i="16"/>
  <c r="B12286" i="16"/>
  <c r="B12285" i="16"/>
  <c r="B12284" i="16"/>
  <c r="B12283" i="16"/>
  <c r="B12282" i="16"/>
  <c r="B12281" i="16"/>
  <c r="B12280" i="16"/>
  <c r="B12279" i="16"/>
  <c r="B12278" i="16"/>
  <c r="B12277" i="16"/>
  <c r="B12276" i="16"/>
  <c r="B12275" i="16"/>
  <c r="B12274" i="16"/>
  <c r="B12273" i="16"/>
  <c r="B12272" i="16"/>
  <c r="B12271" i="16"/>
  <c r="B12270" i="16"/>
  <c r="B12269" i="16"/>
  <c r="B12268" i="16"/>
  <c r="B12267" i="16"/>
  <c r="B12266" i="16"/>
  <c r="B12265" i="16"/>
  <c r="B12264" i="16"/>
  <c r="B12263" i="16"/>
  <c r="B12262" i="16"/>
  <c r="B12261" i="16"/>
  <c r="B12260" i="16"/>
  <c r="B12259" i="16"/>
  <c r="B12258" i="16"/>
  <c r="B12257" i="16"/>
  <c r="B12256" i="16"/>
  <c r="B12255" i="16"/>
  <c r="B12254" i="16"/>
  <c r="B12253" i="16"/>
  <c r="B12252" i="16"/>
  <c r="B12251" i="16"/>
  <c r="B12250" i="16"/>
  <c r="B12249" i="16"/>
  <c r="B12248" i="16"/>
  <c r="B12247" i="16"/>
  <c r="B12246" i="16"/>
  <c r="B12245" i="16"/>
  <c r="B12244" i="16"/>
  <c r="B12243" i="16"/>
  <c r="B12242" i="16"/>
  <c r="B12241" i="16"/>
  <c r="B12240" i="16"/>
  <c r="B12239" i="16"/>
  <c r="B12238" i="16"/>
  <c r="B12237" i="16"/>
  <c r="B12236" i="16"/>
  <c r="B12235" i="16"/>
  <c r="B12234" i="16"/>
  <c r="B12233" i="16"/>
  <c r="B12232" i="16"/>
  <c r="B12231" i="16"/>
  <c r="B12230" i="16"/>
  <c r="B12229" i="16"/>
  <c r="B12228" i="16"/>
  <c r="B12227" i="16"/>
  <c r="B12226" i="16"/>
  <c r="B12225" i="16"/>
  <c r="B12224" i="16"/>
  <c r="B12223" i="16"/>
  <c r="B12222" i="16"/>
  <c r="B12221" i="16"/>
  <c r="B12220" i="16"/>
  <c r="B12219" i="16"/>
  <c r="B12218" i="16"/>
  <c r="B12217" i="16"/>
  <c r="B12216" i="16"/>
  <c r="B12215" i="16"/>
  <c r="B12214" i="16"/>
  <c r="B12213" i="16"/>
  <c r="B12212" i="16"/>
  <c r="B12211" i="16"/>
  <c r="B12210" i="16"/>
  <c r="B12209" i="16"/>
  <c r="B12208" i="16"/>
  <c r="B12207" i="16"/>
  <c r="B12206" i="16"/>
  <c r="B12205" i="16"/>
  <c r="B12204" i="16"/>
  <c r="B12203" i="16"/>
  <c r="B12202" i="16"/>
  <c r="B12201" i="16"/>
  <c r="B12200" i="16"/>
  <c r="B12199" i="16"/>
  <c r="B12198" i="16"/>
  <c r="B12197" i="16"/>
  <c r="B12196" i="16"/>
  <c r="B12195" i="16"/>
  <c r="B12194" i="16"/>
  <c r="B12193" i="16"/>
  <c r="B12192" i="16"/>
  <c r="B12191" i="16"/>
  <c r="B12190" i="16"/>
  <c r="B12189" i="16"/>
  <c r="B12188" i="16"/>
  <c r="B12187" i="16"/>
  <c r="B12186" i="16"/>
  <c r="B12185" i="16"/>
  <c r="B12184" i="16"/>
  <c r="B12183" i="16"/>
  <c r="B12182" i="16"/>
  <c r="B12181" i="16"/>
  <c r="B12180" i="16"/>
  <c r="B12179" i="16"/>
  <c r="B12178" i="16"/>
  <c r="B12177" i="16"/>
  <c r="B12176" i="16"/>
  <c r="B12175" i="16"/>
  <c r="B12174" i="16"/>
  <c r="B12173" i="16"/>
  <c r="B12172" i="16"/>
  <c r="B12171" i="16"/>
  <c r="B12170" i="16"/>
  <c r="B12169" i="16"/>
  <c r="B12168" i="16"/>
  <c r="B12167" i="16"/>
  <c r="B12166" i="16"/>
  <c r="B12165" i="16"/>
  <c r="B12164" i="16"/>
  <c r="B12163" i="16"/>
  <c r="B12162" i="16"/>
  <c r="B12161" i="16"/>
  <c r="B12160" i="16"/>
  <c r="B12159" i="16"/>
  <c r="B12158" i="16"/>
  <c r="B12157" i="16"/>
  <c r="B12156" i="16"/>
  <c r="B12155" i="16"/>
  <c r="B12154" i="16"/>
  <c r="B12153" i="16"/>
  <c r="B12152" i="16"/>
  <c r="B12151" i="16"/>
  <c r="B12150" i="16"/>
  <c r="B12149" i="16"/>
  <c r="B12148" i="16"/>
  <c r="B12147" i="16"/>
  <c r="B12146" i="16"/>
  <c r="B12145" i="16"/>
  <c r="B12144" i="16"/>
  <c r="B12143" i="16"/>
  <c r="B12142" i="16"/>
  <c r="B12141" i="16"/>
  <c r="B12140" i="16"/>
  <c r="B12139" i="16"/>
  <c r="B12138" i="16"/>
  <c r="B12137" i="16"/>
  <c r="B12136" i="16"/>
  <c r="B12135" i="16"/>
  <c r="B12134" i="16"/>
  <c r="B12133" i="16"/>
  <c r="B12132" i="16"/>
  <c r="B12131" i="16"/>
  <c r="B12130" i="16"/>
  <c r="B12129" i="16"/>
  <c r="B12128" i="16"/>
  <c r="B12127" i="16"/>
  <c r="B12126" i="16"/>
  <c r="B12125" i="16"/>
  <c r="B12124" i="16"/>
  <c r="B12123" i="16"/>
  <c r="B12122" i="16"/>
  <c r="B12121" i="16"/>
  <c r="B12120" i="16"/>
  <c r="B12119" i="16"/>
  <c r="B12118" i="16"/>
  <c r="B12117" i="16"/>
  <c r="B12116" i="16"/>
  <c r="B12115" i="16"/>
  <c r="B12114" i="16"/>
  <c r="B12113" i="16"/>
  <c r="B12112" i="16"/>
  <c r="B12111" i="16"/>
  <c r="B12110" i="16"/>
  <c r="B12109" i="16"/>
  <c r="B12108" i="16"/>
  <c r="B12107" i="16"/>
  <c r="B12106" i="16"/>
  <c r="B12105" i="16"/>
  <c r="B12104" i="16"/>
  <c r="B12103" i="16"/>
  <c r="B12102" i="16"/>
  <c r="B12101" i="16"/>
  <c r="B12100" i="16"/>
  <c r="B12099" i="16"/>
  <c r="B12098" i="16"/>
  <c r="B12097" i="16"/>
  <c r="B12096" i="16"/>
  <c r="B12095" i="16"/>
  <c r="B12094" i="16"/>
  <c r="B12093" i="16"/>
  <c r="B12092" i="16"/>
  <c r="B12091" i="16"/>
  <c r="B12090" i="16"/>
  <c r="B12089" i="16"/>
  <c r="B12088" i="16"/>
  <c r="B12087" i="16"/>
  <c r="B12086" i="16"/>
  <c r="B12085" i="16"/>
  <c r="B12084" i="16"/>
  <c r="B12083" i="16"/>
  <c r="B12082" i="16"/>
  <c r="B12081" i="16"/>
  <c r="B12080" i="16"/>
  <c r="B12079" i="16"/>
  <c r="B12078" i="16"/>
  <c r="B12077" i="16"/>
  <c r="B12076" i="16"/>
  <c r="B12075" i="16"/>
  <c r="B12074" i="16"/>
  <c r="B12073" i="16"/>
  <c r="B12072" i="16"/>
  <c r="B12071" i="16"/>
  <c r="B12070" i="16"/>
  <c r="B12069" i="16"/>
  <c r="B12068" i="16"/>
  <c r="B12067" i="16"/>
  <c r="B12066" i="16"/>
  <c r="B12065" i="16"/>
  <c r="B12064" i="16"/>
  <c r="B12063" i="16"/>
  <c r="B12062" i="16"/>
  <c r="B12061" i="16"/>
  <c r="B12060" i="16"/>
  <c r="B12059" i="16"/>
  <c r="B12058" i="16"/>
  <c r="B12057" i="16"/>
  <c r="B12056" i="16"/>
  <c r="B12055" i="16"/>
  <c r="B12054" i="16"/>
  <c r="B12053" i="16"/>
  <c r="B12052" i="16"/>
  <c r="B12051" i="16"/>
  <c r="B12050" i="16"/>
  <c r="B12049" i="16"/>
  <c r="B12048" i="16"/>
  <c r="B12047" i="16"/>
  <c r="B12046" i="16"/>
  <c r="B12045" i="16"/>
  <c r="B12044" i="16"/>
  <c r="B12043" i="16"/>
  <c r="B12042" i="16"/>
  <c r="B12041" i="16"/>
  <c r="B12040" i="16"/>
  <c r="B12039" i="16"/>
  <c r="B12038" i="16"/>
  <c r="B12037" i="16"/>
  <c r="B12036" i="16"/>
  <c r="B12035" i="16"/>
  <c r="B12034" i="16"/>
  <c r="B12033" i="16"/>
  <c r="B12032" i="16"/>
  <c r="B12031" i="16"/>
  <c r="B12030" i="16"/>
  <c r="B12029" i="16"/>
  <c r="B12028" i="16"/>
  <c r="B12027" i="16"/>
  <c r="B12026" i="16"/>
  <c r="B12025" i="16"/>
  <c r="B12024" i="16"/>
  <c r="B12023" i="16"/>
  <c r="B12022" i="16"/>
  <c r="B12021" i="16"/>
  <c r="B12020" i="16"/>
  <c r="B12019" i="16"/>
  <c r="B12018" i="16"/>
  <c r="B12017" i="16"/>
  <c r="B12016" i="16"/>
  <c r="B12015" i="16"/>
  <c r="B12014" i="16"/>
  <c r="B12013" i="16"/>
  <c r="B12012" i="16"/>
  <c r="B12011" i="16"/>
  <c r="B12010" i="16"/>
  <c r="B12009" i="16"/>
  <c r="B12008" i="16"/>
  <c r="B12007" i="16"/>
  <c r="B12006" i="16"/>
  <c r="B12005" i="16"/>
  <c r="B12004" i="16"/>
  <c r="B12003" i="16"/>
  <c r="B12002" i="16"/>
  <c r="B12001" i="16"/>
  <c r="B12000" i="16"/>
  <c r="B11999" i="16"/>
  <c r="B11998" i="16"/>
  <c r="B11997" i="16"/>
  <c r="B11996" i="16"/>
  <c r="B11995" i="16"/>
  <c r="B11994" i="16"/>
  <c r="B11993" i="16"/>
  <c r="B11992" i="16"/>
  <c r="B11991" i="16"/>
  <c r="B11990" i="16"/>
  <c r="B11989" i="16"/>
  <c r="B11988" i="16"/>
  <c r="B11987" i="16"/>
  <c r="B11986" i="16"/>
  <c r="B11985" i="16"/>
  <c r="B11984" i="16"/>
  <c r="B11983" i="16"/>
  <c r="B11982" i="16"/>
  <c r="B11981" i="16"/>
  <c r="B11980" i="16"/>
  <c r="B11979" i="16"/>
  <c r="B11978" i="16"/>
  <c r="B11977" i="16"/>
  <c r="B11976" i="16"/>
  <c r="B11975" i="16"/>
  <c r="B11974" i="16"/>
  <c r="B11973" i="16"/>
  <c r="B11972" i="16"/>
  <c r="B11971" i="16"/>
  <c r="B11970" i="16"/>
  <c r="B11969" i="16"/>
  <c r="B11968" i="16"/>
  <c r="B11967" i="16"/>
  <c r="B11966" i="16"/>
  <c r="B11965" i="16"/>
  <c r="B11964" i="16"/>
  <c r="B11963" i="16"/>
  <c r="B11962" i="16"/>
  <c r="B11961" i="16"/>
  <c r="B11960" i="16"/>
  <c r="B11959" i="16"/>
  <c r="B11958" i="16"/>
  <c r="B11957" i="16"/>
  <c r="B11956" i="16"/>
  <c r="B11955" i="16"/>
  <c r="B11954" i="16"/>
  <c r="B11953" i="16"/>
  <c r="B11952" i="16"/>
  <c r="B11951" i="16"/>
  <c r="B11950" i="16"/>
  <c r="B11949" i="16"/>
  <c r="B11948" i="16"/>
  <c r="B11947" i="16"/>
  <c r="B11946" i="16"/>
  <c r="B11945" i="16"/>
  <c r="B11944" i="16"/>
  <c r="B11943" i="16"/>
  <c r="B11942" i="16"/>
  <c r="B11941" i="16"/>
  <c r="B11940" i="16"/>
  <c r="B11939" i="16"/>
  <c r="B11938" i="16"/>
  <c r="B11937" i="16"/>
  <c r="B11936" i="16"/>
  <c r="B11935" i="16"/>
  <c r="B11934" i="16"/>
  <c r="B11933" i="16"/>
  <c r="B11932" i="16"/>
  <c r="B11931" i="16"/>
  <c r="B11930" i="16"/>
  <c r="B11929" i="16"/>
  <c r="B11928" i="16"/>
  <c r="B11927" i="16"/>
  <c r="B11926" i="16"/>
  <c r="B11925" i="16"/>
  <c r="B11924" i="16"/>
  <c r="B11923" i="16"/>
  <c r="B11922" i="16"/>
  <c r="B11921" i="16"/>
  <c r="B11920" i="16"/>
  <c r="B11919" i="16"/>
  <c r="B11918" i="16"/>
  <c r="B11917" i="16"/>
  <c r="B11916" i="16"/>
  <c r="B11915" i="16"/>
  <c r="B11914" i="16"/>
  <c r="B11913" i="16"/>
  <c r="B11912" i="16"/>
  <c r="B11911" i="16"/>
  <c r="B11910" i="16"/>
  <c r="B11909" i="16"/>
  <c r="B11908" i="16"/>
  <c r="B11907" i="16"/>
  <c r="B11906" i="16"/>
  <c r="B11905" i="16"/>
  <c r="B11904" i="16"/>
  <c r="B11903" i="16"/>
  <c r="B11902" i="16"/>
  <c r="B11901" i="16"/>
  <c r="B11900" i="16"/>
  <c r="B11899" i="16"/>
  <c r="B11898" i="16"/>
  <c r="B11897" i="16"/>
  <c r="B11896" i="16"/>
  <c r="B11895" i="16"/>
  <c r="B11894" i="16"/>
  <c r="B11893" i="16"/>
  <c r="B11892" i="16"/>
  <c r="B11891" i="16"/>
  <c r="B11890" i="16"/>
  <c r="B11889" i="16"/>
  <c r="B11888" i="16"/>
  <c r="B11887" i="16"/>
  <c r="B11886" i="16"/>
  <c r="B11885" i="16"/>
  <c r="B11884" i="16"/>
  <c r="B11883" i="16"/>
  <c r="B11882" i="16"/>
  <c r="B11881" i="16"/>
  <c r="B11880" i="16"/>
  <c r="B11879" i="16"/>
  <c r="B11878" i="16"/>
  <c r="B11877" i="16"/>
  <c r="B11876" i="16"/>
  <c r="B11875" i="16"/>
  <c r="B11874" i="16"/>
  <c r="B11873" i="16"/>
  <c r="B11872" i="16"/>
  <c r="B11871" i="16"/>
  <c r="B11870" i="16"/>
  <c r="B11869" i="16"/>
  <c r="B11868" i="16"/>
  <c r="B11867" i="16"/>
  <c r="B11866" i="16"/>
  <c r="B11865" i="16"/>
  <c r="B11864" i="16"/>
  <c r="B11863" i="16"/>
  <c r="B11862" i="16"/>
  <c r="B11861" i="16"/>
  <c r="B11860" i="16"/>
  <c r="B11859" i="16"/>
  <c r="B11858" i="16"/>
  <c r="B11857" i="16"/>
  <c r="B11856" i="16"/>
  <c r="B11855" i="16"/>
  <c r="B11854" i="16"/>
  <c r="B11853" i="16"/>
  <c r="B11852" i="16"/>
  <c r="B11851" i="16"/>
  <c r="B11850" i="16"/>
  <c r="B11849" i="16"/>
  <c r="B11848" i="16"/>
  <c r="B11847" i="16"/>
  <c r="B11846" i="16"/>
  <c r="B11845" i="16"/>
  <c r="B11844" i="16"/>
  <c r="B11843" i="16"/>
  <c r="B11842" i="16"/>
  <c r="B11841" i="16"/>
  <c r="B11840" i="16"/>
  <c r="B11839" i="16"/>
  <c r="B11838" i="16"/>
  <c r="B11837" i="16"/>
  <c r="B11836" i="16"/>
  <c r="B11835" i="16"/>
  <c r="B11834" i="16"/>
  <c r="B11833" i="16"/>
  <c r="B11832" i="16"/>
  <c r="B11831" i="16"/>
  <c r="B11830" i="16"/>
  <c r="B11829" i="16"/>
  <c r="B11828" i="16"/>
  <c r="B11827" i="16"/>
  <c r="B11826" i="16"/>
  <c r="B11825" i="16"/>
  <c r="B11824" i="16"/>
  <c r="B11823" i="16"/>
  <c r="B11822" i="16"/>
  <c r="B11821" i="16"/>
  <c r="B11820" i="16"/>
  <c r="B11819" i="16"/>
  <c r="B11818" i="16"/>
  <c r="B11817" i="16"/>
  <c r="B11816" i="16"/>
  <c r="B11815" i="16"/>
  <c r="B11814" i="16"/>
  <c r="B11813" i="16"/>
  <c r="B11812" i="16"/>
  <c r="B11811" i="16"/>
  <c r="B11810" i="16"/>
  <c r="B11809" i="16"/>
  <c r="B11808" i="16"/>
  <c r="B11807" i="16"/>
  <c r="B11806" i="16"/>
  <c r="B11805" i="16"/>
  <c r="B11804" i="16"/>
  <c r="B11803" i="16"/>
  <c r="B11802" i="16"/>
  <c r="B11801" i="16"/>
  <c r="B11800" i="16"/>
  <c r="B11799" i="16"/>
  <c r="B11798" i="16"/>
  <c r="B11797" i="16"/>
  <c r="B11796" i="16"/>
  <c r="B11795" i="16"/>
  <c r="B11794" i="16"/>
  <c r="B11793" i="16"/>
  <c r="B11792" i="16"/>
  <c r="B11791" i="16"/>
  <c r="B11790" i="16"/>
  <c r="B11789" i="16"/>
  <c r="B11788" i="16"/>
  <c r="B11787" i="16"/>
  <c r="B11786" i="16"/>
  <c r="B11785" i="16"/>
  <c r="B11784" i="16"/>
  <c r="B11783" i="16"/>
  <c r="B11782" i="16"/>
  <c r="B11781" i="16"/>
  <c r="B11780" i="16"/>
  <c r="B11779" i="16"/>
  <c r="B11778" i="16"/>
  <c r="B11777" i="16"/>
  <c r="B11776" i="16"/>
  <c r="B11775" i="16"/>
  <c r="B11774" i="16"/>
  <c r="B11773" i="16"/>
  <c r="B11772" i="16"/>
  <c r="B11771" i="16"/>
  <c r="B11770" i="16"/>
  <c r="B11769" i="16"/>
  <c r="B11768" i="16"/>
  <c r="B11767" i="16"/>
  <c r="B11766" i="16"/>
  <c r="B11765" i="16"/>
  <c r="B11764" i="16"/>
  <c r="B11763" i="16"/>
  <c r="B11762" i="16"/>
  <c r="B11761" i="16"/>
  <c r="B11760" i="16"/>
  <c r="B11759" i="16"/>
  <c r="B11758" i="16"/>
  <c r="B11757" i="16"/>
  <c r="B11756" i="16"/>
  <c r="B11755" i="16"/>
  <c r="B11754" i="16"/>
  <c r="B11753" i="16"/>
  <c r="B11752" i="16"/>
  <c r="B11751" i="16"/>
  <c r="B11750" i="16"/>
  <c r="B11749" i="16"/>
  <c r="B11748" i="16"/>
  <c r="B11747" i="16"/>
  <c r="B11746" i="16"/>
  <c r="B11745" i="16"/>
  <c r="B11744" i="16"/>
  <c r="B11743" i="16"/>
  <c r="B11742" i="16"/>
  <c r="B11741" i="16"/>
  <c r="B11740" i="16"/>
  <c r="B11739" i="16"/>
  <c r="B11738" i="16"/>
  <c r="B11737" i="16"/>
  <c r="B11736" i="16"/>
  <c r="B11735" i="16"/>
  <c r="B11734" i="16"/>
  <c r="B11733" i="16"/>
  <c r="B11732" i="16"/>
  <c r="B11731" i="16"/>
  <c r="B11730" i="16"/>
  <c r="B11729" i="16"/>
  <c r="B11728" i="16"/>
  <c r="B11727" i="16"/>
  <c r="B11726" i="16"/>
  <c r="B11725" i="16"/>
  <c r="B11724" i="16"/>
  <c r="B11723" i="16"/>
  <c r="B11722" i="16"/>
  <c r="B11721" i="16"/>
  <c r="B11720" i="16"/>
  <c r="B11719" i="16"/>
  <c r="B11718" i="16"/>
  <c r="B11717" i="16"/>
  <c r="B11716" i="16"/>
  <c r="B11715" i="16"/>
  <c r="B11714" i="16"/>
  <c r="B11713" i="16"/>
  <c r="B11712" i="16"/>
  <c r="B11711" i="16"/>
  <c r="B11710" i="16"/>
  <c r="B11709" i="16"/>
  <c r="B11708" i="16"/>
  <c r="B11707" i="16"/>
  <c r="B11706" i="16"/>
  <c r="B11705" i="16"/>
  <c r="B11704" i="16"/>
  <c r="B11703" i="16"/>
  <c r="B11702" i="16"/>
  <c r="B11701" i="16"/>
  <c r="B11700" i="16"/>
  <c r="B11699" i="16"/>
  <c r="B11698" i="16"/>
  <c r="B11697" i="16"/>
  <c r="B11696" i="16"/>
  <c r="B11695" i="16"/>
  <c r="B11694" i="16"/>
  <c r="B11693" i="16"/>
  <c r="B11692" i="16"/>
  <c r="B11691" i="16"/>
  <c r="B11690" i="16"/>
  <c r="B11689" i="16"/>
  <c r="B11688" i="16"/>
  <c r="B11687" i="16"/>
  <c r="B11686" i="16"/>
  <c r="B11685" i="16"/>
  <c r="B11684" i="16"/>
  <c r="B11683" i="16"/>
  <c r="B11682" i="16"/>
  <c r="B11681" i="16"/>
  <c r="B11680" i="16"/>
  <c r="B11679" i="16"/>
  <c r="B11678" i="16"/>
  <c r="B11677" i="16"/>
  <c r="B11676" i="16"/>
  <c r="B11675" i="16"/>
  <c r="B11674" i="16"/>
  <c r="B11673" i="16"/>
  <c r="B11672" i="16"/>
  <c r="B11671" i="16"/>
  <c r="B11670" i="16"/>
  <c r="B11669" i="16"/>
  <c r="B11668" i="16"/>
  <c r="B11667" i="16"/>
  <c r="B11666" i="16"/>
  <c r="B11665" i="16"/>
  <c r="B11664" i="16"/>
  <c r="B11663" i="16"/>
  <c r="B11662" i="16"/>
  <c r="B11661" i="16"/>
  <c r="B11660" i="16"/>
  <c r="B11659" i="16"/>
  <c r="B11658" i="16"/>
  <c r="B11657" i="16"/>
  <c r="B11656" i="16"/>
  <c r="B11655" i="16"/>
  <c r="B11654" i="16"/>
  <c r="B11653" i="16"/>
  <c r="B11652" i="16"/>
  <c r="B11651" i="16"/>
  <c r="B11650" i="16"/>
  <c r="B11649" i="16"/>
  <c r="B11648" i="16"/>
  <c r="B11647" i="16"/>
  <c r="B11646" i="16"/>
  <c r="B11645" i="16"/>
  <c r="B11644" i="16"/>
  <c r="B11643" i="16"/>
  <c r="B11642" i="16"/>
  <c r="B11641" i="16"/>
  <c r="B11640" i="16"/>
  <c r="B11639" i="16"/>
  <c r="B11638" i="16"/>
  <c r="B11637" i="16"/>
  <c r="B11636" i="16"/>
  <c r="B11635" i="16"/>
  <c r="B11634" i="16"/>
  <c r="B11633" i="16"/>
  <c r="B11632" i="16"/>
  <c r="B11631" i="16"/>
  <c r="B11630" i="16"/>
  <c r="B11629" i="16"/>
  <c r="B11628" i="16"/>
  <c r="B11627" i="16"/>
  <c r="B11626" i="16"/>
  <c r="B11625" i="16"/>
  <c r="B11624" i="16"/>
  <c r="B11623" i="16"/>
  <c r="B11622" i="16"/>
  <c r="B11621" i="16"/>
  <c r="B11620" i="16"/>
  <c r="B11619" i="16"/>
  <c r="B11618" i="16"/>
  <c r="B11617" i="16"/>
  <c r="B11616" i="16"/>
  <c r="B11615" i="16"/>
  <c r="B11614" i="16"/>
  <c r="B11613" i="16"/>
  <c r="B11612" i="16"/>
  <c r="B11611" i="16"/>
  <c r="B11610" i="16"/>
  <c r="B11609" i="16"/>
  <c r="B11608" i="16"/>
  <c r="B11607" i="16"/>
  <c r="B11606" i="16"/>
  <c r="B11605" i="16"/>
  <c r="B11604" i="16"/>
  <c r="B11603" i="16"/>
  <c r="B11602" i="16"/>
  <c r="B11601" i="16"/>
  <c r="B11600" i="16"/>
  <c r="B11599" i="16"/>
  <c r="B11598" i="16"/>
  <c r="B11597" i="16"/>
  <c r="B11596" i="16"/>
  <c r="B11595" i="16"/>
  <c r="B11594" i="16"/>
  <c r="B11593" i="16"/>
  <c r="B11592" i="16"/>
  <c r="B11591" i="16"/>
  <c r="B11590" i="16"/>
  <c r="B11589" i="16"/>
  <c r="B11588" i="16"/>
  <c r="B11587" i="16"/>
  <c r="B11586" i="16"/>
  <c r="B11585" i="16"/>
  <c r="B11584" i="16"/>
  <c r="B11583" i="16"/>
  <c r="B11582" i="16"/>
  <c r="B11581" i="16"/>
  <c r="B11580" i="16"/>
  <c r="B11579" i="16"/>
  <c r="B11578" i="16"/>
  <c r="B11577" i="16"/>
  <c r="B11576" i="16"/>
  <c r="B11575" i="16"/>
  <c r="B11574" i="16"/>
  <c r="B11573" i="16"/>
  <c r="B11572" i="16"/>
  <c r="B11571" i="16"/>
  <c r="B11570" i="16"/>
  <c r="B11569" i="16"/>
  <c r="B11568" i="16"/>
  <c r="B11567" i="16"/>
  <c r="B11566" i="16"/>
  <c r="B11565" i="16"/>
  <c r="B11564" i="16"/>
  <c r="B11563" i="16"/>
  <c r="B11562" i="16"/>
  <c r="B11561" i="16"/>
  <c r="B11560" i="16"/>
  <c r="B11559" i="16"/>
  <c r="B11558" i="16"/>
  <c r="B11557" i="16"/>
  <c r="B11556" i="16"/>
  <c r="B11555" i="16"/>
  <c r="B11554" i="16"/>
  <c r="B11553" i="16"/>
  <c r="B11552" i="16"/>
  <c r="B11551" i="16"/>
  <c r="B11550" i="16"/>
  <c r="B11549" i="16"/>
  <c r="B11548" i="16"/>
  <c r="B11547" i="16"/>
  <c r="B11546" i="16"/>
  <c r="B11545" i="16"/>
  <c r="B11544" i="16"/>
  <c r="B11543" i="16"/>
  <c r="B11542" i="16"/>
  <c r="B11541" i="16"/>
  <c r="B11540" i="16"/>
  <c r="B11539" i="16"/>
  <c r="B11538" i="16"/>
  <c r="B11537" i="16"/>
  <c r="B11536" i="16"/>
  <c r="B11535" i="16"/>
  <c r="B11534" i="16"/>
  <c r="B11533" i="16"/>
  <c r="B11532" i="16"/>
  <c r="B11531" i="16"/>
  <c r="B11530" i="16"/>
  <c r="B11529" i="16"/>
  <c r="B11528" i="16"/>
  <c r="B11527" i="16"/>
  <c r="B11526" i="16"/>
  <c r="B11525" i="16"/>
  <c r="B11524" i="16"/>
  <c r="B11523" i="16"/>
  <c r="B11522" i="16"/>
  <c r="B11521" i="16"/>
  <c r="B11520" i="16"/>
  <c r="B11519" i="16"/>
  <c r="B11518" i="16"/>
  <c r="B11517" i="16"/>
  <c r="B11516" i="16"/>
  <c r="B11515" i="16"/>
  <c r="B11514" i="16"/>
  <c r="B11513" i="16"/>
  <c r="B11512" i="16"/>
  <c r="B11511" i="16"/>
  <c r="B11510" i="16"/>
  <c r="B11509" i="16"/>
  <c r="B11508" i="16"/>
  <c r="B11507" i="16"/>
  <c r="B11506" i="16"/>
  <c r="B11505" i="16"/>
  <c r="B11504" i="16"/>
  <c r="B11503" i="16"/>
  <c r="B11502" i="16"/>
  <c r="B11501" i="16"/>
  <c r="B11500" i="16"/>
  <c r="B11499" i="16"/>
  <c r="B11498" i="16"/>
  <c r="B11497" i="16"/>
  <c r="B11496" i="16"/>
  <c r="B11495" i="16"/>
  <c r="B11494" i="16"/>
  <c r="B11493" i="16"/>
  <c r="B11492" i="16"/>
  <c r="B11491" i="16"/>
  <c r="B11490" i="16"/>
  <c r="B11489" i="16"/>
  <c r="B11488" i="16"/>
  <c r="B11487" i="16"/>
  <c r="B11486" i="16"/>
  <c r="B11485" i="16"/>
  <c r="B11484" i="16"/>
  <c r="B11483" i="16"/>
  <c r="B11482" i="16"/>
  <c r="B11481" i="16"/>
  <c r="B11480" i="16"/>
  <c r="B11479" i="16"/>
  <c r="B11478" i="16"/>
  <c r="B11477" i="16"/>
  <c r="B11476" i="16"/>
  <c r="B11475" i="16"/>
  <c r="B11474" i="16"/>
  <c r="B11473" i="16"/>
  <c r="B11472" i="16"/>
  <c r="B11471" i="16"/>
  <c r="B11470" i="16"/>
  <c r="B11469" i="16"/>
  <c r="B11468" i="16"/>
  <c r="B11467" i="16"/>
  <c r="B11466" i="16"/>
  <c r="B11465" i="16"/>
  <c r="B11464" i="16"/>
  <c r="B11463" i="16"/>
  <c r="B11462" i="16"/>
  <c r="B11461" i="16"/>
  <c r="B11460" i="16"/>
  <c r="B11459" i="16"/>
  <c r="B11458" i="16"/>
  <c r="B11457" i="16"/>
  <c r="B11456" i="16"/>
  <c r="B11455" i="16"/>
  <c r="B11454" i="16"/>
  <c r="B11453" i="16"/>
  <c r="B11452" i="16"/>
  <c r="B11451" i="16"/>
  <c r="B11450" i="16"/>
  <c r="B11449" i="16"/>
  <c r="B11448" i="16"/>
  <c r="B11447" i="16"/>
  <c r="B11446" i="16"/>
  <c r="B11445" i="16"/>
  <c r="B11444" i="16"/>
  <c r="B11443" i="16"/>
  <c r="B11442" i="16"/>
  <c r="B11441" i="16"/>
  <c r="B11440" i="16"/>
  <c r="B11439" i="16"/>
  <c r="B11438" i="16"/>
  <c r="B11437" i="16"/>
  <c r="B11436" i="16"/>
  <c r="B11435" i="16"/>
  <c r="B11434" i="16"/>
  <c r="B11433" i="16"/>
  <c r="B11432" i="16"/>
  <c r="B11431" i="16"/>
  <c r="B11430" i="16"/>
  <c r="B11429" i="16"/>
  <c r="B11428" i="16"/>
  <c r="B11427" i="16"/>
  <c r="B11426" i="16"/>
  <c r="B11425" i="16"/>
  <c r="B11424" i="16"/>
  <c r="B11423" i="16"/>
  <c r="B11422" i="16"/>
  <c r="B11421" i="16"/>
  <c r="B11420" i="16"/>
  <c r="B11419" i="16"/>
  <c r="B11418" i="16"/>
  <c r="B11417" i="16"/>
  <c r="B11416" i="16"/>
  <c r="B11415" i="16"/>
  <c r="B11414" i="16"/>
  <c r="B11413" i="16"/>
  <c r="B11412" i="16"/>
  <c r="B11411" i="16"/>
  <c r="B11410" i="16"/>
  <c r="B11409" i="16"/>
  <c r="B11408" i="16"/>
  <c r="B11407" i="16"/>
  <c r="B11406" i="16"/>
  <c r="B11405" i="16"/>
  <c r="B11404" i="16"/>
  <c r="B11403" i="16"/>
  <c r="B11402" i="16"/>
  <c r="B11401" i="16"/>
  <c r="B11400" i="16"/>
  <c r="B11399" i="16"/>
  <c r="B11398" i="16"/>
  <c r="B11397" i="16"/>
  <c r="B11396" i="16"/>
  <c r="B11395" i="16"/>
  <c r="B11394" i="16"/>
  <c r="B11393" i="16"/>
  <c r="B11392" i="16"/>
  <c r="B11391" i="16"/>
  <c r="B11390" i="16"/>
  <c r="B11389" i="16"/>
  <c r="B11388" i="16"/>
  <c r="B11387" i="16"/>
  <c r="B11386" i="16"/>
  <c r="B11385" i="16"/>
  <c r="B11384" i="16"/>
  <c r="B11383" i="16"/>
  <c r="B11382" i="16"/>
  <c r="B11381" i="16"/>
  <c r="B11380" i="16"/>
  <c r="B11379" i="16"/>
  <c r="B11378" i="16"/>
  <c r="B11377" i="16"/>
  <c r="B11376" i="16"/>
  <c r="B11375" i="16"/>
  <c r="B11374" i="16"/>
  <c r="B11373" i="16"/>
  <c r="B11372" i="16"/>
  <c r="B11371" i="16"/>
  <c r="B11370" i="16"/>
  <c r="B11369" i="16"/>
  <c r="B11368" i="16"/>
  <c r="B11367" i="16"/>
  <c r="B11366" i="16"/>
  <c r="B11365" i="16"/>
  <c r="B11364" i="16"/>
  <c r="B11363" i="16"/>
  <c r="B11362" i="16"/>
  <c r="B11361" i="16"/>
  <c r="B11360" i="16"/>
  <c r="B11359" i="16"/>
  <c r="B11358" i="16"/>
  <c r="B11357" i="16"/>
  <c r="B11356" i="16"/>
  <c r="B11355" i="16"/>
  <c r="B11354" i="16"/>
  <c r="B11353" i="16"/>
  <c r="B11352" i="16"/>
  <c r="B11351" i="16"/>
  <c r="B11350" i="16"/>
  <c r="B11349" i="16"/>
  <c r="B11348" i="16"/>
  <c r="B11347" i="16"/>
  <c r="B11346" i="16"/>
  <c r="B11345" i="16"/>
  <c r="B11344" i="16"/>
  <c r="B11343" i="16"/>
  <c r="B11342" i="16"/>
  <c r="B11341" i="16"/>
  <c r="B11340" i="16"/>
  <c r="B11339" i="16"/>
  <c r="B11338" i="16"/>
  <c r="B11337" i="16"/>
  <c r="B11336" i="16"/>
  <c r="B11335" i="16"/>
  <c r="B11334" i="16"/>
  <c r="B11333" i="16"/>
  <c r="B11332" i="16"/>
  <c r="B11331" i="16"/>
  <c r="B11330" i="16"/>
  <c r="B11329" i="16"/>
  <c r="B11328" i="16"/>
  <c r="B11327" i="16"/>
  <c r="B11326" i="16"/>
  <c r="B11325" i="16"/>
  <c r="B11324" i="16"/>
  <c r="B11323" i="16"/>
  <c r="B11322" i="16"/>
  <c r="B11321" i="16"/>
  <c r="B11320" i="16"/>
  <c r="B11319" i="16"/>
  <c r="B11318" i="16"/>
  <c r="B11317" i="16"/>
  <c r="B11316" i="16"/>
  <c r="B11315" i="16"/>
  <c r="B11314" i="16"/>
  <c r="B11313" i="16"/>
  <c r="B11312" i="16"/>
  <c r="B11311" i="16"/>
  <c r="B11310" i="16"/>
  <c r="B11309" i="16"/>
  <c r="B11308" i="16"/>
  <c r="B11307" i="16"/>
  <c r="B11306" i="16"/>
  <c r="B11305" i="16"/>
  <c r="B11304" i="16"/>
  <c r="B11303" i="16"/>
  <c r="B11302" i="16"/>
  <c r="B11301" i="16"/>
  <c r="B11300" i="16"/>
  <c r="B11299" i="16"/>
  <c r="B11298" i="16"/>
  <c r="B11297" i="16"/>
  <c r="B11296" i="16"/>
  <c r="B11295" i="16"/>
  <c r="B11294" i="16"/>
  <c r="B11293" i="16"/>
  <c r="B11292" i="16"/>
  <c r="B11291" i="16"/>
  <c r="B11290" i="16"/>
  <c r="B11289" i="16"/>
  <c r="B11288" i="16"/>
  <c r="B11287" i="16"/>
  <c r="B11286" i="16"/>
  <c r="B11285" i="16"/>
  <c r="B11284" i="16"/>
  <c r="B11283" i="16"/>
  <c r="B11282" i="16"/>
  <c r="B11281" i="16"/>
  <c r="B11280" i="16"/>
  <c r="B11279" i="16"/>
  <c r="B11278" i="16"/>
  <c r="B11277" i="16"/>
  <c r="B11276" i="16"/>
  <c r="B11275" i="16"/>
  <c r="B11274" i="16"/>
  <c r="B11273" i="16"/>
  <c r="B11272" i="16"/>
  <c r="B11271" i="16"/>
  <c r="B11270" i="16"/>
  <c r="B11269" i="16"/>
  <c r="B11268" i="16"/>
  <c r="B11267" i="16"/>
  <c r="B11266" i="16"/>
  <c r="B11265" i="16"/>
  <c r="B11264" i="16"/>
  <c r="B11263" i="16"/>
  <c r="B11262" i="16"/>
  <c r="B11261" i="16"/>
  <c r="B11260" i="16"/>
  <c r="B11259" i="16"/>
  <c r="B11258" i="16"/>
  <c r="B11257" i="16"/>
  <c r="B11256" i="16"/>
  <c r="B11255" i="16"/>
  <c r="B11254" i="16"/>
  <c r="B11253" i="16"/>
  <c r="B11252" i="16"/>
  <c r="B11251" i="16"/>
  <c r="B11250" i="16"/>
  <c r="B11249" i="16"/>
  <c r="B11248" i="16"/>
  <c r="B11247" i="16"/>
  <c r="B11246" i="16"/>
  <c r="B11245" i="16"/>
  <c r="B11244" i="16"/>
  <c r="B11243" i="16"/>
  <c r="B11242" i="16"/>
  <c r="B11241" i="16"/>
  <c r="B11240" i="16"/>
  <c r="B11239" i="16"/>
  <c r="B11238" i="16"/>
  <c r="B11237" i="16"/>
  <c r="B11236" i="16"/>
  <c r="B11235" i="16"/>
  <c r="B11234" i="16"/>
  <c r="B11233" i="16"/>
  <c r="B11232" i="16"/>
  <c r="B11231" i="16"/>
  <c r="B11230" i="16"/>
  <c r="B11229" i="16"/>
  <c r="B11228" i="16"/>
  <c r="B11227" i="16"/>
  <c r="B11226" i="16"/>
  <c r="B11225" i="16"/>
  <c r="B11224" i="16"/>
  <c r="B11223" i="16"/>
  <c r="B11222" i="16"/>
  <c r="B11221" i="16"/>
  <c r="B11220" i="16"/>
  <c r="B11219" i="16"/>
  <c r="B11218" i="16"/>
  <c r="B11217" i="16"/>
  <c r="B11216" i="16"/>
  <c r="B11215" i="16"/>
  <c r="B11214" i="16"/>
  <c r="B11213" i="16"/>
  <c r="B11212" i="16"/>
  <c r="B11211" i="16"/>
  <c r="B11210" i="16"/>
  <c r="B11209" i="16"/>
  <c r="B11208" i="16"/>
  <c r="B11207" i="16"/>
  <c r="B11206" i="16"/>
  <c r="B11205" i="16"/>
  <c r="B11204" i="16"/>
  <c r="B11203" i="16"/>
  <c r="B11202" i="16"/>
  <c r="B11201" i="16"/>
  <c r="B11200" i="16"/>
  <c r="B11199" i="16"/>
  <c r="B11198" i="16"/>
  <c r="B11197" i="16"/>
  <c r="B11196" i="16"/>
  <c r="B11195" i="16"/>
  <c r="B11194" i="16"/>
  <c r="B11193" i="16"/>
  <c r="B11192" i="16"/>
  <c r="B11191" i="16"/>
  <c r="B11190" i="16"/>
  <c r="B11189" i="16"/>
  <c r="B11188" i="16"/>
  <c r="B11187" i="16"/>
  <c r="B11186" i="16"/>
  <c r="B11185" i="16"/>
  <c r="B11184" i="16"/>
  <c r="B11183" i="16"/>
  <c r="B11182" i="16"/>
  <c r="B11181" i="16"/>
  <c r="B11180" i="16"/>
  <c r="B11179" i="16"/>
  <c r="B11178" i="16"/>
  <c r="B11177" i="16"/>
  <c r="B11176" i="16"/>
  <c r="B11175" i="16"/>
  <c r="B11174" i="16"/>
  <c r="B11173" i="16"/>
  <c r="B11172" i="16"/>
  <c r="B11171" i="16"/>
  <c r="B11170" i="16"/>
  <c r="B11169" i="16"/>
  <c r="B11168" i="16"/>
  <c r="B11167" i="16"/>
  <c r="B11166" i="16"/>
  <c r="B11165" i="16"/>
  <c r="B11164" i="16"/>
  <c r="B11163" i="16"/>
  <c r="B11162" i="16"/>
  <c r="B11161" i="16"/>
  <c r="B11160" i="16"/>
  <c r="B11159" i="16"/>
  <c r="B11158" i="16"/>
  <c r="B11157" i="16"/>
  <c r="B11156" i="16"/>
  <c r="B11155" i="16"/>
  <c r="B11154" i="16"/>
  <c r="B11153" i="16"/>
  <c r="B11152" i="16"/>
  <c r="B11151" i="16"/>
  <c r="B11150" i="16"/>
  <c r="B11149" i="16"/>
  <c r="B11148" i="16"/>
  <c r="B11147" i="16"/>
  <c r="B11146" i="16"/>
  <c r="B11145" i="16"/>
  <c r="B11144" i="16"/>
  <c r="B11143" i="16"/>
  <c r="B11142" i="16"/>
  <c r="B11141" i="16"/>
  <c r="B11140" i="16"/>
  <c r="B11139" i="16"/>
  <c r="B11138" i="16"/>
  <c r="B11137" i="16"/>
  <c r="B11136" i="16"/>
  <c r="B11135" i="16"/>
  <c r="B11134" i="16"/>
  <c r="B11133" i="16"/>
  <c r="B11132" i="16"/>
  <c r="B11131" i="16"/>
  <c r="B11130" i="16"/>
  <c r="B11129" i="16"/>
  <c r="B11128" i="16"/>
  <c r="B11127" i="16"/>
  <c r="B11126" i="16"/>
  <c r="B11125" i="16"/>
  <c r="B11124" i="16"/>
  <c r="B11123" i="16"/>
  <c r="B11122" i="16"/>
  <c r="B11121" i="16"/>
  <c r="B11120" i="16"/>
  <c r="B11119" i="16"/>
  <c r="B11118" i="16"/>
  <c r="B11117" i="16"/>
  <c r="B11116" i="16"/>
  <c r="B11115" i="16"/>
  <c r="B11114" i="16"/>
  <c r="B11113" i="16"/>
  <c r="B11112" i="16"/>
  <c r="B11111" i="16"/>
  <c r="B11110" i="16"/>
  <c r="B11109" i="16"/>
  <c r="B11108" i="16"/>
  <c r="B11107" i="16"/>
  <c r="B11106" i="16"/>
  <c r="B11105" i="16"/>
  <c r="B11104" i="16"/>
  <c r="B11103" i="16"/>
  <c r="B11102" i="16"/>
  <c r="B11101" i="16"/>
  <c r="B11100" i="16"/>
  <c r="B11099" i="16"/>
  <c r="B11098" i="16"/>
  <c r="B11097" i="16"/>
  <c r="B11096" i="16"/>
  <c r="B11095" i="16"/>
  <c r="B11094" i="16"/>
  <c r="B11093" i="16"/>
  <c r="B11092" i="16"/>
  <c r="B11091" i="16"/>
  <c r="B11090" i="16"/>
  <c r="B11089" i="16"/>
  <c r="B11088" i="16"/>
  <c r="B11087" i="16"/>
  <c r="B11086" i="16"/>
  <c r="B11085" i="16"/>
  <c r="B11084" i="16"/>
  <c r="B11083" i="16"/>
  <c r="B11082" i="16"/>
  <c r="B11081" i="16"/>
  <c r="B11080" i="16"/>
  <c r="B11079" i="16"/>
  <c r="B11078" i="16"/>
  <c r="B11077" i="16"/>
  <c r="B11076" i="16"/>
  <c r="B11075" i="16"/>
  <c r="B11074" i="16"/>
  <c r="B11073" i="16"/>
  <c r="B11072" i="16"/>
  <c r="B11071" i="16"/>
  <c r="B11070" i="16"/>
  <c r="B11069" i="16"/>
  <c r="B11068" i="16"/>
  <c r="B11067" i="16"/>
  <c r="B11066" i="16"/>
  <c r="B11065" i="16"/>
  <c r="B11064" i="16"/>
  <c r="B11063" i="16"/>
  <c r="B11062" i="16"/>
  <c r="B11061" i="16"/>
  <c r="B11060" i="16"/>
  <c r="B11059" i="16"/>
  <c r="B11058" i="16"/>
  <c r="B11057" i="16"/>
  <c r="B11056" i="16"/>
  <c r="B11055" i="16"/>
  <c r="B11054" i="16"/>
  <c r="B11053" i="16"/>
  <c r="B11052" i="16"/>
  <c r="B11051" i="16"/>
  <c r="B11050" i="16"/>
  <c r="B11049" i="16"/>
  <c r="B11048" i="16"/>
  <c r="B11047" i="16"/>
  <c r="B11046" i="16"/>
  <c r="B11045" i="16"/>
  <c r="B11044" i="16"/>
  <c r="B11043" i="16"/>
  <c r="B11042" i="16"/>
  <c r="B11041" i="16"/>
  <c r="B11040" i="16"/>
  <c r="B11039" i="16"/>
  <c r="B11038" i="16"/>
  <c r="B11037" i="16"/>
  <c r="B11036" i="16"/>
  <c r="B11035" i="16"/>
  <c r="B11034" i="16"/>
  <c r="B11033" i="16"/>
  <c r="B11032" i="16"/>
  <c r="B11031" i="16"/>
  <c r="B11030" i="16"/>
  <c r="B11029" i="16"/>
  <c r="B11028" i="16"/>
  <c r="B11027" i="16"/>
  <c r="B11026" i="16"/>
  <c r="B11025" i="16"/>
  <c r="B11024" i="16"/>
  <c r="B11023" i="16"/>
  <c r="B11022" i="16"/>
  <c r="B11021" i="16"/>
  <c r="B11020" i="16"/>
  <c r="B11019" i="16"/>
  <c r="B11018" i="16"/>
  <c r="B11017" i="16"/>
  <c r="B11016" i="16"/>
  <c r="B11015" i="16"/>
  <c r="B11014" i="16"/>
  <c r="B11013" i="16"/>
  <c r="B11012" i="16"/>
  <c r="B11011" i="16"/>
  <c r="B11010" i="16"/>
  <c r="B11009" i="16"/>
  <c r="B11008" i="16"/>
  <c r="B11007" i="16"/>
  <c r="B11006" i="16"/>
  <c r="B11005" i="16"/>
  <c r="B11004" i="16"/>
  <c r="B11003" i="16"/>
  <c r="B11002" i="16"/>
  <c r="B11001" i="16"/>
  <c r="B11000" i="16"/>
  <c r="B10999" i="16"/>
  <c r="B10998" i="16"/>
  <c r="B10997" i="16"/>
  <c r="B10996" i="16"/>
  <c r="B10995" i="16"/>
  <c r="B10994" i="16"/>
  <c r="B10993" i="16"/>
  <c r="B10992" i="16"/>
  <c r="B10991" i="16"/>
  <c r="B10990" i="16"/>
  <c r="B10989" i="16"/>
  <c r="B10988" i="16"/>
  <c r="B10987" i="16"/>
  <c r="B10986" i="16"/>
  <c r="B10985" i="16"/>
  <c r="B10984" i="16"/>
  <c r="B10983" i="16"/>
  <c r="B10982" i="16"/>
  <c r="B10981" i="16"/>
  <c r="B10980" i="16"/>
  <c r="B10979" i="16"/>
  <c r="B10978" i="16"/>
  <c r="B10977" i="16"/>
  <c r="B10976" i="16"/>
  <c r="B10975" i="16"/>
  <c r="B10974" i="16"/>
  <c r="B10973" i="16"/>
  <c r="B10972" i="16"/>
  <c r="B10971" i="16"/>
  <c r="B10970" i="16"/>
  <c r="B10969" i="16"/>
  <c r="B10968" i="16"/>
  <c r="B10967" i="16"/>
  <c r="B10966" i="16"/>
  <c r="B10965" i="16"/>
  <c r="B10964" i="16"/>
  <c r="B10963" i="16"/>
  <c r="B10962" i="16"/>
  <c r="B10961" i="16"/>
  <c r="B10960" i="16"/>
  <c r="B10959" i="16"/>
  <c r="B10958" i="16"/>
  <c r="B10957" i="16"/>
  <c r="B10956" i="16"/>
  <c r="B10955" i="16"/>
  <c r="B10954" i="16"/>
  <c r="B10953" i="16"/>
  <c r="B10952" i="16"/>
  <c r="B10951" i="16"/>
  <c r="B10950" i="16"/>
  <c r="B10949" i="16"/>
  <c r="B10948" i="16"/>
  <c r="B10947" i="16"/>
  <c r="B10946" i="16"/>
  <c r="B10945" i="16"/>
  <c r="B10944" i="16"/>
  <c r="B10943" i="16"/>
  <c r="B10942" i="16"/>
  <c r="B10941" i="16"/>
  <c r="B10940" i="16"/>
  <c r="B10939" i="16"/>
  <c r="B10938" i="16"/>
  <c r="B10937" i="16"/>
  <c r="B10936" i="16"/>
  <c r="B10935" i="16"/>
  <c r="B10934" i="16"/>
  <c r="B10933" i="16"/>
  <c r="B10932" i="16"/>
  <c r="B10931" i="16"/>
  <c r="B10930" i="16"/>
  <c r="B10929" i="16"/>
  <c r="B10928" i="16"/>
  <c r="B10927" i="16"/>
  <c r="B10926" i="16"/>
  <c r="B10925" i="16"/>
  <c r="B10924" i="16"/>
  <c r="B10923" i="16"/>
  <c r="B10922" i="16"/>
  <c r="B10921" i="16"/>
  <c r="B10920" i="16"/>
  <c r="B10919" i="16"/>
  <c r="B10918" i="16"/>
  <c r="B10917" i="16"/>
  <c r="B10916" i="16"/>
  <c r="B10915" i="16"/>
  <c r="B10914" i="16"/>
  <c r="B10913" i="16"/>
  <c r="B10912" i="16"/>
  <c r="B10911" i="16"/>
  <c r="B10910" i="16"/>
  <c r="B10909" i="16"/>
  <c r="B10908" i="16"/>
  <c r="B10907" i="16"/>
  <c r="B10906" i="16"/>
  <c r="B10905" i="16"/>
  <c r="B10904" i="16"/>
  <c r="B10903" i="16"/>
  <c r="B10902" i="16"/>
  <c r="B10901" i="16"/>
  <c r="B10900" i="16"/>
  <c r="B10899" i="16"/>
  <c r="B10898" i="16"/>
  <c r="B10897" i="16"/>
  <c r="B10896" i="16"/>
  <c r="B10895" i="16"/>
  <c r="B10894" i="16"/>
  <c r="B10893" i="16"/>
  <c r="B10892" i="16"/>
  <c r="B10891" i="16"/>
  <c r="B10890" i="16"/>
  <c r="B10889" i="16"/>
  <c r="B10888" i="16"/>
  <c r="B10887" i="16"/>
  <c r="B10886" i="16"/>
  <c r="B10885" i="16"/>
  <c r="B10884" i="16"/>
  <c r="B10883" i="16"/>
  <c r="B10882" i="16"/>
  <c r="B10881" i="16"/>
  <c r="B10880" i="16"/>
  <c r="B10879" i="16"/>
  <c r="B10878" i="16"/>
  <c r="B10877" i="16"/>
  <c r="B10876" i="16"/>
  <c r="B10875" i="16"/>
  <c r="B10874" i="16"/>
  <c r="B10873" i="16"/>
  <c r="B10872" i="16"/>
  <c r="B10871" i="16"/>
  <c r="B10870" i="16"/>
  <c r="B10869" i="16"/>
  <c r="B10868" i="16"/>
  <c r="B10867" i="16"/>
  <c r="B10866" i="16"/>
  <c r="B10865" i="16"/>
  <c r="B10864" i="16"/>
  <c r="B10863" i="16"/>
  <c r="B10862" i="16"/>
  <c r="B10861" i="16"/>
  <c r="B10860" i="16"/>
  <c r="B10859" i="16"/>
  <c r="B10858" i="16"/>
  <c r="B10857" i="16"/>
  <c r="B10856" i="16"/>
  <c r="B10855" i="16"/>
  <c r="B10854" i="16"/>
  <c r="B10853" i="16"/>
  <c r="B10852" i="16"/>
  <c r="B10851" i="16"/>
  <c r="B10850" i="16"/>
  <c r="B10849" i="16"/>
  <c r="B10848" i="16"/>
  <c r="B10847" i="16"/>
  <c r="B10846" i="16"/>
  <c r="B10845" i="16"/>
  <c r="B10844" i="16"/>
  <c r="B10843" i="16"/>
  <c r="B10842" i="16"/>
  <c r="B10841" i="16"/>
  <c r="B10840" i="16"/>
  <c r="B10839" i="16"/>
  <c r="B10838" i="16"/>
  <c r="B10837" i="16"/>
  <c r="B10836" i="16"/>
  <c r="B10835" i="16"/>
  <c r="B10834" i="16"/>
  <c r="B10833" i="16"/>
  <c r="B10832" i="16"/>
  <c r="B10831" i="16"/>
  <c r="B10830" i="16"/>
  <c r="B10829" i="16"/>
  <c r="B10828" i="16"/>
  <c r="B10827" i="16"/>
  <c r="B10826" i="16"/>
  <c r="B10825" i="16"/>
  <c r="B10824" i="16"/>
  <c r="B10823" i="16"/>
  <c r="B10822" i="16"/>
  <c r="B10821" i="16"/>
  <c r="B10820" i="16"/>
  <c r="B10819" i="16"/>
  <c r="B10818" i="16"/>
  <c r="B10817" i="16"/>
  <c r="B10816" i="16"/>
  <c r="B10815" i="16"/>
  <c r="B10814" i="16"/>
  <c r="B10813" i="16"/>
  <c r="B10812" i="16"/>
  <c r="B10811" i="16"/>
  <c r="B10810" i="16"/>
  <c r="B10809" i="16"/>
  <c r="B10808" i="16"/>
  <c r="B10807" i="16"/>
  <c r="B10806" i="16"/>
  <c r="B10805" i="16"/>
  <c r="B10804" i="16"/>
  <c r="B10803" i="16"/>
  <c r="B10802" i="16"/>
  <c r="B10801" i="16"/>
  <c r="B10800" i="16"/>
  <c r="B10799" i="16"/>
  <c r="B10798" i="16"/>
  <c r="B10797" i="16"/>
  <c r="B10796" i="16"/>
  <c r="B10795" i="16"/>
  <c r="B10794" i="16"/>
  <c r="B10793" i="16"/>
  <c r="B10792" i="16"/>
  <c r="B10791" i="16"/>
  <c r="B10790" i="16"/>
  <c r="B10789" i="16"/>
  <c r="B10788" i="16"/>
  <c r="B10787" i="16"/>
  <c r="B10786" i="16"/>
  <c r="B10785" i="16"/>
  <c r="B10784" i="16"/>
  <c r="B10783" i="16"/>
  <c r="B10782" i="16"/>
  <c r="B10781" i="16"/>
  <c r="B10780" i="16"/>
  <c r="B10779" i="16"/>
  <c r="B10778" i="16"/>
  <c r="B10777" i="16"/>
  <c r="B10776" i="16"/>
  <c r="B10775" i="16"/>
  <c r="B10774" i="16"/>
  <c r="B10773" i="16"/>
  <c r="B10772" i="16"/>
  <c r="B10771" i="16"/>
  <c r="B10770" i="16"/>
  <c r="B10769" i="16"/>
  <c r="B10768" i="16"/>
  <c r="B10767" i="16"/>
  <c r="B10766" i="16"/>
  <c r="B10765" i="16"/>
  <c r="B10764" i="16"/>
  <c r="B10763" i="16"/>
  <c r="B10762" i="16"/>
  <c r="B10761" i="16"/>
  <c r="B10760" i="16"/>
  <c r="B10759" i="16"/>
  <c r="B10758" i="16"/>
  <c r="B10757" i="16"/>
  <c r="B10756" i="16"/>
  <c r="B10755" i="16"/>
  <c r="B10754" i="16"/>
  <c r="B10753" i="16"/>
  <c r="B10752" i="16"/>
  <c r="B10751" i="16"/>
  <c r="B10750" i="16"/>
  <c r="B10749" i="16"/>
  <c r="B10748" i="16"/>
  <c r="B10747" i="16"/>
  <c r="B10746" i="16"/>
  <c r="B10745" i="16"/>
  <c r="B10744" i="16"/>
  <c r="B10743" i="16"/>
  <c r="B10742" i="16"/>
  <c r="B10741" i="16"/>
  <c r="B10740" i="16"/>
  <c r="B10739" i="16"/>
  <c r="B10738" i="16"/>
  <c r="B10737" i="16"/>
  <c r="B10736" i="16"/>
  <c r="B10735" i="16"/>
  <c r="B10734" i="16"/>
  <c r="B10733" i="16"/>
  <c r="B10732" i="16"/>
  <c r="B10731" i="16"/>
  <c r="B10730" i="16"/>
  <c r="B10729" i="16"/>
  <c r="B10728" i="16"/>
  <c r="B10727" i="16"/>
  <c r="B10726" i="16"/>
  <c r="B10725" i="16"/>
  <c r="B10724" i="16"/>
  <c r="B10723" i="16"/>
  <c r="B10722" i="16"/>
  <c r="B10721" i="16"/>
  <c r="B10720" i="16"/>
  <c r="B10719" i="16"/>
  <c r="B10718" i="16"/>
  <c r="B10717" i="16"/>
  <c r="B10716" i="16"/>
  <c r="B10715" i="16"/>
  <c r="B10714" i="16"/>
  <c r="B10713" i="16"/>
  <c r="B10712" i="16"/>
  <c r="B10711" i="16"/>
  <c r="B10710" i="16"/>
  <c r="B10709" i="16"/>
  <c r="B10708" i="16"/>
  <c r="B10707" i="16"/>
  <c r="B10706" i="16"/>
  <c r="B10705" i="16"/>
  <c r="B10704" i="16"/>
  <c r="B10703" i="16"/>
  <c r="B10702" i="16"/>
  <c r="B10701" i="16"/>
  <c r="B10700" i="16"/>
  <c r="B10699" i="16"/>
  <c r="B10698" i="16"/>
  <c r="B10697" i="16"/>
  <c r="B10696" i="16"/>
  <c r="B10695" i="16"/>
  <c r="B10694" i="16"/>
  <c r="B10693" i="16"/>
  <c r="B10692" i="16"/>
  <c r="B10691" i="16"/>
  <c r="B10690" i="16"/>
  <c r="B10689" i="16"/>
  <c r="B10688" i="16"/>
  <c r="B10687" i="16"/>
  <c r="B10686" i="16"/>
  <c r="B10685" i="16"/>
  <c r="B10684" i="16"/>
  <c r="B10683" i="16"/>
  <c r="B10682" i="16"/>
  <c r="B10681" i="16"/>
  <c r="B10680" i="16"/>
  <c r="B10679" i="16"/>
  <c r="B10678" i="16"/>
  <c r="B10677" i="16"/>
  <c r="B10676" i="16"/>
  <c r="B10675" i="16"/>
  <c r="B10674" i="16"/>
  <c r="B10673" i="16"/>
  <c r="B10672" i="16"/>
  <c r="B10671" i="16"/>
  <c r="B10670" i="16"/>
  <c r="B10669" i="16"/>
  <c r="B10668" i="16"/>
  <c r="B10667" i="16"/>
  <c r="B10666" i="16"/>
  <c r="B10665" i="16"/>
  <c r="B10664" i="16"/>
  <c r="B10663" i="16"/>
  <c r="B10662" i="16"/>
  <c r="B10661" i="16"/>
  <c r="B10660" i="16"/>
  <c r="B10659" i="16"/>
  <c r="B10658" i="16"/>
  <c r="B10657" i="16"/>
  <c r="B10656" i="16"/>
  <c r="B10655" i="16"/>
  <c r="B10654" i="16"/>
  <c r="B10653" i="16"/>
  <c r="B10652" i="16"/>
  <c r="B10651" i="16"/>
  <c r="B10650" i="16"/>
  <c r="B10649" i="16"/>
  <c r="B10648" i="16"/>
  <c r="B10647" i="16"/>
  <c r="B10646" i="16"/>
  <c r="B10645" i="16"/>
  <c r="B10644" i="16"/>
  <c r="B10643" i="16"/>
  <c r="B10642" i="16"/>
  <c r="B10641" i="16"/>
  <c r="B10640" i="16"/>
  <c r="B10639" i="16"/>
  <c r="B10638" i="16"/>
  <c r="B10637" i="16"/>
  <c r="B10636" i="16"/>
  <c r="B10635" i="16"/>
  <c r="B10634" i="16"/>
  <c r="B10633" i="16"/>
  <c r="B10632" i="16"/>
  <c r="B10631" i="16"/>
  <c r="B10630" i="16"/>
  <c r="B10629" i="16"/>
  <c r="B10628" i="16"/>
  <c r="B10627" i="16"/>
  <c r="B10626" i="16"/>
  <c r="B10625" i="16"/>
  <c r="B10624" i="16"/>
  <c r="B10623" i="16"/>
  <c r="B10622" i="16"/>
  <c r="B10621" i="16"/>
  <c r="B10620" i="16"/>
  <c r="B10619" i="16"/>
  <c r="B10618" i="16"/>
  <c r="B10617" i="16"/>
  <c r="B10616" i="16"/>
  <c r="B10615" i="16"/>
  <c r="B10614" i="16"/>
  <c r="B10613" i="16"/>
  <c r="B10612" i="16"/>
  <c r="B10611" i="16"/>
  <c r="B10610" i="16"/>
  <c r="B10609" i="16"/>
  <c r="B10608" i="16"/>
  <c r="B10607" i="16"/>
  <c r="B10606" i="16"/>
  <c r="B10605" i="16"/>
  <c r="B10604" i="16"/>
  <c r="B10603" i="16"/>
  <c r="B10602" i="16"/>
  <c r="B10601" i="16"/>
  <c r="B10600" i="16"/>
  <c r="B10599" i="16"/>
  <c r="B10598" i="16"/>
  <c r="B10597" i="16"/>
  <c r="B10596" i="16"/>
  <c r="B10595" i="16"/>
  <c r="B10594" i="16"/>
  <c r="B10593" i="16"/>
  <c r="B10592" i="16"/>
  <c r="B10591" i="16"/>
  <c r="B10590" i="16"/>
  <c r="B10589" i="16"/>
  <c r="B10588" i="16"/>
  <c r="B10587" i="16"/>
  <c r="B10586" i="16"/>
  <c r="B10585" i="16"/>
  <c r="B10584" i="16"/>
  <c r="B10583" i="16"/>
  <c r="B10582" i="16"/>
  <c r="B10581" i="16"/>
  <c r="B10580" i="16"/>
  <c r="B10579" i="16"/>
  <c r="B10578" i="16"/>
  <c r="B10577" i="16"/>
  <c r="B10576" i="16"/>
  <c r="B10575" i="16"/>
  <c r="B10574" i="16"/>
  <c r="B10573" i="16"/>
  <c r="B10572" i="16"/>
  <c r="B10571" i="16"/>
  <c r="B10570" i="16"/>
  <c r="B10569" i="16"/>
  <c r="B10568" i="16"/>
  <c r="B10567" i="16"/>
  <c r="B10566" i="16"/>
  <c r="B10565" i="16"/>
  <c r="B10564" i="16"/>
  <c r="B10563" i="16"/>
  <c r="B10562" i="16"/>
  <c r="B10561" i="16"/>
  <c r="B10560" i="16"/>
  <c r="B10559" i="16"/>
  <c r="B10558" i="16"/>
  <c r="B10557" i="16"/>
  <c r="B10556" i="16"/>
  <c r="B10555" i="16"/>
  <c r="B10554" i="16"/>
  <c r="B10553" i="16"/>
  <c r="B10552" i="16"/>
  <c r="B10551" i="16"/>
  <c r="B10550" i="16"/>
  <c r="B10549" i="16"/>
  <c r="B10548" i="16"/>
  <c r="B10547" i="16"/>
  <c r="B10546" i="16"/>
  <c r="B10545" i="16"/>
  <c r="B10544" i="16"/>
  <c r="B10543" i="16"/>
  <c r="B10542" i="16"/>
  <c r="B10541" i="16"/>
  <c r="B10540" i="16"/>
  <c r="B10539" i="16"/>
  <c r="B10538" i="16"/>
  <c r="B10537" i="16"/>
  <c r="B10536" i="16"/>
  <c r="B10535" i="16"/>
  <c r="B10534" i="16"/>
  <c r="B10533" i="16"/>
  <c r="B10532" i="16"/>
  <c r="B10531" i="16"/>
  <c r="B10530" i="16"/>
  <c r="B10529" i="16"/>
  <c r="B10528" i="16"/>
  <c r="B10527" i="16"/>
  <c r="B10526" i="16"/>
  <c r="B10525" i="16"/>
  <c r="B10524" i="16"/>
  <c r="B10523" i="16"/>
  <c r="B10522" i="16"/>
  <c r="B10521" i="16"/>
  <c r="B10520" i="16"/>
  <c r="B10519" i="16"/>
  <c r="B10518" i="16"/>
  <c r="B10517" i="16"/>
  <c r="B10516" i="16"/>
  <c r="B10515" i="16"/>
  <c r="B10514" i="16"/>
  <c r="B10513" i="16"/>
  <c r="B10512" i="16"/>
  <c r="B10511" i="16"/>
  <c r="B10510" i="16"/>
  <c r="B10509" i="16"/>
  <c r="B10508" i="16"/>
  <c r="B10507" i="16"/>
  <c r="B10506" i="16"/>
  <c r="B10505" i="16"/>
  <c r="B10504" i="16"/>
  <c r="B10503" i="16"/>
  <c r="B10502" i="16"/>
  <c r="B10501" i="16"/>
  <c r="B10500" i="16"/>
  <c r="B10499" i="16"/>
  <c r="B10498" i="16"/>
  <c r="B10497" i="16"/>
  <c r="B10496" i="16"/>
  <c r="B10495" i="16"/>
  <c r="B10494" i="16"/>
  <c r="B10493" i="16"/>
  <c r="B10492" i="16"/>
  <c r="B10491" i="16"/>
  <c r="B10490" i="16"/>
  <c r="B10489" i="16"/>
  <c r="B10488" i="16"/>
  <c r="B10487" i="16"/>
  <c r="B10486" i="16"/>
  <c r="B10485" i="16"/>
  <c r="B10484" i="16"/>
  <c r="B10483" i="16"/>
  <c r="B10482" i="16"/>
  <c r="B10481" i="16"/>
  <c r="B10480" i="16"/>
  <c r="B10479" i="16"/>
  <c r="B10478" i="16"/>
  <c r="B10477" i="16"/>
  <c r="B10476" i="16"/>
  <c r="B10475" i="16"/>
  <c r="B10474" i="16"/>
  <c r="B10473" i="16"/>
  <c r="B10472" i="16"/>
  <c r="B10471" i="16"/>
  <c r="B10470" i="16"/>
  <c r="B10469" i="16"/>
  <c r="B10468" i="16"/>
  <c r="B10467" i="16"/>
  <c r="B10466" i="16"/>
  <c r="B10465" i="16"/>
  <c r="B10464" i="16"/>
  <c r="B10463" i="16"/>
  <c r="B10462" i="16"/>
  <c r="B10461" i="16"/>
  <c r="B10460" i="16"/>
  <c r="B10459" i="16"/>
  <c r="B10458" i="16"/>
  <c r="B10457" i="16"/>
  <c r="B10456" i="16"/>
  <c r="B10455" i="16"/>
  <c r="B10454" i="16"/>
  <c r="B10453" i="16"/>
  <c r="B10452" i="16"/>
  <c r="B10451" i="16"/>
  <c r="B10450" i="16"/>
  <c r="B10449" i="16"/>
  <c r="B10448" i="16"/>
  <c r="B10447" i="16"/>
  <c r="B10446" i="16"/>
  <c r="B10445" i="16"/>
  <c r="B10444" i="16"/>
  <c r="B10443" i="16"/>
  <c r="B10442" i="16"/>
  <c r="B10441" i="16"/>
  <c r="B10440" i="16"/>
  <c r="B10439" i="16"/>
  <c r="B10438" i="16"/>
  <c r="B10437" i="16"/>
  <c r="B10436" i="16"/>
  <c r="B10435" i="16"/>
  <c r="B10434" i="16"/>
  <c r="B10433" i="16"/>
  <c r="B10432" i="16"/>
  <c r="B10431" i="16"/>
  <c r="B10430" i="16"/>
  <c r="B10429" i="16"/>
  <c r="B10428" i="16"/>
  <c r="B10427" i="16"/>
  <c r="B10426" i="16"/>
  <c r="B10425" i="16"/>
  <c r="B10424" i="16"/>
  <c r="B10423" i="16"/>
  <c r="B10422" i="16"/>
  <c r="B10421" i="16"/>
  <c r="B10420" i="16"/>
  <c r="B10419" i="16"/>
  <c r="B10418" i="16"/>
  <c r="B10417" i="16"/>
  <c r="B10416" i="16"/>
  <c r="B10415" i="16"/>
  <c r="B10414" i="16"/>
  <c r="B10413" i="16"/>
  <c r="B10412" i="16"/>
  <c r="B10411" i="16"/>
  <c r="B10410" i="16"/>
  <c r="B10409" i="16"/>
  <c r="B10408" i="16"/>
  <c r="B10407" i="16"/>
  <c r="B10406" i="16"/>
  <c r="B10405" i="16"/>
  <c r="B10404" i="16"/>
  <c r="B10403" i="16"/>
  <c r="B10402" i="16"/>
  <c r="B10401" i="16"/>
  <c r="B10400" i="16"/>
  <c r="B10399" i="16"/>
  <c r="B10398" i="16"/>
  <c r="B10397" i="16"/>
  <c r="B10396" i="16"/>
  <c r="B10395" i="16"/>
  <c r="B10394" i="16"/>
  <c r="B10393" i="16"/>
  <c r="B10392" i="16"/>
  <c r="B10391" i="16"/>
  <c r="B10390" i="16"/>
  <c r="B10389" i="16"/>
  <c r="B10388" i="16"/>
  <c r="B10387" i="16"/>
  <c r="B10386" i="16"/>
  <c r="B10385" i="16"/>
  <c r="B10384" i="16"/>
  <c r="B10383" i="16"/>
  <c r="B10382" i="16"/>
  <c r="B10381" i="16"/>
  <c r="B10380" i="16"/>
  <c r="B10379" i="16"/>
  <c r="B10378" i="16"/>
  <c r="B10377" i="16"/>
  <c r="B10376" i="16"/>
  <c r="B10375" i="16"/>
  <c r="B10374" i="16"/>
  <c r="B10373" i="16"/>
  <c r="B10372" i="16"/>
  <c r="B10371" i="16"/>
  <c r="B10370" i="16"/>
  <c r="B10369" i="16"/>
  <c r="B10368" i="16"/>
  <c r="B10367" i="16"/>
  <c r="B10366" i="16"/>
  <c r="B10365" i="16"/>
  <c r="B10364" i="16"/>
  <c r="B10363" i="16"/>
  <c r="B10362" i="16"/>
  <c r="B10361" i="16"/>
  <c r="B10360" i="16"/>
  <c r="B10359" i="16"/>
  <c r="B10358" i="16"/>
  <c r="B10357" i="16"/>
  <c r="B10356" i="16"/>
  <c r="B10355" i="16"/>
  <c r="B10354" i="16"/>
  <c r="B10353" i="16"/>
  <c r="B10352" i="16"/>
  <c r="B10351" i="16"/>
  <c r="B10350" i="16"/>
  <c r="B10349" i="16"/>
  <c r="B10348" i="16"/>
  <c r="B10347" i="16"/>
  <c r="B10346" i="16"/>
  <c r="B10345" i="16"/>
  <c r="B10344" i="16"/>
  <c r="B10343" i="16"/>
  <c r="B10342" i="16"/>
  <c r="B10341" i="16"/>
  <c r="B10340" i="16"/>
  <c r="B10339" i="16"/>
  <c r="B10338" i="16"/>
  <c r="B10337" i="16"/>
  <c r="B10336" i="16"/>
  <c r="B10335" i="16"/>
  <c r="B10334" i="16"/>
  <c r="B10333" i="16"/>
  <c r="B10332" i="16"/>
  <c r="B10331" i="16"/>
  <c r="B10330" i="16"/>
  <c r="B10329" i="16"/>
  <c r="B10328" i="16"/>
  <c r="B10327" i="16"/>
  <c r="B10326" i="16"/>
  <c r="B10325" i="16"/>
  <c r="B10324" i="16"/>
  <c r="B10323" i="16"/>
  <c r="B10322" i="16"/>
  <c r="B10321" i="16"/>
  <c r="B10320" i="16"/>
  <c r="B10319" i="16"/>
  <c r="B10318" i="16"/>
  <c r="B10317" i="16"/>
  <c r="B10316" i="16"/>
  <c r="B10315" i="16"/>
  <c r="B10314" i="16"/>
  <c r="B10313" i="16"/>
  <c r="B10312" i="16"/>
  <c r="B10311" i="16"/>
  <c r="B10310" i="16"/>
  <c r="B10309" i="16"/>
  <c r="B10308" i="16"/>
  <c r="B10307" i="16"/>
  <c r="B10306" i="16"/>
  <c r="B10305" i="16"/>
  <c r="B10304" i="16"/>
  <c r="B10303" i="16"/>
  <c r="B10302" i="16"/>
  <c r="B10301" i="16"/>
  <c r="B10300" i="16"/>
  <c r="B10299" i="16"/>
  <c r="B10298" i="16"/>
  <c r="B10297" i="16"/>
  <c r="B10296" i="16"/>
  <c r="B10295" i="16"/>
  <c r="B10294" i="16"/>
  <c r="B10293" i="16"/>
  <c r="B10292" i="16"/>
  <c r="B10291" i="16"/>
  <c r="B10290" i="16"/>
  <c r="B10289" i="16"/>
  <c r="B10288" i="16"/>
  <c r="B10287" i="16"/>
  <c r="B10286" i="16"/>
  <c r="B10285" i="16"/>
  <c r="B10284" i="16"/>
  <c r="B10283" i="16"/>
  <c r="B10282" i="16"/>
  <c r="B10281" i="16"/>
  <c r="B10280" i="16"/>
  <c r="B10279" i="16"/>
  <c r="B10278" i="16"/>
  <c r="B10277" i="16"/>
  <c r="B10276" i="16"/>
  <c r="B10275" i="16"/>
  <c r="B10274" i="16"/>
  <c r="B10273" i="16"/>
  <c r="B10272" i="16"/>
  <c r="B10271" i="16"/>
  <c r="B10270" i="16"/>
  <c r="B10269" i="16"/>
  <c r="B10268" i="16"/>
  <c r="B10267" i="16"/>
  <c r="B10266" i="16"/>
  <c r="B10265" i="16"/>
  <c r="B10264" i="16"/>
  <c r="B10263" i="16"/>
  <c r="B10262" i="16"/>
  <c r="B10261" i="16"/>
  <c r="B10260" i="16"/>
  <c r="B10259" i="16"/>
  <c r="B10258" i="16"/>
  <c r="B10257" i="16"/>
  <c r="B10256" i="16"/>
  <c r="B10255" i="16"/>
  <c r="B10254" i="16"/>
  <c r="B10253" i="16"/>
  <c r="B10252" i="16"/>
  <c r="B10251" i="16"/>
  <c r="B10250" i="16"/>
  <c r="B10249" i="16"/>
  <c r="B10248" i="16"/>
  <c r="B10247" i="16"/>
  <c r="B10246" i="16"/>
  <c r="B10245" i="16"/>
  <c r="B10244" i="16"/>
  <c r="B10243" i="16"/>
  <c r="B10242" i="16"/>
  <c r="B10241" i="16"/>
  <c r="B10240" i="16"/>
  <c r="B10239" i="16"/>
  <c r="B10238" i="16"/>
  <c r="B10237" i="16"/>
  <c r="B10236" i="16"/>
  <c r="B10235" i="16"/>
  <c r="B10234" i="16"/>
  <c r="B10233" i="16"/>
  <c r="B10232" i="16"/>
  <c r="B10231" i="16"/>
  <c r="B10230" i="16"/>
  <c r="B10229" i="16"/>
  <c r="B10228" i="16"/>
  <c r="B10227" i="16"/>
  <c r="B10226" i="16"/>
  <c r="B10225" i="16"/>
  <c r="B10224" i="16"/>
  <c r="B10223" i="16"/>
  <c r="B10222" i="16"/>
  <c r="B10221" i="16"/>
  <c r="B10220" i="16"/>
  <c r="B10219" i="16"/>
  <c r="B10218" i="16"/>
  <c r="B10217" i="16"/>
  <c r="B10216" i="16"/>
  <c r="B10215" i="16"/>
  <c r="B10214" i="16"/>
  <c r="B10213" i="16"/>
  <c r="B10212" i="16"/>
  <c r="B10211" i="16"/>
  <c r="B10210" i="16"/>
  <c r="B10209" i="16"/>
  <c r="B10208" i="16"/>
  <c r="B10207" i="16"/>
  <c r="B10206" i="16"/>
  <c r="B10205" i="16"/>
  <c r="B10204" i="16"/>
  <c r="B10203" i="16"/>
  <c r="B10202" i="16"/>
  <c r="B10201" i="16"/>
  <c r="B10200" i="16"/>
  <c r="B10199" i="16"/>
  <c r="B10198" i="16"/>
  <c r="B10197" i="16"/>
  <c r="B10196" i="16"/>
  <c r="B10195" i="16"/>
  <c r="B10194" i="16"/>
  <c r="B10193" i="16"/>
  <c r="B10192" i="16"/>
  <c r="B10191" i="16"/>
  <c r="B10190" i="16"/>
  <c r="B10189" i="16"/>
  <c r="B10188" i="16"/>
  <c r="B10187" i="16"/>
  <c r="B10186" i="16"/>
  <c r="B10185" i="16"/>
  <c r="B10184" i="16"/>
  <c r="B10183" i="16"/>
  <c r="B10182" i="16"/>
  <c r="B10181" i="16"/>
  <c r="B10180" i="16"/>
  <c r="B10179" i="16"/>
  <c r="B10178" i="16"/>
  <c r="B10177" i="16"/>
  <c r="B10176" i="16"/>
  <c r="B10175" i="16"/>
  <c r="B10174" i="16"/>
  <c r="B10173" i="16"/>
  <c r="B10172" i="16"/>
  <c r="B10171" i="16"/>
  <c r="B10170" i="16"/>
  <c r="B10169" i="16"/>
  <c r="B10168" i="16"/>
  <c r="B10167" i="16"/>
  <c r="B10166" i="16"/>
  <c r="B10165" i="16"/>
  <c r="B10164" i="16"/>
  <c r="B10163" i="16"/>
  <c r="B10162" i="16"/>
  <c r="B10161" i="16"/>
  <c r="B10160" i="16"/>
  <c r="B10159" i="16"/>
  <c r="B10158" i="16"/>
  <c r="B10157" i="16"/>
  <c r="B10156" i="16"/>
  <c r="B10155" i="16"/>
  <c r="B10154" i="16"/>
  <c r="B10153" i="16"/>
  <c r="B10152" i="16"/>
  <c r="B10151" i="16"/>
  <c r="B10150" i="16"/>
  <c r="B10149" i="16"/>
  <c r="B10148" i="16"/>
  <c r="B10147" i="16"/>
  <c r="B10146" i="16"/>
  <c r="B10145" i="16"/>
  <c r="B10144" i="16"/>
  <c r="B10143" i="16"/>
  <c r="B10142" i="16"/>
  <c r="B10141" i="16"/>
  <c r="B10140" i="16"/>
  <c r="B10139" i="16"/>
  <c r="B10138" i="16"/>
  <c r="B10137" i="16"/>
  <c r="B10136" i="16"/>
  <c r="B10135" i="16"/>
  <c r="B10134" i="16"/>
  <c r="B10133" i="16"/>
  <c r="B10132" i="16"/>
  <c r="B10131" i="16"/>
  <c r="B10130" i="16"/>
  <c r="B10129" i="16"/>
  <c r="B10128" i="16"/>
  <c r="B10127" i="16"/>
  <c r="B10126" i="16"/>
  <c r="B10125" i="16"/>
  <c r="B10124" i="16"/>
  <c r="B10123" i="16"/>
  <c r="B10122" i="16"/>
  <c r="B10121" i="16"/>
  <c r="B10120" i="16"/>
  <c r="B10119" i="16"/>
  <c r="B10118" i="16"/>
  <c r="B10117" i="16"/>
  <c r="B10116" i="16"/>
  <c r="B10115" i="16"/>
  <c r="B10114" i="16"/>
  <c r="B10113" i="16"/>
  <c r="B10112" i="16"/>
  <c r="B10111" i="16"/>
  <c r="B10110" i="16"/>
  <c r="B10109" i="16"/>
  <c r="B10108" i="16"/>
  <c r="B10107" i="16"/>
  <c r="B10106" i="16"/>
  <c r="B10105" i="16"/>
  <c r="B10104" i="16"/>
  <c r="B10103" i="16"/>
  <c r="B10102" i="16"/>
  <c r="B10101" i="16"/>
  <c r="B10100" i="16"/>
  <c r="B10099" i="16"/>
  <c r="B10098" i="16"/>
  <c r="B10097" i="16"/>
  <c r="B10096" i="16"/>
  <c r="B10095" i="16"/>
  <c r="B10094" i="16"/>
  <c r="B10093" i="16"/>
  <c r="B10092" i="16"/>
  <c r="B10091" i="16"/>
  <c r="B10090" i="16"/>
  <c r="B10089" i="16"/>
  <c r="B10088" i="16"/>
  <c r="B10087" i="16"/>
  <c r="B10086" i="16"/>
  <c r="B10085" i="16"/>
  <c r="B10084" i="16"/>
  <c r="B10083" i="16"/>
  <c r="B10082" i="16"/>
  <c r="B10081" i="16"/>
  <c r="B10080" i="16"/>
  <c r="B10079" i="16"/>
  <c r="B10078" i="16"/>
  <c r="B10077" i="16"/>
  <c r="B10076" i="16"/>
  <c r="B10075" i="16"/>
  <c r="B10074" i="16"/>
  <c r="B10073" i="16"/>
  <c r="B10072" i="16"/>
  <c r="B10071" i="16"/>
  <c r="B10070" i="16"/>
  <c r="B10069" i="16"/>
  <c r="B10068" i="16"/>
  <c r="B10067" i="16"/>
  <c r="B10066" i="16"/>
  <c r="B10065" i="16"/>
  <c r="B10064" i="16"/>
  <c r="B10063" i="16"/>
  <c r="B10062" i="16"/>
  <c r="B10061" i="16"/>
  <c r="B10060" i="16"/>
  <c r="B10059" i="16"/>
  <c r="B10058" i="16"/>
  <c r="B10057" i="16"/>
  <c r="B10056" i="16"/>
  <c r="B10055" i="16"/>
  <c r="B10054" i="16"/>
  <c r="B10053" i="16"/>
  <c r="B10052" i="16"/>
  <c r="B10051" i="16"/>
  <c r="B10050" i="16"/>
  <c r="B10049" i="16"/>
  <c r="B10048" i="16"/>
  <c r="B10047" i="16"/>
  <c r="B10046" i="16"/>
  <c r="B10045" i="16"/>
  <c r="B10044" i="16"/>
  <c r="B10043" i="16"/>
  <c r="B10042" i="16"/>
  <c r="B10041" i="16"/>
  <c r="B10040" i="16"/>
  <c r="B10039" i="16"/>
  <c r="B10038" i="16"/>
  <c r="B10037" i="16"/>
  <c r="B10036" i="16"/>
  <c r="B10035" i="16"/>
  <c r="B10034" i="16"/>
  <c r="B10033" i="16"/>
  <c r="B10032" i="16"/>
  <c r="B10031" i="16"/>
  <c r="B10030" i="16"/>
  <c r="B10029" i="16"/>
  <c r="B10028" i="16"/>
  <c r="B10027" i="16"/>
  <c r="B10026" i="16"/>
  <c r="B10025" i="16"/>
  <c r="B10024" i="16"/>
  <c r="B10023" i="16"/>
  <c r="B10022" i="16"/>
  <c r="B10021" i="16"/>
  <c r="B10020" i="16"/>
  <c r="B10019" i="16"/>
  <c r="B10018" i="16"/>
  <c r="B10017" i="16"/>
  <c r="B10016" i="16"/>
  <c r="B10015" i="16"/>
  <c r="B10014" i="16"/>
  <c r="B10013" i="16"/>
  <c r="B10012" i="16"/>
  <c r="B10011" i="16"/>
  <c r="B10010" i="16"/>
  <c r="B10009" i="16"/>
  <c r="B10008" i="16"/>
  <c r="B10007" i="16"/>
  <c r="B10006" i="16"/>
  <c r="B10005" i="16"/>
  <c r="B10004" i="16"/>
  <c r="B10003" i="16"/>
  <c r="B10002" i="16"/>
  <c r="B10001" i="16"/>
  <c r="B10000" i="16"/>
  <c r="B9999" i="16"/>
  <c r="B9998" i="16"/>
  <c r="B9997" i="16"/>
  <c r="B9996" i="16"/>
  <c r="B9995" i="16"/>
  <c r="B9994" i="16"/>
  <c r="B9993" i="16"/>
  <c r="B9992" i="16"/>
  <c r="B9991" i="16"/>
  <c r="B9990" i="16"/>
  <c r="B9989" i="16"/>
  <c r="B9988" i="16"/>
  <c r="B9987" i="16"/>
  <c r="B9986" i="16"/>
  <c r="B9985" i="16"/>
  <c r="B9984" i="16"/>
  <c r="B9983" i="16"/>
  <c r="B9982" i="16"/>
  <c r="B9981" i="16"/>
  <c r="B9980" i="16"/>
  <c r="B9979" i="16"/>
  <c r="B9978" i="16"/>
  <c r="B9977" i="16"/>
  <c r="B9976" i="16"/>
  <c r="B9975" i="16"/>
  <c r="B9974" i="16"/>
  <c r="B9973" i="16"/>
  <c r="B9972" i="16"/>
  <c r="B9971" i="16"/>
  <c r="B9970" i="16"/>
  <c r="B9969" i="16"/>
  <c r="B9968" i="16"/>
  <c r="B9967" i="16"/>
  <c r="B9966" i="16"/>
  <c r="B9965" i="16"/>
  <c r="B9964" i="16"/>
  <c r="B9963" i="16"/>
  <c r="B9962" i="16"/>
  <c r="B9961" i="16"/>
  <c r="B9960" i="16"/>
  <c r="B9959" i="16"/>
  <c r="B9958" i="16"/>
  <c r="B9957" i="16"/>
  <c r="B9956" i="16"/>
  <c r="B9955" i="16"/>
  <c r="B9954" i="16"/>
  <c r="B9953" i="16"/>
  <c r="B9952" i="16"/>
  <c r="B9951" i="16"/>
  <c r="B9950" i="16"/>
  <c r="B9949" i="16"/>
  <c r="B9948" i="16"/>
  <c r="B9947" i="16"/>
  <c r="B9946" i="16"/>
  <c r="B9945" i="16"/>
  <c r="B9944" i="16"/>
  <c r="B9943" i="16"/>
  <c r="B9942" i="16"/>
  <c r="B9941" i="16"/>
  <c r="B9940" i="16"/>
  <c r="B9939" i="16"/>
  <c r="B9938" i="16"/>
  <c r="B9937" i="16"/>
  <c r="B9936" i="16"/>
  <c r="B9935" i="16"/>
  <c r="B9934" i="16"/>
  <c r="B9933" i="16"/>
  <c r="B9932" i="16"/>
  <c r="B9931" i="16"/>
  <c r="B9930" i="16"/>
  <c r="B9929" i="16"/>
  <c r="B9928" i="16"/>
  <c r="B9927" i="16"/>
  <c r="B9926" i="16"/>
  <c r="B9925" i="16"/>
  <c r="B9924" i="16"/>
  <c r="B9923" i="16"/>
  <c r="B9922" i="16"/>
  <c r="B9921" i="16"/>
  <c r="B9920" i="16"/>
  <c r="B9919" i="16"/>
  <c r="B9918" i="16"/>
  <c r="B9917" i="16"/>
  <c r="B9916" i="16"/>
  <c r="B9915" i="16"/>
  <c r="B9914" i="16"/>
  <c r="B9913" i="16"/>
  <c r="B9912" i="16"/>
  <c r="B9911" i="16"/>
  <c r="B9910" i="16"/>
  <c r="B9909" i="16"/>
  <c r="B9908" i="16"/>
  <c r="B9907" i="16"/>
  <c r="B9906" i="16"/>
  <c r="B9905" i="16"/>
  <c r="B9904" i="16"/>
  <c r="B9903" i="16"/>
  <c r="B9902" i="16"/>
  <c r="B9901" i="16"/>
  <c r="B9900" i="16"/>
  <c r="B9899" i="16"/>
  <c r="B9898" i="16"/>
  <c r="B9897" i="16"/>
  <c r="B9896" i="16"/>
  <c r="B9895" i="16"/>
  <c r="B9894" i="16"/>
  <c r="B9893" i="16"/>
  <c r="B9892" i="16"/>
  <c r="B9891" i="16"/>
  <c r="B9890" i="16"/>
  <c r="B9889" i="16"/>
  <c r="B9888" i="16"/>
  <c r="B9887" i="16"/>
  <c r="B9886" i="16"/>
  <c r="B9885" i="16"/>
  <c r="B9884" i="16"/>
  <c r="B9883" i="16"/>
  <c r="B9882" i="16"/>
  <c r="B9881" i="16"/>
  <c r="B9880" i="16"/>
  <c r="B9879" i="16"/>
  <c r="B9878" i="16"/>
  <c r="B9877" i="16"/>
  <c r="B9876" i="16"/>
  <c r="B9875" i="16"/>
  <c r="B9874" i="16"/>
  <c r="B9873" i="16"/>
  <c r="B9872" i="16"/>
  <c r="B9871" i="16"/>
  <c r="B9870" i="16"/>
  <c r="B9869" i="16"/>
  <c r="B9868" i="16"/>
  <c r="B9867" i="16"/>
  <c r="B9866" i="16"/>
  <c r="B9865" i="16"/>
  <c r="B9864" i="16"/>
  <c r="B9863" i="16"/>
  <c r="B9862" i="16"/>
  <c r="B9861" i="16"/>
  <c r="B9860" i="16"/>
  <c r="B9859" i="16"/>
  <c r="B9858" i="16"/>
  <c r="B9857" i="16"/>
  <c r="B9856" i="16"/>
  <c r="B9855" i="16"/>
  <c r="B9854" i="16"/>
  <c r="B9853" i="16"/>
  <c r="B9852" i="16"/>
  <c r="B9851" i="16"/>
  <c r="B9850" i="16"/>
  <c r="B9849" i="16"/>
  <c r="B9848" i="16"/>
  <c r="B9847" i="16"/>
  <c r="B9846" i="16"/>
  <c r="B9845" i="16"/>
  <c r="B9844" i="16"/>
  <c r="B9843" i="16"/>
  <c r="B9842" i="16"/>
  <c r="B9841" i="16"/>
  <c r="B9840" i="16"/>
  <c r="B9839" i="16"/>
  <c r="B9838" i="16"/>
  <c r="B9837" i="16"/>
  <c r="B9836" i="16"/>
  <c r="B9835" i="16"/>
  <c r="B9834" i="16"/>
  <c r="B9833" i="16"/>
  <c r="B9832" i="16"/>
  <c r="B9831" i="16"/>
  <c r="B9830" i="16"/>
  <c r="B9829" i="16"/>
  <c r="B9828" i="16"/>
  <c r="B9827" i="16"/>
  <c r="B9826" i="16"/>
  <c r="B9825" i="16"/>
  <c r="B9824" i="16"/>
  <c r="B9823" i="16"/>
  <c r="B9822" i="16"/>
  <c r="B9821" i="16"/>
  <c r="B9820" i="16"/>
  <c r="B9819" i="16"/>
  <c r="B9818" i="16"/>
  <c r="B9817" i="16"/>
  <c r="B9816" i="16"/>
  <c r="B9815" i="16"/>
  <c r="B9814" i="16"/>
  <c r="B9813" i="16"/>
  <c r="B9812" i="16"/>
  <c r="B9811" i="16"/>
  <c r="B9810" i="16"/>
  <c r="B9809" i="16"/>
  <c r="B9808" i="16"/>
  <c r="B9807" i="16"/>
  <c r="B9806" i="16"/>
  <c r="B9805" i="16"/>
  <c r="B9804" i="16"/>
  <c r="B9803" i="16"/>
  <c r="B9802" i="16"/>
  <c r="B9801" i="16"/>
  <c r="B9800" i="16"/>
  <c r="B9799" i="16"/>
  <c r="B9798" i="16"/>
  <c r="B9797" i="16"/>
  <c r="B9796" i="16"/>
  <c r="B9795" i="16"/>
  <c r="B9794" i="16"/>
  <c r="B9793" i="16"/>
  <c r="B9792" i="16"/>
  <c r="B9791" i="16"/>
  <c r="B9790" i="16"/>
  <c r="B9789" i="16"/>
  <c r="B9788" i="16"/>
  <c r="B9787" i="16"/>
  <c r="B9786" i="16"/>
  <c r="B9785" i="16"/>
  <c r="B9784" i="16"/>
  <c r="B9783" i="16"/>
  <c r="B9782" i="16"/>
  <c r="B9781" i="16"/>
  <c r="B9780" i="16"/>
  <c r="B9779" i="16"/>
  <c r="B9778" i="16"/>
  <c r="B9777" i="16"/>
  <c r="B9776" i="16"/>
  <c r="B9775" i="16"/>
  <c r="B9774" i="16"/>
  <c r="B9773" i="16"/>
  <c r="B9772" i="16"/>
  <c r="B9771" i="16"/>
  <c r="B9770" i="16"/>
  <c r="B9769" i="16"/>
  <c r="B9768" i="16"/>
  <c r="B9767" i="16"/>
  <c r="B9766" i="16"/>
  <c r="B9765" i="16"/>
  <c r="B9764" i="16"/>
  <c r="B9763" i="16"/>
  <c r="B9762" i="16"/>
  <c r="B9761" i="16"/>
  <c r="B9760" i="16"/>
  <c r="B9759" i="16"/>
  <c r="B9758" i="16"/>
  <c r="B9757" i="16"/>
  <c r="B9756" i="16"/>
  <c r="B9755" i="16"/>
  <c r="B9754" i="16"/>
  <c r="B9753" i="16"/>
  <c r="B9752" i="16"/>
  <c r="B9751" i="16"/>
  <c r="B9750" i="16"/>
  <c r="B9749" i="16"/>
  <c r="B9748" i="16"/>
  <c r="B9747" i="16"/>
  <c r="B9746" i="16"/>
  <c r="B9745" i="16"/>
  <c r="B9744" i="16"/>
  <c r="B9743" i="16"/>
  <c r="B9742" i="16"/>
  <c r="B9741" i="16"/>
  <c r="B9740" i="16"/>
  <c r="B9739" i="16"/>
  <c r="B9738" i="16"/>
  <c r="B9737" i="16"/>
  <c r="B9736" i="16"/>
  <c r="B9735" i="16"/>
  <c r="B9734" i="16"/>
  <c r="B9733" i="16"/>
  <c r="B9732" i="16"/>
  <c r="B9731" i="16"/>
  <c r="B9730" i="16"/>
  <c r="B9729" i="16"/>
  <c r="B9728" i="16"/>
  <c r="B9727" i="16"/>
  <c r="B9726" i="16"/>
  <c r="B9725" i="16"/>
  <c r="B9724" i="16"/>
  <c r="B9723" i="16"/>
  <c r="B9722" i="16"/>
  <c r="B9721" i="16"/>
  <c r="B9720" i="16"/>
  <c r="B9719" i="16"/>
  <c r="B9718" i="16"/>
  <c r="B9717" i="16"/>
  <c r="B9716" i="16"/>
  <c r="B9715" i="16"/>
  <c r="B9714" i="16"/>
  <c r="B9713" i="16"/>
  <c r="B9712" i="16"/>
  <c r="B9711" i="16"/>
  <c r="B9710" i="16"/>
  <c r="B9709" i="16"/>
  <c r="B9708" i="16"/>
  <c r="B9707" i="16"/>
  <c r="B9706" i="16"/>
  <c r="B9705" i="16"/>
  <c r="B9704" i="16"/>
  <c r="B9703" i="16"/>
  <c r="B9702" i="16"/>
  <c r="B9701" i="16"/>
  <c r="B9700" i="16"/>
  <c r="B9699" i="16"/>
  <c r="B9698" i="16"/>
  <c r="B9697" i="16"/>
  <c r="B9696" i="16"/>
  <c r="B9695" i="16"/>
  <c r="B9694" i="16"/>
  <c r="B9693" i="16"/>
  <c r="B9692" i="16"/>
  <c r="B9691" i="16"/>
  <c r="B9690" i="16"/>
  <c r="B9689" i="16"/>
  <c r="B9688" i="16"/>
  <c r="B9687" i="16"/>
  <c r="B9686" i="16"/>
  <c r="B9685" i="16"/>
  <c r="B9684" i="16"/>
  <c r="B9683" i="16"/>
  <c r="B9682" i="16"/>
  <c r="B9681" i="16"/>
  <c r="B9680" i="16"/>
  <c r="B9679" i="16"/>
  <c r="B9678" i="16"/>
  <c r="B9677" i="16"/>
  <c r="B9676" i="16"/>
  <c r="B9675" i="16"/>
  <c r="B9674" i="16"/>
  <c r="B9673" i="16"/>
  <c r="B9672" i="16"/>
  <c r="B9671" i="16"/>
  <c r="B9670" i="16"/>
  <c r="B9669" i="16"/>
  <c r="B9668" i="16"/>
  <c r="B9667" i="16"/>
  <c r="B9666" i="16"/>
  <c r="B9665" i="16"/>
  <c r="B9664" i="16"/>
  <c r="B9663" i="16"/>
  <c r="B9662" i="16"/>
  <c r="B9661" i="16"/>
  <c r="B9660" i="16"/>
  <c r="B9659" i="16"/>
  <c r="B9658" i="16"/>
  <c r="B9657" i="16"/>
  <c r="B9656" i="16"/>
  <c r="B9655" i="16"/>
  <c r="B9654" i="16"/>
  <c r="B9653" i="16"/>
  <c r="B9652" i="16"/>
  <c r="B9651" i="16"/>
  <c r="B9650" i="16"/>
  <c r="B9649" i="16"/>
  <c r="B9648" i="16"/>
  <c r="B9647" i="16"/>
  <c r="B9646" i="16"/>
  <c r="B9645" i="16"/>
  <c r="B9644" i="16"/>
  <c r="B9643" i="16"/>
  <c r="B9642" i="16"/>
  <c r="B9641" i="16"/>
  <c r="B9640" i="16"/>
  <c r="B9639" i="16"/>
  <c r="B9638" i="16"/>
  <c r="B9637" i="16"/>
  <c r="B9636" i="16"/>
  <c r="B9635" i="16"/>
  <c r="B9634" i="16"/>
  <c r="B9633" i="16"/>
  <c r="B9632" i="16"/>
  <c r="B9631" i="16"/>
  <c r="B9630" i="16"/>
  <c r="B9629" i="16"/>
  <c r="B9628" i="16"/>
  <c r="B9627" i="16"/>
  <c r="B9626" i="16"/>
  <c r="B9625" i="16"/>
  <c r="B9624" i="16"/>
  <c r="B9623" i="16"/>
  <c r="B9622" i="16"/>
  <c r="B9621" i="16"/>
  <c r="B9620" i="16"/>
  <c r="B9619" i="16"/>
  <c r="B9618" i="16"/>
  <c r="B9617" i="16"/>
  <c r="B9616" i="16"/>
  <c r="B9615" i="16"/>
  <c r="B9614" i="16"/>
  <c r="B9613" i="16"/>
  <c r="B9612" i="16"/>
  <c r="B9611" i="16"/>
  <c r="B9610" i="16"/>
  <c r="B9609" i="16"/>
  <c r="B9608" i="16"/>
  <c r="B9607" i="16"/>
  <c r="B9606" i="16"/>
  <c r="B9605" i="16"/>
  <c r="B9604" i="16"/>
  <c r="B9603" i="16"/>
  <c r="B9602" i="16"/>
  <c r="B9601" i="16"/>
  <c r="B9600" i="16"/>
  <c r="B9599" i="16"/>
  <c r="B9598" i="16"/>
  <c r="B9597" i="16"/>
  <c r="B9596" i="16"/>
  <c r="B9595" i="16"/>
  <c r="B9594" i="16"/>
  <c r="B9593" i="16"/>
  <c r="B9592" i="16"/>
  <c r="B9591" i="16"/>
  <c r="B9590" i="16"/>
  <c r="B9589" i="16"/>
  <c r="B9588" i="16"/>
  <c r="B9587" i="16"/>
  <c r="B9586" i="16"/>
  <c r="B9585" i="16"/>
  <c r="B9584" i="16"/>
  <c r="B9583" i="16"/>
  <c r="B9582" i="16"/>
  <c r="B9581" i="16"/>
  <c r="B9580" i="16"/>
  <c r="B9579" i="16"/>
  <c r="B9578" i="16"/>
  <c r="B9577" i="16"/>
  <c r="B9576" i="16"/>
  <c r="B9575" i="16"/>
  <c r="B9574" i="16"/>
  <c r="B9573" i="16"/>
  <c r="B9572" i="16"/>
  <c r="B9571" i="16"/>
  <c r="B9570" i="16"/>
  <c r="B9569" i="16"/>
  <c r="B9568" i="16"/>
  <c r="B9567" i="16"/>
  <c r="B9566" i="16"/>
  <c r="B9565" i="16"/>
  <c r="B9564" i="16"/>
  <c r="B9563" i="16"/>
  <c r="B9562" i="16"/>
  <c r="B9561" i="16"/>
  <c r="B9560" i="16"/>
  <c r="B9559" i="16"/>
  <c r="B9558" i="16"/>
  <c r="B9557" i="16"/>
  <c r="B9556" i="16"/>
  <c r="B9555" i="16"/>
  <c r="B9554" i="16"/>
  <c r="B9553" i="16"/>
  <c r="B9552" i="16"/>
  <c r="B9551" i="16"/>
  <c r="B9550" i="16"/>
  <c r="B9549" i="16"/>
  <c r="B9548" i="16"/>
  <c r="B9547" i="16"/>
  <c r="B9546" i="16"/>
  <c r="B9545" i="16"/>
  <c r="B9544" i="16"/>
  <c r="B9543" i="16"/>
  <c r="B9542" i="16"/>
  <c r="B9541" i="16"/>
  <c r="B9540" i="16"/>
  <c r="B9539" i="16"/>
  <c r="B9538" i="16"/>
  <c r="B9537" i="16"/>
  <c r="B9536" i="16"/>
  <c r="B9535" i="16"/>
  <c r="B9534" i="16"/>
  <c r="B9533" i="16"/>
  <c r="B9532" i="16"/>
  <c r="B9531" i="16"/>
  <c r="B9530" i="16"/>
  <c r="B9529" i="16"/>
  <c r="B9528" i="16"/>
  <c r="B9527" i="16"/>
  <c r="B9526" i="16"/>
  <c r="B9525" i="16"/>
  <c r="B9524" i="16"/>
  <c r="B9523" i="16"/>
  <c r="B9522" i="16"/>
  <c r="B9521" i="16"/>
  <c r="B9520" i="16"/>
  <c r="B9519" i="16"/>
  <c r="B9518" i="16"/>
  <c r="B9517" i="16"/>
  <c r="B9516" i="16"/>
  <c r="B9515" i="16"/>
  <c r="B9514" i="16"/>
  <c r="B9513" i="16"/>
  <c r="B9512" i="16"/>
  <c r="B9511" i="16"/>
  <c r="B9510" i="16"/>
  <c r="B9509" i="16"/>
  <c r="B9508" i="16"/>
  <c r="B9507" i="16"/>
  <c r="B9506" i="16"/>
  <c r="B9505" i="16"/>
  <c r="B9504" i="16"/>
  <c r="B9503" i="16"/>
  <c r="B9502" i="16"/>
  <c r="B9501" i="16"/>
  <c r="B9500" i="16"/>
  <c r="B9499" i="16"/>
  <c r="B9498" i="16"/>
  <c r="B9497" i="16"/>
  <c r="B9496" i="16"/>
  <c r="B9495" i="16"/>
  <c r="B9494" i="16"/>
  <c r="B9493" i="16"/>
  <c r="B9492" i="16"/>
  <c r="B9491" i="16"/>
  <c r="B9490" i="16"/>
  <c r="B9489" i="16"/>
  <c r="B9488" i="16"/>
  <c r="B9487" i="16"/>
  <c r="B9486" i="16"/>
  <c r="B9485" i="16"/>
  <c r="B9484" i="16"/>
  <c r="B9483" i="16"/>
  <c r="B9482" i="16"/>
  <c r="B9481" i="16"/>
  <c r="B9480" i="16"/>
  <c r="B9479" i="16"/>
  <c r="B9478" i="16"/>
  <c r="B9477" i="16"/>
  <c r="B9476" i="16"/>
  <c r="B9475" i="16"/>
  <c r="B9474" i="16"/>
  <c r="B9473" i="16"/>
  <c r="B9472" i="16"/>
  <c r="B9471" i="16"/>
  <c r="B9470" i="16"/>
  <c r="B9469" i="16"/>
  <c r="B9468" i="16"/>
  <c r="B9467" i="16"/>
  <c r="B9466" i="16"/>
  <c r="B9465" i="16"/>
  <c r="B9464" i="16"/>
  <c r="B9463" i="16"/>
  <c r="B9462" i="16"/>
  <c r="B9461" i="16"/>
  <c r="B9460" i="16"/>
  <c r="B9459" i="16"/>
  <c r="B9458" i="16"/>
  <c r="B9457" i="16"/>
  <c r="B9456" i="16"/>
  <c r="B9455" i="16"/>
  <c r="B9454" i="16"/>
  <c r="B9453" i="16"/>
  <c r="B9452" i="16"/>
  <c r="B9451" i="16"/>
  <c r="B9450" i="16"/>
  <c r="B9449" i="16"/>
  <c r="B9448" i="16"/>
  <c r="B9447" i="16"/>
  <c r="B9446" i="16"/>
  <c r="B9445" i="16"/>
  <c r="B9444" i="16"/>
  <c r="B9443" i="16"/>
  <c r="B9442" i="16"/>
  <c r="B9441" i="16"/>
  <c r="B9440" i="16"/>
  <c r="B9439" i="16"/>
  <c r="B9438" i="16"/>
  <c r="B9437" i="16"/>
  <c r="B9436" i="16"/>
  <c r="B9435" i="16"/>
  <c r="B9434" i="16"/>
  <c r="B9433" i="16"/>
  <c r="B9432" i="16"/>
  <c r="B9431" i="16"/>
  <c r="B9430" i="16"/>
  <c r="B9429" i="16"/>
  <c r="B9428" i="16"/>
  <c r="B9427" i="16"/>
  <c r="B9426" i="16"/>
  <c r="B9425" i="16"/>
  <c r="B9424" i="16"/>
  <c r="B9423" i="16"/>
  <c r="B9422" i="16"/>
  <c r="B9421" i="16"/>
  <c r="B9420" i="16"/>
  <c r="B9419" i="16"/>
  <c r="B9418" i="16"/>
  <c r="B9417" i="16"/>
  <c r="B9416" i="16"/>
  <c r="B9415" i="16"/>
  <c r="B9414" i="16"/>
  <c r="B9413" i="16"/>
  <c r="B9412" i="16"/>
  <c r="B9411" i="16"/>
  <c r="B9410" i="16"/>
  <c r="B9409" i="16"/>
  <c r="B9408" i="16"/>
  <c r="B9407" i="16"/>
  <c r="B9406" i="16"/>
  <c r="B9405" i="16"/>
  <c r="B9404" i="16"/>
  <c r="B9403" i="16"/>
  <c r="B9402" i="16"/>
  <c r="B9401" i="16"/>
  <c r="B9400" i="16"/>
  <c r="B9399" i="16"/>
  <c r="B9398" i="16"/>
  <c r="B9397" i="16"/>
  <c r="B9396" i="16"/>
  <c r="B9395" i="16"/>
  <c r="B9394" i="16"/>
  <c r="B9393" i="16"/>
  <c r="B9392" i="16"/>
  <c r="B9391" i="16"/>
  <c r="B9390" i="16"/>
  <c r="B9389" i="16"/>
  <c r="B9388" i="16"/>
  <c r="B9387" i="16"/>
  <c r="B9386" i="16"/>
  <c r="B9385" i="16"/>
  <c r="B9384" i="16"/>
  <c r="B9383" i="16"/>
  <c r="B9382" i="16"/>
  <c r="B9381" i="16"/>
  <c r="B9380" i="16"/>
  <c r="B9379" i="16"/>
  <c r="B9378" i="16"/>
  <c r="B9377" i="16"/>
  <c r="B9376" i="16"/>
  <c r="B9375" i="16"/>
  <c r="B9374" i="16"/>
  <c r="B9373" i="16"/>
  <c r="B9372" i="16"/>
  <c r="B9371" i="16"/>
  <c r="B9370" i="16"/>
  <c r="B9369" i="16"/>
  <c r="B9368" i="16"/>
  <c r="B9367" i="16"/>
  <c r="B9366" i="16"/>
  <c r="B9365" i="16"/>
  <c r="B9364" i="16"/>
  <c r="B9363" i="16"/>
  <c r="B9362" i="16"/>
  <c r="B9361" i="16"/>
  <c r="B9360" i="16"/>
  <c r="B9359" i="16"/>
  <c r="B9358" i="16"/>
  <c r="B9357" i="16"/>
  <c r="B9356" i="16"/>
  <c r="B9355" i="16"/>
  <c r="B9354" i="16"/>
  <c r="B9353" i="16"/>
  <c r="B9352" i="16"/>
  <c r="B9351" i="16"/>
  <c r="B9350" i="16"/>
  <c r="B9349" i="16"/>
  <c r="B9348" i="16"/>
  <c r="B9347" i="16"/>
  <c r="B9346" i="16"/>
  <c r="B9345" i="16"/>
  <c r="B9344" i="16"/>
  <c r="B9343" i="16"/>
  <c r="B9342" i="16"/>
  <c r="B9341" i="16"/>
  <c r="B9340" i="16"/>
  <c r="B9339" i="16"/>
  <c r="B9338" i="16"/>
  <c r="B9337" i="16"/>
  <c r="B9336" i="16"/>
  <c r="B9335" i="16"/>
  <c r="B9334" i="16"/>
  <c r="B9333" i="16"/>
  <c r="B9332" i="16"/>
  <c r="B9331" i="16"/>
  <c r="B9330" i="16"/>
  <c r="B9329" i="16"/>
  <c r="B9328" i="16"/>
  <c r="B9327" i="16"/>
  <c r="B9326" i="16"/>
  <c r="B9325" i="16"/>
  <c r="B9324" i="16"/>
  <c r="B9323" i="16"/>
  <c r="B9322" i="16"/>
  <c r="B9321" i="16"/>
  <c r="B9320" i="16"/>
  <c r="B9319" i="16"/>
  <c r="B9318" i="16"/>
  <c r="B9317" i="16"/>
  <c r="B9316" i="16"/>
  <c r="B9315" i="16"/>
  <c r="B9314" i="16"/>
  <c r="B9313" i="16"/>
  <c r="B9312" i="16"/>
  <c r="B9311" i="16"/>
  <c r="B9310" i="16"/>
  <c r="B9309" i="16"/>
  <c r="B9308" i="16"/>
  <c r="B9307" i="16"/>
  <c r="B9306" i="16"/>
  <c r="B9305" i="16"/>
  <c r="B9304" i="16"/>
  <c r="B9303" i="16"/>
  <c r="B9302" i="16"/>
  <c r="B9301" i="16"/>
  <c r="B9300" i="16"/>
  <c r="B9299" i="16"/>
  <c r="B9298" i="16"/>
  <c r="B9297" i="16"/>
  <c r="B9296" i="16"/>
  <c r="B9295" i="16"/>
  <c r="B9294" i="16"/>
  <c r="B9293" i="16"/>
  <c r="B9292" i="16"/>
  <c r="B9291" i="16"/>
  <c r="B9290" i="16"/>
  <c r="B9289" i="16"/>
  <c r="B9288" i="16"/>
  <c r="B9287" i="16"/>
  <c r="B9286" i="16"/>
  <c r="B9285" i="16"/>
  <c r="B9284" i="16"/>
  <c r="B9283" i="16"/>
  <c r="B9282" i="16"/>
  <c r="B9281" i="16"/>
  <c r="B9280" i="16"/>
  <c r="B9279" i="16"/>
  <c r="B9278" i="16"/>
  <c r="B9277" i="16"/>
  <c r="B9276" i="16"/>
  <c r="B9275" i="16"/>
  <c r="B9274" i="16"/>
  <c r="B9273" i="16"/>
  <c r="B9272" i="16"/>
  <c r="B9271" i="16"/>
  <c r="B9270" i="16"/>
  <c r="B9269" i="16"/>
  <c r="B9268" i="16"/>
  <c r="B9267" i="16"/>
  <c r="B9266" i="16"/>
  <c r="B9265" i="16"/>
  <c r="B9264" i="16"/>
  <c r="B9263" i="16"/>
  <c r="B9262" i="16"/>
  <c r="B9261" i="16"/>
  <c r="B9260" i="16"/>
  <c r="B9259" i="16"/>
  <c r="B9258" i="16"/>
  <c r="B9257" i="16"/>
  <c r="B9256" i="16"/>
  <c r="B9255" i="16"/>
  <c r="B9254" i="16"/>
  <c r="B9253" i="16"/>
  <c r="B9252" i="16"/>
  <c r="B9251" i="16"/>
  <c r="B9250" i="16"/>
  <c r="B9249" i="16"/>
  <c r="B9248" i="16"/>
  <c r="B9247" i="16"/>
  <c r="B9246" i="16"/>
  <c r="B9245" i="16"/>
  <c r="B9244" i="16"/>
  <c r="B9243" i="16"/>
  <c r="B9242" i="16"/>
  <c r="B9241" i="16"/>
  <c r="B9240" i="16"/>
  <c r="B9239" i="16"/>
  <c r="B9238" i="16"/>
  <c r="B9237" i="16"/>
  <c r="B9236" i="16"/>
  <c r="B9235" i="16"/>
  <c r="B9234" i="16"/>
  <c r="B9233" i="16"/>
  <c r="B9232" i="16"/>
  <c r="B9231" i="16"/>
  <c r="B9230" i="16"/>
  <c r="B9229" i="16"/>
  <c r="B9228" i="16"/>
  <c r="B9227" i="16"/>
  <c r="B9226" i="16"/>
  <c r="B9225" i="16"/>
  <c r="B9224" i="16"/>
  <c r="B9223" i="16"/>
  <c r="B9222" i="16"/>
  <c r="B9221" i="16"/>
  <c r="B9220" i="16"/>
  <c r="B9219" i="16"/>
  <c r="B9218" i="16"/>
  <c r="B9217" i="16"/>
  <c r="B9216" i="16"/>
  <c r="B9215" i="16"/>
  <c r="B9214" i="16"/>
  <c r="B9213" i="16"/>
  <c r="B9212" i="16"/>
  <c r="B9211" i="16"/>
  <c r="B9210" i="16"/>
  <c r="B9209" i="16"/>
  <c r="B9208" i="16"/>
  <c r="B9207" i="16"/>
  <c r="B9206" i="16"/>
  <c r="B9205" i="16"/>
  <c r="B9204" i="16"/>
  <c r="B9203" i="16"/>
  <c r="B9202" i="16"/>
  <c r="B9201" i="16"/>
  <c r="B9200" i="16"/>
  <c r="B9199" i="16"/>
  <c r="B9198" i="16"/>
  <c r="B9197" i="16"/>
  <c r="B9196" i="16"/>
  <c r="B9195" i="16"/>
  <c r="B9194" i="16"/>
  <c r="B9193" i="16"/>
  <c r="B9192" i="16"/>
  <c r="B9191" i="16"/>
  <c r="B9190" i="16"/>
  <c r="B9189" i="16"/>
  <c r="B9188" i="16"/>
  <c r="B9187" i="16"/>
  <c r="B9186" i="16"/>
  <c r="B9185" i="16"/>
  <c r="B9184" i="16"/>
  <c r="B9183" i="16"/>
  <c r="B9182" i="16"/>
  <c r="B9181" i="16"/>
  <c r="B9180" i="16"/>
  <c r="B9179" i="16"/>
  <c r="B9178" i="16"/>
  <c r="B9177" i="16"/>
  <c r="B9176" i="16"/>
  <c r="B9175" i="16"/>
  <c r="B9174" i="16"/>
  <c r="B9173" i="16"/>
  <c r="B9172" i="16"/>
  <c r="B9171" i="16"/>
  <c r="B9170" i="16"/>
  <c r="B9169" i="16"/>
  <c r="B9168" i="16"/>
  <c r="B9167" i="16"/>
  <c r="B9166" i="16"/>
  <c r="B9165" i="16"/>
  <c r="B9164" i="16"/>
  <c r="B9163" i="16"/>
  <c r="B9162" i="16"/>
  <c r="B9161" i="16"/>
  <c r="B9160" i="16"/>
  <c r="B9159" i="16"/>
  <c r="B9158" i="16"/>
  <c r="B9157" i="16"/>
  <c r="B9156" i="16"/>
  <c r="B9155" i="16"/>
  <c r="B9154" i="16"/>
  <c r="B9153" i="16"/>
  <c r="B9152" i="16"/>
  <c r="B9151" i="16"/>
  <c r="B9150" i="16"/>
  <c r="B9149" i="16"/>
  <c r="B9148" i="16"/>
  <c r="B9147" i="16"/>
  <c r="B9146" i="16"/>
  <c r="B9145" i="16"/>
  <c r="B9144" i="16"/>
  <c r="B9143" i="16"/>
  <c r="B9142" i="16"/>
  <c r="B9141" i="16"/>
  <c r="B9140" i="16"/>
  <c r="B9139" i="16"/>
  <c r="B9138" i="16"/>
  <c r="B9137" i="16"/>
  <c r="B9136" i="16"/>
  <c r="B9135" i="16"/>
  <c r="B9134" i="16"/>
  <c r="B9133" i="16"/>
  <c r="B9132" i="16"/>
  <c r="B9131" i="16"/>
  <c r="B9130" i="16"/>
  <c r="B9129" i="16"/>
  <c r="B9128" i="16"/>
  <c r="B9127" i="16"/>
  <c r="B9126" i="16"/>
  <c r="B9125" i="16"/>
  <c r="B9124" i="16"/>
  <c r="B9123" i="16"/>
  <c r="B9122" i="16"/>
  <c r="B9121" i="16"/>
  <c r="B9120" i="16"/>
  <c r="B9119" i="16"/>
  <c r="B9118" i="16"/>
  <c r="B9117" i="16"/>
  <c r="B9116" i="16"/>
  <c r="B9115" i="16"/>
  <c r="B9114" i="16"/>
  <c r="B9113" i="16"/>
  <c r="B9112" i="16"/>
  <c r="B9111" i="16"/>
  <c r="B9110" i="16"/>
  <c r="B9109" i="16"/>
  <c r="B9108" i="16"/>
  <c r="B9107" i="16"/>
  <c r="B9106" i="16"/>
  <c r="B9105" i="16"/>
  <c r="B9104" i="16"/>
  <c r="B9103" i="16"/>
  <c r="B9102" i="16"/>
  <c r="B9101" i="16"/>
  <c r="B9100" i="16"/>
  <c r="B9099" i="16"/>
  <c r="B9098" i="16"/>
  <c r="B9097" i="16"/>
  <c r="B9096" i="16"/>
  <c r="B9095" i="16"/>
  <c r="B9094" i="16"/>
  <c r="B9093" i="16"/>
  <c r="B9092" i="16"/>
  <c r="B9091" i="16"/>
  <c r="B9090" i="16"/>
  <c r="B9089" i="16"/>
  <c r="B9088" i="16"/>
  <c r="B9087" i="16"/>
  <c r="B9086" i="16"/>
  <c r="B9085" i="16"/>
  <c r="B9084" i="16"/>
  <c r="B9083" i="16"/>
  <c r="B9082" i="16"/>
  <c r="B9081" i="16"/>
  <c r="B9080" i="16"/>
  <c r="B9079" i="16"/>
  <c r="B9078" i="16"/>
  <c r="B9077" i="16"/>
  <c r="B9076" i="16"/>
  <c r="B9075" i="16"/>
  <c r="B9074" i="16"/>
  <c r="B9073" i="16"/>
  <c r="B9072" i="16"/>
  <c r="B9071" i="16"/>
  <c r="B9070" i="16"/>
  <c r="B9069" i="16"/>
  <c r="B9068" i="16"/>
  <c r="B9067" i="16"/>
  <c r="B9066" i="16"/>
  <c r="B9065" i="16"/>
  <c r="B9064" i="16"/>
  <c r="B9063" i="16"/>
  <c r="B9062" i="16"/>
  <c r="B9061" i="16"/>
  <c r="B9060" i="16"/>
  <c r="B9059" i="16"/>
  <c r="B9058" i="16"/>
  <c r="B9057" i="16"/>
  <c r="B9056" i="16"/>
  <c r="B9055" i="16"/>
  <c r="B9054" i="16"/>
  <c r="B9053" i="16"/>
  <c r="B9052" i="16"/>
  <c r="B9051" i="16"/>
  <c r="B9050" i="16"/>
  <c r="B9049" i="16"/>
  <c r="B9048" i="16"/>
  <c r="B9047" i="16"/>
  <c r="B9046" i="16"/>
  <c r="B9045" i="16"/>
  <c r="B9044" i="16"/>
  <c r="B9043" i="16"/>
  <c r="B9042" i="16"/>
  <c r="B9041" i="16"/>
  <c r="B9040" i="16"/>
  <c r="B9039" i="16"/>
  <c r="B9038" i="16"/>
  <c r="B9037" i="16"/>
  <c r="B9036" i="16"/>
  <c r="B9035" i="16"/>
  <c r="B9034" i="16"/>
  <c r="B9033" i="16"/>
  <c r="B9032" i="16"/>
  <c r="B9031" i="16"/>
  <c r="B9030" i="16"/>
  <c r="B9029" i="16"/>
  <c r="B9028" i="16"/>
  <c r="B9027" i="16"/>
  <c r="B9026" i="16"/>
  <c r="B9025" i="16"/>
  <c r="B9024" i="16"/>
  <c r="B9023" i="16"/>
  <c r="B9022" i="16"/>
  <c r="B9021" i="16"/>
  <c r="B9020" i="16"/>
  <c r="B9019" i="16"/>
  <c r="B9018" i="16"/>
  <c r="B9017" i="16"/>
  <c r="B9016" i="16"/>
  <c r="B9015" i="16"/>
  <c r="B9014" i="16"/>
  <c r="B9013" i="16"/>
  <c r="B9012" i="16"/>
  <c r="B9011" i="16"/>
  <c r="B9010" i="16"/>
  <c r="B9009" i="16"/>
  <c r="B9008" i="16"/>
  <c r="B9007" i="16"/>
  <c r="B9006" i="16"/>
  <c r="B9005" i="16"/>
  <c r="B9004" i="16"/>
  <c r="B9003" i="16"/>
  <c r="B9002" i="16"/>
  <c r="B9001" i="16"/>
  <c r="B9000" i="16"/>
  <c r="B8999" i="16"/>
  <c r="B8998" i="16"/>
  <c r="B8997" i="16"/>
  <c r="B8996" i="16"/>
  <c r="B8995" i="16"/>
  <c r="B8994" i="16"/>
  <c r="B8993" i="16"/>
  <c r="B8992" i="16"/>
  <c r="B8991" i="16"/>
  <c r="B8990" i="16"/>
  <c r="B8989" i="16"/>
  <c r="B8988" i="16"/>
  <c r="B8987" i="16"/>
  <c r="B8986" i="16"/>
  <c r="B8985" i="16"/>
  <c r="B8984" i="16"/>
  <c r="B8983" i="16"/>
  <c r="B8982" i="16"/>
  <c r="B8981" i="16"/>
  <c r="B8980" i="16"/>
  <c r="B8979" i="16"/>
  <c r="B8978" i="16"/>
  <c r="B8977" i="16"/>
  <c r="B8976" i="16"/>
  <c r="B8975" i="16"/>
  <c r="B8974" i="16"/>
  <c r="B8973" i="16"/>
  <c r="B8972" i="16"/>
  <c r="B8971" i="16"/>
  <c r="B8970" i="16"/>
  <c r="B8969" i="16"/>
  <c r="B8968" i="16"/>
  <c r="B8967" i="16"/>
  <c r="B8966" i="16"/>
  <c r="B8965" i="16"/>
  <c r="B8964" i="16"/>
  <c r="B8963" i="16"/>
  <c r="B8962" i="16"/>
  <c r="B8961" i="16"/>
  <c r="B8960" i="16"/>
  <c r="B8959" i="16"/>
  <c r="B8958" i="16"/>
  <c r="B8957" i="16"/>
  <c r="B8956" i="16"/>
  <c r="B8955" i="16"/>
  <c r="B8954" i="16"/>
  <c r="B8953" i="16"/>
  <c r="B8952" i="16"/>
  <c r="B8951" i="16"/>
  <c r="B8950" i="16"/>
  <c r="B8949" i="16"/>
  <c r="B8948" i="16"/>
  <c r="B8947" i="16"/>
  <c r="B8946" i="16"/>
  <c r="B8945" i="16"/>
  <c r="B8944" i="16"/>
  <c r="B8943" i="16"/>
  <c r="B8942" i="16"/>
  <c r="B8941" i="16"/>
  <c r="B8940" i="16"/>
  <c r="B8939" i="16"/>
  <c r="B8938" i="16"/>
  <c r="B8937" i="16"/>
  <c r="B8936" i="16"/>
  <c r="B8935" i="16"/>
  <c r="B8934" i="16"/>
  <c r="B8933" i="16"/>
  <c r="B8932" i="16"/>
  <c r="B8931" i="16"/>
  <c r="B8930" i="16"/>
  <c r="B8929" i="16"/>
  <c r="B8928" i="16"/>
  <c r="B8927" i="16"/>
  <c r="B8926" i="16"/>
  <c r="B8925" i="16"/>
  <c r="B8924" i="16"/>
  <c r="B8923" i="16"/>
  <c r="B8922" i="16"/>
  <c r="B8921" i="16"/>
  <c r="B8920" i="16"/>
  <c r="B8919" i="16"/>
  <c r="B8918" i="16"/>
  <c r="B8917" i="16"/>
  <c r="B8916" i="16"/>
  <c r="B8915" i="16"/>
  <c r="B8914" i="16"/>
  <c r="B8913" i="16"/>
  <c r="B8912" i="16"/>
  <c r="B8911" i="16"/>
  <c r="B8910" i="16"/>
  <c r="B8909" i="16"/>
  <c r="B8908" i="16"/>
  <c r="B8907" i="16"/>
  <c r="B8906" i="16"/>
  <c r="B8905" i="16"/>
  <c r="B8904" i="16"/>
  <c r="B8903" i="16"/>
  <c r="B8902" i="16"/>
  <c r="B8901" i="16"/>
  <c r="B8900" i="16"/>
  <c r="B8899" i="16"/>
  <c r="B8898" i="16"/>
  <c r="B8897" i="16"/>
  <c r="B8896" i="16"/>
  <c r="B8895" i="16"/>
  <c r="B8894" i="16"/>
  <c r="B8893" i="16"/>
  <c r="B8892" i="16"/>
  <c r="B8891" i="16"/>
  <c r="B8890" i="16"/>
  <c r="B8889" i="16"/>
  <c r="B8888" i="16"/>
  <c r="B8887" i="16"/>
  <c r="B8886" i="16"/>
  <c r="B8885" i="16"/>
  <c r="B8884" i="16"/>
  <c r="B8883" i="16"/>
  <c r="B8882" i="16"/>
  <c r="B8881" i="16"/>
  <c r="B8880" i="16"/>
  <c r="B8879" i="16"/>
  <c r="B8878" i="16"/>
  <c r="B8877" i="16"/>
  <c r="B8876" i="16"/>
  <c r="B8875" i="16"/>
  <c r="B8874" i="16"/>
  <c r="B8873" i="16"/>
  <c r="B8872" i="16"/>
  <c r="B8871" i="16"/>
  <c r="B8870" i="16"/>
  <c r="B8869" i="16"/>
  <c r="B8868" i="16"/>
  <c r="B8867" i="16"/>
  <c r="B8866" i="16"/>
  <c r="B8865" i="16"/>
  <c r="B8864" i="16"/>
  <c r="B8863" i="16"/>
  <c r="B8862" i="16"/>
  <c r="B8861" i="16"/>
  <c r="B8860" i="16"/>
  <c r="B8859" i="16"/>
  <c r="B8858" i="16"/>
  <c r="B8857" i="16"/>
  <c r="B8856" i="16"/>
  <c r="B8855" i="16"/>
  <c r="B8854" i="16"/>
  <c r="B8853" i="16"/>
  <c r="B8852" i="16"/>
  <c r="B8851" i="16"/>
  <c r="B8850" i="16"/>
  <c r="B8849" i="16"/>
  <c r="B8848" i="16"/>
  <c r="B8847" i="16"/>
  <c r="B8846" i="16"/>
  <c r="B8845" i="16"/>
  <c r="B8844" i="16"/>
  <c r="B8843" i="16"/>
  <c r="B8842" i="16"/>
  <c r="B8841" i="16"/>
  <c r="B8840" i="16"/>
  <c r="B8839" i="16"/>
  <c r="B8838" i="16"/>
  <c r="B8837" i="16"/>
  <c r="B8836" i="16"/>
  <c r="B8835" i="16"/>
  <c r="B8834" i="16"/>
  <c r="B8833" i="16"/>
  <c r="B8832" i="16"/>
  <c r="B8831" i="16"/>
  <c r="B8830" i="16"/>
  <c r="B8829" i="16"/>
  <c r="B8828" i="16"/>
  <c r="B8827" i="16"/>
  <c r="B8826" i="16"/>
  <c r="B8825" i="16"/>
  <c r="B8824" i="16"/>
  <c r="B8823" i="16"/>
  <c r="B8822" i="16"/>
  <c r="B8821" i="16"/>
  <c r="B8820" i="16"/>
  <c r="B8819" i="16"/>
  <c r="B8818" i="16"/>
  <c r="B8817" i="16"/>
  <c r="B8816" i="16"/>
  <c r="B8815" i="16"/>
  <c r="B8814" i="16"/>
  <c r="B8813" i="16"/>
  <c r="B8812" i="16"/>
  <c r="B8811" i="16"/>
  <c r="B8810" i="16"/>
  <c r="B8809" i="16"/>
  <c r="B8808" i="16"/>
  <c r="B8807" i="16"/>
  <c r="B8806" i="16"/>
  <c r="B8805" i="16"/>
  <c r="B8804" i="16"/>
  <c r="B8803" i="16"/>
  <c r="B8802" i="16"/>
  <c r="B8801" i="16"/>
  <c r="B8800" i="16"/>
  <c r="B8799" i="16"/>
  <c r="B8798" i="16"/>
  <c r="B8797" i="16"/>
  <c r="B8796" i="16"/>
  <c r="B8795" i="16"/>
  <c r="B8794" i="16"/>
  <c r="B8793" i="16"/>
  <c r="B8792" i="16"/>
  <c r="B8791" i="16"/>
  <c r="B8790" i="16"/>
  <c r="B8789" i="16"/>
  <c r="B8788" i="16"/>
  <c r="B8787" i="16"/>
  <c r="B8786" i="16"/>
  <c r="B8785" i="16"/>
  <c r="B8784" i="16"/>
  <c r="B8783" i="16"/>
  <c r="B8782" i="16"/>
  <c r="B8781" i="16"/>
  <c r="B8780" i="16"/>
  <c r="B8779" i="16"/>
  <c r="B8778" i="16"/>
  <c r="B8777" i="16"/>
  <c r="B8776" i="16"/>
  <c r="B8775" i="16"/>
  <c r="B8774" i="16"/>
  <c r="B8773" i="16"/>
  <c r="B8772" i="16"/>
  <c r="B8771" i="16"/>
  <c r="B8770" i="16"/>
  <c r="B8769" i="16"/>
  <c r="B8768" i="16"/>
  <c r="B8767" i="16"/>
  <c r="B8766" i="16"/>
  <c r="B8765" i="16"/>
  <c r="B8764" i="16"/>
  <c r="B8763" i="16"/>
  <c r="B8762" i="16"/>
  <c r="B8761" i="16"/>
  <c r="B8760" i="16"/>
  <c r="B8759" i="16"/>
  <c r="B8758" i="16"/>
  <c r="B8757" i="16"/>
  <c r="B8756" i="16"/>
  <c r="B8755" i="16"/>
  <c r="B8754" i="16"/>
  <c r="B8753" i="16"/>
  <c r="B8752" i="16"/>
  <c r="B8751" i="16"/>
  <c r="B8750" i="16"/>
  <c r="B8749" i="16"/>
  <c r="B8748" i="16"/>
  <c r="B8747" i="16"/>
  <c r="B8746" i="16"/>
  <c r="B8745" i="16"/>
  <c r="B8744" i="16"/>
  <c r="B8743" i="16"/>
  <c r="B8742" i="16"/>
  <c r="B8741" i="16"/>
  <c r="B8740" i="16"/>
  <c r="B8739" i="16"/>
  <c r="B8738" i="16"/>
  <c r="B8737" i="16"/>
  <c r="B8736" i="16"/>
  <c r="B8735" i="16"/>
  <c r="B8734" i="16"/>
  <c r="B8733" i="16"/>
  <c r="B8732" i="16"/>
  <c r="B8731" i="16"/>
  <c r="B8730" i="16"/>
  <c r="B8729" i="16"/>
  <c r="B8728" i="16"/>
  <c r="B8727" i="16"/>
  <c r="B8726" i="16"/>
  <c r="B8725" i="16"/>
  <c r="B8724" i="16"/>
  <c r="B8723" i="16"/>
  <c r="B8722" i="16"/>
  <c r="B8721" i="16"/>
  <c r="B8720" i="16"/>
  <c r="B8719" i="16"/>
  <c r="B8718" i="16"/>
  <c r="B8717" i="16"/>
  <c r="B8716" i="16"/>
  <c r="B8715" i="16"/>
  <c r="B8714" i="16"/>
  <c r="B8713" i="16"/>
  <c r="B8712" i="16"/>
  <c r="B8711" i="16"/>
  <c r="B8710" i="16"/>
  <c r="B8709" i="16"/>
  <c r="B8708" i="16"/>
  <c r="B8707" i="16"/>
  <c r="B8706" i="16"/>
  <c r="B8705" i="16"/>
  <c r="B8704" i="16"/>
  <c r="B8703" i="16"/>
  <c r="B8702" i="16"/>
  <c r="B8701" i="16"/>
  <c r="B8700" i="16"/>
  <c r="B8699" i="16"/>
  <c r="B8698" i="16"/>
  <c r="B8697" i="16"/>
  <c r="B8696" i="16"/>
  <c r="B8695" i="16"/>
  <c r="B8694" i="16"/>
  <c r="B8693" i="16"/>
  <c r="B8692" i="16"/>
  <c r="B8691" i="16"/>
  <c r="B8690" i="16"/>
  <c r="B8689" i="16"/>
  <c r="B8688" i="16"/>
  <c r="B8687" i="16"/>
  <c r="B8686" i="16"/>
  <c r="B8685" i="16"/>
  <c r="B8684" i="16"/>
  <c r="B8683" i="16"/>
  <c r="B8682" i="16"/>
  <c r="B8681" i="16"/>
  <c r="B8680" i="16"/>
  <c r="B8679" i="16"/>
  <c r="B8678" i="16"/>
  <c r="B8677" i="16"/>
  <c r="B8676" i="16"/>
  <c r="B8675" i="16"/>
  <c r="B8674" i="16"/>
  <c r="B8673" i="16"/>
  <c r="B8672" i="16"/>
  <c r="B8671" i="16"/>
  <c r="B8670" i="16"/>
  <c r="B8669" i="16"/>
  <c r="B8668" i="16"/>
  <c r="B8667" i="16"/>
  <c r="B8666" i="16"/>
  <c r="B8665" i="16"/>
  <c r="B8664" i="16"/>
  <c r="B8663" i="16"/>
  <c r="B8662" i="16"/>
  <c r="B8661" i="16"/>
  <c r="B8660" i="16"/>
  <c r="B8659" i="16"/>
  <c r="B8658" i="16"/>
  <c r="B8657" i="16"/>
  <c r="B8656" i="16"/>
  <c r="B8655" i="16"/>
  <c r="B8654" i="16"/>
  <c r="B8653" i="16"/>
  <c r="B8652" i="16"/>
  <c r="B8651" i="16"/>
  <c r="B8650" i="16"/>
  <c r="B8649" i="16"/>
  <c r="B8648" i="16"/>
  <c r="B8647" i="16"/>
  <c r="B8646" i="16"/>
  <c r="B8645" i="16"/>
  <c r="B8644" i="16"/>
  <c r="B8643" i="16"/>
  <c r="B8642" i="16"/>
  <c r="B8641" i="16"/>
  <c r="B8640" i="16"/>
  <c r="B8639" i="16"/>
  <c r="B8638" i="16"/>
  <c r="B8637" i="16"/>
  <c r="B8636" i="16"/>
  <c r="B8635" i="16"/>
  <c r="B8634" i="16"/>
  <c r="B8633" i="16"/>
  <c r="B8632" i="16"/>
  <c r="B8631" i="16"/>
  <c r="B8630" i="16"/>
  <c r="B8629" i="16"/>
  <c r="B8628" i="16"/>
  <c r="B8627" i="16"/>
  <c r="B8626" i="16"/>
  <c r="B8625" i="16"/>
  <c r="B8624" i="16"/>
  <c r="B8623" i="16"/>
  <c r="B8622" i="16"/>
  <c r="B8621" i="16"/>
  <c r="B8620" i="16"/>
  <c r="B8619" i="16"/>
  <c r="B8618" i="16"/>
  <c r="B8617" i="16"/>
  <c r="B8616" i="16"/>
  <c r="B8615" i="16"/>
  <c r="B8614" i="16"/>
  <c r="B8613" i="16"/>
  <c r="B8612" i="16"/>
  <c r="B8611" i="16"/>
  <c r="B8610" i="16"/>
  <c r="B8609" i="16"/>
  <c r="B8608" i="16"/>
  <c r="B8607" i="16"/>
  <c r="B8606" i="16"/>
  <c r="B8605" i="16"/>
  <c r="B8604" i="16"/>
  <c r="B8603" i="16"/>
  <c r="B8602" i="16"/>
  <c r="B8601" i="16"/>
  <c r="B8600" i="16"/>
  <c r="B8599" i="16"/>
  <c r="B8598" i="16"/>
  <c r="B8597" i="16"/>
  <c r="B8596" i="16"/>
  <c r="B8595" i="16"/>
  <c r="B8594" i="16"/>
  <c r="B8593" i="16"/>
  <c r="B8592" i="16"/>
  <c r="B8591" i="16"/>
  <c r="B8590" i="16"/>
  <c r="B8589" i="16"/>
  <c r="B8588" i="16"/>
  <c r="B8587" i="16"/>
  <c r="B8586" i="16"/>
  <c r="B8585" i="16"/>
  <c r="B8584" i="16"/>
  <c r="B8583" i="16"/>
  <c r="B8582" i="16"/>
  <c r="B8581" i="16"/>
  <c r="B8580" i="16"/>
  <c r="B8579" i="16"/>
  <c r="B8578" i="16"/>
  <c r="B8577" i="16"/>
  <c r="B8576" i="16"/>
  <c r="B8575" i="16"/>
  <c r="B8574" i="16"/>
  <c r="B8573" i="16"/>
  <c r="B8572" i="16"/>
  <c r="B8571" i="16"/>
  <c r="B8570" i="16"/>
  <c r="B8569" i="16"/>
  <c r="B8568" i="16"/>
  <c r="B8567" i="16"/>
  <c r="B8566" i="16"/>
  <c r="B8565" i="16"/>
  <c r="B8564" i="16"/>
  <c r="B8563" i="16"/>
  <c r="B8562" i="16"/>
  <c r="B8561" i="16"/>
  <c r="B8560" i="16"/>
  <c r="B8559" i="16"/>
  <c r="B8558" i="16"/>
  <c r="B8557" i="16"/>
  <c r="B8556" i="16"/>
  <c r="B8555" i="16"/>
  <c r="B8554" i="16"/>
  <c r="B8553" i="16"/>
  <c r="B8552" i="16"/>
  <c r="B8551" i="16"/>
  <c r="B8550" i="16"/>
  <c r="B8549" i="16"/>
  <c r="B8548" i="16"/>
  <c r="B8547" i="16"/>
  <c r="B8546" i="16"/>
  <c r="B8545" i="16"/>
  <c r="B8544" i="16"/>
  <c r="B8543" i="16"/>
  <c r="B8542" i="16"/>
  <c r="B8541" i="16"/>
  <c r="B8540" i="16"/>
  <c r="B8539" i="16"/>
  <c r="B8538" i="16"/>
  <c r="B8537" i="16"/>
  <c r="B8536" i="16"/>
  <c r="B8535" i="16"/>
  <c r="B8534" i="16"/>
  <c r="B8533" i="16"/>
  <c r="B8532" i="16"/>
  <c r="B8531" i="16"/>
  <c r="B8530" i="16"/>
  <c r="B8529" i="16"/>
  <c r="B8528" i="16"/>
  <c r="B8527" i="16"/>
  <c r="B8526" i="16"/>
  <c r="B8525" i="16"/>
  <c r="B8524" i="16"/>
  <c r="B8523" i="16"/>
  <c r="B8522" i="16"/>
  <c r="B8521" i="16"/>
  <c r="B8520" i="16"/>
  <c r="B8519" i="16"/>
  <c r="B8518" i="16"/>
  <c r="B8517" i="16"/>
  <c r="B8516" i="16"/>
  <c r="B8515" i="16"/>
  <c r="B8514" i="16"/>
  <c r="B8513" i="16"/>
  <c r="B8512" i="16"/>
  <c r="B8511" i="16"/>
  <c r="B8510" i="16"/>
  <c r="B8509" i="16"/>
  <c r="B8508" i="16"/>
  <c r="B8507" i="16"/>
  <c r="B8506" i="16"/>
  <c r="B8505" i="16"/>
  <c r="B8504" i="16"/>
  <c r="B8503" i="16"/>
  <c r="B8502" i="16"/>
  <c r="B8501" i="16"/>
  <c r="B8500" i="16"/>
  <c r="B8499" i="16"/>
  <c r="B8498" i="16"/>
  <c r="B8497" i="16"/>
  <c r="B8496" i="16"/>
  <c r="B8495" i="16"/>
  <c r="B8494" i="16"/>
  <c r="B8493" i="16"/>
  <c r="B8492" i="16"/>
  <c r="B8491" i="16"/>
  <c r="B8490" i="16"/>
  <c r="B8489" i="16"/>
  <c r="B8488" i="16"/>
  <c r="B8487" i="16"/>
  <c r="B8486" i="16"/>
  <c r="B8485" i="16"/>
  <c r="B8484" i="16"/>
  <c r="B8483" i="16"/>
  <c r="B8482" i="16"/>
  <c r="B8481" i="16"/>
  <c r="B8480" i="16"/>
  <c r="B8479" i="16"/>
  <c r="B8478" i="16"/>
  <c r="B8477" i="16"/>
  <c r="B8476" i="16"/>
  <c r="B8475" i="16"/>
  <c r="B8474" i="16"/>
  <c r="B8473" i="16"/>
  <c r="B8472" i="16"/>
  <c r="B8471" i="16"/>
  <c r="B8470" i="16"/>
  <c r="B8469" i="16"/>
  <c r="B8468" i="16"/>
  <c r="B8467" i="16"/>
  <c r="B8466" i="16"/>
  <c r="B8465" i="16"/>
  <c r="B8464" i="16"/>
  <c r="B8463" i="16"/>
  <c r="B8462" i="16"/>
  <c r="B8461" i="16"/>
  <c r="B8460" i="16"/>
  <c r="B8459" i="16"/>
  <c r="B8458" i="16"/>
  <c r="B8457" i="16"/>
  <c r="B8456" i="16"/>
  <c r="B8455" i="16"/>
  <c r="B8454" i="16"/>
  <c r="B8453" i="16"/>
  <c r="B8452" i="16"/>
  <c r="B8451" i="16"/>
  <c r="B8450" i="16"/>
  <c r="B8449" i="16"/>
  <c r="B8448" i="16"/>
  <c r="B8447" i="16"/>
  <c r="B8446" i="16"/>
  <c r="B8445" i="16"/>
  <c r="B8444" i="16"/>
  <c r="B8443" i="16"/>
  <c r="B8442" i="16"/>
  <c r="B8441" i="16"/>
  <c r="B8440" i="16"/>
  <c r="B8439" i="16"/>
  <c r="B8438" i="16"/>
  <c r="B8437" i="16"/>
  <c r="B8436" i="16"/>
  <c r="B8435" i="16"/>
  <c r="B8434" i="16"/>
  <c r="B8433" i="16"/>
  <c r="B8432" i="16"/>
  <c r="B8431" i="16"/>
  <c r="B8430" i="16"/>
  <c r="B8429" i="16"/>
  <c r="B8428" i="16"/>
  <c r="B8427" i="16"/>
  <c r="B8426" i="16"/>
  <c r="B8425" i="16"/>
  <c r="B8424" i="16"/>
  <c r="B8423" i="16"/>
  <c r="B8422" i="16"/>
  <c r="B8421" i="16"/>
  <c r="B8420" i="16"/>
  <c r="B8419" i="16"/>
  <c r="B8418" i="16"/>
  <c r="B8417" i="16"/>
  <c r="B8416" i="16"/>
  <c r="B8415" i="16"/>
  <c r="B8414" i="16"/>
  <c r="B8413" i="16"/>
  <c r="B8412" i="16"/>
  <c r="B8411" i="16"/>
  <c r="B8410" i="16"/>
  <c r="B8409" i="16"/>
  <c r="B8408" i="16"/>
  <c r="B8407" i="16"/>
  <c r="B8406" i="16"/>
  <c r="B8405" i="16"/>
  <c r="B8404" i="16"/>
  <c r="B8403" i="16"/>
  <c r="B8402" i="16"/>
  <c r="B8401" i="16"/>
  <c r="B8400" i="16"/>
  <c r="B8399" i="16"/>
  <c r="B8398" i="16"/>
  <c r="B8397" i="16"/>
  <c r="B8396" i="16"/>
  <c r="B8395" i="16"/>
  <c r="B8394" i="16"/>
  <c r="B8393" i="16"/>
  <c r="B8392" i="16"/>
  <c r="B8391" i="16"/>
  <c r="B8390" i="16"/>
  <c r="B8389" i="16"/>
  <c r="B8388" i="16"/>
  <c r="B8387" i="16"/>
  <c r="B8386" i="16"/>
  <c r="B8385" i="16"/>
  <c r="B8384" i="16"/>
  <c r="B8383" i="16"/>
  <c r="B8382" i="16"/>
  <c r="B8381" i="16"/>
  <c r="B8380" i="16"/>
  <c r="B8379" i="16"/>
  <c r="B8378" i="16"/>
  <c r="B8377" i="16"/>
  <c r="B8376" i="16"/>
  <c r="B8375" i="16"/>
  <c r="B8374" i="16"/>
  <c r="B8373" i="16"/>
  <c r="B8372" i="16"/>
  <c r="B8371" i="16"/>
  <c r="B8370" i="16"/>
  <c r="B8369" i="16"/>
  <c r="B8368" i="16"/>
  <c r="B8367" i="16"/>
  <c r="B8366" i="16"/>
  <c r="B8365" i="16"/>
  <c r="B8364" i="16"/>
  <c r="B8363" i="16"/>
  <c r="B8362" i="16"/>
  <c r="B8361" i="16"/>
  <c r="B8360" i="16"/>
  <c r="B8359" i="16"/>
  <c r="B8358" i="16"/>
  <c r="B8357" i="16"/>
  <c r="B8356" i="16"/>
  <c r="B8355" i="16"/>
  <c r="B8354" i="16"/>
  <c r="B8353" i="16"/>
  <c r="B8352" i="16"/>
  <c r="B8351" i="16"/>
  <c r="B8350" i="16"/>
  <c r="B8349" i="16"/>
  <c r="B8348" i="16"/>
  <c r="B8347" i="16"/>
  <c r="B8346" i="16"/>
  <c r="B8345" i="16"/>
  <c r="B8344" i="16"/>
  <c r="B8343" i="16"/>
  <c r="B8342" i="16"/>
  <c r="B8341" i="16"/>
  <c r="B8340" i="16"/>
  <c r="B8339" i="16"/>
  <c r="B8338" i="16"/>
  <c r="B8337" i="16"/>
  <c r="B8336" i="16"/>
  <c r="B8335" i="16"/>
  <c r="B8334" i="16"/>
  <c r="B8333" i="16"/>
  <c r="B8332" i="16"/>
  <c r="B8331" i="16"/>
  <c r="B8330" i="16"/>
  <c r="B8329" i="16"/>
  <c r="B8328" i="16"/>
  <c r="B8327" i="16"/>
  <c r="B8326" i="16"/>
  <c r="B8325" i="16"/>
  <c r="B8324" i="16"/>
  <c r="B8323" i="16"/>
  <c r="B8322" i="16"/>
  <c r="B8321" i="16"/>
  <c r="B8320" i="16"/>
  <c r="B8319" i="16"/>
  <c r="B8318" i="16"/>
  <c r="B8317" i="16"/>
  <c r="B8316" i="16"/>
  <c r="B8315" i="16"/>
  <c r="B8314" i="16"/>
  <c r="B8313" i="16"/>
  <c r="B8312" i="16"/>
  <c r="B8311" i="16"/>
  <c r="B8310" i="16"/>
  <c r="B8309" i="16"/>
  <c r="B8308" i="16"/>
  <c r="B8307" i="16"/>
  <c r="B8306" i="16"/>
  <c r="B8305" i="16"/>
  <c r="B8304" i="16"/>
  <c r="B8303" i="16"/>
  <c r="B8302" i="16"/>
  <c r="B8301" i="16"/>
  <c r="B8300" i="16"/>
  <c r="B8299" i="16"/>
  <c r="B8298" i="16"/>
  <c r="B8297" i="16"/>
  <c r="B8296" i="16"/>
  <c r="B8295" i="16"/>
  <c r="B8294" i="16"/>
  <c r="B8293" i="16"/>
  <c r="B8292" i="16"/>
  <c r="B8291" i="16"/>
  <c r="B8290" i="16"/>
  <c r="B8289" i="16"/>
  <c r="B8288" i="16"/>
  <c r="B8287" i="16"/>
  <c r="B8286" i="16"/>
  <c r="B8285" i="16"/>
  <c r="B8284" i="16"/>
  <c r="B8283" i="16"/>
  <c r="B8282" i="16"/>
  <c r="B8281" i="16"/>
  <c r="B8280" i="16"/>
  <c r="B8279" i="16"/>
  <c r="B8278" i="16"/>
  <c r="B8277" i="16"/>
  <c r="B8276" i="16"/>
  <c r="B8275" i="16"/>
  <c r="B8274" i="16"/>
  <c r="B8273" i="16"/>
  <c r="B8272" i="16"/>
  <c r="B8271" i="16"/>
  <c r="B8270" i="16"/>
  <c r="B8269" i="16"/>
  <c r="B8268" i="16"/>
  <c r="B8267" i="16"/>
  <c r="B8266" i="16"/>
  <c r="B8265" i="16"/>
  <c r="B8264" i="16"/>
  <c r="B8263" i="16"/>
  <c r="B8262" i="16"/>
  <c r="B8261" i="16"/>
  <c r="B8260" i="16"/>
  <c r="B8259" i="16"/>
  <c r="B8258" i="16"/>
  <c r="B8257" i="16"/>
  <c r="B8256" i="16"/>
  <c r="B8255" i="16"/>
  <c r="B8254" i="16"/>
  <c r="B8253" i="16"/>
  <c r="B8252" i="16"/>
  <c r="B8251" i="16"/>
  <c r="B8250" i="16"/>
  <c r="B8249" i="16"/>
  <c r="B8248" i="16"/>
  <c r="B8247" i="16"/>
  <c r="B8246" i="16"/>
  <c r="B8245" i="16"/>
  <c r="B8244" i="16"/>
  <c r="B8243" i="16"/>
  <c r="B8242" i="16"/>
  <c r="B8241" i="16"/>
  <c r="B8240" i="16"/>
  <c r="B8239" i="16"/>
  <c r="B8238" i="16"/>
  <c r="B8237" i="16"/>
  <c r="B8236" i="16"/>
  <c r="B8235" i="16"/>
  <c r="B8234" i="16"/>
  <c r="B8233" i="16"/>
  <c r="B8232" i="16"/>
  <c r="B8231" i="16"/>
  <c r="B8230" i="16"/>
  <c r="B8229" i="16"/>
  <c r="B8228" i="16"/>
  <c r="B8227" i="16"/>
  <c r="B8226" i="16"/>
  <c r="B8225" i="16"/>
  <c r="B8224" i="16"/>
  <c r="B8223" i="16"/>
  <c r="B8222" i="16"/>
  <c r="B8221" i="16"/>
  <c r="B8220" i="16"/>
  <c r="B8219" i="16"/>
  <c r="B8218" i="16"/>
  <c r="B8217" i="16"/>
  <c r="B8216" i="16"/>
  <c r="B8215" i="16"/>
  <c r="B8214" i="16"/>
  <c r="B8213" i="16"/>
  <c r="B8212" i="16"/>
  <c r="B8211" i="16"/>
  <c r="B8210" i="16"/>
  <c r="B8209" i="16"/>
  <c r="B8208" i="16"/>
  <c r="B8207" i="16"/>
  <c r="B8206" i="16"/>
  <c r="B8205" i="16"/>
  <c r="B8204" i="16"/>
  <c r="B8203" i="16"/>
  <c r="B8202" i="16"/>
  <c r="B8201" i="16"/>
  <c r="B8200" i="16"/>
  <c r="B8199" i="16"/>
  <c r="B8198" i="16"/>
  <c r="B8197" i="16"/>
  <c r="B8196" i="16"/>
  <c r="B8195" i="16"/>
  <c r="B8194" i="16"/>
  <c r="B8193" i="16"/>
  <c r="B8192" i="16"/>
  <c r="B8191" i="16"/>
  <c r="B8190" i="16"/>
  <c r="B8189" i="16"/>
  <c r="B8188" i="16"/>
  <c r="B8187" i="16"/>
  <c r="B8186" i="16"/>
  <c r="B8185" i="16"/>
  <c r="B8184" i="16"/>
  <c r="B8183" i="16"/>
  <c r="B8182" i="16"/>
  <c r="B8181" i="16"/>
  <c r="B8180" i="16"/>
  <c r="B8179" i="16"/>
  <c r="B8178" i="16"/>
  <c r="B8177" i="16"/>
  <c r="B8176" i="16"/>
  <c r="B8175" i="16"/>
  <c r="B8174" i="16"/>
  <c r="B8173" i="16"/>
  <c r="B8172" i="16"/>
  <c r="B8171" i="16"/>
  <c r="B8170" i="16"/>
  <c r="B8169" i="16"/>
  <c r="B8168" i="16"/>
  <c r="B8167" i="16"/>
  <c r="B8166" i="16"/>
  <c r="B8165" i="16"/>
  <c r="B8164" i="16"/>
  <c r="B8163" i="16"/>
  <c r="B8162" i="16"/>
  <c r="B8161" i="16"/>
  <c r="B8160" i="16"/>
  <c r="B8159" i="16"/>
  <c r="B8158" i="16"/>
  <c r="B8157" i="16"/>
  <c r="B8156" i="16"/>
  <c r="B8155" i="16"/>
  <c r="B8154" i="16"/>
  <c r="B8153" i="16"/>
  <c r="B8152" i="16"/>
  <c r="B8151" i="16"/>
  <c r="B8150" i="16"/>
  <c r="B8149" i="16"/>
  <c r="B8148" i="16"/>
  <c r="B8147" i="16"/>
  <c r="B8146" i="16"/>
  <c r="B8145" i="16"/>
  <c r="B8144" i="16"/>
  <c r="B8143" i="16"/>
  <c r="B8142" i="16"/>
  <c r="B8141" i="16"/>
  <c r="B8140" i="16"/>
  <c r="B8139" i="16"/>
  <c r="B8138" i="16"/>
  <c r="B8137" i="16"/>
  <c r="B8136" i="16"/>
  <c r="B8135" i="16"/>
  <c r="B8134" i="16"/>
  <c r="B8133" i="16"/>
  <c r="B8132" i="16"/>
  <c r="B8131" i="16"/>
  <c r="B8130" i="16"/>
  <c r="B8129" i="16"/>
  <c r="B8128" i="16"/>
  <c r="B8127" i="16"/>
  <c r="B8126" i="16"/>
  <c r="B8125" i="16"/>
  <c r="B8124" i="16"/>
  <c r="B8123" i="16"/>
  <c r="B8122" i="16"/>
  <c r="B8121" i="16"/>
  <c r="B8120" i="16"/>
  <c r="B8119" i="16"/>
  <c r="B8118" i="16"/>
  <c r="B8117" i="16"/>
  <c r="B8116" i="16"/>
  <c r="B8115" i="16"/>
  <c r="B8114" i="16"/>
  <c r="B8113" i="16"/>
  <c r="B8112" i="16"/>
  <c r="B8111" i="16"/>
  <c r="B8110" i="16"/>
  <c r="B8109" i="16"/>
  <c r="B8108" i="16"/>
  <c r="B8107" i="16"/>
  <c r="B8106" i="16"/>
  <c r="B8105" i="16"/>
  <c r="B8104" i="16"/>
  <c r="B8103" i="16"/>
  <c r="B8102" i="16"/>
  <c r="B8101" i="16"/>
  <c r="B8100" i="16"/>
  <c r="B8099" i="16"/>
  <c r="B8098" i="16"/>
  <c r="B8097" i="16"/>
  <c r="B8096" i="16"/>
  <c r="B8095" i="16"/>
  <c r="B8094" i="16"/>
  <c r="B8093" i="16"/>
  <c r="B8092" i="16"/>
  <c r="B8091" i="16"/>
  <c r="B8090" i="16"/>
  <c r="B8089" i="16"/>
  <c r="B8088" i="16"/>
  <c r="B8087" i="16"/>
  <c r="B8086" i="16"/>
  <c r="B8085" i="16"/>
  <c r="B8084" i="16"/>
  <c r="B8083" i="16"/>
  <c r="B8082" i="16"/>
  <c r="B8081" i="16"/>
  <c r="B8080" i="16"/>
  <c r="B8079" i="16"/>
  <c r="B8078" i="16"/>
  <c r="B8077" i="16"/>
  <c r="B8076" i="16"/>
  <c r="B8075" i="16"/>
  <c r="B8074" i="16"/>
  <c r="B8073" i="16"/>
  <c r="B8072" i="16"/>
  <c r="B8071" i="16"/>
  <c r="B8070" i="16"/>
  <c r="B8069" i="16"/>
  <c r="B8068" i="16"/>
  <c r="B8067" i="16"/>
  <c r="B8066" i="16"/>
  <c r="B8065" i="16"/>
  <c r="B8064" i="16"/>
  <c r="B8063" i="16"/>
  <c r="B8062" i="16"/>
  <c r="B8061" i="16"/>
  <c r="B8060" i="16"/>
  <c r="B8059" i="16"/>
  <c r="B8058" i="16"/>
  <c r="B8057" i="16"/>
  <c r="B8056" i="16"/>
  <c r="B8055" i="16"/>
  <c r="B8054" i="16"/>
  <c r="B8053" i="16"/>
  <c r="B8052" i="16"/>
  <c r="B8051" i="16"/>
  <c r="B8050" i="16"/>
  <c r="B8049" i="16"/>
  <c r="B8048" i="16"/>
  <c r="B8047" i="16"/>
  <c r="B8046" i="16"/>
  <c r="B8045" i="16"/>
  <c r="B8044" i="16"/>
  <c r="B8043" i="16"/>
  <c r="B8042" i="16"/>
  <c r="B8041" i="16"/>
  <c r="B8040" i="16"/>
  <c r="B8039" i="16"/>
  <c r="B8038" i="16"/>
  <c r="B8037" i="16"/>
  <c r="B8036" i="16"/>
  <c r="B8035" i="16"/>
  <c r="B8034" i="16"/>
  <c r="B8033" i="16"/>
  <c r="B8032" i="16"/>
  <c r="B8031" i="16"/>
  <c r="B8030" i="16"/>
  <c r="B8029" i="16"/>
  <c r="B8028" i="16"/>
  <c r="B8027" i="16"/>
  <c r="B8026" i="16"/>
  <c r="B8025" i="16"/>
  <c r="B8024" i="16"/>
  <c r="B8023" i="16"/>
  <c r="B8022" i="16"/>
  <c r="B8021" i="16"/>
  <c r="B8020" i="16"/>
  <c r="B8019" i="16"/>
  <c r="B8018" i="16"/>
  <c r="B8017" i="16"/>
  <c r="B8016" i="16"/>
  <c r="B8015" i="16"/>
  <c r="B8014" i="16"/>
  <c r="B8013" i="16"/>
  <c r="B8012" i="16"/>
  <c r="B8011" i="16"/>
  <c r="B8010" i="16"/>
  <c r="B8009" i="16"/>
  <c r="B8008" i="16"/>
  <c r="B8007" i="16"/>
  <c r="B8006" i="16"/>
  <c r="B8005" i="16"/>
  <c r="B8004" i="16"/>
  <c r="B8003" i="16"/>
  <c r="B8002" i="16"/>
  <c r="B8001" i="16"/>
  <c r="B8000" i="16"/>
  <c r="B7999" i="16"/>
  <c r="B7998" i="16"/>
  <c r="B7997" i="16"/>
  <c r="B7996" i="16"/>
  <c r="B7995" i="16"/>
  <c r="B7994" i="16"/>
  <c r="B7993" i="16"/>
  <c r="B7992" i="16"/>
  <c r="B7991" i="16"/>
  <c r="B7990" i="16"/>
  <c r="B7989" i="16"/>
  <c r="B7988" i="16"/>
  <c r="B7987" i="16"/>
  <c r="B7986" i="16"/>
  <c r="B7985" i="16"/>
  <c r="B7984" i="16"/>
  <c r="B7983" i="16"/>
  <c r="B7982" i="16"/>
  <c r="B7981" i="16"/>
  <c r="B7980" i="16"/>
  <c r="B7979" i="16"/>
  <c r="B7978" i="16"/>
  <c r="B7977" i="16"/>
  <c r="B7976" i="16"/>
  <c r="B7975" i="16"/>
  <c r="B7974" i="16"/>
  <c r="B7973" i="16"/>
  <c r="B7972" i="16"/>
  <c r="B7971" i="16"/>
  <c r="B7970" i="16"/>
  <c r="B7969" i="16"/>
  <c r="B7968" i="16"/>
  <c r="B7967" i="16"/>
  <c r="B7966" i="16"/>
  <c r="B7965" i="16"/>
  <c r="B7964" i="16"/>
  <c r="B7963" i="16"/>
  <c r="B7962" i="16"/>
  <c r="B7961" i="16"/>
  <c r="B7960" i="16"/>
  <c r="B7959" i="16"/>
  <c r="B7958" i="16"/>
  <c r="B7957" i="16"/>
  <c r="B7956" i="16"/>
  <c r="B7955" i="16"/>
  <c r="B7954" i="16"/>
  <c r="B7953" i="16"/>
  <c r="B7952" i="16"/>
  <c r="B7951" i="16"/>
  <c r="B7950" i="16"/>
  <c r="B7949" i="16"/>
  <c r="B7948" i="16"/>
  <c r="B7947" i="16"/>
  <c r="B7946" i="16"/>
  <c r="B7945" i="16"/>
  <c r="B7944" i="16"/>
  <c r="B7943" i="16"/>
  <c r="B7942" i="16"/>
  <c r="B7941" i="16"/>
  <c r="B7940" i="16"/>
  <c r="B7939" i="16"/>
  <c r="B7938" i="16"/>
  <c r="B7937" i="16"/>
  <c r="B7936" i="16"/>
  <c r="B7935" i="16"/>
  <c r="B7934" i="16"/>
  <c r="B7933" i="16"/>
  <c r="B7932" i="16"/>
  <c r="B7931" i="16"/>
  <c r="B7930" i="16"/>
  <c r="B7929" i="16"/>
  <c r="B7928" i="16"/>
  <c r="B7927" i="16"/>
  <c r="B7926" i="16"/>
  <c r="B7925" i="16"/>
  <c r="B7924" i="16"/>
  <c r="B7923" i="16"/>
  <c r="B7922" i="16"/>
  <c r="B7921" i="16"/>
  <c r="B7920" i="16"/>
  <c r="B7919" i="16"/>
  <c r="B7918" i="16"/>
  <c r="B7917" i="16"/>
  <c r="B7916" i="16"/>
  <c r="B7915" i="16"/>
  <c r="B7914" i="16"/>
  <c r="B7913" i="16"/>
  <c r="B7912" i="16"/>
  <c r="B7911" i="16"/>
  <c r="B7910" i="16"/>
  <c r="B7909" i="16"/>
  <c r="B7908" i="16"/>
  <c r="B7907" i="16"/>
  <c r="B7906" i="16"/>
  <c r="B7905" i="16"/>
  <c r="B7904" i="16"/>
  <c r="B7903" i="16"/>
  <c r="B7902" i="16"/>
  <c r="B7901" i="16"/>
  <c r="B7900" i="16"/>
  <c r="B7899" i="16"/>
  <c r="B7898" i="16"/>
  <c r="B7897" i="16"/>
  <c r="B7896" i="16"/>
  <c r="B7895" i="16"/>
  <c r="B7894" i="16"/>
  <c r="B7893" i="16"/>
  <c r="B7892" i="16"/>
  <c r="B7891" i="16"/>
  <c r="B7890" i="16"/>
  <c r="B7889" i="16"/>
  <c r="B7888" i="16"/>
  <c r="B7887" i="16"/>
  <c r="B7886" i="16"/>
  <c r="B7885" i="16"/>
  <c r="B7884" i="16"/>
  <c r="B7883" i="16"/>
  <c r="B7882" i="16"/>
  <c r="B7881" i="16"/>
  <c r="B7880" i="16"/>
  <c r="B7879" i="16"/>
  <c r="B7878" i="16"/>
  <c r="B7877" i="16"/>
  <c r="B7876" i="16"/>
  <c r="B7875" i="16"/>
  <c r="B7874" i="16"/>
  <c r="B7873" i="16"/>
  <c r="B7872" i="16"/>
  <c r="B7871" i="16"/>
  <c r="B7870" i="16"/>
  <c r="B7869" i="16"/>
  <c r="B7868" i="16"/>
  <c r="B7867" i="16"/>
  <c r="B7866" i="16"/>
  <c r="B7865" i="16"/>
  <c r="B7864" i="16"/>
  <c r="B7863" i="16"/>
  <c r="B7862" i="16"/>
  <c r="B7861" i="16"/>
  <c r="B7860" i="16"/>
  <c r="B7859" i="16"/>
  <c r="B7858" i="16"/>
  <c r="B7857" i="16"/>
  <c r="B7856" i="16"/>
  <c r="B7855" i="16"/>
  <c r="B7854" i="16"/>
  <c r="B7853" i="16"/>
  <c r="B7852" i="16"/>
  <c r="B7851" i="16"/>
  <c r="B7850" i="16"/>
  <c r="B7849" i="16"/>
  <c r="B7848" i="16"/>
  <c r="B7847" i="16"/>
  <c r="B7846" i="16"/>
  <c r="B7845" i="16"/>
  <c r="B7844" i="16"/>
  <c r="B7843" i="16"/>
  <c r="B7842" i="16"/>
  <c r="B7841" i="16"/>
  <c r="B7840" i="16"/>
  <c r="B7839" i="16"/>
  <c r="B7838" i="16"/>
  <c r="B7837" i="16"/>
  <c r="B7836" i="16"/>
  <c r="B7835" i="16"/>
  <c r="B7834" i="16"/>
  <c r="B7833" i="16"/>
  <c r="B7832" i="16"/>
  <c r="B7831" i="16"/>
  <c r="B7830" i="16"/>
  <c r="B7829" i="16"/>
  <c r="B7828" i="16"/>
  <c r="B7827" i="16"/>
  <c r="B7826" i="16"/>
  <c r="B7825" i="16"/>
  <c r="B7824" i="16"/>
  <c r="B7823" i="16"/>
  <c r="B7822" i="16"/>
  <c r="B7821" i="16"/>
  <c r="B7820" i="16"/>
  <c r="B7819" i="16"/>
  <c r="B7818" i="16"/>
  <c r="B7817" i="16"/>
  <c r="B7816" i="16"/>
  <c r="B7815" i="16"/>
  <c r="B7814" i="16"/>
  <c r="B7813" i="16"/>
  <c r="B7812" i="16"/>
  <c r="B7811" i="16"/>
  <c r="B7810" i="16"/>
  <c r="B7809" i="16"/>
  <c r="B7808" i="16"/>
  <c r="B7807" i="16"/>
  <c r="B7806" i="16"/>
  <c r="B7805" i="16"/>
  <c r="B7804" i="16"/>
  <c r="B7803" i="16"/>
  <c r="B7802" i="16"/>
  <c r="B7801" i="16"/>
  <c r="B7800" i="16"/>
  <c r="B7799" i="16"/>
  <c r="B7798" i="16"/>
  <c r="B7797" i="16"/>
  <c r="B7796" i="16"/>
  <c r="B7795" i="16"/>
  <c r="B7794" i="16"/>
  <c r="B7793" i="16"/>
  <c r="B7792" i="16"/>
  <c r="B7791" i="16"/>
  <c r="B7790" i="16"/>
  <c r="B7789" i="16"/>
  <c r="B7788" i="16"/>
  <c r="B7787" i="16"/>
  <c r="B7786" i="16"/>
  <c r="B7785" i="16"/>
  <c r="B7784" i="16"/>
  <c r="B7783" i="16"/>
  <c r="B7782" i="16"/>
  <c r="B7781" i="16"/>
  <c r="B7780" i="16"/>
  <c r="B7779" i="16"/>
  <c r="B7778" i="16"/>
  <c r="B7777" i="16"/>
  <c r="B7776" i="16"/>
  <c r="B7775" i="16"/>
  <c r="B7774" i="16"/>
  <c r="B7773" i="16"/>
  <c r="B7772" i="16"/>
  <c r="B7771" i="16"/>
  <c r="B7770" i="16"/>
  <c r="B7769" i="16"/>
  <c r="B7768" i="16"/>
  <c r="B7767" i="16"/>
  <c r="B7766" i="16"/>
  <c r="B7765" i="16"/>
  <c r="B7764" i="16"/>
  <c r="B7763" i="16"/>
  <c r="B7762" i="16"/>
  <c r="B7761" i="16"/>
  <c r="B7760" i="16"/>
  <c r="B7759" i="16"/>
  <c r="B7758" i="16"/>
  <c r="B7757" i="16"/>
  <c r="B7756" i="16"/>
  <c r="B7755" i="16"/>
  <c r="B7754" i="16"/>
  <c r="B7753" i="16"/>
  <c r="B7752" i="16"/>
  <c r="B7751" i="16"/>
  <c r="B7750" i="16"/>
  <c r="B7749" i="16"/>
  <c r="B7748" i="16"/>
  <c r="B7747" i="16"/>
  <c r="B7746" i="16"/>
  <c r="B7745" i="16"/>
  <c r="B7744" i="16"/>
  <c r="B7743" i="16"/>
  <c r="B7742" i="16"/>
  <c r="B7741" i="16"/>
  <c r="B7740" i="16"/>
  <c r="B7739" i="16"/>
  <c r="B7738" i="16"/>
  <c r="B7737" i="16"/>
  <c r="B7736" i="16"/>
  <c r="B7735" i="16"/>
  <c r="B7734" i="16"/>
  <c r="B7733" i="16"/>
  <c r="B7732" i="16"/>
  <c r="B7731" i="16"/>
  <c r="B7730" i="16"/>
  <c r="B7729" i="16"/>
  <c r="B7728" i="16"/>
  <c r="B7727" i="16"/>
  <c r="B7726" i="16"/>
  <c r="B7725" i="16"/>
  <c r="B7724" i="16"/>
  <c r="B7723" i="16"/>
  <c r="B7722" i="16"/>
  <c r="B7721" i="16"/>
  <c r="B7720" i="16"/>
  <c r="B7719" i="16"/>
  <c r="B7718" i="16"/>
  <c r="B7717" i="16"/>
  <c r="B7716" i="16"/>
  <c r="B7715" i="16"/>
  <c r="B7714" i="16"/>
  <c r="B7713" i="16"/>
  <c r="B7712" i="16"/>
  <c r="B7711" i="16"/>
  <c r="B7710" i="16"/>
  <c r="B7709" i="16"/>
  <c r="B7708" i="16"/>
  <c r="B7707" i="16"/>
  <c r="B7706" i="16"/>
  <c r="B7705" i="16"/>
  <c r="B7704" i="16"/>
  <c r="B7703" i="16"/>
  <c r="B7702" i="16"/>
  <c r="B7701" i="16"/>
  <c r="B7700" i="16"/>
  <c r="B7699" i="16"/>
  <c r="B7698" i="16"/>
  <c r="B7697" i="16"/>
  <c r="B7696" i="16"/>
  <c r="B7695" i="16"/>
  <c r="B7694" i="16"/>
  <c r="B7693" i="16"/>
  <c r="B7692" i="16"/>
  <c r="B7691" i="16"/>
  <c r="B7690" i="16"/>
  <c r="B7689" i="16"/>
  <c r="B7688" i="16"/>
  <c r="B7687" i="16"/>
  <c r="B7686" i="16"/>
  <c r="B7685" i="16"/>
  <c r="B7684" i="16"/>
  <c r="B7683" i="16"/>
  <c r="B7682" i="16"/>
  <c r="B7681" i="16"/>
  <c r="B7680" i="16"/>
  <c r="B7679" i="16"/>
  <c r="B7678" i="16"/>
  <c r="B7677" i="16"/>
  <c r="B7676" i="16"/>
  <c r="B7675" i="16"/>
  <c r="B7674" i="16"/>
  <c r="B7673" i="16"/>
  <c r="B7672" i="16"/>
  <c r="B7671" i="16"/>
  <c r="B7670" i="16"/>
  <c r="B7669" i="16"/>
  <c r="B7668" i="16"/>
  <c r="B7667" i="16"/>
  <c r="B7666" i="16"/>
  <c r="B7665" i="16"/>
  <c r="B7664" i="16"/>
  <c r="B7663" i="16"/>
  <c r="B7662" i="16"/>
  <c r="B7661" i="16"/>
  <c r="B7660" i="16"/>
  <c r="B7659" i="16"/>
  <c r="B7658" i="16"/>
  <c r="B7657" i="16"/>
  <c r="B7656" i="16"/>
  <c r="B7655" i="16"/>
  <c r="B7654" i="16"/>
  <c r="B7653" i="16"/>
  <c r="B7652" i="16"/>
  <c r="B7651" i="16"/>
  <c r="B7650" i="16"/>
  <c r="B7649" i="16"/>
  <c r="B7648" i="16"/>
  <c r="B7647" i="16"/>
  <c r="B7646" i="16"/>
  <c r="B7645" i="16"/>
  <c r="B7644" i="16"/>
  <c r="B7643" i="16"/>
  <c r="B7642" i="16"/>
  <c r="B7641" i="16"/>
  <c r="B7640" i="16"/>
  <c r="B7639" i="16"/>
  <c r="B7638" i="16"/>
  <c r="B7637" i="16"/>
  <c r="B7636" i="16"/>
  <c r="B7635" i="16"/>
  <c r="B7634" i="16"/>
  <c r="B7633" i="16"/>
  <c r="B7632" i="16"/>
  <c r="B7631" i="16"/>
  <c r="B7630" i="16"/>
  <c r="B7629" i="16"/>
  <c r="B7628" i="16"/>
  <c r="B7627" i="16"/>
  <c r="B7626" i="16"/>
  <c r="B7625" i="16"/>
  <c r="B7624" i="16"/>
  <c r="B7623" i="16"/>
  <c r="B7622" i="16"/>
  <c r="B7621" i="16"/>
  <c r="B7620" i="16"/>
  <c r="B7619" i="16"/>
  <c r="B7618" i="16"/>
  <c r="B7617" i="16"/>
  <c r="B7616" i="16"/>
  <c r="B7615" i="16"/>
  <c r="B7614" i="16"/>
  <c r="B7613" i="16"/>
  <c r="B7612" i="16"/>
  <c r="B7611" i="16"/>
  <c r="B7610" i="16"/>
  <c r="B7609" i="16"/>
  <c r="B7608" i="16"/>
  <c r="B7607" i="16"/>
  <c r="B7606" i="16"/>
  <c r="B7605" i="16"/>
  <c r="B7604" i="16"/>
  <c r="B7603" i="16"/>
  <c r="B7602" i="16"/>
  <c r="B7601" i="16"/>
  <c r="B7600" i="16"/>
  <c r="B7599" i="16"/>
  <c r="B7598" i="16"/>
  <c r="B7597" i="16"/>
  <c r="B7596" i="16"/>
  <c r="B7595" i="16"/>
  <c r="B7594" i="16"/>
  <c r="B7593" i="16"/>
  <c r="B7592" i="16"/>
  <c r="B7591" i="16"/>
  <c r="B7590" i="16"/>
  <c r="B7589" i="16"/>
  <c r="B7588" i="16"/>
  <c r="B7587" i="16"/>
  <c r="B7586" i="16"/>
  <c r="B7585" i="16"/>
  <c r="B7584" i="16"/>
  <c r="B7583" i="16"/>
  <c r="B7582" i="16"/>
  <c r="B7581" i="16"/>
  <c r="B7580" i="16"/>
  <c r="B7579" i="16"/>
  <c r="B7578" i="16"/>
  <c r="B7577" i="16"/>
  <c r="B7576" i="16"/>
  <c r="B7575" i="16"/>
  <c r="B7574" i="16"/>
  <c r="B7573" i="16"/>
  <c r="B7572" i="16"/>
  <c r="B7571" i="16"/>
  <c r="B7570" i="16"/>
  <c r="B7569" i="16"/>
  <c r="B7568" i="16"/>
  <c r="B7567" i="16"/>
  <c r="B7566" i="16"/>
  <c r="B7565" i="16"/>
  <c r="B7564" i="16"/>
  <c r="B7563" i="16"/>
  <c r="B7562" i="16"/>
  <c r="B7561" i="16"/>
  <c r="B7560" i="16"/>
  <c r="B7559" i="16"/>
  <c r="B7558" i="16"/>
  <c r="B7557" i="16"/>
  <c r="B7556" i="16"/>
  <c r="B7555" i="16"/>
  <c r="B7554" i="16"/>
  <c r="B7553" i="16"/>
  <c r="B7552" i="16"/>
  <c r="B7551" i="16"/>
  <c r="B7550" i="16"/>
  <c r="B7549" i="16"/>
  <c r="B7548" i="16"/>
  <c r="B7547" i="16"/>
  <c r="B7546" i="16"/>
  <c r="B7545" i="16"/>
  <c r="B7544" i="16"/>
  <c r="B7543" i="16"/>
  <c r="B7542" i="16"/>
  <c r="B7541" i="16"/>
  <c r="B7540" i="16"/>
  <c r="B7539" i="16"/>
  <c r="B7538" i="16"/>
  <c r="B7537" i="16"/>
  <c r="B7536" i="16"/>
  <c r="B7535" i="16"/>
  <c r="B7534" i="16"/>
  <c r="B7533" i="16"/>
  <c r="B7532" i="16"/>
  <c r="B7531" i="16"/>
  <c r="B7530" i="16"/>
  <c r="B7529" i="16"/>
  <c r="B7528" i="16"/>
  <c r="B7527" i="16"/>
  <c r="B7526" i="16"/>
  <c r="B7525" i="16"/>
  <c r="B7524" i="16"/>
  <c r="B7523" i="16"/>
  <c r="B7522" i="16"/>
  <c r="B7521" i="16"/>
  <c r="B7520" i="16"/>
  <c r="B7519" i="16"/>
  <c r="B7518" i="16"/>
  <c r="B7517" i="16"/>
  <c r="B7516" i="16"/>
  <c r="B7515" i="16"/>
  <c r="B7514" i="16"/>
  <c r="B7513" i="16"/>
  <c r="B7512" i="16"/>
  <c r="B7511" i="16"/>
  <c r="B7510" i="16"/>
  <c r="B7509" i="16"/>
  <c r="B7508" i="16"/>
  <c r="B7507" i="16"/>
  <c r="B7506" i="16"/>
  <c r="B7505" i="16"/>
  <c r="B7504" i="16"/>
  <c r="B7503" i="16"/>
  <c r="B7502" i="16"/>
  <c r="B7501" i="16"/>
  <c r="B7500" i="16"/>
  <c r="B7499" i="16"/>
  <c r="B7498" i="16"/>
  <c r="B7497" i="16"/>
  <c r="B7496" i="16"/>
  <c r="B7495" i="16"/>
  <c r="B7494" i="16"/>
  <c r="B7493" i="16"/>
  <c r="B7492" i="16"/>
  <c r="B7491" i="16"/>
  <c r="B7490" i="16"/>
  <c r="B7489" i="16"/>
  <c r="B7488" i="16"/>
  <c r="B7487" i="16"/>
  <c r="B7486" i="16"/>
  <c r="B7485" i="16"/>
  <c r="B7484" i="16"/>
  <c r="B7483" i="16"/>
  <c r="B7482" i="16"/>
  <c r="B7481" i="16"/>
  <c r="B7480" i="16"/>
  <c r="B7479" i="16"/>
  <c r="B7478" i="16"/>
  <c r="B7477" i="16"/>
  <c r="B7476" i="16"/>
  <c r="B7475" i="16"/>
  <c r="B7474" i="16"/>
  <c r="B7473" i="16"/>
  <c r="B7472" i="16"/>
  <c r="B7471" i="16"/>
  <c r="B7470" i="16"/>
  <c r="B7469" i="16"/>
  <c r="B7468" i="16"/>
  <c r="B7467" i="16"/>
  <c r="B7466" i="16"/>
  <c r="B7465" i="16"/>
  <c r="B7464" i="16"/>
  <c r="B7463" i="16"/>
  <c r="B7462" i="16"/>
  <c r="B7461" i="16"/>
  <c r="B7460" i="16"/>
  <c r="B7459" i="16"/>
  <c r="B7458" i="16"/>
  <c r="B7457" i="16"/>
  <c r="B7456" i="16"/>
  <c r="B7455" i="16"/>
  <c r="B7454" i="16"/>
  <c r="B7453" i="16"/>
  <c r="B7452" i="16"/>
  <c r="B7451" i="16"/>
  <c r="B7450" i="16"/>
  <c r="B7449" i="16"/>
  <c r="B7448" i="16"/>
  <c r="B7447" i="16"/>
  <c r="B7446" i="16"/>
  <c r="B7445" i="16"/>
  <c r="B7444" i="16"/>
  <c r="B7443" i="16"/>
  <c r="B7442" i="16"/>
  <c r="B7441" i="16"/>
  <c r="B7440" i="16"/>
  <c r="B7439" i="16"/>
  <c r="B7438" i="16"/>
  <c r="B7437" i="16"/>
  <c r="B7436" i="16"/>
  <c r="B7435" i="16"/>
  <c r="B7434" i="16"/>
  <c r="B7433" i="16"/>
  <c r="B7432" i="16"/>
  <c r="B7431" i="16"/>
  <c r="B7430" i="16"/>
  <c r="B7429" i="16"/>
  <c r="B7428" i="16"/>
  <c r="B7427" i="16"/>
  <c r="B7426" i="16"/>
  <c r="B7425" i="16"/>
  <c r="B7424" i="16"/>
  <c r="B7423" i="16"/>
  <c r="B7422" i="16"/>
  <c r="B7421" i="16"/>
  <c r="B7420" i="16"/>
  <c r="B7419" i="16"/>
  <c r="B7418" i="16"/>
  <c r="B7417" i="16"/>
  <c r="B7416" i="16"/>
  <c r="B7415" i="16"/>
  <c r="B7414" i="16"/>
  <c r="B7413" i="16"/>
  <c r="B7412" i="16"/>
  <c r="B7411" i="16"/>
  <c r="B7410" i="16"/>
  <c r="B7409" i="16"/>
  <c r="B7408" i="16"/>
  <c r="B7407" i="16"/>
  <c r="B7406" i="16"/>
  <c r="B7405" i="16"/>
  <c r="B7404" i="16"/>
  <c r="B7403" i="16"/>
  <c r="B7402" i="16"/>
  <c r="B7401" i="16"/>
  <c r="B7400" i="16"/>
  <c r="B7399" i="16"/>
  <c r="B7398" i="16"/>
  <c r="B7397" i="16"/>
  <c r="B7396" i="16"/>
  <c r="B7395" i="16"/>
  <c r="B7394" i="16"/>
  <c r="B7393" i="16"/>
  <c r="B7392" i="16"/>
  <c r="B7391" i="16"/>
  <c r="B7390" i="16"/>
  <c r="B7389" i="16"/>
  <c r="B7388" i="16"/>
  <c r="B7387" i="16"/>
  <c r="B7386" i="16"/>
  <c r="B7385" i="16"/>
  <c r="B7384" i="16"/>
  <c r="B7383" i="16"/>
  <c r="B7382" i="16"/>
  <c r="B7381" i="16"/>
  <c r="B7380" i="16"/>
  <c r="B7379" i="16"/>
  <c r="B7378" i="16"/>
  <c r="B7377" i="16"/>
  <c r="B7376" i="16"/>
  <c r="B7375" i="16"/>
  <c r="B7374" i="16"/>
  <c r="B7373" i="16"/>
  <c r="B7372" i="16"/>
  <c r="B7371" i="16"/>
  <c r="B7370" i="16"/>
  <c r="B7369" i="16"/>
  <c r="B7368" i="16"/>
  <c r="B7367" i="16"/>
  <c r="B7366" i="16"/>
  <c r="B7365" i="16"/>
  <c r="B7364" i="16"/>
  <c r="B7363" i="16"/>
  <c r="B7362" i="16"/>
  <c r="B7361" i="16"/>
  <c r="B7360" i="16"/>
  <c r="B7359" i="16"/>
  <c r="B7358" i="16"/>
  <c r="B7357" i="16"/>
  <c r="B7356" i="16"/>
  <c r="B7355" i="16"/>
  <c r="B7354" i="16"/>
  <c r="B7353" i="16"/>
  <c r="B7352" i="16"/>
  <c r="B7351" i="16"/>
  <c r="B7350" i="16"/>
  <c r="B7349" i="16"/>
  <c r="B7348" i="16"/>
  <c r="B7347" i="16"/>
  <c r="B7346" i="16"/>
  <c r="B7345" i="16"/>
  <c r="B7344" i="16"/>
  <c r="B7343" i="16"/>
  <c r="B7342" i="16"/>
  <c r="B7341" i="16"/>
  <c r="B7340" i="16"/>
  <c r="B7339" i="16"/>
  <c r="B7338" i="16"/>
  <c r="B7337" i="16"/>
  <c r="B7336" i="16"/>
  <c r="B7335" i="16"/>
  <c r="B7334" i="16"/>
  <c r="B7333" i="16"/>
  <c r="B7332" i="16"/>
  <c r="B7331" i="16"/>
  <c r="B7330" i="16"/>
  <c r="B7329" i="16"/>
  <c r="B7328" i="16"/>
  <c r="B7327" i="16"/>
  <c r="B7326" i="16"/>
  <c r="B7325" i="16"/>
  <c r="B7324" i="16"/>
  <c r="B7323" i="16"/>
  <c r="B7322" i="16"/>
  <c r="B7321" i="16"/>
  <c r="B7320" i="16"/>
  <c r="B7319" i="16"/>
  <c r="B7318" i="16"/>
  <c r="B7317" i="16"/>
  <c r="B7316" i="16"/>
  <c r="B7315" i="16"/>
  <c r="B7314" i="16"/>
  <c r="B7313" i="16"/>
  <c r="B7312" i="16"/>
  <c r="B7311" i="16"/>
  <c r="B7310" i="16"/>
  <c r="B7309" i="16"/>
  <c r="B7308" i="16"/>
  <c r="B7307" i="16"/>
  <c r="B7306" i="16"/>
  <c r="B7305" i="16"/>
  <c r="B7304" i="16"/>
  <c r="B7303" i="16"/>
  <c r="B7302" i="16"/>
  <c r="B7301" i="16"/>
  <c r="B7300" i="16"/>
  <c r="B7299" i="16"/>
  <c r="B7298" i="16"/>
  <c r="B7297" i="16"/>
  <c r="B7296" i="16"/>
  <c r="B7295" i="16"/>
  <c r="B7294" i="16"/>
  <c r="B7293" i="16"/>
  <c r="B7292" i="16"/>
  <c r="B7291" i="16"/>
  <c r="B7290" i="16"/>
  <c r="B7289" i="16"/>
  <c r="B7288" i="16"/>
  <c r="B7287" i="16"/>
  <c r="B7286" i="16"/>
  <c r="B7285" i="16"/>
  <c r="B7284" i="16"/>
  <c r="B7283" i="16"/>
  <c r="B7282" i="16"/>
  <c r="B7281" i="16"/>
  <c r="B7280" i="16"/>
  <c r="B7279" i="16"/>
  <c r="B7278" i="16"/>
  <c r="B7277" i="16"/>
  <c r="B7276" i="16"/>
  <c r="B7275" i="16"/>
  <c r="B7274" i="16"/>
  <c r="B7273" i="16"/>
  <c r="B7272" i="16"/>
  <c r="B7271" i="16"/>
  <c r="B7270" i="16"/>
  <c r="B7269" i="16"/>
  <c r="B7268" i="16"/>
  <c r="B7267" i="16"/>
  <c r="B7266" i="16"/>
  <c r="B7265" i="16"/>
  <c r="B7264" i="16"/>
  <c r="B7263" i="16"/>
  <c r="B7262" i="16"/>
  <c r="B7261" i="16"/>
  <c r="B7260" i="16"/>
  <c r="B7259" i="16"/>
  <c r="B7258" i="16"/>
  <c r="B7257" i="16"/>
  <c r="B7256" i="16"/>
  <c r="B7255" i="16"/>
  <c r="B7254" i="16"/>
  <c r="B7253" i="16"/>
  <c r="B7252" i="16"/>
  <c r="B7251" i="16"/>
  <c r="B7250" i="16"/>
  <c r="B7249" i="16"/>
  <c r="B7248" i="16"/>
  <c r="B7247" i="16"/>
  <c r="B7246" i="16"/>
  <c r="B7245" i="16"/>
  <c r="B7244" i="16"/>
  <c r="B7243" i="16"/>
  <c r="B7242" i="16"/>
  <c r="B7241" i="16"/>
  <c r="B7240" i="16"/>
  <c r="B7239" i="16"/>
  <c r="B7238" i="16"/>
  <c r="B7237" i="16"/>
  <c r="B7236" i="16"/>
  <c r="B7235" i="16"/>
  <c r="B7234" i="16"/>
  <c r="B7233" i="16"/>
  <c r="B7232" i="16"/>
  <c r="B7231" i="16"/>
  <c r="B7230" i="16"/>
  <c r="B7229" i="16"/>
  <c r="B7228" i="16"/>
  <c r="B7227" i="16"/>
  <c r="B7226" i="16"/>
  <c r="B7225" i="16"/>
  <c r="B7224" i="16"/>
  <c r="B7223" i="16"/>
  <c r="B7222" i="16"/>
  <c r="B7221" i="16"/>
  <c r="B7220" i="16"/>
  <c r="B7219" i="16"/>
  <c r="B7218" i="16"/>
  <c r="B7217" i="16"/>
  <c r="B7216" i="16"/>
  <c r="B7215" i="16"/>
  <c r="B7214" i="16"/>
  <c r="B7213" i="16"/>
  <c r="B7212" i="16"/>
  <c r="B7211" i="16"/>
  <c r="B7210" i="16"/>
  <c r="B7209" i="16"/>
  <c r="B7208" i="16"/>
  <c r="B7207" i="16"/>
  <c r="B7206" i="16"/>
  <c r="B7205" i="16"/>
  <c r="B7204" i="16"/>
  <c r="B7203" i="16"/>
  <c r="B7202" i="16"/>
  <c r="B7201" i="16"/>
  <c r="B7200" i="16"/>
  <c r="B7199" i="16"/>
  <c r="B7198" i="16"/>
  <c r="B7197" i="16"/>
  <c r="B7196" i="16"/>
  <c r="B7195" i="16"/>
  <c r="B7194" i="16"/>
  <c r="B7193" i="16"/>
  <c r="B7192" i="16"/>
  <c r="B7191" i="16"/>
  <c r="B7190" i="16"/>
  <c r="B7189" i="16"/>
  <c r="B7188" i="16"/>
  <c r="B7187" i="16"/>
  <c r="B7186" i="16"/>
  <c r="B7185" i="16"/>
  <c r="B7184" i="16"/>
  <c r="B7183" i="16"/>
  <c r="B7182" i="16"/>
  <c r="B7181" i="16"/>
  <c r="B7180" i="16"/>
  <c r="B7179" i="16"/>
  <c r="B7178" i="16"/>
  <c r="B7177" i="16"/>
  <c r="B7176" i="16"/>
  <c r="B7175" i="16"/>
  <c r="B7174" i="16"/>
  <c r="B7173" i="16"/>
  <c r="B7172" i="16"/>
  <c r="B7171" i="16"/>
  <c r="B7170" i="16"/>
  <c r="B7169" i="16"/>
  <c r="B7168" i="16"/>
  <c r="B7167" i="16"/>
  <c r="B7166" i="16"/>
  <c r="B7165" i="16"/>
  <c r="B7164" i="16"/>
  <c r="B7163" i="16"/>
  <c r="B7162" i="16"/>
  <c r="B7161" i="16"/>
  <c r="B7160" i="16"/>
  <c r="B7159" i="16"/>
  <c r="B7158" i="16"/>
  <c r="B7157" i="16"/>
  <c r="B7156" i="16"/>
  <c r="B7155" i="16"/>
  <c r="B7154" i="16"/>
  <c r="B7153" i="16"/>
  <c r="B7152" i="16"/>
  <c r="B7151" i="16"/>
  <c r="B7150" i="16"/>
  <c r="B7149" i="16"/>
  <c r="B7148" i="16"/>
  <c r="B7147" i="16"/>
  <c r="B7146" i="16"/>
  <c r="B7145" i="16"/>
  <c r="B7144" i="16"/>
  <c r="B7143" i="16"/>
  <c r="B7142" i="16"/>
  <c r="B7141" i="16"/>
  <c r="B7140" i="16"/>
  <c r="B7139" i="16"/>
  <c r="B7138" i="16"/>
  <c r="B7137" i="16"/>
  <c r="B7136" i="16"/>
  <c r="B7135" i="16"/>
  <c r="B7134" i="16"/>
  <c r="B7133" i="16"/>
  <c r="B7132" i="16"/>
  <c r="B7131" i="16"/>
  <c r="B7130" i="16"/>
  <c r="B7129" i="16"/>
  <c r="B7128" i="16"/>
  <c r="B7127" i="16"/>
  <c r="B7126" i="16"/>
  <c r="B7125" i="16"/>
  <c r="B7124" i="16"/>
  <c r="B7123" i="16"/>
  <c r="B7122" i="16"/>
  <c r="B7121" i="16"/>
  <c r="B7120" i="16"/>
  <c r="B7119" i="16"/>
  <c r="B7118" i="16"/>
  <c r="B7117" i="16"/>
  <c r="B7116" i="16"/>
  <c r="B7115" i="16"/>
  <c r="B7114" i="16"/>
  <c r="B7113" i="16"/>
  <c r="B7112" i="16"/>
  <c r="B7111" i="16"/>
  <c r="B7110" i="16"/>
  <c r="B7109" i="16"/>
  <c r="B7108" i="16"/>
  <c r="B7107" i="16"/>
  <c r="B7106" i="16"/>
  <c r="B7105" i="16"/>
  <c r="B7104" i="16"/>
  <c r="B7103" i="16"/>
  <c r="B7102" i="16"/>
  <c r="B7101" i="16"/>
  <c r="B7100" i="16"/>
  <c r="B7099" i="16"/>
  <c r="B7098" i="16"/>
  <c r="B7097" i="16"/>
  <c r="B7096" i="16"/>
  <c r="B7095" i="16"/>
  <c r="B7094" i="16"/>
  <c r="B7093" i="16"/>
  <c r="B7092" i="16"/>
  <c r="B7091" i="16"/>
  <c r="B7090" i="16"/>
  <c r="B7089" i="16"/>
  <c r="B7088" i="16"/>
  <c r="B7087" i="16"/>
  <c r="B7086" i="16"/>
  <c r="B7085" i="16"/>
  <c r="B7084" i="16"/>
  <c r="B7083" i="16"/>
  <c r="B7082" i="16"/>
  <c r="B7081" i="16"/>
  <c r="B7080" i="16"/>
  <c r="B7079" i="16"/>
  <c r="B7078" i="16"/>
  <c r="B7077" i="16"/>
  <c r="B7076" i="16"/>
  <c r="B7075" i="16"/>
  <c r="B7074" i="16"/>
  <c r="B7073" i="16"/>
  <c r="B7072" i="16"/>
  <c r="B7071" i="16"/>
  <c r="B7070" i="16"/>
  <c r="B7069" i="16"/>
  <c r="B7068" i="16"/>
  <c r="B7067" i="16"/>
  <c r="B7066" i="16"/>
  <c r="B7065" i="16"/>
  <c r="B7064" i="16"/>
  <c r="B7063" i="16"/>
  <c r="B7062" i="16"/>
  <c r="B7061" i="16"/>
  <c r="B7060" i="16"/>
  <c r="B7059" i="16"/>
  <c r="B7058" i="16"/>
  <c r="B7057" i="16"/>
  <c r="B7056" i="16"/>
  <c r="B7055" i="16"/>
  <c r="B7054" i="16"/>
  <c r="B7053" i="16"/>
  <c r="B7052" i="16"/>
  <c r="B7051" i="16"/>
  <c r="B7050" i="16"/>
  <c r="B7049" i="16"/>
  <c r="B7048" i="16"/>
  <c r="B7047" i="16"/>
  <c r="B7046" i="16"/>
  <c r="B7045" i="16"/>
  <c r="B7044" i="16"/>
  <c r="B7043" i="16"/>
  <c r="B7042" i="16"/>
  <c r="B7041" i="16"/>
  <c r="B7040" i="16"/>
  <c r="B7039" i="16"/>
  <c r="B7038" i="16"/>
  <c r="B7037" i="16"/>
  <c r="B7036" i="16"/>
  <c r="B7035" i="16"/>
  <c r="B7034" i="16"/>
  <c r="B7033" i="16"/>
  <c r="B7032" i="16"/>
  <c r="B7031" i="16"/>
  <c r="B7030" i="16"/>
  <c r="B7029" i="16"/>
  <c r="B7028" i="16"/>
  <c r="B7027" i="16"/>
  <c r="B7026" i="16"/>
  <c r="B7025" i="16"/>
  <c r="B7024" i="16"/>
  <c r="B7023" i="16"/>
  <c r="B7022" i="16"/>
  <c r="B7021" i="16"/>
  <c r="B7020" i="16"/>
  <c r="B7019" i="16"/>
  <c r="B7018" i="16"/>
  <c r="B7017" i="16"/>
  <c r="B7016" i="16"/>
  <c r="B7015" i="16"/>
  <c r="B7014" i="16"/>
  <c r="B7013" i="16"/>
  <c r="B7012" i="16"/>
  <c r="B7011" i="16"/>
  <c r="B7010" i="16"/>
  <c r="B7009" i="16"/>
  <c r="B7008" i="16"/>
  <c r="B7007" i="16"/>
  <c r="B7006" i="16"/>
  <c r="B7005" i="16"/>
  <c r="B7004" i="16"/>
  <c r="B7003" i="16"/>
  <c r="B7002" i="16"/>
  <c r="B7001" i="16"/>
  <c r="B7000" i="16"/>
  <c r="B6999" i="16"/>
  <c r="B6998" i="16"/>
  <c r="B6997" i="16"/>
  <c r="B6996" i="16"/>
  <c r="B6995" i="16"/>
  <c r="B6994" i="16"/>
  <c r="B6993" i="16"/>
  <c r="B6992" i="16"/>
  <c r="B6991" i="16"/>
  <c r="B6990" i="16"/>
  <c r="B6989" i="16"/>
  <c r="B6988" i="16"/>
  <c r="B6987" i="16"/>
  <c r="B6986" i="16"/>
  <c r="B6985" i="16"/>
  <c r="B6984" i="16"/>
  <c r="B6983" i="16"/>
  <c r="B6982" i="16"/>
  <c r="B6981" i="16"/>
  <c r="B6980" i="16"/>
  <c r="B6979" i="16"/>
  <c r="B6978" i="16"/>
  <c r="B6977" i="16"/>
  <c r="B6976" i="16"/>
  <c r="B6975" i="16"/>
  <c r="B6974" i="16"/>
  <c r="B6973" i="16"/>
  <c r="B6972" i="16"/>
  <c r="B6971" i="16"/>
  <c r="B6970" i="16"/>
  <c r="B6969" i="16"/>
  <c r="B6968" i="16"/>
  <c r="B6967" i="16"/>
  <c r="B6966" i="16"/>
  <c r="B6965" i="16"/>
  <c r="B6964" i="16"/>
  <c r="B6963" i="16"/>
  <c r="B6962" i="16"/>
  <c r="B6961" i="16"/>
  <c r="B6960" i="16"/>
  <c r="B6959" i="16"/>
  <c r="B6958" i="16"/>
  <c r="B6957" i="16"/>
  <c r="B6956" i="16"/>
  <c r="B6955" i="16"/>
  <c r="B6954" i="16"/>
  <c r="B6953" i="16"/>
  <c r="B6952" i="16"/>
  <c r="B6951" i="16"/>
  <c r="B6950" i="16"/>
  <c r="B6949" i="16"/>
  <c r="B6948" i="16"/>
  <c r="B6947" i="16"/>
  <c r="B6946" i="16"/>
  <c r="B6945" i="16"/>
  <c r="B6944" i="16"/>
  <c r="B6943" i="16"/>
  <c r="B6942" i="16"/>
  <c r="B6941" i="16"/>
  <c r="B6940" i="16"/>
  <c r="B6939" i="16"/>
  <c r="B6938" i="16"/>
  <c r="B6937" i="16"/>
  <c r="B6936" i="16"/>
  <c r="B6935" i="16"/>
  <c r="B6934" i="16"/>
  <c r="B6933" i="16"/>
  <c r="B6932" i="16"/>
  <c r="B6931" i="16"/>
  <c r="B6930" i="16"/>
  <c r="B6929" i="16"/>
  <c r="B6928" i="16"/>
  <c r="B6927" i="16"/>
  <c r="B6926" i="16"/>
  <c r="B6925" i="16"/>
  <c r="B6924" i="16"/>
  <c r="B6923" i="16"/>
  <c r="B6922" i="16"/>
  <c r="B6921" i="16"/>
  <c r="B6920" i="16"/>
  <c r="B6919" i="16"/>
  <c r="B6918" i="16"/>
  <c r="B6917" i="16"/>
  <c r="B6916" i="16"/>
  <c r="B6915" i="16"/>
  <c r="B6914" i="16"/>
  <c r="B6913" i="16"/>
  <c r="B6912" i="16"/>
  <c r="B6911" i="16"/>
  <c r="B6910" i="16"/>
  <c r="B6909" i="16"/>
  <c r="B6908" i="16"/>
  <c r="B6907" i="16"/>
  <c r="B6906" i="16"/>
  <c r="B6905" i="16"/>
  <c r="B6904" i="16"/>
  <c r="B6903" i="16"/>
  <c r="B6902" i="16"/>
  <c r="B6901" i="16"/>
  <c r="B6900" i="16"/>
  <c r="B6899" i="16"/>
  <c r="B6898" i="16"/>
  <c r="B6897" i="16"/>
  <c r="B6896" i="16"/>
  <c r="B6895" i="16"/>
  <c r="B6894" i="16"/>
  <c r="B6893" i="16"/>
  <c r="B6892" i="16"/>
  <c r="B6891" i="16"/>
  <c r="B6890" i="16"/>
  <c r="B6889" i="16"/>
  <c r="B6888" i="16"/>
  <c r="B6887" i="16"/>
  <c r="B6886" i="16"/>
  <c r="B6885" i="16"/>
  <c r="B6884" i="16"/>
  <c r="B6883" i="16"/>
  <c r="B6882" i="16"/>
  <c r="B6881" i="16"/>
  <c r="B6880" i="16"/>
  <c r="B6879" i="16"/>
  <c r="B6878" i="16"/>
  <c r="B6877" i="16"/>
  <c r="B6876" i="16"/>
  <c r="B6875" i="16"/>
  <c r="B6874" i="16"/>
  <c r="B6873" i="16"/>
  <c r="B6872" i="16"/>
  <c r="B6871" i="16"/>
  <c r="B6870" i="16"/>
  <c r="B6869" i="16"/>
  <c r="B6868" i="16"/>
  <c r="B6867" i="16"/>
  <c r="B6866" i="16"/>
  <c r="B6865" i="16"/>
  <c r="B6864" i="16"/>
  <c r="B6863" i="16"/>
  <c r="B6862" i="16"/>
  <c r="B6861" i="16"/>
  <c r="B6860" i="16"/>
  <c r="B6859" i="16"/>
  <c r="B6858" i="16"/>
  <c r="B6857" i="16"/>
  <c r="B6856" i="16"/>
  <c r="B6855" i="16"/>
  <c r="B6854" i="16"/>
  <c r="B6853" i="16"/>
  <c r="B6852" i="16"/>
  <c r="B6851" i="16"/>
  <c r="B6850" i="16"/>
  <c r="B6849" i="16"/>
  <c r="B6848" i="16"/>
  <c r="B6847" i="16"/>
  <c r="B6846" i="16"/>
  <c r="B6845" i="16"/>
  <c r="B6844" i="16"/>
  <c r="B6843" i="16"/>
  <c r="B6842" i="16"/>
  <c r="B6841" i="16"/>
  <c r="B6840" i="16"/>
  <c r="B6839" i="16"/>
  <c r="B6838" i="16"/>
  <c r="B6837" i="16"/>
  <c r="B6836" i="16"/>
  <c r="B6835" i="16"/>
  <c r="B6834" i="16"/>
  <c r="B6833" i="16"/>
  <c r="B6832" i="16"/>
  <c r="B6831" i="16"/>
  <c r="B6830" i="16"/>
  <c r="B6829" i="16"/>
  <c r="B6828" i="16"/>
  <c r="B6827" i="16"/>
  <c r="B6826" i="16"/>
  <c r="B6825" i="16"/>
  <c r="B6824" i="16"/>
  <c r="B6823" i="16"/>
  <c r="B6822" i="16"/>
  <c r="B6821" i="16"/>
  <c r="B6820" i="16"/>
  <c r="B6819" i="16"/>
  <c r="B6818" i="16"/>
  <c r="B6817" i="16"/>
  <c r="B6816" i="16"/>
  <c r="B6815" i="16"/>
  <c r="B6814" i="16"/>
  <c r="B6813" i="16"/>
  <c r="B6812" i="16"/>
  <c r="B6811" i="16"/>
  <c r="B6810" i="16"/>
  <c r="B6809" i="16"/>
  <c r="B6808" i="16"/>
  <c r="B6807" i="16"/>
  <c r="B6806" i="16"/>
  <c r="B6805" i="16"/>
  <c r="B6804" i="16"/>
  <c r="B6803" i="16"/>
  <c r="B6802" i="16"/>
  <c r="B6801" i="16"/>
  <c r="B6800" i="16"/>
  <c r="B6799" i="16"/>
  <c r="B6798" i="16"/>
  <c r="B6797" i="16"/>
  <c r="B6796" i="16"/>
  <c r="B6795" i="16"/>
  <c r="B6794" i="16"/>
  <c r="B6793" i="16"/>
  <c r="B6792" i="16"/>
  <c r="B6791" i="16"/>
  <c r="B6790" i="16"/>
  <c r="B6789" i="16"/>
  <c r="B6788" i="16"/>
  <c r="B6787" i="16"/>
  <c r="B6786" i="16"/>
  <c r="B6785" i="16"/>
  <c r="B6784" i="16"/>
  <c r="B6783" i="16"/>
  <c r="B6782" i="16"/>
  <c r="B6781" i="16"/>
  <c r="B6780" i="16"/>
  <c r="B6779" i="16"/>
  <c r="B6778" i="16"/>
  <c r="B6777" i="16"/>
  <c r="B6776" i="16"/>
  <c r="B6775" i="16"/>
  <c r="B6774" i="16"/>
  <c r="B6773" i="16"/>
  <c r="B6772" i="16"/>
  <c r="B6771" i="16"/>
  <c r="B6770" i="16"/>
  <c r="B6769" i="16"/>
  <c r="B6768" i="16"/>
  <c r="B6767" i="16"/>
  <c r="B6766" i="16"/>
  <c r="B6765" i="16"/>
  <c r="B6764" i="16"/>
  <c r="B6763" i="16"/>
  <c r="B6762" i="16"/>
  <c r="B6761" i="16"/>
  <c r="B6760" i="16"/>
  <c r="B6759" i="16"/>
  <c r="B6758" i="16"/>
  <c r="B6757" i="16"/>
  <c r="B6756" i="16"/>
  <c r="B6755" i="16"/>
  <c r="B6754" i="16"/>
  <c r="B6753" i="16"/>
  <c r="B6752" i="16"/>
  <c r="B6751" i="16"/>
  <c r="B6750" i="16"/>
  <c r="B6749" i="16"/>
  <c r="B6748" i="16"/>
  <c r="B6747" i="16"/>
  <c r="B6746" i="16"/>
  <c r="B6745" i="16"/>
  <c r="B6744" i="16"/>
  <c r="B6743" i="16"/>
  <c r="B6742" i="16"/>
  <c r="B6741" i="16"/>
  <c r="B6740" i="16"/>
  <c r="B6739" i="16"/>
  <c r="B6738" i="16"/>
  <c r="B6737" i="16"/>
  <c r="B6736" i="16"/>
  <c r="B6735" i="16"/>
  <c r="B6734" i="16"/>
  <c r="B6733" i="16"/>
  <c r="B6732" i="16"/>
  <c r="B6731" i="16"/>
  <c r="B6730" i="16"/>
  <c r="B6729" i="16"/>
  <c r="B6728" i="16"/>
  <c r="B6727" i="16"/>
  <c r="B6726" i="16"/>
  <c r="B6725" i="16"/>
  <c r="B6724" i="16"/>
  <c r="B6723" i="16"/>
  <c r="B6722" i="16"/>
  <c r="B6721" i="16"/>
  <c r="B6720" i="16"/>
  <c r="B6719" i="16"/>
  <c r="B6718" i="16"/>
  <c r="B6717" i="16"/>
  <c r="B6716" i="16"/>
  <c r="B6715" i="16"/>
  <c r="B6714" i="16"/>
  <c r="B6713" i="16"/>
  <c r="B6712" i="16"/>
  <c r="B6711" i="16"/>
  <c r="B6710" i="16"/>
  <c r="B6709" i="16"/>
  <c r="B6708" i="16"/>
  <c r="B6707" i="16"/>
  <c r="B6706" i="16"/>
  <c r="B6705" i="16"/>
  <c r="B6704" i="16"/>
  <c r="B6703" i="16"/>
  <c r="B6702" i="16"/>
  <c r="B6701" i="16"/>
  <c r="B6700" i="16"/>
  <c r="B6699" i="16"/>
  <c r="B6698" i="16"/>
  <c r="B6697" i="16"/>
  <c r="B6696" i="16"/>
  <c r="B6695" i="16"/>
  <c r="B6694" i="16"/>
  <c r="B6693" i="16"/>
  <c r="B6692" i="16"/>
  <c r="B6691" i="16"/>
  <c r="B6690" i="16"/>
  <c r="B6689" i="16"/>
  <c r="B6688" i="16"/>
  <c r="B6687" i="16"/>
  <c r="B6686" i="16"/>
  <c r="B6685" i="16"/>
  <c r="B6684" i="16"/>
  <c r="B6683" i="16"/>
  <c r="B6682" i="16"/>
  <c r="B6681" i="16"/>
  <c r="B6680" i="16"/>
  <c r="B6679" i="16"/>
  <c r="B6678" i="16"/>
  <c r="B6677" i="16"/>
  <c r="B6676" i="16"/>
  <c r="B6675" i="16"/>
  <c r="B6674" i="16"/>
  <c r="B6673" i="16"/>
  <c r="B6672" i="16"/>
  <c r="B6671" i="16"/>
  <c r="B6670" i="16"/>
  <c r="B6669" i="16"/>
  <c r="B6668" i="16"/>
  <c r="B6667" i="16"/>
  <c r="B6666" i="16"/>
  <c r="B6665" i="16"/>
  <c r="B6664" i="16"/>
  <c r="B6663" i="16"/>
  <c r="B6662" i="16"/>
  <c r="B6661" i="16"/>
  <c r="B6660" i="16"/>
  <c r="B6659" i="16"/>
  <c r="B6658" i="16"/>
  <c r="B6657" i="16"/>
  <c r="B6656" i="16"/>
  <c r="B6655" i="16"/>
  <c r="B6654" i="16"/>
  <c r="B6653" i="16"/>
  <c r="B6652" i="16"/>
  <c r="B6651" i="16"/>
  <c r="B6650" i="16"/>
  <c r="B6649" i="16"/>
  <c r="B6648" i="16"/>
  <c r="B6647" i="16"/>
  <c r="B6646" i="16"/>
  <c r="B6645" i="16"/>
  <c r="B6644" i="16"/>
  <c r="B6643" i="16"/>
  <c r="B6642" i="16"/>
  <c r="B6641" i="16"/>
  <c r="B6640" i="16"/>
  <c r="B6639" i="16"/>
  <c r="B6638" i="16"/>
  <c r="B6637" i="16"/>
  <c r="B6636" i="16"/>
  <c r="B6635" i="16"/>
  <c r="B6634" i="16"/>
  <c r="B6633" i="16"/>
  <c r="B6632" i="16"/>
  <c r="B6631" i="16"/>
  <c r="B6630" i="16"/>
  <c r="B6629" i="16"/>
  <c r="B6628" i="16"/>
  <c r="B6627" i="16"/>
  <c r="B6626" i="16"/>
  <c r="B6625" i="16"/>
  <c r="B6624" i="16"/>
  <c r="B6623" i="16"/>
  <c r="B6622" i="16"/>
  <c r="B6621" i="16"/>
  <c r="B6620" i="16"/>
  <c r="B6619" i="16"/>
  <c r="B6618" i="16"/>
  <c r="B6617" i="16"/>
  <c r="B6616" i="16"/>
  <c r="B6615" i="16"/>
  <c r="B6614" i="16"/>
  <c r="B6613" i="16"/>
  <c r="B6612" i="16"/>
  <c r="B6611" i="16"/>
  <c r="B6610" i="16"/>
  <c r="B6609" i="16"/>
  <c r="B6608" i="16"/>
  <c r="B6607" i="16"/>
  <c r="B6606" i="16"/>
  <c r="B6605" i="16"/>
  <c r="B6604" i="16"/>
  <c r="B6603" i="16"/>
  <c r="B6602" i="16"/>
  <c r="B6601" i="16"/>
  <c r="B6600" i="16"/>
  <c r="B6599" i="16"/>
  <c r="B6598" i="16"/>
  <c r="B6597" i="16"/>
  <c r="B6596" i="16"/>
  <c r="B6595" i="16"/>
  <c r="B6594" i="16"/>
  <c r="B6593" i="16"/>
  <c r="B6592" i="16"/>
  <c r="B6591" i="16"/>
  <c r="B6590" i="16"/>
  <c r="B6589" i="16"/>
  <c r="B6588" i="16"/>
  <c r="B6587" i="16"/>
  <c r="B6586" i="16"/>
  <c r="B6585" i="16"/>
  <c r="B6584" i="16"/>
  <c r="B6583" i="16"/>
  <c r="B6582" i="16"/>
  <c r="B6581" i="16"/>
  <c r="B6580" i="16"/>
  <c r="B6579" i="16"/>
  <c r="B6578" i="16"/>
  <c r="B6577" i="16"/>
  <c r="B6576" i="16"/>
  <c r="B6575" i="16"/>
  <c r="B6574" i="16"/>
  <c r="B6573" i="16"/>
  <c r="B6572" i="16"/>
  <c r="B6571" i="16"/>
  <c r="B6570" i="16"/>
  <c r="B6569" i="16"/>
  <c r="B6568" i="16"/>
  <c r="B6567" i="16"/>
  <c r="B6566" i="16"/>
  <c r="B6565" i="16"/>
  <c r="B6564" i="16"/>
  <c r="B6563" i="16"/>
  <c r="B6562" i="16"/>
  <c r="B6561" i="16"/>
  <c r="B6560" i="16"/>
  <c r="B6559" i="16"/>
  <c r="B6558" i="16"/>
  <c r="B6557" i="16"/>
  <c r="B6556" i="16"/>
  <c r="B6555" i="16"/>
  <c r="B6554" i="16"/>
  <c r="B6553" i="16"/>
  <c r="B6552" i="16"/>
  <c r="B6551" i="16"/>
  <c r="B6550" i="16"/>
  <c r="B6549" i="16"/>
  <c r="B6548" i="16"/>
  <c r="B6547" i="16"/>
  <c r="B6546" i="16"/>
  <c r="B6545" i="16"/>
  <c r="B6544" i="16"/>
  <c r="B6543" i="16"/>
  <c r="B6542" i="16"/>
  <c r="B6541" i="16"/>
  <c r="B6540" i="16"/>
  <c r="B6539" i="16"/>
  <c r="B6538" i="16"/>
  <c r="B6537" i="16"/>
  <c r="B6536" i="16"/>
  <c r="B6535" i="16"/>
  <c r="B6534" i="16"/>
  <c r="B6533" i="16"/>
  <c r="B6532" i="16"/>
  <c r="B6531" i="16"/>
  <c r="B6530" i="16"/>
  <c r="B6529" i="16"/>
  <c r="B6528" i="16"/>
  <c r="B6527" i="16"/>
  <c r="B6526" i="16"/>
  <c r="B6525" i="16"/>
  <c r="B6524" i="16"/>
  <c r="B6523" i="16"/>
  <c r="B6522" i="16"/>
  <c r="B6521" i="16"/>
  <c r="B6520" i="16"/>
  <c r="B6519" i="16"/>
  <c r="B6518" i="16"/>
  <c r="B6517" i="16"/>
  <c r="B6516" i="16"/>
  <c r="B6515" i="16"/>
  <c r="B6514" i="16"/>
  <c r="B6513" i="16"/>
  <c r="B6512" i="16"/>
  <c r="B6511" i="16"/>
  <c r="B6510" i="16"/>
  <c r="B6509" i="16"/>
  <c r="B6508" i="16"/>
  <c r="B6507" i="16"/>
  <c r="B6506" i="16"/>
  <c r="B6505" i="16"/>
  <c r="B6504" i="16"/>
  <c r="B6503" i="16"/>
  <c r="B6502" i="16"/>
  <c r="B6501" i="16"/>
  <c r="B6500" i="16"/>
  <c r="B6499" i="16"/>
  <c r="B6498" i="16"/>
  <c r="B6497" i="16"/>
  <c r="B6496" i="16"/>
  <c r="B6495" i="16"/>
  <c r="B6494" i="16"/>
  <c r="B6493" i="16"/>
  <c r="B6492" i="16"/>
  <c r="B6491" i="16"/>
  <c r="B6490" i="16"/>
  <c r="B6489" i="16"/>
  <c r="B6488" i="16"/>
  <c r="B6487" i="16"/>
  <c r="B6486" i="16"/>
  <c r="B6485" i="16"/>
  <c r="B6484" i="16"/>
  <c r="B6483" i="16"/>
  <c r="B6482" i="16"/>
  <c r="B6481" i="16"/>
  <c r="B6480" i="16"/>
  <c r="B6479" i="16"/>
  <c r="B6478" i="16"/>
  <c r="B6477" i="16"/>
  <c r="B6476" i="16"/>
  <c r="B6475" i="16"/>
  <c r="B6474" i="16"/>
  <c r="B6473" i="16"/>
  <c r="B6472" i="16"/>
  <c r="B6471" i="16"/>
  <c r="B6470" i="16"/>
  <c r="B6469" i="16"/>
  <c r="B6468" i="16"/>
  <c r="B6467" i="16"/>
  <c r="B6466" i="16"/>
  <c r="B6465" i="16"/>
  <c r="B6464" i="16"/>
  <c r="B6463" i="16"/>
  <c r="B6462" i="16"/>
  <c r="B6461" i="16"/>
  <c r="B6460" i="16"/>
  <c r="B6459" i="16"/>
  <c r="B6458" i="16"/>
  <c r="B6457" i="16"/>
  <c r="B6456" i="16"/>
  <c r="B6455" i="16"/>
  <c r="B6454" i="16"/>
  <c r="B6453" i="16"/>
  <c r="B6452" i="16"/>
  <c r="B6451" i="16"/>
  <c r="B6450" i="16"/>
  <c r="B6449" i="16"/>
  <c r="B6448" i="16"/>
  <c r="B6447" i="16"/>
  <c r="B6446" i="16"/>
  <c r="B6445" i="16"/>
  <c r="B6444" i="16"/>
  <c r="B6443" i="16"/>
  <c r="B6442" i="16"/>
  <c r="B6441" i="16"/>
  <c r="B6440" i="16"/>
  <c r="B6439" i="16"/>
  <c r="B6438" i="16"/>
  <c r="B6437" i="16"/>
  <c r="B6436" i="16"/>
  <c r="B6435" i="16"/>
  <c r="B6434" i="16"/>
  <c r="B6433" i="16"/>
  <c r="B6432" i="16"/>
  <c r="B6431" i="16"/>
  <c r="B6430" i="16"/>
  <c r="B6429" i="16"/>
  <c r="B6428" i="16"/>
  <c r="B6427" i="16"/>
  <c r="B6426" i="16"/>
  <c r="B6425" i="16"/>
  <c r="B6424" i="16"/>
  <c r="B6423" i="16"/>
  <c r="B6422" i="16"/>
  <c r="B6421" i="16"/>
  <c r="B6420" i="16"/>
  <c r="B6419" i="16"/>
  <c r="B6418" i="16"/>
  <c r="B6417" i="16"/>
  <c r="B6416" i="16"/>
  <c r="B6415" i="16"/>
  <c r="B6414" i="16"/>
  <c r="B6413" i="16"/>
  <c r="B6412" i="16"/>
  <c r="B6411" i="16"/>
  <c r="B6410" i="16"/>
  <c r="B6409" i="16"/>
  <c r="B6408" i="16"/>
  <c r="B6407" i="16"/>
  <c r="B6406" i="16"/>
  <c r="B6405" i="16"/>
  <c r="B6404" i="16"/>
  <c r="B6403" i="16"/>
  <c r="B6402" i="16"/>
  <c r="B6401" i="16"/>
  <c r="B6400" i="16"/>
  <c r="B6399" i="16"/>
  <c r="B6398" i="16"/>
  <c r="B6397" i="16"/>
  <c r="B6396" i="16"/>
  <c r="B6395" i="16"/>
  <c r="B6394" i="16"/>
  <c r="B6393" i="16"/>
  <c r="B6392" i="16"/>
  <c r="B6391" i="16"/>
  <c r="B6390" i="16"/>
  <c r="B6389" i="16"/>
  <c r="B6388" i="16"/>
  <c r="B6387" i="16"/>
  <c r="B6386" i="16"/>
  <c r="B6385" i="16"/>
  <c r="B6384" i="16"/>
  <c r="B6383" i="16"/>
  <c r="B6382" i="16"/>
  <c r="B6381" i="16"/>
  <c r="B6380" i="16"/>
  <c r="B6379" i="16"/>
  <c r="B6378" i="16"/>
  <c r="B6377" i="16"/>
  <c r="B6376" i="16"/>
  <c r="B6375" i="16"/>
  <c r="B6374" i="16"/>
  <c r="B6373" i="16"/>
  <c r="B6372" i="16"/>
  <c r="B6371" i="16"/>
  <c r="B6370" i="16"/>
  <c r="B6369" i="16"/>
  <c r="B6368" i="16"/>
  <c r="B6367" i="16"/>
  <c r="B6366" i="16"/>
  <c r="B6365" i="16"/>
  <c r="B6364" i="16"/>
  <c r="B6363" i="16"/>
  <c r="B6362" i="16"/>
  <c r="B6361" i="16"/>
  <c r="B6360" i="16"/>
  <c r="B6359" i="16"/>
  <c r="B6358" i="16"/>
  <c r="B6357" i="16"/>
  <c r="B6356" i="16"/>
  <c r="B6355" i="16"/>
  <c r="B6354" i="16"/>
  <c r="B6353" i="16"/>
  <c r="B6352" i="16"/>
  <c r="B6351" i="16"/>
  <c r="B6350" i="16"/>
  <c r="B6349" i="16"/>
  <c r="B6348" i="16"/>
  <c r="B6347" i="16"/>
  <c r="B6346" i="16"/>
  <c r="B6345" i="16"/>
  <c r="B6344" i="16"/>
  <c r="B6343" i="16"/>
  <c r="B6342" i="16"/>
  <c r="B6341" i="16"/>
  <c r="B6340" i="16"/>
  <c r="B6339" i="16"/>
  <c r="B6338" i="16"/>
  <c r="B6337" i="16"/>
  <c r="B6336" i="16"/>
  <c r="B6335" i="16"/>
  <c r="B6334" i="16"/>
  <c r="B6333" i="16"/>
  <c r="B6332" i="16"/>
  <c r="B6331" i="16"/>
  <c r="B6330" i="16"/>
  <c r="B6329" i="16"/>
  <c r="B6328" i="16"/>
  <c r="B6327" i="16"/>
  <c r="B6326" i="16"/>
  <c r="B6325" i="16"/>
  <c r="B6324" i="16"/>
  <c r="B6323" i="16"/>
  <c r="B6322" i="16"/>
  <c r="B6321" i="16"/>
  <c r="B6320" i="16"/>
  <c r="B6319" i="16"/>
  <c r="B6318" i="16"/>
  <c r="B6317" i="16"/>
  <c r="B6316" i="16"/>
  <c r="B6315" i="16"/>
  <c r="B6314" i="16"/>
  <c r="B6313" i="16"/>
  <c r="B6312" i="16"/>
  <c r="B6311" i="16"/>
  <c r="B6310" i="16"/>
  <c r="B6309" i="16"/>
  <c r="B6308" i="16"/>
  <c r="B6307" i="16"/>
  <c r="B6306" i="16"/>
  <c r="B6305" i="16"/>
  <c r="B6304" i="16"/>
  <c r="B6303" i="16"/>
  <c r="B6302" i="16"/>
  <c r="B6301" i="16"/>
  <c r="B6300" i="16"/>
  <c r="B6299" i="16"/>
  <c r="B6298" i="16"/>
  <c r="B6297" i="16"/>
  <c r="B6296" i="16"/>
  <c r="B6295" i="16"/>
  <c r="B6294" i="16"/>
  <c r="B6293" i="16"/>
  <c r="B6292" i="16"/>
  <c r="B6291" i="16"/>
  <c r="B6290" i="16"/>
  <c r="B6289" i="16"/>
  <c r="B6288" i="16"/>
  <c r="B6287" i="16"/>
  <c r="B6286" i="16"/>
  <c r="B6285" i="16"/>
  <c r="B6284" i="16"/>
  <c r="B6283" i="16"/>
  <c r="B6282" i="16"/>
  <c r="B6281" i="16"/>
  <c r="B6280" i="16"/>
  <c r="B6279" i="16"/>
  <c r="B6278" i="16"/>
  <c r="B6277" i="16"/>
  <c r="B6276" i="16"/>
  <c r="B6275" i="16"/>
  <c r="B6274" i="16"/>
  <c r="B6273" i="16"/>
  <c r="B6272" i="16"/>
  <c r="B6271" i="16"/>
  <c r="B6270" i="16"/>
  <c r="B6269" i="16"/>
  <c r="B6268" i="16"/>
  <c r="B6267" i="16"/>
  <c r="B6266" i="16"/>
  <c r="B6265" i="16"/>
  <c r="B6264" i="16"/>
  <c r="B6263" i="16"/>
  <c r="B6262" i="16"/>
  <c r="B6261" i="16"/>
  <c r="B6260" i="16"/>
  <c r="B6259" i="16"/>
  <c r="B6258" i="16"/>
  <c r="B6257" i="16"/>
  <c r="B6256" i="16"/>
  <c r="B6255" i="16"/>
  <c r="B6254" i="16"/>
  <c r="B6253" i="16"/>
  <c r="B6252" i="16"/>
  <c r="B6251" i="16"/>
  <c r="B6250" i="16"/>
  <c r="B6249" i="16"/>
  <c r="B6248" i="16"/>
  <c r="B6247" i="16"/>
  <c r="B6246" i="16"/>
  <c r="B6245" i="16"/>
  <c r="B6244" i="16"/>
  <c r="B6243" i="16"/>
  <c r="B6242" i="16"/>
  <c r="B6241" i="16"/>
  <c r="B6240" i="16"/>
  <c r="B6239" i="16"/>
  <c r="B6238" i="16"/>
  <c r="B6237" i="16"/>
  <c r="B6236" i="16"/>
  <c r="B6235" i="16"/>
  <c r="B6234" i="16"/>
  <c r="B6233" i="16"/>
  <c r="B6232" i="16"/>
  <c r="B6231" i="16"/>
  <c r="B6230" i="16"/>
  <c r="B6229" i="16"/>
  <c r="B6228" i="16"/>
  <c r="B6227" i="16"/>
  <c r="B6226" i="16"/>
  <c r="B6225" i="16"/>
  <c r="B6224" i="16"/>
  <c r="B6223" i="16"/>
  <c r="B6222" i="16"/>
  <c r="B6221" i="16"/>
  <c r="B6220" i="16"/>
  <c r="B6219" i="16"/>
  <c r="B6218" i="16"/>
  <c r="B6217" i="16"/>
  <c r="B6216" i="16"/>
  <c r="B6215" i="16"/>
  <c r="B6214" i="16"/>
  <c r="B6213" i="16"/>
  <c r="B6212" i="16"/>
  <c r="B6211" i="16"/>
  <c r="B6210" i="16"/>
  <c r="B6209" i="16"/>
  <c r="B6208" i="16"/>
  <c r="B6207" i="16"/>
  <c r="B6206" i="16"/>
  <c r="B6205" i="16"/>
  <c r="B6204" i="16"/>
  <c r="B6203" i="16"/>
  <c r="B6202" i="16"/>
  <c r="B6201" i="16"/>
  <c r="B6200" i="16"/>
  <c r="B6199" i="16"/>
  <c r="B6198" i="16"/>
  <c r="B6197" i="16"/>
  <c r="B6196" i="16"/>
  <c r="B6195" i="16"/>
  <c r="B6194" i="16"/>
  <c r="B6193" i="16"/>
  <c r="B6192" i="16"/>
  <c r="B6191" i="16"/>
  <c r="B6190" i="16"/>
  <c r="B6189" i="16"/>
  <c r="B6188" i="16"/>
  <c r="B6187" i="16"/>
  <c r="B6186" i="16"/>
  <c r="B6185" i="16"/>
  <c r="B6184" i="16"/>
  <c r="B6183" i="16"/>
  <c r="B6182" i="16"/>
  <c r="B6181" i="16"/>
  <c r="B6180" i="16"/>
  <c r="B6179" i="16"/>
  <c r="B6178" i="16"/>
  <c r="B6177" i="16"/>
  <c r="B6176" i="16"/>
  <c r="B6175" i="16"/>
  <c r="B6174" i="16"/>
  <c r="B6173" i="16"/>
  <c r="B6172" i="16"/>
  <c r="B6171" i="16"/>
  <c r="B6170" i="16"/>
  <c r="B6169" i="16"/>
  <c r="B6168" i="16"/>
  <c r="B6167" i="16"/>
  <c r="B6166" i="16"/>
  <c r="B6165" i="16"/>
  <c r="B6164" i="16"/>
  <c r="B6163" i="16"/>
  <c r="B6162" i="16"/>
  <c r="B6161" i="16"/>
  <c r="B6160" i="16"/>
  <c r="B6159" i="16"/>
  <c r="B6158" i="16"/>
  <c r="B6157" i="16"/>
  <c r="B6156" i="16"/>
  <c r="B6155" i="16"/>
  <c r="B6154" i="16"/>
  <c r="B6153" i="16"/>
  <c r="B6152" i="16"/>
  <c r="B6151" i="16"/>
  <c r="B6150" i="16"/>
  <c r="B6149" i="16"/>
  <c r="B6148" i="16"/>
  <c r="B6147" i="16"/>
  <c r="B6146" i="16"/>
  <c r="B6145" i="16"/>
  <c r="B6144" i="16"/>
  <c r="B6143" i="16"/>
  <c r="B6142" i="16"/>
  <c r="B6141" i="16"/>
  <c r="B6140" i="16"/>
  <c r="B6139" i="16"/>
  <c r="B6138" i="16"/>
  <c r="B6137" i="16"/>
  <c r="B6136" i="16"/>
  <c r="B6135" i="16"/>
  <c r="B6134" i="16"/>
  <c r="B6133" i="16"/>
  <c r="B6132" i="16"/>
  <c r="B6131" i="16"/>
  <c r="B6130" i="16"/>
  <c r="B6129" i="16"/>
  <c r="B6128" i="16"/>
  <c r="B6127" i="16"/>
  <c r="B6126" i="16"/>
  <c r="B6125" i="16"/>
  <c r="B6124" i="16"/>
  <c r="B6123" i="16"/>
  <c r="B6122" i="16"/>
  <c r="B6121" i="16"/>
  <c r="B6120" i="16"/>
  <c r="B6119" i="16"/>
  <c r="B6118" i="16"/>
  <c r="B6117" i="16"/>
  <c r="B6116" i="16"/>
  <c r="B6115" i="16"/>
  <c r="B6114" i="16"/>
  <c r="B6113" i="16"/>
  <c r="B6112" i="16"/>
  <c r="B6111" i="16"/>
  <c r="B6110" i="16"/>
  <c r="B6109" i="16"/>
  <c r="B6108" i="16"/>
  <c r="B6107" i="16"/>
  <c r="B6106" i="16"/>
  <c r="B6105" i="16"/>
  <c r="B6104" i="16"/>
  <c r="B6103" i="16"/>
  <c r="B6102" i="16"/>
  <c r="B6101" i="16"/>
  <c r="B6100" i="16"/>
  <c r="B6099" i="16"/>
  <c r="B6098" i="16"/>
  <c r="B6097" i="16"/>
  <c r="B6096" i="16"/>
  <c r="B6095" i="16"/>
  <c r="B6094" i="16"/>
  <c r="B6093" i="16"/>
  <c r="B6092" i="16"/>
  <c r="B6091" i="16"/>
  <c r="B6090" i="16"/>
  <c r="B6089" i="16"/>
  <c r="B6088" i="16"/>
  <c r="B6087" i="16"/>
  <c r="B6086" i="16"/>
  <c r="B6085" i="16"/>
  <c r="B6084" i="16"/>
  <c r="B6083" i="16"/>
  <c r="B6082" i="16"/>
  <c r="B6081" i="16"/>
  <c r="B6080" i="16"/>
  <c r="B6079" i="16"/>
  <c r="B6078" i="16"/>
  <c r="B6077" i="16"/>
  <c r="B6076" i="16"/>
  <c r="B6075" i="16"/>
  <c r="B6074" i="16"/>
  <c r="B6073" i="16"/>
  <c r="B6072" i="16"/>
  <c r="B6071" i="16"/>
  <c r="B6070" i="16"/>
  <c r="B6069" i="16"/>
  <c r="B6068" i="16"/>
  <c r="B6067" i="16"/>
  <c r="B6066" i="16"/>
  <c r="B6065" i="16"/>
  <c r="B6064" i="16"/>
  <c r="B6063" i="16"/>
  <c r="B6062" i="16"/>
  <c r="B6061" i="16"/>
  <c r="B6060" i="16"/>
  <c r="B6059" i="16"/>
  <c r="B6058" i="16"/>
  <c r="B6057" i="16"/>
  <c r="B6056" i="16"/>
  <c r="B6055" i="16"/>
  <c r="B6054" i="16"/>
  <c r="B6053" i="16"/>
  <c r="B6052" i="16"/>
  <c r="B6051" i="16"/>
  <c r="B6050" i="16"/>
  <c r="B6049" i="16"/>
  <c r="B6048" i="16"/>
  <c r="B6047" i="16"/>
  <c r="B6046" i="16"/>
  <c r="B6045" i="16"/>
  <c r="B6044" i="16"/>
  <c r="B6043" i="16"/>
  <c r="B6042" i="16"/>
  <c r="B6041" i="16"/>
  <c r="B6040" i="16"/>
  <c r="B6039" i="16"/>
  <c r="B6038" i="16"/>
  <c r="B6037" i="16"/>
  <c r="B6036" i="16"/>
  <c r="B6035" i="16"/>
  <c r="B6034" i="16"/>
  <c r="B6033" i="16"/>
  <c r="B6032" i="16"/>
  <c r="B6031" i="16"/>
  <c r="B6030" i="16"/>
  <c r="B6029" i="16"/>
  <c r="B6028" i="16"/>
  <c r="B6027" i="16"/>
  <c r="B6026" i="16"/>
  <c r="B6025" i="16"/>
  <c r="B6024" i="16"/>
  <c r="B6023" i="16"/>
  <c r="B6022" i="16"/>
  <c r="B6021" i="16"/>
  <c r="B6020" i="16"/>
  <c r="B6019" i="16"/>
  <c r="B6018" i="16"/>
  <c r="B6017" i="16"/>
  <c r="B6016" i="16"/>
  <c r="B6015" i="16"/>
  <c r="B6014" i="16"/>
  <c r="B6013" i="16"/>
  <c r="B6012" i="16"/>
  <c r="B6011" i="16"/>
  <c r="B6010" i="16"/>
  <c r="B6009" i="16"/>
  <c r="B6008" i="16"/>
  <c r="B6007" i="16"/>
  <c r="B6006" i="16"/>
  <c r="B6005" i="16"/>
  <c r="B6004" i="16"/>
  <c r="B6003" i="16"/>
  <c r="B6002" i="16"/>
  <c r="B6001" i="16"/>
  <c r="B6000" i="16"/>
  <c r="B5999" i="16"/>
  <c r="B5998" i="16"/>
  <c r="B5997" i="16"/>
  <c r="B5996" i="16"/>
  <c r="B5995" i="16"/>
  <c r="B5994" i="16"/>
  <c r="B5993" i="16"/>
  <c r="B5992" i="16"/>
  <c r="B5991" i="16"/>
  <c r="B5990" i="16"/>
  <c r="B5989" i="16"/>
  <c r="B5988" i="16"/>
  <c r="B5987" i="16"/>
  <c r="B5986" i="16"/>
  <c r="B5985" i="16"/>
  <c r="B5984" i="16"/>
  <c r="B5983" i="16"/>
  <c r="B5982" i="16"/>
  <c r="B5981" i="16"/>
  <c r="B5980" i="16"/>
  <c r="B5979" i="16"/>
  <c r="B5978" i="16"/>
  <c r="B5977" i="16"/>
  <c r="B5976" i="16"/>
  <c r="B5975" i="16"/>
  <c r="B5974" i="16"/>
  <c r="B5973" i="16"/>
  <c r="B5972" i="16"/>
  <c r="B5971" i="16"/>
  <c r="B5970" i="16"/>
  <c r="B5969" i="16"/>
  <c r="B5968" i="16"/>
  <c r="B5967" i="16"/>
  <c r="B5966" i="16"/>
  <c r="B5965" i="16"/>
  <c r="B5964" i="16"/>
  <c r="B5963" i="16"/>
  <c r="B5962" i="16"/>
  <c r="B5961" i="16"/>
  <c r="B5960" i="16"/>
  <c r="B5959" i="16"/>
  <c r="B5958" i="16"/>
  <c r="B5957" i="16"/>
  <c r="B5956" i="16"/>
  <c r="B5955" i="16"/>
  <c r="B5954" i="16"/>
  <c r="B5953" i="16"/>
  <c r="B5952" i="16"/>
  <c r="B5951" i="16"/>
  <c r="B5950" i="16"/>
  <c r="B5949" i="16"/>
  <c r="B5948" i="16"/>
  <c r="B5947" i="16"/>
  <c r="B5946" i="16"/>
  <c r="B5945" i="16"/>
  <c r="B5944" i="16"/>
  <c r="B5943" i="16"/>
  <c r="B5942" i="16"/>
  <c r="B5941" i="16"/>
  <c r="B5940" i="16"/>
  <c r="B5939" i="16"/>
  <c r="B5938" i="16"/>
  <c r="B5937" i="16"/>
  <c r="B5936" i="16"/>
  <c r="B5935" i="16"/>
  <c r="B5934" i="16"/>
  <c r="B5933" i="16"/>
  <c r="B5932" i="16"/>
  <c r="B5931" i="16"/>
  <c r="B5930" i="16"/>
  <c r="B5929" i="16"/>
  <c r="B5928" i="16"/>
  <c r="B5927" i="16"/>
  <c r="B5926" i="16"/>
  <c r="B5925" i="16"/>
  <c r="B5924" i="16"/>
  <c r="B5923" i="16"/>
  <c r="B5922" i="16"/>
  <c r="B5921" i="16"/>
  <c r="B5920" i="16"/>
  <c r="B5919" i="16"/>
  <c r="B5918" i="16"/>
  <c r="B5917" i="16"/>
  <c r="B5916" i="16"/>
  <c r="B5915" i="16"/>
  <c r="B5914" i="16"/>
  <c r="B5913" i="16"/>
  <c r="B5912" i="16"/>
  <c r="B5911" i="16"/>
  <c r="B5910" i="16"/>
  <c r="B5909" i="16"/>
  <c r="B5908" i="16"/>
  <c r="B5907" i="16"/>
  <c r="B5906" i="16"/>
  <c r="B5905" i="16"/>
  <c r="B5904" i="16"/>
  <c r="B5903" i="16"/>
  <c r="B5902" i="16"/>
  <c r="B5901" i="16"/>
  <c r="B5900" i="16"/>
  <c r="B5899" i="16"/>
  <c r="B5898" i="16"/>
  <c r="B5897" i="16"/>
  <c r="B5896" i="16"/>
  <c r="B5895" i="16"/>
  <c r="B5894" i="16"/>
  <c r="B5893" i="16"/>
  <c r="B5892" i="16"/>
  <c r="B5891" i="16"/>
  <c r="B5890" i="16"/>
  <c r="B5889" i="16"/>
  <c r="B5888" i="16"/>
  <c r="B5887" i="16"/>
  <c r="B5886" i="16"/>
  <c r="B5885" i="16"/>
  <c r="B5884" i="16"/>
  <c r="B5883" i="16"/>
  <c r="B5882" i="16"/>
  <c r="B5881" i="16"/>
  <c r="B5880" i="16"/>
  <c r="B5879" i="16"/>
  <c r="B5878" i="16"/>
  <c r="B5877" i="16"/>
  <c r="B5876" i="16"/>
  <c r="B5875" i="16"/>
  <c r="B5874" i="16"/>
  <c r="B5873" i="16"/>
  <c r="B5872" i="16"/>
  <c r="B5871" i="16"/>
  <c r="B5870" i="16"/>
  <c r="B5869" i="16"/>
  <c r="B5868" i="16"/>
  <c r="B5867" i="16"/>
  <c r="B5866" i="16"/>
  <c r="B5865" i="16"/>
  <c r="B5864" i="16"/>
  <c r="B5863" i="16"/>
  <c r="B5862" i="16"/>
  <c r="B5861" i="16"/>
  <c r="B5860" i="16"/>
  <c r="B5859" i="16"/>
  <c r="B5858" i="16"/>
  <c r="B5857" i="16"/>
  <c r="B5856" i="16"/>
  <c r="B5855" i="16"/>
  <c r="B5854" i="16"/>
  <c r="B5853" i="16"/>
  <c r="B5852" i="16"/>
  <c r="B5851" i="16"/>
  <c r="B5850" i="16"/>
  <c r="B5849" i="16"/>
  <c r="B5848" i="16"/>
  <c r="B5847" i="16"/>
  <c r="B5846" i="16"/>
  <c r="B5845" i="16"/>
  <c r="B5844" i="16"/>
  <c r="B5843" i="16"/>
  <c r="B5842" i="16"/>
  <c r="B5841" i="16"/>
  <c r="B5840" i="16"/>
  <c r="B5839" i="16"/>
  <c r="B5838" i="16"/>
  <c r="B5837" i="16"/>
  <c r="B5836" i="16"/>
  <c r="B5835" i="16"/>
  <c r="B5834" i="16"/>
  <c r="B5833" i="16"/>
  <c r="B5832" i="16"/>
  <c r="B5831" i="16"/>
  <c r="B5830" i="16"/>
  <c r="B5829" i="16"/>
  <c r="B5828" i="16"/>
  <c r="B5827" i="16"/>
  <c r="B5826" i="16"/>
  <c r="B5825" i="16"/>
  <c r="B5824" i="16"/>
  <c r="B5823" i="16"/>
  <c r="B5822" i="16"/>
  <c r="B5821" i="16"/>
  <c r="B5820" i="16"/>
  <c r="B5819" i="16"/>
  <c r="B5818" i="16"/>
  <c r="B5817" i="16"/>
  <c r="B5816" i="16"/>
  <c r="B5815" i="16"/>
  <c r="B5814" i="16"/>
  <c r="B5813" i="16"/>
  <c r="B5812" i="16"/>
  <c r="B5811" i="16"/>
  <c r="B5810" i="16"/>
  <c r="B5809" i="16"/>
  <c r="B5808" i="16"/>
  <c r="B5807" i="16"/>
  <c r="B5806" i="16"/>
  <c r="B5805" i="16"/>
  <c r="B5804" i="16"/>
  <c r="B5803" i="16"/>
  <c r="B5802" i="16"/>
  <c r="B5801" i="16"/>
  <c r="B5800" i="16"/>
  <c r="B5799" i="16"/>
  <c r="B5798" i="16"/>
  <c r="B5797" i="16"/>
  <c r="B5796" i="16"/>
  <c r="B5795" i="16"/>
  <c r="B5794" i="16"/>
  <c r="B5793" i="16"/>
  <c r="B5792" i="16"/>
  <c r="B5791" i="16"/>
  <c r="B5790" i="16"/>
  <c r="B5789" i="16"/>
  <c r="B5788" i="16"/>
  <c r="B5787" i="16"/>
  <c r="B5786" i="16"/>
  <c r="B5785" i="16"/>
  <c r="B5784" i="16"/>
  <c r="B5783" i="16"/>
  <c r="B5782" i="16"/>
  <c r="B5781" i="16"/>
  <c r="B5780" i="16"/>
  <c r="B5779" i="16"/>
  <c r="B5778" i="16"/>
  <c r="B5777" i="16"/>
  <c r="B5776" i="16"/>
  <c r="B5775" i="16"/>
  <c r="B5774" i="16"/>
  <c r="B5773" i="16"/>
  <c r="B5772" i="16"/>
  <c r="B5771" i="16"/>
  <c r="B5770" i="16"/>
  <c r="B5769" i="16"/>
  <c r="B5768" i="16"/>
  <c r="B5767" i="16"/>
  <c r="B5766" i="16"/>
  <c r="B5765" i="16"/>
  <c r="B5764" i="16"/>
  <c r="B5763" i="16"/>
  <c r="B5762" i="16"/>
  <c r="B5761" i="16"/>
  <c r="B5760" i="16"/>
  <c r="B5759" i="16"/>
  <c r="B5758" i="16"/>
  <c r="B5757" i="16"/>
  <c r="B5756" i="16"/>
  <c r="B5755" i="16"/>
  <c r="B5754" i="16"/>
  <c r="B5753" i="16"/>
  <c r="B5752" i="16"/>
  <c r="B5751" i="16"/>
  <c r="B5750" i="16"/>
  <c r="B5749" i="16"/>
  <c r="B5748" i="16"/>
  <c r="B5747" i="16"/>
  <c r="B5746" i="16"/>
  <c r="B5745" i="16"/>
  <c r="B5744" i="16"/>
  <c r="B5743" i="16"/>
  <c r="B5742" i="16"/>
  <c r="B5741" i="16"/>
  <c r="B5740" i="16"/>
  <c r="B5739" i="16"/>
  <c r="B5738" i="16"/>
  <c r="B5737" i="16"/>
  <c r="B5736" i="16"/>
  <c r="B5735" i="16"/>
  <c r="B5734" i="16"/>
  <c r="B5733" i="16"/>
  <c r="B5732" i="16"/>
  <c r="B5731" i="16"/>
  <c r="B5730" i="16"/>
  <c r="B5729" i="16"/>
  <c r="B5728" i="16"/>
  <c r="B5727" i="16"/>
  <c r="B5726" i="16"/>
  <c r="B5725" i="16"/>
  <c r="B5724" i="16"/>
  <c r="B5723" i="16"/>
  <c r="B5722" i="16"/>
  <c r="B5721" i="16"/>
  <c r="B5720" i="16"/>
  <c r="B5719" i="16"/>
  <c r="B5718" i="16"/>
  <c r="B5717" i="16"/>
  <c r="B5716" i="16"/>
  <c r="B5715" i="16"/>
  <c r="B5714" i="16"/>
  <c r="B5713" i="16"/>
  <c r="B5712" i="16"/>
  <c r="B5711" i="16"/>
  <c r="B5710" i="16"/>
  <c r="B5709" i="16"/>
  <c r="B5708" i="16"/>
  <c r="B5707" i="16"/>
  <c r="B5706" i="16"/>
  <c r="B5705" i="16"/>
  <c r="B5704" i="16"/>
  <c r="B5703" i="16"/>
  <c r="B5702" i="16"/>
  <c r="B5701" i="16"/>
  <c r="B5700" i="16"/>
  <c r="B5699" i="16"/>
  <c r="B5698" i="16"/>
  <c r="B5697" i="16"/>
  <c r="B5696" i="16"/>
  <c r="B5695" i="16"/>
  <c r="B5694" i="16"/>
  <c r="B5693" i="16"/>
  <c r="B5692" i="16"/>
  <c r="B5691" i="16"/>
  <c r="B5690" i="16"/>
  <c r="B5689" i="16"/>
  <c r="B5688" i="16"/>
  <c r="B5687" i="16"/>
  <c r="B5686" i="16"/>
  <c r="B5685" i="16"/>
  <c r="B5684" i="16"/>
  <c r="B5683" i="16"/>
  <c r="B5682" i="16"/>
  <c r="B5681" i="16"/>
  <c r="B5680" i="16"/>
  <c r="B5679" i="16"/>
  <c r="B5678" i="16"/>
  <c r="B5677" i="16"/>
  <c r="B5676" i="16"/>
  <c r="B5675" i="16"/>
  <c r="B5674" i="16"/>
  <c r="B5673" i="16"/>
  <c r="B5672" i="16"/>
  <c r="B5671" i="16"/>
  <c r="B5670" i="16"/>
  <c r="B5669" i="16"/>
  <c r="B5668" i="16"/>
  <c r="B5667" i="16"/>
  <c r="B5666" i="16"/>
  <c r="B5665" i="16"/>
  <c r="B5664" i="16"/>
  <c r="B5663" i="16"/>
  <c r="B5662" i="16"/>
  <c r="B5661" i="16"/>
  <c r="B5660" i="16"/>
  <c r="B5659" i="16"/>
  <c r="B5658" i="16"/>
  <c r="B5657" i="16"/>
  <c r="B5656" i="16"/>
  <c r="B5655" i="16"/>
  <c r="B5654" i="16"/>
  <c r="B5653" i="16"/>
  <c r="B5652" i="16"/>
  <c r="B5651" i="16"/>
  <c r="B5650" i="16"/>
  <c r="B5649" i="16"/>
  <c r="B5648" i="16"/>
  <c r="B5647" i="16"/>
  <c r="B5646" i="16"/>
  <c r="B5645" i="16"/>
  <c r="B5644" i="16"/>
  <c r="B5643" i="16"/>
  <c r="B5642" i="16"/>
  <c r="B5641" i="16"/>
  <c r="B5640" i="16"/>
  <c r="B5639" i="16"/>
  <c r="B5638" i="16"/>
  <c r="B5637" i="16"/>
  <c r="B5636" i="16"/>
  <c r="B5635" i="16"/>
  <c r="B5634" i="16"/>
  <c r="B5633" i="16"/>
  <c r="B5632" i="16"/>
  <c r="B5631" i="16"/>
  <c r="B5630" i="16"/>
  <c r="B5629" i="16"/>
  <c r="B5628" i="16"/>
  <c r="B5627" i="16"/>
  <c r="B5626" i="16"/>
  <c r="B5625" i="16"/>
  <c r="B5624" i="16"/>
  <c r="B5623" i="16"/>
  <c r="B5622" i="16"/>
  <c r="B5621" i="16"/>
  <c r="B5620" i="16"/>
  <c r="B5619" i="16"/>
  <c r="B5618" i="16"/>
  <c r="B5617" i="16"/>
  <c r="B5616" i="16"/>
  <c r="B5615" i="16"/>
  <c r="B5614" i="16"/>
  <c r="B5613" i="16"/>
  <c r="B5612" i="16"/>
  <c r="B5611" i="16"/>
  <c r="B5610" i="16"/>
  <c r="B5609" i="16"/>
  <c r="B5608" i="16"/>
  <c r="B5607" i="16"/>
  <c r="B5606" i="16"/>
  <c r="B5605" i="16"/>
  <c r="B5604" i="16"/>
  <c r="B5603" i="16"/>
  <c r="B5602" i="16"/>
  <c r="B5601" i="16"/>
  <c r="B5600" i="16"/>
  <c r="B5599" i="16"/>
  <c r="B5598" i="16"/>
  <c r="B5597" i="16"/>
  <c r="B5596" i="16"/>
  <c r="B5595" i="16"/>
  <c r="B5594" i="16"/>
  <c r="B5593" i="16"/>
  <c r="B5592" i="16"/>
  <c r="B5591" i="16"/>
  <c r="B5590" i="16"/>
  <c r="B5589" i="16"/>
  <c r="B5588" i="16"/>
  <c r="B5587" i="16"/>
  <c r="B5586" i="16"/>
  <c r="B5585" i="16"/>
  <c r="B5584" i="16"/>
  <c r="B5583" i="16"/>
  <c r="B5582" i="16"/>
  <c r="B5581" i="16"/>
  <c r="B5580" i="16"/>
  <c r="B5579" i="16"/>
  <c r="B5578" i="16"/>
  <c r="B5577" i="16"/>
  <c r="B5576" i="16"/>
  <c r="B5575" i="16"/>
  <c r="B5574" i="16"/>
  <c r="B5573" i="16"/>
  <c r="B5572" i="16"/>
  <c r="B5571" i="16"/>
  <c r="B5570" i="16"/>
  <c r="B5569" i="16"/>
  <c r="B5568" i="16"/>
  <c r="B5567" i="16"/>
  <c r="B5566" i="16"/>
  <c r="B5565" i="16"/>
  <c r="B5564" i="16"/>
  <c r="B5563" i="16"/>
  <c r="B5562" i="16"/>
  <c r="B5561" i="16"/>
  <c r="B5560" i="16"/>
  <c r="B5559" i="16"/>
  <c r="B5558" i="16"/>
  <c r="B5557" i="16"/>
  <c r="B5556" i="16"/>
  <c r="B5555" i="16"/>
  <c r="B5554" i="16"/>
  <c r="B5553" i="16"/>
  <c r="B5552" i="16"/>
  <c r="B5551" i="16"/>
  <c r="B5550" i="16"/>
  <c r="B5549" i="16"/>
  <c r="B5548" i="16"/>
  <c r="B5547" i="16"/>
  <c r="B5546" i="16"/>
  <c r="B5545" i="16"/>
  <c r="B5544" i="16"/>
  <c r="B5543" i="16"/>
  <c r="B5542" i="16"/>
  <c r="B5541" i="16"/>
  <c r="B5540" i="16"/>
  <c r="B5539" i="16"/>
  <c r="B5538" i="16"/>
  <c r="B5537" i="16"/>
  <c r="B5536" i="16"/>
  <c r="B5535" i="16"/>
  <c r="B5534" i="16"/>
  <c r="B5533" i="16"/>
  <c r="B5532" i="16"/>
  <c r="B5531" i="16"/>
  <c r="B5530" i="16"/>
  <c r="B5529" i="16"/>
  <c r="B5528" i="16"/>
  <c r="B5527" i="16"/>
  <c r="B5526" i="16"/>
  <c r="B5525" i="16"/>
  <c r="B5524" i="16"/>
  <c r="B5523" i="16"/>
  <c r="B5522" i="16"/>
  <c r="B5521" i="16"/>
  <c r="B5520" i="16"/>
  <c r="B5519" i="16"/>
  <c r="B5518" i="16"/>
  <c r="B5517" i="16"/>
  <c r="B5516" i="16"/>
  <c r="B5515" i="16"/>
  <c r="B5514" i="16"/>
  <c r="B5513" i="16"/>
  <c r="B5512" i="16"/>
  <c r="B5511" i="16"/>
  <c r="B5510" i="16"/>
  <c r="B5509" i="16"/>
  <c r="B5508" i="16"/>
  <c r="B5507" i="16"/>
  <c r="B5506" i="16"/>
  <c r="B5505" i="16"/>
  <c r="B5504" i="16"/>
  <c r="B5503" i="16"/>
  <c r="B5502" i="16"/>
  <c r="B5501" i="16"/>
  <c r="B5500" i="16"/>
  <c r="B5499" i="16"/>
  <c r="B5498" i="16"/>
  <c r="B5497" i="16"/>
  <c r="B5496" i="16"/>
  <c r="B5495" i="16"/>
  <c r="B5494" i="16"/>
  <c r="B5493" i="16"/>
  <c r="B5492" i="16"/>
  <c r="B5491" i="16"/>
  <c r="B5490" i="16"/>
  <c r="B5489" i="16"/>
  <c r="B5488" i="16"/>
  <c r="B5487" i="16"/>
  <c r="B5486" i="16"/>
  <c r="B5485" i="16"/>
  <c r="B5484" i="16"/>
  <c r="B5483" i="16"/>
  <c r="B5482" i="16"/>
  <c r="B5481" i="16"/>
  <c r="B5480" i="16"/>
  <c r="B5479" i="16"/>
  <c r="B5478" i="16"/>
  <c r="B5477" i="16"/>
  <c r="B5476" i="16"/>
  <c r="B5475" i="16"/>
  <c r="B5474" i="16"/>
  <c r="B5473" i="16"/>
  <c r="B5472" i="16"/>
  <c r="B5471" i="16"/>
  <c r="B5470" i="16"/>
  <c r="B5469" i="16"/>
  <c r="B5468" i="16"/>
  <c r="B5467" i="16"/>
  <c r="B5466" i="16"/>
  <c r="B5465" i="16"/>
  <c r="B5464" i="16"/>
  <c r="B5463" i="16"/>
  <c r="B5462" i="16"/>
  <c r="B5461" i="16"/>
  <c r="B5460" i="16"/>
  <c r="B5459" i="16"/>
  <c r="B5458" i="16"/>
  <c r="B5457" i="16"/>
  <c r="B5456" i="16"/>
  <c r="B5455" i="16"/>
  <c r="B5454" i="16"/>
  <c r="B5453" i="16"/>
  <c r="B5452" i="16"/>
  <c r="B5451" i="16"/>
  <c r="B5450" i="16"/>
  <c r="B5449" i="16"/>
  <c r="B5448" i="16"/>
  <c r="B5447" i="16"/>
  <c r="B5446" i="16"/>
  <c r="B5445" i="16"/>
  <c r="B5444" i="16"/>
  <c r="B5443" i="16"/>
  <c r="B5442" i="16"/>
  <c r="B5441" i="16"/>
  <c r="B5440" i="16"/>
  <c r="B5439" i="16"/>
  <c r="B5438" i="16"/>
  <c r="B5437" i="16"/>
  <c r="B5436" i="16"/>
  <c r="B5435" i="16"/>
  <c r="B5434" i="16"/>
  <c r="B5433" i="16"/>
  <c r="B5432" i="16"/>
  <c r="B5431" i="16"/>
  <c r="B5430" i="16"/>
  <c r="B5429" i="16"/>
  <c r="B5428" i="16"/>
  <c r="B5427" i="16"/>
  <c r="B5426" i="16"/>
  <c r="B5425" i="16"/>
  <c r="B5424" i="16"/>
  <c r="B5423" i="16"/>
  <c r="B5422" i="16"/>
  <c r="B5421" i="16"/>
  <c r="B5420" i="16"/>
  <c r="B5419" i="16"/>
  <c r="B5418" i="16"/>
  <c r="B5417" i="16"/>
  <c r="B5416" i="16"/>
  <c r="B5415" i="16"/>
  <c r="B5414" i="16"/>
  <c r="B5413" i="16"/>
  <c r="B5412" i="16"/>
  <c r="B5411" i="16"/>
  <c r="B5410" i="16"/>
  <c r="B5409" i="16"/>
  <c r="B5408" i="16"/>
  <c r="B5407" i="16"/>
  <c r="B5406" i="16"/>
  <c r="B5405" i="16"/>
  <c r="B5404" i="16"/>
  <c r="B5403" i="16"/>
  <c r="B5402" i="16"/>
  <c r="B5401" i="16"/>
  <c r="B5400" i="16"/>
  <c r="B5399" i="16"/>
  <c r="B5398" i="16"/>
  <c r="B5397" i="16"/>
  <c r="B5396" i="16"/>
  <c r="B5395" i="16"/>
  <c r="B5394" i="16"/>
  <c r="B5393" i="16"/>
  <c r="B5392" i="16"/>
  <c r="B5391" i="16"/>
  <c r="B5390" i="16"/>
  <c r="B5389" i="16"/>
  <c r="B5388" i="16"/>
  <c r="B5387" i="16"/>
  <c r="B5386" i="16"/>
  <c r="B5385" i="16"/>
  <c r="B5384" i="16"/>
  <c r="B5383" i="16"/>
  <c r="B5382" i="16"/>
  <c r="B5381" i="16"/>
  <c r="B5380" i="16"/>
  <c r="B5379" i="16"/>
  <c r="B5378" i="16"/>
  <c r="B5377" i="16"/>
  <c r="B5376" i="16"/>
  <c r="B5375" i="16"/>
  <c r="B5374" i="16"/>
  <c r="B5373" i="16"/>
  <c r="B5372" i="16"/>
  <c r="B5371" i="16"/>
  <c r="B5370" i="16"/>
  <c r="B5369" i="16"/>
  <c r="B5368" i="16"/>
  <c r="B5367" i="16"/>
  <c r="B5366" i="16"/>
  <c r="B5365" i="16"/>
  <c r="B5364" i="16"/>
  <c r="B5363" i="16"/>
  <c r="B5362" i="16"/>
  <c r="B5361" i="16"/>
  <c r="B5360" i="16"/>
  <c r="B5359" i="16"/>
  <c r="B5358" i="16"/>
  <c r="B5357" i="16"/>
  <c r="B5356" i="16"/>
  <c r="B5355" i="16"/>
  <c r="B5354" i="16"/>
  <c r="B5353" i="16"/>
  <c r="B5352" i="16"/>
  <c r="B5351" i="16"/>
  <c r="B5350" i="16"/>
  <c r="B5349" i="16"/>
  <c r="B5348" i="16"/>
  <c r="B5347" i="16"/>
  <c r="B5346" i="16"/>
  <c r="B5345" i="16"/>
  <c r="B5344" i="16"/>
  <c r="B5343" i="16"/>
  <c r="B5342" i="16"/>
  <c r="B5341" i="16"/>
  <c r="B5340" i="16"/>
  <c r="B5339" i="16"/>
  <c r="B5338" i="16"/>
  <c r="B5337" i="16"/>
  <c r="B5336" i="16"/>
  <c r="B5335" i="16"/>
  <c r="B5334" i="16"/>
  <c r="B5333" i="16"/>
  <c r="B5332" i="16"/>
  <c r="B5331" i="16"/>
  <c r="B5330" i="16"/>
  <c r="B5329" i="16"/>
  <c r="B5328" i="16"/>
  <c r="B5327" i="16"/>
  <c r="B5326" i="16"/>
  <c r="B5325" i="16"/>
  <c r="B5324" i="16"/>
  <c r="B5323" i="16"/>
  <c r="B5322" i="16"/>
  <c r="B5321" i="16"/>
  <c r="B5320" i="16"/>
  <c r="B5319" i="16"/>
  <c r="B5318" i="16"/>
  <c r="B5317" i="16"/>
  <c r="B5316" i="16"/>
  <c r="B5315" i="16"/>
  <c r="B5314" i="16"/>
  <c r="B5313" i="16"/>
  <c r="B5312" i="16"/>
  <c r="B5311" i="16"/>
  <c r="B5310" i="16"/>
  <c r="B5309" i="16"/>
  <c r="B5308" i="16"/>
  <c r="B5307" i="16"/>
  <c r="B5306" i="16"/>
  <c r="B5305" i="16"/>
  <c r="B5304" i="16"/>
  <c r="B5303" i="16"/>
  <c r="B5302" i="16"/>
  <c r="B5301" i="16"/>
  <c r="B5300" i="16"/>
  <c r="B5299" i="16"/>
  <c r="B5298" i="16"/>
  <c r="B5297" i="16"/>
  <c r="B5296" i="16"/>
  <c r="B5295" i="16"/>
  <c r="B5294" i="16"/>
  <c r="B5293" i="16"/>
  <c r="B5292" i="16"/>
  <c r="B5291" i="16"/>
  <c r="B5290" i="16"/>
  <c r="B5289" i="16"/>
  <c r="B5288" i="16"/>
  <c r="B5287" i="16"/>
  <c r="B5286" i="16"/>
  <c r="B5285" i="16"/>
  <c r="B5284" i="16"/>
  <c r="B5283" i="16"/>
  <c r="B5282" i="16"/>
  <c r="B5281" i="16"/>
  <c r="B5280" i="16"/>
  <c r="B5279" i="16"/>
  <c r="B5278" i="16"/>
  <c r="B5277" i="16"/>
  <c r="B5276" i="16"/>
  <c r="B5275" i="16"/>
  <c r="B5274" i="16"/>
  <c r="B5273" i="16"/>
  <c r="B5272" i="16"/>
  <c r="B5271" i="16"/>
  <c r="B5270" i="16"/>
  <c r="B5269" i="16"/>
  <c r="B5268" i="16"/>
  <c r="B5267" i="16"/>
  <c r="B5266" i="16"/>
  <c r="B5265" i="16"/>
  <c r="B5264" i="16"/>
  <c r="B5263" i="16"/>
  <c r="B5262" i="16"/>
  <c r="B5261" i="16"/>
  <c r="B5260" i="16"/>
  <c r="B5259" i="16"/>
  <c r="B5258" i="16"/>
  <c r="B5257" i="16"/>
  <c r="B5256" i="16"/>
  <c r="B5255" i="16"/>
  <c r="B5254" i="16"/>
  <c r="B5253" i="16"/>
  <c r="B5252" i="16"/>
  <c r="B5251" i="16"/>
  <c r="B5250" i="16"/>
  <c r="B5249" i="16"/>
  <c r="B5248" i="16"/>
  <c r="B5247" i="16"/>
  <c r="B5246" i="16"/>
  <c r="B5245" i="16"/>
  <c r="B5244" i="16"/>
  <c r="B5243" i="16"/>
  <c r="B5242" i="16"/>
  <c r="B5241" i="16"/>
  <c r="B5240" i="16"/>
  <c r="B5239" i="16"/>
  <c r="B5238" i="16"/>
  <c r="B5237" i="16"/>
  <c r="B5236" i="16"/>
  <c r="B5235" i="16"/>
  <c r="B5234" i="16"/>
  <c r="B5233" i="16"/>
  <c r="B5232" i="16"/>
  <c r="B5231" i="16"/>
  <c r="B5230" i="16"/>
  <c r="B5229" i="16"/>
  <c r="B5228" i="16"/>
  <c r="B5227" i="16"/>
  <c r="B5226" i="16"/>
  <c r="B5225" i="16"/>
  <c r="B5224" i="16"/>
  <c r="B5223" i="16"/>
  <c r="B5222" i="16"/>
  <c r="B5221" i="16"/>
  <c r="B5220" i="16"/>
  <c r="B5219" i="16"/>
  <c r="B5218" i="16"/>
  <c r="B5217" i="16"/>
  <c r="B5216" i="16"/>
  <c r="B5215" i="16"/>
  <c r="B5214" i="16"/>
  <c r="B5213" i="16"/>
  <c r="B5212" i="16"/>
  <c r="B5211" i="16"/>
  <c r="B5210" i="16"/>
  <c r="B5209" i="16"/>
  <c r="B5208" i="16"/>
  <c r="B5207" i="16"/>
  <c r="B5206" i="16"/>
  <c r="B5205" i="16"/>
  <c r="B5204" i="16"/>
  <c r="B5203" i="16"/>
  <c r="B5202" i="16"/>
  <c r="B5201" i="16"/>
  <c r="B5200" i="16"/>
  <c r="B5199" i="16"/>
  <c r="B5198" i="16"/>
  <c r="B5197" i="16"/>
  <c r="B5196" i="16"/>
  <c r="B5195" i="16"/>
  <c r="B5194" i="16"/>
  <c r="B5193" i="16"/>
  <c r="B5192" i="16"/>
  <c r="B5191" i="16"/>
  <c r="B5190" i="16"/>
  <c r="B5189" i="16"/>
  <c r="B5188" i="16"/>
  <c r="B5187" i="16"/>
  <c r="B5186" i="16"/>
  <c r="B5185" i="16"/>
  <c r="B5184" i="16"/>
  <c r="B5183" i="16"/>
  <c r="B5182" i="16"/>
  <c r="B5181" i="16"/>
  <c r="B5180" i="16"/>
  <c r="B5179" i="16"/>
  <c r="B5178" i="16"/>
  <c r="B5177" i="16"/>
  <c r="B5176" i="16"/>
  <c r="B5175" i="16"/>
  <c r="B5174" i="16"/>
  <c r="B5173" i="16"/>
  <c r="B5172" i="16"/>
  <c r="B5171" i="16"/>
  <c r="B5170" i="16"/>
  <c r="B5169" i="16"/>
  <c r="B5168" i="16"/>
  <c r="B5167" i="16"/>
  <c r="B5166" i="16"/>
  <c r="B5165" i="16"/>
  <c r="B5164" i="16"/>
  <c r="B5163" i="16"/>
  <c r="B5162" i="16"/>
  <c r="B5161" i="16"/>
  <c r="B5160" i="16"/>
  <c r="B5159" i="16"/>
  <c r="B5158" i="16"/>
  <c r="B5157" i="16"/>
  <c r="B5156" i="16"/>
  <c r="B5155" i="16"/>
  <c r="B5154" i="16"/>
  <c r="B5153" i="16"/>
  <c r="B5152" i="16"/>
  <c r="B5151" i="16"/>
  <c r="B5150" i="16"/>
  <c r="B5149" i="16"/>
  <c r="B5148" i="16"/>
  <c r="B5147" i="16"/>
  <c r="B5146" i="16"/>
  <c r="B5145" i="16"/>
  <c r="B5144" i="16"/>
  <c r="B5143" i="16"/>
  <c r="B5142" i="16"/>
  <c r="B5141" i="16"/>
  <c r="B5140" i="16"/>
  <c r="B5139" i="16"/>
  <c r="B5138" i="16"/>
  <c r="B5137" i="16"/>
  <c r="B5136" i="16"/>
  <c r="B5135" i="16"/>
  <c r="B5134" i="16"/>
  <c r="B5133" i="16"/>
  <c r="B5132" i="16"/>
  <c r="B5131" i="16"/>
  <c r="B5130" i="16"/>
  <c r="B5129" i="16"/>
  <c r="B5128" i="16"/>
  <c r="B5127" i="16"/>
  <c r="B5126" i="16"/>
  <c r="B5125" i="16"/>
  <c r="B5124" i="16"/>
  <c r="B5123" i="16"/>
  <c r="B5122" i="16"/>
  <c r="B5121" i="16"/>
  <c r="B5120" i="16"/>
  <c r="B5119" i="16"/>
  <c r="B5118" i="16"/>
  <c r="B5117" i="16"/>
  <c r="B5116" i="16"/>
  <c r="B5115" i="16"/>
  <c r="B5114" i="16"/>
  <c r="B5113" i="16"/>
  <c r="B5112" i="16"/>
  <c r="B5111" i="16"/>
  <c r="B5110" i="16"/>
  <c r="B5109" i="16"/>
  <c r="B5108" i="16"/>
  <c r="B5107" i="16"/>
  <c r="B5106" i="16"/>
  <c r="B5105" i="16"/>
  <c r="B5104" i="16"/>
  <c r="B5103" i="16"/>
  <c r="B5102" i="16"/>
  <c r="B5101" i="16"/>
  <c r="B5100" i="16"/>
  <c r="B5099" i="16"/>
  <c r="B5098" i="16"/>
  <c r="B5097" i="16"/>
  <c r="B5096" i="16"/>
  <c r="B5095" i="16"/>
  <c r="B5094" i="16"/>
  <c r="B5093" i="16"/>
  <c r="B5092" i="16"/>
  <c r="B5091" i="16"/>
  <c r="B5090" i="16"/>
  <c r="B5089" i="16"/>
  <c r="B5088" i="16"/>
  <c r="B5087" i="16"/>
  <c r="B5086" i="16"/>
  <c r="B5085" i="16"/>
  <c r="B5084" i="16"/>
  <c r="B5083" i="16"/>
  <c r="B5082" i="16"/>
  <c r="B5081" i="16"/>
  <c r="B5080" i="16"/>
  <c r="B5079" i="16"/>
  <c r="B5078" i="16"/>
  <c r="B5077" i="16"/>
  <c r="B5076" i="16"/>
  <c r="B5075" i="16"/>
  <c r="B5074" i="16"/>
  <c r="B5073" i="16"/>
  <c r="B5072" i="16"/>
  <c r="B5071" i="16"/>
  <c r="B5070" i="16"/>
  <c r="B5069" i="16"/>
  <c r="B5068" i="16"/>
  <c r="B5067" i="16"/>
  <c r="B5066" i="16"/>
  <c r="B5065" i="16"/>
  <c r="B5064" i="16"/>
  <c r="B5063" i="16"/>
  <c r="B5062" i="16"/>
  <c r="B5061" i="16"/>
  <c r="B5060" i="16"/>
  <c r="B5059" i="16"/>
  <c r="B5058" i="16"/>
  <c r="B5057" i="16"/>
  <c r="B5056" i="16"/>
  <c r="B5055" i="16"/>
  <c r="B5054" i="16"/>
  <c r="B5053" i="16"/>
  <c r="B5052" i="16"/>
  <c r="B5051" i="16"/>
  <c r="B5050" i="16"/>
  <c r="B5049" i="16"/>
  <c r="B5048" i="16"/>
  <c r="B5047" i="16"/>
  <c r="B5046" i="16"/>
  <c r="B5045" i="16"/>
  <c r="B5044" i="16"/>
  <c r="B5043" i="16"/>
  <c r="B5042" i="16"/>
  <c r="B5041" i="16"/>
  <c r="B5040" i="16"/>
  <c r="B5039" i="16"/>
  <c r="B5038" i="16"/>
  <c r="B5037" i="16"/>
  <c r="B5036" i="16"/>
  <c r="B5035" i="16"/>
  <c r="B5034" i="16"/>
  <c r="B5033" i="16"/>
  <c r="B5032" i="16"/>
  <c r="B5031" i="16"/>
  <c r="B5030" i="16"/>
  <c r="B5029" i="16"/>
  <c r="B5028" i="16"/>
  <c r="B5027" i="16"/>
  <c r="B5026" i="16"/>
  <c r="B5025" i="16"/>
  <c r="B5024" i="16"/>
  <c r="B5023" i="16"/>
  <c r="B5022" i="16"/>
  <c r="B5021" i="16"/>
  <c r="B5020" i="16"/>
  <c r="B5019" i="16"/>
  <c r="B5018" i="16"/>
  <c r="B5017" i="16"/>
  <c r="B5016" i="16"/>
  <c r="B5015" i="16"/>
  <c r="B5014" i="16"/>
  <c r="B5013" i="16"/>
  <c r="B5012" i="16"/>
  <c r="B5011" i="16"/>
  <c r="B5010" i="16"/>
  <c r="B5009" i="16"/>
  <c r="B5008" i="16"/>
  <c r="B5007" i="16"/>
  <c r="B5006" i="16"/>
  <c r="B5005" i="16"/>
  <c r="B5004" i="16"/>
  <c r="B5003" i="16"/>
  <c r="B5002" i="16"/>
  <c r="B5001" i="16"/>
  <c r="B5000" i="16"/>
  <c r="B4999" i="16"/>
  <c r="B4998" i="16"/>
  <c r="B4997" i="16"/>
  <c r="B4996" i="16"/>
  <c r="B4995" i="16"/>
  <c r="B4994" i="16"/>
  <c r="B4993" i="16"/>
  <c r="B4992" i="16"/>
  <c r="B4991" i="16"/>
  <c r="B4990" i="16"/>
  <c r="B4989" i="16"/>
  <c r="B4988" i="16"/>
  <c r="B4987" i="16"/>
  <c r="B4986" i="16"/>
  <c r="B4985" i="16"/>
  <c r="B4984" i="16"/>
  <c r="B4983" i="16"/>
  <c r="B4982" i="16"/>
  <c r="B4981" i="16"/>
  <c r="B4980" i="16"/>
  <c r="B4979" i="16"/>
  <c r="B4978" i="16"/>
  <c r="B4977" i="16"/>
  <c r="B4976" i="16"/>
  <c r="B4975" i="16"/>
  <c r="B4974" i="16"/>
  <c r="B4973" i="16"/>
  <c r="B4972" i="16"/>
  <c r="B4971" i="16"/>
  <c r="B4970" i="16"/>
  <c r="B4969" i="16"/>
  <c r="B4968" i="16"/>
  <c r="B4967" i="16"/>
  <c r="B4966" i="16"/>
  <c r="B4965" i="16"/>
  <c r="B4964" i="16"/>
  <c r="B4963" i="16"/>
  <c r="B4962" i="16"/>
  <c r="B4961" i="16"/>
  <c r="B4960" i="16"/>
  <c r="B4959" i="16"/>
  <c r="B4958" i="16"/>
  <c r="B4957" i="16"/>
  <c r="B4956" i="16"/>
  <c r="B4955" i="16"/>
  <c r="B4954" i="16"/>
  <c r="B4953" i="16"/>
  <c r="B4952" i="16"/>
  <c r="B4951" i="16"/>
  <c r="B4950" i="16"/>
  <c r="B4949" i="16"/>
  <c r="B4948" i="16"/>
  <c r="B4947" i="16"/>
  <c r="B4946" i="16"/>
  <c r="B4945" i="16"/>
  <c r="B4944" i="16"/>
  <c r="B4943" i="16"/>
  <c r="B4942" i="16"/>
  <c r="B4941" i="16"/>
  <c r="B4940" i="16"/>
  <c r="B4939" i="16"/>
  <c r="B4938" i="16"/>
  <c r="B4937" i="16"/>
  <c r="B4936" i="16"/>
  <c r="B4935" i="16"/>
  <c r="B4934" i="16"/>
  <c r="B4933" i="16"/>
  <c r="B4932" i="16"/>
  <c r="B4931" i="16"/>
  <c r="B4930" i="16"/>
  <c r="B4929" i="16"/>
  <c r="B4928" i="16"/>
  <c r="B4927" i="16"/>
  <c r="B4926" i="16"/>
  <c r="B4925" i="16"/>
  <c r="B4924" i="16"/>
  <c r="B4923" i="16"/>
  <c r="B4922" i="16"/>
  <c r="B4921" i="16"/>
  <c r="B4920" i="16"/>
  <c r="B4919" i="16"/>
  <c r="B4918" i="16"/>
  <c r="B4917" i="16"/>
  <c r="B4916" i="16"/>
  <c r="B4915" i="16"/>
  <c r="B4914" i="16"/>
  <c r="B4913" i="16"/>
  <c r="B4912" i="16"/>
  <c r="B4911" i="16"/>
  <c r="B4910" i="16"/>
  <c r="B4909" i="16"/>
  <c r="B4908" i="16"/>
  <c r="B4907" i="16"/>
  <c r="B4906" i="16"/>
  <c r="B4905" i="16"/>
  <c r="B4904" i="16"/>
  <c r="B4903" i="16"/>
  <c r="B4902" i="16"/>
  <c r="B4901" i="16"/>
  <c r="B4900" i="16"/>
  <c r="B4899" i="16"/>
  <c r="B4898" i="16"/>
  <c r="B4897" i="16"/>
  <c r="B4896" i="16"/>
  <c r="B4895" i="16"/>
  <c r="B4894" i="16"/>
  <c r="B4893" i="16"/>
  <c r="B4892" i="16"/>
  <c r="B4891" i="16"/>
  <c r="B4890" i="16"/>
  <c r="B4889" i="16"/>
  <c r="B4888" i="16"/>
  <c r="B4887" i="16"/>
  <c r="B4886" i="16"/>
  <c r="B4885" i="16"/>
  <c r="B4884" i="16"/>
  <c r="B4883" i="16"/>
  <c r="B4882" i="16"/>
  <c r="B4881" i="16"/>
  <c r="B4880" i="16"/>
  <c r="B4879" i="16"/>
  <c r="B4878" i="16"/>
  <c r="B4877" i="16"/>
  <c r="B4876" i="16"/>
  <c r="B4875" i="16"/>
  <c r="B4874" i="16"/>
  <c r="B4873" i="16"/>
  <c r="B4872" i="16"/>
  <c r="B4871" i="16"/>
  <c r="B4870" i="16"/>
  <c r="B4869" i="16"/>
  <c r="B4868" i="16"/>
  <c r="B4867" i="16"/>
  <c r="B4866" i="16"/>
  <c r="B4865" i="16"/>
  <c r="B4864" i="16"/>
  <c r="B4863" i="16"/>
  <c r="B4862" i="16"/>
  <c r="B4861" i="16"/>
  <c r="B4860" i="16"/>
  <c r="B4859" i="16"/>
  <c r="B4858" i="16"/>
  <c r="B4857" i="16"/>
  <c r="B4856" i="16"/>
  <c r="B4855" i="16"/>
  <c r="B4854" i="16"/>
  <c r="B4853" i="16"/>
  <c r="B4852" i="16"/>
  <c r="B4851" i="16"/>
  <c r="B4850" i="16"/>
  <c r="B4849" i="16"/>
  <c r="B4848" i="16"/>
  <c r="B4847" i="16"/>
  <c r="B4846" i="16"/>
  <c r="B4845" i="16"/>
  <c r="B4844" i="16"/>
  <c r="B4843" i="16"/>
  <c r="B4842" i="16"/>
  <c r="B4841" i="16"/>
  <c r="B4840" i="16"/>
  <c r="B4839" i="16"/>
  <c r="B4838" i="16"/>
  <c r="B4837" i="16"/>
  <c r="B4836" i="16"/>
  <c r="B4835" i="16"/>
  <c r="B4834" i="16"/>
  <c r="B4833" i="16"/>
  <c r="B4832" i="16"/>
  <c r="B4831" i="16"/>
  <c r="B4830" i="16"/>
  <c r="B4829" i="16"/>
  <c r="B4828" i="16"/>
  <c r="B4827" i="16"/>
  <c r="B4826" i="16"/>
  <c r="B4825" i="16"/>
  <c r="B4824" i="16"/>
  <c r="B4823" i="16"/>
  <c r="B4822" i="16"/>
  <c r="B4821" i="16"/>
  <c r="B4820" i="16"/>
  <c r="B4819" i="16"/>
  <c r="B4818" i="16"/>
  <c r="B4817" i="16"/>
  <c r="B4816" i="16"/>
  <c r="B4815" i="16"/>
  <c r="B4814" i="16"/>
  <c r="B4813" i="16"/>
  <c r="B4812" i="16"/>
  <c r="B4811" i="16"/>
  <c r="B4810" i="16"/>
  <c r="B4809" i="16"/>
  <c r="B4808" i="16"/>
  <c r="B4807" i="16"/>
  <c r="B4806" i="16"/>
  <c r="B4805" i="16"/>
  <c r="B4804" i="16"/>
  <c r="B4803" i="16"/>
  <c r="B4802" i="16"/>
  <c r="B4801" i="16"/>
  <c r="B4800" i="16"/>
  <c r="B4799" i="16"/>
  <c r="B4798" i="16"/>
  <c r="B4797" i="16"/>
  <c r="B4796" i="16"/>
  <c r="B4795" i="16"/>
  <c r="B4794" i="16"/>
  <c r="B4793" i="16"/>
  <c r="B4792" i="16"/>
  <c r="B4791" i="16"/>
  <c r="B4790" i="16"/>
  <c r="B4789" i="16"/>
  <c r="B4788" i="16"/>
  <c r="B4787" i="16"/>
  <c r="B4786" i="16"/>
  <c r="B4785" i="16"/>
  <c r="B4784" i="16"/>
  <c r="B4783" i="16"/>
  <c r="B4782" i="16"/>
  <c r="B4781" i="16"/>
  <c r="B4780" i="16"/>
  <c r="B4779" i="16"/>
  <c r="B4778" i="16"/>
  <c r="B4777" i="16"/>
  <c r="B4776" i="16"/>
  <c r="B4775" i="16"/>
  <c r="B4774" i="16"/>
  <c r="B4773" i="16"/>
  <c r="B4772" i="16"/>
  <c r="B4771" i="16"/>
  <c r="B4770" i="16"/>
  <c r="B4769" i="16"/>
  <c r="B4768" i="16"/>
  <c r="B4767" i="16"/>
  <c r="B4766" i="16"/>
  <c r="B4765" i="16"/>
  <c r="B4764" i="16"/>
  <c r="B4763" i="16"/>
  <c r="B4762" i="16"/>
  <c r="B4761" i="16"/>
  <c r="B4760" i="16"/>
  <c r="B4759" i="16"/>
  <c r="B4758" i="16"/>
  <c r="B4757" i="16"/>
  <c r="B4756" i="16"/>
  <c r="B4755" i="16"/>
  <c r="B4754" i="16"/>
  <c r="B4753" i="16"/>
  <c r="B4752" i="16"/>
  <c r="B4751" i="16"/>
  <c r="B4750" i="16"/>
  <c r="B4749" i="16"/>
  <c r="B4748" i="16"/>
  <c r="B4747" i="16"/>
  <c r="B4746" i="16"/>
  <c r="B4745" i="16"/>
  <c r="B4744" i="16"/>
  <c r="B4743" i="16"/>
  <c r="B4742" i="16"/>
  <c r="B4741" i="16"/>
  <c r="B4740" i="16"/>
  <c r="B4739" i="16"/>
  <c r="B4738" i="16"/>
  <c r="B4737" i="16"/>
  <c r="B4736" i="16"/>
  <c r="B4735" i="16"/>
  <c r="B4734" i="16"/>
  <c r="B4733" i="16"/>
  <c r="B4732" i="16"/>
  <c r="B4731" i="16"/>
  <c r="B4730" i="16"/>
  <c r="B4729" i="16"/>
  <c r="B4728" i="16"/>
  <c r="B4727" i="16"/>
  <c r="B4726" i="16"/>
  <c r="B4725" i="16"/>
  <c r="B4724" i="16"/>
  <c r="B4723" i="16"/>
  <c r="B4722" i="16"/>
  <c r="B4721" i="16"/>
  <c r="B4720" i="16"/>
  <c r="B4719" i="16"/>
  <c r="B4718" i="16"/>
  <c r="B4717" i="16"/>
  <c r="B4716" i="16"/>
  <c r="B4715" i="16"/>
  <c r="B4714" i="16"/>
  <c r="B4713" i="16"/>
  <c r="B4712" i="16"/>
  <c r="B4711" i="16"/>
  <c r="B4710" i="16"/>
  <c r="B4709" i="16"/>
  <c r="B4708" i="16"/>
  <c r="B4707" i="16"/>
  <c r="B4706" i="16"/>
  <c r="B4705" i="16"/>
  <c r="B4704" i="16"/>
  <c r="B4703" i="16"/>
  <c r="B4702" i="16"/>
  <c r="B4701" i="16"/>
  <c r="B4700" i="16"/>
  <c r="B4699" i="16"/>
  <c r="B4698" i="16"/>
  <c r="B4697" i="16"/>
  <c r="B4696" i="16"/>
  <c r="B4695" i="16"/>
  <c r="B4694" i="16"/>
  <c r="B4693" i="16"/>
  <c r="B4692" i="16"/>
  <c r="B4691" i="16"/>
  <c r="B4690" i="16"/>
  <c r="B4689" i="16"/>
  <c r="B4688" i="16"/>
  <c r="B4687" i="16"/>
  <c r="B4686" i="16"/>
  <c r="B4685" i="16"/>
  <c r="B4684" i="16"/>
  <c r="B4683" i="16"/>
  <c r="B4682" i="16"/>
  <c r="B4681" i="16"/>
  <c r="B4680" i="16"/>
  <c r="B4679" i="16"/>
  <c r="B4678" i="16"/>
  <c r="B4677" i="16"/>
  <c r="B4676" i="16"/>
  <c r="B4675" i="16"/>
  <c r="B4674" i="16"/>
  <c r="B4673" i="16"/>
  <c r="B4672" i="16"/>
  <c r="B4671" i="16"/>
  <c r="B4670" i="16"/>
  <c r="B4669" i="16"/>
  <c r="B4668" i="16"/>
  <c r="B4667" i="16"/>
  <c r="B4666" i="16"/>
  <c r="B4665" i="16"/>
  <c r="B4664" i="16"/>
  <c r="B4663" i="16"/>
  <c r="B4662" i="16"/>
  <c r="B4661" i="16"/>
  <c r="B4660" i="16"/>
  <c r="B4659" i="16"/>
  <c r="B4658" i="16"/>
  <c r="B4657" i="16"/>
  <c r="B4656" i="16"/>
  <c r="B4655" i="16"/>
  <c r="B4654" i="16"/>
  <c r="B4653" i="16"/>
  <c r="B4652" i="16"/>
  <c r="B4651" i="16"/>
  <c r="B4650" i="16"/>
  <c r="B4649" i="16"/>
  <c r="B4648" i="16"/>
  <c r="B4647" i="16"/>
  <c r="B4646" i="16"/>
  <c r="B4645" i="16"/>
  <c r="B4644" i="16"/>
  <c r="B4643" i="16"/>
  <c r="B4642" i="16"/>
  <c r="B4641" i="16"/>
  <c r="B4640" i="16"/>
  <c r="B4639" i="16"/>
  <c r="B4638" i="16"/>
  <c r="B4637" i="16"/>
  <c r="B4636" i="16"/>
  <c r="B4635" i="16"/>
  <c r="B4634" i="16"/>
  <c r="B4633" i="16"/>
  <c r="B4632" i="16"/>
  <c r="B4631" i="16"/>
  <c r="B4630" i="16"/>
  <c r="B4629" i="16"/>
  <c r="B4628" i="16"/>
  <c r="B4627" i="16"/>
  <c r="B4626" i="16"/>
  <c r="B4625" i="16"/>
  <c r="B4624" i="16"/>
  <c r="B4623" i="16"/>
  <c r="B4622" i="16"/>
  <c r="B4621" i="16"/>
  <c r="B4620" i="16"/>
  <c r="B4619" i="16"/>
  <c r="B4618" i="16"/>
  <c r="B4617" i="16"/>
  <c r="B4616" i="16"/>
  <c r="B4615" i="16"/>
  <c r="B4614" i="16"/>
  <c r="B4613" i="16"/>
  <c r="B4612" i="16"/>
  <c r="B4611" i="16"/>
  <c r="B4610" i="16"/>
  <c r="B4609" i="16"/>
  <c r="B4608" i="16"/>
  <c r="B4607" i="16"/>
  <c r="B4606" i="16"/>
  <c r="B4605" i="16"/>
  <c r="B4604" i="16"/>
  <c r="B4603" i="16"/>
  <c r="B4602" i="16"/>
  <c r="B4601" i="16"/>
  <c r="B4600" i="16"/>
  <c r="B4599" i="16"/>
  <c r="B4598" i="16"/>
  <c r="B4597" i="16"/>
  <c r="B4596" i="16"/>
  <c r="B4595" i="16"/>
  <c r="B4594" i="16"/>
  <c r="B4593" i="16"/>
  <c r="B4592" i="16"/>
  <c r="B4591" i="16"/>
  <c r="B4590" i="16"/>
  <c r="B4589" i="16"/>
  <c r="B4588" i="16"/>
  <c r="B4587" i="16"/>
  <c r="B4586" i="16"/>
  <c r="B4585" i="16"/>
  <c r="B4584" i="16"/>
  <c r="B4583" i="16"/>
  <c r="B4582" i="16"/>
  <c r="B4581" i="16"/>
  <c r="B4580" i="16"/>
  <c r="B4579" i="16"/>
  <c r="B4578" i="16"/>
  <c r="B4577" i="16"/>
  <c r="B4576" i="16"/>
  <c r="B4575" i="16"/>
  <c r="B4574" i="16"/>
  <c r="B4573" i="16"/>
  <c r="B4572" i="16"/>
  <c r="B4571" i="16"/>
  <c r="B4570" i="16"/>
  <c r="B4569" i="16"/>
  <c r="B4568" i="16"/>
  <c r="B4567" i="16"/>
  <c r="B4566" i="16"/>
  <c r="B4565" i="16"/>
  <c r="B4564" i="16"/>
  <c r="B4563" i="16"/>
  <c r="B4562" i="16"/>
  <c r="B4561" i="16"/>
  <c r="B4560" i="16"/>
  <c r="B4559" i="16"/>
  <c r="B4558" i="16"/>
  <c r="B4557" i="16"/>
  <c r="B4556" i="16"/>
  <c r="B4555" i="16"/>
  <c r="B4554" i="16"/>
  <c r="B4553" i="16"/>
  <c r="B4552" i="16"/>
  <c r="B4551" i="16"/>
  <c r="B4550" i="16"/>
  <c r="B4549" i="16"/>
  <c r="B4548" i="16"/>
  <c r="B4547" i="16"/>
  <c r="B4546" i="16"/>
  <c r="B4545" i="16"/>
  <c r="B4544" i="16"/>
  <c r="B4543" i="16"/>
  <c r="B4542" i="16"/>
  <c r="B4541" i="16"/>
  <c r="B4540" i="16"/>
  <c r="B4539" i="16"/>
  <c r="B4538" i="16"/>
  <c r="B4537" i="16"/>
  <c r="B4536" i="16"/>
  <c r="B4535" i="16"/>
  <c r="B4534" i="16"/>
  <c r="B4533" i="16"/>
  <c r="B4532" i="16"/>
  <c r="B4531" i="16"/>
  <c r="B4530" i="16"/>
  <c r="B4529" i="16"/>
  <c r="B4528" i="16"/>
  <c r="B4527" i="16"/>
  <c r="B4526" i="16"/>
  <c r="B4525" i="16"/>
  <c r="B4524" i="16"/>
  <c r="B4523" i="16"/>
  <c r="B4522" i="16"/>
  <c r="B4521" i="16"/>
  <c r="B4520" i="16"/>
  <c r="B4519" i="16"/>
  <c r="B4518" i="16"/>
  <c r="B4517" i="16"/>
  <c r="B4516" i="16"/>
  <c r="B4515" i="16"/>
  <c r="B4514" i="16"/>
  <c r="B4513" i="16"/>
  <c r="B4512" i="16"/>
  <c r="B4511" i="16"/>
  <c r="B4510" i="16"/>
  <c r="B4509" i="16"/>
  <c r="B4508" i="16"/>
  <c r="B4507" i="16"/>
  <c r="B4506" i="16"/>
  <c r="B4505" i="16"/>
  <c r="B4504" i="16"/>
  <c r="B4503" i="16"/>
  <c r="B4502" i="16"/>
  <c r="B4501" i="16"/>
  <c r="B4500" i="16"/>
  <c r="B4499" i="16"/>
  <c r="B4498" i="16"/>
  <c r="B4497" i="16"/>
  <c r="B4496" i="16"/>
  <c r="B4495" i="16"/>
  <c r="B4494" i="16"/>
  <c r="B4493" i="16"/>
  <c r="B4492" i="16"/>
  <c r="B4491" i="16"/>
  <c r="B4490" i="16"/>
  <c r="B4489" i="16"/>
  <c r="B4488" i="16"/>
  <c r="B4487" i="16"/>
  <c r="B4486" i="16"/>
  <c r="B4485" i="16"/>
  <c r="B4484" i="16"/>
  <c r="B4483" i="16"/>
  <c r="B4482" i="16"/>
  <c r="B4481" i="16"/>
  <c r="B4480" i="16"/>
  <c r="B4479" i="16"/>
  <c r="B4478" i="16"/>
  <c r="B4477" i="16"/>
  <c r="B4476" i="16"/>
  <c r="B4475" i="16"/>
  <c r="B4474" i="16"/>
  <c r="B4473" i="16"/>
  <c r="B4472" i="16"/>
  <c r="B4471" i="16"/>
  <c r="B4470" i="16"/>
  <c r="B4469" i="16"/>
  <c r="B4468" i="16"/>
  <c r="B4467" i="16"/>
  <c r="B4466" i="16"/>
  <c r="B4465" i="16"/>
  <c r="B4464" i="16"/>
  <c r="B4463" i="16"/>
  <c r="B4462" i="16"/>
  <c r="B4461" i="16"/>
  <c r="B4460" i="16"/>
  <c r="B4459" i="16"/>
  <c r="B4458" i="16"/>
  <c r="B4457" i="16"/>
  <c r="B4456" i="16"/>
  <c r="B4455" i="16"/>
  <c r="B4454" i="16"/>
  <c r="B4453" i="16"/>
  <c r="B4452" i="16"/>
  <c r="B4451" i="16"/>
  <c r="B4450" i="16"/>
  <c r="B4449" i="16"/>
  <c r="B4448" i="16"/>
  <c r="B4447" i="16"/>
  <c r="B4446" i="16"/>
  <c r="B4445" i="16"/>
  <c r="B4444" i="16"/>
  <c r="B4443" i="16"/>
  <c r="B4442" i="16"/>
  <c r="B4441" i="16"/>
  <c r="B4440" i="16"/>
  <c r="B4439" i="16"/>
  <c r="B4438" i="16"/>
  <c r="B4437" i="16"/>
  <c r="B4436" i="16"/>
  <c r="B4435" i="16"/>
  <c r="B4434" i="16"/>
  <c r="B4433" i="16"/>
  <c r="B4432" i="16"/>
  <c r="B4431" i="16"/>
  <c r="B4430" i="16"/>
  <c r="B4429" i="16"/>
  <c r="B4428" i="16"/>
  <c r="B4427" i="16"/>
  <c r="B4426" i="16"/>
  <c r="B4425" i="16"/>
  <c r="B4424" i="16"/>
  <c r="B4423" i="16"/>
  <c r="B4422" i="16"/>
  <c r="B4421" i="16"/>
  <c r="B4420" i="16"/>
  <c r="B4419" i="16"/>
  <c r="B4418" i="16"/>
  <c r="B4417" i="16"/>
  <c r="B4416" i="16"/>
  <c r="B4415" i="16"/>
  <c r="B4414" i="16"/>
  <c r="B4413" i="16"/>
  <c r="B4412" i="16"/>
  <c r="B4411" i="16"/>
  <c r="B4410" i="16"/>
  <c r="B4409" i="16"/>
  <c r="B4408" i="16"/>
  <c r="B4407" i="16"/>
  <c r="B4406" i="16"/>
  <c r="B4405" i="16"/>
  <c r="B4404" i="16"/>
  <c r="B4403" i="16"/>
  <c r="B4402" i="16"/>
  <c r="B4401" i="16"/>
  <c r="B4400" i="16"/>
  <c r="B4399" i="16"/>
  <c r="B4398" i="16"/>
  <c r="B4397" i="16"/>
  <c r="B4396" i="16"/>
  <c r="B4395" i="16"/>
  <c r="B4394" i="16"/>
  <c r="B4393" i="16"/>
  <c r="B4392" i="16"/>
  <c r="B4391" i="16"/>
  <c r="B4390" i="16"/>
  <c r="B4389" i="16"/>
  <c r="B4388" i="16"/>
  <c r="B4387" i="16"/>
  <c r="B4386" i="16"/>
  <c r="B4385" i="16"/>
  <c r="B4384" i="16"/>
  <c r="B4383" i="16"/>
  <c r="B4382" i="16"/>
  <c r="B4381" i="16"/>
  <c r="B4380" i="16"/>
  <c r="B4379" i="16"/>
  <c r="B4378" i="16"/>
  <c r="B4377" i="16"/>
  <c r="B4376" i="16"/>
  <c r="B4375" i="16"/>
  <c r="B4374" i="16"/>
  <c r="B4373" i="16"/>
  <c r="B4372" i="16"/>
  <c r="B4371" i="16"/>
  <c r="B4370" i="16"/>
  <c r="B4369" i="16"/>
  <c r="B4368" i="16"/>
  <c r="B4367" i="16"/>
  <c r="B4366" i="16"/>
  <c r="B4365" i="16"/>
  <c r="B4364" i="16"/>
  <c r="B4363" i="16"/>
  <c r="B4362" i="16"/>
  <c r="B4361" i="16"/>
  <c r="B4360" i="16"/>
  <c r="B4359" i="16"/>
  <c r="B4358" i="16"/>
  <c r="B4357" i="16"/>
  <c r="B4356" i="16"/>
  <c r="B4355" i="16"/>
  <c r="B4354" i="16"/>
  <c r="B4353" i="16"/>
  <c r="B4352" i="16"/>
  <c r="B4351" i="16"/>
  <c r="B4350" i="16"/>
  <c r="B4349" i="16"/>
  <c r="B4348" i="16"/>
  <c r="B4347" i="16"/>
  <c r="B4346" i="16"/>
  <c r="B4345" i="16"/>
  <c r="B4344" i="16"/>
  <c r="B4343" i="16"/>
  <c r="B4342" i="16"/>
  <c r="B4341" i="16"/>
  <c r="B4340" i="16"/>
  <c r="B4339" i="16"/>
  <c r="B4338" i="16"/>
  <c r="B4337" i="16"/>
  <c r="B4336" i="16"/>
  <c r="B4335" i="16"/>
  <c r="B4334" i="16"/>
  <c r="B4333" i="16"/>
  <c r="B4332" i="16"/>
  <c r="B4331" i="16"/>
  <c r="B4330" i="16"/>
  <c r="B4329" i="16"/>
  <c r="B4328" i="16"/>
  <c r="B4327" i="16"/>
  <c r="B4326" i="16"/>
  <c r="B4325" i="16"/>
  <c r="B4324" i="16"/>
  <c r="B4323" i="16"/>
  <c r="B4322" i="16"/>
  <c r="B4321" i="16"/>
  <c r="B4320" i="16"/>
  <c r="B4319" i="16"/>
  <c r="B4318" i="16"/>
  <c r="B4317" i="16"/>
  <c r="B4316" i="16"/>
  <c r="B4315" i="16"/>
  <c r="B4314" i="16"/>
  <c r="B4313" i="16"/>
  <c r="B4312" i="16"/>
  <c r="B4311" i="16"/>
  <c r="B4310" i="16"/>
  <c r="B4309" i="16"/>
  <c r="B4308" i="16"/>
  <c r="B4307" i="16"/>
  <c r="B4306" i="16"/>
  <c r="B4305" i="16"/>
  <c r="B4304" i="16"/>
  <c r="B4303" i="16"/>
  <c r="B4302" i="16"/>
  <c r="B4301" i="16"/>
  <c r="B4300" i="16"/>
  <c r="B4299" i="16"/>
  <c r="B4298" i="16"/>
  <c r="B4297" i="16"/>
  <c r="B4296" i="16"/>
  <c r="B4295" i="16"/>
  <c r="B4294" i="16"/>
  <c r="B4293" i="16"/>
  <c r="B4292" i="16"/>
  <c r="B4291" i="16"/>
  <c r="B4290" i="16"/>
  <c r="B4289" i="16"/>
  <c r="B4288" i="16"/>
  <c r="B4287" i="16"/>
  <c r="B4286" i="16"/>
  <c r="B4285" i="16"/>
  <c r="B4284" i="16"/>
  <c r="B4283" i="16"/>
  <c r="B4282" i="16"/>
  <c r="B4281" i="16"/>
  <c r="B4280" i="16"/>
  <c r="B4279" i="16"/>
  <c r="B4278" i="16"/>
  <c r="B4277" i="16"/>
  <c r="B4276" i="16"/>
  <c r="B4275" i="16"/>
  <c r="B4274" i="16"/>
  <c r="B4273" i="16"/>
  <c r="B4272" i="16"/>
  <c r="B4271" i="16"/>
  <c r="B4270" i="16"/>
  <c r="B4269" i="16"/>
  <c r="B4268" i="16"/>
  <c r="B4267" i="16"/>
  <c r="B4266" i="16"/>
  <c r="B4265" i="16"/>
  <c r="B4264" i="16"/>
  <c r="B4263" i="16"/>
  <c r="B4262" i="16"/>
  <c r="B4261" i="16"/>
  <c r="B4260" i="16"/>
  <c r="B4259" i="16"/>
  <c r="B4258" i="16"/>
  <c r="B4257" i="16"/>
  <c r="B4256" i="16"/>
  <c r="B4255" i="16"/>
  <c r="B4254" i="16"/>
  <c r="B4253" i="16"/>
  <c r="B4252" i="16"/>
  <c r="B4251" i="16"/>
  <c r="B4250" i="16"/>
  <c r="B4249" i="16"/>
  <c r="B4248" i="16"/>
  <c r="B4247" i="16"/>
  <c r="B4246" i="16"/>
  <c r="B4245" i="16"/>
  <c r="B4244" i="16"/>
  <c r="B4243" i="16"/>
  <c r="B4242" i="16"/>
  <c r="B4241" i="16"/>
  <c r="B4240" i="16"/>
  <c r="B4239" i="16"/>
  <c r="B4238" i="16"/>
  <c r="B4237" i="16"/>
  <c r="B4236" i="16"/>
  <c r="B4235" i="16"/>
  <c r="B4234" i="16"/>
  <c r="B4233" i="16"/>
  <c r="B4232" i="16"/>
  <c r="B4231" i="16"/>
  <c r="B4230" i="16"/>
  <c r="B4229" i="16"/>
  <c r="B4228" i="16"/>
  <c r="B4227" i="16"/>
  <c r="B4226" i="16"/>
  <c r="B4225" i="16"/>
  <c r="B4224" i="16"/>
  <c r="B4223" i="16"/>
  <c r="B4222" i="16"/>
  <c r="B4221" i="16"/>
  <c r="B4220" i="16"/>
  <c r="B4219" i="16"/>
  <c r="B4218" i="16"/>
  <c r="B4217" i="16"/>
  <c r="B4216" i="16"/>
  <c r="B4215" i="16"/>
  <c r="B4214" i="16"/>
  <c r="B4213" i="16"/>
  <c r="B4212" i="16"/>
  <c r="B4211" i="16"/>
  <c r="B4210" i="16"/>
  <c r="B4209" i="16"/>
  <c r="B4208" i="16"/>
  <c r="B4207" i="16"/>
  <c r="B4206" i="16"/>
  <c r="B4205" i="16"/>
  <c r="B4204" i="16"/>
  <c r="B4203" i="16"/>
  <c r="B4202" i="16"/>
  <c r="B4201" i="16"/>
  <c r="B4200" i="16"/>
  <c r="B4199" i="16"/>
  <c r="B4198" i="16"/>
  <c r="B4197" i="16"/>
  <c r="B4196" i="16"/>
  <c r="B4195" i="16"/>
  <c r="B4194" i="16"/>
  <c r="B4193" i="16"/>
  <c r="B4192" i="16"/>
  <c r="B4191" i="16"/>
  <c r="B4190" i="16"/>
  <c r="B4189" i="16"/>
  <c r="B4188" i="16"/>
  <c r="B4187" i="16"/>
  <c r="B4186" i="16"/>
  <c r="B4185" i="16"/>
  <c r="B4184" i="16"/>
  <c r="B4183" i="16"/>
  <c r="B4182" i="16"/>
  <c r="B4181" i="16"/>
  <c r="B4180" i="16"/>
  <c r="B4179" i="16"/>
  <c r="B4178" i="16"/>
  <c r="B4177" i="16"/>
  <c r="B4176" i="16"/>
  <c r="B4175" i="16"/>
  <c r="B4174" i="16"/>
  <c r="B4173" i="16"/>
  <c r="B4172" i="16"/>
  <c r="B4171" i="16"/>
  <c r="B4170" i="16"/>
  <c r="B4169" i="16"/>
  <c r="B4168" i="16"/>
  <c r="B4167" i="16"/>
  <c r="B4166" i="16"/>
  <c r="B4165" i="16"/>
  <c r="B4164" i="16"/>
  <c r="B4163" i="16"/>
  <c r="B4162" i="16"/>
  <c r="B4161" i="16"/>
  <c r="B4160" i="16"/>
  <c r="B4159" i="16"/>
  <c r="B4158" i="16"/>
  <c r="B4157" i="16"/>
  <c r="B4156" i="16"/>
  <c r="B4155" i="16"/>
  <c r="B4154" i="16"/>
  <c r="B4153" i="16"/>
  <c r="B4152" i="16"/>
  <c r="B4151" i="16"/>
  <c r="B4150" i="16"/>
  <c r="B4149" i="16"/>
  <c r="B4148" i="16"/>
  <c r="B4147" i="16"/>
  <c r="B4146" i="16"/>
  <c r="B4145" i="16"/>
  <c r="B4144" i="16"/>
  <c r="B4143" i="16"/>
  <c r="B4142" i="16"/>
  <c r="B4141" i="16"/>
  <c r="B4140" i="16"/>
  <c r="B4139" i="16"/>
  <c r="B4138" i="16"/>
  <c r="B4137" i="16"/>
  <c r="B4136" i="16"/>
  <c r="B4135" i="16"/>
  <c r="B4134" i="16"/>
  <c r="B4133" i="16"/>
  <c r="B4132" i="16"/>
  <c r="B4131" i="16"/>
  <c r="B4130" i="16"/>
  <c r="B4129" i="16"/>
  <c r="B4128" i="16"/>
  <c r="B4127" i="16"/>
  <c r="B4126" i="16"/>
  <c r="B4125" i="16"/>
  <c r="B4124" i="16"/>
  <c r="B4123" i="16"/>
  <c r="B4122" i="16"/>
  <c r="B4121" i="16"/>
  <c r="B4120" i="16"/>
  <c r="B4119" i="16"/>
  <c r="B4118" i="16"/>
  <c r="B4117" i="16"/>
  <c r="B4116" i="16"/>
  <c r="B4115" i="16"/>
  <c r="B4114" i="16"/>
  <c r="B4113" i="16"/>
  <c r="B4112" i="16"/>
  <c r="B4111" i="16"/>
  <c r="B4110" i="16"/>
  <c r="B4109" i="16"/>
  <c r="B4108" i="16"/>
  <c r="B4107" i="16"/>
  <c r="B4106" i="16"/>
  <c r="B4105" i="16"/>
  <c r="B4104" i="16"/>
  <c r="B4103" i="16"/>
  <c r="B4102" i="16"/>
  <c r="B4101" i="16"/>
  <c r="B4100" i="16"/>
  <c r="B4099" i="16"/>
  <c r="B4098" i="16"/>
  <c r="B4097" i="16"/>
  <c r="B4096" i="16"/>
  <c r="B4095" i="16"/>
  <c r="B4094" i="16"/>
  <c r="B4093" i="16"/>
  <c r="B4092" i="16"/>
  <c r="B4091" i="16"/>
  <c r="B4090" i="16"/>
  <c r="B4089" i="16"/>
  <c r="B4088" i="16"/>
  <c r="B4087" i="16"/>
  <c r="B4086" i="16"/>
  <c r="B4085" i="16"/>
  <c r="B4084" i="16"/>
  <c r="B4083" i="16"/>
  <c r="B4082" i="16"/>
  <c r="B4081" i="16"/>
  <c r="B4080" i="16"/>
  <c r="B4079" i="16"/>
  <c r="B4078" i="16"/>
  <c r="B4077" i="16"/>
  <c r="B4076" i="16"/>
  <c r="B4075" i="16"/>
  <c r="B4074" i="16"/>
  <c r="B4073" i="16"/>
  <c r="B4072" i="16"/>
  <c r="B4071" i="16"/>
  <c r="B4070" i="16"/>
  <c r="B4069" i="16"/>
  <c r="B4068" i="16"/>
  <c r="B4067" i="16"/>
  <c r="B4066" i="16"/>
  <c r="B4065" i="16"/>
  <c r="B4064" i="16"/>
  <c r="B4063" i="16"/>
  <c r="B4062" i="16"/>
  <c r="B4061" i="16"/>
  <c r="B4060" i="16"/>
  <c r="B4059" i="16"/>
  <c r="B4058" i="16"/>
  <c r="B4057" i="16"/>
  <c r="B4056" i="16"/>
  <c r="B4055" i="16"/>
  <c r="B4054" i="16"/>
  <c r="B4053" i="16"/>
  <c r="B4052" i="16"/>
  <c r="B4051" i="16"/>
  <c r="B4050" i="16"/>
  <c r="B4049" i="16"/>
  <c r="B4048" i="16"/>
  <c r="B4047" i="16"/>
  <c r="B4046" i="16"/>
  <c r="B4045" i="16"/>
  <c r="B4044" i="16"/>
  <c r="B4043" i="16"/>
  <c r="B4042" i="16"/>
  <c r="B4041" i="16"/>
  <c r="B4040" i="16"/>
  <c r="B4039" i="16"/>
  <c r="B4038" i="16"/>
  <c r="B4037" i="16"/>
  <c r="B4036" i="16"/>
  <c r="B4035" i="16"/>
  <c r="B4034" i="16"/>
  <c r="B4033" i="16"/>
  <c r="B4032" i="16"/>
  <c r="B4031" i="16"/>
  <c r="B4030" i="16"/>
  <c r="B4029" i="16"/>
  <c r="B4028" i="16"/>
  <c r="B4027" i="16"/>
  <c r="B4026" i="16"/>
  <c r="B4025" i="16"/>
  <c r="B4024" i="16"/>
  <c r="B4023" i="16"/>
  <c r="B4022" i="16"/>
  <c r="B4021" i="16"/>
  <c r="B4020" i="16"/>
  <c r="B4019" i="16"/>
  <c r="B4018" i="16"/>
  <c r="B4017" i="16"/>
  <c r="B4016" i="16"/>
  <c r="B4015" i="16"/>
  <c r="B4014" i="16"/>
  <c r="B4013" i="16"/>
  <c r="B4012" i="16"/>
  <c r="B4011" i="16"/>
  <c r="B4010" i="16"/>
  <c r="B4009" i="16"/>
  <c r="B4008" i="16"/>
  <c r="B4007" i="16"/>
  <c r="B4006" i="16"/>
  <c r="B4005" i="16"/>
  <c r="B4004" i="16"/>
  <c r="B4003" i="16"/>
  <c r="B4002" i="16"/>
  <c r="B4001" i="16"/>
  <c r="B4000" i="16"/>
  <c r="B3999" i="16"/>
  <c r="B3998" i="16"/>
  <c r="B3997" i="16"/>
  <c r="B3996" i="16"/>
  <c r="B3995" i="16"/>
  <c r="B3994" i="16"/>
  <c r="B3993" i="16"/>
  <c r="B3992" i="16"/>
  <c r="B3991" i="16"/>
  <c r="B3990" i="16"/>
  <c r="B3989" i="16"/>
  <c r="B3988" i="16"/>
  <c r="B3987" i="16"/>
  <c r="B3986" i="16"/>
  <c r="B3985" i="16"/>
  <c r="B3984" i="16"/>
  <c r="B3983" i="16"/>
  <c r="B3982" i="16"/>
  <c r="B3981" i="16"/>
  <c r="B3980" i="16"/>
  <c r="B3979" i="16"/>
  <c r="B3978" i="16"/>
  <c r="B3977" i="16"/>
  <c r="B3976" i="16"/>
  <c r="B3975" i="16"/>
  <c r="B3974" i="16"/>
  <c r="B3973" i="16"/>
  <c r="B3972" i="16"/>
  <c r="B3971" i="16"/>
  <c r="B3970" i="16"/>
  <c r="B3969" i="16"/>
  <c r="B3968" i="16"/>
  <c r="B3967" i="16"/>
  <c r="B3966" i="16"/>
  <c r="B3965" i="16"/>
  <c r="B3964" i="16"/>
  <c r="B3963" i="16"/>
  <c r="B3962" i="16"/>
  <c r="B3961" i="16"/>
  <c r="B3960" i="16"/>
  <c r="B3959" i="16"/>
  <c r="B3958" i="16"/>
  <c r="B3957" i="16"/>
  <c r="B3956" i="16"/>
  <c r="B3955" i="16"/>
  <c r="B3954" i="16"/>
  <c r="B3953" i="16"/>
  <c r="B3952" i="16"/>
  <c r="B3951" i="16"/>
  <c r="B3950" i="16"/>
  <c r="B3949" i="16"/>
  <c r="B3948" i="16"/>
  <c r="B3947" i="16"/>
  <c r="B3946" i="16"/>
  <c r="B3945" i="16"/>
  <c r="B3944" i="16"/>
  <c r="B3943" i="16"/>
  <c r="B3942" i="16"/>
  <c r="B3941" i="16"/>
  <c r="B3940" i="16"/>
  <c r="B3939" i="16"/>
  <c r="B3938" i="16"/>
  <c r="B3937" i="16"/>
  <c r="B3936" i="16"/>
  <c r="B3935" i="16"/>
  <c r="B3934" i="16"/>
  <c r="B3933" i="16"/>
  <c r="B3932" i="16"/>
  <c r="B3931" i="16"/>
  <c r="B3930" i="16"/>
  <c r="B3929" i="16"/>
  <c r="B3928" i="16"/>
  <c r="B3927" i="16"/>
  <c r="B3926" i="16"/>
  <c r="B3925" i="16"/>
  <c r="B3924" i="16"/>
  <c r="B3923" i="16"/>
  <c r="B3922" i="16"/>
  <c r="B3921" i="16"/>
  <c r="B3920" i="16"/>
  <c r="B3919" i="16"/>
  <c r="B3918" i="16"/>
  <c r="B3917" i="16"/>
  <c r="B3916" i="16"/>
  <c r="B3915" i="16"/>
  <c r="B3914" i="16"/>
  <c r="B3913" i="16"/>
  <c r="B3912" i="16"/>
  <c r="B3911" i="16"/>
  <c r="B3910" i="16"/>
  <c r="B3909" i="16"/>
  <c r="B3908" i="16"/>
  <c r="B3907" i="16"/>
  <c r="B3906" i="16"/>
  <c r="B3905" i="16"/>
  <c r="B3904" i="16"/>
  <c r="B3903" i="16"/>
  <c r="B3902" i="16"/>
  <c r="B3901" i="16"/>
  <c r="B3900" i="16"/>
  <c r="B3899" i="16"/>
  <c r="B3898" i="16"/>
  <c r="B3897" i="16"/>
  <c r="B3896" i="16"/>
  <c r="B3895" i="16"/>
  <c r="B3894" i="16"/>
  <c r="B3893" i="16"/>
  <c r="B3892" i="16"/>
  <c r="B3891" i="16"/>
  <c r="B3890" i="16"/>
  <c r="B3889" i="16"/>
  <c r="B3888" i="16"/>
  <c r="B3887" i="16"/>
  <c r="B3886" i="16"/>
  <c r="B3885" i="16"/>
  <c r="B3884" i="16"/>
  <c r="B3883" i="16"/>
  <c r="B3882" i="16"/>
  <c r="B3881" i="16"/>
  <c r="B3880" i="16"/>
  <c r="B3879" i="16"/>
  <c r="B3878" i="16"/>
  <c r="B3877" i="16"/>
  <c r="B3876" i="16"/>
  <c r="B3875" i="16"/>
  <c r="B3874" i="16"/>
  <c r="B3873" i="16"/>
  <c r="B3872" i="16"/>
  <c r="B3871" i="16"/>
  <c r="B3870" i="16"/>
  <c r="B3869" i="16"/>
  <c r="B3868" i="16"/>
  <c r="B3867" i="16"/>
  <c r="B3866" i="16"/>
  <c r="B3865" i="16"/>
  <c r="B3864" i="16"/>
  <c r="B3863" i="16"/>
  <c r="B3862" i="16"/>
  <c r="B3861" i="16"/>
  <c r="B3860" i="16"/>
  <c r="B3859" i="16"/>
  <c r="B3858" i="16"/>
  <c r="B3857" i="16"/>
  <c r="B3856" i="16"/>
  <c r="B3855" i="16"/>
  <c r="B3854" i="16"/>
  <c r="B3853" i="16"/>
  <c r="B3852" i="16"/>
  <c r="B3851" i="16"/>
  <c r="B3850" i="16"/>
  <c r="B3849" i="16"/>
  <c r="B3848" i="16"/>
  <c r="B3847" i="16"/>
  <c r="B3846" i="16"/>
  <c r="B3845" i="16"/>
  <c r="B3844" i="16"/>
  <c r="B3843" i="16"/>
  <c r="B3842" i="16"/>
  <c r="B3841" i="16"/>
  <c r="B3840" i="16"/>
  <c r="B3839" i="16"/>
  <c r="B3838" i="16"/>
  <c r="B3837" i="16"/>
  <c r="B3836" i="16"/>
  <c r="B3835" i="16"/>
  <c r="B3834" i="16"/>
  <c r="B3833" i="16"/>
  <c r="B3832" i="16"/>
  <c r="B3831" i="16"/>
  <c r="B3830" i="16"/>
  <c r="B3829" i="16"/>
  <c r="B3828" i="16"/>
  <c r="B3827" i="16"/>
  <c r="B3826" i="16"/>
  <c r="B3825" i="16"/>
  <c r="B3824" i="16"/>
  <c r="B3823" i="16"/>
  <c r="B3822" i="16"/>
  <c r="B3821" i="16"/>
  <c r="B3820" i="16"/>
  <c r="B3819" i="16"/>
  <c r="B3818" i="16"/>
  <c r="B3817" i="16"/>
  <c r="B3816" i="16"/>
  <c r="B3815" i="16"/>
  <c r="B3814" i="16"/>
  <c r="B3813" i="16"/>
  <c r="B3812" i="16"/>
  <c r="B3811" i="16"/>
  <c r="B3810" i="16"/>
  <c r="B3809" i="16"/>
  <c r="B3808" i="16"/>
  <c r="B3807" i="16"/>
  <c r="B3806" i="16"/>
  <c r="B3805" i="16"/>
  <c r="B3804" i="16"/>
  <c r="B3803" i="16"/>
  <c r="B3802" i="16"/>
  <c r="B3801" i="16"/>
  <c r="B3800" i="16"/>
  <c r="B3799" i="16"/>
  <c r="B3798" i="16"/>
  <c r="B3797" i="16"/>
  <c r="B3796" i="16"/>
  <c r="B3795" i="16"/>
  <c r="B3794" i="16"/>
  <c r="B3793" i="16"/>
  <c r="B3792" i="16"/>
  <c r="B3791" i="16"/>
  <c r="B3790" i="16"/>
  <c r="B3789" i="16"/>
  <c r="B3788" i="16"/>
  <c r="B3787" i="16"/>
  <c r="B3786" i="16"/>
  <c r="B3785" i="16"/>
  <c r="B3784" i="16"/>
  <c r="B3783" i="16"/>
  <c r="B3782" i="16"/>
  <c r="B3781" i="16"/>
  <c r="B3780" i="16"/>
  <c r="B3779" i="16"/>
  <c r="B3778" i="16"/>
  <c r="B3777" i="16"/>
  <c r="B3776" i="16"/>
  <c r="B3775" i="16"/>
  <c r="B3774" i="16"/>
  <c r="B3773" i="16"/>
  <c r="B3772" i="16"/>
  <c r="B3771" i="16"/>
  <c r="B3770" i="16"/>
  <c r="B3769" i="16"/>
  <c r="B3768" i="16"/>
  <c r="B3767" i="16"/>
  <c r="B3766" i="16"/>
  <c r="B3765" i="16"/>
  <c r="B3764" i="16"/>
  <c r="B3763" i="16"/>
  <c r="B3762" i="16"/>
  <c r="B3761" i="16"/>
  <c r="B3760" i="16"/>
  <c r="B3759" i="16"/>
  <c r="B3758" i="16"/>
  <c r="B3757" i="16"/>
  <c r="B3756" i="16"/>
  <c r="B3755" i="16"/>
  <c r="B3754" i="16"/>
  <c r="B3753" i="16"/>
  <c r="B3752" i="16"/>
  <c r="B3751" i="16"/>
  <c r="B3750" i="16"/>
  <c r="B3749" i="16"/>
  <c r="B3748" i="16"/>
  <c r="B3747" i="16"/>
  <c r="B3746" i="16"/>
  <c r="B3745" i="16"/>
  <c r="B3744" i="16"/>
  <c r="B3743" i="16"/>
  <c r="B3742" i="16"/>
  <c r="B3741" i="16"/>
  <c r="B3740" i="16"/>
  <c r="B3739" i="16"/>
  <c r="B3738" i="16"/>
  <c r="B3737" i="16"/>
  <c r="B3736" i="16"/>
  <c r="B3735" i="16"/>
  <c r="B3734" i="16"/>
  <c r="B3733" i="16"/>
  <c r="B3732" i="16"/>
  <c r="B3731" i="16"/>
  <c r="B3730" i="16"/>
  <c r="B3729" i="16"/>
  <c r="B3728" i="16"/>
  <c r="B3727" i="16"/>
  <c r="B3726" i="16"/>
  <c r="B3725" i="16"/>
  <c r="B3724" i="16"/>
  <c r="B3723" i="16"/>
  <c r="B3722" i="16"/>
  <c r="B3721" i="16"/>
  <c r="B3720" i="16"/>
  <c r="B3719" i="16"/>
  <c r="B3718" i="16"/>
  <c r="B3717" i="16"/>
  <c r="B3716" i="16"/>
  <c r="B3715" i="16"/>
  <c r="B3714" i="16"/>
  <c r="B3713" i="16"/>
  <c r="B3712" i="16"/>
  <c r="B3711" i="16"/>
  <c r="B3710" i="16"/>
  <c r="B3709" i="16"/>
  <c r="B3708" i="16"/>
  <c r="B3707" i="16"/>
  <c r="B3706" i="16"/>
  <c r="B3705" i="16"/>
  <c r="B3704" i="16"/>
  <c r="B3703" i="16"/>
  <c r="B3702" i="16"/>
  <c r="B3701" i="16"/>
  <c r="B3700" i="16"/>
  <c r="B3699" i="16"/>
  <c r="B3698" i="16"/>
  <c r="B3697" i="16"/>
  <c r="B3696" i="16"/>
  <c r="B3695" i="16"/>
  <c r="B3694" i="16"/>
  <c r="B3693" i="16"/>
  <c r="B3692" i="16"/>
  <c r="B3691" i="16"/>
  <c r="B3690" i="16"/>
  <c r="B3689" i="16"/>
  <c r="B3688" i="16"/>
  <c r="B3687" i="16"/>
  <c r="B3686" i="16"/>
  <c r="B3685" i="16"/>
  <c r="B3684" i="16"/>
  <c r="B3683" i="16"/>
  <c r="B3682" i="16"/>
  <c r="B3681" i="16"/>
  <c r="B3680" i="16"/>
  <c r="B3679" i="16"/>
  <c r="B3678" i="16"/>
  <c r="B3677" i="16"/>
  <c r="B3676" i="16"/>
  <c r="B3675" i="16"/>
  <c r="B3674" i="16"/>
  <c r="B3673" i="16"/>
  <c r="B3672" i="16"/>
  <c r="B3671" i="16"/>
  <c r="B3670" i="16"/>
  <c r="B3669" i="16"/>
  <c r="B3668" i="16"/>
  <c r="B3667" i="16"/>
  <c r="B3666" i="16"/>
  <c r="B3665" i="16"/>
  <c r="B3664" i="16"/>
  <c r="B3663" i="16"/>
  <c r="B3662" i="16"/>
  <c r="B3661" i="16"/>
  <c r="B3660" i="16"/>
  <c r="B3659" i="16"/>
  <c r="B3658" i="16"/>
  <c r="B3657" i="16"/>
  <c r="B3656" i="16"/>
  <c r="B3655" i="16"/>
  <c r="B3654" i="16"/>
  <c r="B3653" i="16"/>
  <c r="B3652" i="16"/>
  <c r="B3651" i="16"/>
  <c r="B3650" i="16"/>
  <c r="B3649" i="16"/>
  <c r="B3648" i="16"/>
  <c r="B3647" i="16"/>
  <c r="B3646" i="16"/>
  <c r="B3645" i="16"/>
  <c r="B3644" i="16"/>
  <c r="B3643" i="16"/>
  <c r="B3642" i="16"/>
  <c r="B3641" i="16"/>
  <c r="B3640" i="16"/>
  <c r="B3639" i="16"/>
  <c r="B3638" i="16"/>
  <c r="B3637" i="16"/>
  <c r="B3636" i="16"/>
  <c r="B3635" i="16"/>
  <c r="B3634" i="16"/>
  <c r="B3633" i="16"/>
  <c r="B3632" i="16"/>
  <c r="B3631" i="16"/>
  <c r="B3630" i="16"/>
  <c r="B3629" i="16"/>
  <c r="B3628" i="16"/>
  <c r="B3627" i="16"/>
  <c r="B3626" i="16"/>
  <c r="B3625" i="16"/>
  <c r="B3624" i="16"/>
  <c r="B3623" i="16"/>
  <c r="B3622" i="16"/>
  <c r="B3621" i="16"/>
  <c r="B3620" i="16"/>
  <c r="B3619" i="16"/>
  <c r="B3618" i="16"/>
  <c r="B3617" i="16"/>
  <c r="B3616" i="16"/>
  <c r="B3615" i="16"/>
  <c r="B3614" i="16"/>
  <c r="B3613" i="16"/>
  <c r="B3612" i="16"/>
  <c r="B3611" i="16"/>
  <c r="B3610" i="16"/>
  <c r="B3609" i="16"/>
  <c r="B3608" i="16"/>
  <c r="B3607" i="16"/>
  <c r="B3606" i="16"/>
  <c r="B3605" i="16"/>
  <c r="B3604" i="16"/>
  <c r="B3603" i="16"/>
  <c r="B3602" i="16"/>
  <c r="B3601" i="16"/>
  <c r="B3600" i="16"/>
  <c r="B3599" i="16"/>
  <c r="B3598" i="16"/>
  <c r="B3597" i="16"/>
  <c r="B3596" i="16"/>
  <c r="B3595" i="16"/>
  <c r="B3594" i="16"/>
  <c r="B3593" i="16"/>
  <c r="B3592" i="16"/>
  <c r="B3591" i="16"/>
  <c r="B3590" i="16"/>
  <c r="B3589" i="16"/>
  <c r="B3588" i="16"/>
  <c r="B3587" i="16"/>
  <c r="B3586" i="16"/>
  <c r="B3585" i="16"/>
  <c r="B3584" i="16"/>
  <c r="B3583" i="16"/>
  <c r="B3582" i="16"/>
  <c r="B3581" i="16"/>
  <c r="B3580" i="16"/>
  <c r="B3579" i="16"/>
  <c r="B3578" i="16"/>
  <c r="B3577" i="16"/>
  <c r="B3576" i="16"/>
  <c r="B3575" i="16"/>
  <c r="B3574" i="16"/>
  <c r="B3573" i="16"/>
  <c r="B3572" i="16"/>
  <c r="B3571" i="16"/>
  <c r="B3570" i="16"/>
  <c r="B3569" i="16"/>
  <c r="B3568" i="16"/>
  <c r="B3567" i="16"/>
  <c r="B3566" i="16"/>
  <c r="B3565" i="16"/>
  <c r="B3564" i="16"/>
  <c r="B3563" i="16"/>
  <c r="B3562" i="16"/>
  <c r="B3561" i="16"/>
  <c r="B3560" i="16"/>
  <c r="B3559" i="16"/>
  <c r="B3558" i="16"/>
  <c r="B3557" i="16"/>
  <c r="B3556" i="16"/>
  <c r="B3555" i="16"/>
  <c r="B3554" i="16"/>
  <c r="B3553" i="16"/>
  <c r="B3552" i="16"/>
  <c r="B3551" i="16"/>
  <c r="B3550" i="16"/>
  <c r="B3549" i="16"/>
  <c r="B3548" i="16"/>
  <c r="B3547" i="16"/>
  <c r="B3546" i="16"/>
  <c r="B3545" i="16"/>
  <c r="B3544" i="16"/>
  <c r="B3543" i="16"/>
  <c r="B3542" i="16"/>
  <c r="B3541" i="16"/>
  <c r="B3540" i="16"/>
  <c r="B3539" i="16"/>
  <c r="B3538" i="16"/>
  <c r="B3537" i="16"/>
  <c r="B3536" i="16"/>
  <c r="B3535" i="16"/>
  <c r="B3534" i="16"/>
  <c r="B3533" i="16"/>
  <c r="B3532" i="16"/>
  <c r="B3531" i="16"/>
  <c r="B3530" i="16"/>
  <c r="B3529" i="16"/>
  <c r="B3528" i="16"/>
  <c r="B3527" i="16"/>
  <c r="B3526" i="16"/>
  <c r="B3525" i="16"/>
  <c r="B3524" i="16"/>
  <c r="B3523" i="16"/>
  <c r="B3522" i="16"/>
  <c r="B3521" i="16"/>
  <c r="B3520" i="16"/>
  <c r="B3519" i="16"/>
  <c r="B3518" i="16"/>
  <c r="B3517" i="16"/>
  <c r="B3516" i="16"/>
  <c r="B3515" i="16"/>
  <c r="B3514" i="16"/>
  <c r="B3513" i="16"/>
  <c r="B3512" i="16"/>
  <c r="B3511" i="16"/>
  <c r="B3510" i="16"/>
  <c r="B3509" i="16"/>
  <c r="B3508" i="16"/>
  <c r="B3507" i="16"/>
  <c r="B3506" i="16"/>
  <c r="B3505" i="16"/>
  <c r="B3504" i="16"/>
  <c r="B3503" i="16"/>
  <c r="B3502" i="16"/>
  <c r="B3501" i="16"/>
  <c r="B3500" i="16"/>
  <c r="B3499" i="16"/>
  <c r="B3498" i="16"/>
  <c r="B3497" i="16"/>
  <c r="B3496" i="16"/>
  <c r="B3495" i="16"/>
  <c r="B3494" i="16"/>
  <c r="B3493" i="16"/>
  <c r="B3492" i="16"/>
  <c r="B3491" i="16"/>
  <c r="B3490" i="16"/>
  <c r="B3489" i="16"/>
  <c r="B3488" i="16"/>
  <c r="B3487" i="16"/>
  <c r="B3486" i="16"/>
  <c r="B3485" i="16"/>
  <c r="B3484" i="16"/>
  <c r="B3483" i="16"/>
  <c r="B3482" i="16"/>
  <c r="B3481" i="16"/>
  <c r="B3480" i="16"/>
  <c r="B3479" i="16"/>
  <c r="B3478" i="16"/>
  <c r="B3477" i="16"/>
  <c r="B3476" i="16"/>
  <c r="B3475" i="16"/>
  <c r="B3474" i="16"/>
  <c r="B3473" i="16"/>
  <c r="B3472" i="16"/>
  <c r="B3471" i="16"/>
  <c r="B3470" i="16"/>
  <c r="B3469" i="16"/>
  <c r="B3468" i="16"/>
  <c r="B3467" i="16"/>
  <c r="B3466" i="16"/>
  <c r="B3465" i="16"/>
  <c r="B3464" i="16"/>
  <c r="B3463" i="16"/>
  <c r="B3462" i="16"/>
  <c r="B3461" i="16"/>
  <c r="B3460" i="16"/>
  <c r="B3459" i="16"/>
  <c r="B3458" i="16"/>
  <c r="B3457" i="16"/>
  <c r="B3456" i="16"/>
  <c r="B3455" i="16"/>
  <c r="B3454" i="16"/>
  <c r="B3453" i="16"/>
  <c r="B3452" i="16"/>
  <c r="B3451" i="16"/>
  <c r="B3450" i="16"/>
  <c r="B3449" i="16"/>
  <c r="B3448" i="16"/>
  <c r="B3447" i="16"/>
  <c r="B3446" i="16"/>
  <c r="B3445" i="16"/>
  <c r="B3444" i="16"/>
  <c r="B3443" i="16"/>
  <c r="B3442" i="16"/>
  <c r="B3441" i="16"/>
  <c r="B3440" i="16"/>
  <c r="B3439" i="16"/>
  <c r="B3438" i="16"/>
  <c r="B3437" i="16"/>
  <c r="B3436" i="16"/>
  <c r="B3435" i="16"/>
  <c r="B3434" i="16"/>
  <c r="B3433" i="16"/>
  <c r="B3432" i="16"/>
  <c r="B3431" i="16"/>
  <c r="B3430" i="16"/>
  <c r="B3429" i="16"/>
  <c r="B3428" i="16"/>
  <c r="B3427" i="16"/>
  <c r="B3426" i="16"/>
  <c r="B3425" i="16"/>
  <c r="B3424" i="16"/>
  <c r="B3423" i="16"/>
  <c r="B3422" i="16"/>
  <c r="B3421" i="16"/>
  <c r="B3420" i="16"/>
  <c r="B3419" i="16"/>
  <c r="B3418" i="16"/>
  <c r="B3417" i="16"/>
  <c r="B3416" i="16"/>
  <c r="B3415" i="16"/>
  <c r="B3414" i="16"/>
  <c r="B3413" i="16"/>
  <c r="B3412" i="16"/>
  <c r="B3411" i="16"/>
  <c r="B3410" i="16"/>
  <c r="B3409" i="16"/>
  <c r="B3408" i="16"/>
  <c r="B3407" i="16"/>
  <c r="B3406" i="16"/>
  <c r="B3405" i="16"/>
  <c r="B3404" i="16"/>
  <c r="B3403" i="16"/>
  <c r="B3402" i="16"/>
  <c r="B3401" i="16"/>
  <c r="B3400" i="16"/>
  <c r="B3399" i="16"/>
  <c r="B3398" i="16"/>
  <c r="B3397" i="16"/>
  <c r="B3396" i="16"/>
  <c r="B3395" i="16"/>
  <c r="B3394" i="16"/>
  <c r="B3393" i="16"/>
  <c r="B3392" i="16"/>
  <c r="B3391" i="16"/>
  <c r="B3390" i="16"/>
  <c r="B3389" i="16"/>
  <c r="B3388" i="16"/>
  <c r="B3387" i="16"/>
  <c r="B3386" i="16"/>
  <c r="B3385" i="16"/>
  <c r="B3384" i="16"/>
  <c r="B3383" i="16"/>
  <c r="B3382" i="16"/>
  <c r="B3381" i="16"/>
  <c r="B3380" i="16"/>
  <c r="B3379" i="16"/>
  <c r="B3378" i="16"/>
  <c r="B3377" i="16"/>
  <c r="B3376" i="16"/>
  <c r="B3375" i="16"/>
  <c r="B3374" i="16"/>
  <c r="B3373" i="16"/>
  <c r="B3372" i="16"/>
  <c r="B3371" i="16"/>
  <c r="B3370" i="16"/>
  <c r="B3369" i="16"/>
  <c r="B3368" i="16"/>
  <c r="B3367" i="16"/>
  <c r="B3366" i="16"/>
  <c r="B3365" i="16"/>
  <c r="B3364" i="16"/>
  <c r="B3363" i="16"/>
  <c r="B3362" i="16"/>
  <c r="B3361" i="16"/>
  <c r="B3360" i="16"/>
  <c r="B3359" i="16"/>
  <c r="B3358" i="16"/>
  <c r="B3357" i="16"/>
  <c r="B3356" i="16"/>
  <c r="B3355" i="16"/>
  <c r="B3354" i="16"/>
  <c r="B3353" i="16"/>
  <c r="B3352" i="16"/>
  <c r="B3351" i="16"/>
  <c r="B3350" i="16"/>
  <c r="B3349" i="16"/>
  <c r="B3348" i="16"/>
  <c r="B3347" i="16"/>
  <c r="B3346" i="16"/>
  <c r="B3345" i="16"/>
  <c r="B3344" i="16"/>
  <c r="B3343" i="16"/>
  <c r="B3342" i="16"/>
  <c r="B3341" i="16"/>
  <c r="B3340" i="16"/>
  <c r="B3339" i="16"/>
  <c r="B3338" i="16"/>
  <c r="B3337" i="16"/>
  <c r="B3336" i="16"/>
  <c r="B3335" i="16"/>
  <c r="B3334" i="16"/>
  <c r="B3333" i="16"/>
  <c r="B3332" i="16"/>
  <c r="B3331" i="16"/>
  <c r="B3330" i="16"/>
  <c r="B3329" i="16"/>
  <c r="B3328" i="16"/>
  <c r="B3327" i="16"/>
  <c r="B3326" i="16"/>
  <c r="B3325" i="16"/>
  <c r="B3324" i="16"/>
  <c r="B3323" i="16"/>
  <c r="B3322" i="16"/>
  <c r="B3321" i="16"/>
  <c r="B3320" i="16"/>
  <c r="B3319" i="16"/>
  <c r="B3318" i="16"/>
  <c r="B3317" i="16"/>
  <c r="B3316" i="16"/>
  <c r="B3315" i="16"/>
  <c r="B3314" i="16"/>
  <c r="B3313" i="16"/>
  <c r="B3312" i="16"/>
  <c r="B3311" i="16"/>
  <c r="B3310" i="16"/>
  <c r="B3309" i="16"/>
  <c r="B3308" i="16"/>
  <c r="B3307" i="16"/>
  <c r="B3306" i="16"/>
  <c r="B3305" i="16"/>
  <c r="B3304" i="16"/>
  <c r="B3303" i="16"/>
  <c r="B3302" i="16"/>
  <c r="B3301" i="16"/>
  <c r="B3300" i="16"/>
  <c r="B3299" i="16"/>
  <c r="B3298" i="16"/>
  <c r="B3297" i="16"/>
  <c r="B3296" i="16"/>
  <c r="B3295" i="16"/>
  <c r="B3294" i="16"/>
  <c r="B3293" i="16"/>
  <c r="B3292" i="16"/>
  <c r="B3291" i="16"/>
  <c r="B3290" i="16"/>
  <c r="B3289" i="16"/>
  <c r="B3288" i="16"/>
  <c r="B3287" i="16"/>
  <c r="B3286" i="16"/>
  <c r="B3285" i="16"/>
  <c r="B3284" i="16"/>
  <c r="B3283" i="16"/>
  <c r="B3282" i="16"/>
  <c r="B3281" i="16"/>
  <c r="B3280" i="16"/>
  <c r="B3279" i="16"/>
  <c r="B3278" i="16"/>
  <c r="B3277" i="16"/>
  <c r="B3276" i="16"/>
  <c r="B3275" i="16"/>
  <c r="B3274" i="16"/>
  <c r="B3273" i="16"/>
  <c r="B3272" i="16"/>
  <c r="B3271" i="16"/>
  <c r="B3270" i="16"/>
  <c r="B3269" i="16"/>
  <c r="B3268" i="16"/>
  <c r="B3267" i="16"/>
  <c r="B3266" i="16"/>
  <c r="B3265" i="16"/>
  <c r="B3264" i="16"/>
  <c r="B3263" i="16"/>
  <c r="B3262" i="16"/>
  <c r="B3261" i="16"/>
  <c r="B3260" i="16"/>
  <c r="B3259" i="16"/>
  <c r="B3258" i="16"/>
  <c r="B3257" i="16"/>
  <c r="B3256" i="16"/>
  <c r="B3255" i="16"/>
  <c r="B3254" i="16"/>
  <c r="B3253" i="16"/>
  <c r="B3252" i="16"/>
  <c r="B3251" i="16"/>
  <c r="B3250" i="16"/>
  <c r="B3249" i="16"/>
  <c r="B3248" i="16"/>
  <c r="B3247" i="16"/>
  <c r="B3246" i="16"/>
  <c r="B3245" i="16"/>
  <c r="B3244" i="16"/>
  <c r="B3243" i="16"/>
  <c r="B3242" i="16"/>
  <c r="B3241" i="16"/>
  <c r="B3240" i="16"/>
  <c r="B3239" i="16"/>
  <c r="B3238" i="16"/>
  <c r="B3237" i="16"/>
  <c r="B3236" i="16"/>
  <c r="B3235" i="16"/>
  <c r="B3234" i="16"/>
  <c r="B3233" i="16"/>
  <c r="B3232" i="16"/>
  <c r="B3231" i="16"/>
  <c r="B3230" i="16"/>
  <c r="B3229" i="16"/>
  <c r="B3228" i="16"/>
  <c r="B3227" i="16"/>
  <c r="B3226" i="16"/>
  <c r="B3225" i="16"/>
  <c r="B3224" i="16"/>
  <c r="B3223" i="16"/>
  <c r="B3222" i="16"/>
  <c r="B3221" i="16"/>
  <c r="B3220" i="16"/>
  <c r="B3219" i="16"/>
  <c r="B3218" i="16"/>
  <c r="B3217" i="16"/>
  <c r="B3216" i="16"/>
  <c r="B3215" i="16"/>
  <c r="B3214" i="16"/>
  <c r="B3213" i="16"/>
  <c r="B3212" i="16"/>
  <c r="B3211" i="16"/>
  <c r="B3210" i="16"/>
  <c r="B3209" i="16"/>
  <c r="B3208" i="16"/>
  <c r="B3207" i="16"/>
  <c r="B3206" i="16"/>
  <c r="B3205" i="16"/>
  <c r="B3204" i="16"/>
  <c r="B3203" i="16"/>
  <c r="B3202" i="16"/>
  <c r="B3201" i="16"/>
  <c r="B3200" i="16"/>
  <c r="B3199" i="16"/>
  <c r="B3198" i="16"/>
  <c r="B3197" i="16"/>
  <c r="B3196" i="16"/>
  <c r="B3195" i="16"/>
  <c r="B3194" i="16"/>
  <c r="B3193" i="16"/>
  <c r="B3192" i="16"/>
  <c r="B3191" i="16"/>
  <c r="B3190" i="16"/>
  <c r="B3189" i="16"/>
  <c r="B3188" i="16"/>
  <c r="B3187" i="16"/>
  <c r="B3186" i="16"/>
  <c r="B3185" i="16"/>
  <c r="B3184" i="16"/>
  <c r="B3183" i="16"/>
  <c r="B3182" i="16"/>
  <c r="B3181" i="16"/>
  <c r="B3180" i="16"/>
  <c r="B3179" i="16"/>
  <c r="B3178" i="16"/>
  <c r="B3177" i="16"/>
  <c r="B3176" i="16"/>
  <c r="B3175" i="16"/>
  <c r="B3174" i="16"/>
  <c r="B3173" i="16"/>
  <c r="B3172" i="16"/>
  <c r="B3171" i="16"/>
  <c r="B3170" i="16"/>
  <c r="B3169" i="16"/>
  <c r="B3168" i="16"/>
  <c r="B3167" i="16"/>
  <c r="B3166" i="16"/>
  <c r="B3165" i="16"/>
  <c r="B3164" i="16"/>
  <c r="B3163" i="16"/>
  <c r="B3162" i="16"/>
  <c r="B3161" i="16"/>
  <c r="B3160" i="16"/>
  <c r="B3159" i="16"/>
  <c r="B3158" i="16"/>
  <c r="B3157" i="16"/>
  <c r="B3156" i="16"/>
  <c r="B3155" i="16"/>
  <c r="B3154" i="16"/>
  <c r="B3153" i="16"/>
  <c r="B3152" i="16"/>
  <c r="B3151" i="16"/>
  <c r="B3150" i="16"/>
  <c r="B3149" i="16"/>
  <c r="B3148" i="16"/>
  <c r="B3147" i="16"/>
  <c r="B3146" i="16"/>
  <c r="B3145" i="16"/>
  <c r="B3144" i="16"/>
  <c r="B3143" i="16"/>
  <c r="B3142" i="16"/>
  <c r="B3141" i="16"/>
  <c r="B3140" i="16"/>
  <c r="B3139" i="16"/>
  <c r="B3138" i="16"/>
  <c r="B3137" i="16"/>
  <c r="B3136" i="16"/>
  <c r="B3135" i="16"/>
  <c r="B3134" i="16"/>
  <c r="B3133" i="16"/>
  <c r="B3132" i="16"/>
  <c r="B3131" i="16"/>
  <c r="B3130" i="16"/>
  <c r="B3129" i="16"/>
  <c r="B3128" i="16"/>
  <c r="B3127" i="16"/>
  <c r="B3126" i="16"/>
  <c r="B3125" i="16"/>
  <c r="B3124" i="16"/>
  <c r="B3123" i="16"/>
  <c r="B3122" i="16"/>
  <c r="B3121" i="16"/>
  <c r="B3120" i="16"/>
  <c r="B3119" i="16"/>
  <c r="B3118" i="16"/>
  <c r="B3117" i="16"/>
  <c r="B3116" i="16"/>
  <c r="B3115" i="16"/>
  <c r="B3114" i="16"/>
  <c r="B3113" i="16"/>
  <c r="B3112" i="16"/>
  <c r="B3111" i="16"/>
  <c r="B3110" i="16"/>
  <c r="B3109" i="16"/>
  <c r="B3108" i="16"/>
  <c r="B3107" i="16"/>
  <c r="B3106" i="16"/>
  <c r="B3105" i="16"/>
  <c r="B3104" i="16"/>
  <c r="B3103" i="16"/>
  <c r="B3102" i="16"/>
  <c r="B3101" i="16"/>
  <c r="B3100" i="16"/>
  <c r="B3099" i="16"/>
  <c r="B3098" i="16"/>
  <c r="B3097" i="16"/>
  <c r="B3096" i="16"/>
  <c r="B3095" i="16"/>
  <c r="B3094" i="16"/>
  <c r="B3093" i="16"/>
  <c r="B3092" i="16"/>
  <c r="B3091" i="16"/>
  <c r="B3090" i="16"/>
  <c r="B3089" i="16"/>
  <c r="B3088" i="16"/>
  <c r="B3087" i="16"/>
  <c r="B3086" i="16"/>
  <c r="B3085" i="16"/>
  <c r="B3084" i="16"/>
  <c r="B3083" i="16"/>
  <c r="B3082" i="16"/>
  <c r="B3081" i="16"/>
  <c r="B3080" i="16"/>
  <c r="B3079" i="16"/>
  <c r="B3078" i="16"/>
  <c r="B3077" i="16"/>
  <c r="B3076" i="16"/>
  <c r="B3075" i="16"/>
  <c r="B3074" i="16"/>
  <c r="B3073" i="16"/>
  <c r="B3072" i="16"/>
  <c r="B3071" i="16"/>
  <c r="B3070" i="16"/>
  <c r="B3069" i="16"/>
  <c r="B3068" i="16"/>
  <c r="B3067" i="16"/>
  <c r="B3066" i="16"/>
  <c r="B3065" i="16"/>
  <c r="B3064" i="16"/>
  <c r="B3063" i="16"/>
  <c r="B3062" i="16"/>
  <c r="B3061" i="16"/>
  <c r="B3060" i="16"/>
  <c r="B3059" i="16"/>
  <c r="B3058" i="16"/>
  <c r="B3057" i="16"/>
  <c r="B3056" i="16"/>
  <c r="B3055" i="16"/>
  <c r="B3054" i="16"/>
  <c r="B3053" i="16"/>
  <c r="B3052" i="16"/>
  <c r="B3051" i="16"/>
  <c r="B3050" i="16"/>
  <c r="B3049" i="16"/>
  <c r="B3048" i="16"/>
  <c r="B3047" i="16"/>
  <c r="B3046" i="16"/>
  <c r="B3045" i="16"/>
  <c r="B3044" i="16"/>
  <c r="B3043" i="16"/>
  <c r="B3042" i="16"/>
  <c r="B3041" i="16"/>
  <c r="B3040" i="16"/>
  <c r="B3039" i="16"/>
  <c r="B3038" i="16"/>
  <c r="B3037" i="16"/>
  <c r="B3036" i="16"/>
  <c r="B3035" i="16"/>
  <c r="B3034" i="16"/>
  <c r="B3033" i="16"/>
  <c r="B3032" i="16"/>
  <c r="B3031" i="16"/>
  <c r="B3030" i="16"/>
  <c r="B3029" i="16"/>
  <c r="B3028" i="16"/>
  <c r="B3027" i="16"/>
  <c r="B3026" i="16"/>
  <c r="B3025" i="16"/>
  <c r="B3024" i="16"/>
  <c r="B3023" i="16"/>
  <c r="B3022" i="16"/>
  <c r="B3021" i="16"/>
  <c r="B3020" i="16"/>
  <c r="B3019" i="16"/>
  <c r="B3018" i="16"/>
  <c r="B3017" i="16"/>
  <c r="B3016" i="16"/>
  <c r="B3015" i="16"/>
  <c r="B3014" i="16"/>
  <c r="B3013" i="16"/>
  <c r="B3012" i="16"/>
  <c r="B3011" i="16"/>
  <c r="B3010" i="16"/>
  <c r="B3009" i="16"/>
  <c r="B3008" i="16"/>
  <c r="B3007" i="16"/>
  <c r="B3006" i="16"/>
  <c r="B3005" i="16"/>
  <c r="B3004" i="16"/>
  <c r="B3003" i="16"/>
  <c r="B3002" i="16"/>
  <c r="B3001" i="16"/>
  <c r="B3000" i="16"/>
  <c r="B2999" i="16"/>
  <c r="B2998" i="16"/>
  <c r="B2997" i="16"/>
  <c r="B2996" i="16"/>
  <c r="B2995" i="16"/>
  <c r="B2994" i="16"/>
  <c r="B2993" i="16"/>
  <c r="B2992" i="16"/>
  <c r="B2991" i="16"/>
  <c r="B2990" i="16"/>
  <c r="B2989" i="16"/>
  <c r="B2988" i="16"/>
  <c r="B2987" i="16"/>
  <c r="B2986" i="16"/>
  <c r="B2985" i="16"/>
  <c r="B2984" i="16"/>
  <c r="B2983" i="16"/>
  <c r="B2982" i="16"/>
  <c r="B2981" i="16"/>
  <c r="B2980" i="16"/>
  <c r="B2979" i="16"/>
  <c r="B2978" i="16"/>
  <c r="B2977" i="16"/>
  <c r="B2976" i="16"/>
  <c r="B2975" i="16"/>
  <c r="B2974" i="16"/>
  <c r="B2973" i="16"/>
  <c r="B2972" i="16"/>
  <c r="B2971" i="16"/>
  <c r="B2970" i="16"/>
  <c r="B2969" i="16"/>
  <c r="B2968" i="16"/>
  <c r="B2967" i="16"/>
  <c r="B2966" i="16"/>
  <c r="B2965" i="16"/>
  <c r="B2964" i="16"/>
  <c r="B2963" i="16"/>
  <c r="B2962" i="16"/>
  <c r="B2961" i="16"/>
  <c r="B2960" i="16"/>
  <c r="B2959" i="16"/>
  <c r="B2958" i="16"/>
  <c r="B2957" i="16"/>
  <c r="B2956" i="16"/>
  <c r="B2955" i="16"/>
  <c r="B2954" i="16"/>
  <c r="B2953" i="16"/>
  <c r="B2952" i="16"/>
  <c r="B2951" i="16"/>
  <c r="B2950" i="16"/>
  <c r="B2949" i="16"/>
  <c r="B2948" i="16"/>
  <c r="B2947" i="16"/>
  <c r="B2946" i="16"/>
  <c r="B2945" i="16"/>
  <c r="B2944" i="16"/>
  <c r="B2943" i="16"/>
  <c r="B2942" i="16"/>
  <c r="B2941" i="16"/>
  <c r="B2940" i="16"/>
  <c r="B2939" i="16"/>
  <c r="B2938" i="16"/>
  <c r="B2937" i="16"/>
  <c r="B2936" i="16"/>
  <c r="B2935" i="16"/>
  <c r="B2934" i="16"/>
  <c r="B2933" i="16"/>
  <c r="B2932" i="16"/>
  <c r="B2931" i="16"/>
  <c r="B2930" i="16"/>
  <c r="B2929" i="16"/>
  <c r="B2928" i="16"/>
  <c r="B2927" i="16"/>
  <c r="B2926" i="16"/>
  <c r="B2925" i="16"/>
  <c r="B2924" i="16"/>
  <c r="B2923" i="16"/>
  <c r="B2922" i="16"/>
  <c r="B2921" i="16"/>
  <c r="B2920" i="16"/>
  <c r="B2919" i="16"/>
  <c r="B2918" i="16"/>
  <c r="B2917" i="16"/>
  <c r="B2916" i="16"/>
  <c r="B2915" i="16"/>
  <c r="B2914" i="16"/>
  <c r="B2913" i="16"/>
  <c r="B2912" i="16"/>
  <c r="B2911" i="16"/>
  <c r="B2910" i="16"/>
  <c r="B2909" i="16"/>
  <c r="B2908" i="16"/>
  <c r="B2907" i="16"/>
  <c r="B2906" i="16"/>
  <c r="B2905" i="16"/>
  <c r="B2904" i="16"/>
  <c r="B2903" i="16"/>
  <c r="B2902" i="16"/>
  <c r="B2901" i="16"/>
  <c r="B2900" i="16"/>
  <c r="B2899" i="16"/>
  <c r="B2898" i="16"/>
  <c r="B2897" i="16"/>
  <c r="B2896" i="16"/>
  <c r="B2895" i="16"/>
  <c r="B2894" i="16"/>
  <c r="B2893" i="16"/>
  <c r="B2892" i="16"/>
  <c r="B2891" i="16"/>
  <c r="B2890" i="16"/>
  <c r="B2889" i="16"/>
  <c r="B2888" i="16"/>
  <c r="B2887" i="16"/>
  <c r="B2886" i="16"/>
  <c r="B2885" i="16"/>
  <c r="B2884" i="16"/>
  <c r="B2883" i="16"/>
  <c r="B2882" i="16"/>
  <c r="B2881" i="16"/>
  <c r="B2880" i="16"/>
  <c r="B2879" i="16"/>
  <c r="B2878" i="16"/>
  <c r="B2877" i="16"/>
  <c r="B2876" i="16"/>
  <c r="B2875" i="16"/>
  <c r="B2874" i="16"/>
  <c r="B2873" i="16"/>
  <c r="B2872" i="16"/>
  <c r="B2871" i="16"/>
  <c r="B2870" i="16"/>
  <c r="B2869" i="16"/>
  <c r="B2868" i="16"/>
  <c r="B2867" i="16"/>
  <c r="B2866" i="16"/>
  <c r="B2865" i="16"/>
  <c r="B2864" i="16"/>
  <c r="B2863" i="16"/>
  <c r="B2862" i="16"/>
  <c r="B2861" i="16"/>
  <c r="B2860" i="16"/>
  <c r="B2859" i="16"/>
  <c r="B2858" i="16"/>
  <c r="B2857" i="16"/>
  <c r="B2856" i="16"/>
  <c r="B2855" i="16"/>
  <c r="B2854" i="16"/>
  <c r="B2853" i="16"/>
  <c r="B2852" i="16"/>
  <c r="B2851" i="16"/>
  <c r="B2850" i="16"/>
  <c r="B2849" i="16"/>
  <c r="B2848" i="16"/>
  <c r="B2847" i="16"/>
  <c r="B2846" i="16"/>
  <c r="B2845" i="16"/>
  <c r="B2844" i="16"/>
  <c r="B2843" i="16"/>
  <c r="B2842" i="16"/>
  <c r="B2841" i="16"/>
  <c r="B2840" i="16"/>
  <c r="B2839" i="16"/>
  <c r="B2838" i="16"/>
  <c r="B2837" i="16"/>
  <c r="B2836" i="16"/>
  <c r="B2835" i="16"/>
  <c r="B2834" i="16"/>
  <c r="B2833" i="16"/>
  <c r="B2832" i="16"/>
  <c r="B2831" i="16"/>
  <c r="B2830" i="16"/>
  <c r="B2829" i="16"/>
  <c r="B2828" i="16"/>
  <c r="B2827" i="16"/>
  <c r="B2826" i="16"/>
  <c r="B2825" i="16"/>
  <c r="B2824" i="16"/>
  <c r="B2823" i="16"/>
  <c r="B2822" i="16"/>
  <c r="B2821" i="16"/>
  <c r="B2820" i="16"/>
  <c r="B2819" i="16"/>
  <c r="B2818" i="16"/>
  <c r="B2817" i="16"/>
  <c r="B2816" i="16"/>
  <c r="B2815" i="16"/>
  <c r="B2814" i="16"/>
  <c r="B2813" i="16"/>
  <c r="B2812" i="16"/>
  <c r="B2811" i="16"/>
  <c r="B2810" i="16"/>
  <c r="B2809" i="16"/>
  <c r="B2808" i="16"/>
  <c r="B2807" i="16"/>
  <c r="B2806" i="16"/>
  <c r="B2805" i="16"/>
  <c r="B2804" i="16"/>
  <c r="B2803" i="16"/>
  <c r="B2802" i="16"/>
  <c r="B2801" i="16"/>
  <c r="B2800" i="16"/>
  <c r="B2799" i="16"/>
  <c r="B2798" i="16"/>
  <c r="B2797" i="16"/>
  <c r="B2796" i="16"/>
  <c r="B2795" i="16"/>
  <c r="B2794" i="16"/>
  <c r="B2793" i="16"/>
  <c r="B2792" i="16"/>
  <c r="B2791" i="16"/>
  <c r="B2790" i="16"/>
  <c r="B2789" i="16"/>
  <c r="B2788" i="16"/>
  <c r="B2787" i="16"/>
  <c r="B2786" i="16"/>
  <c r="B2785" i="16"/>
  <c r="B2784" i="16"/>
  <c r="B2783" i="16"/>
  <c r="B2782" i="16"/>
  <c r="B2781" i="16"/>
  <c r="B2780" i="16"/>
  <c r="B2779" i="16"/>
  <c r="B2778" i="16"/>
  <c r="B2777" i="16"/>
  <c r="B2776" i="16"/>
  <c r="B2775" i="16"/>
  <c r="B2774" i="16"/>
  <c r="B2773" i="16"/>
  <c r="B2772" i="16"/>
  <c r="B2771" i="16"/>
  <c r="B2770" i="16"/>
  <c r="B2769" i="16"/>
  <c r="B2768" i="16"/>
  <c r="B2767" i="16"/>
  <c r="B2766" i="16"/>
  <c r="B2765" i="16"/>
  <c r="B2764" i="16"/>
  <c r="B2763" i="16"/>
  <c r="B2762" i="16"/>
  <c r="B2761" i="16"/>
  <c r="B2760" i="16"/>
  <c r="B2759" i="16"/>
  <c r="B2758" i="16"/>
  <c r="B2757" i="16"/>
  <c r="B2756" i="16"/>
  <c r="B2755" i="16"/>
  <c r="B2754" i="16"/>
  <c r="B2753" i="16"/>
  <c r="B2752" i="16"/>
  <c r="B2751" i="16"/>
  <c r="B2750" i="16"/>
  <c r="B2749" i="16"/>
  <c r="B2748" i="16"/>
  <c r="B2747" i="16"/>
  <c r="B2746" i="16"/>
  <c r="B2745" i="16"/>
  <c r="B2744" i="16"/>
  <c r="B2743" i="16"/>
  <c r="B2742" i="16"/>
  <c r="B2741" i="16"/>
  <c r="B2740" i="16"/>
  <c r="B2739" i="16"/>
  <c r="B2738" i="16"/>
  <c r="B2737" i="16"/>
  <c r="B2736" i="16"/>
  <c r="B2735" i="16"/>
  <c r="B2734" i="16"/>
  <c r="B2733" i="16"/>
  <c r="B2732" i="16"/>
  <c r="B2731" i="16"/>
  <c r="B2730" i="16"/>
  <c r="B2729" i="16"/>
  <c r="B2728" i="16"/>
  <c r="B2727" i="16"/>
  <c r="B2726" i="16"/>
  <c r="B2725" i="16"/>
  <c r="B2724" i="16"/>
  <c r="B2723" i="16"/>
  <c r="B2722" i="16"/>
  <c r="B2721" i="16"/>
  <c r="B2720" i="16"/>
  <c r="B2719" i="16"/>
  <c r="B2718" i="16"/>
  <c r="B2717" i="16"/>
  <c r="B2716" i="16"/>
  <c r="B2715" i="16"/>
  <c r="B2714" i="16"/>
  <c r="B2713" i="16"/>
  <c r="B2712" i="16"/>
  <c r="B2711" i="16"/>
  <c r="B2710" i="16"/>
  <c r="B2709" i="16"/>
  <c r="B2708" i="16"/>
  <c r="B2707" i="16"/>
  <c r="B2706" i="16"/>
  <c r="B2705" i="16"/>
  <c r="B2704" i="16"/>
  <c r="B2703" i="16"/>
  <c r="B2702" i="16"/>
  <c r="B2701" i="16"/>
  <c r="B2700" i="16"/>
  <c r="B2699" i="16"/>
  <c r="B2698" i="16"/>
  <c r="B2697" i="16"/>
  <c r="B2696" i="16"/>
  <c r="B2695" i="16"/>
  <c r="B2694" i="16"/>
  <c r="B2693" i="16"/>
  <c r="B2692" i="16"/>
  <c r="B2691" i="16"/>
  <c r="B2690" i="16"/>
  <c r="B2689" i="16"/>
  <c r="B2688" i="16"/>
  <c r="B2687" i="16"/>
  <c r="B2686" i="16"/>
  <c r="B2685" i="16"/>
  <c r="B2684" i="16"/>
  <c r="B2683" i="16"/>
  <c r="B2682" i="16"/>
  <c r="B2681" i="16"/>
  <c r="B2680" i="16"/>
  <c r="B2679" i="16"/>
  <c r="B2678" i="16"/>
  <c r="B2677" i="16"/>
  <c r="B2676" i="16"/>
  <c r="B2675" i="16"/>
  <c r="B2674" i="16"/>
  <c r="B2673" i="16"/>
  <c r="B2672" i="16"/>
  <c r="B2671" i="16"/>
  <c r="B2670" i="16"/>
  <c r="B2669" i="16"/>
  <c r="B2668" i="16"/>
  <c r="B2667" i="16"/>
  <c r="B2666" i="16"/>
  <c r="B2665" i="16"/>
  <c r="B2664" i="16"/>
  <c r="B2663" i="16"/>
  <c r="B2662" i="16"/>
  <c r="B2661" i="16"/>
  <c r="B2660" i="16"/>
  <c r="B2659" i="16"/>
  <c r="B2658" i="16"/>
  <c r="B2657" i="16"/>
  <c r="B2656" i="16"/>
  <c r="B2655" i="16"/>
  <c r="B2654" i="16"/>
  <c r="B2653" i="16"/>
  <c r="B2652" i="16"/>
  <c r="B2651" i="16"/>
  <c r="B2650" i="16"/>
  <c r="B2649" i="16"/>
  <c r="B2648" i="16"/>
  <c r="B2647" i="16"/>
  <c r="B2646" i="16"/>
  <c r="B2645" i="16"/>
  <c r="B2644" i="16"/>
  <c r="B2643" i="16"/>
  <c r="B2642" i="16"/>
  <c r="B2641" i="16"/>
  <c r="B2640" i="16"/>
  <c r="B2639" i="16"/>
  <c r="B2638" i="16"/>
  <c r="B2637" i="16"/>
  <c r="B2636" i="16"/>
  <c r="B2635" i="16"/>
  <c r="B2634" i="16"/>
  <c r="B2633" i="16"/>
  <c r="B2632" i="16"/>
  <c r="B2631" i="16"/>
  <c r="B2630" i="16"/>
  <c r="B2629" i="16"/>
  <c r="B2628" i="16"/>
  <c r="B2627" i="16"/>
  <c r="B2626" i="16"/>
  <c r="B2625" i="16"/>
  <c r="B2624" i="16"/>
  <c r="B2623" i="16"/>
  <c r="B2622" i="16"/>
  <c r="B2621" i="16"/>
  <c r="B2620" i="16"/>
  <c r="B2619" i="16"/>
  <c r="B2618" i="16"/>
  <c r="B2617" i="16"/>
  <c r="B2616" i="16"/>
  <c r="B2615" i="16"/>
  <c r="B2614" i="16"/>
  <c r="B2613" i="16"/>
  <c r="B2612" i="16"/>
  <c r="B2611" i="16"/>
  <c r="B2610" i="16"/>
  <c r="B2609" i="16"/>
  <c r="B2608" i="16"/>
  <c r="B2607" i="16"/>
  <c r="B2606" i="16"/>
  <c r="B2605" i="16"/>
  <c r="B2604" i="16"/>
  <c r="B2603" i="16"/>
  <c r="B2602" i="16"/>
  <c r="B2601" i="16"/>
  <c r="B2600" i="16"/>
  <c r="B2599" i="16"/>
  <c r="B2598" i="16"/>
  <c r="B2597" i="16"/>
  <c r="B2596" i="16"/>
  <c r="B2595" i="16"/>
  <c r="B2594" i="16"/>
  <c r="B2593" i="16"/>
  <c r="B2592" i="16"/>
  <c r="B2591" i="16"/>
  <c r="B2590" i="16"/>
  <c r="B2589" i="16"/>
  <c r="B2588" i="16"/>
  <c r="B2587" i="16"/>
  <c r="B2586" i="16"/>
  <c r="B2585" i="16"/>
  <c r="B2584" i="16"/>
  <c r="B2583" i="16"/>
  <c r="B2582" i="16"/>
  <c r="B2581" i="16"/>
  <c r="B2580" i="16"/>
  <c r="B2579" i="16"/>
  <c r="B2578" i="16"/>
  <c r="B2577" i="16"/>
  <c r="B2576" i="16"/>
  <c r="B2575" i="16"/>
  <c r="B2574" i="16"/>
  <c r="B2573" i="16"/>
  <c r="B2572" i="16"/>
  <c r="B2571" i="16"/>
  <c r="B2570" i="16"/>
  <c r="B2569" i="16"/>
  <c r="B2568" i="16"/>
  <c r="B2567" i="16"/>
  <c r="B2566" i="16"/>
  <c r="B2565" i="16"/>
  <c r="B2564" i="16"/>
  <c r="B2563" i="16"/>
  <c r="B2562" i="16"/>
  <c r="B2561" i="16"/>
  <c r="B2560" i="16"/>
  <c r="B2559" i="16"/>
  <c r="B2558" i="16"/>
  <c r="B2557" i="16"/>
  <c r="B2556" i="16"/>
  <c r="B2555" i="16"/>
  <c r="B2554" i="16"/>
  <c r="B2553" i="16"/>
  <c r="B2552" i="16"/>
  <c r="B2551" i="16"/>
  <c r="B2550" i="16"/>
  <c r="B2549" i="16"/>
  <c r="B2548" i="16"/>
  <c r="B2547" i="16"/>
  <c r="B2546" i="16"/>
  <c r="B2545" i="16"/>
  <c r="B2544" i="16"/>
  <c r="B2543" i="16"/>
  <c r="B2542" i="16"/>
  <c r="B2541" i="16"/>
  <c r="B2540" i="16"/>
  <c r="B2539" i="16"/>
  <c r="B2538" i="16"/>
  <c r="B2537" i="16"/>
  <c r="B2536" i="16"/>
  <c r="B2535" i="16"/>
  <c r="B2534" i="16"/>
  <c r="B2533" i="16"/>
  <c r="B2532" i="16"/>
  <c r="B2531" i="16"/>
  <c r="B2530" i="16"/>
  <c r="B2529" i="16"/>
  <c r="B2528" i="16"/>
  <c r="B2527" i="16"/>
  <c r="B2526" i="16"/>
  <c r="B2525" i="16"/>
  <c r="B2524" i="16"/>
  <c r="B2523" i="16"/>
  <c r="B2522" i="16"/>
  <c r="B2521" i="16"/>
  <c r="B2520" i="16"/>
  <c r="B2519" i="16"/>
  <c r="B2518" i="16"/>
  <c r="B2517" i="16"/>
  <c r="B2516" i="16"/>
  <c r="B2515" i="16"/>
  <c r="B2514" i="16"/>
  <c r="B2513" i="16"/>
  <c r="B2512" i="16"/>
  <c r="B2511" i="16"/>
  <c r="B2510" i="16"/>
  <c r="B2509" i="16"/>
  <c r="B2508" i="16"/>
  <c r="B2507" i="16"/>
  <c r="B2506" i="16"/>
  <c r="B2505" i="16"/>
  <c r="B2504" i="16"/>
  <c r="B2503" i="16"/>
  <c r="B2502" i="16"/>
  <c r="B2501" i="16"/>
  <c r="B2500" i="16"/>
  <c r="B2499" i="16"/>
  <c r="B2498" i="16"/>
  <c r="B2497" i="16"/>
  <c r="B2496" i="16"/>
  <c r="B2495" i="16"/>
  <c r="B2494" i="16"/>
  <c r="B2493" i="16"/>
  <c r="B2492" i="16"/>
  <c r="B2491" i="16"/>
  <c r="B2490" i="16"/>
  <c r="B2489" i="16"/>
  <c r="B2488" i="16"/>
  <c r="B2487" i="16"/>
  <c r="B2486" i="16"/>
  <c r="B2485" i="16"/>
  <c r="B2484" i="16"/>
  <c r="B2483" i="16"/>
  <c r="B2482" i="16"/>
  <c r="B2481" i="16"/>
  <c r="B2480" i="16"/>
  <c r="B2479" i="16"/>
  <c r="B2478" i="16"/>
  <c r="B2477" i="16"/>
  <c r="B2476" i="16"/>
  <c r="B2475" i="16"/>
  <c r="B2474" i="16"/>
  <c r="B2473" i="16"/>
  <c r="B2472" i="16"/>
  <c r="B2471" i="16"/>
  <c r="B2470" i="16"/>
  <c r="B2469" i="16"/>
  <c r="B2468" i="16"/>
  <c r="B2467" i="16"/>
  <c r="B2466" i="16"/>
  <c r="B2465" i="16"/>
  <c r="B2464" i="16"/>
  <c r="B2463" i="16"/>
  <c r="B2462" i="16"/>
  <c r="B2461" i="16"/>
  <c r="B2460" i="16"/>
  <c r="B2459" i="16"/>
  <c r="B2458" i="16"/>
  <c r="B2457" i="16"/>
  <c r="B2456" i="16"/>
  <c r="B2455" i="16"/>
  <c r="B2454" i="16"/>
  <c r="B2453" i="16"/>
  <c r="B2452" i="16"/>
  <c r="B2451" i="16"/>
  <c r="B2450" i="16"/>
  <c r="B2449" i="16"/>
  <c r="B2448" i="16"/>
  <c r="B2447" i="16"/>
  <c r="B2446" i="16"/>
  <c r="B2445" i="16"/>
  <c r="B2444" i="16"/>
  <c r="B2443" i="16"/>
  <c r="B2442" i="16"/>
  <c r="B2441" i="16"/>
  <c r="B2440" i="16"/>
  <c r="B2439" i="16"/>
  <c r="B2438" i="16"/>
  <c r="B2437" i="16"/>
  <c r="B2436" i="16"/>
  <c r="B2435" i="16"/>
  <c r="B2434" i="16"/>
  <c r="B2433" i="16"/>
  <c r="B2432" i="16"/>
  <c r="B2431" i="16"/>
  <c r="B2430" i="16"/>
  <c r="B2429" i="16"/>
  <c r="B2428" i="16"/>
  <c r="B2427" i="16"/>
  <c r="B2426" i="16"/>
  <c r="B2425" i="16"/>
  <c r="B2424" i="16"/>
  <c r="B2423" i="16"/>
  <c r="B2422" i="16"/>
  <c r="B2421" i="16"/>
  <c r="B2420" i="16"/>
  <c r="B2419" i="16"/>
  <c r="B2418" i="16"/>
  <c r="B2417" i="16"/>
  <c r="B2416" i="16"/>
  <c r="B2415" i="16"/>
  <c r="B2414" i="16"/>
  <c r="B2413" i="16"/>
  <c r="B2412" i="16"/>
  <c r="B2411" i="16"/>
  <c r="B2410" i="16"/>
  <c r="B2409" i="16"/>
  <c r="B2408" i="16"/>
  <c r="B2407" i="16"/>
  <c r="B2406" i="16"/>
  <c r="B2405" i="16"/>
  <c r="B2404" i="16"/>
  <c r="B2403" i="16"/>
  <c r="B2402" i="16"/>
  <c r="B2401" i="16"/>
  <c r="B2400" i="16"/>
  <c r="B2399" i="16"/>
  <c r="B2398" i="16"/>
  <c r="B2397" i="16"/>
  <c r="B2396" i="16"/>
  <c r="B2395" i="16"/>
  <c r="B2394" i="16"/>
  <c r="B2393" i="16"/>
  <c r="B2392" i="16"/>
  <c r="B2391" i="16"/>
  <c r="B2390" i="16"/>
  <c r="B2389" i="16"/>
  <c r="B2388" i="16"/>
  <c r="B2387" i="16"/>
  <c r="B2386" i="16"/>
  <c r="B2385" i="16"/>
  <c r="B2384" i="16"/>
  <c r="B2383" i="16"/>
  <c r="B2382" i="16"/>
  <c r="B2381" i="16"/>
  <c r="B2380" i="16"/>
  <c r="B2379" i="16"/>
  <c r="B2378" i="16"/>
  <c r="B2377" i="16"/>
  <c r="B2376" i="16"/>
  <c r="B2375" i="16"/>
  <c r="B2374" i="16"/>
  <c r="B2373" i="16"/>
  <c r="B2372" i="16"/>
  <c r="B2371" i="16"/>
  <c r="B2370" i="16"/>
  <c r="B2369" i="16"/>
  <c r="B2368" i="16"/>
  <c r="B2367" i="16"/>
  <c r="B2366" i="16"/>
  <c r="B2365" i="16"/>
  <c r="B2364" i="16"/>
  <c r="B2363" i="16"/>
  <c r="B2362" i="16"/>
  <c r="B2361" i="16"/>
  <c r="B2360" i="16"/>
  <c r="B2359" i="16"/>
  <c r="B2358" i="16"/>
  <c r="B2357" i="16"/>
  <c r="B2356" i="16"/>
  <c r="B2355" i="16"/>
  <c r="B2354" i="16"/>
  <c r="B2353" i="16"/>
  <c r="B2352" i="16"/>
  <c r="B2351" i="16"/>
  <c r="B2350" i="16"/>
  <c r="B2349" i="16"/>
  <c r="B2348" i="16"/>
  <c r="B2347" i="16"/>
  <c r="B2346" i="16"/>
  <c r="B2345" i="16"/>
  <c r="B2344" i="16"/>
  <c r="B2343" i="16"/>
  <c r="B2342" i="16"/>
  <c r="B2341" i="16"/>
  <c r="B2340" i="16"/>
  <c r="B2339" i="16"/>
  <c r="B2338" i="16"/>
  <c r="B2337" i="16"/>
  <c r="B2336" i="16"/>
  <c r="B2335" i="16"/>
  <c r="B2334" i="16"/>
  <c r="B2333" i="16"/>
  <c r="B2332" i="16"/>
  <c r="B2331" i="16"/>
  <c r="B2330" i="16"/>
  <c r="B2329" i="16"/>
  <c r="B2328" i="16"/>
  <c r="B2327" i="16"/>
  <c r="B2326" i="16"/>
  <c r="B2325" i="16"/>
  <c r="B2324" i="16"/>
  <c r="B2323" i="16"/>
  <c r="B2322" i="16"/>
  <c r="B2321" i="16"/>
  <c r="B2320" i="16"/>
  <c r="B2319" i="16"/>
  <c r="B2318" i="16"/>
  <c r="B2317" i="16"/>
  <c r="B2316" i="16"/>
  <c r="B2315" i="16"/>
  <c r="B2314" i="16"/>
  <c r="B2313" i="16"/>
  <c r="B2312" i="16"/>
  <c r="B2311" i="16"/>
  <c r="B2310" i="16"/>
  <c r="B2309" i="16"/>
  <c r="B2308" i="16"/>
  <c r="B2307" i="16"/>
  <c r="B2306" i="16"/>
  <c r="B2305" i="16"/>
  <c r="B2304" i="16"/>
  <c r="B2303" i="16"/>
  <c r="B2302" i="16"/>
  <c r="B2301" i="16"/>
  <c r="B2300" i="16"/>
  <c r="B2299" i="16"/>
  <c r="B2298" i="16"/>
  <c r="B2297" i="16"/>
  <c r="B2296" i="16"/>
  <c r="B2295" i="16"/>
  <c r="B2294" i="16"/>
  <c r="B2293" i="16"/>
  <c r="B2292" i="16"/>
  <c r="B2291" i="16"/>
  <c r="B2290" i="16"/>
  <c r="B2289" i="16"/>
  <c r="B2288" i="16"/>
  <c r="B2287" i="16"/>
  <c r="B2286" i="16"/>
  <c r="B2285" i="16"/>
  <c r="B2284" i="16"/>
  <c r="B2283" i="16"/>
  <c r="B2282" i="16"/>
  <c r="B2281" i="16"/>
  <c r="B2280" i="16"/>
  <c r="B2279" i="16"/>
  <c r="B2278" i="16"/>
  <c r="B2277" i="16"/>
  <c r="B2276" i="16"/>
  <c r="B2275" i="16"/>
  <c r="B2274" i="16"/>
  <c r="B2273" i="16"/>
  <c r="B2272" i="16"/>
  <c r="B2271" i="16"/>
  <c r="B2270" i="16"/>
  <c r="B2269" i="16"/>
  <c r="B2268" i="16"/>
  <c r="B2267" i="16"/>
  <c r="B2266" i="16"/>
  <c r="B2265" i="16"/>
  <c r="B2264" i="16"/>
  <c r="B2263" i="16"/>
  <c r="B2262" i="16"/>
  <c r="B2261" i="16"/>
  <c r="B2260" i="16"/>
  <c r="B2259" i="16"/>
  <c r="B2258" i="16"/>
  <c r="B2257" i="16"/>
  <c r="B2256" i="16"/>
  <c r="B2255" i="16"/>
  <c r="B2254" i="16"/>
  <c r="B2253" i="16"/>
  <c r="B2252" i="16"/>
  <c r="B2251" i="16"/>
  <c r="B2250" i="16"/>
  <c r="B2249" i="16"/>
  <c r="B2248" i="16"/>
  <c r="B2247" i="16"/>
  <c r="B2246" i="16"/>
  <c r="B2245" i="16"/>
  <c r="B2244" i="16"/>
  <c r="B2243" i="16"/>
  <c r="B2242" i="16"/>
  <c r="B2241" i="16"/>
  <c r="B2240" i="16"/>
  <c r="B2239" i="16"/>
  <c r="B2238" i="16"/>
  <c r="B2237" i="16"/>
  <c r="B2236" i="16"/>
  <c r="B2235" i="16"/>
  <c r="B2234" i="16"/>
  <c r="B2233" i="16"/>
  <c r="B2232" i="16"/>
  <c r="B2231" i="16"/>
  <c r="B2230" i="16"/>
  <c r="B2229" i="16"/>
  <c r="B2228" i="16"/>
  <c r="B2227" i="16"/>
  <c r="B2226" i="16"/>
  <c r="B2225" i="16"/>
  <c r="B2224" i="16"/>
  <c r="B2223" i="16"/>
  <c r="B2222" i="16"/>
  <c r="B2221" i="16"/>
  <c r="B2220" i="16"/>
  <c r="B2219" i="16"/>
  <c r="B2218" i="16"/>
  <c r="B2217" i="16"/>
  <c r="B2216" i="16"/>
  <c r="B2215" i="16"/>
  <c r="B2214" i="16"/>
  <c r="B2213" i="16"/>
  <c r="B2212" i="16"/>
  <c r="B2211" i="16"/>
  <c r="B2210" i="16"/>
  <c r="B2209" i="16"/>
  <c r="B2208" i="16"/>
  <c r="B2207" i="16"/>
  <c r="B2206" i="16"/>
  <c r="B2205" i="16"/>
  <c r="B2204" i="16"/>
  <c r="B2203" i="16"/>
  <c r="B2202" i="16"/>
  <c r="B2201" i="16"/>
  <c r="B2200" i="16"/>
  <c r="B2199" i="16"/>
  <c r="B2198" i="16"/>
  <c r="B2197" i="16"/>
  <c r="B2196" i="16"/>
  <c r="B2195" i="16"/>
  <c r="B2194" i="16"/>
  <c r="B2193" i="16"/>
  <c r="B2192" i="16"/>
  <c r="B2191" i="16"/>
  <c r="B2190" i="16"/>
  <c r="B2189" i="16"/>
  <c r="B2188" i="16"/>
  <c r="B2187" i="16"/>
  <c r="B2186" i="16"/>
  <c r="B2185" i="16"/>
  <c r="B2184" i="16"/>
  <c r="B2183" i="16"/>
  <c r="B2182" i="16"/>
  <c r="B2181" i="16"/>
  <c r="B2180" i="16"/>
  <c r="B2179" i="16"/>
  <c r="B2178" i="16"/>
  <c r="B2177" i="16"/>
  <c r="B2176" i="16"/>
  <c r="B2175" i="16"/>
  <c r="B2174" i="16"/>
  <c r="B2173" i="16"/>
  <c r="B2172" i="16"/>
  <c r="B2171" i="16"/>
  <c r="B2170" i="16"/>
  <c r="B2169" i="16"/>
  <c r="B2168" i="16"/>
  <c r="B2167" i="16"/>
  <c r="B2166" i="16"/>
  <c r="B2165" i="16"/>
  <c r="B2164" i="16"/>
  <c r="B2163" i="16"/>
  <c r="B2162" i="16"/>
  <c r="B2161" i="16"/>
  <c r="B2160" i="16"/>
  <c r="B2159" i="16"/>
  <c r="B2158" i="16"/>
  <c r="B2157" i="16"/>
  <c r="B2156" i="16"/>
  <c r="B2155" i="16"/>
  <c r="B2154" i="16"/>
  <c r="B2153" i="16"/>
  <c r="B2152" i="16"/>
  <c r="B2151" i="16"/>
  <c r="B2150" i="16"/>
  <c r="B2149" i="16"/>
  <c r="B2148" i="16"/>
  <c r="B2147" i="16"/>
  <c r="B2146" i="16"/>
  <c r="B2145" i="16"/>
  <c r="B2144" i="16"/>
  <c r="B2143" i="16"/>
  <c r="B2142" i="16"/>
  <c r="B2141" i="16"/>
  <c r="B2140" i="16"/>
  <c r="B2139" i="16"/>
  <c r="B2138" i="16"/>
  <c r="B2137" i="16"/>
  <c r="B2136" i="16"/>
  <c r="B2135" i="16"/>
  <c r="B2134" i="16"/>
  <c r="B2133" i="16"/>
  <c r="B2132" i="16"/>
  <c r="B2131" i="16"/>
  <c r="B2130" i="16"/>
  <c r="B2129" i="16"/>
  <c r="B2128" i="16"/>
  <c r="B2127" i="16"/>
  <c r="B2126" i="16"/>
  <c r="B2125" i="16"/>
  <c r="B2124" i="16"/>
  <c r="B2123" i="16"/>
  <c r="B2122" i="16"/>
  <c r="B2121" i="16"/>
  <c r="B2120" i="16"/>
  <c r="B2119" i="16"/>
  <c r="B2118" i="16"/>
  <c r="B2117" i="16"/>
  <c r="B2116" i="16"/>
  <c r="B2115" i="16"/>
  <c r="B2114" i="16"/>
  <c r="B2113" i="16"/>
  <c r="B2112" i="16"/>
  <c r="B2111" i="16"/>
  <c r="B2110" i="16"/>
  <c r="B2109" i="16"/>
  <c r="B2108" i="16"/>
  <c r="B2107" i="16"/>
  <c r="B2106" i="16"/>
  <c r="B2105" i="16"/>
  <c r="B2104" i="16"/>
  <c r="B2103" i="16"/>
  <c r="B2102" i="16"/>
  <c r="B2101" i="16"/>
  <c r="B2100" i="16"/>
  <c r="B2099" i="16"/>
  <c r="B2098" i="16"/>
  <c r="B2097" i="16"/>
  <c r="B2096" i="16"/>
  <c r="B2095" i="16"/>
  <c r="B2094" i="16"/>
  <c r="B2093" i="16"/>
  <c r="B2092" i="16"/>
  <c r="B2091" i="16"/>
  <c r="B2090" i="16"/>
  <c r="B2089" i="16"/>
  <c r="B2088" i="16"/>
  <c r="B2087" i="16"/>
  <c r="B2086" i="16"/>
  <c r="B2085" i="16"/>
  <c r="B2084" i="16"/>
  <c r="B2083" i="16"/>
  <c r="B2082" i="16"/>
  <c r="B2081" i="16"/>
  <c r="B2080" i="16"/>
  <c r="B2079" i="16"/>
  <c r="B2078" i="16"/>
  <c r="B2077" i="16"/>
  <c r="B2076" i="16"/>
  <c r="B2075" i="16"/>
  <c r="B2074" i="16"/>
  <c r="B2073" i="16"/>
  <c r="B2072" i="16"/>
  <c r="B2071" i="16"/>
  <c r="B2070" i="16"/>
  <c r="B2069" i="16"/>
  <c r="B2068" i="16"/>
  <c r="B2067" i="16"/>
  <c r="B2066" i="16"/>
  <c r="B2065" i="16"/>
  <c r="B2064" i="16"/>
  <c r="B2063" i="16"/>
  <c r="B2062" i="16"/>
  <c r="B2061" i="16"/>
  <c r="B2060" i="16"/>
  <c r="B2059" i="16"/>
  <c r="B2058" i="16"/>
  <c r="B2057" i="16"/>
  <c r="B2056" i="16"/>
  <c r="B2055" i="16"/>
  <c r="B2054" i="16"/>
  <c r="B2053" i="16"/>
  <c r="B2052" i="16"/>
  <c r="B2051" i="16"/>
  <c r="B2050" i="16"/>
  <c r="B2049" i="16"/>
  <c r="B2048" i="16"/>
  <c r="B2047" i="16"/>
  <c r="B2046" i="16"/>
  <c r="B2045" i="16"/>
  <c r="B2044" i="16"/>
  <c r="B2043" i="16"/>
  <c r="B2042" i="16"/>
  <c r="B2041" i="16"/>
  <c r="B2040" i="16"/>
  <c r="B2039" i="16"/>
  <c r="B2038" i="16"/>
  <c r="B2037" i="16"/>
  <c r="B2036" i="16"/>
  <c r="B2035" i="16"/>
  <c r="B2034" i="16"/>
  <c r="B2033" i="16"/>
  <c r="B2032" i="16"/>
  <c r="B2031" i="16"/>
  <c r="B2030" i="16"/>
  <c r="B2029" i="16"/>
  <c r="B2028" i="16"/>
  <c r="B2027" i="16"/>
  <c r="B2026" i="16"/>
  <c r="B2025" i="16"/>
  <c r="B2024" i="16"/>
  <c r="B2023" i="16"/>
  <c r="B2022" i="16"/>
  <c r="B2021" i="16"/>
  <c r="B2020" i="16"/>
  <c r="B2019" i="16"/>
  <c r="B2018" i="16"/>
  <c r="B2017" i="16"/>
  <c r="B2016" i="16"/>
  <c r="B2015" i="16"/>
  <c r="B2014" i="16"/>
  <c r="B2013" i="16"/>
  <c r="B2012" i="16"/>
  <c r="B2011" i="16"/>
  <c r="B2010" i="16"/>
  <c r="B2009" i="16"/>
  <c r="B2008" i="16"/>
  <c r="B2007" i="16"/>
  <c r="B2006" i="16"/>
  <c r="B2005" i="16"/>
  <c r="B2004" i="16"/>
  <c r="B2003" i="16"/>
  <c r="B2002" i="16"/>
  <c r="B2001" i="16"/>
  <c r="B2000" i="16"/>
  <c r="B1999" i="16"/>
  <c r="B1998" i="16"/>
  <c r="B1997" i="16"/>
  <c r="B1996" i="16"/>
  <c r="B1995" i="16"/>
  <c r="B1994" i="16"/>
  <c r="B1993" i="16"/>
  <c r="B1992" i="16"/>
  <c r="B1991" i="16"/>
  <c r="B1990" i="16"/>
  <c r="B1989" i="16"/>
  <c r="B1988" i="16"/>
  <c r="B1987" i="16"/>
  <c r="B1986" i="16"/>
  <c r="B1985" i="16"/>
  <c r="B1984" i="16"/>
  <c r="B1983" i="16"/>
  <c r="B1982" i="16"/>
  <c r="B1981" i="16"/>
  <c r="B1980" i="16"/>
  <c r="B1979" i="16"/>
  <c r="B1978" i="16"/>
  <c r="B1977" i="16"/>
  <c r="B1976" i="16"/>
  <c r="B1975" i="16"/>
  <c r="B1974" i="16"/>
  <c r="B1973" i="16"/>
  <c r="B1972" i="16"/>
  <c r="B1971" i="16"/>
  <c r="B1970" i="16"/>
  <c r="B1969" i="16"/>
  <c r="B1968" i="16"/>
  <c r="B1967" i="16"/>
  <c r="B1966" i="16"/>
  <c r="B1965" i="16"/>
  <c r="B1964" i="16"/>
  <c r="B1963" i="16"/>
  <c r="B1962" i="16"/>
  <c r="B1961" i="16"/>
  <c r="B1960" i="16"/>
  <c r="B1959" i="16"/>
  <c r="B1958" i="16"/>
  <c r="B1957" i="16"/>
  <c r="B1956" i="16"/>
  <c r="B1955" i="16"/>
  <c r="B1954" i="16"/>
  <c r="B1953" i="16"/>
  <c r="B1952" i="16"/>
  <c r="B1951" i="16"/>
  <c r="B1950" i="16"/>
  <c r="B1949" i="16"/>
  <c r="B1948" i="16"/>
  <c r="B1947" i="16"/>
  <c r="B1946" i="16"/>
  <c r="B1945" i="16"/>
  <c r="B1944" i="16"/>
  <c r="B1943" i="16"/>
  <c r="B1942" i="16"/>
  <c r="B1941" i="16"/>
  <c r="B1940" i="16"/>
  <c r="B1939" i="16"/>
  <c r="B1938" i="16"/>
  <c r="B1937" i="16"/>
  <c r="B1936" i="16"/>
  <c r="B1935" i="16"/>
  <c r="B1934" i="16"/>
  <c r="B1933" i="16"/>
  <c r="B1932" i="16"/>
  <c r="B1931" i="16"/>
  <c r="B1930" i="16"/>
  <c r="B1929" i="16"/>
  <c r="B1928" i="16"/>
  <c r="B1927" i="16"/>
  <c r="B1926" i="16"/>
  <c r="B1925" i="16"/>
  <c r="B1924" i="16"/>
  <c r="B1923" i="16"/>
  <c r="B1922" i="16"/>
  <c r="B1921" i="16"/>
  <c r="B1920" i="16"/>
  <c r="B1919" i="16"/>
  <c r="B1918" i="16"/>
  <c r="B1917" i="16"/>
  <c r="B1916" i="16"/>
  <c r="B1915" i="16"/>
  <c r="B1914" i="16"/>
  <c r="B1913" i="16"/>
  <c r="B1912" i="16"/>
  <c r="B1911" i="16"/>
  <c r="B1910" i="16"/>
  <c r="B1909" i="16"/>
  <c r="B1908" i="16"/>
  <c r="B1907" i="16"/>
  <c r="B1906" i="16"/>
  <c r="B1905" i="16"/>
  <c r="B1904" i="16"/>
  <c r="B1903" i="16"/>
  <c r="B1902" i="16"/>
  <c r="B1901" i="16"/>
  <c r="B1900" i="16"/>
  <c r="B1899" i="16"/>
  <c r="B1898" i="16"/>
  <c r="B1897" i="16"/>
  <c r="B1896" i="16"/>
  <c r="B1895" i="16"/>
  <c r="B1894" i="16"/>
  <c r="B1893" i="16"/>
  <c r="B1892" i="16"/>
  <c r="B1891" i="16"/>
  <c r="B1890" i="16"/>
  <c r="B1889" i="16"/>
  <c r="B1888" i="16"/>
  <c r="B1887" i="16"/>
  <c r="B1886" i="16"/>
  <c r="B1885" i="16"/>
  <c r="B1884" i="16"/>
  <c r="B1883" i="16"/>
  <c r="B1882" i="16"/>
  <c r="B1881" i="16"/>
  <c r="B1880" i="16"/>
  <c r="B1879" i="16"/>
  <c r="B1878" i="16"/>
  <c r="B1877" i="16"/>
  <c r="B1876" i="16"/>
  <c r="B1875" i="16"/>
  <c r="B1874" i="16"/>
  <c r="B1873" i="16"/>
  <c r="B1872" i="16"/>
  <c r="B1871" i="16"/>
  <c r="B1870" i="16"/>
  <c r="B1869" i="16"/>
  <c r="B1868" i="16"/>
  <c r="B1867" i="16"/>
  <c r="B1866" i="16"/>
  <c r="B1865" i="16"/>
  <c r="B1864" i="16"/>
  <c r="B1863" i="16"/>
  <c r="B1862" i="16"/>
  <c r="B1861" i="16"/>
  <c r="B1860" i="16"/>
  <c r="B1859" i="16"/>
  <c r="B1858" i="16"/>
  <c r="B1857" i="16"/>
  <c r="B1856" i="16"/>
  <c r="B1855" i="16"/>
  <c r="B1854" i="16"/>
  <c r="B1853" i="16"/>
  <c r="B1852" i="16"/>
  <c r="B1851" i="16"/>
  <c r="B1850" i="16"/>
  <c r="B1849" i="16"/>
  <c r="B1848" i="16"/>
  <c r="B1847" i="16"/>
  <c r="B1846" i="16"/>
  <c r="B1845" i="16"/>
  <c r="B1844" i="16"/>
  <c r="B1843" i="16"/>
  <c r="B1842" i="16"/>
  <c r="B1841" i="16"/>
  <c r="B1840" i="16"/>
  <c r="B1839" i="16"/>
  <c r="B1838" i="16"/>
  <c r="B1837" i="16"/>
  <c r="B1836" i="16"/>
  <c r="B1835" i="16"/>
  <c r="B1834" i="16"/>
  <c r="B1833" i="16"/>
  <c r="B1832" i="16"/>
  <c r="B1831" i="16"/>
  <c r="B1830" i="16"/>
  <c r="B1829" i="16"/>
  <c r="B1828" i="16"/>
  <c r="B1827" i="16"/>
  <c r="B1826" i="16"/>
  <c r="B1825" i="16"/>
  <c r="B1824" i="16"/>
  <c r="B1823" i="16"/>
  <c r="B1822" i="16"/>
  <c r="B1821" i="16"/>
  <c r="B1820" i="16"/>
  <c r="B1819" i="16"/>
  <c r="B1818" i="16"/>
  <c r="B1817" i="16"/>
  <c r="B1816" i="16"/>
  <c r="B1815" i="16"/>
  <c r="B1814" i="16"/>
  <c r="B1813" i="16"/>
  <c r="B1812" i="16"/>
  <c r="B1811" i="16"/>
  <c r="B1810" i="16"/>
  <c r="B1809" i="16"/>
  <c r="B1808" i="16"/>
  <c r="B1807" i="16"/>
  <c r="B1806" i="16"/>
  <c r="B1805" i="16"/>
  <c r="B1804" i="16"/>
  <c r="B1803" i="16"/>
  <c r="B1802" i="16"/>
  <c r="B1801" i="16"/>
  <c r="B1800" i="16"/>
  <c r="B1799" i="16"/>
  <c r="B1798" i="16"/>
  <c r="B1797" i="16"/>
  <c r="B1796" i="16"/>
  <c r="B1795" i="16"/>
  <c r="B1794" i="16"/>
  <c r="B1793" i="16"/>
  <c r="B1792" i="16"/>
  <c r="B1791" i="16"/>
  <c r="B1790" i="16"/>
  <c r="B1789" i="16"/>
  <c r="B1788" i="16"/>
  <c r="B1787" i="16"/>
  <c r="B1786" i="16"/>
  <c r="B1785" i="16"/>
  <c r="B1784" i="16"/>
  <c r="B1783" i="16"/>
  <c r="B1782" i="16"/>
  <c r="B1781" i="16"/>
  <c r="B1780" i="16"/>
  <c r="B1779" i="16"/>
  <c r="B1778" i="16"/>
  <c r="B1777" i="16"/>
  <c r="B1776" i="16"/>
  <c r="B1775" i="16"/>
  <c r="B1774" i="16"/>
  <c r="B1773" i="16"/>
  <c r="B1772" i="16"/>
  <c r="B1771" i="16"/>
  <c r="B1770" i="16"/>
  <c r="B1769" i="16"/>
  <c r="B1768" i="16"/>
  <c r="B1767" i="16"/>
  <c r="B1766" i="16"/>
  <c r="B1765" i="16"/>
  <c r="B1764" i="16"/>
  <c r="B1763" i="16"/>
  <c r="B1762" i="16"/>
  <c r="B1761" i="16"/>
  <c r="B1760" i="16"/>
  <c r="B1759" i="16"/>
  <c r="B1758" i="16"/>
  <c r="B1757" i="16"/>
  <c r="B1756" i="16"/>
  <c r="B1755" i="16"/>
  <c r="B1754" i="16"/>
  <c r="B1753" i="16"/>
  <c r="B1752" i="16"/>
  <c r="B1751" i="16"/>
  <c r="B1750" i="16"/>
  <c r="B1749" i="16"/>
  <c r="B1748" i="16"/>
  <c r="B1747" i="16"/>
  <c r="B1746" i="16"/>
  <c r="B1745" i="16"/>
  <c r="B1744" i="16"/>
  <c r="B1743" i="16"/>
  <c r="B1742" i="16"/>
  <c r="B1741" i="16"/>
  <c r="B1740" i="16"/>
  <c r="B1739" i="16"/>
  <c r="B1738" i="16"/>
  <c r="B1737" i="16"/>
  <c r="B1736" i="16"/>
  <c r="B1735" i="16"/>
  <c r="B1734" i="16"/>
  <c r="B1733" i="16"/>
  <c r="B1732" i="16"/>
  <c r="B1731" i="16"/>
  <c r="B1730" i="16"/>
  <c r="B1729" i="16"/>
  <c r="B1728" i="16"/>
  <c r="B1727" i="16"/>
  <c r="B1726" i="16"/>
  <c r="B1725" i="16"/>
  <c r="B1724" i="16"/>
  <c r="B1723" i="16"/>
  <c r="B1722" i="16"/>
  <c r="B1721" i="16"/>
  <c r="B1720" i="16"/>
  <c r="B1719" i="16"/>
  <c r="B1718" i="16"/>
  <c r="B1717" i="16"/>
  <c r="B1716" i="16"/>
  <c r="B1715" i="16"/>
  <c r="B1714" i="16"/>
  <c r="B1713" i="16"/>
  <c r="B1712" i="16"/>
  <c r="B1711" i="16"/>
  <c r="B1710" i="16"/>
  <c r="B1709" i="16"/>
  <c r="B1708" i="16"/>
  <c r="B1707" i="16"/>
  <c r="B1706" i="16"/>
  <c r="B1705" i="16"/>
  <c r="B1704" i="16"/>
  <c r="B1703" i="16"/>
  <c r="B1702" i="16"/>
  <c r="B1701" i="16"/>
  <c r="B1700" i="16"/>
  <c r="B1699" i="16"/>
  <c r="B1698" i="16"/>
  <c r="B1697" i="16"/>
  <c r="B1696" i="16"/>
  <c r="B1695" i="16"/>
  <c r="B1694" i="16"/>
  <c r="B1693" i="16"/>
  <c r="B1692" i="16"/>
  <c r="B1691" i="16"/>
  <c r="B1690" i="16"/>
  <c r="B1689" i="16"/>
  <c r="B1688" i="16"/>
  <c r="B1687" i="16"/>
  <c r="B1686" i="16"/>
  <c r="B1685" i="16"/>
  <c r="B1684" i="16"/>
  <c r="B1683" i="16"/>
  <c r="B1682" i="16"/>
  <c r="B1681" i="16"/>
  <c r="B1680" i="16"/>
  <c r="B1679" i="16"/>
  <c r="B1678" i="16"/>
  <c r="B1677" i="16"/>
  <c r="B1676" i="16"/>
  <c r="B1675" i="16"/>
  <c r="B1674" i="16"/>
  <c r="B1673" i="16"/>
  <c r="B1672" i="16"/>
  <c r="B1671" i="16"/>
  <c r="B1670" i="16"/>
  <c r="B1669" i="16"/>
  <c r="B1668" i="16"/>
  <c r="B1667" i="16"/>
  <c r="B1666" i="16"/>
  <c r="B1665" i="16"/>
  <c r="B1664" i="16"/>
  <c r="B1663" i="16"/>
  <c r="B1662" i="16"/>
  <c r="B1661" i="16"/>
  <c r="B1660" i="16"/>
  <c r="B1659" i="16"/>
  <c r="B1658" i="16"/>
  <c r="B1657" i="16"/>
  <c r="B1656" i="16"/>
  <c r="B1655" i="16"/>
  <c r="B1654" i="16"/>
  <c r="B1653" i="16"/>
  <c r="B1652" i="16"/>
  <c r="B1651" i="16"/>
  <c r="B1650" i="16"/>
  <c r="B1649" i="16"/>
  <c r="B1648" i="16"/>
  <c r="B1647" i="16"/>
  <c r="B1646" i="16"/>
  <c r="B1645" i="16"/>
  <c r="B1644" i="16"/>
  <c r="B1643" i="16"/>
  <c r="B1642" i="16"/>
  <c r="B1641" i="16"/>
  <c r="B1640" i="16"/>
  <c r="B1639" i="16"/>
  <c r="B1638" i="16"/>
  <c r="B1637" i="16"/>
  <c r="B1636" i="16"/>
  <c r="B1635" i="16"/>
  <c r="B1634" i="16"/>
  <c r="B1633" i="16"/>
  <c r="B1632" i="16"/>
  <c r="B1631" i="16"/>
  <c r="B1630" i="16"/>
  <c r="B1629" i="16"/>
  <c r="B1628" i="16"/>
  <c r="B1627" i="16"/>
  <c r="B1626" i="16"/>
  <c r="B1625" i="16"/>
  <c r="B1624" i="16"/>
  <c r="B1623" i="16"/>
  <c r="B1622" i="16"/>
  <c r="B1621" i="16"/>
  <c r="B1620" i="16"/>
  <c r="B1619" i="16"/>
  <c r="B1618" i="16"/>
  <c r="B1617" i="16"/>
  <c r="B1616" i="16"/>
  <c r="B1615" i="16"/>
  <c r="B1614" i="16"/>
  <c r="B1613" i="16"/>
  <c r="B1612" i="16"/>
  <c r="B1611" i="16"/>
  <c r="B1610" i="16"/>
  <c r="B1609" i="16"/>
  <c r="B1608" i="16"/>
  <c r="B1607" i="16"/>
  <c r="B1606" i="16"/>
  <c r="B1605" i="16"/>
  <c r="B1604" i="16"/>
  <c r="B1603" i="16"/>
  <c r="B1602" i="16"/>
  <c r="B1601" i="16"/>
  <c r="B1600" i="16"/>
  <c r="B1599" i="16"/>
  <c r="B1598" i="16"/>
  <c r="B1597" i="16"/>
  <c r="B1596" i="16"/>
  <c r="B1595" i="16"/>
  <c r="B1594" i="16"/>
  <c r="B1593" i="16"/>
  <c r="B1592" i="16"/>
  <c r="B1591" i="16"/>
  <c r="B1590" i="16"/>
  <c r="B1589" i="16"/>
  <c r="B1588" i="16"/>
  <c r="B1587" i="16"/>
  <c r="B1586" i="16"/>
  <c r="B1585" i="16"/>
  <c r="B1584" i="16"/>
  <c r="B1583" i="16"/>
  <c r="B1582" i="16"/>
  <c r="B1581" i="16"/>
  <c r="B1580" i="16"/>
  <c r="B1579" i="16"/>
  <c r="B1578" i="16"/>
  <c r="B1577" i="16"/>
  <c r="B1576" i="16"/>
  <c r="B1575" i="16"/>
  <c r="B1574" i="16"/>
  <c r="B1573" i="16"/>
  <c r="B1572" i="16"/>
  <c r="B1571" i="16"/>
  <c r="B1570" i="16"/>
  <c r="B1569" i="16"/>
  <c r="B1568" i="16"/>
  <c r="B1567" i="16"/>
  <c r="B1566" i="16"/>
  <c r="B1565" i="16"/>
  <c r="B1564" i="16"/>
  <c r="B1563" i="16"/>
  <c r="B1562" i="16"/>
  <c r="B1561" i="16"/>
  <c r="B1560" i="16"/>
  <c r="B1559" i="16"/>
  <c r="B1558" i="16"/>
  <c r="B1557" i="16"/>
  <c r="B1556" i="16"/>
  <c r="B1555" i="16"/>
  <c r="B1554" i="16"/>
  <c r="B1553" i="16"/>
  <c r="B1552" i="16"/>
  <c r="B1551" i="16"/>
  <c r="B1550" i="16"/>
  <c r="B1549" i="16"/>
  <c r="B1548" i="16"/>
  <c r="B1547" i="16"/>
  <c r="B1546" i="16"/>
  <c r="B1545" i="16"/>
  <c r="B1544" i="16"/>
  <c r="B1543" i="16"/>
  <c r="B1542" i="16"/>
  <c r="B1541" i="16"/>
  <c r="B1540" i="16"/>
  <c r="B1539" i="16"/>
  <c r="B1538" i="16"/>
  <c r="B1537" i="16"/>
  <c r="B1536" i="16"/>
  <c r="B1535" i="16"/>
  <c r="B1534" i="16"/>
  <c r="B1533" i="16"/>
  <c r="B1532" i="16"/>
  <c r="B1531" i="16"/>
  <c r="B1530" i="16"/>
  <c r="B1529" i="16"/>
  <c r="B1528" i="16"/>
  <c r="B1527" i="16"/>
  <c r="B1526" i="16"/>
  <c r="B1525" i="16"/>
  <c r="B1524" i="16"/>
  <c r="B1523" i="16"/>
  <c r="B1522" i="16"/>
  <c r="B1521" i="16"/>
  <c r="B1520" i="16"/>
  <c r="B1519" i="16"/>
  <c r="B1518" i="16"/>
  <c r="B1517" i="16"/>
  <c r="B1516" i="16"/>
  <c r="B1515" i="16"/>
  <c r="B1514" i="16"/>
  <c r="B1513" i="16"/>
  <c r="B1512" i="16"/>
  <c r="B1511" i="16"/>
  <c r="B1510" i="16"/>
  <c r="B1509" i="16"/>
  <c r="B1508" i="16"/>
  <c r="B1507" i="16"/>
  <c r="B1506" i="16"/>
  <c r="B1505" i="16"/>
  <c r="B1504" i="16"/>
  <c r="B1503" i="16"/>
  <c r="B1502" i="16"/>
  <c r="B1501" i="16"/>
  <c r="B1500" i="16"/>
  <c r="B1499" i="16"/>
  <c r="B1498" i="16"/>
  <c r="B1497" i="16"/>
  <c r="B1496" i="16"/>
  <c r="B1495" i="16"/>
  <c r="B1494" i="16"/>
  <c r="B1493" i="16"/>
  <c r="B1492" i="16"/>
  <c r="B1491" i="16"/>
  <c r="B1490" i="16"/>
  <c r="B1489" i="16"/>
  <c r="B1488" i="16"/>
  <c r="B1487" i="16"/>
  <c r="B1486" i="16"/>
  <c r="B1485" i="16"/>
  <c r="B1484" i="16"/>
  <c r="B1483" i="16"/>
  <c r="B1482" i="16"/>
  <c r="B1481" i="16"/>
  <c r="B1480" i="16"/>
  <c r="B1479" i="16"/>
  <c r="B1478" i="16"/>
  <c r="B1477" i="16"/>
  <c r="B1476" i="16"/>
  <c r="B1475" i="16"/>
  <c r="B1474" i="16"/>
  <c r="B1473" i="16"/>
  <c r="B1472" i="16"/>
  <c r="B1471" i="16"/>
  <c r="B1470" i="16"/>
  <c r="B1469" i="16"/>
  <c r="B1468" i="16"/>
  <c r="B1467" i="16"/>
  <c r="B1466" i="16"/>
  <c r="B1465" i="16"/>
  <c r="B1464" i="16"/>
  <c r="B1463" i="16"/>
  <c r="B1462" i="16"/>
  <c r="B1461" i="16"/>
  <c r="B1460" i="16"/>
  <c r="B1459" i="16"/>
  <c r="B1458" i="16"/>
  <c r="B1457" i="16"/>
  <c r="B1456" i="16"/>
  <c r="B1455" i="16"/>
  <c r="B1454" i="16"/>
  <c r="B1453" i="16"/>
  <c r="B1452" i="16"/>
  <c r="B1451" i="16"/>
  <c r="B1450" i="16"/>
  <c r="B1449" i="16"/>
  <c r="B1448" i="16"/>
  <c r="B1447" i="16"/>
  <c r="B1446" i="16"/>
  <c r="B1445" i="16"/>
  <c r="B1444" i="16"/>
  <c r="B1443" i="16"/>
  <c r="B1442" i="16"/>
  <c r="B1441" i="16"/>
  <c r="B1440" i="16"/>
  <c r="B1439" i="16"/>
  <c r="B1438" i="16"/>
  <c r="B1437" i="16"/>
  <c r="B1436" i="16"/>
  <c r="B1435" i="16"/>
  <c r="B1434" i="16"/>
  <c r="B1433" i="16"/>
  <c r="B1432" i="16"/>
  <c r="B1431" i="16"/>
  <c r="B1430" i="16"/>
  <c r="B1429" i="16"/>
  <c r="B1428" i="16"/>
  <c r="B1427" i="16"/>
  <c r="B1426" i="16"/>
  <c r="B1425" i="16"/>
  <c r="B1424" i="16"/>
  <c r="B1423" i="16"/>
  <c r="B1422" i="16"/>
  <c r="B1421" i="16"/>
  <c r="B1420" i="16"/>
  <c r="B1419" i="16"/>
  <c r="B1418" i="16"/>
  <c r="B1417" i="16"/>
  <c r="B1416" i="16"/>
  <c r="B1415" i="16"/>
  <c r="B1414" i="16"/>
  <c r="B1413" i="16"/>
  <c r="B1412" i="16"/>
  <c r="B1411" i="16"/>
  <c r="B1410" i="16"/>
  <c r="B1409" i="16"/>
  <c r="B1408" i="16"/>
  <c r="B1407" i="16"/>
  <c r="B1406" i="16"/>
  <c r="B1405" i="16"/>
  <c r="B1404" i="16"/>
  <c r="B1403" i="16"/>
  <c r="B1402" i="16"/>
  <c r="B1401" i="16"/>
  <c r="B1400" i="16"/>
  <c r="B1399" i="16"/>
  <c r="B1398" i="16"/>
  <c r="B1397" i="16"/>
  <c r="B1396" i="16"/>
  <c r="B1395" i="16"/>
  <c r="B1394" i="16"/>
  <c r="B1393" i="16"/>
  <c r="B1392" i="16"/>
  <c r="B1391" i="16"/>
  <c r="B1390" i="16"/>
  <c r="B1389" i="16"/>
  <c r="B1388" i="16"/>
  <c r="B1387" i="16"/>
  <c r="B1386" i="16"/>
  <c r="B1385" i="16"/>
  <c r="B1384" i="16"/>
  <c r="B1383" i="16"/>
  <c r="B1382" i="16"/>
  <c r="B1381" i="16"/>
  <c r="B1380" i="16"/>
  <c r="B1379" i="16"/>
  <c r="B1378" i="16"/>
  <c r="B1377" i="16"/>
  <c r="B1376" i="16"/>
  <c r="B1375" i="16"/>
  <c r="B1374" i="16"/>
  <c r="B1373" i="16"/>
  <c r="B1372" i="16"/>
  <c r="B1371" i="16"/>
  <c r="B1370" i="16"/>
  <c r="B1369" i="16"/>
  <c r="B1368" i="16"/>
  <c r="B1367" i="16"/>
  <c r="B1366" i="16"/>
  <c r="B1365" i="16"/>
  <c r="B1364" i="16"/>
  <c r="B1363" i="16"/>
  <c r="B1362" i="16"/>
  <c r="B1361" i="16"/>
  <c r="B1360" i="16"/>
  <c r="B1359" i="16"/>
  <c r="B1358" i="16"/>
  <c r="B1357" i="16"/>
  <c r="B1356" i="16"/>
  <c r="B1355" i="16"/>
  <c r="B1354" i="16"/>
  <c r="B1353" i="16"/>
  <c r="B1352" i="16"/>
  <c r="B1351" i="16"/>
  <c r="B1350" i="16"/>
  <c r="B1349" i="16"/>
  <c r="B1348" i="16"/>
  <c r="B1347" i="16"/>
  <c r="B1346" i="16"/>
  <c r="B1345" i="16"/>
  <c r="B1344" i="16"/>
  <c r="B1343" i="16"/>
  <c r="B1342" i="16"/>
  <c r="B1341" i="16"/>
  <c r="B1340" i="16"/>
  <c r="B1339" i="16"/>
  <c r="B1338" i="16"/>
  <c r="B1337" i="16"/>
  <c r="B1336" i="16"/>
  <c r="B1335" i="16"/>
  <c r="B1334" i="16"/>
  <c r="B1333" i="16"/>
  <c r="B1332" i="16"/>
  <c r="B1331" i="16"/>
  <c r="B1330" i="16"/>
  <c r="B1329" i="16"/>
  <c r="B1328" i="16"/>
  <c r="B1327" i="16"/>
  <c r="B1326" i="16"/>
  <c r="B1325" i="16"/>
  <c r="B1324" i="16"/>
  <c r="B1323" i="16"/>
  <c r="B1322" i="16"/>
  <c r="B1321" i="16"/>
  <c r="B1320" i="16"/>
  <c r="B1319" i="16"/>
  <c r="B1318" i="16"/>
  <c r="B1317" i="16"/>
  <c r="B1316" i="16"/>
  <c r="B1315" i="16"/>
  <c r="B1314" i="16"/>
  <c r="B1313" i="16"/>
  <c r="B1312" i="16"/>
  <c r="B1311" i="16"/>
  <c r="B1310" i="16"/>
  <c r="B1309" i="16"/>
  <c r="B1308" i="16"/>
  <c r="B1307" i="16"/>
  <c r="B1306" i="16"/>
  <c r="B1305" i="16"/>
  <c r="B1304" i="16"/>
  <c r="B1303" i="16"/>
  <c r="B1302" i="16"/>
  <c r="B1301" i="16"/>
  <c r="B1300" i="16"/>
  <c r="B1299" i="16"/>
  <c r="B1298" i="16"/>
  <c r="B1297" i="16"/>
  <c r="B1296" i="16"/>
  <c r="B1295" i="16"/>
  <c r="B1294" i="16"/>
  <c r="B1293" i="16"/>
  <c r="B1292" i="16"/>
  <c r="B1291" i="16"/>
  <c r="B1290" i="16"/>
  <c r="B1289" i="16"/>
  <c r="B1288" i="16"/>
  <c r="B1287" i="16"/>
  <c r="B1286" i="16"/>
  <c r="B1285" i="16"/>
  <c r="B1284" i="16"/>
  <c r="B1283" i="16"/>
  <c r="B1282" i="16"/>
  <c r="B1281" i="16"/>
  <c r="B1280" i="16"/>
  <c r="B1279" i="16"/>
  <c r="B1278" i="16"/>
  <c r="B1277" i="16"/>
  <c r="B1276" i="16"/>
  <c r="B1275" i="16"/>
  <c r="B1274" i="16"/>
  <c r="B1273" i="16"/>
  <c r="B1272" i="16"/>
  <c r="B1271" i="16"/>
  <c r="B1270" i="16"/>
  <c r="B1269" i="16"/>
  <c r="B1268" i="16"/>
  <c r="B1267" i="16"/>
  <c r="B1266" i="16"/>
  <c r="B1265" i="16"/>
  <c r="B1264" i="16"/>
  <c r="B1263" i="16"/>
  <c r="B1262" i="16"/>
  <c r="B1261" i="16"/>
  <c r="B1260" i="16"/>
  <c r="B1259" i="16"/>
  <c r="B1258" i="16"/>
  <c r="B1257" i="16"/>
  <c r="B1256" i="16"/>
  <c r="B1255" i="16"/>
  <c r="B1254" i="16"/>
  <c r="B1253" i="16"/>
  <c r="B1252" i="16"/>
  <c r="B1251" i="16"/>
  <c r="B1250" i="16"/>
  <c r="B1249" i="16"/>
  <c r="B1248" i="16"/>
  <c r="B1247" i="16"/>
  <c r="B1246" i="16"/>
  <c r="B1245" i="16"/>
  <c r="B1244" i="16"/>
  <c r="B1243" i="16"/>
  <c r="B1242" i="16"/>
  <c r="B1241" i="16"/>
  <c r="B1240" i="16"/>
  <c r="B1239" i="16"/>
  <c r="B1238" i="16"/>
  <c r="B1237" i="16"/>
  <c r="B1236" i="16"/>
  <c r="B1235" i="16"/>
  <c r="B1234" i="16"/>
  <c r="B1233" i="16"/>
  <c r="B1232" i="16"/>
  <c r="B1231" i="16"/>
  <c r="B1230" i="16"/>
  <c r="B1229" i="16"/>
  <c r="B1228" i="16"/>
  <c r="B1227" i="16"/>
  <c r="B1226" i="16"/>
  <c r="B1225" i="16"/>
  <c r="B1224" i="16"/>
  <c r="B1223" i="16"/>
  <c r="B1222" i="16"/>
  <c r="B1221" i="16"/>
  <c r="B1220" i="16"/>
  <c r="B1219" i="16"/>
  <c r="B1218" i="16"/>
  <c r="B1217" i="16"/>
  <c r="B1216" i="16"/>
  <c r="B1215" i="16"/>
  <c r="B1214" i="16"/>
  <c r="B1213" i="16"/>
  <c r="B1212" i="16"/>
  <c r="B1211" i="16"/>
  <c r="B1210" i="16"/>
  <c r="B1209" i="16"/>
  <c r="B1208" i="16"/>
  <c r="B1207" i="16"/>
  <c r="B1206" i="16"/>
  <c r="B1205" i="16"/>
  <c r="B1204" i="16"/>
  <c r="B1203" i="16"/>
  <c r="B1202" i="16"/>
  <c r="B1201" i="16"/>
  <c r="B1200" i="16"/>
  <c r="B1199" i="16"/>
  <c r="B1198" i="16"/>
  <c r="B1197" i="16"/>
  <c r="B1196" i="16"/>
  <c r="B1195" i="16"/>
  <c r="B1194" i="16"/>
  <c r="B1193" i="16"/>
  <c r="B1192" i="16"/>
  <c r="B1191" i="16"/>
  <c r="B1190" i="16"/>
  <c r="B1189" i="16"/>
  <c r="B1188" i="16"/>
  <c r="B1187" i="16"/>
  <c r="B1186" i="16"/>
  <c r="B1185" i="16"/>
  <c r="B1184" i="16"/>
  <c r="B1183" i="16"/>
  <c r="B1182" i="16"/>
  <c r="B1181" i="16"/>
  <c r="B1180" i="16"/>
  <c r="B1179" i="16"/>
  <c r="B1178" i="16"/>
  <c r="B1177" i="16"/>
  <c r="B1176" i="16"/>
  <c r="B1175" i="16"/>
  <c r="B1174" i="16"/>
  <c r="B1173" i="16"/>
  <c r="B1172" i="16"/>
  <c r="B1171" i="16"/>
  <c r="B1170" i="16"/>
  <c r="B1169" i="16"/>
  <c r="B1168" i="16"/>
  <c r="B1167" i="16"/>
  <c r="B1166" i="16"/>
  <c r="B1165" i="16"/>
  <c r="B1164" i="16"/>
  <c r="B1163" i="16"/>
  <c r="B1162" i="16"/>
  <c r="B1161" i="16"/>
  <c r="B1160" i="16"/>
  <c r="B1159" i="16"/>
  <c r="B1158" i="16"/>
  <c r="B1157" i="16"/>
  <c r="B1156" i="16"/>
  <c r="B1155" i="16"/>
  <c r="B1154" i="16"/>
  <c r="B1153" i="16"/>
  <c r="B1152" i="16"/>
  <c r="B1151" i="16"/>
  <c r="B1150" i="16"/>
  <c r="B1149" i="16"/>
  <c r="B1148" i="16"/>
  <c r="B1147" i="16"/>
  <c r="B1146" i="16"/>
  <c r="B1145" i="16"/>
  <c r="B1144" i="16"/>
  <c r="B1143" i="16"/>
  <c r="B1142" i="16"/>
  <c r="B1141" i="16"/>
  <c r="B1140" i="16"/>
  <c r="B1139" i="16"/>
  <c r="B1138" i="16"/>
  <c r="B1137" i="16"/>
  <c r="B1136" i="16"/>
  <c r="B1135" i="16"/>
  <c r="B1134" i="16"/>
  <c r="B1133" i="16"/>
  <c r="B1132" i="16"/>
  <c r="B1131" i="16"/>
  <c r="B1130" i="16"/>
  <c r="B1129" i="16"/>
  <c r="B1128" i="16"/>
  <c r="B1127" i="16"/>
  <c r="B1126" i="16"/>
  <c r="B1125" i="16"/>
  <c r="B1124" i="16"/>
  <c r="B1123" i="16"/>
  <c r="B1122" i="16"/>
  <c r="B1121" i="16"/>
  <c r="B1120" i="16"/>
  <c r="B1119" i="16"/>
  <c r="B1118" i="16"/>
  <c r="B1117" i="16"/>
  <c r="B1116" i="16"/>
  <c r="B1115" i="16"/>
  <c r="B1114" i="16"/>
  <c r="B1113" i="16"/>
  <c r="B1112" i="16"/>
  <c r="B1111" i="16"/>
  <c r="B1110" i="16"/>
  <c r="B1109" i="16"/>
  <c r="B1108" i="16"/>
  <c r="B1107" i="16"/>
  <c r="B1106" i="16"/>
  <c r="B1105" i="16"/>
  <c r="B1104" i="16"/>
  <c r="B1103" i="16"/>
  <c r="B1102" i="16"/>
  <c r="B1101" i="16"/>
  <c r="B1100" i="16"/>
  <c r="B1099" i="16"/>
  <c r="B1098" i="16"/>
  <c r="B1097" i="16"/>
  <c r="B1096" i="16"/>
  <c r="B1095" i="16"/>
  <c r="B1094" i="16"/>
  <c r="B1093" i="16"/>
  <c r="B1092" i="16"/>
  <c r="B1091" i="16"/>
  <c r="B1090" i="16"/>
  <c r="B1089" i="16"/>
  <c r="B1088" i="16"/>
  <c r="B1087" i="16"/>
  <c r="B1086" i="16"/>
  <c r="B1085" i="16"/>
  <c r="B1084" i="16"/>
  <c r="B1083" i="16"/>
  <c r="B1082" i="16"/>
  <c r="B1081" i="16"/>
  <c r="B1080" i="16"/>
  <c r="B1079" i="16"/>
  <c r="B1078" i="16"/>
  <c r="B1077" i="16"/>
  <c r="B1076" i="16"/>
  <c r="B1075" i="16"/>
  <c r="B1074" i="16"/>
  <c r="B1073" i="16"/>
  <c r="B1072" i="16"/>
  <c r="B1071" i="16"/>
  <c r="B1070" i="16"/>
  <c r="B1069" i="16"/>
  <c r="B1068" i="16"/>
  <c r="B1067" i="16"/>
  <c r="B1066" i="16"/>
  <c r="B1065" i="16"/>
  <c r="B1064" i="16"/>
  <c r="B1063" i="16"/>
  <c r="B1062" i="16"/>
  <c r="B1061" i="16"/>
  <c r="B1060" i="16"/>
  <c r="B1059" i="16"/>
  <c r="B1058" i="16"/>
  <c r="B1057" i="16"/>
  <c r="B1056" i="16"/>
  <c r="B1055" i="16"/>
  <c r="B1054" i="16"/>
  <c r="B1053" i="16"/>
  <c r="B1052" i="16"/>
  <c r="B1051" i="16"/>
  <c r="B1050" i="16"/>
  <c r="B1049" i="16"/>
  <c r="B1048" i="16"/>
  <c r="B1047" i="16"/>
  <c r="B1046" i="16"/>
  <c r="B1045" i="16"/>
  <c r="B1044" i="16"/>
  <c r="B1043" i="16"/>
  <c r="B1042" i="16"/>
  <c r="B1041" i="16"/>
  <c r="B1040" i="16"/>
  <c r="B1039" i="16"/>
  <c r="B1038" i="16"/>
  <c r="B1037" i="16"/>
  <c r="B1036" i="16"/>
  <c r="B1035" i="16"/>
  <c r="B1034" i="16"/>
  <c r="B1033" i="16"/>
  <c r="B1032" i="16"/>
  <c r="B1031" i="16"/>
  <c r="B1030" i="16"/>
  <c r="B1029" i="16"/>
  <c r="B1028" i="16"/>
  <c r="B1027" i="16"/>
  <c r="B1026" i="16"/>
  <c r="B1025" i="16"/>
  <c r="B1024" i="16"/>
  <c r="B1023" i="16"/>
  <c r="B1022" i="16"/>
  <c r="B1021" i="16"/>
  <c r="B1020" i="16"/>
  <c r="B1019" i="16"/>
  <c r="B1018" i="16"/>
  <c r="B1017" i="16"/>
  <c r="B1016" i="16"/>
  <c r="B1015" i="16"/>
  <c r="B1014" i="16"/>
  <c r="B1013" i="16"/>
  <c r="B1012" i="16"/>
  <c r="B1011" i="16"/>
  <c r="B1010" i="16"/>
  <c r="B1009" i="16"/>
  <c r="B1008" i="16"/>
  <c r="B1007" i="16"/>
  <c r="B1006" i="16"/>
  <c r="B1005" i="16"/>
  <c r="B1004" i="16"/>
  <c r="B1003" i="16"/>
  <c r="B1002" i="16"/>
  <c r="B1001" i="16"/>
  <c r="B1000" i="16"/>
  <c r="B999" i="16"/>
  <c r="B998" i="16"/>
  <c r="B997" i="16"/>
  <c r="B996" i="16"/>
  <c r="B995" i="16"/>
  <c r="B994" i="16"/>
  <c r="B993" i="16"/>
  <c r="B992" i="16"/>
  <c r="B991" i="16"/>
  <c r="B990" i="16"/>
  <c r="B989" i="16"/>
  <c r="B988" i="16"/>
  <c r="B987" i="16"/>
  <c r="B986" i="16"/>
  <c r="B985" i="16"/>
  <c r="B984" i="16"/>
  <c r="B983" i="16"/>
  <c r="B982" i="16"/>
  <c r="B981" i="16"/>
  <c r="B980" i="16"/>
  <c r="B979" i="16"/>
  <c r="B978" i="16"/>
  <c r="B977" i="16"/>
  <c r="B976" i="16"/>
  <c r="B975" i="16"/>
  <c r="B974" i="16"/>
  <c r="B973" i="16"/>
  <c r="B972" i="16"/>
  <c r="B971" i="16"/>
  <c r="B970" i="16"/>
  <c r="B969" i="16"/>
  <c r="B968" i="16"/>
  <c r="B967" i="16"/>
  <c r="B966" i="16"/>
  <c r="B965" i="16"/>
  <c r="B964" i="16"/>
  <c r="B963" i="16"/>
  <c r="B962" i="16"/>
  <c r="B961" i="16"/>
  <c r="B960" i="16"/>
  <c r="B959" i="16"/>
  <c r="B958" i="16"/>
  <c r="B957" i="16"/>
  <c r="B956" i="16"/>
  <c r="B955" i="16"/>
  <c r="B954" i="16"/>
  <c r="B953" i="16"/>
  <c r="B952" i="16"/>
  <c r="B951" i="16"/>
  <c r="B950" i="16"/>
  <c r="B949" i="16"/>
  <c r="B948" i="16"/>
  <c r="B947" i="16"/>
  <c r="B946" i="16"/>
  <c r="B945" i="16"/>
  <c r="B944" i="16"/>
  <c r="B943" i="16"/>
  <c r="B942" i="16"/>
  <c r="B941" i="16"/>
  <c r="B940" i="16"/>
  <c r="B939" i="16"/>
  <c r="B938" i="16"/>
  <c r="B937" i="16"/>
  <c r="B936" i="16"/>
  <c r="B935" i="16"/>
  <c r="B934" i="16"/>
  <c r="B933" i="16"/>
  <c r="B932" i="16"/>
  <c r="B931" i="16"/>
  <c r="B930" i="16"/>
  <c r="B929" i="16"/>
  <c r="B928" i="16"/>
  <c r="B927" i="16"/>
  <c r="B926" i="16"/>
  <c r="B925" i="16"/>
  <c r="B924" i="16"/>
  <c r="B923" i="16"/>
  <c r="B922" i="16"/>
  <c r="B921" i="16"/>
  <c r="B920" i="16"/>
  <c r="B919" i="16"/>
  <c r="B918" i="16"/>
  <c r="B917" i="16"/>
  <c r="B916" i="16"/>
  <c r="B915" i="16"/>
  <c r="B914" i="16"/>
  <c r="B913" i="16"/>
  <c r="B912" i="16"/>
  <c r="B911" i="16"/>
  <c r="B910" i="16"/>
  <c r="B909" i="16"/>
  <c r="B908" i="16"/>
  <c r="B907" i="16"/>
  <c r="B906" i="16"/>
  <c r="B905" i="16"/>
  <c r="B904" i="16"/>
  <c r="B903" i="16"/>
  <c r="B902" i="16"/>
  <c r="B901" i="16"/>
  <c r="B900" i="16"/>
  <c r="B899" i="16"/>
  <c r="B898" i="16"/>
  <c r="B897" i="16"/>
  <c r="B896" i="16"/>
  <c r="B895" i="16"/>
  <c r="B894" i="16"/>
  <c r="B893" i="16"/>
  <c r="B892" i="16"/>
  <c r="B891" i="16"/>
  <c r="B890" i="16"/>
  <c r="B889" i="16"/>
  <c r="B888" i="16"/>
  <c r="B887" i="16"/>
  <c r="B886" i="16"/>
  <c r="B885" i="16"/>
  <c r="B884" i="16"/>
  <c r="B883" i="16"/>
  <c r="B882" i="16"/>
  <c r="B881" i="16"/>
  <c r="B880" i="16"/>
  <c r="B879" i="16"/>
  <c r="B878" i="16"/>
  <c r="B877" i="16"/>
  <c r="B876" i="16"/>
  <c r="B875" i="16"/>
  <c r="B874" i="16"/>
  <c r="B873" i="16"/>
  <c r="B872" i="16"/>
  <c r="B871" i="16"/>
  <c r="B870" i="16"/>
  <c r="B869" i="16"/>
  <c r="B868" i="16"/>
  <c r="B867" i="16"/>
  <c r="B866" i="16"/>
  <c r="B865" i="16"/>
  <c r="B864" i="16"/>
  <c r="B863" i="16"/>
  <c r="B862" i="16"/>
  <c r="B861" i="16"/>
  <c r="B860" i="16"/>
  <c r="B859" i="16"/>
  <c r="B858" i="16"/>
  <c r="B857" i="16"/>
  <c r="B856" i="16"/>
  <c r="B855" i="16"/>
  <c r="B854" i="16"/>
  <c r="B853" i="16"/>
  <c r="B852" i="16"/>
  <c r="B851" i="16"/>
  <c r="B850" i="16"/>
  <c r="B849" i="16"/>
  <c r="B848" i="16"/>
  <c r="B847" i="16"/>
  <c r="B846" i="16"/>
  <c r="B845" i="16"/>
  <c r="B844" i="16"/>
  <c r="B843" i="16"/>
  <c r="B842" i="16"/>
  <c r="B841" i="16"/>
  <c r="B840" i="16"/>
  <c r="B839" i="16"/>
  <c r="B838" i="16"/>
  <c r="B837" i="16"/>
  <c r="B836" i="16"/>
  <c r="B835" i="16"/>
  <c r="B834" i="16"/>
  <c r="B833" i="16"/>
  <c r="B832" i="16"/>
  <c r="B831" i="16"/>
  <c r="B830" i="16"/>
  <c r="B829" i="16"/>
  <c r="B828" i="16"/>
  <c r="B827" i="16"/>
  <c r="B826" i="16"/>
  <c r="B825" i="16"/>
  <c r="B824" i="16"/>
  <c r="B823" i="16"/>
  <c r="B822" i="16"/>
  <c r="B821" i="16"/>
  <c r="B820" i="16"/>
  <c r="B819" i="16"/>
  <c r="B818" i="16"/>
  <c r="B817" i="16"/>
  <c r="B816" i="16"/>
  <c r="B815" i="16"/>
  <c r="B814" i="16"/>
  <c r="B813" i="16"/>
  <c r="B812" i="16"/>
  <c r="B811" i="16"/>
  <c r="B810" i="16"/>
  <c r="B809" i="16"/>
  <c r="B808" i="16"/>
  <c r="B807" i="16"/>
  <c r="B806" i="16"/>
  <c r="B805" i="16"/>
  <c r="B804" i="16"/>
  <c r="B803" i="16"/>
  <c r="B802" i="16"/>
  <c r="B801" i="16"/>
  <c r="B800" i="16"/>
  <c r="B799" i="16"/>
  <c r="B798" i="16"/>
  <c r="B797" i="16"/>
  <c r="B796" i="16"/>
  <c r="B795" i="16"/>
  <c r="B794" i="16"/>
  <c r="B793" i="16"/>
  <c r="B792" i="16"/>
  <c r="B791" i="16"/>
  <c r="B790" i="16"/>
  <c r="B789" i="16"/>
  <c r="B788" i="16"/>
  <c r="B787" i="16"/>
  <c r="B786" i="16"/>
  <c r="B785" i="16"/>
  <c r="B784" i="16"/>
  <c r="B783" i="16"/>
  <c r="B782" i="16"/>
  <c r="B781" i="16"/>
  <c r="B780" i="16"/>
  <c r="B779" i="16"/>
  <c r="B778" i="16"/>
  <c r="B777" i="16"/>
  <c r="B776" i="16"/>
  <c r="B775" i="16"/>
  <c r="B774" i="16"/>
  <c r="B773" i="16"/>
  <c r="B772" i="16"/>
  <c r="B771" i="16"/>
  <c r="B770" i="16"/>
  <c r="B769" i="16"/>
  <c r="B768" i="16"/>
  <c r="B767" i="16"/>
  <c r="B766" i="16"/>
  <c r="B765" i="16"/>
  <c r="B764" i="16"/>
  <c r="B763" i="16"/>
  <c r="B762" i="16"/>
  <c r="B761" i="16"/>
  <c r="B760" i="16"/>
  <c r="B759" i="16"/>
  <c r="B758" i="16"/>
  <c r="B757" i="16"/>
  <c r="B756" i="16"/>
  <c r="B755" i="16"/>
  <c r="B754" i="16"/>
  <c r="B753" i="16"/>
  <c r="B752" i="16"/>
  <c r="B751" i="16"/>
  <c r="B750" i="16"/>
  <c r="B749" i="16"/>
  <c r="B748" i="16"/>
  <c r="B747" i="16"/>
  <c r="B746" i="16"/>
  <c r="B745" i="16"/>
  <c r="B744" i="16"/>
  <c r="B743" i="16"/>
  <c r="B742" i="16"/>
  <c r="B741" i="16"/>
  <c r="B740" i="16"/>
  <c r="B739" i="16"/>
  <c r="B738" i="16"/>
  <c r="B737" i="16"/>
  <c r="B736" i="16"/>
  <c r="B735" i="16"/>
  <c r="B734" i="16"/>
  <c r="B733" i="16"/>
  <c r="B732" i="16"/>
  <c r="B731" i="16"/>
  <c r="B730" i="16"/>
  <c r="B729" i="16"/>
  <c r="B728" i="16"/>
  <c r="B727" i="16"/>
  <c r="B726" i="16"/>
  <c r="B725" i="16"/>
  <c r="B724" i="16"/>
  <c r="B723" i="16"/>
  <c r="B722" i="16"/>
  <c r="B721" i="16"/>
  <c r="B720" i="16"/>
  <c r="B719" i="16"/>
  <c r="B718" i="16"/>
  <c r="B717" i="16"/>
  <c r="B716" i="16"/>
  <c r="B715" i="16"/>
  <c r="B714" i="16"/>
  <c r="B713" i="16"/>
  <c r="B712" i="16"/>
  <c r="B711" i="16"/>
  <c r="B710" i="16"/>
  <c r="B709" i="16"/>
  <c r="B708" i="16"/>
  <c r="B707" i="16"/>
  <c r="B706" i="16"/>
  <c r="B705" i="16"/>
  <c r="B704" i="16"/>
  <c r="B703" i="16"/>
  <c r="B702" i="16"/>
  <c r="B701" i="16"/>
  <c r="B700" i="16"/>
  <c r="B699" i="16"/>
  <c r="B698" i="16"/>
  <c r="B697" i="16"/>
  <c r="B696" i="16"/>
  <c r="B695" i="16"/>
  <c r="B694" i="16"/>
  <c r="B693" i="16"/>
  <c r="B692" i="16"/>
  <c r="B691" i="16"/>
  <c r="B690" i="16"/>
  <c r="B689" i="16"/>
  <c r="B688" i="16"/>
  <c r="B687" i="16"/>
  <c r="B686" i="16"/>
  <c r="B685" i="16"/>
  <c r="B684" i="16"/>
  <c r="B683" i="16"/>
  <c r="B682" i="16"/>
  <c r="B681" i="16"/>
  <c r="B680" i="16"/>
  <c r="B679" i="16"/>
  <c r="B678" i="16"/>
  <c r="B677" i="16"/>
  <c r="B676" i="16"/>
  <c r="B675" i="16"/>
  <c r="B674" i="16"/>
  <c r="B673" i="16"/>
  <c r="B672" i="16"/>
  <c r="B671" i="16"/>
  <c r="B670" i="16"/>
  <c r="B669" i="16"/>
  <c r="B668" i="16"/>
  <c r="B667" i="16"/>
  <c r="B666" i="16"/>
  <c r="B665" i="16"/>
  <c r="B664" i="16"/>
  <c r="B663" i="16"/>
  <c r="B662" i="16"/>
  <c r="B661" i="16"/>
  <c r="B660" i="16"/>
  <c r="B659" i="16"/>
  <c r="B658" i="16"/>
  <c r="B657" i="16"/>
  <c r="B656" i="16"/>
  <c r="B655" i="16"/>
  <c r="B654" i="16"/>
  <c r="B653" i="16"/>
  <c r="B652" i="16"/>
  <c r="B651" i="16"/>
  <c r="B650" i="16"/>
  <c r="B649" i="16"/>
  <c r="B648" i="16"/>
  <c r="B647" i="16"/>
  <c r="B646" i="16"/>
  <c r="B645" i="16"/>
  <c r="B644" i="16"/>
  <c r="B643" i="16"/>
  <c r="B642" i="16"/>
  <c r="B641" i="16"/>
  <c r="B640" i="16"/>
  <c r="B639" i="16"/>
  <c r="B638" i="16"/>
  <c r="B637" i="16"/>
  <c r="B636" i="16"/>
  <c r="B635" i="16"/>
  <c r="B634" i="16"/>
  <c r="B633" i="16"/>
  <c r="B632" i="16"/>
  <c r="B631" i="16"/>
  <c r="B630" i="16"/>
  <c r="B629" i="16"/>
  <c r="B628" i="16"/>
  <c r="B627" i="16"/>
  <c r="B626" i="16"/>
  <c r="B625" i="16"/>
  <c r="B624" i="16"/>
  <c r="B623" i="16"/>
  <c r="B622" i="16"/>
  <c r="B621" i="16"/>
  <c r="B620" i="16"/>
  <c r="B619" i="16"/>
  <c r="B618" i="16"/>
  <c r="B617" i="16"/>
  <c r="B616" i="16"/>
  <c r="B615" i="16"/>
  <c r="B614" i="16"/>
  <c r="B613" i="16"/>
  <c r="B612" i="16"/>
  <c r="B611" i="16"/>
  <c r="B610" i="16"/>
  <c r="B609" i="16"/>
  <c r="B608" i="16"/>
  <c r="B607" i="16"/>
  <c r="B606" i="16"/>
  <c r="B605" i="16"/>
  <c r="B604" i="16"/>
  <c r="B603" i="16"/>
  <c r="B602" i="16"/>
  <c r="B601" i="16"/>
  <c r="B600" i="16"/>
  <c r="B599" i="16"/>
  <c r="B598" i="16"/>
  <c r="B597" i="16"/>
  <c r="B596" i="16"/>
  <c r="B595" i="16"/>
  <c r="B594" i="16"/>
  <c r="B593" i="16"/>
  <c r="B592" i="16"/>
  <c r="B591" i="16"/>
  <c r="B590" i="16"/>
  <c r="B589" i="16"/>
  <c r="B588" i="16"/>
  <c r="B587" i="16"/>
  <c r="B586" i="16"/>
  <c r="B585" i="16"/>
  <c r="B584" i="16"/>
  <c r="B583" i="16"/>
  <c r="B582" i="16"/>
  <c r="B581" i="16"/>
  <c r="B580" i="16"/>
  <c r="B579" i="16"/>
  <c r="B578" i="16"/>
  <c r="B577" i="16"/>
  <c r="B576" i="16"/>
  <c r="B575" i="16"/>
  <c r="B574" i="16"/>
  <c r="B573" i="16"/>
  <c r="B572" i="16"/>
  <c r="B571" i="16"/>
  <c r="B570" i="16"/>
  <c r="B569" i="16"/>
  <c r="B568" i="16"/>
  <c r="B567" i="16"/>
  <c r="B566" i="16"/>
  <c r="B565" i="16"/>
  <c r="B564" i="16"/>
  <c r="B563" i="16"/>
  <c r="B562" i="16"/>
  <c r="B561" i="16"/>
  <c r="B560" i="16"/>
  <c r="B559" i="16"/>
  <c r="B558" i="16"/>
  <c r="B557" i="16"/>
  <c r="B556" i="16"/>
  <c r="B555" i="16"/>
  <c r="B554" i="16"/>
  <c r="B553" i="16"/>
  <c r="B552" i="16"/>
  <c r="B551" i="16"/>
  <c r="B550" i="16"/>
  <c r="B549" i="16"/>
  <c r="B548" i="16"/>
  <c r="B547" i="16"/>
  <c r="B546" i="16"/>
  <c r="B545" i="16"/>
  <c r="B544" i="16"/>
  <c r="B543" i="16"/>
  <c r="B542" i="16"/>
  <c r="B541" i="16"/>
  <c r="B540" i="16"/>
  <c r="B539" i="16"/>
  <c r="B538" i="16"/>
  <c r="B537" i="16"/>
  <c r="B536" i="16"/>
  <c r="B535" i="16"/>
  <c r="B534" i="16"/>
  <c r="B533" i="16"/>
  <c r="B532" i="16"/>
  <c r="B531" i="16"/>
  <c r="B530" i="16"/>
  <c r="B529" i="16"/>
  <c r="B528" i="16"/>
  <c r="B527" i="16"/>
  <c r="B526" i="16"/>
  <c r="B525" i="16"/>
  <c r="B524" i="16"/>
  <c r="B523" i="16"/>
  <c r="B522" i="16"/>
  <c r="B521" i="16"/>
  <c r="B520" i="16"/>
  <c r="B519" i="16"/>
  <c r="B518" i="16"/>
  <c r="B517" i="16"/>
  <c r="B516" i="16"/>
  <c r="B515" i="16"/>
  <c r="B514" i="16"/>
  <c r="B513" i="16"/>
  <c r="B512" i="16"/>
  <c r="B511" i="16"/>
  <c r="B510" i="16"/>
  <c r="B509" i="16"/>
  <c r="B508" i="16"/>
  <c r="B507" i="16"/>
  <c r="B506" i="16"/>
  <c r="B505" i="16"/>
  <c r="B504" i="16"/>
  <c r="B503" i="16"/>
  <c r="B502" i="16"/>
  <c r="B501" i="16"/>
  <c r="B500" i="16"/>
  <c r="B499" i="16"/>
  <c r="B498" i="16"/>
  <c r="B497" i="16"/>
  <c r="B496" i="16"/>
  <c r="B495" i="16"/>
  <c r="B494" i="16"/>
  <c r="B493" i="16"/>
  <c r="B492" i="16"/>
  <c r="B491" i="16"/>
  <c r="B490" i="16"/>
  <c r="B489" i="16"/>
  <c r="B488" i="16"/>
  <c r="B487" i="16"/>
  <c r="B486" i="16"/>
  <c r="B485" i="16"/>
  <c r="B484" i="16"/>
  <c r="B483" i="16"/>
  <c r="B482" i="16"/>
  <c r="B481" i="16"/>
  <c r="B480" i="16"/>
  <c r="B479" i="16"/>
  <c r="B478" i="16"/>
  <c r="B477" i="16"/>
  <c r="B476" i="16"/>
  <c r="B475" i="16"/>
  <c r="B474" i="16"/>
  <c r="B473" i="16"/>
  <c r="B472" i="16"/>
  <c r="B471" i="16"/>
  <c r="B470" i="16"/>
  <c r="B469" i="16"/>
  <c r="B468" i="16"/>
  <c r="B467" i="16"/>
  <c r="B466" i="16"/>
  <c r="B465" i="16"/>
  <c r="B464" i="16"/>
  <c r="B463" i="16"/>
  <c r="B462" i="16"/>
  <c r="B461" i="16"/>
  <c r="B460" i="16"/>
  <c r="B459" i="16"/>
  <c r="B458" i="16"/>
  <c r="B457" i="16"/>
  <c r="B456" i="16"/>
  <c r="B455" i="16"/>
  <c r="B454" i="16"/>
  <c r="B453" i="16"/>
  <c r="B452" i="16"/>
  <c r="B451" i="16"/>
  <c r="B450" i="16"/>
  <c r="B449" i="16"/>
  <c r="B448" i="16"/>
  <c r="B447" i="16"/>
  <c r="B446" i="16"/>
  <c r="B445" i="16"/>
  <c r="B444" i="16"/>
  <c r="B443" i="16"/>
  <c r="B442" i="16"/>
  <c r="B441" i="16"/>
  <c r="B440" i="16"/>
  <c r="B439" i="16"/>
  <c r="B438" i="16"/>
  <c r="B437" i="16"/>
  <c r="B436" i="16"/>
  <c r="B435" i="16"/>
  <c r="B434" i="16"/>
  <c r="B433" i="16"/>
  <c r="B432" i="16"/>
  <c r="B431" i="16"/>
  <c r="B430" i="16"/>
  <c r="B429" i="16"/>
  <c r="B428" i="16"/>
  <c r="B427" i="16"/>
  <c r="B426" i="16"/>
  <c r="B425" i="16"/>
  <c r="B424" i="16"/>
  <c r="B423" i="16"/>
  <c r="B422" i="16"/>
  <c r="B421" i="16"/>
  <c r="B420" i="16"/>
  <c r="B419" i="16"/>
  <c r="B418" i="16"/>
  <c r="B417" i="16"/>
  <c r="B416" i="16"/>
  <c r="B415" i="16"/>
  <c r="B414" i="16"/>
  <c r="B413" i="16"/>
  <c r="B412" i="16"/>
  <c r="B411" i="16"/>
  <c r="B410" i="16"/>
  <c r="B409" i="16"/>
  <c r="B408" i="16"/>
  <c r="B407" i="16"/>
  <c r="B406" i="16"/>
  <c r="B405" i="16"/>
  <c r="B404" i="16"/>
  <c r="B403" i="16"/>
  <c r="B402" i="16"/>
  <c r="B401" i="16"/>
  <c r="B400" i="16"/>
  <c r="B399" i="16"/>
  <c r="B398" i="16"/>
  <c r="B397" i="16"/>
  <c r="B396" i="16"/>
  <c r="B395" i="16"/>
  <c r="B394" i="16"/>
  <c r="B393" i="16"/>
  <c r="B392" i="16"/>
  <c r="B391" i="16"/>
  <c r="B390" i="16"/>
  <c r="B389" i="16"/>
  <c r="B388" i="16"/>
  <c r="B387" i="16"/>
  <c r="B386" i="16"/>
  <c r="B385" i="16"/>
  <c r="B384" i="16"/>
  <c r="B383" i="16"/>
  <c r="B382" i="16"/>
  <c r="B381" i="16"/>
  <c r="B380" i="16"/>
  <c r="B379" i="16"/>
  <c r="B378" i="16"/>
  <c r="B377" i="16"/>
  <c r="B376" i="16"/>
  <c r="B375" i="16"/>
  <c r="B374" i="16"/>
  <c r="B373" i="16"/>
  <c r="B372" i="16"/>
  <c r="B371" i="16"/>
  <c r="B370" i="16"/>
  <c r="B369" i="16"/>
  <c r="B368" i="16"/>
  <c r="B367" i="16"/>
  <c r="B366" i="16"/>
  <c r="B365" i="16"/>
  <c r="B364" i="16"/>
  <c r="B363" i="16"/>
  <c r="B362" i="16"/>
  <c r="B361" i="16"/>
  <c r="B360" i="16"/>
  <c r="B359" i="16"/>
  <c r="B358" i="16"/>
  <c r="B357" i="16"/>
  <c r="B356" i="16"/>
  <c r="B355" i="16"/>
  <c r="B354" i="16"/>
  <c r="B353" i="16"/>
  <c r="B352" i="16"/>
  <c r="B351" i="16"/>
  <c r="B350" i="16"/>
  <c r="B349" i="16"/>
  <c r="B348" i="16"/>
  <c r="B347" i="16"/>
  <c r="B346" i="16"/>
  <c r="B345" i="16"/>
  <c r="B344" i="16"/>
  <c r="B343" i="16"/>
  <c r="B342" i="16"/>
  <c r="B341" i="16"/>
  <c r="B340" i="16"/>
  <c r="B339" i="16"/>
  <c r="B338" i="16"/>
  <c r="B337" i="16"/>
  <c r="B336" i="16"/>
  <c r="B335" i="16"/>
  <c r="B334" i="16"/>
  <c r="B333" i="16"/>
  <c r="B332" i="16"/>
  <c r="B331" i="16"/>
  <c r="B330" i="16"/>
  <c r="B329" i="16"/>
  <c r="B328" i="16"/>
  <c r="B327" i="16"/>
  <c r="B326" i="16"/>
  <c r="B325" i="16"/>
  <c r="B324" i="16"/>
  <c r="B323" i="16"/>
  <c r="B322" i="16"/>
  <c r="B321" i="16"/>
  <c r="B320" i="16"/>
  <c r="B319" i="16"/>
  <c r="B318" i="16"/>
  <c r="B317" i="16"/>
  <c r="B316" i="16"/>
  <c r="B315" i="16"/>
  <c r="B314" i="16"/>
  <c r="B313" i="16"/>
  <c r="B312" i="16"/>
  <c r="B311" i="16"/>
  <c r="B310" i="16"/>
  <c r="B309" i="16"/>
  <c r="B308" i="16"/>
  <c r="B307" i="16"/>
  <c r="B306" i="16"/>
  <c r="B305" i="16"/>
  <c r="B304" i="16"/>
  <c r="B303" i="16"/>
  <c r="B302" i="16"/>
  <c r="B301" i="16"/>
  <c r="B300" i="16"/>
  <c r="B299" i="16"/>
  <c r="B298" i="16"/>
  <c r="B297" i="16"/>
  <c r="B296" i="16"/>
  <c r="B295" i="16"/>
  <c r="B294" i="16"/>
  <c r="B293" i="16"/>
  <c r="B292" i="16"/>
  <c r="B291" i="16"/>
  <c r="B290" i="16"/>
  <c r="B289" i="16"/>
  <c r="B288" i="16"/>
  <c r="B287" i="16"/>
  <c r="B286" i="16"/>
  <c r="B285" i="16"/>
  <c r="B284" i="16"/>
  <c r="B283" i="16"/>
  <c r="B282" i="16"/>
  <c r="B281" i="16"/>
  <c r="B280" i="16"/>
  <c r="B279" i="16"/>
  <c r="B278" i="16"/>
  <c r="B277" i="16"/>
  <c r="B276" i="16"/>
  <c r="B275" i="16"/>
  <c r="B274" i="16"/>
  <c r="B273" i="16"/>
  <c r="B272" i="16"/>
  <c r="B271" i="16"/>
  <c r="B270" i="16"/>
  <c r="B269" i="16"/>
  <c r="B268" i="16"/>
  <c r="B267" i="16"/>
  <c r="B266" i="16"/>
  <c r="B265" i="16"/>
  <c r="B264" i="16"/>
  <c r="B263" i="16"/>
  <c r="B262" i="16"/>
  <c r="B261" i="16"/>
  <c r="B260" i="16"/>
  <c r="B259" i="16"/>
  <c r="B258" i="16"/>
  <c r="B257" i="16"/>
  <c r="B256" i="16"/>
  <c r="B255" i="16"/>
  <c r="B254" i="16"/>
  <c r="B253" i="16"/>
  <c r="B252" i="16"/>
  <c r="B251" i="16"/>
  <c r="B250" i="16"/>
  <c r="B249" i="16"/>
  <c r="B248" i="16"/>
  <c r="B247" i="16"/>
  <c r="B246" i="16"/>
  <c r="B245" i="16"/>
  <c r="B244" i="16"/>
  <c r="B243" i="16"/>
  <c r="B242" i="16"/>
  <c r="B241" i="16"/>
  <c r="B240" i="16"/>
  <c r="B239" i="16"/>
  <c r="B238" i="16"/>
  <c r="B237" i="16"/>
  <c r="B236" i="16"/>
  <c r="B235" i="16"/>
  <c r="B234" i="16"/>
  <c r="B233" i="16"/>
  <c r="B232" i="16"/>
  <c r="B231" i="16"/>
  <c r="B230" i="16"/>
  <c r="B229" i="16"/>
  <c r="B228" i="16"/>
  <c r="B227" i="16"/>
  <c r="B226" i="16"/>
  <c r="B225" i="16"/>
  <c r="B224" i="16"/>
  <c r="B223" i="16"/>
  <c r="B222" i="16"/>
  <c r="B221" i="16"/>
  <c r="B220" i="16"/>
  <c r="B219" i="16"/>
  <c r="B218" i="16"/>
  <c r="B217" i="16"/>
  <c r="B216" i="16"/>
  <c r="B215" i="16"/>
  <c r="B214" i="16"/>
  <c r="B213" i="16"/>
  <c r="B212" i="16"/>
  <c r="B211" i="16"/>
  <c r="B210" i="16"/>
  <c r="B209" i="16"/>
  <c r="B208" i="16"/>
  <c r="B207" i="16"/>
  <c r="B206" i="16"/>
  <c r="B205" i="16"/>
  <c r="B204" i="16"/>
  <c r="B203" i="16"/>
  <c r="B202" i="16"/>
  <c r="B201" i="16"/>
  <c r="B200" i="16"/>
  <c r="B199" i="16"/>
  <c r="B198" i="16"/>
  <c r="B197" i="16"/>
  <c r="B196" i="16"/>
  <c r="B195" i="16"/>
  <c r="B194" i="16"/>
  <c r="B193" i="16"/>
  <c r="B192" i="16"/>
  <c r="B191" i="16"/>
  <c r="B190" i="16"/>
  <c r="B189" i="16"/>
  <c r="B188" i="16"/>
  <c r="B187" i="16"/>
  <c r="B186" i="16"/>
  <c r="B185" i="16"/>
  <c r="B184" i="16"/>
  <c r="B183" i="16"/>
  <c r="B182" i="16"/>
  <c r="B181" i="16"/>
  <c r="B180" i="16"/>
  <c r="B179" i="16"/>
  <c r="B178" i="16"/>
  <c r="B177" i="16"/>
  <c r="B176" i="16"/>
  <c r="B175" i="16"/>
  <c r="B174" i="16"/>
  <c r="B173" i="16"/>
  <c r="B172" i="16"/>
  <c r="B171" i="16"/>
  <c r="B170" i="16"/>
  <c r="B169" i="16"/>
  <c r="B168" i="16"/>
  <c r="B167" i="16"/>
  <c r="B166" i="16"/>
  <c r="B165" i="16"/>
  <c r="B164" i="16"/>
  <c r="B163" i="16"/>
  <c r="B162" i="16"/>
  <c r="B161" i="16"/>
  <c r="B160" i="16"/>
  <c r="B159" i="16"/>
  <c r="B158" i="16"/>
  <c r="B157"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B103" i="16"/>
  <c r="B102" i="16"/>
  <c r="B101" i="16"/>
  <c r="B100" i="16"/>
  <c r="B99" i="16"/>
  <c r="B98" i="16"/>
  <c r="B97" i="16"/>
  <c r="B96" i="16"/>
  <c r="B95" i="16"/>
  <c r="B94" i="16"/>
  <c r="B93" i="16"/>
  <c r="B92" i="16"/>
  <c r="B91" i="16"/>
  <c r="B90" i="16"/>
  <c r="B89" i="16"/>
  <c r="B88" i="16"/>
  <c r="B87" i="16"/>
  <c r="B86" i="16"/>
  <c r="B85" i="16"/>
  <c r="B84" i="16"/>
  <c r="B83" i="16"/>
  <c r="B82" i="16"/>
  <c r="B81" i="16"/>
  <c r="B80" i="16"/>
  <c r="B79" i="16"/>
  <c r="B78" i="16"/>
  <c r="B77" i="16"/>
  <c r="B76" i="16"/>
  <c r="B75" i="16"/>
  <c r="B74" i="16"/>
  <c r="B73" i="16"/>
  <c r="B72" i="16"/>
  <c r="B71" i="16"/>
  <c r="B70" i="16"/>
  <c r="B69" i="16"/>
  <c r="B68" i="16"/>
  <c r="B67" i="16"/>
  <c r="B66" i="16"/>
  <c r="B65" i="16"/>
  <c r="B64" i="16"/>
  <c r="B63" i="16"/>
  <c r="B62" i="16"/>
  <c r="B61" i="16"/>
  <c r="B60" i="16"/>
  <c r="B59" i="16"/>
  <c r="B58" i="16"/>
  <c r="B57" i="16"/>
  <c r="B56" i="16"/>
  <c r="B55" i="16"/>
  <c r="B54" i="16"/>
  <c r="B53" i="16"/>
  <c r="B52" i="16"/>
  <c r="B51" i="16"/>
  <c r="B50" i="16"/>
  <c r="B49" i="16"/>
  <c r="B48" i="16"/>
  <c r="B47" i="16"/>
  <c r="B46" i="16"/>
  <c r="B45" i="16"/>
  <c r="B44" i="16"/>
  <c r="B43" i="16"/>
  <c r="B42" i="16"/>
  <c r="B41" i="16"/>
  <c r="B40" i="16"/>
  <c r="B39" i="16"/>
  <c r="B38" i="16"/>
  <c r="B37" i="16"/>
  <c r="B36" i="16"/>
  <c r="B35" i="16"/>
  <c r="B34" i="16"/>
  <c r="B33" i="16"/>
  <c r="B32" i="16"/>
  <c r="B31" i="16"/>
  <c r="B30" i="16"/>
  <c r="B29" i="16"/>
  <c r="B28" i="16"/>
  <c r="B27" i="16"/>
  <c r="B26" i="16"/>
  <c r="B25" i="16"/>
  <c r="B24" i="16"/>
  <c r="B23" i="16"/>
  <c r="B22" i="16"/>
  <c r="B21" i="16"/>
  <c r="B20" i="16"/>
  <c r="B19" i="16"/>
  <c r="B18" i="16"/>
  <c r="B15" i="16"/>
  <c r="B14" i="16"/>
  <c r="B13" i="16"/>
  <c r="B12" i="16"/>
  <c r="B11" i="16"/>
  <c r="B10" i="16"/>
  <c r="B9" i="16"/>
  <c r="B8" i="16"/>
  <c r="B7" i="16"/>
  <c r="B6" i="16"/>
  <c r="B5" i="16"/>
  <c r="B4" i="16"/>
  <c r="B3" i="16"/>
  <c r="B2" i="16"/>
  <c r="A1" i="16"/>
  <c r="A23" i="12" l="1"/>
  <c r="A21" i="12"/>
  <c r="B21" i="12"/>
  <c r="C21" i="12"/>
  <c r="D21" i="12"/>
  <c r="E21" i="12"/>
  <c r="F21" i="12"/>
  <c r="G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AG21" i="12"/>
  <c r="AH21" i="12"/>
  <c r="AI21" i="12"/>
  <c r="AJ21" i="12"/>
  <c r="AK21" i="12"/>
  <c r="AL21" i="12"/>
  <c r="AM21" i="12"/>
  <c r="AN21" i="12"/>
  <c r="AO21" i="12"/>
  <c r="AP21" i="12"/>
  <c r="AQ21" i="12"/>
  <c r="AR21" i="12"/>
  <c r="AS21" i="12"/>
  <c r="AT21" i="12"/>
  <c r="AU21" i="12"/>
  <c r="AV21" i="12"/>
  <c r="AW21" i="12"/>
  <c r="AX21" i="12"/>
  <c r="AY21" i="12"/>
  <c r="AZ21" i="12"/>
  <c r="BA21" i="12"/>
  <c r="BB21" i="12"/>
  <c r="BC21" i="12"/>
  <c r="BD21" i="12"/>
  <c r="BE21" i="12"/>
  <c r="BF21" i="12"/>
  <c r="BG21" i="12"/>
  <c r="BH21" i="12"/>
  <c r="BI21" i="12"/>
  <c r="BJ21" i="12"/>
  <c r="BK21" i="12"/>
  <c r="BL21" i="12"/>
  <c r="BM21" i="12"/>
  <c r="BN21" i="12"/>
  <c r="BO21" i="12"/>
  <c r="BP21" i="12"/>
  <c r="BQ21" i="12"/>
  <c r="BR21" i="12"/>
  <c r="BS21" i="12"/>
  <c r="BT21" i="12"/>
  <c r="BU21" i="12"/>
  <c r="BV21" i="12"/>
  <c r="BW21" i="12"/>
  <c r="BX21" i="12"/>
  <c r="BY21" i="12"/>
  <c r="BZ21" i="12"/>
  <c r="CA21" i="12"/>
  <c r="CB21" i="12"/>
  <c r="CC21" i="12"/>
  <c r="CD21" i="12"/>
  <c r="CE21" i="12"/>
  <c r="CF21" i="12"/>
  <c r="CG21" i="12"/>
  <c r="CH21" i="12"/>
  <c r="CI21" i="12"/>
  <c r="CJ21" i="12"/>
  <c r="CK21" i="12"/>
  <c r="CL21" i="12"/>
  <c r="CM21" i="12"/>
  <c r="CN21" i="12"/>
  <c r="CO21" i="12"/>
  <c r="CP21" i="12"/>
  <c r="CQ21" i="12"/>
  <c r="CR21" i="12"/>
  <c r="CS21" i="12"/>
  <c r="CT21" i="12"/>
  <c r="CU21" i="12"/>
  <c r="CV21" i="12"/>
  <c r="CW21" i="12"/>
  <c r="CX21" i="12"/>
  <c r="CY21" i="12"/>
  <c r="CZ21" i="12"/>
  <c r="DA21" i="12"/>
  <c r="DB21" i="12"/>
  <c r="DC21" i="12"/>
  <c r="DD21" i="12"/>
  <c r="DE21" i="12"/>
  <c r="DF21" i="12"/>
  <c r="DG21" i="12"/>
  <c r="DH21" i="12"/>
  <c r="DI21" i="12"/>
  <c r="DJ21" i="12"/>
  <c r="DK21" i="12"/>
  <c r="DL21" i="12"/>
  <c r="DM21" i="12"/>
  <c r="DN21" i="12"/>
  <c r="DO21" i="12"/>
  <c r="DP21" i="12"/>
  <c r="DQ21" i="12"/>
  <c r="DR21" i="12"/>
  <c r="DS21" i="12"/>
  <c r="DT21" i="12"/>
  <c r="DU21" i="12"/>
  <c r="DV21" i="12"/>
  <c r="DW21" i="12"/>
  <c r="DX21" i="12"/>
  <c r="DY21" i="12"/>
  <c r="DZ21" i="12"/>
  <c r="EA21" i="12"/>
  <c r="EB21" i="12"/>
  <c r="EC21" i="12"/>
  <c r="ED21" i="12"/>
  <c r="EE21" i="12"/>
  <c r="EF21" i="12"/>
  <c r="EG21" i="12"/>
  <c r="EH21" i="12"/>
  <c r="EI21" i="12"/>
  <c r="EJ21" i="12"/>
  <c r="EK21" i="12"/>
  <c r="EL21" i="12"/>
  <c r="EM21" i="12"/>
  <c r="EN21" i="12"/>
  <c r="EO21" i="12"/>
  <c r="EP21" i="12"/>
  <c r="EQ21" i="12"/>
  <c r="ER21" i="12"/>
  <c r="ES21" i="12"/>
  <c r="ET21" i="12"/>
  <c r="EU21" i="12"/>
  <c r="EV21" i="12"/>
  <c r="EW21" i="12"/>
  <c r="EX21" i="12"/>
  <c r="EY21" i="12"/>
  <c r="EZ21" i="12"/>
  <c r="FA21" i="12"/>
  <c r="FB21" i="12"/>
  <c r="FC21" i="12"/>
  <c r="FD21" i="12"/>
  <c r="FE21" i="12"/>
  <c r="FF21" i="12"/>
  <c r="FG21" i="12"/>
  <c r="FH21" i="12"/>
  <c r="FI21" i="12"/>
  <c r="FJ21" i="12"/>
  <c r="FK21" i="12"/>
  <c r="FL21" i="12"/>
  <c r="FM21" i="12"/>
  <c r="FN21" i="12"/>
  <c r="FO21" i="12"/>
  <c r="FP21" i="12"/>
  <c r="FQ21" i="12"/>
  <c r="FR21" i="12"/>
  <c r="FS21" i="12"/>
  <c r="FT21" i="12"/>
  <c r="FU21" i="12"/>
  <c r="FV21" i="12"/>
  <c r="FW21" i="12"/>
  <c r="FX21" i="12"/>
  <c r="FY21" i="12"/>
  <c r="FZ21" i="12"/>
  <c r="GA21" i="12"/>
  <c r="GB21" i="12"/>
  <c r="GC21" i="12"/>
  <c r="GD21" i="12"/>
  <c r="GE21" i="12"/>
  <c r="GF21" i="12"/>
  <c r="GG21" i="12"/>
  <c r="GH21" i="12"/>
  <c r="GI21" i="12"/>
  <c r="GJ21" i="12"/>
  <c r="GK21" i="12"/>
  <c r="GL21" i="12"/>
  <c r="GM21" i="12"/>
  <c r="GN21" i="12"/>
  <c r="GO21" i="12"/>
  <c r="GP21" i="12"/>
  <c r="GQ21" i="12"/>
  <c r="GR21" i="12"/>
  <c r="GS21" i="12"/>
  <c r="GT21" i="12"/>
  <c r="GU21" i="12"/>
  <c r="GV21" i="12"/>
  <c r="GW21" i="12"/>
  <c r="GX21" i="12"/>
  <c r="GY21" i="12"/>
  <c r="GZ21" i="12"/>
  <c r="HA21" i="12"/>
  <c r="HB21" i="12"/>
  <c r="HC21" i="12"/>
  <c r="HD21" i="12"/>
  <c r="HE21" i="12"/>
  <c r="HF21" i="12"/>
  <c r="HG21" i="12"/>
  <c r="HH21" i="12"/>
  <c r="HI21" i="12"/>
  <c r="HJ21" i="12"/>
  <c r="HK21" i="12"/>
  <c r="HL21" i="12"/>
  <c r="HM21" i="12"/>
  <c r="HN21" i="12"/>
  <c r="HO21" i="12"/>
  <c r="HP21" i="12"/>
  <c r="HQ21" i="12"/>
  <c r="HR21" i="12"/>
  <c r="HS21" i="12"/>
  <c r="HT21" i="12"/>
  <c r="HU21" i="12"/>
  <c r="HV21" i="12"/>
  <c r="HW21" i="12"/>
  <c r="HX21" i="12"/>
  <c r="HY21" i="12"/>
  <c r="HZ21" i="12"/>
  <c r="IA21" i="12"/>
  <c r="IB21" i="12"/>
  <c r="IC21" i="12"/>
  <c r="ID21" i="12"/>
  <c r="IE21" i="12"/>
  <c r="IF21" i="12"/>
  <c r="IG21" i="12"/>
  <c r="IH21" i="12"/>
  <c r="II21" i="12"/>
  <c r="IJ21" i="12"/>
  <c r="IK21" i="12"/>
  <c r="IL21" i="12"/>
  <c r="IM21" i="12"/>
  <c r="IN21" i="12"/>
  <c r="IO21" i="12"/>
  <c r="IP21" i="12"/>
  <c r="B95" i="12"/>
  <c r="C95" i="12"/>
  <c r="D95" i="12"/>
  <c r="E95" i="12"/>
  <c r="F95" i="12"/>
  <c r="G95" i="12"/>
  <c r="H95" i="12"/>
  <c r="I95" i="12"/>
  <c r="J95" i="12"/>
  <c r="K95" i="12"/>
  <c r="L95" i="12"/>
  <c r="M95" i="12"/>
  <c r="N95" i="12"/>
  <c r="O95" i="12"/>
  <c r="P95" i="12"/>
  <c r="Q95" i="12"/>
  <c r="R95" i="12"/>
  <c r="S95" i="12"/>
  <c r="T95" i="12"/>
  <c r="U95" i="12"/>
  <c r="V95" i="12"/>
  <c r="W95" i="12"/>
  <c r="X95" i="12"/>
  <c r="Y95" i="12"/>
  <c r="Z95" i="12"/>
  <c r="AA95" i="12"/>
  <c r="AB95" i="12"/>
  <c r="AC95" i="12"/>
  <c r="AD95" i="12"/>
  <c r="AE95" i="12"/>
  <c r="AF95" i="12"/>
  <c r="AG95" i="12"/>
  <c r="AH95" i="12"/>
  <c r="AI95" i="12"/>
  <c r="AJ95" i="12"/>
  <c r="AK95" i="12"/>
  <c r="AL95" i="12"/>
  <c r="AM95" i="12"/>
  <c r="AN95" i="12"/>
  <c r="AO95" i="12"/>
  <c r="AP95" i="12"/>
  <c r="AQ95" i="12"/>
  <c r="AR95" i="12"/>
  <c r="AS95" i="12"/>
  <c r="AT95" i="12"/>
  <c r="AU95" i="12"/>
  <c r="AV95" i="12"/>
  <c r="AW95" i="12"/>
  <c r="AX95" i="12"/>
  <c r="AY95" i="12"/>
  <c r="AZ95" i="12"/>
  <c r="BA95" i="12"/>
  <c r="BB95" i="12"/>
  <c r="BC95" i="12"/>
  <c r="BD95" i="12"/>
  <c r="BE95" i="12"/>
  <c r="BF95" i="12"/>
  <c r="BG95" i="12"/>
  <c r="BH95" i="12"/>
  <c r="BI95" i="12"/>
  <c r="BJ95" i="12"/>
  <c r="BK95" i="12"/>
  <c r="BL95" i="12"/>
  <c r="BM95" i="12"/>
  <c r="BN95" i="12"/>
  <c r="BO95" i="12"/>
  <c r="BP95" i="12"/>
  <c r="BQ95" i="12"/>
  <c r="BR95" i="12"/>
  <c r="BS95" i="12"/>
  <c r="BT95" i="12"/>
  <c r="BU95" i="12"/>
  <c r="BV95" i="12"/>
  <c r="BW95" i="12"/>
  <c r="BX95" i="12"/>
  <c r="BY95" i="12"/>
  <c r="BZ95" i="12"/>
  <c r="CA95" i="12"/>
  <c r="CB95" i="12"/>
  <c r="CC95" i="12"/>
  <c r="CD95" i="12"/>
  <c r="CE95" i="12"/>
  <c r="CF95" i="12"/>
  <c r="CG95" i="12"/>
  <c r="CH95" i="12"/>
  <c r="CI95" i="12"/>
  <c r="CJ95" i="12"/>
  <c r="CK95" i="12"/>
  <c r="CL95" i="12"/>
  <c r="CM95" i="12"/>
  <c r="CN95" i="12"/>
  <c r="CO95" i="12"/>
  <c r="CP95" i="12"/>
  <c r="CQ95" i="12"/>
  <c r="CR95" i="12"/>
  <c r="CS95" i="12"/>
  <c r="CT95" i="12"/>
  <c r="CU95" i="12"/>
  <c r="CV95" i="12"/>
  <c r="CW95" i="12"/>
  <c r="CX95" i="12"/>
  <c r="CY95" i="12"/>
  <c r="CZ95" i="12"/>
  <c r="DA95" i="12"/>
  <c r="DB95" i="12"/>
  <c r="DC95" i="12"/>
  <c r="DD95" i="12"/>
  <c r="DE95" i="12"/>
  <c r="DF95" i="12"/>
  <c r="DG95" i="12"/>
  <c r="DH95" i="12"/>
  <c r="DI95" i="12"/>
  <c r="DJ95" i="12"/>
  <c r="DK95" i="12"/>
  <c r="DL95" i="12"/>
  <c r="DM95" i="12"/>
  <c r="DN95" i="12"/>
  <c r="DO95" i="12"/>
  <c r="DP95" i="12"/>
  <c r="DQ95" i="12"/>
  <c r="DR95" i="12"/>
  <c r="DS95" i="12"/>
  <c r="DT95" i="12"/>
  <c r="DU95" i="12"/>
  <c r="DV95" i="12"/>
  <c r="DW95" i="12"/>
  <c r="DX95" i="12"/>
  <c r="DY95" i="12"/>
  <c r="DZ95" i="12"/>
  <c r="EA95" i="12"/>
  <c r="EB95" i="12"/>
  <c r="EC95" i="12"/>
  <c r="ED95" i="12"/>
  <c r="EE95" i="12"/>
  <c r="EF95" i="12"/>
  <c r="EG95" i="12"/>
  <c r="EH95" i="12"/>
  <c r="EI95" i="12"/>
  <c r="EJ95" i="12"/>
  <c r="EK95" i="12"/>
  <c r="EL95" i="12"/>
  <c r="EM95" i="12"/>
  <c r="EN95" i="12"/>
  <c r="EO95" i="12"/>
  <c r="EP95" i="12"/>
  <c r="EQ95" i="12"/>
  <c r="ER95" i="12"/>
  <c r="ES95" i="12"/>
  <c r="ET95" i="12"/>
  <c r="EU95" i="12"/>
  <c r="EV95" i="12"/>
  <c r="EW95" i="12"/>
  <c r="EX95" i="12"/>
  <c r="EY95" i="12"/>
  <c r="EZ95" i="12"/>
  <c r="FA95" i="12"/>
  <c r="FB95" i="12"/>
  <c r="FC95" i="12"/>
  <c r="FD95" i="12"/>
  <c r="FE95" i="12"/>
  <c r="FF95" i="12"/>
  <c r="FG95" i="12"/>
  <c r="FH95" i="12"/>
  <c r="FI95" i="12"/>
  <c r="FJ95" i="12"/>
  <c r="FK95" i="12"/>
  <c r="FL95" i="12"/>
  <c r="FM95" i="12"/>
  <c r="FN95" i="12"/>
  <c r="FO95" i="12"/>
  <c r="FP95" i="12"/>
  <c r="FQ95" i="12"/>
  <c r="FR95" i="12"/>
  <c r="FS95" i="12"/>
  <c r="FT95" i="12"/>
  <c r="FU95" i="12"/>
  <c r="FV95" i="12"/>
  <c r="FW95" i="12"/>
  <c r="FX95" i="12"/>
  <c r="FY95" i="12"/>
  <c r="FZ95" i="12"/>
  <c r="GA95" i="12"/>
  <c r="GB95" i="12"/>
  <c r="GC95" i="12"/>
  <c r="GD95" i="12"/>
  <c r="GE95" i="12"/>
  <c r="GF95" i="12"/>
  <c r="GG95" i="12"/>
  <c r="GH95" i="12"/>
  <c r="GI95" i="12"/>
  <c r="GJ95" i="12"/>
  <c r="GK95" i="12"/>
  <c r="GL95" i="12"/>
  <c r="GM95" i="12"/>
  <c r="GN95" i="12"/>
  <c r="GO95" i="12"/>
  <c r="GP95" i="12"/>
  <c r="GQ95" i="12"/>
  <c r="GR95" i="12"/>
  <c r="GS95" i="12"/>
  <c r="GT95" i="12"/>
  <c r="GU95" i="12"/>
  <c r="GV95" i="12"/>
  <c r="GW95" i="12"/>
  <c r="GX95" i="12"/>
  <c r="GY95" i="12"/>
  <c r="GZ95" i="12"/>
  <c r="HA95" i="12"/>
  <c r="HB95" i="12"/>
  <c r="HC95" i="12"/>
  <c r="HD95" i="12"/>
  <c r="HE95" i="12"/>
  <c r="HF95" i="12"/>
  <c r="HG95" i="12"/>
  <c r="HH95" i="12"/>
  <c r="HI95" i="12"/>
  <c r="HJ95" i="12"/>
  <c r="HK95" i="12"/>
  <c r="HL95" i="12"/>
  <c r="HM95" i="12"/>
  <c r="HN95" i="12"/>
  <c r="HO95" i="12"/>
  <c r="HP95" i="12"/>
  <c r="HQ95" i="12"/>
  <c r="HR95" i="12"/>
  <c r="HS95" i="12"/>
  <c r="HT95" i="12"/>
  <c r="HU95" i="12"/>
  <c r="HV95" i="12"/>
  <c r="HW95" i="12"/>
  <c r="HX95" i="12"/>
  <c r="HY95" i="12"/>
  <c r="HZ95" i="12"/>
  <c r="IA95" i="12"/>
  <c r="IB95" i="12"/>
  <c r="IC95" i="12"/>
  <c r="ID95" i="12"/>
  <c r="IE95" i="12"/>
  <c r="IF95" i="12"/>
  <c r="IG95" i="12"/>
  <c r="IH95" i="12"/>
  <c r="II95" i="12"/>
  <c r="IJ95" i="12"/>
  <c r="IK95" i="12"/>
  <c r="IL95" i="12"/>
  <c r="IM95" i="12"/>
  <c r="IN95" i="12"/>
  <c r="IO95" i="12"/>
  <c r="IP95" i="12"/>
  <c r="A95" i="12"/>
  <c r="B93" i="12"/>
  <c r="C93" i="12"/>
  <c r="D93" i="12"/>
  <c r="E93" i="12"/>
  <c r="F93" i="12"/>
  <c r="G93" i="12"/>
  <c r="H93" i="12"/>
  <c r="I93" i="12"/>
  <c r="J93" i="12"/>
  <c r="K93" i="12"/>
  <c r="L93" i="12"/>
  <c r="M93" i="12"/>
  <c r="N93" i="12"/>
  <c r="O93" i="12"/>
  <c r="P93" i="12"/>
  <c r="Q93" i="12"/>
  <c r="R93" i="12"/>
  <c r="S93" i="12"/>
  <c r="T93" i="12"/>
  <c r="U93" i="12"/>
  <c r="V93" i="12"/>
  <c r="W93" i="12"/>
  <c r="X93" i="12"/>
  <c r="Y93" i="12"/>
  <c r="Z93" i="12"/>
  <c r="AA93" i="12"/>
  <c r="AB93" i="12"/>
  <c r="AC93" i="12"/>
  <c r="AD93" i="12"/>
  <c r="AE93" i="12"/>
  <c r="AF93" i="12"/>
  <c r="AG93" i="12"/>
  <c r="AH93" i="12"/>
  <c r="AI93" i="12"/>
  <c r="AJ93" i="12"/>
  <c r="AK93" i="12"/>
  <c r="AL93" i="12"/>
  <c r="AM93" i="12"/>
  <c r="AN93" i="12"/>
  <c r="AO93" i="12"/>
  <c r="AP93" i="12"/>
  <c r="AQ93" i="12"/>
  <c r="AR93" i="12"/>
  <c r="AS93" i="12"/>
  <c r="AT93" i="12"/>
  <c r="AU93" i="12"/>
  <c r="AV93" i="12"/>
  <c r="AW93" i="12"/>
  <c r="AX93" i="12"/>
  <c r="AY93" i="12"/>
  <c r="AZ93" i="12"/>
  <c r="BA93" i="12"/>
  <c r="BB93" i="12"/>
  <c r="BC93" i="12"/>
  <c r="BD93" i="12"/>
  <c r="BE93" i="12"/>
  <c r="BF93" i="12"/>
  <c r="BG93" i="12"/>
  <c r="BH93" i="12"/>
  <c r="BI93" i="12"/>
  <c r="BJ93" i="12"/>
  <c r="BK93" i="12"/>
  <c r="BL93" i="12"/>
  <c r="BM93" i="12"/>
  <c r="BN93" i="12"/>
  <c r="BO93" i="12"/>
  <c r="BP93" i="12"/>
  <c r="BQ93" i="12"/>
  <c r="BR93" i="12"/>
  <c r="BS93" i="12"/>
  <c r="BT93" i="12"/>
  <c r="BU93" i="12"/>
  <c r="BV93" i="12"/>
  <c r="BW93" i="12"/>
  <c r="BX93" i="12"/>
  <c r="BY93" i="12"/>
  <c r="BZ93" i="12"/>
  <c r="CA93" i="12"/>
  <c r="CB93" i="12"/>
  <c r="CC93" i="12"/>
  <c r="CD93" i="12"/>
  <c r="CE93" i="12"/>
  <c r="CF93" i="12"/>
  <c r="CG93" i="12"/>
  <c r="CH93" i="12"/>
  <c r="CI93" i="12"/>
  <c r="CJ93" i="12"/>
  <c r="CK93" i="12"/>
  <c r="CL93" i="12"/>
  <c r="CM93" i="12"/>
  <c r="CN93" i="12"/>
  <c r="CO93" i="12"/>
  <c r="CP93" i="12"/>
  <c r="CQ93" i="12"/>
  <c r="CR93" i="12"/>
  <c r="CS93" i="12"/>
  <c r="CT93" i="12"/>
  <c r="CU93" i="12"/>
  <c r="CV93" i="12"/>
  <c r="CW93" i="12"/>
  <c r="CX93" i="12"/>
  <c r="CY93" i="12"/>
  <c r="CZ93" i="12"/>
  <c r="DA93" i="12"/>
  <c r="DB93" i="12"/>
  <c r="DC93" i="12"/>
  <c r="DD93" i="12"/>
  <c r="DE93" i="12"/>
  <c r="DF93" i="12"/>
  <c r="DG93" i="12"/>
  <c r="DH93" i="12"/>
  <c r="DI93" i="12"/>
  <c r="DJ93" i="12"/>
  <c r="DK93" i="12"/>
  <c r="DL93" i="12"/>
  <c r="DM93" i="12"/>
  <c r="DN93" i="12"/>
  <c r="DO93" i="12"/>
  <c r="DP93" i="12"/>
  <c r="DQ93" i="12"/>
  <c r="DR93" i="12"/>
  <c r="DS93" i="12"/>
  <c r="DT93" i="12"/>
  <c r="DU93" i="12"/>
  <c r="DV93" i="12"/>
  <c r="DW93" i="12"/>
  <c r="DX93" i="12"/>
  <c r="DY93" i="12"/>
  <c r="DZ93" i="12"/>
  <c r="EA93" i="12"/>
  <c r="EB93" i="12"/>
  <c r="EC93" i="12"/>
  <c r="ED93" i="12"/>
  <c r="EE93" i="12"/>
  <c r="EF93" i="12"/>
  <c r="EG93" i="12"/>
  <c r="EH93" i="12"/>
  <c r="EI93" i="12"/>
  <c r="EJ93" i="12"/>
  <c r="EK93" i="12"/>
  <c r="EL93" i="12"/>
  <c r="EM93" i="12"/>
  <c r="EN93" i="12"/>
  <c r="EO93" i="12"/>
  <c r="EP93" i="12"/>
  <c r="EQ93" i="12"/>
  <c r="ER93" i="12"/>
  <c r="ES93" i="12"/>
  <c r="ET93" i="12"/>
  <c r="EU93" i="12"/>
  <c r="EV93" i="12"/>
  <c r="EW93" i="12"/>
  <c r="EX93" i="12"/>
  <c r="EY93" i="12"/>
  <c r="EZ93" i="12"/>
  <c r="FA93" i="12"/>
  <c r="FB93" i="12"/>
  <c r="FC93" i="12"/>
  <c r="FD93" i="12"/>
  <c r="FE93" i="12"/>
  <c r="FF93" i="12"/>
  <c r="FG93" i="12"/>
  <c r="FH93" i="12"/>
  <c r="FI93" i="12"/>
  <c r="FJ93" i="12"/>
  <c r="FK93" i="12"/>
  <c r="FL93" i="12"/>
  <c r="FM93" i="12"/>
  <c r="FN93" i="12"/>
  <c r="FO93" i="12"/>
  <c r="FP93" i="12"/>
  <c r="FQ93" i="12"/>
  <c r="FR93" i="12"/>
  <c r="FS93" i="12"/>
  <c r="FT93" i="12"/>
  <c r="FU93" i="12"/>
  <c r="FV93" i="12"/>
  <c r="FW93" i="12"/>
  <c r="FX93" i="12"/>
  <c r="FY93" i="12"/>
  <c r="FZ93" i="12"/>
  <c r="GA93" i="12"/>
  <c r="GB93" i="12"/>
  <c r="GC93" i="12"/>
  <c r="GD93" i="12"/>
  <c r="GE93" i="12"/>
  <c r="GF93" i="12"/>
  <c r="GG93" i="12"/>
  <c r="GH93" i="12"/>
  <c r="GI93" i="12"/>
  <c r="GJ93" i="12"/>
  <c r="GK93" i="12"/>
  <c r="GL93" i="12"/>
  <c r="GM93" i="12"/>
  <c r="GN93" i="12"/>
  <c r="GO93" i="12"/>
  <c r="GP93" i="12"/>
  <c r="GQ93" i="12"/>
  <c r="GR93" i="12"/>
  <c r="GS93" i="12"/>
  <c r="GT93" i="12"/>
  <c r="GU93" i="12"/>
  <c r="GV93" i="12"/>
  <c r="GW93" i="12"/>
  <c r="GX93" i="12"/>
  <c r="GY93" i="12"/>
  <c r="GZ93" i="12"/>
  <c r="HA93" i="12"/>
  <c r="HB93" i="12"/>
  <c r="HC93" i="12"/>
  <c r="HD93" i="12"/>
  <c r="HE93" i="12"/>
  <c r="HF93" i="12"/>
  <c r="HG93" i="12"/>
  <c r="HH93" i="12"/>
  <c r="HI93" i="12"/>
  <c r="HJ93" i="12"/>
  <c r="HK93" i="12"/>
  <c r="HL93" i="12"/>
  <c r="HM93" i="12"/>
  <c r="HN93" i="12"/>
  <c r="HO93" i="12"/>
  <c r="HP93" i="12"/>
  <c r="HQ93" i="12"/>
  <c r="HR93" i="12"/>
  <c r="HS93" i="12"/>
  <c r="HT93" i="12"/>
  <c r="HU93" i="12"/>
  <c r="HV93" i="12"/>
  <c r="HW93" i="12"/>
  <c r="HX93" i="12"/>
  <c r="HY93" i="12"/>
  <c r="HZ93" i="12"/>
  <c r="IA93" i="12"/>
  <c r="IB93" i="12"/>
  <c r="IC93" i="12"/>
  <c r="ID93" i="12"/>
  <c r="IE93" i="12"/>
  <c r="IF93" i="12"/>
  <c r="IG93" i="12"/>
  <c r="IH93" i="12"/>
  <c r="II93" i="12"/>
  <c r="IJ93" i="12"/>
  <c r="IK93" i="12"/>
  <c r="IL93" i="12"/>
  <c r="IM93" i="12"/>
  <c r="IN93" i="12"/>
  <c r="IO93" i="12"/>
  <c r="IP93" i="12"/>
  <c r="A93" i="12"/>
  <c r="B91" i="12"/>
  <c r="C91" i="12"/>
  <c r="D91" i="12"/>
  <c r="E91" i="12"/>
  <c r="F91" i="12"/>
  <c r="G91" i="12"/>
  <c r="H91" i="12"/>
  <c r="I91" i="12"/>
  <c r="J91" i="12"/>
  <c r="K91" i="12"/>
  <c r="L91" i="12"/>
  <c r="M91" i="12"/>
  <c r="N91" i="12"/>
  <c r="O91" i="12"/>
  <c r="P91" i="12"/>
  <c r="Q91" i="12"/>
  <c r="R91" i="12"/>
  <c r="S91" i="12"/>
  <c r="T91" i="12"/>
  <c r="U91" i="12"/>
  <c r="V91" i="12"/>
  <c r="W91" i="12"/>
  <c r="X91" i="12"/>
  <c r="Y91" i="12"/>
  <c r="Z91" i="12"/>
  <c r="AA91" i="12"/>
  <c r="AB91" i="12"/>
  <c r="AC91" i="12"/>
  <c r="AD91" i="12"/>
  <c r="AE91" i="12"/>
  <c r="AF91" i="12"/>
  <c r="AG91" i="12"/>
  <c r="AH91" i="12"/>
  <c r="AI91" i="12"/>
  <c r="AJ91" i="12"/>
  <c r="AK91" i="12"/>
  <c r="AL91" i="12"/>
  <c r="AM91" i="12"/>
  <c r="AN91" i="12"/>
  <c r="AO91" i="12"/>
  <c r="AP91" i="12"/>
  <c r="AQ91" i="12"/>
  <c r="AR91" i="12"/>
  <c r="AS91" i="12"/>
  <c r="AT91" i="12"/>
  <c r="AU91" i="12"/>
  <c r="AV91" i="12"/>
  <c r="AW91" i="12"/>
  <c r="AX91" i="12"/>
  <c r="AY91" i="12"/>
  <c r="AZ91" i="12"/>
  <c r="BA91" i="12"/>
  <c r="BB91" i="12"/>
  <c r="BC91" i="12"/>
  <c r="BD91" i="12"/>
  <c r="BE91" i="12"/>
  <c r="BF91" i="12"/>
  <c r="BG91" i="12"/>
  <c r="BH91" i="12"/>
  <c r="BI91" i="12"/>
  <c r="BJ91" i="12"/>
  <c r="BK91" i="12"/>
  <c r="BL91" i="12"/>
  <c r="BM91" i="12"/>
  <c r="BN91" i="12"/>
  <c r="BO91" i="12"/>
  <c r="BP91" i="12"/>
  <c r="BQ91" i="12"/>
  <c r="BR91" i="12"/>
  <c r="BS91" i="12"/>
  <c r="BT91" i="12"/>
  <c r="BU91" i="12"/>
  <c r="BV91" i="12"/>
  <c r="BW91" i="12"/>
  <c r="BX91" i="12"/>
  <c r="BY91" i="12"/>
  <c r="BZ91" i="12"/>
  <c r="CA91" i="12"/>
  <c r="CB91" i="12"/>
  <c r="CC91" i="12"/>
  <c r="CD91" i="12"/>
  <c r="CE91" i="12"/>
  <c r="CF91" i="12"/>
  <c r="CG91" i="12"/>
  <c r="CH91" i="12"/>
  <c r="CI91" i="12"/>
  <c r="CJ91" i="12"/>
  <c r="CK91" i="12"/>
  <c r="CL91" i="12"/>
  <c r="CM91" i="12"/>
  <c r="CN91" i="12"/>
  <c r="CO91" i="12"/>
  <c r="CP91" i="12"/>
  <c r="CQ91" i="12"/>
  <c r="CR91" i="12"/>
  <c r="CS91" i="12"/>
  <c r="CT91" i="12"/>
  <c r="CU91" i="12"/>
  <c r="CV91" i="12"/>
  <c r="CW91" i="12"/>
  <c r="CX91" i="12"/>
  <c r="CY91" i="12"/>
  <c r="CZ91" i="12"/>
  <c r="DA91" i="12"/>
  <c r="DB91" i="12"/>
  <c r="DC91" i="12"/>
  <c r="DD91" i="12"/>
  <c r="DE91" i="12"/>
  <c r="DF91" i="12"/>
  <c r="DG91" i="12"/>
  <c r="DH91" i="12"/>
  <c r="DI91" i="12"/>
  <c r="DJ91" i="12"/>
  <c r="DK91" i="12"/>
  <c r="DL91" i="12"/>
  <c r="DM91" i="12"/>
  <c r="DN91" i="12"/>
  <c r="DO91" i="12"/>
  <c r="DP91" i="12"/>
  <c r="DQ91" i="12"/>
  <c r="DR91" i="12"/>
  <c r="DS91" i="12"/>
  <c r="DT91" i="12"/>
  <c r="DU91" i="12"/>
  <c r="DV91" i="12"/>
  <c r="DW91" i="12"/>
  <c r="DX91" i="12"/>
  <c r="DY91" i="12"/>
  <c r="DZ91" i="12"/>
  <c r="EA91" i="12"/>
  <c r="EB91" i="12"/>
  <c r="EC91" i="12"/>
  <c r="ED91" i="12"/>
  <c r="EE91" i="12"/>
  <c r="EF91" i="12"/>
  <c r="EG91" i="12"/>
  <c r="EH91" i="12"/>
  <c r="EI91" i="12"/>
  <c r="EJ91" i="12"/>
  <c r="EK91" i="12"/>
  <c r="EL91" i="12"/>
  <c r="EM91" i="12"/>
  <c r="EN91" i="12"/>
  <c r="EO91" i="12"/>
  <c r="EP91" i="12"/>
  <c r="EQ91" i="12"/>
  <c r="ER91" i="12"/>
  <c r="ES91" i="12"/>
  <c r="ET91" i="12"/>
  <c r="EU91" i="12"/>
  <c r="EV91" i="12"/>
  <c r="EW91" i="12"/>
  <c r="EX91" i="12"/>
  <c r="EY91" i="12"/>
  <c r="EZ91" i="12"/>
  <c r="FA91" i="12"/>
  <c r="FB91" i="12"/>
  <c r="FC91" i="12"/>
  <c r="FD91" i="12"/>
  <c r="FE91" i="12"/>
  <c r="FF91" i="12"/>
  <c r="FG91" i="12"/>
  <c r="FH91" i="12"/>
  <c r="FI91" i="12"/>
  <c r="FJ91" i="12"/>
  <c r="FK91" i="12"/>
  <c r="FL91" i="12"/>
  <c r="FM91" i="12"/>
  <c r="FN91" i="12"/>
  <c r="FO91" i="12"/>
  <c r="FP91" i="12"/>
  <c r="FQ91" i="12"/>
  <c r="FR91" i="12"/>
  <c r="FS91" i="12"/>
  <c r="FT91" i="12"/>
  <c r="FU91" i="12"/>
  <c r="FV91" i="12"/>
  <c r="FW91" i="12"/>
  <c r="FX91" i="12"/>
  <c r="FY91" i="12"/>
  <c r="FZ91" i="12"/>
  <c r="GA91" i="12"/>
  <c r="GB91" i="12"/>
  <c r="GC91" i="12"/>
  <c r="GD91" i="12"/>
  <c r="GE91" i="12"/>
  <c r="GF91" i="12"/>
  <c r="GG91" i="12"/>
  <c r="GH91" i="12"/>
  <c r="GI91" i="12"/>
  <c r="GJ91" i="12"/>
  <c r="GK91" i="12"/>
  <c r="GL91" i="12"/>
  <c r="GM91" i="12"/>
  <c r="GN91" i="12"/>
  <c r="GO91" i="12"/>
  <c r="GP91" i="12"/>
  <c r="GQ91" i="12"/>
  <c r="GR91" i="12"/>
  <c r="GS91" i="12"/>
  <c r="GT91" i="12"/>
  <c r="GU91" i="12"/>
  <c r="GV91" i="12"/>
  <c r="GW91" i="12"/>
  <c r="GX91" i="12"/>
  <c r="GY91" i="12"/>
  <c r="GZ91" i="12"/>
  <c r="HA91" i="12"/>
  <c r="HB91" i="12"/>
  <c r="HC91" i="12"/>
  <c r="HD91" i="12"/>
  <c r="HE91" i="12"/>
  <c r="HF91" i="12"/>
  <c r="HG91" i="12"/>
  <c r="HH91" i="12"/>
  <c r="HI91" i="12"/>
  <c r="HJ91" i="12"/>
  <c r="HK91" i="12"/>
  <c r="HL91" i="12"/>
  <c r="HM91" i="12"/>
  <c r="HN91" i="12"/>
  <c r="HO91" i="12"/>
  <c r="HP91" i="12"/>
  <c r="HQ91" i="12"/>
  <c r="HR91" i="12"/>
  <c r="HS91" i="12"/>
  <c r="HT91" i="12"/>
  <c r="HU91" i="12"/>
  <c r="HV91" i="12"/>
  <c r="HW91" i="12"/>
  <c r="HX91" i="12"/>
  <c r="HY91" i="12"/>
  <c r="HZ91" i="12"/>
  <c r="IA91" i="12"/>
  <c r="IB91" i="12"/>
  <c r="IC91" i="12"/>
  <c r="ID91" i="12"/>
  <c r="IE91" i="12"/>
  <c r="IF91" i="12"/>
  <c r="IG91" i="12"/>
  <c r="IH91" i="12"/>
  <c r="II91" i="12"/>
  <c r="IJ91" i="12"/>
  <c r="IK91" i="12"/>
  <c r="IL91" i="12"/>
  <c r="IM91" i="12"/>
  <c r="IN91" i="12"/>
  <c r="IO91" i="12"/>
  <c r="IP91" i="12"/>
  <c r="A91" i="12"/>
  <c r="B89" i="12"/>
  <c r="C89" i="12"/>
  <c r="D89" i="12"/>
  <c r="E89" i="12"/>
  <c r="F89" i="12"/>
  <c r="G89" i="12"/>
  <c r="H89" i="12"/>
  <c r="I89" i="12"/>
  <c r="J89" i="12"/>
  <c r="K89" i="12"/>
  <c r="L89" i="12"/>
  <c r="M89" i="12"/>
  <c r="N89" i="12"/>
  <c r="O89" i="12"/>
  <c r="P89" i="12"/>
  <c r="Q89" i="12"/>
  <c r="R89" i="12"/>
  <c r="S89" i="12"/>
  <c r="T89" i="12"/>
  <c r="U89" i="12"/>
  <c r="V89" i="12"/>
  <c r="W89" i="12"/>
  <c r="X89" i="12"/>
  <c r="Y89" i="12"/>
  <c r="Z89" i="12"/>
  <c r="AA89" i="12"/>
  <c r="AB89" i="12"/>
  <c r="AC89" i="12"/>
  <c r="AD89" i="12"/>
  <c r="AE89" i="12"/>
  <c r="AF89" i="12"/>
  <c r="AG89" i="12"/>
  <c r="AH89" i="12"/>
  <c r="AI89" i="12"/>
  <c r="AJ89" i="12"/>
  <c r="AK89" i="12"/>
  <c r="AL89" i="12"/>
  <c r="AM89" i="12"/>
  <c r="AN89" i="12"/>
  <c r="AO89" i="12"/>
  <c r="AP89" i="12"/>
  <c r="AQ89" i="12"/>
  <c r="AR89" i="12"/>
  <c r="AS89" i="12"/>
  <c r="AT89" i="12"/>
  <c r="AU89" i="12"/>
  <c r="AV89" i="12"/>
  <c r="AW89" i="12"/>
  <c r="AX89" i="12"/>
  <c r="AY89" i="12"/>
  <c r="AZ89" i="12"/>
  <c r="BA89" i="12"/>
  <c r="BB89" i="12"/>
  <c r="BC89" i="12"/>
  <c r="BD89" i="12"/>
  <c r="BE89" i="12"/>
  <c r="BF89" i="12"/>
  <c r="BG89" i="12"/>
  <c r="BH89" i="12"/>
  <c r="BI89" i="12"/>
  <c r="BJ89" i="12"/>
  <c r="BK89" i="12"/>
  <c r="BL89" i="12"/>
  <c r="BM89" i="12"/>
  <c r="BN89" i="12"/>
  <c r="BO89" i="12"/>
  <c r="BP89" i="12"/>
  <c r="BQ89" i="12"/>
  <c r="BR89" i="12"/>
  <c r="BS89" i="12"/>
  <c r="BT89" i="12"/>
  <c r="BU89" i="12"/>
  <c r="BV89" i="12"/>
  <c r="BW89" i="12"/>
  <c r="BX89" i="12"/>
  <c r="BY89" i="12"/>
  <c r="BZ89" i="12"/>
  <c r="CA89" i="12"/>
  <c r="CB89" i="12"/>
  <c r="CC89" i="12"/>
  <c r="CD89" i="12"/>
  <c r="CE89" i="12"/>
  <c r="CF89" i="12"/>
  <c r="CG89" i="12"/>
  <c r="CH89" i="12"/>
  <c r="CI89" i="12"/>
  <c r="CJ89" i="12"/>
  <c r="CK89" i="12"/>
  <c r="CL89" i="12"/>
  <c r="CM89" i="12"/>
  <c r="CN89" i="12"/>
  <c r="CO89" i="12"/>
  <c r="CP89" i="12"/>
  <c r="CQ89" i="12"/>
  <c r="CR89" i="12"/>
  <c r="CS89" i="12"/>
  <c r="CT89" i="12"/>
  <c r="CU89" i="12"/>
  <c r="CV89" i="12"/>
  <c r="CW89" i="12"/>
  <c r="CX89" i="12"/>
  <c r="CY89" i="12"/>
  <c r="CZ89" i="12"/>
  <c r="DA89" i="12"/>
  <c r="DB89" i="12"/>
  <c r="DC89" i="12"/>
  <c r="DD89" i="12"/>
  <c r="DE89" i="12"/>
  <c r="DF89" i="12"/>
  <c r="DG89" i="12"/>
  <c r="DH89" i="12"/>
  <c r="DI89" i="12"/>
  <c r="DJ89" i="12"/>
  <c r="DK89" i="12"/>
  <c r="DL89" i="12"/>
  <c r="DM89" i="12"/>
  <c r="DN89" i="12"/>
  <c r="DO89" i="12"/>
  <c r="DP89" i="12"/>
  <c r="DQ89" i="12"/>
  <c r="DR89" i="12"/>
  <c r="DS89" i="12"/>
  <c r="DT89" i="12"/>
  <c r="DU89" i="12"/>
  <c r="DV89" i="12"/>
  <c r="DW89" i="12"/>
  <c r="DX89" i="12"/>
  <c r="DY89" i="12"/>
  <c r="DZ89" i="12"/>
  <c r="EA89" i="12"/>
  <c r="EB89" i="12"/>
  <c r="EC89" i="12"/>
  <c r="ED89" i="12"/>
  <c r="EE89" i="12"/>
  <c r="EF89" i="12"/>
  <c r="EG89" i="12"/>
  <c r="EH89" i="12"/>
  <c r="EI89" i="12"/>
  <c r="EJ89" i="12"/>
  <c r="EK89" i="12"/>
  <c r="EL89" i="12"/>
  <c r="EM89" i="12"/>
  <c r="EN89" i="12"/>
  <c r="EO89" i="12"/>
  <c r="EP89" i="12"/>
  <c r="EQ89" i="12"/>
  <c r="ER89" i="12"/>
  <c r="ES89" i="12"/>
  <c r="ET89" i="12"/>
  <c r="EU89" i="12"/>
  <c r="EV89" i="12"/>
  <c r="EW89" i="12"/>
  <c r="EX89" i="12"/>
  <c r="EY89" i="12"/>
  <c r="EZ89" i="12"/>
  <c r="FA89" i="12"/>
  <c r="FB89" i="12"/>
  <c r="FC89" i="12"/>
  <c r="FD89" i="12"/>
  <c r="FE89" i="12"/>
  <c r="FF89" i="12"/>
  <c r="FG89" i="12"/>
  <c r="FH89" i="12"/>
  <c r="FI89" i="12"/>
  <c r="FJ89" i="12"/>
  <c r="FK89" i="12"/>
  <c r="FL89" i="12"/>
  <c r="FM89" i="12"/>
  <c r="FN89" i="12"/>
  <c r="FO89" i="12"/>
  <c r="FP89" i="12"/>
  <c r="FQ89" i="12"/>
  <c r="FR89" i="12"/>
  <c r="FS89" i="12"/>
  <c r="FT89" i="12"/>
  <c r="FU89" i="12"/>
  <c r="FV89" i="12"/>
  <c r="FW89" i="12"/>
  <c r="FX89" i="12"/>
  <c r="FY89" i="12"/>
  <c r="FZ89" i="12"/>
  <c r="GA89" i="12"/>
  <c r="GB89" i="12"/>
  <c r="GC89" i="12"/>
  <c r="GD89" i="12"/>
  <c r="GE89" i="12"/>
  <c r="GF89" i="12"/>
  <c r="GG89" i="12"/>
  <c r="GH89" i="12"/>
  <c r="GI89" i="12"/>
  <c r="GJ89" i="12"/>
  <c r="GK89" i="12"/>
  <c r="GL89" i="12"/>
  <c r="GM89" i="12"/>
  <c r="GN89" i="12"/>
  <c r="GO89" i="12"/>
  <c r="GP89" i="12"/>
  <c r="GQ89" i="12"/>
  <c r="GR89" i="12"/>
  <c r="GS89" i="12"/>
  <c r="GT89" i="12"/>
  <c r="GU89" i="12"/>
  <c r="GV89" i="12"/>
  <c r="GW89" i="12"/>
  <c r="GX89" i="12"/>
  <c r="GY89" i="12"/>
  <c r="GZ89" i="12"/>
  <c r="HA89" i="12"/>
  <c r="HB89" i="12"/>
  <c r="HC89" i="12"/>
  <c r="HD89" i="12"/>
  <c r="HE89" i="12"/>
  <c r="HF89" i="12"/>
  <c r="HG89" i="12"/>
  <c r="HH89" i="12"/>
  <c r="HI89" i="12"/>
  <c r="HJ89" i="12"/>
  <c r="HK89" i="12"/>
  <c r="HL89" i="12"/>
  <c r="HM89" i="12"/>
  <c r="HN89" i="12"/>
  <c r="HO89" i="12"/>
  <c r="HP89" i="12"/>
  <c r="HQ89" i="12"/>
  <c r="HR89" i="12"/>
  <c r="HS89" i="12"/>
  <c r="HT89" i="12"/>
  <c r="HU89" i="12"/>
  <c r="HV89" i="12"/>
  <c r="HW89" i="12"/>
  <c r="HX89" i="12"/>
  <c r="HY89" i="12"/>
  <c r="HZ89" i="12"/>
  <c r="IA89" i="12"/>
  <c r="IB89" i="12"/>
  <c r="IC89" i="12"/>
  <c r="ID89" i="12"/>
  <c r="IE89" i="12"/>
  <c r="IF89" i="12"/>
  <c r="IG89" i="12"/>
  <c r="IH89" i="12"/>
  <c r="II89" i="12"/>
  <c r="IJ89" i="12"/>
  <c r="IK89" i="12"/>
  <c r="IL89" i="12"/>
  <c r="IM89" i="12"/>
  <c r="IN89" i="12"/>
  <c r="IO89" i="12"/>
  <c r="IP89" i="12"/>
  <c r="A89" i="12"/>
  <c r="B83" i="12"/>
  <c r="C83" i="12"/>
  <c r="D83" i="12"/>
  <c r="E83" i="12"/>
  <c r="F83" i="12"/>
  <c r="G83" i="12"/>
  <c r="H83" i="12"/>
  <c r="I83" i="12"/>
  <c r="J83" i="12"/>
  <c r="K83" i="12"/>
  <c r="L83" i="12"/>
  <c r="M83" i="12"/>
  <c r="N83" i="12"/>
  <c r="O83" i="12"/>
  <c r="P83" i="12"/>
  <c r="Q83" i="12"/>
  <c r="R83" i="12"/>
  <c r="S83" i="12"/>
  <c r="T83" i="12"/>
  <c r="U83" i="12"/>
  <c r="V83" i="12"/>
  <c r="W83" i="12"/>
  <c r="X83" i="12"/>
  <c r="Y83" i="12"/>
  <c r="Z83" i="12"/>
  <c r="AA83" i="12"/>
  <c r="AB83" i="12"/>
  <c r="AC83" i="12"/>
  <c r="AD83" i="12"/>
  <c r="AE83" i="12"/>
  <c r="AF83" i="12"/>
  <c r="AG83" i="12"/>
  <c r="AH83" i="12"/>
  <c r="AI83" i="12"/>
  <c r="AJ83" i="12"/>
  <c r="AK83" i="12"/>
  <c r="AL83" i="12"/>
  <c r="AM83" i="12"/>
  <c r="AN83" i="12"/>
  <c r="AO83" i="12"/>
  <c r="AP83" i="12"/>
  <c r="AQ83" i="12"/>
  <c r="AR83" i="12"/>
  <c r="AS83" i="12"/>
  <c r="AT83" i="12"/>
  <c r="AU83" i="12"/>
  <c r="AV83" i="12"/>
  <c r="AW83" i="12"/>
  <c r="AX83" i="12"/>
  <c r="AY83" i="12"/>
  <c r="AZ83" i="12"/>
  <c r="BA83" i="12"/>
  <c r="BB83" i="12"/>
  <c r="BC83" i="12"/>
  <c r="BD83" i="12"/>
  <c r="BE83" i="12"/>
  <c r="BF83" i="12"/>
  <c r="BG83" i="12"/>
  <c r="BH83" i="12"/>
  <c r="BI83" i="12"/>
  <c r="BJ83" i="12"/>
  <c r="BK83" i="12"/>
  <c r="BL83" i="12"/>
  <c r="BM83" i="12"/>
  <c r="BN83" i="12"/>
  <c r="BO83" i="12"/>
  <c r="BP83" i="12"/>
  <c r="BQ83" i="12"/>
  <c r="BR83" i="12"/>
  <c r="BS83" i="12"/>
  <c r="BT83" i="12"/>
  <c r="BU83" i="12"/>
  <c r="BV83" i="12"/>
  <c r="BW83" i="12"/>
  <c r="BX83" i="12"/>
  <c r="BY83" i="12"/>
  <c r="BZ83" i="12"/>
  <c r="CA83" i="12"/>
  <c r="CB83" i="12"/>
  <c r="CC83" i="12"/>
  <c r="CD83" i="12"/>
  <c r="CE83" i="12"/>
  <c r="CF83" i="12"/>
  <c r="CG83" i="12"/>
  <c r="CH83" i="12"/>
  <c r="CI83" i="12"/>
  <c r="CJ83" i="12"/>
  <c r="CK83" i="12"/>
  <c r="CL83" i="12"/>
  <c r="CM83" i="12"/>
  <c r="CN83" i="12"/>
  <c r="CO83" i="12"/>
  <c r="CP83" i="12"/>
  <c r="CQ83" i="12"/>
  <c r="CR83" i="12"/>
  <c r="CS83" i="12"/>
  <c r="CT83" i="12"/>
  <c r="CU83" i="12"/>
  <c r="CV83" i="12"/>
  <c r="CW83" i="12"/>
  <c r="CX83" i="12"/>
  <c r="CY83" i="12"/>
  <c r="CZ83" i="12"/>
  <c r="DA83" i="12"/>
  <c r="DB83" i="12"/>
  <c r="DC83" i="12"/>
  <c r="DD83" i="12"/>
  <c r="DE83" i="12"/>
  <c r="DF83" i="12"/>
  <c r="DG83" i="12"/>
  <c r="DH83" i="12"/>
  <c r="DI83" i="12"/>
  <c r="DJ83" i="12"/>
  <c r="DK83" i="12"/>
  <c r="DL83" i="12"/>
  <c r="DM83" i="12"/>
  <c r="DN83" i="12"/>
  <c r="DO83" i="12"/>
  <c r="DP83" i="12"/>
  <c r="DQ83" i="12"/>
  <c r="DR83" i="12"/>
  <c r="DS83" i="12"/>
  <c r="DT83" i="12"/>
  <c r="DU83" i="12"/>
  <c r="DV83" i="12"/>
  <c r="DW83" i="12"/>
  <c r="DX83" i="12"/>
  <c r="DY83" i="12"/>
  <c r="DZ83" i="12"/>
  <c r="EA83" i="12"/>
  <c r="EB83" i="12"/>
  <c r="EC83" i="12"/>
  <c r="ED83" i="12"/>
  <c r="EE83" i="12"/>
  <c r="EF83" i="12"/>
  <c r="EG83" i="12"/>
  <c r="EH83" i="12"/>
  <c r="EI83" i="12"/>
  <c r="EJ83" i="12"/>
  <c r="EK83" i="12"/>
  <c r="EL83" i="12"/>
  <c r="EM83" i="12"/>
  <c r="EN83" i="12"/>
  <c r="EO83" i="12"/>
  <c r="EP83" i="12"/>
  <c r="EQ83" i="12"/>
  <c r="ER83" i="12"/>
  <c r="ES83" i="12"/>
  <c r="ET83" i="12"/>
  <c r="EU83" i="12"/>
  <c r="EV83" i="12"/>
  <c r="EW83" i="12"/>
  <c r="EX83" i="12"/>
  <c r="EY83" i="12"/>
  <c r="EZ83" i="12"/>
  <c r="FA83" i="12"/>
  <c r="FB83" i="12"/>
  <c r="FC83" i="12"/>
  <c r="FD83" i="12"/>
  <c r="FE83" i="12"/>
  <c r="FF83" i="12"/>
  <c r="FG83" i="12"/>
  <c r="FH83" i="12"/>
  <c r="FI83" i="12"/>
  <c r="FJ83" i="12"/>
  <c r="FK83" i="12"/>
  <c r="FL83" i="12"/>
  <c r="FM83" i="12"/>
  <c r="FN83" i="12"/>
  <c r="FO83" i="12"/>
  <c r="FP83" i="12"/>
  <c r="FQ83" i="12"/>
  <c r="FR83" i="12"/>
  <c r="FS83" i="12"/>
  <c r="FT83" i="12"/>
  <c r="FU83" i="12"/>
  <c r="FV83" i="12"/>
  <c r="FW83" i="12"/>
  <c r="FX83" i="12"/>
  <c r="FY83" i="12"/>
  <c r="FZ83" i="12"/>
  <c r="GA83" i="12"/>
  <c r="GB83" i="12"/>
  <c r="GC83" i="12"/>
  <c r="GD83" i="12"/>
  <c r="GE83" i="12"/>
  <c r="GF83" i="12"/>
  <c r="GG83" i="12"/>
  <c r="GH83" i="12"/>
  <c r="GI83" i="12"/>
  <c r="GJ83" i="12"/>
  <c r="GK83" i="12"/>
  <c r="GL83" i="12"/>
  <c r="GM83" i="12"/>
  <c r="GN83" i="12"/>
  <c r="GO83" i="12"/>
  <c r="GP83" i="12"/>
  <c r="GQ83" i="12"/>
  <c r="GR83" i="12"/>
  <c r="GS83" i="12"/>
  <c r="GT83" i="12"/>
  <c r="GU83" i="12"/>
  <c r="GV83" i="12"/>
  <c r="GW83" i="12"/>
  <c r="GX83" i="12"/>
  <c r="GY83" i="12"/>
  <c r="GZ83" i="12"/>
  <c r="HA83" i="12"/>
  <c r="HB83" i="12"/>
  <c r="HC83" i="12"/>
  <c r="HD83" i="12"/>
  <c r="HE83" i="12"/>
  <c r="HF83" i="12"/>
  <c r="HG83" i="12"/>
  <c r="HH83" i="12"/>
  <c r="HI83" i="12"/>
  <c r="HJ83" i="12"/>
  <c r="HK83" i="12"/>
  <c r="HL83" i="12"/>
  <c r="HM83" i="12"/>
  <c r="HN83" i="12"/>
  <c r="HO83" i="12"/>
  <c r="HP83" i="12"/>
  <c r="HQ83" i="12"/>
  <c r="HR83" i="12"/>
  <c r="HS83" i="12"/>
  <c r="HT83" i="12"/>
  <c r="HU83" i="12"/>
  <c r="HV83" i="12"/>
  <c r="HW83" i="12"/>
  <c r="HX83" i="12"/>
  <c r="HY83" i="12"/>
  <c r="HZ83" i="12"/>
  <c r="IA83" i="12"/>
  <c r="IB83" i="12"/>
  <c r="IC83" i="12"/>
  <c r="ID83" i="12"/>
  <c r="IE83" i="12"/>
  <c r="IF83" i="12"/>
  <c r="IG83" i="12"/>
  <c r="IH83" i="12"/>
  <c r="II83" i="12"/>
  <c r="IJ83" i="12"/>
  <c r="IK83" i="12"/>
  <c r="IL83" i="12"/>
  <c r="IM83" i="12"/>
  <c r="IN83" i="12"/>
  <c r="IO83" i="12"/>
  <c r="IP83" i="12"/>
  <c r="A83" i="12"/>
  <c r="B79" i="12"/>
  <c r="C79" i="12"/>
  <c r="D79" i="12"/>
  <c r="E79" i="12"/>
  <c r="F79" i="12"/>
  <c r="G79" i="12"/>
  <c r="H79" i="12"/>
  <c r="I79" i="12"/>
  <c r="J79" i="12"/>
  <c r="K79" i="12"/>
  <c r="L79" i="12"/>
  <c r="M79" i="12"/>
  <c r="N79" i="12"/>
  <c r="O79" i="12"/>
  <c r="P79" i="12"/>
  <c r="Q79" i="12"/>
  <c r="R79" i="12"/>
  <c r="S79" i="12"/>
  <c r="T79" i="12"/>
  <c r="U79" i="12"/>
  <c r="V79" i="12"/>
  <c r="W79" i="12"/>
  <c r="X79" i="12"/>
  <c r="Y79" i="12"/>
  <c r="Z79" i="12"/>
  <c r="AA79" i="12"/>
  <c r="AB79" i="12"/>
  <c r="AC79" i="12"/>
  <c r="AD79" i="12"/>
  <c r="AE79" i="12"/>
  <c r="AF79" i="12"/>
  <c r="AG79" i="12"/>
  <c r="AH79" i="12"/>
  <c r="AI79" i="12"/>
  <c r="AJ79" i="12"/>
  <c r="AK79" i="12"/>
  <c r="AL79" i="12"/>
  <c r="AM79" i="12"/>
  <c r="AN79" i="12"/>
  <c r="AO79" i="12"/>
  <c r="AP79" i="12"/>
  <c r="AQ79" i="12"/>
  <c r="AR79" i="12"/>
  <c r="AS79" i="12"/>
  <c r="AT79" i="12"/>
  <c r="AU79" i="12"/>
  <c r="AV79" i="12"/>
  <c r="AW79" i="12"/>
  <c r="AX79" i="12"/>
  <c r="AY79" i="12"/>
  <c r="AZ79" i="12"/>
  <c r="BA79" i="12"/>
  <c r="BB79" i="12"/>
  <c r="BC79" i="12"/>
  <c r="BD79" i="12"/>
  <c r="BE79" i="12"/>
  <c r="BF79" i="12"/>
  <c r="BG79" i="12"/>
  <c r="BH79" i="12"/>
  <c r="BI79" i="12"/>
  <c r="BJ79" i="12"/>
  <c r="BK79" i="12"/>
  <c r="BL79" i="12"/>
  <c r="BM79" i="12"/>
  <c r="BN79" i="12"/>
  <c r="BO79" i="12"/>
  <c r="BP79" i="12"/>
  <c r="BQ79" i="12"/>
  <c r="BR79" i="12"/>
  <c r="BS79" i="12"/>
  <c r="BT79" i="12"/>
  <c r="BU79" i="12"/>
  <c r="BV79" i="12"/>
  <c r="BW79" i="12"/>
  <c r="BX79" i="12"/>
  <c r="BY79" i="12"/>
  <c r="BZ79" i="12"/>
  <c r="CA79" i="12"/>
  <c r="CB79" i="12"/>
  <c r="CC79" i="12"/>
  <c r="CD79" i="12"/>
  <c r="CE79" i="12"/>
  <c r="CF79" i="12"/>
  <c r="CG79" i="12"/>
  <c r="CH79" i="12"/>
  <c r="CI79" i="12"/>
  <c r="CJ79" i="12"/>
  <c r="CK79" i="12"/>
  <c r="CL79" i="12"/>
  <c r="CM79" i="12"/>
  <c r="CN79" i="12"/>
  <c r="CO79" i="12"/>
  <c r="CP79" i="12"/>
  <c r="CQ79" i="12"/>
  <c r="CR79" i="12"/>
  <c r="CS79" i="12"/>
  <c r="CT79" i="12"/>
  <c r="CU79" i="12"/>
  <c r="CV79" i="12"/>
  <c r="CW79" i="12"/>
  <c r="CX79" i="12"/>
  <c r="CY79" i="12"/>
  <c r="CZ79" i="12"/>
  <c r="DA79" i="12"/>
  <c r="DB79" i="12"/>
  <c r="DC79" i="12"/>
  <c r="DD79" i="12"/>
  <c r="DE79" i="12"/>
  <c r="DF79" i="12"/>
  <c r="DG79" i="12"/>
  <c r="DH79" i="12"/>
  <c r="DI79" i="12"/>
  <c r="DJ79" i="12"/>
  <c r="DK79" i="12"/>
  <c r="DL79" i="12"/>
  <c r="DM79" i="12"/>
  <c r="DN79" i="12"/>
  <c r="DO79" i="12"/>
  <c r="DP79" i="12"/>
  <c r="DQ79" i="12"/>
  <c r="DR79" i="12"/>
  <c r="DS79" i="12"/>
  <c r="DT79" i="12"/>
  <c r="DU79" i="12"/>
  <c r="DV79" i="12"/>
  <c r="DW79" i="12"/>
  <c r="DX79" i="12"/>
  <c r="DY79" i="12"/>
  <c r="DZ79" i="12"/>
  <c r="EA79" i="12"/>
  <c r="EB79" i="12"/>
  <c r="EC79" i="12"/>
  <c r="ED79" i="12"/>
  <c r="EE79" i="12"/>
  <c r="EF79" i="12"/>
  <c r="EG79" i="12"/>
  <c r="EH79" i="12"/>
  <c r="EI79" i="12"/>
  <c r="EJ79" i="12"/>
  <c r="EK79" i="12"/>
  <c r="EL79" i="12"/>
  <c r="EM79" i="12"/>
  <c r="EN79" i="12"/>
  <c r="EO79" i="12"/>
  <c r="EP79" i="12"/>
  <c r="EQ79" i="12"/>
  <c r="ER79" i="12"/>
  <c r="ES79" i="12"/>
  <c r="ET79" i="12"/>
  <c r="EU79" i="12"/>
  <c r="EV79" i="12"/>
  <c r="EW79" i="12"/>
  <c r="EX79" i="12"/>
  <c r="EY79" i="12"/>
  <c r="EZ79" i="12"/>
  <c r="FA79" i="12"/>
  <c r="FB79" i="12"/>
  <c r="FC79" i="12"/>
  <c r="FD79" i="12"/>
  <c r="FE79" i="12"/>
  <c r="FF79" i="12"/>
  <c r="FG79" i="12"/>
  <c r="FH79" i="12"/>
  <c r="FI79" i="12"/>
  <c r="FJ79" i="12"/>
  <c r="FK79" i="12"/>
  <c r="FL79" i="12"/>
  <c r="FM79" i="12"/>
  <c r="FN79" i="12"/>
  <c r="FO79" i="12"/>
  <c r="FP79" i="12"/>
  <c r="FQ79" i="12"/>
  <c r="FR79" i="12"/>
  <c r="FS79" i="12"/>
  <c r="FT79" i="12"/>
  <c r="FU79" i="12"/>
  <c r="FV79" i="12"/>
  <c r="FW79" i="12"/>
  <c r="FX79" i="12"/>
  <c r="FY79" i="12"/>
  <c r="FZ79" i="12"/>
  <c r="GA79" i="12"/>
  <c r="GB79" i="12"/>
  <c r="GC79" i="12"/>
  <c r="GD79" i="12"/>
  <c r="GE79" i="12"/>
  <c r="GF79" i="12"/>
  <c r="GG79" i="12"/>
  <c r="GH79" i="12"/>
  <c r="GI79" i="12"/>
  <c r="GJ79" i="12"/>
  <c r="GK79" i="12"/>
  <c r="GL79" i="12"/>
  <c r="GM79" i="12"/>
  <c r="GN79" i="12"/>
  <c r="GO79" i="12"/>
  <c r="GP79" i="12"/>
  <c r="GQ79" i="12"/>
  <c r="GR79" i="12"/>
  <c r="GS79" i="12"/>
  <c r="GT79" i="12"/>
  <c r="GU79" i="12"/>
  <c r="GV79" i="12"/>
  <c r="GW79" i="12"/>
  <c r="GX79" i="12"/>
  <c r="GY79" i="12"/>
  <c r="GZ79" i="12"/>
  <c r="HA79" i="12"/>
  <c r="HB79" i="12"/>
  <c r="HC79" i="12"/>
  <c r="HD79" i="12"/>
  <c r="HE79" i="12"/>
  <c r="HF79" i="12"/>
  <c r="HG79" i="12"/>
  <c r="HH79" i="12"/>
  <c r="HI79" i="12"/>
  <c r="HJ79" i="12"/>
  <c r="HK79" i="12"/>
  <c r="HL79" i="12"/>
  <c r="HM79" i="12"/>
  <c r="HN79" i="12"/>
  <c r="HO79" i="12"/>
  <c r="HP79" i="12"/>
  <c r="HQ79" i="12"/>
  <c r="HR79" i="12"/>
  <c r="HS79" i="12"/>
  <c r="HT79" i="12"/>
  <c r="HU79" i="12"/>
  <c r="HV79" i="12"/>
  <c r="HW79" i="12"/>
  <c r="HX79" i="12"/>
  <c r="HY79" i="12"/>
  <c r="HZ79" i="12"/>
  <c r="IA79" i="12"/>
  <c r="IB79" i="12"/>
  <c r="IC79" i="12"/>
  <c r="ID79" i="12"/>
  <c r="IE79" i="12"/>
  <c r="IF79" i="12"/>
  <c r="IG79" i="12"/>
  <c r="IH79" i="12"/>
  <c r="II79" i="12"/>
  <c r="IJ79" i="12"/>
  <c r="IK79" i="12"/>
  <c r="IL79" i="12"/>
  <c r="IM79" i="12"/>
  <c r="IN79" i="12"/>
  <c r="IO79" i="12"/>
  <c r="IP79" i="12"/>
  <c r="A79" i="12"/>
  <c r="B77" i="12"/>
  <c r="C77" i="12"/>
  <c r="D77" i="12"/>
  <c r="E77" i="12"/>
  <c r="F77" i="12"/>
  <c r="G77" i="12"/>
  <c r="H77" i="12"/>
  <c r="I77" i="12"/>
  <c r="J77" i="12"/>
  <c r="K77" i="12"/>
  <c r="L77" i="12"/>
  <c r="M77" i="12"/>
  <c r="N77" i="12"/>
  <c r="O77" i="12"/>
  <c r="P77" i="12"/>
  <c r="Q77" i="12"/>
  <c r="R77" i="12"/>
  <c r="S77" i="12"/>
  <c r="T77" i="12"/>
  <c r="U77" i="12"/>
  <c r="V77" i="12"/>
  <c r="W77" i="12"/>
  <c r="X77" i="12"/>
  <c r="Y77" i="12"/>
  <c r="Z77" i="12"/>
  <c r="AA77" i="12"/>
  <c r="AB77" i="12"/>
  <c r="AC77" i="12"/>
  <c r="AD77" i="12"/>
  <c r="AE77" i="12"/>
  <c r="AF77" i="12"/>
  <c r="AG77" i="12"/>
  <c r="AH77" i="12"/>
  <c r="AI77" i="12"/>
  <c r="AJ77" i="12"/>
  <c r="AK77" i="12"/>
  <c r="AL77" i="12"/>
  <c r="AM77" i="12"/>
  <c r="AN77" i="12"/>
  <c r="AO77" i="12"/>
  <c r="AP77" i="12"/>
  <c r="AQ77" i="12"/>
  <c r="AR77" i="12"/>
  <c r="AS77" i="12"/>
  <c r="AT77" i="12"/>
  <c r="AU77" i="12"/>
  <c r="AV77" i="12"/>
  <c r="AW77" i="12"/>
  <c r="AX77" i="12"/>
  <c r="AY77" i="12"/>
  <c r="AZ77" i="12"/>
  <c r="BA77" i="12"/>
  <c r="BB77" i="12"/>
  <c r="BC77" i="12"/>
  <c r="BD77" i="12"/>
  <c r="BE77" i="12"/>
  <c r="BF77" i="12"/>
  <c r="BG77" i="12"/>
  <c r="BH77" i="12"/>
  <c r="BI77" i="12"/>
  <c r="BJ77" i="12"/>
  <c r="BK77" i="12"/>
  <c r="BL77" i="12"/>
  <c r="BM77" i="12"/>
  <c r="BN77" i="12"/>
  <c r="BO77" i="12"/>
  <c r="BP77" i="12"/>
  <c r="BQ77" i="12"/>
  <c r="BR77" i="12"/>
  <c r="BS77" i="12"/>
  <c r="BT77" i="12"/>
  <c r="BU77" i="12"/>
  <c r="BV77" i="12"/>
  <c r="BW77" i="12"/>
  <c r="BX77" i="12"/>
  <c r="BY77" i="12"/>
  <c r="BZ77" i="12"/>
  <c r="CA77" i="12"/>
  <c r="CB77" i="12"/>
  <c r="CC77" i="12"/>
  <c r="CD77" i="12"/>
  <c r="CE77" i="12"/>
  <c r="CF77" i="12"/>
  <c r="CG77" i="12"/>
  <c r="CH77" i="12"/>
  <c r="CI77" i="12"/>
  <c r="CJ77" i="12"/>
  <c r="CK77" i="12"/>
  <c r="CL77" i="12"/>
  <c r="CM77" i="12"/>
  <c r="CN77" i="12"/>
  <c r="CO77" i="12"/>
  <c r="CP77" i="12"/>
  <c r="CQ77" i="12"/>
  <c r="CR77" i="12"/>
  <c r="CS77" i="12"/>
  <c r="CT77" i="12"/>
  <c r="CU77" i="12"/>
  <c r="CV77" i="12"/>
  <c r="CW77" i="12"/>
  <c r="CX77" i="12"/>
  <c r="CY77" i="12"/>
  <c r="CZ77" i="12"/>
  <c r="DA77" i="12"/>
  <c r="DB77" i="12"/>
  <c r="DC77" i="12"/>
  <c r="DD77" i="12"/>
  <c r="DE77" i="12"/>
  <c r="DF77" i="12"/>
  <c r="DG77" i="12"/>
  <c r="DH77" i="12"/>
  <c r="DI77" i="12"/>
  <c r="DJ77" i="12"/>
  <c r="DK77" i="12"/>
  <c r="DL77" i="12"/>
  <c r="DM77" i="12"/>
  <c r="DN77" i="12"/>
  <c r="DO77" i="12"/>
  <c r="DP77" i="12"/>
  <c r="DQ77" i="12"/>
  <c r="DR77" i="12"/>
  <c r="DS77" i="12"/>
  <c r="DT77" i="12"/>
  <c r="DU77" i="12"/>
  <c r="DV77" i="12"/>
  <c r="DW77" i="12"/>
  <c r="DX77" i="12"/>
  <c r="DY77" i="12"/>
  <c r="DZ77" i="12"/>
  <c r="EA77" i="12"/>
  <c r="EB77" i="12"/>
  <c r="EC77" i="12"/>
  <c r="ED77" i="12"/>
  <c r="EE77" i="12"/>
  <c r="EF77" i="12"/>
  <c r="EG77" i="12"/>
  <c r="EH77" i="12"/>
  <c r="EI77" i="12"/>
  <c r="EJ77" i="12"/>
  <c r="EK77" i="12"/>
  <c r="EL77" i="12"/>
  <c r="EM77" i="12"/>
  <c r="EN77" i="12"/>
  <c r="EO77" i="12"/>
  <c r="EP77" i="12"/>
  <c r="EQ77" i="12"/>
  <c r="ER77" i="12"/>
  <c r="ES77" i="12"/>
  <c r="ET77" i="12"/>
  <c r="EU77" i="12"/>
  <c r="EV77" i="12"/>
  <c r="EW77" i="12"/>
  <c r="EX77" i="12"/>
  <c r="EY77" i="12"/>
  <c r="EZ77" i="12"/>
  <c r="FA77" i="12"/>
  <c r="FB77" i="12"/>
  <c r="FC77" i="12"/>
  <c r="FD77" i="12"/>
  <c r="FE77" i="12"/>
  <c r="FF77" i="12"/>
  <c r="FG77" i="12"/>
  <c r="FH77" i="12"/>
  <c r="FI77" i="12"/>
  <c r="FJ77" i="12"/>
  <c r="FK77" i="12"/>
  <c r="FL77" i="12"/>
  <c r="FM77" i="12"/>
  <c r="FN77" i="12"/>
  <c r="FO77" i="12"/>
  <c r="FP77" i="12"/>
  <c r="FQ77" i="12"/>
  <c r="FR77" i="12"/>
  <c r="FS77" i="12"/>
  <c r="FT77" i="12"/>
  <c r="FU77" i="12"/>
  <c r="FV77" i="12"/>
  <c r="FW77" i="12"/>
  <c r="FX77" i="12"/>
  <c r="FY77" i="12"/>
  <c r="FZ77" i="12"/>
  <c r="GA77" i="12"/>
  <c r="GB77" i="12"/>
  <c r="GC77" i="12"/>
  <c r="GD77" i="12"/>
  <c r="GE77" i="12"/>
  <c r="GF77" i="12"/>
  <c r="GG77" i="12"/>
  <c r="GH77" i="12"/>
  <c r="GI77" i="12"/>
  <c r="GJ77" i="12"/>
  <c r="GK77" i="12"/>
  <c r="GL77" i="12"/>
  <c r="GM77" i="12"/>
  <c r="GN77" i="12"/>
  <c r="GO77" i="12"/>
  <c r="GP77" i="12"/>
  <c r="GQ77" i="12"/>
  <c r="GR77" i="12"/>
  <c r="GS77" i="12"/>
  <c r="GT77" i="12"/>
  <c r="GU77" i="12"/>
  <c r="GV77" i="12"/>
  <c r="GW77" i="12"/>
  <c r="GX77" i="12"/>
  <c r="GY77" i="12"/>
  <c r="GZ77" i="12"/>
  <c r="HA77" i="12"/>
  <c r="HB77" i="12"/>
  <c r="HC77" i="12"/>
  <c r="HD77" i="12"/>
  <c r="HE77" i="12"/>
  <c r="HF77" i="12"/>
  <c r="HG77" i="12"/>
  <c r="HH77" i="12"/>
  <c r="HI77" i="12"/>
  <c r="HJ77" i="12"/>
  <c r="HK77" i="12"/>
  <c r="HL77" i="12"/>
  <c r="HM77" i="12"/>
  <c r="HN77" i="12"/>
  <c r="HO77" i="12"/>
  <c r="HP77" i="12"/>
  <c r="HQ77" i="12"/>
  <c r="HR77" i="12"/>
  <c r="HS77" i="12"/>
  <c r="HT77" i="12"/>
  <c r="HU77" i="12"/>
  <c r="HV77" i="12"/>
  <c r="HW77" i="12"/>
  <c r="HX77" i="12"/>
  <c r="HY77" i="12"/>
  <c r="HZ77" i="12"/>
  <c r="IA77" i="12"/>
  <c r="IB77" i="12"/>
  <c r="IC77" i="12"/>
  <c r="ID77" i="12"/>
  <c r="IE77" i="12"/>
  <c r="IF77" i="12"/>
  <c r="IG77" i="12"/>
  <c r="IH77" i="12"/>
  <c r="II77" i="12"/>
  <c r="IJ77" i="12"/>
  <c r="IK77" i="12"/>
  <c r="IL77" i="12"/>
  <c r="IM77" i="12"/>
  <c r="IN77" i="12"/>
  <c r="IO77" i="12"/>
  <c r="IP77" i="12"/>
  <c r="A77" i="12"/>
  <c r="B75" i="12"/>
  <c r="C75" i="12"/>
  <c r="D75" i="12"/>
  <c r="E75" i="12"/>
  <c r="F75" i="12"/>
  <c r="G75" i="12"/>
  <c r="H75" i="12"/>
  <c r="I75" i="12"/>
  <c r="J75" i="12"/>
  <c r="K75" i="12"/>
  <c r="L75" i="12"/>
  <c r="M75" i="12"/>
  <c r="N75" i="12"/>
  <c r="O75" i="12"/>
  <c r="P75" i="12"/>
  <c r="Q75" i="12"/>
  <c r="R75" i="12"/>
  <c r="S75" i="12"/>
  <c r="T75" i="12"/>
  <c r="U75" i="12"/>
  <c r="V75" i="12"/>
  <c r="W75" i="12"/>
  <c r="X75" i="12"/>
  <c r="Y75" i="12"/>
  <c r="Z75" i="12"/>
  <c r="AA75" i="12"/>
  <c r="AB75" i="12"/>
  <c r="AC75" i="12"/>
  <c r="AD75" i="12"/>
  <c r="AE75" i="12"/>
  <c r="AF75" i="12"/>
  <c r="AG75" i="12"/>
  <c r="AH75" i="12"/>
  <c r="AI75" i="12"/>
  <c r="AJ75" i="12"/>
  <c r="AK75" i="12"/>
  <c r="AL75" i="12"/>
  <c r="AM75" i="12"/>
  <c r="AN75" i="12"/>
  <c r="AO75" i="12"/>
  <c r="AP75" i="12"/>
  <c r="AQ75" i="12"/>
  <c r="AR75" i="12"/>
  <c r="AS75" i="12"/>
  <c r="AT75" i="12"/>
  <c r="AU75" i="12"/>
  <c r="AV75" i="12"/>
  <c r="AW75" i="12"/>
  <c r="AX75" i="12"/>
  <c r="AY75" i="12"/>
  <c r="AZ75" i="12"/>
  <c r="BA75" i="12"/>
  <c r="BB75" i="12"/>
  <c r="BC75" i="12"/>
  <c r="BD75" i="12"/>
  <c r="BE75" i="12"/>
  <c r="BF75" i="12"/>
  <c r="BG75" i="12"/>
  <c r="BH75" i="12"/>
  <c r="BI75" i="12"/>
  <c r="BJ75" i="12"/>
  <c r="BK75" i="12"/>
  <c r="BL75" i="12"/>
  <c r="BM75" i="12"/>
  <c r="BN75" i="12"/>
  <c r="BO75" i="12"/>
  <c r="BP75" i="12"/>
  <c r="BQ75" i="12"/>
  <c r="BR75" i="12"/>
  <c r="BS75" i="12"/>
  <c r="BT75" i="12"/>
  <c r="BU75" i="12"/>
  <c r="BV75" i="12"/>
  <c r="BW75" i="12"/>
  <c r="BX75" i="12"/>
  <c r="BY75" i="12"/>
  <c r="BZ75" i="12"/>
  <c r="CA75" i="12"/>
  <c r="CB75" i="12"/>
  <c r="CC75" i="12"/>
  <c r="CD75" i="12"/>
  <c r="CE75" i="12"/>
  <c r="CF75" i="12"/>
  <c r="CG75" i="12"/>
  <c r="CH75" i="12"/>
  <c r="CI75" i="12"/>
  <c r="CJ75" i="12"/>
  <c r="CK75" i="12"/>
  <c r="CL75" i="12"/>
  <c r="CM75" i="12"/>
  <c r="CN75" i="12"/>
  <c r="CO75" i="12"/>
  <c r="CP75" i="12"/>
  <c r="CQ75" i="12"/>
  <c r="CR75" i="12"/>
  <c r="CS75" i="12"/>
  <c r="CT75" i="12"/>
  <c r="CU75" i="12"/>
  <c r="CV75" i="12"/>
  <c r="CW75" i="12"/>
  <c r="CX75" i="12"/>
  <c r="CY75" i="12"/>
  <c r="CZ75" i="12"/>
  <c r="DA75" i="12"/>
  <c r="DB75" i="12"/>
  <c r="DC75" i="12"/>
  <c r="DD75" i="12"/>
  <c r="DE75" i="12"/>
  <c r="DF75" i="12"/>
  <c r="DG75" i="12"/>
  <c r="DH75" i="12"/>
  <c r="DI75" i="12"/>
  <c r="DJ75" i="12"/>
  <c r="DK75" i="12"/>
  <c r="DL75" i="12"/>
  <c r="DM75" i="12"/>
  <c r="DN75" i="12"/>
  <c r="DO75" i="12"/>
  <c r="DP75" i="12"/>
  <c r="DQ75" i="12"/>
  <c r="DR75" i="12"/>
  <c r="DS75" i="12"/>
  <c r="DT75" i="12"/>
  <c r="DU75" i="12"/>
  <c r="DV75" i="12"/>
  <c r="DW75" i="12"/>
  <c r="DX75" i="12"/>
  <c r="DY75" i="12"/>
  <c r="DZ75" i="12"/>
  <c r="EA75" i="12"/>
  <c r="EB75" i="12"/>
  <c r="EC75" i="12"/>
  <c r="ED75" i="12"/>
  <c r="EE75" i="12"/>
  <c r="EF75" i="12"/>
  <c r="EG75" i="12"/>
  <c r="EH75" i="12"/>
  <c r="EI75" i="12"/>
  <c r="EJ75" i="12"/>
  <c r="EK75" i="12"/>
  <c r="EL75" i="12"/>
  <c r="EM75" i="12"/>
  <c r="EN75" i="12"/>
  <c r="EO75" i="12"/>
  <c r="EP75" i="12"/>
  <c r="EQ75" i="12"/>
  <c r="ER75" i="12"/>
  <c r="ES75" i="12"/>
  <c r="ET75" i="12"/>
  <c r="EU75" i="12"/>
  <c r="EV75" i="12"/>
  <c r="EW75" i="12"/>
  <c r="EX75" i="12"/>
  <c r="EY75" i="12"/>
  <c r="EZ75" i="12"/>
  <c r="FA75" i="12"/>
  <c r="FB75" i="12"/>
  <c r="FC75" i="12"/>
  <c r="FD75" i="12"/>
  <c r="FE75" i="12"/>
  <c r="FF75" i="12"/>
  <c r="FG75" i="12"/>
  <c r="FH75" i="12"/>
  <c r="FI75" i="12"/>
  <c r="FJ75" i="12"/>
  <c r="FK75" i="12"/>
  <c r="FL75" i="12"/>
  <c r="FM75" i="12"/>
  <c r="FN75" i="12"/>
  <c r="FO75" i="12"/>
  <c r="FP75" i="12"/>
  <c r="FQ75" i="12"/>
  <c r="FR75" i="12"/>
  <c r="FS75" i="12"/>
  <c r="FT75" i="12"/>
  <c r="FU75" i="12"/>
  <c r="FV75" i="12"/>
  <c r="FW75" i="12"/>
  <c r="FX75" i="12"/>
  <c r="FY75" i="12"/>
  <c r="FZ75" i="12"/>
  <c r="GA75" i="12"/>
  <c r="GB75" i="12"/>
  <c r="GC75" i="12"/>
  <c r="GD75" i="12"/>
  <c r="GE75" i="12"/>
  <c r="GF75" i="12"/>
  <c r="GG75" i="12"/>
  <c r="GH75" i="12"/>
  <c r="GI75" i="12"/>
  <c r="GJ75" i="12"/>
  <c r="GK75" i="12"/>
  <c r="GL75" i="12"/>
  <c r="GM75" i="12"/>
  <c r="GN75" i="12"/>
  <c r="GO75" i="12"/>
  <c r="GP75" i="12"/>
  <c r="GQ75" i="12"/>
  <c r="GR75" i="12"/>
  <c r="GS75" i="12"/>
  <c r="GT75" i="12"/>
  <c r="GU75" i="12"/>
  <c r="GV75" i="12"/>
  <c r="GW75" i="12"/>
  <c r="GX75" i="12"/>
  <c r="GY75" i="12"/>
  <c r="GZ75" i="12"/>
  <c r="HA75" i="12"/>
  <c r="HB75" i="12"/>
  <c r="HC75" i="12"/>
  <c r="HD75" i="12"/>
  <c r="HE75" i="12"/>
  <c r="HF75" i="12"/>
  <c r="HG75" i="12"/>
  <c r="HH75" i="12"/>
  <c r="HI75" i="12"/>
  <c r="HJ75" i="12"/>
  <c r="HK75" i="12"/>
  <c r="HL75" i="12"/>
  <c r="HM75" i="12"/>
  <c r="HN75" i="12"/>
  <c r="HO75" i="12"/>
  <c r="HP75" i="12"/>
  <c r="HQ75" i="12"/>
  <c r="HR75" i="12"/>
  <c r="HS75" i="12"/>
  <c r="HT75" i="12"/>
  <c r="HU75" i="12"/>
  <c r="HV75" i="12"/>
  <c r="HW75" i="12"/>
  <c r="HX75" i="12"/>
  <c r="HY75" i="12"/>
  <c r="HZ75" i="12"/>
  <c r="IA75" i="12"/>
  <c r="IB75" i="12"/>
  <c r="IC75" i="12"/>
  <c r="ID75" i="12"/>
  <c r="IE75" i="12"/>
  <c r="IF75" i="12"/>
  <c r="IG75" i="12"/>
  <c r="IH75" i="12"/>
  <c r="II75" i="12"/>
  <c r="IJ75" i="12"/>
  <c r="IK75" i="12"/>
  <c r="IL75" i="12"/>
  <c r="IM75" i="12"/>
  <c r="IN75" i="12"/>
  <c r="IO75" i="12"/>
  <c r="IP75" i="12"/>
  <c r="A75" i="12"/>
  <c r="B73" i="12"/>
  <c r="C73" i="12"/>
  <c r="D73" i="12"/>
  <c r="E73" i="12"/>
  <c r="F73" i="12"/>
  <c r="G73" i="12"/>
  <c r="H73" i="12"/>
  <c r="I73" i="12"/>
  <c r="J73" i="12"/>
  <c r="K73" i="12"/>
  <c r="L73" i="12"/>
  <c r="M73" i="12"/>
  <c r="N73" i="12"/>
  <c r="O73" i="12"/>
  <c r="P73" i="12"/>
  <c r="Q73" i="12"/>
  <c r="R73" i="12"/>
  <c r="S73" i="12"/>
  <c r="T73" i="12"/>
  <c r="U73" i="12"/>
  <c r="V73" i="12"/>
  <c r="W73" i="12"/>
  <c r="X73" i="12"/>
  <c r="Y73" i="12"/>
  <c r="Z73" i="12"/>
  <c r="AA73" i="12"/>
  <c r="AB73" i="12"/>
  <c r="AC73" i="12"/>
  <c r="AD73" i="12"/>
  <c r="AE73" i="12"/>
  <c r="AF73" i="12"/>
  <c r="AG73" i="12"/>
  <c r="AH73" i="12"/>
  <c r="AI73" i="12"/>
  <c r="AJ73" i="12"/>
  <c r="AK73" i="12"/>
  <c r="AL73" i="12"/>
  <c r="AM73" i="12"/>
  <c r="AN73" i="12"/>
  <c r="AO73" i="12"/>
  <c r="AP73" i="12"/>
  <c r="AQ73" i="12"/>
  <c r="AR73" i="12"/>
  <c r="AS73" i="12"/>
  <c r="AT73" i="12"/>
  <c r="AU73" i="12"/>
  <c r="AV73" i="12"/>
  <c r="AW73" i="12"/>
  <c r="AX73" i="12"/>
  <c r="AY73" i="12"/>
  <c r="AZ73" i="12"/>
  <c r="BA73" i="12"/>
  <c r="BB73" i="12"/>
  <c r="BC73" i="12"/>
  <c r="BD73" i="12"/>
  <c r="BE73" i="12"/>
  <c r="BF73" i="12"/>
  <c r="BG73" i="12"/>
  <c r="BH73" i="12"/>
  <c r="BI73" i="12"/>
  <c r="BJ73" i="12"/>
  <c r="BK73" i="12"/>
  <c r="BL73" i="12"/>
  <c r="BM73" i="12"/>
  <c r="BN73" i="12"/>
  <c r="BO73" i="12"/>
  <c r="BP73" i="12"/>
  <c r="BQ73" i="12"/>
  <c r="BR73" i="12"/>
  <c r="BS73" i="12"/>
  <c r="BT73" i="12"/>
  <c r="BU73" i="12"/>
  <c r="BV73" i="12"/>
  <c r="BW73" i="12"/>
  <c r="BX73" i="12"/>
  <c r="BY73" i="12"/>
  <c r="BZ73" i="12"/>
  <c r="CA73" i="12"/>
  <c r="CB73" i="12"/>
  <c r="CC73" i="12"/>
  <c r="CD73" i="12"/>
  <c r="CE73" i="12"/>
  <c r="CF73" i="12"/>
  <c r="CG73" i="12"/>
  <c r="CH73" i="12"/>
  <c r="CI73" i="12"/>
  <c r="CJ73" i="12"/>
  <c r="CK73" i="12"/>
  <c r="CL73" i="12"/>
  <c r="CM73" i="12"/>
  <c r="CN73" i="12"/>
  <c r="CO73" i="12"/>
  <c r="CP73" i="12"/>
  <c r="CQ73" i="12"/>
  <c r="CR73" i="12"/>
  <c r="CS73" i="12"/>
  <c r="CT73" i="12"/>
  <c r="CU73" i="12"/>
  <c r="CV73" i="12"/>
  <c r="CW73" i="12"/>
  <c r="CX73" i="12"/>
  <c r="CY73" i="12"/>
  <c r="CZ73" i="12"/>
  <c r="DA73" i="12"/>
  <c r="DB73" i="12"/>
  <c r="DC73" i="12"/>
  <c r="DD73" i="12"/>
  <c r="DE73" i="12"/>
  <c r="DF73" i="12"/>
  <c r="DG73" i="12"/>
  <c r="DH73" i="12"/>
  <c r="DI73" i="12"/>
  <c r="DJ73" i="12"/>
  <c r="DK73" i="12"/>
  <c r="DL73" i="12"/>
  <c r="DM73" i="12"/>
  <c r="DN73" i="12"/>
  <c r="DO73" i="12"/>
  <c r="DP73" i="12"/>
  <c r="DQ73" i="12"/>
  <c r="DR73" i="12"/>
  <c r="DS73" i="12"/>
  <c r="DT73" i="12"/>
  <c r="DU73" i="12"/>
  <c r="DV73" i="12"/>
  <c r="DW73" i="12"/>
  <c r="DX73" i="12"/>
  <c r="DY73" i="12"/>
  <c r="DZ73" i="12"/>
  <c r="EA73" i="12"/>
  <c r="EB73" i="12"/>
  <c r="EC73" i="12"/>
  <c r="ED73" i="12"/>
  <c r="EE73" i="12"/>
  <c r="EF73" i="12"/>
  <c r="EG73" i="12"/>
  <c r="EH73" i="12"/>
  <c r="EI73" i="12"/>
  <c r="EJ73" i="12"/>
  <c r="EK73" i="12"/>
  <c r="EL73" i="12"/>
  <c r="EM73" i="12"/>
  <c r="EN73" i="12"/>
  <c r="EO73" i="12"/>
  <c r="EP73" i="12"/>
  <c r="EQ73" i="12"/>
  <c r="ER73" i="12"/>
  <c r="ES73" i="12"/>
  <c r="ET73" i="12"/>
  <c r="EU73" i="12"/>
  <c r="EV73" i="12"/>
  <c r="EW73" i="12"/>
  <c r="EX73" i="12"/>
  <c r="EY73" i="12"/>
  <c r="EZ73" i="12"/>
  <c r="FA73" i="12"/>
  <c r="FB73" i="12"/>
  <c r="FC73" i="12"/>
  <c r="FD73" i="12"/>
  <c r="FE73" i="12"/>
  <c r="FF73" i="12"/>
  <c r="FG73" i="12"/>
  <c r="FH73" i="12"/>
  <c r="FI73" i="12"/>
  <c r="FJ73" i="12"/>
  <c r="FK73" i="12"/>
  <c r="FL73" i="12"/>
  <c r="FM73" i="12"/>
  <c r="FN73" i="12"/>
  <c r="FO73" i="12"/>
  <c r="FP73" i="12"/>
  <c r="FQ73" i="12"/>
  <c r="FR73" i="12"/>
  <c r="FS73" i="12"/>
  <c r="FT73" i="12"/>
  <c r="FU73" i="12"/>
  <c r="FV73" i="12"/>
  <c r="FW73" i="12"/>
  <c r="FX73" i="12"/>
  <c r="FY73" i="12"/>
  <c r="FZ73" i="12"/>
  <c r="GA73" i="12"/>
  <c r="GB73" i="12"/>
  <c r="GC73" i="12"/>
  <c r="GD73" i="12"/>
  <c r="GE73" i="12"/>
  <c r="GF73" i="12"/>
  <c r="GG73" i="12"/>
  <c r="GH73" i="12"/>
  <c r="GI73" i="12"/>
  <c r="GJ73" i="12"/>
  <c r="GK73" i="12"/>
  <c r="GL73" i="12"/>
  <c r="GM73" i="12"/>
  <c r="GN73" i="12"/>
  <c r="GO73" i="12"/>
  <c r="GP73" i="12"/>
  <c r="GQ73" i="12"/>
  <c r="GR73" i="12"/>
  <c r="GS73" i="12"/>
  <c r="GT73" i="12"/>
  <c r="GU73" i="12"/>
  <c r="GV73" i="12"/>
  <c r="GW73" i="12"/>
  <c r="GX73" i="12"/>
  <c r="GY73" i="12"/>
  <c r="GZ73" i="12"/>
  <c r="HA73" i="12"/>
  <c r="HB73" i="12"/>
  <c r="HC73" i="12"/>
  <c r="HD73" i="12"/>
  <c r="HE73" i="12"/>
  <c r="HF73" i="12"/>
  <c r="HG73" i="12"/>
  <c r="HH73" i="12"/>
  <c r="HI73" i="12"/>
  <c r="HJ73" i="12"/>
  <c r="HK73" i="12"/>
  <c r="HL73" i="12"/>
  <c r="HM73" i="12"/>
  <c r="HN73" i="12"/>
  <c r="HO73" i="12"/>
  <c r="HP73" i="12"/>
  <c r="HQ73" i="12"/>
  <c r="HR73" i="12"/>
  <c r="HS73" i="12"/>
  <c r="HT73" i="12"/>
  <c r="HU73" i="12"/>
  <c r="HV73" i="12"/>
  <c r="HW73" i="12"/>
  <c r="HX73" i="12"/>
  <c r="HY73" i="12"/>
  <c r="HZ73" i="12"/>
  <c r="IA73" i="12"/>
  <c r="IB73" i="12"/>
  <c r="IC73" i="12"/>
  <c r="ID73" i="12"/>
  <c r="IE73" i="12"/>
  <c r="IF73" i="12"/>
  <c r="IG73" i="12"/>
  <c r="IH73" i="12"/>
  <c r="II73" i="12"/>
  <c r="IJ73" i="12"/>
  <c r="IK73" i="12"/>
  <c r="IL73" i="12"/>
  <c r="IM73" i="12"/>
  <c r="IN73" i="12"/>
  <c r="IO73" i="12"/>
  <c r="IP73" i="12"/>
  <c r="A73" i="12"/>
  <c r="B63" i="12"/>
  <c r="C63" i="12"/>
  <c r="D63" i="12"/>
  <c r="E63" i="12"/>
  <c r="F63" i="12"/>
  <c r="G63" i="12"/>
  <c r="H63" i="12"/>
  <c r="I63" i="12"/>
  <c r="J63" i="12"/>
  <c r="K63" i="12"/>
  <c r="L63" i="12"/>
  <c r="M63" i="12"/>
  <c r="N63" i="12"/>
  <c r="O63" i="12"/>
  <c r="P63" i="12"/>
  <c r="Q63" i="12"/>
  <c r="R63" i="12"/>
  <c r="S63" i="12"/>
  <c r="T63" i="12"/>
  <c r="U63" i="12"/>
  <c r="V63" i="12"/>
  <c r="W63" i="12"/>
  <c r="X63" i="12"/>
  <c r="Y63" i="12"/>
  <c r="Z63" i="12"/>
  <c r="AA63" i="12"/>
  <c r="AB63" i="12"/>
  <c r="AC63" i="12"/>
  <c r="AD63" i="12"/>
  <c r="AE63" i="12"/>
  <c r="AF63" i="12"/>
  <c r="AG63" i="12"/>
  <c r="AH63" i="12"/>
  <c r="AI63" i="12"/>
  <c r="AJ63" i="12"/>
  <c r="AK63" i="12"/>
  <c r="AL63" i="12"/>
  <c r="AM63" i="12"/>
  <c r="AN63" i="12"/>
  <c r="AO63" i="12"/>
  <c r="AP63" i="12"/>
  <c r="AQ63" i="12"/>
  <c r="AR63" i="12"/>
  <c r="AS63" i="12"/>
  <c r="AT63" i="12"/>
  <c r="AU63" i="12"/>
  <c r="AV63" i="12"/>
  <c r="AW63" i="12"/>
  <c r="AX63" i="12"/>
  <c r="AY63" i="12"/>
  <c r="AZ63" i="12"/>
  <c r="BA63" i="12"/>
  <c r="BB63" i="12"/>
  <c r="BC63" i="12"/>
  <c r="BD63" i="12"/>
  <c r="BE63" i="12"/>
  <c r="BF63" i="12"/>
  <c r="BG63" i="12"/>
  <c r="BH63" i="12"/>
  <c r="BI63" i="12"/>
  <c r="BJ63" i="12"/>
  <c r="BK63" i="12"/>
  <c r="BL63" i="12"/>
  <c r="BM63" i="12"/>
  <c r="BN63" i="12"/>
  <c r="BO63" i="12"/>
  <c r="BP63" i="12"/>
  <c r="BQ63" i="12"/>
  <c r="BR63" i="12"/>
  <c r="BS63" i="12"/>
  <c r="BT63" i="12"/>
  <c r="BU63" i="12"/>
  <c r="BV63" i="12"/>
  <c r="BW63" i="12"/>
  <c r="BX63" i="12"/>
  <c r="BY63" i="12"/>
  <c r="BZ63" i="12"/>
  <c r="CA63" i="12"/>
  <c r="CB63" i="12"/>
  <c r="CC63" i="12"/>
  <c r="CD63" i="12"/>
  <c r="CE63" i="12"/>
  <c r="CF63" i="12"/>
  <c r="CG63" i="12"/>
  <c r="CH63" i="12"/>
  <c r="CI63" i="12"/>
  <c r="CJ63" i="12"/>
  <c r="CK63" i="12"/>
  <c r="CL63" i="12"/>
  <c r="CM63" i="12"/>
  <c r="CN63" i="12"/>
  <c r="CO63" i="12"/>
  <c r="CP63" i="12"/>
  <c r="CQ63" i="12"/>
  <c r="CR63" i="12"/>
  <c r="CS63" i="12"/>
  <c r="CT63" i="12"/>
  <c r="CU63" i="12"/>
  <c r="CV63" i="12"/>
  <c r="CW63" i="12"/>
  <c r="CX63" i="12"/>
  <c r="CY63" i="12"/>
  <c r="CZ63" i="12"/>
  <c r="DA63" i="12"/>
  <c r="DB63" i="12"/>
  <c r="DC63" i="12"/>
  <c r="DD63" i="12"/>
  <c r="DE63" i="12"/>
  <c r="DF63" i="12"/>
  <c r="DG63" i="12"/>
  <c r="DH63" i="12"/>
  <c r="DI63" i="12"/>
  <c r="DJ63" i="12"/>
  <c r="DK63" i="12"/>
  <c r="DL63" i="12"/>
  <c r="DM63" i="12"/>
  <c r="DN63" i="12"/>
  <c r="DO63" i="12"/>
  <c r="DP63" i="12"/>
  <c r="DQ63" i="12"/>
  <c r="DR63" i="12"/>
  <c r="DS63" i="12"/>
  <c r="DT63" i="12"/>
  <c r="DU63" i="12"/>
  <c r="DV63" i="12"/>
  <c r="DW63" i="12"/>
  <c r="DX63" i="12"/>
  <c r="DY63" i="12"/>
  <c r="DZ63" i="12"/>
  <c r="EA63" i="12"/>
  <c r="EB63" i="12"/>
  <c r="EC63" i="12"/>
  <c r="ED63" i="12"/>
  <c r="EE63" i="12"/>
  <c r="EF63" i="12"/>
  <c r="EG63" i="12"/>
  <c r="EH63" i="12"/>
  <c r="EI63" i="12"/>
  <c r="EJ63" i="12"/>
  <c r="EK63" i="12"/>
  <c r="EL63" i="12"/>
  <c r="EM63" i="12"/>
  <c r="EN63" i="12"/>
  <c r="EO63" i="12"/>
  <c r="EP63" i="12"/>
  <c r="EQ63" i="12"/>
  <c r="ER63" i="12"/>
  <c r="ES63" i="12"/>
  <c r="ET63" i="12"/>
  <c r="EU63" i="12"/>
  <c r="EV63" i="12"/>
  <c r="EW63" i="12"/>
  <c r="EX63" i="12"/>
  <c r="EY63" i="12"/>
  <c r="EZ63" i="12"/>
  <c r="FA63" i="12"/>
  <c r="FB63" i="12"/>
  <c r="FC63" i="12"/>
  <c r="FD63" i="12"/>
  <c r="FE63" i="12"/>
  <c r="FF63" i="12"/>
  <c r="FG63" i="12"/>
  <c r="FH63" i="12"/>
  <c r="FI63" i="12"/>
  <c r="FJ63" i="12"/>
  <c r="FK63" i="12"/>
  <c r="FL63" i="12"/>
  <c r="FM63" i="12"/>
  <c r="FN63" i="12"/>
  <c r="FO63" i="12"/>
  <c r="FP63" i="12"/>
  <c r="FQ63" i="12"/>
  <c r="FR63" i="12"/>
  <c r="FS63" i="12"/>
  <c r="FT63" i="12"/>
  <c r="FU63" i="12"/>
  <c r="FV63" i="12"/>
  <c r="FW63" i="12"/>
  <c r="FX63" i="12"/>
  <c r="FY63" i="12"/>
  <c r="FZ63" i="12"/>
  <c r="GA63" i="12"/>
  <c r="GB63" i="12"/>
  <c r="GC63" i="12"/>
  <c r="GD63" i="12"/>
  <c r="GE63" i="12"/>
  <c r="GF63" i="12"/>
  <c r="GG63" i="12"/>
  <c r="GH63" i="12"/>
  <c r="GI63" i="12"/>
  <c r="GJ63" i="12"/>
  <c r="GK63" i="12"/>
  <c r="GL63" i="12"/>
  <c r="GM63" i="12"/>
  <c r="GN63" i="12"/>
  <c r="GO63" i="12"/>
  <c r="GP63" i="12"/>
  <c r="GQ63" i="12"/>
  <c r="GR63" i="12"/>
  <c r="GS63" i="12"/>
  <c r="GT63" i="12"/>
  <c r="GU63" i="12"/>
  <c r="GV63" i="12"/>
  <c r="GW63" i="12"/>
  <c r="GX63" i="12"/>
  <c r="GY63" i="12"/>
  <c r="GZ63" i="12"/>
  <c r="HA63" i="12"/>
  <c r="HB63" i="12"/>
  <c r="HC63" i="12"/>
  <c r="HD63" i="12"/>
  <c r="HE63" i="12"/>
  <c r="HF63" i="12"/>
  <c r="HG63" i="12"/>
  <c r="HH63" i="12"/>
  <c r="HI63" i="12"/>
  <c r="HJ63" i="12"/>
  <c r="HK63" i="12"/>
  <c r="HL63" i="12"/>
  <c r="HM63" i="12"/>
  <c r="HN63" i="12"/>
  <c r="HO63" i="12"/>
  <c r="HP63" i="12"/>
  <c r="HQ63" i="12"/>
  <c r="HR63" i="12"/>
  <c r="HS63" i="12"/>
  <c r="HT63" i="12"/>
  <c r="HU63" i="12"/>
  <c r="HV63" i="12"/>
  <c r="HW63" i="12"/>
  <c r="HX63" i="12"/>
  <c r="HY63" i="12"/>
  <c r="HZ63" i="12"/>
  <c r="IA63" i="12"/>
  <c r="IB63" i="12"/>
  <c r="IC63" i="12"/>
  <c r="ID63" i="12"/>
  <c r="IE63" i="12"/>
  <c r="IF63" i="12"/>
  <c r="IG63" i="12"/>
  <c r="IH63" i="12"/>
  <c r="II63" i="12"/>
  <c r="IJ63" i="12"/>
  <c r="IK63" i="12"/>
  <c r="IL63" i="12"/>
  <c r="IM63" i="12"/>
  <c r="IN63" i="12"/>
  <c r="IO63" i="12"/>
  <c r="IP63" i="12"/>
  <c r="A63" i="12"/>
  <c r="B65" i="12"/>
  <c r="C65" i="12"/>
  <c r="D65" i="12"/>
  <c r="E65" i="12"/>
  <c r="F65" i="12"/>
  <c r="G65" i="12"/>
  <c r="H65" i="12"/>
  <c r="I65" i="12"/>
  <c r="J65" i="12"/>
  <c r="K65" i="12"/>
  <c r="L65" i="12"/>
  <c r="M65" i="12"/>
  <c r="N65" i="12"/>
  <c r="O65" i="12"/>
  <c r="P65" i="12"/>
  <c r="Q65" i="12"/>
  <c r="R65" i="12"/>
  <c r="S65" i="12"/>
  <c r="T65" i="12"/>
  <c r="U65" i="12"/>
  <c r="V65" i="12"/>
  <c r="W65" i="12"/>
  <c r="X65" i="12"/>
  <c r="Y65" i="12"/>
  <c r="Z65" i="12"/>
  <c r="AA65" i="12"/>
  <c r="AB65" i="12"/>
  <c r="AC65" i="12"/>
  <c r="AD65" i="12"/>
  <c r="AE65" i="12"/>
  <c r="AF65" i="12"/>
  <c r="AG65" i="12"/>
  <c r="AH65" i="12"/>
  <c r="AI65" i="12"/>
  <c r="AJ65" i="12"/>
  <c r="AK65" i="12"/>
  <c r="AL65" i="12"/>
  <c r="AM65" i="12"/>
  <c r="AN65" i="12"/>
  <c r="AO65" i="12"/>
  <c r="AP65" i="12"/>
  <c r="AQ65" i="12"/>
  <c r="AR65" i="12"/>
  <c r="AS65" i="12"/>
  <c r="AT65" i="12"/>
  <c r="AU65" i="12"/>
  <c r="AV65" i="12"/>
  <c r="AW65" i="12"/>
  <c r="AX65" i="12"/>
  <c r="AY65" i="12"/>
  <c r="AZ65" i="12"/>
  <c r="BA65" i="12"/>
  <c r="BB65" i="12"/>
  <c r="BC65" i="12"/>
  <c r="BD65" i="12"/>
  <c r="BE65" i="12"/>
  <c r="BF65" i="12"/>
  <c r="BG65" i="12"/>
  <c r="BH65" i="12"/>
  <c r="BI65" i="12"/>
  <c r="BJ65" i="12"/>
  <c r="BK65" i="12"/>
  <c r="BL65" i="12"/>
  <c r="BM65" i="12"/>
  <c r="BN65" i="12"/>
  <c r="BO65" i="12"/>
  <c r="BP65" i="12"/>
  <c r="BQ65" i="12"/>
  <c r="BR65" i="12"/>
  <c r="BS65" i="12"/>
  <c r="BT65" i="12"/>
  <c r="BU65" i="12"/>
  <c r="BV65" i="12"/>
  <c r="BW65" i="12"/>
  <c r="BX65" i="12"/>
  <c r="BY65" i="12"/>
  <c r="BZ65" i="12"/>
  <c r="CA65" i="12"/>
  <c r="CB65" i="12"/>
  <c r="CC65" i="12"/>
  <c r="CD65" i="12"/>
  <c r="CE65" i="12"/>
  <c r="CF65" i="12"/>
  <c r="CG65" i="12"/>
  <c r="CH65" i="12"/>
  <c r="CI65" i="12"/>
  <c r="CJ65" i="12"/>
  <c r="CK65" i="12"/>
  <c r="CL65" i="12"/>
  <c r="CM65" i="12"/>
  <c r="CN65" i="12"/>
  <c r="CO65" i="12"/>
  <c r="CP65" i="12"/>
  <c r="CQ65" i="12"/>
  <c r="CR65" i="12"/>
  <c r="CS65" i="12"/>
  <c r="CT65" i="12"/>
  <c r="CU65" i="12"/>
  <c r="CV65" i="12"/>
  <c r="CW65" i="12"/>
  <c r="CX65" i="12"/>
  <c r="CY65" i="12"/>
  <c r="CZ65" i="12"/>
  <c r="DA65" i="12"/>
  <c r="DB65" i="12"/>
  <c r="DC65" i="12"/>
  <c r="DD65" i="12"/>
  <c r="DE65" i="12"/>
  <c r="DF65" i="12"/>
  <c r="DG65" i="12"/>
  <c r="DH65" i="12"/>
  <c r="DI65" i="12"/>
  <c r="DJ65" i="12"/>
  <c r="DK65" i="12"/>
  <c r="DL65" i="12"/>
  <c r="DM65" i="12"/>
  <c r="DN65" i="12"/>
  <c r="DO65" i="12"/>
  <c r="DP65" i="12"/>
  <c r="DQ65" i="12"/>
  <c r="DR65" i="12"/>
  <c r="DS65" i="12"/>
  <c r="DT65" i="12"/>
  <c r="DU65" i="12"/>
  <c r="DV65" i="12"/>
  <c r="DW65" i="12"/>
  <c r="DX65" i="12"/>
  <c r="DY65" i="12"/>
  <c r="DZ65" i="12"/>
  <c r="EA65" i="12"/>
  <c r="EB65" i="12"/>
  <c r="EC65" i="12"/>
  <c r="ED65" i="12"/>
  <c r="EE65" i="12"/>
  <c r="EF65" i="12"/>
  <c r="EG65" i="12"/>
  <c r="EH65" i="12"/>
  <c r="EI65" i="12"/>
  <c r="EJ65" i="12"/>
  <c r="EK65" i="12"/>
  <c r="EL65" i="12"/>
  <c r="EM65" i="12"/>
  <c r="EN65" i="12"/>
  <c r="EO65" i="12"/>
  <c r="EP65" i="12"/>
  <c r="EQ65" i="12"/>
  <c r="ER65" i="12"/>
  <c r="ES65" i="12"/>
  <c r="ET65" i="12"/>
  <c r="EU65" i="12"/>
  <c r="EV65" i="12"/>
  <c r="EW65" i="12"/>
  <c r="EX65" i="12"/>
  <c r="EY65" i="12"/>
  <c r="EZ65" i="12"/>
  <c r="FA65" i="12"/>
  <c r="FB65" i="12"/>
  <c r="FC65" i="12"/>
  <c r="FD65" i="12"/>
  <c r="FE65" i="12"/>
  <c r="FF65" i="12"/>
  <c r="FG65" i="12"/>
  <c r="FH65" i="12"/>
  <c r="FI65" i="12"/>
  <c r="FJ65" i="12"/>
  <c r="FK65" i="12"/>
  <c r="FL65" i="12"/>
  <c r="FM65" i="12"/>
  <c r="FN65" i="12"/>
  <c r="FO65" i="12"/>
  <c r="FP65" i="12"/>
  <c r="FQ65" i="12"/>
  <c r="FR65" i="12"/>
  <c r="FS65" i="12"/>
  <c r="FT65" i="12"/>
  <c r="FU65" i="12"/>
  <c r="FV65" i="12"/>
  <c r="FW65" i="12"/>
  <c r="FX65" i="12"/>
  <c r="FY65" i="12"/>
  <c r="FZ65" i="12"/>
  <c r="GA65" i="12"/>
  <c r="GB65" i="12"/>
  <c r="GC65" i="12"/>
  <c r="GD65" i="12"/>
  <c r="GE65" i="12"/>
  <c r="GF65" i="12"/>
  <c r="GG65" i="12"/>
  <c r="GH65" i="12"/>
  <c r="GI65" i="12"/>
  <c r="GJ65" i="12"/>
  <c r="GK65" i="12"/>
  <c r="GL65" i="12"/>
  <c r="GM65" i="12"/>
  <c r="GN65" i="12"/>
  <c r="GO65" i="12"/>
  <c r="GP65" i="12"/>
  <c r="GQ65" i="12"/>
  <c r="GR65" i="12"/>
  <c r="GS65" i="12"/>
  <c r="GT65" i="12"/>
  <c r="GU65" i="12"/>
  <c r="GV65" i="12"/>
  <c r="GW65" i="12"/>
  <c r="GX65" i="12"/>
  <c r="GY65" i="12"/>
  <c r="GZ65" i="12"/>
  <c r="HA65" i="12"/>
  <c r="HB65" i="12"/>
  <c r="HC65" i="12"/>
  <c r="HD65" i="12"/>
  <c r="HE65" i="12"/>
  <c r="HF65" i="12"/>
  <c r="HG65" i="12"/>
  <c r="HH65" i="12"/>
  <c r="HI65" i="12"/>
  <c r="HJ65" i="12"/>
  <c r="HK65" i="12"/>
  <c r="HL65" i="12"/>
  <c r="HM65" i="12"/>
  <c r="HN65" i="12"/>
  <c r="HO65" i="12"/>
  <c r="HP65" i="12"/>
  <c r="HQ65" i="12"/>
  <c r="HR65" i="12"/>
  <c r="HS65" i="12"/>
  <c r="HT65" i="12"/>
  <c r="HU65" i="12"/>
  <c r="HV65" i="12"/>
  <c r="HW65" i="12"/>
  <c r="HX65" i="12"/>
  <c r="HY65" i="12"/>
  <c r="HZ65" i="12"/>
  <c r="IA65" i="12"/>
  <c r="IB65" i="12"/>
  <c r="IC65" i="12"/>
  <c r="ID65" i="12"/>
  <c r="IE65" i="12"/>
  <c r="IF65" i="12"/>
  <c r="IG65" i="12"/>
  <c r="IH65" i="12"/>
  <c r="II65" i="12"/>
  <c r="IJ65" i="12"/>
  <c r="IK65" i="12"/>
  <c r="IL65" i="12"/>
  <c r="IM65" i="12"/>
  <c r="IN65" i="12"/>
  <c r="IO65" i="12"/>
  <c r="IP65" i="12"/>
  <c r="A65" i="12"/>
  <c r="B67" i="12"/>
  <c r="C67" i="12"/>
  <c r="D67" i="12"/>
  <c r="E67" i="12"/>
  <c r="F67" i="12"/>
  <c r="G67" i="12"/>
  <c r="H67" i="12"/>
  <c r="I67" i="12"/>
  <c r="J67" i="12"/>
  <c r="K67" i="12"/>
  <c r="L67" i="12"/>
  <c r="M67" i="12"/>
  <c r="N67" i="12"/>
  <c r="O67" i="12"/>
  <c r="P67" i="12"/>
  <c r="Q67" i="12"/>
  <c r="R67" i="12"/>
  <c r="S67" i="12"/>
  <c r="T67" i="12"/>
  <c r="U67" i="12"/>
  <c r="V67" i="12"/>
  <c r="W67" i="12"/>
  <c r="X67" i="12"/>
  <c r="Y67" i="12"/>
  <c r="Z67" i="12"/>
  <c r="AA67" i="12"/>
  <c r="AB67" i="12"/>
  <c r="AC67" i="12"/>
  <c r="AD67" i="12"/>
  <c r="AE67" i="12"/>
  <c r="AF67" i="12"/>
  <c r="AG67" i="12"/>
  <c r="AH67" i="12"/>
  <c r="AI67" i="12"/>
  <c r="AJ67" i="12"/>
  <c r="AK67" i="12"/>
  <c r="AL67" i="12"/>
  <c r="AM67" i="12"/>
  <c r="AN67" i="12"/>
  <c r="AO67" i="12"/>
  <c r="AP67" i="12"/>
  <c r="AQ67" i="12"/>
  <c r="AR67" i="12"/>
  <c r="AS67" i="12"/>
  <c r="AT67" i="12"/>
  <c r="AU67" i="12"/>
  <c r="AV67" i="12"/>
  <c r="AW67" i="12"/>
  <c r="AX67" i="12"/>
  <c r="AY67" i="12"/>
  <c r="AZ67" i="12"/>
  <c r="BA67" i="12"/>
  <c r="BB67" i="12"/>
  <c r="BC67" i="12"/>
  <c r="BD67" i="12"/>
  <c r="BE67" i="12"/>
  <c r="BF67" i="12"/>
  <c r="BG67" i="12"/>
  <c r="BH67" i="12"/>
  <c r="BI67" i="12"/>
  <c r="BJ67" i="12"/>
  <c r="BK67" i="12"/>
  <c r="BL67" i="12"/>
  <c r="BM67" i="12"/>
  <c r="BN67" i="12"/>
  <c r="BO67" i="12"/>
  <c r="BP67" i="12"/>
  <c r="BQ67" i="12"/>
  <c r="BR67" i="12"/>
  <c r="BS67" i="12"/>
  <c r="BT67" i="12"/>
  <c r="BU67" i="12"/>
  <c r="BV67" i="12"/>
  <c r="BW67" i="12"/>
  <c r="BX67" i="12"/>
  <c r="BY67" i="12"/>
  <c r="BZ67" i="12"/>
  <c r="CA67" i="12"/>
  <c r="CB67" i="12"/>
  <c r="CC67" i="12"/>
  <c r="CD67" i="12"/>
  <c r="CE67" i="12"/>
  <c r="CF67" i="12"/>
  <c r="CG67" i="12"/>
  <c r="CH67" i="12"/>
  <c r="CI67" i="12"/>
  <c r="CJ67" i="12"/>
  <c r="CK67" i="12"/>
  <c r="CL67" i="12"/>
  <c r="CM67" i="12"/>
  <c r="CN67" i="12"/>
  <c r="CO67" i="12"/>
  <c r="CP67" i="12"/>
  <c r="CQ67" i="12"/>
  <c r="CR67" i="12"/>
  <c r="CS67" i="12"/>
  <c r="CT67" i="12"/>
  <c r="CU67" i="12"/>
  <c r="CV67" i="12"/>
  <c r="CW67" i="12"/>
  <c r="CX67" i="12"/>
  <c r="CY67" i="12"/>
  <c r="CZ67" i="12"/>
  <c r="DA67" i="12"/>
  <c r="DB67" i="12"/>
  <c r="DC67" i="12"/>
  <c r="DD67" i="12"/>
  <c r="DE67" i="12"/>
  <c r="DF67" i="12"/>
  <c r="DG67" i="12"/>
  <c r="DH67" i="12"/>
  <c r="DI67" i="12"/>
  <c r="DJ67" i="12"/>
  <c r="DK67" i="12"/>
  <c r="DL67" i="12"/>
  <c r="DM67" i="12"/>
  <c r="DN67" i="12"/>
  <c r="DO67" i="12"/>
  <c r="DP67" i="12"/>
  <c r="DQ67" i="12"/>
  <c r="DR67" i="12"/>
  <c r="DS67" i="12"/>
  <c r="DT67" i="12"/>
  <c r="DU67" i="12"/>
  <c r="DV67" i="12"/>
  <c r="DW67" i="12"/>
  <c r="DX67" i="12"/>
  <c r="DY67" i="12"/>
  <c r="DZ67" i="12"/>
  <c r="EA67" i="12"/>
  <c r="EB67" i="12"/>
  <c r="EC67" i="12"/>
  <c r="ED67" i="12"/>
  <c r="EE67" i="12"/>
  <c r="EF67" i="12"/>
  <c r="EG67" i="12"/>
  <c r="EH67" i="12"/>
  <c r="EI67" i="12"/>
  <c r="EJ67" i="12"/>
  <c r="EK67" i="12"/>
  <c r="EL67" i="12"/>
  <c r="EM67" i="12"/>
  <c r="EN67" i="12"/>
  <c r="EO67" i="12"/>
  <c r="EP67" i="12"/>
  <c r="EQ67" i="12"/>
  <c r="ER67" i="12"/>
  <c r="ES67" i="12"/>
  <c r="ET67" i="12"/>
  <c r="EU67" i="12"/>
  <c r="EV67" i="12"/>
  <c r="EW67" i="12"/>
  <c r="EX67" i="12"/>
  <c r="EY67" i="12"/>
  <c r="EZ67" i="12"/>
  <c r="FA67" i="12"/>
  <c r="FB67" i="12"/>
  <c r="FC67" i="12"/>
  <c r="FD67" i="12"/>
  <c r="FE67" i="12"/>
  <c r="FF67" i="12"/>
  <c r="FG67" i="12"/>
  <c r="FH67" i="12"/>
  <c r="FI67" i="12"/>
  <c r="FJ67" i="12"/>
  <c r="FK67" i="12"/>
  <c r="FL67" i="12"/>
  <c r="FM67" i="12"/>
  <c r="FN67" i="12"/>
  <c r="FO67" i="12"/>
  <c r="FP67" i="12"/>
  <c r="FQ67" i="12"/>
  <c r="FR67" i="12"/>
  <c r="FS67" i="12"/>
  <c r="FT67" i="12"/>
  <c r="FU67" i="12"/>
  <c r="FV67" i="12"/>
  <c r="FW67" i="12"/>
  <c r="FX67" i="12"/>
  <c r="FY67" i="12"/>
  <c r="FZ67" i="12"/>
  <c r="GA67" i="12"/>
  <c r="GB67" i="12"/>
  <c r="GC67" i="12"/>
  <c r="GD67" i="12"/>
  <c r="GE67" i="12"/>
  <c r="GF67" i="12"/>
  <c r="GG67" i="12"/>
  <c r="GH67" i="12"/>
  <c r="GI67" i="12"/>
  <c r="GJ67" i="12"/>
  <c r="GK67" i="12"/>
  <c r="GL67" i="12"/>
  <c r="GM67" i="12"/>
  <c r="GN67" i="12"/>
  <c r="GO67" i="12"/>
  <c r="GP67" i="12"/>
  <c r="GQ67" i="12"/>
  <c r="GR67" i="12"/>
  <c r="GS67" i="12"/>
  <c r="GT67" i="12"/>
  <c r="GU67" i="12"/>
  <c r="GV67" i="12"/>
  <c r="GW67" i="12"/>
  <c r="GX67" i="12"/>
  <c r="GY67" i="12"/>
  <c r="GZ67" i="12"/>
  <c r="HA67" i="12"/>
  <c r="HB67" i="12"/>
  <c r="HC67" i="12"/>
  <c r="HD67" i="12"/>
  <c r="HE67" i="12"/>
  <c r="HF67" i="12"/>
  <c r="HG67" i="12"/>
  <c r="HH67" i="12"/>
  <c r="HI67" i="12"/>
  <c r="HJ67" i="12"/>
  <c r="HK67" i="12"/>
  <c r="HL67" i="12"/>
  <c r="HM67" i="12"/>
  <c r="HN67" i="12"/>
  <c r="HO67" i="12"/>
  <c r="HP67" i="12"/>
  <c r="HQ67" i="12"/>
  <c r="HR67" i="12"/>
  <c r="HS67" i="12"/>
  <c r="HT67" i="12"/>
  <c r="HU67" i="12"/>
  <c r="HV67" i="12"/>
  <c r="HW67" i="12"/>
  <c r="HX67" i="12"/>
  <c r="HY67" i="12"/>
  <c r="HZ67" i="12"/>
  <c r="IA67" i="12"/>
  <c r="IB67" i="12"/>
  <c r="IC67" i="12"/>
  <c r="ID67" i="12"/>
  <c r="IE67" i="12"/>
  <c r="IF67" i="12"/>
  <c r="IG67" i="12"/>
  <c r="IH67" i="12"/>
  <c r="II67" i="12"/>
  <c r="IJ67" i="12"/>
  <c r="IK67" i="12"/>
  <c r="IL67" i="12"/>
  <c r="IM67" i="12"/>
  <c r="IN67" i="12"/>
  <c r="IO67" i="12"/>
  <c r="IP67" i="12"/>
  <c r="A67" i="12"/>
  <c r="A51" i="12"/>
  <c r="A45" i="12"/>
  <c r="A35" i="12"/>
  <c r="A47" i="12" l="1"/>
  <c r="A31" i="12"/>
  <c r="E177" i="1"/>
  <c r="F177" i="1"/>
  <c r="G177" i="1"/>
  <c r="H177" i="1"/>
  <c r="I177" i="1"/>
  <c r="J177" i="1"/>
  <c r="K177" i="1"/>
  <c r="L177" i="1"/>
  <c r="M177" i="1"/>
  <c r="N177" i="1"/>
  <c r="O177" i="1"/>
  <c r="P177" i="1"/>
  <c r="Q177" i="1"/>
  <c r="R177" i="1"/>
  <c r="S177" i="1"/>
  <c r="T177" i="1"/>
  <c r="U177" i="1"/>
  <c r="V177" i="1"/>
  <c r="W177" i="1"/>
  <c r="X177" i="1"/>
  <c r="Y177" i="1"/>
  <c r="Z177" i="1"/>
  <c r="AA177" i="1"/>
  <c r="AB177" i="1"/>
  <c r="AC177" i="1"/>
  <c r="AD177" i="1"/>
  <c r="AE177" i="1"/>
  <c r="AF177" i="1"/>
  <c r="AG177" i="1"/>
  <c r="AH177" i="1"/>
  <c r="AI177" i="1"/>
  <c r="AJ177" i="1"/>
  <c r="AK177" i="1"/>
  <c r="AL177" i="1"/>
  <c r="AM177" i="1"/>
  <c r="AN177" i="1"/>
  <c r="AO177" i="1"/>
  <c r="AP177" i="1"/>
  <c r="AQ177" i="1"/>
  <c r="AR177" i="1"/>
  <c r="AS177" i="1"/>
  <c r="AT177" i="1"/>
  <c r="AU177" i="1"/>
  <c r="AV177" i="1"/>
  <c r="AW177" i="1"/>
  <c r="AX177" i="1"/>
  <c r="AY177" i="1"/>
  <c r="AZ177" i="1"/>
  <c r="BA177" i="1"/>
  <c r="BB177" i="1"/>
  <c r="BC177" i="1"/>
  <c r="BD177" i="1"/>
  <c r="BE177" i="1"/>
  <c r="BF177" i="1"/>
  <c r="BG177" i="1"/>
  <c r="BH177" i="1"/>
  <c r="BI177" i="1"/>
  <c r="BJ177" i="1"/>
  <c r="BK177" i="1"/>
  <c r="BL177" i="1"/>
  <c r="BM177" i="1"/>
  <c r="BN177" i="1"/>
  <c r="BO177" i="1"/>
  <c r="BP177" i="1"/>
  <c r="BQ177" i="1"/>
  <c r="BR177" i="1"/>
  <c r="BS177" i="1"/>
  <c r="BT177" i="1"/>
  <c r="BU177" i="1"/>
  <c r="BV177" i="1"/>
  <c r="BW177" i="1"/>
  <c r="BX177" i="1"/>
  <c r="BY177" i="1"/>
  <c r="BZ177" i="1"/>
  <c r="CA177" i="1"/>
  <c r="CB177" i="1"/>
  <c r="CC177" i="1"/>
  <c r="CD177" i="1"/>
  <c r="CE177" i="1"/>
  <c r="CF177" i="1"/>
  <c r="CG177" i="1"/>
  <c r="CH177" i="1"/>
  <c r="CI177" i="1"/>
  <c r="CJ177" i="1"/>
  <c r="CK177" i="1"/>
  <c r="CL177" i="1"/>
  <c r="CM177" i="1"/>
  <c r="CN177" i="1"/>
  <c r="CO177" i="1"/>
  <c r="CP177" i="1"/>
  <c r="CQ177" i="1"/>
  <c r="CR177" i="1"/>
  <c r="CS177" i="1"/>
  <c r="CT177" i="1"/>
  <c r="CU177" i="1"/>
  <c r="CV177" i="1"/>
  <c r="CW177" i="1"/>
  <c r="CX177" i="1"/>
  <c r="CY177" i="1"/>
  <c r="CZ177" i="1"/>
  <c r="DA177" i="1"/>
  <c r="DB177" i="1"/>
  <c r="DC177" i="1"/>
  <c r="DD177" i="1"/>
  <c r="DE177" i="1"/>
  <c r="DF177" i="1"/>
  <c r="DG177" i="1"/>
  <c r="DH177" i="1"/>
  <c r="DI177" i="1"/>
  <c r="DJ177" i="1"/>
  <c r="DK177" i="1"/>
  <c r="DL177" i="1"/>
  <c r="DM177" i="1"/>
  <c r="DN177" i="1"/>
  <c r="DO177" i="1"/>
  <c r="DP177" i="1"/>
  <c r="DQ177" i="1"/>
  <c r="DR177" i="1"/>
  <c r="DS177" i="1"/>
  <c r="DT177" i="1"/>
  <c r="DU177" i="1"/>
  <c r="DV177" i="1"/>
  <c r="DW177" i="1"/>
  <c r="DX177" i="1"/>
  <c r="DY177" i="1"/>
  <c r="DZ177" i="1"/>
  <c r="EA177" i="1"/>
  <c r="EB177" i="1"/>
  <c r="EC177" i="1"/>
  <c r="ED177" i="1"/>
  <c r="EE177" i="1"/>
  <c r="EF177" i="1"/>
  <c r="EG177" i="1"/>
  <c r="EH177" i="1"/>
  <c r="EI177" i="1"/>
  <c r="EJ177" i="1"/>
  <c r="EK177" i="1"/>
  <c r="EL177" i="1"/>
  <c r="EM177" i="1"/>
  <c r="EN177" i="1"/>
  <c r="EO177" i="1"/>
  <c r="EP177" i="1"/>
  <c r="EQ177" i="1"/>
  <c r="ER177" i="1"/>
  <c r="ES177" i="1"/>
  <c r="ET177" i="1"/>
  <c r="EU177" i="1"/>
  <c r="EV177" i="1"/>
  <c r="EW177" i="1"/>
  <c r="EX177" i="1"/>
  <c r="EY177" i="1"/>
  <c r="EZ177" i="1"/>
  <c r="FA177" i="1"/>
  <c r="FB177" i="1"/>
  <c r="FC177" i="1"/>
  <c r="FD177" i="1"/>
  <c r="FE177" i="1"/>
  <c r="FF177" i="1"/>
  <c r="FG177" i="1"/>
  <c r="FH177" i="1"/>
  <c r="FI177" i="1"/>
  <c r="FJ177" i="1"/>
  <c r="FK177" i="1"/>
  <c r="FL177" i="1"/>
  <c r="FM177" i="1"/>
  <c r="FN177" i="1"/>
  <c r="FO177" i="1"/>
  <c r="FP177" i="1"/>
  <c r="FQ177" i="1"/>
  <c r="FR177" i="1"/>
  <c r="FS177" i="1"/>
  <c r="FT177" i="1"/>
  <c r="FU177" i="1"/>
  <c r="FV177" i="1"/>
  <c r="FW177" i="1"/>
  <c r="FX177" i="1"/>
  <c r="FY177" i="1"/>
  <c r="FZ177" i="1"/>
  <c r="GA177" i="1"/>
  <c r="GB177" i="1"/>
  <c r="GC177" i="1"/>
  <c r="GD177" i="1"/>
  <c r="GE177" i="1"/>
  <c r="GF177" i="1"/>
  <c r="GG177" i="1"/>
  <c r="GH177" i="1"/>
  <c r="GI177" i="1"/>
  <c r="GJ177" i="1"/>
  <c r="GK177" i="1"/>
  <c r="GL177" i="1"/>
  <c r="GM177" i="1"/>
  <c r="GN177" i="1"/>
  <c r="GO177" i="1"/>
  <c r="GP177" i="1"/>
  <c r="GQ177" i="1"/>
  <c r="GR177" i="1"/>
  <c r="GS177" i="1"/>
  <c r="GT177" i="1"/>
  <c r="GU177" i="1"/>
  <c r="GV177" i="1"/>
  <c r="GW177" i="1"/>
  <c r="GX177" i="1"/>
  <c r="GY177" i="1"/>
  <c r="GZ177" i="1"/>
  <c r="HA177" i="1"/>
  <c r="HB177" i="1"/>
  <c r="HC177" i="1"/>
  <c r="HD177" i="1"/>
  <c r="HE177" i="1"/>
  <c r="HF177" i="1"/>
  <c r="HG177" i="1"/>
  <c r="HH177" i="1"/>
  <c r="HI177" i="1"/>
  <c r="HJ177" i="1"/>
  <c r="HK177" i="1"/>
  <c r="HL177" i="1"/>
  <c r="HM177" i="1"/>
  <c r="HN177" i="1"/>
  <c r="HO177" i="1"/>
  <c r="HP177" i="1"/>
  <c r="HQ177" i="1"/>
  <c r="HR177" i="1"/>
  <c r="HS177" i="1"/>
  <c r="HT177" i="1"/>
  <c r="HU177" i="1"/>
  <c r="HV177" i="1"/>
  <c r="HW177" i="1"/>
  <c r="HX177" i="1"/>
  <c r="HY177" i="1"/>
  <c r="HZ177" i="1"/>
  <c r="IA177" i="1"/>
  <c r="IB177" i="1"/>
  <c r="IC177" i="1"/>
  <c r="ID177" i="1"/>
  <c r="IE177" i="1"/>
  <c r="IF177" i="1"/>
  <c r="IG177" i="1"/>
  <c r="IH177" i="1"/>
  <c r="II177" i="1"/>
  <c r="IJ177" i="1"/>
  <c r="IK177" i="1"/>
  <c r="IL177" i="1"/>
  <c r="IM177" i="1"/>
  <c r="IN177" i="1"/>
  <c r="IO177" i="1"/>
  <c r="IP177" i="1"/>
  <c r="IQ177" i="1"/>
  <c r="IR177" i="1"/>
  <c r="IS177" i="1"/>
  <c r="D177" i="1"/>
  <c r="E168" i="1"/>
  <c r="F168" i="1"/>
  <c r="G168" i="1"/>
  <c r="H168" i="1"/>
  <c r="I168" i="1"/>
  <c r="J168" i="1"/>
  <c r="K168" i="1"/>
  <c r="L168" i="1"/>
  <c r="M168" i="1"/>
  <c r="N168" i="1"/>
  <c r="O168" i="1"/>
  <c r="P168" i="1"/>
  <c r="Q168" i="1"/>
  <c r="R168" i="1"/>
  <c r="S168" i="1"/>
  <c r="T168" i="1"/>
  <c r="U168" i="1"/>
  <c r="V168" i="1"/>
  <c r="W168" i="1"/>
  <c r="X168" i="1"/>
  <c r="Y168" i="1"/>
  <c r="Z168" i="1"/>
  <c r="AA168" i="1"/>
  <c r="AB168" i="1"/>
  <c r="AC168" i="1"/>
  <c r="AD168" i="1"/>
  <c r="AE168" i="1"/>
  <c r="AF168" i="1"/>
  <c r="AG168" i="1"/>
  <c r="AH168" i="1"/>
  <c r="AI168" i="1"/>
  <c r="AJ168" i="1"/>
  <c r="AK168" i="1"/>
  <c r="AL168" i="1"/>
  <c r="AM168" i="1"/>
  <c r="AN168" i="1"/>
  <c r="AO168" i="1"/>
  <c r="AP168" i="1"/>
  <c r="AQ168" i="1"/>
  <c r="AR168" i="1"/>
  <c r="AS168" i="1"/>
  <c r="AT168" i="1"/>
  <c r="AU168" i="1"/>
  <c r="AV168" i="1"/>
  <c r="AW168" i="1"/>
  <c r="AX168" i="1"/>
  <c r="AY168" i="1"/>
  <c r="AZ168" i="1"/>
  <c r="BA168" i="1"/>
  <c r="BB168" i="1"/>
  <c r="BC168" i="1"/>
  <c r="BD168" i="1"/>
  <c r="BE168" i="1"/>
  <c r="BF168" i="1"/>
  <c r="BG168" i="1"/>
  <c r="BH168" i="1"/>
  <c r="BI168" i="1"/>
  <c r="BJ168" i="1"/>
  <c r="BK168" i="1"/>
  <c r="BL168" i="1"/>
  <c r="BM168" i="1"/>
  <c r="BN168" i="1"/>
  <c r="BO168" i="1"/>
  <c r="BP168" i="1"/>
  <c r="BQ168" i="1"/>
  <c r="BR168" i="1"/>
  <c r="BS168" i="1"/>
  <c r="BT168" i="1"/>
  <c r="BU168" i="1"/>
  <c r="BV168" i="1"/>
  <c r="BW168" i="1"/>
  <c r="BX168" i="1"/>
  <c r="BY168" i="1"/>
  <c r="BZ168" i="1"/>
  <c r="CA168" i="1"/>
  <c r="CB168" i="1"/>
  <c r="CC168" i="1"/>
  <c r="CD168" i="1"/>
  <c r="CE168" i="1"/>
  <c r="CF168" i="1"/>
  <c r="CG168" i="1"/>
  <c r="CH168" i="1"/>
  <c r="CI168" i="1"/>
  <c r="CJ168" i="1"/>
  <c r="CK168" i="1"/>
  <c r="CL168" i="1"/>
  <c r="CM168" i="1"/>
  <c r="CN168" i="1"/>
  <c r="CO168" i="1"/>
  <c r="CP168" i="1"/>
  <c r="CQ168" i="1"/>
  <c r="CR168" i="1"/>
  <c r="CS168" i="1"/>
  <c r="CT168" i="1"/>
  <c r="CU168" i="1"/>
  <c r="CV168" i="1"/>
  <c r="CW168" i="1"/>
  <c r="CX168" i="1"/>
  <c r="CY168" i="1"/>
  <c r="CZ168" i="1"/>
  <c r="DA168" i="1"/>
  <c r="DB168" i="1"/>
  <c r="DC168" i="1"/>
  <c r="DD168" i="1"/>
  <c r="DE168" i="1"/>
  <c r="DF168" i="1"/>
  <c r="DG168" i="1"/>
  <c r="DH168" i="1"/>
  <c r="DI168" i="1"/>
  <c r="DJ168" i="1"/>
  <c r="DK168" i="1"/>
  <c r="DL168" i="1"/>
  <c r="DM168" i="1"/>
  <c r="DN168" i="1"/>
  <c r="DO168" i="1"/>
  <c r="DP168" i="1"/>
  <c r="DQ168" i="1"/>
  <c r="DR168" i="1"/>
  <c r="DS168" i="1"/>
  <c r="DT168" i="1"/>
  <c r="DU168" i="1"/>
  <c r="DV168" i="1"/>
  <c r="DW168" i="1"/>
  <c r="DX168" i="1"/>
  <c r="DY168" i="1"/>
  <c r="DZ168" i="1"/>
  <c r="EA168" i="1"/>
  <c r="EB168" i="1"/>
  <c r="EC168" i="1"/>
  <c r="ED168" i="1"/>
  <c r="EE168" i="1"/>
  <c r="EF168" i="1"/>
  <c r="EG168" i="1"/>
  <c r="EH168" i="1"/>
  <c r="EI168" i="1"/>
  <c r="EJ168" i="1"/>
  <c r="EK168" i="1"/>
  <c r="EL168" i="1"/>
  <c r="EM168" i="1"/>
  <c r="EN168" i="1"/>
  <c r="EO168" i="1"/>
  <c r="EP168" i="1"/>
  <c r="EQ168" i="1"/>
  <c r="ER168" i="1"/>
  <c r="ES168" i="1"/>
  <c r="ET168" i="1"/>
  <c r="EU168" i="1"/>
  <c r="EV168" i="1"/>
  <c r="EW168" i="1"/>
  <c r="EX168" i="1"/>
  <c r="EY168" i="1"/>
  <c r="EZ168" i="1"/>
  <c r="FA168" i="1"/>
  <c r="FB168" i="1"/>
  <c r="FC168" i="1"/>
  <c r="FD168" i="1"/>
  <c r="FE168" i="1"/>
  <c r="FF168" i="1"/>
  <c r="FG168" i="1"/>
  <c r="FH168" i="1"/>
  <c r="FI168" i="1"/>
  <c r="FJ168" i="1"/>
  <c r="FK168" i="1"/>
  <c r="FL168" i="1"/>
  <c r="FM168" i="1"/>
  <c r="FN168" i="1"/>
  <c r="FO168" i="1"/>
  <c r="FP168" i="1"/>
  <c r="FQ168" i="1"/>
  <c r="FR168" i="1"/>
  <c r="FS168" i="1"/>
  <c r="FT168" i="1"/>
  <c r="FU168" i="1"/>
  <c r="FV168" i="1"/>
  <c r="FW168" i="1"/>
  <c r="FX168" i="1"/>
  <c r="FY168" i="1"/>
  <c r="FZ168" i="1"/>
  <c r="GA168" i="1"/>
  <c r="GB168" i="1"/>
  <c r="GC168" i="1"/>
  <c r="GD168" i="1"/>
  <c r="GE168" i="1"/>
  <c r="GF168" i="1"/>
  <c r="GG168" i="1"/>
  <c r="GH168" i="1"/>
  <c r="GI168" i="1"/>
  <c r="GJ168" i="1"/>
  <c r="GK168" i="1"/>
  <c r="GL168" i="1"/>
  <c r="GM168" i="1"/>
  <c r="GN168" i="1"/>
  <c r="GO168" i="1"/>
  <c r="GP168" i="1"/>
  <c r="GQ168" i="1"/>
  <c r="GR168" i="1"/>
  <c r="GS168" i="1"/>
  <c r="GT168" i="1"/>
  <c r="GU168" i="1"/>
  <c r="GV168" i="1"/>
  <c r="GW168" i="1"/>
  <c r="GX168" i="1"/>
  <c r="GY168" i="1"/>
  <c r="GZ168" i="1"/>
  <c r="HA168" i="1"/>
  <c r="HB168" i="1"/>
  <c r="HC168" i="1"/>
  <c r="HD168" i="1"/>
  <c r="HE168" i="1"/>
  <c r="HF168" i="1"/>
  <c r="HG168" i="1"/>
  <c r="HH168" i="1"/>
  <c r="HI168" i="1"/>
  <c r="HJ168" i="1"/>
  <c r="HK168" i="1"/>
  <c r="HL168" i="1"/>
  <c r="HM168" i="1"/>
  <c r="HN168" i="1"/>
  <c r="HO168" i="1"/>
  <c r="HP168" i="1"/>
  <c r="HQ168" i="1"/>
  <c r="HR168" i="1"/>
  <c r="HS168" i="1"/>
  <c r="HT168" i="1"/>
  <c r="HU168" i="1"/>
  <c r="HV168" i="1"/>
  <c r="HW168" i="1"/>
  <c r="HX168" i="1"/>
  <c r="HY168" i="1"/>
  <c r="HZ168" i="1"/>
  <c r="IA168" i="1"/>
  <c r="IB168" i="1"/>
  <c r="IC168" i="1"/>
  <c r="ID168" i="1"/>
  <c r="IE168" i="1"/>
  <c r="IF168" i="1"/>
  <c r="IG168" i="1"/>
  <c r="IH168" i="1"/>
  <c r="II168" i="1"/>
  <c r="IJ168" i="1"/>
  <c r="IK168" i="1"/>
  <c r="IL168" i="1"/>
  <c r="IM168" i="1"/>
  <c r="IN168" i="1"/>
  <c r="IO168" i="1"/>
  <c r="IP168" i="1"/>
  <c r="IQ168" i="1"/>
  <c r="IR168" i="1"/>
  <c r="IS168" i="1"/>
  <c r="D168" i="1"/>
  <c r="E158" i="1"/>
  <c r="F158" i="1"/>
  <c r="G158" i="1"/>
  <c r="H158" i="1"/>
  <c r="I158" i="1"/>
  <c r="J158" i="1"/>
  <c r="K158" i="1"/>
  <c r="L158" i="1"/>
  <c r="M158" i="1"/>
  <c r="N158" i="1"/>
  <c r="O158" i="1"/>
  <c r="P158" i="1"/>
  <c r="Q158" i="1"/>
  <c r="R158" i="1"/>
  <c r="S158" i="1"/>
  <c r="T158" i="1"/>
  <c r="U158" i="1"/>
  <c r="V158" i="1"/>
  <c r="W158" i="1"/>
  <c r="X158" i="1"/>
  <c r="Y158" i="1"/>
  <c r="Z158" i="1"/>
  <c r="AA158" i="1"/>
  <c r="AB158" i="1"/>
  <c r="AC158" i="1"/>
  <c r="AD158" i="1"/>
  <c r="AE158" i="1"/>
  <c r="AF158" i="1"/>
  <c r="AG158" i="1"/>
  <c r="AH158" i="1"/>
  <c r="AI158" i="1"/>
  <c r="AJ158" i="1"/>
  <c r="AK158" i="1"/>
  <c r="AL158" i="1"/>
  <c r="AM158" i="1"/>
  <c r="AN158" i="1"/>
  <c r="AO158" i="1"/>
  <c r="AP158" i="1"/>
  <c r="AQ158" i="1"/>
  <c r="AR158" i="1"/>
  <c r="AS158" i="1"/>
  <c r="AT158" i="1"/>
  <c r="AU158" i="1"/>
  <c r="AV158" i="1"/>
  <c r="AW158" i="1"/>
  <c r="AX158" i="1"/>
  <c r="AY158" i="1"/>
  <c r="AZ158" i="1"/>
  <c r="BA158" i="1"/>
  <c r="BB158" i="1"/>
  <c r="BC158" i="1"/>
  <c r="BD158" i="1"/>
  <c r="BE158" i="1"/>
  <c r="BF158" i="1"/>
  <c r="BG158" i="1"/>
  <c r="BH158" i="1"/>
  <c r="BI158" i="1"/>
  <c r="BJ158" i="1"/>
  <c r="BK158" i="1"/>
  <c r="BL158" i="1"/>
  <c r="BM158" i="1"/>
  <c r="BN158" i="1"/>
  <c r="BO158" i="1"/>
  <c r="BP158" i="1"/>
  <c r="BQ158" i="1"/>
  <c r="BR158" i="1"/>
  <c r="BS158" i="1"/>
  <c r="BT158" i="1"/>
  <c r="BU158" i="1"/>
  <c r="BV158" i="1"/>
  <c r="BW158" i="1"/>
  <c r="BX158" i="1"/>
  <c r="BY158" i="1"/>
  <c r="BZ158" i="1"/>
  <c r="CA158" i="1"/>
  <c r="CB158" i="1"/>
  <c r="CC158" i="1"/>
  <c r="CD158" i="1"/>
  <c r="CE158" i="1"/>
  <c r="CF158" i="1"/>
  <c r="CG158" i="1"/>
  <c r="CH158" i="1"/>
  <c r="CI158" i="1"/>
  <c r="CJ158" i="1"/>
  <c r="CK158" i="1"/>
  <c r="CL158" i="1"/>
  <c r="CM158" i="1"/>
  <c r="CN158" i="1"/>
  <c r="CO158" i="1"/>
  <c r="CP158" i="1"/>
  <c r="CQ158" i="1"/>
  <c r="CR158" i="1"/>
  <c r="CS158" i="1"/>
  <c r="CT158" i="1"/>
  <c r="CU158" i="1"/>
  <c r="CV158" i="1"/>
  <c r="CW158" i="1"/>
  <c r="CX158" i="1"/>
  <c r="CY158" i="1"/>
  <c r="CZ158" i="1"/>
  <c r="DA158" i="1"/>
  <c r="DB158" i="1"/>
  <c r="DC158" i="1"/>
  <c r="DD158" i="1"/>
  <c r="DE158" i="1"/>
  <c r="DF158" i="1"/>
  <c r="DG158" i="1"/>
  <c r="DH158" i="1"/>
  <c r="DI158" i="1"/>
  <c r="DJ158" i="1"/>
  <c r="DK158" i="1"/>
  <c r="DL158" i="1"/>
  <c r="DM158" i="1"/>
  <c r="DN158" i="1"/>
  <c r="DO158" i="1"/>
  <c r="DP158" i="1"/>
  <c r="DQ158" i="1"/>
  <c r="DR158" i="1"/>
  <c r="DS158" i="1"/>
  <c r="DT158" i="1"/>
  <c r="DU158" i="1"/>
  <c r="DV158" i="1"/>
  <c r="DW158" i="1"/>
  <c r="DX158" i="1"/>
  <c r="DY158" i="1"/>
  <c r="DZ158" i="1"/>
  <c r="EA158" i="1"/>
  <c r="EB158" i="1"/>
  <c r="EC158" i="1"/>
  <c r="ED158" i="1"/>
  <c r="EE158" i="1"/>
  <c r="EF158" i="1"/>
  <c r="EG158" i="1"/>
  <c r="EH158" i="1"/>
  <c r="EI158" i="1"/>
  <c r="EJ158" i="1"/>
  <c r="EK158" i="1"/>
  <c r="EL158" i="1"/>
  <c r="EM158" i="1"/>
  <c r="EN158" i="1"/>
  <c r="EO158" i="1"/>
  <c r="EP158" i="1"/>
  <c r="EQ158" i="1"/>
  <c r="ER158" i="1"/>
  <c r="ES158" i="1"/>
  <c r="ET158" i="1"/>
  <c r="EU158" i="1"/>
  <c r="EV158" i="1"/>
  <c r="EW158" i="1"/>
  <c r="EX158" i="1"/>
  <c r="EY158" i="1"/>
  <c r="EZ158" i="1"/>
  <c r="FA158" i="1"/>
  <c r="FB158" i="1"/>
  <c r="FC158" i="1"/>
  <c r="FD158" i="1"/>
  <c r="FE158" i="1"/>
  <c r="FF158" i="1"/>
  <c r="FG158" i="1"/>
  <c r="FH158" i="1"/>
  <c r="FI158" i="1"/>
  <c r="FJ158" i="1"/>
  <c r="FK158" i="1"/>
  <c r="FL158" i="1"/>
  <c r="FM158" i="1"/>
  <c r="FN158" i="1"/>
  <c r="FO158" i="1"/>
  <c r="FP158" i="1"/>
  <c r="FQ158" i="1"/>
  <c r="FR158" i="1"/>
  <c r="FS158" i="1"/>
  <c r="FT158" i="1"/>
  <c r="FU158" i="1"/>
  <c r="FV158" i="1"/>
  <c r="FW158" i="1"/>
  <c r="FX158" i="1"/>
  <c r="FY158" i="1"/>
  <c r="FZ158" i="1"/>
  <c r="GA158" i="1"/>
  <c r="GB158" i="1"/>
  <c r="GC158" i="1"/>
  <c r="GD158" i="1"/>
  <c r="GE158" i="1"/>
  <c r="GF158" i="1"/>
  <c r="GG158" i="1"/>
  <c r="GH158" i="1"/>
  <c r="GI158" i="1"/>
  <c r="GJ158" i="1"/>
  <c r="GK158" i="1"/>
  <c r="GL158" i="1"/>
  <c r="GM158" i="1"/>
  <c r="GN158" i="1"/>
  <c r="GO158" i="1"/>
  <c r="GP158" i="1"/>
  <c r="GQ158" i="1"/>
  <c r="GR158" i="1"/>
  <c r="GS158" i="1"/>
  <c r="GT158" i="1"/>
  <c r="GU158" i="1"/>
  <c r="GV158" i="1"/>
  <c r="GW158" i="1"/>
  <c r="GX158" i="1"/>
  <c r="GY158" i="1"/>
  <c r="GZ158" i="1"/>
  <c r="HA158" i="1"/>
  <c r="HB158" i="1"/>
  <c r="HC158" i="1"/>
  <c r="HD158" i="1"/>
  <c r="HE158" i="1"/>
  <c r="HF158" i="1"/>
  <c r="HG158" i="1"/>
  <c r="HH158" i="1"/>
  <c r="HI158" i="1"/>
  <c r="HJ158" i="1"/>
  <c r="HK158" i="1"/>
  <c r="HL158" i="1"/>
  <c r="HM158" i="1"/>
  <c r="HN158" i="1"/>
  <c r="HO158" i="1"/>
  <c r="HP158" i="1"/>
  <c r="HQ158" i="1"/>
  <c r="HR158" i="1"/>
  <c r="HS158" i="1"/>
  <c r="HT158" i="1"/>
  <c r="HU158" i="1"/>
  <c r="HV158" i="1"/>
  <c r="HW158" i="1"/>
  <c r="HX158" i="1"/>
  <c r="HY158" i="1"/>
  <c r="HZ158" i="1"/>
  <c r="IA158" i="1"/>
  <c r="IB158" i="1"/>
  <c r="IC158" i="1"/>
  <c r="ID158" i="1"/>
  <c r="IE158" i="1"/>
  <c r="IF158" i="1"/>
  <c r="IG158" i="1"/>
  <c r="IH158" i="1"/>
  <c r="II158" i="1"/>
  <c r="IJ158" i="1"/>
  <c r="IK158" i="1"/>
  <c r="IL158" i="1"/>
  <c r="IM158" i="1"/>
  <c r="IN158" i="1"/>
  <c r="IO158" i="1"/>
  <c r="IP158" i="1"/>
  <c r="IQ158" i="1"/>
  <c r="IR158" i="1"/>
  <c r="IS158" i="1"/>
  <c r="D158" i="1"/>
  <c r="E110" i="1"/>
  <c r="F110" i="1"/>
  <c r="G110" i="1"/>
  <c r="H110" i="1"/>
  <c r="I110" i="1"/>
  <c r="J110" i="1"/>
  <c r="K110" i="1"/>
  <c r="L110" i="1"/>
  <c r="M110" i="1"/>
  <c r="N110" i="1"/>
  <c r="O110" i="1"/>
  <c r="P110" i="1"/>
  <c r="Q110" i="1"/>
  <c r="R110" i="1"/>
  <c r="S110" i="1"/>
  <c r="T110" i="1"/>
  <c r="U110" i="1"/>
  <c r="V110" i="1"/>
  <c r="W110" i="1"/>
  <c r="X110" i="1"/>
  <c r="Y110" i="1"/>
  <c r="Z110" i="1"/>
  <c r="AA110" i="1"/>
  <c r="AB110" i="1"/>
  <c r="AC110" i="1"/>
  <c r="AD110" i="1"/>
  <c r="AE110" i="1"/>
  <c r="AF110" i="1"/>
  <c r="AG110" i="1"/>
  <c r="AH110" i="1"/>
  <c r="AI110" i="1"/>
  <c r="AJ110" i="1"/>
  <c r="AK110" i="1"/>
  <c r="AL110" i="1"/>
  <c r="AM110" i="1"/>
  <c r="AN110" i="1"/>
  <c r="AO110" i="1"/>
  <c r="AP110" i="1"/>
  <c r="AQ110" i="1"/>
  <c r="AR110" i="1"/>
  <c r="AS110" i="1"/>
  <c r="AT110" i="1"/>
  <c r="AU110" i="1"/>
  <c r="AV110" i="1"/>
  <c r="AW110" i="1"/>
  <c r="AX110" i="1"/>
  <c r="AY110" i="1"/>
  <c r="AZ110" i="1"/>
  <c r="BA110" i="1"/>
  <c r="BB110" i="1"/>
  <c r="BC110" i="1"/>
  <c r="BD110" i="1"/>
  <c r="BE110" i="1"/>
  <c r="BF110" i="1"/>
  <c r="BG110" i="1"/>
  <c r="BH110" i="1"/>
  <c r="BI110" i="1"/>
  <c r="BJ110" i="1"/>
  <c r="BK110" i="1"/>
  <c r="BL110" i="1"/>
  <c r="BM110" i="1"/>
  <c r="BN110" i="1"/>
  <c r="BO110" i="1"/>
  <c r="BP110" i="1"/>
  <c r="BQ110" i="1"/>
  <c r="BR110" i="1"/>
  <c r="BS110" i="1"/>
  <c r="BT110" i="1"/>
  <c r="BU110" i="1"/>
  <c r="BV110" i="1"/>
  <c r="BW110" i="1"/>
  <c r="BX110" i="1"/>
  <c r="BY110" i="1"/>
  <c r="BZ110" i="1"/>
  <c r="CA110" i="1"/>
  <c r="CB110" i="1"/>
  <c r="CC110" i="1"/>
  <c r="CD110" i="1"/>
  <c r="CE110" i="1"/>
  <c r="CF110" i="1"/>
  <c r="CG110" i="1"/>
  <c r="CH110" i="1"/>
  <c r="CI110" i="1"/>
  <c r="CJ110" i="1"/>
  <c r="CK110" i="1"/>
  <c r="CL110" i="1"/>
  <c r="CM110" i="1"/>
  <c r="CN110" i="1"/>
  <c r="CO110" i="1"/>
  <c r="CP110" i="1"/>
  <c r="CQ110" i="1"/>
  <c r="CR110" i="1"/>
  <c r="CS110" i="1"/>
  <c r="CT110" i="1"/>
  <c r="CU110" i="1"/>
  <c r="CV110" i="1"/>
  <c r="CW110" i="1"/>
  <c r="CX110" i="1"/>
  <c r="CY110" i="1"/>
  <c r="CZ110" i="1"/>
  <c r="DA110" i="1"/>
  <c r="DB110" i="1"/>
  <c r="DC110" i="1"/>
  <c r="DD110" i="1"/>
  <c r="DE110" i="1"/>
  <c r="DF110" i="1"/>
  <c r="DG110" i="1"/>
  <c r="DH110" i="1"/>
  <c r="DI110" i="1"/>
  <c r="DJ110" i="1"/>
  <c r="DK110" i="1"/>
  <c r="DL110" i="1"/>
  <c r="DM110" i="1"/>
  <c r="DN110" i="1"/>
  <c r="DO110" i="1"/>
  <c r="DP110" i="1"/>
  <c r="DQ110" i="1"/>
  <c r="DR110" i="1"/>
  <c r="DS110" i="1"/>
  <c r="DT110" i="1"/>
  <c r="DU110" i="1"/>
  <c r="DV110" i="1"/>
  <c r="DW110" i="1"/>
  <c r="DX110" i="1"/>
  <c r="DY110" i="1"/>
  <c r="DZ110" i="1"/>
  <c r="EA110" i="1"/>
  <c r="EB110" i="1"/>
  <c r="EC110" i="1"/>
  <c r="ED110" i="1"/>
  <c r="EE110" i="1"/>
  <c r="EF110" i="1"/>
  <c r="EG110" i="1"/>
  <c r="EH110" i="1"/>
  <c r="EI110" i="1"/>
  <c r="EJ110" i="1"/>
  <c r="EK110" i="1"/>
  <c r="EL110" i="1"/>
  <c r="EM110" i="1"/>
  <c r="EN110" i="1"/>
  <c r="EO110" i="1"/>
  <c r="EP110" i="1"/>
  <c r="EQ110" i="1"/>
  <c r="ER110" i="1"/>
  <c r="ES110" i="1"/>
  <c r="ET110" i="1"/>
  <c r="EU110" i="1"/>
  <c r="EV110" i="1"/>
  <c r="EW110" i="1"/>
  <c r="EX110" i="1"/>
  <c r="EY110" i="1"/>
  <c r="EZ110" i="1"/>
  <c r="FA110" i="1"/>
  <c r="FB110" i="1"/>
  <c r="FC110" i="1"/>
  <c r="FD110" i="1"/>
  <c r="FE110" i="1"/>
  <c r="FF110" i="1"/>
  <c r="FG110" i="1"/>
  <c r="FH110" i="1"/>
  <c r="FI110" i="1"/>
  <c r="FJ110" i="1"/>
  <c r="FK110" i="1"/>
  <c r="FL110" i="1"/>
  <c r="FM110" i="1"/>
  <c r="FN110" i="1"/>
  <c r="FO110" i="1"/>
  <c r="FP110" i="1"/>
  <c r="FQ110" i="1"/>
  <c r="FR110" i="1"/>
  <c r="FS110" i="1"/>
  <c r="FT110" i="1"/>
  <c r="FU110" i="1"/>
  <c r="FV110" i="1"/>
  <c r="FW110" i="1"/>
  <c r="FX110" i="1"/>
  <c r="FY110" i="1"/>
  <c r="FZ110" i="1"/>
  <c r="GA110" i="1"/>
  <c r="GB110" i="1"/>
  <c r="GC110" i="1"/>
  <c r="GD110" i="1"/>
  <c r="GE110" i="1"/>
  <c r="GF110" i="1"/>
  <c r="GG110" i="1"/>
  <c r="GH110" i="1"/>
  <c r="GI110" i="1"/>
  <c r="GJ110" i="1"/>
  <c r="GK110" i="1"/>
  <c r="GL110" i="1"/>
  <c r="GM110" i="1"/>
  <c r="GN110" i="1"/>
  <c r="GO110" i="1"/>
  <c r="GP110" i="1"/>
  <c r="GQ110" i="1"/>
  <c r="GR110" i="1"/>
  <c r="GS110" i="1"/>
  <c r="GT110" i="1"/>
  <c r="GU110" i="1"/>
  <c r="GV110" i="1"/>
  <c r="GW110" i="1"/>
  <c r="GX110" i="1"/>
  <c r="GY110" i="1"/>
  <c r="GZ110" i="1"/>
  <c r="HA110" i="1"/>
  <c r="HB110" i="1"/>
  <c r="HC110" i="1"/>
  <c r="HD110" i="1"/>
  <c r="HE110" i="1"/>
  <c r="HF110" i="1"/>
  <c r="HG110" i="1"/>
  <c r="HH110" i="1"/>
  <c r="HI110" i="1"/>
  <c r="HJ110" i="1"/>
  <c r="HK110" i="1"/>
  <c r="HL110" i="1"/>
  <c r="HM110" i="1"/>
  <c r="HN110" i="1"/>
  <c r="HO110" i="1"/>
  <c r="HP110" i="1"/>
  <c r="HQ110" i="1"/>
  <c r="HR110" i="1"/>
  <c r="HS110" i="1"/>
  <c r="HT110" i="1"/>
  <c r="HU110" i="1"/>
  <c r="HV110" i="1"/>
  <c r="HW110" i="1"/>
  <c r="HX110" i="1"/>
  <c r="HY110" i="1"/>
  <c r="HZ110" i="1"/>
  <c r="IA110" i="1"/>
  <c r="IB110" i="1"/>
  <c r="IC110" i="1"/>
  <c r="ID110" i="1"/>
  <c r="IE110" i="1"/>
  <c r="IF110" i="1"/>
  <c r="IG110" i="1"/>
  <c r="IH110" i="1"/>
  <c r="II110" i="1"/>
  <c r="IJ110" i="1"/>
  <c r="IK110" i="1"/>
  <c r="IL110" i="1"/>
  <c r="IM110" i="1"/>
  <c r="IN110" i="1"/>
  <c r="IO110" i="1"/>
  <c r="IP110" i="1"/>
  <c r="IQ110" i="1"/>
  <c r="IR110" i="1"/>
  <c r="IS110" i="1"/>
  <c r="D110" i="1"/>
  <c r="B47" i="12"/>
  <c r="C47" i="12"/>
  <c r="D47" i="12"/>
  <c r="B61" i="12"/>
  <c r="C61" i="12"/>
  <c r="C60" i="12" s="1"/>
  <c r="D61" i="12"/>
  <c r="D60" i="12" s="1"/>
  <c r="E61" i="12"/>
  <c r="E60" i="12" s="1"/>
  <c r="F61" i="12"/>
  <c r="G61" i="12"/>
  <c r="H61" i="12"/>
  <c r="I61" i="12"/>
  <c r="I60" i="12" s="1"/>
  <c r="J61" i="12"/>
  <c r="K61" i="12"/>
  <c r="L61" i="12"/>
  <c r="L60" i="12" s="1"/>
  <c r="M61" i="12"/>
  <c r="M60" i="12" s="1"/>
  <c r="N61" i="12"/>
  <c r="O61" i="12"/>
  <c r="P61" i="12"/>
  <c r="Q61" i="12"/>
  <c r="Q60" i="12" s="1"/>
  <c r="R61" i="12"/>
  <c r="S61" i="12"/>
  <c r="T61" i="12"/>
  <c r="T60" i="12" s="1"/>
  <c r="U61" i="12"/>
  <c r="U60" i="12" s="1"/>
  <c r="V61" i="12"/>
  <c r="W61" i="12"/>
  <c r="X61" i="12"/>
  <c r="Y61" i="12"/>
  <c r="Y60" i="12" s="1"/>
  <c r="Z61" i="12"/>
  <c r="AA61" i="12"/>
  <c r="AB61" i="12"/>
  <c r="AB60" i="12" s="1"/>
  <c r="AC61" i="12"/>
  <c r="AC60" i="12" s="1"/>
  <c r="AD61" i="12"/>
  <c r="AE61" i="12"/>
  <c r="AF61" i="12"/>
  <c r="AG61" i="12"/>
  <c r="AG60" i="12" s="1"/>
  <c r="AH61" i="12"/>
  <c r="AI61" i="12"/>
  <c r="AJ61" i="12"/>
  <c r="AJ60" i="12" s="1"/>
  <c r="AK61" i="12"/>
  <c r="AK60" i="12" s="1"/>
  <c r="AL61" i="12"/>
  <c r="AM61" i="12"/>
  <c r="AN61" i="12"/>
  <c r="AO61" i="12"/>
  <c r="AO60" i="12" s="1"/>
  <c r="AP61" i="12"/>
  <c r="AQ61" i="12"/>
  <c r="AR61" i="12"/>
  <c r="AR60" i="12" s="1"/>
  <c r="AS61" i="12"/>
  <c r="AS60" i="12" s="1"/>
  <c r="AT61" i="12"/>
  <c r="AU61" i="12"/>
  <c r="AV61" i="12"/>
  <c r="AW61" i="12"/>
  <c r="AW60" i="12" s="1"/>
  <c r="AX61" i="12"/>
  <c r="AY61" i="12"/>
  <c r="AZ61" i="12"/>
  <c r="AZ60" i="12" s="1"/>
  <c r="BA61" i="12"/>
  <c r="BA60" i="12" s="1"/>
  <c r="BB61" i="12"/>
  <c r="BC61" i="12"/>
  <c r="BD61" i="12"/>
  <c r="BE61" i="12"/>
  <c r="BE60" i="12" s="1"/>
  <c r="BF61" i="12"/>
  <c r="BG61" i="12"/>
  <c r="BH61" i="12"/>
  <c r="BH60" i="12" s="1"/>
  <c r="BI61" i="12"/>
  <c r="BI60" i="12" s="1"/>
  <c r="BJ61" i="12"/>
  <c r="BK61" i="12"/>
  <c r="BL61" i="12"/>
  <c r="BM61" i="12"/>
  <c r="BM60" i="12" s="1"/>
  <c r="BN61" i="12"/>
  <c r="BO61" i="12"/>
  <c r="BP61" i="12"/>
  <c r="BP60" i="12" s="1"/>
  <c r="BQ61" i="12"/>
  <c r="BQ60" i="12" s="1"/>
  <c r="BR61" i="12"/>
  <c r="BS61" i="12"/>
  <c r="BT61" i="12"/>
  <c r="BU61" i="12"/>
  <c r="BU60" i="12" s="1"/>
  <c r="BV61" i="12"/>
  <c r="BW61" i="12"/>
  <c r="BX61" i="12"/>
  <c r="BX60" i="12" s="1"/>
  <c r="BY61" i="12"/>
  <c r="BY60" i="12" s="1"/>
  <c r="BZ61" i="12"/>
  <c r="CA61" i="12"/>
  <c r="CB61" i="12"/>
  <c r="CC61" i="12"/>
  <c r="CC60" i="12" s="1"/>
  <c r="CD61" i="12"/>
  <c r="CE61" i="12"/>
  <c r="CF61" i="12"/>
  <c r="CF60" i="12" s="1"/>
  <c r="CG61" i="12"/>
  <c r="CG60" i="12" s="1"/>
  <c r="CH61" i="12"/>
  <c r="CI61" i="12"/>
  <c r="CJ61" i="12"/>
  <c r="CK61" i="12"/>
  <c r="CK60" i="12" s="1"/>
  <c r="CL61" i="12"/>
  <c r="CM61" i="12"/>
  <c r="CN61" i="12"/>
  <c r="CN60" i="12" s="1"/>
  <c r="CO61" i="12"/>
  <c r="CO60" i="12" s="1"/>
  <c r="CP61" i="12"/>
  <c r="CQ61" i="12"/>
  <c r="CR61" i="12"/>
  <c r="CS61" i="12"/>
  <c r="CS60" i="12" s="1"/>
  <c r="CT61" i="12"/>
  <c r="CU61" i="12"/>
  <c r="CV61" i="12"/>
  <c r="CV60" i="12" s="1"/>
  <c r="CW61" i="12"/>
  <c r="CW60" i="12" s="1"/>
  <c r="CX61" i="12"/>
  <c r="CY61" i="12"/>
  <c r="CZ61" i="12"/>
  <c r="DA61" i="12"/>
  <c r="DA60" i="12" s="1"/>
  <c r="DB61" i="12"/>
  <c r="DC61" i="12"/>
  <c r="DD61" i="12"/>
  <c r="DD60" i="12" s="1"/>
  <c r="DE61" i="12"/>
  <c r="DE60" i="12" s="1"/>
  <c r="DF61" i="12"/>
  <c r="DG61" i="12"/>
  <c r="DH61" i="12"/>
  <c r="DI61" i="12"/>
  <c r="DI60" i="12" s="1"/>
  <c r="DJ61" i="12"/>
  <c r="DK61" i="12"/>
  <c r="DL61" i="12"/>
  <c r="DL60" i="12" s="1"/>
  <c r="DM61" i="12"/>
  <c r="DM60" i="12" s="1"/>
  <c r="DN61" i="12"/>
  <c r="DO61" i="12"/>
  <c r="DP61" i="12"/>
  <c r="DQ61" i="12"/>
  <c r="DQ60" i="12" s="1"/>
  <c r="DR61" i="12"/>
  <c r="DS61" i="12"/>
  <c r="DT61" i="12"/>
  <c r="DT60" i="12" s="1"/>
  <c r="DU61" i="12"/>
  <c r="DU60" i="12" s="1"/>
  <c r="DV61" i="12"/>
  <c r="DW61" i="12"/>
  <c r="DW60" i="12" s="1"/>
  <c r="DX61" i="12"/>
  <c r="DY61" i="12"/>
  <c r="DY60" i="12" s="1"/>
  <c r="DZ61" i="12"/>
  <c r="EA61" i="12"/>
  <c r="EB61" i="12"/>
  <c r="EB60" i="12" s="1"/>
  <c r="EC61" i="12"/>
  <c r="EC60" i="12" s="1"/>
  <c r="ED61" i="12"/>
  <c r="EE61" i="12"/>
  <c r="EF61" i="12"/>
  <c r="EG61" i="12"/>
  <c r="EG60" i="12" s="1"/>
  <c r="EH61" i="12"/>
  <c r="EI61" i="12"/>
  <c r="EI60" i="12" s="1"/>
  <c r="EJ61" i="12"/>
  <c r="EJ60" i="12" s="1"/>
  <c r="EK61" i="12"/>
  <c r="EK60" i="12" s="1"/>
  <c r="EL61" i="12"/>
  <c r="EL60" i="12" s="1"/>
  <c r="EM61" i="12"/>
  <c r="EN61" i="12"/>
  <c r="EO61" i="12"/>
  <c r="EO60" i="12" s="1"/>
  <c r="EP61" i="12"/>
  <c r="EQ61" i="12"/>
  <c r="EQ60" i="12" s="1"/>
  <c r="ER61" i="12"/>
  <c r="ER60" i="12" s="1"/>
  <c r="ES61" i="12"/>
  <c r="ES60" i="12" s="1"/>
  <c r="ET61" i="12"/>
  <c r="EU61" i="12"/>
  <c r="EU60" i="12" s="1"/>
  <c r="EV61" i="12"/>
  <c r="EW61" i="12"/>
  <c r="EW60" i="12" s="1"/>
  <c r="EX61" i="12"/>
  <c r="EX60" i="12" s="1"/>
  <c r="EY61" i="12"/>
  <c r="EY60" i="12" s="1"/>
  <c r="EZ61" i="12"/>
  <c r="EZ60" i="12" s="1"/>
  <c r="FA61" i="12"/>
  <c r="FA60" i="12" s="1"/>
  <c r="FB61" i="12"/>
  <c r="FC61" i="12"/>
  <c r="FD61" i="12"/>
  <c r="FD60" i="12" s="1"/>
  <c r="FE61" i="12"/>
  <c r="FE60" i="12" s="1"/>
  <c r="FF61" i="12"/>
  <c r="FG61" i="12"/>
  <c r="FG60" i="12" s="1"/>
  <c r="FH61" i="12"/>
  <c r="FH60" i="12" s="1"/>
  <c r="FI61" i="12"/>
  <c r="FI60" i="12" s="1"/>
  <c r="FJ61" i="12"/>
  <c r="FJ60" i="12" s="1"/>
  <c r="FK61" i="12"/>
  <c r="FL61" i="12"/>
  <c r="FM61" i="12"/>
  <c r="FM60" i="12" s="1"/>
  <c r="FN61" i="12"/>
  <c r="FO61" i="12"/>
  <c r="FP61" i="12"/>
  <c r="FQ61" i="12"/>
  <c r="FQ60" i="12" s="1"/>
  <c r="FR61" i="12"/>
  <c r="FS61" i="12"/>
  <c r="FS60" i="12" s="1"/>
  <c r="FT61" i="12"/>
  <c r="FT60" i="12" s="1"/>
  <c r="FU61" i="12"/>
  <c r="FU60" i="12" s="1"/>
  <c r="FV61" i="12"/>
  <c r="FV60" i="12" s="1"/>
  <c r="FW61" i="12"/>
  <c r="FX61" i="12"/>
  <c r="FX60" i="12" s="1"/>
  <c r="FY61" i="12"/>
  <c r="FY60" i="12" s="1"/>
  <c r="FZ61" i="12"/>
  <c r="GA61" i="12"/>
  <c r="GB61" i="12"/>
  <c r="GB60" i="12" s="1"/>
  <c r="GC61" i="12"/>
  <c r="GD61" i="12"/>
  <c r="GE61" i="12"/>
  <c r="GE60" i="12" s="1"/>
  <c r="GF61" i="12"/>
  <c r="GG61" i="12"/>
  <c r="GG60" i="12" s="1"/>
  <c r="GH61" i="12"/>
  <c r="GI61" i="12"/>
  <c r="GI60" i="12" s="1"/>
  <c r="GJ61" i="12"/>
  <c r="GJ60" i="12" s="1"/>
  <c r="GK61" i="12"/>
  <c r="GK60" i="12" s="1"/>
  <c r="GL61" i="12"/>
  <c r="GM61" i="12"/>
  <c r="GN61" i="12"/>
  <c r="GN60" i="12" s="1"/>
  <c r="GO61" i="12"/>
  <c r="GO60" i="12" s="1"/>
  <c r="GP61" i="12"/>
  <c r="GQ61" i="12"/>
  <c r="GQ60" i="12" s="1"/>
  <c r="GR61" i="12"/>
  <c r="GS61" i="12"/>
  <c r="GT61" i="12"/>
  <c r="GU61" i="12"/>
  <c r="GV61" i="12"/>
  <c r="GW61" i="12"/>
  <c r="GW60" i="12" s="1"/>
  <c r="GX61" i="12"/>
  <c r="GY61" i="12"/>
  <c r="GY60" i="12" s="1"/>
  <c r="GZ61" i="12"/>
  <c r="GZ60" i="12" s="1"/>
  <c r="HA61" i="12"/>
  <c r="HA60" i="12" s="1"/>
  <c r="HB61" i="12"/>
  <c r="HC61" i="12"/>
  <c r="HC60" i="12" s="1"/>
  <c r="HD61" i="12"/>
  <c r="HD60" i="12" s="1"/>
  <c r="HE61" i="12"/>
  <c r="HE60" i="12" s="1"/>
  <c r="HF61" i="12"/>
  <c r="HF60" i="12" s="1"/>
  <c r="HG61" i="12"/>
  <c r="HH61" i="12"/>
  <c r="HI61" i="12"/>
  <c r="HI60" i="12" s="1"/>
  <c r="HJ61" i="12"/>
  <c r="HK61" i="12"/>
  <c r="HL61" i="12"/>
  <c r="HM61" i="12"/>
  <c r="HM60" i="12" s="1"/>
  <c r="HN61" i="12"/>
  <c r="HO61" i="12"/>
  <c r="HO60" i="12" s="1"/>
  <c r="HP61" i="12"/>
  <c r="HP60" i="12" s="1"/>
  <c r="HQ61" i="12"/>
  <c r="HQ60" i="12" s="1"/>
  <c r="HR61" i="12"/>
  <c r="HR60" i="12" s="1"/>
  <c r="HS61" i="12"/>
  <c r="HT61" i="12"/>
  <c r="HT60" i="12" s="1"/>
  <c r="HU61" i="12"/>
  <c r="HU60" i="12" s="1"/>
  <c r="HV61" i="12"/>
  <c r="HW61" i="12"/>
  <c r="HX61" i="12"/>
  <c r="HX60" i="12" s="1"/>
  <c r="HY61" i="12"/>
  <c r="HZ61" i="12"/>
  <c r="IA61" i="12"/>
  <c r="IA60" i="12" s="1"/>
  <c r="IB61" i="12"/>
  <c r="IC61" i="12"/>
  <c r="IC60" i="12" s="1"/>
  <c r="ID61" i="12"/>
  <c r="IE61" i="12"/>
  <c r="IE60" i="12" s="1"/>
  <c r="IF61" i="12"/>
  <c r="IF60" i="12" s="1"/>
  <c r="IG61" i="12"/>
  <c r="IG60" i="12" s="1"/>
  <c r="IH61" i="12"/>
  <c r="II61" i="12"/>
  <c r="IJ61" i="12"/>
  <c r="IJ60" i="12" s="1"/>
  <c r="IK61" i="12"/>
  <c r="IK60" i="12" s="1"/>
  <c r="IL61" i="12"/>
  <c r="IM61" i="12"/>
  <c r="IM60" i="12" s="1"/>
  <c r="IN61" i="12"/>
  <c r="IO61" i="12"/>
  <c r="IP61" i="12"/>
  <c r="A61" i="12"/>
  <c r="A60" i="12" s="1"/>
  <c r="G60" i="12"/>
  <c r="H60" i="12"/>
  <c r="K60" i="12"/>
  <c r="O60" i="12"/>
  <c r="P60" i="12"/>
  <c r="S60" i="12"/>
  <c r="W60" i="12"/>
  <c r="X60" i="12"/>
  <c r="AA60" i="12"/>
  <c r="AE60" i="12"/>
  <c r="AF60" i="12"/>
  <c r="AI60" i="12"/>
  <c r="AM60" i="12"/>
  <c r="AN60" i="12"/>
  <c r="AQ60" i="12"/>
  <c r="AU60" i="12"/>
  <c r="AV60" i="12"/>
  <c r="AY60" i="12"/>
  <c r="BC60" i="12"/>
  <c r="BD60" i="12"/>
  <c r="BG60" i="12"/>
  <c r="BK60" i="12"/>
  <c r="BL60" i="12"/>
  <c r="BO60" i="12"/>
  <c r="BS60" i="12"/>
  <c r="BT60" i="12"/>
  <c r="BW60" i="12"/>
  <c r="CA60" i="12"/>
  <c r="CB60" i="12"/>
  <c r="CE60" i="12"/>
  <c r="CI60" i="12"/>
  <c r="CJ60" i="12"/>
  <c r="CM60" i="12"/>
  <c r="CQ60" i="12"/>
  <c r="CR60" i="12"/>
  <c r="CU60" i="12"/>
  <c r="CY60" i="12"/>
  <c r="CZ60" i="12"/>
  <c r="DC60" i="12"/>
  <c r="DG60" i="12"/>
  <c r="DH60" i="12"/>
  <c r="DK60" i="12"/>
  <c r="DO60" i="12"/>
  <c r="DP60" i="12"/>
  <c r="DS60" i="12"/>
  <c r="DX60" i="12"/>
  <c r="EA60" i="12"/>
  <c r="EE60" i="12"/>
  <c r="EF60" i="12"/>
  <c r="EM60" i="12"/>
  <c r="EN60" i="12"/>
  <c r="EV60" i="12"/>
  <c r="FC60" i="12"/>
  <c r="FL60" i="12"/>
  <c r="FP60" i="12"/>
  <c r="GF60" i="12"/>
  <c r="GR60" i="12"/>
  <c r="GV60" i="12"/>
  <c r="HH60" i="12"/>
  <c r="HL60" i="12"/>
  <c r="IB60" i="12"/>
  <c r="IN60" i="12"/>
  <c r="B60" i="12"/>
  <c r="F60" i="12"/>
  <c r="J60" i="12"/>
  <c r="N60" i="12"/>
  <c r="R60" i="12"/>
  <c r="V60" i="12"/>
  <c r="Z60" i="12"/>
  <c r="AD60" i="12"/>
  <c r="AH60" i="12"/>
  <c r="AL60" i="12"/>
  <c r="AP60" i="12"/>
  <c r="AT60" i="12"/>
  <c r="AX60" i="12"/>
  <c r="BB60" i="12"/>
  <c r="BF60" i="12"/>
  <c r="BJ60" i="12"/>
  <c r="BN60" i="12"/>
  <c r="BR60" i="12"/>
  <c r="BV60" i="12"/>
  <c r="BZ60" i="12"/>
  <c r="CD60" i="12"/>
  <c r="CH60" i="12"/>
  <c r="CL60" i="12"/>
  <c r="CP60" i="12"/>
  <c r="CT60" i="12"/>
  <c r="CX60" i="12"/>
  <c r="DB60" i="12"/>
  <c r="DF60" i="12"/>
  <c r="DJ60" i="12"/>
  <c r="DN60" i="12"/>
  <c r="DR60" i="12"/>
  <c r="DV60" i="12"/>
  <c r="DZ60" i="12"/>
  <c r="ED60" i="12"/>
  <c r="EH60" i="12"/>
  <c r="EP60" i="12"/>
  <c r="ET60" i="12"/>
  <c r="FB60" i="12"/>
  <c r="FF60" i="12"/>
  <c r="FK60" i="12"/>
  <c r="FN60" i="12"/>
  <c r="FO60" i="12"/>
  <c r="FR60" i="12"/>
  <c r="FW60" i="12"/>
  <c r="FZ60" i="12"/>
  <c r="GA60" i="12"/>
  <c r="GC60" i="12"/>
  <c r="GD60" i="12"/>
  <c r="GH60" i="12"/>
  <c r="GL60" i="12"/>
  <c r="GM60" i="12"/>
  <c r="GP60" i="12"/>
  <c r="GS60" i="12"/>
  <c r="GT60" i="12"/>
  <c r="GU60" i="12"/>
  <c r="GX60" i="12"/>
  <c r="HB60" i="12"/>
  <c r="HG60" i="12"/>
  <c r="HJ60" i="12"/>
  <c r="HK60" i="12"/>
  <c r="HN60" i="12"/>
  <c r="HS60" i="12"/>
  <c r="HV60" i="12"/>
  <c r="HW60" i="12"/>
  <c r="HY60" i="12"/>
  <c r="HZ60" i="12"/>
  <c r="ID60" i="12"/>
  <c r="IH60" i="12"/>
  <c r="II60" i="12"/>
  <c r="IL60" i="12"/>
  <c r="IO60" i="12"/>
  <c r="IP60" i="12"/>
  <c r="B59" i="12"/>
  <c r="B58" i="12" s="1"/>
  <c r="C59" i="12"/>
  <c r="D59" i="12"/>
  <c r="E59" i="12"/>
  <c r="E58" i="12" s="1"/>
  <c r="F59" i="12"/>
  <c r="G59" i="12"/>
  <c r="H59" i="12"/>
  <c r="I59" i="12"/>
  <c r="I58" i="12" s="1"/>
  <c r="J59" i="12"/>
  <c r="K59" i="12"/>
  <c r="L59" i="12"/>
  <c r="M59" i="12"/>
  <c r="M58" i="12" s="1"/>
  <c r="N59" i="12"/>
  <c r="O59" i="12"/>
  <c r="P59" i="12"/>
  <c r="Q59" i="12"/>
  <c r="Q58" i="12" s="1"/>
  <c r="R59" i="12"/>
  <c r="S59" i="12"/>
  <c r="T59" i="12"/>
  <c r="U59" i="12"/>
  <c r="U58" i="12" s="1"/>
  <c r="V59" i="12"/>
  <c r="W59" i="12"/>
  <c r="X59" i="12"/>
  <c r="Y59" i="12"/>
  <c r="Y58" i="12" s="1"/>
  <c r="Z59" i="12"/>
  <c r="AA59" i="12"/>
  <c r="AB59" i="12"/>
  <c r="AC59" i="12"/>
  <c r="AC58" i="12" s="1"/>
  <c r="AD59" i="12"/>
  <c r="AE59" i="12"/>
  <c r="AF59" i="12"/>
  <c r="AG59" i="12"/>
  <c r="AG58" i="12" s="1"/>
  <c r="AH59" i="12"/>
  <c r="AI59" i="12"/>
  <c r="AJ59" i="12"/>
  <c r="AK59" i="12"/>
  <c r="AK58" i="12" s="1"/>
  <c r="AL59" i="12"/>
  <c r="AM59" i="12"/>
  <c r="AN59" i="12"/>
  <c r="AO59" i="12"/>
  <c r="AO58" i="12" s="1"/>
  <c r="AP59" i="12"/>
  <c r="AQ59" i="12"/>
  <c r="AR59" i="12"/>
  <c r="AS59" i="12"/>
  <c r="AS58" i="12" s="1"/>
  <c r="AT59" i="12"/>
  <c r="AU59" i="12"/>
  <c r="AV59" i="12"/>
  <c r="AW59" i="12"/>
  <c r="AW58" i="12" s="1"/>
  <c r="AX59" i="12"/>
  <c r="AY59" i="12"/>
  <c r="AZ59" i="12"/>
  <c r="BA59" i="12"/>
  <c r="BA58" i="12" s="1"/>
  <c r="BB59" i="12"/>
  <c r="BC59" i="12"/>
  <c r="BD59" i="12"/>
  <c r="BE59" i="12"/>
  <c r="BE58" i="12" s="1"/>
  <c r="BF59" i="12"/>
  <c r="BG59" i="12"/>
  <c r="BH59" i="12"/>
  <c r="BI59" i="12"/>
  <c r="BI58" i="12" s="1"/>
  <c r="BJ59" i="12"/>
  <c r="BK59" i="12"/>
  <c r="BL59" i="12"/>
  <c r="BM59" i="12"/>
  <c r="BM58" i="12" s="1"/>
  <c r="BN59" i="12"/>
  <c r="BO59" i="12"/>
  <c r="BP59" i="12"/>
  <c r="BQ59" i="12"/>
  <c r="BQ58" i="12" s="1"/>
  <c r="BR59" i="12"/>
  <c r="BS59" i="12"/>
  <c r="BT59" i="12"/>
  <c r="BU59" i="12"/>
  <c r="BU58" i="12" s="1"/>
  <c r="BV59" i="12"/>
  <c r="BW59" i="12"/>
  <c r="BX59" i="12"/>
  <c r="BY59" i="12"/>
  <c r="BY58" i="12" s="1"/>
  <c r="BZ59" i="12"/>
  <c r="CA59" i="12"/>
  <c r="CB59" i="12"/>
  <c r="CC59" i="12"/>
  <c r="CC58" i="12" s="1"/>
  <c r="CD59" i="12"/>
  <c r="CE59" i="12"/>
  <c r="CF59" i="12"/>
  <c r="CG59" i="12"/>
  <c r="CG58" i="12" s="1"/>
  <c r="CH59" i="12"/>
  <c r="CI59" i="12"/>
  <c r="CJ59" i="12"/>
  <c r="CK59" i="12"/>
  <c r="CK58" i="12" s="1"/>
  <c r="CL59" i="12"/>
  <c r="CM59" i="12"/>
  <c r="CN59" i="12"/>
  <c r="CO59" i="12"/>
  <c r="CO58" i="12" s="1"/>
  <c r="CP59" i="12"/>
  <c r="CQ59" i="12"/>
  <c r="CR59" i="12"/>
  <c r="CS59" i="12"/>
  <c r="CS58" i="12" s="1"/>
  <c r="CT59" i="12"/>
  <c r="CU59" i="12"/>
  <c r="CV59" i="12"/>
  <c r="CW59" i="12"/>
  <c r="CW58" i="12" s="1"/>
  <c r="CX59" i="12"/>
  <c r="CY59" i="12"/>
  <c r="CZ59" i="12"/>
  <c r="DA59" i="12"/>
  <c r="DA58" i="12" s="1"/>
  <c r="DB59" i="12"/>
  <c r="DC59" i="12"/>
  <c r="DD59" i="12"/>
  <c r="DE59" i="12"/>
  <c r="DE58" i="12" s="1"/>
  <c r="DF59" i="12"/>
  <c r="DG59" i="12"/>
  <c r="DH59" i="12"/>
  <c r="DI59" i="12"/>
  <c r="DI58" i="12" s="1"/>
  <c r="DJ59" i="12"/>
  <c r="DK59" i="12"/>
  <c r="DL59" i="12"/>
  <c r="DM59" i="12"/>
  <c r="DM58" i="12" s="1"/>
  <c r="DN59" i="12"/>
  <c r="DO59" i="12"/>
  <c r="DP59" i="12"/>
  <c r="DQ59" i="12"/>
  <c r="DQ58" i="12" s="1"/>
  <c r="DR59" i="12"/>
  <c r="DS59" i="12"/>
  <c r="DT59" i="12"/>
  <c r="DU59" i="12"/>
  <c r="DU58" i="12" s="1"/>
  <c r="DV59" i="12"/>
  <c r="DW59" i="12"/>
  <c r="DX59" i="12"/>
  <c r="DY59" i="12"/>
  <c r="DY58" i="12" s="1"/>
  <c r="DZ59" i="12"/>
  <c r="EA59" i="12"/>
  <c r="EB59" i="12"/>
  <c r="EC59" i="12"/>
  <c r="EC58" i="12" s="1"/>
  <c r="ED59" i="12"/>
  <c r="EE59" i="12"/>
  <c r="EF59" i="12"/>
  <c r="EG59" i="12"/>
  <c r="EG58" i="12" s="1"/>
  <c r="EH59" i="12"/>
  <c r="EI59" i="12"/>
  <c r="EJ59" i="12"/>
  <c r="EK59" i="12"/>
  <c r="EK58" i="12" s="1"/>
  <c r="EL59" i="12"/>
  <c r="EM59" i="12"/>
  <c r="EN59" i="12"/>
  <c r="EO59" i="12"/>
  <c r="EO58" i="12" s="1"/>
  <c r="EP59" i="12"/>
  <c r="EQ59" i="12"/>
  <c r="ER59" i="12"/>
  <c r="ES59" i="12"/>
  <c r="ES58" i="12" s="1"/>
  <c r="ET59" i="12"/>
  <c r="EU59" i="12"/>
  <c r="EV59" i="12"/>
  <c r="EW59" i="12"/>
  <c r="EW58" i="12" s="1"/>
  <c r="EX59" i="12"/>
  <c r="EY59" i="12"/>
  <c r="EZ59" i="12"/>
  <c r="FA59" i="12"/>
  <c r="FA58" i="12" s="1"/>
  <c r="FB59" i="12"/>
  <c r="FC59" i="12"/>
  <c r="FD59" i="12"/>
  <c r="FE59" i="12"/>
  <c r="FE58" i="12" s="1"/>
  <c r="FF59" i="12"/>
  <c r="FG59" i="12"/>
  <c r="FH59" i="12"/>
  <c r="FI59" i="12"/>
  <c r="FI58" i="12" s="1"/>
  <c r="FJ59" i="12"/>
  <c r="FK59" i="12"/>
  <c r="FL59" i="12"/>
  <c r="FM59" i="12"/>
  <c r="FM58" i="12" s="1"/>
  <c r="FN59" i="12"/>
  <c r="FO59" i="12"/>
  <c r="FP59" i="12"/>
  <c r="FQ59" i="12"/>
  <c r="FQ58" i="12" s="1"/>
  <c r="FR59" i="12"/>
  <c r="FS59" i="12"/>
  <c r="FT59" i="12"/>
  <c r="FU59" i="12"/>
  <c r="FU58" i="12" s="1"/>
  <c r="FV59" i="12"/>
  <c r="FW59" i="12"/>
  <c r="FX59" i="12"/>
  <c r="FY59" i="12"/>
  <c r="FY58" i="12" s="1"/>
  <c r="FZ59" i="12"/>
  <c r="GA59" i="12"/>
  <c r="GB59" i="12"/>
  <c r="GC59" i="12"/>
  <c r="GC58" i="12" s="1"/>
  <c r="GD59" i="12"/>
  <c r="GE59" i="12"/>
  <c r="GF59" i="12"/>
  <c r="GG59" i="12"/>
  <c r="GG58" i="12" s="1"/>
  <c r="GH59" i="12"/>
  <c r="GI59" i="12"/>
  <c r="GJ59" i="12"/>
  <c r="GK59" i="12"/>
  <c r="GK58" i="12" s="1"/>
  <c r="GL59" i="12"/>
  <c r="GM59" i="12"/>
  <c r="GN59" i="12"/>
  <c r="GO59" i="12"/>
  <c r="GO58" i="12" s="1"/>
  <c r="GP59" i="12"/>
  <c r="GQ59" i="12"/>
  <c r="GR59" i="12"/>
  <c r="GS59" i="12"/>
  <c r="GS58" i="12" s="1"/>
  <c r="GT59" i="12"/>
  <c r="GU59" i="12"/>
  <c r="GV59" i="12"/>
  <c r="GW59" i="12"/>
  <c r="GW58" i="12" s="1"/>
  <c r="GX59" i="12"/>
  <c r="GY59" i="12"/>
  <c r="GZ59" i="12"/>
  <c r="HA59" i="12"/>
  <c r="HA58" i="12" s="1"/>
  <c r="HB59" i="12"/>
  <c r="HC59" i="12"/>
  <c r="HD59" i="12"/>
  <c r="HE59" i="12"/>
  <c r="HE58" i="12" s="1"/>
  <c r="HF59" i="12"/>
  <c r="HG59" i="12"/>
  <c r="HH59" i="12"/>
  <c r="HI59" i="12"/>
  <c r="HI58" i="12" s="1"/>
  <c r="HJ59" i="12"/>
  <c r="HK59" i="12"/>
  <c r="HL59" i="12"/>
  <c r="HM59" i="12"/>
  <c r="HM58" i="12" s="1"/>
  <c r="HN59" i="12"/>
  <c r="HO59" i="12"/>
  <c r="HP59" i="12"/>
  <c r="HQ59" i="12"/>
  <c r="HQ58" i="12" s="1"/>
  <c r="HR59" i="12"/>
  <c r="HS59" i="12"/>
  <c r="HT59" i="12"/>
  <c r="HU59" i="12"/>
  <c r="HU58" i="12" s="1"/>
  <c r="HV59" i="12"/>
  <c r="HW59" i="12"/>
  <c r="HX59" i="12"/>
  <c r="HY59" i="12"/>
  <c r="HY58" i="12" s="1"/>
  <c r="HZ59" i="12"/>
  <c r="IA59" i="12"/>
  <c r="IB59" i="12"/>
  <c r="IC59" i="12"/>
  <c r="IC58" i="12" s="1"/>
  <c r="ID59" i="12"/>
  <c r="IE59" i="12"/>
  <c r="IF59" i="12"/>
  <c r="IG59" i="12"/>
  <c r="IG58" i="12" s="1"/>
  <c r="IH59" i="12"/>
  <c r="II59" i="12"/>
  <c r="IJ59" i="12"/>
  <c r="IK59" i="12"/>
  <c r="IK58" i="12" s="1"/>
  <c r="IL59" i="12"/>
  <c r="IM59" i="12"/>
  <c r="IN59" i="12"/>
  <c r="IO59" i="12"/>
  <c r="IO58" i="12" s="1"/>
  <c r="IP59" i="12"/>
  <c r="B55" i="12"/>
  <c r="C55" i="12"/>
  <c r="D55" i="12"/>
  <c r="E55" i="12"/>
  <c r="E54" i="12" s="1"/>
  <c r="F55" i="12"/>
  <c r="G55" i="12"/>
  <c r="H55" i="12"/>
  <c r="I55" i="12"/>
  <c r="J55" i="12"/>
  <c r="K55" i="12"/>
  <c r="L55" i="12"/>
  <c r="M55" i="12"/>
  <c r="M54" i="12" s="1"/>
  <c r="N55" i="12"/>
  <c r="O55" i="12"/>
  <c r="P55" i="12"/>
  <c r="P54" i="12" s="1"/>
  <c r="Q55" i="12"/>
  <c r="R55" i="12"/>
  <c r="S55" i="12"/>
  <c r="T55" i="12"/>
  <c r="T54" i="12" s="1"/>
  <c r="U55" i="12"/>
  <c r="U54" i="12" s="1"/>
  <c r="V55" i="12"/>
  <c r="W55" i="12"/>
  <c r="X55" i="12"/>
  <c r="X54" i="12" s="1"/>
  <c r="Y55" i="12"/>
  <c r="Y54" i="12" s="1"/>
  <c r="Z55" i="12"/>
  <c r="AA55" i="12"/>
  <c r="AB55" i="12"/>
  <c r="AB54" i="12" s="1"/>
  <c r="AC55" i="12"/>
  <c r="AD55" i="12"/>
  <c r="AE55" i="12"/>
  <c r="AF55" i="12"/>
  <c r="AF54" i="12" s="1"/>
  <c r="AG55" i="12"/>
  <c r="AG54" i="12" s="1"/>
  <c r="AH55" i="12"/>
  <c r="AI55" i="12"/>
  <c r="AJ55" i="12"/>
  <c r="AJ54" i="12" s="1"/>
  <c r="AK55" i="12"/>
  <c r="AL55" i="12"/>
  <c r="AM55" i="12"/>
  <c r="AN55" i="12"/>
  <c r="AN54" i="12" s="1"/>
  <c r="AO55" i="12"/>
  <c r="AO54" i="12" s="1"/>
  <c r="AP55" i="12"/>
  <c r="AQ55" i="12"/>
  <c r="AR55" i="12"/>
  <c r="AR54" i="12" s="1"/>
  <c r="AS55" i="12"/>
  <c r="AT55" i="12"/>
  <c r="AU55" i="12"/>
  <c r="AV55" i="12"/>
  <c r="AW55" i="12"/>
  <c r="AW54" i="12" s="1"/>
  <c r="AX55" i="12"/>
  <c r="AY55" i="12"/>
  <c r="AZ55" i="12"/>
  <c r="AZ54" i="12" s="1"/>
  <c r="BA55" i="12"/>
  <c r="BB55" i="12"/>
  <c r="BC55" i="12"/>
  <c r="BD55" i="12"/>
  <c r="BD54" i="12" s="1"/>
  <c r="BE55" i="12"/>
  <c r="BE54" i="12" s="1"/>
  <c r="BF55" i="12"/>
  <c r="BG55" i="12"/>
  <c r="BH55" i="12"/>
  <c r="BI55" i="12"/>
  <c r="BI54" i="12" s="1"/>
  <c r="BJ55" i="12"/>
  <c r="BK55" i="12"/>
  <c r="BL55" i="12"/>
  <c r="BL54" i="12" s="1"/>
  <c r="BM55" i="12"/>
  <c r="BM54" i="12" s="1"/>
  <c r="BN55" i="12"/>
  <c r="BO55" i="12"/>
  <c r="BP55" i="12"/>
  <c r="BP54" i="12" s="1"/>
  <c r="BQ55" i="12"/>
  <c r="BQ54" i="12" s="1"/>
  <c r="BR55" i="12"/>
  <c r="BS55" i="12"/>
  <c r="BT55" i="12"/>
  <c r="BT54" i="12" s="1"/>
  <c r="BU55" i="12"/>
  <c r="BV55" i="12"/>
  <c r="BW55" i="12"/>
  <c r="BX55" i="12"/>
  <c r="BX54" i="12" s="1"/>
  <c r="BY55" i="12"/>
  <c r="BY54" i="12" s="1"/>
  <c r="BZ55" i="12"/>
  <c r="CA55" i="12"/>
  <c r="CB55" i="12"/>
  <c r="CB54" i="12" s="1"/>
  <c r="CC55" i="12"/>
  <c r="CD55" i="12"/>
  <c r="CE55" i="12"/>
  <c r="CF55" i="12"/>
  <c r="CF54" i="12" s="1"/>
  <c r="CG55" i="12"/>
  <c r="CG54" i="12" s="1"/>
  <c r="CH55" i="12"/>
  <c r="CI55" i="12"/>
  <c r="CJ55" i="12"/>
  <c r="CK55" i="12"/>
  <c r="CK54" i="12" s="1"/>
  <c r="CL55" i="12"/>
  <c r="CM55" i="12"/>
  <c r="CN55" i="12"/>
  <c r="CN54" i="12" s="1"/>
  <c r="CO55" i="12"/>
  <c r="CO54" i="12" s="1"/>
  <c r="CP55" i="12"/>
  <c r="CQ55" i="12"/>
  <c r="CR55" i="12"/>
  <c r="CR54" i="12" s="1"/>
  <c r="CS55" i="12"/>
  <c r="CT55" i="12"/>
  <c r="CU55" i="12"/>
  <c r="CV55" i="12"/>
  <c r="CV54" i="12" s="1"/>
  <c r="CW55" i="12"/>
  <c r="CW54" i="12" s="1"/>
  <c r="CX55" i="12"/>
  <c r="CY55" i="12"/>
  <c r="CZ55" i="12"/>
  <c r="DA55" i="12"/>
  <c r="DA54" i="12" s="1"/>
  <c r="DB55" i="12"/>
  <c r="DC55" i="12"/>
  <c r="DD55" i="12"/>
  <c r="DD54" i="12" s="1"/>
  <c r="DE55" i="12"/>
  <c r="DF55" i="12"/>
  <c r="DG55" i="12"/>
  <c r="DH55" i="12"/>
  <c r="DH54" i="12" s="1"/>
  <c r="DI55" i="12"/>
  <c r="DI54" i="12" s="1"/>
  <c r="DJ55" i="12"/>
  <c r="DK55" i="12"/>
  <c r="DL55" i="12"/>
  <c r="DL54" i="12" s="1"/>
  <c r="DM55" i="12"/>
  <c r="DM54" i="12" s="1"/>
  <c r="DN55" i="12"/>
  <c r="DO55" i="12"/>
  <c r="DP55" i="12"/>
  <c r="DP54" i="12" s="1"/>
  <c r="DQ55" i="12"/>
  <c r="DQ54" i="12" s="1"/>
  <c r="DR55" i="12"/>
  <c r="DS55" i="12"/>
  <c r="DT55" i="12"/>
  <c r="DT54" i="12" s="1"/>
  <c r="DU55" i="12"/>
  <c r="DU54" i="12" s="1"/>
  <c r="DV55" i="12"/>
  <c r="DW55" i="12"/>
  <c r="DX55" i="12"/>
  <c r="DX54" i="12" s="1"/>
  <c r="DY55" i="12"/>
  <c r="DZ55" i="12"/>
  <c r="EA55" i="12"/>
  <c r="EB55" i="12"/>
  <c r="EB54" i="12" s="1"/>
  <c r="EC55" i="12"/>
  <c r="EC54" i="12" s="1"/>
  <c r="ED55" i="12"/>
  <c r="EE55" i="12"/>
  <c r="EF55" i="12"/>
  <c r="EF54" i="12" s="1"/>
  <c r="EG55" i="12"/>
  <c r="EG54" i="12" s="1"/>
  <c r="EH55" i="12"/>
  <c r="EI55" i="12"/>
  <c r="EJ55" i="12"/>
  <c r="EJ54" i="12" s="1"/>
  <c r="EK55" i="12"/>
  <c r="EL55" i="12"/>
  <c r="EM55" i="12"/>
  <c r="EN55" i="12"/>
  <c r="EN54" i="12" s="1"/>
  <c r="EO55" i="12"/>
  <c r="EO54" i="12" s="1"/>
  <c r="EP55" i="12"/>
  <c r="EQ55" i="12"/>
  <c r="ER55" i="12"/>
  <c r="ER54" i="12" s="1"/>
  <c r="ES55" i="12"/>
  <c r="ET55" i="12"/>
  <c r="EU55" i="12"/>
  <c r="EV55" i="12"/>
  <c r="EV54" i="12" s="1"/>
  <c r="EW55" i="12"/>
  <c r="EW54" i="12" s="1"/>
  <c r="EX55" i="12"/>
  <c r="EY55" i="12"/>
  <c r="EZ55" i="12"/>
  <c r="EZ54" i="12" s="1"/>
  <c r="FA55" i="12"/>
  <c r="FA54" i="12" s="1"/>
  <c r="FB55" i="12"/>
  <c r="FC55" i="12"/>
  <c r="FD55" i="12"/>
  <c r="FD54" i="12" s="1"/>
  <c r="FE55" i="12"/>
  <c r="FE54" i="12" s="1"/>
  <c r="FF55" i="12"/>
  <c r="FG55" i="12"/>
  <c r="FH55" i="12"/>
  <c r="FH54" i="12" s="1"/>
  <c r="FI55" i="12"/>
  <c r="FI54" i="12" s="1"/>
  <c r="FJ55" i="12"/>
  <c r="FK55" i="12"/>
  <c r="FL55" i="12"/>
  <c r="FL54" i="12" s="1"/>
  <c r="FM55" i="12"/>
  <c r="FN55" i="12"/>
  <c r="FO55" i="12"/>
  <c r="FP55" i="12"/>
  <c r="FP54" i="12" s="1"/>
  <c r="FQ55" i="12"/>
  <c r="FQ54" i="12" s="1"/>
  <c r="FR55" i="12"/>
  <c r="FS55" i="12"/>
  <c r="FT55" i="12"/>
  <c r="FT54" i="12" s="1"/>
  <c r="FU55" i="12"/>
  <c r="FV55" i="12"/>
  <c r="FW55" i="12"/>
  <c r="FX55" i="12"/>
  <c r="FX54" i="12" s="1"/>
  <c r="FY55" i="12"/>
  <c r="FY54" i="12" s="1"/>
  <c r="FZ55" i="12"/>
  <c r="GA55" i="12"/>
  <c r="GB55" i="12"/>
  <c r="GB54" i="12" s="1"/>
  <c r="GC55" i="12"/>
  <c r="GC54" i="12" s="1"/>
  <c r="GD55" i="12"/>
  <c r="GE55" i="12"/>
  <c r="GF55" i="12"/>
  <c r="GF54" i="12" s="1"/>
  <c r="GG55" i="12"/>
  <c r="GH55" i="12"/>
  <c r="GI55" i="12"/>
  <c r="GJ55" i="12"/>
  <c r="GJ54" i="12" s="1"/>
  <c r="GK55" i="12"/>
  <c r="GK54" i="12" s="1"/>
  <c r="GL55" i="12"/>
  <c r="GM55" i="12"/>
  <c r="GN55" i="12"/>
  <c r="GN54" i="12" s="1"/>
  <c r="GO55" i="12"/>
  <c r="GP55" i="12"/>
  <c r="GQ55" i="12"/>
  <c r="GR55" i="12"/>
  <c r="GR54" i="12" s="1"/>
  <c r="GS55" i="12"/>
  <c r="GS54" i="12" s="1"/>
  <c r="GT55" i="12"/>
  <c r="GU55" i="12"/>
  <c r="GV55" i="12"/>
  <c r="GV54" i="12" s="1"/>
  <c r="GW55" i="12"/>
  <c r="GW54" i="12" s="1"/>
  <c r="GX55" i="12"/>
  <c r="GY55" i="12"/>
  <c r="GZ55" i="12"/>
  <c r="GZ54" i="12" s="1"/>
  <c r="HA55" i="12"/>
  <c r="HA54" i="12" s="1"/>
  <c r="HB55" i="12"/>
  <c r="HC55" i="12"/>
  <c r="HD55" i="12"/>
  <c r="HD54" i="12" s="1"/>
  <c r="HE55" i="12"/>
  <c r="HE54" i="12" s="1"/>
  <c r="HF55" i="12"/>
  <c r="HG55" i="12"/>
  <c r="HH55" i="12"/>
  <c r="HH54" i="12" s="1"/>
  <c r="HI55" i="12"/>
  <c r="HI54" i="12" s="1"/>
  <c r="HJ55" i="12"/>
  <c r="HK55" i="12"/>
  <c r="HL55" i="12"/>
  <c r="HL54" i="12" s="1"/>
  <c r="HM55" i="12"/>
  <c r="HM54" i="12" s="1"/>
  <c r="HN55" i="12"/>
  <c r="HO55" i="12"/>
  <c r="HP55" i="12"/>
  <c r="HQ55" i="12"/>
  <c r="HQ54" i="12" s="1"/>
  <c r="HR55" i="12"/>
  <c r="HS55" i="12"/>
  <c r="HT55" i="12"/>
  <c r="HT54" i="12" s="1"/>
  <c r="HU55" i="12"/>
  <c r="HU54" i="12" s="1"/>
  <c r="HV55" i="12"/>
  <c r="HW55" i="12"/>
  <c r="HX55" i="12"/>
  <c r="HY55" i="12"/>
  <c r="HZ55" i="12"/>
  <c r="IA55" i="12"/>
  <c r="IB55" i="12"/>
  <c r="IB54" i="12" s="1"/>
  <c r="IC55" i="12"/>
  <c r="IC54" i="12" s="1"/>
  <c r="ID55" i="12"/>
  <c r="IE55" i="12"/>
  <c r="IF55" i="12"/>
  <c r="IF54" i="12" s="1"/>
  <c r="IG55" i="12"/>
  <c r="IH55" i="12"/>
  <c r="II55" i="12"/>
  <c r="IJ55" i="12"/>
  <c r="IJ54" i="12" s="1"/>
  <c r="IK55" i="12"/>
  <c r="IK54" i="12" s="1"/>
  <c r="IL55" i="12"/>
  <c r="IM55" i="12"/>
  <c r="IN55" i="12"/>
  <c r="IN54" i="12" s="1"/>
  <c r="IO55" i="12"/>
  <c r="IO54" i="12" s="1"/>
  <c r="IP55" i="12"/>
  <c r="B53" i="12"/>
  <c r="C53" i="12"/>
  <c r="C52" i="12" s="1"/>
  <c r="D53" i="12"/>
  <c r="E53" i="12"/>
  <c r="F53" i="12"/>
  <c r="G53" i="12"/>
  <c r="G52" i="12" s="1"/>
  <c r="H53" i="12"/>
  <c r="I53" i="12"/>
  <c r="I52" i="12" s="1"/>
  <c r="J53" i="12"/>
  <c r="K53" i="12"/>
  <c r="K52" i="12" s="1"/>
  <c r="L53" i="12"/>
  <c r="M53" i="12"/>
  <c r="M52" i="12" s="1"/>
  <c r="N53" i="12"/>
  <c r="O53" i="12"/>
  <c r="O52" i="12" s="1"/>
  <c r="P53" i="12"/>
  <c r="Q53" i="12"/>
  <c r="Q52" i="12" s="1"/>
  <c r="R53" i="12"/>
  <c r="S53" i="12"/>
  <c r="S52" i="12" s="1"/>
  <c r="T53" i="12"/>
  <c r="U53" i="12"/>
  <c r="U52" i="12" s="1"/>
  <c r="V53" i="12"/>
  <c r="W53" i="12"/>
  <c r="W52" i="12" s="1"/>
  <c r="X53" i="12"/>
  <c r="Y53" i="12"/>
  <c r="Y52" i="12" s="1"/>
  <c r="Z53" i="12"/>
  <c r="AA53" i="12"/>
  <c r="AA52" i="12" s="1"/>
  <c r="AB53" i="12"/>
  <c r="AC53" i="12"/>
  <c r="AD53" i="12"/>
  <c r="AE53" i="12"/>
  <c r="AE52" i="12" s="1"/>
  <c r="AF53" i="12"/>
  <c r="AG53" i="12"/>
  <c r="AG52" i="12" s="1"/>
  <c r="AH53" i="12"/>
  <c r="AI53" i="12"/>
  <c r="AI52" i="12" s="1"/>
  <c r="AJ53" i="12"/>
  <c r="AK53" i="12"/>
  <c r="AK52" i="12" s="1"/>
  <c r="AL53" i="12"/>
  <c r="AM53" i="12"/>
  <c r="AM52" i="12" s="1"/>
  <c r="AN53" i="12"/>
  <c r="AO53" i="12"/>
  <c r="AO52" i="12" s="1"/>
  <c r="AP53" i="12"/>
  <c r="AQ53" i="12"/>
  <c r="AR53" i="12"/>
  <c r="AS53" i="12"/>
  <c r="AS52" i="12" s="1"/>
  <c r="AT53" i="12"/>
  <c r="AU53" i="12"/>
  <c r="AU52" i="12" s="1"/>
  <c r="AV53" i="12"/>
  <c r="AW53" i="12"/>
  <c r="AX53" i="12"/>
  <c r="AY53" i="12"/>
  <c r="AY52" i="12" s="1"/>
  <c r="AZ53" i="12"/>
  <c r="BA53" i="12"/>
  <c r="BA52" i="12" s="1"/>
  <c r="BB53" i="12"/>
  <c r="BC53" i="12"/>
  <c r="BC52" i="12" s="1"/>
  <c r="BD53" i="12"/>
  <c r="BE53" i="12"/>
  <c r="BF53" i="12"/>
  <c r="BG53" i="12"/>
  <c r="BG52" i="12" s="1"/>
  <c r="BH53" i="12"/>
  <c r="BI53" i="12"/>
  <c r="BI52" i="12" s="1"/>
  <c r="BJ53" i="12"/>
  <c r="BK53" i="12"/>
  <c r="BK52" i="12" s="1"/>
  <c r="BL53" i="12"/>
  <c r="BM53" i="12"/>
  <c r="BM52" i="12" s="1"/>
  <c r="BN53" i="12"/>
  <c r="BO53" i="12"/>
  <c r="BO52" i="12" s="1"/>
  <c r="BP53" i="12"/>
  <c r="BQ53" i="12"/>
  <c r="BQ52" i="12" s="1"/>
  <c r="BR53" i="12"/>
  <c r="BS53" i="12"/>
  <c r="BS52" i="12" s="1"/>
  <c r="BT53" i="12"/>
  <c r="BU53" i="12"/>
  <c r="BU52" i="12" s="1"/>
  <c r="BV53" i="12"/>
  <c r="BW53" i="12"/>
  <c r="BW52" i="12" s="1"/>
  <c r="BX53" i="12"/>
  <c r="BY53" i="12"/>
  <c r="BZ53" i="12"/>
  <c r="CA53" i="12"/>
  <c r="CB53" i="12"/>
  <c r="CC53" i="12"/>
  <c r="CC52" i="12" s="1"/>
  <c r="CD53" i="12"/>
  <c r="CE53" i="12"/>
  <c r="CE52" i="12" s="1"/>
  <c r="CF53" i="12"/>
  <c r="CG53" i="12"/>
  <c r="CG52" i="12" s="1"/>
  <c r="CH53" i="12"/>
  <c r="CI53" i="12"/>
  <c r="CI52" i="12" s="1"/>
  <c r="CJ53" i="12"/>
  <c r="CK53" i="12"/>
  <c r="CK52" i="12" s="1"/>
  <c r="CL53" i="12"/>
  <c r="CM53" i="12"/>
  <c r="CM52" i="12" s="1"/>
  <c r="CN53" i="12"/>
  <c r="CO53" i="12"/>
  <c r="CO52" i="12" s="1"/>
  <c r="CP53" i="12"/>
  <c r="CQ53" i="12"/>
  <c r="CQ52" i="12" s="1"/>
  <c r="CR53" i="12"/>
  <c r="CS53" i="12"/>
  <c r="CS52" i="12" s="1"/>
  <c r="CT53" i="12"/>
  <c r="CU53" i="12"/>
  <c r="CU52" i="12" s="1"/>
  <c r="CV53" i="12"/>
  <c r="CW53" i="12"/>
  <c r="CW52" i="12" s="1"/>
  <c r="CX53" i="12"/>
  <c r="CY53" i="12"/>
  <c r="CY52" i="12" s="1"/>
  <c r="CZ53" i="12"/>
  <c r="DA53" i="12"/>
  <c r="DA52" i="12" s="1"/>
  <c r="DB53" i="12"/>
  <c r="DC53" i="12"/>
  <c r="DC52" i="12" s="1"/>
  <c r="DD53" i="12"/>
  <c r="DE53" i="12"/>
  <c r="DF53" i="12"/>
  <c r="DG53" i="12"/>
  <c r="DG52" i="12" s="1"/>
  <c r="DH53" i="12"/>
  <c r="DI53" i="12"/>
  <c r="DI52" i="12" s="1"/>
  <c r="DJ53" i="12"/>
  <c r="DK53" i="12"/>
  <c r="DK52" i="12" s="1"/>
  <c r="DL53" i="12"/>
  <c r="DM53" i="12"/>
  <c r="DN53" i="12"/>
  <c r="DO53" i="12"/>
  <c r="DP53" i="12"/>
  <c r="DQ53" i="12"/>
  <c r="DQ52" i="12" s="1"/>
  <c r="DR53" i="12"/>
  <c r="DS53" i="12"/>
  <c r="DS52" i="12" s="1"/>
  <c r="DT53" i="12"/>
  <c r="DU53" i="12"/>
  <c r="DV53" i="12"/>
  <c r="DW53" i="12"/>
  <c r="DW52" i="12" s="1"/>
  <c r="DX53" i="12"/>
  <c r="DY53" i="12"/>
  <c r="DY52" i="12" s="1"/>
  <c r="DZ53" i="12"/>
  <c r="EA53" i="12"/>
  <c r="EA52" i="12" s="1"/>
  <c r="EB53" i="12"/>
  <c r="EC53" i="12"/>
  <c r="ED53" i="12"/>
  <c r="EE53" i="12"/>
  <c r="EE52" i="12" s="1"/>
  <c r="EF53" i="12"/>
  <c r="EG53" i="12"/>
  <c r="EG52" i="12" s="1"/>
  <c r="EH53" i="12"/>
  <c r="EI53" i="12"/>
  <c r="EI52" i="12" s="1"/>
  <c r="EJ53" i="12"/>
  <c r="EK53" i="12"/>
  <c r="EK52" i="12" s="1"/>
  <c r="EL53" i="12"/>
  <c r="EM53" i="12"/>
  <c r="EM52" i="12" s="1"/>
  <c r="EN53" i="12"/>
  <c r="EO53" i="12"/>
  <c r="EO52" i="12" s="1"/>
  <c r="EP53" i="12"/>
  <c r="EQ53" i="12"/>
  <c r="ER53" i="12"/>
  <c r="ES53" i="12"/>
  <c r="ES52" i="12" s="1"/>
  <c r="ET53" i="12"/>
  <c r="EU53" i="12"/>
  <c r="EU52" i="12" s="1"/>
  <c r="EV53" i="12"/>
  <c r="EW53" i="12"/>
  <c r="EW52" i="12" s="1"/>
  <c r="EX53" i="12"/>
  <c r="EY53" i="12"/>
  <c r="EY52" i="12" s="1"/>
  <c r="EZ53" i="12"/>
  <c r="FA53" i="12"/>
  <c r="FA52" i="12" s="1"/>
  <c r="FB53" i="12"/>
  <c r="FC53" i="12"/>
  <c r="FC52" i="12" s="1"/>
  <c r="FD53" i="12"/>
  <c r="FE53" i="12"/>
  <c r="FE52" i="12" s="1"/>
  <c r="FF53" i="12"/>
  <c r="FG53" i="12"/>
  <c r="FG52" i="12" s="1"/>
  <c r="FH53" i="12"/>
  <c r="FI53" i="12"/>
  <c r="FI52" i="12" s="1"/>
  <c r="FJ53" i="12"/>
  <c r="FK53" i="12"/>
  <c r="FK52" i="12" s="1"/>
  <c r="FL53" i="12"/>
  <c r="FM53" i="12"/>
  <c r="FM52" i="12" s="1"/>
  <c r="FN53" i="12"/>
  <c r="FO53" i="12"/>
  <c r="FO52" i="12" s="1"/>
  <c r="FP53" i="12"/>
  <c r="FQ53" i="12"/>
  <c r="FQ52" i="12" s="1"/>
  <c r="FR53" i="12"/>
  <c r="FS53" i="12"/>
  <c r="FS52" i="12" s="1"/>
  <c r="FT53" i="12"/>
  <c r="FU53" i="12"/>
  <c r="FU52" i="12" s="1"/>
  <c r="FV53" i="12"/>
  <c r="FW53" i="12"/>
  <c r="FW52" i="12" s="1"/>
  <c r="FX53" i="12"/>
  <c r="FY53" i="12"/>
  <c r="FY52" i="12" s="1"/>
  <c r="FZ53" i="12"/>
  <c r="GA53" i="12"/>
  <c r="GA52" i="12" s="1"/>
  <c r="GB53" i="12"/>
  <c r="GC53" i="12"/>
  <c r="GC52" i="12" s="1"/>
  <c r="GD53" i="12"/>
  <c r="GE53" i="12"/>
  <c r="GE52" i="12" s="1"/>
  <c r="GF53" i="12"/>
  <c r="GG53" i="12"/>
  <c r="GG52" i="12" s="1"/>
  <c r="GH53" i="12"/>
  <c r="GI53" i="12"/>
  <c r="GJ53" i="12"/>
  <c r="GK53" i="12"/>
  <c r="GK52" i="12" s="1"/>
  <c r="GL53" i="12"/>
  <c r="GM53" i="12"/>
  <c r="GM52" i="12" s="1"/>
  <c r="GN53" i="12"/>
  <c r="GO53" i="12"/>
  <c r="GP53" i="12"/>
  <c r="GQ53" i="12"/>
  <c r="GQ52" i="12" s="1"/>
  <c r="GR53" i="12"/>
  <c r="GS53" i="12"/>
  <c r="GT53" i="12"/>
  <c r="GU53" i="12"/>
  <c r="GU52" i="12" s="1"/>
  <c r="GV53" i="12"/>
  <c r="GW53" i="12"/>
  <c r="GW52" i="12" s="1"/>
  <c r="GX53" i="12"/>
  <c r="GY53" i="12"/>
  <c r="GZ53" i="12"/>
  <c r="HA53" i="12"/>
  <c r="HA52" i="12" s="1"/>
  <c r="HB53" i="12"/>
  <c r="HC53" i="12"/>
  <c r="HC52" i="12" s="1"/>
  <c r="HD53" i="12"/>
  <c r="HE53" i="12"/>
  <c r="HF53" i="12"/>
  <c r="HG53" i="12"/>
  <c r="HG52" i="12" s="1"/>
  <c r="HH53" i="12"/>
  <c r="HI53" i="12"/>
  <c r="HI52" i="12" s="1"/>
  <c r="HJ53" i="12"/>
  <c r="HK53" i="12"/>
  <c r="HK52" i="12" s="1"/>
  <c r="HL53" i="12"/>
  <c r="HM53" i="12"/>
  <c r="HM52" i="12" s="1"/>
  <c r="HN53" i="12"/>
  <c r="HO53" i="12"/>
  <c r="HO52" i="12" s="1"/>
  <c r="HP53" i="12"/>
  <c r="HQ53" i="12"/>
  <c r="HQ52" i="12" s="1"/>
  <c r="HR53" i="12"/>
  <c r="HS53" i="12"/>
  <c r="HS52" i="12" s="1"/>
  <c r="HT53" i="12"/>
  <c r="HU53" i="12"/>
  <c r="HV53" i="12"/>
  <c r="HW53" i="12"/>
  <c r="HW52" i="12" s="1"/>
  <c r="HX53" i="12"/>
  <c r="HY53" i="12"/>
  <c r="HY52" i="12" s="1"/>
  <c r="HZ53" i="12"/>
  <c r="IA53" i="12"/>
  <c r="IA52" i="12" s="1"/>
  <c r="IB53" i="12"/>
  <c r="IC53" i="12"/>
  <c r="IC52" i="12" s="1"/>
  <c r="ID53" i="12"/>
  <c r="IE53" i="12"/>
  <c r="IE52" i="12" s="1"/>
  <c r="IF53" i="12"/>
  <c r="IG53" i="12"/>
  <c r="IG52" i="12" s="1"/>
  <c r="IH53" i="12"/>
  <c r="II53" i="12"/>
  <c r="IJ53" i="12"/>
  <c r="IK53" i="12"/>
  <c r="IK52" i="12" s="1"/>
  <c r="IL53" i="12"/>
  <c r="IM53" i="12"/>
  <c r="IM52" i="12" s="1"/>
  <c r="IN53" i="12"/>
  <c r="IO53" i="12"/>
  <c r="IP53" i="12"/>
  <c r="B49" i="12"/>
  <c r="C49" i="12"/>
  <c r="C48" i="12" s="1"/>
  <c r="D49" i="12"/>
  <c r="E49" i="12"/>
  <c r="E48" i="12" s="1"/>
  <c r="F49" i="12"/>
  <c r="G49" i="12"/>
  <c r="G48" i="12" s="1"/>
  <c r="H49" i="12"/>
  <c r="I49" i="12"/>
  <c r="J49" i="12"/>
  <c r="K49" i="12"/>
  <c r="K48" i="12" s="1"/>
  <c r="L49" i="12"/>
  <c r="M49" i="12"/>
  <c r="M48" i="12" s="1"/>
  <c r="N49" i="12"/>
  <c r="O49" i="12"/>
  <c r="O48" i="12" s="1"/>
  <c r="P49" i="12"/>
  <c r="Q49" i="12"/>
  <c r="Q48" i="12" s="1"/>
  <c r="R49" i="12"/>
  <c r="S49" i="12"/>
  <c r="S48" i="12" s="1"/>
  <c r="T49" i="12"/>
  <c r="U49" i="12"/>
  <c r="U48" i="12" s="1"/>
  <c r="V49" i="12"/>
  <c r="W49" i="12"/>
  <c r="X49" i="12"/>
  <c r="Y49" i="12"/>
  <c r="Y48" i="12" s="1"/>
  <c r="Z49" i="12"/>
  <c r="AA49" i="12"/>
  <c r="AA48" i="12" s="1"/>
  <c r="AB49" i="12"/>
  <c r="AC49" i="12"/>
  <c r="AD49" i="12"/>
  <c r="AE49" i="12"/>
  <c r="AE48" i="12" s="1"/>
  <c r="AF49" i="12"/>
  <c r="AG49" i="12"/>
  <c r="AH49" i="12"/>
  <c r="AI49" i="12"/>
  <c r="AI48" i="12" s="1"/>
  <c r="AJ49" i="12"/>
  <c r="AK49" i="12"/>
  <c r="AK48" i="12" s="1"/>
  <c r="AL49" i="12"/>
  <c r="AM49" i="12"/>
  <c r="AM48" i="12" s="1"/>
  <c r="AN49" i="12"/>
  <c r="AO49" i="12"/>
  <c r="AO48" i="12" s="1"/>
  <c r="AP49" i="12"/>
  <c r="AQ49" i="12"/>
  <c r="AQ48" i="12" s="1"/>
  <c r="AR49" i="12"/>
  <c r="AS49" i="12"/>
  <c r="AT49" i="12"/>
  <c r="AU49" i="12"/>
  <c r="AU48" i="12" s="1"/>
  <c r="AV49" i="12"/>
  <c r="AW49" i="12"/>
  <c r="AX49" i="12"/>
  <c r="AY49" i="12"/>
  <c r="AY48" i="12" s="1"/>
  <c r="AZ49" i="12"/>
  <c r="BA49" i="12"/>
  <c r="BA48" i="12" s="1"/>
  <c r="BB49" i="12"/>
  <c r="BC49" i="12"/>
  <c r="BC48" i="12" s="1"/>
  <c r="BD49" i="12"/>
  <c r="BE49" i="12"/>
  <c r="BE48" i="12" s="1"/>
  <c r="BF49" i="12"/>
  <c r="BG49" i="12"/>
  <c r="BG48" i="12" s="1"/>
  <c r="BH49" i="12"/>
  <c r="BI49" i="12"/>
  <c r="BI48" i="12" s="1"/>
  <c r="BJ49" i="12"/>
  <c r="BK49" i="12"/>
  <c r="BK48" i="12" s="1"/>
  <c r="BL49" i="12"/>
  <c r="BM49" i="12"/>
  <c r="BM48" i="12" s="1"/>
  <c r="BN49" i="12"/>
  <c r="BO49" i="12"/>
  <c r="BO48" i="12" s="1"/>
  <c r="BP49" i="12"/>
  <c r="BQ49" i="12"/>
  <c r="BQ48" i="12" s="1"/>
  <c r="BR49" i="12"/>
  <c r="BS49" i="12"/>
  <c r="BS48" i="12" s="1"/>
  <c r="BT49" i="12"/>
  <c r="BU49" i="12"/>
  <c r="BU48" i="12" s="1"/>
  <c r="BV49" i="12"/>
  <c r="BW49" i="12"/>
  <c r="BW48" i="12" s="1"/>
  <c r="BX49" i="12"/>
  <c r="BY49" i="12"/>
  <c r="BY48" i="12" s="1"/>
  <c r="BZ49" i="12"/>
  <c r="CA49" i="12"/>
  <c r="CA48" i="12" s="1"/>
  <c r="CB49" i="12"/>
  <c r="CC49" i="12"/>
  <c r="CC48" i="12" s="1"/>
  <c r="CD49" i="12"/>
  <c r="CE49" i="12"/>
  <c r="CF49" i="12"/>
  <c r="CG49" i="12"/>
  <c r="CH49" i="12"/>
  <c r="CI49" i="12"/>
  <c r="CI48" i="12" s="1"/>
  <c r="CJ49" i="12"/>
  <c r="CK49" i="12"/>
  <c r="CK48" i="12" s="1"/>
  <c r="CL49" i="12"/>
  <c r="CM49" i="12"/>
  <c r="CN49" i="12"/>
  <c r="CO49" i="12"/>
  <c r="CO48" i="12" s="1"/>
  <c r="CP49" i="12"/>
  <c r="CQ49" i="12"/>
  <c r="CQ48" i="12" s="1"/>
  <c r="CR49" i="12"/>
  <c r="CS49" i="12"/>
  <c r="CS48" i="12" s="1"/>
  <c r="CT49" i="12"/>
  <c r="CU49" i="12"/>
  <c r="CU48" i="12" s="1"/>
  <c r="CV49" i="12"/>
  <c r="CW49" i="12"/>
  <c r="CW48" i="12" s="1"/>
  <c r="CX49" i="12"/>
  <c r="CY49" i="12"/>
  <c r="CY48" i="12" s="1"/>
  <c r="CZ49" i="12"/>
  <c r="DA49" i="12"/>
  <c r="DB49" i="12"/>
  <c r="DC49" i="12"/>
  <c r="DC48" i="12" s="1"/>
  <c r="DD49" i="12"/>
  <c r="DE49" i="12"/>
  <c r="DE48" i="12" s="1"/>
  <c r="DF49" i="12"/>
  <c r="DG49" i="12"/>
  <c r="DG48" i="12" s="1"/>
  <c r="DH49" i="12"/>
  <c r="DI49" i="12"/>
  <c r="DI48" i="12" s="1"/>
  <c r="DJ49" i="12"/>
  <c r="DK49" i="12"/>
  <c r="DL49" i="12"/>
  <c r="DM49" i="12"/>
  <c r="DM48" i="12" s="1"/>
  <c r="DN49" i="12"/>
  <c r="DO49" i="12"/>
  <c r="DO48" i="12" s="1"/>
  <c r="DP49" i="12"/>
  <c r="DQ49" i="12"/>
  <c r="DQ48" i="12" s="1"/>
  <c r="DR49" i="12"/>
  <c r="DS49" i="12"/>
  <c r="DS48" i="12" s="1"/>
  <c r="DT49" i="12"/>
  <c r="DU49" i="12"/>
  <c r="DV49" i="12"/>
  <c r="DW49" i="12"/>
  <c r="DW48" i="12" s="1"/>
  <c r="DX49" i="12"/>
  <c r="DY49" i="12"/>
  <c r="DZ49" i="12"/>
  <c r="EA49" i="12"/>
  <c r="EA48" i="12" s="1"/>
  <c r="EB49" i="12"/>
  <c r="EC49" i="12"/>
  <c r="EC48" i="12" s="1"/>
  <c r="ED49" i="12"/>
  <c r="EE49" i="12"/>
  <c r="EE48" i="12" s="1"/>
  <c r="EF49" i="12"/>
  <c r="EG49" i="12"/>
  <c r="EG48" i="12" s="1"/>
  <c r="EH49" i="12"/>
  <c r="EI49" i="12"/>
  <c r="EI48" i="12" s="1"/>
  <c r="EJ49" i="12"/>
  <c r="EK49" i="12"/>
  <c r="EL49" i="12"/>
  <c r="EM49" i="12"/>
  <c r="EM48" i="12" s="1"/>
  <c r="EN49" i="12"/>
  <c r="EO49" i="12"/>
  <c r="EP49" i="12"/>
  <c r="EQ49" i="12"/>
  <c r="EQ48" i="12" s="1"/>
  <c r="ER49" i="12"/>
  <c r="ES49" i="12"/>
  <c r="ES48" i="12" s="1"/>
  <c r="ET49" i="12"/>
  <c r="EU49" i="12"/>
  <c r="EU48" i="12" s="1"/>
  <c r="EV49" i="12"/>
  <c r="EW49" i="12"/>
  <c r="EW48" i="12" s="1"/>
  <c r="EX49" i="12"/>
  <c r="EY49" i="12"/>
  <c r="EZ49" i="12"/>
  <c r="FA49" i="12"/>
  <c r="FA48" i="12" s="1"/>
  <c r="FB49" i="12"/>
  <c r="FC49" i="12"/>
  <c r="FC48" i="12" s="1"/>
  <c r="FD49" i="12"/>
  <c r="FE49" i="12"/>
  <c r="FE48" i="12" s="1"/>
  <c r="FF49" i="12"/>
  <c r="FG49" i="12"/>
  <c r="FG48" i="12" s="1"/>
  <c r="FH49" i="12"/>
  <c r="FI49" i="12"/>
  <c r="FI48" i="12" s="1"/>
  <c r="FJ49" i="12"/>
  <c r="FK49" i="12"/>
  <c r="FK48" i="12" s="1"/>
  <c r="FL49" i="12"/>
  <c r="FM49" i="12"/>
  <c r="FM48" i="12" s="1"/>
  <c r="FN49" i="12"/>
  <c r="FO49" i="12"/>
  <c r="FO48" i="12" s="1"/>
  <c r="FP49" i="12"/>
  <c r="FQ49" i="12"/>
  <c r="FQ48" i="12" s="1"/>
  <c r="FR49" i="12"/>
  <c r="FS49" i="12"/>
  <c r="FS48" i="12" s="1"/>
  <c r="FT49" i="12"/>
  <c r="FU49" i="12"/>
  <c r="FU48" i="12" s="1"/>
  <c r="FV49" i="12"/>
  <c r="FW49" i="12"/>
  <c r="FW48" i="12" s="1"/>
  <c r="FX49" i="12"/>
  <c r="FY49" i="12"/>
  <c r="FY48" i="12" s="1"/>
  <c r="FZ49" i="12"/>
  <c r="GA49" i="12"/>
  <c r="GA48" i="12" s="1"/>
  <c r="GB49" i="12"/>
  <c r="GC49" i="12"/>
  <c r="GC48" i="12" s="1"/>
  <c r="GD49" i="12"/>
  <c r="GE49" i="12"/>
  <c r="GE48" i="12" s="1"/>
  <c r="GF49" i="12"/>
  <c r="GG49" i="12"/>
  <c r="GH49" i="12"/>
  <c r="GI49" i="12"/>
  <c r="GJ49" i="12"/>
  <c r="GK49" i="12"/>
  <c r="GL49" i="12"/>
  <c r="GM49" i="12"/>
  <c r="GN49" i="12"/>
  <c r="GO49" i="12"/>
  <c r="GP49" i="12"/>
  <c r="GQ49" i="12"/>
  <c r="GR49" i="12"/>
  <c r="GS49" i="12"/>
  <c r="GT49" i="12"/>
  <c r="GU49" i="12"/>
  <c r="GV49" i="12"/>
  <c r="GW49" i="12"/>
  <c r="GX49" i="12"/>
  <c r="GY49" i="12"/>
  <c r="GZ49" i="12"/>
  <c r="HA49" i="12"/>
  <c r="HB49" i="12"/>
  <c r="HC49" i="12"/>
  <c r="HD49" i="12"/>
  <c r="HE49" i="12"/>
  <c r="HF49" i="12"/>
  <c r="HG49" i="12"/>
  <c r="HG48" i="12" s="1"/>
  <c r="HH49" i="12"/>
  <c r="HI49" i="12"/>
  <c r="HI48" i="12" s="1"/>
  <c r="HJ49" i="12"/>
  <c r="HK49" i="12"/>
  <c r="HK48" i="12" s="1"/>
  <c r="HL49" i="12"/>
  <c r="HM49" i="12"/>
  <c r="HM48" i="12" s="1"/>
  <c r="HN49" i="12"/>
  <c r="HO49" i="12"/>
  <c r="HP49" i="12"/>
  <c r="HQ49" i="12"/>
  <c r="HQ48" i="12" s="1"/>
  <c r="HR49" i="12"/>
  <c r="HS49" i="12"/>
  <c r="HS48" i="12" s="1"/>
  <c r="HT49" i="12"/>
  <c r="HU49" i="12"/>
  <c r="HU48" i="12" s="1"/>
  <c r="HV49" i="12"/>
  <c r="HW49" i="12"/>
  <c r="HW48" i="12" s="1"/>
  <c r="HX49" i="12"/>
  <c r="HY49" i="12"/>
  <c r="HY48" i="12" s="1"/>
  <c r="HZ49" i="12"/>
  <c r="IA49" i="12"/>
  <c r="IA48" i="12" s="1"/>
  <c r="IB49" i="12"/>
  <c r="IC49" i="12"/>
  <c r="IC48" i="12" s="1"/>
  <c r="ID49" i="12"/>
  <c r="IE49" i="12"/>
  <c r="IE48" i="12" s="1"/>
  <c r="IF49" i="12"/>
  <c r="IG49" i="12"/>
  <c r="IG48" i="12" s="1"/>
  <c r="IH49" i="12"/>
  <c r="II49" i="12"/>
  <c r="II48" i="12" s="1"/>
  <c r="IJ49" i="12"/>
  <c r="IK49" i="12"/>
  <c r="IK48" i="12" s="1"/>
  <c r="IL49" i="12"/>
  <c r="IM49" i="12"/>
  <c r="IM48" i="12" s="1"/>
  <c r="IN49" i="12"/>
  <c r="IO49" i="12"/>
  <c r="IO48" i="12" s="1"/>
  <c r="IP49" i="12"/>
  <c r="B43" i="12"/>
  <c r="B42" i="12" s="1"/>
  <c r="C43" i="12"/>
  <c r="D43" i="12"/>
  <c r="D42" i="12" s="1"/>
  <c r="E43" i="12"/>
  <c r="F43" i="12"/>
  <c r="F42" i="12" s="1"/>
  <c r="G43" i="12"/>
  <c r="H43" i="12"/>
  <c r="I43" i="12"/>
  <c r="J43" i="12"/>
  <c r="J42" i="12" s="1"/>
  <c r="K43" i="12"/>
  <c r="L43" i="12"/>
  <c r="M43" i="12"/>
  <c r="N43" i="12"/>
  <c r="O43" i="12"/>
  <c r="P43" i="12"/>
  <c r="P42" i="12" s="1"/>
  <c r="Q43" i="12"/>
  <c r="Q42" i="12" s="1"/>
  <c r="R43" i="12"/>
  <c r="R42" i="12" s="1"/>
  <c r="S43" i="12"/>
  <c r="T43" i="12"/>
  <c r="T42" i="12" s="1"/>
  <c r="U43" i="12"/>
  <c r="V43" i="12"/>
  <c r="V42" i="12" s="1"/>
  <c r="W43" i="12"/>
  <c r="X43" i="12"/>
  <c r="X42" i="12" s="1"/>
  <c r="Y43" i="12"/>
  <c r="Y42" i="12" s="1"/>
  <c r="Z43" i="12"/>
  <c r="Z42" i="12" s="1"/>
  <c r="AA43" i="12"/>
  <c r="AB43" i="12"/>
  <c r="AB42" i="12" s="1"/>
  <c r="AC43" i="12"/>
  <c r="AC42" i="12" s="1"/>
  <c r="AD43" i="12"/>
  <c r="AD42" i="12" s="1"/>
  <c r="AE43" i="12"/>
  <c r="AF43" i="12"/>
  <c r="AF42" i="12" s="1"/>
  <c r="AG43" i="12"/>
  <c r="AG42" i="12" s="1"/>
  <c r="AH43" i="12"/>
  <c r="AH42" i="12" s="1"/>
  <c r="AI43" i="12"/>
  <c r="AJ43" i="12"/>
  <c r="AJ42" i="12" s="1"/>
  <c r="AK43" i="12"/>
  <c r="AK42" i="12" s="1"/>
  <c r="AL43" i="12"/>
  <c r="AL42" i="12" s="1"/>
  <c r="AM43" i="12"/>
  <c r="AN43" i="12"/>
  <c r="AN42" i="12" s="1"/>
  <c r="AO43" i="12"/>
  <c r="AO42" i="12" s="1"/>
  <c r="AP43" i="12"/>
  <c r="AP42" i="12" s="1"/>
  <c r="AQ43" i="12"/>
  <c r="AR43" i="12"/>
  <c r="AS43" i="12"/>
  <c r="AS42" i="12" s="1"/>
  <c r="AT43" i="12"/>
  <c r="AT42" i="12" s="1"/>
  <c r="AU43" i="12"/>
  <c r="AV43" i="12"/>
  <c r="AW43" i="12"/>
  <c r="AW42" i="12" s="1"/>
  <c r="AX43" i="12"/>
  <c r="AY43" i="12"/>
  <c r="AZ43" i="12"/>
  <c r="BA43" i="12"/>
  <c r="BA42" i="12" s="1"/>
  <c r="BB43" i="12"/>
  <c r="BB42" i="12" s="1"/>
  <c r="BC43" i="12"/>
  <c r="BD43" i="12"/>
  <c r="BE43" i="12"/>
  <c r="BE42" i="12" s="1"/>
  <c r="BF43" i="12"/>
  <c r="BF42" i="12" s="1"/>
  <c r="BG43" i="12"/>
  <c r="BH43" i="12"/>
  <c r="BI43" i="12"/>
  <c r="BJ43" i="12"/>
  <c r="BK43" i="12"/>
  <c r="BL43" i="12"/>
  <c r="BM43" i="12"/>
  <c r="BN43" i="12"/>
  <c r="BO43" i="12"/>
  <c r="BP43" i="12"/>
  <c r="BQ43" i="12"/>
  <c r="BR43" i="12"/>
  <c r="BS43" i="12"/>
  <c r="BT43" i="12"/>
  <c r="BU43" i="12"/>
  <c r="BV43" i="12"/>
  <c r="BV42" i="12" s="1"/>
  <c r="BW43" i="12"/>
  <c r="BX43" i="12"/>
  <c r="BX42" i="12" s="1"/>
  <c r="BY43" i="12"/>
  <c r="BY42" i="12" s="1"/>
  <c r="BZ43" i="12"/>
  <c r="BZ42" i="12" s="1"/>
  <c r="CA43" i="12"/>
  <c r="CB43" i="12"/>
  <c r="CB42" i="12" s="1"/>
  <c r="CC43" i="12"/>
  <c r="CC42" i="12" s="1"/>
  <c r="CD43" i="12"/>
  <c r="CD42" i="12" s="1"/>
  <c r="CE43" i="12"/>
  <c r="CF43" i="12"/>
  <c r="CF42" i="12" s="1"/>
  <c r="CG43" i="12"/>
  <c r="CG42" i="12" s="1"/>
  <c r="CH43" i="12"/>
  <c r="CH42" i="12" s="1"/>
  <c r="CI43" i="12"/>
  <c r="CJ43" i="12"/>
  <c r="CJ42" i="12" s="1"/>
  <c r="CK43" i="12"/>
  <c r="CK42" i="12" s="1"/>
  <c r="CL43" i="12"/>
  <c r="CL42" i="12" s="1"/>
  <c r="CM43" i="12"/>
  <c r="CN43" i="12"/>
  <c r="CN42" i="12" s="1"/>
  <c r="CO43" i="12"/>
  <c r="CO42" i="12" s="1"/>
  <c r="CP43" i="12"/>
  <c r="CP42" i="12" s="1"/>
  <c r="CQ43" i="12"/>
  <c r="CR43" i="12"/>
  <c r="CR42" i="12" s="1"/>
  <c r="CS43" i="12"/>
  <c r="CS42" i="12" s="1"/>
  <c r="CT43" i="12"/>
  <c r="CU43" i="12"/>
  <c r="CV43" i="12"/>
  <c r="CV42" i="12" s="1"/>
  <c r="CW43" i="12"/>
  <c r="CW42" i="12" s="1"/>
  <c r="CX43" i="12"/>
  <c r="CX42" i="12" s="1"/>
  <c r="CY43" i="12"/>
  <c r="CZ43" i="12"/>
  <c r="CZ42" i="12" s="1"/>
  <c r="DA43" i="12"/>
  <c r="DA42" i="12" s="1"/>
  <c r="DB43" i="12"/>
  <c r="DB42" i="12" s="1"/>
  <c r="DC43" i="12"/>
  <c r="DD43" i="12"/>
  <c r="DD42" i="12" s="1"/>
  <c r="DE43" i="12"/>
  <c r="DE42" i="12" s="1"/>
  <c r="DF43" i="12"/>
  <c r="DG43" i="12"/>
  <c r="DH43" i="12"/>
  <c r="DH42" i="12" s="1"/>
  <c r="DI43" i="12"/>
  <c r="DI42" i="12" s="1"/>
  <c r="DJ43" i="12"/>
  <c r="DJ42" i="12" s="1"/>
  <c r="DK43" i="12"/>
  <c r="DL43" i="12"/>
  <c r="DL42" i="12" s="1"/>
  <c r="DM43" i="12"/>
  <c r="DM42" i="12" s="1"/>
  <c r="DN43" i="12"/>
  <c r="DN42" i="12" s="1"/>
  <c r="DO43" i="12"/>
  <c r="DP43" i="12"/>
  <c r="DQ43" i="12"/>
  <c r="DR43" i="12"/>
  <c r="DR42" i="12" s="1"/>
  <c r="DS43" i="12"/>
  <c r="DT43" i="12"/>
  <c r="DU43" i="12"/>
  <c r="DV43" i="12"/>
  <c r="DV42" i="12" s="1"/>
  <c r="DW43" i="12"/>
  <c r="DX43" i="12"/>
  <c r="DY43" i="12"/>
  <c r="DZ43" i="12"/>
  <c r="DZ42" i="12" s="1"/>
  <c r="EA43" i="12"/>
  <c r="EB43" i="12"/>
  <c r="EC43" i="12"/>
  <c r="ED43" i="12"/>
  <c r="ED42" i="12" s="1"/>
  <c r="EE43" i="12"/>
  <c r="EF43" i="12"/>
  <c r="EG43" i="12"/>
  <c r="EH43" i="12"/>
  <c r="EH42" i="12" s="1"/>
  <c r="EI43" i="12"/>
  <c r="EJ43" i="12"/>
  <c r="EK43" i="12"/>
  <c r="EL43" i="12"/>
  <c r="EL42" i="12" s="1"/>
  <c r="EM43" i="12"/>
  <c r="EN43" i="12"/>
  <c r="EO43" i="12"/>
  <c r="EP43" i="12"/>
  <c r="EP42" i="12" s="1"/>
  <c r="EQ43" i="12"/>
  <c r="ER43" i="12"/>
  <c r="ES43" i="12"/>
  <c r="ET43" i="12"/>
  <c r="EU43" i="12"/>
  <c r="EV43" i="12"/>
  <c r="EV42" i="12" s="1"/>
  <c r="EW43" i="12"/>
  <c r="EW42" i="12" s="1"/>
  <c r="EX43" i="12"/>
  <c r="EX42" i="12" s="1"/>
  <c r="EY43" i="12"/>
  <c r="EZ43" i="12"/>
  <c r="EZ42" i="12" s="1"/>
  <c r="FA43" i="12"/>
  <c r="FA42" i="12" s="1"/>
  <c r="FB43" i="12"/>
  <c r="FB42" i="12" s="1"/>
  <c r="FC43" i="12"/>
  <c r="FD43" i="12"/>
  <c r="FD42" i="12" s="1"/>
  <c r="FE43" i="12"/>
  <c r="FE42" i="12" s="1"/>
  <c r="FF43" i="12"/>
  <c r="FF42" i="12" s="1"/>
  <c r="FG43" i="12"/>
  <c r="FH43" i="12"/>
  <c r="FH42" i="12" s="1"/>
  <c r="FI43" i="12"/>
  <c r="FI42" i="12" s="1"/>
  <c r="FJ43" i="12"/>
  <c r="FJ42" i="12" s="1"/>
  <c r="FK43" i="12"/>
  <c r="FL43" i="12"/>
  <c r="FL42" i="12" s="1"/>
  <c r="FM43" i="12"/>
  <c r="FM42" i="12" s="1"/>
  <c r="FN43" i="12"/>
  <c r="FN42" i="12" s="1"/>
  <c r="FO43" i="12"/>
  <c r="FP43" i="12"/>
  <c r="FP42" i="12" s="1"/>
  <c r="FQ43" i="12"/>
  <c r="FQ42" i="12" s="1"/>
  <c r="FR43" i="12"/>
  <c r="FR42" i="12" s="1"/>
  <c r="FS43" i="12"/>
  <c r="FT43" i="12"/>
  <c r="FT42" i="12" s="1"/>
  <c r="FU43" i="12"/>
  <c r="FU42" i="12" s="1"/>
  <c r="FV43" i="12"/>
  <c r="FW43" i="12"/>
  <c r="FX43" i="12"/>
  <c r="FX42" i="12" s="1"/>
  <c r="FY43" i="12"/>
  <c r="FY42" i="12" s="1"/>
  <c r="FZ43" i="12"/>
  <c r="FZ42" i="12" s="1"/>
  <c r="GA43" i="12"/>
  <c r="GB43" i="12"/>
  <c r="GC43" i="12"/>
  <c r="GC42" i="12" s="1"/>
  <c r="GD43" i="12"/>
  <c r="GE43" i="12"/>
  <c r="GF43" i="12"/>
  <c r="GG43" i="12"/>
  <c r="GG42" i="12" s="1"/>
  <c r="GH43" i="12"/>
  <c r="GH42" i="12" s="1"/>
  <c r="GI43" i="12"/>
  <c r="GJ43" i="12"/>
  <c r="GK43" i="12"/>
  <c r="GK42" i="12" s="1"/>
  <c r="GL43" i="12"/>
  <c r="GL42" i="12" s="1"/>
  <c r="GM43" i="12"/>
  <c r="GN43" i="12"/>
  <c r="GO43" i="12"/>
  <c r="GO42" i="12" s="1"/>
  <c r="GP43" i="12"/>
  <c r="GP42" i="12" s="1"/>
  <c r="GQ43" i="12"/>
  <c r="GR43" i="12"/>
  <c r="GS43" i="12"/>
  <c r="GS42" i="12" s="1"/>
  <c r="GT43" i="12"/>
  <c r="GT42" i="12" s="1"/>
  <c r="GU43" i="12"/>
  <c r="GV43" i="12"/>
  <c r="GW43" i="12"/>
  <c r="GW42" i="12" s="1"/>
  <c r="GX43" i="12"/>
  <c r="GX42" i="12" s="1"/>
  <c r="GY43" i="12"/>
  <c r="GZ43" i="12"/>
  <c r="HA43" i="12"/>
  <c r="HA42" i="12" s="1"/>
  <c r="HB43" i="12"/>
  <c r="HB42" i="12" s="1"/>
  <c r="HC43" i="12"/>
  <c r="HD43" i="12"/>
  <c r="HE43" i="12"/>
  <c r="HF43" i="12"/>
  <c r="HF42" i="12" s="1"/>
  <c r="HG43" i="12"/>
  <c r="HH43" i="12"/>
  <c r="HI43" i="12"/>
  <c r="HJ43" i="12"/>
  <c r="HJ42" i="12" s="1"/>
  <c r="HK43" i="12"/>
  <c r="HL43" i="12"/>
  <c r="HM43" i="12"/>
  <c r="HN43" i="12"/>
  <c r="HN42" i="12" s="1"/>
  <c r="HO43" i="12"/>
  <c r="HP43" i="12"/>
  <c r="HP42" i="12" s="1"/>
  <c r="HQ43" i="12"/>
  <c r="HQ42" i="12" s="1"/>
  <c r="HR43" i="12"/>
  <c r="HR42" i="12" s="1"/>
  <c r="HS43" i="12"/>
  <c r="HT43" i="12"/>
  <c r="HT42" i="12" s="1"/>
  <c r="HU43" i="12"/>
  <c r="HU42" i="12" s="1"/>
  <c r="HV43" i="12"/>
  <c r="HV42" i="12" s="1"/>
  <c r="HW43" i="12"/>
  <c r="HX43" i="12"/>
  <c r="HX42" i="12" s="1"/>
  <c r="HY43" i="12"/>
  <c r="HY42" i="12" s="1"/>
  <c r="HZ43" i="12"/>
  <c r="HZ42" i="12" s="1"/>
  <c r="IA43" i="12"/>
  <c r="IB43" i="12"/>
  <c r="IB42" i="12" s="1"/>
  <c r="IC43" i="12"/>
  <c r="IC42" i="12" s="1"/>
  <c r="ID43" i="12"/>
  <c r="ID42" i="12" s="1"/>
  <c r="IE43" i="12"/>
  <c r="IF43" i="12"/>
  <c r="IF42" i="12" s="1"/>
  <c r="IG43" i="12"/>
  <c r="IG42" i="12" s="1"/>
  <c r="IH43" i="12"/>
  <c r="IH42" i="12" s="1"/>
  <c r="II43" i="12"/>
  <c r="IJ43" i="12"/>
  <c r="IJ42" i="12" s="1"/>
  <c r="IK43" i="12"/>
  <c r="IK42" i="12" s="1"/>
  <c r="IL43" i="12"/>
  <c r="IL42" i="12" s="1"/>
  <c r="IM43" i="12"/>
  <c r="IN43" i="12"/>
  <c r="IN42" i="12" s="1"/>
  <c r="IO43" i="12"/>
  <c r="IO42" i="12" s="1"/>
  <c r="IP43" i="12"/>
  <c r="IP42" i="12" s="1"/>
  <c r="B41" i="12"/>
  <c r="B40" i="12" s="1"/>
  <c r="C41" i="12"/>
  <c r="D41" i="12"/>
  <c r="D40" i="12" s="1"/>
  <c r="E41" i="12"/>
  <c r="F41" i="12"/>
  <c r="G41" i="12"/>
  <c r="H41" i="12"/>
  <c r="H40" i="12" s="1"/>
  <c r="I41" i="12"/>
  <c r="I40" i="12" s="1"/>
  <c r="J41" i="12"/>
  <c r="K41" i="12"/>
  <c r="L41" i="12"/>
  <c r="L40" i="12" s="1"/>
  <c r="M41" i="12"/>
  <c r="M40" i="12" s="1"/>
  <c r="N41" i="12"/>
  <c r="O41" i="12"/>
  <c r="P41" i="12"/>
  <c r="P40" i="12" s="1"/>
  <c r="Q41" i="12"/>
  <c r="Q40" i="12" s="1"/>
  <c r="R41" i="12"/>
  <c r="S41" i="12"/>
  <c r="T41" i="12"/>
  <c r="T40" i="12" s="1"/>
  <c r="U41" i="12"/>
  <c r="U40" i="12" s="1"/>
  <c r="V41" i="12"/>
  <c r="W41" i="12"/>
  <c r="X41" i="12"/>
  <c r="X40" i="12" s="1"/>
  <c r="Y41" i="12"/>
  <c r="Z41" i="12"/>
  <c r="AA41" i="12"/>
  <c r="AB41" i="12"/>
  <c r="AB40" i="12" s="1"/>
  <c r="AC41" i="12"/>
  <c r="AC40" i="12" s="1"/>
  <c r="AD41" i="12"/>
  <c r="AE41" i="12"/>
  <c r="AF41" i="12"/>
  <c r="AF40" i="12" s="1"/>
  <c r="AG41" i="12"/>
  <c r="AG40" i="12" s="1"/>
  <c r="AH41" i="12"/>
  <c r="AI41" i="12"/>
  <c r="AJ41" i="12"/>
  <c r="AJ40" i="12" s="1"/>
  <c r="AK41" i="12"/>
  <c r="AK40" i="12" s="1"/>
  <c r="AL41" i="12"/>
  <c r="AM41" i="12"/>
  <c r="AN41" i="12"/>
  <c r="AN40" i="12" s="1"/>
  <c r="AO41" i="12"/>
  <c r="AO40" i="12" s="1"/>
  <c r="AP41" i="12"/>
  <c r="AQ41" i="12"/>
  <c r="AR41" i="12"/>
  <c r="AR40" i="12" s="1"/>
  <c r="AS41" i="12"/>
  <c r="AT41" i="12"/>
  <c r="AU41" i="12"/>
  <c r="AV41" i="12"/>
  <c r="AV40" i="12" s="1"/>
  <c r="AW41" i="12"/>
  <c r="AX41" i="12"/>
  <c r="AY41" i="12"/>
  <c r="AZ41" i="12"/>
  <c r="AZ40" i="12" s="1"/>
  <c r="BA41" i="12"/>
  <c r="BA40" i="12" s="1"/>
  <c r="BB41" i="12"/>
  <c r="BC41" i="12"/>
  <c r="BD41" i="12"/>
  <c r="BD40" i="12" s="1"/>
  <c r="BE41" i="12"/>
  <c r="BE40" i="12" s="1"/>
  <c r="BF41" i="12"/>
  <c r="BG41" i="12"/>
  <c r="BH41" i="12"/>
  <c r="BI41" i="12"/>
  <c r="BI40" i="12" s="1"/>
  <c r="BJ41" i="12"/>
  <c r="BK41" i="12"/>
  <c r="BL41" i="12"/>
  <c r="BL40" i="12" s="1"/>
  <c r="BM41" i="12"/>
  <c r="BM40" i="12" s="1"/>
  <c r="BN41" i="12"/>
  <c r="BO41" i="12"/>
  <c r="BP41" i="12"/>
  <c r="BP40" i="12" s="1"/>
  <c r="BQ41" i="12"/>
  <c r="BR41" i="12"/>
  <c r="BS41" i="12"/>
  <c r="BT41" i="12"/>
  <c r="BT40" i="12" s="1"/>
  <c r="BU41" i="12"/>
  <c r="BU40" i="12" s="1"/>
  <c r="BV41" i="12"/>
  <c r="BW41" i="12"/>
  <c r="BX41" i="12"/>
  <c r="BX40" i="12" s="1"/>
  <c r="BY41" i="12"/>
  <c r="BY40" i="12" s="1"/>
  <c r="BZ41" i="12"/>
  <c r="CA41" i="12"/>
  <c r="CB41" i="12"/>
  <c r="CB40" i="12" s="1"/>
  <c r="CC41" i="12"/>
  <c r="CC40" i="12" s="1"/>
  <c r="CD41" i="12"/>
  <c r="CE41" i="12"/>
  <c r="CF41" i="12"/>
  <c r="CF40" i="12" s="1"/>
  <c r="CG41" i="12"/>
  <c r="CG40" i="12" s="1"/>
  <c r="CH41" i="12"/>
  <c r="CI41" i="12"/>
  <c r="CJ41" i="12"/>
  <c r="CJ40" i="12" s="1"/>
  <c r="CK41" i="12"/>
  <c r="CK40" i="12" s="1"/>
  <c r="CL41" i="12"/>
  <c r="CM41" i="12"/>
  <c r="CN41" i="12"/>
  <c r="CN40" i="12" s="1"/>
  <c r="CO41" i="12"/>
  <c r="CP41" i="12"/>
  <c r="CQ41" i="12"/>
  <c r="CR41" i="12"/>
  <c r="CR40" i="12" s="1"/>
  <c r="CS41" i="12"/>
  <c r="CT41" i="12"/>
  <c r="CU41" i="12"/>
  <c r="CV41" i="12"/>
  <c r="CV40" i="12" s="1"/>
  <c r="CW41" i="12"/>
  <c r="CX41" i="12"/>
  <c r="CY41" i="12"/>
  <c r="CZ41" i="12"/>
  <c r="CZ40" i="12" s="1"/>
  <c r="DA41" i="12"/>
  <c r="DA40" i="12" s="1"/>
  <c r="DB41" i="12"/>
  <c r="DC41" i="12"/>
  <c r="DD41" i="12"/>
  <c r="DD40" i="12" s="1"/>
  <c r="DE41" i="12"/>
  <c r="DE40" i="12" s="1"/>
  <c r="DF41" i="12"/>
  <c r="DG41" i="12"/>
  <c r="DH41" i="12"/>
  <c r="DH40" i="12" s="1"/>
  <c r="DI41" i="12"/>
  <c r="DI40" i="12" s="1"/>
  <c r="DJ41" i="12"/>
  <c r="DK41" i="12"/>
  <c r="DL41" i="12"/>
  <c r="DL40" i="12" s="1"/>
  <c r="DM41" i="12"/>
  <c r="DM40" i="12" s="1"/>
  <c r="DN41" i="12"/>
  <c r="DO41" i="12"/>
  <c r="DP41" i="12"/>
  <c r="DP40" i="12" s="1"/>
  <c r="DQ41" i="12"/>
  <c r="DQ40" i="12" s="1"/>
  <c r="DR41" i="12"/>
  <c r="DS41" i="12"/>
  <c r="DT41" i="12"/>
  <c r="DT40" i="12" s="1"/>
  <c r="DU41" i="12"/>
  <c r="DU40" i="12" s="1"/>
  <c r="DV41" i="12"/>
  <c r="DW41" i="12"/>
  <c r="DX41" i="12"/>
  <c r="DX40" i="12" s="1"/>
  <c r="DY41" i="12"/>
  <c r="DY40" i="12" s="1"/>
  <c r="DZ41" i="12"/>
  <c r="EA41" i="12"/>
  <c r="EB41" i="12"/>
  <c r="EB40" i="12" s="1"/>
  <c r="EC41" i="12"/>
  <c r="EC40" i="12" s="1"/>
  <c r="ED41" i="12"/>
  <c r="EE41" i="12"/>
  <c r="EF41" i="12"/>
  <c r="EF40" i="12" s="1"/>
  <c r="EG41" i="12"/>
  <c r="EH41" i="12"/>
  <c r="EI41" i="12"/>
  <c r="EJ41" i="12"/>
  <c r="EJ40" i="12" s="1"/>
  <c r="EK41" i="12"/>
  <c r="EL41" i="12"/>
  <c r="EM41" i="12"/>
  <c r="EN41" i="12"/>
  <c r="EN40" i="12" s="1"/>
  <c r="EO41" i="12"/>
  <c r="EP41" i="12"/>
  <c r="EQ41" i="12"/>
  <c r="ER41" i="12"/>
  <c r="ER40" i="12" s="1"/>
  <c r="ES41" i="12"/>
  <c r="ET41" i="12"/>
  <c r="EU41" i="12"/>
  <c r="EV41" i="12"/>
  <c r="EV40" i="12" s="1"/>
  <c r="EW41" i="12"/>
  <c r="EW40" i="12" s="1"/>
  <c r="EX41" i="12"/>
  <c r="EY41" i="12"/>
  <c r="EZ41" i="12"/>
  <c r="EZ40" i="12" s="1"/>
  <c r="FA41" i="12"/>
  <c r="FA40" i="12" s="1"/>
  <c r="FB41" i="12"/>
  <c r="FC41" i="12"/>
  <c r="FD41" i="12"/>
  <c r="FD40" i="12" s="1"/>
  <c r="FE41" i="12"/>
  <c r="FE40" i="12" s="1"/>
  <c r="FF41" i="12"/>
  <c r="FG41" i="12"/>
  <c r="FH41" i="12"/>
  <c r="FH40" i="12" s="1"/>
  <c r="FI41" i="12"/>
  <c r="FI40" i="12" s="1"/>
  <c r="FJ41" i="12"/>
  <c r="FK41" i="12"/>
  <c r="FL41" i="12"/>
  <c r="FM41" i="12"/>
  <c r="FM40" i="12" s="1"/>
  <c r="FN41" i="12"/>
  <c r="FO41" i="12"/>
  <c r="FP41" i="12"/>
  <c r="FP40" i="12" s="1"/>
  <c r="FQ41" i="12"/>
  <c r="FQ40" i="12" s="1"/>
  <c r="FR41" i="12"/>
  <c r="FS41" i="12"/>
  <c r="FT41" i="12"/>
  <c r="FT40" i="12" s="1"/>
  <c r="FU41" i="12"/>
  <c r="FU40" i="12" s="1"/>
  <c r="FV41" i="12"/>
  <c r="FW41" i="12"/>
  <c r="FX41" i="12"/>
  <c r="FX40" i="12" s="1"/>
  <c r="FY41" i="12"/>
  <c r="FY40" i="12" s="1"/>
  <c r="FZ41" i="12"/>
  <c r="GA41" i="12"/>
  <c r="GB41" i="12"/>
  <c r="GB40" i="12" s="1"/>
  <c r="GC41" i="12"/>
  <c r="GD41" i="12"/>
  <c r="GE41" i="12"/>
  <c r="GF41" i="12"/>
  <c r="GF40" i="12" s="1"/>
  <c r="GG41" i="12"/>
  <c r="GG40" i="12" s="1"/>
  <c r="GH41" i="12"/>
  <c r="GI41" i="12"/>
  <c r="GJ41" i="12"/>
  <c r="GJ40" i="12" s="1"/>
  <c r="GK41" i="12"/>
  <c r="GK40" i="12" s="1"/>
  <c r="GL41" i="12"/>
  <c r="GM41" i="12"/>
  <c r="GN41" i="12"/>
  <c r="GN40" i="12" s="1"/>
  <c r="GO41" i="12"/>
  <c r="GO40" i="12" s="1"/>
  <c r="GP41" i="12"/>
  <c r="GQ41" i="12"/>
  <c r="GR41" i="12"/>
  <c r="GR40" i="12" s="1"/>
  <c r="GS41" i="12"/>
  <c r="GS40" i="12" s="1"/>
  <c r="GT41" i="12"/>
  <c r="GU41" i="12"/>
  <c r="GV41" i="12"/>
  <c r="GV40" i="12" s="1"/>
  <c r="GW41" i="12"/>
  <c r="GW40" i="12" s="1"/>
  <c r="GX41" i="12"/>
  <c r="GY41" i="12"/>
  <c r="GZ41" i="12"/>
  <c r="GZ40" i="12" s="1"/>
  <c r="HA41" i="12"/>
  <c r="HA40" i="12" s="1"/>
  <c r="HB41" i="12"/>
  <c r="HC41" i="12"/>
  <c r="HD41" i="12"/>
  <c r="HD40" i="12" s="1"/>
  <c r="HE41" i="12"/>
  <c r="HE40" i="12" s="1"/>
  <c r="HF41" i="12"/>
  <c r="HG41" i="12"/>
  <c r="HH41" i="12"/>
  <c r="HH40" i="12" s="1"/>
  <c r="HI41" i="12"/>
  <c r="HI40" i="12" s="1"/>
  <c r="HJ41" i="12"/>
  <c r="HK41" i="12"/>
  <c r="HL41" i="12"/>
  <c r="HL40" i="12" s="1"/>
  <c r="HM41" i="12"/>
  <c r="HM40" i="12" s="1"/>
  <c r="HN41" i="12"/>
  <c r="HO41" i="12"/>
  <c r="HP41" i="12"/>
  <c r="HQ41" i="12"/>
  <c r="HQ40" i="12" s="1"/>
  <c r="HR41" i="12"/>
  <c r="HS41" i="12"/>
  <c r="HT41" i="12"/>
  <c r="HT40" i="12" s="1"/>
  <c r="HU41" i="12"/>
  <c r="HU40" i="12" s="1"/>
  <c r="HV41" i="12"/>
  <c r="HW41" i="12"/>
  <c r="HX41" i="12"/>
  <c r="HX40" i="12" s="1"/>
  <c r="HY41" i="12"/>
  <c r="HZ41" i="12"/>
  <c r="IA41" i="12"/>
  <c r="IB41" i="12"/>
  <c r="IB40" i="12" s="1"/>
  <c r="IC41" i="12"/>
  <c r="IC40" i="12" s="1"/>
  <c r="ID41" i="12"/>
  <c r="IE41" i="12"/>
  <c r="IF41" i="12"/>
  <c r="IF40" i="12" s="1"/>
  <c r="IG41" i="12"/>
  <c r="IG40" i="12" s="1"/>
  <c r="IH41" i="12"/>
  <c r="II41" i="12"/>
  <c r="IJ41" i="12"/>
  <c r="IJ40" i="12" s="1"/>
  <c r="IK41" i="12"/>
  <c r="IK40" i="12" s="1"/>
  <c r="IL41" i="12"/>
  <c r="IM41" i="12"/>
  <c r="IN41" i="12"/>
  <c r="IN40" i="12" s="1"/>
  <c r="IO41" i="12"/>
  <c r="IO40" i="12" s="1"/>
  <c r="IP41" i="12"/>
  <c r="A41" i="12"/>
  <c r="C39" i="12"/>
  <c r="D39" i="12"/>
  <c r="E39" i="12"/>
  <c r="F39" i="12"/>
  <c r="F38" i="12" s="1"/>
  <c r="G39" i="12"/>
  <c r="G38" i="12" s="1"/>
  <c r="H39" i="12"/>
  <c r="I39" i="12"/>
  <c r="J39" i="12"/>
  <c r="J38" i="12" s="1"/>
  <c r="K39" i="12"/>
  <c r="K38" i="12" s="1"/>
  <c r="L39" i="12"/>
  <c r="M39" i="12"/>
  <c r="N39" i="12"/>
  <c r="N38" i="12" s="1"/>
  <c r="O39" i="12"/>
  <c r="P39" i="12"/>
  <c r="Q39" i="12"/>
  <c r="R39" i="12"/>
  <c r="R38" i="12" s="1"/>
  <c r="S39" i="12"/>
  <c r="S38" i="12" s="1"/>
  <c r="T39" i="12"/>
  <c r="U39" i="12"/>
  <c r="V39" i="12"/>
  <c r="V38" i="12" s="1"/>
  <c r="W39" i="12"/>
  <c r="W38" i="12" s="1"/>
  <c r="X39" i="12"/>
  <c r="Y39" i="12"/>
  <c r="Z39" i="12"/>
  <c r="Z38" i="12" s="1"/>
  <c r="AA39" i="12"/>
  <c r="AB39" i="12"/>
  <c r="AC39" i="12"/>
  <c r="AD39" i="12"/>
  <c r="AD38" i="12" s="1"/>
  <c r="AE39" i="12"/>
  <c r="AE38" i="12" s="1"/>
  <c r="AF39" i="12"/>
  <c r="AG39" i="12"/>
  <c r="AH39" i="12"/>
  <c r="AH38" i="12" s="1"/>
  <c r="AI39" i="12"/>
  <c r="AI38" i="12" s="1"/>
  <c r="AJ39" i="12"/>
  <c r="AK39" i="12"/>
  <c r="AL39" i="12"/>
  <c r="AL38" i="12" s="1"/>
  <c r="AM39" i="12"/>
  <c r="AM38" i="12" s="1"/>
  <c r="AN39" i="12"/>
  <c r="AO39" i="12"/>
  <c r="AP39" i="12"/>
  <c r="AP38" i="12" s="1"/>
  <c r="AQ39" i="12"/>
  <c r="AQ38" i="12" s="1"/>
  <c r="AR39" i="12"/>
  <c r="AS39" i="12"/>
  <c r="AT39" i="12"/>
  <c r="AT38" i="12" s="1"/>
  <c r="AU39" i="12"/>
  <c r="AU38" i="12" s="1"/>
  <c r="AV39" i="12"/>
  <c r="AW39" i="12"/>
  <c r="AX39" i="12"/>
  <c r="AX38" i="12" s="1"/>
  <c r="AY39" i="12"/>
  <c r="AY38" i="12" s="1"/>
  <c r="AZ39" i="12"/>
  <c r="BA39" i="12"/>
  <c r="BB39" i="12"/>
  <c r="BB38" i="12" s="1"/>
  <c r="BC39" i="12"/>
  <c r="BC38" i="12" s="1"/>
  <c r="BD39" i="12"/>
  <c r="BE39" i="12"/>
  <c r="BF39" i="12"/>
  <c r="BF38" i="12" s="1"/>
  <c r="BG39" i="12"/>
  <c r="BG38" i="12" s="1"/>
  <c r="BH39" i="12"/>
  <c r="BI39" i="12"/>
  <c r="BJ39" i="12"/>
  <c r="BJ38" i="12" s="1"/>
  <c r="BK39" i="12"/>
  <c r="BK38" i="12" s="1"/>
  <c r="BL39" i="12"/>
  <c r="BM39" i="12"/>
  <c r="BN39" i="12"/>
  <c r="BN38" i="12" s="1"/>
  <c r="BO39" i="12"/>
  <c r="BO38" i="12" s="1"/>
  <c r="BP39" i="12"/>
  <c r="BQ39" i="12"/>
  <c r="BR39" i="12"/>
  <c r="BR38" i="12" s="1"/>
  <c r="BS39" i="12"/>
  <c r="BS38" i="12" s="1"/>
  <c r="BT39" i="12"/>
  <c r="BU39" i="12"/>
  <c r="BV39" i="12"/>
  <c r="BV38" i="12" s="1"/>
  <c r="BW39" i="12"/>
  <c r="BW38" i="12" s="1"/>
  <c r="BX39" i="12"/>
  <c r="BY39" i="12"/>
  <c r="BZ39" i="12"/>
  <c r="BZ38" i="12" s="1"/>
  <c r="CA39" i="12"/>
  <c r="CB39" i="12"/>
  <c r="CC39" i="12"/>
  <c r="CD39" i="12"/>
  <c r="CD38" i="12" s="1"/>
  <c r="CE39" i="12"/>
  <c r="CE38" i="12" s="1"/>
  <c r="CF39" i="12"/>
  <c r="CG39" i="12"/>
  <c r="CH39" i="12"/>
  <c r="CI39" i="12"/>
  <c r="CI38" i="12" s="1"/>
  <c r="CJ39" i="12"/>
  <c r="CK39" i="12"/>
  <c r="CL39" i="12"/>
  <c r="CM39" i="12"/>
  <c r="CM38" i="12" s="1"/>
  <c r="CN39" i="12"/>
  <c r="CO39" i="12"/>
  <c r="CP39" i="12"/>
  <c r="CQ39" i="12"/>
  <c r="CQ38" i="12" s="1"/>
  <c r="CR39" i="12"/>
  <c r="CS39" i="12"/>
  <c r="CT39" i="12"/>
  <c r="CU39" i="12"/>
  <c r="CU38" i="12" s="1"/>
  <c r="CV39" i="12"/>
  <c r="CW39" i="12"/>
  <c r="CX39" i="12"/>
  <c r="CY39" i="12"/>
  <c r="CY38" i="12" s="1"/>
  <c r="CZ39" i="12"/>
  <c r="DA39" i="12"/>
  <c r="DB39" i="12"/>
  <c r="DC39" i="12"/>
  <c r="DC38" i="12" s="1"/>
  <c r="DD39" i="12"/>
  <c r="DE39" i="12"/>
  <c r="DF39" i="12"/>
  <c r="DG39" i="12"/>
  <c r="DG38" i="12" s="1"/>
  <c r="DH39" i="12"/>
  <c r="DI39" i="12"/>
  <c r="DJ39" i="12"/>
  <c r="DK39" i="12"/>
  <c r="DK38" i="12" s="1"/>
  <c r="DL39" i="12"/>
  <c r="DM39" i="12"/>
  <c r="DN39" i="12"/>
  <c r="DN38" i="12" s="1"/>
  <c r="DO39" i="12"/>
  <c r="DO38" i="12" s="1"/>
  <c r="DP39" i="12"/>
  <c r="DQ39" i="12"/>
  <c r="DR39" i="12"/>
  <c r="DR38" i="12" s="1"/>
  <c r="DS39" i="12"/>
  <c r="DS38" i="12" s="1"/>
  <c r="DT39" i="12"/>
  <c r="DU39" i="12"/>
  <c r="DV39" i="12"/>
  <c r="DV38" i="12" s="1"/>
  <c r="DW39" i="12"/>
  <c r="DX39" i="12"/>
  <c r="DY39" i="12"/>
  <c r="DZ39" i="12"/>
  <c r="DZ38" i="12" s="1"/>
  <c r="EA39" i="12"/>
  <c r="EA38" i="12" s="1"/>
  <c r="EB39" i="12"/>
  <c r="EC39" i="12"/>
  <c r="ED39" i="12"/>
  <c r="ED38" i="12" s="1"/>
  <c r="EE39" i="12"/>
  <c r="EE38" i="12" s="1"/>
  <c r="EF39" i="12"/>
  <c r="EG39" i="12"/>
  <c r="EH39" i="12"/>
  <c r="EH38" i="12" s="1"/>
  <c r="EI39" i="12"/>
  <c r="EI38" i="12" s="1"/>
  <c r="EJ39" i="12"/>
  <c r="EK39" i="12"/>
  <c r="EL39" i="12"/>
  <c r="EL38" i="12" s="1"/>
  <c r="EM39" i="12"/>
  <c r="EM38" i="12" s="1"/>
  <c r="EN39" i="12"/>
  <c r="EO39" i="12"/>
  <c r="EP39" i="12"/>
  <c r="EP38" i="12" s="1"/>
  <c r="EQ39" i="12"/>
  <c r="EQ38" i="12" s="1"/>
  <c r="ER39" i="12"/>
  <c r="ES39" i="12"/>
  <c r="ET39" i="12"/>
  <c r="ET38" i="12" s="1"/>
  <c r="EU39" i="12"/>
  <c r="EU38" i="12" s="1"/>
  <c r="EV39" i="12"/>
  <c r="EW39" i="12"/>
  <c r="EX39" i="12"/>
  <c r="EX38" i="12" s="1"/>
  <c r="EY39" i="12"/>
  <c r="EY38" i="12" s="1"/>
  <c r="EZ39" i="12"/>
  <c r="FA39" i="12"/>
  <c r="FB39" i="12"/>
  <c r="FB38" i="12" s="1"/>
  <c r="FC39" i="12"/>
  <c r="FC38" i="12" s="1"/>
  <c r="FD39" i="12"/>
  <c r="FE39" i="12"/>
  <c r="FF39" i="12"/>
  <c r="FF38" i="12" s="1"/>
  <c r="FG39" i="12"/>
  <c r="FG38" i="12" s="1"/>
  <c r="FH39" i="12"/>
  <c r="FI39" i="12"/>
  <c r="FJ39" i="12"/>
  <c r="FJ38" i="12" s="1"/>
  <c r="FK39" i="12"/>
  <c r="FL39" i="12"/>
  <c r="FM39" i="12"/>
  <c r="FN39" i="12"/>
  <c r="FN38" i="12" s="1"/>
  <c r="FO39" i="12"/>
  <c r="FO38" i="12" s="1"/>
  <c r="FP39" i="12"/>
  <c r="FQ39" i="12"/>
  <c r="FR39" i="12"/>
  <c r="FR38" i="12" s="1"/>
  <c r="FS39" i="12"/>
  <c r="FS38" i="12" s="1"/>
  <c r="FT39" i="12"/>
  <c r="FU39" i="12"/>
  <c r="FV39" i="12"/>
  <c r="FV38" i="12" s="1"/>
  <c r="FW39" i="12"/>
  <c r="FX39" i="12"/>
  <c r="FY39" i="12"/>
  <c r="FZ39" i="12"/>
  <c r="FZ38" i="12" s="1"/>
  <c r="GA39" i="12"/>
  <c r="GA38" i="12" s="1"/>
  <c r="GB39" i="12"/>
  <c r="GC39" i="12"/>
  <c r="GD39" i="12"/>
  <c r="GD38" i="12" s="1"/>
  <c r="GE39" i="12"/>
  <c r="GE38" i="12" s="1"/>
  <c r="GF39" i="12"/>
  <c r="GG39" i="12"/>
  <c r="GH39" i="12"/>
  <c r="GH38" i="12" s="1"/>
  <c r="GI39" i="12"/>
  <c r="GJ39" i="12"/>
  <c r="GK39" i="12"/>
  <c r="GL39" i="12"/>
  <c r="GL38" i="12" s="1"/>
  <c r="GM39" i="12"/>
  <c r="GM38" i="12" s="1"/>
  <c r="GN39" i="12"/>
  <c r="GO39" i="12"/>
  <c r="GP39" i="12"/>
  <c r="GP38" i="12" s="1"/>
  <c r="GQ39" i="12"/>
  <c r="GQ38" i="12" s="1"/>
  <c r="GR39" i="12"/>
  <c r="GS39" i="12"/>
  <c r="GT39" i="12"/>
  <c r="GT38" i="12" s="1"/>
  <c r="GU39" i="12"/>
  <c r="GU38" i="12" s="1"/>
  <c r="GV39" i="12"/>
  <c r="GW39" i="12"/>
  <c r="GX39" i="12"/>
  <c r="GX38" i="12" s="1"/>
  <c r="GY39" i="12"/>
  <c r="GY38" i="12" s="1"/>
  <c r="GZ39" i="12"/>
  <c r="HA39" i="12"/>
  <c r="HB39" i="12"/>
  <c r="HB38" i="12" s="1"/>
  <c r="HC39" i="12"/>
  <c r="HC38" i="12" s="1"/>
  <c r="HD39" i="12"/>
  <c r="HE39" i="12"/>
  <c r="HF39" i="12"/>
  <c r="HF38" i="12" s="1"/>
  <c r="HG39" i="12"/>
  <c r="HG38" i="12" s="1"/>
  <c r="HH39" i="12"/>
  <c r="HI39" i="12"/>
  <c r="HJ39" i="12"/>
  <c r="HJ38" i="12" s="1"/>
  <c r="HK39" i="12"/>
  <c r="HK38" i="12" s="1"/>
  <c r="HL39" i="12"/>
  <c r="HM39" i="12"/>
  <c r="HN39" i="12"/>
  <c r="HN38" i="12" s="1"/>
  <c r="HO39" i="12"/>
  <c r="HO38" i="12" s="1"/>
  <c r="HP39" i="12"/>
  <c r="HQ39" i="12"/>
  <c r="HR39" i="12"/>
  <c r="HR38" i="12" s="1"/>
  <c r="HS39" i="12"/>
  <c r="HT39" i="12"/>
  <c r="HU39" i="12"/>
  <c r="HV39" i="12"/>
  <c r="HV38" i="12" s="1"/>
  <c r="HW39" i="12"/>
  <c r="HW38" i="12" s="1"/>
  <c r="HX39" i="12"/>
  <c r="HY39" i="12"/>
  <c r="HZ39" i="12"/>
  <c r="HZ38" i="12" s="1"/>
  <c r="IA39" i="12"/>
  <c r="IA38" i="12" s="1"/>
  <c r="IB39" i="12"/>
  <c r="IC39" i="12"/>
  <c r="ID39" i="12"/>
  <c r="ID38" i="12" s="1"/>
  <c r="IE39" i="12"/>
  <c r="IF39" i="12"/>
  <c r="IG39" i="12"/>
  <c r="IH39" i="12"/>
  <c r="IH38" i="12" s="1"/>
  <c r="II39" i="12"/>
  <c r="II38" i="12" s="1"/>
  <c r="IJ39" i="12"/>
  <c r="IK39" i="12"/>
  <c r="IL39" i="12"/>
  <c r="IL38" i="12" s="1"/>
  <c r="IM39" i="12"/>
  <c r="IM38" i="12" s="1"/>
  <c r="IN39" i="12"/>
  <c r="IO39" i="12"/>
  <c r="IP39" i="12"/>
  <c r="IP38" i="12" s="1"/>
  <c r="B39" i="12"/>
  <c r="B38" i="12" s="1"/>
  <c r="A39" i="12"/>
  <c r="B37" i="12"/>
  <c r="B36" i="12" s="1"/>
  <c r="C37" i="12"/>
  <c r="C36" i="12" s="1"/>
  <c r="D37" i="12"/>
  <c r="D36" i="12" s="1"/>
  <c r="E37" i="12"/>
  <c r="E36" i="12" s="1"/>
  <c r="F37" i="12"/>
  <c r="G37" i="12"/>
  <c r="H37" i="12"/>
  <c r="H36" i="12" s="1"/>
  <c r="I37" i="12"/>
  <c r="I36" i="12" s="1"/>
  <c r="J37" i="12"/>
  <c r="K37" i="12"/>
  <c r="L37" i="12"/>
  <c r="L36" i="12" s="1"/>
  <c r="M37" i="12"/>
  <c r="M36" i="12" s="1"/>
  <c r="N37" i="12"/>
  <c r="O37" i="12"/>
  <c r="P37" i="12"/>
  <c r="P36" i="12" s="1"/>
  <c r="Q37" i="12"/>
  <c r="Q36" i="12" s="1"/>
  <c r="R37" i="12"/>
  <c r="S37" i="12"/>
  <c r="T37" i="12"/>
  <c r="T36" i="12" s="1"/>
  <c r="U37" i="12"/>
  <c r="U36" i="12" s="1"/>
  <c r="V37" i="12"/>
  <c r="W37" i="12"/>
  <c r="W36" i="12" s="1"/>
  <c r="X37" i="12"/>
  <c r="X36" i="12" s="1"/>
  <c r="Y37" i="12"/>
  <c r="Z37" i="12"/>
  <c r="Z36" i="12" s="1"/>
  <c r="AA37" i="12"/>
  <c r="AB37" i="12"/>
  <c r="AC37" i="12"/>
  <c r="AC36" i="12" s="1"/>
  <c r="AD37" i="12"/>
  <c r="AE37" i="12"/>
  <c r="AF37" i="12"/>
  <c r="AF36" i="12" s="1"/>
  <c r="AG37" i="12"/>
  <c r="AG36" i="12" s="1"/>
  <c r="AH37" i="12"/>
  <c r="AI37" i="12"/>
  <c r="AI36" i="12" s="1"/>
  <c r="AJ37" i="12"/>
  <c r="AJ36" i="12" s="1"/>
  <c r="AK37" i="12"/>
  <c r="AK36" i="12" s="1"/>
  <c r="AL37" i="12"/>
  <c r="AM37" i="12"/>
  <c r="AN37" i="12"/>
  <c r="AO37" i="12"/>
  <c r="AO36" i="12" s="1"/>
  <c r="AP37" i="12"/>
  <c r="AQ37" i="12"/>
  <c r="AR37" i="12"/>
  <c r="AR36" i="12" s="1"/>
  <c r="AS37" i="12"/>
  <c r="AS36" i="12" s="1"/>
  <c r="AT37" i="12"/>
  <c r="AU37" i="12"/>
  <c r="AV37" i="12"/>
  <c r="AV36" i="12" s="1"/>
  <c r="AW37" i="12"/>
  <c r="AW36" i="12" s="1"/>
  <c r="AX37" i="12"/>
  <c r="AX36" i="12" s="1"/>
  <c r="AY37" i="12"/>
  <c r="AZ37" i="12"/>
  <c r="BA37" i="12"/>
  <c r="BA36" i="12" s="1"/>
  <c r="BB37" i="12"/>
  <c r="BC37" i="12"/>
  <c r="BD37" i="12"/>
  <c r="BD36" i="12" s="1"/>
  <c r="BE37" i="12"/>
  <c r="BE36" i="12" s="1"/>
  <c r="BF37" i="12"/>
  <c r="BG37" i="12"/>
  <c r="BH37" i="12"/>
  <c r="BH36" i="12" s="1"/>
  <c r="BI37" i="12"/>
  <c r="BI36" i="12" s="1"/>
  <c r="BJ37" i="12"/>
  <c r="BJ36" i="12" s="1"/>
  <c r="BK37" i="12"/>
  <c r="BL37" i="12"/>
  <c r="BL36" i="12" s="1"/>
  <c r="BM37" i="12"/>
  <c r="BM36" i="12" s="1"/>
  <c r="BN37" i="12"/>
  <c r="BO37" i="12"/>
  <c r="BP37" i="12"/>
  <c r="BP36" i="12" s="1"/>
  <c r="BQ37" i="12"/>
  <c r="BQ36" i="12" s="1"/>
  <c r="BR37" i="12"/>
  <c r="BS37" i="12"/>
  <c r="BT37" i="12"/>
  <c r="BT36" i="12" s="1"/>
  <c r="BU37" i="12"/>
  <c r="BU36" i="12" s="1"/>
  <c r="BV37" i="12"/>
  <c r="BV36" i="12" s="1"/>
  <c r="BW37" i="12"/>
  <c r="BX37" i="12"/>
  <c r="BX36" i="12" s="1"/>
  <c r="BY37" i="12"/>
  <c r="BY36" i="12" s="1"/>
  <c r="BZ37" i="12"/>
  <c r="CA37" i="12"/>
  <c r="CB37" i="12"/>
  <c r="CB36" i="12" s="1"/>
  <c r="CC37" i="12"/>
  <c r="CC36" i="12" s="1"/>
  <c r="CD37" i="12"/>
  <c r="CE37" i="12"/>
  <c r="CF37" i="12"/>
  <c r="CF36" i="12" s="1"/>
  <c r="CG37" i="12"/>
  <c r="CG36" i="12" s="1"/>
  <c r="CH37" i="12"/>
  <c r="CH36" i="12" s="1"/>
  <c r="CI37" i="12"/>
  <c r="CJ37" i="12"/>
  <c r="CJ36" i="12" s="1"/>
  <c r="CK37" i="12"/>
  <c r="CK36" i="12" s="1"/>
  <c r="CL37" i="12"/>
  <c r="CM37" i="12"/>
  <c r="CN37" i="12"/>
  <c r="CN36" i="12" s="1"/>
  <c r="CO37" i="12"/>
  <c r="CO36" i="12" s="1"/>
  <c r="CP37" i="12"/>
  <c r="CQ37" i="12"/>
  <c r="CR37" i="12"/>
  <c r="CS37" i="12"/>
  <c r="CS36" i="12" s="1"/>
  <c r="CT37" i="12"/>
  <c r="CT36" i="12" s="1"/>
  <c r="CU37" i="12"/>
  <c r="CV37" i="12"/>
  <c r="CV36" i="12" s="1"/>
  <c r="CW37" i="12"/>
  <c r="CW36" i="12" s="1"/>
  <c r="CX37" i="12"/>
  <c r="CY37" i="12"/>
  <c r="CZ37" i="12"/>
  <c r="CZ36" i="12" s="1"/>
  <c r="DA37" i="12"/>
  <c r="DA36" i="12" s="1"/>
  <c r="DB37" i="12"/>
  <c r="DC37" i="12"/>
  <c r="DC36" i="12" s="1"/>
  <c r="DD37" i="12"/>
  <c r="DE37" i="12"/>
  <c r="DE36" i="12" s="1"/>
  <c r="DF37" i="12"/>
  <c r="DG37" i="12"/>
  <c r="DH37" i="12"/>
  <c r="DH36" i="12" s="1"/>
  <c r="DI37" i="12"/>
  <c r="DI36" i="12" s="1"/>
  <c r="DJ37" i="12"/>
  <c r="DK37" i="12"/>
  <c r="DL37" i="12"/>
  <c r="DL36" i="12" s="1"/>
  <c r="DM37" i="12"/>
  <c r="DM36" i="12" s="1"/>
  <c r="DN37" i="12"/>
  <c r="DO37" i="12"/>
  <c r="DO36" i="12" s="1"/>
  <c r="DP37" i="12"/>
  <c r="DQ37" i="12"/>
  <c r="DR37" i="12"/>
  <c r="DR36" i="12" s="1"/>
  <c r="DS37" i="12"/>
  <c r="DT37" i="12"/>
  <c r="DT36" i="12" s="1"/>
  <c r="DU37" i="12"/>
  <c r="DU36" i="12" s="1"/>
  <c r="DV37" i="12"/>
  <c r="DW37" i="12"/>
  <c r="DX37" i="12"/>
  <c r="DX36" i="12" s="1"/>
  <c r="DY37" i="12"/>
  <c r="DY36" i="12" s="1"/>
  <c r="DZ37" i="12"/>
  <c r="EA37" i="12"/>
  <c r="EB37" i="12"/>
  <c r="EB36" i="12" s="1"/>
  <c r="EC37" i="12"/>
  <c r="EC36" i="12" s="1"/>
  <c r="ED37" i="12"/>
  <c r="ED36" i="12" s="1"/>
  <c r="EE37" i="12"/>
  <c r="EF37" i="12"/>
  <c r="EF36" i="12" s="1"/>
  <c r="EG37" i="12"/>
  <c r="EG36" i="12" s="1"/>
  <c r="EH37" i="12"/>
  <c r="EI37" i="12"/>
  <c r="EJ37" i="12"/>
  <c r="EJ36" i="12" s="1"/>
  <c r="EK37" i="12"/>
  <c r="EK36" i="12" s="1"/>
  <c r="EL37" i="12"/>
  <c r="EM37" i="12"/>
  <c r="EN37" i="12"/>
  <c r="EN36" i="12" s="1"/>
  <c r="EO37" i="12"/>
  <c r="EO36" i="12" s="1"/>
  <c r="EP37" i="12"/>
  <c r="EP36" i="12" s="1"/>
  <c r="EQ37" i="12"/>
  <c r="ER37" i="12"/>
  <c r="ER36" i="12" s="1"/>
  <c r="ES37" i="12"/>
  <c r="ES36" i="12" s="1"/>
  <c r="ET37" i="12"/>
  <c r="EU37" i="12"/>
  <c r="EV37" i="12"/>
  <c r="EV36" i="12" s="1"/>
  <c r="EW37" i="12"/>
  <c r="EW36" i="12" s="1"/>
  <c r="EX37" i="12"/>
  <c r="EY37" i="12"/>
  <c r="EZ37" i="12"/>
  <c r="EZ36" i="12" s="1"/>
  <c r="FA37" i="12"/>
  <c r="FA36" i="12" s="1"/>
  <c r="FB37" i="12"/>
  <c r="FB36" i="12" s="1"/>
  <c r="FC37" i="12"/>
  <c r="FD37" i="12"/>
  <c r="FE37" i="12"/>
  <c r="FE36" i="12" s="1"/>
  <c r="FF37" i="12"/>
  <c r="FG37" i="12"/>
  <c r="FH37" i="12"/>
  <c r="FH36" i="12" s="1"/>
  <c r="FI37" i="12"/>
  <c r="FI36" i="12" s="1"/>
  <c r="FJ37" i="12"/>
  <c r="FK37" i="12"/>
  <c r="FK36" i="12" s="1"/>
  <c r="FL37" i="12"/>
  <c r="FL36" i="12" s="1"/>
  <c r="FM37" i="12"/>
  <c r="FM36" i="12" s="1"/>
  <c r="FN37" i="12"/>
  <c r="FN36" i="12" s="1"/>
  <c r="FO37" i="12"/>
  <c r="FP37" i="12"/>
  <c r="FQ37" i="12"/>
  <c r="FQ36" i="12" s="1"/>
  <c r="FR37" i="12"/>
  <c r="FS37" i="12"/>
  <c r="FT37" i="12"/>
  <c r="FT36" i="12" s="1"/>
  <c r="FU37" i="12"/>
  <c r="FU36" i="12" s="1"/>
  <c r="FV37" i="12"/>
  <c r="FW37" i="12"/>
  <c r="FW36" i="12" s="1"/>
  <c r="FX37" i="12"/>
  <c r="FX36" i="12" s="1"/>
  <c r="FY37" i="12"/>
  <c r="FY36" i="12" s="1"/>
  <c r="FZ37" i="12"/>
  <c r="GA37" i="12"/>
  <c r="GB37" i="12"/>
  <c r="GC37" i="12"/>
  <c r="GC36" i="12" s="1"/>
  <c r="GD37" i="12"/>
  <c r="GE37" i="12"/>
  <c r="GF37" i="12"/>
  <c r="GF36" i="12" s="1"/>
  <c r="GG37" i="12"/>
  <c r="GG36" i="12" s="1"/>
  <c r="GH37" i="12"/>
  <c r="GI37" i="12"/>
  <c r="GJ37" i="12"/>
  <c r="GK37" i="12"/>
  <c r="GL37" i="12"/>
  <c r="GL36" i="12" s="1"/>
  <c r="GM37" i="12"/>
  <c r="GN37" i="12"/>
  <c r="GN36" i="12" s="1"/>
  <c r="GO37" i="12"/>
  <c r="GO36" i="12" s="1"/>
  <c r="GP37" i="12"/>
  <c r="GQ37" i="12"/>
  <c r="GR37" i="12"/>
  <c r="GR36" i="12" s="1"/>
  <c r="GS37" i="12"/>
  <c r="GT37" i="12"/>
  <c r="GU37" i="12"/>
  <c r="GV37" i="12"/>
  <c r="GV36" i="12" s="1"/>
  <c r="GW37" i="12"/>
  <c r="GX37" i="12"/>
  <c r="GX36" i="12" s="1"/>
  <c r="GY37" i="12"/>
  <c r="GZ37" i="12"/>
  <c r="GZ36" i="12" s="1"/>
  <c r="HA37" i="12"/>
  <c r="HA36" i="12" s="1"/>
  <c r="HB37" i="12"/>
  <c r="HC37" i="12"/>
  <c r="HD37" i="12"/>
  <c r="HD36" i="12" s="1"/>
  <c r="HE37" i="12"/>
  <c r="HF37" i="12"/>
  <c r="HG37" i="12"/>
  <c r="HH37" i="12"/>
  <c r="HH36" i="12" s="1"/>
  <c r="HI37" i="12"/>
  <c r="HJ37" i="12"/>
  <c r="HJ36" i="12" s="1"/>
  <c r="HK37" i="12"/>
  <c r="HL37" i="12"/>
  <c r="HL36" i="12" s="1"/>
  <c r="HM37" i="12"/>
  <c r="HM36" i="12" s="1"/>
  <c r="HN37" i="12"/>
  <c r="HO37" i="12"/>
  <c r="HP37" i="12"/>
  <c r="HP36" i="12" s="1"/>
  <c r="HQ37" i="12"/>
  <c r="HR37" i="12"/>
  <c r="HS37" i="12"/>
  <c r="HT37" i="12"/>
  <c r="HT36" i="12" s="1"/>
  <c r="HU37" i="12"/>
  <c r="HV37" i="12"/>
  <c r="HV36" i="12" s="1"/>
  <c r="HW37" i="12"/>
  <c r="HX37" i="12"/>
  <c r="HX36" i="12" s="1"/>
  <c r="HY37" i="12"/>
  <c r="HY36" i="12" s="1"/>
  <c r="HZ37" i="12"/>
  <c r="IA37" i="12"/>
  <c r="IB37" i="12"/>
  <c r="IB36" i="12" s="1"/>
  <c r="IC37" i="12"/>
  <c r="ID37" i="12"/>
  <c r="IE37" i="12"/>
  <c r="IF37" i="12"/>
  <c r="IF36" i="12" s="1"/>
  <c r="IG37" i="12"/>
  <c r="IH37" i="12"/>
  <c r="IH36" i="12" s="1"/>
  <c r="II37" i="12"/>
  <c r="IJ37" i="12"/>
  <c r="IJ36" i="12" s="1"/>
  <c r="IK37" i="12"/>
  <c r="IK36" i="12" s="1"/>
  <c r="IL37" i="12"/>
  <c r="IM37" i="12"/>
  <c r="IN37" i="12"/>
  <c r="IN36" i="12" s="1"/>
  <c r="IO37" i="12"/>
  <c r="IP37" i="12"/>
  <c r="A37" i="12"/>
  <c r="A36" i="12" s="1"/>
  <c r="B29" i="12"/>
  <c r="B28" i="12" s="1"/>
  <c r="C29" i="12"/>
  <c r="D29" i="12"/>
  <c r="D28" i="12" s="1"/>
  <c r="E29" i="12"/>
  <c r="E28" i="12" s="1"/>
  <c r="F29" i="12"/>
  <c r="G29" i="12"/>
  <c r="H29" i="12"/>
  <c r="I29" i="12"/>
  <c r="I28" i="12" s="1"/>
  <c r="J29" i="12"/>
  <c r="J28" i="12" s="1"/>
  <c r="K29" i="12"/>
  <c r="L29" i="12"/>
  <c r="M29" i="12"/>
  <c r="M28" i="12" s="1"/>
  <c r="N29" i="12"/>
  <c r="N28" i="12" s="1"/>
  <c r="O29" i="12"/>
  <c r="P29" i="12"/>
  <c r="Q29" i="12"/>
  <c r="R29" i="12"/>
  <c r="R28" i="12" s="1"/>
  <c r="S29" i="12"/>
  <c r="S28" i="12" s="1"/>
  <c r="T29" i="12"/>
  <c r="U29" i="12"/>
  <c r="U28" i="12" s="1"/>
  <c r="V29" i="12"/>
  <c r="W29" i="12"/>
  <c r="X29" i="12"/>
  <c r="Y29" i="12"/>
  <c r="Y28" i="12" s="1"/>
  <c r="Z29" i="12"/>
  <c r="AA29" i="12"/>
  <c r="AB29" i="12"/>
  <c r="AB28" i="12" s="1"/>
  <c r="AC29" i="12"/>
  <c r="AC28" i="12" s="1"/>
  <c r="AD29" i="12"/>
  <c r="AE29" i="12"/>
  <c r="AF29" i="12"/>
  <c r="AG29" i="12"/>
  <c r="AH29" i="12"/>
  <c r="AH28" i="12" s="1"/>
  <c r="AI29" i="12"/>
  <c r="AJ29" i="12"/>
  <c r="AK29" i="12"/>
  <c r="AK28" i="12" s="1"/>
  <c r="AL29" i="12"/>
  <c r="AL28" i="12" s="1"/>
  <c r="AM29" i="12"/>
  <c r="AN29" i="12"/>
  <c r="AN28" i="12" s="1"/>
  <c r="AO29" i="12"/>
  <c r="AP29" i="12"/>
  <c r="AP28" i="12" s="1"/>
  <c r="AQ29" i="12"/>
  <c r="AR29" i="12"/>
  <c r="AS29" i="12"/>
  <c r="AT29" i="12"/>
  <c r="AT28" i="12" s="1"/>
  <c r="AU29" i="12"/>
  <c r="AV29" i="12"/>
  <c r="AW29" i="12"/>
  <c r="AW28" i="12" s="1"/>
  <c r="AX29" i="12"/>
  <c r="AX28" i="12" s="1"/>
  <c r="AY29" i="12"/>
  <c r="AZ29" i="12"/>
  <c r="AZ28" i="12" s="1"/>
  <c r="BA29" i="12"/>
  <c r="BB29" i="12"/>
  <c r="BB28" i="12" s="1"/>
  <c r="BC29" i="12"/>
  <c r="BD29" i="12"/>
  <c r="BE29" i="12"/>
  <c r="BF29" i="12"/>
  <c r="BF28" i="12" s="1"/>
  <c r="BG29" i="12"/>
  <c r="BH29" i="12"/>
  <c r="BI29" i="12"/>
  <c r="BI28" i="12" s="1"/>
  <c r="BJ29" i="12"/>
  <c r="BJ28" i="12" s="1"/>
  <c r="BK29" i="12"/>
  <c r="BL29" i="12"/>
  <c r="BL28" i="12" s="1"/>
  <c r="BM29" i="12"/>
  <c r="BN29" i="12"/>
  <c r="BN28" i="12" s="1"/>
  <c r="BO29" i="12"/>
  <c r="BP29" i="12"/>
  <c r="BQ29" i="12"/>
  <c r="BR29" i="12"/>
  <c r="BR28" i="12" s="1"/>
  <c r="BS29" i="12"/>
  <c r="BT29" i="12"/>
  <c r="BU29" i="12"/>
  <c r="BU28" i="12" s="1"/>
  <c r="BV29" i="12"/>
  <c r="BV28" i="12" s="1"/>
  <c r="BW29" i="12"/>
  <c r="BX29" i="12"/>
  <c r="BX28" i="12" s="1"/>
  <c r="BY29" i="12"/>
  <c r="BZ29" i="12"/>
  <c r="BZ28" i="12" s="1"/>
  <c r="CA29" i="12"/>
  <c r="CB29" i="12"/>
  <c r="CC29" i="12"/>
  <c r="CD29" i="12"/>
  <c r="CD28" i="12" s="1"/>
  <c r="CE29" i="12"/>
  <c r="CF29" i="12"/>
  <c r="CG29" i="12"/>
  <c r="CG28" i="12" s="1"/>
  <c r="CH29" i="12"/>
  <c r="CH28" i="12" s="1"/>
  <c r="CI29" i="12"/>
  <c r="CJ29" i="12"/>
  <c r="CJ28" i="12" s="1"/>
  <c r="CK29" i="12"/>
  <c r="CK28" i="12" s="1"/>
  <c r="CL29" i="12"/>
  <c r="CM29" i="12"/>
  <c r="CN29" i="12"/>
  <c r="CO29" i="12"/>
  <c r="CO28" i="12" s="1"/>
  <c r="CP29" i="12"/>
  <c r="CP28" i="12" s="1"/>
  <c r="CQ29" i="12"/>
  <c r="CR29" i="12"/>
  <c r="CS29" i="12"/>
  <c r="CS28" i="12" s="1"/>
  <c r="CT29" i="12"/>
  <c r="CT28" i="12" s="1"/>
  <c r="CU29" i="12"/>
  <c r="CV29" i="12"/>
  <c r="CV28" i="12" s="1"/>
  <c r="CW29" i="12"/>
  <c r="CW28" i="12" s="1"/>
  <c r="CX29" i="12"/>
  <c r="CY29" i="12"/>
  <c r="CY28" i="12" s="1"/>
  <c r="CZ29" i="12"/>
  <c r="DA29" i="12"/>
  <c r="DA28" i="12" s="1"/>
  <c r="DB29" i="12"/>
  <c r="DC29" i="12"/>
  <c r="DD29" i="12"/>
  <c r="DE29" i="12"/>
  <c r="DE28" i="12" s="1"/>
  <c r="DF29" i="12"/>
  <c r="DF28" i="12" s="1"/>
  <c r="DG29" i="12"/>
  <c r="DH29" i="12"/>
  <c r="DH28" i="12" s="1"/>
  <c r="DI29" i="12"/>
  <c r="DI28" i="12" s="1"/>
  <c r="DJ29" i="12"/>
  <c r="DJ28" i="12" s="1"/>
  <c r="DK29" i="12"/>
  <c r="DK28" i="12" s="1"/>
  <c r="DL29" i="12"/>
  <c r="DM29" i="12"/>
  <c r="DM28" i="12" s="1"/>
  <c r="DN29" i="12"/>
  <c r="DN28" i="12" s="1"/>
  <c r="DO29" i="12"/>
  <c r="DP29" i="12"/>
  <c r="DQ29" i="12"/>
  <c r="DQ28" i="12" s="1"/>
  <c r="DR29" i="12"/>
  <c r="DS29" i="12"/>
  <c r="DT29" i="12"/>
  <c r="DU29" i="12"/>
  <c r="DU28" i="12" s="1"/>
  <c r="DV29" i="12"/>
  <c r="DV28" i="12" s="1"/>
  <c r="DW29" i="12"/>
  <c r="DW28" i="12" s="1"/>
  <c r="DX29" i="12"/>
  <c r="DY29" i="12"/>
  <c r="DY28" i="12" s="1"/>
  <c r="DZ29" i="12"/>
  <c r="DZ28" i="12" s="1"/>
  <c r="EA29" i="12"/>
  <c r="EB29" i="12"/>
  <c r="EC29" i="12"/>
  <c r="EC28" i="12" s="1"/>
  <c r="ED29" i="12"/>
  <c r="EE29" i="12"/>
  <c r="EF29" i="12"/>
  <c r="EF28" i="12" s="1"/>
  <c r="EG29" i="12"/>
  <c r="EG28" i="12" s="1"/>
  <c r="EH29" i="12"/>
  <c r="EI29" i="12"/>
  <c r="EJ29" i="12"/>
  <c r="EK29" i="12"/>
  <c r="EK28" i="12" s="1"/>
  <c r="EL29" i="12"/>
  <c r="EL28" i="12" s="1"/>
  <c r="EM29" i="12"/>
  <c r="EN29" i="12"/>
  <c r="EO29" i="12"/>
  <c r="EO28" i="12" s="1"/>
  <c r="EP29" i="12"/>
  <c r="EP28" i="12" s="1"/>
  <c r="EQ29" i="12"/>
  <c r="ER29" i="12"/>
  <c r="ER28" i="12" s="1"/>
  <c r="ES29" i="12"/>
  <c r="ES28" i="12" s="1"/>
  <c r="ET29" i="12"/>
  <c r="EU29" i="12"/>
  <c r="EU28" i="12" s="1"/>
  <c r="EV29" i="12"/>
  <c r="EW29" i="12"/>
  <c r="EW28" i="12" s="1"/>
  <c r="EX29" i="12"/>
  <c r="EY29" i="12"/>
  <c r="EZ29" i="12"/>
  <c r="FA29" i="12"/>
  <c r="FA28" i="12" s="1"/>
  <c r="FB29" i="12"/>
  <c r="FB28" i="12" s="1"/>
  <c r="FC29" i="12"/>
  <c r="FD29" i="12"/>
  <c r="FD28" i="12" s="1"/>
  <c r="FE29" i="12"/>
  <c r="FE28" i="12" s="1"/>
  <c r="FF29" i="12"/>
  <c r="FF28" i="12" s="1"/>
  <c r="FG29" i="12"/>
  <c r="FG28" i="12" s="1"/>
  <c r="FH29" i="12"/>
  <c r="FI29" i="12"/>
  <c r="FI28" i="12" s="1"/>
  <c r="FJ29" i="12"/>
  <c r="FJ28" i="12" s="1"/>
  <c r="FK29" i="12"/>
  <c r="FL29" i="12"/>
  <c r="FM29" i="12"/>
  <c r="FM28" i="12" s="1"/>
  <c r="FN29" i="12"/>
  <c r="FO29" i="12"/>
  <c r="FP29" i="12"/>
  <c r="FQ29" i="12"/>
  <c r="FQ28" i="12" s="1"/>
  <c r="FR29" i="12"/>
  <c r="FR28" i="12" s="1"/>
  <c r="FS29" i="12"/>
  <c r="FS28" i="12" s="1"/>
  <c r="FT29" i="12"/>
  <c r="FU29" i="12"/>
  <c r="FU28" i="12" s="1"/>
  <c r="FV29" i="12"/>
  <c r="FV28" i="12" s="1"/>
  <c r="FW29" i="12"/>
  <c r="FX29" i="12"/>
  <c r="FY29" i="12"/>
  <c r="FY28" i="12" s="1"/>
  <c r="FZ29" i="12"/>
  <c r="GA29" i="12"/>
  <c r="GB29" i="12"/>
  <c r="GB28" i="12" s="1"/>
  <c r="GC29" i="12"/>
  <c r="GC28" i="12" s="1"/>
  <c r="GD29" i="12"/>
  <c r="GE29" i="12"/>
  <c r="GF29" i="12"/>
  <c r="GG29" i="12"/>
  <c r="GG28" i="12" s="1"/>
  <c r="GH29" i="12"/>
  <c r="GH28" i="12" s="1"/>
  <c r="GI29" i="12"/>
  <c r="GJ29" i="12"/>
  <c r="GK29" i="12"/>
  <c r="GK28" i="12" s="1"/>
  <c r="GL29" i="12"/>
  <c r="GM29" i="12"/>
  <c r="GN29" i="12"/>
  <c r="GO29" i="12"/>
  <c r="GO28" i="12" s="1"/>
  <c r="GP29" i="12"/>
  <c r="GQ29" i="12"/>
  <c r="GQ28" i="12" s="1"/>
  <c r="GR29" i="12"/>
  <c r="GS29" i="12"/>
  <c r="GS28" i="12" s="1"/>
  <c r="GT29" i="12"/>
  <c r="GT28" i="12" s="1"/>
  <c r="GU29" i="12"/>
  <c r="GV29" i="12"/>
  <c r="GW29" i="12"/>
  <c r="GW28" i="12" s="1"/>
  <c r="GX29" i="12"/>
  <c r="GX28" i="12" s="1"/>
  <c r="GY29" i="12"/>
  <c r="GZ29" i="12"/>
  <c r="GZ28" i="12" s="1"/>
  <c r="HA29" i="12"/>
  <c r="HA28" i="12" s="1"/>
  <c r="HB29" i="12"/>
  <c r="HC29" i="12"/>
  <c r="HD29" i="12"/>
  <c r="HE29" i="12"/>
  <c r="HE28" i="12" s="1"/>
  <c r="HF29" i="12"/>
  <c r="HF28" i="12" s="1"/>
  <c r="HG29" i="12"/>
  <c r="HH29" i="12"/>
  <c r="HI29" i="12"/>
  <c r="HI28" i="12" s="1"/>
  <c r="HJ29" i="12"/>
  <c r="HJ28" i="12" s="1"/>
  <c r="HK29" i="12"/>
  <c r="HL29" i="12"/>
  <c r="HM29" i="12"/>
  <c r="HM28" i="12" s="1"/>
  <c r="HN29" i="12"/>
  <c r="HN28" i="12" s="1"/>
  <c r="HO29" i="12"/>
  <c r="HO28" i="12" s="1"/>
  <c r="HP29" i="12"/>
  <c r="HQ29" i="12"/>
  <c r="HQ28" i="12" s="1"/>
  <c r="HR29" i="12"/>
  <c r="HS29" i="12"/>
  <c r="HT29" i="12"/>
  <c r="HU29" i="12"/>
  <c r="HU28" i="12" s="1"/>
  <c r="HV29" i="12"/>
  <c r="HW29" i="12"/>
  <c r="HX29" i="12"/>
  <c r="HX28" i="12" s="1"/>
  <c r="HY29" i="12"/>
  <c r="HY28" i="12" s="1"/>
  <c r="HZ29" i="12"/>
  <c r="HZ28" i="12" s="1"/>
  <c r="IA29" i="12"/>
  <c r="IB29" i="12"/>
  <c r="IC29" i="12"/>
  <c r="IC28" i="12" s="1"/>
  <c r="ID29" i="12"/>
  <c r="ID28" i="12" s="1"/>
  <c r="IE29" i="12"/>
  <c r="IF29" i="12"/>
  <c r="IG29" i="12"/>
  <c r="IG28" i="12" s="1"/>
  <c r="IH29" i="12"/>
  <c r="II29" i="12"/>
  <c r="IJ29" i="12"/>
  <c r="IK29" i="12"/>
  <c r="IK28" i="12" s="1"/>
  <c r="IL29" i="12"/>
  <c r="IM29" i="12"/>
  <c r="IM28" i="12" s="1"/>
  <c r="IN29" i="12"/>
  <c r="IO29" i="12"/>
  <c r="IO28" i="12" s="1"/>
  <c r="IP29" i="12"/>
  <c r="IP28" i="12" s="1"/>
  <c r="A29" i="12"/>
  <c r="A28" i="12" s="1"/>
  <c r="A53" i="12"/>
  <c r="A52" i="12" s="1"/>
  <c r="A59" i="12"/>
  <c r="A58" i="12" s="1"/>
  <c r="C58" i="12"/>
  <c r="D58" i="12"/>
  <c r="G58" i="12"/>
  <c r="H58" i="12"/>
  <c r="K58" i="12"/>
  <c r="L58" i="12"/>
  <c r="O58" i="12"/>
  <c r="P58" i="12"/>
  <c r="S58" i="12"/>
  <c r="T58" i="12"/>
  <c r="W58" i="12"/>
  <c r="X58" i="12"/>
  <c r="AA58" i="12"/>
  <c r="AB58" i="12"/>
  <c r="AE58" i="12"/>
  <c r="AF58" i="12"/>
  <c r="AI58" i="12"/>
  <c r="AJ58" i="12"/>
  <c r="AM58" i="12"/>
  <c r="AN58" i="12"/>
  <c r="AQ58" i="12"/>
  <c r="AR58" i="12"/>
  <c r="AU58" i="12"/>
  <c r="AV58" i="12"/>
  <c r="AY58" i="12"/>
  <c r="AZ58" i="12"/>
  <c r="BC58" i="12"/>
  <c r="BD58" i="12"/>
  <c r="BG58" i="12"/>
  <c r="BH58" i="12"/>
  <c r="BK58" i="12"/>
  <c r="BL58" i="12"/>
  <c r="BO58" i="12"/>
  <c r="BP58" i="12"/>
  <c r="BS58" i="12"/>
  <c r="BT58" i="12"/>
  <c r="BW58" i="12"/>
  <c r="BX58" i="12"/>
  <c r="CA58" i="12"/>
  <c r="CB58" i="12"/>
  <c r="CE58" i="12"/>
  <c r="CF58" i="12"/>
  <c r="CI58" i="12"/>
  <c r="CJ58" i="12"/>
  <c r="CM58" i="12"/>
  <c r="CN58" i="12"/>
  <c r="CQ58" i="12"/>
  <c r="CR58" i="12"/>
  <c r="CU58" i="12"/>
  <c r="CV58" i="12"/>
  <c r="CY58" i="12"/>
  <c r="CZ58" i="12"/>
  <c r="DC58" i="12"/>
  <c r="DD58" i="12"/>
  <c r="DG58" i="12"/>
  <c r="DH58" i="12"/>
  <c r="DK58" i="12"/>
  <c r="DL58" i="12"/>
  <c r="DO58" i="12"/>
  <c r="DP58" i="12"/>
  <c r="DS58" i="12"/>
  <c r="DT58" i="12"/>
  <c r="DW58" i="12"/>
  <c r="DX58" i="12"/>
  <c r="EA58" i="12"/>
  <c r="EB58" i="12"/>
  <c r="EE58" i="12"/>
  <c r="EF58" i="12"/>
  <c r="EI58" i="12"/>
  <c r="EJ58" i="12"/>
  <c r="EM58" i="12"/>
  <c r="EN58" i="12"/>
  <c r="EQ58" i="12"/>
  <c r="ER58" i="12"/>
  <c r="EU58" i="12"/>
  <c r="EV58" i="12"/>
  <c r="EY58" i="12"/>
  <c r="EZ58" i="12"/>
  <c r="FC58" i="12"/>
  <c r="FD58" i="12"/>
  <c r="FG58" i="12"/>
  <c r="FH58" i="12"/>
  <c r="FK58" i="12"/>
  <c r="FL58" i="12"/>
  <c r="FO58" i="12"/>
  <c r="FP58" i="12"/>
  <c r="FS58" i="12"/>
  <c r="FT58" i="12"/>
  <c r="FW58" i="12"/>
  <c r="FX58" i="12"/>
  <c r="GA58" i="12"/>
  <c r="GB58" i="12"/>
  <c r="GE58" i="12"/>
  <c r="GF58" i="12"/>
  <c r="GI58" i="12"/>
  <c r="GJ58" i="12"/>
  <c r="GM58" i="12"/>
  <c r="GN58" i="12"/>
  <c r="GQ58" i="12"/>
  <c r="GR58" i="12"/>
  <c r="GU58" i="12"/>
  <c r="GV58" i="12"/>
  <c r="GY58" i="12"/>
  <c r="GZ58" i="12"/>
  <c r="HC58" i="12"/>
  <c r="HD58" i="12"/>
  <c r="HG58" i="12"/>
  <c r="HH58" i="12"/>
  <c r="HK58" i="12"/>
  <c r="HL58" i="12"/>
  <c r="HO58" i="12"/>
  <c r="HP58" i="12"/>
  <c r="HS58" i="12"/>
  <c r="HT58" i="12"/>
  <c r="HW58" i="12"/>
  <c r="HX58" i="12"/>
  <c r="IA58" i="12"/>
  <c r="IB58" i="12"/>
  <c r="IE58" i="12"/>
  <c r="IF58" i="12"/>
  <c r="II58" i="12"/>
  <c r="IJ58" i="12"/>
  <c r="IM58" i="12"/>
  <c r="IN58" i="12"/>
  <c r="F58" i="12"/>
  <c r="J58" i="12"/>
  <c r="N58" i="12"/>
  <c r="R58" i="12"/>
  <c r="V58" i="12"/>
  <c r="Z58" i="12"/>
  <c r="AD58" i="12"/>
  <c r="AH58" i="12"/>
  <c r="AL58" i="12"/>
  <c r="AP58" i="12"/>
  <c r="AT58" i="12"/>
  <c r="AX58" i="12"/>
  <c r="BB58" i="12"/>
  <c r="BF58" i="12"/>
  <c r="BJ58" i="12"/>
  <c r="BN58" i="12"/>
  <c r="BR58" i="12"/>
  <c r="BV58" i="12"/>
  <c r="BZ58" i="12"/>
  <c r="CD58" i="12"/>
  <c r="CH58" i="12"/>
  <c r="CL58" i="12"/>
  <c r="CP58" i="12"/>
  <c r="CT58" i="12"/>
  <c r="CX58" i="12"/>
  <c r="DB58" i="12"/>
  <c r="DF58" i="12"/>
  <c r="DJ58" i="12"/>
  <c r="DN58" i="12"/>
  <c r="DR58" i="12"/>
  <c r="DV58" i="12"/>
  <c r="DZ58" i="12"/>
  <c r="ED58" i="12"/>
  <c r="EH58" i="12"/>
  <c r="EL58" i="12"/>
  <c r="EP58" i="12"/>
  <c r="ET58" i="12"/>
  <c r="EX58" i="12"/>
  <c r="FB58" i="12"/>
  <c r="FF58" i="12"/>
  <c r="FJ58" i="12"/>
  <c r="FN58" i="12"/>
  <c r="FR58" i="12"/>
  <c r="FV58" i="12"/>
  <c r="FZ58" i="12"/>
  <c r="GD58" i="12"/>
  <c r="GH58" i="12"/>
  <c r="GL58" i="12"/>
  <c r="GP58" i="12"/>
  <c r="GT58" i="12"/>
  <c r="GX58" i="12"/>
  <c r="HB58" i="12"/>
  <c r="HF58" i="12"/>
  <c r="HJ58" i="12"/>
  <c r="HN58" i="12"/>
  <c r="HR58" i="12"/>
  <c r="HV58" i="12"/>
  <c r="HZ58" i="12"/>
  <c r="ID58" i="12"/>
  <c r="IH58" i="12"/>
  <c r="IL58" i="12"/>
  <c r="IP58" i="12"/>
  <c r="C54" i="12"/>
  <c r="D54" i="12"/>
  <c r="H54" i="12"/>
  <c r="I54" i="12"/>
  <c r="K54" i="12"/>
  <c r="L54" i="12"/>
  <c r="Q54" i="12"/>
  <c r="S54" i="12"/>
  <c r="AA54" i="12"/>
  <c r="AC54" i="12"/>
  <c r="AI54" i="12"/>
  <c r="AK54" i="12"/>
  <c r="AQ54" i="12"/>
  <c r="AS54" i="12"/>
  <c r="AY54" i="12"/>
  <c r="BA54" i="12"/>
  <c r="BG54" i="12"/>
  <c r="BH54" i="12"/>
  <c r="BO54" i="12"/>
  <c r="BU54" i="12"/>
  <c r="BW54" i="12"/>
  <c r="CC54" i="12"/>
  <c r="CE54" i="12"/>
  <c r="CJ54" i="12"/>
  <c r="CM54" i="12"/>
  <c r="CS54" i="12"/>
  <c r="CU54" i="12"/>
  <c r="CZ54" i="12"/>
  <c r="DC54" i="12"/>
  <c r="DE54" i="12"/>
  <c r="DK54" i="12"/>
  <c r="DS54" i="12"/>
  <c r="DY54" i="12"/>
  <c r="EA54" i="12"/>
  <c r="EI54" i="12"/>
  <c r="EK54" i="12"/>
  <c r="EQ54" i="12"/>
  <c r="ES54" i="12"/>
  <c r="EY54" i="12"/>
  <c r="FG54" i="12"/>
  <c r="FM54" i="12"/>
  <c r="FO54" i="12"/>
  <c r="FU54" i="12"/>
  <c r="FW54" i="12"/>
  <c r="GE54" i="12"/>
  <c r="GG54" i="12"/>
  <c r="GM54" i="12"/>
  <c r="GO54" i="12"/>
  <c r="GU54" i="12"/>
  <c r="HC54" i="12"/>
  <c r="HK54" i="12"/>
  <c r="HS54" i="12"/>
  <c r="HX54" i="12"/>
  <c r="HY54" i="12"/>
  <c r="IA54" i="12"/>
  <c r="IG54" i="12"/>
  <c r="II54" i="12"/>
  <c r="A57" i="12"/>
  <c r="A56" i="12" s="1"/>
  <c r="A62" i="12"/>
  <c r="A64" i="12"/>
  <c r="A66" i="12"/>
  <c r="A69" i="12"/>
  <c r="A68" i="12" s="1"/>
  <c r="A71" i="12"/>
  <c r="A70" i="12" s="1"/>
  <c r="A72" i="12"/>
  <c r="A74" i="12"/>
  <c r="A76" i="12"/>
  <c r="A78" i="12"/>
  <c r="A81" i="12"/>
  <c r="A80" i="12" s="1"/>
  <c r="A82" i="12"/>
  <c r="A85" i="12"/>
  <c r="A84" i="12" s="1"/>
  <c r="A87" i="12"/>
  <c r="A86" i="12" s="1"/>
  <c r="A88" i="12"/>
  <c r="A90" i="12"/>
  <c r="A92" i="12"/>
  <c r="A94" i="12"/>
  <c r="A55" i="12"/>
  <c r="A54" i="12" s="1"/>
  <c r="B54" i="12"/>
  <c r="B52" i="12"/>
  <c r="D52" i="12"/>
  <c r="E52" i="12"/>
  <c r="F52" i="12"/>
  <c r="H52" i="12"/>
  <c r="L52" i="12"/>
  <c r="N52" i="12"/>
  <c r="T52" i="12"/>
  <c r="V52" i="12"/>
  <c r="AB52" i="12"/>
  <c r="AC52" i="12"/>
  <c r="AH52" i="12"/>
  <c r="AL52" i="12"/>
  <c r="AN52" i="12"/>
  <c r="AV52" i="12"/>
  <c r="AW52" i="12"/>
  <c r="AX52" i="12"/>
  <c r="BB52" i="12"/>
  <c r="BD52" i="12"/>
  <c r="BE52" i="12"/>
  <c r="BL52" i="12"/>
  <c r="BN52" i="12"/>
  <c r="BP52" i="12"/>
  <c r="BV52" i="12"/>
  <c r="BY52" i="12"/>
  <c r="CB52" i="12"/>
  <c r="CD52" i="12"/>
  <c r="CJ52" i="12"/>
  <c r="CL52" i="12"/>
  <c r="CP52" i="12"/>
  <c r="DD52" i="12"/>
  <c r="DE52" i="12"/>
  <c r="DF52" i="12"/>
  <c r="DH52" i="12"/>
  <c r="DM52" i="12"/>
  <c r="DP52" i="12"/>
  <c r="DR52" i="12"/>
  <c r="DU52" i="12"/>
  <c r="DX52" i="12"/>
  <c r="DZ52" i="12"/>
  <c r="EC52" i="12"/>
  <c r="EH52" i="12"/>
  <c r="EN52" i="12"/>
  <c r="ET52" i="12"/>
  <c r="EV52" i="12"/>
  <c r="EX52" i="12"/>
  <c r="FB52" i="12"/>
  <c r="FD52" i="12"/>
  <c r="FF52" i="12"/>
  <c r="FH52" i="12"/>
  <c r="FN52" i="12"/>
  <c r="FP52" i="12"/>
  <c r="FR52" i="12"/>
  <c r="FV52" i="12"/>
  <c r="FX52" i="12"/>
  <c r="GB52" i="12"/>
  <c r="GD52" i="12"/>
  <c r="GF52" i="12"/>
  <c r="GH52" i="12"/>
  <c r="GJ52" i="12"/>
  <c r="GL52" i="12"/>
  <c r="GR52" i="12"/>
  <c r="GS52" i="12"/>
  <c r="GT52" i="12"/>
  <c r="GV52" i="12"/>
  <c r="GX52" i="12"/>
  <c r="HB52" i="12"/>
  <c r="HD52" i="12"/>
  <c r="HE52" i="12"/>
  <c r="HH52" i="12"/>
  <c r="HJ52" i="12"/>
  <c r="HN52" i="12"/>
  <c r="HP52" i="12"/>
  <c r="HT52" i="12"/>
  <c r="HU52" i="12"/>
  <c r="HV52" i="12"/>
  <c r="HZ52" i="12"/>
  <c r="IB52" i="12"/>
  <c r="ID52" i="12"/>
  <c r="IJ52" i="12"/>
  <c r="IL52" i="12"/>
  <c r="IN52" i="12"/>
  <c r="IO52" i="12"/>
  <c r="IP52" i="12"/>
  <c r="G54" i="12"/>
  <c r="O54" i="12"/>
  <c r="W54" i="12"/>
  <c r="AE54" i="12"/>
  <c r="AM54" i="12"/>
  <c r="AU54" i="12"/>
  <c r="AV54" i="12"/>
  <c r="BC54" i="12"/>
  <c r="BK54" i="12"/>
  <c r="BS54" i="12"/>
  <c r="CA54" i="12"/>
  <c r="CI54" i="12"/>
  <c r="CQ54" i="12"/>
  <c r="CY54" i="12"/>
  <c r="DG54" i="12"/>
  <c r="DO54" i="12"/>
  <c r="DW54" i="12"/>
  <c r="EE54" i="12"/>
  <c r="EM54" i="12"/>
  <c r="EU54" i="12"/>
  <c r="FC54" i="12"/>
  <c r="FK54" i="12"/>
  <c r="FS54" i="12"/>
  <c r="GA54" i="12"/>
  <c r="GI54" i="12"/>
  <c r="GQ54" i="12"/>
  <c r="GY54" i="12"/>
  <c r="HG54" i="12"/>
  <c r="HO54" i="12"/>
  <c r="HP54" i="12"/>
  <c r="HW54" i="12"/>
  <c r="IE54" i="12"/>
  <c r="IM54" i="12"/>
  <c r="F54" i="12"/>
  <c r="J54" i="12"/>
  <c r="N54" i="12"/>
  <c r="R54" i="12"/>
  <c r="V54" i="12"/>
  <c r="Z54" i="12"/>
  <c r="AD54" i="12"/>
  <c r="AH54" i="12"/>
  <c r="AL54" i="12"/>
  <c r="AP54" i="12"/>
  <c r="AT54" i="12"/>
  <c r="AX54" i="12"/>
  <c r="BB54" i="12"/>
  <c r="BF54" i="12"/>
  <c r="BJ54" i="12"/>
  <c r="BN54" i="12"/>
  <c r="BR54" i="12"/>
  <c r="BV54" i="12"/>
  <c r="BZ54" i="12"/>
  <c r="CD54" i="12"/>
  <c r="CH54" i="12"/>
  <c r="CL54" i="12"/>
  <c r="CP54" i="12"/>
  <c r="CT54" i="12"/>
  <c r="CX54" i="12"/>
  <c r="DB54" i="12"/>
  <c r="DF54" i="12"/>
  <c r="DJ54" i="12"/>
  <c r="DN54" i="12"/>
  <c r="DR54" i="12"/>
  <c r="DV54" i="12"/>
  <c r="DZ54" i="12"/>
  <c r="ED54" i="12"/>
  <c r="EH54" i="12"/>
  <c r="EL54" i="12"/>
  <c r="EP54" i="12"/>
  <c r="ET54" i="12"/>
  <c r="EX54" i="12"/>
  <c r="FB54" i="12"/>
  <c r="FF54" i="12"/>
  <c r="FJ54" i="12"/>
  <c r="FN54" i="12"/>
  <c r="FR54" i="12"/>
  <c r="FV54" i="12"/>
  <c r="FZ54" i="12"/>
  <c r="GD54" i="12"/>
  <c r="GH54" i="12"/>
  <c r="GL54" i="12"/>
  <c r="GP54" i="12"/>
  <c r="GT54" i="12"/>
  <c r="GX54" i="12"/>
  <c r="HB54" i="12"/>
  <c r="HF54" i="12"/>
  <c r="HJ54" i="12"/>
  <c r="HN54" i="12"/>
  <c r="HR54" i="12"/>
  <c r="HV54" i="12"/>
  <c r="HZ54" i="12"/>
  <c r="ID54" i="12"/>
  <c r="IH54" i="12"/>
  <c r="IL54" i="12"/>
  <c r="IP54" i="12"/>
  <c r="P52" i="12"/>
  <c r="X52" i="12"/>
  <c r="AF52" i="12"/>
  <c r="AR52" i="12"/>
  <c r="AZ52" i="12"/>
  <c r="BH52" i="12"/>
  <c r="BT52" i="12"/>
  <c r="CF52" i="12"/>
  <c r="CN52" i="12"/>
  <c r="CR52" i="12"/>
  <c r="CZ52" i="12"/>
  <c r="DL52" i="12"/>
  <c r="DT52" i="12"/>
  <c r="EF52" i="12"/>
  <c r="ER52" i="12"/>
  <c r="EZ52" i="12"/>
  <c r="FL52" i="12"/>
  <c r="FT52" i="12"/>
  <c r="GO52" i="12"/>
  <c r="GZ52" i="12"/>
  <c r="HL52" i="12"/>
  <c r="HX52" i="12"/>
  <c r="IF52" i="12"/>
  <c r="AJ52" i="12"/>
  <c r="AQ52" i="12"/>
  <c r="BX52" i="12"/>
  <c r="CA52" i="12"/>
  <c r="CV52" i="12"/>
  <c r="DO52" i="12"/>
  <c r="EB52" i="12"/>
  <c r="EJ52" i="12"/>
  <c r="EQ52" i="12"/>
  <c r="GI52" i="12"/>
  <c r="GN52" i="12"/>
  <c r="GY52" i="12"/>
  <c r="II52" i="12"/>
  <c r="J52" i="12"/>
  <c r="R52" i="12"/>
  <c r="Z52" i="12"/>
  <c r="AD52" i="12"/>
  <c r="AP52" i="12"/>
  <c r="AT52" i="12"/>
  <c r="BF52" i="12"/>
  <c r="BJ52" i="12"/>
  <c r="BR52" i="12"/>
  <c r="BZ52" i="12"/>
  <c r="CH52" i="12"/>
  <c r="CT52" i="12"/>
  <c r="CX52" i="12"/>
  <c r="DB52" i="12"/>
  <c r="DJ52" i="12"/>
  <c r="DN52" i="12"/>
  <c r="DV52" i="12"/>
  <c r="ED52" i="12"/>
  <c r="EL52" i="12"/>
  <c r="EP52" i="12"/>
  <c r="FJ52" i="12"/>
  <c r="FZ52" i="12"/>
  <c r="GP52" i="12"/>
  <c r="HF52" i="12"/>
  <c r="HR52" i="12"/>
  <c r="IH52" i="12"/>
  <c r="B48" i="12"/>
  <c r="H48" i="12"/>
  <c r="I48" i="12"/>
  <c r="L48" i="12"/>
  <c r="N48" i="12"/>
  <c r="P48" i="12"/>
  <c r="T48" i="12"/>
  <c r="W48" i="12"/>
  <c r="X48" i="12"/>
  <c r="AB48" i="12"/>
  <c r="AC48" i="12"/>
  <c r="AD48" i="12"/>
  <c r="AF48" i="12"/>
  <c r="AG48" i="12"/>
  <c r="AJ48" i="12"/>
  <c r="AR48" i="12"/>
  <c r="AS48" i="12"/>
  <c r="AT48" i="12"/>
  <c r="AV48" i="12"/>
  <c r="AW48" i="12"/>
  <c r="AZ48" i="12"/>
  <c r="BD48" i="12"/>
  <c r="BH48" i="12"/>
  <c r="BJ48" i="12"/>
  <c r="BL48" i="12"/>
  <c r="BT48" i="12"/>
  <c r="BX48" i="12"/>
  <c r="BZ48" i="12"/>
  <c r="CB48" i="12"/>
  <c r="CE48" i="12"/>
  <c r="CF48" i="12"/>
  <c r="CG48" i="12"/>
  <c r="CJ48" i="12"/>
  <c r="CM48" i="12"/>
  <c r="CN48" i="12"/>
  <c r="CP48" i="12"/>
  <c r="CR48" i="12"/>
  <c r="CV48" i="12"/>
  <c r="CZ48" i="12"/>
  <c r="DA48" i="12"/>
  <c r="DD48" i="12"/>
  <c r="DF48" i="12"/>
  <c r="DH48" i="12"/>
  <c r="DK48" i="12"/>
  <c r="DL48" i="12"/>
  <c r="DP48" i="12"/>
  <c r="DT48" i="12"/>
  <c r="DU48" i="12"/>
  <c r="DV48" i="12"/>
  <c r="DX48" i="12"/>
  <c r="DY48" i="12"/>
  <c r="EF48" i="12"/>
  <c r="EJ48" i="12"/>
  <c r="EK48" i="12"/>
  <c r="EL48" i="12"/>
  <c r="EN48" i="12"/>
  <c r="EO48" i="12"/>
  <c r="ER48" i="12"/>
  <c r="EV48" i="12"/>
  <c r="EY48" i="12"/>
  <c r="EZ48" i="12"/>
  <c r="FB48" i="12"/>
  <c r="FD48" i="12"/>
  <c r="FJ48" i="12"/>
  <c r="FP48" i="12"/>
  <c r="FR48" i="12"/>
  <c r="FT48" i="12"/>
  <c r="FV48" i="12"/>
  <c r="FX48" i="12"/>
  <c r="FZ48" i="12"/>
  <c r="GB48" i="12"/>
  <c r="GD48" i="12"/>
  <c r="GF48" i="12"/>
  <c r="GG48" i="12"/>
  <c r="GH48" i="12"/>
  <c r="GI48" i="12"/>
  <c r="GJ48" i="12"/>
  <c r="GK48" i="12"/>
  <c r="GL48" i="12"/>
  <c r="GM48" i="12"/>
  <c r="GN48" i="12"/>
  <c r="GO48" i="12"/>
  <c r="GP48" i="12"/>
  <c r="GQ48" i="12"/>
  <c r="GR48" i="12"/>
  <c r="GS48" i="12"/>
  <c r="GT48" i="12"/>
  <c r="GU48" i="12"/>
  <c r="GV48" i="12"/>
  <c r="GW48" i="12"/>
  <c r="GX48" i="12"/>
  <c r="GY48" i="12"/>
  <c r="GZ48" i="12"/>
  <c r="HA48" i="12"/>
  <c r="HB48" i="12"/>
  <c r="HC48" i="12"/>
  <c r="HD48" i="12"/>
  <c r="HE48" i="12"/>
  <c r="HH48" i="12"/>
  <c r="HJ48" i="12"/>
  <c r="HL48" i="12"/>
  <c r="HN48" i="12"/>
  <c r="HO48" i="12"/>
  <c r="HP48" i="12"/>
  <c r="HR48" i="12"/>
  <c r="HT48" i="12"/>
  <c r="HV48" i="12"/>
  <c r="HX48" i="12"/>
  <c r="IB48" i="12"/>
  <c r="ID48" i="12"/>
  <c r="IF48" i="12"/>
  <c r="IH48" i="12"/>
  <c r="IJ48" i="12"/>
  <c r="IL48" i="12"/>
  <c r="IN48" i="12"/>
  <c r="IP48" i="12"/>
  <c r="A49" i="12"/>
  <c r="A48" i="12" s="1"/>
  <c r="D48" i="12"/>
  <c r="AN48" i="12"/>
  <c r="BP48" i="12"/>
  <c r="EB48" i="12"/>
  <c r="FH48" i="12"/>
  <c r="FL48" i="12"/>
  <c r="F48" i="12"/>
  <c r="J48" i="12"/>
  <c r="R48" i="12"/>
  <c r="V48" i="12"/>
  <c r="Z48" i="12"/>
  <c r="AH48" i="12"/>
  <c r="AL48" i="12"/>
  <c r="AP48" i="12"/>
  <c r="AX48" i="12"/>
  <c r="BB48" i="12"/>
  <c r="BF48" i="12"/>
  <c r="BN48" i="12"/>
  <c r="BR48" i="12"/>
  <c r="BV48" i="12"/>
  <c r="CD48" i="12"/>
  <c r="CH48" i="12"/>
  <c r="CL48" i="12"/>
  <c r="CT48" i="12"/>
  <c r="CX48" i="12"/>
  <c r="DB48" i="12"/>
  <c r="DJ48" i="12"/>
  <c r="DN48" i="12"/>
  <c r="DR48" i="12"/>
  <c r="DZ48" i="12"/>
  <c r="ED48" i="12"/>
  <c r="EH48" i="12"/>
  <c r="EP48" i="12"/>
  <c r="ET48" i="12"/>
  <c r="EX48" i="12"/>
  <c r="FF48" i="12"/>
  <c r="FN48" i="12"/>
  <c r="HF48" i="12"/>
  <c r="HZ48" i="12"/>
  <c r="C42" i="12"/>
  <c r="E42" i="12"/>
  <c r="G42" i="12"/>
  <c r="H42" i="12"/>
  <c r="I42" i="12"/>
  <c r="K42" i="12"/>
  <c r="L42" i="12"/>
  <c r="M42" i="12"/>
  <c r="O42" i="12"/>
  <c r="S42" i="12"/>
  <c r="W42" i="12"/>
  <c r="AA42" i="12"/>
  <c r="AE42" i="12"/>
  <c r="AI42" i="12"/>
  <c r="AM42" i="12"/>
  <c r="AQ42" i="12"/>
  <c r="AR42" i="12"/>
  <c r="AU42" i="12"/>
  <c r="AV42" i="12"/>
  <c r="AX42" i="12"/>
  <c r="AY42" i="12"/>
  <c r="AZ42" i="12"/>
  <c r="BC42" i="12"/>
  <c r="BD42" i="12"/>
  <c r="BG42" i="12"/>
  <c r="BH42" i="12"/>
  <c r="BI42" i="12"/>
  <c r="BJ42" i="12"/>
  <c r="BK42" i="12"/>
  <c r="BL42" i="12"/>
  <c r="BM42" i="12"/>
  <c r="BN42" i="12"/>
  <c r="BO42" i="12"/>
  <c r="BP42" i="12"/>
  <c r="BQ42" i="12"/>
  <c r="BR42" i="12"/>
  <c r="BS42" i="12"/>
  <c r="BT42" i="12"/>
  <c r="BU42" i="12"/>
  <c r="BW42" i="12"/>
  <c r="CA42" i="12"/>
  <c r="CE42" i="12"/>
  <c r="CI42" i="12"/>
  <c r="CM42" i="12"/>
  <c r="CQ42" i="12"/>
  <c r="CT42" i="12"/>
  <c r="CU42" i="12"/>
  <c r="CY42" i="12"/>
  <c r="DC42" i="12"/>
  <c r="DF42" i="12"/>
  <c r="DG42" i="12"/>
  <c r="DK42" i="12"/>
  <c r="DO42" i="12"/>
  <c r="DP42" i="12"/>
  <c r="DQ42" i="12"/>
  <c r="DS42" i="12"/>
  <c r="DT42" i="12"/>
  <c r="DU42" i="12"/>
  <c r="DW42" i="12"/>
  <c r="DX42" i="12"/>
  <c r="DY42" i="12"/>
  <c r="EA42" i="12"/>
  <c r="EB42" i="12"/>
  <c r="EC42" i="12"/>
  <c r="EE42" i="12"/>
  <c r="EF42" i="12"/>
  <c r="EG42" i="12"/>
  <c r="EI42" i="12"/>
  <c r="EJ42" i="12"/>
  <c r="EK42" i="12"/>
  <c r="EM42" i="12"/>
  <c r="EN42" i="12"/>
  <c r="EO42" i="12"/>
  <c r="EQ42" i="12"/>
  <c r="ER42" i="12"/>
  <c r="ES42" i="12"/>
  <c r="EU42" i="12"/>
  <c r="EY42" i="12"/>
  <c r="FC42" i="12"/>
  <c r="FG42" i="12"/>
  <c r="FK42" i="12"/>
  <c r="FO42" i="12"/>
  <c r="FS42" i="12"/>
  <c r="FV42" i="12"/>
  <c r="FW42" i="12"/>
  <c r="GA42" i="12"/>
  <c r="GB42" i="12"/>
  <c r="GD42" i="12"/>
  <c r="GE42" i="12"/>
  <c r="GF42" i="12"/>
  <c r="GI42" i="12"/>
  <c r="GJ42" i="12"/>
  <c r="GM42" i="12"/>
  <c r="GN42" i="12"/>
  <c r="GQ42" i="12"/>
  <c r="GR42" i="12"/>
  <c r="GU42" i="12"/>
  <c r="GV42" i="12"/>
  <c r="GY42" i="12"/>
  <c r="GZ42" i="12"/>
  <c r="HC42" i="12"/>
  <c r="HD42" i="12"/>
  <c r="HE42" i="12"/>
  <c r="HG42" i="12"/>
  <c r="HH42" i="12"/>
  <c r="HI42" i="12"/>
  <c r="HK42" i="12"/>
  <c r="HL42" i="12"/>
  <c r="HM42" i="12"/>
  <c r="HO42" i="12"/>
  <c r="HS42" i="12"/>
  <c r="HW42" i="12"/>
  <c r="IA42" i="12"/>
  <c r="IE42" i="12"/>
  <c r="II42" i="12"/>
  <c r="IM42" i="12"/>
  <c r="A43" i="12"/>
  <c r="A42" i="12" s="1"/>
  <c r="N42" i="12"/>
  <c r="U42" i="12"/>
  <c r="ET42" i="12"/>
  <c r="C40" i="12"/>
  <c r="E40" i="12"/>
  <c r="G40" i="12"/>
  <c r="K40" i="12"/>
  <c r="N40" i="12"/>
  <c r="O40" i="12"/>
  <c r="S40" i="12"/>
  <c r="W40" i="12"/>
  <c r="Y40" i="12"/>
  <c r="AA40" i="12"/>
  <c r="AD40" i="12"/>
  <c r="AE40" i="12"/>
  <c r="AI40" i="12"/>
  <c r="AM40" i="12"/>
  <c r="AQ40" i="12"/>
  <c r="AS40" i="12"/>
  <c r="AT40" i="12"/>
  <c r="AU40" i="12"/>
  <c r="AW40" i="12"/>
  <c r="AY40" i="12"/>
  <c r="BC40" i="12"/>
  <c r="BG40" i="12"/>
  <c r="BH40" i="12"/>
  <c r="BJ40" i="12"/>
  <c r="BK40" i="12"/>
  <c r="BO40" i="12"/>
  <c r="BQ40" i="12"/>
  <c r="BS40" i="12"/>
  <c r="BW40" i="12"/>
  <c r="BZ40" i="12"/>
  <c r="CA40" i="12"/>
  <c r="CD40" i="12"/>
  <c r="CE40" i="12"/>
  <c r="CI40" i="12"/>
  <c r="CM40" i="12"/>
  <c r="CO40" i="12"/>
  <c r="CP40" i="12"/>
  <c r="CQ40" i="12"/>
  <c r="CS40" i="12"/>
  <c r="CT40" i="12"/>
  <c r="CU40" i="12"/>
  <c r="CW40" i="12"/>
  <c r="CY40" i="12"/>
  <c r="DB40" i="12"/>
  <c r="DC40" i="12"/>
  <c r="DF40" i="12"/>
  <c r="DG40" i="12"/>
  <c r="DJ40" i="12"/>
  <c r="DK40" i="12"/>
  <c r="DO40" i="12"/>
  <c r="DS40" i="12"/>
  <c r="DV40" i="12"/>
  <c r="DW40" i="12"/>
  <c r="DZ40" i="12"/>
  <c r="EA40" i="12"/>
  <c r="EE40" i="12"/>
  <c r="EG40" i="12"/>
  <c r="EH40" i="12"/>
  <c r="EI40" i="12"/>
  <c r="EK40" i="12"/>
  <c r="EL40" i="12"/>
  <c r="EM40" i="12"/>
  <c r="EO40" i="12"/>
  <c r="EP40" i="12"/>
  <c r="EQ40" i="12"/>
  <c r="ES40" i="12"/>
  <c r="EU40" i="12"/>
  <c r="EY40" i="12"/>
  <c r="FB40" i="12"/>
  <c r="FC40" i="12"/>
  <c r="FF40" i="12"/>
  <c r="FG40" i="12"/>
  <c r="FK40" i="12"/>
  <c r="FL40" i="12"/>
  <c r="FN40" i="12"/>
  <c r="FO40" i="12"/>
  <c r="FR40" i="12"/>
  <c r="FS40" i="12"/>
  <c r="FV40" i="12"/>
  <c r="FW40" i="12"/>
  <c r="GA40" i="12"/>
  <c r="GC40" i="12"/>
  <c r="GE40" i="12"/>
  <c r="GH40" i="12"/>
  <c r="GI40" i="12"/>
  <c r="GL40" i="12"/>
  <c r="GM40" i="12"/>
  <c r="GQ40" i="12"/>
  <c r="GT40" i="12"/>
  <c r="GU40" i="12"/>
  <c r="GX40" i="12"/>
  <c r="GY40" i="12"/>
  <c r="HB40" i="12"/>
  <c r="HC40" i="12"/>
  <c r="HG40" i="12"/>
  <c r="HJ40" i="12"/>
  <c r="HK40" i="12"/>
  <c r="HN40" i="12"/>
  <c r="HO40" i="12"/>
  <c r="HP40" i="12"/>
  <c r="HR40" i="12"/>
  <c r="HS40" i="12"/>
  <c r="HW40" i="12"/>
  <c r="HY40" i="12"/>
  <c r="IA40" i="12"/>
  <c r="ID40" i="12"/>
  <c r="IE40" i="12"/>
  <c r="IH40" i="12"/>
  <c r="II40" i="12"/>
  <c r="IL40" i="12"/>
  <c r="IM40" i="12"/>
  <c r="IP40" i="12"/>
  <c r="A40" i="12"/>
  <c r="F40" i="12"/>
  <c r="J40" i="12"/>
  <c r="R40" i="12"/>
  <c r="V40" i="12"/>
  <c r="Z40" i="12"/>
  <c r="AH40" i="12"/>
  <c r="AL40" i="12"/>
  <c r="AP40" i="12"/>
  <c r="AX40" i="12"/>
  <c r="BB40" i="12"/>
  <c r="BF40" i="12"/>
  <c r="BN40" i="12"/>
  <c r="BR40" i="12"/>
  <c r="BV40" i="12"/>
  <c r="CH40" i="12"/>
  <c r="CL40" i="12"/>
  <c r="CX40" i="12"/>
  <c r="DN40" i="12"/>
  <c r="DR40" i="12"/>
  <c r="ED40" i="12"/>
  <c r="ET40" i="12"/>
  <c r="EX40" i="12"/>
  <c r="FJ40" i="12"/>
  <c r="FZ40" i="12"/>
  <c r="GD40" i="12"/>
  <c r="GP40" i="12"/>
  <c r="HF40" i="12"/>
  <c r="HV40" i="12"/>
  <c r="HZ40" i="12"/>
  <c r="C38" i="12"/>
  <c r="D38" i="12"/>
  <c r="E38" i="12"/>
  <c r="H38" i="12"/>
  <c r="I38" i="12"/>
  <c r="L38" i="12"/>
  <c r="M38" i="12"/>
  <c r="O38" i="12"/>
  <c r="P38" i="12"/>
  <c r="Q38" i="12"/>
  <c r="T38" i="12"/>
  <c r="U38" i="12"/>
  <c r="X38" i="12"/>
  <c r="Y38" i="12"/>
  <c r="AA38" i="12"/>
  <c r="AB38" i="12"/>
  <c r="AC38" i="12"/>
  <c r="AF38" i="12"/>
  <c r="AG38" i="12"/>
  <c r="AJ38" i="12"/>
  <c r="AK38" i="12"/>
  <c r="AN38" i="12"/>
  <c r="AO38" i="12"/>
  <c r="AR38" i="12"/>
  <c r="AS38" i="12"/>
  <c r="AV38" i="12"/>
  <c r="AW38" i="12"/>
  <c r="AZ38" i="12"/>
  <c r="BD38" i="12"/>
  <c r="BE38" i="12"/>
  <c r="BH38" i="12"/>
  <c r="BI38" i="12"/>
  <c r="BL38" i="12"/>
  <c r="BM38" i="12"/>
  <c r="BP38" i="12"/>
  <c r="BQ38" i="12"/>
  <c r="BT38" i="12"/>
  <c r="BU38" i="12"/>
  <c r="BX38" i="12"/>
  <c r="BY38" i="12"/>
  <c r="CA38" i="12"/>
  <c r="CB38" i="12"/>
  <c r="CC38" i="12"/>
  <c r="CF38" i="12"/>
  <c r="CH38" i="12"/>
  <c r="CJ38" i="12"/>
  <c r="CK38" i="12"/>
  <c r="CL38" i="12"/>
  <c r="CN38" i="12"/>
  <c r="CO38" i="12"/>
  <c r="CP38" i="12"/>
  <c r="CR38" i="12"/>
  <c r="CS38" i="12"/>
  <c r="CT38" i="12"/>
  <c r="CV38" i="12"/>
  <c r="CW38" i="12"/>
  <c r="CX38" i="12"/>
  <c r="CZ38" i="12"/>
  <c r="DA38" i="12"/>
  <c r="DB38" i="12"/>
  <c r="DD38" i="12"/>
  <c r="DE38" i="12"/>
  <c r="DF38" i="12"/>
  <c r="DH38" i="12"/>
  <c r="DI38" i="12"/>
  <c r="DJ38" i="12"/>
  <c r="DL38" i="12"/>
  <c r="DP38" i="12"/>
  <c r="DQ38" i="12"/>
  <c r="DT38" i="12"/>
  <c r="DU38" i="12"/>
  <c r="DW38" i="12"/>
  <c r="DX38" i="12"/>
  <c r="DY38" i="12"/>
  <c r="EB38" i="12"/>
  <c r="EC38" i="12"/>
  <c r="EF38" i="12"/>
  <c r="EG38" i="12"/>
  <c r="EJ38" i="12"/>
  <c r="EK38" i="12"/>
  <c r="EN38" i="12"/>
  <c r="EO38" i="12"/>
  <c r="ER38" i="12"/>
  <c r="ES38" i="12"/>
  <c r="EV38" i="12"/>
  <c r="EW38" i="12"/>
  <c r="EZ38" i="12"/>
  <c r="FA38" i="12"/>
  <c r="FD38" i="12"/>
  <c r="FE38" i="12"/>
  <c r="FH38" i="12"/>
  <c r="FI38" i="12"/>
  <c r="FK38" i="12"/>
  <c r="FL38" i="12"/>
  <c r="FM38" i="12"/>
  <c r="FP38" i="12"/>
  <c r="FQ38" i="12"/>
  <c r="FT38" i="12"/>
  <c r="FU38" i="12"/>
  <c r="FW38" i="12"/>
  <c r="FX38" i="12"/>
  <c r="FY38" i="12"/>
  <c r="GB38" i="12"/>
  <c r="GC38" i="12"/>
  <c r="GF38" i="12"/>
  <c r="GG38" i="12"/>
  <c r="GI38" i="12"/>
  <c r="GJ38" i="12"/>
  <c r="GK38" i="12"/>
  <c r="GN38" i="12"/>
  <c r="GO38" i="12"/>
  <c r="GR38" i="12"/>
  <c r="GS38" i="12"/>
  <c r="GV38" i="12"/>
  <c r="GW38" i="12"/>
  <c r="GZ38" i="12"/>
  <c r="HA38" i="12"/>
  <c r="HD38" i="12"/>
  <c r="HE38" i="12"/>
  <c r="HH38" i="12"/>
  <c r="HI38" i="12"/>
  <c r="HL38" i="12"/>
  <c r="HM38" i="12"/>
  <c r="HP38" i="12"/>
  <c r="HS38" i="12"/>
  <c r="HT38" i="12"/>
  <c r="HU38" i="12"/>
  <c r="HX38" i="12"/>
  <c r="HY38" i="12"/>
  <c r="IB38" i="12"/>
  <c r="IC38" i="12"/>
  <c r="IE38" i="12"/>
  <c r="IF38" i="12"/>
  <c r="IG38" i="12"/>
  <c r="IJ38" i="12"/>
  <c r="IK38" i="12"/>
  <c r="IN38" i="12"/>
  <c r="IO38" i="12"/>
  <c r="A38" i="12"/>
  <c r="BA38" i="12"/>
  <c r="CG38" i="12"/>
  <c r="DM38" i="12"/>
  <c r="HQ38" i="12"/>
  <c r="B35" i="12"/>
  <c r="B34" i="12" s="1"/>
  <c r="C35" i="12"/>
  <c r="C34" i="12" s="1"/>
  <c r="F36" i="12"/>
  <c r="G36" i="12"/>
  <c r="J36" i="12"/>
  <c r="K36" i="12"/>
  <c r="N36" i="12"/>
  <c r="O36" i="12"/>
  <c r="R36" i="12"/>
  <c r="S36" i="12"/>
  <c r="V36" i="12"/>
  <c r="AA36" i="12"/>
  <c r="AB36" i="12"/>
  <c r="AD36" i="12"/>
  <c r="AE36" i="12"/>
  <c r="AH36" i="12"/>
  <c r="AL36" i="12"/>
  <c r="AM36" i="12"/>
  <c r="AN36" i="12"/>
  <c r="AP36" i="12"/>
  <c r="AQ36" i="12"/>
  <c r="AT36" i="12"/>
  <c r="AU36" i="12"/>
  <c r="AY36" i="12"/>
  <c r="AZ36" i="12"/>
  <c r="BB36" i="12"/>
  <c r="BC36" i="12"/>
  <c r="BF36" i="12"/>
  <c r="BG36" i="12"/>
  <c r="BK36" i="12"/>
  <c r="BN36" i="12"/>
  <c r="BO36" i="12"/>
  <c r="BR36" i="12"/>
  <c r="BS36" i="12"/>
  <c r="BW36" i="12"/>
  <c r="BZ36" i="12"/>
  <c r="CA36" i="12"/>
  <c r="CD36" i="12"/>
  <c r="CE36" i="12"/>
  <c r="CI36" i="12"/>
  <c r="CL36" i="12"/>
  <c r="CM36" i="12"/>
  <c r="CP36" i="12"/>
  <c r="CQ36" i="12"/>
  <c r="CR36" i="12"/>
  <c r="CU36" i="12"/>
  <c r="CX36" i="12"/>
  <c r="CY36" i="12"/>
  <c r="DB36" i="12"/>
  <c r="DD36" i="12"/>
  <c r="DF36" i="12"/>
  <c r="DG36" i="12"/>
  <c r="DJ36" i="12"/>
  <c r="DK36" i="12"/>
  <c r="DN36" i="12"/>
  <c r="DP36" i="12"/>
  <c r="DS36" i="12"/>
  <c r="DV36" i="12"/>
  <c r="DW36" i="12"/>
  <c r="DZ36" i="12"/>
  <c r="EA36" i="12"/>
  <c r="EE36" i="12"/>
  <c r="EH36" i="12"/>
  <c r="EI36" i="12"/>
  <c r="EL36" i="12"/>
  <c r="EM36" i="12"/>
  <c r="EQ36" i="12"/>
  <c r="ET36" i="12"/>
  <c r="EU36" i="12"/>
  <c r="EX36" i="12"/>
  <c r="EY36" i="12"/>
  <c r="FC36" i="12"/>
  <c r="FD36" i="12"/>
  <c r="FF36" i="12"/>
  <c r="FG36" i="12"/>
  <c r="FJ36" i="12"/>
  <c r="FO36" i="12"/>
  <c r="FP36" i="12"/>
  <c r="FR36" i="12"/>
  <c r="FS36" i="12"/>
  <c r="FV36" i="12"/>
  <c r="FZ36" i="12"/>
  <c r="GA36" i="12"/>
  <c r="GB36" i="12"/>
  <c r="GD36" i="12"/>
  <c r="GE36" i="12"/>
  <c r="GH36" i="12"/>
  <c r="GI36" i="12"/>
  <c r="GK36" i="12"/>
  <c r="GM36" i="12"/>
  <c r="GP36" i="12"/>
  <c r="GQ36" i="12"/>
  <c r="GS36" i="12"/>
  <c r="GT36" i="12"/>
  <c r="GU36" i="12"/>
  <c r="GW36" i="12"/>
  <c r="GY36" i="12"/>
  <c r="HB36" i="12"/>
  <c r="HC36" i="12"/>
  <c r="HE36" i="12"/>
  <c r="HF36" i="12"/>
  <c r="HG36" i="12"/>
  <c r="HI36" i="12"/>
  <c r="HK36" i="12"/>
  <c r="HN36" i="12"/>
  <c r="HO36" i="12"/>
  <c r="HQ36" i="12"/>
  <c r="HR36" i="12"/>
  <c r="HS36" i="12"/>
  <c r="HU36" i="12"/>
  <c r="HW36" i="12"/>
  <c r="HZ36" i="12"/>
  <c r="IA36" i="12"/>
  <c r="IC36" i="12"/>
  <c r="ID36" i="12"/>
  <c r="IE36" i="12"/>
  <c r="IG36" i="12"/>
  <c r="II36" i="12"/>
  <c r="IL36" i="12"/>
  <c r="IM36" i="12"/>
  <c r="IO36" i="12"/>
  <c r="IP36" i="12"/>
  <c r="Y36" i="12"/>
  <c r="DQ36" i="12"/>
  <c r="GJ36" i="12"/>
  <c r="C28" i="12"/>
  <c r="F28" i="12"/>
  <c r="G28" i="12"/>
  <c r="H28" i="12"/>
  <c r="K28" i="12"/>
  <c r="L28" i="12"/>
  <c r="O28" i="12"/>
  <c r="P28" i="12"/>
  <c r="T28" i="12"/>
  <c r="V28" i="12"/>
  <c r="W28" i="12"/>
  <c r="X28" i="12"/>
  <c r="Z28" i="12"/>
  <c r="AA28" i="12"/>
  <c r="AE28" i="12"/>
  <c r="AF28" i="12"/>
  <c r="AG28" i="12"/>
  <c r="AI28" i="12"/>
  <c r="AJ28" i="12"/>
  <c r="AM28" i="12"/>
  <c r="AO28" i="12"/>
  <c r="AQ28" i="12"/>
  <c r="AR28" i="12"/>
  <c r="AS28" i="12"/>
  <c r="AU28" i="12"/>
  <c r="AV28" i="12"/>
  <c r="AY28" i="12"/>
  <c r="BA28" i="12"/>
  <c r="BC28" i="12"/>
  <c r="BD28" i="12"/>
  <c r="BE28" i="12"/>
  <c r="BG28" i="12"/>
  <c r="BH28" i="12"/>
  <c r="BK28" i="12"/>
  <c r="BM28" i="12"/>
  <c r="BO28" i="12"/>
  <c r="BP28" i="12"/>
  <c r="BQ28" i="12"/>
  <c r="BS28" i="12"/>
  <c r="BT28" i="12"/>
  <c r="BW28" i="12"/>
  <c r="BY28" i="12"/>
  <c r="CA28" i="12"/>
  <c r="CB28" i="12"/>
  <c r="CC28" i="12"/>
  <c r="CE28" i="12"/>
  <c r="CF28" i="12"/>
  <c r="CI28" i="12"/>
  <c r="CL28" i="12"/>
  <c r="CM28" i="12"/>
  <c r="CN28" i="12"/>
  <c r="CQ28" i="12"/>
  <c r="CR28" i="12"/>
  <c r="CU28" i="12"/>
  <c r="CX28" i="12"/>
  <c r="CZ28" i="12"/>
  <c r="DB28" i="12"/>
  <c r="DC28" i="12"/>
  <c r="DD28" i="12"/>
  <c r="DG28" i="12"/>
  <c r="DL28" i="12"/>
  <c r="DO28" i="12"/>
  <c r="DP28" i="12"/>
  <c r="DR28" i="12"/>
  <c r="DS28" i="12"/>
  <c r="DT28" i="12"/>
  <c r="DX28" i="12"/>
  <c r="EA28" i="12"/>
  <c r="EB28" i="12"/>
  <c r="ED28" i="12"/>
  <c r="EE28" i="12"/>
  <c r="EH28" i="12"/>
  <c r="EI28" i="12"/>
  <c r="EJ28" i="12"/>
  <c r="EM28" i="12"/>
  <c r="EN28" i="12"/>
  <c r="EQ28" i="12"/>
  <c r="ET28" i="12"/>
  <c r="EV28" i="12"/>
  <c r="EX28" i="12"/>
  <c r="EY28" i="12"/>
  <c r="EZ28" i="12"/>
  <c r="FC28" i="12"/>
  <c r="FH28" i="12"/>
  <c r="FK28" i="12"/>
  <c r="FL28" i="12"/>
  <c r="FN28" i="12"/>
  <c r="FO28" i="12"/>
  <c r="FP28" i="12"/>
  <c r="FT28" i="12"/>
  <c r="FW28" i="12"/>
  <c r="FX28" i="12"/>
  <c r="FZ28" i="12"/>
  <c r="GA28" i="12"/>
  <c r="GD28" i="12"/>
  <c r="GE28" i="12"/>
  <c r="GF28" i="12"/>
  <c r="GI28" i="12"/>
  <c r="GJ28" i="12"/>
  <c r="GL28" i="12"/>
  <c r="GM28" i="12"/>
  <c r="GN28" i="12"/>
  <c r="GP28" i="12"/>
  <c r="GR28" i="12"/>
  <c r="GU28" i="12"/>
  <c r="GV28" i="12"/>
  <c r="GY28" i="12"/>
  <c r="HB28" i="12"/>
  <c r="HC28" i="12"/>
  <c r="HD28" i="12"/>
  <c r="HG28" i="12"/>
  <c r="HH28" i="12"/>
  <c r="HK28" i="12"/>
  <c r="HL28" i="12"/>
  <c r="HP28" i="12"/>
  <c r="HR28" i="12"/>
  <c r="HS28" i="12"/>
  <c r="HT28" i="12"/>
  <c r="HV28" i="12"/>
  <c r="HW28" i="12"/>
  <c r="IA28" i="12"/>
  <c r="IB28" i="12"/>
  <c r="IE28" i="12"/>
  <c r="IF28" i="12"/>
  <c r="IH28" i="12"/>
  <c r="II28" i="12"/>
  <c r="IJ28" i="12"/>
  <c r="IL28" i="12"/>
  <c r="IN28" i="12"/>
  <c r="Q28" i="12"/>
  <c r="AD28" i="12"/>
  <c r="D111" i="1" l="1"/>
  <c r="E76" i="1" l="1"/>
  <c r="E47" i="12" l="1"/>
  <c r="F47" i="12"/>
  <c r="G47" i="12"/>
  <c r="H47" i="12"/>
  <c r="I47" i="12"/>
  <c r="J47" i="12"/>
  <c r="K47" i="12"/>
  <c r="L47" i="12"/>
  <c r="M47" i="12"/>
  <c r="N47" i="12"/>
  <c r="O47" i="12"/>
  <c r="P47" i="12"/>
  <c r="Q47" i="12"/>
  <c r="R47" i="12"/>
  <c r="S47" i="12"/>
  <c r="T47" i="12"/>
  <c r="U47" i="12"/>
  <c r="V47" i="12"/>
  <c r="W47" i="12"/>
  <c r="X47" i="12"/>
  <c r="Y47" i="12"/>
  <c r="Z47" i="12"/>
  <c r="AA47" i="12"/>
  <c r="AB47" i="12"/>
  <c r="AC47" i="12"/>
  <c r="AD47" i="12"/>
  <c r="AE47" i="12"/>
  <c r="AF47" i="12"/>
  <c r="AG47" i="12"/>
  <c r="AH47" i="12"/>
  <c r="AI47" i="12"/>
  <c r="AJ47" i="12"/>
  <c r="AK47" i="12"/>
  <c r="AL47" i="12"/>
  <c r="AM47" i="12"/>
  <c r="AN47" i="12"/>
  <c r="AO47" i="12"/>
  <c r="AP47" i="12"/>
  <c r="AQ47" i="12"/>
  <c r="AR47" i="12"/>
  <c r="AS47" i="12"/>
  <c r="AT47" i="12"/>
  <c r="AU47" i="12"/>
  <c r="AV47" i="12"/>
  <c r="AW47" i="12"/>
  <c r="AX47" i="12"/>
  <c r="AY47" i="12"/>
  <c r="AZ47" i="12"/>
  <c r="BA47" i="12"/>
  <c r="BB47" i="12"/>
  <c r="BC47" i="12"/>
  <c r="BD47" i="12"/>
  <c r="BE47" i="12"/>
  <c r="BF47" i="12"/>
  <c r="BG47" i="12"/>
  <c r="BH47" i="12"/>
  <c r="BI47" i="12"/>
  <c r="BJ47" i="12"/>
  <c r="BK47" i="12"/>
  <c r="BL47" i="12"/>
  <c r="BM47" i="12"/>
  <c r="BN47" i="12"/>
  <c r="BO47" i="12"/>
  <c r="BP47" i="12"/>
  <c r="BQ47" i="12"/>
  <c r="BR47" i="12"/>
  <c r="BS47" i="12"/>
  <c r="BT47" i="12"/>
  <c r="BU47" i="12"/>
  <c r="BV47" i="12"/>
  <c r="BW47" i="12"/>
  <c r="BX47" i="12"/>
  <c r="BY47" i="12"/>
  <c r="BZ47" i="12"/>
  <c r="CA47" i="12"/>
  <c r="CB47" i="12"/>
  <c r="CC47" i="12"/>
  <c r="CD47" i="12"/>
  <c r="CE47" i="12"/>
  <c r="CF47" i="12"/>
  <c r="CG47" i="12"/>
  <c r="CH47" i="12"/>
  <c r="CI47" i="12"/>
  <c r="CJ47" i="12"/>
  <c r="CK47" i="12"/>
  <c r="CL47" i="12"/>
  <c r="CM47" i="12"/>
  <c r="CN47" i="12"/>
  <c r="CO47" i="12"/>
  <c r="CP47" i="12"/>
  <c r="CQ47" i="12"/>
  <c r="CR47" i="12"/>
  <c r="CS47" i="12"/>
  <c r="CT47" i="12"/>
  <c r="CU47" i="12"/>
  <c r="CV47" i="12"/>
  <c r="CW47" i="12"/>
  <c r="CX47" i="12"/>
  <c r="CY47" i="12"/>
  <c r="CZ47" i="12"/>
  <c r="DA47" i="12"/>
  <c r="DB47" i="12"/>
  <c r="DC47" i="12"/>
  <c r="DD47" i="12"/>
  <c r="DE47" i="12"/>
  <c r="DF47" i="12"/>
  <c r="DG47" i="12"/>
  <c r="DH47" i="12"/>
  <c r="DI47" i="12"/>
  <c r="DJ47" i="12"/>
  <c r="DK47" i="12"/>
  <c r="DL47" i="12"/>
  <c r="DM47" i="12"/>
  <c r="DN47" i="12"/>
  <c r="DO47" i="12"/>
  <c r="DP47" i="12"/>
  <c r="DQ47" i="12"/>
  <c r="DR47" i="12"/>
  <c r="DS47" i="12"/>
  <c r="DT47" i="12"/>
  <c r="DU47" i="12"/>
  <c r="DV47" i="12"/>
  <c r="DW47" i="12"/>
  <c r="DX47" i="12"/>
  <c r="DY47" i="12"/>
  <c r="DZ47" i="12"/>
  <c r="EA47" i="12"/>
  <c r="EB47" i="12"/>
  <c r="EC47" i="12"/>
  <c r="ED47" i="12"/>
  <c r="EE47" i="12"/>
  <c r="EF47" i="12"/>
  <c r="EG47" i="12"/>
  <c r="EH47" i="12"/>
  <c r="EI47" i="12"/>
  <c r="EJ47" i="12"/>
  <c r="EK47" i="12"/>
  <c r="EL47" i="12"/>
  <c r="EM47" i="12"/>
  <c r="EN47" i="12"/>
  <c r="EO47" i="12"/>
  <c r="EP47" i="12"/>
  <c r="EQ47" i="12"/>
  <c r="ER47" i="12"/>
  <c r="ES47" i="12"/>
  <c r="ET47" i="12"/>
  <c r="EU47" i="12"/>
  <c r="EV47" i="12"/>
  <c r="EW47" i="12"/>
  <c r="EX47" i="12"/>
  <c r="EY47" i="12"/>
  <c r="EZ47" i="12"/>
  <c r="FA47" i="12"/>
  <c r="FB47" i="12"/>
  <c r="FC47" i="12"/>
  <c r="FD47" i="12"/>
  <c r="FE47" i="12"/>
  <c r="FF47" i="12"/>
  <c r="FG47" i="12"/>
  <c r="FH47" i="12"/>
  <c r="FI47" i="12"/>
  <c r="FJ47" i="12"/>
  <c r="FK47" i="12"/>
  <c r="FL47" i="12"/>
  <c r="FM47" i="12"/>
  <c r="FN47" i="12"/>
  <c r="FO47" i="12"/>
  <c r="FP47" i="12"/>
  <c r="FQ47" i="12"/>
  <c r="FR47" i="12"/>
  <c r="FS47" i="12"/>
  <c r="FT47" i="12"/>
  <c r="FU47" i="12"/>
  <c r="FV47" i="12"/>
  <c r="FW47" i="12"/>
  <c r="FX47" i="12"/>
  <c r="FY47" i="12"/>
  <c r="FZ47" i="12"/>
  <c r="GA47" i="12"/>
  <c r="GB47" i="12"/>
  <c r="GC47" i="12"/>
  <c r="GD47" i="12"/>
  <c r="GE47" i="12"/>
  <c r="GF47" i="12"/>
  <c r="GG47" i="12"/>
  <c r="GH47" i="12"/>
  <c r="GI47" i="12"/>
  <c r="GJ47" i="12"/>
  <c r="GK47" i="12"/>
  <c r="GL47" i="12"/>
  <c r="GM47" i="12"/>
  <c r="GN47" i="12"/>
  <c r="GO47" i="12"/>
  <c r="GP47" i="12"/>
  <c r="GQ47" i="12"/>
  <c r="GR47" i="12"/>
  <c r="GS47" i="12"/>
  <c r="GT47" i="12"/>
  <c r="GU47" i="12"/>
  <c r="GV47" i="12"/>
  <c r="GW47" i="12"/>
  <c r="GX47" i="12"/>
  <c r="GY47" i="12"/>
  <c r="GZ47" i="12"/>
  <c r="HA47" i="12"/>
  <c r="HB47" i="12"/>
  <c r="HC47" i="12"/>
  <c r="HD47" i="12"/>
  <c r="HE47" i="12"/>
  <c r="HF47" i="12"/>
  <c r="HG47" i="12"/>
  <c r="HH47" i="12"/>
  <c r="HI47" i="12"/>
  <c r="HJ47" i="12"/>
  <c r="HK47" i="12"/>
  <c r="HL47" i="12"/>
  <c r="HM47" i="12"/>
  <c r="HN47" i="12"/>
  <c r="HO47" i="12"/>
  <c r="HP47" i="12"/>
  <c r="HQ47" i="12"/>
  <c r="HR47" i="12"/>
  <c r="HS47" i="12"/>
  <c r="HT47" i="12"/>
  <c r="HU47" i="12"/>
  <c r="HV47" i="12"/>
  <c r="HW47" i="12"/>
  <c r="HX47" i="12"/>
  <c r="HY47" i="12"/>
  <c r="HZ47" i="12"/>
  <c r="IA47" i="12"/>
  <c r="IB47" i="12"/>
  <c r="IC47" i="12"/>
  <c r="ID47" i="12"/>
  <c r="IE47" i="12"/>
  <c r="IF47" i="12"/>
  <c r="IG47" i="12"/>
  <c r="IH47" i="12"/>
  <c r="II47" i="12"/>
  <c r="IJ47" i="12"/>
  <c r="IK47" i="12"/>
  <c r="IL47" i="12"/>
  <c r="IM47" i="12"/>
  <c r="IN47" i="12"/>
  <c r="IO47" i="12"/>
  <c r="IP47" i="12"/>
  <c r="D35" i="12"/>
  <c r="D34" i="12" s="1"/>
  <c r="E35" i="12"/>
  <c r="E34" i="12" s="1"/>
  <c r="F35" i="12"/>
  <c r="F34" i="12" s="1"/>
  <c r="G35" i="12"/>
  <c r="G34" i="12" s="1"/>
  <c r="H35" i="12"/>
  <c r="H34" i="12" s="1"/>
  <c r="I35" i="12"/>
  <c r="I34" i="12" s="1"/>
  <c r="J35" i="12"/>
  <c r="J34" i="12" s="1"/>
  <c r="K35" i="12"/>
  <c r="K34" i="12" s="1"/>
  <c r="L35" i="12"/>
  <c r="L34" i="12" s="1"/>
  <c r="M35" i="12"/>
  <c r="M34" i="12" s="1"/>
  <c r="N35" i="12"/>
  <c r="N34" i="12" s="1"/>
  <c r="O35" i="12"/>
  <c r="O34" i="12" s="1"/>
  <c r="P35" i="12"/>
  <c r="P34" i="12" s="1"/>
  <c r="Q35" i="12"/>
  <c r="Q34" i="12" s="1"/>
  <c r="R35" i="12"/>
  <c r="R34" i="12" s="1"/>
  <c r="S35" i="12"/>
  <c r="S34" i="12" s="1"/>
  <c r="T35" i="12"/>
  <c r="T34" i="12" s="1"/>
  <c r="U35" i="12"/>
  <c r="U34" i="12" s="1"/>
  <c r="V35" i="12"/>
  <c r="V34" i="12" s="1"/>
  <c r="W35" i="12"/>
  <c r="W34" i="12" s="1"/>
  <c r="X35" i="12"/>
  <c r="X34" i="12" s="1"/>
  <c r="Y35" i="12"/>
  <c r="Y34" i="12" s="1"/>
  <c r="Z35" i="12"/>
  <c r="Z34" i="12" s="1"/>
  <c r="AA35" i="12"/>
  <c r="AA34" i="12" s="1"/>
  <c r="AB35" i="12"/>
  <c r="AB34" i="12" s="1"/>
  <c r="AC35" i="12"/>
  <c r="AC34" i="12" s="1"/>
  <c r="AD35" i="12"/>
  <c r="AD34" i="12" s="1"/>
  <c r="AE35" i="12"/>
  <c r="AE34" i="12" s="1"/>
  <c r="AF35" i="12"/>
  <c r="AF34" i="12" s="1"/>
  <c r="AG35" i="12"/>
  <c r="AG34" i="12" s="1"/>
  <c r="AH35" i="12"/>
  <c r="AH34" i="12" s="1"/>
  <c r="AI35" i="12"/>
  <c r="AI34" i="12" s="1"/>
  <c r="AJ35" i="12"/>
  <c r="AJ34" i="12" s="1"/>
  <c r="AK35" i="12"/>
  <c r="AK34" i="12" s="1"/>
  <c r="AL35" i="12"/>
  <c r="AL34" i="12" s="1"/>
  <c r="AM35" i="12"/>
  <c r="AM34" i="12" s="1"/>
  <c r="AN35" i="12"/>
  <c r="AN34" i="12" s="1"/>
  <c r="AO35" i="12"/>
  <c r="AO34" i="12" s="1"/>
  <c r="AP35" i="12"/>
  <c r="AP34" i="12" s="1"/>
  <c r="AQ35" i="12"/>
  <c r="AQ34" i="12" s="1"/>
  <c r="AR35" i="12"/>
  <c r="AR34" i="12" s="1"/>
  <c r="AS35" i="12"/>
  <c r="AS34" i="12" s="1"/>
  <c r="AT35" i="12"/>
  <c r="AT34" i="12" s="1"/>
  <c r="AU35" i="12"/>
  <c r="AU34" i="12" s="1"/>
  <c r="AV35" i="12"/>
  <c r="AV34" i="12" s="1"/>
  <c r="AW35" i="12"/>
  <c r="AW34" i="12" s="1"/>
  <c r="AX35" i="12"/>
  <c r="AX34" i="12" s="1"/>
  <c r="AY35" i="12"/>
  <c r="AY34" i="12" s="1"/>
  <c r="AZ35" i="12"/>
  <c r="AZ34" i="12" s="1"/>
  <c r="BA35" i="12"/>
  <c r="BA34" i="12" s="1"/>
  <c r="BB35" i="12"/>
  <c r="BB34" i="12" s="1"/>
  <c r="BC35" i="12"/>
  <c r="BC34" i="12" s="1"/>
  <c r="BD35" i="12"/>
  <c r="BD34" i="12" s="1"/>
  <c r="BE35" i="12"/>
  <c r="BE34" i="12" s="1"/>
  <c r="BF35" i="12"/>
  <c r="BF34" i="12" s="1"/>
  <c r="BG35" i="12"/>
  <c r="BG34" i="12" s="1"/>
  <c r="BH35" i="12"/>
  <c r="BH34" i="12" s="1"/>
  <c r="BI35" i="12"/>
  <c r="BI34" i="12" s="1"/>
  <c r="BJ35" i="12"/>
  <c r="BJ34" i="12" s="1"/>
  <c r="BK35" i="12"/>
  <c r="BK34" i="12" s="1"/>
  <c r="BL35" i="12"/>
  <c r="BL34" i="12" s="1"/>
  <c r="BM35" i="12"/>
  <c r="BM34" i="12" s="1"/>
  <c r="BN35" i="12"/>
  <c r="BN34" i="12" s="1"/>
  <c r="BO35" i="12"/>
  <c r="BO34" i="12" s="1"/>
  <c r="BP35" i="12"/>
  <c r="BP34" i="12" s="1"/>
  <c r="BQ35" i="12"/>
  <c r="BQ34" i="12" s="1"/>
  <c r="BR35" i="12"/>
  <c r="BR34" i="12" s="1"/>
  <c r="BS35" i="12"/>
  <c r="BS34" i="12" s="1"/>
  <c r="BT35" i="12"/>
  <c r="BT34" i="12" s="1"/>
  <c r="BU35" i="12"/>
  <c r="BU34" i="12" s="1"/>
  <c r="BV35" i="12"/>
  <c r="BV34" i="12" s="1"/>
  <c r="BW35" i="12"/>
  <c r="BW34" i="12" s="1"/>
  <c r="BX35" i="12"/>
  <c r="BX34" i="12" s="1"/>
  <c r="BY35" i="12"/>
  <c r="BY34" i="12" s="1"/>
  <c r="BZ35" i="12"/>
  <c r="BZ34" i="12" s="1"/>
  <c r="CA35" i="12"/>
  <c r="CA34" i="12" s="1"/>
  <c r="CB35" i="12"/>
  <c r="CB34" i="12" s="1"/>
  <c r="CC35" i="12"/>
  <c r="CC34" i="12" s="1"/>
  <c r="CD35" i="12"/>
  <c r="CD34" i="12" s="1"/>
  <c r="CE35" i="12"/>
  <c r="CE34" i="12" s="1"/>
  <c r="CF35" i="12"/>
  <c r="CF34" i="12" s="1"/>
  <c r="CG35" i="12"/>
  <c r="CG34" i="12" s="1"/>
  <c r="CH35" i="12"/>
  <c r="CH34" i="12" s="1"/>
  <c r="CI35" i="12"/>
  <c r="CI34" i="12" s="1"/>
  <c r="CJ35" i="12"/>
  <c r="CJ34" i="12" s="1"/>
  <c r="CK35" i="12"/>
  <c r="CK34" i="12" s="1"/>
  <c r="CL35" i="12"/>
  <c r="CL34" i="12" s="1"/>
  <c r="CM35" i="12"/>
  <c r="CM34" i="12" s="1"/>
  <c r="CN35" i="12"/>
  <c r="CN34" i="12" s="1"/>
  <c r="CO35" i="12"/>
  <c r="CO34" i="12" s="1"/>
  <c r="CP35" i="12"/>
  <c r="CP34" i="12" s="1"/>
  <c r="CQ35" i="12"/>
  <c r="CQ34" i="12" s="1"/>
  <c r="CR35" i="12"/>
  <c r="CR34" i="12" s="1"/>
  <c r="CS35" i="12"/>
  <c r="CS34" i="12" s="1"/>
  <c r="CT35" i="12"/>
  <c r="CT34" i="12" s="1"/>
  <c r="CU35" i="12"/>
  <c r="CU34" i="12" s="1"/>
  <c r="CV35" i="12"/>
  <c r="CV34" i="12" s="1"/>
  <c r="CW35" i="12"/>
  <c r="CW34" i="12" s="1"/>
  <c r="CX35" i="12"/>
  <c r="CX34" i="12" s="1"/>
  <c r="CY35" i="12"/>
  <c r="CY34" i="12" s="1"/>
  <c r="CZ35" i="12"/>
  <c r="CZ34" i="12" s="1"/>
  <c r="DA35" i="12"/>
  <c r="DA34" i="12" s="1"/>
  <c r="DB35" i="12"/>
  <c r="DB34" i="12" s="1"/>
  <c r="DC35" i="12"/>
  <c r="DC34" i="12" s="1"/>
  <c r="DD35" i="12"/>
  <c r="DD34" i="12" s="1"/>
  <c r="DE35" i="12"/>
  <c r="DE34" i="12" s="1"/>
  <c r="DF35" i="12"/>
  <c r="DF34" i="12" s="1"/>
  <c r="DG35" i="12"/>
  <c r="DG34" i="12" s="1"/>
  <c r="DH35" i="12"/>
  <c r="DH34" i="12" s="1"/>
  <c r="DI35" i="12"/>
  <c r="DI34" i="12" s="1"/>
  <c r="DJ35" i="12"/>
  <c r="DJ34" i="12" s="1"/>
  <c r="DK35" i="12"/>
  <c r="DK34" i="12" s="1"/>
  <c r="DL35" i="12"/>
  <c r="DL34" i="12" s="1"/>
  <c r="DM35" i="12"/>
  <c r="DM34" i="12" s="1"/>
  <c r="DN35" i="12"/>
  <c r="DN34" i="12" s="1"/>
  <c r="DO35" i="12"/>
  <c r="DO34" i="12" s="1"/>
  <c r="DP35" i="12"/>
  <c r="DP34" i="12" s="1"/>
  <c r="DQ35" i="12"/>
  <c r="DQ34" i="12" s="1"/>
  <c r="DR35" i="12"/>
  <c r="DR34" i="12" s="1"/>
  <c r="DS35" i="12"/>
  <c r="DS34" i="12" s="1"/>
  <c r="DT35" i="12"/>
  <c r="DT34" i="12" s="1"/>
  <c r="DU35" i="12"/>
  <c r="DU34" i="12" s="1"/>
  <c r="DV35" i="12"/>
  <c r="DV34" i="12" s="1"/>
  <c r="DW35" i="12"/>
  <c r="DW34" i="12" s="1"/>
  <c r="DX35" i="12"/>
  <c r="DX34" i="12" s="1"/>
  <c r="DY35" i="12"/>
  <c r="DY34" i="12" s="1"/>
  <c r="DZ35" i="12"/>
  <c r="DZ34" i="12" s="1"/>
  <c r="EA35" i="12"/>
  <c r="EA34" i="12" s="1"/>
  <c r="EB35" i="12"/>
  <c r="EB34" i="12" s="1"/>
  <c r="EC35" i="12"/>
  <c r="EC34" i="12" s="1"/>
  <c r="ED35" i="12"/>
  <c r="ED34" i="12" s="1"/>
  <c r="EE35" i="12"/>
  <c r="EE34" i="12" s="1"/>
  <c r="EF35" i="12"/>
  <c r="EF34" i="12" s="1"/>
  <c r="EG35" i="12"/>
  <c r="EG34" i="12" s="1"/>
  <c r="EH35" i="12"/>
  <c r="EH34" i="12" s="1"/>
  <c r="EI35" i="12"/>
  <c r="EI34" i="12" s="1"/>
  <c r="EJ35" i="12"/>
  <c r="EJ34" i="12" s="1"/>
  <c r="EK35" i="12"/>
  <c r="EK34" i="12" s="1"/>
  <c r="EL35" i="12"/>
  <c r="EL34" i="12" s="1"/>
  <c r="EM35" i="12"/>
  <c r="EM34" i="12" s="1"/>
  <c r="EN35" i="12"/>
  <c r="EN34" i="12" s="1"/>
  <c r="EO35" i="12"/>
  <c r="EO34" i="12" s="1"/>
  <c r="EP35" i="12"/>
  <c r="EP34" i="12" s="1"/>
  <c r="EQ35" i="12"/>
  <c r="EQ34" i="12" s="1"/>
  <c r="ER35" i="12"/>
  <c r="ER34" i="12" s="1"/>
  <c r="ES35" i="12"/>
  <c r="ES34" i="12" s="1"/>
  <c r="ET35" i="12"/>
  <c r="ET34" i="12" s="1"/>
  <c r="EU35" i="12"/>
  <c r="EU34" i="12" s="1"/>
  <c r="EV35" i="12"/>
  <c r="EV34" i="12" s="1"/>
  <c r="EW35" i="12"/>
  <c r="EW34" i="12" s="1"/>
  <c r="EX35" i="12"/>
  <c r="EX34" i="12" s="1"/>
  <c r="EY35" i="12"/>
  <c r="EY34" i="12" s="1"/>
  <c r="EZ35" i="12"/>
  <c r="EZ34" i="12" s="1"/>
  <c r="FA35" i="12"/>
  <c r="FA34" i="12" s="1"/>
  <c r="FB35" i="12"/>
  <c r="FB34" i="12" s="1"/>
  <c r="FC35" i="12"/>
  <c r="FC34" i="12" s="1"/>
  <c r="FD35" i="12"/>
  <c r="FD34" i="12" s="1"/>
  <c r="FE35" i="12"/>
  <c r="FE34" i="12" s="1"/>
  <c r="FF35" i="12"/>
  <c r="FF34" i="12" s="1"/>
  <c r="FG35" i="12"/>
  <c r="FG34" i="12" s="1"/>
  <c r="FH35" i="12"/>
  <c r="FH34" i="12" s="1"/>
  <c r="FI35" i="12"/>
  <c r="FI34" i="12" s="1"/>
  <c r="FJ35" i="12"/>
  <c r="FJ34" i="12" s="1"/>
  <c r="FK35" i="12"/>
  <c r="FK34" i="12" s="1"/>
  <c r="FL35" i="12"/>
  <c r="FL34" i="12" s="1"/>
  <c r="FM35" i="12"/>
  <c r="FM34" i="12" s="1"/>
  <c r="FN35" i="12"/>
  <c r="FN34" i="12" s="1"/>
  <c r="FO35" i="12"/>
  <c r="FO34" i="12" s="1"/>
  <c r="FP35" i="12"/>
  <c r="FP34" i="12" s="1"/>
  <c r="FQ35" i="12"/>
  <c r="FQ34" i="12" s="1"/>
  <c r="FR35" i="12"/>
  <c r="FR34" i="12" s="1"/>
  <c r="FS35" i="12"/>
  <c r="FS34" i="12" s="1"/>
  <c r="FT35" i="12"/>
  <c r="FT34" i="12" s="1"/>
  <c r="FU35" i="12"/>
  <c r="FU34" i="12" s="1"/>
  <c r="FV35" i="12"/>
  <c r="FV34" i="12" s="1"/>
  <c r="FW35" i="12"/>
  <c r="FW34" i="12" s="1"/>
  <c r="FX35" i="12"/>
  <c r="FX34" i="12" s="1"/>
  <c r="FY35" i="12"/>
  <c r="FY34" i="12" s="1"/>
  <c r="FZ35" i="12"/>
  <c r="FZ34" i="12" s="1"/>
  <c r="GA35" i="12"/>
  <c r="GA34" i="12" s="1"/>
  <c r="GB35" i="12"/>
  <c r="GB34" i="12" s="1"/>
  <c r="GC35" i="12"/>
  <c r="GC34" i="12" s="1"/>
  <c r="GD35" i="12"/>
  <c r="GD34" i="12" s="1"/>
  <c r="GE35" i="12"/>
  <c r="GE34" i="12" s="1"/>
  <c r="GF35" i="12"/>
  <c r="GF34" i="12" s="1"/>
  <c r="GG35" i="12"/>
  <c r="GG34" i="12" s="1"/>
  <c r="GH35" i="12"/>
  <c r="GH34" i="12" s="1"/>
  <c r="GI35" i="12"/>
  <c r="GI34" i="12" s="1"/>
  <c r="GJ35" i="12"/>
  <c r="GJ34" i="12" s="1"/>
  <c r="GK35" i="12"/>
  <c r="GK34" i="12" s="1"/>
  <c r="GL35" i="12"/>
  <c r="GL34" i="12" s="1"/>
  <c r="GM35" i="12"/>
  <c r="GM34" i="12" s="1"/>
  <c r="GN35" i="12"/>
  <c r="GN34" i="12" s="1"/>
  <c r="GO35" i="12"/>
  <c r="GO34" i="12" s="1"/>
  <c r="GP35" i="12"/>
  <c r="GP34" i="12" s="1"/>
  <c r="GQ35" i="12"/>
  <c r="GQ34" i="12" s="1"/>
  <c r="GR35" i="12"/>
  <c r="GR34" i="12" s="1"/>
  <c r="GS35" i="12"/>
  <c r="GS34" i="12" s="1"/>
  <c r="GT35" i="12"/>
  <c r="GT34" i="12" s="1"/>
  <c r="GU35" i="12"/>
  <c r="GU34" i="12" s="1"/>
  <c r="GV35" i="12"/>
  <c r="GV34" i="12" s="1"/>
  <c r="GW35" i="12"/>
  <c r="GW34" i="12" s="1"/>
  <c r="GX35" i="12"/>
  <c r="GX34" i="12" s="1"/>
  <c r="GY35" i="12"/>
  <c r="GY34" i="12" s="1"/>
  <c r="GZ35" i="12"/>
  <c r="GZ34" i="12" s="1"/>
  <c r="HA35" i="12"/>
  <c r="HA34" i="12" s="1"/>
  <c r="HB35" i="12"/>
  <c r="HB34" i="12" s="1"/>
  <c r="HC35" i="12"/>
  <c r="HC34" i="12" s="1"/>
  <c r="HD35" i="12"/>
  <c r="HD34" i="12" s="1"/>
  <c r="HE35" i="12"/>
  <c r="HE34" i="12" s="1"/>
  <c r="HF35" i="12"/>
  <c r="HF34" i="12" s="1"/>
  <c r="HG35" i="12"/>
  <c r="HG34" i="12" s="1"/>
  <c r="HH35" i="12"/>
  <c r="HH34" i="12" s="1"/>
  <c r="HI35" i="12"/>
  <c r="HI34" i="12" s="1"/>
  <c r="HJ35" i="12"/>
  <c r="HJ34" i="12" s="1"/>
  <c r="HK35" i="12"/>
  <c r="HK34" i="12" s="1"/>
  <c r="HL35" i="12"/>
  <c r="HL34" i="12" s="1"/>
  <c r="HM35" i="12"/>
  <c r="HM34" i="12" s="1"/>
  <c r="HN35" i="12"/>
  <c r="HN34" i="12" s="1"/>
  <c r="HO35" i="12"/>
  <c r="HO34" i="12" s="1"/>
  <c r="HP35" i="12"/>
  <c r="HP34" i="12" s="1"/>
  <c r="HQ35" i="12"/>
  <c r="HQ34" i="12" s="1"/>
  <c r="HR35" i="12"/>
  <c r="HR34" i="12" s="1"/>
  <c r="HS35" i="12"/>
  <c r="HS34" i="12" s="1"/>
  <c r="HT35" i="12"/>
  <c r="HT34" i="12" s="1"/>
  <c r="HU35" i="12"/>
  <c r="HU34" i="12" s="1"/>
  <c r="HV35" i="12"/>
  <c r="HV34" i="12" s="1"/>
  <c r="HW35" i="12"/>
  <c r="HW34" i="12" s="1"/>
  <c r="HX35" i="12"/>
  <c r="HX34" i="12" s="1"/>
  <c r="HY35" i="12"/>
  <c r="HY34" i="12" s="1"/>
  <c r="HZ35" i="12"/>
  <c r="HZ34" i="12" s="1"/>
  <c r="IA35" i="12"/>
  <c r="IA34" i="12" s="1"/>
  <c r="IB35" i="12"/>
  <c r="IB34" i="12" s="1"/>
  <c r="IC35" i="12"/>
  <c r="IC34" i="12" s="1"/>
  <c r="ID35" i="12"/>
  <c r="ID34" i="12" s="1"/>
  <c r="IE35" i="12"/>
  <c r="IE34" i="12" s="1"/>
  <c r="IF35" i="12"/>
  <c r="IF34" i="12" s="1"/>
  <c r="IG35" i="12"/>
  <c r="IG34" i="12" s="1"/>
  <c r="IH35" i="12"/>
  <c r="IH34" i="12" s="1"/>
  <c r="II35" i="12"/>
  <c r="II34" i="12" s="1"/>
  <c r="IJ35" i="12"/>
  <c r="IJ34" i="12" s="1"/>
  <c r="IK35" i="12"/>
  <c r="IK34" i="12" s="1"/>
  <c r="IL35" i="12"/>
  <c r="IL34" i="12" s="1"/>
  <c r="IM35" i="12"/>
  <c r="IM34" i="12" s="1"/>
  <c r="IN35" i="12"/>
  <c r="IN34" i="12" s="1"/>
  <c r="IO35" i="12"/>
  <c r="IO34" i="12" s="1"/>
  <c r="IP35" i="12"/>
  <c r="IP34" i="12" s="1"/>
  <c r="A34" i="12"/>
  <c r="A17" i="12"/>
  <c r="F111" i="1"/>
  <c r="E111" i="1"/>
  <c r="G111" i="1"/>
  <c r="H111" i="1"/>
  <c r="I111" i="1"/>
  <c r="J111" i="1"/>
  <c r="K111" i="1"/>
  <c r="L111" i="1"/>
  <c r="M111" i="1"/>
  <c r="N111" i="1"/>
  <c r="O111" i="1"/>
  <c r="P111" i="1"/>
  <c r="Q111" i="1"/>
  <c r="R111" i="1"/>
  <c r="S111" i="1"/>
  <c r="T111" i="1"/>
  <c r="U111" i="1"/>
  <c r="V111" i="1"/>
  <c r="W111" i="1"/>
  <c r="X111" i="1"/>
  <c r="Y111" i="1"/>
  <c r="Z111" i="1"/>
  <c r="AA111" i="1"/>
  <c r="AB111" i="1"/>
  <c r="AC111" i="1"/>
  <c r="AD111" i="1"/>
  <c r="AE111" i="1"/>
  <c r="AF111" i="1"/>
  <c r="AG111" i="1"/>
  <c r="AH111" i="1"/>
  <c r="AI111" i="1"/>
  <c r="AJ111" i="1"/>
  <c r="AK111" i="1"/>
  <c r="AL111" i="1"/>
  <c r="AM111" i="1"/>
  <c r="AN111" i="1"/>
  <c r="AO111" i="1"/>
  <c r="AP111" i="1"/>
  <c r="AQ111" i="1"/>
  <c r="AR111" i="1"/>
  <c r="AS111" i="1"/>
  <c r="AT111" i="1"/>
  <c r="AU111" i="1"/>
  <c r="AV111" i="1"/>
  <c r="AW111" i="1"/>
  <c r="AX111" i="1"/>
  <c r="AY111" i="1"/>
  <c r="AZ111" i="1"/>
  <c r="BA111" i="1"/>
  <c r="BB111" i="1"/>
  <c r="BC111" i="1"/>
  <c r="BD111" i="1"/>
  <c r="BE111" i="1"/>
  <c r="BF111" i="1"/>
  <c r="BG111" i="1"/>
  <c r="BH111" i="1"/>
  <c r="BI111" i="1"/>
  <c r="BJ111" i="1"/>
  <c r="BK111" i="1"/>
  <c r="BL111" i="1"/>
  <c r="BM111" i="1"/>
  <c r="BN111" i="1"/>
  <c r="BO111" i="1"/>
  <c r="BP111" i="1"/>
  <c r="BQ111" i="1"/>
  <c r="BR111" i="1"/>
  <c r="BS111" i="1"/>
  <c r="BT111" i="1"/>
  <c r="BU111" i="1"/>
  <c r="BV111" i="1"/>
  <c r="BW111" i="1"/>
  <c r="BX111" i="1"/>
  <c r="BY111" i="1"/>
  <c r="BZ111" i="1"/>
  <c r="CA111" i="1"/>
  <c r="CB111" i="1"/>
  <c r="CC111" i="1"/>
  <c r="CD111" i="1"/>
  <c r="CE111" i="1"/>
  <c r="CF111" i="1"/>
  <c r="CG111" i="1"/>
  <c r="CH111" i="1"/>
  <c r="CI111" i="1"/>
  <c r="CJ111" i="1"/>
  <c r="CK111" i="1"/>
  <c r="CL111" i="1"/>
  <c r="CM111" i="1"/>
  <c r="CN111" i="1"/>
  <c r="CO111" i="1"/>
  <c r="CP111" i="1"/>
  <c r="CQ111" i="1"/>
  <c r="CR111" i="1"/>
  <c r="CS111" i="1"/>
  <c r="CT111" i="1"/>
  <c r="CU111" i="1"/>
  <c r="CV111" i="1"/>
  <c r="CW111" i="1"/>
  <c r="CX111" i="1"/>
  <c r="CY111" i="1"/>
  <c r="CZ111" i="1"/>
  <c r="DA111" i="1"/>
  <c r="DB111" i="1"/>
  <c r="DC111" i="1"/>
  <c r="DD111" i="1"/>
  <c r="DE111" i="1"/>
  <c r="DF111" i="1"/>
  <c r="DG111" i="1"/>
  <c r="DH111" i="1"/>
  <c r="DI111" i="1"/>
  <c r="DJ111" i="1"/>
  <c r="DK111" i="1"/>
  <c r="DL111" i="1"/>
  <c r="DM111" i="1"/>
  <c r="DN111" i="1"/>
  <c r="DO111" i="1"/>
  <c r="DP111" i="1"/>
  <c r="DQ111" i="1"/>
  <c r="DR111" i="1"/>
  <c r="DS111" i="1"/>
  <c r="DT111" i="1"/>
  <c r="DU111" i="1"/>
  <c r="DV111" i="1"/>
  <c r="DW111" i="1"/>
  <c r="DX111" i="1"/>
  <c r="DY111" i="1"/>
  <c r="DZ111" i="1"/>
  <c r="EA111" i="1"/>
  <c r="EB111" i="1"/>
  <c r="EC111" i="1"/>
  <c r="ED111" i="1"/>
  <c r="EE111" i="1"/>
  <c r="EF111" i="1"/>
  <c r="EG111" i="1"/>
  <c r="EH111" i="1"/>
  <c r="EI111" i="1"/>
  <c r="EJ111" i="1"/>
  <c r="EK111" i="1"/>
  <c r="EL111" i="1"/>
  <c r="EM111" i="1"/>
  <c r="EN111" i="1"/>
  <c r="EO111" i="1"/>
  <c r="EP111" i="1"/>
  <c r="EQ111" i="1"/>
  <c r="ER111" i="1"/>
  <c r="ES111" i="1"/>
  <c r="ET111" i="1"/>
  <c r="EU111" i="1"/>
  <c r="EV111" i="1"/>
  <c r="EW111" i="1"/>
  <c r="EX111" i="1"/>
  <c r="EY111" i="1"/>
  <c r="EZ111" i="1"/>
  <c r="FA111" i="1"/>
  <c r="FB111" i="1"/>
  <c r="FC111" i="1"/>
  <c r="FD111" i="1"/>
  <c r="FE111" i="1"/>
  <c r="FF111" i="1"/>
  <c r="FG111" i="1"/>
  <c r="FH111" i="1"/>
  <c r="FI111" i="1"/>
  <c r="FJ111" i="1"/>
  <c r="FK111" i="1"/>
  <c r="FL111" i="1"/>
  <c r="FM111" i="1"/>
  <c r="FN111" i="1"/>
  <c r="FO111" i="1"/>
  <c r="FP111" i="1"/>
  <c r="FQ111" i="1"/>
  <c r="FR111" i="1"/>
  <c r="FS111" i="1"/>
  <c r="FT111" i="1"/>
  <c r="FU111" i="1"/>
  <c r="FV111" i="1"/>
  <c r="FW111" i="1"/>
  <c r="FX111" i="1"/>
  <c r="FY111" i="1"/>
  <c r="FZ111" i="1"/>
  <c r="GA111" i="1"/>
  <c r="GB111" i="1"/>
  <c r="GC111" i="1"/>
  <c r="GD111" i="1"/>
  <c r="GE111" i="1"/>
  <c r="GF111" i="1"/>
  <c r="GG111" i="1"/>
  <c r="GH111" i="1"/>
  <c r="GI111" i="1"/>
  <c r="GJ111" i="1"/>
  <c r="GK111" i="1"/>
  <c r="GL111" i="1"/>
  <c r="GM111" i="1"/>
  <c r="GN111" i="1"/>
  <c r="GO111" i="1"/>
  <c r="GP111" i="1"/>
  <c r="GQ111" i="1"/>
  <c r="GR111" i="1"/>
  <c r="GS111" i="1"/>
  <c r="GT111" i="1"/>
  <c r="GU111" i="1"/>
  <c r="GV111" i="1"/>
  <c r="GW111" i="1"/>
  <c r="GX111" i="1"/>
  <c r="GY111" i="1"/>
  <c r="GZ111" i="1"/>
  <c r="HA111" i="1"/>
  <c r="HB111" i="1"/>
  <c r="HC111" i="1"/>
  <c r="HD111" i="1"/>
  <c r="HE111" i="1"/>
  <c r="HF111" i="1"/>
  <c r="HG111" i="1"/>
  <c r="HH111" i="1"/>
  <c r="HI111" i="1"/>
  <c r="HJ111" i="1"/>
  <c r="HK111" i="1"/>
  <c r="HL111" i="1"/>
  <c r="HM111" i="1"/>
  <c r="HN111" i="1"/>
  <c r="HO111" i="1"/>
  <c r="HP111" i="1"/>
  <c r="HQ111" i="1"/>
  <c r="HR111" i="1"/>
  <c r="HS111" i="1"/>
  <c r="HT111" i="1"/>
  <c r="HU111" i="1"/>
  <c r="HV111" i="1"/>
  <c r="HW111" i="1"/>
  <c r="HX111" i="1"/>
  <c r="HY111" i="1"/>
  <c r="HZ111" i="1"/>
  <c r="IA111" i="1"/>
  <c r="IB111" i="1"/>
  <c r="IC111" i="1"/>
  <c r="ID111" i="1"/>
  <c r="IE111" i="1"/>
  <c r="IF111" i="1"/>
  <c r="IG111" i="1"/>
  <c r="IH111" i="1"/>
  <c r="II111" i="1"/>
  <c r="IJ111" i="1"/>
  <c r="IK111" i="1"/>
  <c r="IL111" i="1"/>
  <c r="IM111" i="1"/>
  <c r="IN111" i="1"/>
  <c r="IO111" i="1"/>
  <c r="IP111" i="1"/>
  <c r="IQ111" i="1"/>
  <c r="IR111" i="1"/>
  <c r="IS111" i="1"/>
  <c r="A22" i="12" l="1"/>
  <c r="F76" i="1" l="1"/>
  <c r="G76" i="1"/>
  <c r="H76" i="1"/>
  <c r="I76" i="1"/>
  <c r="J76" i="1"/>
  <c r="K76" i="1"/>
  <c r="L76" i="1"/>
  <c r="M76" i="1"/>
  <c r="N76" i="1"/>
  <c r="O76" i="1"/>
  <c r="P76" i="1"/>
  <c r="Q76" i="1"/>
  <c r="R76" i="1"/>
  <c r="S76" i="1"/>
  <c r="T76" i="1"/>
  <c r="U76" i="1"/>
  <c r="V76" i="1"/>
  <c r="W76" i="1"/>
  <c r="X76" i="1"/>
  <c r="Y76" i="1"/>
  <c r="Z76" i="1"/>
  <c r="AA76" i="1"/>
  <c r="AB76" i="1"/>
  <c r="AC76" i="1"/>
  <c r="AD76" i="1"/>
  <c r="AE76" i="1"/>
  <c r="AF76" i="1"/>
  <c r="AG76" i="1"/>
  <c r="AH76" i="1"/>
  <c r="AI76" i="1"/>
  <c r="AJ76" i="1"/>
  <c r="AK76" i="1"/>
  <c r="AL76" i="1"/>
  <c r="AM76" i="1"/>
  <c r="AN76" i="1"/>
  <c r="AO76" i="1"/>
  <c r="AP76" i="1"/>
  <c r="AQ76" i="1"/>
  <c r="AR76" i="1"/>
  <c r="AS76" i="1"/>
  <c r="AT76" i="1"/>
  <c r="AU76" i="1"/>
  <c r="AV76" i="1"/>
  <c r="AW76" i="1"/>
  <c r="AX76" i="1"/>
  <c r="AY76" i="1"/>
  <c r="AZ76" i="1"/>
  <c r="BA76" i="1"/>
  <c r="BB76" i="1"/>
  <c r="BC76" i="1"/>
  <c r="BD76" i="1"/>
  <c r="BE76" i="1"/>
  <c r="BF76" i="1"/>
  <c r="BG76" i="1"/>
  <c r="BH76" i="1"/>
  <c r="BI76" i="1"/>
  <c r="BJ76" i="1"/>
  <c r="BK76" i="1"/>
  <c r="BL76" i="1"/>
  <c r="BM76" i="1"/>
  <c r="BN76" i="1"/>
  <c r="BO76" i="1"/>
  <c r="BP76" i="1"/>
  <c r="BQ76" i="1"/>
  <c r="BR76" i="1"/>
  <c r="BS76" i="1"/>
  <c r="BT76" i="1"/>
  <c r="BU76" i="1"/>
  <c r="BV76" i="1"/>
  <c r="BW76" i="1"/>
  <c r="BX76" i="1"/>
  <c r="BY76" i="1"/>
  <c r="BZ76" i="1"/>
  <c r="CA76" i="1"/>
  <c r="CB76" i="1"/>
  <c r="CC76" i="1"/>
  <c r="CD76" i="1"/>
  <c r="CE76" i="1"/>
  <c r="CF76" i="1"/>
  <c r="CG76" i="1"/>
  <c r="CH76" i="1"/>
  <c r="CI76" i="1"/>
  <c r="CJ76" i="1"/>
  <c r="CK76" i="1"/>
  <c r="CL76" i="1"/>
  <c r="CM76" i="1"/>
  <c r="CN76" i="1"/>
  <c r="CO76" i="1"/>
  <c r="CP76" i="1"/>
  <c r="CQ76" i="1"/>
  <c r="CR76" i="1"/>
  <c r="CS76" i="1"/>
  <c r="CT76" i="1"/>
  <c r="CU76" i="1"/>
  <c r="CV76" i="1"/>
  <c r="CW76" i="1"/>
  <c r="CX76" i="1"/>
  <c r="CY76" i="1"/>
  <c r="CZ76" i="1"/>
  <c r="DA76" i="1"/>
  <c r="DB76" i="1"/>
  <c r="DC76" i="1"/>
  <c r="DD76" i="1"/>
  <c r="DE76" i="1"/>
  <c r="DF76" i="1"/>
  <c r="DG76" i="1"/>
  <c r="DH76" i="1"/>
  <c r="DI76" i="1"/>
  <c r="DJ76" i="1"/>
  <c r="DK76" i="1"/>
  <c r="DL76" i="1"/>
  <c r="DM76" i="1"/>
  <c r="DN76" i="1"/>
  <c r="DO76" i="1"/>
  <c r="DP76" i="1"/>
  <c r="DQ76" i="1"/>
  <c r="DR76" i="1"/>
  <c r="DS76" i="1"/>
  <c r="DT76" i="1"/>
  <c r="DU76" i="1"/>
  <c r="DV76" i="1"/>
  <c r="DW76" i="1"/>
  <c r="DX76" i="1"/>
  <c r="DY76" i="1"/>
  <c r="DZ76" i="1"/>
  <c r="EA76" i="1"/>
  <c r="EB76" i="1"/>
  <c r="EC76" i="1"/>
  <c r="ED76" i="1"/>
  <c r="EE76" i="1"/>
  <c r="EF76" i="1"/>
  <c r="EG76" i="1"/>
  <c r="EH76" i="1"/>
  <c r="EI76" i="1"/>
  <c r="EJ76" i="1"/>
  <c r="EK76" i="1"/>
  <c r="EL76" i="1"/>
  <c r="EM76" i="1"/>
  <c r="EN76" i="1"/>
  <c r="EO76" i="1"/>
  <c r="EP76" i="1"/>
  <c r="EQ76" i="1"/>
  <c r="ER76" i="1"/>
  <c r="ES76" i="1"/>
  <c r="ET76" i="1"/>
  <c r="EU76" i="1"/>
  <c r="EV76" i="1"/>
  <c r="EW76" i="1"/>
  <c r="EX76" i="1"/>
  <c r="EY76" i="1"/>
  <c r="EZ76" i="1"/>
  <c r="FA76" i="1"/>
  <c r="FB76" i="1"/>
  <c r="FC76" i="1"/>
  <c r="FD76" i="1"/>
  <c r="FE76" i="1"/>
  <c r="FF76" i="1"/>
  <c r="FG76" i="1"/>
  <c r="FH76" i="1"/>
  <c r="FI76" i="1"/>
  <c r="FJ76" i="1"/>
  <c r="FK76" i="1"/>
  <c r="FL76" i="1"/>
  <c r="FM76" i="1"/>
  <c r="FN76" i="1"/>
  <c r="FO76" i="1"/>
  <c r="FP76" i="1"/>
  <c r="FQ76" i="1"/>
  <c r="FR76" i="1"/>
  <c r="FS76" i="1"/>
  <c r="FT76" i="1"/>
  <c r="FU76" i="1"/>
  <c r="FV76" i="1"/>
  <c r="FW76" i="1"/>
  <c r="FX76" i="1"/>
  <c r="FY76" i="1"/>
  <c r="FZ76" i="1"/>
  <c r="GA76" i="1"/>
  <c r="GB76" i="1"/>
  <c r="GC76" i="1"/>
  <c r="GD76" i="1"/>
  <c r="GE76" i="1"/>
  <c r="GF76" i="1"/>
  <c r="GG76" i="1"/>
  <c r="GH76" i="1"/>
  <c r="GI76" i="1"/>
  <c r="GJ76" i="1"/>
  <c r="GK76" i="1"/>
  <c r="GL76" i="1"/>
  <c r="GM76" i="1"/>
  <c r="GN76" i="1"/>
  <c r="GO76" i="1"/>
  <c r="GP76" i="1"/>
  <c r="GQ76" i="1"/>
  <c r="GR76" i="1"/>
  <c r="GS76" i="1"/>
  <c r="GT76" i="1"/>
  <c r="GU76" i="1"/>
  <c r="GV76" i="1"/>
  <c r="GW76" i="1"/>
  <c r="GX76" i="1"/>
  <c r="GY76" i="1"/>
  <c r="GZ76" i="1"/>
  <c r="HA76" i="1"/>
  <c r="HB76" i="1"/>
  <c r="HC76" i="1"/>
  <c r="HD76" i="1"/>
  <c r="HE76" i="1"/>
  <c r="HF76" i="1"/>
  <c r="HG76" i="1"/>
  <c r="HH76" i="1"/>
  <c r="HI76" i="1"/>
  <c r="HJ76" i="1"/>
  <c r="HK76" i="1"/>
  <c r="HL76" i="1"/>
  <c r="HM76" i="1"/>
  <c r="HN76" i="1"/>
  <c r="HO76" i="1"/>
  <c r="HP76" i="1"/>
  <c r="HQ76" i="1"/>
  <c r="HR76" i="1"/>
  <c r="HS76" i="1"/>
  <c r="HT76" i="1"/>
  <c r="HU76" i="1"/>
  <c r="HV76" i="1"/>
  <c r="HW76" i="1"/>
  <c r="HX76" i="1"/>
  <c r="HY76" i="1"/>
  <c r="HZ76" i="1"/>
  <c r="IA76" i="1"/>
  <c r="IB76" i="1"/>
  <c r="IC76" i="1"/>
  <c r="ID76" i="1"/>
  <c r="IE76" i="1"/>
  <c r="IF76" i="1"/>
  <c r="IG76" i="1"/>
  <c r="IH76" i="1"/>
  <c r="II76" i="1"/>
  <c r="IJ76" i="1"/>
  <c r="IK76" i="1"/>
  <c r="IL76" i="1"/>
  <c r="IM76" i="1"/>
  <c r="IN76" i="1"/>
  <c r="IO76" i="1"/>
  <c r="IP76" i="1"/>
  <c r="IQ76" i="1"/>
  <c r="IR76" i="1"/>
  <c r="IS76" i="1"/>
  <c r="O48" i="1"/>
  <c r="P48" i="1"/>
  <c r="Q48" i="1"/>
  <c r="R48" i="1"/>
  <c r="S48" i="1"/>
  <c r="T48" i="1"/>
  <c r="U48" i="1"/>
  <c r="V48" i="1"/>
  <c r="W48" i="1"/>
  <c r="X48" i="1"/>
  <c r="Y48" i="1"/>
  <c r="Z48" i="1"/>
  <c r="AA48" i="1"/>
  <c r="AB48" i="1"/>
  <c r="AC48" i="1"/>
  <c r="AD48" i="1"/>
  <c r="AE48" i="1"/>
  <c r="AF48" i="1"/>
  <c r="AG48" i="1"/>
  <c r="AH48" i="1"/>
  <c r="AI48" i="1"/>
  <c r="AJ48" i="1"/>
  <c r="AK48" i="1"/>
  <c r="AL48" i="1"/>
  <c r="AM48" i="1"/>
  <c r="AN48" i="1"/>
  <c r="AO48" i="1"/>
  <c r="AP48" i="1"/>
  <c r="AQ48" i="1"/>
  <c r="AR48" i="1"/>
  <c r="AS48" i="1"/>
  <c r="AT48" i="1"/>
  <c r="AU48" i="1"/>
  <c r="AV48" i="1"/>
  <c r="AW48" i="1"/>
  <c r="AX48" i="1"/>
  <c r="AY48" i="1"/>
  <c r="AZ48" i="1"/>
  <c r="BA48" i="1"/>
  <c r="BB48" i="1"/>
  <c r="BC48" i="1"/>
  <c r="BD48" i="1"/>
  <c r="BE48" i="1"/>
  <c r="BF48" i="1"/>
  <c r="BG48" i="1"/>
  <c r="BH48" i="1"/>
  <c r="BI48" i="1"/>
  <c r="BJ48" i="1"/>
  <c r="BK48" i="1"/>
  <c r="BL48" i="1"/>
  <c r="BM48" i="1"/>
  <c r="BN48" i="1"/>
  <c r="BO48" i="1"/>
  <c r="BP48" i="1"/>
  <c r="BQ48" i="1"/>
  <c r="BR48" i="1"/>
  <c r="BS48" i="1"/>
  <c r="BT48" i="1"/>
  <c r="BU48" i="1"/>
  <c r="BV48" i="1"/>
  <c r="BW48" i="1"/>
  <c r="BX48" i="1"/>
  <c r="BY48" i="1"/>
  <c r="BZ48" i="1"/>
  <c r="CA48" i="1"/>
  <c r="CB48" i="1"/>
  <c r="CC48" i="1"/>
  <c r="CD48" i="1"/>
  <c r="CE48" i="1"/>
  <c r="CF48" i="1"/>
  <c r="CG48" i="1"/>
  <c r="CH48" i="1"/>
  <c r="CI48" i="1"/>
  <c r="CJ48" i="1"/>
  <c r="CK48" i="1"/>
  <c r="CL48" i="1"/>
  <c r="CM48" i="1"/>
  <c r="CN48" i="1"/>
  <c r="CO48" i="1"/>
  <c r="CP48" i="1"/>
  <c r="CQ48" i="1"/>
  <c r="CR48" i="1"/>
  <c r="CS48" i="1"/>
  <c r="CT48" i="1"/>
  <c r="CU48" i="1"/>
  <c r="CV48" i="1"/>
  <c r="CW48" i="1"/>
  <c r="CX48" i="1"/>
  <c r="CY48" i="1"/>
  <c r="CZ48" i="1"/>
  <c r="DA48" i="1"/>
  <c r="DB48" i="1"/>
  <c r="DC48" i="1"/>
  <c r="DD48" i="1"/>
  <c r="DE48" i="1"/>
  <c r="DF48" i="1"/>
  <c r="DG48" i="1"/>
  <c r="DH48" i="1"/>
  <c r="DI48" i="1"/>
  <c r="DJ48" i="1"/>
  <c r="DK48" i="1"/>
  <c r="DL48" i="1"/>
  <c r="DM48" i="1"/>
  <c r="DN48" i="1"/>
  <c r="DO48" i="1"/>
  <c r="DP48" i="1"/>
  <c r="DQ48" i="1"/>
  <c r="DR48" i="1"/>
  <c r="DS48" i="1"/>
  <c r="DT48" i="1"/>
  <c r="DU48" i="1"/>
  <c r="DV48" i="1"/>
  <c r="DW48" i="1"/>
  <c r="DX48" i="1"/>
  <c r="DY48" i="1"/>
  <c r="DZ48" i="1"/>
  <c r="EA48" i="1"/>
  <c r="EB48" i="1"/>
  <c r="EC48" i="1"/>
  <c r="ED48" i="1"/>
  <c r="EE48" i="1"/>
  <c r="EF48" i="1"/>
  <c r="EG48" i="1"/>
  <c r="EH48" i="1"/>
  <c r="EI48" i="1"/>
  <c r="EJ48" i="1"/>
  <c r="EK48" i="1"/>
  <c r="EL48" i="1"/>
  <c r="EM48" i="1"/>
  <c r="EN48" i="1"/>
  <c r="EO48" i="1"/>
  <c r="EP48" i="1"/>
  <c r="EQ48" i="1"/>
  <c r="ER48" i="1"/>
  <c r="ES48" i="1"/>
  <c r="ET48" i="1"/>
  <c r="EU48" i="1"/>
  <c r="EV48" i="1"/>
  <c r="EW48" i="1"/>
  <c r="EX48" i="1"/>
  <c r="EY48" i="1"/>
  <c r="EZ48" i="1"/>
  <c r="FA48" i="1"/>
  <c r="FB48" i="1"/>
  <c r="FC48" i="1"/>
  <c r="FD48" i="1"/>
  <c r="FE48" i="1"/>
  <c r="FF48" i="1"/>
  <c r="FG48" i="1"/>
  <c r="FH48" i="1"/>
  <c r="FI48" i="1"/>
  <c r="FJ48" i="1"/>
  <c r="FK48" i="1"/>
  <c r="FL48" i="1"/>
  <c r="FM48" i="1"/>
  <c r="FN48" i="1"/>
  <c r="FO48" i="1"/>
  <c r="FP48" i="1"/>
  <c r="FQ48" i="1"/>
  <c r="FR48" i="1"/>
  <c r="FS48" i="1"/>
  <c r="FT48" i="1"/>
  <c r="FU48" i="1"/>
  <c r="FV48" i="1"/>
  <c r="FW48" i="1"/>
  <c r="FX48" i="1"/>
  <c r="FY48" i="1"/>
  <c r="FZ48" i="1"/>
  <c r="GA48" i="1"/>
  <c r="GB48" i="1"/>
  <c r="GC48" i="1"/>
  <c r="GD48" i="1"/>
  <c r="GE48" i="1"/>
  <c r="GF48" i="1"/>
  <c r="GG48" i="1"/>
  <c r="GH48" i="1"/>
  <c r="GI48" i="1"/>
  <c r="GJ48" i="1"/>
  <c r="GK48" i="1"/>
  <c r="GL48" i="1"/>
  <c r="GM48" i="1"/>
  <c r="GN48" i="1"/>
  <c r="GO48" i="1"/>
  <c r="GP48" i="1"/>
  <c r="GQ48" i="1"/>
  <c r="GR48" i="1"/>
  <c r="GS48" i="1"/>
  <c r="GT48" i="1"/>
  <c r="GU48" i="1"/>
  <c r="GV48" i="1"/>
  <c r="GW48" i="1"/>
  <c r="GX48" i="1"/>
  <c r="GY48" i="1"/>
  <c r="GZ48" i="1"/>
  <c r="HA48" i="1"/>
  <c r="HB48" i="1"/>
  <c r="HC48" i="1"/>
  <c r="HD48" i="1"/>
  <c r="HE48" i="1"/>
  <c r="HF48" i="1"/>
  <c r="HG48" i="1"/>
  <c r="HH48" i="1"/>
  <c r="HI48" i="1"/>
  <c r="HJ48" i="1"/>
  <c r="HK48" i="1"/>
  <c r="HL48" i="1"/>
  <c r="HM48" i="1"/>
  <c r="HN48" i="1"/>
  <c r="HO48" i="1"/>
  <c r="HP48" i="1"/>
  <c r="HQ48" i="1"/>
  <c r="HR48" i="1"/>
  <c r="HS48" i="1"/>
  <c r="HT48" i="1"/>
  <c r="HU48" i="1"/>
  <c r="HV48" i="1"/>
  <c r="HW48" i="1"/>
  <c r="HX48" i="1"/>
  <c r="HY48" i="1"/>
  <c r="HZ48" i="1"/>
  <c r="IA48" i="1"/>
  <c r="IB48" i="1"/>
  <c r="IC48" i="1"/>
  <c r="ID48" i="1"/>
  <c r="IE48" i="1"/>
  <c r="IF48" i="1"/>
  <c r="IG48" i="1"/>
  <c r="IH48" i="1"/>
  <c r="II48" i="1"/>
  <c r="IJ48" i="1"/>
  <c r="IK48" i="1"/>
  <c r="IL48" i="1"/>
  <c r="IM48" i="1"/>
  <c r="IN48" i="1"/>
  <c r="IO48" i="1"/>
  <c r="IP48" i="1"/>
  <c r="IQ48" i="1"/>
  <c r="IR48" i="1"/>
  <c r="IS48" i="1"/>
  <c r="E48" i="1"/>
  <c r="F48" i="1"/>
  <c r="G48" i="1"/>
  <c r="H48" i="1"/>
  <c r="I48" i="1"/>
  <c r="J48" i="1"/>
  <c r="K48" i="1"/>
  <c r="L48" i="1"/>
  <c r="M48" i="1"/>
  <c r="N48" i="1"/>
  <c r="A16" i="12"/>
  <c r="B16" i="12" s="1"/>
  <c r="B25" i="12"/>
  <c r="A25" i="12"/>
  <c r="A15" i="12"/>
  <c r="B15" i="12" s="1"/>
  <c r="C25" i="12"/>
  <c r="D25" i="12"/>
  <c r="E25" i="12"/>
  <c r="F25" i="12"/>
  <c r="G25" i="12"/>
  <c r="H25" i="12"/>
  <c r="I25" i="12"/>
  <c r="J25" i="12"/>
  <c r="K25" i="12"/>
  <c r="L25" i="12"/>
  <c r="M25" i="12"/>
  <c r="N25" i="12"/>
  <c r="O25" i="12"/>
  <c r="P25" i="12"/>
  <c r="Q25" i="12"/>
  <c r="R25" i="12"/>
  <c r="S25" i="12"/>
  <c r="T25" i="12"/>
  <c r="U25" i="12"/>
  <c r="V25" i="12"/>
  <c r="W25" i="12"/>
  <c r="X25" i="12"/>
  <c r="Y25" i="12"/>
  <c r="Z25" i="12"/>
  <c r="AA25" i="12"/>
  <c r="AB25" i="12"/>
  <c r="AC25" i="12"/>
  <c r="AD25" i="12"/>
  <c r="AE25" i="12"/>
  <c r="AF25" i="12"/>
  <c r="AG25" i="12"/>
  <c r="AH25" i="12"/>
  <c r="AI25" i="12"/>
  <c r="AJ25" i="12"/>
  <c r="AK25" i="12"/>
  <c r="AL25" i="12"/>
  <c r="AM25" i="12"/>
  <c r="AN25" i="12"/>
  <c r="AO25" i="12"/>
  <c r="AP25" i="12"/>
  <c r="AQ25" i="12"/>
  <c r="AR25" i="12"/>
  <c r="AS25" i="12"/>
  <c r="AT25" i="12"/>
  <c r="AU25" i="12"/>
  <c r="AV25" i="12"/>
  <c r="AW25" i="12"/>
  <c r="AX25" i="12"/>
  <c r="AY25" i="12"/>
  <c r="AZ25" i="12"/>
  <c r="BA25" i="12"/>
  <c r="BB25" i="12"/>
  <c r="BC25" i="12"/>
  <c r="BD25" i="12"/>
  <c r="BE25" i="12"/>
  <c r="BF25" i="12"/>
  <c r="BG25" i="12"/>
  <c r="BH25" i="12"/>
  <c r="BI25" i="12"/>
  <c r="BJ25" i="12"/>
  <c r="BK25" i="12"/>
  <c r="BL25" i="12"/>
  <c r="BM25" i="12"/>
  <c r="BN25" i="12"/>
  <c r="BO25" i="12"/>
  <c r="BP25" i="12"/>
  <c r="BQ25" i="12"/>
  <c r="BR25" i="12"/>
  <c r="BS25" i="12"/>
  <c r="BT25" i="12"/>
  <c r="BU25" i="12"/>
  <c r="BV25" i="12"/>
  <c r="BW25" i="12"/>
  <c r="BX25" i="12"/>
  <c r="BY25" i="12"/>
  <c r="BZ25" i="12"/>
  <c r="CA25" i="12"/>
  <c r="CB25" i="12"/>
  <c r="CC25" i="12"/>
  <c r="CD25" i="12"/>
  <c r="CE25" i="12"/>
  <c r="CF25" i="12"/>
  <c r="CG25" i="12"/>
  <c r="CH25" i="12"/>
  <c r="CI25" i="12"/>
  <c r="CJ25" i="12"/>
  <c r="CK25" i="12"/>
  <c r="CL25" i="12"/>
  <c r="CM25" i="12"/>
  <c r="CN25" i="12"/>
  <c r="CO25" i="12"/>
  <c r="CP25" i="12"/>
  <c r="CQ25" i="12"/>
  <c r="CR25" i="12"/>
  <c r="CS25" i="12"/>
  <c r="CT25" i="12"/>
  <c r="CU25" i="12"/>
  <c r="CV25" i="12"/>
  <c r="CW25" i="12"/>
  <c r="CX25" i="12"/>
  <c r="CY25" i="12"/>
  <c r="CZ25" i="12"/>
  <c r="DA25" i="12"/>
  <c r="DB25" i="12"/>
  <c r="DC25" i="12"/>
  <c r="DD25" i="12"/>
  <c r="DE25" i="12"/>
  <c r="DF25" i="12"/>
  <c r="DG25" i="12"/>
  <c r="DH25" i="12"/>
  <c r="DI25" i="12"/>
  <c r="DJ25" i="12"/>
  <c r="DK25" i="12"/>
  <c r="DL25" i="12"/>
  <c r="DM25" i="12"/>
  <c r="DN25" i="12"/>
  <c r="DO25" i="12"/>
  <c r="DP25" i="12"/>
  <c r="DQ25" i="12"/>
  <c r="DR25" i="12"/>
  <c r="DS25" i="12"/>
  <c r="DT25" i="12"/>
  <c r="DU25" i="12"/>
  <c r="DV25" i="12"/>
  <c r="DW25" i="12"/>
  <c r="DX25" i="12"/>
  <c r="DY25" i="12"/>
  <c r="DZ25" i="12"/>
  <c r="EA25" i="12"/>
  <c r="EB25" i="12"/>
  <c r="EC25" i="12"/>
  <c r="ED25" i="12"/>
  <c r="EE25" i="12"/>
  <c r="EF25" i="12"/>
  <c r="EG25" i="12"/>
  <c r="EH25" i="12"/>
  <c r="EI25" i="12"/>
  <c r="EJ25" i="12"/>
  <c r="EK25" i="12"/>
  <c r="EL25" i="12"/>
  <c r="EM25" i="12"/>
  <c r="EN25" i="12"/>
  <c r="EO25" i="12"/>
  <c r="EP25" i="12"/>
  <c r="EQ25" i="12"/>
  <c r="ER25" i="12"/>
  <c r="ES25" i="12"/>
  <c r="ET25" i="12"/>
  <c r="EU25" i="12"/>
  <c r="EV25" i="12"/>
  <c r="EW25" i="12"/>
  <c r="EX25" i="12"/>
  <c r="EY25" i="12"/>
  <c r="EZ25" i="12"/>
  <c r="FA25" i="12"/>
  <c r="FB25" i="12"/>
  <c r="FC25" i="12"/>
  <c r="FD25" i="12"/>
  <c r="FE25" i="12"/>
  <c r="FF25" i="12"/>
  <c r="FG25" i="12"/>
  <c r="FH25" i="12"/>
  <c r="FI25" i="12"/>
  <c r="FJ25" i="12"/>
  <c r="FK25" i="12"/>
  <c r="FL25" i="12"/>
  <c r="FM25" i="12"/>
  <c r="FN25" i="12"/>
  <c r="FO25" i="12"/>
  <c r="FP25" i="12"/>
  <c r="FQ25" i="12"/>
  <c r="FR25" i="12"/>
  <c r="FS25" i="12"/>
  <c r="FT25" i="12"/>
  <c r="FU25" i="12"/>
  <c r="FV25" i="12"/>
  <c r="FW25" i="12"/>
  <c r="FX25" i="12"/>
  <c r="FY25" i="12"/>
  <c r="FZ25" i="12"/>
  <c r="GA25" i="12"/>
  <c r="GB25" i="12"/>
  <c r="GC25" i="12"/>
  <c r="GD25" i="12"/>
  <c r="GE25" i="12"/>
  <c r="GF25" i="12"/>
  <c r="GG25" i="12"/>
  <c r="GH25" i="12"/>
  <c r="GI25" i="12"/>
  <c r="GJ25" i="12"/>
  <c r="GK25" i="12"/>
  <c r="GL25" i="12"/>
  <c r="GM25" i="12"/>
  <c r="GN25" i="12"/>
  <c r="GO25" i="12"/>
  <c r="GP25" i="12"/>
  <c r="GQ25" i="12"/>
  <c r="GR25" i="12"/>
  <c r="GS25" i="12"/>
  <c r="GT25" i="12"/>
  <c r="GU25" i="12"/>
  <c r="GV25" i="12"/>
  <c r="GW25" i="12"/>
  <c r="GX25" i="12"/>
  <c r="GY25" i="12"/>
  <c r="GZ25" i="12"/>
  <c r="HA25" i="12"/>
  <c r="HB25" i="12"/>
  <c r="HC25" i="12"/>
  <c r="HD25" i="12"/>
  <c r="HE25" i="12"/>
  <c r="HF25" i="12"/>
  <c r="HG25" i="12"/>
  <c r="HH25" i="12"/>
  <c r="HI25" i="12"/>
  <c r="HJ25" i="12"/>
  <c r="HK25" i="12"/>
  <c r="HL25" i="12"/>
  <c r="HM25" i="12"/>
  <c r="HN25" i="12"/>
  <c r="HO25" i="12"/>
  <c r="HP25" i="12"/>
  <c r="HQ25" i="12"/>
  <c r="HR25" i="12"/>
  <c r="HS25" i="12"/>
  <c r="HT25" i="12"/>
  <c r="HU25" i="12"/>
  <c r="HV25" i="12"/>
  <c r="HW25" i="12"/>
  <c r="HX25" i="12"/>
  <c r="HY25" i="12"/>
  <c r="HZ25" i="12"/>
  <c r="IA25" i="12"/>
  <c r="IB25" i="12"/>
  <c r="IC25" i="12"/>
  <c r="ID25" i="12"/>
  <c r="IE25" i="12"/>
  <c r="IF25" i="12"/>
  <c r="IG25" i="12"/>
  <c r="IH25" i="12"/>
  <c r="II25" i="12"/>
  <c r="IJ25" i="12"/>
  <c r="IK25" i="12"/>
  <c r="IL25" i="12"/>
  <c r="IM25" i="12"/>
  <c r="IN25" i="12"/>
  <c r="IO25" i="12"/>
  <c r="IP25" i="12"/>
  <c r="B23" i="12"/>
  <c r="B22" i="12" s="1"/>
  <c r="C23" i="12"/>
  <c r="C22" i="12" s="1"/>
  <c r="D23" i="12"/>
  <c r="D22" i="12" s="1"/>
  <c r="E23" i="12"/>
  <c r="E22" i="12" s="1"/>
  <c r="F23" i="12"/>
  <c r="F22" i="12" s="1"/>
  <c r="G23" i="12"/>
  <c r="G22" i="12" s="1"/>
  <c r="H23" i="12"/>
  <c r="H22" i="12" s="1"/>
  <c r="I23" i="12"/>
  <c r="I22" i="12" s="1"/>
  <c r="J23" i="12"/>
  <c r="J22" i="12" s="1"/>
  <c r="K23" i="12"/>
  <c r="K22" i="12" s="1"/>
  <c r="L23" i="12"/>
  <c r="L22" i="12" s="1"/>
  <c r="M23" i="12"/>
  <c r="M22" i="12" s="1"/>
  <c r="N23" i="12"/>
  <c r="N22" i="12" s="1"/>
  <c r="O23" i="12"/>
  <c r="O22" i="12" s="1"/>
  <c r="P23" i="12"/>
  <c r="P22" i="12" s="1"/>
  <c r="Q23" i="12"/>
  <c r="Q22" i="12" s="1"/>
  <c r="R23" i="12"/>
  <c r="R22" i="12" s="1"/>
  <c r="S23" i="12"/>
  <c r="S22" i="12" s="1"/>
  <c r="T23" i="12"/>
  <c r="T22" i="12" s="1"/>
  <c r="U23" i="12"/>
  <c r="U22" i="12" s="1"/>
  <c r="V23" i="12"/>
  <c r="V22" i="12" s="1"/>
  <c r="W23" i="12"/>
  <c r="W22" i="12" s="1"/>
  <c r="X23" i="12"/>
  <c r="X22" i="12" s="1"/>
  <c r="Y23" i="12"/>
  <c r="Y22" i="12" s="1"/>
  <c r="Z23" i="12"/>
  <c r="Z22" i="12" s="1"/>
  <c r="AA23" i="12"/>
  <c r="AA22" i="12" s="1"/>
  <c r="AB23" i="12"/>
  <c r="AB22" i="12" s="1"/>
  <c r="AC23" i="12"/>
  <c r="AC22" i="12" s="1"/>
  <c r="AD23" i="12"/>
  <c r="AD22" i="12" s="1"/>
  <c r="AE23" i="12"/>
  <c r="AE22" i="12" s="1"/>
  <c r="AF23" i="12"/>
  <c r="AF22" i="12" s="1"/>
  <c r="AG23" i="12"/>
  <c r="AG22" i="12" s="1"/>
  <c r="AH23" i="12"/>
  <c r="AH22" i="12" s="1"/>
  <c r="AI23" i="12"/>
  <c r="AI22" i="12" s="1"/>
  <c r="AJ23" i="12"/>
  <c r="AJ22" i="12" s="1"/>
  <c r="AK23" i="12"/>
  <c r="AK22" i="12" s="1"/>
  <c r="AL23" i="12"/>
  <c r="AL22" i="12" s="1"/>
  <c r="AM23" i="12"/>
  <c r="AM22" i="12" s="1"/>
  <c r="AN23" i="12"/>
  <c r="AN22" i="12" s="1"/>
  <c r="AO23" i="12"/>
  <c r="AO22" i="12" s="1"/>
  <c r="AP23" i="12"/>
  <c r="AP22" i="12" s="1"/>
  <c r="AQ23" i="12"/>
  <c r="AQ22" i="12" s="1"/>
  <c r="AR23" i="12"/>
  <c r="AR22" i="12" s="1"/>
  <c r="AS23" i="12"/>
  <c r="AS22" i="12" s="1"/>
  <c r="AT23" i="12"/>
  <c r="AT22" i="12" s="1"/>
  <c r="AU23" i="12"/>
  <c r="AU22" i="12" s="1"/>
  <c r="AV23" i="12"/>
  <c r="AV22" i="12" s="1"/>
  <c r="AW23" i="12"/>
  <c r="AW22" i="12" s="1"/>
  <c r="AX23" i="12"/>
  <c r="AX22" i="12" s="1"/>
  <c r="AY23" i="12"/>
  <c r="AY22" i="12" s="1"/>
  <c r="AZ23" i="12"/>
  <c r="AZ22" i="12" s="1"/>
  <c r="BA23" i="12"/>
  <c r="BA22" i="12" s="1"/>
  <c r="BB23" i="12"/>
  <c r="BB22" i="12" s="1"/>
  <c r="BC23" i="12"/>
  <c r="BC22" i="12" s="1"/>
  <c r="BD23" i="12"/>
  <c r="BD22" i="12" s="1"/>
  <c r="BE23" i="12"/>
  <c r="BE22" i="12" s="1"/>
  <c r="BF23" i="12"/>
  <c r="BF22" i="12" s="1"/>
  <c r="BG23" i="12"/>
  <c r="BG22" i="12" s="1"/>
  <c r="BH23" i="12"/>
  <c r="BH22" i="12" s="1"/>
  <c r="BI23" i="12"/>
  <c r="BI22" i="12" s="1"/>
  <c r="BJ23" i="12"/>
  <c r="BJ22" i="12" s="1"/>
  <c r="BK23" i="12"/>
  <c r="BK22" i="12" s="1"/>
  <c r="BL23" i="12"/>
  <c r="BL22" i="12" s="1"/>
  <c r="BM23" i="12"/>
  <c r="BM22" i="12" s="1"/>
  <c r="BN23" i="12"/>
  <c r="BN22" i="12" s="1"/>
  <c r="BO23" i="12"/>
  <c r="BO22" i="12" s="1"/>
  <c r="BP23" i="12"/>
  <c r="BP22" i="12" s="1"/>
  <c r="BQ23" i="12"/>
  <c r="BQ22" i="12" s="1"/>
  <c r="BR23" i="12"/>
  <c r="BR22" i="12" s="1"/>
  <c r="BS23" i="12"/>
  <c r="BS22" i="12" s="1"/>
  <c r="BT23" i="12"/>
  <c r="BT22" i="12" s="1"/>
  <c r="BU23" i="12"/>
  <c r="BU22" i="12" s="1"/>
  <c r="BV23" i="12"/>
  <c r="BV22" i="12" s="1"/>
  <c r="BW23" i="12"/>
  <c r="BW22" i="12" s="1"/>
  <c r="BX23" i="12"/>
  <c r="BX22" i="12" s="1"/>
  <c r="BY23" i="12"/>
  <c r="BY22" i="12" s="1"/>
  <c r="BZ23" i="12"/>
  <c r="BZ22" i="12" s="1"/>
  <c r="CA23" i="12"/>
  <c r="CA22" i="12" s="1"/>
  <c r="CB23" i="12"/>
  <c r="CB22" i="12" s="1"/>
  <c r="CC23" i="12"/>
  <c r="CC22" i="12" s="1"/>
  <c r="CD23" i="12"/>
  <c r="CD22" i="12" s="1"/>
  <c r="CE23" i="12"/>
  <c r="CE22" i="12" s="1"/>
  <c r="CF23" i="12"/>
  <c r="CF22" i="12" s="1"/>
  <c r="CG23" i="12"/>
  <c r="CG22" i="12" s="1"/>
  <c r="CH23" i="12"/>
  <c r="CH22" i="12" s="1"/>
  <c r="CI23" i="12"/>
  <c r="CI22" i="12" s="1"/>
  <c r="CJ23" i="12"/>
  <c r="CJ22" i="12" s="1"/>
  <c r="CK23" i="12"/>
  <c r="CK22" i="12" s="1"/>
  <c r="CL23" i="12"/>
  <c r="CL22" i="12" s="1"/>
  <c r="CM23" i="12"/>
  <c r="CM22" i="12" s="1"/>
  <c r="CN23" i="12"/>
  <c r="CN22" i="12" s="1"/>
  <c r="CO23" i="12"/>
  <c r="CO22" i="12" s="1"/>
  <c r="CP23" i="12"/>
  <c r="CP22" i="12" s="1"/>
  <c r="CQ23" i="12"/>
  <c r="CQ22" i="12" s="1"/>
  <c r="CR23" i="12"/>
  <c r="CR22" i="12" s="1"/>
  <c r="CS23" i="12"/>
  <c r="CS22" i="12" s="1"/>
  <c r="CT23" i="12"/>
  <c r="CT22" i="12" s="1"/>
  <c r="CU23" i="12"/>
  <c r="CU22" i="12" s="1"/>
  <c r="CV23" i="12"/>
  <c r="CV22" i="12" s="1"/>
  <c r="CW23" i="12"/>
  <c r="CW22" i="12" s="1"/>
  <c r="CX23" i="12"/>
  <c r="CX22" i="12" s="1"/>
  <c r="CY23" i="12"/>
  <c r="CY22" i="12" s="1"/>
  <c r="CZ23" i="12"/>
  <c r="CZ22" i="12" s="1"/>
  <c r="DA23" i="12"/>
  <c r="DA22" i="12" s="1"/>
  <c r="DB23" i="12"/>
  <c r="DB22" i="12" s="1"/>
  <c r="DC23" i="12"/>
  <c r="DC22" i="12" s="1"/>
  <c r="DD23" i="12"/>
  <c r="DD22" i="12" s="1"/>
  <c r="DE23" i="12"/>
  <c r="DE22" i="12" s="1"/>
  <c r="DF23" i="12"/>
  <c r="DF22" i="12" s="1"/>
  <c r="DG23" i="12"/>
  <c r="DG22" i="12" s="1"/>
  <c r="DH23" i="12"/>
  <c r="DH22" i="12" s="1"/>
  <c r="DI23" i="12"/>
  <c r="DI22" i="12" s="1"/>
  <c r="DJ23" i="12"/>
  <c r="DJ22" i="12" s="1"/>
  <c r="DK23" i="12"/>
  <c r="DK22" i="12" s="1"/>
  <c r="DL23" i="12"/>
  <c r="DL22" i="12" s="1"/>
  <c r="DM23" i="12"/>
  <c r="DM22" i="12" s="1"/>
  <c r="DN23" i="12"/>
  <c r="DN22" i="12" s="1"/>
  <c r="DO23" i="12"/>
  <c r="DO22" i="12" s="1"/>
  <c r="DP23" i="12"/>
  <c r="DP22" i="12" s="1"/>
  <c r="DQ23" i="12"/>
  <c r="DQ22" i="12" s="1"/>
  <c r="DR23" i="12"/>
  <c r="DR22" i="12" s="1"/>
  <c r="DS23" i="12"/>
  <c r="DS22" i="12" s="1"/>
  <c r="DT23" i="12"/>
  <c r="DT22" i="12" s="1"/>
  <c r="DU23" i="12"/>
  <c r="DU22" i="12" s="1"/>
  <c r="DV23" i="12"/>
  <c r="DV22" i="12" s="1"/>
  <c r="DW23" i="12"/>
  <c r="DW22" i="12" s="1"/>
  <c r="DX23" i="12"/>
  <c r="DX22" i="12" s="1"/>
  <c r="DY23" i="12"/>
  <c r="DY22" i="12" s="1"/>
  <c r="DZ23" i="12"/>
  <c r="DZ22" i="12" s="1"/>
  <c r="EA23" i="12"/>
  <c r="EA22" i="12" s="1"/>
  <c r="EB23" i="12"/>
  <c r="EB22" i="12" s="1"/>
  <c r="EC23" i="12"/>
  <c r="EC22" i="12" s="1"/>
  <c r="ED23" i="12"/>
  <c r="ED22" i="12" s="1"/>
  <c r="EE23" i="12"/>
  <c r="EE22" i="12" s="1"/>
  <c r="EF23" i="12"/>
  <c r="EF22" i="12" s="1"/>
  <c r="EG23" i="12"/>
  <c r="EG22" i="12" s="1"/>
  <c r="EH23" i="12"/>
  <c r="EH22" i="12" s="1"/>
  <c r="EI23" i="12"/>
  <c r="EI22" i="12" s="1"/>
  <c r="EJ23" i="12"/>
  <c r="EJ22" i="12" s="1"/>
  <c r="EK23" i="12"/>
  <c r="EK22" i="12" s="1"/>
  <c r="EL23" i="12"/>
  <c r="EL22" i="12" s="1"/>
  <c r="EM23" i="12"/>
  <c r="EM22" i="12" s="1"/>
  <c r="EN23" i="12"/>
  <c r="EN22" i="12" s="1"/>
  <c r="EO23" i="12"/>
  <c r="EO22" i="12" s="1"/>
  <c r="EP23" i="12"/>
  <c r="EP22" i="12" s="1"/>
  <c r="EQ23" i="12"/>
  <c r="EQ22" i="12" s="1"/>
  <c r="ER23" i="12"/>
  <c r="ER22" i="12" s="1"/>
  <c r="ES23" i="12"/>
  <c r="ES22" i="12" s="1"/>
  <c r="ET23" i="12"/>
  <c r="ET22" i="12" s="1"/>
  <c r="EU23" i="12"/>
  <c r="EU22" i="12" s="1"/>
  <c r="EV23" i="12"/>
  <c r="EV22" i="12" s="1"/>
  <c r="EW23" i="12"/>
  <c r="EW22" i="12" s="1"/>
  <c r="EX23" i="12"/>
  <c r="EX22" i="12" s="1"/>
  <c r="EY23" i="12"/>
  <c r="EY22" i="12" s="1"/>
  <c r="EZ23" i="12"/>
  <c r="EZ22" i="12" s="1"/>
  <c r="FA23" i="12"/>
  <c r="FA22" i="12" s="1"/>
  <c r="FB23" i="12"/>
  <c r="FB22" i="12" s="1"/>
  <c r="FC23" i="12"/>
  <c r="FC22" i="12" s="1"/>
  <c r="FD23" i="12"/>
  <c r="FD22" i="12" s="1"/>
  <c r="FE23" i="12"/>
  <c r="FE22" i="12" s="1"/>
  <c r="FF23" i="12"/>
  <c r="FF22" i="12" s="1"/>
  <c r="FG23" i="12"/>
  <c r="FG22" i="12" s="1"/>
  <c r="FH23" i="12"/>
  <c r="FH22" i="12" s="1"/>
  <c r="FI23" i="12"/>
  <c r="FI22" i="12" s="1"/>
  <c r="FJ23" i="12"/>
  <c r="FJ22" i="12" s="1"/>
  <c r="FK23" i="12"/>
  <c r="FK22" i="12" s="1"/>
  <c r="FL23" i="12"/>
  <c r="FL22" i="12" s="1"/>
  <c r="FM23" i="12"/>
  <c r="FM22" i="12" s="1"/>
  <c r="FN23" i="12"/>
  <c r="FN22" i="12" s="1"/>
  <c r="FO23" i="12"/>
  <c r="FO22" i="12" s="1"/>
  <c r="FP23" i="12"/>
  <c r="FP22" i="12" s="1"/>
  <c r="FQ23" i="12"/>
  <c r="FQ22" i="12" s="1"/>
  <c r="FR23" i="12"/>
  <c r="FR22" i="12" s="1"/>
  <c r="FS23" i="12"/>
  <c r="FS22" i="12" s="1"/>
  <c r="FT23" i="12"/>
  <c r="FT22" i="12" s="1"/>
  <c r="FU23" i="12"/>
  <c r="FU22" i="12" s="1"/>
  <c r="FV23" i="12"/>
  <c r="FV22" i="12" s="1"/>
  <c r="FW23" i="12"/>
  <c r="FW22" i="12" s="1"/>
  <c r="FX23" i="12"/>
  <c r="FX22" i="12" s="1"/>
  <c r="FY23" i="12"/>
  <c r="FY22" i="12" s="1"/>
  <c r="FZ23" i="12"/>
  <c r="FZ22" i="12" s="1"/>
  <c r="GA23" i="12"/>
  <c r="GA22" i="12" s="1"/>
  <c r="GB23" i="12"/>
  <c r="GB22" i="12" s="1"/>
  <c r="GC23" i="12"/>
  <c r="GC22" i="12" s="1"/>
  <c r="GD23" i="12"/>
  <c r="GD22" i="12" s="1"/>
  <c r="GE23" i="12"/>
  <c r="GE22" i="12" s="1"/>
  <c r="GF23" i="12"/>
  <c r="GF22" i="12" s="1"/>
  <c r="GG23" i="12"/>
  <c r="GG22" i="12" s="1"/>
  <c r="GH23" i="12"/>
  <c r="GH22" i="12" s="1"/>
  <c r="GI23" i="12"/>
  <c r="GI22" i="12" s="1"/>
  <c r="GJ23" i="12"/>
  <c r="GJ22" i="12" s="1"/>
  <c r="GK23" i="12"/>
  <c r="GK22" i="12" s="1"/>
  <c r="GL23" i="12"/>
  <c r="GL22" i="12" s="1"/>
  <c r="GM23" i="12"/>
  <c r="GM22" i="12" s="1"/>
  <c r="GN23" i="12"/>
  <c r="GN22" i="12" s="1"/>
  <c r="GO23" i="12"/>
  <c r="GO22" i="12" s="1"/>
  <c r="GP23" i="12"/>
  <c r="GP22" i="12" s="1"/>
  <c r="GQ23" i="12"/>
  <c r="GQ22" i="12" s="1"/>
  <c r="GR23" i="12"/>
  <c r="GR22" i="12" s="1"/>
  <c r="GS23" i="12"/>
  <c r="GS22" i="12" s="1"/>
  <c r="GT23" i="12"/>
  <c r="GT22" i="12" s="1"/>
  <c r="GU23" i="12"/>
  <c r="GU22" i="12" s="1"/>
  <c r="GV23" i="12"/>
  <c r="GV22" i="12" s="1"/>
  <c r="GW23" i="12"/>
  <c r="GW22" i="12" s="1"/>
  <c r="GX23" i="12"/>
  <c r="GX22" i="12" s="1"/>
  <c r="GY23" i="12"/>
  <c r="GY22" i="12" s="1"/>
  <c r="GZ23" i="12"/>
  <c r="GZ22" i="12" s="1"/>
  <c r="HA23" i="12"/>
  <c r="HA22" i="12" s="1"/>
  <c r="HB23" i="12"/>
  <c r="HB22" i="12" s="1"/>
  <c r="HC23" i="12"/>
  <c r="HC22" i="12" s="1"/>
  <c r="HD23" i="12"/>
  <c r="HD22" i="12" s="1"/>
  <c r="HE23" i="12"/>
  <c r="HE22" i="12" s="1"/>
  <c r="HF23" i="12"/>
  <c r="HF22" i="12" s="1"/>
  <c r="HG23" i="12"/>
  <c r="HG22" i="12" s="1"/>
  <c r="HH23" i="12"/>
  <c r="HH22" i="12" s="1"/>
  <c r="HI23" i="12"/>
  <c r="HI22" i="12" s="1"/>
  <c r="HJ23" i="12"/>
  <c r="HJ22" i="12" s="1"/>
  <c r="HK23" i="12"/>
  <c r="HK22" i="12" s="1"/>
  <c r="HL23" i="12"/>
  <c r="HL22" i="12" s="1"/>
  <c r="HM23" i="12"/>
  <c r="HM22" i="12" s="1"/>
  <c r="HN23" i="12"/>
  <c r="HN22" i="12" s="1"/>
  <c r="HO23" i="12"/>
  <c r="HO22" i="12" s="1"/>
  <c r="HP23" i="12"/>
  <c r="HP22" i="12" s="1"/>
  <c r="HQ23" i="12"/>
  <c r="HQ22" i="12" s="1"/>
  <c r="HR23" i="12"/>
  <c r="HR22" i="12" s="1"/>
  <c r="HS23" i="12"/>
  <c r="HS22" i="12" s="1"/>
  <c r="HT23" i="12"/>
  <c r="HT22" i="12" s="1"/>
  <c r="HU23" i="12"/>
  <c r="HU22" i="12" s="1"/>
  <c r="HV23" i="12"/>
  <c r="HV22" i="12" s="1"/>
  <c r="HW23" i="12"/>
  <c r="HW22" i="12" s="1"/>
  <c r="HX23" i="12"/>
  <c r="HX22" i="12" s="1"/>
  <c r="HY23" i="12"/>
  <c r="HY22" i="12" s="1"/>
  <c r="HZ23" i="12"/>
  <c r="HZ22" i="12" s="1"/>
  <c r="IA23" i="12"/>
  <c r="IA22" i="12" s="1"/>
  <c r="IB23" i="12"/>
  <c r="IB22" i="12" s="1"/>
  <c r="IC23" i="12"/>
  <c r="IC22" i="12" s="1"/>
  <c r="ID23" i="12"/>
  <c r="ID22" i="12" s="1"/>
  <c r="IE23" i="12"/>
  <c r="IE22" i="12" s="1"/>
  <c r="IF23" i="12"/>
  <c r="IF22" i="12" s="1"/>
  <c r="IG23" i="12"/>
  <c r="IG22" i="12" s="1"/>
  <c r="IH23" i="12"/>
  <c r="IH22" i="12" s="1"/>
  <c r="II23" i="12"/>
  <c r="II22" i="12" s="1"/>
  <c r="IJ23" i="12"/>
  <c r="IJ22" i="12" s="1"/>
  <c r="IK23" i="12"/>
  <c r="IK22" i="12" s="1"/>
  <c r="IL23" i="12"/>
  <c r="IL22" i="12" s="1"/>
  <c r="IM23" i="12"/>
  <c r="IM22" i="12" s="1"/>
  <c r="IN23" i="12"/>
  <c r="IN22" i="12" s="1"/>
  <c r="IO23" i="12"/>
  <c r="IO22" i="12" s="1"/>
  <c r="IP23" i="12"/>
  <c r="IP22" i="12" s="1"/>
  <c r="IP24" i="12" l="1"/>
  <c r="IO24" i="12"/>
  <c r="IN24" i="12"/>
  <c r="IM24" i="12"/>
  <c r="IL24" i="12"/>
  <c r="IK24" i="12"/>
  <c r="IJ24" i="12"/>
  <c r="II24" i="12"/>
  <c r="IH24" i="12"/>
  <c r="IG24" i="12"/>
  <c r="IF24" i="12"/>
  <c r="IE24" i="12"/>
  <c r="ID24" i="12"/>
  <c r="IC24" i="12"/>
  <c r="IB24" i="12"/>
  <c r="IA24" i="12"/>
  <c r="HZ24" i="12"/>
  <c r="HY24" i="12"/>
  <c r="HX24" i="12"/>
  <c r="HW24" i="12"/>
  <c r="HV24" i="12"/>
  <c r="HU24" i="12"/>
  <c r="HT24" i="12"/>
  <c r="HS24" i="12"/>
  <c r="HR24" i="12"/>
  <c r="HQ24" i="12"/>
  <c r="HP24" i="12"/>
  <c r="HO24" i="12"/>
  <c r="HN24" i="12"/>
  <c r="HM24" i="12"/>
  <c r="HL24" i="12"/>
  <c r="HK24" i="12"/>
  <c r="HJ24" i="12"/>
  <c r="HI24" i="12"/>
  <c r="HH24" i="12"/>
  <c r="HG24" i="12"/>
  <c r="HF24" i="12"/>
  <c r="HE24" i="12"/>
  <c r="HD24" i="12"/>
  <c r="HC24" i="12"/>
  <c r="HB24" i="12"/>
  <c r="HA24" i="12"/>
  <c r="GZ24" i="12"/>
  <c r="GY24" i="12"/>
  <c r="GX24" i="12"/>
  <c r="GW24" i="12"/>
  <c r="GV24" i="12"/>
  <c r="GU24" i="12"/>
  <c r="GT24" i="12"/>
  <c r="GS24" i="12"/>
  <c r="GR24" i="12"/>
  <c r="GQ24" i="12"/>
  <c r="GP24" i="12"/>
  <c r="GO24" i="12"/>
  <c r="GN24" i="12"/>
  <c r="GM24" i="12"/>
  <c r="GL24" i="12"/>
  <c r="GK24" i="12"/>
  <c r="GJ24" i="12"/>
  <c r="GI24" i="12"/>
  <c r="GH24" i="12"/>
  <c r="GG24" i="12"/>
  <c r="GF24" i="12"/>
  <c r="GE24" i="12"/>
  <c r="GD24" i="12"/>
  <c r="GC24" i="12"/>
  <c r="GB24" i="12"/>
  <c r="GA24" i="12"/>
  <c r="FZ24" i="12"/>
  <c r="FY24" i="12"/>
  <c r="FX24" i="12"/>
  <c r="FW24" i="12"/>
  <c r="FV24" i="12"/>
  <c r="FU24" i="12"/>
  <c r="FT24" i="12"/>
  <c r="FS24" i="12"/>
  <c r="FR24" i="12"/>
  <c r="FQ24" i="12"/>
  <c r="FP24" i="12"/>
  <c r="FO24" i="12"/>
  <c r="FN24" i="12"/>
  <c r="FM24" i="12"/>
  <c r="FL24" i="12"/>
  <c r="FK24" i="12"/>
  <c r="FJ24" i="12"/>
  <c r="FI24" i="12"/>
  <c r="FH24" i="12"/>
  <c r="FG24" i="12"/>
  <c r="FF24" i="12"/>
  <c r="FE24" i="12"/>
  <c r="FD24" i="12"/>
  <c r="FC24" i="12"/>
  <c r="FB24" i="12"/>
  <c r="FA24" i="12"/>
  <c r="EZ24" i="12"/>
  <c r="EY24" i="12"/>
  <c r="EX24" i="12"/>
  <c r="EW24" i="12"/>
  <c r="EV24" i="12"/>
  <c r="EU24" i="12"/>
  <c r="ET24" i="12"/>
  <c r="ES24" i="12"/>
  <c r="ER24" i="12"/>
  <c r="EQ24" i="12"/>
  <c r="EP24" i="12"/>
  <c r="EO24" i="12"/>
  <c r="EN24" i="12"/>
  <c r="EM24" i="12"/>
  <c r="EL24" i="12"/>
  <c r="EK24" i="12"/>
  <c r="EJ24" i="12"/>
  <c r="EI24" i="12"/>
  <c r="EH24" i="12"/>
  <c r="EG24" i="12"/>
  <c r="EF24" i="12"/>
  <c r="EE24" i="12"/>
  <c r="ED24" i="12"/>
  <c r="EC24" i="12"/>
  <c r="EB24" i="12"/>
  <c r="EA24" i="12"/>
  <c r="DZ24" i="12"/>
  <c r="DY24" i="12"/>
  <c r="DX24" i="12"/>
  <c r="DW24" i="12"/>
  <c r="DV24" i="12"/>
  <c r="DU24" i="12"/>
  <c r="DT24" i="12"/>
  <c r="DS24" i="12"/>
  <c r="DR24" i="12"/>
  <c r="DQ24" i="12"/>
  <c r="DP24" i="12"/>
  <c r="DO24" i="12"/>
  <c r="DN24" i="12"/>
  <c r="DM24" i="12"/>
  <c r="DL24" i="12"/>
  <c r="DK24" i="12"/>
  <c r="DJ24" i="12"/>
  <c r="DI24" i="12"/>
  <c r="DH24" i="12"/>
  <c r="DG24" i="12"/>
  <c r="DF24" i="12"/>
  <c r="DE24" i="12"/>
  <c r="DD24" i="12"/>
  <c r="DC24" i="12"/>
  <c r="DB24" i="12"/>
  <c r="DA24" i="12"/>
  <c r="CZ24" i="12"/>
  <c r="CY24" i="12"/>
  <c r="CX24" i="12"/>
  <c r="CW24" i="12"/>
  <c r="CV24" i="12"/>
  <c r="CU24" i="12"/>
  <c r="CT24" i="12"/>
  <c r="CS24" i="12"/>
  <c r="CR24" i="12"/>
  <c r="CQ24" i="12"/>
  <c r="CP24" i="12"/>
  <c r="CO24" i="12"/>
  <c r="CN24" i="12"/>
  <c r="CM24" i="12"/>
  <c r="CL24" i="12"/>
  <c r="CK24" i="12"/>
  <c r="CJ24" i="12"/>
  <c r="CI24" i="12"/>
  <c r="CH24" i="12"/>
  <c r="CG24" i="12"/>
  <c r="CF24" i="12"/>
  <c r="CE24" i="12"/>
  <c r="CD24" i="12"/>
  <c r="CC24" i="12"/>
  <c r="CB24" i="12"/>
  <c r="CA24" i="12"/>
  <c r="BZ24" i="12"/>
  <c r="BY24" i="12"/>
  <c r="BX24" i="12"/>
  <c r="BW24" i="12"/>
  <c r="BV24" i="12"/>
  <c r="BU24" i="12"/>
  <c r="BT24" i="12"/>
  <c r="BS24" i="12"/>
  <c r="BR24" i="12"/>
  <c r="BQ24" i="12"/>
  <c r="BP24" i="12"/>
  <c r="BO24" i="12"/>
  <c r="BN24" i="12"/>
  <c r="BM24" i="12"/>
  <c r="BL24" i="12"/>
  <c r="BK24" i="12"/>
  <c r="BJ24" i="12"/>
  <c r="BI24" i="12"/>
  <c r="BH24" i="12"/>
  <c r="BG24" i="12"/>
  <c r="BF24" i="12"/>
  <c r="BE24" i="12"/>
  <c r="BD24" i="12"/>
  <c r="BC24" i="12"/>
  <c r="BB24" i="12"/>
  <c r="BA24" i="12"/>
  <c r="AZ24" i="12"/>
  <c r="AY24" i="12"/>
  <c r="AX24" i="12"/>
  <c r="AW24" i="12"/>
  <c r="AV24" i="12"/>
  <c r="AU24" i="12"/>
  <c r="AT24" i="12"/>
  <c r="AS24" i="12"/>
  <c r="AR24" i="12"/>
  <c r="AQ24" i="12"/>
  <c r="AP24" i="12"/>
  <c r="AO24" i="12"/>
  <c r="AN24" i="12"/>
  <c r="AM24" i="12"/>
  <c r="AL24" i="12"/>
  <c r="AK24" i="12"/>
  <c r="AJ24" i="12"/>
  <c r="AI24" i="12"/>
  <c r="AH24" i="12"/>
  <c r="AG24" i="12"/>
  <c r="AF24" i="12"/>
  <c r="AE24" i="12"/>
  <c r="AD24" i="12"/>
  <c r="AC24"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B20" i="12"/>
  <c r="C20" i="12"/>
  <c r="D20" i="12"/>
  <c r="E20" i="12"/>
  <c r="F20" i="12"/>
  <c r="H20" i="12"/>
  <c r="I20" i="12"/>
  <c r="J20" i="12"/>
  <c r="L20" i="12"/>
  <c r="M20" i="12"/>
  <c r="N20" i="12"/>
  <c r="O20" i="12"/>
  <c r="P20" i="12"/>
  <c r="Q20" i="12"/>
  <c r="T20" i="12"/>
  <c r="U20" i="12"/>
  <c r="V20" i="12"/>
  <c r="W20" i="12"/>
  <c r="X20" i="12"/>
  <c r="Y20" i="12"/>
  <c r="Z20" i="12"/>
  <c r="AB20" i="12"/>
  <c r="AC20" i="12"/>
  <c r="AD20" i="12"/>
  <c r="AE20" i="12"/>
  <c r="AF20" i="12"/>
  <c r="AG20" i="12"/>
  <c r="AI20" i="12"/>
  <c r="AJ20" i="12"/>
  <c r="AK20" i="12"/>
  <c r="AL20" i="12"/>
  <c r="AN20" i="12"/>
  <c r="AO20" i="12"/>
  <c r="AP20" i="12"/>
  <c r="AR20" i="12"/>
  <c r="AS20" i="12"/>
  <c r="AT20" i="12"/>
  <c r="AV20" i="12"/>
  <c r="AW20" i="12"/>
  <c r="AY20" i="12"/>
  <c r="AZ20" i="12"/>
  <c r="BA20" i="12"/>
  <c r="BB20" i="12"/>
  <c r="BC20" i="12"/>
  <c r="BD20" i="12"/>
  <c r="BE20" i="12"/>
  <c r="BF20" i="12"/>
  <c r="BH20" i="12"/>
  <c r="BI20" i="12"/>
  <c r="BJ20" i="12"/>
  <c r="BL20" i="12"/>
  <c r="BM20" i="12"/>
  <c r="BO20" i="12"/>
  <c r="BP20" i="12"/>
  <c r="BQ20" i="12"/>
  <c r="BR20" i="12"/>
  <c r="BS20" i="12"/>
  <c r="BT20" i="12"/>
  <c r="BU20" i="12"/>
  <c r="BV20" i="12"/>
  <c r="BX20" i="12"/>
  <c r="BY20" i="12"/>
  <c r="BZ20" i="12"/>
  <c r="CA20" i="12"/>
  <c r="CB20" i="12"/>
  <c r="CC20" i="12"/>
  <c r="CF20" i="12"/>
  <c r="CG20" i="12"/>
  <c r="CH20" i="12"/>
  <c r="CI20" i="12"/>
  <c r="CJ20" i="12"/>
  <c r="CK20" i="12"/>
  <c r="CL20" i="12"/>
  <c r="CN20" i="12"/>
  <c r="CO20" i="12"/>
  <c r="CP20" i="12"/>
  <c r="CQ20" i="12"/>
  <c r="CR20" i="12"/>
  <c r="CS20" i="12"/>
  <c r="CU20" i="12"/>
  <c r="CV20" i="12"/>
  <c r="CW20" i="12"/>
  <c r="CX20" i="12"/>
  <c r="CZ20" i="12"/>
  <c r="DA20" i="12"/>
  <c r="DB20" i="12"/>
  <c r="DC20" i="12"/>
  <c r="DD20" i="12"/>
  <c r="DE20" i="12"/>
  <c r="DF20" i="12"/>
  <c r="DG20" i="12"/>
  <c r="DH20" i="12"/>
  <c r="DI20" i="12"/>
  <c r="DL20" i="12"/>
  <c r="DM20" i="12"/>
  <c r="DN20" i="12"/>
  <c r="DO20" i="12"/>
  <c r="DP20" i="12"/>
  <c r="DQ20" i="12"/>
  <c r="DR20" i="12"/>
  <c r="DS20" i="12"/>
  <c r="DT20" i="12"/>
  <c r="DU20" i="12"/>
  <c r="DV20" i="12"/>
  <c r="DX20" i="12"/>
  <c r="DY20" i="12"/>
  <c r="EA20" i="12"/>
  <c r="EB20" i="12"/>
  <c r="EC20" i="12"/>
  <c r="ED20" i="12"/>
  <c r="EF20" i="12"/>
  <c r="EG20" i="12"/>
  <c r="EH20" i="12"/>
  <c r="EI20" i="12"/>
  <c r="EJ20" i="12"/>
  <c r="EK20" i="12"/>
  <c r="EL20" i="12"/>
  <c r="EM20" i="12"/>
  <c r="EN20" i="12"/>
  <c r="EO20" i="12"/>
  <c r="EQ20" i="12"/>
  <c r="ER20" i="12"/>
  <c r="ES20" i="12"/>
  <c r="ET20" i="12"/>
  <c r="EU20" i="12"/>
  <c r="EV20" i="12"/>
  <c r="EW20" i="12"/>
  <c r="EX20" i="12"/>
  <c r="EY20" i="12"/>
  <c r="EZ20" i="12"/>
  <c r="FA20" i="12"/>
  <c r="FB20" i="12"/>
  <c r="FC20" i="12"/>
  <c r="FD20" i="12"/>
  <c r="FE20" i="12"/>
  <c r="FF20" i="12"/>
  <c r="FG20" i="12"/>
  <c r="FH20" i="12"/>
  <c r="FI20" i="12"/>
  <c r="FJ20" i="12"/>
  <c r="FL20" i="12"/>
  <c r="FM20" i="12"/>
  <c r="FO20" i="12"/>
  <c r="FP20" i="12"/>
  <c r="FQ20" i="12"/>
  <c r="FR20" i="12"/>
  <c r="FT20" i="12"/>
  <c r="FU20" i="12"/>
  <c r="FV20" i="12"/>
  <c r="FW20" i="12"/>
  <c r="FX20" i="12"/>
  <c r="FY20" i="12"/>
  <c r="FZ20" i="12"/>
  <c r="GA20" i="12"/>
  <c r="GB20" i="12"/>
  <c r="GC20" i="12"/>
  <c r="GD20" i="12"/>
  <c r="GE20" i="12"/>
  <c r="GF20" i="12"/>
  <c r="GG20" i="12"/>
  <c r="GH20" i="12"/>
  <c r="GI20" i="12"/>
  <c r="GJ20" i="12"/>
  <c r="GK20" i="12"/>
  <c r="GM20" i="12"/>
  <c r="GN20" i="12"/>
  <c r="GO20" i="12"/>
  <c r="GP20" i="12"/>
  <c r="GQ20" i="12"/>
  <c r="GR20" i="12"/>
  <c r="GS20" i="12"/>
  <c r="GT20" i="12"/>
  <c r="GU20" i="12"/>
  <c r="GV20" i="12"/>
  <c r="GW20" i="12"/>
  <c r="GX20" i="12"/>
  <c r="GY20" i="12"/>
  <c r="GZ20" i="12"/>
  <c r="HA20" i="12"/>
  <c r="HB20" i="12"/>
  <c r="HC20" i="12"/>
  <c r="HD20" i="12"/>
  <c r="HE20" i="12"/>
  <c r="HF20" i="12"/>
  <c r="HG20" i="12"/>
  <c r="HH20" i="12"/>
  <c r="HI20" i="12"/>
  <c r="HJ20" i="12"/>
  <c r="HK20" i="12"/>
  <c r="HL20" i="12"/>
  <c r="HM20" i="12"/>
  <c r="HN20" i="12"/>
  <c r="HO20" i="12"/>
  <c r="HP20" i="12"/>
  <c r="HQ20" i="12"/>
  <c r="HR20" i="12"/>
  <c r="HS20" i="12"/>
  <c r="HT20" i="12"/>
  <c r="HU20" i="12"/>
  <c r="HW20" i="12"/>
  <c r="HX20" i="12"/>
  <c r="HY20" i="12"/>
  <c r="HZ20" i="12"/>
  <c r="IA20" i="12"/>
  <c r="IB20" i="12"/>
  <c r="IC20" i="12"/>
  <c r="ID20" i="12"/>
  <c r="IE20" i="12"/>
  <c r="IF20" i="12"/>
  <c r="IG20" i="12"/>
  <c r="IH20" i="12"/>
  <c r="II20" i="12"/>
  <c r="IJ20" i="12"/>
  <c r="IK20" i="12"/>
  <c r="IL20" i="12"/>
  <c r="IM20" i="12"/>
  <c r="IN20" i="12"/>
  <c r="IO20" i="12"/>
  <c r="IP20" i="12"/>
  <c r="A20" i="12"/>
  <c r="G20" i="12"/>
  <c r="K20" i="12"/>
  <c r="S20" i="12"/>
  <c r="AA20" i="12"/>
  <c r="AM20" i="12"/>
  <c r="AQ20" i="12"/>
  <c r="AU20" i="12"/>
  <c r="BG20" i="12"/>
  <c r="BK20" i="12"/>
  <c r="BW20" i="12"/>
  <c r="CE20" i="12"/>
  <c r="CM20" i="12"/>
  <c r="CY20" i="12"/>
  <c r="DK20" i="12"/>
  <c r="DW20" i="12"/>
  <c r="EE20" i="12"/>
  <c r="FK20" i="12"/>
  <c r="FS20" i="12"/>
  <c r="R20" i="12"/>
  <c r="AH20" i="12"/>
  <c r="AX20" i="12"/>
  <c r="BN20" i="12"/>
  <c r="CD20" i="12"/>
  <c r="CT20" i="12"/>
  <c r="DJ20" i="12"/>
  <c r="DZ20" i="12"/>
  <c r="EP20" i="12"/>
  <c r="FN20" i="12"/>
  <c r="GL20" i="12"/>
  <c r="HV20" i="12"/>
  <c r="L48" i="4" l="1"/>
  <c r="K48" i="4"/>
  <c r="J48" i="4"/>
  <c r="I48" i="4"/>
  <c r="H48" i="4"/>
  <c r="G48" i="4"/>
  <c r="F48" i="4"/>
  <c r="E48" i="4"/>
  <c r="D48" i="4"/>
  <c r="C48" i="4"/>
  <c r="D48" i="1" l="1"/>
  <c r="D76" i="1"/>
  <c r="C12" i="12" l="1"/>
  <c r="A19" i="12" l="1"/>
  <c r="IP94" i="12"/>
  <c r="IO94" i="12"/>
  <c r="IL94" i="12"/>
  <c r="IK94" i="12"/>
  <c r="IJ94" i="12"/>
  <c r="II94" i="12"/>
  <c r="IH94" i="12"/>
  <c r="IG94" i="12"/>
  <c r="IF94" i="12"/>
  <c r="IE94" i="12"/>
  <c r="ID94" i="12"/>
  <c r="IC94" i="12"/>
  <c r="IB94" i="12"/>
  <c r="IA94" i="12"/>
  <c r="HZ94" i="12"/>
  <c r="HY94" i="12"/>
  <c r="HX94" i="12"/>
  <c r="HW94" i="12"/>
  <c r="HV94" i="12"/>
  <c r="HU94" i="12"/>
  <c r="HT94" i="12"/>
  <c r="HS94" i="12"/>
  <c r="HR94" i="12"/>
  <c r="HQ94" i="12"/>
  <c r="HP94" i="12"/>
  <c r="HO94" i="12"/>
  <c r="HN94" i="12"/>
  <c r="HM94" i="12"/>
  <c r="HL94" i="12"/>
  <c r="HK94" i="12"/>
  <c r="HJ94" i="12"/>
  <c r="HI94" i="12"/>
  <c r="HH94" i="12"/>
  <c r="HG94" i="12"/>
  <c r="HF94" i="12"/>
  <c r="HE94" i="12"/>
  <c r="HD94" i="12"/>
  <c r="HC94" i="12"/>
  <c r="HB94" i="12"/>
  <c r="HA94" i="12"/>
  <c r="GZ94" i="12"/>
  <c r="GY94" i="12"/>
  <c r="GX94" i="12"/>
  <c r="GW94" i="12"/>
  <c r="GV94" i="12"/>
  <c r="GU94" i="12"/>
  <c r="GT94" i="12"/>
  <c r="GS94" i="12"/>
  <c r="GR94" i="12"/>
  <c r="GQ94" i="12"/>
  <c r="GP94" i="12"/>
  <c r="GO94" i="12"/>
  <c r="GN94" i="12"/>
  <c r="GM94" i="12"/>
  <c r="GL94" i="12"/>
  <c r="GK94" i="12"/>
  <c r="GJ94" i="12"/>
  <c r="GI94" i="12"/>
  <c r="GH94" i="12"/>
  <c r="GG94" i="12"/>
  <c r="GF94" i="12"/>
  <c r="GE94" i="12"/>
  <c r="GD94" i="12"/>
  <c r="GC94" i="12"/>
  <c r="GB94" i="12"/>
  <c r="GA94" i="12"/>
  <c r="FZ94" i="12"/>
  <c r="FY94" i="12"/>
  <c r="FX94" i="12"/>
  <c r="FW94" i="12"/>
  <c r="FV94" i="12"/>
  <c r="FU94" i="12"/>
  <c r="FT94" i="12"/>
  <c r="FS94" i="12"/>
  <c r="FR94" i="12"/>
  <c r="FQ94" i="12"/>
  <c r="FP94" i="12"/>
  <c r="FO94" i="12"/>
  <c r="FN94" i="12"/>
  <c r="FM94" i="12"/>
  <c r="FL94" i="12"/>
  <c r="FK94" i="12"/>
  <c r="FJ94" i="12"/>
  <c r="FI94" i="12"/>
  <c r="FH94" i="12"/>
  <c r="FG94" i="12"/>
  <c r="FF94" i="12"/>
  <c r="FE94" i="12"/>
  <c r="FD94" i="12"/>
  <c r="FC94" i="12"/>
  <c r="FB94" i="12"/>
  <c r="FA94" i="12"/>
  <c r="EZ94" i="12"/>
  <c r="EY94" i="12"/>
  <c r="EX94" i="12"/>
  <c r="EW94" i="12"/>
  <c r="EV94" i="12"/>
  <c r="EU94" i="12"/>
  <c r="ET94" i="12"/>
  <c r="ES94" i="12"/>
  <c r="ER94" i="12"/>
  <c r="EQ94" i="12"/>
  <c r="EP94" i="12"/>
  <c r="EO94" i="12"/>
  <c r="EN94" i="12"/>
  <c r="EM94" i="12"/>
  <c r="EL94" i="12"/>
  <c r="EK94" i="12"/>
  <c r="EJ94" i="12"/>
  <c r="EI94" i="12"/>
  <c r="EH94" i="12"/>
  <c r="EG94" i="12"/>
  <c r="EF94" i="12"/>
  <c r="EE94" i="12"/>
  <c r="ED94" i="12"/>
  <c r="EC94" i="12"/>
  <c r="EB94" i="12"/>
  <c r="EA94" i="12"/>
  <c r="DZ94" i="12"/>
  <c r="DY94" i="12"/>
  <c r="DX94" i="12"/>
  <c r="DW94" i="12"/>
  <c r="DV94" i="12"/>
  <c r="DU94" i="12"/>
  <c r="DT94" i="12"/>
  <c r="DS94" i="12"/>
  <c r="DR94" i="12"/>
  <c r="DQ94" i="12"/>
  <c r="DP94" i="12"/>
  <c r="DO94" i="12"/>
  <c r="DN94" i="12"/>
  <c r="DM94" i="12"/>
  <c r="DL94" i="12"/>
  <c r="DK94" i="12"/>
  <c r="DJ94" i="12"/>
  <c r="DI94" i="12"/>
  <c r="DH94" i="12"/>
  <c r="DG94" i="12"/>
  <c r="DF94" i="12"/>
  <c r="DE94" i="12"/>
  <c r="DD94" i="12"/>
  <c r="DC94" i="12"/>
  <c r="DB94" i="12"/>
  <c r="DA94" i="12"/>
  <c r="CZ94" i="12"/>
  <c r="CY94" i="12"/>
  <c r="CX94" i="12"/>
  <c r="CW94" i="12"/>
  <c r="CV94" i="12"/>
  <c r="CU94" i="12"/>
  <c r="CT94" i="12"/>
  <c r="CS94" i="12"/>
  <c r="CR94" i="12"/>
  <c r="CQ94" i="12"/>
  <c r="CP94" i="12"/>
  <c r="CO94" i="12"/>
  <c r="CN94" i="12"/>
  <c r="CM94" i="12"/>
  <c r="CL94" i="12"/>
  <c r="CK94" i="12"/>
  <c r="CJ94" i="12"/>
  <c r="CI94" i="12"/>
  <c r="CH94" i="12"/>
  <c r="CG94" i="12"/>
  <c r="CF94" i="12"/>
  <c r="CE94" i="12"/>
  <c r="CD94" i="12"/>
  <c r="CC94" i="12"/>
  <c r="CB94" i="12"/>
  <c r="CA94" i="12"/>
  <c r="BZ94" i="12"/>
  <c r="BY94" i="12"/>
  <c r="BX94" i="12"/>
  <c r="BW94" i="12"/>
  <c r="BV94" i="12"/>
  <c r="BU94" i="12"/>
  <c r="BT94" i="12"/>
  <c r="BS94" i="12"/>
  <c r="BR94" i="12"/>
  <c r="BQ94" i="12"/>
  <c r="BP94" i="12"/>
  <c r="BO94" i="12"/>
  <c r="BN94" i="12"/>
  <c r="BM94" i="12"/>
  <c r="BL94" i="12"/>
  <c r="BK94" i="12"/>
  <c r="BJ94" i="12"/>
  <c r="BI94" i="12"/>
  <c r="BH94" i="12"/>
  <c r="BG94" i="12"/>
  <c r="BF94" i="12"/>
  <c r="BE94" i="12"/>
  <c r="BD94" i="12"/>
  <c r="BC94" i="12"/>
  <c r="BB94" i="12"/>
  <c r="BA94" i="12"/>
  <c r="AZ94" i="12"/>
  <c r="AY94" i="12"/>
  <c r="AX94" i="12"/>
  <c r="AW94" i="12"/>
  <c r="AV94" i="12"/>
  <c r="AU94" i="12"/>
  <c r="AT94" i="12"/>
  <c r="AS94" i="12"/>
  <c r="AR94" i="12"/>
  <c r="AQ94" i="12"/>
  <c r="AP94" i="12"/>
  <c r="AO94" i="12"/>
  <c r="AN94" i="12"/>
  <c r="AM94" i="12"/>
  <c r="AL94" i="12"/>
  <c r="AK94"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C94" i="12"/>
  <c r="B94" i="12"/>
  <c r="IN94" i="12"/>
  <c r="IM94" i="12"/>
  <c r="IP92" i="12"/>
  <c r="IO92" i="12"/>
  <c r="IN92" i="12"/>
  <c r="IM92" i="12"/>
  <c r="IL92" i="12"/>
  <c r="IK92" i="12"/>
  <c r="IJ92" i="12"/>
  <c r="II92" i="12"/>
  <c r="IH92" i="12"/>
  <c r="IG92" i="12"/>
  <c r="IE92" i="12"/>
  <c r="ID92" i="12"/>
  <c r="IC92" i="12"/>
  <c r="IB92" i="12"/>
  <c r="IA92" i="12"/>
  <c r="HZ92" i="12"/>
  <c r="HY92" i="12"/>
  <c r="HX92" i="12"/>
  <c r="HW92" i="12"/>
  <c r="HV92" i="12"/>
  <c r="HU92" i="12"/>
  <c r="HT92" i="12"/>
  <c r="HS92" i="12"/>
  <c r="HR92" i="12"/>
  <c r="HQ92" i="12"/>
  <c r="HP92" i="12"/>
  <c r="HO92" i="12"/>
  <c r="HN92" i="12"/>
  <c r="HM92" i="12"/>
  <c r="HL92" i="12"/>
  <c r="HK92" i="12"/>
  <c r="HJ92" i="12"/>
  <c r="HI92" i="12"/>
  <c r="HH92" i="12"/>
  <c r="HG92" i="12"/>
  <c r="HF92" i="12"/>
  <c r="HE92" i="12"/>
  <c r="HD92" i="12"/>
  <c r="HC92" i="12"/>
  <c r="HB92" i="12"/>
  <c r="HA92" i="12"/>
  <c r="GZ92" i="12"/>
  <c r="GY92" i="12"/>
  <c r="GX92" i="12"/>
  <c r="GW92" i="12"/>
  <c r="GV92" i="12"/>
  <c r="GU92" i="12"/>
  <c r="GT92" i="12"/>
  <c r="GS92" i="12"/>
  <c r="GR92" i="12"/>
  <c r="GQ92" i="12"/>
  <c r="GP92" i="12"/>
  <c r="GO92" i="12"/>
  <c r="GN92" i="12"/>
  <c r="GM92" i="12"/>
  <c r="GL92" i="12"/>
  <c r="GK92" i="12"/>
  <c r="GJ92" i="12"/>
  <c r="GI92" i="12"/>
  <c r="GH92" i="12"/>
  <c r="GG92" i="12"/>
  <c r="GF92" i="12"/>
  <c r="GE92" i="12"/>
  <c r="GD92" i="12"/>
  <c r="GC92" i="12"/>
  <c r="GB92" i="12"/>
  <c r="GA92" i="12"/>
  <c r="FZ92" i="12"/>
  <c r="FY92" i="12"/>
  <c r="FX92" i="12"/>
  <c r="FW92" i="12"/>
  <c r="FV92" i="12"/>
  <c r="FU92" i="12"/>
  <c r="FT92" i="12"/>
  <c r="FS92" i="12"/>
  <c r="FR92" i="12"/>
  <c r="FQ92" i="12"/>
  <c r="FP92" i="12"/>
  <c r="FO92" i="12"/>
  <c r="FN92" i="12"/>
  <c r="FM92" i="12"/>
  <c r="FL92" i="12"/>
  <c r="FK92" i="12"/>
  <c r="FJ92" i="12"/>
  <c r="FI92" i="12"/>
  <c r="FH92" i="12"/>
  <c r="FG92" i="12"/>
  <c r="FF92" i="12"/>
  <c r="FE92" i="12"/>
  <c r="FD92" i="12"/>
  <c r="FC92" i="12"/>
  <c r="FB92" i="12"/>
  <c r="FA92" i="12"/>
  <c r="EZ92" i="12"/>
  <c r="EY92" i="12"/>
  <c r="EX92" i="12"/>
  <c r="EW92" i="12"/>
  <c r="EV92" i="12"/>
  <c r="EU92" i="12"/>
  <c r="ET92" i="12"/>
  <c r="ES92" i="12"/>
  <c r="ER92" i="12"/>
  <c r="EQ92" i="12"/>
  <c r="EP92" i="12"/>
  <c r="EO92" i="12"/>
  <c r="EN92" i="12"/>
  <c r="EM92" i="12"/>
  <c r="EL92" i="12"/>
  <c r="EK92" i="12"/>
  <c r="EJ92" i="12"/>
  <c r="EI92" i="12"/>
  <c r="EH92" i="12"/>
  <c r="EG92" i="12"/>
  <c r="EF92" i="12"/>
  <c r="EE92" i="12"/>
  <c r="ED92" i="12"/>
  <c r="EC92" i="12"/>
  <c r="EB92" i="12"/>
  <c r="EA92" i="12"/>
  <c r="DZ92" i="12"/>
  <c r="DY92" i="12"/>
  <c r="DX92" i="12"/>
  <c r="DW92" i="12"/>
  <c r="DV92" i="12"/>
  <c r="DU92" i="12"/>
  <c r="DT92" i="12"/>
  <c r="DS92" i="12"/>
  <c r="DR92" i="12"/>
  <c r="DQ92" i="12"/>
  <c r="DP92" i="12"/>
  <c r="DO92" i="12"/>
  <c r="DN92" i="12"/>
  <c r="DM92" i="12"/>
  <c r="DL92" i="12"/>
  <c r="DK92" i="12"/>
  <c r="DJ92" i="12"/>
  <c r="DI92" i="12"/>
  <c r="DH92" i="12"/>
  <c r="DG92" i="12"/>
  <c r="DF92" i="12"/>
  <c r="DE92" i="12"/>
  <c r="DD92" i="12"/>
  <c r="DC92" i="12"/>
  <c r="DB92" i="12"/>
  <c r="DA92" i="12"/>
  <c r="CZ92" i="12"/>
  <c r="CY92" i="12"/>
  <c r="CX92" i="12"/>
  <c r="CW92" i="12"/>
  <c r="CV92" i="12"/>
  <c r="CU92" i="12"/>
  <c r="CT92" i="12"/>
  <c r="CS92" i="12"/>
  <c r="CR92" i="12"/>
  <c r="CQ92" i="12"/>
  <c r="CP92" i="12"/>
  <c r="CO92" i="12"/>
  <c r="CN92" i="12"/>
  <c r="CM92" i="12"/>
  <c r="CL92" i="12"/>
  <c r="CK92" i="12"/>
  <c r="CJ92" i="12"/>
  <c r="CI92" i="12"/>
  <c r="CH92" i="12"/>
  <c r="CG92" i="12"/>
  <c r="CF92" i="12"/>
  <c r="CE92" i="12"/>
  <c r="CD92" i="12"/>
  <c r="CC92" i="12"/>
  <c r="CB92" i="12"/>
  <c r="CA92" i="12"/>
  <c r="BZ92" i="12"/>
  <c r="BY92" i="12"/>
  <c r="BX92" i="12"/>
  <c r="BW92" i="12"/>
  <c r="BV92" i="12"/>
  <c r="BU92" i="12"/>
  <c r="BT92" i="12"/>
  <c r="BS92" i="12"/>
  <c r="BR92" i="12"/>
  <c r="BQ92" i="12"/>
  <c r="BP92" i="12"/>
  <c r="BO92" i="12"/>
  <c r="BN92" i="12"/>
  <c r="BM92" i="12"/>
  <c r="BL92" i="12"/>
  <c r="BK92" i="12"/>
  <c r="BJ92" i="12"/>
  <c r="BI92" i="12"/>
  <c r="BH92" i="12"/>
  <c r="BG92" i="12"/>
  <c r="BF92" i="12"/>
  <c r="BE92" i="12"/>
  <c r="BD92" i="12"/>
  <c r="BC92" i="12"/>
  <c r="BB92" i="12"/>
  <c r="BA92" i="12"/>
  <c r="AZ92" i="12"/>
  <c r="AY92" i="12"/>
  <c r="AX92" i="12"/>
  <c r="AW92" i="12"/>
  <c r="AV92" i="12"/>
  <c r="AU92" i="12"/>
  <c r="AT92" i="12"/>
  <c r="AS92" i="12"/>
  <c r="AR92" i="12"/>
  <c r="AQ92" i="12"/>
  <c r="AP92" i="12"/>
  <c r="AO92" i="12"/>
  <c r="AN92" i="12"/>
  <c r="AM92" i="12"/>
  <c r="AL92" i="12"/>
  <c r="AK92"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C92" i="12"/>
  <c r="B92" i="12"/>
  <c r="IF92" i="12"/>
  <c r="IP90" i="12"/>
  <c r="IO90" i="12"/>
  <c r="IL90" i="12"/>
  <c r="IK90" i="12"/>
  <c r="IJ90" i="12"/>
  <c r="II90" i="12"/>
  <c r="IH90" i="12"/>
  <c r="IG90" i="12"/>
  <c r="IF90" i="12"/>
  <c r="IE90" i="12"/>
  <c r="ID90" i="12"/>
  <c r="IC90" i="12"/>
  <c r="IB90" i="12"/>
  <c r="IA90" i="12"/>
  <c r="HZ90" i="12"/>
  <c r="HY90" i="12"/>
  <c r="HX90" i="12"/>
  <c r="HW90" i="12"/>
  <c r="HV90" i="12"/>
  <c r="HU90" i="12"/>
  <c r="HT90" i="12"/>
  <c r="HS90" i="12"/>
  <c r="HR90" i="12"/>
  <c r="HQ90" i="12"/>
  <c r="HP90" i="12"/>
  <c r="HO90" i="12"/>
  <c r="HN90" i="12"/>
  <c r="HM90" i="12"/>
  <c r="HL90" i="12"/>
  <c r="HK90" i="12"/>
  <c r="HJ90" i="12"/>
  <c r="HI90" i="12"/>
  <c r="HH90" i="12"/>
  <c r="HG90" i="12"/>
  <c r="HF90" i="12"/>
  <c r="HE90" i="12"/>
  <c r="HD90" i="12"/>
  <c r="HC90" i="12"/>
  <c r="HB90" i="12"/>
  <c r="HA90" i="12"/>
  <c r="GZ90" i="12"/>
  <c r="GY90" i="12"/>
  <c r="GX90" i="12"/>
  <c r="GW90" i="12"/>
  <c r="GV90" i="12"/>
  <c r="GU90" i="12"/>
  <c r="GT90" i="12"/>
  <c r="GS90" i="12"/>
  <c r="GR90" i="12"/>
  <c r="GQ90" i="12"/>
  <c r="GP90" i="12"/>
  <c r="GO90" i="12"/>
  <c r="GN90" i="12"/>
  <c r="GM90" i="12"/>
  <c r="GL90" i="12"/>
  <c r="GK90" i="12"/>
  <c r="GJ90" i="12"/>
  <c r="GI90" i="12"/>
  <c r="GH90" i="12"/>
  <c r="GG90" i="12"/>
  <c r="GF90" i="12"/>
  <c r="GE90" i="12"/>
  <c r="GD90" i="12"/>
  <c r="GC90" i="12"/>
  <c r="GB90" i="12"/>
  <c r="GA90" i="12"/>
  <c r="FZ90" i="12"/>
  <c r="FY90" i="12"/>
  <c r="FX90" i="12"/>
  <c r="FW90" i="12"/>
  <c r="FV90" i="12"/>
  <c r="FU90" i="12"/>
  <c r="FT90" i="12"/>
  <c r="FS90" i="12"/>
  <c r="FR90" i="12"/>
  <c r="FQ90" i="12"/>
  <c r="FP90" i="12"/>
  <c r="FO90" i="12"/>
  <c r="FN90" i="12"/>
  <c r="FM90" i="12"/>
  <c r="FL90" i="12"/>
  <c r="FK90" i="12"/>
  <c r="FJ90" i="12"/>
  <c r="FI90" i="12"/>
  <c r="FH90" i="12"/>
  <c r="FG90" i="12"/>
  <c r="FF90" i="12"/>
  <c r="FE90" i="12"/>
  <c r="FD90" i="12"/>
  <c r="FC90" i="12"/>
  <c r="FB90" i="12"/>
  <c r="FA90" i="12"/>
  <c r="EZ90" i="12"/>
  <c r="EY90" i="12"/>
  <c r="EX90" i="12"/>
  <c r="EW90" i="12"/>
  <c r="EV90" i="12"/>
  <c r="EU90" i="12"/>
  <c r="ET90" i="12"/>
  <c r="ES90" i="12"/>
  <c r="ER90" i="12"/>
  <c r="EQ90" i="12"/>
  <c r="EP90" i="12"/>
  <c r="EO90" i="12"/>
  <c r="EN90" i="12"/>
  <c r="EM90" i="12"/>
  <c r="EL90" i="12"/>
  <c r="EK90" i="12"/>
  <c r="EJ90" i="12"/>
  <c r="EI90" i="12"/>
  <c r="EH90" i="12"/>
  <c r="EG90" i="12"/>
  <c r="EF90" i="12"/>
  <c r="EE90" i="12"/>
  <c r="ED90" i="12"/>
  <c r="EC90" i="12"/>
  <c r="EB90" i="12"/>
  <c r="EA90" i="12"/>
  <c r="DZ90" i="12"/>
  <c r="DY90" i="12"/>
  <c r="DX90" i="12"/>
  <c r="DW90" i="12"/>
  <c r="DV90" i="12"/>
  <c r="DU90" i="12"/>
  <c r="DT90" i="12"/>
  <c r="DS90" i="12"/>
  <c r="DR90" i="12"/>
  <c r="DQ90" i="12"/>
  <c r="DP90" i="12"/>
  <c r="DO90" i="12"/>
  <c r="DN90" i="12"/>
  <c r="DM90" i="12"/>
  <c r="DL90" i="12"/>
  <c r="DK90" i="12"/>
  <c r="DJ90" i="12"/>
  <c r="DI90" i="12"/>
  <c r="DH90" i="12"/>
  <c r="DG90" i="12"/>
  <c r="DF90" i="12"/>
  <c r="DE90" i="12"/>
  <c r="DD90" i="12"/>
  <c r="DC90" i="12"/>
  <c r="DB90" i="12"/>
  <c r="DA90" i="12"/>
  <c r="CZ90" i="12"/>
  <c r="CY90" i="12"/>
  <c r="CX90" i="12"/>
  <c r="CW90" i="12"/>
  <c r="CV90" i="12"/>
  <c r="CU90" i="12"/>
  <c r="CT90" i="12"/>
  <c r="CS90" i="12"/>
  <c r="CR90" i="12"/>
  <c r="CQ90" i="12"/>
  <c r="CP90" i="12"/>
  <c r="CO90" i="12"/>
  <c r="CN90" i="12"/>
  <c r="CM90" i="12"/>
  <c r="CL90" i="12"/>
  <c r="CK90" i="12"/>
  <c r="CJ90" i="12"/>
  <c r="CI90" i="12"/>
  <c r="CH90" i="12"/>
  <c r="CG90" i="12"/>
  <c r="CF90" i="12"/>
  <c r="CE90" i="12"/>
  <c r="CD90" i="12"/>
  <c r="CC90" i="12"/>
  <c r="CB90" i="12"/>
  <c r="CA90" i="12"/>
  <c r="BZ90" i="12"/>
  <c r="BY90" i="12"/>
  <c r="BX90" i="12"/>
  <c r="BW90" i="12"/>
  <c r="BV90" i="12"/>
  <c r="BU90" i="12"/>
  <c r="BT90" i="12"/>
  <c r="BS90" i="12"/>
  <c r="BR90" i="12"/>
  <c r="BQ90" i="12"/>
  <c r="BP90" i="12"/>
  <c r="BO90" i="12"/>
  <c r="BN90" i="12"/>
  <c r="BM90" i="12"/>
  <c r="BL90" i="12"/>
  <c r="BK90" i="12"/>
  <c r="BJ90" i="12"/>
  <c r="BI90" i="12"/>
  <c r="BH90" i="12"/>
  <c r="BG90" i="12"/>
  <c r="BF90" i="12"/>
  <c r="BE90" i="12"/>
  <c r="BD90" i="12"/>
  <c r="BC90" i="12"/>
  <c r="BB90" i="12"/>
  <c r="BA90" i="12"/>
  <c r="AZ90" i="12"/>
  <c r="AY90" i="12"/>
  <c r="AX90" i="12"/>
  <c r="AW90" i="12"/>
  <c r="AV90" i="12"/>
  <c r="AU90" i="12"/>
  <c r="AT90" i="12"/>
  <c r="AS90" i="12"/>
  <c r="AR90" i="12"/>
  <c r="AQ90" i="12"/>
  <c r="AP90" i="12"/>
  <c r="AO90" i="12"/>
  <c r="AN90" i="12"/>
  <c r="AM90" i="12"/>
  <c r="AL90" i="12"/>
  <c r="AK90"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C90" i="12"/>
  <c r="B90" i="12"/>
  <c r="IN90" i="12"/>
  <c r="IM90" i="12"/>
  <c r="IP88" i="12"/>
  <c r="IO88" i="12"/>
  <c r="IN88" i="12"/>
  <c r="IM88" i="12"/>
  <c r="IL88" i="12"/>
  <c r="IK88" i="12"/>
  <c r="IJ88" i="12"/>
  <c r="II88" i="12"/>
  <c r="IH88" i="12"/>
  <c r="IG88" i="12"/>
  <c r="IF88" i="12"/>
  <c r="IE88" i="12"/>
  <c r="ID88" i="12"/>
  <c r="IC88" i="12"/>
  <c r="IB88" i="12"/>
  <c r="IA88" i="12"/>
  <c r="HZ88" i="12"/>
  <c r="HY88" i="12"/>
  <c r="HX88" i="12"/>
  <c r="HW88" i="12"/>
  <c r="HV88" i="12"/>
  <c r="HU88" i="12"/>
  <c r="HT88" i="12"/>
  <c r="HS88" i="12"/>
  <c r="HR88" i="12"/>
  <c r="HQ88" i="12"/>
  <c r="HP88" i="12"/>
  <c r="HO88" i="12"/>
  <c r="HN88" i="12"/>
  <c r="HM88" i="12"/>
  <c r="HL88" i="12"/>
  <c r="HK88" i="12"/>
  <c r="HJ88" i="12"/>
  <c r="HI88" i="12"/>
  <c r="HH88" i="12"/>
  <c r="HG88" i="12"/>
  <c r="HF88" i="12"/>
  <c r="HE88" i="12"/>
  <c r="HC88" i="12"/>
  <c r="HB88" i="12"/>
  <c r="HA88" i="12"/>
  <c r="GZ88" i="12"/>
  <c r="GY88" i="12"/>
  <c r="GX88" i="12"/>
  <c r="GW88" i="12"/>
  <c r="GV88" i="12"/>
  <c r="GU88" i="12"/>
  <c r="GT88" i="12"/>
  <c r="GS88" i="12"/>
  <c r="GR88" i="12"/>
  <c r="GQ88" i="12"/>
  <c r="GP88" i="12"/>
  <c r="GO88" i="12"/>
  <c r="GN88" i="12"/>
  <c r="GM88" i="12"/>
  <c r="GL88" i="12"/>
  <c r="GK88" i="12"/>
  <c r="GJ88" i="12"/>
  <c r="GI88" i="12"/>
  <c r="GH88" i="12"/>
  <c r="GG88" i="12"/>
  <c r="GF88" i="12"/>
  <c r="GE88" i="12"/>
  <c r="GD88" i="12"/>
  <c r="GC88" i="12"/>
  <c r="GB88" i="12"/>
  <c r="GA88" i="12"/>
  <c r="FZ88" i="12"/>
  <c r="FY88" i="12"/>
  <c r="FX88" i="12"/>
  <c r="FW88" i="12"/>
  <c r="FV88" i="12"/>
  <c r="FU88" i="12"/>
  <c r="FT88" i="12"/>
  <c r="FS88" i="12"/>
  <c r="FR88" i="12"/>
  <c r="FQ88" i="12"/>
  <c r="FP88" i="12"/>
  <c r="FO88" i="12"/>
  <c r="FN88" i="12"/>
  <c r="FM88" i="12"/>
  <c r="FL88" i="12"/>
  <c r="FK88" i="12"/>
  <c r="FJ88" i="12"/>
  <c r="FI88" i="12"/>
  <c r="FH88" i="12"/>
  <c r="FG88" i="12"/>
  <c r="FF88" i="12"/>
  <c r="FE88" i="12"/>
  <c r="FD88" i="12"/>
  <c r="FC88" i="12"/>
  <c r="FB88" i="12"/>
  <c r="FA88" i="12"/>
  <c r="EZ88" i="12"/>
  <c r="EY88" i="12"/>
  <c r="EX88" i="12"/>
  <c r="EW88" i="12"/>
  <c r="EV88" i="12"/>
  <c r="EU88" i="12"/>
  <c r="ET88" i="12"/>
  <c r="ES88" i="12"/>
  <c r="ER88" i="12"/>
  <c r="EQ88" i="12"/>
  <c r="EP88" i="12"/>
  <c r="EO88" i="12"/>
  <c r="EN88" i="12"/>
  <c r="EM88" i="12"/>
  <c r="EL88" i="12"/>
  <c r="EK88" i="12"/>
  <c r="EJ88" i="12"/>
  <c r="EI88" i="12"/>
  <c r="EH88" i="12"/>
  <c r="EG88" i="12"/>
  <c r="EF88" i="12"/>
  <c r="EE88" i="12"/>
  <c r="ED88" i="12"/>
  <c r="EC88" i="12"/>
  <c r="EB88" i="12"/>
  <c r="EA88" i="12"/>
  <c r="DZ88" i="12"/>
  <c r="DY88" i="12"/>
  <c r="DX88" i="12"/>
  <c r="DW88" i="12"/>
  <c r="DV88" i="12"/>
  <c r="DU88" i="12"/>
  <c r="DT88" i="12"/>
  <c r="DS88" i="12"/>
  <c r="DR88" i="12"/>
  <c r="DQ88" i="12"/>
  <c r="DP88" i="12"/>
  <c r="DO88" i="12"/>
  <c r="DN88" i="12"/>
  <c r="DM88" i="12"/>
  <c r="DL88" i="12"/>
  <c r="DK88" i="12"/>
  <c r="DJ88" i="12"/>
  <c r="DI88" i="12"/>
  <c r="DH88" i="12"/>
  <c r="DG88" i="12"/>
  <c r="DF88" i="12"/>
  <c r="DE88" i="12"/>
  <c r="DD88" i="12"/>
  <c r="DC88" i="12"/>
  <c r="DB88" i="12"/>
  <c r="DA88" i="12"/>
  <c r="CZ88" i="12"/>
  <c r="CY88" i="12"/>
  <c r="CX88" i="12"/>
  <c r="CW88" i="12"/>
  <c r="CV88" i="12"/>
  <c r="CU88" i="12"/>
  <c r="CT88" i="12"/>
  <c r="CS88" i="12"/>
  <c r="CR88" i="12"/>
  <c r="CQ88" i="12"/>
  <c r="CP88" i="12"/>
  <c r="CO88" i="12"/>
  <c r="CN88" i="12"/>
  <c r="CM88" i="12"/>
  <c r="CL88" i="12"/>
  <c r="CK88" i="12"/>
  <c r="CJ88" i="12"/>
  <c r="CI88" i="12"/>
  <c r="CH88" i="12"/>
  <c r="CG88" i="12"/>
  <c r="CF88" i="12"/>
  <c r="CE88" i="12"/>
  <c r="CD88" i="12"/>
  <c r="CC88" i="12"/>
  <c r="CB88" i="12"/>
  <c r="CA88" i="12"/>
  <c r="BZ88" i="12"/>
  <c r="BY88" i="12"/>
  <c r="BX88" i="12"/>
  <c r="BW88" i="12"/>
  <c r="BV88" i="12"/>
  <c r="BU88" i="12"/>
  <c r="BT88" i="12"/>
  <c r="BS88" i="12"/>
  <c r="BR88" i="12"/>
  <c r="BQ88" i="12"/>
  <c r="BP88" i="12"/>
  <c r="BO88" i="12"/>
  <c r="BN88" i="12"/>
  <c r="BM88" i="12"/>
  <c r="BL88" i="12"/>
  <c r="BK88" i="12"/>
  <c r="BJ88" i="12"/>
  <c r="BI88" i="12"/>
  <c r="BH88" i="12"/>
  <c r="BG88" i="12"/>
  <c r="BF88" i="12"/>
  <c r="BE88" i="12"/>
  <c r="BD88" i="12"/>
  <c r="BC88" i="12"/>
  <c r="BB88" i="12"/>
  <c r="BA88" i="12"/>
  <c r="AZ88" i="12"/>
  <c r="AY88" i="12"/>
  <c r="AX88" i="12"/>
  <c r="AW88" i="12"/>
  <c r="AV88" i="12"/>
  <c r="AU88" i="12"/>
  <c r="AT88" i="12"/>
  <c r="AS88" i="12"/>
  <c r="AR88" i="12"/>
  <c r="AQ88" i="12"/>
  <c r="AP88" i="12"/>
  <c r="AO88" i="12"/>
  <c r="AN88" i="12"/>
  <c r="AM88" i="12"/>
  <c r="AL88" i="12"/>
  <c r="AK88"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C88" i="12"/>
  <c r="B88" i="12"/>
  <c r="HD88" i="12"/>
  <c r="IP87" i="12"/>
  <c r="IP86" i="12" s="1"/>
  <c r="IO87" i="12"/>
  <c r="IO86" i="12" s="1"/>
  <c r="IN87" i="12"/>
  <c r="IN86" i="12" s="1"/>
  <c r="IM87" i="12"/>
  <c r="IL87" i="12"/>
  <c r="IK87" i="12"/>
  <c r="IK86" i="12" s="1"/>
  <c r="IJ87" i="12"/>
  <c r="IJ86" i="12" s="1"/>
  <c r="II87" i="12"/>
  <c r="II86" i="12" s="1"/>
  <c r="IH87" i="12"/>
  <c r="IH86" i="12" s="1"/>
  <c r="IG87" i="12"/>
  <c r="IG86" i="12" s="1"/>
  <c r="IF87" i="12"/>
  <c r="IF86" i="12" s="1"/>
  <c r="IE87" i="12"/>
  <c r="IE86" i="12" s="1"/>
  <c r="ID87" i="12"/>
  <c r="ID86" i="12" s="1"/>
  <c r="IC87" i="12"/>
  <c r="IC86" i="12" s="1"/>
  <c r="IB87" i="12"/>
  <c r="IB86" i="12" s="1"/>
  <c r="IA87" i="12"/>
  <c r="IA86" i="12" s="1"/>
  <c r="HZ87" i="12"/>
  <c r="HZ86" i="12" s="1"/>
  <c r="HY87" i="12"/>
  <c r="HY86" i="12" s="1"/>
  <c r="HX87" i="12"/>
  <c r="HX86" i="12" s="1"/>
  <c r="HW87" i="12"/>
  <c r="HW86" i="12" s="1"/>
  <c r="HV87" i="12"/>
  <c r="HV86" i="12" s="1"/>
  <c r="HU87" i="12"/>
  <c r="HU86" i="12" s="1"/>
  <c r="HT87" i="12"/>
  <c r="HT86" i="12" s="1"/>
  <c r="HS87" i="12"/>
  <c r="HS86" i="12" s="1"/>
  <c r="HR87" i="12"/>
  <c r="HR86" i="12" s="1"/>
  <c r="HQ87" i="12"/>
  <c r="HQ86" i="12" s="1"/>
  <c r="HP87" i="12"/>
  <c r="HP86" i="12" s="1"/>
  <c r="HO87" i="12"/>
  <c r="HO86" i="12" s="1"/>
  <c r="HN87" i="12"/>
  <c r="HN86" i="12" s="1"/>
  <c r="HM87" i="12"/>
  <c r="HM86" i="12" s="1"/>
  <c r="HL87" i="12"/>
  <c r="HL86" i="12" s="1"/>
  <c r="HK87" i="12"/>
  <c r="HK86" i="12" s="1"/>
  <c r="HJ87" i="12"/>
  <c r="HJ86" i="12" s="1"/>
  <c r="HI87" i="12"/>
  <c r="HI86" i="12" s="1"/>
  <c r="HH87" i="12"/>
  <c r="HH86" i="12" s="1"/>
  <c r="HG87" i="12"/>
  <c r="HG86" i="12" s="1"/>
  <c r="HF87" i="12"/>
  <c r="HF86" i="12" s="1"/>
  <c r="HE87" i="12"/>
  <c r="HE86" i="12" s="1"/>
  <c r="HD87" i="12"/>
  <c r="HD86" i="12" s="1"/>
  <c r="HC87" i="12"/>
  <c r="HC86" i="12" s="1"/>
  <c r="HB87" i="12"/>
  <c r="HB86" i="12" s="1"/>
  <c r="HA87" i="12"/>
  <c r="HA86" i="12" s="1"/>
  <c r="GZ87" i="12"/>
  <c r="GZ86" i="12" s="1"/>
  <c r="GY87" i="12"/>
  <c r="GY86" i="12" s="1"/>
  <c r="GX87" i="12"/>
  <c r="GX86" i="12" s="1"/>
  <c r="GW87" i="12"/>
  <c r="GW86" i="12" s="1"/>
  <c r="GV87" i="12"/>
  <c r="GV86" i="12" s="1"/>
  <c r="GU87" i="12"/>
  <c r="GU86" i="12" s="1"/>
  <c r="GT87" i="12"/>
  <c r="GT86" i="12" s="1"/>
  <c r="GS87" i="12"/>
  <c r="GS86" i="12" s="1"/>
  <c r="GR87" i="12"/>
  <c r="GR86" i="12" s="1"/>
  <c r="GQ87" i="12"/>
  <c r="GQ86" i="12" s="1"/>
  <c r="GP87" i="12"/>
  <c r="GP86" i="12" s="1"/>
  <c r="GO87" i="12"/>
  <c r="GO86" i="12" s="1"/>
  <c r="GN87" i="12"/>
  <c r="GN86" i="12" s="1"/>
  <c r="GM87" i="12"/>
  <c r="GM86" i="12" s="1"/>
  <c r="GL87" i="12"/>
  <c r="GL86" i="12" s="1"/>
  <c r="GK87" i="12"/>
  <c r="GK86" i="12" s="1"/>
  <c r="GJ87" i="12"/>
  <c r="GJ86" i="12" s="1"/>
  <c r="GI87" i="12"/>
  <c r="GI86" i="12" s="1"/>
  <c r="GH87" i="12"/>
  <c r="GH86" i="12" s="1"/>
  <c r="GG87" i="12"/>
  <c r="GG86" i="12" s="1"/>
  <c r="GF87" i="12"/>
  <c r="GF86" i="12" s="1"/>
  <c r="GE87" i="12"/>
  <c r="GE86" i="12" s="1"/>
  <c r="GD87" i="12"/>
  <c r="GD86" i="12" s="1"/>
  <c r="GC87" i="12"/>
  <c r="GC86" i="12" s="1"/>
  <c r="GB87" i="12"/>
  <c r="GB86" i="12" s="1"/>
  <c r="GA87" i="12"/>
  <c r="GA86" i="12" s="1"/>
  <c r="FZ87" i="12"/>
  <c r="FZ86" i="12" s="1"/>
  <c r="FY87" i="12"/>
  <c r="FY86" i="12" s="1"/>
  <c r="FX87" i="12"/>
  <c r="FX86" i="12" s="1"/>
  <c r="FW87" i="12"/>
  <c r="FW86" i="12" s="1"/>
  <c r="FV87" i="12"/>
  <c r="FV86" i="12" s="1"/>
  <c r="FU87" i="12"/>
  <c r="FU86" i="12" s="1"/>
  <c r="FT87" i="12"/>
  <c r="FT86" i="12" s="1"/>
  <c r="FS87" i="12"/>
  <c r="FS86" i="12" s="1"/>
  <c r="FR87" i="12"/>
  <c r="FR86" i="12" s="1"/>
  <c r="FQ87" i="12"/>
  <c r="FQ86" i="12" s="1"/>
  <c r="FP87" i="12"/>
  <c r="FP86" i="12" s="1"/>
  <c r="FO87" i="12"/>
  <c r="FO86" i="12" s="1"/>
  <c r="FN87" i="12"/>
  <c r="FN86" i="12" s="1"/>
  <c r="FM87" i="12"/>
  <c r="FM86" i="12" s="1"/>
  <c r="FL87" i="12"/>
  <c r="FL86" i="12" s="1"/>
  <c r="FK87" i="12"/>
  <c r="FK86" i="12" s="1"/>
  <c r="FJ87" i="12"/>
  <c r="FJ86" i="12" s="1"/>
  <c r="FI87" i="12"/>
  <c r="FI86" i="12" s="1"/>
  <c r="FH87" i="12"/>
  <c r="FH86" i="12" s="1"/>
  <c r="FG87" i="12"/>
  <c r="FG86" i="12" s="1"/>
  <c r="FF87" i="12"/>
  <c r="FF86" i="12" s="1"/>
  <c r="FE87" i="12"/>
  <c r="FE86" i="12" s="1"/>
  <c r="FD87" i="12"/>
  <c r="FD86" i="12" s="1"/>
  <c r="FC87" i="12"/>
  <c r="FC86" i="12" s="1"/>
  <c r="FB87" i="12"/>
  <c r="FB86" i="12" s="1"/>
  <c r="FA87" i="12"/>
  <c r="FA86" i="12" s="1"/>
  <c r="EZ87" i="12"/>
  <c r="EZ86" i="12" s="1"/>
  <c r="EY87" i="12"/>
  <c r="EY86" i="12" s="1"/>
  <c r="EX87" i="12"/>
  <c r="EX86" i="12" s="1"/>
  <c r="EW87" i="12"/>
  <c r="EW86" i="12" s="1"/>
  <c r="EV87" i="12"/>
  <c r="EV86" i="12" s="1"/>
  <c r="EU87" i="12"/>
  <c r="EU86" i="12" s="1"/>
  <c r="ET87" i="12"/>
  <c r="ET86" i="12" s="1"/>
  <c r="ES87" i="12"/>
  <c r="ES86" i="12" s="1"/>
  <c r="ER87" i="12"/>
  <c r="ER86" i="12" s="1"/>
  <c r="EQ87" i="12"/>
  <c r="EQ86" i="12" s="1"/>
  <c r="EP87" i="12"/>
  <c r="EP86" i="12" s="1"/>
  <c r="EO87" i="12"/>
  <c r="EO86" i="12" s="1"/>
  <c r="EN87" i="12"/>
  <c r="EN86" i="12" s="1"/>
  <c r="EM87" i="12"/>
  <c r="EM86" i="12" s="1"/>
  <c r="EL87" i="12"/>
  <c r="EL86" i="12" s="1"/>
  <c r="EK87" i="12"/>
  <c r="EK86" i="12" s="1"/>
  <c r="EJ87" i="12"/>
  <c r="EJ86" i="12" s="1"/>
  <c r="EI87" i="12"/>
  <c r="EI86" i="12" s="1"/>
  <c r="EH87" i="12"/>
  <c r="EH86" i="12" s="1"/>
  <c r="EG87" i="12"/>
  <c r="EG86" i="12" s="1"/>
  <c r="EF87" i="12"/>
  <c r="EF86" i="12" s="1"/>
  <c r="EE87" i="12"/>
  <c r="EE86" i="12" s="1"/>
  <c r="ED87" i="12"/>
  <c r="ED86" i="12" s="1"/>
  <c r="EC87" i="12"/>
  <c r="EC86" i="12" s="1"/>
  <c r="EB87" i="12"/>
  <c r="EB86" i="12" s="1"/>
  <c r="EA87" i="12"/>
  <c r="EA86" i="12" s="1"/>
  <c r="DZ87" i="12"/>
  <c r="DZ86" i="12" s="1"/>
  <c r="DY87" i="12"/>
  <c r="DY86" i="12" s="1"/>
  <c r="DX87" i="12"/>
  <c r="DX86" i="12" s="1"/>
  <c r="DW87" i="12"/>
  <c r="DW86" i="12" s="1"/>
  <c r="DV87" i="12"/>
  <c r="DV86" i="12" s="1"/>
  <c r="DU87" i="12"/>
  <c r="DU86" i="12" s="1"/>
  <c r="DT87" i="12"/>
  <c r="DT86" i="12" s="1"/>
  <c r="DS87" i="12"/>
  <c r="DS86" i="12" s="1"/>
  <c r="DR87" i="12"/>
  <c r="DR86" i="12" s="1"/>
  <c r="DQ87" i="12"/>
  <c r="DQ86" i="12" s="1"/>
  <c r="DP87" i="12"/>
  <c r="DP86" i="12" s="1"/>
  <c r="DO87" i="12"/>
  <c r="DO86" i="12" s="1"/>
  <c r="DN87" i="12"/>
  <c r="DN86" i="12" s="1"/>
  <c r="DM87" i="12"/>
  <c r="DM86" i="12" s="1"/>
  <c r="DL87" i="12"/>
  <c r="DL86" i="12" s="1"/>
  <c r="DK87" i="12"/>
  <c r="DK86" i="12" s="1"/>
  <c r="DJ87" i="12"/>
  <c r="DJ86" i="12" s="1"/>
  <c r="DI87" i="12"/>
  <c r="DI86" i="12" s="1"/>
  <c r="DH87" i="12"/>
  <c r="DH86" i="12" s="1"/>
  <c r="DG87" i="12"/>
  <c r="DG86" i="12" s="1"/>
  <c r="DF87" i="12"/>
  <c r="DF86" i="12" s="1"/>
  <c r="DE87" i="12"/>
  <c r="DE86" i="12" s="1"/>
  <c r="DD87" i="12"/>
  <c r="DD86" i="12" s="1"/>
  <c r="DC87" i="12"/>
  <c r="DC86" i="12" s="1"/>
  <c r="DB87" i="12"/>
  <c r="DB86" i="12" s="1"/>
  <c r="DA87" i="12"/>
  <c r="DA86" i="12" s="1"/>
  <c r="CZ87" i="12"/>
  <c r="CZ86" i="12" s="1"/>
  <c r="CY87" i="12"/>
  <c r="CY86" i="12" s="1"/>
  <c r="CX87" i="12"/>
  <c r="CX86" i="12" s="1"/>
  <c r="CW87" i="12"/>
  <c r="CW86" i="12" s="1"/>
  <c r="CV87" i="12"/>
  <c r="CV86" i="12" s="1"/>
  <c r="CU87" i="12"/>
  <c r="CU86" i="12" s="1"/>
  <c r="CT87" i="12"/>
  <c r="CT86" i="12" s="1"/>
  <c r="CS87" i="12"/>
  <c r="CS86" i="12" s="1"/>
  <c r="CR87" i="12"/>
  <c r="CR86" i="12" s="1"/>
  <c r="CQ87" i="12"/>
  <c r="CQ86" i="12" s="1"/>
  <c r="CP87" i="12"/>
  <c r="CP86" i="12" s="1"/>
  <c r="CO87" i="12"/>
  <c r="CO86" i="12" s="1"/>
  <c r="CN87" i="12"/>
  <c r="CN86" i="12" s="1"/>
  <c r="CM87" i="12"/>
  <c r="CM86" i="12" s="1"/>
  <c r="CL87" i="12"/>
  <c r="CL86" i="12" s="1"/>
  <c r="CK87" i="12"/>
  <c r="CK86" i="12" s="1"/>
  <c r="CJ87" i="12"/>
  <c r="CJ86" i="12" s="1"/>
  <c r="CI87" i="12"/>
  <c r="CI86" i="12" s="1"/>
  <c r="CH87" i="12"/>
  <c r="CH86" i="12" s="1"/>
  <c r="CG87" i="12"/>
  <c r="CG86" i="12" s="1"/>
  <c r="CF87" i="12"/>
  <c r="CF86" i="12" s="1"/>
  <c r="CE87" i="12"/>
  <c r="CE86" i="12" s="1"/>
  <c r="CD87" i="12"/>
  <c r="CD86" i="12" s="1"/>
  <c r="CC87" i="12"/>
  <c r="CC86" i="12" s="1"/>
  <c r="CB87" i="12"/>
  <c r="CB86" i="12" s="1"/>
  <c r="CA87" i="12"/>
  <c r="CA86" i="12" s="1"/>
  <c r="BZ87" i="12"/>
  <c r="BZ86" i="12" s="1"/>
  <c r="BY87" i="12"/>
  <c r="BY86" i="12" s="1"/>
  <c r="BX87" i="12"/>
  <c r="BX86" i="12" s="1"/>
  <c r="BW87" i="12"/>
  <c r="BW86" i="12" s="1"/>
  <c r="BV87" i="12"/>
  <c r="BV86" i="12" s="1"/>
  <c r="BU87" i="12"/>
  <c r="BU86" i="12" s="1"/>
  <c r="BT87" i="12"/>
  <c r="BT86" i="12" s="1"/>
  <c r="BS87" i="12"/>
  <c r="BS86" i="12" s="1"/>
  <c r="BR87" i="12"/>
  <c r="BR86" i="12" s="1"/>
  <c r="BQ87" i="12"/>
  <c r="BQ86" i="12" s="1"/>
  <c r="BP87" i="12"/>
  <c r="BP86" i="12" s="1"/>
  <c r="BO87" i="12"/>
  <c r="BO86" i="12" s="1"/>
  <c r="BN87" i="12"/>
  <c r="BN86" i="12" s="1"/>
  <c r="BM87" i="12"/>
  <c r="BM86" i="12" s="1"/>
  <c r="BL87" i="12"/>
  <c r="BL86" i="12" s="1"/>
  <c r="BK87" i="12"/>
  <c r="BK86" i="12" s="1"/>
  <c r="BJ87" i="12"/>
  <c r="BJ86" i="12" s="1"/>
  <c r="BI87" i="12"/>
  <c r="BI86" i="12" s="1"/>
  <c r="BH87" i="12"/>
  <c r="BH86" i="12" s="1"/>
  <c r="BG87" i="12"/>
  <c r="BG86" i="12" s="1"/>
  <c r="BF87" i="12"/>
  <c r="BF86" i="12" s="1"/>
  <c r="BE87" i="12"/>
  <c r="BE86" i="12" s="1"/>
  <c r="BD87" i="12"/>
  <c r="BD86" i="12" s="1"/>
  <c r="BC87" i="12"/>
  <c r="BC86" i="12" s="1"/>
  <c r="BB87" i="12"/>
  <c r="BB86" i="12" s="1"/>
  <c r="BA87" i="12"/>
  <c r="BA86" i="12" s="1"/>
  <c r="AZ87" i="12"/>
  <c r="AZ86" i="12" s="1"/>
  <c r="AY87" i="12"/>
  <c r="AY86" i="12" s="1"/>
  <c r="AX87" i="12"/>
  <c r="AX86" i="12" s="1"/>
  <c r="AW87" i="12"/>
  <c r="AW86" i="12" s="1"/>
  <c r="AV87" i="12"/>
  <c r="AV86" i="12" s="1"/>
  <c r="AU87" i="12"/>
  <c r="AU86" i="12" s="1"/>
  <c r="AT87" i="12"/>
  <c r="AT86" i="12" s="1"/>
  <c r="AS87" i="12"/>
  <c r="AS86" i="12" s="1"/>
  <c r="AR87" i="12"/>
  <c r="AR86" i="12" s="1"/>
  <c r="AQ87" i="12"/>
  <c r="AQ86" i="12" s="1"/>
  <c r="AP87" i="12"/>
  <c r="AP86" i="12" s="1"/>
  <c r="AO87" i="12"/>
  <c r="AO86" i="12" s="1"/>
  <c r="AN87" i="12"/>
  <c r="AN86" i="12" s="1"/>
  <c r="AM87" i="12"/>
  <c r="AM86" i="12" s="1"/>
  <c r="AL87" i="12"/>
  <c r="AL86" i="12" s="1"/>
  <c r="AK87" i="12"/>
  <c r="AK86" i="12" s="1"/>
  <c r="AJ87" i="12"/>
  <c r="AJ86" i="12" s="1"/>
  <c r="AI87" i="12"/>
  <c r="AI86" i="12" s="1"/>
  <c r="AH87" i="12"/>
  <c r="AH86" i="12" s="1"/>
  <c r="AG87" i="12"/>
  <c r="AG86" i="12" s="1"/>
  <c r="AF87" i="12"/>
  <c r="AF86" i="12" s="1"/>
  <c r="AE87" i="12"/>
  <c r="AE86" i="12" s="1"/>
  <c r="AD87" i="12"/>
  <c r="AD86" i="12" s="1"/>
  <c r="AC87" i="12"/>
  <c r="AC86" i="12" s="1"/>
  <c r="AB87" i="12"/>
  <c r="AB86" i="12" s="1"/>
  <c r="AA87" i="12"/>
  <c r="AA86" i="12" s="1"/>
  <c r="Z87" i="12"/>
  <c r="Z86" i="12" s="1"/>
  <c r="Y87" i="12"/>
  <c r="Y86" i="12" s="1"/>
  <c r="X87" i="12"/>
  <c r="X86" i="12" s="1"/>
  <c r="W87" i="12"/>
  <c r="W86" i="12" s="1"/>
  <c r="V87" i="12"/>
  <c r="V86" i="12" s="1"/>
  <c r="U87" i="12"/>
  <c r="U86" i="12" s="1"/>
  <c r="T87" i="12"/>
  <c r="T86" i="12" s="1"/>
  <c r="S87" i="12"/>
  <c r="S86" i="12" s="1"/>
  <c r="R87" i="12"/>
  <c r="R86" i="12" s="1"/>
  <c r="Q87" i="12"/>
  <c r="Q86" i="12" s="1"/>
  <c r="P87" i="12"/>
  <c r="P86" i="12" s="1"/>
  <c r="O87" i="12"/>
  <c r="O86" i="12" s="1"/>
  <c r="N87" i="12"/>
  <c r="N86" i="12" s="1"/>
  <c r="M87" i="12"/>
  <c r="M86" i="12" s="1"/>
  <c r="L87" i="12"/>
  <c r="L86" i="12" s="1"/>
  <c r="K87" i="12"/>
  <c r="K86" i="12" s="1"/>
  <c r="J87" i="12"/>
  <c r="J86" i="12" s="1"/>
  <c r="I87" i="12"/>
  <c r="I86" i="12" s="1"/>
  <c r="H87" i="12"/>
  <c r="H86" i="12" s="1"/>
  <c r="G87" i="12"/>
  <c r="G86" i="12" s="1"/>
  <c r="F87" i="12"/>
  <c r="F86" i="12" s="1"/>
  <c r="E87" i="12"/>
  <c r="E86" i="12" s="1"/>
  <c r="D87" i="12"/>
  <c r="D86" i="12" s="1"/>
  <c r="C87" i="12"/>
  <c r="C86" i="12" s="1"/>
  <c r="B87" i="12"/>
  <c r="B86" i="12" s="1"/>
  <c r="IM86" i="12"/>
  <c r="IL86" i="12"/>
  <c r="IP85" i="12"/>
  <c r="IP84" i="12" s="1"/>
  <c r="IO85" i="12"/>
  <c r="IO84" i="12" s="1"/>
  <c r="IN85" i="12"/>
  <c r="IN84" i="12" s="1"/>
  <c r="IM85" i="12"/>
  <c r="IL85" i="12"/>
  <c r="IL84" i="12" s="1"/>
  <c r="IK85" i="12"/>
  <c r="IK84" i="12" s="1"/>
  <c r="IJ85" i="12"/>
  <c r="IJ84" i="12" s="1"/>
  <c r="II85" i="12"/>
  <c r="II84" i="12" s="1"/>
  <c r="IH85" i="12"/>
  <c r="IH84" i="12" s="1"/>
  <c r="IG85" i="12"/>
  <c r="IG84" i="12" s="1"/>
  <c r="IF85" i="12"/>
  <c r="IF84" i="12" s="1"/>
  <c r="IE85" i="12"/>
  <c r="IE84" i="12" s="1"/>
  <c r="ID85" i="12"/>
  <c r="ID84" i="12" s="1"/>
  <c r="IC85" i="12"/>
  <c r="IC84" i="12" s="1"/>
  <c r="IB85" i="12"/>
  <c r="IB84" i="12" s="1"/>
  <c r="IA85" i="12"/>
  <c r="IA84" i="12" s="1"/>
  <c r="HZ85" i="12"/>
  <c r="HZ84" i="12" s="1"/>
  <c r="HY85" i="12"/>
  <c r="HY84" i="12" s="1"/>
  <c r="HX85" i="12"/>
  <c r="HX84" i="12" s="1"/>
  <c r="HW85" i="12"/>
  <c r="HW84" i="12" s="1"/>
  <c r="HV85" i="12"/>
  <c r="HV84" i="12" s="1"/>
  <c r="HU85" i="12"/>
  <c r="HU84" i="12" s="1"/>
  <c r="HT85" i="12"/>
  <c r="HT84" i="12" s="1"/>
  <c r="HS85" i="12"/>
  <c r="HS84" i="12" s="1"/>
  <c r="HR85" i="12"/>
  <c r="HR84" i="12" s="1"/>
  <c r="HQ85" i="12"/>
  <c r="HQ84" i="12" s="1"/>
  <c r="HP85" i="12"/>
  <c r="HP84" i="12" s="1"/>
  <c r="HO85" i="12"/>
  <c r="HO84" i="12" s="1"/>
  <c r="HN85" i="12"/>
  <c r="HN84" i="12" s="1"/>
  <c r="HM85" i="12"/>
  <c r="HM84" i="12" s="1"/>
  <c r="HL85" i="12"/>
  <c r="HL84" i="12" s="1"/>
  <c r="HK85" i="12"/>
  <c r="HK84" i="12" s="1"/>
  <c r="HJ85" i="12"/>
  <c r="HJ84" i="12" s="1"/>
  <c r="HI85" i="12"/>
  <c r="HI84" i="12" s="1"/>
  <c r="HH85" i="12"/>
  <c r="HH84" i="12" s="1"/>
  <c r="HG85" i="12"/>
  <c r="HG84" i="12" s="1"/>
  <c r="HF85" i="12"/>
  <c r="HF84" i="12" s="1"/>
  <c r="HE85" i="12"/>
  <c r="HE84" i="12" s="1"/>
  <c r="HD85" i="12"/>
  <c r="HD84" i="12" s="1"/>
  <c r="HC85" i="12"/>
  <c r="HC84" i="12" s="1"/>
  <c r="HB85" i="12"/>
  <c r="HA85" i="12"/>
  <c r="HA84" i="12" s="1"/>
  <c r="GZ85" i="12"/>
  <c r="GZ84" i="12" s="1"/>
  <c r="GY85" i="12"/>
  <c r="GY84" i="12" s="1"/>
  <c r="GX85" i="12"/>
  <c r="GX84" i="12" s="1"/>
  <c r="GW85" i="12"/>
  <c r="GW84" i="12" s="1"/>
  <c r="GV85" i="12"/>
  <c r="GV84" i="12" s="1"/>
  <c r="GU85" i="12"/>
  <c r="GU84" i="12" s="1"/>
  <c r="GT85" i="12"/>
  <c r="GT84" i="12" s="1"/>
  <c r="GS85" i="12"/>
  <c r="GS84" i="12" s="1"/>
  <c r="GR85" i="12"/>
  <c r="GR84" i="12" s="1"/>
  <c r="GQ85" i="12"/>
  <c r="GQ84" i="12" s="1"/>
  <c r="GP85" i="12"/>
  <c r="GP84" i="12" s="1"/>
  <c r="GO85" i="12"/>
  <c r="GO84" i="12" s="1"/>
  <c r="GN85" i="12"/>
  <c r="GN84" i="12" s="1"/>
  <c r="GM85" i="12"/>
  <c r="GM84" i="12" s="1"/>
  <c r="GL85" i="12"/>
  <c r="GL84" i="12" s="1"/>
  <c r="GK85" i="12"/>
  <c r="GK84" i="12" s="1"/>
  <c r="GJ85" i="12"/>
  <c r="GJ84" i="12" s="1"/>
  <c r="GI85" i="12"/>
  <c r="GI84" i="12" s="1"/>
  <c r="GH85" i="12"/>
  <c r="GH84" i="12" s="1"/>
  <c r="GG85" i="12"/>
  <c r="GG84" i="12" s="1"/>
  <c r="GF85" i="12"/>
  <c r="GF84" i="12" s="1"/>
  <c r="GE85" i="12"/>
  <c r="GE84" i="12" s="1"/>
  <c r="GD85" i="12"/>
  <c r="GD84" i="12" s="1"/>
  <c r="GC85" i="12"/>
  <c r="GC84" i="12" s="1"/>
  <c r="GB85" i="12"/>
  <c r="GB84" i="12" s="1"/>
  <c r="GA85" i="12"/>
  <c r="GA84" i="12" s="1"/>
  <c r="FZ85" i="12"/>
  <c r="FZ84" i="12" s="1"/>
  <c r="FY85" i="12"/>
  <c r="FY84" i="12" s="1"/>
  <c r="FX85" i="12"/>
  <c r="FX84" i="12" s="1"/>
  <c r="FW85" i="12"/>
  <c r="FW84" i="12" s="1"/>
  <c r="FV85" i="12"/>
  <c r="FV84" i="12" s="1"/>
  <c r="FU85" i="12"/>
  <c r="FU84" i="12" s="1"/>
  <c r="FT85" i="12"/>
  <c r="FT84" i="12" s="1"/>
  <c r="FS85" i="12"/>
  <c r="FS84" i="12" s="1"/>
  <c r="FR85" i="12"/>
  <c r="FR84" i="12" s="1"/>
  <c r="FQ85" i="12"/>
  <c r="FQ84" i="12" s="1"/>
  <c r="FP85" i="12"/>
  <c r="FP84" i="12" s="1"/>
  <c r="FO85" i="12"/>
  <c r="FO84" i="12" s="1"/>
  <c r="FN85" i="12"/>
  <c r="FN84" i="12" s="1"/>
  <c r="FM85" i="12"/>
  <c r="FM84" i="12" s="1"/>
  <c r="FL85" i="12"/>
  <c r="FL84" i="12" s="1"/>
  <c r="FK85" i="12"/>
  <c r="FK84" i="12" s="1"/>
  <c r="FJ85" i="12"/>
  <c r="FJ84" i="12" s="1"/>
  <c r="FI85" i="12"/>
  <c r="FI84" i="12" s="1"/>
  <c r="FH85" i="12"/>
  <c r="FH84" i="12" s="1"/>
  <c r="FG85" i="12"/>
  <c r="FG84" i="12" s="1"/>
  <c r="FF85" i="12"/>
  <c r="FF84" i="12" s="1"/>
  <c r="FE85" i="12"/>
  <c r="FE84" i="12" s="1"/>
  <c r="FD85" i="12"/>
  <c r="FD84" i="12" s="1"/>
  <c r="FC85" i="12"/>
  <c r="FC84" i="12" s="1"/>
  <c r="FB85" i="12"/>
  <c r="FB84" i="12" s="1"/>
  <c r="FA85" i="12"/>
  <c r="FA84" i="12" s="1"/>
  <c r="EZ85" i="12"/>
  <c r="EZ84" i="12" s="1"/>
  <c r="EY85" i="12"/>
  <c r="EY84" i="12" s="1"/>
  <c r="EX85" i="12"/>
  <c r="EX84" i="12" s="1"/>
  <c r="EW85" i="12"/>
  <c r="EW84" i="12" s="1"/>
  <c r="EV85" i="12"/>
  <c r="EV84" i="12" s="1"/>
  <c r="EU85" i="12"/>
  <c r="EU84" i="12" s="1"/>
  <c r="ET85" i="12"/>
  <c r="ET84" i="12" s="1"/>
  <c r="ES85" i="12"/>
  <c r="ES84" i="12" s="1"/>
  <c r="ER85" i="12"/>
  <c r="ER84" i="12" s="1"/>
  <c r="EQ85" i="12"/>
  <c r="EQ84" i="12" s="1"/>
  <c r="EP85" i="12"/>
  <c r="EP84" i="12" s="1"/>
  <c r="EO85" i="12"/>
  <c r="EO84" i="12" s="1"/>
  <c r="EN85" i="12"/>
  <c r="EN84" i="12" s="1"/>
  <c r="EM85" i="12"/>
  <c r="EM84" i="12" s="1"/>
  <c r="EL85" i="12"/>
  <c r="EL84" i="12" s="1"/>
  <c r="EK85" i="12"/>
  <c r="EK84" i="12" s="1"/>
  <c r="EJ85" i="12"/>
  <c r="EJ84" i="12" s="1"/>
  <c r="EI85" i="12"/>
  <c r="EI84" i="12" s="1"/>
  <c r="EH85" i="12"/>
  <c r="EH84" i="12" s="1"/>
  <c r="EG85" i="12"/>
  <c r="EG84" i="12" s="1"/>
  <c r="EF85" i="12"/>
  <c r="EF84" i="12" s="1"/>
  <c r="EE85" i="12"/>
  <c r="EE84" i="12" s="1"/>
  <c r="ED85" i="12"/>
  <c r="ED84" i="12" s="1"/>
  <c r="EC85" i="12"/>
  <c r="EC84" i="12" s="1"/>
  <c r="EB85" i="12"/>
  <c r="EB84" i="12" s="1"/>
  <c r="EA85" i="12"/>
  <c r="EA84" i="12" s="1"/>
  <c r="DZ85" i="12"/>
  <c r="DZ84" i="12" s="1"/>
  <c r="DY85" i="12"/>
  <c r="DY84" i="12" s="1"/>
  <c r="DX85" i="12"/>
  <c r="DX84" i="12" s="1"/>
  <c r="DW85" i="12"/>
  <c r="DW84" i="12" s="1"/>
  <c r="DV85" i="12"/>
  <c r="DV84" i="12" s="1"/>
  <c r="DU85" i="12"/>
  <c r="DU84" i="12" s="1"/>
  <c r="DT85" i="12"/>
  <c r="DT84" i="12" s="1"/>
  <c r="DS85" i="12"/>
  <c r="DS84" i="12" s="1"/>
  <c r="DR85" i="12"/>
  <c r="DR84" i="12" s="1"/>
  <c r="DQ85" i="12"/>
  <c r="DQ84" i="12" s="1"/>
  <c r="DP85" i="12"/>
  <c r="DP84" i="12" s="1"/>
  <c r="DO85" i="12"/>
  <c r="DO84" i="12" s="1"/>
  <c r="DN85" i="12"/>
  <c r="DN84" i="12" s="1"/>
  <c r="DM85" i="12"/>
  <c r="DM84" i="12" s="1"/>
  <c r="DL85" i="12"/>
  <c r="DL84" i="12" s="1"/>
  <c r="DK85" i="12"/>
  <c r="DK84" i="12" s="1"/>
  <c r="DJ85" i="12"/>
  <c r="DJ84" i="12" s="1"/>
  <c r="DI85" i="12"/>
  <c r="DI84" i="12" s="1"/>
  <c r="DH85" i="12"/>
  <c r="DH84" i="12" s="1"/>
  <c r="DG85" i="12"/>
  <c r="DG84" i="12" s="1"/>
  <c r="DF85" i="12"/>
  <c r="DF84" i="12" s="1"/>
  <c r="DE85" i="12"/>
  <c r="DE84" i="12" s="1"/>
  <c r="DD85" i="12"/>
  <c r="DD84" i="12" s="1"/>
  <c r="DC85" i="12"/>
  <c r="DC84" i="12" s="1"/>
  <c r="DB85" i="12"/>
  <c r="DB84" i="12" s="1"/>
  <c r="DA85" i="12"/>
  <c r="DA84" i="12" s="1"/>
  <c r="CZ85" i="12"/>
  <c r="CZ84" i="12" s="1"/>
  <c r="CY85" i="12"/>
  <c r="CY84" i="12" s="1"/>
  <c r="CX85" i="12"/>
  <c r="CX84" i="12" s="1"/>
  <c r="CW85" i="12"/>
  <c r="CW84" i="12" s="1"/>
  <c r="CV85" i="12"/>
  <c r="CV84" i="12" s="1"/>
  <c r="CU85" i="12"/>
  <c r="CU84" i="12" s="1"/>
  <c r="CT85" i="12"/>
  <c r="CT84" i="12" s="1"/>
  <c r="CS85" i="12"/>
  <c r="CS84" i="12" s="1"/>
  <c r="CR85" i="12"/>
  <c r="CR84" i="12" s="1"/>
  <c r="CQ85" i="12"/>
  <c r="CQ84" i="12" s="1"/>
  <c r="CP85" i="12"/>
  <c r="CP84" i="12" s="1"/>
  <c r="CO85" i="12"/>
  <c r="CO84" i="12" s="1"/>
  <c r="CN85" i="12"/>
  <c r="CN84" i="12" s="1"/>
  <c r="CM85" i="12"/>
  <c r="CM84" i="12" s="1"/>
  <c r="CL85" i="12"/>
  <c r="CL84" i="12" s="1"/>
  <c r="CK85" i="12"/>
  <c r="CK84" i="12" s="1"/>
  <c r="CJ85" i="12"/>
  <c r="CJ84" i="12" s="1"/>
  <c r="CI85" i="12"/>
  <c r="CI84" i="12" s="1"/>
  <c r="CH85" i="12"/>
  <c r="CH84" i="12" s="1"/>
  <c r="CG85" i="12"/>
  <c r="CG84" i="12" s="1"/>
  <c r="CF85" i="12"/>
  <c r="CF84" i="12" s="1"/>
  <c r="CE85" i="12"/>
  <c r="CE84" i="12" s="1"/>
  <c r="CD85" i="12"/>
  <c r="CD84" i="12" s="1"/>
  <c r="CC85" i="12"/>
  <c r="CC84" i="12" s="1"/>
  <c r="CB85" i="12"/>
  <c r="CB84" i="12" s="1"/>
  <c r="CA85" i="12"/>
  <c r="CA84" i="12" s="1"/>
  <c r="BZ85" i="12"/>
  <c r="BZ84" i="12" s="1"/>
  <c r="BY85" i="12"/>
  <c r="BY84" i="12" s="1"/>
  <c r="BX85" i="12"/>
  <c r="BX84" i="12" s="1"/>
  <c r="BW85" i="12"/>
  <c r="BW84" i="12" s="1"/>
  <c r="BV85" i="12"/>
  <c r="BV84" i="12" s="1"/>
  <c r="BU85" i="12"/>
  <c r="BU84" i="12" s="1"/>
  <c r="BT85" i="12"/>
  <c r="BT84" i="12" s="1"/>
  <c r="BS85" i="12"/>
  <c r="BS84" i="12" s="1"/>
  <c r="BR85" i="12"/>
  <c r="BR84" i="12" s="1"/>
  <c r="BQ85" i="12"/>
  <c r="BQ84" i="12" s="1"/>
  <c r="BP85" i="12"/>
  <c r="BP84" i="12" s="1"/>
  <c r="BO85" i="12"/>
  <c r="BO84" i="12" s="1"/>
  <c r="BN85" i="12"/>
  <c r="BN84" i="12" s="1"/>
  <c r="BM85" i="12"/>
  <c r="BM84" i="12" s="1"/>
  <c r="BL85" i="12"/>
  <c r="BL84" i="12" s="1"/>
  <c r="BK85" i="12"/>
  <c r="BK84" i="12" s="1"/>
  <c r="BJ85" i="12"/>
  <c r="BJ84" i="12" s="1"/>
  <c r="BI85" i="12"/>
  <c r="BI84" i="12" s="1"/>
  <c r="BH85" i="12"/>
  <c r="BH84" i="12" s="1"/>
  <c r="BG85" i="12"/>
  <c r="BG84" i="12" s="1"/>
  <c r="BF85" i="12"/>
  <c r="BF84" i="12" s="1"/>
  <c r="BE85" i="12"/>
  <c r="BE84" i="12" s="1"/>
  <c r="BD85" i="12"/>
  <c r="BD84" i="12" s="1"/>
  <c r="BC85" i="12"/>
  <c r="BC84" i="12" s="1"/>
  <c r="BB85" i="12"/>
  <c r="BB84" i="12" s="1"/>
  <c r="BA85" i="12"/>
  <c r="BA84" i="12" s="1"/>
  <c r="AZ85" i="12"/>
  <c r="AZ84" i="12" s="1"/>
  <c r="AY85" i="12"/>
  <c r="AY84" i="12" s="1"/>
  <c r="AX85" i="12"/>
  <c r="AX84" i="12" s="1"/>
  <c r="AW85" i="12"/>
  <c r="AW84" i="12" s="1"/>
  <c r="AV85" i="12"/>
  <c r="AV84" i="12" s="1"/>
  <c r="AU85" i="12"/>
  <c r="AU84" i="12" s="1"/>
  <c r="AT85" i="12"/>
  <c r="AT84" i="12" s="1"/>
  <c r="AS85" i="12"/>
  <c r="AS84" i="12" s="1"/>
  <c r="AR85" i="12"/>
  <c r="AR84" i="12" s="1"/>
  <c r="AQ85" i="12"/>
  <c r="AQ84" i="12" s="1"/>
  <c r="AP85" i="12"/>
  <c r="AP84" i="12" s="1"/>
  <c r="AO85" i="12"/>
  <c r="AO84" i="12" s="1"/>
  <c r="AN85" i="12"/>
  <c r="AN84" i="12" s="1"/>
  <c r="AM85" i="12"/>
  <c r="AM84" i="12" s="1"/>
  <c r="AL85" i="12"/>
  <c r="AL84" i="12" s="1"/>
  <c r="AK85" i="12"/>
  <c r="AK84" i="12" s="1"/>
  <c r="AJ85" i="12"/>
  <c r="AJ84" i="12" s="1"/>
  <c r="AI85" i="12"/>
  <c r="AI84" i="12" s="1"/>
  <c r="AH85" i="12"/>
  <c r="AH84" i="12" s="1"/>
  <c r="AG85" i="12"/>
  <c r="AG84" i="12" s="1"/>
  <c r="AF85" i="12"/>
  <c r="AF84" i="12" s="1"/>
  <c r="AE85" i="12"/>
  <c r="AE84" i="12" s="1"/>
  <c r="AD85" i="12"/>
  <c r="AD84" i="12" s="1"/>
  <c r="AC85" i="12"/>
  <c r="AC84" i="12" s="1"/>
  <c r="AB85" i="12"/>
  <c r="AB84" i="12" s="1"/>
  <c r="AA85" i="12"/>
  <c r="AA84" i="12" s="1"/>
  <c r="Z85" i="12"/>
  <c r="Z84" i="12" s="1"/>
  <c r="Y85" i="12"/>
  <c r="Y84" i="12" s="1"/>
  <c r="X85" i="12"/>
  <c r="X84" i="12" s="1"/>
  <c r="W85" i="12"/>
  <c r="W84" i="12" s="1"/>
  <c r="V85" i="12"/>
  <c r="V84" i="12" s="1"/>
  <c r="U85" i="12"/>
  <c r="U84" i="12" s="1"/>
  <c r="T85" i="12"/>
  <c r="T84" i="12" s="1"/>
  <c r="S85" i="12"/>
  <c r="S84" i="12" s="1"/>
  <c r="R85" i="12"/>
  <c r="R84" i="12" s="1"/>
  <c r="Q85" i="12"/>
  <c r="Q84" i="12" s="1"/>
  <c r="P85" i="12"/>
  <c r="P84" i="12" s="1"/>
  <c r="O85" i="12"/>
  <c r="O84" i="12" s="1"/>
  <c r="N85" i="12"/>
  <c r="N84" i="12" s="1"/>
  <c r="M85" i="12"/>
  <c r="M84" i="12" s="1"/>
  <c r="L85" i="12"/>
  <c r="L84" i="12" s="1"/>
  <c r="K85" i="12"/>
  <c r="K84" i="12" s="1"/>
  <c r="J85" i="12"/>
  <c r="J84" i="12" s="1"/>
  <c r="I85" i="12"/>
  <c r="I84" i="12" s="1"/>
  <c r="H85" i="12"/>
  <c r="H84" i="12" s="1"/>
  <c r="G85" i="12"/>
  <c r="G84" i="12" s="1"/>
  <c r="F85" i="12"/>
  <c r="F84" i="12" s="1"/>
  <c r="E85" i="12"/>
  <c r="E84" i="12" s="1"/>
  <c r="D85" i="12"/>
  <c r="D84" i="12" s="1"/>
  <c r="C85" i="12"/>
  <c r="C84" i="12" s="1"/>
  <c r="B85" i="12"/>
  <c r="B84" i="12" s="1"/>
  <c r="IM84" i="12"/>
  <c r="HB84" i="12"/>
  <c r="IP82" i="12"/>
  <c r="IO82" i="12"/>
  <c r="IN82" i="12"/>
  <c r="IM82" i="12"/>
  <c r="IL82" i="12"/>
  <c r="IK82" i="12"/>
  <c r="IJ82" i="12"/>
  <c r="II82" i="12"/>
  <c r="IH82" i="12"/>
  <c r="IG82" i="12"/>
  <c r="IF82" i="12"/>
  <c r="IE82" i="12"/>
  <c r="ID82" i="12"/>
  <c r="IC82" i="12"/>
  <c r="IB82" i="12"/>
  <c r="IA82" i="12"/>
  <c r="HZ82" i="12"/>
  <c r="HY82" i="12"/>
  <c r="HX82" i="12"/>
  <c r="HW82" i="12"/>
  <c r="HV82" i="12"/>
  <c r="HU82" i="12"/>
  <c r="HT82" i="12"/>
  <c r="HS82" i="12"/>
  <c r="HR82" i="12"/>
  <c r="HQ82" i="12"/>
  <c r="HP82" i="12"/>
  <c r="HO82" i="12"/>
  <c r="HN82" i="12"/>
  <c r="HM82" i="12"/>
  <c r="HL82" i="12"/>
  <c r="HK82" i="12"/>
  <c r="HJ82" i="12"/>
  <c r="HI82" i="12"/>
  <c r="HH82" i="12"/>
  <c r="HG82" i="12"/>
  <c r="HF82" i="12"/>
  <c r="HE82" i="12"/>
  <c r="HD82" i="12"/>
  <c r="HC82" i="12"/>
  <c r="HB82" i="12"/>
  <c r="HA82" i="12"/>
  <c r="GZ82" i="12"/>
  <c r="GY82" i="12"/>
  <c r="GX82" i="12"/>
  <c r="GW82" i="12"/>
  <c r="GV82" i="12"/>
  <c r="GU82" i="12"/>
  <c r="GT82" i="12"/>
  <c r="GS82" i="12"/>
  <c r="GR82" i="12"/>
  <c r="GQ82" i="12"/>
  <c r="GP82" i="12"/>
  <c r="GO82" i="12"/>
  <c r="GN82" i="12"/>
  <c r="GM82" i="12"/>
  <c r="GL82" i="12"/>
  <c r="GK82" i="12"/>
  <c r="GJ82" i="12"/>
  <c r="GI82" i="12"/>
  <c r="GH82" i="12"/>
  <c r="GG82" i="12"/>
  <c r="GF82" i="12"/>
  <c r="GE82" i="12"/>
  <c r="GD82" i="12"/>
  <c r="GC82" i="12"/>
  <c r="GB82" i="12"/>
  <c r="GA82" i="12"/>
  <c r="FZ82" i="12"/>
  <c r="FY82" i="12"/>
  <c r="FX82" i="12"/>
  <c r="FW82" i="12"/>
  <c r="FV82" i="12"/>
  <c r="FU82" i="12"/>
  <c r="FT82" i="12"/>
  <c r="FS82" i="12"/>
  <c r="FR82" i="12"/>
  <c r="FQ82" i="12"/>
  <c r="FP82" i="12"/>
  <c r="FO82" i="12"/>
  <c r="FN82" i="12"/>
  <c r="FM82" i="12"/>
  <c r="FL82" i="12"/>
  <c r="FK82" i="12"/>
  <c r="FJ82" i="12"/>
  <c r="FI82" i="12"/>
  <c r="FH82" i="12"/>
  <c r="FG82" i="12"/>
  <c r="FF82" i="12"/>
  <c r="FE82" i="12"/>
  <c r="FD82" i="12"/>
  <c r="FC82" i="12"/>
  <c r="FB82" i="12"/>
  <c r="FA82" i="12"/>
  <c r="EZ82" i="12"/>
  <c r="EY82" i="12"/>
  <c r="EX82" i="12"/>
  <c r="EW82" i="12"/>
  <c r="EV82" i="12"/>
  <c r="EU82" i="12"/>
  <c r="ET82" i="12"/>
  <c r="ES82" i="12"/>
  <c r="ER82" i="12"/>
  <c r="EQ82" i="12"/>
  <c r="EP82" i="12"/>
  <c r="EO82" i="12"/>
  <c r="EN82" i="12"/>
  <c r="EM82" i="12"/>
  <c r="EL82" i="12"/>
  <c r="EK82" i="12"/>
  <c r="EJ82" i="12"/>
  <c r="EI82" i="12"/>
  <c r="EH82" i="12"/>
  <c r="EG82" i="12"/>
  <c r="EF82" i="12"/>
  <c r="EE82" i="12"/>
  <c r="ED82" i="12"/>
  <c r="EC82" i="12"/>
  <c r="EB82" i="12"/>
  <c r="EA82" i="12"/>
  <c r="DZ82" i="12"/>
  <c r="DY82" i="12"/>
  <c r="DX82" i="12"/>
  <c r="DW82" i="12"/>
  <c r="DV82" i="12"/>
  <c r="DU82" i="12"/>
  <c r="DT82" i="12"/>
  <c r="DS82" i="12"/>
  <c r="DR82" i="12"/>
  <c r="DQ82" i="12"/>
  <c r="DP82" i="12"/>
  <c r="DO82" i="12"/>
  <c r="DN82" i="12"/>
  <c r="DM82" i="12"/>
  <c r="DL82" i="12"/>
  <c r="DK82" i="12"/>
  <c r="DJ82" i="12"/>
  <c r="DI82" i="12"/>
  <c r="DH82" i="12"/>
  <c r="DG82" i="12"/>
  <c r="DF82" i="12"/>
  <c r="DE82" i="12"/>
  <c r="DD82" i="12"/>
  <c r="DC82" i="12"/>
  <c r="DB82" i="12"/>
  <c r="DA82" i="12"/>
  <c r="CZ82" i="12"/>
  <c r="CY82" i="12"/>
  <c r="CX82" i="12"/>
  <c r="CW82" i="12"/>
  <c r="CV82" i="12"/>
  <c r="CU82" i="12"/>
  <c r="CT82" i="12"/>
  <c r="CS82" i="12"/>
  <c r="CR82" i="12"/>
  <c r="CQ82" i="12"/>
  <c r="CP82" i="12"/>
  <c r="CO82" i="12"/>
  <c r="CN82" i="12"/>
  <c r="CM82" i="12"/>
  <c r="CL82" i="12"/>
  <c r="CK82" i="12"/>
  <c r="CJ82" i="12"/>
  <c r="CI82" i="12"/>
  <c r="CH82" i="12"/>
  <c r="CG82" i="12"/>
  <c r="CF82" i="12"/>
  <c r="CE82" i="12"/>
  <c r="CD82" i="12"/>
  <c r="CC82" i="12"/>
  <c r="CB82" i="12"/>
  <c r="CA82" i="12"/>
  <c r="BZ82" i="12"/>
  <c r="BY82" i="12"/>
  <c r="BX82" i="12"/>
  <c r="BW82" i="12"/>
  <c r="BV82" i="12"/>
  <c r="BU82" i="12"/>
  <c r="BT82" i="12"/>
  <c r="BS82" i="12"/>
  <c r="BR82" i="12"/>
  <c r="BQ82" i="12"/>
  <c r="BP82" i="12"/>
  <c r="BO82" i="12"/>
  <c r="BN82" i="12"/>
  <c r="BM82" i="12"/>
  <c r="BL82" i="12"/>
  <c r="BK82" i="12"/>
  <c r="BJ82" i="12"/>
  <c r="BI82" i="12"/>
  <c r="BH82" i="12"/>
  <c r="BG82" i="12"/>
  <c r="BF82" i="12"/>
  <c r="BE82" i="12"/>
  <c r="BD82" i="12"/>
  <c r="BC82" i="12"/>
  <c r="BB82" i="12"/>
  <c r="BA82" i="12"/>
  <c r="AZ82" i="12"/>
  <c r="AY82" i="12"/>
  <c r="AX82" i="12"/>
  <c r="AW82" i="12"/>
  <c r="AV82" i="12"/>
  <c r="AU82" i="12"/>
  <c r="AT82" i="12"/>
  <c r="AS82" i="12"/>
  <c r="AR82" i="12"/>
  <c r="AQ82" i="12"/>
  <c r="AP82" i="12"/>
  <c r="AO82" i="12"/>
  <c r="AN82" i="12"/>
  <c r="AM82" i="12"/>
  <c r="AL82" i="12"/>
  <c r="AK82"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C82" i="12"/>
  <c r="B82" i="12"/>
  <c r="IP81" i="12"/>
  <c r="IP80" i="12" s="1"/>
  <c r="IO81" i="12"/>
  <c r="IO80" i="12" s="1"/>
  <c r="IN81" i="12"/>
  <c r="IN80" i="12" s="1"/>
  <c r="IM81" i="12"/>
  <c r="IM80" i="12" s="1"/>
  <c r="IL81" i="12"/>
  <c r="IL80" i="12" s="1"/>
  <c r="IK81" i="12"/>
  <c r="IK80" i="12" s="1"/>
  <c r="IJ81" i="12"/>
  <c r="IJ80" i="12" s="1"/>
  <c r="II81" i="12"/>
  <c r="II80" i="12" s="1"/>
  <c r="IH81" i="12"/>
  <c r="IH80" i="12" s="1"/>
  <c r="IG81" i="12"/>
  <c r="IG80" i="12" s="1"/>
  <c r="IF81" i="12"/>
  <c r="IF80" i="12" s="1"/>
  <c r="IE81" i="12"/>
  <c r="IE80" i="12" s="1"/>
  <c r="ID81" i="12"/>
  <c r="ID80" i="12" s="1"/>
  <c r="IC81" i="12"/>
  <c r="IC80" i="12" s="1"/>
  <c r="IB81" i="12"/>
  <c r="IB80" i="12" s="1"/>
  <c r="IA81" i="12"/>
  <c r="IA80" i="12" s="1"/>
  <c r="HZ81" i="12"/>
  <c r="HZ80" i="12" s="1"/>
  <c r="HY81" i="12"/>
  <c r="HY80" i="12" s="1"/>
  <c r="HX81" i="12"/>
  <c r="HX80" i="12" s="1"/>
  <c r="HW81" i="12"/>
  <c r="HW80" i="12" s="1"/>
  <c r="HV81" i="12"/>
  <c r="HV80" i="12" s="1"/>
  <c r="HU81" i="12"/>
  <c r="HU80" i="12" s="1"/>
  <c r="HT81" i="12"/>
  <c r="HT80" i="12" s="1"/>
  <c r="HS81" i="12"/>
  <c r="HS80" i="12" s="1"/>
  <c r="HR81" i="12"/>
  <c r="HR80" i="12" s="1"/>
  <c r="HQ81" i="12"/>
  <c r="HQ80" i="12" s="1"/>
  <c r="HP81" i="12"/>
  <c r="HP80" i="12" s="1"/>
  <c r="HO81" i="12"/>
  <c r="HO80" i="12" s="1"/>
  <c r="HN81" i="12"/>
  <c r="HN80" i="12" s="1"/>
  <c r="HM81" i="12"/>
  <c r="HM80" i="12" s="1"/>
  <c r="HL81" i="12"/>
  <c r="HL80" i="12" s="1"/>
  <c r="HK81" i="12"/>
  <c r="HK80" i="12" s="1"/>
  <c r="HJ81" i="12"/>
  <c r="HJ80" i="12" s="1"/>
  <c r="HI81" i="12"/>
  <c r="HI80" i="12" s="1"/>
  <c r="HH81" i="12"/>
  <c r="HH80" i="12" s="1"/>
  <c r="HG81" i="12"/>
  <c r="HG80" i="12" s="1"/>
  <c r="HF81" i="12"/>
  <c r="HF80" i="12" s="1"/>
  <c r="HE81" i="12"/>
  <c r="HE80" i="12" s="1"/>
  <c r="HD81" i="12"/>
  <c r="HD80" i="12" s="1"/>
  <c r="HC81" i="12"/>
  <c r="HC80" i="12" s="1"/>
  <c r="HB81" i="12"/>
  <c r="HB80" i="12" s="1"/>
  <c r="HA81" i="12"/>
  <c r="HA80" i="12" s="1"/>
  <c r="GZ81" i="12"/>
  <c r="GZ80" i="12" s="1"/>
  <c r="GY81" i="12"/>
  <c r="GY80" i="12" s="1"/>
  <c r="GX81" i="12"/>
  <c r="GX80" i="12" s="1"/>
  <c r="GW81" i="12"/>
  <c r="GW80" i="12" s="1"/>
  <c r="GV81" i="12"/>
  <c r="GV80" i="12" s="1"/>
  <c r="GU81" i="12"/>
  <c r="GU80" i="12" s="1"/>
  <c r="GT81" i="12"/>
  <c r="GT80" i="12" s="1"/>
  <c r="GS81" i="12"/>
  <c r="GS80" i="12" s="1"/>
  <c r="GR81" i="12"/>
  <c r="GR80" i="12" s="1"/>
  <c r="GQ81" i="12"/>
  <c r="GQ80" i="12" s="1"/>
  <c r="GP81" i="12"/>
  <c r="GP80" i="12" s="1"/>
  <c r="GO81" i="12"/>
  <c r="GO80" i="12" s="1"/>
  <c r="GN81" i="12"/>
  <c r="GN80" i="12" s="1"/>
  <c r="GM81" i="12"/>
  <c r="GM80" i="12" s="1"/>
  <c r="GL81" i="12"/>
  <c r="GL80" i="12" s="1"/>
  <c r="GK81" i="12"/>
  <c r="GK80" i="12" s="1"/>
  <c r="GJ81" i="12"/>
  <c r="GJ80" i="12" s="1"/>
  <c r="GI81" i="12"/>
  <c r="GI80" i="12" s="1"/>
  <c r="GH81" i="12"/>
  <c r="GH80" i="12" s="1"/>
  <c r="GG81" i="12"/>
  <c r="GG80" i="12" s="1"/>
  <c r="GF81" i="12"/>
  <c r="GF80" i="12" s="1"/>
  <c r="GE81" i="12"/>
  <c r="GE80" i="12" s="1"/>
  <c r="GD81" i="12"/>
  <c r="GD80" i="12" s="1"/>
  <c r="GC81" i="12"/>
  <c r="GC80" i="12" s="1"/>
  <c r="GB81" i="12"/>
  <c r="GB80" i="12" s="1"/>
  <c r="GA81" i="12"/>
  <c r="GA80" i="12" s="1"/>
  <c r="FZ81" i="12"/>
  <c r="FZ80" i="12" s="1"/>
  <c r="FY81" i="12"/>
  <c r="FY80" i="12" s="1"/>
  <c r="FX81" i="12"/>
  <c r="FX80" i="12" s="1"/>
  <c r="FW81" i="12"/>
  <c r="FW80" i="12" s="1"/>
  <c r="FV81" i="12"/>
  <c r="FV80" i="12" s="1"/>
  <c r="FU81" i="12"/>
  <c r="FU80" i="12" s="1"/>
  <c r="FT81" i="12"/>
  <c r="FT80" i="12" s="1"/>
  <c r="FS81" i="12"/>
  <c r="FS80" i="12" s="1"/>
  <c r="FR81" i="12"/>
  <c r="FR80" i="12" s="1"/>
  <c r="FQ81" i="12"/>
  <c r="FQ80" i="12" s="1"/>
  <c r="FP81" i="12"/>
  <c r="FP80" i="12" s="1"/>
  <c r="FO81" i="12"/>
  <c r="FO80" i="12" s="1"/>
  <c r="FN81" i="12"/>
  <c r="FN80" i="12" s="1"/>
  <c r="FM81" i="12"/>
  <c r="FM80" i="12" s="1"/>
  <c r="FL81" i="12"/>
  <c r="FL80" i="12" s="1"/>
  <c r="FK81" i="12"/>
  <c r="FK80" i="12" s="1"/>
  <c r="FJ81" i="12"/>
  <c r="FJ80" i="12" s="1"/>
  <c r="FI81" i="12"/>
  <c r="FI80" i="12" s="1"/>
  <c r="FH81" i="12"/>
  <c r="FH80" i="12" s="1"/>
  <c r="FG81" i="12"/>
  <c r="FG80" i="12" s="1"/>
  <c r="FF81" i="12"/>
  <c r="FF80" i="12" s="1"/>
  <c r="FE81" i="12"/>
  <c r="FE80" i="12" s="1"/>
  <c r="FD81" i="12"/>
  <c r="FD80" i="12" s="1"/>
  <c r="FC81" i="12"/>
  <c r="FC80" i="12" s="1"/>
  <c r="FB81" i="12"/>
  <c r="FB80" i="12" s="1"/>
  <c r="FA81" i="12"/>
  <c r="FA80" i="12" s="1"/>
  <c r="EZ81" i="12"/>
  <c r="EZ80" i="12" s="1"/>
  <c r="EY81" i="12"/>
  <c r="EY80" i="12" s="1"/>
  <c r="EX81" i="12"/>
  <c r="EX80" i="12" s="1"/>
  <c r="EW81" i="12"/>
  <c r="EW80" i="12" s="1"/>
  <c r="EV81" i="12"/>
  <c r="EV80" i="12" s="1"/>
  <c r="EU81" i="12"/>
  <c r="EU80" i="12" s="1"/>
  <c r="ET81" i="12"/>
  <c r="ET80" i="12" s="1"/>
  <c r="ES81" i="12"/>
  <c r="ES80" i="12" s="1"/>
  <c r="ER81" i="12"/>
  <c r="ER80" i="12" s="1"/>
  <c r="EQ81" i="12"/>
  <c r="EQ80" i="12" s="1"/>
  <c r="EP81" i="12"/>
  <c r="EP80" i="12" s="1"/>
  <c r="EO81" i="12"/>
  <c r="EO80" i="12" s="1"/>
  <c r="EN81" i="12"/>
  <c r="EN80" i="12" s="1"/>
  <c r="EM81" i="12"/>
  <c r="EM80" i="12" s="1"/>
  <c r="EL81" i="12"/>
  <c r="EL80" i="12" s="1"/>
  <c r="EK81" i="12"/>
  <c r="EK80" i="12" s="1"/>
  <c r="EJ81" i="12"/>
  <c r="EJ80" i="12" s="1"/>
  <c r="EI81" i="12"/>
  <c r="EI80" i="12" s="1"/>
  <c r="EH81" i="12"/>
  <c r="EH80" i="12" s="1"/>
  <c r="EG81" i="12"/>
  <c r="EG80" i="12" s="1"/>
  <c r="EF81" i="12"/>
  <c r="EF80" i="12" s="1"/>
  <c r="EE81" i="12"/>
  <c r="EE80" i="12" s="1"/>
  <c r="ED81" i="12"/>
  <c r="ED80" i="12" s="1"/>
  <c r="EC81" i="12"/>
  <c r="EC80" i="12" s="1"/>
  <c r="EB81" i="12"/>
  <c r="EB80" i="12" s="1"/>
  <c r="EA81" i="12"/>
  <c r="EA80" i="12" s="1"/>
  <c r="DZ81" i="12"/>
  <c r="DZ80" i="12" s="1"/>
  <c r="DY81" i="12"/>
  <c r="DY80" i="12" s="1"/>
  <c r="DX81" i="12"/>
  <c r="DX80" i="12" s="1"/>
  <c r="DW81" i="12"/>
  <c r="DW80" i="12" s="1"/>
  <c r="DV81" i="12"/>
  <c r="DV80" i="12" s="1"/>
  <c r="DU81" i="12"/>
  <c r="DU80" i="12" s="1"/>
  <c r="DT81" i="12"/>
  <c r="DT80" i="12" s="1"/>
  <c r="DS81" i="12"/>
  <c r="DS80" i="12" s="1"/>
  <c r="DR81" i="12"/>
  <c r="DR80" i="12" s="1"/>
  <c r="DQ81" i="12"/>
  <c r="DQ80" i="12" s="1"/>
  <c r="DP81" i="12"/>
  <c r="DP80" i="12" s="1"/>
  <c r="DO81" i="12"/>
  <c r="DO80" i="12" s="1"/>
  <c r="DN81" i="12"/>
  <c r="DN80" i="12" s="1"/>
  <c r="DM81" i="12"/>
  <c r="DM80" i="12" s="1"/>
  <c r="DL81" i="12"/>
  <c r="DL80" i="12" s="1"/>
  <c r="DK81" i="12"/>
  <c r="DK80" i="12" s="1"/>
  <c r="DJ81" i="12"/>
  <c r="DJ80" i="12" s="1"/>
  <c r="DI81" i="12"/>
  <c r="DI80" i="12" s="1"/>
  <c r="DH81" i="12"/>
  <c r="DH80" i="12" s="1"/>
  <c r="DG81" i="12"/>
  <c r="DG80" i="12" s="1"/>
  <c r="DF81" i="12"/>
  <c r="DF80" i="12" s="1"/>
  <c r="DE81" i="12"/>
  <c r="DE80" i="12" s="1"/>
  <c r="DD81" i="12"/>
  <c r="DD80" i="12" s="1"/>
  <c r="DC81" i="12"/>
  <c r="DC80" i="12" s="1"/>
  <c r="DB81" i="12"/>
  <c r="DB80" i="12" s="1"/>
  <c r="DA81" i="12"/>
  <c r="DA80" i="12" s="1"/>
  <c r="CZ81" i="12"/>
  <c r="CZ80" i="12" s="1"/>
  <c r="CY81" i="12"/>
  <c r="CY80" i="12" s="1"/>
  <c r="CX81" i="12"/>
  <c r="CX80" i="12" s="1"/>
  <c r="CW81" i="12"/>
  <c r="CW80" i="12" s="1"/>
  <c r="CV81" i="12"/>
  <c r="CV80" i="12" s="1"/>
  <c r="CU81" i="12"/>
  <c r="CU80" i="12" s="1"/>
  <c r="CT81" i="12"/>
  <c r="CT80" i="12" s="1"/>
  <c r="CS81" i="12"/>
  <c r="CS80" i="12" s="1"/>
  <c r="CR81" i="12"/>
  <c r="CR80" i="12" s="1"/>
  <c r="CQ81" i="12"/>
  <c r="CQ80" i="12" s="1"/>
  <c r="CP81" i="12"/>
  <c r="CP80" i="12" s="1"/>
  <c r="CO81" i="12"/>
  <c r="CO80" i="12" s="1"/>
  <c r="CN81" i="12"/>
  <c r="CN80" i="12" s="1"/>
  <c r="CM81" i="12"/>
  <c r="CM80" i="12" s="1"/>
  <c r="CL81" i="12"/>
  <c r="CL80" i="12" s="1"/>
  <c r="CK81" i="12"/>
  <c r="CK80" i="12" s="1"/>
  <c r="CJ81" i="12"/>
  <c r="CJ80" i="12" s="1"/>
  <c r="CI81" i="12"/>
  <c r="CI80" i="12" s="1"/>
  <c r="CH81" i="12"/>
  <c r="CH80" i="12" s="1"/>
  <c r="CG81" i="12"/>
  <c r="CG80" i="12" s="1"/>
  <c r="CF81" i="12"/>
  <c r="CF80" i="12" s="1"/>
  <c r="CE81" i="12"/>
  <c r="CE80" i="12" s="1"/>
  <c r="CD81" i="12"/>
  <c r="CD80" i="12" s="1"/>
  <c r="CC81" i="12"/>
  <c r="CC80" i="12" s="1"/>
  <c r="CB81" i="12"/>
  <c r="CB80" i="12" s="1"/>
  <c r="CA81" i="12"/>
  <c r="CA80" i="12" s="1"/>
  <c r="BZ81" i="12"/>
  <c r="BZ80" i="12" s="1"/>
  <c r="BY81" i="12"/>
  <c r="BY80" i="12" s="1"/>
  <c r="BX81" i="12"/>
  <c r="BX80" i="12" s="1"/>
  <c r="BW81" i="12"/>
  <c r="BW80" i="12" s="1"/>
  <c r="BV81" i="12"/>
  <c r="BV80" i="12" s="1"/>
  <c r="BU81" i="12"/>
  <c r="BU80" i="12" s="1"/>
  <c r="BT81" i="12"/>
  <c r="BT80" i="12" s="1"/>
  <c r="BS81" i="12"/>
  <c r="BS80" i="12" s="1"/>
  <c r="BR81" i="12"/>
  <c r="BR80" i="12" s="1"/>
  <c r="BQ81" i="12"/>
  <c r="BQ80" i="12" s="1"/>
  <c r="BP81" i="12"/>
  <c r="BP80" i="12" s="1"/>
  <c r="BO81" i="12"/>
  <c r="BO80" i="12" s="1"/>
  <c r="BN81" i="12"/>
  <c r="BN80" i="12" s="1"/>
  <c r="BM81" i="12"/>
  <c r="BM80" i="12" s="1"/>
  <c r="BL81" i="12"/>
  <c r="BL80" i="12" s="1"/>
  <c r="BK81" i="12"/>
  <c r="BK80" i="12" s="1"/>
  <c r="BJ81" i="12"/>
  <c r="BJ80" i="12" s="1"/>
  <c r="BI81" i="12"/>
  <c r="BI80" i="12" s="1"/>
  <c r="BH81" i="12"/>
  <c r="BH80" i="12" s="1"/>
  <c r="BG81" i="12"/>
  <c r="BG80" i="12" s="1"/>
  <c r="BF81" i="12"/>
  <c r="BF80" i="12" s="1"/>
  <c r="BE81" i="12"/>
  <c r="BE80" i="12" s="1"/>
  <c r="BD81" i="12"/>
  <c r="BD80" i="12" s="1"/>
  <c r="BC81" i="12"/>
  <c r="BC80" i="12" s="1"/>
  <c r="BB81" i="12"/>
  <c r="BB80" i="12" s="1"/>
  <c r="BA81" i="12"/>
  <c r="BA80" i="12" s="1"/>
  <c r="AZ81" i="12"/>
  <c r="AZ80" i="12" s="1"/>
  <c r="AY81" i="12"/>
  <c r="AY80" i="12" s="1"/>
  <c r="AX81" i="12"/>
  <c r="AX80" i="12" s="1"/>
  <c r="AW81" i="12"/>
  <c r="AW80" i="12" s="1"/>
  <c r="AV81" i="12"/>
  <c r="AV80" i="12" s="1"/>
  <c r="AU81" i="12"/>
  <c r="AU80" i="12" s="1"/>
  <c r="AT81" i="12"/>
  <c r="AT80" i="12" s="1"/>
  <c r="AS81" i="12"/>
  <c r="AS80" i="12" s="1"/>
  <c r="AR81" i="12"/>
  <c r="AR80" i="12" s="1"/>
  <c r="AQ81" i="12"/>
  <c r="AQ80" i="12" s="1"/>
  <c r="AP81" i="12"/>
  <c r="AP80" i="12" s="1"/>
  <c r="AO81" i="12"/>
  <c r="AO80" i="12" s="1"/>
  <c r="AN81" i="12"/>
  <c r="AN80" i="12" s="1"/>
  <c r="AM81" i="12"/>
  <c r="AM80" i="12" s="1"/>
  <c r="AL81" i="12"/>
  <c r="AL80" i="12" s="1"/>
  <c r="AK81" i="12"/>
  <c r="AK80" i="12" s="1"/>
  <c r="AJ81" i="12"/>
  <c r="AJ80" i="12" s="1"/>
  <c r="AI81" i="12"/>
  <c r="AI80" i="12" s="1"/>
  <c r="AH81" i="12"/>
  <c r="AH80" i="12" s="1"/>
  <c r="AG81" i="12"/>
  <c r="AG80" i="12" s="1"/>
  <c r="AF81" i="12"/>
  <c r="AF80" i="12" s="1"/>
  <c r="AE81" i="12"/>
  <c r="AE80" i="12" s="1"/>
  <c r="AD81" i="12"/>
  <c r="AD80" i="12" s="1"/>
  <c r="AC81" i="12"/>
  <c r="AC80" i="12" s="1"/>
  <c r="AB81" i="12"/>
  <c r="AB80" i="12" s="1"/>
  <c r="AA81" i="12"/>
  <c r="AA80" i="12" s="1"/>
  <c r="Z81" i="12"/>
  <c r="Z80" i="12" s="1"/>
  <c r="Y81" i="12"/>
  <c r="Y80" i="12" s="1"/>
  <c r="X81" i="12"/>
  <c r="X80" i="12" s="1"/>
  <c r="W81" i="12"/>
  <c r="W80" i="12" s="1"/>
  <c r="V81" i="12"/>
  <c r="V80" i="12" s="1"/>
  <c r="U81" i="12"/>
  <c r="U80" i="12" s="1"/>
  <c r="T81" i="12"/>
  <c r="T80" i="12" s="1"/>
  <c r="S81" i="12"/>
  <c r="S80" i="12" s="1"/>
  <c r="R81" i="12"/>
  <c r="R80" i="12" s="1"/>
  <c r="Q81" i="12"/>
  <c r="Q80" i="12" s="1"/>
  <c r="P81" i="12"/>
  <c r="P80" i="12" s="1"/>
  <c r="O81" i="12"/>
  <c r="O80" i="12" s="1"/>
  <c r="N81" i="12"/>
  <c r="N80" i="12" s="1"/>
  <c r="M81" i="12"/>
  <c r="M80" i="12" s="1"/>
  <c r="L81" i="12"/>
  <c r="L80" i="12" s="1"/>
  <c r="K81" i="12"/>
  <c r="K80" i="12" s="1"/>
  <c r="J81" i="12"/>
  <c r="J80" i="12" s="1"/>
  <c r="I81" i="12"/>
  <c r="I80" i="12" s="1"/>
  <c r="H81" i="12"/>
  <c r="H80" i="12" s="1"/>
  <c r="G81" i="12"/>
  <c r="G80" i="12" s="1"/>
  <c r="F81" i="12"/>
  <c r="F80" i="12" s="1"/>
  <c r="E81" i="12"/>
  <c r="E80" i="12" s="1"/>
  <c r="D81" i="12"/>
  <c r="D80" i="12" s="1"/>
  <c r="C81" i="12"/>
  <c r="C80" i="12" s="1"/>
  <c r="B81" i="12"/>
  <c r="B80" i="12" s="1"/>
  <c r="IP78" i="12"/>
  <c r="IO78" i="12"/>
  <c r="IN78" i="12"/>
  <c r="IM78" i="12"/>
  <c r="IL78" i="12"/>
  <c r="IK78" i="12"/>
  <c r="IJ78" i="12"/>
  <c r="II78" i="12"/>
  <c r="IH78" i="12"/>
  <c r="IG78" i="12"/>
  <c r="IF78" i="12"/>
  <c r="IE78" i="12"/>
  <c r="ID78" i="12"/>
  <c r="IC78" i="12"/>
  <c r="IB78" i="12"/>
  <c r="IA78" i="12"/>
  <c r="HZ78" i="12"/>
  <c r="HY78" i="12"/>
  <c r="HX78" i="12"/>
  <c r="HW78" i="12"/>
  <c r="HV78" i="12"/>
  <c r="HU78" i="12"/>
  <c r="HT78" i="12"/>
  <c r="HS78" i="12"/>
  <c r="HR78" i="12"/>
  <c r="HQ78" i="12"/>
  <c r="HP78" i="12"/>
  <c r="HO78" i="12"/>
  <c r="HN78" i="12"/>
  <c r="HM78" i="12"/>
  <c r="HL78" i="12"/>
  <c r="HK78" i="12"/>
  <c r="HJ78" i="12"/>
  <c r="HI78" i="12"/>
  <c r="HH78" i="12"/>
  <c r="HG78" i="12"/>
  <c r="HF78" i="12"/>
  <c r="HE78" i="12"/>
  <c r="HD78" i="12"/>
  <c r="HC78" i="12"/>
  <c r="HB78" i="12"/>
  <c r="HA78" i="12"/>
  <c r="GZ78" i="12"/>
  <c r="GY78" i="12"/>
  <c r="GX78" i="12"/>
  <c r="GW78" i="12"/>
  <c r="GV78" i="12"/>
  <c r="GU78" i="12"/>
  <c r="GT78" i="12"/>
  <c r="GS78" i="12"/>
  <c r="GR78" i="12"/>
  <c r="GQ78" i="12"/>
  <c r="GP78" i="12"/>
  <c r="GO78" i="12"/>
  <c r="GN78" i="12"/>
  <c r="GM78" i="12"/>
  <c r="GL78" i="12"/>
  <c r="GK78" i="12"/>
  <c r="GJ78" i="12"/>
  <c r="GI78" i="12"/>
  <c r="GH78" i="12"/>
  <c r="GG78" i="12"/>
  <c r="GF78" i="12"/>
  <c r="GE78" i="12"/>
  <c r="GD78" i="12"/>
  <c r="GC78" i="12"/>
  <c r="GB78" i="12"/>
  <c r="GA78" i="12"/>
  <c r="FZ78" i="12"/>
  <c r="FY78" i="12"/>
  <c r="FX78" i="12"/>
  <c r="FW78" i="12"/>
  <c r="FV78" i="12"/>
  <c r="FU78" i="12"/>
  <c r="FT78" i="12"/>
  <c r="FS78" i="12"/>
  <c r="FR78" i="12"/>
  <c r="FQ78" i="12"/>
  <c r="FP78" i="12"/>
  <c r="FO78" i="12"/>
  <c r="FN78" i="12"/>
  <c r="FM78" i="12"/>
  <c r="FL78" i="12"/>
  <c r="FK78" i="12"/>
  <c r="FJ78" i="12"/>
  <c r="FI78" i="12"/>
  <c r="FH78" i="12"/>
  <c r="FG78" i="12"/>
  <c r="FF78" i="12"/>
  <c r="FE78" i="12"/>
  <c r="FD78" i="12"/>
  <c r="FC78" i="12"/>
  <c r="FB78" i="12"/>
  <c r="FA78" i="12"/>
  <c r="EZ78" i="12"/>
  <c r="EY78" i="12"/>
  <c r="EX78" i="12"/>
  <c r="EW78" i="12"/>
  <c r="EV78" i="12"/>
  <c r="EU78" i="12"/>
  <c r="ET78" i="12"/>
  <c r="ES78" i="12"/>
  <c r="ER78" i="12"/>
  <c r="EQ78" i="12"/>
  <c r="EP78" i="12"/>
  <c r="EO78" i="12"/>
  <c r="EN78" i="12"/>
  <c r="EM78" i="12"/>
  <c r="EL78" i="12"/>
  <c r="EK78" i="12"/>
  <c r="EJ78" i="12"/>
  <c r="EI78" i="12"/>
  <c r="EH78" i="12"/>
  <c r="EG78" i="12"/>
  <c r="EF78" i="12"/>
  <c r="EE78" i="12"/>
  <c r="ED78" i="12"/>
  <c r="EC78" i="12"/>
  <c r="EB78" i="12"/>
  <c r="EA78" i="12"/>
  <c r="DZ78" i="12"/>
  <c r="DY78" i="12"/>
  <c r="DX78" i="12"/>
  <c r="DW78" i="12"/>
  <c r="DV78" i="12"/>
  <c r="DU78" i="12"/>
  <c r="DT78" i="12"/>
  <c r="DS78" i="12"/>
  <c r="DR78" i="12"/>
  <c r="DQ78" i="12"/>
  <c r="DP78" i="12"/>
  <c r="DO78" i="12"/>
  <c r="DN78" i="12"/>
  <c r="DM78" i="12"/>
  <c r="DL78" i="12"/>
  <c r="DK78" i="12"/>
  <c r="DJ78" i="12"/>
  <c r="DI78" i="12"/>
  <c r="DH78" i="12"/>
  <c r="DG78" i="12"/>
  <c r="DF78" i="12"/>
  <c r="DE78" i="12"/>
  <c r="DD78" i="12"/>
  <c r="DC78" i="12"/>
  <c r="DB78" i="12"/>
  <c r="DA78" i="12"/>
  <c r="CZ78" i="12"/>
  <c r="CY78" i="12"/>
  <c r="CX78" i="12"/>
  <c r="CW78" i="12"/>
  <c r="CV78" i="12"/>
  <c r="CU78" i="12"/>
  <c r="CT78" i="12"/>
  <c r="CS78" i="12"/>
  <c r="CR78" i="12"/>
  <c r="CQ78" i="12"/>
  <c r="CP78" i="12"/>
  <c r="CO78" i="12"/>
  <c r="CN78" i="12"/>
  <c r="CM78" i="12"/>
  <c r="CL78" i="12"/>
  <c r="CK78" i="12"/>
  <c r="CJ78" i="12"/>
  <c r="CI78" i="12"/>
  <c r="CH78" i="12"/>
  <c r="CG78" i="12"/>
  <c r="CF78" i="12"/>
  <c r="CE78" i="12"/>
  <c r="CD78" i="12"/>
  <c r="CC78" i="12"/>
  <c r="CB78" i="12"/>
  <c r="CA78" i="12"/>
  <c r="BZ78" i="12"/>
  <c r="BY78" i="12"/>
  <c r="BX78" i="12"/>
  <c r="BW78" i="12"/>
  <c r="BV78" i="12"/>
  <c r="BU78" i="12"/>
  <c r="BT78" i="12"/>
  <c r="BS78" i="12"/>
  <c r="BR78" i="12"/>
  <c r="BQ78" i="12"/>
  <c r="BP78" i="12"/>
  <c r="BO78" i="12"/>
  <c r="BN78" i="12"/>
  <c r="BM78" i="12"/>
  <c r="BL78" i="12"/>
  <c r="BK78" i="12"/>
  <c r="BJ78" i="12"/>
  <c r="BI78" i="12"/>
  <c r="BH78" i="12"/>
  <c r="BG78" i="12"/>
  <c r="BF78" i="12"/>
  <c r="BE78" i="12"/>
  <c r="BD78" i="12"/>
  <c r="BC78" i="12"/>
  <c r="BB78" i="12"/>
  <c r="BA78" i="12"/>
  <c r="AZ78" i="12"/>
  <c r="AY78" i="12"/>
  <c r="AX78" i="12"/>
  <c r="AW78" i="12"/>
  <c r="AV78" i="12"/>
  <c r="AU78" i="12"/>
  <c r="AT78" i="12"/>
  <c r="AS78" i="12"/>
  <c r="AR78" i="12"/>
  <c r="AQ78" i="12"/>
  <c r="AP78" i="12"/>
  <c r="AO78" i="12"/>
  <c r="AN78" i="12"/>
  <c r="AM78" i="12"/>
  <c r="AL78" i="12"/>
  <c r="AK78"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C78" i="12"/>
  <c r="B78" i="12"/>
  <c r="IP76" i="12"/>
  <c r="IO76" i="12"/>
  <c r="IN76" i="12"/>
  <c r="IM76" i="12"/>
  <c r="IL76" i="12"/>
  <c r="IK76" i="12"/>
  <c r="IJ76" i="12"/>
  <c r="II76" i="12"/>
  <c r="IH76" i="12"/>
  <c r="IG76" i="12"/>
  <c r="IF76" i="12"/>
  <c r="IE76" i="12"/>
  <c r="ID76" i="12"/>
  <c r="IC76" i="12"/>
  <c r="IB76" i="12"/>
  <c r="IA76" i="12"/>
  <c r="HZ76" i="12"/>
  <c r="HY76" i="12"/>
  <c r="HX76" i="12"/>
  <c r="HW76" i="12"/>
  <c r="HV76" i="12"/>
  <c r="HU76" i="12"/>
  <c r="HT76" i="12"/>
  <c r="HS76" i="12"/>
  <c r="HR76" i="12"/>
  <c r="HQ76" i="12"/>
  <c r="HP76" i="12"/>
  <c r="HO76" i="12"/>
  <c r="HN76" i="12"/>
  <c r="HM76" i="12"/>
  <c r="HL76" i="12"/>
  <c r="HK76" i="12"/>
  <c r="HJ76" i="12"/>
  <c r="HI76" i="12"/>
  <c r="HH76" i="12"/>
  <c r="HG76" i="12"/>
  <c r="HF76" i="12"/>
  <c r="HE76" i="12"/>
  <c r="HD76" i="12"/>
  <c r="HC76" i="12"/>
  <c r="HB76" i="12"/>
  <c r="HA76" i="12"/>
  <c r="GZ76" i="12"/>
  <c r="GY76" i="12"/>
  <c r="GX76" i="12"/>
  <c r="GW76" i="12"/>
  <c r="GV76" i="12"/>
  <c r="GU76" i="12"/>
  <c r="GT76" i="12"/>
  <c r="GS76" i="12"/>
  <c r="GR76" i="12"/>
  <c r="GQ76" i="12"/>
  <c r="GP76" i="12"/>
  <c r="GO76" i="12"/>
  <c r="GN76" i="12"/>
  <c r="GM76" i="12"/>
  <c r="GL76" i="12"/>
  <c r="GK76" i="12"/>
  <c r="GJ76" i="12"/>
  <c r="GI76" i="12"/>
  <c r="GH76" i="12"/>
  <c r="GG76" i="12"/>
  <c r="GF76" i="12"/>
  <c r="GE76" i="12"/>
  <c r="GD76" i="12"/>
  <c r="GC76" i="12"/>
  <c r="GB76" i="12"/>
  <c r="GA76" i="12"/>
  <c r="FZ76" i="12"/>
  <c r="FY76" i="12"/>
  <c r="FX76" i="12"/>
  <c r="FW76" i="12"/>
  <c r="FV76" i="12"/>
  <c r="FU76" i="12"/>
  <c r="FT76" i="12"/>
  <c r="FS76" i="12"/>
  <c r="FR76" i="12"/>
  <c r="FQ76" i="12"/>
  <c r="FP76" i="12"/>
  <c r="FO76" i="12"/>
  <c r="FN76" i="12"/>
  <c r="FM76" i="12"/>
  <c r="FL76" i="12"/>
  <c r="FK76" i="12"/>
  <c r="FJ76" i="12"/>
  <c r="FI76" i="12"/>
  <c r="FH76" i="12"/>
  <c r="FG76" i="12"/>
  <c r="FF76" i="12"/>
  <c r="FE76" i="12"/>
  <c r="FD76" i="12"/>
  <c r="FC76" i="12"/>
  <c r="FB76" i="12"/>
  <c r="FA76" i="12"/>
  <c r="EZ76" i="12"/>
  <c r="EY76" i="12"/>
  <c r="EX76" i="12"/>
  <c r="EW76" i="12"/>
  <c r="EV76" i="12"/>
  <c r="EU76" i="12"/>
  <c r="ET76" i="12"/>
  <c r="ES76" i="12"/>
  <c r="ER76" i="12"/>
  <c r="EQ76" i="12"/>
  <c r="EP76" i="12"/>
  <c r="EO76" i="12"/>
  <c r="EN76" i="12"/>
  <c r="EM76" i="12"/>
  <c r="EL76" i="12"/>
  <c r="EK76" i="12"/>
  <c r="EJ76" i="12"/>
  <c r="EI76" i="12"/>
  <c r="EH76" i="12"/>
  <c r="EG76" i="12"/>
  <c r="EF76" i="12"/>
  <c r="EE76" i="12"/>
  <c r="ED76" i="12"/>
  <c r="EC76" i="12"/>
  <c r="EB76" i="12"/>
  <c r="EA76" i="12"/>
  <c r="DZ76" i="12"/>
  <c r="DY76" i="12"/>
  <c r="DX76" i="12"/>
  <c r="DW76" i="12"/>
  <c r="DV76" i="12"/>
  <c r="DU76" i="12"/>
  <c r="DT76" i="12"/>
  <c r="DS76" i="12"/>
  <c r="DR76" i="12"/>
  <c r="DQ76" i="12"/>
  <c r="DP76" i="12"/>
  <c r="DO76" i="12"/>
  <c r="DN76" i="12"/>
  <c r="DM76" i="12"/>
  <c r="DL76" i="12"/>
  <c r="DK76" i="12"/>
  <c r="DJ76" i="12"/>
  <c r="DI76" i="12"/>
  <c r="DH76" i="12"/>
  <c r="DG76" i="12"/>
  <c r="DF76" i="12"/>
  <c r="DE76" i="12"/>
  <c r="DD76" i="12"/>
  <c r="DC76" i="12"/>
  <c r="DB76" i="12"/>
  <c r="DA76" i="12"/>
  <c r="CZ76" i="12"/>
  <c r="CY76" i="12"/>
  <c r="CX76" i="12"/>
  <c r="CW76" i="12"/>
  <c r="CV76" i="12"/>
  <c r="CU76" i="12"/>
  <c r="CT76" i="12"/>
  <c r="CS76" i="12"/>
  <c r="CR76" i="12"/>
  <c r="CQ76" i="12"/>
  <c r="CP76" i="12"/>
  <c r="CO76" i="12"/>
  <c r="CN76" i="12"/>
  <c r="CM76" i="12"/>
  <c r="CL76" i="12"/>
  <c r="CK76" i="12"/>
  <c r="CJ76" i="12"/>
  <c r="CI76" i="12"/>
  <c r="CH76" i="12"/>
  <c r="CG76" i="12"/>
  <c r="CF76" i="12"/>
  <c r="CE76" i="12"/>
  <c r="CD76" i="12"/>
  <c r="CC76" i="12"/>
  <c r="CB76" i="12"/>
  <c r="CA76" i="12"/>
  <c r="BZ76" i="12"/>
  <c r="BY76" i="12"/>
  <c r="BX76" i="12"/>
  <c r="BW76" i="12"/>
  <c r="BV76" i="12"/>
  <c r="BU76" i="12"/>
  <c r="BT76" i="12"/>
  <c r="BS76" i="12"/>
  <c r="BR76" i="12"/>
  <c r="BQ76" i="12"/>
  <c r="BP76" i="12"/>
  <c r="BO76" i="12"/>
  <c r="BN76" i="12"/>
  <c r="BM76" i="12"/>
  <c r="BL76" i="12"/>
  <c r="BK76" i="12"/>
  <c r="BJ76" i="12"/>
  <c r="BI76" i="12"/>
  <c r="BH76" i="12"/>
  <c r="BG76" i="12"/>
  <c r="BF76" i="12"/>
  <c r="BE76" i="12"/>
  <c r="BD76" i="12"/>
  <c r="BC76" i="12"/>
  <c r="BB76" i="12"/>
  <c r="BA76" i="12"/>
  <c r="AZ76" i="12"/>
  <c r="AY76" i="12"/>
  <c r="AX76" i="12"/>
  <c r="AW76" i="12"/>
  <c r="AV76" i="12"/>
  <c r="AU76" i="12"/>
  <c r="AT76" i="12"/>
  <c r="AS76" i="12"/>
  <c r="AR76" i="12"/>
  <c r="AQ76" i="12"/>
  <c r="AP76" i="12"/>
  <c r="AO76" i="12"/>
  <c r="AN76" i="12"/>
  <c r="AM76" i="12"/>
  <c r="AL76" i="12"/>
  <c r="AK76"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C76" i="12"/>
  <c r="B76" i="12"/>
  <c r="IP74" i="12"/>
  <c r="IO74" i="12"/>
  <c r="IN74" i="12"/>
  <c r="IM74" i="12"/>
  <c r="IL74" i="12"/>
  <c r="IK74" i="12"/>
  <c r="IJ74" i="12"/>
  <c r="II74" i="12"/>
  <c r="IH74" i="12"/>
  <c r="IG74" i="12"/>
  <c r="IF74" i="12"/>
  <c r="IE74" i="12"/>
  <c r="ID74" i="12"/>
  <c r="IC74" i="12"/>
  <c r="IB74" i="12"/>
  <c r="IA74" i="12"/>
  <c r="HZ74" i="12"/>
  <c r="HY74" i="12"/>
  <c r="HX74" i="12"/>
  <c r="HW74" i="12"/>
  <c r="HV74" i="12"/>
  <c r="HU74" i="12"/>
  <c r="HT74" i="12"/>
  <c r="HS74" i="12"/>
  <c r="HR74" i="12"/>
  <c r="HQ74" i="12"/>
  <c r="HP74" i="12"/>
  <c r="HO74" i="12"/>
  <c r="HN74" i="12"/>
  <c r="HM74" i="12"/>
  <c r="HL74" i="12"/>
  <c r="HK74" i="12"/>
  <c r="HJ74" i="12"/>
  <c r="HI74" i="12"/>
  <c r="HH74" i="12"/>
  <c r="HG74" i="12"/>
  <c r="HF74" i="12"/>
  <c r="HE74" i="12"/>
  <c r="HD74" i="12"/>
  <c r="HC74" i="12"/>
  <c r="HB74" i="12"/>
  <c r="HA74" i="12"/>
  <c r="GZ74" i="12"/>
  <c r="GY74" i="12"/>
  <c r="GX74" i="12"/>
  <c r="GW74" i="12"/>
  <c r="GV74" i="12"/>
  <c r="GU74" i="12"/>
  <c r="GT74" i="12"/>
  <c r="GS74" i="12"/>
  <c r="GR74" i="12"/>
  <c r="GQ74" i="12"/>
  <c r="GP74" i="12"/>
  <c r="GO74" i="12"/>
  <c r="GN74" i="12"/>
  <c r="GM74" i="12"/>
  <c r="GL74" i="12"/>
  <c r="GK74" i="12"/>
  <c r="GJ74" i="12"/>
  <c r="GI74" i="12"/>
  <c r="GH74" i="12"/>
  <c r="GG74" i="12"/>
  <c r="GF74" i="12"/>
  <c r="GE74" i="12"/>
  <c r="GD74" i="12"/>
  <c r="GC74" i="12"/>
  <c r="GB74" i="12"/>
  <c r="GA74" i="12"/>
  <c r="FZ74" i="12"/>
  <c r="FY74" i="12"/>
  <c r="FX74" i="12"/>
  <c r="FW74" i="12"/>
  <c r="FV74" i="12"/>
  <c r="FU74" i="12"/>
  <c r="FT74" i="12"/>
  <c r="FS74" i="12"/>
  <c r="FR74" i="12"/>
  <c r="FQ74" i="12"/>
  <c r="FP74" i="12"/>
  <c r="FO74" i="12"/>
  <c r="FN74" i="12"/>
  <c r="FM74" i="12"/>
  <c r="FL74" i="12"/>
  <c r="FK74" i="12"/>
  <c r="FJ74" i="12"/>
  <c r="FI74" i="12"/>
  <c r="FH74" i="12"/>
  <c r="FG74" i="12"/>
  <c r="FF74" i="12"/>
  <c r="FE74" i="12"/>
  <c r="FD74" i="12"/>
  <c r="FC74" i="12"/>
  <c r="FB74" i="12"/>
  <c r="FA74" i="12"/>
  <c r="EZ74" i="12"/>
  <c r="EY74" i="12"/>
  <c r="EX74" i="12"/>
  <c r="EW74" i="12"/>
  <c r="EV74" i="12"/>
  <c r="EU74" i="12"/>
  <c r="ET74" i="12"/>
  <c r="ES74" i="12"/>
  <c r="ER74" i="12"/>
  <c r="EQ74" i="12"/>
  <c r="EP74" i="12"/>
  <c r="EO74" i="12"/>
  <c r="EN74" i="12"/>
  <c r="EM74" i="12"/>
  <c r="EL74" i="12"/>
  <c r="EK74" i="12"/>
  <c r="EJ74" i="12"/>
  <c r="EI74" i="12"/>
  <c r="EH74" i="12"/>
  <c r="EG74" i="12"/>
  <c r="EF74" i="12"/>
  <c r="EE74" i="12"/>
  <c r="ED74" i="12"/>
  <c r="EC74" i="12"/>
  <c r="EB74" i="12"/>
  <c r="EA74" i="12"/>
  <c r="DZ74" i="12"/>
  <c r="DY74" i="12"/>
  <c r="DX74" i="12"/>
  <c r="DW74" i="12"/>
  <c r="DV74" i="12"/>
  <c r="DU74" i="12"/>
  <c r="DT74" i="12"/>
  <c r="DS74" i="12"/>
  <c r="DR74" i="12"/>
  <c r="DQ74" i="12"/>
  <c r="DP74" i="12"/>
  <c r="DO74" i="12"/>
  <c r="DN74" i="12"/>
  <c r="DM74" i="12"/>
  <c r="DL74" i="12"/>
  <c r="DK74" i="12"/>
  <c r="DJ74" i="12"/>
  <c r="DI74" i="12"/>
  <c r="DH74" i="12"/>
  <c r="DG74" i="12"/>
  <c r="DF74" i="12"/>
  <c r="DE74" i="12"/>
  <c r="DD74" i="12"/>
  <c r="DC74" i="12"/>
  <c r="DB74" i="12"/>
  <c r="DA74" i="12"/>
  <c r="CZ74" i="12"/>
  <c r="CY74" i="12"/>
  <c r="CX74" i="12"/>
  <c r="CW74" i="12"/>
  <c r="CV74" i="12"/>
  <c r="CU74" i="12"/>
  <c r="CT74" i="12"/>
  <c r="CS74" i="12"/>
  <c r="CR74" i="12"/>
  <c r="CQ74" i="12"/>
  <c r="CP74" i="12"/>
  <c r="CO74" i="12"/>
  <c r="CN74" i="12"/>
  <c r="CM74" i="12"/>
  <c r="CL74" i="12"/>
  <c r="CK74" i="12"/>
  <c r="CJ74" i="12"/>
  <c r="CI74" i="12"/>
  <c r="CH74" i="12"/>
  <c r="CG74" i="12"/>
  <c r="CF74" i="12"/>
  <c r="CE74" i="12"/>
  <c r="CD74" i="12"/>
  <c r="CC74" i="12"/>
  <c r="CB74" i="12"/>
  <c r="CA74" i="12"/>
  <c r="BZ74" i="12"/>
  <c r="BY74" i="12"/>
  <c r="BX74" i="12"/>
  <c r="BW74" i="12"/>
  <c r="BV74" i="12"/>
  <c r="BU74" i="12"/>
  <c r="BT74" i="12"/>
  <c r="BS74" i="12"/>
  <c r="BR74" i="12"/>
  <c r="BQ74" i="12"/>
  <c r="BP74" i="12"/>
  <c r="BO74" i="12"/>
  <c r="BN74" i="12"/>
  <c r="BM74" i="12"/>
  <c r="BL74" i="12"/>
  <c r="BK74" i="12"/>
  <c r="BJ74" i="12"/>
  <c r="BI74" i="12"/>
  <c r="BH74" i="12"/>
  <c r="BG74" i="12"/>
  <c r="BF74" i="12"/>
  <c r="BE74" i="12"/>
  <c r="BD74" i="12"/>
  <c r="BC74" i="12"/>
  <c r="BB74" i="12"/>
  <c r="BA74" i="12"/>
  <c r="AZ74" i="12"/>
  <c r="AY74" i="12"/>
  <c r="AX74" i="12"/>
  <c r="AW74" i="12"/>
  <c r="AV74" i="12"/>
  <c r="AU74" i="12"/>
  <c r="AT74" i="12"/>
  <c r="AS74" i="12"/>
  <c r="AR74" i="12"/>
  <c r="AQ74" i="12"/>
  <c r="AP74" i="12"/>
  <c r="AO74" i="12"/>
  <c r="AN74" i="12"/>
  <c r="AM74" i="12"/>
  <c r="AL74" i="12"/>
  <c r="AK74"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C74" i="12"/>
  <c r="B74" i="12"/>
  <c r="IP72" i="12"/>
  <c r="IO72" i="12"/>
  <c r="IN72" i="12"/>
  <c r="IM72" i="12"/>
  <c r="IL72" i="12"/>
  <c r="IK72" i="12"/>
  <c r="IJ72" i="12"/>
  <c r="II72" i="12"/>
  <c r="IH72" i="12"/>
  <c r="IG72" i="12"/>
  <c r="IF72" i="12"/>
  <c r="IE72" i="12"/>
  <c r="ID72" i="12"/>
  <c r="IC72" i="12"/>
  <c r="IB72" i="12"/>
  <c r="IA72" i="12"/>
  <c r="HZ72" i="12"/>
  <c r="HY72" i="12"/>
  <c r="HX72" i="12"/>
  <c r="HW72" i="12"/>
  <c r="HV72" i="12"/>
  <c r="HU72" i="12"/>
  <c r="HT72" i="12"/>
  <c r="HS72" i="12"/>
  <c r="HR72" i="12"/>
  <c r="HQ72" i="12"/>
  <c r="HP72" i="12"/>
  <c r="HO72" i="12"/>
  <c r="HN72" i="12"/>
  <c r="HM72" i="12"/>
  <c r="HL72" i="12"/>
  <c r="HK72" i="12"/>
  <c r="HJ72" i="12"/>
  <c r="HI72" i="12"/>
  <c r="HH72" i="12"/>
  <c r="HG72" i="12"/>
  <c r="HF72" i="12"/>
  <c r="HE72" i="12"/>
  <c r="HD72" i="12"/>
  <c r="HC72" i="12"/>
  <c r="HB72" i="12"/>
  <c r="HA72" i="12"/>
  <c r="GZ72" i="12"/>
  <c r="GY72" i="12"/>
  <c r="GX72" i="12"/>
  <c r="GW72" i="12"/>
  <c r="GV72" i="12"/>
  <c r="GU72" i="12"/>
  <c r="GT72" i="12"/>
  <c r="GS72" i="12"/>
  <c r="GR72" i="12"/>
  <c r="GQ72" i="12"/>
  <c r="GP72" i="12"/>
  <c r="GO72" i="12"/>
  <c r="GN72" i="12"/>
  <c r="GM72" i="12"/>
  <c r="GL72" i="12"/>
  <c r="GK72" i="12"/>
  <c r="GJ72" i="12"/>
  <c r="GI72" i="12"/>
  <c r="GH72" i="12"/>
  <c r="GG72" i="12"/>
  <c r="GF72" i="12"/>
  <c r="GE72" i="12"/>
  <c r="GD72" i="12"/>
  <c r="GC72" i="12"/>
  <c r="GB72" i="12"/>
  <c r="GA72" i="12"/>
  <c r="FZ72" i="12"/>
  <c r="FY72" i="12"/>
  <c r="FX72" i="12"/>
  <c r="FW72" i="12"/>
  <c r="FV72" i="12"/>
  <c r="FU72" i="12"/>
  <c r="FT72" i="12"/>
  <c r="FS72" i="12"/>
  <c r="FR72" i="12"/>
  <c r="FQ72" i="12"/>
  <c r="FP72" i="12"/>
  <c r="FO72" i="12"/>
  <c r="FN72" i="12"/>
  <c r="FM72" i="12"/>
  <c r="FL72" i="12"/>
  <c r="FK72" i="12"/>
  <c r="FJ72" i="12"/>
  <c r="FI72" i="12"/>
  <c r="FH72" i="12"/>
  <c r="FG72" i="12"/>
  <c r="FF72" i="12"/>
  <c r="FE72" i="12"/>
  <c r="FD72" i="12"/>
  <c r="FC72" i="12"/>
  <c r="FB72" i="12"/>
  <c r="FA72" i="12"/>
  <c r="EZ72" i="12"/>
  <c r="EY72" i="12"/>
  <c r="EX72" i="12"/>
  <c r="EW72" i="12"/>
  <c r="EV72" i="12"/>
  <c r="EU72" i="12"/>
  <c r="ET72" i="12"/>
  <c r="ES72" i="12"/>
  <c r="ER72" i="12"/>
  <c r="EQ72" i="12"/>
  <c r="EP72" i="12"/>
  <c r="EO72" i="12"/>
  <c r="EN72" i="12"/>
  <c r="EM72" i="12"/>
  <c r="EL72" i="12"/>
  <c r="EK72" i="12"/>
  <c r="EJ72" i="12"/>
  <c r="EI72" i="12"/>
  <c r="EH72" i="12"/>
  <c r="EG72" i="12"/>
  <c r="EF72" i="12"/>
  <c r="EE72" i="12"/>
  <c r="ED72" i="12"/>
  <c r="EC72" i="12"/>
  <c r="EB72" i="12"/>
  <c r="EA72" i="12"/>
  <c r="DZ72" i="12"/>
  <c r="DY72" i="12"/>
  <c r="DX72" i="12"/>
  <c r="DW72" i="12"/>
  <c r="DV72" i="12"/>
  <c r="DU72" i="12"/>
  <c r="DT72" i="12"/>
  <c r="DS72" i="12"/>
  <c r="DR72" i="12"/>
  <c r="DQ72" i="12"/>
  <c r="DP72" i="12"/>
  <c r="DO72" i="12"/>
  <c r="DN72" i="12"/>
  <c r="DM72" i="12"/>
  <c r="DL72" i="12"/>
  <c r="DK72" i="12"/>
  <c r="DJ72" i="12"/>
  <c r="DI72" i="12"/>
  <c r="DH72" i="12"/>
  <c r="DG72" i="12"/>
  <c r="DF72" i="12"/>
  <c r="DE72" i="12"/>
  <c r="DD72" i="12"/>
  <c r="DC72" i="12"/>
  <c r="DB72" i="12"/>
  <c r="DA72" i="12"/>
  <c r="CZ72" i="12"/>
  <c r="CY72" i="12"/>
  <c r="CX72" i="12"/>
  <c r="CW72" i="12"/>
  <c r="CV72" i="12"/>
  <c r="CU72" i="12"/>
  <c r="CT72" i="12"/>
  <c r="CS72" i="12"/>
  <c r="CR72" i="12"/>
  <c r="CQ72" i="12"/>
  <c r="CP72" i="12"/>
  <c r="CO72" i="12"/>
  <c r="CN72" i="12"/>
  <c r="CM72" i="12"/>
  <c r="CL72" i="12"/>
  <c r="CK72" i="12"/>
  <c r="CJ72" i="12"/>
  <c r="CI72" i="12"/>
  <c r="CH72" i="12"/>
  <c r="CG72" i="12"/>
  <c r="CF72" i="12"/>
  <c r="CE72" i="12"/>
  <c r="CD72" i="12"/>
  <c r="CC72" i="12"/>
  <c r="CB72" i="12"/>
  <c r="CA72" i="12"/>
  <c r="BZ72" i="12"/>
  <c r="BY72" i="12"/>
  <c r="BX72" i="12"/>
  <c r="BW72" i="12"/>
  <c r="BV72" i="12"/>
  <c r="BU72" i="12"/>
  <c r="BT72" i="12"/>
  <c r="BS72" i="12"/>
  <c r="BR72" i="12"/>
  <c r="BQ72" i="12"/>
  <c r="BP72" i="12"/>
  <c r="BO72" i="12"/>
  <c r="BN72" i="12"/>
  <c r="BM72" i="12"/>
  <c r="BL72" i="12"/>
  <c r="BK72" i="12"/>
  <c r="BJ72" i="12"/>
  <c r="BI72" i="12"/>
  <c r="BH72" i="12"/>
  <c r="BG72" i="12"/>
  <c r="BF72" i="12"/>
  <c r="BE72" i="12"/>
  <c r="BD72" i="12"/>
  <c r="BC72" i="12"/>
  <c r="BB72" i="12"/>
  <c r="BA72" i="12"/>
  <c r="AZ72" i="12"/>
  <c r="AY72" i="12"/>
  <c r="AX72" i="12"/>
  <c r="AW72" i="12"/>
  <c r="AV72" i="12"/>
  <c r="AU72" i="12"/>
  <c r="AT72" i="12"/>
  <c r="AS72" i="12"/>
  <c r="AR72" i="12"/>
  <c r="AQ72" i="12"/>
  <c r="AP72" i="12"/>
  <c r="AO72" i="12"/>
  <c r="AN72" i="12"/>
  <c r="AM72" i="12"/>
  <c r="AL72" i="12"/>
  <c r="AK72"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C72" i="12"/>
  <c r="B72" i="12"/>
  <c r="IP71" i="12"/>
  <c r="IP70" i="12" s="1"/>
  <c r="IO71" i="12"/>
  <c r="IO70" i="12" s="1"/>
  <c r="IN71" i="12"/>
  <c r="IN70" i="12" s="1"/>
  <c r="IM71" i="12"/>
  <c r="IM70" i="12" s="1"/>
  <c r="IL71" i="12"/>
  <c r="IL70" i="12" s="1"/>
  <c r="IK71" i="12"/>
  <c r="IK70" i="12" s="1"/>
  <c r="IJ71" i="12"/>
  <c r="IJ70" i="12" s="1"/>
  <c r="II71" i="12"/>
  <c r="II70" i="12" s="1"/>
  <c r="IH71" i="12"/>
  <c r="IH70" i="12" s="1"/>
  <c r="IG71" i="12"/>
  <c r="IG70" i="12" s="1"/>
  <c r="IF71" i="12"/>
  <c r="IF70" i="12" s="1"/>
  <c r="IE71" i="12"/>
  <c r="IE70" i="12" s="1"/>
  <c r="ID71" i="12"/>
  <c r="ID70" i="12" s="1"/>
  <c r="IC71" i="12"/>
  <c r="IC70" i="12" s="1"/>
  <c r="IB71" i="12"/>
  <c r="IB70" i="12" s="1"/>
  <c r="IA71" i="12"/>
  <c r="IA70" i="12" s="1"/>
  <c r="HZ71" i="12"/>
  <c r="HZ70" i="12" s="1"/>
  <c r="HY71" i="12"/>
  <c r="HY70" i="12" s="1"/>
  <c r="HX71" i="12"/>
  <c r="HX70" i="12" s="1"/>
  <c r="HW71" i="12"/>
  <c r="HW70" i="12" s="1"/>
  <c r="HV71" i="12"/>
  <c r="HV70" i="12" s="1"/>
  <c r="HU71" i="12"/>
  <c r="HU70" i="12" s="1"/>
  <c r="HT71" i="12"/>
  <c r="HT70" i="12" s="1"/>
  <c r="HS71" i="12"/>
  <c r="HS70" i="12" s="1"/>
  <c r="HR71" i="12"/>
  <c r="HR70" i="12" s="1"/>
  <c r="HQ71" i="12"/>
  <c r="HQ70" i="12" s="1"/>
  <c r="HP71" i="12"/>
  <c r="HP70" i="12" s="1"/>
  <c r="HO71" i="12"/>
  <c r="HO70" i="12" s="1"/>
  <c r="HN71" i="12"/>
  <c r="HN70" i="12" s="1"/>
  <c r="HM71" i="12"/>
  <c r="HM70" i="12" s="1"/>
  <c r="HL71" i="12"/>
  <c r="HL70" i="12" s="1"/>
  <c r="HK71" i="12"/>
  <c r="HK70" i="12" s="1"/>
  <c r="HJ71" i="12"/>
  <c r="HJ70" i="12" s="1"/>
  <c r="HI71" i="12"/>
  <c r="HI70" i="12" s="1"/>
  <c r="HH71" i="12"/>
  <c r="HH70" i="12" s="1"/>
  <c r="HG71" i="12"/>
  <c r="HG70" i="12" s="1"/>
  <c r="HF71" i="12"/>
  <c r="HF70" i="12" s="1"/>
  <c r="HE71" i="12"/>
  <c r="HE70" i="12" s="1"/>
  <c r="HD71" i="12"/>
  <c r="HD70" i="12" s="1"/>
  <c r="HC71" i="12"/>
  <c r="HC70" i="12" s="1"/>
  <c r="HB71" i="12"/>
  <c r="HB70" i="12" s="1"/>
  <c r="HA71" i="12"/>
  <c r="HA70" i="12" s="1"/>
  <c r="GZ71" i="12"/>
  <c r="GZ70" i="12" s="1"/>
  <c r="GY71" i="12"/>
  <c r="GY70" i="12" s="1"/>
  <c r="GX71" i="12"/>
  <c r="GX70" i="12" s="1"/>
  <c r="GW71" i="12"/>
  <c r="GW70" i="12" s="1"/>
  <c r="GV71" i="12"/>
  <c r="GV70" i="12" s="1"/>
  <c r="GU71" i="12"/>
  <c r="GU70" i="12" s="1"/>
  <c r="GT71" i="12"/>
  <c r="GT70" i="12" s="1"/>
  <c r="GS71" i="12"/>
  <c r="GS70" i="12" s="1"/>
  <c r="GR71" i="12"/>
  <c r="GR70" i="12" s="1"/>
  <c r="GQ71" i="12"/>
  <c r="GQ70" i="12" s="1"/>
  <c r="GP71" i="12"/>
  <c r="GP70" i="12" s="1"/>
  <c r="GO71" i="12"/>
  <c r="GO70" i="12" s="1"/>
  <c r="GN71" i="12"/>
  <c r="GN70" i="12" s="1"/>
  <c r="GM71" i="12"/>
  <c r="GM70" i="12" s="1"/>
  <c r="GL71" i="12"/>
  <c r="GL70" i="12" s="1"/>
  <c r="GK71" i="12"/>
  <c r="GK70" i="12" s="1"/>
  <c r="GJ71" i="12"/>
  <c r="GJ70" i="12" s="1"/>
  <c r="GI71" i="12"/>
  <c r="GI70" i="12" s="1"/>
  <c r="GH71" i="12"/>
  <c r="GH70" i="12" s="1"/>
  <c r="GG71" i="12"/>
  <c r="GG70" i="12" s="1"/>
  <c r="GF71" i="12"/>
  <c r="GF70" i="12" s="1"/>
  <c r="GE71" i="12"/>
  <c r="GE70" i="12" s="1"/>
  <c r="GD71" i="12"/>
  <c r="GD70" i="12" s="1"/>
  <c r="GC71" i="12"/>
  <c r="GC70" i="12" s="1"/>
  <c r="GB71" i="12"/>
  <c r="GB70" i="12" s="1"/>
  <c r="GA71" i="12"/>
  <c r="GA70" i="12" s="1"/>
  <c r="FZ71" i="12"/>
  <c r="FZ70" i="12" s="1"/>
  <c r="FY71" i="12"/>
  <c r="FY70" i="12" s="1"/>
  <c r="FX71" i="12"/>
  <c r="FX70" i="12" s="1"/>
  <c r="FW71" i="12"/>
  <c r="FW70" i="12" s="1"/>
  <c r="FV71" i="12"/>
  <c r="FV70" i="12" s="1"/>
  <c r="FU71" i="12"/>
  <c r="FU70" i="12" s="1"/>
  <c r="FT71" i="12"/>
  <c r="FT70" i="12" s="1"/>
  <c r="FS71" i="12"/>
  <c r="FS70" i="12" s="1"/>
  <c r="FR71" i="12"/>
  <c r="FR70" i="12" s="1"/>
  <c r="FQ71" i="12"/>
  <c r="FQ70" i="12" s="1"/>
  <c r="FP71" i="12"/>
  <c r="FP70" i="12" s="1"/>
  <c r="FO71" i="12"/>
  <c r="FO70" i="12" s="1"/>
  <c r="FN71" i="12"/>
  <c r="FN70" i="12" s="1"/>
  <c r="FM71" i="12"/>
  <c r="FM70" i="12" s="1"/>
  <c r="FL71" i="12"/>
  <c r="FL70" i="12" s="1"/>
  <c r="FK71" i="12"/>
  <c r="FK70" i="12" s="1"/>
  <c r="FJ71" i="12"/>
  <c r="FJ70" i="12" s="1"/>
  <c r="FI71" i="12"/>
  <c r="FI70" i="12" s="1"/>
  <c r="FH71" i="12"/>
  <c r="FH70" i="12" s="1"/>
  <c r="FG71" i="12"/>
  <c r="FG70" i="12" s="1"/>
  <c r="FF71" i="12"/>
  <c r="FF70" i="12" s="1"/>
  <c r="FE71" i="12"/>
  <c r="FE70" i="12" s="1"/>
  <c r="FD71" i="12"/>
  <c r="FD70" i="12" s="1"/>
  <c r="FC71" i="12"/>
  <c r="FC70" i="12" s="1"/>
  <c r="FB71" i="12"/>
  <c r="FB70" i="12" s="1"/>
  <c r="FA71" i="12"/>
  <c r="FA70" i="12" s="1"/>
  <c r="EZ71" i="12"/>
  <c r="EZ70" i="12" s="1"/>
  <c r="EY71" i="12"/>
  <c r="EY70" i="12" s="1"/>
  <c r="EX71" i="12"/>
  <c r="EX70" i="12" s="1"/>
  <c r="EW71" i="12"/>
  <c r="EW70" i="12" s="1"/>
  <c r="EV71" i="12"/>
  <c r="EV70" i="12" s="1"/>
  <c r="EU71" i="12"/>
  <c r="EU70" i="12" s="1"/>
  <c r="ET71" i="12"/>
  <c r="ET70" i="12" s="1"/>
  <c r="ES71" i="12"/>
  <c r="ES70" i="12" s="1"/>
  <c r="ER71" i="12"/>
  <c r="ER70" i="12" s="1"/>
  <c r="EQ71" i="12"/>
  <c r="EQ70" i="12" s="1"/>
  <c r="EP71" i="12"/>
  <c r="EP70" i="12" s="1"/>
  <c r="EO71" i="12"/>
  <c r="EO70" i="12" s="1"/>
  <c r="EN71" i="12"/>
  <c r="EN70" i="12" s="1"/>
  <c r="EM71" i="12"/>
  <c r="EM70" i="12" s="1"/>
  <c r="EL71" i="12"/>
  <c r="EL70" i="12" s="1"/>
  <c r="EK71" i="12"/>
  <c r="EK70" i="12" s="1"/>
  <c r="EJ71" i="12"/>
  <c r="EJ70" i="12" s="1"/>
  <c r="EI71" i="12"/>
  <c r="EI70" i="12" s="1"/>
  <c r="EH71" i="12"/>
  <c r="EH70" i="12" s="1"/>
  <c r="EG71" i="12"/>
  <c r="EG70" i="12" s="1"/>
  <c r="EF71" i="12"/>
  <c r="EF70" i="12" s="1"/>
  <c r="EE71" i="12"/>
  <c r="EE70" i="12" s="1"/>
  <c r="ED71" i="12"/>
  <c r="ED70" i="12" s="1"/>
  <c r="EC71" i="12"/>
  <c r="EC70" i="12" s="1"/>
  <c r="EB71" i="12"/>
  <c r="EB70" i="12" s="1"/>
  <c r="EA71" i="12"/>
  <c r="EA70" i="12" s="1"/>
  <c r="DZ71" i="12"/>
  <c r="DZ70" i="12" s="1"/>
  <c r="DY71" i="12"/>
  <c r="DY70" i="12" s="1"/>
  <c r="DX71" i="12"/>
  <c r="DX70" i="12" s="1"/>
  <c r="DW71" i="12"/>
  <c r="DW70" i="12" s="1"/>
  <c r="DV71" i="12"/>
  <c r="DV70" i="12" s="1"/>
  <c r="DU71" i="12"/>
  <c r="DU70" i="12" s="1"/>
  <c r="DT71" i="12"/>
  <c r="DT70" i="12" s="1"/>
  <c r="DS71" i="12"/>
  <c r="DS70" i="12" s="1"/>
  <c r="DR71" i="12"/>
  <c r="DR70" i="12" s="1"/>
  <c r="DQ71" i="12"/>
  <c r="DQ70" i="12" s="1"/>
  <c r="DP71" i="12"/>
  <c r="DP70" i="12" s="1"/>
  <c r="DO71" i="12"/>
  <c r="DO70" i="12" s="1"/>
  <c r="DN71" i="12"/>
  <c r="DN70" i="12" s="1"/>
  <c r="DM71" i="12"/>
  <c r="DM70" i="12" s="1"/>
  <c r="DL71" i="12"/>
  <c r="DL70" i="12" s="1"/>
  <c r="DK71" i="12"/>
  <c r="DK70" i="12" s="1"/>
  <c r="DJ71" i="12"/>
  <c r="DJ70" i="12" s="1"/>
  <c r="DI71" i="12"/>
  <c r="DI70" i="12" s="1"/>
  <c r="DH71" i="12"/>
  <c r="DH70" i="12" s="1"/>
  <c r="DG71" i="12"/>
  <c r="DG70" i="12" s="1"/>
  <c r="DF71" i="12"/>
  <c r="DF70" i="12" s="1"/>
  <c r="DE71" i="12"/>
  <c r="DE70" i="12" s="1"/>
  <c r="DD71" i="12"/>
  <c r="DD70" i="12" s="1"/>
  <c r="DC71" i="12"/>
  <c r="DC70" i="12" s="1"/>
  <c r="DB71" i="12"/>
  <c r="DB70" i="12" s="1"/>
  <c r="DA71" i="12"/>
  <c r="DA70" i="12" s="1"/>
  <c r="CZ71" i="12"/>
  <c r="CZ70" i="12" s="1"/>
  <c r="CY71" i="12"/>
  <c r="CY70" i="12" s="1"/>
  <c r="CX71" i="12"/>
  <c r="CX70" i="12" s="1"/>
  <c r="CW71" i="12"/>
  <c r="CW70" i="12" s="1"/>
  <c r="CV71" i="12"/>
  <c r="CV70" i="12" s="1"/>
  <c r="CU71" i="12"/>
  <c r="CU70" i="12" s="1"/>
  <c r="CT71" i="12"/>
  <c r="CT70" i="12" s="1"/>
  <c r="CS71" i="12"/>
  <c r="CS70" i="12" s="1"/>
  <c r="CR71" i="12"/>
  <c r="CR70" i="12" s="1"/>
  <c r="CQ71" i="12"/>
  <c r="CQ70" i="12" s="1"/>
  <c r="CP71" i="12"/>
  <c r="CP70" i="12" s="1"/>
  <c r="CO71" i="12"/>
  <c r="CO70" i="12" s="1"/>
  <c r="CN71" i="12"/>
  <c r="CN70" i="12" s="1"/>
  <c r="CM71" i="12"/>
  <c r="CM70" i="12" s="1"/>
  <c r="CL71" i="12"/>
  <c r="CL70" i="12" s="1"/>
  <c r="CK71" i="12"/>
  <c r="CK70" i="12" s="1"/>
  <c r="CJ71" i="12"/>
  <c r="CJ70" i="12" s="1"/>
  <c r="CI71" i="12"/>
  <c r="CI70" i="12" s="1"/>
  <c r="CH71" i="12"/>
  <c r="CH70" i="12" s="1"/>
  <c r="CG71" i="12"/>
  <c r="CG70" i="12" s="1"/>
  <c r="CF71" i="12"/>
  <c r="CF70" i="12" s="1"/>
  <c r="CE71" i="12"/>
  <c r="CE70" i="12" s="1"/>
  <c r="CD71" i="12"/>
  <c r="CD70" i="12" s="1"/>
  <c r="CC71" i="12"/>
  <c r="CC70" i="12" s="1"/>
  <c r="CB71" i="12"/>
  <c r="CB70" i="12" s="1"/>
  <c r="CA71" i="12"/>
  <c r="CA70" i="12" s="1"/>
  <c r="BZ71" i="12"/>
  <c r="BZ70" i="12" s="1"/>
  <c r="BY71" i="12"/>
  <c r="BY70" i="12" s="1"/>
  <c r="BX71" i="12"/>
  <c r="BX70" i="12" s="1"/>
  <c r="BW71" i="12"/>
  <c r="BW70" i="12" s="1"/>
  <c r="BV71" i="12"/>
  <c r="BV70" i="12" s="1"/>
  <c r="BU71" i="12"/>
  <c r="BU70" i="12" s="1"/>
  <c r="BT71" i="12"/>
  <c r="BT70" i="12" s="1"/>
  <c r="BS71" i="12"/>
  <c r="BS70" i="12" s="1"/>
  <c r="BR71" i="12"/>
  <c r="BR70" i="12" s="1"/>
  <c r="BQ71" i="12"/>
  <c r="BQ70" i="12" s="1"/>
  <c r="BP71" i="12"/>
  <c r="BP70" i="12" s="1"/>
  <c r="BO71" i="12"/>
  <c r="BO70" i="12" s="1"/>
  <c r="BN71" i="12"/>
  <c r="BN70" i="12" s="1"/>
  <c r="BM71" i="12"/>
  <c r="BM70" i="12" s="1"/>
  <c r="BL71" i="12"/>
  <c r="BL70" i="12" s="1"/>
  <c r="BK71" i="12"/>
  <c r="BK70" i="12" s="1"/>
  <c r="BJ71" i="12"/>
  <c r="BJ70" i="12" s="1"/>
  <c r="BI71" i="12"/>
  <c r="BI70" i="12" s="1"/>
  <c r="BH71" i="12"/>
  <c r="BH70" i="12" s="1"/>
  <c r="BG71" i="12"/>
  <c r="BG70" i="12" s="1"/>
  <c r="BF71" i="12"/>
  <c r="BF70" i="12" s="1"/>
  <c r="BE71" i="12"/>
  <c r="BE70" i="12" s="1"/>
  <c r="BD71" i="12"/>
  <c r="BD70" i="12" s="1"/>
  <c r="BC71" i="12"/>
  <c r="BC70" i="12" s="1"/>
  <c r="BB71" i="12"/>
  <c r="BB70" i="12" s="1"/>
  <c r="BA71" i="12"/>
  <c r="BA70" i="12" s="1"/>
  <c r="AZ71" i="12"/>
  <c r="AZ70" i="12" s="1"/>
  <c r="AY71" i="12"/>
  <c r="AY70" i="12" s="1"/>
  <c r="AX71" i="12"/>
  <c r="AX70" i="12" s="1"/>
  <c r="AW71" i="12"/>
  <c r="AW70" i="12" s="1"/>
  <c r="AV71" i="12"/>
  <c r="AV70" i="12" s="1"/>
  <c r="AU71" i="12"/>
  <c r="AU70" i="12" s="1"/>
  <c r="AT71" i="12"/>
  <c r="AT70" i="12" s="1"/>
  <c r="AS71" i="12"/>
  <c r="AS70" i="12" s="1"/>
  <c r="AR71" i="12"/>
  <c r="AR70" i="12" s="1"/>
  <c r="AQ71" i="12"/>
  <c r="AQ70" i="12" s="1"/>
  <c r="AP71" i="12"/>
  <c r="AP70" i="12" s="1"/>
  <c r="AO71" i="12"/>
  <c r="AO70" i="12" s="1"/>
  <c r="AN71" i="12"/>
  <c r="AN70" i="12" s="1"/>
  <c r="AM71" i="12"/>
  <c r="AM70" i="12" s="1"/>
  <c r="AL71" i="12"/>
  <c r="AL70" i="12" s="1"/>
  <c r="AK71" i="12"/>
  <c r="AK70" i="12" s="1"/>
  <c r="AJ71" i="12"/>
  <c r="AJ70" i="12" s="1"/>
  <c r="AI71" i="12"/>
  <c r="AI70" i="12" s="1"/>
  <c r="AH71" i="12"/>
  <c r="AH70" i="12" s="1"/>
  <c r="AG71" i="12"/>
  <c r="AG70" i="12" s="1"/>
  <c r="AF71" i="12"/>
  <c r="AF70" i="12" s="1"/>
  <c r="AE71" i="12"/>
  <c r="AE70" i="12" s="1"/>
  <c r="AD71" i="12"/>
  <c r="AD70" i="12" s="1"/>
  <c r="AC71" i="12"/>
  <c r="AC70" i="12" s="1"/>
  <c r="AB71" i="12"/>
  <c r="AB70" i="12" s="1"/>
  <c r="AA71" i="12"/>
  <c r="AA70" i="12" s="1"/>
  <c r="Z71" i="12"/>
  <c r="Z70" i="12" s="1"/>
  <c r="Y71" i="12"/>
  <c r="Y70" i="12" s="1"/>
  <c r="X71" i="12"/>
  <c r="X70" i="12" s="1"/>
  <c r="W71" i="12"/>
  <c r="W70" i="12" s="1"/>
  <c r="V71" i="12"/>
  <c r="V70" i="12" s="1"/>
  <c r="U71" i="12"/>
  <c r="U70" i="12" s="1"/>
  <c r="T71" i="12"/>
  <c r="T70" i="12" s="1"/>
  <c r="S71" i="12"/>
  <c r="S70" i="12" s="1"/>
  <c r="R71" i="12"/>
  <c r="R70" i="12" s="1"/>
  <c r="Q71" i="12"/>
  <c r="Q70" i="12" s="1"/>
  <c r="P71" i="12"/>
  <c r="P70" i="12" s="1"/>
  <c r="O71" i="12"/>
  <c r="O70" i="12" s="1"/>
  <c r="N71" i="12"/>
  <c r="N70" i="12" s="1"/>
  <c r="M71" i="12"/>
  <c r="M70" i="12" s="1"/>
  <c r="L71" i="12"/>
  <c r="L70" i="12" s="1"/>
  <c r="K71" i="12"/>
  <c r="K70" i="12" s="1"/>
  <c r="J71" i="12"/>
  <c r="J70" i="12" s="1"/>
  <c r="I71" i="12"/>
  <c r="I70" i="12" s="1"/>
  <c r="H71" i="12"/>
  <c r="H70" i="12" s="1"/>
  <c r="G71" i="12"/>
  <c r="G70" i="12" s="1"/>
  <c r="F71" i="12"/>
  <c r="F70" i="12" s="1"/>
  <c r="E71" i="12"/>
  <c r="E70" i="12" s="1"/>
  <c r="D71" i="12"/>
  <c r="D70" i="12" s="1"/>
  <c r="C71" i="12"/>
  <c r="C70" i="12" s="1"/>
  <c r="B71" i="12"/>
  <c r="B70" i="12" s="1"/>
  <c r="IP69" i="12"/>
  <c r="IP68" i="12" s="1"/>
  <c r="IO69" i="12"/>
  <c r="IO68" i="12" s="1"/>
  <c r="IN69" i="12"/>
  <c r="IN68" i="12" s="1"/>
  <c r="IM69" i="12"/>
  <c r="IL69" i="12"/>
  <c r="IL68" i="12" s="1"/>
  <c r="IK69" i="12"/>
  <c r="IK68" i="12" s="1"/>
  <c r="IJ69" i="12"/>
  <c r="IJ68" i="12" s="1"/>
  <c r="II69" i="12"/>
  <c r="II68" i="12" s="1"/>
  <c r="IH69" i="12"/>
  <c r="IH68" i="12" s="1"/>
  <c r="IG69" i="12"/>
  <c r="IG68" i="12" s="1"/>
  <c r="IF69" i="12"/>
  <c r="IF68" i="12" s="1"/>
  <c r="IE69" i="12"/>
  <c r="IE68" i="12" s="1"/>
  <c r="ID69" i="12"/>
  <c r="ID68" i="12" s="1"/>
  <c r="IC69" i="12"/>
  <c r="IC68" i="12" s="1"/>
  <c r="IB69" i="12"/>
  <c r="IB68" i="12" s="1"/>
  <c r="IA69" i="12"/>
  <c r="IA68" i="12" s="1"/>
  <c r="HZ69" i="12"/>
  <c r="HZ68" i="12" s="1"/>
  <c r="HY69" i="12"/>
  <c r="HY68" i="12" s="1"/>
  <c r="HX69" i="12"/>
  <c r="HX68" i="12" s="1"/>
  <c r="HW69" i="12"/>
  <c r="HW68" i="12" s="1"/>
  <c r="HV69" i="12"/>
  <c r="HV68" i="12" s="1"/>
  <c r="HU69" i="12"/>
  <c r="HU68" i="12" s="1"/>
  <c r="HT69" i="12"/>
  <c r="HT68" i="12" s="1"/>
  <c r="HS69" i="12"/>
  <c r="HS68" i="12" s="1"/>
  <c r="HR69" i="12"/>
  <c r="HR68" i="12" s="1"/>
  <c r="HQ69" i="12"/>
  <c r="HQ68" i="12" s="1"/>
  <c r="HP69" i="12"/>
  <c r="HP68" i="12" s="1"/>
  <c r="HO69" i="12"/>
  <c r="HO68" i="12" s="1"/>
  <c r="HN69" i="12"/>
  <c r="HN68" i="12" s="1"/>
  <c r="HM69" i="12"/>
  <c r="HM68" i="12" s="1"/>
  <c r="HL69" i="12"/>
  <c r="HL68" i="12" s="1"/>
  <c r="HK69" i="12"/>
  <c r="HK68" i="12" s="1"/>
  <c r="HJ69" i="12"/>
  <c r="HJ68" i="12" s="1"/>
  <c r="HI69" i="12"/>
  <c r="HI68" i="12" s="1"/>
  <c r="HH69" i="12"/>
  <c r="HH68" i="12" s="1"/>
  <c r="HG69" i="12"/>
  <c r="HG68" i="12" s="1"/>
  <c r="HF69" i="12"/>
  <c r="HF68" i="12" s="1"/>
  <c r="HE69" i="12"/>
  <c r="HE68" i="12" s="1"/>
  <c r="HD69" i="12"/>
  <c r="HD68" i="12" s="1"/>
  <c r="HC69" i="12"/>
  <c r="HC68" i="12" s="1"/>
  <c r="HB69" i="12"/>
  <c r="HB68" i="12" s="1"/>
  <c r="HA69" i="12"/>
  <c r="HA68" i="12" s="1"/>
  <c r="GZ69" i="12"/>
  <c r="GZ68" i="12" s="1"/>
  <c r="GY69" i="12"/>
  <c r="GY68" i="12" s="1"/>
  <c r="GX69" i="12"/>
  <c r="GX68" i="12" s="1"/>
  <c r="GW69" i="12"/>
  <c r="GW68" i="12" s="1"/>
  <c r="GV69" i="12"/>
  <c r="GV68" i="12" s="1"/>
  <c r="GU69" i="12"/>
  <c r="GU68" i="12" s="1"/>
  <c r="GT69" i="12"/>
  <c r="GT68" i="12" s="1"/>
  <c r="GS69" i="12"/>
  <c r="GS68" i="12" s="1"/>
  <c r="GR69" i="12"/>
  <c r="GR68" i="12" s="1"/>
  <c r="GQ69" i="12"/>
  <c r="GQ68" i="12" s="1"/>
  <c r="GP69" i="12"/>
  <c r="GP68" i="12" s="1"/>
  <c r="GO69" i="12"/>
  <c r="GO68" i="12" s="1"/>
  <c r="GN69" i="12"/>
  <c r="GN68" i="12" s="1"/>
  <c r="GM69" i="12"/>
  <c r="GM68" i="12" s="1"/>
  <c r="GL69" i="12"/>
  <c r="GL68" i="12" s="1"/>
  <c r="GK69" i="12"/>
  <c r="GK68" i="12" s="1"/>
  <c r="GJ69" i="12"/>
  <c r="GJ68" i="12" s="1"/>
  <c r="GI69" i="12"/>
  <c r="GI68" i="12" s="1"/>
  <c r="GH69" i="12"/>
  <c r="GH68" i="12" s="1"/>
  <c r="GG69" i="12"/>
  <c r="GG68" i="12" s="1"/>
  <c r="GF69" i="12"/>
  <c r="GF68" i="12" s="1"/>
  <c r="GE69" i="12"/>
  <c r="GE68" i="12" s="1"/>
  <c r="GD69" i="12"/>
  <c r="GD68" i="12" s="1"/>
  <c r="GC69" i="12"/>
  <c r="GC68" i="12" s="1"/>
  <c r="GB69" i="12"/>
  <c r="GB68" i="12" s="1"/>
  <c r="GA69" i="12"/>
  <c r="GA68" i="12" s="1"/>
  <c r="FZ69" i="12"/>
  <c r="FZ68" i="12" s="1"/>
  <c r="FY69" i="12"/>
  <c r="FY68" i="12" s="1"/>
  <c r="FX69" i="12"/>
  <c r="FX68" i="12" s="1"/>
  <c r="FW69" i="12"/>
  <c r="FW68" i="12" s="1"/>
  <c r="FV69" i="12"/>
  <c r="FV68" i="12" s="1"/>
  <c r="FU69" i="12"/>
  <c r="FU68" i="12" s="1"/>
  <c r="FT69" i="12"/>
  <c r="FT68" i="12" s="1"/>
  <c r="FS69" i="12"/>
  <c r="FS68" i="12" s="1"/>
  <c r="FR69" i="12"/>
  <c r="FR68" i="12" s="1"/>
  <c r="FQ69" i="12"/>
  <c r="FQ68" i="12" s="1"/>
  <c r="FP69" i="12"/>
  <c r="FP68" i="12" s="1"/>
  <c r="FO69" i="12"/>
  <c r="FO68" i="12" s="1"/>
  <c r="FN69" i="12"/>
  <c r="FN68" i="12" s="1"/>
  <c r="FM69" i="12"/>
  <c r="FM68" i="12" s="1"/>
  <c r="FL69" i="12"/>
  <c r="FL68" i="12" s="1"/>
  <c r="FK69" i="12"/>
  <c r="FK68" i="12" s="1"/>
  <c r="FJ69" i="12"/>
  <c r="FJ68" i="12" s="1"/>
  <c r="FI69" i="12"/>
  <c r="FI68" i="12" s="1"/>
  <c r="FH69" i="12"/>
  <c r="FH68" i="12" s="1"/>
  <c r="FG69" i="12"/>
  <c r="FG68" i="12" s="1"/>
  <c r="FF69" i="12"/>
  <c r="FF68" i="12" s="1"/>
  <c r="FE69" i="12"/>
  <c r="FE68" i="12" s="1"/>
  <c r="FD69" i="12"/>
  <c r="FD68" i="12" s="1"/>
  <c r="FC69" i="12"/>
  <c r="FC68" i="12" s="1"/>
  <c r="FB69" i="12"/>
  <c r="FB68" i="12" s="1"/>
  <c r="FA69" i="12"/>
  <c r="FA68" i="12" s="1"/>
  <c r="EZ69" i="12"/>
  <c r="EZ68" i="12" s="1"/>
  <c r="EY69" i="12"/>
  <c r="EY68" i="12" s="1"/>
  <c r="EX69" i="12"/>
  <c r="EX68" i="12" s="1"/>
  <c r="EW69" i="12"/>
  <c r="EW68" i="12" s="1"/>
  <c r="EV69" i="12"/>
  <c r="EV68" i="12" s="1"/>
  <c r="EU69" i="12"/>
  <c r="EU68" i="12" s="1"/>
  <c r="ET69" i="12"/>
  <c r="ET68" i="12" s="1"/>
  <c r="ES69" i="12"/>
  <c r="ES68" i="12" s="1"/>
  <c r="ER69" i="12"/>
  <c r="ER68" i="12" s="1"/>
  <c r="EQ69" i="12"/>
  <c r="EQ68" i="12" s="1"/>
  <c r="EP69" i="12"/>
  <c r="EP68" i="12" s="1"/>
  <c r="EO69" i="12"/>
  <c r="EO68" i="12" s="1"/>
  <c r="EN69" i="12"/>
  <c r="EN68" i="12" s="1"/>
  <c r="EM69" i="12"/>
  <c r="EM68" i="12" s="1"/>
  <c r="EL69" i="12"/>
  <c r="EL68" i="12" s="1"/>
  <c r="EK69" i="12"/>
  <c r="EK68" i="12" s="1"/>
  <c r="EJ69" i="12"/>
  <c r="EJ68" i="12" s="1"/>
  <c r="EI69" i="12"/>
  <c r="EI68" i="12" s="1"/>
  <c r="EH69" i="12"/>
  <c r="EH68" i="12" s="1"/>
  <c r="EG69" i="12"/>
  <c r="EG68" i="12" s="1"/>
  <c r="EF69" i="12"/>
  <c r="EF68" i="12" s="1"/>
  <c r="EE69" i="12"/>
  <c r="EE68" i="12" s="1"/>
  <c r="ED69" i="12"/>
  <c r="ED68" i="12" s="1"/>
  <c r="EC69" i="12"/>
  <c r="EC68" i="12" s="1"/>
  <c r="EB69" i="12"/>
  <c r="EB68" i="12" s="1"/>
  <c r="EA69" i="12"/>
  <c r="EA68" i="12" s="1"/>
  <c r="DZ69" i="12"/>
  <c r="DZ68" i="12" s="1"/>
  <c r="DY69" i="12"/>
  <c r="DY68" i="12" s="1"/>
  <c r="DX69" i="12"/>
  <c r="DX68" i="12" s="1"/>
  <c r="DW69" i="12"/>
  <c r="DW68" i="12" s="1"/>
  <c r="DV69" i="12"/>
  <c r="DV68" i="12" s="1"/>
  <c r="DU69" i="12"/>
  <c r="DU68" i="12" s="1"/>
  <c r="DT69" i="12"/>
  <c r="DT68" i="12" s="1"/>
  <c r="DS69" i="12"/>
  <c r="DS68" i="12" s="1"/>
  <c r="DR69" i="12"/>
  <c r="DR68" i="12" s="1"/>
  <c r="DQ69" i="12"/>
  <c r="DQ68" i="12" s="1"/>
  <c r="DP69" i="12"/>
  <c r="DP68" i="12" s="1"/>
  <c r="DO69" i="12"/>
  <c r="DO68" i="12" s="1"/>
  <c r="DN69" i="12"/>
  <c r="DN68" i="12" s="1"/>
  <c r="DM69" i="12"/>
  <c r="DM68" i="12" s="1"/>
  <c r="DL69" i="12"/>
  <c r="DL68" i="12" s="1"/>
  <c r="DK69" i="12"/>
  <c r="DK68" i="12" s="1"/>
  <c r="DJ69" i="12"/>
  <c r="DJ68" i="12" s="1"/>
  <c r="DI69" i="12"/>
  <c r="DI68" i="12" s="1"/>
  <c r="DH69" i="12"/>
  <c r="DH68" i="12" s="1"/>
  <c r="DG69" i="12"/>
  <c r="DG68" i="12" s="1"/>
  <c r="DF69" i="12"/>
  <c r="DF68" i="12" s="1"/>
  <c r="DE69" i="12"/>
  <c r="DE68" i="12" s="1"/>
  <c r="DD69" i="12"/>
  <c r="DD68" i="12" s="1"/>
  <c r="DC69" i="12"/>
  <c r="DC68" i="12" s="1"/>
  <c r="DB69" i="12"/>
  <c r="DB68" i="12" s="1"/>
  <c r="DA69" i="12"/>
  <c r="DA68" i="12" s="1"/>
  <c r="CZ69" i="12"/>
  <c r="CZ68" i="12" s="1"/>
  <c r="CY69" i="12"/>
  <c r="CY68" i="12" s="1"/>
  <c r="CX69" i="12"/>
  <c r="CX68" i="12" s="1"/>
  <c r="CW69" i="12"/>
  <c r="CW68" i="12" s="1"/>
  <c r="CV69" i="12"/>
  <c r="CV68" i="12" s="1"/>
  <c r="CU69" i="12"/>
  <c r="CU68" i="12" s="1"/>
  <c r="CT69" i="12"/>
  <c r="CT68" i="12" s="1"/>
  <c r="CS69" i="12"/>
  <c r="CS68" i="12" s="1"/>
  <c r="CR69" i="12"/>
  <c r="CR68" i="12" s="1"/>
  <c r="CQ69" i="12"/>
  <c r="CQ68" i="12" s="1"/>
  <c r="CP69" i="12"/>
  <c r="CP68" i="12" s="1"/>
  <c r="CO69" i="12"/>
  <c r="CO68" i="12" s="1"/>
  <c r="CN69" i="12"/>
  <c r="CN68" i="12" s="1"/>
  <c r="CM69" i="12"/>
  <c r="CM68" i="12" s="1"/>
  <c r="CL69" i="12"/>
  <c r="CL68" i="12" s="1"/>
  <c r="CK69" i="12"/>
  <c r="CK68" i="12" s="1"/>
  <c r="CJ69" i="12"/>
  <c r="CJ68" i="12" s="1"/>
  <c r="CI69" i="12"/>
  <c r="CI68" i="12" s="1"/>
  <c r="CH69" i="12"/>
  <c r="CH68" i="12" s="1"/>
  <c r="CG69" i="12"/>
  <c r="CG68" i="12" s="1"/>
  <c r="CF69" i="12"/>
  <c r="CF68" i="12" s="1"/>
  <c r="CE69" i="12"/>
  <c r="CE68" i="12" s="1"/>
  <c r="CD69" i="12"/>
  <c r="CD68" i="12" s="1"/>
  <c r="CC69" i="12"/>
  <c r="CC68" i="12" s="1"/>
  <c r="CB69" i="12"/>
  <c r="CB68" i="12" s="1"/>
  <c r="CA69" i="12"/>
  <c r="CA68" i="12" s="1"/>
  <c r="BZ69" i="12"/>
  <c r="BZ68" i="12" s="1"/>
  <c r="BY69" i="12"/>
  <c r="BY68" i="12" s="1"/>
  <c r="BX69" i="12"/>
  <c r="BX68" i="12" s="1"/>
  <c r="BW69" i="12"/>
  <c r="BW68" i="12" s="1"/>
  <c r="BV69" i="12"/>
  <c r="BV68" i="12" s="1"/>
  <c r="BU69" i="12"/>
  <c r="BU68" i="12" s="1"/>
  <c r="BT69" i="12"/>
  <c r="BT68" i="12" s="1"/>
  <c r="BS69" i="12"/>
  <c r="BS68" i="12" s="1"/>
  <c r="BR69" i="12"/>
  <c r="BR68" i="12" s="1"/>
  <c r="BQ69" i="12"/>
  <c r="BQ68" i="12" s="1"/>
  <c r="BP69" i="12"/>
  <c r="BP68" i="12" s="1"/>
  <c r="BO69" i="12"/>
  <c r="BO68" i="12" s="1"/>
  <c r="BN69" i="12"/>
  <c r="BN68" i="12" s="1"/>
  <c r="BM69" i="12"/>
  <c r="BM68" i="12" s="1"/>
  <c r="BL69" i="12"/>
  <c r="BL68" i="12" s="1"/>
  <c r="BK69" i="12"/>
  <c r="BK68" i="12" s="1"/>
  <c r="BJ69" i="12"/>
  <c r="BJ68" i="12" s="1"/>
  <c r="BI69" i="12"/>
  <c r="BI68" i="12" s="1"/>
  <c r="BH69" i="12"/>
  <c r="BH68" i="12" s="1"/>
  <c r="BG69" i="12"/>
  <c r="BG68" i="12" s="1"/>
  <c r="BF69" i="12"/>
  <c r="BF68" i="12" s="1"/>
  <c r="BE69" i="12"/>
  <c r="BE68" i="12" s="1"/>
  <c r="BD69" i="12"/>
  <c r="BD68" i="12" s="1"/>
  <c r="BC69" i="12"/>
  <c r="BC68" i="12" s="1"/>
  <c r="BB69" i="12"/>
  <c r="BB68" i="12" s="1"/>
  <c r="BA69" i="12"/>
  <c r="BA68" i="12" s="1"/>
  <c r="AZ69" i="12"/>
  <c r="AZ68" i="12" s="1"/>
  <c r="AY69" i="12"/>
  <c r="AY68" i="12" s="1"/>
  <c r="AX69" i="12"/>
  <c r="AX68" i="12" s="1"/>
  <c r="AW69" i="12"/>
  <c r="AW68" i="12" s="1"/>
  <c r="AV69" i="12"/>
  <c r="AV68" i="12" s="1"/>
  <c r="AU69" i="12"/>
  <c r="AU68" i="12" s="1"/>
  <c r="AT69" i="12"/>
  <c r="AT68" i="12" s="1"/>
  <c r="AS69" i="12"/>
  <c r="AS68" i="12" s="1"/>
  <c r="AR69" i="12"/>
  <c r="AR68" i="12" s="1"/>
  <c r="AQ69" i="12"/>
  <c r="AQ68" i="12" s="1"/>
  <c r="AP69" i="12"/>
  <c r="AP68" i="12" s="1"/>
  <c r="AO69" i="12"/>
  <c r="AO68" i="12" s="1"/>
  <c r="AN69" i="12"/>
  <c r="AN68" i="12" s="1"/>
  <c r="AM69" i="12"/>
  <c r="AM68" i="12" s="1"/>
  <c r="AL69" i="12"/>
  <c r="AL68" i="12" s="1"/>
  <c r="AK69" i="12"/>
  <c r="AK68" i="12" s="1"/>
  <c r="AJ69" i="12"/>
  <c r="AJ68" i="12" s="1"/>
  <c r="AI69" i="12"/>
  <c r="AI68" i="12" s="1"/>
  <c r="AH69" i="12"/>
  <c r="AH68" i="12" s="1"/>
  <c r="AG69" i="12"/>
  <c r="AG68" i="12" s="1"/>
  <c r="AF69" i="12"/>
  <c r="AF68" i="12" s="1"/>
  <c r="AE69" i="12"/>
  <c r="AE68" i="12" s="1"/>
  <c r="AD69" i="12"/>
  <c r="AD68" i="12" s="1"/>
  <c r="AC69" i="12"/>
  <c r="AC68" i="12" s="1"/>
  <c r="AB69" i="12"/>
  <c r="AB68" i="12" s="1"/>
  <c r="AA69" i="12"/>
  <c r="AA68" i="12" s="1"/>
  <c r="Z69" i="12"/>
  <c r="Z68" i="12" s="1"/>
  <c r="Y69" i="12"/>
  <c r="Y68" i="12" s="1"/>
  <c r="X69" i="12"/>
  <c r="X68" i="12" s="1"/>
  <c r="W69" i="12"/>
  <c r="W68" i="12" s="1"/>
  <c r="V69" i="12"/>
  <c r="V68" i="12" s="1"/>
  <c r="U69" i="12"/>
  <c r="U68" i="12" s="1"/>
  <c r="T69" i="12"/>
  <c r="T68" i="12" s="1"/>
  <c r="S69" i="12"/>
  <c r="S68" i="12" s="1"/>
  <c r="R69" i="12"/>
  <c r="R68" i="12" s="1"/>
  <c r="Q69" i="12"/>
  <c r="Q68" i="12" s="1"/>
  <c r="P69" i="12"/>
  <c r="P68" i="12" s="1"/>
  <c r="O69" i="12"/>
  <c r="O68" i="12" s="1"/>
  <c r="N69" i="12"/>
  <c r="N68" i="12" s="1"/>
  <c r="M69" i="12"/>
  <c r="M68" i="12" s="1"/>
  <c r="L69" i="12"/>
  <c r="L68" i="12" s="1"/>
  <c r="K69" i="12"/>
  <c r="K68" i="12" s="1"/>
  <c r="J69" i="12"/>
  <c r="J68" i="12" s="1"/>
  <c r="I69" i="12"/>
  <c r="I68" i="12" s="1"/>
  <c r="H69" i="12"/>
  <c r="H68" i="12" s="1"/>
  <c r="G69" i="12"/>
  <c r="G68" i="12" s="1"/>
  <c r="F69" i="12"/>
  <c r="F68" i="12" s="1"/>
  <c r="E69" i="12"/>
  <c r="E68" i="12" s="1"/>
  <c r="D69" i="12"/>
  <c r="D68" i="12" s="1"/>
  <c r="C69" i="12"/>
  <c r="C68" i="12" s="1"/>
  <c r="B69" i="12"/>
  <c r="B68" i="12" s="1"/>
  <c r="IM68" i="12"/>
  <c r="IP66" i="12"/>
  <c r="IO66" i="12"/>
  <c r="IN66" i="12"/>
  <c r="IM66" i="12"/>
  <c r="IL66" i="12"/>
  <c r="IK66" i="12"/>
  <c r="IJ66" i="12"/>
  <c r="II66" i="12"/>
  <c r="IH66" i="12"/>
  <c r="IG66" i="12"/>
  <c r="IF66" i="12"/>
  <c r="IE66" i="12"/>
  <c r="ID66" i="12"/>
  <c r="IC66" i="12"/>
  <c r="IB66" i="12"/>
  <c r="IA66" i="12"/>
  <c r="HZ66" i="12"/>
  <c r="HY66" i="12"/>
  <c r="HX66" i="12"/>
  <c r="HW66" i="12"/>
  <c r="HV66" i="12"/>
  <c r="HU66" i="12"/>
  <c r="HT66" i="12"/>
  <c r="HS66" i="12"/>
  <c r="HR66" i="12"/>
  <c r="HQ66" i="12"/>
  <c r="HP66" i="12"/>
  <c r="HO66" i="12"/>
  <c r="HN66" i="12"/>
  <c r="HM66" i="12"/>
  <c r="HL66" i="12"/>
  <c r="HK66" i="12"/>
  <c r="HJ66" i="12"/>
  <c r="HI66" i="12"/>
  <c r="HH66" i="12"/>
  <c r="HG66" i="12"/>
  <c r="HF66" i="12"/>
  <c r="HE66" i="12"/>
  <c r="HD66" i="12"/>
  <c r="HC66" i="12"/>
  <c r="HB66" i="12"/>
  <c r="HA66" i="12"/>
  <c r="GZ66" i="12"/>
  <c r="GY66" i="12"/>
  <c r="GX66" i="12"/>
  <c r="GW66" i="12"/>
  <c r="GV66" i="12"/>
  <c r="GU66" i="12"/>
  <c r="GT66" i="12"/>
  <c r="GS66" i="12"/>
  <c r="GR66" i="12"/>
  <c r="GQ66" i="12"/>
  <c r="GP66" i="12"/>
  <c r="GO66" i="12"/>
  <c r="GN66" i="12"/>
  <c r="GM66" i="12"/>
  <c r="GL66" i="12"/>
  <c r="GK66" i="12"/>
  <c r="GJ66" i="12"/>
  <c r="GI66" i="12"/>
  <c r="GH66" i="12"/>
  <c r="GG66" i="12"/>
  <c r="GF66" i="12"/>
  <c r="GE66" i="12"/>
  <c r="GD66" i="12"/>
  <c r="GC66" i="12"/>
  <c r="GB66" i="12"/>
  <c r="GA66" i="12"/>
  <c r="FZ66" i="12"/>
  <c r="FY66" i="12"/>
  <c r="FX66" i="12"/>
  <c r="FW66" i="12"/>
  <c r="FV66" i="12"/>
  <c r="FU66" i="12"/>
  <c r="FT66" i="12"/>
  <c r="FS66" i="12"/>
  <c r="FR66" i="12"/>
  <c r="FQ66" i="12"/>
  <c r="FP66" i="12"/>
  <c r="FO66" i="12"/>
  <c r="FN66" i="12"/>
  <c r="FM66" i="12"/>
  <c r="FL66" i="12"/>
  <c r="FK66" i="12"/>
  <c r="FJ66" i="12"/>
  <c r="FI66" i="12"/>
  <c r="FH66" i="12"/>
  <c r="FG66" i="12"/>
  <c r="FF66" i="12"/>
  <c r="FE66" i="12"/>
  <c r="FD66" i="12"/>
  <c r="FC66" i="12"/>
  <c r="FB66" i="12"/>
  <c r="FA66" i="12"/>
  <c r="EZ66" i="12"/>
  <c r="EY66" i="12"/>
  <c r="EX66" i="12"/>
  <c r="EW66" i="12"/>
  <c r="EV66" i="12"/>
  <c r="EU66" i="12"/>
  <c r="ET66" i="12"/>
  <c r="ES66" i="12"/>
  <c r="ER66" i="12"/>
  <c r="EQ66" i="12"/>
  <c r="EP66" i="12"/>
  <c r="EO66" i="12"/>
  <c r="EN66" i="12"/>
  <c r="EM66" i="12"/>
  <c r="EL66" i="12"/>
  <c r="EK66" i="12"/>
  <c r="EJ66" i="12"/>
  <c r="EI66" i="12"/>
  <c r="EH66" i="12"/>
  <c r="EG66" i="12"/>
  <c r="EF66" i="12"/>
  <c r="EE66" i="12"/>
  <c r="ED66" i="12"/>
  <c r="EC66" i="12"/>
  <c r="EB66" i="12"/>
  <c r="EA66" i="12"/>
  <c r="DZ66" i="12"/>
  <c r="DY66" i="12"/>
  <c r="DX66" i="12"/>
  <c r="DW66" i="12"/>
  <c r="DV66" i="12"/>
  <c r="DU66" i="12"/>
  <c r="DT66" i="12"/>
  <c r="DS66" i="12"/>
  <c r="DR66" i="12"/>
  <c r="DQ66" i="12"/>
  <c r="DP66" i="12"/>
  <c r="DO66" i="12"/>
  <c r="DN66" i="12"/>
  <c r="DM66" i="12"/>
  <c r="DL66" i="12"/>
  <c r="DK66" i="12"/>
  <c r="DJ66" i="12"/>
  <c r="DI66" i="12"/>
  <c r="DH66" i="12"/>
  <c r="DG66" i="12"/>
  <c r="DF66" i="12"/>
  <c r="DE66" i="12"/>
  <c r="DD66" i="12"/>
  <c r="DC66" i="12"/>
  <c r="DB66" i="12"/>
  <c r="DA66" i="12"/>
  <c r="CZ66" i="12"/>
  <c r="CY66" i="12"/>
  <c r="CX66" i="12"/>
  <c r="CW66" i="12"/>
  <c r="CV66" i="12"/>
  <c r="CU66" i="12"/>
  <c r="CT66" i="12"/>
  <c r="CS66" i="12"/>
  <c r="CR66" i="12"/>
  <c r="CQ66" i="12"/>
  <c r="CP66" i="12"/>
  <c r="CO66" i="12"/>
  <c r="CN66" i="12"/>
  <c r="CM66" i="12"/>
  <c r="CL66" i="12"/>
  <c r="CK66" i="12"/>
  <c r="CJ66" i="12"/>
  <c r="CI66" i="12"/>
  <c r="CH66" i="12"/>
  <c r="CG66" i="12"/>
  <c r="CF66" i="12"/>
  <c r="CE66" i="12"/>
  <c r="CD66" i="12"/>
  <c r="CC66" i="12"/>
  <c r="CB66" i="12"/>
  <c r="CA66" i="12"/>
  <c r="BZ66" i="12"/>
  <c r="BY66" i="12"/>
  <c r="BX66" i="12"/>
  <c r="BW66" i="12"/>
  <c r="BV66" i="12"/>
  <c r="BU66" i="12"/>
  <c r="BT66" i="12"/>
  <c r="BS66" i="12"/>
  <c r="BR66" i="12"/>
  <c r="BQ66" i="12"/>
  <c r="BP66" i="12"/>
  <c r="BO66" i="12"/>
  <c r="BN66" i="12"/>
  <c r="BM66" i="12"/>
  <c r="BL66" i="12"/>
  <c r="BK66" i="12"/>
  <c r="BJ66" i="12"/>
  <c r="BI66" i="12"/>
  <c r="BH66" i="12"/>
  <c r="BG66" i="12"/>
  <c r="BF66" i="12"/>
  <c r="BE66" i="12"/>
  <c r="BD66" i="12"/>
  <c r="BC66" i="12"/>
  <c r="BB66" i="12"/>
  <c r="BA66" i="12"/>
  <c r="AZ66" i="12"/>
  <c r="AY66" i="12"/>
  <c r="AX66" i="12"/>
  <c r="AW66" i="12"/>
  <c r="AV66" i="12"/>
  <c r="AU66" i="12"/>
  <c r="AT66" i="12"/>
  <c r="AS66" i="12"/>
  <c r="AR66" i="12"/>
  <c r="AQ66" i="12"/>
  <c r="AP66" i="12"/>
  <c r="AO66" i="12"/>
  <c r="AN66" i="12"/>
  <c r="AM66" i="12"/>
  <c r="AL66" i="12"/>
  <c r="AK66" i="12"/>
  <c r="AJ66" i="12"/>
  <c r="AI66" i="12"/>
  <c r="AH66" i="12"/>
  <c r="AG66" i="12"/>
  <c r="AF66" i="12"/>
  <c r="AE66" i="12"/>
  <c r="AD66" i="12"/>
  <c r="AC66" i="12"/>
  <c r="AB66" i="12"/>
  <c r="AA66" i="12"/>
  <c r="Z66" i="12"/>
  <c r="Y66" i="12"/>
  <c r="X66" i="12"/>
  <c r="W66" i="12"/>
  <c r="V66" i="12"/>
  <c r="U66" i="12"/>
  <c r="T66" i="12"/>
  <c r="S66" i="12"/>
  <c r="R66" i="12"/>
  <c r="Q66" i="12"/>
  <c r="P66" i="12"/>
  <c r="O66" i="12"/>
  <c r="N66" i="12"/>
  <c r="M66" i="12"/>
  <c r="L66" i="12"/>
  <c r="K66" i="12"/>
  <c r="J66" i="12"/>
  <c r="I66" i="12"/>
  <c r="H66" i="12"/>
  <c r="G66" i="12"/>
  <c r="F66" i="12"/>
  <c r="E66" i="12"/>
  <c r="D66" i="12"/>
  <c r="C66" i="12"/>
  <c r="B66" i="12"/>
  <c r="IP64" i="12"/>
  <c r="IO64" i="12"/>
  <c r="IN64" i="12"/>
  <c r="IM64" i="12"/>
  <c r="IL64" i="12"/>
  <c r="IK64" i="12"/>
  <c r="IJ64" i="12"/>
  <c r="II64" i="12"/>
  <c r="IH64" i="12"/>
  <c r="IG64" i="12"/>
  <c r="IF64" i="12"/>
  <c r="IE64" i="12"/>
  <c r="ID64" i="12"/>
  <c r="IC64" i="12"/>
  <c r="IB64" i="12"/>
  <c r="IA64" i="12"/>
  <c r="HZ64" i="12"/>
  <c r="HY64" i="12"/>
  <c r="HX64" i="12"/>
  <c r="HW64" i="12"/>
  <c r="HV64" i="12"/>
  <c r="HU64" i="12"/>
  <c r="HT64" i="12"/>
  <c r="HS64" i="12"/>
  <c r="HR64" i="12"/>
  <c r="HQ64" i="12"/>
  <c r="HP64" i="12"/>
  <c r="HO64" i="12"/>
  <c r="HN64" i="12"/>
  <c r="HM64" i="12"/>
  <c r="HL64" i="12"/>
  <c r="HK64" i="12"/>
  <c r="HJ64" i="12"/>
  <c r="HI64" i="12"/>
  <c r="HH64" i="12"/>
  <c r="HG64" i="12"/>
  <c r="HF64" i="12"/>
  <c r="HE64" i="12"/>
  <c r="HD64" i="12"/>
  <c r="HC64" i="12"/>
  <c r="HB64" i="12"/>
  <c r="HA64" i="12"/>
  <c r="GZ64" i="12"/>
  <c r="GY64" i="12"/>
  <c r="GX64" i="12"/>
  <c r="GW64" i="12"/>
  <c r="GV64" i="12"/>
  <c r="GU64" i="12"/>
  <c r="GT64" i="12"/>
  <c r="GS64" i="12"/>
  <c r="GR64" i="12"/>
  <c r="GQ64" i="12"/>
  <c r="GP64" i="12"/>
  <c r="GO64" i="12"/>
  <c r="GN64" i="12"/>
  <c r="GM64" i="12"/>
  <c r="GL64" i="12"/>
  <c r="GK64" i="12"/>
  <c r="GJ64" i="12"/>
  <c r="GI64" i="12"/>
  <c r="GH64" i="12"/>
  <c r="GG64" i="12"/>
  <c r="GF64" i="12"/>
  <c r="GE64" i="12"/>
  <c r="GD64" i="12"/>
  <c r="GC64" i="12"/>
  <c r="GB64" i="12"/>
  <c r="GA64" i="12"/>
  <c r="FZ64" i="12"/>
  <c r="FY64" i="12"/>
  <c r="FX64" i="12"/>
  <c r="FW64" i="12"/>
  <c r="FV64" i="12"/>
  <c r="FU64" i="12"/>
  <c r="FT64" i="12"/>
  <c r="FS64" i="12"/>
  <c r="FR64" i="12"/>
  <c r="FQ64" i="12"/>
  <c r="FP64" i="12"/>
  <c r="FO64" i="12"/>
  <c r="FN64" i="12"/>
  <c r="FM64" i="12"/>
  <c r="FL64" i="12"/>
  <c r="FK64" i="12"/>
  <c r="FJ64" i="12"/>
  <c r="FI64" i="12"/>
  <c r="FH64" i="12"/>
  <c r="FG64" i="12"/>
  <c r="FF64" i="12"/>
  <c r="FE64" i="12"/>
  <c r="FD64" i="12"/>
  <c r="FC64" i="12"/>
  <c r="FB64" i="12"/>
  <c r="FA64" i="12"/>
  <c r="EZ64" i="12"/>
  <c r="EY64" i="12"/>
  <c r="EX64" i="12"/>
  <c r="EW64" i="12"/>
  <c r="EV64" i="12"/>
  <c r="EU64" i="12"/>
  <c r="ET64" i="12"/>
  <c r="ES64" i="12"/>
  <c r="ER64" i="12"/>
  <c r="EQ64" i="12"/>
  <c r="EP64" i="12"/>
  <c r="EO64" i="12"/>
  <c r="EN64" i="12"/>
  <c r="EM64" i="12"/>
  <c r="EL64" i="12"/>
  <c r="EK64" i="12"/>
  <c r="EJ64" i="12"/>
  <c r="EI64" i="12"/>
  <c r="EH64" i="12"/>
  <c r="EG64" i="12"/>
  <c r="EF64" i="12"/>
  <c r="EE64" i="12"/>
  <c r="ED64" i="12"/>
  <c r="EC64" i="12"/>
  <c r="EB64" i="12"/>
  <c r="EA64" i="12"/>
  <c r="DZ64" i="12"/>
  <c r="DY64" i="12"/>
  <c r="DX64" i="12"/>
  <c r="DW64" i="12"/>
  <c r="DV64" i="12"/>
  <c r="DU64" i="12"/>
  <c r="DT64" i="12"/>
  <c r="DS64" i="12"/>
  <c r="DR64" i="12"/>
  <c r="DQ64" i="12"/>
  <c r="DP64" i="12"/>
  <c r="DO64" i="12"/>
  <c r="DN64" i="12"/>
  <c r="DM64" i="12"/>
  <c r="DL64" i="12"/>
  <c r="DK64" i="12"/>
  <c r="DJ64" i="12"/>
  <c r="DI64" i="12"/>
  <c r="DH64" i="12"/>
  <c r="DG64" i="12"/>
  <c r="DF64" i="12"/>
  <c r="DE64" i="12"/>
  <c r="DD64" i="12"/>
  <c r="DC64" i="12"/>
  <c r="DB64" i="12"/>
  <c r="DA64" i="12"/>
  <c r="CZ64" i="12"/>
  <c r="CY64" i="12"/>
  <c r="CX64" i="12"/>
  <c r="CW64" i="12"/>
  <c r="CV64" i="12"/>
  <c r="CU64" i="12"/>
  <c r="CT64" i="12"/>
  <c r="CS64" i="12"/>
  <c r="CR64" i="12"/>
  <c r="CQ64" i="12"/>
  <c r="CP64" i="12"/>
  <c r="CO64" i="12"/>
  <c r="CN64" i="12"/>
  <c r="CM64" i="12"/>
  <c r="CL64" i="12"/>
  <c r="CK64" i="12"/>
  <c r="CJ64" i="12"/>
  <c r="CI64" i="12"/>
  <c r="CH64" i="12"/>
  <c r="CG64" i="12"/>
  <c r="CF64" i="12"/>
  <c r="CE64" i="12"/>
  <c r="CD64" i="12"/>
  <c r="CC64" i="12"/>
  <c r="CB64" i="12"/>
  <c r="CA64" i="12"/>
  <c r="BZ64" i="12"/>
  <c r="BY64" i="12"/>
  <c r="BX64" i="12"/>
  <c r="BW64" i="12"/>
  <c r="BV64" i="12"/>
  <c r="BU64" i="12"/>
  <c r="BT64" i="12"/>
  <c r="BS64" i="12"/>
  <c r="BR64" i="12"/>
  <c r="BQ64" i="12"/>
  <c r="BP64" i="12"/>
  <c r="BO64" i="12"/>
  <c r="BN64" i="12"/>
  <c r="BM64" i="12"/>
  <c r="BL64" i="12"/>
  <c r="BK64" i="12"/>
  <c r="BJ64" i="12"/>
  <c r="BI64" i="12"/>
  <c r="BH64" i="12"/>
  <c r="BG64" i="12"/>
  <c r="BF64" i="12"/>
  <c r="BE64" i="12"/>
  <c r="BD64" i="12"/>
  <c r="BC64" i="12"/>
  <c r="BB64" i="12"/>
  <c r="BA64" i="12"/>
  <c r="AZ64" i="12"/>
  <c r="AY64" i="12"/>
  <c r="AX64" i="12"/>
  <c r="AW64" i="12"/>
  <c r="AV64" i="12"/>
  <c r="AU64" i="12"/>
  <c r="AT64" i="12"/>
  <c r="AS64" i="12"/>
  <c r="AR64" i="12"/>
  <c r="AQ64" i="12"/>
  <c r="AP64" i="12"/>
  <c r="AO64" i="12"/>
  <c r="AN64" i="12"/>
  <c r="AM64" i="12"/>
  <c r="AL64" i="12"/>
  <c r="AK64" i="12"/>
  <c r="AJ64" i="12"/>
  <c r="AI64" i="12"/>
  <c r="AH64" i="12"/>
  <c r="AG64" i="12"/>
  <c r="AF64" i="12"/>
  <c r="AE64" i="12"/>
  <c r="AD64" i="12"/>
  <c r="AC64" i="12"/>
  <c r="AB64" i="12"/>
  <c r="AA64" i="12"/>
  <c r="Z64" i="12"/>
  <c r="Y64" i="12"/>
  <c r="X64" i="12"/>
  <c r="W64" i="12"/>
  <c r="V64" i="12"/>
  <c r="U64" i="12"/>
  <c r="T64" i="12"/>
  <c r="S64" i="12"/>
  <c r="R64" i="12"/>
  <c r="Q64" i="12"/>
  <c r="P64" i="12"/>
  <c r="O64" i="12"/>
  <c r="N64" i="12"/>
  <c r="M64" i="12"/>
  <c r="L64" i="12"/>
  <c r="K64" i="12"/>
  <c r="J64" i="12"/>
  <c r="I64" i="12"/>
  <c r="H64" i="12"/>
  <c r="G64" i="12"/>
  <c r="E64" i="12"/>
  <c r="D64" i="12"/>
  <c r="C64" i="12"/>
  <c r="B64" i="12"/>
  <c r="IP62" i="12"/>
  <c r="IO62" i="12"/>
  <c r="IN62" i="12"/>
  <c r="IM62" i="12"/>
  <c r="IL62" i="12"/>
  <c r="IK62" i="12"/>
  <c r="IJ62" i="12"/>
  <c r="II62" i="12"/>
  <c r="IH62" i="12"/>
  <c r="IG62" i="12"/>
  <c r="IF62" i="12"/>
  <c r="IE62" i="12"/>
  <c r="ID62" i="12"/>
  <c r="IC62" i="12"/>
  <c r="IB62" i="12"/>
  <c r="IA62" i="12"/>
  <c r="HZ62" i="12"/>
  <c r="HY62" i="12"/>
  <c r="HX62" i="12"/>
  <c r="HW62" i="12"/>
  <c r="HV62" i="12"/>
  <c r="HU62" i="12"/>
  <c r="HT62" i="12"/>
  <c r="HS62" i="12"/>
  <c r="HR62" i="12"/>
  <c r="HQ62" i="12"/>
  <c r="HP62" i="12"/>
  <c r="HO62" i="12"/>
  <c r="HN62" i="12"/>
  <c r="HM62" i="12"/>
  <c r="HL62" i="12"/>
  <c r="HK62" i="12"/>
  <c r="HJ62" i="12"/>
  <c r="HI62" i="12"/>
  <c r="HH62" i="12"/>
  <c r="HG62" i="12"/>
  <c r="HF62" i="12"/>
  <c r="HE62" i="12"/>
  <c r="HD62" i="12"/>
  <c r="HC62" i="12"/>
  <c r="HB62" i="12"/>
  <c r="HA62" i="12"/>
  <c r="GZ62" i="12"/>
  <c r="GY62" i="12"/>
  <c r="GX62" i="12"/>
  <c r="GW62" i="12"/>
  <c r="GV62" i="12"/>
  <c r="GU62" i="12"/>
  <c r="GT62" i="12"/>
  <c r="GS62" i="12"/>
  <c r="GR62" i="12"/>
  <c r="GQ62" i="12"/>
  <c r="GP62" i="12"/>
  <c r="GO62" i="12"/>
  <c r="GN62" i="12"/>
  <c r="GM62" i="12"/>
  <c r="GL62" i="12"/>
  <c r="GK62" i="12"/>
  <c r="GJ62" i="12"/>
  <c r="GI62" i="12"/>
  <c r="GH62" i="12"/>
  <c r="GG62" i="12"/>
  <c r="GF62" i="12"/>
  <c r="GE62" i="12"/>
  <c r="GD62" i="12"/>
  <c r="GC62" i="12"/>
  <c r="GB62" i="12"/>
  <c r="GA62" i="12"/>
  <c r="FZ62" i="12"/>
  <c r="FY62" i="12"/>
  <c r="FX62" i="12"/>
  <c r="FW62" i="12"/>
  <c r="FV62" i="12"/>
  <c r="FU62" i="12"/>
  <c r="FT62" i="12"/>
  <c r="FS62" i="12"/>
  <c r="FR62" i="12"/>
  <c r="FQ62" i="12"/>
  <c r="FP62" i="12"/>
  <c r="FO62" i="12"/>
  <c r="FN62" i="12"/>
  <c r="FM62" i="12"/>
  <c r="FL62" i="12"/>
  <c r="FK62" i="12"/>
  <c r="FJ62" i="12"/>
  <c r="FI62" i="12"/>
  <c r="FH62" i="12"/>
  <c r="FG62" i="12"/>
  <c r="FF62" i="12"/>
  <c r="FE62" i="12"/>
  <c r="FD62" i="12"/>
  <c r="FC62" i="12"/>
  <c r="FB62" i="12"/>
  <c r="FA62" i="12"/>
  <c r="EZ62" i="12"/>
  <c r="EY62" i="12"/>
  <c r="EX62" i="12"/>
  <c r="EW62" i="12"/>
  <c r="EV62" i="12"/>
  <c r="EU62" i="12"/>
  <c r="ET62" i="12"/>
  <c r="ES62" i="12"/>
  <c r="ER62" i="12"/>
  <c r="EQ62" i="12"/>
  <c r="EP62" i="12"/>
  <c r="EO62" i="12"/>
  <c r="EN62" i="12"/>
  <c r="EM62" i="12"/>
  <c r="EL62" i="12"/>
  <c r="EK62" i="12"/>
  <c r="EJ62" i="12"/>
  <c r="EI62" i="12"/>
  <c r="EH62" i="12"/>
  <c r="EG62" i="12"/>
  <c r="EF62" i="12"/>
  <c r="EE62" i="12"/>
  <c r="ED62" i="12"/>
  <c r="EC62" i="12"/>
  <c r="EB62" i="12"/>
  <c r="EA62" i="12"/>
  <c r="DZ62" i="12"/>
  <c r="DY62" i="12"/>
  <c r="DX62" i="12"/>
  <c r="DW62" i="12"/>
  <c r="DV62" i="12"/>
  <c r="DU62" i="12"/>
  <c r="DT62" i="12"/>
  <c r="DS62" i="12"/>
  <c r="DR62" i="12"/>
  <c r="DQ62" i="12"/>
  <c r="DP62" i="12"/>
  <c r="DO62" i="12"/>
  <c r="DN62" i="12"/>
  <c r="DM62" i="12"/>
  <c r="DL62" i="12"/>
  <c r="DK62" i="12"/>
  <c r="DJ62" i="12"/>
  <c r="DI62" i="12"/>
  <c r="DH62" i="12"/>
  <c r="DG62" i="12"/>
  <c r="DF62" i="12"/>
  <c r="DE62" i="12"/>
  <c r="DD62" i="12"/>
  <c r="DC62" i="12"/>
  <c r="DB62" i="12"/>
  <c r="DA62" i="12"/>
  <c r="CZ62" i="12"/>
  <c r="CY62" i="12"/>
  <c r="CX62" i="12"/>
  <c r="CW62" i="12"/>
  <c r="CV62" i="12"/>
  <c r="CU62" i="12"/>
  <c r="CT62" i="12"/>
  <c r="CS62" i="12"/>
  <c r="CR62" i="12"/>
  <c r="CQ62" i="12"/>
  <c r="CP62" i="12"/>
  <c r="CO62" i="12"/>
  <c r="CN62" i="12"/>
  <c r="CM62" i="12"/>
  <c r="CL62" i="12"/>
  <c r="CK62" i="12"/>
  <c r="CJ62" i="12"/>
  <c r="CI62" i="12"/>
  <c r="CH62" i="12"/>
  <c r="CG62" i="12"/>
  <c r="CF62" i="12"/>
  <c r="CE62" i="12"/>
  <c r="CD62" i="12"/>
  <c r="CC62" i="12"/>
  <c r="CB62" i="12"/>
  <c r="CA62" i="12"/>
  <c r="BZ62" i="12"/>
  <c r="BY62" i="12"/>
  <c r="BX62" i="12"/>
  <c r="BW62" i="12"/>
  <c r="BV62" i="12"/>
  <c r="BU62" i="12"/>
  <c r="BT62" i="12"/>
  <c r="BS62" i="12"/>
  <c r="BR62" i="12"/>
  <c r="BQ62" i="12"/>
  <c r="BP62" i="12"/>
  <c r="BO62" i="12"/>
  <c r="BN62" i="12"/>
  <c r="BM62" i="12"/>
  <c r="BL62" i="12"/>
  <c r="BK62" i="12"/>
  <c r="BJ62" i="12"/>
  <c r="BI62" i="12"/>
  <c r="BH62" i="12"/>
  <c r="BG62" i="12"/>
  <c r="BF62" i="12"/>
  <c r="BE62" i="12"/>
  <c r="BD62" i="12"/>
  <c r="BC62" i="12"/>
  <c r="BB62" i="12"/>
  <c r="BA62" i="12"/>
  <c r="AZ62" i="12"/>
  <c r="AY62" i="12"/>
  <c r="AX62" i="12"/>
  <c r="AW62" i="12"/>
  <c r="AV62" i="12"/>
  <c r="AU62" i="12"/>
  <c r="AT62" i="12"/>
  <c r="AS62" i="12"/>
  <c r="AR62" i="12"/>
  <c r="AQ62" i="12"/>
  <c r="AP62" i="12"/>
  <c r="AO62" i="12"/>
  <c r="AN62" i="12"/>
  <c r="AM62" i="12"/>
  <c r="AL62" i="12"/>
  <c r="AK62" i="12"/>
  <c r="AJ62" i="12"/>
  <c r="AI62" i="12"/>
  <c r="AH62" i="12"/>
  <c r="AG62" i="12"/>
  <c r="AF62" i="12"/>
  <c r="AE62" i="12"/>
  <c r="AD62" i="12"/>
  <c r="AC62" i="12"/>
  <c r="AB62" i="12"/>
  <c r="AA62" i="12"/>
  <c r="Z62" i="12"/>
  <c r="Y62" i="12"/>
  <c r="X62" i="12"/>
  <c r="W62" i="12"/>
  <c r="V62" i="12"/>
  <c r="U62" i="12"/>
  <c r="T62" i="12"/>
  <c r="S62" i="12"/>
  <c r="R62" i="12"/>
  <c r="Q62" i="12"/>
  <c r="P62" i="12"/>
  <c r="O62" i="12"/>
  <c r="N62" i="12"/>
  <c r="M62" i="12"/>
  <c r="L62" i="12"/>
  <c r="K62" i="12"/>
  <c r="J62" i="12"/>
  <c r="I62" i="12"/>
  <c r="H62" i="12"/>
  <c r="G62" i="12"/>
  <c r="F62" i="12"/>
  <c r="E62" i="12"/>
  <c r="D62" i="12"/>
  <c r="C62" i="12"/>
  <c r="B62" i="12"/>
  <c r="IP57" i="12"/>
  <c r="IP56" i="12" s="1"/>
  <c r="IO57" i="12"/>
  <c r="IO56" i="12" s="1"/>
  <c r="IN57" i="12"/>
  <c r="IN56" i="12" s="1"/>
  <c r="IM57" i="12"/>
  <c r="IM56" i="12" s="1"/>
  <c r="IL57" i="12"/>
  <c r="IL56" i="12" s="1"/>
  <c r="IK57" i="12"/>
  <c r="IK56" i="12" s="1"/>
  <c r="IJ57" i="12"/>
  <c r="IJ56" i="12" s="1"/>
  <c r="II57" i="12"/>
  <c r="II56" i="12" s="1"/>
  <c r="IH57" i="12"/>
  <c r="IH56" i="12" s="1"/>
  <c r="IG57" i="12"/>
  <c r="IG56" i="12" s="1"/>
  <c r="IF57" i="12"/>
  <c r="IF56" i="12" s="1"/>
  <c r="IE57" i="12"/>
  <c r="IE56" i="12" s="1"/>
  <c r="ID57" i="12"/>
  <c r="ID56" i="12" s="1"/>
  <c r="IC57" i="12"/>
  <c r="IC56" i="12" s="1"/>
  <c r="IB57" i="12"/>
  <c r="IB56" i="12" s="1"/>
  <c r="IA57" i="12"/>
  <c r="IA56" i="12" s="1"/>
  <c r="HZ57" i="12"/>
  <c r="HZ56" i="12" s="1"/>
  <c r="HY57" i="12"/>
  <c r="HY56" i="12" s="1"/>
  <c r="HX57" i="12"/>
  <c r="HX56" i="12" s="1"/>
  <c r="HW57" i="12"/>
  <c r="HW56" i="12" s="1"/>
  <c r="HV57" i="12"/>
  <c r="HV56" i="12" s="1"/>
  <c r="HU57" i="12"/>
  <c r="HU56" i="12" s="1"/>
  <c r="HT57" i="12"/>
  <c r="HT56" i="12" s="1"/>
  <c r="HS57" i="12"/>
  <c r="HS56" i="12" s="1"/>
  <c r="HR57" i="12"/>
  <c r="HR56" i="12" s="1"/>
  <c r="HQ57" i="12"/>
  <c r="HQ56" i="12" s="1"/>
  <c r="HP57" i="12"/>
  <c r="HP56" i="12" s="1"/>
  <c r="HO57" i="12"/>
  <c r="HO56" i="12" s="1"/>
  <c r="HN57" i="12"/>
  <c r="HN56" i="12" s="1"/>
  <c r="HM57" i="12"/>
  <c r="HM56" i="12" s="1"/>
  <c r="HL57" i="12"/>
  <c r="HL56" i="12" s="1"/>
  <c r="HK57" i="12"/>
  <c r="HK56" i="12" s="1"/>
  <c r="HJ57" i="12"/>
  <c r="HJ56" i="12" s="1"/>
  <c r="HI57" i="12"/>
  <c r="HI56" i="12" s="1"/>
  <c r="HH57" i="12"/>
  <c r="HH56" i="12" s="1"/>
  <c r="HG57" i="12"/>
  <c r="HG56" i="12" s="1"/>
  <c r="HF57" i="12"/>
  <c r="HF56" i="12" s="1"/>
  <c r="HE57" i="12"/>
  <c r="HE56" i="12" s="1"/>
  <c r="HD57" i="12"/>
  <c r="HD56" i="12" s="1"/>
  <c r="HC57" i="12"/>
  <c r="HC56" i="12" s="1"/>
  <c r="HB57" i="12"/>
  <c r="HB56" i="12" s="1"/>
  <c r="HA57" i="12"/>
  <c r="HA56" i="12" s="1"/>
  <c r="GZ57" i="12"/>
  <c r="GZ56" i="12" s="1"/>
  <c r="GY57" i="12"/>
  <c r="GY56" i="12" s="1"/>
  <c r="GX57" i="12"/>
  <c r="GX56" i="12" s="1"/>
  <c r="GW57" i="12"/>
  <c r="GW56" i="12" s="1"/>
  <c r="GV57" i="12"/>
  <c r="GV56" i="12" s="1"/>
  <c r="GU57" i="12"/>
  <c r="GU56" i="12" s="1"/>
  <c r="GT57" i="12"/>
  <c r="GT56" i="12" s="1"/>
  <c r="GS57" i="12"/>
  <c r="GS56" i="12" s="1"/>
  <c r="GR57" i="12"/>
  <c r="GR56" i="12" s="1"/>
  <c r="GQ57" i="12"/>
  <c r="GQ56" i="12" s="1"/>
  <c r="GP57" i="12"/>
  <c r="GP56" i="12" s="1"/>
  <c r="GO57" i="12"/>
  <c r="GO56" i="12" s="1"/>
  <c r="GN57" i="12"/>
  <c r="GN56" i="12" s="1"/>
  <c r="GM57" i="12"/>
  <c r="GM56" i="12" s="1"/>
  <c r="GL57" i="12"/>
  <c r="GL56" i="12" s="1"/>
  <c r="GK57" i="12"/>
  <c r="GK56" i="12" s="1"/>
  <c r="GJ57" i="12"/>
  <c r="GJ56" i="12" s="1"/>
  <c r="GI57" i="12"/>
  <c r="GI56" i="12" s="1"/>
  <c r="GH57" i="12"/>
  <c r="GH56" i="12" s="1"/>
  <c r="GG57" i="12"/>
  <c r="GG56" i="12" s="1"/>
  <c r="GF57" i="12"/>
  <c r="GF56" i="12" s="1"/>
  <c r="GE57" i="12"/>
  <c r="GE56" i="12" s="1"/>
  <c r="GD57" i="12"/>
  <c r="GD56" i="12" s="1"/>
  <c r="GC57" i="12"/>
  <c r="GC56" i="12" s="1"/>
  <c r="GB57" i="12"/>
  <c r="GB56" i="12" s="1"/>
  <c r="GA57" i="12"/>
  <c r="GA56" i="12" s="1"/>
  <c r="FZ57" i="12"/>
  <c r="FZ56" i="12" s="1"/>
  <c r="FY57" i="12"/>
  <c r="FY56" i="12" s="1"/>
  <c r="FX57" i="12"/>
  <c r="FX56" i="12" s="1"/>
  <c r="FW57" i="12"/>
  <c r="FW56" i="12" s="1"/>
  <c r="FV57" i="12"/>
  <c r="FV56" i="12" s="1"/>
  <c r="FU57" i="12"/>
  <c r="FU56" i="12" s="1"/>
  <c r="FT57" i="12"/>
  <c r="FT56" i="12" s="1"/>
  <c r="FS57" i="12"/>
  <c r="FS56" i="12" s="1"/>
  <c r="FR57" i="12"/>
  <c r="FR56" i="12" s="1"/>
  <c r="FQ57" i="12"/>
  <c r="FQ56" i="12" s="1"/>
  <c r="FP57" i="12"/>
  <c r="FP56" i="12" s="1"/>
  <c r="FO57" i="12"/>
  <c r="FO56" i="12" s="1"/>
  <c r="FN57" i="12"/>
  <c r="FN56" i="12" s="1"/>
  <c r="FM57" i="12"/>
  <c r="FM56" i="12" s="1"/>
  <c r="FL57" i="12"/>
  <c r="FL56" i="12" s="1"/>
  <c r="FK57" i="12"/>
  <c r="FK56" i="12" s="1"/>
  <c r="FJ57" i="12"/>
  <c r="FJ56" i="12" s="1"/>
  <c r="FI57" i="12"/>
  <c r="FI56" i="12" s="1"/>
  <c r="FH57" i="12"/>
  <c r="FH56" i="12" s="1"/>
  <c r="FG57" i="12"/>
  <c r="FG56" i="12" s="1"/>
  <c r="FF57" i="12"/>
  <c r="FF56" i="12" s="1"/>
  <c r="FE57" i="12"/>
  <c r="FE56" i="12" s="1"/>
  <c r="FD57" i="12"/>
  <c r="FD56" i="12" s="1"/>
  <c r="FC57" i="12"/>
  <c r="FC56" i="12" s="1"/>
  <c r="FB57" i="12"/>
  <c r="FB56" i="12" s="1"/>
  <c r="FA57" i="12"/>
  <c r="FA56" i="12" s="1"/>
  <c r="EZ57" i="12"/>
  <c r="EZ56" i="12" s="1"/>
  <c r="EY57" i="12"/>
  <c r="EY56" i="12" s="1"/>
  <c r="EX57" i="12"/>
  <c r="EX56" i="12" s="1"/>
  <c r="EW57" i="12"/>
  <c r="EW56" i="12" s="1"/>
  <c r="EV57" i="12"/>
  <c r="EV56" i="12" s="1"/>
  <c r="EU57" i="12"/>
  <c r="EU56" i="12" s="1"/>
  <c r="ET57" i="12"/>
  <c r="ET56" i="12" s="1"/>
  <c r="ES57" i="12"/>
  <c r="ES56" i="12" s="1"/>
  <c r="ER57" i="12"/>
  <c r="ER56" i="12" s="1"/>
  <c r="EQ57" i="12"/>
  <c r="EQ56" i="12" s="1"/>
  <c r="EP57" i="12"/>
  <c r="EP56" i="12" s="1"/>
  <c r="EO57" i="12"/>
  <c r="EO56" i="12" s="1"/>
  <c r="EN57" i="12"/>
  <c r="EN56" i="12" s="1"/>
  <c r="EM57" i="12"/>
  <c r="EM56" i="12" s="1"/>
  <c r="EL57" i="12"/>
  <c r="EL56" i="12" s="1"/>
  <c r="EK57" i="12"/>
  <c r="EK56" i="12" s="1"/>
  <c r="EJ57" i="12"/>
  <c r="EJ56" i="12" s="1"/>
  <c r="EI57" i="12"/>
  <c r="EI56" i="12" s="1"/>
  <c r="EH57" i="12"/>
  <c r="EH56" i="12" s="1"/>
  <c r="EG57" i="12"/>
  <c r="EG56" i="12" s="1"/>
  <c r="EF57" i="12"/>
  <c r="EF56" i="12" s="1"/>
  <c r="EE57" i="12"/>
  <c r="EE56" i="12" s="1"/>
  <c r="ED57" i="12"/>
  <c r="ED56" i="12" s="1"/>
  <c r="EC57" i="12"/>
  <c r="EC56" i="12" s="1"/>
  <c r="EB57" i="12"/>
  <c r="EB56" i="12" s="1"/>
  <c r="EA57" i="12"/>
  <c r="EA56" i="12" s="1"/>
  <c r="DZ57" i="12"/>
  <c r="DZ56" i="12" s="1"/>
  <c r="DY57" i="12"/>
  <c r="DY56" i="12" s="1"/>
  <c r="DX57" i="12"/>
  <c r="DX56" i="12" s="1"/>
  <c r="DW57" i="12"/>
  <c r="DW56" i="12" s="1"/>
  <c r="DV57" i="12"/>
  <c r="DV56" i="12" s="1"/>
  <c r="DU57" i="12"/>
  <c r="DU56" i="12" s="1"/>
  <c r="DT57" i="12"/>
  <c r="DT56" i="12" s="1"/>
  <c r="DS57" i="12"/>
  <c r="DS56" i="12" s="1"/>
  <c r="DR57" i="12"/>
  <c r="DR56" i="12" s="1"/>
  <c r="DQ57" i="12"/>
  <c r="DQ56" i="12" s="1"/>
  <c r="DP57" i="12"/>
  <c r="DP56" i="12" s="1"/>
  <c r="DO57" i="12"/>
  <c r="DO56" i="12" s="1"/>
  <c r="DN57" i="12"/>
  <c r="DN56" i="12" s="1"/>
  <c r="DM57" i="12"/>
  <c r="DM56" i="12" s="1"/>
  <c r="DL57" i="12"/>
  <c r="DL56" i="12" s="1"/>
  <c r="DK57" i="12"/>
  <c r="DK56" i="12" s="1"/>
  <c r="DJ57" i="12"/>
  <c r="DJ56" i="12" s="1"/>
  <c r="DI57" i="12"/>
  <c r="DI56" i="12" s="1"/>
  <c r="DH57" i="12"/>
  <c r="DH56" i="12" s="1"/>
  <c r="DG57" i="12"/>
  <c r="DG56" i="12" s="1"/>
  <c r="DF57" i="12"/>
  <c r="DF56" i="12" s="1"/>
  <c r="DE57" i="12"/>
  <c r="DE56" i="12" s="1"/>
  <c r="DD57" i="12"/>
  <c r="DD56" i="12" s="1"/>
  <c r="DC57" i="12"/>
  <c r="DC56" i="12" s="1"/>
  <c r="DB57" i="12"/>
  <c r="DB56" i="12" s="1"/>
  <c r="DA57" i="12"/>
  <c r="DA56" i="12" s="1"/>
  <c r="CZ57" i="12"/>
  <c r="CZ56" i="12" s="1"/>
  <c r="CY57" i="12"/>
  <c r="CY56" i="12" s="1"/>
  <c r="CX57" i="12"/>
  <c r="CX56" i="12" s="1"/>
  <c r="CW57" i="12"/>
  <c r="CW56" i="12" s="1"/>
  <c r="CV57" i="12"/>
  <c r="CV56" i="12" s="1"/>
  <c r="CU57" i="12"/>
  <c r="CU56" i="12" s="1"/>
  <c r="CT57" i="12"/>
  <c r="CT56" i="12" s="1"/>
  <c r="CS57" i="12"/>
  <c r="CS56" i="12" s="1"/>
  <c r="CR57" i="12"/>
  <c r="CR56" i="12" s="1"/>
  <c r="CQ57" i="12"/>
  <c r="CQ56" i="12" s="1"/>
  <c r="CP57" i="12"/>
  <c r="CP56" i="12" s="1"/>
  <c r="CO57" i="12"/>
  <c r="CO56" i="12" s="1"/>
  <c r="CN57" i="12"/>
  <c r="CN56" i="12" s="1"/>
  <c r="CM57" i="12"/>
  <c r="CM56" i="12" s="1"/>
  <c r="CL57" i="12"/>
  <c r="CL56" i="12" s="1"/>
  <c r="CK57" i="12"/>
  <c r="CK56" i="12" s="1"/>
  <c r="CJ57" i="12"/>
  <c r="CJ56" i="12" s="1"/>
  <c r="CI57" i="12"/>
  <c r="CI56" i="12" s="1"/>
  <c r="CH57" i="12"/>
  <c r="CH56" i="12" s="1"/>
  <c r="CG57" i="12"/>
  <c r="CG56" i="12" s="1"/>
  <c r="CF57" i="12"/>
  <c r="CF56" i="12" s="1"/>
  <c r="CE57" i="12"/>
  <c r="CE56" i="12" s="1"/>
  <c r="CD57" i="12"/>
  <c r="CD56" i="12" s="1"/>
  <c r="CC57" i="12"/>
  <c r="CC56" i="12" s="1"/>
  <c r="CB57" i="12"/>
  <c r="CB56" i="12" s="1"/>
  <c r="CA57" i="12"/>
  <c r="CA56" i="12" s="1"/>
  <c r="BZ57" i="12"/>
  <c r="BZ56" i="12" s="1"/>
  <c r="BY57" i="12"/>
  <c r="BY56" i="12" s="1"/>
  <c r="BX57" i="12"/>
  <c r="BX56" i="12" s="1"/>
  <c r="BW57" i="12"/>
  <c r="BW56" i="12" s="1"/>
  <c r="BV57" i="12"/>
  <c r="BV56" i="12" s="1"/>
  <c r="BU57" i="12"/>
  <c r="BU56" i="12" s="1"/>
  <c r="BT57" i="12"/>
  <c r="BT56" i="12" s="1"/>
  <c r="BS57" i="12"/>
  <c r="BS56" i="12" s="1"/>
  <c r="BR57" i="12"/>
  <c r="BR56" i="12" s="1"/>
  <c r="BQ57" i="12"/>
  <c r="BQ56" i="12" s="1"/>
  <c r="BP57" i="12"/>
  <c r="BP56" i="12" s="1"/>
  <c r="BO57" i="12"/>
  <c r="BO56" i="12" s="1"/>
  <c r="BN57" i="12"/>
  <c r="BN56" i="12" s="1"/>
  <c r="BM57" i="12"/>
  <c r="BM56" i="12" s="1"/>
  <c r="BL57" i="12"/>
  <c r="BL56" i="12" s="1"/>
  <c r="BK57" i="12"/>
  <c r="BK56" i="12" s="1"/>
  <c r="BJ57" i="12"/>
  <c r="BJ56" i="12" s="1"/>
  <c r="BI57" i="12"/>
  <c r="BI56" i="12" s="1"/>
  <c r="BH57" i="12"/>
  <c r="BH56" i="12" s="1"/>
  <c r="BG57" i="12"/>
  <c r="BG56" i="12" s="1"/>
  <c r="BF57" i="12"/>
  <c r="BF56" i="12" s="1"/>
  <c r="BE57" i="12"/>
  <c r="BE56" i="12" s="1"/>
  <c r="BD57" i="12"/>
  <c r="BD56" i="12" s="1"/>
  <c r="BC57" i="12"/>
  <c r="BC56" i="12" s="1"/>
  <c r="BB57" i="12"/>
  <c r="BB56" i="12" s="1"/>
  <c r="BA57" i="12"/>
  <c r="BA56" i="12" s="1"/>
  <c r="AZ57" i="12"/>
  <c r="AZ56" i="12" s="1"/>
  <c r="AY57" i="12"/>
  <c r="AY56" i="12" s="1"/>
  <c r="AX57" i="12"/>
  <c r="AX56" i="12" s="1"/>
  <c r="AW57" i="12"/>
  <c r="AW56" i="12" s="1"/>
  <c r="AV57" i="12"/>
  <c r="AV56" i="12" s="1"/>
  <c r="AU57" i="12"/>
  <c r="AU56" i="12" s="1"/>
  <c r="AT57" i="12"/>
  <c r="AT56" i="12" s="1"/>
  <c r="AS57" i="12"/>
  <c r="AS56" i="12" s="1"/>
  <c r="AR57" i="12"/>
  <c r="AR56" i="12" s="1"/>
  <c r="AQ57" i="12"/>
  <c r="AQ56" i="12" s="1"/>
  <c r="AP57" i="12"/>
  <c r="AP56" i="12" s="1"/>
  <c r="AO57" i="12"/>
  <c r="AO56" i="12" s="1"/>
  <c r="AN57" i="12"/>
  <c r="AN56" i="12" s="1"/>
  <c r="AM57" i="12"/>
  <c r="AM56" i="12" s="1"/>
  <c r="AL57" i="12"/>
  <c r="AL56" i="12" s="1"/>
  <c r="AK57" i="12"/>
  <c r="AK56" i="12" s="1"/>
  <c r="AJ57" i="12"/>
  <c r="AJ56" i="12" s="1"/>
  <c r="AI57" i="12"/>
  <c r="AI56" i="12" s="1"/>
  <c r="AH57" i="12"/>
  <c r="AH56" i="12" s="1"/>
  <c r="AG57" i="12"/>
  <c r="AG56" i="12" s="1"/>
  <c r="AF57" i="12"/>
  <c r="AF56" i="12" s="1"/>
  <c r="AE57" i="12"/>
  <c r="AE56" i="12" s="1"/>
  <c r="AD57" i="12"/>
  <c r="AD56" i="12" s="1"/>
  <c r="AC57" i="12"/>
  <c r="AC56" i="12" s="1"/>
  <c r="AB57" i="12"/>
  <c r="AB56" i="12" s="1"/>
  <c r="AA57" i="12"/>
  <c r="AA56" i="12" s="1"/>
  <c r="Z57" i="12"/>
  <c r="Z56" i="12" s="1"/>
  <c r="Y57" i="12"/>
  <c r="Y56" i="12" s="1"/>
  <c r="X57" i="12"/>
  <c r="X56" i="12" s="1"/>
  <c r="W57" i="12"/>
  <c r="W56" i="12" s="1"/>
  <c r="V57" i="12"/>
  <c r="V56" i="12" s="1"/>
  <c r="U57" i="12"/>
  <c r="U56" i="12" s="1"/>
  <c r="T57" i="12"/>
  <c r="T56" i="12" s="1"/>
  <c r="S57" i="12"/>
  <c r="S56" i="12" s="1"/>
  <c r="R57" i="12"/>
  <c r="R56" i="12" s="1"/>
  <c r="Q57" i="12"/>
  <c r="Q56" i="12" s="1"/>
  <c r="P57" i="12"/>
  <c r="P56" i="12" s="1"/>
  <c r="O57" i="12"/>
  <c r="O56" i="12" s="1"/>
  <c r="N57" i="12"/>
  <c r="N56" i="12" s="1"/>
  <c r="M57" i="12"/>
  <c r="M56" i="12" s="1"/>
  <c r="L57" i="12"/>
  <c r="L56" i="12" s="1"/>
  <c r="K57" i="12"/>
  <c r="K56" i="12" s="1"/>
  <c r="J57" i="12"/>
  <c r="J56" i="12" s="1"/>
  <c r="I57" i="12"/>
  <c r="I56" i="12" s="1"/>
  <c r="H57" i="12"/>
  <c r="H56" i="12" s="1"/>
  <c r="G57" i="12"/>
  <c r="G56" i="12" s="1"/>
  <c r="F57" i="12"/>
  <c r="F56" i="12" s="1"/>
  <c r="E57" i="12"/>
  <c r="E56" i="12" s="1"/>
  <c r="D57" i="12"/>
  <c r="D56" i="12" s="1"/>
  <c r="C57" i="12"/>
  <c r="C56" i="12" s="1"/>
  <c r="B57" i="12"/>
  <c r="B56" i="12" s="1"/>
  <c r="IP51" i="12"/>
  <c r="IP50" i="12" s="1"/>
  <c r="IO51" i="12"/>
  <c r="IO50" i="12" s="1"/>
  <c r="IN51" i="12"/>
  <c r="IM51" i="12"/>
  <c r="IM50" i="12" s="1"/>
  <c r="IL51" i="12"/>
  <c r="IL50" i="12" s="1"/>
  <c r="IK51" i="12"/>
  <c r="IK50" i="12" s="1"/>
  <c r="IJ51" i="12"/>
  <c r="IJ50" i="12" s="1"/>
  <c r="II51" i="12"/>
  <c r="II50" i="12" s="1"/>
  <c r="IH51" i="12"/>
  <c r="IH50" i="12" s="1"/>
  <c r="IG51" i="12"/>
  <c r="IG50" i="12" s="1"/>
  <c r="IF51" i="12"/>
  <c r="IF50" i="12" s="1"/>
  <c r="IE51" i="12"/>
  <c r="IE50" i="12" s="1"/>
  <c r="ID51" i="12"/>
  <c r="ID50" i="12" s="1"/>
  <c r="IC51" i="12"/>
  <c r="IC50" i="12" s="1"/>
  <c r="IB51" i="12"/>
  <c r="IB50" i="12" s="1"/>
  <c r="IA51" i="12"/>
  <c r="IA50" i="12" s="1"/>
  <c r="HZ51" i="12"/>
  <c r="HZ50" i="12" s="1"/>
  <c r="HY51" i="12"/>
  <c r="HY50" i="12" s="1"/>
  <c r="HX51" i="12"/>
  <c r="HX50" i="12" s="1"/>
  <c r="HW51" i="12"/>
  <c r="HW50" i="12" s="1"/>
  <c r="HV51" i="12"/>
  <c r="HV50" i="12" s="1"/>
  <c r="HU51" i="12"/>
  <c r="HU50" i="12" s="1"/>
  <c r="HT51" i="12"/>
  <c r="HT50" i="12" s="1"/>
  <c r="HS51" i="12"/>
  <c r="HS50" i="12" s="1"/>
  <c r="HR51" i="12"/>
  <c r="HR50" i="12" s="1"/>
  <c r="HQ51" i="12"/>
  <c r="HQ50" i="12" s="1"/>
  <c r="HP51" i="12"/>
  <c r="HP50" i="12" s="1"/>
  <c r="HO51" i="12"/>
  <c r="HO50" i="12" s="1"/>
  <c r="HN51" i="12"/>
  <c r="HN50" i="12" s="1"/>
  <c r="HM51" i="12"/>
  <c r="HM50" i="12" s="1"/>
  <c r="HL51" i="12"/>
  <c r="HL50" i="12" s="1"/>
  <c r="HK51" i="12"/>
  <c r="HK50" i="12" s="1"/>
  <c r="HJ51" i="12"/>
  <c r="HJ50" i="12" s="1"/>
  <c r="HI51" i="12"/>
  <c r="HI50" i="12" s="1"/>
  <c r="HH51" i="12"/>
  <c r="HH50" i="12" s="1"/>
  <c r="HG51" i="12"/>
  <c r="HG50" i="12" s="1"/>
  <c r="HF51" i="12"/>
  <c r="HF50" i="12" s="1"/>
  <c r="HE51" i="12"/>
  <c r="HE50" i="12" s="1"/>
  <c r="HD51" i="12"/>
  <c r="HD50" i="12" s="1"/>
  <c r="HC51" i="12"/>
  <c r="HC50" i="12" s="1"/>
  <c r="HB51" i="12"/>
  <c r="HB50" i="12" s="1"/>
  <c r="HA51" i="12"/>
  <c r="HA50" i="12" s="1"/>
  <c r="GZ51" i="12"/>
  <c r="GZ50" i="12" s="1"/>
  <c r="GY51" i="12"/>
  <c r="GY50" i="12" s="1"/>
  <c r="GX51" i="12"/>
  <c r="GX50" i="12" s="1"/>
  <c r="GW51" i="12"/>
  <c r="GW50" i="12" s="1"/>
  <c r="GV51" i="12"/>
  <c r="GV50" i="12" s="1"/>
  <c r="GU51" i="12"/>
  <c r="GU50" i="12" s="1"/>
  <c r="GT51" i="12"/>
  <c r="GT50" i="12" s="1"/>
  <c r="GS51" i="12"/>
  <c r="GS50" i="12" s="1"/>
  <c r="GR51" i="12"/>
  <c r="GR50" i="12" s="1"/>
  <c r="GQ51" i="12"/>
  <c r="GQ50" i="12" s="1"/>
  <c r="GP51" i="12"/>
  <c r="GP50" i="12" s="1"/>
  <c r="GO51" i="12"/>
  <c r="GO50" i="12" s="1"/>
  <c r="GN51" i="12"/>
  <c r="GN50" i="12" s="1"/>
  <c r="GM51" i="12"/>
  <c r="GM50" i="12" s="1"/>
  <c r="GL51" i="12"/>
  <c r="GL50" i="12" s="1"/>
  <c r="GK51" i="12"/>
  <c r="GK50" i="12" s="1"/>
  <c r="GJ51" i="12"/>
  <c r="GJ50" i="12" s="1"/>
  <c r="GI51" i="12"/>
  <c r="GI50" i="12" s="1"/>
  <c r="GH51" i="12"/>
  <c r="GH50" i="12" s="1"/>
  <c r="GG51" i="12"/>
  <c r="GG50" i="12" s="1"/>
  <c r="GF51" i="12"/>
  <c r="GF50" i="12" s="1"/>
  <c r="GE51" i="12"/>
  <c r="GE50" i="12" s="1"/>
  <c r="GD51" i="12"/>
  <c r="GD50" i="12" s="1"/>
  <c r="GC51" i="12"/>
  <c r="GC50" i="12" s="1"/>
  <c r="GB51" i="12"/>
  <c r="GB50" i="12" s="1"/>
  <c r="GA51" i="12"/>
  <c r="GA50" i="12" s="1"/>
  <c r="FZ51" i="12"/>
  <c r="FZ50" i="12" s="1"/>
  <c r="FY51" i="12"/>
  <c r="FY50" i="12" s="1"/>
  <c r="FX51" i="12"/>
  <c r="FX50" i="12" s="1"/>
  <c r="FW51" i="12"/>
  <c r="FW50" i="12" s="1"/>
  <c r="FV51" i="12"/>
  <c r="FV50" i="12" s="1"/>
  <c r="FU51" i="12"/>
  <c r="FU50" i="12" s="1"/>
  <c r="FT51" i="12"/>
  <c r="FT50" i="12" s="1"/>
  <c r="FS51" i="12"/>
  <c r="FS50" i="12" s="1"/>
  <c r="FR51" i="12"/>
  <c r="FR50" i="12" s="1"/>
  <c r="FQ51" i="12"/>
  <c r="FQ50" i="12" s="1"/>
  <c r="FP51" i="12"/>
  <c r="FP50" i="12" s="1"/>
  <c r="FO51" i="12"/>
  <c r="FO50" i="12" s="1"/>
  <c r="FN51" i="12"/>
  <c r="FN50" i="12" s="1"/>
  <c r="FM51" i="12"/>
  <c r="FM50" i="12" s="1"/>
  <c r="FL51" i="12"/>
  <c r="FL50" i="12" s="1"/>
  <c r="FK51" i="12"/>
  <c r="FK50" i="12" s="1"/>
  <c r="FJ51" i="12"/>
  <c r="FJ50" i="12" s="1"/>
  <c r="FI51" i="12"/>
  <c r="FI50" i="12" s="1"/>
  <c r="FH51" i="12"/>
  <c r="FH50" i="12" s="1"/>
  <c r="FG51" i="12"/>
  <c r="FG50" i="12" s="1"/>
  <c r="FF51" i="12"/>
  <c r="FF50" i="12" s="1"/>
  <c r="FE51" i="12"/>
  <c r="FE50" i="12" s="1"/>
  <c r="FD51" i="12"/>
  <c r="FD50" i="12" s="1"/>
  <c r="FC51" i="12"/>
  <c r="FC50" i="12" s="1"/>
  <c r="FB51" i="12"/>
  <c r="FB50" i="12" s="1"/>
  <c r="FA51" i="12"/>
  <c r="FA50" i="12" s="1"/>
  <c r="EZ51" i="12"/>
  <c r="EZ50" i="12" s="1"/>
  <c r="EY51" i="12"/>
  <c r="EY50" i="12" s="1"/>
  <c r="EX51" i="12"/>
  <c r="EX50" i="12" s="1"/>
  <c r="EW51" i="12"/>
  <c r="EW50" i="12" s="1"/>
  <c r="EV51" i="12"/>
  <c r="EV50" i="12" s="1"/>
  <c r="EU51" i="12"/>
  <c r="EU50" i="12" s="1"/>
  <c r="ET51" i="12"/>
  <c r="ET50" i="12" s="1"/>
  <c r="ES51" i="12"/>
  <c r="ES50" i="12" s="1"/>
  <c r="ER51" i="12"/>
  <c r="ER50" i="12" s="1"/>
  <c r="EQ51" i="12"/>
  <c r="EQ50" i="12" s="1"/>
  <c r="EP51" i="12"/>
  <c r="EP50" i="12" s="1"/>
  <c r="EO51" i="12"/>
  <c r="EO50" i="12" s="1"/>
  <c r="EN51" i="12"/>
  <c r="EN50" i="12" s="1"/>
  <c r="EM51" i="12"/>
  <c r="EM50" i="12" s="1"/>
  <c r="EL51" i="12"/>
  <c r="EL50" i="12" s="1"/>
  <c r="EK51" i="12"/>
  <c r="EK50" i="12" s="1"/>
  <c r="EJ51" i="12"/>
  <c r="EJ50" i="12" s="1"/>
  <c r="EI51" i="12"/>
  <c r="EI50" i="12" s="1"/>
  <c r="EH51" i="12"/>
  <c r="EH50" i="12" s="1"/>
  <c r="EG51" i="12"/>
  <c r="EG50" i="12" s="1"/>
  <c r="EF51" i="12"/>
  <c r="EF50" i="12" s="1"/>
  <c r="EE51" i="12"/>
  <c r="EE50" i="12" s="1"/>
  <c r="ED51" i="12"/>
  <c r="ED50" i="12" s="1"/>
  <c r="EC51" i="12"/>
  <c r="EC50" i="12" s="1"/>
  <c r="EB51" i="12"/>
  <c r="EB50" i="12" s="1"/>
  <c r="EA51" i="12"/>
  <c r="EA50" i="12" s="1"/>
  <c r="DZ51" i="12"/>
  <c r="DZ50" i="12" s="1"/>
  <c r="DY51" i="12"/>
  <c r="DY50" i="12" s="1"/>
  <c r="DX51" i="12"/>
  <c r="DX50" i="12" s="1"/>
  <c r="DW51" i="12"/>
  <c r="DW50" i="12" s="1"/>
  <c r="DV51" i="12"/>
  <c r="DV50" i="12" s="1"/>
  <c r="DU51" i="12"/>
  <c r="DU50" i="12" s="1"/>
  <c r="DT51" i="12"/>
  <c r="DT50" i="12" s="1"/>
  <c r="DS51" i="12"/>
  <c r="DS50" i="12" s="1"/>
  <c r="DR51" i="12"/>
  <c r="DR50" i="12" s="1"/>
  <c r="DQ51" i="12"/>
  <c r="DQ50" i="12" s="1"/>
  <c r="DP51" i="12"/>
  <c r="DP50" i="12" s="1"/>
  <c r="DO51" i="12"/>
  <c r="DO50" i="12" s="1"/>
  <c r="DN51" i="12"/>
  <c r="DN50" i="12" s="1"/>
  <c r="DM51" i="12"/>
  <c r="DM50" i="12" s="1"/>
  <c r="DL51" i="12"/>
  <c r="DL50" i="12" s="1"/>
  <c r="DK51" i="12"/>
  <c r="DK50" i="12" s="1"/>
  <c r="DJ51" i="12"/>
  <c r="DJ50" i="12" s="1"/>
  <c r="DI51" i="12"/>
  <c r="DI50" i="12" s="1"/>
  <c r="DH51" i="12"/>
  <c r="DH50" i="12" s="1"/>
  <c r="DG51" i="12"/>
  <c r="DG50" i="12" s="1"/>
  <c r="DF51" i="12"/>
  <c r="DF50" i="12" s="1"/>
  <c r="DE51" i="12"/>
  <c r="DE50" i="12" s="1"/>
  <c r="DD51" i="12"/>
  <c r="DD50" i="12" s="1"/>
  <c r="DC51" i="12"/>
  <c r="DC50" i="12" s="1"/>
  <c r="DB51" i="12"/>
  <c r="DB50" i="12" s="1"/>
  <c r="DA51" i="12"/>
  <c r="DA50" i="12" s="1"/>
  <c r="CZ51" i="12"/>
  <c r="CZ50" i="12" s="1"/>
  <c r="CY51" i="12"/>
  <c r="CY50" i="12" s="1"/>
  <c r="CX51" i="12"/>
  <c r="CX50" i="12" s="1"/>
  <c r="CW51" i="12"/>
  <c r="CW50" i="12" s="1"/>
  <c r="CV51" i="12"/>
  <c r="CV50" i="12" s="1"/>
  <c r="CU51" i="12"/>
  <c r="CU50" i="12" s="1"/>
  <c r="CT51" i="12"/>
  <c r="CT50" i="12" s="1"/>
  <c r="CS51" i="12"/>
  <c r="CS50" i="12" s="1"/>
  <c r="CR51" i="12"/>
  <c r="CR50" i="12" s="1"/>
  <c r="CQ51" i="12"/>
  <c r="CQ50" i="12" s="1"/>
  <c r="CP51" i="12"/>
  <c r="CP50" i="12" s="1"/>
  <c r="CO51" i="12"/>
  <c r="CO50" i="12" s="1"/>
  <c r="CN51" i="12"/>
  <c r="CN50" i="12" s="1"/>
  <c r="CM51" i="12"/>
  <c r="CM50" i="12" s="1"/>
  <c r="CL51" i="12"/>
  <c r="CL50" i="12" s="1"/>
  <c r="CK51" i="12"/>
  <c r="CK50" i="12" s="1"/>
  <c r="CJ51" i="12"/>
  <c r="CJ50" i="12" s="1"/>
  <c r="CI51" i="12"/>
  <c r="CI50" i="12" s="1"/>
  <c r="CH51" i="12"/>
  <c r="CH50" i="12" s="1"/>
  <c r="CG51" i="12"/>
  <c r="CG50" i="12" s="1"/>
  <c r="CF51" i="12"/>
  <c r="CF50" i="12" s="1"/>
  <c r="CE51" i="12"/>
  <c r="CE50" i="12" s="1"/>
  <c r="CD51" i="12"/>
  <c r="CD50" i="12" s="1"/>
  <c r="CC51" i="12"/>
  <c r="CC50" i="12" s="1"/>
  <c r="CB51" i="12"/>
  <c r="CB50" i="12" s="1"/>
  <c r="CA51" i="12"/>
  <c r="CA50" i="12" s="1"/>
  <c r="BZ51" i="12"/>
  <c r="BZ50" i="12" s="1"/>
  <c r="BY51" i="12"/>
  <c r="BY50" i="12" s="1"/>
  <c r="BX51" i="12"/>
  <c r="BX50" i="12" s="1"/>
  <c r="BW51" i="12"/>
  <c r="BW50" i="12" s="1"/>
  <c r="BV51" i="12"/>
  <c r="BV50" i="12" s="1"/>
  <c r="BU51" i="12"/>
  <c r="BU50" i="12" s="1"/>
  <c r="BT51" i="12"/>
  <c r="BT50" i="12" s="1"/>
  <c r="BS51" i="12"/>
  <c r="BS50" i="12" s="1"/>
  <c r="BR51" i="12"/>
  <c r="BR50" i="12" s="1"/>
  <c r="BQ51" i="12"/>
  <c r="BQ50" i="12" s="1"/>
  <c r="BP51" i="12"/>
  <c r="BP50" i="12" s="1"/>
  <c r="BO51" i="12"/>
  <c r="BO50" i="12" s="1"/>
  <c r="BN51" i="12"/>
  <c r="BN50" i="12" s="1"/>
  <c r="BM51" i="12"/>
  <c r="BM50" i="12" s="1"/>
  <c r="BL51" i="12"/>
  <c r="BL50" i="12" s="1"/>
  <c r="BK51" i="12"/>
  <c r="BK50" i="12" s="1"/>
  <c r="BJ51" i="12"/>
  <c r="BJ50" i="12" s="1"/>
  <c r="BI51" i="12"/>
  <c r="BI50" i="12" s="1"/>
  <c r="BH51" i="12"/>
  <c r="BH50" i="12" s="1"/>
  <c r="BG51" i="12"/>
  <c r="BG50" i="12" s="1"/>
  <c r="BF51" i="12"/>
  <c r="BF50" i="12" s="1"/>
  <c r="BE51" i="12"/>
  <c r="BE50" i="12" s="1"/>
  <c r="BD51" i="12"/>
  <c r="BD50" i="12" s="1"/>
  <c r="BC51" i="12"/>
  <c r="BC50" i="12" s="1"/>
  <c r="BB51" i="12"/>
  <c r="BB50" i="12" s="1"/>
  <c r="BA51" i="12"/>
  <c r="BA50" i="12" s="1"/>
  <c r="AZ51" i="12"/>
  <c r="AZ50" i="12" s="1"/>
  <c r="AY51" i="12"/>
  <c r="AY50" i="12" s="1"/>
  <c r="AX51" i="12"/>
  <c r="AX50" i="12" s="1"/>
  <c r="AW51" i="12"/>
  <c r="AW50" i="12" s="1"/>
  <c r="AV51" i="12"/>
  <c r="AV50" i="12" s="1"/>
  <c r="AU51" i="12"/>
  <c r="AU50" i="12" s="1"/>
  <c r="AT51" i="12"/>
  <c r="AT50" i="12" s="1"/>
  <c r="AS51" i="12"/>
  <c r="AS50" i="12" s="1"/>
  <c r="AR51" i="12"/>
  <c r="AR50" i="12" s="1"/>
  <c r="AQ51" i="12"/>
  <c r="AQ50" i="12" s="1"/>
  <c r="AP51" i="12"/>
  <c r="AP50" i="12" s="1"/>
  <c r="AO51" i="12"/>
  <c r="AO50" i="12" s="1"/>
  <c r="AN51" i="12"/>
  <c r="AN50" i="12" s="1"/>
  <c r="AM51" i="12"/>
  <c r="AM50" i="12" s="1"/>
  <c r="AL51" i="12"/>
  <c r="AL50" i="12" s="1"/>
  <c r="AK51" i="12"/>
  <c r="AK50" i="12" s="1"/>
  <c r="AJ51" i="12"/>
  <c r="AJ50" i="12" s="1"/>
  <c r="AI51" i="12"/>
  <c r="AI50" i="12" s="1"/>
  <c r="AH51" i="12"/>
  <c r="AH50" i="12" s="1"/>
  <c r="AG51" i="12"/>
  <c r="AG50" i="12" s="1"/>
  <c r="AF51" i="12"/>
  <c r="AF50" i="12" s="1"/>
  <c r="AE51" i="12"/>
  <c r="AE50" i="12" s="1"/>
  <c r="AD51" i="12"/>
  <c r="AD50" i="12" s="1"/>
  <c r="AC51" i="12"/>
  <c r="AC50" i="12" s="1"/>
  <c r="AB51" i="12"/>
  <c r="AB50" i="12" s="1"/>
  <c r="AA51" i="12"/>
  <c r="AA50" i="12" s="1"/>
  <c r="Z51" i="12"/>
  <c r="Z50" i="12" s="1"/>
  <c r="Y51" i="12"/>
  <c r="Y50" i="12" s="1"/>
  <c r="X51" i="12"/>
  <c r="X50" i="12" s="1"/>
  <c r="W51" i="12"/>
  <c r="W50" i="12" s="1"/>
  <c r="V51" i="12"/>
  <c r="V50" i="12" s="1"/>
  <c r="U51" i="12"/>
  <c r="U50" i="12" s="1"/>
  <c r="T51" i="12"/>
  <c r="T50" i="12" s="1"/>
  <c r="S51" i="12"/>
  <c r="S50" i="12" s="1"/>
  <c r="R51" i="12"/>
  <c r="R50" i="12" s="1"/>
  <c r="Q51" i="12"/>
  <c r="Q50" i="12" s="1"/>
  <c r="P51" i="12"/>
  <c r="P50" i="12" s="1"/>
  <c r="O51" i="12"/>
  <c r="O50" i="12" s="1"/>
  <c r="N51" i="12"/>
  <c r="N50" i="12" s="1"/>
  <c r="M51" i="12"/>
  <c r="M50" i="12" s="1"/>
  <c r="L51" i="12"/>
  <c r="L50" i="12" s="1"/>
  <c r="K51" i="12"/>
  <c r="K50" i="12" s="1"/>
  <c r="J51" i="12"/>
  <c r="J50" i="12" s="1"/>
  <c r="I51" i="12"/>
  <c r="I50" i="12" s="1"/>
  <c r="H51" i="12"/>
  <c r="H50" i="12" s="1"/>
  <c r="G51" i="12"/>
  <c r="G50" i="12" s="1"/>
  <c r="F51" i="12"/>
  <c r="F50" i="12" s="1"/>
  <c r="E51" i="12"/>
  <c r="E50" i="12" s="1"/>
  <c r="D51" i="12"/>
  <c r="D50" i="12" s="1"/>
  <c r="C51" i="12"/>
  <c r="C50" i="12" s="1"/>
  <c r="B51" i="12"/>
  <c r="B50" i="12" s="1"/>
  <c r="A50" i="12"/>
  <c r="IN50" i="12"/>
  <c r="IP46" i="12"/>
  <c r="IO46" i="12"/>
  <c r="IN46" i="12"/>
  <c r="IM46" i="12"/>
  <c r="IL46" i="12"/>
  <c r="IK46" i="12"/>
  <c r="IJ46" i="12"/>
  <c r="II46" i="12"/>
  <c r="IH46" i="12"/>
  <c r="IG46" i="12"/>
  <c r="IF46" i="12"/>
  <c r="IE46" i="12"/>
  <c r="ID46" i="12"/>
  <c r="IC46" i="12"/>
  <c r="IB46" i="12"/>
  <c r="IA46" i="12"/>
  <c r="HZ46" i="12"/>
  <c r="HY46" i="12"/>
  <c r="HX46" i="12"/>
  <c r="HW46" i="12"/>
  <c r="HV46" i="12"/>
  <c r="HU46" i="12"/>
  <c r="HT46" i="12"/>
  <c r="HS46" i="12"/>
  <c r="HR46" i="12"/>
  <c r="HQ46" i="12"/>
  <c r="HP46" i="12"/>
  <c r="HO46" i="12"/>
  <c r="HN46" i="12"/>
  <c r="HM46" i="12"/>
  <c r="HL46" i="12"/>
  <c r="HK46" i="12"/>
  <c r="HJ46" i="12"/>
  <c r="HI46" i="12"/>
  <c r="HH46" i="12"/>
  <c r="HG46" i="12"/>
  <c r="HF46" i="12"/>
  <c r="HE46" i="12"/>
  <c r="HD46" i="12"/>
  <c r="HC46" i="12"/>
  <c r="HB46" i="12"/>
  <c r="HA46" i="12"/>
  <c r="GZ46" i="12"/>
  <c r="GY46" i="12"/>
  <c r="GX46" i="12"/>
  <c r="GW46" i="12"/>
  <c r="GV46" i="12"/>
  <c r="GU46" i="12"/>
  <c r="GT46" i="12"/>
  <c r="GS46" i="12"/>
  <c r="GR46" i="12"/>
  <c r="GQ46" i="12"/>
  <c r="GP46" i="12"/>
  <c r="GO46" i="12"/>
  <c r="GN46" i="12"/>
  <c r="GM46" i="12"/>
  <c r="GL46" i="12"/>
  <c r="GK46" i="12"/>
  <c r="GJ46" i="12"/>
  <c r="GI46" i="12"/>
  <c r="GH46" i="12"/>
  <c r="GG46" i="12"/>
  <c r="GF46" i="12"/>
  <c r="GE46" i="12"/>
  <c r="GD46" i="12"/>
  <c r="GC46" i="12"/>
  <c r="GB46" i="12"/>
  <c r="GA46" i="12"/>
  <c r="FZ46" i="12"/>
  <c r="FY46" i="12"/>
  <c r="FX46" i="12"/>
  <c r="FW46" i="12"/>
  <c r="FV46" i="12"/>
  <c r="FU46" i="12"/>
  <c r="FT46" i="12"/>
  <c r="FS46" i="12"/>
  <c r="FR46" i="12"/>
  <c r="FQ46" i="12"/>
  <c r="FP46" i="12"/>
  <c r="FO46" i="12"/>
  <c r="FN46" i="12"/>
  <c r="FM46" i="12"/>
  <c r="FL46" i="12"/>
  <c r="FK46" i="12"/>
  <c r="FJ46" i="12"/>
  <c r="FI46" i="12"/>
  <c r="FH46" i="12"/>
  <c r="FG46" i="12"/>
  <c r="FF46" i="12"/>
  <c r="FE46" i="12"/>
  <c r="FD46" i="12"/>
  <c r="FC46" i="12"/>
  <c r="FB46" i="12"/>
  <c r="FA46" i="12"/>
  <c r="EZ46" i="12"/>
  <c r="EY46" i="12"/>
  <c r="EX46" i="12"/>
  <c r="EW46" i="12"/>
  <c r="EV46" i="12"/>
  <c r="EU46" i="12"/>
  <c r="ET46" i="12"/>
  <c r="ES46" i="12"/>
  <c r="ER46" i="12"/>
  <c r="EQ46" i="12"/>
  <c r="EP46" i="12"/>
  <c r="EO46" i="12"/>
  <c r="EN46" i="12"/>
  <c r="EM46" i="12"/>
  <c r="EL46" i="12"/>
  <c r="EK46" i="12"/>
  <c r="EJ46" i="12"/>
  <c r="EI46" i="12"/>
  <c r="EH46" i="12"/>
  <c r="EG46" i="12"/>
  <c r="EF46" i="12"/>
  <c r="EE46" i="12"/>
  <c r="ED46" i="12"/>
  <c r="EC46" i="12"/>
  <c r="EB46" i="12"/>
  <c r="EA46" i="12"/>
  <c r="DZ46" i="12"/>
  <c r="DY46" i="12"/>
  <c r="DX46" i="12"/>
  <c r="DW46" i="12"/>
  <c r="DV46" i="12"/>
  <c r="DU46" i="12"/>
  <c r="DT46" i="12"/>
  <c r="DS46" i="12"/>
  <c r="DR46" i="12"/>
  <c r="DQ46" i="12"/>
  <c r="DP46" i="12"/>
  <c r="DO46" i="12"/>
  <c r="DN46" i="12"/>
  <c r="DM46" i="12"/>
  <c r="DL46" i="12"/>
  <c r="DK46" i="12"/>
  <c r="DJ46" i="12"/>
  <c r="DI46" i="12"/>
  <c r="DH46" i="12"/>
  <c r="DG46" i="12"/>
  <c r="DF46" i="12"/>
  <c r="DE46" i="12"/>
  <c r="DD46" i="12"/>
  <c r="DC46" i="12"/>
  <c r="DB46" i="12"/>
  <c r="DA46" i="12"/>
  <c r="CZ46" i="12"/>
  <c r="CY46" i="12"/>
  <c r="CX46" i="12"/>
  <c r="CW46" i="12"/>
  <c r="CV46" i="12"/>
  <c r="CU46" i="12"/>
  <c r="CT46" i="12"/>
  <c r="CS46" i="12"/>
  <c r="CR46" i="12"/>
  <c r="CQ46" i="12"/>
  <c r="CP46" i="12"/>
  <c r="CO46" i="12"/>
  <c r="CN46" i="12"/>
  <c r="CM46" i="12"/>
  <c r="CL46" i="12"/>
  <c r="CK46" i="12"/>
  <c r="CJ46" i="12"/>
  <c r="CI46" i="12"/>
  <c r="CH46" i="12"/>
  <c r="CG46" i="12"/>
  <c r="CF46" i="12"/>
  <c r="CE46" i="12"/>
  <c r="CD46" i="12"/>
  <c r="CC46" i="12"/>
  <c r="CB46" i="12"/>
  <c r="CA46" i="12"/>
  <c r="BZ46" i="12"/>
  <c r="BY46" i="12"/>
  <c r="BX46" i="12"/>
  <c r="BW46" i="12"/>
  <c r="BV46" i="12"/>
  <c r="BU46" i="12"/>
  <c r="BT46" i="12"/>
  <c r="BS46" i="12"/>
  <c r="BR46" i="12"/>
  <c r="BQ46" i="12"/>
  <c r="BP46" i="12"/>
  <c r="BO46" i="12"/>
  <c r="BN46" i="12"/>
  <c r="BM46" i="12"/>
  <c r="BL46" i="12"/>
  <c r="BK46" i="12"/>
  <c r="BJ46" i="12"/>
  <c r="BI46" i="12"/>
  <c r="BH46" i="12"/>
  <c r="BG46" i="12"/>
  <c r="BF46" i="12"/>
  <c r="BE46" i="12"/>
  <c r="BD46" i="12"/>
  <c r="BC46" i="12"/>
  <c r="BB46" i="12"/>
  <c r="BA46" i="12"/>
  <c r="AZ46" i="12"/>
  <c r="AY46" i="12"/>
  <c r="AX46" i="12"/>
  <c r="AW46" i="12"/>
  <c r="AV46" i="12"/>
  <c r="AU46" i="12"/>
  <c r="AT46" i="12"/>
  <c r="AS46" i="12"/>
  <c r="AR46" i="12"/>
  <c r="AQ46" i="12"/>
  <c r="AP46" i="12"/>
  <c r="AO46" i="12"/>
  <c r="AN46" i="12"/>
  <c r="AM46" i="12"/>
  <c r="AL46" i="12"/>
  <c r="AK46" i="12"/>
  <c r="AJ46" i="12"/>
  <c r="AI46" i="12"/>
  <c r="AH46" i="12"/>
  <c r="AG46" i="12"/>
  <c r="AF46" i="12"/>
  <c r="AE46" i="12"/>
  <c r="AD46" i="12"/>
  <c r="AC46" i="12"/>
  <c r="AB46" i="12"/>
  <c r="AA46" i="12"/>
  <c r="Z46" i="12"/>
  <c r="Y46" i="12"/>
  <c r="X46" i="12"/>
  <c r="W46" i="12"/>
  <c r="V46" i="12"/>
  <c r="U46" i="12"/>
  <c r="T46" i="12"/>
  <c r="S46" i="12"/>
  <c r="R46" i="12"/>
  <c r="Q46" i="12"/>
  <c r="P46" i="12"/>
  <c r="O46" i="12"/>
  <c r="N46" i="12"/>
  <c r="M46" i="12"/>
  <c r="L46" i="12"/>
  <c r="K46" i="12"/>
  <c r="J46" i="12"/>
  <c r="I46" i="12"/>
  <c r="H46" i="12"/>
  <c r="G46" i="12"/>
  <c r="F46" i="12"/>
  <c r="E46" i="12"/>
  <c r="D46" i="12"/>
  <c r="C46" i="12"/>
  <c r="B46" i="12"/>
  <c r="A46" i="12"/>
  <c r="IP45" i="12"/>
  <c r="IP44" i="12" s="1"/>
  <c r="IO45" i="12"/>
  <c r="IO44" i="12" s="1"/>
  <c r="IN45" i="12"/>
  <c r="IN44" i="12" s="1"/>
  <c r="IM45" i="12"/>
  <c r="IM44" i="12" s="1"/>
  <c r="IL45" i="12"/>
  <c r="IL44" i="12" s="1"/>
  <c r="IK45" i="12"/>
  <c r="IK44" i="12" s="1"/>
  <c r="IJ45" i="12"/>
  <c r="IJ44" i="12" s="1"/>
  <c r="II45" i="12"/>
  <c r="II44" i="12" s="1"/>
  <c r="IH45" i="12"/>
  <c r="IH44" i="12" s="1"/>
  <c r="IG45" i="12"/>
  <c r="IG44" i="12" s="1"/>
  <c r="IF45" i="12"/>
  <c r="IF44" i="12" s="1"/>
  <c r="IE45" i="12"/>
  <c r="IE44" i="12" s="1"/>
  <c r="ID45" i="12"/>
  <c r="ID44" i="12" s="1"/>
  <c r="IC45" i="12"/>
  <c r="IC44" i="12" s="1"/>
  <c r="IB45" i="12"/>
  <c r="IB44" i="12" s="1"/>
  <c r="IA45" i="12"/>
  <c r="IA44" i="12" s="1"/>
  <c r="HZ45" i="12"/>
  <c r="HZ44" i="12" s="1"/>
  <c r="HY45" i="12"/>
  <c r="HY44" i="12" s="1"/>
  <c r="HX45" i="12"/>
  <c r="HX44" i="12" s="1"/>
  <c r="HW45" i="12"/>
  <c r="HW44" i="12" s="1"/>
  <c r="HV45" i="12"/>
  <c r="HV44" i="12" s="1"/>
  <c r="HU45" i="12"/>
  <c r="HU44" i="12" s="1"/>
  <c r="HT45" i="12"/>
  <c r="HT44" i="12" s="1"/>
  <c r="HS45" i="12"/>
  <c r="HS44" i="12" s="1"/>
  <c r="HR45" i="12"/>
  <c r="HR44" i="12" s="1"/>
  <c r="HQ45" i="12"/>
  <c r="HQ44" i="12" s="1"/>
  <c r="HP45" i="12"/>
  <c r="HP44" i="12" s="1"/>
  <c r="HO45" i="12"/>
  <c r="HO44" i="12" s="1"/>
  <c r="HN45" i="12"/>
  <c r="HN44" i="12" s="1"/>
  <c r="HM45" i="12"/>
  <c r="HM44" i="12" s="1"/>
  <c r="HL45" i="12"/>
  <c r="HL44" i="12" s="1"/>
  <c r="HK45" i="12"/>
  <c r="HK44" i="12" s="1"/>
  <c r="HJ45" i="12"/>
  <c r="HJ44" i="12" s="1"/>
  <c r="HI45" i="12"/>
  <c r="HI44" i="12" s="1"/>
  <c r="HH45" i="12"/>
  <c r="HH44" i="12" s="1"/>
  <c r="HG45" i="12"/>
  <c r="HG44" i="12" s="1"/>
  <c r="HF45" i="12"/>
  <c r="HF44" i="12" s="1"/>
  <c r="HE45" i="12"/>
  <c r="HE44" i="12" s="1"/>
  <c r="HD45" i="12"/>
  <c r="HD44" i="12" s="1"/>
  <c r="HC45" i="12"/>
  <c r="HC44" i="12" s="1"/>
  <c r="HB45" i="12"/>
  <c r="HB44" i="12" s="1"/>
  <c r="HA45" i="12"/>
  <c r="HA44" i="12" s="1"/>
  <c r="GZ45" i="12"/>
  <c r="GZ44" i="12" s="1"/>
  <c r="GY45" i="12"/>
  <c r="GY44" i="12" s="1"/>
  <c r="GX45" i="12"/>
  <c r="GX44" i="12" s="1"/>
  <c r="GW45" i="12"/>
  <c r="GW44" i="12" s="1"/>
  <c r="GV45" i="12"/>
  <c r="GV44" i="12" s="1"/>
  <c r="GU45" i="12"/>
  <c r="GU44" i="12" s="1"/>
  <c r="GT45" i="12"/>
  <c r="GT44" i="12" s="1"/>
  <c r="GS45" i="12"/>
  <c r="GS44" i="12" s="1"/>
  <c r="GR45" i="12"/>
  <c r="GR44" i="12" s="1"/>
  <c r="GQ45" i="12"/>
  <c r="GQ44" i="12" s="1"/>
  <c r="GP45" i="12"/>
  <c r="GP44" i="12" s="1"/>
  <c r="GO45" i="12"/>
  <c r="GO44" i="12" s="1"/>
  <c r="GN45" i="12"/>
  <c r="GN44" i="12" s="1"/>
  <c r="GM45" i="12"/>
  <c r="GM44" i="12" s="1"/>
  <c r="GL45" i="12"/>
  <c r="GL44" i="12" s="1"/>
  <c r="GK45" i="12"/>
  <c r="GK44" i="12" s="1"/>
  <c r="GJ45" i="12"/>
  <c r="GJ44" i="12" s="1"/>
  <c r="GI45" i="12"/>
  <c r="GI44" i="12" s="1"/>
  <c r="GH45" i="12"/>
  <c r="GH44" i="12" s="1"/>
  <c r="GG45" i="12"/>
  <c r="GG44" i="12" s="1"/>
  <c r="GF45" i="12"/>
  <c r="GF44" i="12" s="1"/>
  <c r="GE45" i="12"/>
  <c r="GE44" i="12" s="1"/>
  <c r="GD45" i="12"/>
  <c r="GD44" i="12" s="1"/>
  <c r="GC45" i="12"/>
  <c r="GC44" i="12" s="1"/>
  <c r="GB45" i="12"/>
  <c r="GB44" i="12" s="1"/>
  <c r="GA45" i="12"/>
  <c r="GA44" i="12" s="1"/>
  <c r="FZ45" i="12"/>
  <c r="FZ44" i="12" s="1"/>
  <c r="FY45" i="12"/>
  <c r="FY44" i="12" s="1"/>
  <c r="FX45" i="12"/>
  <c r="FX44" i="12" s="1"/>
  <c r="FW45" i="12"/>
  <c r="FW44" i="12" s="1"/>
  <c r="FV45" i="12"/>
  <c r="FV44" i="12" s="1"/>
  <c r="FU45" i="12"/>
  <c r="FU44" i="12" s="1"/>
  <c r="FT45" i="12"/>
  <c r="FT44" i="12" s="1"/>
  <c r="FS45" i="12"/>
  <c r="FS44" i="12" s="1"/>
  <c r="FR45" i="12"/>
  <c r="FR44" i="12" s="1"/>
  <c r="FQ45" i="12"/>
  <c r="FQ44" i="12" s="1"/>
  <c r="FP45" i="12"/>
  <c r="FP44" i="12" s="1"/>
  <c r="FO45" i="12"/>
  <c r="FO44" i="12" s="1"/>
  <c r="FN45" i="12"/>
  <c r="FN44" i="12" s="1"/>
  <c r="FM45" i="12"/>
  <c r="FM44" i="12" s="1"/>
  <c r="FL45" i="12"/>
  <c r="FL44" i="12" s="1"/>
  <c r="FK45" i="12"/>
  <c r="FK44" i="12" s="1"/>
  <c r="FJ45" i="12"/>
  <c r="FJ44" i="12" s="1"/>
  <c r="FI45" i="12"/>
  <c r="FI44" i="12" s="1"/>
  <c r="FH45" i="12"/>
  <c r="FH44" i="12" s="1"/>
  <c r="FG45" i="12"/>
  <c r="FG44" i="12" s="1"/>
  <c r="FF45" i="12"/>
  <c r="FF44" i="12" s="1"/>
  <c r="FE45" i="12"/>
  <c r="FE44" i="12" s="1"/>
  <c r="FD45" i="12"/>
  <c r="FD44" i="12" s="1"/>
  <c r="FC45" i="12"/>
  <c r="FC44" i="12" s="1"/>
  <c r="FB45" i="12"/>
  <c r="FB44" i="12" s="1"/>
  <c r="FA45" i="12"/>
  <c r="FA44" i="12" s="1"/>
  <c r="EZ45" i="12"/>
  <c r="EZ44" i="12" s="1"/>
  <c r="EY45" i="12"/>
  <c r="EY44" i="12" s="1"/>
  <c r="EX45" i="12"/>
  <c r="EX44" i="12" s="1"/>
  <c r="EW45" i="12"/>
  <c r="EW44" i="12" s="1"/>
  <c r="EV45" i="12"/>
  <c r="EV44" i="12" s="1"/>
  <c r="EU45" i="12"/>
  <c r="EU44" i="12" s="1"/>
  <c r="ET45" i="12"/>
  <c r="ET44" i="12" s="1"/>
  <c r="ES45" i="12"/>
  <c r="ES44" i="12" s="1"/>
  <c r="ER45" i="12"/>
  <c r="ER44" i="12" s="1"/>
  <c r="EQ45" i="12"/>
  <c r="EQ44" i="12" s="1"/>
  <c r="EP45" i="12"/>
  <c r="EP44" i="12" s="1"/>
  <c r="EO45" i="12"/>
  <c r="EO44" i="12" s="1"/>
  <c r="EN45" i="12"/>
  <c r="EN44" i="12" s="1"/>
  <c r="EM45" i="12"/>
  <c r="EM44" i="12" s="1"/>
  <c r="EL45" i="12"/>
  <c r="EL44" i="12" s="1"/>
  <c r="EK45" i="12"/>
  <c r="EK44" i="12" s="1"/>
  <c r="EJ45" i="12"/>
  <c r="EJ44" i="12" s="1"/>
  <c r="EI45" i="12"/>
  <c r="EI44" i="12" s="1"/>
  <c r="EH45" i="12"/>
  <c r="EH44" i="12" s="1"/>
  <c r="EG45" i="12"/>
  <c r="EG44" i="12" s="1"/>
  <c r="EF45" i="12"/>
  <c r="EF44" i="12" s="1"/>
  <c r="EE45" i="12"/>
  <c r="EE44" i="12" s="1"/>
  <c r="ED45" i="12"/>
  <c r="ED44" i="12" s="1"/>
  <c r="EC45" i="12"/>
  <c r="EC44" i="12" s="1"/>
  <c r="EB45" i="12"/>
  <c r="EB44" i="12" s="1"/>
  <c r="EA45" i="12"/>
  <c r="EA44" i="12" s="1"/>
  <c r="DZ45" i="12"/>
  <c r="DZ44" i="12" s="1"/>
  <c r="DY45" i="12"/>
  <c r="DY44" i="12" s="1"/>
  <c r="DX45" i="12"/>
  <c r="DX44" i="12" s="1"/>
  <c r="DW45" i="12"/>
  <c r="DW44" i="12" s="1"/>
  <c r="DV45" i="12"/>
  <c r="DV44" i="12" s="1"/>
  <c r="DU45" i="12"/>
  <c r="DU44" i="12" s="1"/>
  <c r="DT45" i="12"/>
  <c r="DT44" i="12" s="1"/>
  <c r="DS45" i="12"/>
  <c r="DS44" i="12" s="1"/>
  <c r="DR45" i="12"/>
  <c r="DR44" i="12" s="1"/>
  <c r="DQ45" i="12"/>
  <c r="DQ44" i="12" s="1"/>
  <c r="DP45" i="12"/>
  <c r="DP44" i="12" s="1"/>
  <c r="DO45" i="12"/>
  <c r="DO44" i="12" s="1"/>
  <c r="DN45" i="12"/>
  <c r="DN44" i="12" s="1"/>
  <c r="DM45" i="12"/>
  <c r="DM44" i="12" s="1"/>
  <c r="DL45" i="12"/>
  <c r="DL44" i="12" s="1"/>
  <c r="DK45" i="12"/>
  <c r="DK44" i="12" s="1"/>
  <c r="DJ45" i="12"/>
  <c r="DJ44" i="12" s="1"/>
  <c r="DI45" i="12"/>
  <c r="DI44" i="12" s="1"/>
  <c r="DH45" i="12"/>
  <c r="DH44" i="12" s="1"/>
  <c r="DG45" i="12"/>
  <c r="DG44" i="12" s="1"/>
  <c r="DF45" i="12"/>
  <c r="DF44" i="12" s="1"/>
  <c r="DE45" i="12"/>
  <c r="DE44" i="12" s="1"/>
  <c r="DD45" i="12"/>
  <c r="DD44" i="12" s="1"/>
  <c r="DC45" i="12"/>
  <c r="DC44" i="12" s="1"/>
  <c r="DB45" i="12"/>
  <c r="DB44" i="12" s="1"/>
  <c r="DA45" i="12"/>
  <c r="DA44" i="12" s="1"/>
  <c r="CZ45" i="12"/>
  <c r="CZ44" i="12" s="1"/>
  <c r="CY45" i="12"/>
  <c r="CY44" i="12" s="1"/>
  <c r="CX45" i="12"/>
  <c r="CX44" i="12" s="1"/>
  <c r="CW45" i="12"/>
  <c r="CW44" i="12" s="1"/>
  <c r="CV45" i="12"/>
  <c r="CV44" i="12" s="1"/>
  <c r="CU45" i="12"/>
  <c r="CU44" i="12" s="1"/>
  <c r="CT45" i="12"/>
  <c r="CT44" i="12" s="1"/>
  <c r="CS45" i="12"/>
  <c r="CS44" i="12" s="1"/>
  <c r="CR45" i="12"/>
  <c r="CR44" i="12" s="1"/>
  <c r="CQ45" i="12"/>
  <c r="CQ44" i="12" s="1"/>
  <c r="CP45" i="12"/>
  <c r="CP44" i="12" s="1"/>
  <c r="CO45" i="12"/>
  <c r="CO44" i="12" s="1"/>
  <c r="CN45" i="12"/>
  <c r="CN44" i="12" s="1"/>
  <c r="CM45" i="12"/>
  <c r="CM44" i="12" s="1"/>
  <c r="CL45" i="12"/>
  <c r="CL44" i="12" s="1"/>
  <c r="CK45" i="12"/>
  <c r="CK44" i="12" s="1"/>
  <c r="CJ45" i="12"/>
  <c r="CJ44" i="12" s="1"/>
  <c r="CI45" i="12"/>
  <c r="CI44" i="12" s="1"/>
  <c r="CH45" i="12"/>
  <c r="CH44" i="12" s="1"/>
  <c r="CG45" i="12"/>
  <c r="CG44" i="12" s="1"/>
  <c r="CF45" i="12"/>
  <c r="CF44" i="12" s="1"/>
  <c r="CE45" i="12"/>
  <c r="CE44" i="12" s="1"/>
  <c r="CD45" i="12"/>
  <c r="CD44" i="12" s="1"/>
  <c r="CC45" i="12"/>
  <c r="CC44" i="12" s="1"/>
  <c r="CB45" i="12"/>
  <c r="CB44" i="12" s="1"/>
  <c r="CA45" i="12"/>
  <c r="CA44" i="12" s="1"/>
  <c r="BZ45" i="12"/>
  <c r="BZ44" i="12" s="1"/>
  <c r="BY45" i="12"/>
  <c r="BY44" i="12" s="1"/>
  <c r="BX45" i="12"/>
  <c r="BX44" i="12" s="1"/>
  <c r="BW45" i="12"/>
  <c r="BW44" i="12" s="1"/>
  <c r="BV45" i="12"/>
  <c r="BV44" i="12" s="1"/>
  <c r="BU45" i="12"/>
  <c r="BU44" i="12" s="1"/>
  <c r="BT45" i="12"/>
  <c r="BT44" i="12" s="1"/>
  <c r="BS45" i="12"/>
  <c r="BS44" i="12" s="1"/>
  <c r="BR45" i="12"/>
  <c r="BR44" i="12" s="1"/>
  <c r="BQ45" i="12"/>
  <c r="BQ44" i="12" s="1"/>
  <c r="BP45" i="12"/>
  <c r="BP44" i="12" s="1"/>
  <c r="BO45" i="12"/>
  <c r="BO44" i="12" s="1"/>
  <c r="BN45" i="12"/>
  <c r="BN44" i="12" s="1"/>
  <c r="BM45" i="12"/>
  <c r="BM44" i="12" s="1"/>
  <c r="BL45" i="12"/>
  <c r="BL44" i="12" s="1"/>
  <c r="BK45" i="12"/>
  <c r="BK44" i="12" s="1"/>
  <c r="BJ45" i="12"/>
  <c r="BJ44" i="12" s="1"/>
  <c r="BI45" i="12"/>
  <c r="BI44" i="12" s="1"/>
  <c r="BH45" i="12"/>
  <c r="BH44" i="12" s="1"/>
  <c r="BG45" i="12"/>
  <c r="BG44" i="12" s="1"/>
  <c r="BF45" i="12"/>
  <c r="BF44" i="12" s="1"/>
  <c r="BE45" i="12"/>
  <c r="BE44" i="12" s="1"/>
  <c r="BD45" i="12"/>
  <c r="BD44" i="12" s="1"/>
  <c r="BC45" i="12"/>
  <c r="BC44" i="12" s="1"/>
  <c r="BB45" i="12"/>
  <c r="BB44" i="12" s="1"/>
  <c r="BA45" i="12"/>
  <c r="BA44" i="12" s="1"/>
  <c r="AZ45" i="12"/>
  <c r="AZ44" i="12" s="1"/>
  <c r="AY45" i="12"/>
  <c r="AY44" i="12" s="1"/>
  <c r="AX45" i="12"/>
  <c r="AX44" i="12" s="1"/>
  <c r="AW45" i="12"/>
  <c r="AW44" i="12" s="1"/>
  <c r="AV45" i="12"/>
  <c r="AV44" i="12" s="1"/>
  <c r="AU45" i="12"/>
  <c r="AU44" i="12" s="1"/>
  <c r="AT45" i="12"/>
  <c r="AT44" i="12" s="1"/>
  <c r="AS45" i="12"/>
  <c r="AS44" i="12" s="1"/>
  <c r="AR45" i="12"/>
  <c r="AR44" i="12" s="1"/>
  <c r="AQ45" i="12"/>
  <c r="AQ44" i="12" s="1"/>
  <c r="AP45" i="12"/>
  <c r="AP44" i="12" s="1"/>
  <c r="AO45" i="12"/>
  <c r="AO44" i="12" s="1"/>
  <c r="AN45" i="12"/>
  <c r="AN44" i="12" s="1"/>
  <c r="AM45" i="12"/>
  <c r="AM44" i="12" s="1"/>
  <c r="AL45" i="12"/>
  <c r="AL44" i="12" s="1"/>
  <c r="AK45" i="12"/>
  <c r="AK44" i="12" s="1"/>
  <c r="AJ45" i="12"/>
  <c r="AJ44" i="12" s="1"/>
  <c r="AI45" i="12"/>
  <c r="AI44" i="12" s="1"/>
  <c r="AH45" i="12"/>
  <c r="AH44" i="12" s="1"/>
  <c r="AG45" i="12"/>
  <c r="AG44" i="12" s="1"/>
  <c r="AF45" i="12"/>
  <c r="AF44" i="12" s="1"/>
  <c r="AE45" i="12"/>
  <c r="AE44" i="12" s="1"/>
  <c r="AD45" i="12"/>
  <c r="AD44" i="12" s="1"/>
  <c r="AC45" i="12"/>
  <c r="AC44" i="12" s="1"/>
  <c r="AB45" i="12"/>
  <c r="AB44" i="12" s="1"/>
  <c r="AA45" i="12"/>
  <c r="AA44" i="12" s="1"/>
  <c r="Z45" i="12"/>
  <c r="Z44" i="12" s="1"/>
  <c r="Y45" i="12"/>
  <c r="Y44" i="12" s="1"/>
  <c r="X45" i="12"/>
  <c r="X44" i="12" s="1"/>
  <c r="W45" i="12"/>
  <c r="W44" i="12" s="1"/>
  <c r="V45" i="12"/>
  <c r="V44" i="12" s="1"/>
  <c r="U45" i="12"/>
  <c r="U44" i="12" s="1"/>
  <c r="T45" i="12"/>
  <c r="T44" i="12" s="1"/>
  <c r="S45" i="12"/>
  <c r="S44" i="12" s="1"/>
  <c r="R45" i="12"/>
  <c r="R44" i="12" s="1"/>
  <c r="Q45" i="12"/>
  <c r="Q44" i="12" s="1"/>
  <c r="P45" i="12"/>
  <c r="P44" i="12" s="1"/>
  <c r="O45" i="12"/>
  <c r="O44" i="12" s="1"/>
  <c r="N45" i="12"/>
  <c r="N44" i="12" s="1"/>
  <c r="M45" i="12"/>
  <c r="M44" i="12" s="1"/>
  <c r="L45" i="12"/>
  <c r="L44" i="12" s="1"/>
  <c r="K45" i="12"/>
  <c r="K44" i="12" s="1"/>
  <c r="J45" i="12"/>
  <c r="J44" i="12" s="1"/>
  <c r="I45" i="12"/>
  <c r="I44" i="12" s="1"/>
  <c r="H45" i="12"/>
  <c r="H44" i="12" s="1"/>
  <c r="G45" i="12"/>
  <c r="G44" i="12" s="1"/>
  <c r="F45" i="12"/>
  <c r="F44" i="12" s="1"/>
  <c r="E45" i="12"/>
  <c r="E44" i="12" s="1"/>
  <c r="D45" i="12"/>
  <c r="D44" i="12" s="1"/>
  <c r="C45" i="12"/>
  <c r="C44" i="12" s="1"/>
  <c r="B45" i="12"/>
  <c r="B44" i="12" s="1"/>
  <c r="A44" i="12"/>
  <c r="IP33" i="12"/>
  <c r="IP32" i="12" s="1"/>
  <c r="IO33" i="12"/>
  <c r="IO32" i="12" s="1"/>
  <c r="IN33" i="12"/>
  <c r="IN32" i="12" s="1"/>
  <c r="IM33" i="12"/>
  <c r="IM32" i="12" s="1"/>
  <c r="IL33" i="12"/>
  <c r="IL32" i="12" s="1"/>
  <c r="IK33" i="12"/>
  <c r="IK32" i="12" s="1"/>
  <c r="IJ33" i="12"/>
  <c r="IJ32" i="12" s="1"/>
  <c r="II33" i="12"/>
  <c r="II32" i="12" s="1"/>
  <c r="IH33" i="12"/>
  <c r="IH32" i="12" s="1"/>
  <c r="IG33" i="12"/>
  <c r="IG32" i="12" s="1"/>
  <c r="IF33" i="12"/>
  <c r="IF32" i="12" s="1"/>
  <c r="IE33" i="12"/>
  <c r="IE32" i="12" s="1"/>
  <c r="ID33" i="12"/>
  <c r="ID32" i="12" s="1"/>
  <c r="IC33" i="12"/>
  <c r="IC32" i="12" s="1"/>
  <c r="IB33" i="12"/>
  <c r="IB32" i="12" s="1"/>
  <c r="IA33" i="12"/>
  <c r="IA32" i="12" s="1"/>
  <c r="HZ33" i="12"/>
  <c r="HZ32" i="12" s="1"/>
  <c r="HY33" i="12"/>
  <c r="HY32" i="12" s="1"/>
  <c r="HX33" i="12"/>
  <c r="HX32" i="12" s="1"/>
  <c r="HW33" i="12"/>
  <c r="HW32" i="12" s="1"/>
  <c r="HV33" i="12"/>
  <c r="HV32" i="12" s="1"/>
  <c r="HU33" i="12"/>
  <c r="HU32" i="12" s="1"/>
  <c r="HT33" i="12"/>
  <c r="HT32" i="12" s="1"/>
  <c r="HS33" i="12"/>
  <c r="HS32" i="12" s="1"/>
  <c r="HR33" i="12"/>
  <c r="HR32" i="12" s="1"/>
  <c r="HQ33" i="12"/>
  <c r="HQ32" i="12" s="1"/>
  <c r="HP33" i="12"/>
  <c r="HP32" i="12" s="1"/>
  <c r="HO33" i="12"/>
  <c r="HO32" i="12" s="1"/>
  <c r="HN33" i="12"/>
  <c r="HN32" i="12" s="1"/>
  <c r="HM33" i="12"/>
  <c r="HM32" i="12" s="1"/>
  <c r="HL33" i="12"/>
  <c r="HL32" i="12" s="1"/>
  <c r="HK33" i="12"/>
  <c r="HK32" i="12" s="1"/>
  <c r="HJ33" i="12"/>
  <c r="HJ32" i="12" s="1"/>
  <c r="HI33" i="12"/>
  <c r="HI32" i="12" s="1"/>
  <c r="HH33" i="12"/>
  <c r="HH32" i="12" s="1"/>
  <c r="HG33" i="12"/>
  <c r="HG32" i="12" s="1"/>
  <c r="HF33" i="12"/>
  <c r="HF32" i="12" s="1"/>
  <c r="HE33" i="12"/>
  <c r="HE32" i="12" s="1"/>
  <c r="HD33" i="12"/>
  <c r="HD32" i="12" s="1"/>
  <c r="HC33" i="12"/>
  <c r="HC32" i="12" s="1"/>
  <c r="HB33" i="12"/>
  <c r="HB32" i="12" s="1"/>
  <c r="HA33" i="12"/>
  <c r="HA32" i="12" s="1"/>
  <c r="GZ33" i="12"/>
  <c r="GZ32" i="12" s="1"/>
  <c r="GY33" i="12"/>
  <c r="GY32" i="12" s="1"/>
  <c r="GX33" i="12"/>
  <c r="GX32" i="12" s="1"/>
  <c r="GW33" i="12"/>
  <c r="GW32" i="12" s="1"/>
  <c r="GV33" i="12"/>
  <c r="GV32" i="12" s="1"/>
  <c r="GU33" i="12"/>
  <c r="GU32" i="12" s="1"/>
  <c r="GT33" i="12"/>
  <c r="GT32" i="12" s="1"/>
  <c r="GS33" i="12"/>
  <c r="GS32" i="12" s="1"/>
  <c r="GR33" i="12"/>
  <c r="GR32" i="12" s="1"/>
  <c r="GQ33" i="12"/>
  <c r="GQ32" i="12" s="1"/>
  <c r="GP33" i="12"/>
  <c r="GP32" i="12" s="1"/>
  <c r="GO33" i="12"/>
  <c r="GO32" i="12" s="1"/>
  <c r="GN33" i="12"/>
  <c r="GN32" i="12" s="1"/>
  <c r="GM33" i="12"/>
  <c r="GM32" i="12" s="1"/>
  <c r="GL33" i="12"/>
  <c r="GL32" i="12" s="1"/>
  <c r="GK33" i="12"/>
  <c r="GK32" i="12" s="1"/>
  <c r="GJ33" i="12"/>
  <c r="GJ32" i="12" s="1"/>
  <c r="GI33" i="12"/>
  <c r="GI32" i="12" s="1"/>
  <c r="GH33" i="12"/>
  <c r="GH32" i="12" s="1"/>
  <c r="GG33" i="12"/>
  <c r="GG32" i="12" s="1"/>
  <c r="GF33" i="12"/>
  <c r="GF32" i="12" s="1"/>
  <c r="GE33" i="12"/>
  <c r="GE32" i="12" s="1"/>
  <c r="GD33" i="12"/>
  <c r="GD32" i="12" s="1"/>
  <c r="GC33" i="12"/>
  <c r="GC32" i="12" s="1"/>
  <c r="GB33" i="12"/>
  <c r="GB32" i="12" s="1"/>
  <c r="GA33" i="12"/>
  <c r="GA32" i="12" s="1"/>
  <c r="FZ33" i="12"/>
  <c r="FZ32" i="12" s="1"/>
  <c r="FY33" i="12"/>
  <c r="FY32" i="12" s="1"/>
  <c r="FX33" i="12"/>
  <c r="FX32" i="12" s="1"/>
  <c r="FW33" i="12"/>
  <c r="FW32" i="12" s="1"/>
  <c r="FV33" i="12"/>
  <c r="FV32" i="12" s="1"/>
  <c r="FU33" i="12"/>
  <c r="FU32" i="12" s="1"/>
  <c r="FT33" i="12"/>
  <c r="FT32" i="12" s="1"/>
  <c r="FS33" i="12"/>
  <c r="FS32" i="12" s="1"/>
  <c r="FR33" i="12"/>
  <c r="FR32" i="12" s="1"/>
  <c r="FQ33" i="12"/>
  <c r="FQ32" i="12" s="1"/>
  <c r="FP33" i="12"/>
  <c r="FP32" i="12" s="1"/>
  <c r="FO33" i="12"/>
  <c r="FO32" i="12" s="1"/>
  <c r="FN33" i="12"/>
  <c r="FN32" i="12" s="1"/>
  <c r="FM33" i="12"/>
  <c r="FM32" i="12" s="1"/>
  <c r="FL33" i="12"/>
  <c r="FL32" i="12" s="1"/>
  <c r="FK33" i="12"/>
  <c r="FK32" i="12" s="1"/>
  <c r="FJ33" i="12"/>
  <c r="FJ32" i="12" s="1"/>
  <c r="FI33" i="12"/>
  <c r="FI32" i="12" s="1"/>
  <c r="FH33" i="12"/>
  <c r="FH32" i="12" s="1"/>
  <c r="FG33" i="12"/>
  <c r="FG32" i="12" s="1"/>
  <c r="FF33" i="12"/>
  <c r="FF32" i="12" s="1"/>
  <c r="FE33" i="12"/>
  <c r="FE32" i="12" s="1"/>
  <c r="FD33" i="12"/>
  <c r="FD32" i="12" s="1"/>
  <c r="FC33" i="12"/>
  <c r="FC32" i="12" s="1"/>
  <c r="FB33" i="12"/>
  <c r="FB32" i="12" s="1"/>
  <c r="FA33" i="12"/>
  <c r="FA32" i="12" s="1"/>
  <c r="EZ33" i="12"/>
  <c r="EZ32" i="12" s="1"/>
  <c r="EY33" i="12"/>
  <c r="EY32" i="12" s="1"/>
  <c r="EX33" i="12"/>
  <c r="EX32" i="12" s="1"/>
  <c r="EW33" i="12"/>
  <c r="EW32" i="12" s="1"/>
  <c r="EV33" i="12"/>
  <c r="EV32" i="12" s="1"/>
  <c r="EU33" i="12"/>
  <c r="EU32" i="12" s="1"/>
  <c r="ET33" i="12"/>
  <c r="ET32" i="12" s="1"/>
  <c r="ES33" i="12"/>
  <c r="ES32" i="12" s="1"/>
  <c r="ER33" i="12"/>
  <c r="ER32" i="12" s="1"/>
  <c r="EQ33" i="12"/>
  <c r="EQ32" i="12" s="1"/>
  <c r="EP33" i="12"/>
  <c r="EP32" i="12" s="1"/>
  <c r="EO33" i="12"/>
  <c r="EO32" i="12" s="1"/>
  <c r="EN33" i="12"/>
  <c r="EN32" i="12" s="1"/>
  <c r="EM33" i="12"/>
  <c r="EM32" i="12" s="1"/>
  <c r="EL33" i="12"/>
  <c r="EL32" i="12" s="1"/>
  <c r="EK33" i="12"/>
  <c r="EK32" i="12" s="1"/>
  <c r="EJ33" i="12"/>
  <c r="EJ32" i="12" s="1"/>
  <c r="EI33" i="12"/>
  <c r="EI32" i="12" s="1"/>
  <c r="EH33" i="12"/>
  <c r="EH32" i="12" s="1"/>
  <c r="EG33" i="12"/>
  <c r="EG32" i="12" s="1"/>
  <c r="EF33" i="12"/>
  <c r="EF32" i="12" s="1"/>
  <c r="EE33" i="12"/>
  <c r="EE32" i="12" s="1"/>
  <c r="ED33" i="12"/>
  <c r="ED32" i="12" s="1"/>
  <c r="EC33" i="12"/>
  <c r="EC32" i="12" s="1"/>
  <c r="EB33" i="12"/>
  <c r="EB32" i="12" s="1"/>
  <c r="EA33" i="12"/>
  <c r="EA32" i="12" s="1"/>
  <c r="DZ33" i="12"/>
  <c r="DZ32" i="12" s="1"/>
  <c r="DY33" i="12"/>
  <c r="DY32" i="12" s="1"/>
  <c r="DX33" i="12"/>
  <c r="DX32" i="12" s="1"/>
  <c r="DW33" i="12"/>
  <c r="DW32" i="12" s="1"/>
  <c r="DV33" i="12"/>
  <c r="DV32" i="12" s="1"/>
  <c r="DU33" i="12"/>
  <c r="DU32" i="12" s="1"/>
  <c r="DT33" i="12"/>
  <c r="DT32" i="12" s="1"/>
  <c r="DS33" i="12"/>
  <c r="DS32" i="12" s="1"/>
  <c r="DR33" i="12"/>
  <c r="DR32" i="12" s="1"/>
  <c r="DQ33" i="12"/>
  <c r="DQ32" i="12" s="1"/>
  <c r="DP33" i="12"/>
  <c r="DP32" i="12" s="1"/>
  <c r="DO33" i="12"/>
  <c r="DO32" i="12" s="1"/>
  <c r="DN33" i="12"/>
  <c r="DN32" i="12" s="1"/>
  <c r="DM33" i="12"/>
  <c r="DM32" i="12" s="1"/>
  <c r="DL33" i="12"/>
  <c r="DL32" i="12" s="1"/>
  <c r="DK33" i="12"/>
  <c r="DK32" i="12" s="1"/>
  <c r="DJ33" i="12"/>
  <c r="DJ32" i="12" s="1"/>
  <c r="DI33" i="12"/>
  <c r="DI32" i="12" s="1"/>
  <c r="DH33" i="12"/>
  <c r="DH32" i="12" s="1"/>
  <c r="DG33" i="12"/>
  <c r="DG32" i="12" s="1"/>
  <c r="DF33" i="12"/>
  <c r="DF32" i="12" s="1"/>
  <c r="DE33" i="12"/>
  <c r="DE32" i="12" s="1"/>
  <c r="DD33" i="12"/>
  <c r="DD32" i="12" s="1"/>
  <c r="DC33" i="12"/>
  <c r="DC32" i="12" s="1"/>
  <c r="DB33" i="12"/>
  <c r="DB32" i="12" s="1"/>
  <c r="DA33" i="12"/>
  <c r="DA32" i="12" s="1"/>
  <c r="CZ33" i="12"/>
  <c r="CZ32" i="12" s="1"/>
  <c r="CY33" i="12"/>
  <c r="CY32" i="12" s="1"/>
  <c r="CX33" i="12"/>
  <c r="CX32" i="12" s="1"/>
  <c r="CW33" i="12"/>
  <c r="CW32" i="12" s="1"/>
  <c r="CV33" i="12"/>
  <c r="CV32" i="12" s="1"/>
  <c r="CU33" i="12"/>
  <c r="CU32" i="12" s="1"/>
  <c r="CT33" i="12"/>
  <c r="CT32" i="12" s="1"/>
  <c r="CS33" i="12"/>
  <c r="CS32" i="12" s="1"/>
  <c r="CR33" i="12"/>
  <c r="CR32" i="12" s="1"/>
  <c r="CQ33" i="12"/>
  <c r="CQ32" i="12" s="1"/>
  <c r="CP33" i="12"/>
  <c r="CP32" i="12" s="1"/>
  <c r="CO33" i="12"/>
  <c r="CO32" i="12" s="1"/>
  <c r="CN33" i="12"/>
  <c r="CN32" i="12" s="1"/>
  <c r="CM33" i="12"/>
  <c r="CM32" i="12" s="1"/>
  <c r="CL33" i="12"/>
  <c r="CL32" i="12" s="1"/>
  <c r="CK33" i="12"/>
  <c r="CK32" i="12" s="1"/>
  <c r="CJ33" i="12"/>
  <c r="CJ32" i="12" s="1"/>
  <c r="CI33" i="12"/>
  <c r="CI32" i="12" s="1"/>
  <c r="CH33" i="12"/>
  <c r="CH32" i="12" s="1"/>
  <c r="CG33" i="12"/>
  <c r="CG32" i="12" s="1"/>
  <c r="CF33" i="12"/>
  <c r="CF32" i="12" s="1"/>
  <c r="CE33" i="12"/>
  <c r="CE32" i="12" s="1"/>
  <c r="CD33" i="12"/>
  <c r="CD32" i="12" s="1"/>
  <c r="CC33" i="12"/>
  <c r="CC32" i="12" s="1"/>
  <c r="CB33" i="12"/>
  <c r="CB32" i="12" s="1"/>
  <c r="CA33" i="12"/>
  <c r="CA32" i="12" s="1"/>
  <c r="BZ33" i="12"/>
  <c r="BZ32" i="12" s="1"/>
  <c r="BY33" i="12"/>
  <c r="BY32" i="12" s="1"/>
  <c r="BX33" i="12"/>
  <c r="BX32" i="12" s="1"/>
  <c r="BW33" i="12"/>
  <c r="BW32" i="12" s="1"/>
  <c r="BV33" i="12"/>
  <c r="BV32" i="12" s="1"/>
  <c r="BU33" i="12"/>
  <c r="BU32" i="12" s="1"/>
  <c r="BT33" i="12"/>
  <c r="BT32" i="12" s="1"/>
  <c r="BS33" i="12"/>
  <c r="BS32" i="12" s="1"/>
  <c r="BR33" i="12"/>
  <c r="BR32" i="12" s="1"/>
  <c r="BQ33" i="12"/>
  <c r="BQ32" i="12" s="1"/>
  <c r="BP33" i="12"/>
  <c r="BP32" i="12" s="1"/>
  <c r="BO33" i="12"/>
  <c r="BO32" i="12" s="1"/>
  <c r="BN33" i="12"/>
  <c r="BN32" i="12" s="1"/>
  <c r="BM33" i="12"/>
  <c r="BM32" i="12" s="1"/>
  <c r="BL33" i="12"/>
  <c r="BL32" i="12" s="1"/>
  <c r="BK33" i="12"/>
  <c r="BK32" i="12" s="1"/>
  <c r="BJ33" i="12"/>
  <c r="BJ32" i="12" s="1"/>
  <c r="BI33" i="12"/>
  <c r="BI32" i="12" s="1"/>
  <c r="BH33" i="12"/>
  <c r="BH32" i="12" s="1"/>
  <c r="BG33" i="12"/>
  <c r="BG32" i="12" s="1"/>
  <c r="BF33" i="12"/>
  <c r="BF32" i="12" s="1"/>
  <c r="BE33" i="12"/>
  <c r="BE32" i="12" s="1"/>
  <c r="BD33" i="12"/>
  <c r="BD32" i="12" s="1"/>
  <c r="BC33" i="12"/>
  <c r="BC32" i="12" s="1"/>
  <c r="BB33" i="12"/>
  <c r="BB32" i="12" s="1"/>
  <c r="BA33" i="12"/>
  <c r="BA32" i="12" s="1"/>
  <c r="AZ33" i="12"/>
  <c r="AZ32" i="12" s="1"/>
  <c r="AY33" i="12"/>
  <c r="AY32" i="12" s="1"/>
  <c r="AX33" i="12"/>
  <c r="AX32" i="12" s="1"/>
  <c r="AW33" i="12"/>
  <c r="AW32" i="12" s="1"/>
  <c r="AV33" i="12"/>
  <c r="AV32" i="12" s="1"/>
  <c r="AU33" i="12"/>
  <c r="AU32" i="12" s="1"/>
  <c r="AT33" i="12"/>
  <c r="AT32" i="12" s="1"/>
  <c r="AS33" i="12"/>
  <c r="AS32" i="12" s="1"/>
  <c r="AR33" i="12"/>
  <c r="AR32" i="12" s="1"/>
  <c r="AQ33" i="12"/>
  <c r="AQ32" i="12" s="1"/>
  <c r="AP33" i="12"/>
  <c r="AP32" i="12" s="1"/>
  <c r="AO33" i="12"/>
  <c r="AO32" i="12" s="1"/>
  <c r="AN33" i="12"/>
  <c r="AN32" i="12" s="1"/>
  <c r="AM33" i="12"/>
  <c r="AM32" i="12" s="1"/>
  <c r="AL33" i="12"/>
  <c r="AL32" i="12" s="1"/>
  <c r="AK33" i="12"/>
  <c r="AK32" i="12" s="1"/>
  <c r="AJ33" i="12"/>
  <c r="AJ32" i="12" s="1"/>
  <c r="AI33" i="12"/>
  <c r="AI32" i="12" s="1"/>
  <c r="AH33" i="12"/>
  <c r="AH32" i="12" s="1"/>
  <c r="AG33" i="12"/>
  <c r="AG32" i="12" s="1"/>
  <c r="AF33" i="12"/>
  <c r="AF32" i="12" s="1"/>
  <c r="AE33" i="12"/>
  <c r="AE32" i="12" s="1"/>
  <c r="AD33" i="12"/>
  <c r="AD32" i="12" s="1"/>
  <c r="AC33" i="12"/>
  <c r="AC32" i="12" s="1"/>
  <c r="AB33" i="12"/>
  <c r="AB32" i="12" s="1"/>
  <c r="AA33" i="12"/>
  <c r="AA32" i="12" s="1"/>
  <c r="Z33" i="12"/>
  <c r="Z32" i="12" s="1"/>
  <c r="Y33" i="12"/>
  <c r="Y32" i="12" s="1"/>
  <c r="X33" i="12"/>
  <c r="X32" i="12" s="1"/>
  <c r="W33" i="12"/>
  <c r="W32" i="12" s="1"/>
  <c r="V33" i="12"/>
  <c r="V32" i="12" s="1"/>
  <c r="U33" i="12"/>
  <c r="U32" i="12" s="1"/>
  <c r="T33" i="12"/>
  <c r="T32" i="12" s="1"/>
  <c r="S33" i="12"/>
  <c r="S32" i="12" s="1"/>
  <c r="R33" i="12"/>
  <c r="R32" i="12" s="1"/>
  <c r="Q33" i="12"/>
  <c r="Q32" i="12" s="1"/>
  <c r="P33" i="12"/>
  <c r="P32" i="12" s="1"/>
  <c r="O33" i="12"/>
  <c r="O32" i="12" s="1"/>
  <c r="N33" i="12"/>
  <c r="N32" i="12" s="1"/>
  <c r="M33" i="12"/>
  <c r="M32" i="12" s="1"/>
  <c r="L33" i="12"/>
  <c r="L32" i="12" s="1"/>
  <c r="K33" i="12"/>
  <c r="K32" i="12" s="1"/>
  <c r="J33" i="12"/>
  <c r="J32" i="12" s="1"/>
  <c r="I33" i="12"/>
  <c r="I32" i="12" s="1"/>
  <c r="H33" i="12"/>
  <c r="H32" i="12" s="1"/>
  <c r="G33" i="12"/>
  <c r="G32" i="12" s="1"/>
  <c r="F33" i="12"/>
  <c r="F32" i="12" s="1"/>
  <c r="E33" i="12"/>
  <c r="E32" i="12" s="1"/>
  <c r="D33" i="12"/>
  <c r="D32" i="12" s="1"/>
  <c r="C33" i="12"/>
  <c r="C32" i="12" s="1"/>
  <c r="B33" i="12"/>
  <c r="B32" i="12" s="1"/>
  <c r="A33" i="12"/>
  <c r="A32" i="12" s="1"/>
  <c r="IP31" i="12"/>
  <c r="IP30" i="12" s="1"/>
  <c r="IO31" i="12"/>
  <c r="IO30" i="12" s="1"/>
  <c r="IN31" i="12"/>
  <c r="IM31" i="12"/>
  <c r="IM30" i="12" s="1"/>
  <c r="IL31" i="12"/>
  <c r="IL30" i="12" s="1"/>
  <c r="IK31" i="12"/>
  <c r="IK30" i="12" s="1"/>
  <c r="IJ31" i="12"/>
  <c r="IJ30" i="12" s="1"/>
  <c r="II31" i="12"/>
  <c r="II30" i="12" s="1"/>
  <c r="IH31" i="12"/>
  <c r="IH30" i="12" s="1"/>
  <c r="IG31" i="12"/>
  <c r="IG30" i="12" s="1"/>
  <c r="IF31" i="12"/>
  <c r="IF30" i="12" s="1"/>
  <c r="IE31" i="12"/>
  <c r="IE30" i="12" s="1"/>
  <c r="ID31" i="12"/>
  <c r="ID30" i="12" s="1"/>
  <c r="IC31" i="12"/>
  <c r="IC30" i="12" s="1"/>
  <c r="IB31" i="12"/>
  <c r="IB30" i="12" s="1"/>
  <c r="IA31" i="12"/>
  <c r="IA30" i="12" s="1"/>
  <c r="HZ31" i="12"/>
  <c r="HZ30" i="12" s="1"/>
  <c r="HY31" i="12"/>
  <c r="HY30" i="12" s="1"/>
  <c r="HX31" i="12"/>
  <c r="HX30" i="12" s="1"/>
  <c r="HW31" i="12"/>
  <c r="HW30" i="12" s="1"/>
  <c r="HV31" i="12"/>
  <c r="HV30" i="12" s="1"/>
  <c r="HU31" i="12"/>
  <c r="HU30" i="12" s="1"/>
  <c r="HT31" i="12"/>
  <c r="HT30" i="12" s="1"/>
  <c r="HS31" i="12"/>
  <c r="HS30" i="12" s="1"/>
  <c r="HR31" i="12"/>
  <c r="HR30" i="12" s="1"/>
  <c r="HQ31" i="12"/>
  <c r="HQ30" i="12" s="1"/>
  <c r="HP31" i="12"/>
  <c r="HP30" i="12" s="1"/>
  <c r="HO31" i="12"/>
  <c r="HO30" i="12" s="1"/>
  <c r="HN31" i="12"/>
  <c r="HN30" i="12" s="1"/>
  <c r="HM31" i="12"/>
  <c r="HM30" i="12" s="1"/>
  <c r="HL31" i="12"/>
  <c r="HL30" i="12" s="1"/>
  <c r="HK31" i="12"/>
  <c r="HK30" i="12" s="1"/>
  <c r="HJ31" i="12"/>
  <c r="HJ30" i="12" s="1"/>
  <c r="HI31" i="12"/>
  <c r="HI30" i="12" s="1"/>
  <c r="HH31" i="12"/>
  <c r="HH30" i="12" s="1"/>
  <c r="HG31" i="12"/>
  <c r="HG30" i="12" s="1"/>
  <c r="HF31" i="12"/>
  <c r="HF30" i="12" s="1"/>
  <c r="HE31" i="12"/>
  <c r="HE30" i="12" s="1"/>
  <c r="HD31" i="12"/>
  <c r="HD30" i="12" s="1"/>
  <c r="HC31" i="12"/>
  <c r="HC30" i="12" s="1"/>
  <c r="HB31" i="12"/>
  <c r="HB30" i="12" s="1"/>
  <c r="HA31" i="12"/>
  <c r="HA30" i="12" s="1"/>
  <c r="GZ31" i="12"/>
  <c r="GZ30" i="12" s="1"/>
  <c r="GY31" i="12"/>
  <c r="GY30" i="12" s="1"/>
  <c r="GX31" i="12"/>
  <c r="GX30" i="12" s="1"/>
  <c r="GW31" i="12"/>
  <c r="GW30" i="12" s="1"/>
  <c r="GV31" i="12"/>
  <c r="GV30" i="12" s="1"/>
  <c r="GU31" i="12"/>
  <c r="GU30" i="12" s="1"/>
  <c r="GT31" i="12"/>
  <c r="GT30" i="12" s="1"/>
  <c r="GS31" i="12"/>
  <c r="GS30" i="12" s="1"/>
  <c r="GR31" i="12"/>
  <c r="GR30" i="12" s="1"/>
  <c r="GQ31" i="12"/>
  <c r="GQ30" i="12" s="1"/>
  <c r="GP31" i="12"/>
  <c r="GP30" i="12" s="1"/>
  <c r="GO31" i="12"/>
  <c r="GO30" i="12" s="1"/>
  <c r="GN31" i="12"/>
  <c r="GN30" i="12" s="1"/>
  <c r="GM31" i="12"/>
  <c r="GM30" i="12" s="1"/>
  <c r="GL31" i="12"/>
  <c r="GL30" i="12" s="1"/>
  <c r="GK31" i="12"/>
  <c r="GK30" i="12" s="1"/>
  <c r="GJ31" i="12"/>
  <c r="GJ30" i="12" s="1"/>
  <c r="GI31" i="12"/>
  <c r="GI30" i="12" s="1"/>
  <c r="GH31" i="12"/>
  <c r="GH30" i="12" s="1"/>
  <c r="GG31" i="12"/>
  <c r="GG30" i="12" s="1"/>
  <c r="GF31" i="12"/>
  <c r="GF30" i="12" s="1"/>
  <c r="GE31" i="12"/>
  <c r="GE30" i="12" s="1"/>
  <c r="GD31" i="12"/>
  <c r="GD30" i="12" s="1"/>
  <c r="GC31" i="12"/>
  <c r="GC30" i="12" s="1"/>
  <c r="GB31" i="12"/>
  <c r="GB30" i="12" s="1"/>
  <c r="GA31" i="12"/>
  <c r="GA30" i="12" s="1"/>
  <c r="FZ31" i="12"/>
  <c r="FZ30" i="12" s="1"/>
  <c r="FY31" i="12"/>
  <c r="FY30" i="12" s="1"/>
  <c r="FX31" i="12"/>
  <c r="FX30" i="12" s="1"/>
  <c r="FW31" i="12"/>
  <c r="FW30" i="12" s="1"/>
  <c r="FV31" i="12"/>
  <c r="FV30" i="12" s="1"/>
  <c r="FU31" i="12"/>
  <c r="FU30" i="12" s="1"/>
  <c r="FT31" i="12"/>
  <c r="FT30" i="12" s="1"/>
  <c r="FS31" i="12"/>
  <c r="FS30" i="12" s="1"/>
  <c r="FR31" i="12"/>
  <c r="FR30" i="12" s="1"/>
  <c r="FQ31" i="12"/>
  <c r="FQ30" i="12" s="1"/>
  <c r="FP31" i="12"/>
  <c r="FP30" i="12" s="1"/>
  <c r="FO31" i="12"/>
  <c r="FO30" i="12" s="1"/>
  <c r="FN31" i="12"/>
  <c r="FN30" i="12" s="1"/>
  <c r="FM31" i="12"/>
  <c r="FM30" i="12" s="1"/>
  <c r="FL31" i="12"/>
  <c r="FL30" i="12" s="1"/>
  <c r="FK31" i="12"/>
  <c r="FK30" i="12" s="1"/>
  <c r="FJ31" i="12"/>
  <c r="FJ30" i="12" s="1"/>
  <c r="FI31" i="12"/>
  <c r="FI30" i="12" s="1"/>
  <c r="FH31" i="12"/>
  <c r="FH30" i="12" s="1"/>
  <c r="FG31" i="12"/>
  <c r="FG30" i="12" s="1"/>
  <c r="FF31" i="12"/>
  <c r="FF30" i="12" s="1"/>
  <c r="FE31" i="12"/>
  <c r="FE30" i="12" s="1"/>
  <c r="FD31" i="12"/>
  <c r="FD30" i="12" s="1"/>
  <c r="FC31" i="12"/>
  <c r="FC30" i="12" s="1"/>
  <c r="FB31" i="12"/>
  <c r="FB30" i="12" s="1"/>
  <c r="FA31" i="12"/>
  <c r="FA30" i="12" s="1"/>
  <c r="EZ31" i="12"/>
  <c r="EZ30" i="12" s="1"/>
  <c r="EY31" i="12"/>
  <c r="EY30" i="12" s="1"/>
  <c r="EX31" i="12"/>
  <c r="EX30" i="12" s="1"/>
  <c r="EW31" i="12"/>
  <c r="EW30" i="12" s="1"/>
  <c r="EV31" i="12"/>
  <c r="EV30" i="12" s="1"/>
  <c r="EU31" i="12"/>
  <c r="EU30" i="12" s="1"/>
  <c r="ET31" i="12"/>
  <c r="ET30" i="12" s="1"/>
  <c r="ES31" i="12"/>
  <c r="ES30" i="12" s="1"/>
  <c r="ER31" i="12"/>
  <c r="ER30" i="12" s="1"/>
  <c r="EQ31" i="12"/>
  <c r="EQ30" i="12" s="1"/>
  <c r="EP31" i="12"/>
  <c r="EP30" i="12" s="1"/>
  <c r="EO31" i="12"/>
  <c r="EO30" i="12" s="1"/>
  <c r="EN31" i="12"/>
  <c r="EN30" i="12" s="1"/>
  <c r="EM31" i="12"/>
  <c r="EM30" i="12" s="1"/>
  <c r="EL31" i="12"/>
  <c r="EL30" i="12" s="1"/>
  <c r="EK31" i="12"/>
  <c r="EK30" i="12" s="1"/>
  <c r="EJ31" i="12"/>
  <c r="EJ30" i="12" s="1"/>
  <c r="EI31" i="12"/>
  <c r="EI30" i="12" s="1"/>
  <c r="EH31" i="12"/>
  <c r="EH30" i="12" s="1"/>
  <c r="EG31" i="12"/>
  <c r="EG30" i="12" s="1"/>
  <c r="EF31" i="12"/>
  <c r="EF30" i="12" s="1"/>
  <c r="EE31" i="12"/>
  <c r="EE30" i="12" s="1"/>
  <c r="ED31" i="12"/>
  <c r="ED30" i="12" s="1"/>
  <c r="EC31" i="12"/>
  <c r="EC30" i="12" s="1"/>
  <c r="EB31" i="12"/>
  <c r="EB30" i="12" s="1"/>
  <c r="EA31" i="12"/>
  <c r="EA30" i="12" s="1"/>
  <c r="DZ31" i="12"/>
  <c r="DZ30" i="12" s="1"/>
  <c r="DY31" i="12"/>
  <c r="DY30" i="12" s="1"/>
  <c r="DX31" i="12"/>
  <c r="DX30" i="12" s="1"/>
  <c r="DW31" i="12"/>
  <c r="DW30" i="12" s="1"/>
  <c r="DV31" i="12"/>
  <c r="DV30" i="12" s="1"/>
  <c r="DU31" i="12"/>
  <c r="DU30" i="12" s="1"/>
  <c r="DT31" i="12"/>
  <c r="DT30" i="12" s="1"/>
  <c r="DS31" i="12"/>
  <c r="DS30" i="12" s="1"/>
  <c r="DR31" i="12"/>
  <c r="DR30" i="12" s="1"/>
  <c r="DQ31" i="12"/>
  <c r="DQ30" i="12" s="1"/>
  <c r="DP31" i="12"/>
  <c r="DP30" i="12" s="1"/>
  <c r="DO31" i="12"/>
  <c r="DO30" i="12" s="1"/>
  <c r="DN31" i="12"/>
  <c r="DN30" i="12" s="1"/>
  <c r="DM31" i="12"/>
  <c r="DM30" i="12" s="1"/>
  <c r="DL31" i="12"/>
  <c r="DL30" i="12" s="1"/>
  <c r="DK31" i="12"/>
  <c r="DK30" i="12" s="1"/>
  <c r="DJ31" i="12"/>
  <c r="DJ30" i="12" s="1"/>
  <c r="DI31" i="12"/>
  <c r="DI30" i="12" s="1"/>
  <c r="DH31" i="12"/>
  <c r="DH30" i="12" s="1"/>
  <c r="DG31" i="12"/>
  <c r="DG30" i="12" s="1"/>
  <c r="DF31" i="12"/>
  <c r="DF30" i="12" s="1"/>
  <c r="DE31" i="12"/>
  <c r="DE30" i="12" s="1"/>
  <c r="DD31" i="12"/>
  <c r="DD30" i="12" s="1"/>
  <c r="DC31" i="12"/>
  <c r="DC30" i="12" s="1"/>
  <c r="DB31" i="12"/>
  <c r="DB30" i="12" s="1"/>
  <c r="DA31" i="12"/>
  <c r="DA30" i="12" s="1"/>
  <c r="CZ31" i="12"/>
  <c r="CZ30" i="12" s="1"/>
  <c r="CY31" i="12"/>
  <c r="CY30" i="12" s="1"/>
  <c r="CX31" i="12"/>
  <c r="CX30" i="12" s="1"/>
  <c r="CW31" i="12"/>
  <c r="CW30" i="12" s="1"/>
  <c r="CV31" i="12"/>
  <c r="CV30" i="12" s="1"/>
  <c r="CU31" i="12"/>
  <c r="CU30" i="12" s="1"/>
  <c r="CT31" i="12"/>
  <c r="CT30" i="12" s="1"/>
  <c r="CS31" i="12"/>
  <c r="CS30" i="12" s="1"/>
  <c r="CR31" i="12"/>
  <c r="CR30" i="12" s="1"/>
  <c r="CQ31" i="12"/>
  <c r="CQ30" i="12" s="1"/>
  <c r="CP31" i="12"/>
  <c r="CP30" i="12" s="1"/>
  <c r="CO31" i="12"/>
  <c r="CO30" i="12" s="1"/>
  <c r="CN31" i="12"/>
  <c r="CN30" i="12" s="1"/>
  <c r="CM31" i="12"/>
  <c r="CM30" i="12" s="1"/>
  <c r="CL31" i="12"/>
  <c r="CL30" i="12" s="1"/>
  <c r="CK31" i="12"/>
  <c r="CK30" i="12" s="1"/>
  <c r="CJ31" i="12"/>
  <c r="CJ30" i="12" s="1"/>
  <c r="CI31" i="12"/>
  <c r="CI30" i="12" s="1"/>
  <c r="CH31" i="12"/>
  <c r="CH30" i="12" s="1"/>
  <c r="CG31" i="12"/>
  <c r="CG30" i="12" s="1"/>
  <c r="CF31" i="12"/>
  <c r="CF30" i="12" s="1"/>
  <c r="CE31" i="12"/>
  <c r="CE30" i="12" s="1"/>
  <c r="CD31" i="12"/>
  <c r="CD30" i="12" s="1"/>
  <c r="CC31" i="12"/>
  <c r="CC30" i="12" s="1"/>
  <c r="CB31" i="12"/>
  <c r="CB30" i="12" s="1"/>
  <c r="CA31" i="12"/>
  <c r="CA30" i="12" s="1"/>
  <c r="BZ31" i="12"/>
  <c r="BZ30" i="12" s="1"/>
  <c r="BY31" i="12"/>
  <c r="BY30" i="12" s="1"/>
  <c r="BX31" i="12"/>
  <c r="BX30" i="12" s="1"/>
  <c r="BW31" i="12"/>
  <c r="BW30" i="12" s="1"/>
  <c r="BV31" i="12"/>
  <c r="BV30" i="12" s="1"/>
  <c r="BU31" i="12"/>
  <c r="BU30" i="12" s="1"/>
  <c r="BT31" i="12"/>
  <c r="BT30" i="12" s="1"/>
  <c r="BS31" i="12"/>
  <c r="BS30" i="12" s="1"/>
  <c r="BR31" i="12"/>
  <c r="BR30" i="12" s="1"/>
  <c r="BQ31" i="12"/>
  <c r="BQ30" i="12" s="1"/>
  <c r="BP31" i="12"/>
  <c r="BP30" i="12" s="1"/>
  <c r="BO31" i="12"/>
  <c r="BO30" i="12" s="1"/>
  <c r="BN31" i="12"/>
  <c r="BN30" i="12" s="1"/>
  <c r="BM31" i="12"/>
  <c r="BM30" i="12" s="1"/>
  <c r="BL31" i="12"/>
  <c r="BL30" i="12" s="1"/>
  <c r="BK31" i="12"/>
  <c r="BK30" i="12" s="1"/>
  <c r="BJ31" i="12"/>
  <c r="BJ30" i="12" s="1"/>
  <c r="BI31" i="12"/>
  <c r="BI30" i="12" s="1"/>
  <c r="BH31" i="12"/>
  <c r="BH30" i="12" s="1"/>
  <c r="BG31" i="12"/>
  <c r="BG30" i="12" s="1"/>
  <c r="BF31" i="12"/>
  <c r="BF30" i="12" s="1"/>
  <c r="BE31" i="12"/>
  <c r="BE30" i="12" s="1"/>
  <c r="BD31" i="12"/>
  <c r="BD30" i="12" s="1"/>
  <c r="BC31" i="12"/>
  <c r="BC30" i="12" s="1"/>
  <c r="BB31" i="12"/>
  <c r="BB30" i="12" s="1"/>
  <c r="BA31" i="12"/>
  <c r="BA30" i="12" s="1"/>
  <c r="AZ31" i="12"/>
  <c r="AZ30" i="12" s="1"/>
  <c r="AY31" i="12"/>
  <c r="AY30" i="12" s="1"/>
  <c r="AX31" i="12"/>
  <c r="AX30" i="12" s="1"/>
  <c r="AW31" i="12"/>
  <c r="AW30" i="12" s="1"/>
  <c r="AV31" i="12"/>
  <c r="AV30" i="12" s="1"/>
  <c r="AU31" i="12"/>
  <c r="AU30" i="12" s="1"/>
  <c r="AT31" i="12"/>
  <c r="AT30" i="12" s="1"/>
  <c r="AS31" i="12"/>
  <c r="AS30" i="12" s="1"/>
  <c r="AR31" i="12"/>
  <c r="AR30" i="12" s="1"/>
  <c r="AQ31" i="12"/>
  <c r="AQ30" i="12" s="1"/>
  <c r="AP31" i="12"/>
  <c r="AP30" i="12" s="1"/>
  <c r="AO31" i="12"/>
  <c r="AO30" i="12" s="1"/>
  <c r="AN31" i="12"/>
  <c r="AN30" i="12" s="1"/>
  <c r="AM31" i="12"/>
  <c r="AM30" i="12" s="1"/>
  <c r="AL31" i="12"/>
  <c r="AL30" i="12" s="1"/>
  <c r="AK31" i="12"/>
  <c r="AK30" i="12" s="1"/>
  <c r="AJ31" i="12"/>
  <c r="AJ30" i="12" s="1"/>
  <c r="AI31" i="12"/>
  <c r="AI30" i="12" s="1"/>
  <c r="AH31" i="12"/>
  <c r="AH30" i="12" s="1"/>
  <c r="AG31" i="12"/>
  <c r="AG30" i="12" s="1"/>
  <c r="AF31" i="12"/>
  <c r="AF30" i="12" s="1"/>
  <c r="AE31" i="12"/>
  <c r="AE30" i="12" s="1"/>
  <c r="AD31" i="12"/>
  <c r="AD30" i="12" s="1"/>
  <c r="AC31" i="12"/>
  <c r="AC30" i="12" s="1"/>
  <c r="AB31" i="12"/>
  <c r="AB30" i="12" s="1"/>
  <c r="AA31" i="12"/>
  <c r="AA30" i="12" s="1"/>
  <c r="Z31" i="12"/>
  <c r="Z30" i="12" s="1"/>
  <c r="Y31" i="12"/>
  <c r="Y30" i="12" s="1"/>
  <c r="X31" i="12"/>
  <c r="X30" i="12" s="1"/>
  <c r="W31" i="12"/>
  <c r="W30" i="12" s="1"/>
  <c r="V31" i="12"/>
  <c r="V30" i="12" s="1"/>
  <c r="U31" i="12"/>
  <c r="U30" i="12" s="1"/>
  <c r="T31" i="12"/>
  <c r="T30" i="12" s="1"/>
  <c r="S31" i="12"/>
  <c r="S30" i="12" s="1"/>
  <c r="R31" i="12"/>
  <c r="R30" i="12" s="1"/>
  <c r="Q31" i="12"/>
  <c r="Q30" i="12" s="1"/>
  <c r="P31" i="12"/>
  <c r="P30" i="12" s="1"/>
  <c r="O31" i="12"/>
  <c r="O30" i="12" s="1"/>
  <c r="N31" i="12"/>
  <c r="N30" i="12" s="1"/>
  <c r="M31" i="12"/>
  <c r="M30" i="12" s="1"/>
  <c r="L31" i="12"/>
  <c r="L30" i="12" s="1"/>
  <c r="K31" i="12"/>
  <c r="K30" i="12" s="1"/>
  <c r="J31" i="12"/>
  <c r="J30" i="12" s="1"/>
  <c r="I31" i="12"/>
  <c r="I30" i="12" s="1"/>
  <c r="H31" i="12"/>
  <c r="H30" i="12" s="1"/>
  <c r="G31" i="12"/>
  <c r="G30" i="12" s="1"/>
  <c r="F31" i="12"/>
  <c r="F30" i="12" s="1"/>
  <c r="E31" i="12"/>
  <c r="E30" i="12" s="1"/>
  <c r="D31" i="12"/>
  <c r="D30" i="12" s="1"/>
  <c r="C31" i="12"/>
  <c r="C30" i="12" s="1"/>
  <c r="B31" i="12"/>
  <c r="B30" i="12" s="1"/>
  <c r="A30" i="12"/>
  <c r="IN30" i="12"/>
  <c r="IP27" i="12"/>
  <c r="IP26" i="12" s="1"/>
  <c r="IO27" i="12"/>
  <c r="IO26" i="12" s="1"/>
  <c r="IN27" i="12"/>
  <c r="IN26" i="12" s="1"/>
  <c r="IM27" i="12"/>
  <c r="IM26" i="12" s="1"/>
  <c r="IL27" i="12"/>
  <c r="IL26" i="12" s="1"/>
  <c r="IK27" i="12"/>
  <c r="IK26" i="12" s="1"/>
  <c r="IJ27" i="12"/>
  <c r="IJ26" i="12" s="1"/>
  <c r="II27" i="12"/>
  <c r="II26" i="12" s="1"/>
  <c r="IH27" i="12"/>
  <c r="IH26" i="12" s="1"/>
  <c r="IG27" i="12"/>
  <c r="IG26" i="12" s="1"/>
  <c r="IF27" i="12"/>
  <c r="IF26" i="12" s="1"/>
  <c r="IE27" i="12"/>
  <c r="IE26" i="12" s="1"/>
  <c r="ID27" i="12"/>
  <c r="ID26" i="12" s="1"/>
  <c r="IC27" i="12"/>
  <c r="IC26" i="12" s="1"/>
  <c r="IB27" i="12"/>
  <c r="IB26" i="12" s="1"/>
  <c r="IA27" i="12"/>
  <c r="IA26" i="12" s="1"/>
  <c r="HZ27" i="12"/>
  <c r="HZ26" i="12" s="1"/>
  <c r="HY27" i="12"/>
  <c r="HY26" i="12" s="1"/>
  <c r="HX27" i="12"/>
  <c r="HX26" i="12" s="1"/>
  <c r="HW27" i="12"/>
  <c r="HW26" i="12" s="1"/>
  <c r="HV27" i="12"/>
  <c r="HV26" i="12" s="1"/>
  <c r="HU27" i="12"/>
  <c r="HU26" i="12" s="1"/>
  <c r="HT27" i="12"/>
  <c r="HT26" i="12" s="1"/>
  <c r="HS27" i="12"/>
  <c r="HS26" i="12" s="1"/>
  <c r="HR27" i="12"/>
  <c r="HR26" i="12" s="1"/>
  <c r="HQ27" i="12"/>
  <c r="HQ26" i="12" s="1"/>
  <c r="HP27" i="12"/>
  <c r="HP26" i="12" s="1"/>
  <c r="HO27" i="12"/>
  <c r="HO26" i="12" s="1"/>
  <c r="HN27" i="12"/>
  <c r="HN26" i="12" s="1"/>
  <c r="HM27" i="12"/>
  <c r="HM26" i="12" s="1"/>
  <c r="HL27" i="12"/>
  <c r="HL26" i="12" s="1"/>
  <c r="HK27" i="12"/>
  <c r="HK26" i="12" s="1"/>
  <c r="HJ27" i="12"/>
  <c r="HJ26" i="12" s="1"/>
  <c r="HI27" i="12"/>
  <c r="HI26" i="12" s="1"/>
  <c r="HH27" i="12"/>
  <c r="HH26" i="12" s="1"/>
  <c r="HG27" i="12"/>
  <c r="HG26" i="12" s="1"/>
  <c r="HF27" i="12"/>
  <c r="HF26" i="12" s="1"/>
  <c r="HE27" i="12"/>
  <c r="HE26" i="12" s="1"/>
  <c r="HD27" i="12"/>
  <c r="HD26" i="12" s="1"/>
  <c r="HC27" i="12"/>
  <c r="HC26" i="12" s="1"/>
  <c r="HB27" i="12"/>
  <c r="HB26" i="12" s="1"/>
  <c r="HA27" i="12"/>
  <c r="HA26" i="12" s="1"/>
  <c r="GZ27" i="12"/>
  <c r="GZ26" i="12" s="1"/>
  <c r="GY27" i="12"/>
  <c r="GY26" i="12" s="1"/>
  <c r="GX27" i="12"/>
  <c r="GX26" i="12" s="1"/>
  <c r="GW27" i="12"/>
  <c r="GW26" i="12" s="1"/>
  <c r="GV27" i="12"/>
  <c r="GV26" i="12" s="1"/>
  <c r="GU27" i="12"/>
  <c r="GU26" i="12" s="1"/>
  <c r="GT27" i="12"/>
  <c r="GT26" i="12" s="1"/>
  <c r="GS27" i="12"/>
  <c r="GS26" i="12" s="1"/>
  <c r="GR27" i="12"/>
  <c r="GR26" i="12" s="1"/>
  <c r="GQ27" i="12"/>
  <c r="GQ26" i="12" s="1"/>
  <c r="GP27" i="12"/>
  <c r="GP26" i="12" s="1"/>
  <c r="GO27" i="12"/>
  <c r="GO26" i="12" s="1"/>
  <c r="GN27" i="12"/>
  <c r="GN26" i="12" s="1"/>
  <c r="GM27" i="12"/>
  <c r="GM26" i="12" s="1"/>
  <c r="GL27" i="12"/>
  <c r="GL26" i="12" s="1"/>
  <c r="GK27" i="12"/>
  <c r="GK26" i="12" s="1"/>
  <c r="GJ27" i="12"/>
  <c r="GJ26" i="12" s="1"/>
  <c r="GI27" i="12"/>
  <c r="GI26" i="12" s="1"/>
  <c r="GH27" i="12"/>
  <c r="GH26" i="12" s="1"/>
  <c r="GG27" i="12"/>
  <c r="GG26" i="12" s="1"/>
  <c r="GF27" i="12"/>
  <c r="GF26" i="12" s="1"/>
  <c r="GE27" i="12"/>
  <c r="GE26" i="12" s="1"/>
  <c r="GD27" i="12"/>
  <c r="GD26" i="12" s="1"/>
  <c r="GC27" i="12"/>
  <c r="GC26" i="12" s="1"/>
  <c r="GB27" i="12"/>
  <c r="GB26" i="12" s="1"/>
  <c r="GA27" i="12"/>
  <c r="GA26" i="12" s="1"/>
  <c r="FZ27" i="12"/>
  <c r="FZ26" i="12" s="1"/>
  <c r="FY27" i="12"/>
  <c r="FY26" i="12" s="1"/>
  <c r="FX27" i="12"/>
  <c r="FX26" i="12" s="1"/>
  <c r="FW27" i="12"/>
  <c r="FW26" i="12" s="1"/>
  <c r="FV27" i="12"/>
  <c r="FV26" i="12" s="1"/>
  <c r="FU27" i="12"/>
  <c r="FU26" i="12" s="1"/>
  <c r="FT27" i="12"/>
  <c r="FT26" i="12" s="1"/>
  <c r="FS27" i="12"/>
  <c r="FS26" i="12" s="1"/>
  <c r="FR27" i="12"/>
  <c r="FR26" i="12" s="1"/>
  <c r="FQ27" i="12"/>
  <c r="FQ26" i="12" s="1"/>
  <c r="FP27" i="12"/>
  <c r="FP26" i="12" s="1"/>
  <c r="FO27" i="12"/>
  <c r="FO26" i="12" s="1"/>
  <c r="FN27" i="12"/>
  <c r="FN26" i="12" s="1"/>
  <c r="FM27" i="12"/>
  <c r="FM26" i="12" s="1"/>
  <c r="FL27" i="12"/>
  <c r="FL26" i="12" s="1"/>
  <c r="FK27" i="12"/>
  <c r="FK26" i="12" s="1"/>
  <c r="FJ27" i="12"/>
  <c r="FJ26" i="12" s="1"/>
  <c r="FI27" i="12"/>
  <c r="FI26" i="12" s="1"/>
  <c r="FH27" i="12"/>
  <c r="FH26" i="12" s="1"/>
  <c r="FG27" i="12"/>
  <c r="FG26" i="12" s="1"/>
  <c r="FF27" i="12"/>
  <c r="FF26" i="12" s="1"/>
  <c r="FE27" i="12"/>
  <c r="FE26" i="12" s="1"/>
  <c r="FD27" i="12"/>
  <c r="FD26" i="12" s="1"/>
  <c r="FC27" i="12"/>
  <c r="FC26" i="12" s="1"/>
  <c r="FB27" i="12"/>
  <c r="FB26" i="12" s="1"/>
  <c r="FA27" i="12"/>
  <c r="FA26" i="12" s="1"/>
  <c r="EZ27" i="12"/>
  <c r="EZ26" i="12" s="1"/>
  <c r="EY27" i="12"/>
  <c r="EY26" i="12" s="1"/>
  <c r="EX27" i="12"/>
  <c r="EX26" i="12" s="1"/>
  <c r="EW27" i="12"/>
  <c r="EW26" i="12" s="1"/>
  <c r="EV27" i="12"/>
  <c r="EV26" i="12" s="1"/>
  <c r="EU27" i="12"/>
  <c r="EU26" i="12" s="1"/>
  <c r="ET27" i="12"/>
  <c r="ET26" i="12" s="1"/>
  <c r="ES27" i="12"/>
  <c r="ES26" i="12" s="1"/>
  <c r="ER27" i="12"/>
  <c r="ER26" i="12" s="1"/>
  <c r="EQ27" i="12"/>
  <c r="EQ26" i="12" s="1"/>
  <c r="EP27" i="12"/>
  <c r="EP26" i="12" s="1"/>
  <c r="EO27" i="12"/>
  <c r="EO26" i="12" s="1"/>
  <c r="EN27" i="12"/>
  <c r="EN26" i="12" s="1"/>
  <c r="EM27" i="12"/>
  <c r="EM26" i="12" s="1"/>
  <c r="EL27" i="12"/>
  <c r="EL26" i="12" s="1"/>
  <c r="EK27" i="12"/>
  <c r="EK26" i="12" s="1"/>
  <c r="EJ27" i="12"/>
  <c r="EJ26" i="12" s="1"/>
  <c r="EI27" i="12"/>
  <c r="EI26" i="12" s="1"/>
  <c r="EH27" i="12"/>
  <c r="EH26" i="12" s="1"/>
  <c r="EG27" i="12"/>
  <c r="EG26" i="12" s="1"/>
  <c r="EF27" i="12"/>
  <c r="EF26" i="12" s="1"/>
  <c r="EE27" i="12"/>
  <c r="EE26" i="12" s="1"/>
  <c r="ED27" i="12"/>
  <c r="ED26" i="12" s="1"/>
  <c r="EC27" i="12"/>
  <c r="EC26" i="12" s="1"/>
  <c r="EB27" i="12"/>
  <c r="EB26" i="12" s="1"/>
  <c r="EA27" i="12"/>
  <c r="EA26" i="12" s="1"/>
  <c r="DZ27" i="12"/>
  <c r="DZ26" i="12" s="1"/>
  <c r="DY27" i="12"/>
  <c r="DY26" i="12" s="1"/>
  <c r="DX27" i="12"/>
  <c r="DX26" i="12" s="1"/>
  <c r="DW27" i="12"/>
  <c r="DW26" i="12" s="1"/>
  <c r="DV27" i="12"/>
  <c r="DV26" i="12" s="1"/>
  <c r="DU27" i="12"/>
  <c r="DU26" i="12" s="1"/>
  <c r="DT27" i="12"/>
  <c r="DT26" i="12" s="1"/>
  <c r="DS27" i="12"/>
  <c r="DS26" i="12" s="1"/>
  <c r="DR27" i="12"/>
  <c r="DR26" i="12" s="1"/>
  <c r="DQ27" i="12"/>
  <c r="DQ26" i="12" s="1"/>
  <c r="DP27" i="12"/>
  <c r="DP26" i="12" s="1"/>
  <c r="DO27" i="12"/>
  <c r="DO26" i="12" s="1"/>
  <c r="DN27" i="12"/>
  <c r="DN26" i="12" s="1"/>
  <c r="DM27" i="12"/>
  <c r="DM26" i="12" s="1"/>
  <c r="DL27" i="12"/>
  <c r="DL26" i="12" s="1"/>
  <c r="DK27" i="12"/>
  <c r="DK26" i="12" s="1"/>
  <c r="DJ27" i="12"/>
  <c r="DJ26" i="12" s="1"/>
  <c r="DI27" i="12"/>
  <c r="DI26" i="12" s="1"/>
  <c r="DH27" i="12"/>
  <c r="DH26" i="12" s="1"/>
  <c r="DG27" i="12"/>
  <c r="DG26" i="12" s="1"/>
  <c r="DF27" i="12"/>
  <c r="DF26" i="12" s="1"/>
  <c r="DE27" i="12"/>
  <c r="DE26" i="12" s="1"/>
  <c r="DD27" i="12"/>
  <c r="DD26" i="12" s="1"/>
  <c r="DC27" i="12"/>
  <c r="DC26" i="12" s="1"/>
  <c r="DB27" i="12"/>
  <c r="DB26" i="12" s="1"/>
  <c r="DA27" i="12"/>
  <c r="DA26" i="12" s="1"/>
  <c r="CZ27" i="12"/>
  <c r="CZ26" i="12" s="1"/>
  <c r="CY27" i="12"/>
  <c r="CY26" i="12" s="1"/>
  <c r="CX27" i="12"/>
  <c r="CX26" i="12" s="1"/>
  <c r="CW27" i="12"/>
  <c r="CW26" i="12" s="1"/>
  <c r="CV27" i="12"/>
  <c r="CV26" i="12" s="1"/>
  <c r="CU27" i="12"/>
  <c r="CU26" i="12" s="1"/>
  <c r="CT27" i="12"/>
  <c r="CT26" i="12" s="1"/>
  <c r="CS27" i="12"/>
  <c r="CS26" i="12" s="1"/>
  <c r="CR27" i="12"/>
  <c r="CR26" i="12" s="1"/>
  <c r="CQ27" i="12"/>
  <c r="CQ26" i="12" s="1"/>
  <c r="CP27" i="12"/>
  <c r="CP26" i="12" s="1"/>
  <c r="CO27" i="12"/>
  <c r="CO26" i="12" s="1"/>
  <c r="CN27" i="12"/>
  <c r="CN26" i="12" s="1"/>
  <c r="CM27" i="12"/>
  <c r="CM26" i="12" s="1"/>
  <c r="CL27" i="12"/>
  <c r="CL26" i="12" s="1"/>
  <c r="CK27" i="12"/>
  <c r="CK26" i="12" s="1"/>
  <c r="CJ27" i="12"/>
  <c r="CJ26" i="12" s="1"/>
  <c r="CI27" i="12"/>
  <c r="CI26" i="12" s="1"/>
  <c r="CH27" i="12"/>
  <c r="CH26" i="12" s="1"/>
  <c r="CG27" i="12"/>
  <c r="CG26" i="12" s="1"/>
  <c r="CF27" i="12"/>
  <c r="CF26" i="12" s="1"/>
  <c r="CE27" i="12"/>
  <c r="CE26" i="12" s="1"/>
  <c r="CD27" i="12"/>
  <c r="CD26" i="12" s="1"/>
  <c r="CC27" i="12"/>
  <c r="CC26" i="12" s="1"/>
  <c r="CB27" i="12"/>
  <c r="CB26" i="12" s="1"/>
  <c r="CA27" i="12"/>
  <c r="CA26" i="12" s="1"/>
  <c r="BZ27" i="12"/>
  <c r="BZ26" i="12" s="1"/>
  <c r="BY27" i="12"/>
  <c r="BY26" i="12" s="1"/>
  <c r="BX27" i="12"/>
  <c r="BX26" i="12" s="1"/>
  <c r="BW27" i="12"/>
  <c r="BW26" i="12" s="1"/>
  <c r="BV27" i="12"/>
  <c r="BV26" i="12" s="1"/>
  <c r="BU27" i="12"/>
  <c r="BU26" i="12" s="1"/>
  <c r="BT27" i="12"/>
  <c r="BT26" i="12" s="1"/>
  <c r="BS27" i="12"/>
  <c r="BS26" i="12" s="1"/>
  <c r="BR27" i="12"/>
  <c r="BR26" i="12" s="1"/>
  <c r="BQ27" i="12"/>
  <c r="BQ26" i="12" s="1"/>
  <c r="BP27" i="12"/>
  <c r="BP26" i="12" s="1"/>
  <c r="BO27" i="12"/>
  <c r="BO26" i="12" s="1"/>
  <c r="BN27" i="12"/>
  <c r="BN26" i="12" s="1"/>
  <c r="BM27" i="12"/>
  <c r="BM26" i="12" s="1"/>
  <c r="BL27" i="12"/>
  <c r="BL26" i="12" s="1"/>
  <c r="BK27" i="12"/>
  <c r="BK26" i="12" s="1"/>
  <c r="BJ27" i="12"/>
  <c r="BJ26" i="12" s="1"/>
  <c r="BI27" i="12"/>
  <c r="BI26" i="12" s="1"/>
  <c r="BH27" i="12"/>
  <c r="BH26" i="12" s="1"/>
  <c r="BG27" i="12"/>
  <c r="BG26" i="12" s="1"/>
  <c r="BF27" i="12"/>
  <c r="BF26" i="12" s="1"/>
  <c r="BE27" i="12"/>
  <c r="BE26" i="12" s="1"/>
  <c r="BD27" i="12"/>
  <c r="BD26" i="12" s="1"/>
  <c r="BC27" i="12"/>
  <c r="BC26" i="12" s="1"/>
  <c r="BB27" i="12"/>
  <c r="BB26" i="12" s="1"/>
  <c r="BA27" i="12"/>
  <c r="BA26" i="12" s="1"/>
  <c r="AZ27" i="12"/>
  <c r="AZ26" i="12" s="1"/>
  <c r="AY27" i="12"/>
  <c r="AY26" i="12" s="1"/>
  <c r="AX27" i="12"/>
  <c r="AX26" i="12" s="1"/>
  <c r="AW27" i="12"/>
  <c r="AW26" i="12" s="1"/>
  <c r="AV27" i="12"/>
  <c r="AV26" i="12" s="1"/>
  <c r="AU27" i="12"/>
  <c r="AU26" i="12" s="1"/>
  <c r="AT27" i="12"/>
  <c r="AT26" i="12" s="1"/>
  <c r="AS27" i="12"/>
  <c r="AS26" i="12" s="1"/>
  <c r="AR27" i="12"/>
  <c r="AR26" i="12" s="1"/>
  <c r="AQ27" i="12"/>
  <c r="AQ26" i="12" s="1"/>
  <c r="AP27" i="12"/>
  <c r="AP26" i="12" s="1"/>
  <c r="AO27" i="12"/>
  <c r="AO26" i="12" s="1"/>
  <c r="AN27" i="12"/>
  <c r="AN26" i="12" s="1"/>
  <c r="AM27" i="12"/>
  <c r="AM26" i="12" s="1"/>
  <c r="AL27" i="12"/>
  <c r="AL26" i="12" s="1"/>
  <c r="AK27" i="12"/>
  <c r="AK26" i="12" s="1"/>
  <c r="AJ27" i="12"/>
  <c r="AJ26" i="12" s="1"/>
  <c r="AI27" i="12"/>
  <c r="AI26" i="12" s="1"/>
  <c r="AH27" i="12"/>
  <c r="AH26" i="12" s="1"/>
  <c r="AG27" i="12"/>
  <c r="AG26" i="12" s="1"/>
  <c r="AF27" i="12"/>
  <c r="AF26" i="12" s="1"/>
  <c r="AE27" i="12"/>
  <c r="AE26" i="12" s="1"/>
  <c r="AD27" i="12"/>
  <c r="AD26" i="12" s="1"/>
  <c r="AC27" i="12"/>
  <c r="AC26" i="12" s="1"/>
  <c r="AB27" i="12"/>
  <c r="AB26" i="12" s="1"/>
  <c r="AA27" i="12"/>
  <c r="AA26" i="12" s="1"/>
  <c r="Z27" i="12"/>
  <c r="Z26" i="12" s="1"/>
  <c r="Y27" i="12"/>
  <c r="Y26" i="12" s="1"/>
  <c r="X27" i="12"/>
  <c r="X26" i="12" s="1"/>
  <c r="W27" i="12"/>
  <c r="W26" i="12" s="1"/>
  <c r="V27" i="12"/>
  <c r="V26" i="12" s="1"/>
  <c r="U27" i="12"/>
  <c r="U26" i="12" s="1"/>
  <c r="T27" i="12"/>
  <c r="T26" i="12" s="1"/>
  <c r="S27" i="12"/>
  <c r="S26" i="12" s="1"/>
  <c r="R27" i="12"/>
  <c r="R26" i="12" s="1"/>
  <c r="Q27" i="12"/>
  <c r="Q26" i="12" s="1"/>
  <c r="P27" i="12"/>
  <c r="P26" i="12" s="1"/>
  <c r="O27" i="12"/>
  <c r="O26" i="12" s="1"/>
  <c r="N27" i="12"/>
  <c r="N26" i="12" s="1"/>
  <c r="M27" i="12"/>
  <c r="M26" i="12" s="1"/>
  <c r="L27" i="12"/>
  <c r="L26" i="12" s="1"/>
  <c r="K27" i="12"/>
  <c r="K26" i="12" s="1"/>
  <c r="J27" i="12"/>
  <c r="J26" i="12" s="1"/>
  <c r="I27" i="12"/>
  <c r="I26" i="12" s="1"/>
  <c r="H27" i="12"/>
  <c r="H26" i="12" s="1"/>
  <c r="G27" i="12"/>
  <c r="G26" i="12" s="1"/>
  <c r="F27" i="12"/>
  <c r="F26" i="12" s="1"/>
  <c r="E27" i="12"/>
  <c r="E26" i="12" s="1"/>
  <c r="D27" i="12"/>
  <c r="D26" i="12" s="1"/>
  <c r="C27" i="12"/>
  <c r="C26" i="12" s="1"/>
  <c r="B27" i="12"/>
  <c r="B26" i="12" s="1"/>
  <c r="A27" i="12"/>
  <c r="A26" i="12" s="1"/>
  <c r="B19" i="12"/>
  <c r="E18" i="12"/>
  <c r="B17" i="12"/>
  <c r="A14" i="12"/>
  <c r="B14" i="12" s="1"/>
  <c r="A13" i="12"/>
  <c r="B13" i="12" s="1"/>
  <c r="A12" i="12"/>
  <c r="B12" i="12" s="1"/>
  <c r="D217" i="1"/>
  <c r="D208" i="1"/>
  <c r="D211" i="1"/>
  <c r="B17" i="16" s="1"/>
  <c r="F6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perryr</author>
  </authors>
  <commentList>
    <comment ref="C199" authorId="0" shapeId="0" xr:uid="{00000000-0006-0000-0100-000001000000}">
      <text>
        <r>
          <rPr>
            <b/>
            <sz val="8"/>
            <color indexed="81"/>
            <rFont val="Tahoma"/>
            <family val="2"/>
          </rPr>
          <t xml:space="preserve">ONS Economic Survey Division:
</t>
        </r>
        <r>
          <rPr>
            <sz val="8"/>
            <color indexed="81"/>
            <rFont val="Tahoma"/>
            <family val="2"/>
          </rPr>
          <t>These are refunds that, with permission from Her Majesty's Revenue and Customs, have been paid or received direct to or from the immediate foreign affiliate company or branch under the UK double taxation agreements with other countries.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Paul Furey</author>
    <author>perryr</author>
    <author>Clayton, Gemma</author>
    <author>Satherley, Rob</author>
    <author>John, Marc</author>
    <author>Jones, Rachel</author>
    <author>Mallett, Lee</author>
  </authors>
  <commentList>
    <comment ref="C5" authorId="0" shapeId="0" xr:uid="{FDB99C4E-433F-4D8E-B252-33D68C790938}">
      <text>
        <r>
          <rPr>
            <b/>
            <sz val="9"/>
            <color indexed="81"/>
            <rFont val="Tahoma"/>
            <family val="2"/>
          </rPr>
          <t xml:space="preserve">ONS Economic Survey Division:
</t>
        </r>
        <r>
          <rPr>
            <sz val="9"/>
            <color indexed="81"/>
            <rFont val="Tahoma"/>
            <family val="2"/>
          </rPr>
          <t>Company legal name. Mandatory.
Don't use ',' or '|'.</t>
        </r>
      </text>
    </comment>
    <comment ref="C6" authorId="0" shapeId="0" xr:uid="{394078AD-A347-47A8-9062-14BE0A7CF24D}">
      <text>
        <r>
          <rPr>
            <b/>
            <sz val="9"/>
            <color indexed="81"/>
            <rFont val="Tahoma"/>
            <family val="2"/>
          </rPr>
          <t xml:space="preserve">ONS Economic Survey Division:
</t>
        </r>
        <r>
          <rPr>
            <sz val="9"/>
            <color indexed="81"/>
            <rFont val="Tahoma"/>
            <family val="2"/>
          </rPr>
          <t>Contact name. Mandatory.</t>
        </r>
      </text>
    </comment>
    <comment ref="C7" authorId="0" shapeId="0" xr:uid="{C51F146F-4F11-4982-8C66-768E123FDBC9}">
      <text>
        <r>
          <rPr>
            <b/>
            <sz val="9"/>
            <color indexed="81"/>
            <rFont val="Tahoma"/>
            <family val="2"/>
          </rPr>
          <t xml:space="preserve">ONS Economic Survey Division:
</t>
        </r>
        <r>
          <rPr>
            <sz val="9"/>
            <color indexed="81"/>
            <rFont val="Tahoma"/>
            <family val="2"/>
          </rPr>
          <t>Telephone number.</t>
        </r>
        <r>
          <rPr>
            <b/>
            <sz val="9"/>
            <color indexed="81"/>
            <rFont val="Tahoma"/>
            <family val="2"/>
          </rPr>
          <t xml:space="preserve">
</t>
        </r>
        <r>
          <rPr>
            <sz val="9"/>
            <color indexed="81"/>
            <rFont val="Tahoma"/>
            <family val="2"/>
          </rPr>
          <t>Mandatory.</t>
        </r>
      </text>
    </comment>
    <comment ref="C9" authorId="0" shapeId="0" xr:uid="{DDF7BFEE-9528-4E19-91FB-F1DBE8EE969E}">
      <text>
        <r>
          <rPr>
            <b/>
            <sz val="9"/>
            <color indexed="81"/>
            <rFont val="Tahoma"/>
            <family val="2"/>
          </rPr>
          <t xml:space="preserve">ONS Economic Survey Division:
</t>
        </r>
        <r>
          <rPr>
            <sz val="9"/>
            <color indexed="81"/>
            <rFont val="Tahoma"/>
            <family val="2"/>
          </rPr>
          <t>E-mail.</t>
        </r>
        <r>
          <rPr>
            <b/>
            <sz val="9"/>
            <color indexed="81"/>
            <rFont val="Tahoma"/>
            <family val="2"/>
          </rPr>
          <t xml:space="preserve">
</t>
        </r>
        <r>
          <rPr>
            <sz val="9"/>
            <color indexed="81"/>
            <rFont val="Tahoma"/>
            <family val="2"/>
          </rPr>
          <t>Mandatory.</t>
        </r>
      </text>
    </comment>
    <comment ref="C16" authorId="0" shapeId="0" xr:uid="{00000000-0006-0000-0200-000005000000}">
      <text>
        <r>
          <rPr>
            <b/>
            <sz val="9"/>
            <color indexed="81"/>
            <rFont val="Tahoma"/>
            <family val="2"/>
          </rPr>
          <t xml:space="preserve">ONS Economic Survey Division:
</t>
        </r>
        <r>
          <rPr>
            <sz val="9"/>
            <color indexed="81"/>
            <rFont val="Tahoma"/>
            <family val="2"/>
          </rPr>
          <t>The majority of the year you are supplying data for should be within the year we have specified. We cannot accept data relating to earlier years as such a return would distort the final Balance of Payments results.</t>
        </r>
      </text>
    </comment>
    <comment ref="C17" authorId="0" shapeId="0" xr:uid="{00000000-0006-0000-0200-000006000000}">
      <text>
        <r>
          <rPr>
            <b/>
            <sz val="9"/>
            <color indexed="81"/>
            <rFont val="Tahoma"/>
            <family val="2"/>
          </rPr>
          <t xml:space="preserve">ONS Economic Survey Division:
</t>
        </r>
        <r>
          <rPr>
            <sz val="9"/>
            <color indexed="81"/>
            <rFont val="Tahoma"/>
            <family val="2"/>
          </rPr>
          <t xml:space="preserve">The majority of the year you are supplying data for should be within the year we have specified. We cannot accept data relating to earlier years as such a return would distort the final Balance of Payments results. </t>
        </r>
      </text>
    </comment>
    <comment ref="C18" authorId="0" shapeId="0" xr:uid="{00000000-0006-0000-0200-000007000000}">
      <text>
        <r>
          <rPr>
            <b/>
            <sz val="9"/>
            <color indexed="81"/>
            <rFont val="Tahoma"/>
            <family val="2"/>
          </rPr>
          <t xml:space="preserve">ONS Economic Survey Division:
</t>
        </r>
        <r>
          <rPr>
            <sz val="9"/>
            <color indexed="81"/>
            <rFont val="Tahoma"/>
            <family val="2"/>
          </rPr>
          <t>The ONS use this to correlate the quarterly and annual datasets prepared from your data.</t>
        </r>
      </text>
    </comment>
    <comment ref="C19" authorId="0" shapeId="0" xr:uid="{00000000-0006-0000-0200-000008000000}">
      <text>
        <r>
          <rPr>
            <b/>
            <sz val="9"/>
            <color indexed="81"/>
            <rFont val="Tahoma"/>
            <family val="2"/>
          </rPr>
          <t xml:space="preserve">ONS Economic Survey Division:
</t>
        </r>
        <r>
          <rPr>
            <sz val="9"/>
            <color indexed="81"/>
            <rFont val="Tahoma"/>
            <family val="2"/>
          </rPr>
          <t>If the UK company is quoted or listed on the London Stock Exchange please select the appropriate answer from the dropdown list: 'Yes (quoted affiliate)', 'No (unquoted affiliate)' or 'N/A (branch)'.</t>
        </r>
      </text>
    </comment>
    <comment ref="C26" authorId="1" shapeId="0" xr:uid="{00000000-0006-0000-0200-000009000000}">
      <text>
        <r>
          <rPr>
            <b/>
            <sz val="9"/>
            <color indexed="81"/>
            <rFont val="Tahoma"/>
            <family val="2"/>
          </rPr>
          <t xml:space="preserve">ONS Economic Survey Division:
</t>
        </r>
        <r>
          <rPr>
            <sz val="9"/>
            <color indexed="81"/>
            <rFont val="Tahoma"/>
            <family val="2"/>
          </rPr>
          <t>If you have more than one ultimate parent please contact the ONS.
Don’t use ‘,’ or ‘|’.</t>
        </r>
      </text>
    </comment>
    <comment ref="C27" authorId="0" shapeId="0" xr:uid="{00000000-0006-0000-0200-00000A000000}">
      <text>
        <r>
          <rPr>
            <b/>
            <sz val="9"/>
            <color indexed="81"/>
            <rFont val="Tahoma"/>
            <family val="2"/>
          </rPr>
          <t xml:space="preserve">ONS Economic Survey Division:
</t>
        </r>
        <r>
          <rPr>
            <sz val="9"/>
            <color indexed="81"/>
            <rFont val="Tahoma"/>
            <family val="2"/>
          </rPr>
          <t>Residence is defined in paragraph 73 of the International Monetary Fund Balance of Payments Manual 5 as follows: ‘An enterprise is said to have a centre of economic interest and to be a resident unit of a country (economic territory) when the enterprise is engaged in a significant amount of production of goods and/or services there or when the enterprise owns land or buildings located there. The enterprise must maintain at least one production establishment in the country and must plan to operate the establishment indefinitely or over a long period of time’. Please note that in this context 'production' refers to all forms of economic activity - not simply the production of goods. This country must be outside of the United Kingdom, but can include the Isle of Man, Jersey, Guernsey or any of the other Channel Islands.</t>
        </r>
      </text>
    </comment>
    <comment ref="C28" authorId="2" shapeId="0" xr:uid="{67F77D25-EEE9-4799-9E9B-1F0146F5FA7E}">
      <text>
        <r>
          <rPr>
            <b/>
            <sz val="9"/>
            <color indexed="81"/>
            <rFont val="Tahoma"/>
            <family val="2"/>
          </rPr>
          <t xml:space="preserve">ONS Economic Survey Division:
</t>
        </r>
        <r>
          <rPr>
            <sz val="9"/>
            <color indexed="81"/>
            <rFont val="Tahoma"/>
            <family val="2"/>
          </rPr>
          <t>The primary industry sector codes are as defined in the 'UK Standard Industrial Classification of Economic Activities 2007' published by ONS. There are some subdivisions for the banking and security dealer sectors. 
See ONS web site for comprehensive classification list: https://www.ons.gov.uk/methodology/classificationsandstandards/ukstandardindustrialclassificationofeconomicactivities/uksic2007
If you require an SIC code, please see the resources available on the above page, including the SIC Main Volume (PDF 1,294 KB), Index (XLS 2,919 KB) and Interactive Hierarchy.</t>
        </r>
      </text>
    </comment>
    <comment ref="C38" authorId="3" shapeId="0" xr:uid="{4C3D1B04-411C-48A5-958C-71B554FCD0D7}">
      <text>
        <r>
          <rPr>
            <b/>
            <sz val="9"/>
            <color indexed="81"/>
            <rFont val="Tahoma"/>
            <family val="2"/>
          </rPr>
          <t xml:space="preserve">ONS Economic Survey Division:
</t>
        </r>
        <r>
          <rPr>
            <sz val="9"/>
            <color indexed="81"/>
            <rFont val="Tahoma"/>
            <family val="2"/>
          </rPr>
          <t>Company legal name. Don’t use ‘,’ or ‘|’.</t>
        </r>
        <r>
          <rPr>
            <sz val="9"/>
            <color indexed="81"/>
            <rFont val="Tahoma"/>
            <family val="2"/>
          </rPr>
          <t xml:space="preserve">
</t>
        </r>
      </text>
    </comment>
    <comment ref="C40" authorId="0" shapeId="0" xr:uid="{00000000-0006-0000-0200-00000C000000}">
      <text>
        <r>
          <rPr>
            <b/>
            <sz val="9"/>
            <color indexed="81"/>
            <rFont val="Tahoma"/>
            <family val="2"/>
          </rPr>
          <t xml:space="preserve">ONS Economic Survey Division:
</t>
        </r>
        <r>
          <rPr>
            <sz val="9"/>
            <color indexed="81"/>
            <rFont val="Tahoma"/>
            <family val="2"/>
          </rPr>
          <t>In FDI terms, an overseas holding company is defined as a company set up for purposes of passing investments through the resident country rather than being the primary destination of such investment.</t>
        </r>
      </text>
    </comment>
    <comment ref="C41" authorId="0" shapeId="0" xr:uid="{00000000-0006-0000-0200-00000D000000}">
      <text>
        <r>
          <rPr>
            <b/>
            <sz val="9"/>
            <color indexed="81"/>
            <rFont val="Tahoma"/>
            <family val="2"/>
          </rPr>
          <t xml:space="preserve">ONS Economic Survey Division:
</t>
        </r>
        <r>
          <rPr>
            <sz val="9"/>
            <color indexed="81"/>
            <rFont val="Tahoma"/>
            <family val="2"/>
          </rPr>
          <t>Residence is defined in paragraph 73 of the International Monetary Fund Balance of Payments Manual 5 as follows. ‘An enterprise is said to have a centre of economic interest and to be a resident unit of a country (economic territory) when the enterprise is engaged in a significant amount of production of goods and/or services there or when the enterprise owns land or buildings located there. The enterprise must maintain at least one production establishment in the country and must plan to operate the establishment indefinitely or over a long period of time’. Please note that in this context 'production' refers to all forms of economic activity - not simply the production of goods. This country must be outside of the United Kingdom, but can include the Isle of Man, Jersey, Guernsey or any of the other Channel Islands.</t>
        </r>
      </text>
    </comment>
    <comment ref="C42" authorId="0" shapeId="0" xr:uid="{00000000-0006-0000-0200-00000E000000}">
      <text>
        <r>
          <rPr>
            <b/>
            <sz val="9"/>
            <color indexed="81"/>
            <rFont val="Tahoma"/>
            <family val="2"/>
          </rPr>
          <t xml:space="preserve">ONS Economic Survey Division:
</t>
        </r>
        <r>
          <rPr>
            <sz val="9"/>
            <color indexed="81"/>
            <rFont val="Tahoma"/>
            <family val="2"/>
          </rPr>
          <t>The primary industry sector codes are as defined in the 'UK Standard Industrial Classification of Economic Activities 2007' published by ONS. There are some subdivisions for the banking and security dealer sectors. 
See ONS web site for comprehensive classification list: https://www.ons.gov.uk/methodology/classificationsandstandards/ukstandardindustrialclassificationofeconomicactivities/uksic2007
If you require an SIC code, please see the resources available on the above page, including the SIC Main Volume (PDF 1,294 KB), Index (XLS 2,919 KB) and Interactive Hierarchy.</t>
        </r>
      </text>
    </comment>
    <comment ref="C44" authorId="0" shapeId="0" xr:uid="{00000000-0006-0000-0200-00000F000000}">
      <text>
        <r>
          <rPr>
            <b/>
            <sz val="9"/>
            <color indexed="81"/>
            <rFont val="Tahoma"/>
            <family val="2"/>
          </rPr>
          <t xml:space="preserve">ONS Economic Survey Division:
</t>
        </r>
        <r>
          <rPr>
            <sz val="9"/>
            <color indexed="81"/>
            <rFont val="Tahoma"/>
            <family val="2"/>
          </rPr>
          <t xml:space="preserve">This should be between 10% and 100%.
</t>
        </r>
      </text>
    </comment>
    <comment ref="C47" authorId="1" shapeId="0" xr:uid="{00000000-0006-0000-0200-000010000000}">
      <text>
        <r>
          <rPr>
            <b/>
            <sz val="9"/>
            <color indexed="81"/>
            <rFont val="Tahoma"/>
            <family val="2"/>
          </rPr>
          <t xml:space="preserve">ONS Economic Survey Division:
Affiliate
</t>
        </r>
        <r>
          <rPr>
            <sz val="9"/>
            <color indexed="81"/>
            <rFont val="Tahoma"/>
            <family val="2"/>
          </rPr>
          <t xml:space="preserve">Affiliate is used as an umbrella term covering both subsidiaries (where the investor holds more than 50% of the voting power) and associates (where the investor holds between 10% and 50%). An immediate foreign affiliate company is the first foreign (non-UK) affiliate in which your company holds at least 10% of the voting power. Your company is a foreign affiliate if a foreign company holds at least 10% of your voting power.
</t>
        </r>
        <r>
          <rPr>
            <b/>
            <sz val="9"/>
            <color indexed="81"/>
            <rFont val="Tahoma"/>
            <family val="2"/>
          </rPr>
          <t xml:space="preserve">
Foreign Fellow Enterprise
</t>
        </r>
        <r>
          <rPr>
            <sz val="9"/>
            <color indexed="81"/>
            <rFont val="Tahoma"/>
            <family val="2"/>
          </rPr>
          <t>A foreign fellow enterprise is a foreign company with whom you have an equity or debt relationship and share the same ultimate parent company. The ultimate parent company must have 10% or more voting power in one of the fellow enterprises. Neither fellow enterprise company owns more than 10% voting power in the other fellow enterprise.</t>
        </r>
        <r>
          <rPr>
            <b/>
            <sz val="9"/>
            <color indexed="81"/>
            <rFont val="Tahoma"/>
            <family val="2"/>
          </rPr>
          <t xml:space="preserve">
Branch</t>
        </r>
        <r>
          <rPr>
            <sz val="9"/>
            <color indexed="81"/>
            <rFont val="Tahoma"/>
            <family val="2"/>
          </rPr>
          <t xml:space="preserve">
For FDI a branch is a permanent establishment but not a separate legal entity. Such establishments should either have a complete set of accounts or be able to compile a meaningful set of accounts, from both an ecomonic and legal viewpoint.</t>
        </r>
      </text>
    </comment>
    <comment ref="C49" authorId="1" shapeId="0" xr:uid="{00000000-0006-0000-0200-000011000000}">
      <text>
        <r>
          <rPr>
            <b/>
            <sz val="9"/>
            <color indexed="81"/>
            <rFont val="Tahoma"/>
            <family val="2"/>
          </rPr>
          <t>ONS Economic Survey Division:</t>
        </r>
        <r>
          <rPr>
            <sz val="8"/>
            <color indexed="81"/>
            <rFont val="Tahoma"/>
            <family val="2"/>
          </rPr>
          <t xml:space="preserve">
</t>
        </r>
        <r>
          <rPr>
            <b/>
            <sz val="9"/>
            <color indexed="81"/>
            <rFont val="Tahoma"/>
            <family val="2"/>
          </rPr>
          <t>Include:</t>
        </r>
        <r>
          <rPr>
            <sz val="9"/>
            <color indexed="81"/>
            <rFont val="Tahoma"/>
            <family val="2"/>
          </rPr>
          <t xml:space="preserve">
  - Interest accrued to or from this UK affiliate company.
  - Profits and losses after accounting for depreciation.
  - UK taxes charged on profits (corporation tax).
  - Ordinary and exceptional dividends paid, i.e. do not deduct those from reported profit or loss figures for this question (ordinary dividends should be repeated in question 22).
</t>
        </r>
        <r>
          <rPr>
            <b/>
            <sz val="9"/>
            <color indexed="81"/>
            <rFont val="Tahoma"/>
            <family val="2"/>
          </rPr>
          <t>Exclude:</t>
        </r>
        <r>
          <rPr>
            <sz val="9"/>
            <color indexed="81"/>
            <rFont val="Tahoma"/>
            <family val="2"/>
          </rPr>
          <t xml:space="preserve">
  - Deferred taxation.
  - Realised and or unrealised capital increases or decreases made by the company.
  - Increases or decreases arising from valuation changes such as inventory write-offs.
  - Provisions for bad debts.
  - Costs of reorganisation or restructuring which have any material effect on the nature of the operation.</t>
        </r>
      </text>
    </comment>
    <comment ref="C52" authorId="2" shapeId="0" xr:uid="{D54A64BC-BC74-4D72-A35A-101C292C2622}">
      <text>
        <r>
          <rPr>
            <b/>
            <sz val="9"/>
            <color indexed="81"/>
            <rFont val="Tahoma"/>
            <family val="2"/>
          </rPr>
          <t>ONS Economic Survey Division:</t>
        </r>
        <r>
          <rPr>
            <sz val="9"/>
            <color indexed="81"/>
            <rFont val="Tahoma"/>
            <family val="2"/>
          </rPr>
          <t xml:space="preserve">
</t>
        </r>
        <r>
          <rPr>
            <b/>
            <sz val="9"/>
            <color indexed="81"/>
            <rFont val="Tahoma"/>
            <family val="2"/>
          </rPr>
          <t>Include:</t>
        </r>
        <r>
          <rPr>
            <sz val="9"/>
            <color indexed="81"/>
            <rFont val="Tahoma"/>
            <family val="2"/>
          </rPr>
          <t xml:space="preserve">
  - Interest accrued to or from this UK affiliate company.
  - Profits and losses after accounting for depreciation.
  - UK taxes charged on profits (corporation tax).
  - Ordinary and exceptional dividends paid, i.e. do not deduct those from reported profit or loss figures for this question (ordinary dividends should be repeated in question 22).
</t>
        </r>
        <r>
          <rPr>
            <b/>
            <sz val="9"/>
            <color indexed="81"/>
            <rFont val="Tahoma"/>
            <family val="2"/>
          </rPr>
          <t>Exclude:</t>
        </r>
        <r>
          <rPr>
            <sz val="9"/>
            <color indexed="81"/>
            <rFont val="Tahoma"/>
            <family val="2"/>
          </rPr>
          <t xml:space="preserve">
  - Deferred taxation.
  - Realised and or unrealised capital increases or decreases made by the company.
  - Increases or decreases arising from valuation changes such as inventory write-offs.
  - Provisions for bad debts.
  - Costs of reorganisation or restructuring which have any material effect on the nature of the operation.</t>
        </r>
      </text>
    </comment>
    <comment ref="C53" authorId="2" shapeId="0" xr:uid="{3FD0BA3C-C843-47A2-A4D6-4E19FB439BE5}">
      <text>
        <r>
          <rPr>
            <b/>
            <sz val="9"/>
            <color indexed="81"/>
            <rFont val="Tahoma"/>
            <family val="2"/>
          </rPr>
          <t>ONS Economic Survey Division:</t>
        </r>
        <r>
          <rPr>
            <sz val="9"/>
            <color indexed="81"/>
            <rFont val="Tahoma"/>
            <family val="2"/>
          </rPr>
          <t xml:space="preserve">
Question 18.a asks for the immediate foreign parents share of the UK affiliate company’s consolidated profit. Question 18.a.i asks how the immediate foreign parents share is apportioned to the regions within the UK.  
For example, if the immediate UK affiliate company is based in Wales, then the whole share of the profit is attributed to Wales.  
If the UK affiliates are based in multiple regions, for example one in Scotland and one in London, then the share of the profit would be apportioned to these regions based on the voting share capital. The sum of the regions should equal the value in question 18.a.  
If it is not possible to attribute some, or all, of the data to a UK region, please assign the value to “Value that cannot be attributed to a region” and include a response to 18.a.ii to explain why this is not possible.  
The region breakdowns provided form Level 1 of the Nomenclature of Territorial Units for Statistics (NUTS) classification.  
For more information on which locations are included in each region, please see: https://www.ons.gov.uk/methodology/geography/ukgeographies/eurostat</t>
        </r>
      </text>
    </comment>
    <comment ref="C54" authorId="4" shapeId="0" xr:uid="{FC146EB4-7D2D-4998-95A8-DE0C8C146A9D}">
      <text>
        <r>
          <rPr>
            <b/>
            <sz val="9"/>
            <color indexed="81"/>
            <rFont val="Tahoma"/>
            <family val="2"/>
          </rPr>
          <t>ONS Economic Survey Division:
Include:</t>
        </r>
        <r>
          <rPr>
            <sz val="9"/>
            <color indexed="81"/>
            <rFont val="Tahoma"/>
            <family val="2"/>
          </rPr>
          <t xml:space="preserve">
Tees Valley and Durham  
Northumberland and Tyne and Wear</t>
        </r>
      </text>
    </comment>
    <comment ref="C55" authorId="4" shapeId="0" xr:uid="{9C75715F-9374-4033-AAE6-9BAFA87D1FCD}">
      <text>
        <r>
          <rPr>
            <b/>
            <sz val="9"/>
            <color indexed="81"/>
            <rFont val="Tahoma"/>
            <family val="2"/>
          </rPr>
          <t xml:space="preserve">ONS Economic Survey Division:
Include:
</t>
        </r>
        <r>
          <rPr>
            <sz val="9"/>
            <color indexed="81"/>
            <rFont val="Tahoma"/>
            <family val="2"/>
          </rPr>
          <t>Cumbria  
Cheshire
Greater Manchester
Lancashire
Merseyside</t>
        </r>
      </text>
    </comment>
    <comment ref="C56" authorId="4" shapeId="0" xr:uid="{E61AFA90-93F7-4ECD-9114-9BC63BCC5FEB}">
      <text>
        <r>
          <rPr>
            <b/>
            <sz val="9"/>
            <color indexed="81"/>
            <rFont val="Tahoma"/>
            <family val="2"/>
          </rPr>
          <t xml:space="preserve">ONS Economic Survey Division:
Include:
</t>
        </r>
        <r>
          <rPr>
            <sz val="9"/>
            <color indexed="81"/>
            <rFont val="Tahoma"/>
            <family val="2"/>
          </rPr>
          <t>East Yorkshire and Northern Lincolnshire  
North Yorkshire
South Yorkshire
West Yorkshire</t>
        </r>
      </text>
    </comment>
    <comment ref="C57" authorId="4" shapeId="0" xr:uid="{DDA406ED-BC57-4AE6-9688-CCFDE072868D}">
      <text>
        <r>
          <rPr>
            <b/>
            <sz val="9"/>
            <color indexed="81"/>
            <rFont val="Tahoma"/>
            <family val="2"/>
          </rPr>
          <t xml:space="preserve">ONS Economic Survey Division:
Include:
</t>
        </r>
        <r>
          <rPr>
            <sz val="9"/>
            <color indexed="81"/>
            <rFont val="Tahoma"/>
            <family val="2"/>
          </rPr>
          <t>Derbyshire and Nottinghamshire  
Leicestershire, Rutland and Northamptonshire
Lincolnshire</t>
        </r>
      </text>
    </comment>
    <comment ref="C58" authorId="4" shapeId="0" xr:uid="{5427D41F-C395-4183-B21F-F7B872AF052D}">
      <text>
        <r>
          <rPr>
            <b/>
            <sz val="9"/>
            <color indexed="81"/>
            <rFont val="Tahoma"/>
            <family val="2"/>
          </rPr>
          <t>ONS Economic Survey Division:
Include:</t>
        </r>
        <r>
          <rPr>
            <sz val="9"/>
            <color indexed="81"/>
            <rFont val="Tahoma"/>
            <family val="2"/>
          </rPr>
          <t xml:space="preserve">
Herefordshire, Worcestershire and Warwickshire  
Shropshire and Staffordshire
West Midlands</t>
        </r>
      </text>
    </comment>
    <comment ref="C59" authorId="4" shapeId="0" xr:uid="{8E23CC6E-FFEB-4A72-BFDF-35E10D7FFDFA}">
      <text>
        <r>
          <rPr>
            <b/>
            <sz val="9"/>
            <color indexed="81"/>
            <rFont val="Tahoma"/>
            <family val="2"/>
          </rPr>
          <t xml:space="preserve">ONS Economic Survey Division:
Include:
</t>
        </r>
        <r>
          <rPr>
            <sz val="9"/>
            <color indexed="81"/>
            <rFont val="Tahoma"/>
            <family val="2"/>
          </rPr>
          <t>East Anglia  
Bedfordshire and Hertfordshire
Essex</t>
        </r>
      </text>
    </comment>
    <comment ref="C60" authorId="4" shapeId="0" xr:uid="{4178C6AC-EB4B-486E-9381-EB8B4344CAB1}">
      <text>
        <r>
          <rPr>
            <b/>
            <sz val="9"/>
            <color indexed="81"/>
            <rFont val="Tahoma"/>
            <family val="2"/>
          </rPr>
          <t xml:space="preserve">ONS Economic Survey Division:
Include:
</t>
        </r>
        <r>
          <rPr>
            <sz val="9"/>
            <color indexed="81"/>
            <rFont val="Tahoma"/>
            <family val="2"/>
          </rPr>
          <t>Inner London – West  
Inner London – East
Outer London – East and North East
Outer London – South
Outer London – West and North West</t>
        </r>
      </text>
    </comment>
    <comment ref="C61" authorId="4" shapeId="0" xr:uid="{74047E3E-34E2-41B1-A6D8-39162EC0C4CC}">
      <text>
        <r>
          <rPr>
            <b/>
            <sz val="9"/>
            <color indexed="81"/>
            <rFont val="Tahoma"/>
            <family val="2"/>
          </rPr>
          <t xml:space="preserve">ONS Economic Survey Division:
Include:
</t>
        </r>
        <r>
          <rPr>
            <sz val="9"/>
            <color indexed="81"/>
            <rFont val="Tahoma"/>
            <family val="2"/>
          </rPr>
          <t>Berkshire, Buckinghamshire and Oxfordshire  
Surrey, East and West Sussex
Hampshire and Isle of Wight
Kent</t>
        </r>
      </text>
    </comment>
    <comment ref="C62" authorId="4" shapeId="0" xr:uid="{95A87813-337D-4581-8C06-2B87A3D81AE5}">
      <text>
        <r>
          <rPr>
            <b/>
            <sz val="9"/>
            <color indexed="81"/>
            <rFont val="Tahoma"/>
            <family val="2"/>
          </rPr>
          <t xml:space="preserve">ONS Economic Survey Division:
Include:
</t>
        </r>
        <r>
          <rPr>
            <sz val="9"/>
            <color indexed="81"/>
            <rFont val="Tahoma"/>
            <family val="2"/>
          </rPr>
          <t>Gloucestershire, Wiltshire and Bristol/Bath area  
Dorset and Somerset
Cornwall and Isles of Scilly
Devon</t>
        </r>
      </text>
    </comment>
    <comment ref="C67" authorId="4" shapeId="0" xr:uid="{1DB6355A-9B0B-4044-A16D-A93DE0DC86A6}">
      <text>
        <r>
          <rPr>
            <b/>
            <sz val="9"/>
            <color indexed="81"/>
            <rFont val="Tahoma"/>
            <family val="2"/>
          </rPr>
          <t>ONS Economic Survey Division:</t>
        </r>
        <r>
          <rPr>
            <sz val="9"/>
            <color indexed="81"/>
            <rFont val="Tahoma"/>
            <family val="2"/>
          </rPr>
          <t xml:space="preserve">
If you have entered any value into the 'Value that cannot be attributed to a region' option for 18.a.i, please use this question to explain why.
If you entered 0 for 'Value that cannot be attributed to a region', then you do not need to answer this question.</t>
        </r>
      </text>
    </comment>
    <comment ref="C68" authorId="2" shapeId="0" xr:uid="{10C520EE-70CE-44DF-8DBF-2CB31E17DFCC}">
      <text>
        <r>
          <rPr>
            <b/>
            <sz val="9"/>
            <color indexed="81"/>
            <rFont val="Tahoma"/>
            <family val="2"/>
          </rPr>
          <t xml:space="preserve">ONS Economic Survey Division:
Include:
 </t>
        </r>
        <r>
          <rPr>
            <sz val="9"/>
            <color indexed="81"/>
            <rFont val="Tahoma"/>
            <family val="2"/>
          </rPr>
          <t xml:space="preserve"> - Interest accrued to or from this UK affiliate company.
  - Profits and losses after accounting for depreciation.
  - UK taxes charged on profits (corporation tax).
  - Ordinary and exceptional dividends paid, i.e. do not deduct those from reported profit or loss figures for this question (ordinary dividends should be repeated in question 22).</t>
        </r>
        <r>
          <rPr>
            <b/>
            <sz val="9"/>
            <color indexed="81"/>
            <rFont val="Tahoma"/>
            <family val="2"/>
          </rPr>
          <t xml:space="preserve">
Exclude:
</t>
        </r>
        <r>
          <rPr>
            <sz val="9"/>
            <color indexed="81"/>
            <rFont val="Tahoma"/>
            <family val="2"/>
          </rPr>
          <t xml:space="preserve">  - Deferred taxation.
  - Realised and or unrealised capital increases or decreases made by the company.
  - Increases or decreases arising from valuation changes such as inventory write-offs.
  - Provisions for bad debts.
  - Costs of reorganisation or restructuring which have any material effect on the nature of the operation.</t>
        </r>
      </text>
    </comment>
    <comment ref="C69" authorId="1" shapeId="0" xr:uid="{00000000-0006-0000-0200-000012000000}">
      <text>
        <r>
          <rPr>
            <b/>
            <sz val="9"/>
            <color indexed="81"/>
            <rFont val="Tahoma"/>
            <family val="2"/>
          </rPr>
          <t>ONS Economic Survey Division:</t>
        </r>
        <r>
          <rPr>
            <sz val="9"/>
            <color indexed="81"/>
            <rFont val="Tahoma"/>
            <family val="2"/>
          </rPr>
          <t xml:space="preserve">
</t>
        </r>
        <r>
          <rPr>
            <b/>
            <sz val="9"/>
            <color indexed="81"/>
            <rFont val="Tahoma"/>
            <family val="2"/>
          </rPr>
          <t xml:space="preserve">Include:       </t>
        </r>
        <r>
          <rPr>
            <sz val="9"/>
            <color indexed="81"/>
            <rFont val="Tahoma"/>
            <family val="2"/>
          </rPr>
          <t xml:space="preserve">                                                                                                                                                                                                                                   - Tax withheld on payments to this immediate foreign parent company or head office and foreign affiliates less tax withheld on payments from this immediate foreign parent company and foreign affiliates. 
</t>
        </r>
        <r>
          <rPr>
            <b/>
            <sz val="9"/>
            <color indexed="81"/>
            <rFont val="Tahoma"/>
            <family val="2"/>
          </rPr>
          <t xml:space="preserve">Exclude:       </t>
        </r>
        <r>
          <rPr>
            <sz val="9"/>
            <color indexed="81"/>
            <rFont val="Tahoma"/>
            <family val="2"/>
          </rPr>
          <t xml:space="preserve">       
- Underlying taxes on profits (for example, corporation tax)</t>
        </r>
      </text>
    </comment>
    <comment ref="C70" authorId="1" shapeId="0" xr:uid="{00000000-0006-0000-0200-000013000000}">
      <text>
        <r>
          <rPr>
            <b/>
            <sz val="9"/>
            <color indexed="81"/>
            <rFont val="Tahoma"/>
            <family val="2"/>
          </rPr>
          <t>ONS Economic Survey Division:</t>
        </r>
        <r>
          <rPr>
            <sz val="9"/>
            <color indexed="81"/>
            <rFont val="Tahoma"/>
            <family val="2"/>
          </rPr>
          <t xml:space="preserve">
These are credits that, with permission from Her Majesty's Revenue and Customs, have been paid or received direct to or from the UK affiliate company under the double taxation agreements with other countries.</t>
        </r>
      </text>
    </comment>
    <comment ref="C71" authorId="1" shapeId="0" xr:uid="{00000000-0006-0000-0200-000014000000}">
      <text>
        <r>
          <rPr>
            <b/>
            <sz val="9"/>
            <color indexed="81"/>
            <rFont val="Tahoma"/>
            <family val="2"/>
          </rPr>
          <t>ONS Economic Survey Division:</t>
        </r>
        <r>
          <rPr>
            <sz val="9"/>
            <color indexed="81"/>
            <rFont val="Tahoma"/>
            <family val="2"/>
          </rPr>
          <t xml:space="preserve">
These are refunds that, with permission from Her Majesty's Revenue and Customs, have been paid or received direct to or from the UK affiliate company under the double taxation agreements with other countries.</t>
        </r>
      </text>
    </comment>
    <comment ref="C72" authorId="0" shapeId="0" xr:uid="{00000000-0006-0000-0200-000015000000}">
      <text>
        <r>
          <rPr>
            <b/>
            <sz val="9"/>
            <color indexed="81"/>
            <rFont val="Tahoma"/>
            <family val="2"/>
          </rPr>
          <t xml:space="preserve">ONS Economic Survey Division:
</t>
        </r>
        <r>
          <rPr>
            <sz val="9"/>
            <color indexed="81"/>
            <rFont val="Tahoma"/>
            <family val="2"/>
          </rPr>
          <t>Dividends  - This is a payment made to the shareholders that can be paid out of the profit and loss account or the companies reserves.
If the UK company received a dividend from the foreign parent this should be provided in Question 30a for quoted equity capital or 34a for unquoted equity capital.</t>
        </r>
        <r>
          <rPr>
            <b/>
            <sz val="9"/>
            <color indexed="81"/>
            <rFont val="Tahoma"/>
            <family val="2"/>
          </rPr>
          <t xml:space="preserve">
</t>
        </r>
        <r>
          <rPr>
            <sz val="9"/>
            <color indexed="81"/>
            <rFont val="Tahoma"/>
            <family val="2"/>
          </rPr>
          <t xml:space="preserve">Provide full value of the dividends payable. Do not deduct withholding tax or tax credits from the value.
</t>
        </r>
        <r>
          <rPr>
            <b/>
            <sz val="9"/>
            <color indexed="81"/>
            <rFont val="Tahoma"/>
            <family val="2"/>
          </rPr>
          <t>Exclude:</t>
        </r>
        <r>
          <rPr>
            <sz val="9"/>
            <color indexed="81"/>
            <rFont val="Tahoma"/>
            <family val="2"/>
          </rPr>
          <t xml:space="preserve">
  Exceptional dividends</t>
        </r>
      </text>
    </comment>
    <comment ref="C73" authorId="0" shapeId="0" xr:uid="{00000000-0006-0000-0200-000016000000}">
      <text>
        <r>
          <rPr>
            <b/>
            <sz val="9"/>
            <color indexed="81"/>
            <rFont val="Tahoma"/>
            <family val="2"/>
          </rPr>
          <t xml:space="preserve">ONS Economic Survey Division:
</t>
        </r>
        <r>
          <rPr>
            <sz val="9"/>
            <color indexed="81"/>
            <rFont val="Tahoma"/>
            <family val="2"/>
          </rPr>
          <t>An exceptional dividend is a non-recurring distribution of profit which is unusually large in size or is of an unusual nature. It could be, for instance, due to exceptional profit or financial restructuring of the group. Exceptional dividends are also known as 'Super' dividends or 'Extra' dividends.</t>
        </r>
      </text>
    </comment>
    <comment ref="C74" authorId="0" shapeId="0" xr:uid="{00000000-0006-0000-0200-000017000000}">
      <text>
        <r>
          <rPr>
            <b/>
            <sz val="9"/>
            <color indexed="81"/>
            <rFont val="Tahoma"/>
            <family val="2"/>
          </rPr>
          <t xml:space="preserve">ONS Economic Survey Division:
</t>
        </r>
        <r>
          <rPr>
            <sz val="9"/>
            <color indexed="81"/>
            <rFont val="Tahoma"/>
            <family val="2"/>
          </rPr>
          <t>If not applicable, please leave blank.</t>
        </r>
      </text>
    </comment>
    <comment ref="C75" authorId="2" shapeId="0" xr:uid="{335DDF19-414B-4BAB-893D-C106EC6CC950}">
      <text>
        <r>
          <rPr>
            <b/>
            <sz val="9"/>
            <color indexed="81"/>
            <rFont val="Tahoma"/>
            <family val="2"/>
          </rPr>
          <t>ONS Economic Survey Division:</t>
        </r>
        <r>
          <rPr>
            <sz val="9"/>
            <color indexed="81"/>
            <rFont val="Tahoma"/>
            <family val="2"/>
          </rPr>
          <t xml:space="preserve">
You should answer 'Quoted' if the UK company is quoted on the London Stock Exchange.
If you are reporting for shares that will be unquoted at the end of this period, but were previously quoted shares, please answer 'Unquoted', and include these figures in Section F.
If you are reporting for shares that were made quoted prior to the end of this period, but were previously unquoted shares, please answer 'Quoted', and include these figures in Section E.</t>
        </r>
      </text>
    </comment>
    <comment ref="C77" authorId="0" shapeId="0" xr:uid="{00000000-0006-0000-0200-000018000000}">
      <text>
        <r>
          <rPr>
            <b/>
            <sz val="9"/>
            <color indexed="81"/>
            <rFont val="Tahoma"/>
            <family val="2"/>
          </rPr>
          <t xml:space="preserve">ONS Economic Survey Division:
</t>
        </r>
        <r>
          <rPr>
            <sz val="9"/>
            <color indexed="81"/>
            <rFont val="Tahoma"/>
            <family val="2"/>
          </rPr>
          <t>If you are reporting for shares that will be unquoted at the end of this period, but were previously quoted shares, please include these figures in Question 32, rather than 27.</t>
        </r>
      </text>
    </comment>
    <comment ref="C78" authorId="0" shapeId="0" xr:uid="{00000000-0006-0000-0200-000019000000}">
      <text>
        <r>
          <rPr>
            <b/>
            <sz val="9"/>
            <color indexed="81"/>
            <rFont val="Tahoma"/>
            <family val="2"/>
          </rPr>
          <t xml:space="preserve">ONS Economic Survey Division:
</t>
        </r>
        <r>
          <rPr>
            <sz val="9"/>
            <color indexed="81"/>
            <rFont val="Tahoma"/>
            <family val="2"/>
          </rPr>
          <t>This figure should equal the previous reporting period's closing balance.</t>
        </r>
      </text>
    </comment>
    <comment ref="C80" authorId="0" shapeId="0" xr:uid="{00000000-0006-0000-0200-00001A000000}">
      <text>
        <r>
          <rPr>
            <b/>
            <sz val="9"/>
            <color indexed="81"/>
            <rFont val="Tahoma"/>
            <family val="2"/>
          </rPr>
          <t xml:space="preserve">ONS Economic Survey Division:
</t>
        </r>
        <r>
          <rPr>
            <b/>
            <sz val="9"/>
            <color indexed="81"/>
            <rFont val="Tahoma"/>
            <family val="2"/>
          </rPr>
          <t>Include:</t>
        </r>
        <r>
          <rPr>
            <sz val="9"/>
            <color indexed="81"/>
            <rFont val="Tahoma"/>
            <family val="2"/>
          </rPr>
          <t xml:space="preserve">
  - Any unquoted acquisition or disposal made during this period which was subsequently made quoted by the end of this period.
</t>
        </r>
        <r>
          <rPr>
            <b/>
            <sz val="9"/>
            <color indexed="81"/>
            <rFont val="Tahoma"/>
            <family val="2"/>
          </rPr>
          <t>Exclude:</t>
        </r>
        <r>
          <rPr>
            <sz val="9"/>
            <color indexed="81"/>
            <rFont val="Tahoma"/>
            <family val="2"/>
          </rPr>
          <t xml:space="preserve">
  - Quoted equity capital and reserves of this UK affiliate company attributable to other shareholders.
  - Any quoted acquisitions or disposals made during this period which was subsequently made unquoted at the end of this period.</t>
        </r>
      </text>
    </comment>
    <comment ref="C82" authorId="0" shapeId="0" xr:uid="{00000000-0006-0000-0200-00001B000000}">
      <text>
        <r>
          <rPr>
            <b/>
            <sz val="9"/>
            <color indexed="81"/>
            <rFont val="Tahoma"/>
            <family val="2"/>
          </rPr>
          <t xml:space="preserve">ONS Economic Survey Division:
</t>
        </r>
        <r>
          <rPr>
            <sz val="9"/>
            <color indexed="81"/>
            <rFont val="Tahoma"/>
            <family val="2"/>
          </rPr>
          <t xml:space="preserve">For Questions 29a and 29b, please report in cash or exchange values, not nominal values.
</t>
        </r>
        <r>
          <rPr>
            <b/>
            <sz val="9"/>
            <color indexed="81"/>
            <rFont val="Tahoma"/>
            <family val="2"/>
          </rPr>
          <t>Include:</t>
        </r>
        <r>
          <rPr>
            <sz val="9"/>
            <color indexed="81"/>
            <rFont val="Tahoma"/>
            <family val="2"/>
          </rPr>
          <t xml:space="preserve">
  - Quoted shares of the UK affiliate company.
  - Existing and new issues of quoted shares.
  - Acquisitions or disposals where an immediate foreign parent company's shares are issued in exchange for the equity capital of the UK affiliate company (valued at the market value of the immediate foreign parent company's share on the day of purchase) and capital contributions from the immediate foreign parent company or associate companies.
  - Acquisitions or disposals arising from capitalisation of the intercompany current account balances or unlisted loans (with a corresponding reduction in the net amount due to the Foreign Parent company in Section H).
  - Capital and cash injections which are not for repayment and on which no interest is payable.
  - Assets.
  - Land, structures, immovable equipment that are directly owned but not already covered through ownership of an associated company.
  - Mobile equipment (such as ships, aircraft, gas and oil drilling rigs) that operate in the UK economy for at least one year, is recognised by the tax authorities and is not already covered through ownership of an associated company.
  - Manufacturing rights or securities, for example, supplied by or to this immediate foreign parent company.
  - Acquisitions or disposals of licences or rights to mine or explore.
</t>
        </r>
        <r>
          <rPr>
            <b/>
            <sz val="9"/>
            <color indexed="81"/>
            <rFont val="Tahoma"/>
            <family val="2"/>
          </rPr>
          <t>Exclude:</t>
        </r>
        <r>
          <rPr>
            <sz val="9"/>
            <color indexed="81"/>
            <rFont val="Tahoma"/>
            <family val="2"/>
          </rPr>
          <t xml:space="preserve">
  - Intercompany current account.
  - Acquisitions or disposals funded by intercompany transfers.
  - Patents and trademarks.
  - Unquoted or preference shares.</t>
        </r>
      </text>
    </comment>
    <comment ref="C84" authorId="2" shapeId="0" xr:uid="{5CC7AEB9-7B50-45DF-879F-75B184696C31}">
      <text>
        <r>
          <rPr>
            <b/>
            <sz val="9"/>
            <color indexed="81"/>
            <rFont val="Tahoma"/>
            <family val="2"/>
          </rPr>
          <t>ONS Economic Survey Division:</t>
        </r>
        <r>
          <rPr>
            <sz val="9"/>
            <color indexed="81"/>
            <rFont val="Tahoma"/>
            <family val="2"/>
          </rPr>
          <t xml:space="preserve">
</t>
        </r>
        <r>
          <rPr>
            <b/>
            <sz val="9"/>
            <color indexed="81"/>
            <rFont val="Tahoma"/>
            <family val="2"/>
          </rPr>
          <t xml:space="preserve">Including: </t>
        </r>
        <r>
          <rPr>
            <sz val="9"/>
            <color indexed="81"/>
            <rFont val="Tahoma"/>
            <family val="2"/>
          </rPr>
          <t xml:space="preserve">
- Merger and acquisition</t>
        </r>
      </text>
    </comment>
    <comment ref="C86" authorId="2" shapeId="0" xr:uid="{428EB927-2CA0-489A-AB82-A2E41FA89B91}">
      <text>
        <r>
          <rPr>
            <b/>
            <sz val="9"/>
            <color indexed="81"/>
            <rFont val="Tahoma"/>
            <family val="2"/>
          </rPr>
          <t>ONS Economic Survey Division:</t>
        </r>
        <r>
          <rPr>
            <sz val="9"/>
            <color indexed="81"/>
            <rFont val="Tahoma"/>
            <family val="2"/>
          </rPr>
          <t xml:space="preserve">
</t>
        </r>
        <r>
          <rPr>
            <b/>
            <sz val="9"/>
            <color indexed="81"/>
            <rFont val="Tahoma"/>
            <family val="2"/>
          </rPr>
          <t>Including:</t>
        </r>
        <r>
          <rPr>
            <sz val="9"/>
            <color indexed="81"/>
            <rFont val="Tahoma"/>
            <family val="2"/>
          </rPr>
          <t xml:space="preserve"> 
- Investment on new buildings and machinery for an existing business</t>
        </r>
      </text>
    </comment>
    <comment ref="C87" authorId="2" shapeId="0" xr:uid="{76E93D08-E27B-45EF-8476-B9D618D452EF}">
      <text>
        <r>
          <rPr>
            <b/>
            <sz val="9"/>
            <color indexed="81"/>
            <rFont val="Tahoma"/>
            <family val="2"/>
          </rPr>
          <t>ONS Economic Survey Division:</t>
        </r>
        <r>
          <rPr>
            <sz val="9"/>
            <color indexed="81"/>
            <rFont val="Tahoma"/>
            <family val="2"/>
          </rPr>
          <t xml:space="preserve">
</t>
        </r>
        <r>
          <rPr>
            <b/>
            <sz val="9"/>
            <color indexed="81"/>
            <rFont val="Tahoma"/>
            <family val="2"/>
          </rPr>
          <t>Including:</t>
        </r>
        <r>
          <rPr>
            <sz val="9"/>
            <color indexed="81"/>
            <rFont val="Tahoma"/>
            <family val="2"/>
          </rPr>
          <t xml:space="preserve"> 
- Share buyback for the purposes of debt repayment or loss reduction
- Cash injections, cash redemptions or share buyback for the purposes of debt repayment or loss reduction
</t>
        </r>
      </text>
    </comment>
    <comment ref="C97" authorId="2" shapeId="0" xr:uid="{A20963DB-60C3-44F0-A18C-2F2FA5ECFC8B}">
      <text>
        <r>
          <rPr>
            <b/>
            <sz val="9"/>
            <color indexed="81"/>
            <rFont val="Tahoma"/>
            <family val="2"/>
          </rPr>
          <t>ONS Economic Survey Division:</t>
        </r>
        <r>
          <rPr>
            <sz val="9"/>
            <color indexed="81"/>
            <rFont val="Tahoma"/>
            <family val="2"/>
          </rPr>
          <t xml:space="preserve">
</t>
        </r>
        <r>
          <rPr>
            <b/>
            <sz val="9"/>
            <color indexed="81"/>
            <rFont val="Tahoma"/>
            <family val="2"/>
          </rPr>
          <t xml:space="preserve">Including: </t>
        </r>
        <r>
          <rPr>
            <sz val="9"/>
            <color indexed="81"/>
            <rFont val="Tahoma"/>
            <family val="2"/>
          </rPr>
          <t xml:space="preserve">
- Merger and acquisition</t>
        </r>
      </text>
    </comment>
    <comment ref="C98" authorId="2" shapeId="0" xr:uid="{00FB06FB-D1E1-44DB-9DEB-4E55A03A7CE8}">
      <text>
        <r>
          <rPr>
            <b/>
            <sz val="9"/>
            <color indexed="81"/>
            <rFont val="Tahoma"/>
            <family val="2"/>
          </rPr>
          <t>ONS Economic Survey Division:</t>
        </r>
        <r>
          <rPr>
            <sz val="9"/>
            <color indexed="81"/>
            <rFont val="Tahoma"/>
            <family val="2"/>
          </rPr>
          <t xml:space="preserve">
</t>
        </r>
        <r>
          <rPr>
            <b/>
            <sz val="9"/>
            <color indexed="81"/>
            <rFont val="Tahoma"/>
            <family val="2"/>
          </rPr>
          <t>Including:</t>
        </r>
        <r>
          <rPr>
            <sz val="9"/>
            <color indexed="81"/>
            <rFont val="Tahoma"/>
            <family val="2"/>
          </rPr>
          <t xml:space="preserve"> 
- Disinvestment on buildings and machinery for an existing business</t>
        </r>
      </text>
    </comment>
    <comment ref="C99" authorId="2" shapeId="0" xr:uid="{9D9B950B-0242-4357-961C-E5B35C07552A}">
      <text>
        <r>
          <rPr>
            <b/>
            <sz val="9"/>
            <color indexed="81"/>
            <rFont val="Tahoma"/>
            <family val="2"/>
          </rPr>
          <t>ONS Economic Survey Division:</t>
        </r>
        <r>
          <rPr>
            <sz val="9"/>
            <color indexed="81"/>
            <rFont val="Tahoma"/>
            <family val="2"/>
          </rPr>
          <t xml:space="preserve">
</t>
        </r>
        <r>
          <rPr>
            <b/>
            <sz val="9"/>
            <color indexed="81"/>
            <rFont val="Tahoma"/>
            <family val="2"/>
          </rPr>
          <t>Including:</t>
        </r>
        <r>
          <rPr>
            <sz val="9"/>
            <color indexed="81"/>
            <rFont val="Tahoma"/>
            <family val="2"/>
          </rPr>
          <t xml:space="preserve"> 
- Share buyback for the purposes of debt repayment or loss reduction
- cash injections, cash redemptions or share buyback for the purposes of debt repayment or loss reduction. </t>
        </r>
      </text>
    </comment>
    <comment ref="C108" authorId="0" shapeId="0" xr:uid="{00000000-0006-0000-0200-00001C000000}">
      <text>
        <r>
          <rPr>
            <b/>
            <sz val="9"/>
            <color indexed="81"/>
            <rFont val="Tahoma"/>
            <family val="2"/>
          </rPr>
          <t xml:space="preserve">ONS Economic Survey Division:
</t>
        </r>
        <r>
          <rPr>
            <sz val="9"/>
            <color indexed="81"/>
            <rFont val="Tahoma"/>
            <family val="2"/>
          </rPr>
          <t xml:space="preserve">For Questions 30a and 30b, please include the following items:
</t>
        </r>
        <r>
          <rPr>
            <b/>
            <sz val="9"/>
            <color indexed="81"/>
            <rFont val="Tahoma"/>
            <family val="2"/>
          </rPr>
          <t>Include:</t>
        </r>
        <r>
          <rPr>
            <sz val="9"/>
            <color indexed="81"/>
            <rFont val="Tahoma"/>
            <family val="2"/>
          </rPr>
          <t xml:space="preserve">
  - Any other non-transactional increases or decreases excluding re-invested earnings, retained or unremitted profit.
  - Unrealised increases or decreases resulting from currency exchange rate movements during the period, that have not already been reported in question 29.
  - Unrealised increases or decreases resulting from revaluations of assets during the period, that have not already been reported in question 29.
  - Any other non-transactional increases or decreases to the closing value of quoted ordinary shares not accounted for above that will result in a discrepancy between the opening and closing values given in questions 25 and 27.</t>
        </r>
      </text>
    </comment>
    <comment ref="C109" authorId="0" shapeId="0" xr:uid="{00000000-0006-0000-0200-00001D000000}">
      <text>
        <r>
          <rPr>
            <b/>
            <sz val="9"/>
            <color indexed="81"/>
            <rFont val="Tahoma"/>
            <family val="2"/>
          </rPr>
          <t xml:space="preserve">ONS Economic Survey Division:
</t>
        </r>
        <r>
          <rPr>
            <sz val="9"/>
            <color indexed="81"/>
            <rFont val="Tahoma"/>
            <family val="2"/>
          </rPr>
          <t xml:space="preserve">For Questions 30a and 30b, please include the following items:
</t>
        </r>
        <r>
          <rPr>
            <b/>
            <sz val="9"/>
            <color indexed="81"/>
            <rFont val="Tahoma"/>
            <family val="2"/>
          </rPr>
          <t>Include:</t>
        </r>
        <r>
          <rPr>
            <sz val="9"/>
            <color indexed="81"/>
            <rFont val="Tahoma"/>
            <family val="2"/>
          </rPr>
          <t xml:space="preserve">
  - Any other non-transactional increases or decreases excluding re-invested earnings, retained or unremitted profit.
  - Unrealised increases or decreases resulting from currency exchange rate movements during the period, that have not already been reported in question 29.
  - Unrealised increases or decreases resulting from revaluations of assets during the period, that have not already been reported in question 29.
  - Any other non-transactional increases or decreases to the closing value of quoted ordinary shares not accounted for above that will result in a discrepancy between the opening and closing values given in questions 25 and 27.</t>
        </r>
      </text>
    </comment>
    <comment ref="C112" authorId="0" shapeId="0" xr:uid="{00000000-0006-0000-0200-00001E000000}">
      <text>
        <r>
          <rPr>
            <b/>
            <sz val="9"/>
            <color indexed="81"/>
            <rFont val="Tahoma"/>
            <family val="2"/>
          </rPr>
          <t xml:space="preserve">ONS Economic Survey Division:
</t>
        </r>
        <r>
          <rPr>
            <sz val="9"/>
            <color indexed="81"/>
            <rFont val="Tahoma"/>
            <family val="2"/>
          </rPr>
          <t>If you are reporting for shares that were made quoted prior to the end of this period, but were previously unquoted shares, please include these figures in Question 27, rather than 32.</t>
        </r>
      </text>
    </comment>
    <comment ref="C113" authorId="0" shapeId="0" xr:uid="{00000000-0006-0000-0200-00001F000000}">
      <text>
        <r>
          <rPr>
            <b/>
            <sz val="9"/>
            <color indexed="81"/>
            <rFont val="Tahoma"/>
            <family val="2"/>
          </rPr>
          <t xml:space="preserve">ONS Economic Survey Division:
</t>
        </r>
        <r>
          <rPr>
            <sz val="9"/>
            <color indexed="81"/>
            <rFont val="Tahoma"/>
            <family val="2"/>
          </rPr>
          <t>This figure should equal the previous reporting period's closing balance.</t>
        </r>
      </text>
    </comment>
    <comment ref="C114" authorId="0" shapeId="0" xr:uid="{00000000-0006-0000-0200-000020000000}">
      <text>
        <r>
          <rPr>
            <b/>
            <sz val="9"/>
            <color indexed="81"/>
            <rFont val="Tahoma"/>
            <family val="2"/>
          </rPr>
          <t xml:space="preserve">ONS Economic Survey Division:
</t>
        </r>
        <r>
          <rPr>
            <sz val="9"/>
            <color indexed="81"/>
            <rFont val="Tahoma"/>
            <family val="2"/>
          </rPr>
          <t xml:space="preserve">Where there is more than one UK-resident company or branch within the enterprise group, you are asked to complete the questionnaire on behalf of the entire group of UK companies.
</t>
        </r>
        <r>
          <rPr>
            <b/>
            <sz val="9"/>
            <color indexed="81"/>
            <rFont val="Tahoma"/>
            <family val="2"/>
          </rPr>
          <t xml:space="preserve">
Include:</t>
        </r>
        <r>
          <rPr>
            <sz val="9"/>
            <color indexed="81"/>
            <rFont val="Tahoma"/>
            <family val="2"/>
          </rPr>
          <t xml:space="preserve">
  - Any quoted acquisition or disposal made during this period which was subsequently made unquoted at the end of this period.
</t>
        </r>
        <r>
          <rPr>
            <b/>
            <sz val="9"/>
            <color indexed="81"/>
            <rFont val="Tahoma"/>
            <family val="2"/>
          </rPr>
          <t>Exclude:</t>
        </r>
        <r>
          <rPr>
            <sz val="9"/>
            <color indexed="81"/>
            <rFont val="Tahoma"/>
            <family val="2"/>
          </rPr>
          <t xml:space="preserve">
  - Quoted equity capital and reserves of the UK affiliate company attributable to other shareholders.
  - Unquoted acquisitions or disposals made during this period which was subsequently made quoted at the end of this period.</t>
        </r>
      </text>
    </comment>
    <comment ref="C115" authorId="2" shapeId="0" xr:uid="{57A01A02-00B8-4B83-A33C-58CB7618A0E8}">
      <text>
        <r>
          <rPr>
            <b/>
            <sz val="9"/>
            <color indexed="81"/>
            <rFont val="Tahoma"/>
            <family val="2"/>
          </rPr>
          <t>ONS Economic Survey Division:</t>
        </r>
        <r>
          <rPr>
            <sz val="9"/>
            <color indexed="81"/>
            <rFont val="Tahoma"/>
            <family val="2"/>
          </rPr>
          <t xml:space="preserve">
Question 32 asked for the immediate foreign parents share of the UK affiliate company’s unquoted equity capital and reserves. Question 32.a asks how the immediate foreign parents share is apportioned to the regions within the UK.  
For example, if the immediate UK affiliate company is based in Wales, then the whole share of the unquoted equity capital and reserves is attributed to Wales.  
If the UK affiliates are based in multiple regions, for example one in Scotland and one in London, then the share of the unquoted equity capital and reserves would be apportioned to these regions based on the voting share capital. The sum of the regions should equal the value in question 32.  
If it is not possible to attribute some, or all, of the data to a UK region, please assign the value to “Value that cannot be attributed to a region” and include a response to 32.b to explain why this is not possible.  
The region breakdowns provided form Level 1 of the Nomenclature of Territorial Units for Statistics (NUTS) classification.  
For more information on which locations are included in each region, please see: https://www.ons.gov.uk/methodology/geography/ukgeographies/eurostat</t>
        </r>
      </text>
    </comment>
    <comment ref="C116" authorId="4" shapeId="0" xr:uid="{1C156A94-FE51-4CCB-A345-10FD08CEE160}">
      <text>
        <r>
          <rPr>
            <b/>
            <sz val="9"/>
            <color indexed="81"/>
            <rFont val="Tahoma"/>
            <family val="2"/>
          </rPr>
          <t>ONS Economic Survey Division:
Include:</t>
        </r>
        <r>
          <rPr>
            <sz val="9"/>
            <color indexed="81"/>
            <rFont val="Tahoma"/>
            <family val="2"/>
          </rPr>
          <t xml:space="preserve">
Tees Valley and Durham  
Northumberland and Tyne and Wear</t>
        </r>
      </text>
    </comment>
    <comment ref="C117" authorId="4" shapeId="0" xr:uid="{41AC9B5B-4266-41B9-B479-4683B594AA11}">
      <text>
        <r>
          <rPr>
            <b/>
            <sz val="9"/>
            <color indexed="81"/>
            <rFont val="Tahoma"/>
            <family val="2"/>
          </rPr>
          <t xml:space="preserve">ONS Economic Survey Division:
Include:
</t>
        </r>
        <r>
          <rPr>
            <sz val="9"/>
            <color indexed="81"/>
            <rFont val="Tahoma"/>
            <family val="2"/>
          </rPr>
          <t>Cumbria  
Cheshire
Greater Manchester
Lancashire
Merseyside</t>
        </r>
      </text>
    </comment>
    <comment ref="C118" authorId="4" shapeId="0" xr:uid="{55788EB9-25AF-4870-903A-6C369279A4BD}">
      <text>
        <r>
          <rPr>
            <b/>
            <sz val="9"/>
            <color indexed="81"/>
            <rFont val="Tahoma"/>
            <family val="2"/>
          </rPr>
          <t xml:space="preserve">ONS Economic Survey Division:
Include:
</t>
        </r>
        <r>
          <rPr>
            <sz val="9"/>
            <color indexed="81"/>
            <rFont val="Tahoma"/>
            <family val="2"/>
          </rPr>
          <t>East Yorkshire and Northern Lincolnshire  
North Yorkshire
South Yorkshire
West Yorkshire</t>
        </r>
      </text>
    </comment>
    <comment ref="C119" authorId="4" shapeId="0" xr:uid="{F058492E-05FC-476F-B30C-A36922457154}">
      <text>
        <r>
          <rPr>
            <b/>
            <sz val="9"/>
            <color indexed="81"/>
            <rFont val="Tahoma"/>
            <family val="2"/>
          </rPr>
          <t xml:space="preserve">ONS Economic Survey Division:
Include:
</t>
        </r>
        <r>
          <rPr>
            <sz val="9"/>
            <color indexed="81"/>
            <rFont val="Tahoma"/>
            <family val="2"/>
          </rPr>
          <t>Derbyshire and Nottinghamshire  
Leicestershire, Rutland and Northamptonshire
Lincolnshire</t>
        </r>
      </text>
    </comment>
    <comment ref="C120" authorId="4" shapeId="0" xr:uid="{85593E0B-9C4F-4C40-B0B9-D614B83DA86E}">
      <text>
        <r>
          <rPr>
            <b/>
            <sz val="9"/>
            <color indexed="81"/>
            <rFont val="Tahoma"/>
            <family val="2"/>
          </rPr>
          <t>ONS Economic Survey Division:
Include:</t>
        </r>
        <r>
          <rPr>
            <sz val="9"/>
            <color indexed="81"/>
            <rFont val="Tahoma"/>
            <family val="2"/>
          </rPr>
          <t xml:space="preserve">
Herefordshire, Worcestershire and Warwickshire  
Shropshire and Staffordshire
West Midlands</t>
        </r>
      </text>
    </comment>
    <comment ref="C121" authorId="4" shapeId="0" xr:uid="{41ECD02F-0A54-4D95-A574-8555326855B1}">
      <text>
        <r>
          <rPr>
            <b/>
            <sz val="9"/>
            <color indexed="81"/>
            <rFont val="Tahoma"/>
            <family val="2"/>
          </rPr>
          <t xml:space="preserve">ONS Economic Survey Division:
Include:
</t>
        </r>
        <r>
          <rPr>
            <sz val="9"/>
            <color indexed="81"/>
            <rFont val="Tahoma"/>
            <family val="2"/>
          </rPr>
          <t>East Anglia  
Bedfordshire and Hertfordshire
Essex</t>
        </r>
      </text>
    </comment>
    <comment ref="C122" authorId="4" shapeId="0" xr:uid="{09CC45AB-120D-4BF1-9049-970F47757A71}">
      <text>
        <r>
          <rPr>
            <b/>
            <sz val="9"/>
            <color indexed="81"/>
            <rFont val="Tahoma"/>
            <family val="2"/>
          </rPr>
          <t xml:space="preserve">ONS Economic Survey Division:
Include:
</t>
        </r>
        <r>
          <rPr>
            <sz val="9"/>
            <color indexed="81"/>
            <rFont val="Tahoma"/>
            <family val="2"/>
          </rPr>
          <t>Inner London – West  
Inner London – East
Outer London – East and North East
Outer London – South
Outer London – West and North West</t>
        </r>
      </text>
    </comment>
    <comment ref="C123" authorId="4" shapeId="0" xr:uid="{0626438F-1C56-4061-8DCA-B79E1B40D784}">
      <text>
        <r>
          <rPr>
            <b/>
            <sz val="9"/>
            <color indexed="81"/>
            <rFont val="Tahoma"/>
            <family val="2"/>
          </rPr>
          <t xml:space="preserve">ONS Economic Survey Division:
Include:
</t>
        </r>
        <r>
          <rPr>
            <sz val="9"/>
            <color indexed="81"/>
            <rFont val="Tahoma"/>
            <family val="2"/>
          </rPr>
          <t>Berkshire, Buckinghamshire and Oxfordshire  
Surrey, East and West Sussex
Hampshire and Isle of Wight
Kent</t>
        </r>
      </text>
    </comment>
    <comment ref="C124" authorId="4" shapeId="0" xr:uid="{8D08616D-4F95-4937-8AD1-0DC560D41A0D}">
      <text>
        <r>
          <rPr>
            <b/>
            <sz val="9"/>
            <color indexed="81"/>
            <rFont val="Tahoma"/>
            <family val="2"/>
          </rPr>
          <t xml:space="preserve">ONS Economic Survey Division:
Include:
</t>
        </r>
        <r>
          <rPr>
            <sz val="9"/>
            <color indexed="81"/>
            <rFont val="Tahoma"/>
            <family val="2"/>
          </rPr>
          <t>Gloucestershire, Wiltshire and Bristol/Bath area  
Dorset and Somerset
Cornwall and Isles of Scilly
Devon</t>
        </r>
      </text>
    </comment>
    <comment ref="C129" authorId="4" shapeId="0" xr:uid="{9EB202A8-1513-4E01-99ED-BB10F6691666}">
      <text>
        <r>
          <rPr>
            <b/>
            <sz val="9"/>
            <color indexed="81"/>
            <rFont val="Tahoma"/>
            <family val="2"/>
          </rPr>
          <t>ONS Economic Survey Division:</t>
        </r>
        <r>
          <rPr>
            <sz val="9"/>
            <color indexed="81"/>
            <rFont val="Tahoma"/>
            <family val="2"/>
          </rPr>
          <t xml:space="preserve">
If you have entered any value into the 'Value that cannot be attributed to a region' option for 32a, please use this question to explain why.
If you entered 0 for 'Value that cannot be attributed to a region', then you do not need to answer this question.</t>
        </r>
      </text>
    </comment>
    <comment ref="C130" authorId="0" shapeId="0" xr:uid="{00000000-0006-0000-0200-000021000000}">
      <text>
        <r>
          <rPr>
            <b/>
            <sz val="9"/>
            <color indexed="81"/>
            <rFont val="Tahoma"/>
            <family val="2"/>
          </rPr>
          <t xml:space="preserve">ONS Economic Survey Division:
</t>
        </r>
        <r>
          <rPr>
            <sz val="9"/>
            <color indexed="81"/>
            <rFont val="Tahoma"/>
            <family val="2"/>
          </rPr>
          <t>Include transactions related to the immediate foreign parent and UK affiliate company relationship. Do not include transactions made by the immediate foreign parent in relation to its other investment relationships.</t>
        </r>
        <r>
          <rPr>
            <b/>
            <sz val="9"/>
            <color indexed="81"/>
            <rFont val="Tahoma"/>
            <family val="2"/>
          </rPr>
          <t xml:space="preserve">
</t>
        </r>
        <r>
          <rPr>
            <sz val="9"/>
            <color indexed="81"/>
            <rFont val="Tahoma"/>
            <family val="2"/>
          </rPr>
          <t xml:space="preserve">For Questions 33a and 33b, please report in cash or exchange values, not nominal values.
</t>
        </r>
        <r>
          <rPr>
            <b/>
            <sz val="9"/>
            <color indexed="81"/>
            <rFont val="Tahoma"/>
            <family val="2"/>
          </rPr>
          <t>Include:</t>
        </r>
        <r>
          <rPr>
            <sz val="9"/>
            <color indexed="81"/>
            <rFont val="Tahoma"/>
            <family val="2"/>
          </rPr>
          <t xml:space="preserve">
  - Unquoted shares of the UK company.
  - Existing and new issues of unquoted shares.
  - Acquisitions or disposals where an immediate foreign parent company's shares are issued in exchange for the equity capital of the UK affiliate company and capital contributions from the immediate foreign parent company or associate companies.
  - Acquisitions or disposals arising from capitalisation of the intercompany current account balances or unlisted loans (with a corresponding reduction in the net amount due to the immediate foreign parent company in Section H).
  - Capital and cash injections which are not for repayment and on which no interest is payable.
  - Assets.
  - Land, structures, immovable equipment that are directly owned but not already covered through ownership of an associated company.
  - Mobile equipment (such as ships, aircraft, gas and oil drilling rigs) that operate in the UK economy for at least one year, is recognised by the tax authorities and is not already covered through ownership of an associated company.
  - Manufacturing rights or securities, for example, supplied by or to this immediate foreign parent company.
  - Acquisitions or disposals of licences or rights to mine or explore.
</t>
        </r>
        <r>
          <rPr>
            <b/>
            <sz val="9"/>
            <color indexed="81"/>
            <rFont val="Tahoma"/>
            <family val="2"/>
          </rPr>
          <t>Exclude:</t>
        </r>
        <r>
          <rPr>
            <sz val="9"/>
            <color indexed="81"/>
            <rFont val="Tahoma"/>
            <family val="2"/>
          </rPr>
          <t xml:space="preserve">
  - Intercompany current account.
  - Acquisitions or disposals funded by intercompany transfers.
  - Patents and trademarks.
  - Quoted or preference shares.</t>
        </r>
      </text>
    </comment>
    <comment ref="C132" authorId="2" shapeId="0" xr:uid="{426EA59B-107F-4AD4-A675-D76D63B0BE83}">
      <text>
        <r>
          <rPr>
            <b/>
            <sz val="9"/>
            <color indexed="81"/>
            <rFont val="Tahoma"/>
            <family val="2"/>
          </rPr>
          <t>ONS Economic Survey Division:</t>
        </r>
        <r>
          <rPr>
            <sz val="9"/>
            <color indexed="81"/>
            <rFont val="Tahoma"/>
            <family val="2"/>
          </rPr>
          <t xml:space="preserve">
</t>
        </r>
        <r>
          <rPr>
            <b/>
            <sz val="9"/>
            <color indexed="81"/>
            <rFont val="Tahoma"/>
            <family val="2"/>
          </rPr>
          <t xml:space="preserve">Including: </t>
        </r>
        <r>
          <rPr>
            <sz val="9"/>
            <color indexed="81"/>
            <rFont val="Tahoma"/>
            <family val="2"/>
          </rPr>
          <t xml:space="preserve">
- Merger and acquisition</t>
        </r>
      </text>
    </comment>
    <comment ref="C134" authorId="2" shapeId="0" xr:uid="{4DCE6E82-57E1-44B5-A5C3-2ECA7F08A228}">
      <text>
        <r>
          <rPr>
            <b/>
            <sz val="9"/>
            <color indexed="81"/>
            <rFont val="Tahoma"/>
            <family val="2"/>
          </rPr>
          <t>ONS Economic Survey Division:</t>
        </r>
        <r>
          <rPr>
            <sz val="9"/>
            <color indexed="81"/>
            <rFont val="Tahoma"/>
            <family val="2"/>
          </rPr>
          <t xml:space="preserve">
</t>
        </r>
        <r>
          <rPr>
            <b/>
            <sz val="9"/>
            <color indexed="81"/>
            <rFont val="Tahoma"/>
            <family val="2"/>
          </rPr>
          <t>Including:</t>
        </r>
        <r>
          <rPr>
            <sz val="9"/>
            <color indexed="81"/>
            <rFont val="Tahoma"/>
            <family val="2"/>
          </rPr>
          <t xml:space="preserve"> 
- Investment on new buildings and machinery for an existing business</t>
        </r>
      </text>
    </comment>
    <comment ref="C135" authorId="2" shapeId="0" xr:uid="{1F0C20E2-3B81-4B0D-89F0-49BFB098903D}">
      <text>
        <r>
          <rPr>
            <b/>
            <sz val="9"/>
            <color indexed="81"/>
            <rFont val="Tahoma"/>
            <family val="2"/>
          </rPr>
          <t>ONS Economic Survey Division:</t>
        </r>
        <r>
          <rPr>
            <sz val="9"/>
            <color indexed="81"/>
            <rFont val="Tahoma"/>
            <family val="2"/>
          </rPr>
          <t xml:space="preserve">
</t>
        </r>
        <r>
          <rPr>
            <b/>
            <sz val="9"/>
            <color indexed="81"/>
            <rFont val="Tahoma"/>
            <family val="2"/>
          </rPr>
          <t>Including:</t>
        </r>
        <r>
          <rPr>
            <sz val="9"/>
            <color indexed="81"/>
            <rFont val="Tahoma"/>
            <family val="2"/>
          </rPr>
          <t xml:space="preserve"> 
- Share buyback for the purposes of debt repayment or loss reduction
- cash injections, cash redemptions or share buyback for the purposes of debt repayment or loss reduction. </t>
        </r>
      </text>
    </comment>
    <comment ref="C143" authorId="2" shapeId="0" xr:uid="{B98FD622-80DF-4429-86D9-6F86E43B6D76}">
      <text>
        <r>
          <rPr>
            <b/>
            <sz val="9"/>
            <color indexed="81"/>
            <rFont val="Tahoma"/>
            <family val="2"/>
          </rPr>
          <t xml:space="preserve">ONS Economic Survey Division:
</t>
        </r>
        <r>
          <rPr>
            <sz val="9"/>
            <color indexed="81"/>
            <rFont val="Tahoma"/>
            <family val="2"/>
          </rPr>
          <t>Include transactions related to the immediate foreign parent and UK affiliate company relationship. Do not include transactions made by the immediate foreign parent in relation to its other investment relationships.</t>
        </r>
        <r>
          <rPr>
            <b/>
            <sz val="9"/>
            <color indexed="81"/>
            <rFont val="Tahoma"/>
            <family val="2"/>
          </rPr>
          <t xml:space="preserve">
</t>
        </r>
        <r>
          <rPr>
            <sz val="9"/>
            <color indexed="81"/>
            <rFont val="Tahoma"/>
            <family val="2"/>
          </rPr>
          <t>For Questions 33a and 33b, please report in cash or exchange values, not nominal values.</t>
        </r>
        <r>
          <rPr>
            <b/>
            <sz val="9"/>
            <color indexed="81"/>
            <rFont val="Tahoma"/>
            <family val="2"/>
          </rPr>
          <t xml:space="preserve">
Include:
  </t>
        </r>
        <r>
          <rPr>
            <sz val="9"/>
            <color indexed="81"/>
            <rFont val="Tahoma"/>
            <family val="2"/>
          </rPr>
          <t>- Unquoted shares of the UK company.
  - Existing and new issues of unquoted shares.
  - Acquisitions or disposals where an immediate foreign parent company's shares are issued in exchange for the equity capital of the UK affiliate company and capital contributions from the immediate foreign parent company or associate companies.
  - Acquisitions or disposals arising from capitalisation of the intercompany current account balances or unlisted loans (with a corresponding reduction in the net amount due to the immediate foreign parent company in Section H).
  - Capital and cash injections which are not for repayment and on which no interest is payable.
  - Assets.
  - Land, structures, immovable equipment that are directly owned but not already covered through ownership of an associated company.</t>
        </r>
        <r>
          <rPr>
            <b/>
            <sz val="9"/>
            <color indexed="81"/>
            <rFont val="Tahoma"/>
            <family val="2"/>
          </rPr>
          <t xml:space="preserve">
  </t>
        </r>
        <r>
          <rPr>
            <sz val="9"/>
            <color indexed="81"/>
            <rFont val="Tahoma"/>
            <family val="2"/>
          </rPr>
          <t>- Mobile equipment (such as ships, aircraft, gas and oil drilling rigs) that operate in the UK economy for at least one year, is recognised by the tax authorities and is not already covered through ownership of an associated company.
  - Manufacturing rights or securities, for example, supplied by or to this immediate foreign parent company.
  - Acquisitions or disposals of licences or rights to mine or explore.</t>
        </r>
        <r>
          <rPr>
            <b/>
            <sz val="9"/>
            <color indexed="81"/>
            <rFont val="Tahoma"/>
            <family val="2"/>
          </rPr>
          <t xml:space="preserve">
Exclude:
</t>
        </r>
        <r>
          <rPr>
            <sz val="9"/>
            <color indexed="81"/>
            <rFont val="Tahoma"/>
            <family val="2"/>
          </rPr>
          <t xml:space="preserve">  - Intercompany current account.
  - Acquisitions or disposals funded by intercompany transfers.
  - Patents and trademarks.
  - Quoted or preference shares.</t>
        </r>
        <r>
          <rPr>
            <sz val="9"/>
            <color indexed="81"/>
            <rFont val="Tahoma"/>
            <family val="2"/>
          </rPr>
          <t xml:space="preserve">
</t>
        </r>
      </text>
    </comment>
    <comment ref="C145" authorId="2" shapeId="0" xr:uid="{2A174ABE-3271-4BCB-9A0B-A52B89175486}">
      <text>
        <r>
          <rPr>
            <b/>
            <sz val="9"/>
            <color indexed="81"/>
            <rFont val="Tahoma"/>
            <family val="2"/>
          </rPr>
          <t>ONS Economic Survey Division:</t>
        </r>
        <r>
          <rPr>
            <sz val="9"/>
            <color indexed="81"/>
            <rFont val="Tahoma"/>
            <family val="2"/>
          </rPr>
          <t xml:space="preserve">
</t>
        </r>
        <r>
          <rPr>
            <b/>
            <sz val="9"/>
            <color indexed="81"/>
            <rFont val="Tahoma"/>
            <family val="2"/>
          </rPr>
          <t xml:space="preserve">Including: </t>
        </r>
        <r>
          <rPr>
            <sz val="9"/>
            <color indexed="81"/>
            <rFont val="Tahoma"/>
            <family val="2"/>
          </rPr>
          <t xml:space="preserve">
- Merger and acquisition</t>
        </r>
      </text>
    </comment>
    <comment ref="C146" authorId="2" shapeId="0" xr:uid="{1A608FF2-4C32-4792-A8AF-607043ABF5DB}">
      <text>
        <r>
          <rPr>
            <b/>
            <sz val="9"/>
            <color indexed="81"/>
            <rFont val="Tahoma"/>
            <family val="2"/>
          </rPr>
          <t>ONS Economic Survey Division:</t>
        </r>
        <r>
          <rPr>
            <sz val="9"/>
            <color indexed="81"/>
            <rFont val="Tahoma"/>
            <family val="2"/>
          </rPr>
          <t xml:space="preserve">
</t>
        </r>
        <r>
          <rPr>
            <b/>
            <sz val="9"/>
            <color indexed="81"/>
            <rFont val="Tahoma"/>
            <family val="2"/>
          </rPr>
          <t>Including:</t>
        </r>
        <r>
          <rPr>
            <sz val="9"/>
            <color indexed="81"/>
            <rFont val="Tahoma"/>
            <family val="2"/>
          </rPr>
          <t xml:space="preserve"> 
- Disinvestment on buildings and machinery for an existing business</t>
        </r>
      </text>
    </comment>
    <comment ref="C147" authorId="2" shapeId="0" xr:uid="{17EEFCC5-15B8-4E94-A1B3-7990697128B2}">
      <text>
        <r>
          <rPr>
            <b/>
            <sz val="9"/>
            <color indexed="81"/>
            <rFont val="Tahoma"/>
            <family val="2"/>
          </rPr>
          <t>ONS Economic Survey Division:</t>
        </r>
        <r>
          <rPr>
            <sz val="9"/>
            <color indexed="81"/>
            <rFont val="Tahoma"/>
            <family val="2"/>
          </rPr>
          <t xml:space="preserve">
</t>
        </r>
        <r>
          <rPr>
            <b/>
            <sz val="9"/>
            <color indexed="81"/>
            <rFont val="Tahoma"/>
            <family val="2"/>
          </rPr>
          <t>Including:</t>
        </r>
        <r>
          <rPr>
            <sz val="9"/>
            <color indexed="81"/>
            <rFont val="Tahoma"/>
            <family val="2"/>
          </rPr>
          <t xml:space="preserve"> 
- Share buyback for the purposes of debt repayment or loss reduction
- cash injections, cash redemptions or share buyback for the purposes of debt repayment or loss reduction. </t>
        </r>
      </text>
    </comment>
    <comment ref="C156" authorId="0" shapeId="0" xr:uid="{00000000-0006-0000-0200-000022000000}">
      <text>
        <r>
          <rPr>
            <b/>
            <sz val="9"/>
            <color indexed="81"/>
            <rFont val="Tahoma"/>
            <family val="2"/>
          </rPr>
          <t xml:space="preserve">ONS Economic Survey Division:
</t>
        </r>
        <r>
          <rPr>
            <sz val="9"/>
            <color indexed="81"/>
            <rFont val="Tahoma"/>
            <family val="2"/>
          </rPr>
          <t>For Questions 34a and 34b, please include the following items:
  - Any other non-transactional increases or decreases excluding re-invested earnings, retained or unremitted profit
  - Unrealised increases or decreases resulting from currency exchange rate movements during the period.
  - Unrealised increases or decreases resulting from revaluations of assets during the period, that have not already been reported in question 33
  - Any other non-transactional increases or decreases to the closing value of unquoted ordinary shares not accounted for above that will result in a discrepancy between the opening and closing values given in questions 31 and 32
Do not repeat profit, dividends or exceptional dividends.</t>
        </r>
      </text>
    </comment>
    <comment ref="C157" authorId="0" shapeId="0" xr:uid="{00000000-0006-0000-0200-000023000000}">
      <text>
        <r>
          <rPr>
            <b/>
            <sz val="9"/>
            <color indexed="81"/>
            <rFont val="Tahoma"/>
            <family val="2"/>
          </rPr>
          <t xml:space="preserve">ONS Economic Survey Division:
</t>
        </r>
        <r>
          <rPr>
            <sz val="9"/>
            <color indexed="81"/>
            <rFont val="Tahoma"/>
            <family val="2"/>
          </rPr>
          <t>For Questions 34a and 34b, please include the following items:
  - Any other non-transactional increases or decreases excluding re-invested earnings, retained or unremitted profit
  - Unrealised increases or decreases resulting from currency exchange rate movements during the period.
  - Unrealised increases or decreases resulting from revaluations of assets during the period, that have not already been reported in question 33
  - Any other non-transactional increases or decreases to the closing value of unquoted ordinary shares not accounted for above that will result in a discrepancy between the opening and closing values given in questions 31 and 32
Do not repeat profit, dividends or exceptional dividends.</t>
        </r>
      </text>
    </comment>
    <comment ref="C160" authorId="0" shapeId="0" xr:uid="{00000000-0006-0000-0200-000024000000}">
      <text>
        <r>
          <rPr>
            <b/>
            <sz val="9"/>
            <color indexed="81"/>
            <rFont val="Tahoma"/>
            <family val="2"/>
          </rPr>
          <t xml:space="preserve">ONS Economic Survey Division:
</t>
        </r>
        <r>
          <rPr>
            <sz val="9"/>
            <color indexed="81"/>
            <rFont val="Tahoma"/>
            <family val="2"/>
          </rPr>
          <t xml:space="preserve">For the purpose of the survey, preference shares and debt are considered to:
</t>
        </r>
        <r>
          <rPr>
            <b/>
            <sz val="9"/>
            <color indexed="81"/>
            <rFont val="Tahoma"/>
            <family val="2"/>
          </rPr>
          <t>Include:</t>
        </r>
        <r>
          <rPr>
            <sz val="9"/>
            <color indexed="81"/>
            <rFont val="Tahoma"/>
            <family val="2"/>
          </rPr>
          <t xml:space="preserve">
  - Non-participating preference shares.
  - Debt securities.
  - Trade balances.
  - Financial leasing and leasing creditors.
  - Permanent debt.
  - Debenture.
</t>
        </r>
        <r>
          <rPr>
            <b/>
            <sz val="9"/>
            <color indexed="81"/>
            <rFont val="Tahoma"/>
            <family val="2"/>
          </rPr>
          <t>Exclude:</t>
        </r>
        <r>
          <rPr>
            <sz val="9"/>
            <color indexed="81"/>
            <rFont val="Tahoma"/>
            <family val="2"/>
          </rPr>
          <t xml:space="preserve">
  - Intercompany loans and current account as defined and recorded in Section H.
  - Financial derivatives.</t>
        </r>
      </text>
    </comment>
    <comment ref="C161" authorId="1" shapeId="0" xr:uid="{00000000-0006-0000-0200-000025000000}">
      <text>
        <r>
          <rPr>
            <b/>
            <sz val="9"/>
            <color indexed="81"/>
            <rFont val="Tahoma"/>
            <family val="2"/>
          </rPr>
          <t xml:space="preserve">ONS Economic Survey Division:
</t>
        </r>
        <r>
          <rPr>
            <sz val="9"/>
            <color indexed="81"/>
            <rFont val="Tahoma"/>
            <family val="2"/>
          </rPr>
          <t>This figure should equal the previous reporting period's closing balance.</t>
        </r>
      </text>
    </comment>
    <comment ref="C163" authorId="0" shapeId="0" xr:uid="{00000000-0006-0000-0200-000026000000}">
      <text>
        <r>
          <rPr>
            <b/>
            <sz val="9"/>
            <color indexed="81"/>
            <rFont val="Tahoma"/>
            <family val="2"/>
          </rPr>
          <t xml:space="preserve">ONS Economic Survey Division:
</t>
        </r>
        <r>
          <rPr>
            <sz val="9"/>
            <color indexed="81"/>
            <rFont val="Tahoma"/>
            <family val="2"/>
          </rPr>
          <t xml:space="preserve">For Questions 37a and 37b, please report in cash or exchange values, not nominal values.
</t>
        </r>
        <r>
          <rPr>
            <b/>
            <sz val="9"/>
            <color indexed="81"/>
            <rFont val="Tahoma"/>
            <family val="2"/>
          </rPr>
          <t>Include:</t>
        </r>
        <r>
          <rPr>
            <sz val="9"/>
            <color indexed="81"/>
            <rFont val="Tahoma"/>
            <family val="2"/>
          </rPr>
          <t xml:space="preserve">
  - Preference shares.
  - Debt of the UK company.
  - Debentures of the UK company.
  - Existing and new issues of preference shares and debt.
  - Acquisitions or disposals where immediate foreign parent company's shares are issued in exchange for the UK affiliate company's preference shares and debt.
</t>
        </r>
        <r>
          <rPr>
            <b/>
            <sz val="9"/>
            <color indexed="81"/>
            <rFont val="Tahoma"/>
            <family val="2"/>
          </rPr>
          <t>Exclude:</t>
        </r>
        <r>
          <rPr>
            <sz val="9"/>
            <color indexed="81"/>
            <rFont val="Tahoma"/>
            <family val="2"/>
          </rPr>
          <t xml:space="preserve">
  - Intercompany current account.
  - Acquisitions funded by intercompany transfers.
  - Acquisitions of ordinary shares.</t>
        </r>
      </text>
    </comment>
    <comment ref="C164" authorId="0" shapeId="0" xr:uid="{00000000-0006-0000-0200-000027000000}">
      <text>
        <r>
          <rPr>
            <b/>
            <sz val="9"/>
            <color indexed="81"/>
            <rFont val="Tahoma"/>
            <family val="2"/>
          </rPr>
          <t xml:space="preserve">ONS Economic Survey Division:
</t>
        </r>
        <r>
          <rPr>
            <sz val="9"/>
            <color indexed="81"/>
            <rFont val="Tahoma"/>
            <family val="2"/>
          </rPr>
          <t xml:space="preserve">For Questions 37a and 37b, please report in cash or exchange values, not nominal values.
</t>
        </r>
        <r>
          <rPr>
            <b/>
            <sz val="9"/>
            <color indexed="81"/>
            <rFont val="Tahoma"/>
            <family val="2"/>
          </rPr>
          <t>Include:</t>
        </r>
        <r>
          <rPr>
            <sz val="9"/>
            <color indexed="81"/>
            <rFont val="Tahoma"/>
            <family val="2"/>
          </rPr>
          <t xml:space="preserve">
  - Preference shares.
  - Debt of the UK company.
  - Debentures of the UK company.
  - Existing and new issues of preference shares and debt.
  - Acquisitions or disposals where immediate foreign parent company's shares are issued in exchange for the UK affiliate company's preference shares and debt.
</t>
        </r>
        <r>
          <rPr>
            <b/>
            <sz val="9"/>
            <color indexed="81"/>
            <rFont val="Tahoma"/>
            <family val="2"/>
          </rPr>
          <t>Exclude:</t>
        </r>
        <r>
          <rPr>
            <sz val="9"/>
            <color indexed="81"/>
            <rFont val="Tahoma"/>
            <family val="2"/>
          </rPr>
          <t xml:space="preserve">
  - Intercompany current account.
  - Acquisitions funded by intercompany transfers.
  - Acquisitions of ordinary shares.</t>
        </r>
      </text>
    </comment>
    <comment ref="C166" authorId="0" shapeId="0" xr:uid="{00000000-0006-0000-0200-000028000000}">
      <text>
        <r>
          <rPr>
            <b/>
            <sz val="9"/>
            <color indexed="81"/>
            <rFont val="Tahoma"/>
            <family val="2"/>
          </rPr>
          <t xml:space="preserve">ONS Economic Survey Division:
</t>
        </r>
        <r>
          <rPr>
            <sz val="9"/>
            <color indexed="81"/>
            <rFont val="Tahoma"/>
            <family val="2"/>
          </rPr>
          <t>For Questions 38a and 38b, please include the following items.
  - Any other non-transactional increases or decreases excluding re-invested earnings, retained or unremitted profit.
  - Unrealised increases or decreases resulting from currency exchange rate movements during the period, that have not already been reported in question 37.
  - Unrealised increases or decreases resulting from revaluations of assets during the period, that have not already been reported in question 37.
  - Any other non-transactional increases or decreases to the closing value of preference shares and debt not accounted for above that will result in a discrepancy between the opening and closing values given in questions 35 and 36.</t>
        </r>
      </text>
    </comment>
    <comment ref="C167" authorId="0" shapeId="0" xr:uid="{00000000-0006-0000-0200-000029000000}">
      <text>
        <r>
          <rPr>
            <b/>
            <sz val="9"/>
            <color indexed="81"/>
            <rFont val="Tahoma"/>
            <family val="2"/>
          </rPr>
          <t xml:space="preserve">ONS Economic Survey Division:
</t>
        </r>
        <r>
          <rPr>
            <sz val="9"/>
            <color indexed="81"/>
            <rFont val="Tahoma"/>
            <family val="2"/>
          </rPr>
          <t>For Questions 38a and 38b, please include the following items.
  - Any other non-transactional increases or decreases excluding re-invested earnings, retained or unremitted profit.
  - Unrealised increases or decreases resulting from currency exchange rate movements during the period, that have not already been reported in question 37.
  - Unrealised increases or decreases resulting from revaluations of assets during the period, that have not already been reported in question 37.
  - Any other non-transactional increases or decreases to the closing value of preference shares and debt not accounted for above that will result in a discrepancy between the opening and closing values given in questions 35 and 36.</t>
        </r>
      </text>
    </comment>
    <comment ref="C170" authorId="0" shapeId="0" xr:uid="{00000000-0006-0000-0200-00002A000000}">
      <text>
        <r>
          <rPr>
            <b/>
            <sz val="9"/>
            <color indexed="81"/>
            <rFont val="Tahoma"/>
            <family val="2"/>
          </rPr>
          <t xml:space="preserve">ONS Economic Survey Division:
</t>
        </r>
        <r>
          <rPr>
            <sz val="9"/>
            <color indexed="81"/>
            <rFont val="Tahoma"/>
            <family val="2"/>
          </rPr>
          <t xml:space="preserve">The intercompany current account covers the borrowing and lending of funds between the UK company and this immediate foreign parent or fellow enterprise. There is no distinction between long and short-term investment.
It is important to note:
- Loans </t>
        </r>
        <r>
          <rPr>
            <b/>
            <sz val="9"/>
            <color indexed="81"/>
            <rFont val="Tahoma"/>
            <family val="2"/>
          </rPr>
          <t>to</t>
        </r>
        <r>
          <rPr>
            <sz val="9"/>
            <color indexed="81"/>
            <rFont val="Tahoma"/>
            <family val="2"/>
          </rPr>
          <t xml:space="preserve"> the UK affiliate company from the immediate foreign parent company or its other affiliates are considered as being attributable </t>
        </r>
        <r>
          <rPr>
            <b/>
            <sz val="9"/>
            <color indexed="81"/>
            <rFont val="Tahoma"/>
            <family val="2"/>
          </rPr>
          <t>to</t>
        </r>
        <r>
          <rPr>
            <sz val="9"/>
            <color indexed="81"/>
            <rFont val="Tahoma"/>
            <family val="2"/>
          </rPr>
          <t xml:space="preserve"> the immediate foreign parent company.
- Loans </t>
        </r>
        <r>
          <rPr>
            <b/>
            <sz val="9"/>
            <color indexed="81"/>
            <rFont val="Tahoma"/>
            <family val="2"/>
          </rPr>
          <t>from</t>
        </r>
        <r>
          <rPr>
            <sz val="9"/>
            <color indexed="81"/>
            <rFont val="Tahoma"/>
            <family val="2"/>
          </rPr>
          <t xml:space="preserve"> the UK affiliate company </t>
        </r>
        <r>
          <rPr>
            <b/>
            <sz val="9"/>
            <color indexed="81"/>
            <rFont val="Tahoma"/>
            <family val="2"/>
          </rPr>
          <t>to</t>
        </r>
        <r>
          <rPr>
            <sz val="9"/>
            <color indexed="81"/>
            <rFont val="Tahoma"/>
            <family val="2"/>
          </rPr>
          <t xml:space="preserve"> the immediate foreign parent company or its other affiliates are considered as being attributable </t>
        </r>
        <r>
          <rPr>
            <b/>
            <sz val="9"/>
            <color indexed="81"/>
            <rFont val="Tahoma"/>
            <family val="2"/>
          </rPr>
          <t>from</t>
        </r>
        <r>
          <rPr>
            <sz val="9"/>
            <color indexed="81"/>
            <rFont val="Tahoma"/>
            <family val="2"/>
          </rPr>
          <t xml:space="preserve"> the immediate foreign parent company.
In answering these questions, please do not net off the creditor and debtor balances against each other.</t>
        </r>
      </text>
    </comment>
    <comment ref="C171" authorId="0" shapeId="0" xr:uid="{00000000-0006-0000-0200-00002B000000}">
      <text>
        <r>
          <rPr>
            <b/>
            <sz val="9"/>
            <color indexed="81"/>
            <rFont val="Tahoma"/>
            <family val="2"/>
          </rPr>
          <t xml:space="preserve">ONS Economic Survey Division:
</t>
        </r>
        <r>
          <rPr>
            <sz val="9"/>
            <color indexed="81"/>
            <rFont val="Tahoma"/>
            <family val="2"/>
          </rPr>
          <t xml:space="preserve">For Questions 39a and 39b, please include and exclude the following items:
</t>
        </r>
        <r>
          <rPr>
            <b/>
            <sz val="9"/>
            <color indexed="81"/>
            <rFont val="Tahoma"/>
            <family val="2"/>
          </rPr>
          <t>Include:</t>
        </r>
        <r>
          <rPr>
            <sz val="9"/>
            <color indexed="81"/>
            <rFont val="Tahoma"/>
            <family val="2"/>
          </rPr>
          <t xml:space="preserve">
  - Long and short-term loans.
  - Trade credit.
  - Insurance technical reserves, where one of the companies is a 'captive'  insurance affiliate. These are also known as insurance technical provisions and are provisions made by insurance companies for: prepayment of premiums, claims incurred but not yet paid, claims reported but not yet resolved and  estimates of claims incurred but not yet reported.
</t>
        </r>
        <r>
          <rPr>
            <b/>
            <sz val="9"/>
            <color indexed="81"/>
            <rFont val="Tahoma"/>
            <family val="2"/>
          </rPr>
          <t>Exclude:</t>
        </r>
        <r>
          <rPr>
            <sz val="9"/>
            <color indexed="81"/>
            <rFont val="Tahoma"/>
            <family val="2"/>
          </rPr>
          <t xml:space="preserve">
  - Preference share and debt reported in Section G .
The figure for question 39a should equal the previous reporting period's closing balance.</t>
        </r>
      </text>
    </comment>
    <comment ref="C173" authorId="0" shapeId="0" xr:uid="{00000000-0006-0000-0200-00002C000000}">
      <text>
        <r>
          <rPr>
            <b/>
            <sz val="9"/>
            <color indexed="81"/>
            <rFont val="Tahoma"/>
            <family val="2"/>
          </rPr>
          <t xml:space="preserve">ONS Economic Survey Division:
</t>
        </r>
        <r>
          <rPr>
            <sz val="9"/>
            <color indexed="81"/>
            <rFont val="Tahoma"/>
            <family val="2"/>
          </rPr>
          <t xml:space="preserve">For Questions 40a and 40b, please include and exclude the following items:
</t>
        </r>
        <r>
          <rPr>
            <b/>
            <sz val="9"/>
            <color indexed="81"/>
            <rFont val="Tahoma"/>
            <family val="2"/>
          </rPr>
          <t>Include:</t>
        </r>
        <r>
          <rPr>
            <sz val="9"/>
            <color indexed="81"/>
            <rFont val="Tahoma"/>
            <family val="2"/>
          </rPr>
          <t xml:space="preserve">
  - Long and short-term loans.
  - Trade credit.
  - Insurance technical reserves where one of the companies is a 'captive' insurance affiliate.
</t>
        </r>
        <r>
          <rPr>
            <b/>
            <sz val="9"/>
            <color indexed="81"/>
            <rFont val="Tahoma"/>
            <family val="2"/>
          </rPr>
          <t>Exclude:</t>
        </r>
        <r>
          <rPr>
            <sz val="9"/>
            <color indexed="81"/>
            <rFont val="Tahoma"/>
            <family val="2"/>
          </rPr>
          <t xml:space="preserve">
  - Preference share and debt reported in Section G.
The figure for question 40a should equal the previous reporting period's closing balance.</t>
        </r>
      </text>
    </comment>
    <comment ref="C175" authorId="1" shapeId="0" xr:uid="{00000000-0006-0000-0200-00002D000000}">
      <text>
        <r>
          <rPr>
            <b/>
            <sz val="9"/>
            <color indexed="81"/>
            <rFont val="Tahoma"/>
            <family val="2"/>
          </rPr>
          <t>ONS Economic Survey Division:
Include interest charged on:</t>
        </r>
        <r>
          <rPr>
            <sz val="9"/>
            <color indexed="81"/>
            <rFont val="Tahoma"/>
            <family val="2"/>
          </rPr>
          <t xml:space="preserve">
  - Intercompany current account.
  - Other loans.
  - Non-participating preference shares.
Question 41.a applies to the creditor.</t>
        </r>
      </text>
    </comment>
    <comment ref="C176" authorId="1" shapeId="0" xr:uid="{00000000-0006-0000-0200-00002E000000}">
      <text>
        <r>
          <rPr>
            <b/>
            <sz val="9"/>
            <color indexed="81"/>
            <rFont val="Tahoma"/>
            <family val="2"/>
          </rPr>
          <t xml:space="preserve">ONS Economic Survey Division:
</t>
        </r>
        <r>
          <rPr>
            <sz val="9"/>
            <color indexed="81"/>
            <rFont val="Tahoma"/>
            <family val="2"/>
          </rPr>
          <t xml:space="preserve">
Question 41.b applies to the debtor.</t>
        </r>
      </text>
    </comment>
    <comment ref="C178" authorId="0" shapeId="0" xr:uid="{00000000-0006-0000-0200-00002F000000}">
      <text>
        <r>
          <rPr>
            <b/>
            <sz val="9"/>
            <color indexed="81"/>
            <rFont val="Tahoma"/>
            <family val="2"/>
          </rPr>
          <t xml:space="preserve">ONS Economic Survey Division:
</t>
        </r>
        <r>
          <rPr>
            <sz val="9"/>
            <color indexed="81"/>
            <rFont val="Tahoma"/>
            <family val="2"/>
          </rPr>
          <t xml:space="preserve">For FDI a branch is a permanent establishment but not a separate legal entity. Such establishments should either have a complete set of accounts or be able to compile a meaningful set of accounts, from both an economic and legal viewpoint. A branch is controlled by the 'Head Office' of the parent company.
</t>
        </r>
        <r>
          <rPr>
            <b/>
            <sz val="9"/>
            <color indexed="81"/>
            <rFont val="Tahoma"/>
            <family val="2"/>
          </rPr>
          <t>Include:</t>
        </r>
        <r>
          <rPr>
            <sz val="9"/>
            <color indexed="81"/>
            <rFont val="Tahoma"/>
            <family val="2"/>
          </rPr>
          <t xml:space="preserve">
  - Profits and losses from UK branch activities only
  - Interest earned by this UK branch on an accruals basis
  - Profits and losses after accounting for depreciation
  - UK taxes charged on the profits of the branch
</t>
        </r>
        <r>
          <rPr>
            <b/>
            <sz val="9"/>
            <color indexed="81"/>
            <rFont val="Tahoma"/>
            <family val="2"/>
          </rPr>
          <t>Exclude:</t>
        </r>
        <r>
          <rPr>
            <sz val="9"/>
            <color indexed="81"/>
            <rFont val="Tahoma"/>
            <family val="2"/>
          </rPr>
          <t xml:space="preserve">
  - Deferred taxation
  - Realised or unrealised capital increases or decreases made by the branch
  - Increases or decreases arising from valuation changes as inventory write-offs
  - Provisions for bad debts
  - Costs of reorganisation or restructuring which have any material effect on the nature of the operation and for which you would report separately in your accounts.</t>
        </r>
      </text>
    </comment>
    <comment ref="C182" authorId="1" shapeId="0" xr:uid="{00000000-0006-0000-0200-000030000000}">
      <text>
        <r>
          <rPr>
            <b/>
            <sz val="9"/>
            <color indexed="81"/>
            <rFont val="Tahoma"/>
            <family val="2"/>
          </rPr>
          <t>ONS Economic Survey Division:</t>
        </r>
        <r>
          <rPr>
            <sz val="9"/>
            <color indexed="81"/>
            <rFont val="Tahoma"/>
            <family val="2"/>
          </rPr>
          <t xml:space="preserve">
</t>
        </r>
        <r>
          <rPr>
            <b/>
            <sz val="9"/>
            <color indexed="81"/>
            <rFont val="Tahoma"/>
            <family val="2"/>
          </rPr>
          <t xml:space="preserve">Include:       </t>
        </r>
        <r>
          <rPr>
            <sz val="9"/>
            <color indexed="81"/>
            <rFont val="Tahoma"/>
            <family val="2"/>
          </rPr>
          <t xml:space="preserve">                                                                                                                                                                                                                                   - Tax withheld on payments to this immediate foreign head office less tax withheld on payments from this immediate foreign head office. 
</t>
        </r>
        <r>
          <rPr>
            <b/>
            <sz val="9"/>
            <color indexed="81"/>
            <rFont val="Tahoma"/>
            <family val="2"/>
          </rPr>
          <t xml:space="preserve">Exclude:       </t>
        </r>
        <r>
          <rPr>
            <sz val="9"/>
            <color indexed="81"/>
            <rFont val="Tahoma"/>
            <family val="2"/>
          </rPr>
          <t xml:space="preserve">       
- Underlying taxes on profits (for example, corporation tax).</t>
        </r>
      </text>
    </comment>
    <comment ref="C184" authorId="0" shapeId="0" xr:uid="{00000000-0006-0000-0200-000031000000}">
      <text>
        <r>
          <rPr>
            <b/>
            <sz val="9"/>
            <color indexed="81"/>
            <rFont val="Tahoma"/>
            <family val="2"/>
          </rPr>
          <t xml:space="preserve">ONS Economic Survey Division:
</t>
        </r>
        <r>
          <rPr>
            <sz val="9"/>
            <color indexed="81"/>
            <rFont val="Tahoma"/>
            <family val="2"/>
          </rPr>
          <t xml:space="preserve">Please report market value where available.
</t>
        </r>
        <r>
          <rPr>
            <b/>
            <sz val="9"/>
            <color indexed="81"/>
            <rFont val="Tahoma"/>
            <family val="2"/>
          </rPr>
          <t>Exclude:</t>
        </r>
        <r>
          <rPr>
            <sz val="9"/>
            <color indexed="81"/>
            <rFont val="Tahoma"/>
            <family val="2"/>
          </rPr>
          <t xml:space="preserve">
- intercompany current account balance, this should be included in questions 46 and 47.
This figure should equal the previous reporting period's closing balance.</t>
        </r>
      </text>
    </comment>
    <comment ref="C185" authorId="1" shapeId="0" xr:uid="{00000000-0006-0000-0200-000032000000}">
      <text>
        <r>
          <rPr>
            <b/>
            <sz val="9"/>
            <color indexed="81"/>
            <rFont val="Tahoma"/>
            <family val="2"/>
          </rPr>
          <t xml:space="preserve">ONS Economic Survey Division:
</t>
        </r>
        <r>
          <rPr>
            <sz val="9"/>
            <color indexed="81"/>
            <rFont val="Tahoma"/>
            <family val="2"/>
          </rPr>
          <t xml:space="preserve">Please report market value where available.
</t>
        </r>
        <r>
          <rPr>
            <b/>
            <sz val="9"/>
            <color indexed="81"/>
            <rFont val="Tahoma"/>
            <family val="2"/>
          </rPr>
          <t>Exclude</t>
        </r>
        <r>
          <rPr>
            <sz val="9"/>
            <color indexed="81"/>
            <rFont val="Tahoma"/>
            <family val="2"/>
          </rPr>
          <t xml:space="preserve"> intercompany current account balances, this should be included in questions 47 and 48.</t>
        </r>
      </text>
    </comment>
    <comment ref="C186" authorId="1" shapeId="0" xr:uid="{00000000-0006-0000-0200-000033000000}">
      <text>
        <r>
          <rPr>
            <b/>
            <sz val="8"/>
            <color indexed="81"/>
            <rFont val="Tahoma"/>
            <family val="2"/>
          </rPr>
          <t xml:space="preserve">ONS Economic Survey Division:
</t>
        </r>
        <r>
          <rPr>
            <sz val="9"/>
            <color indexed="81"/>
            <rFont val="Tahoma"/>
            <family val="2"/>
          </rPr>
          <t>This figure should equal the previous reporting period's closing balance.</t>
        </r>
      </text>
    </comment>
    <comment ref="C189" authorId="1" shapeId="0" xr:uid="{00000000-0006-0000-0200-000034000000}">
      <text>
        <r>
          <rPr>
            <b/>
            <sz val="8"/>
            <color indexed="81"/>
            <rFont val="Tahoma"/>
            <family val="2"/>
          </rPr>
          <t xml:space="preserve">ONS Economic Survey Division:
</t>
        </r>
        <r>
          <rPr>
            <sz val="9"/>
            <color indexed="81"/>
            <rFont val="Tahoma"/>
            <family val="2"/>
          </rPr>
          <t>This figure should equal the previous reporting period's closing balance.</t>
        </r>
      </text>
    </comment>
    <comment ref="C191" authorId="1" shapeId="0" xr:uid="{00000000-0006-0000-0200-000035000000}">
      <text>
        <r>
          <rPr>
            <b/>
            <sz val="8"/>
            <color indexed="81"/>
            <rFont val="Tahoma"/>
            <family val="2"/>
          </rPr>
          <t xml:space="preserve">ONS Economic Survey Division:
</t>
        </r>
        <r>
          <rPr>
            <sz val="9"/>
            <color indexed="81"/>
            <rFont val="Tahoma"/>
            <family val="2"/>
          </rPr>
          <t>This figure should equal the previous reporting period's closing balance.</t>
        </r>
      </text>
    </comment>
    <comment ref="C195" authorId="5" shapeId="0" xr:uid="{4DF85B41-677D-42A8-8ED3-8FD4F2EE0CCD}">
      <text>
        <r>
          <rPr>
            <b/>
            <sz val="9"/>
            <color indexed="81"/>
            <rFont val="Tahoma"/>
            <family val="2"/>
          </rPr>
          <t>ONS Economic Survey Division:</t>
        </r>
        <r>
          <rPr>
            <sz val="9"/>
            <color indexed="81"/>
            <rFont val="Tahoma"/>
            <family val="2"/>
          </rPr>
          <t xml:space="preserve">
</t>
        </r>
        <r>
          <rPr>
            <b/>
            <sz val="9"/>
            <color indexed="81"/>
            <rFont val="Tahoma"/>
            <family val="2"/>
          </rPr>
          <t>Definitions:</t>
        </r>
        <r>
          <rPr>
            <sz val="9"/>
            <color indexed="81"/>
            <rFont val="Tahoma"/>
            <family val="2"/>
          </rPr>
          <t xml:space="preserve">      
Intellectual property products: capitalised and non-capitalised expenditure on intangible assets or items, but excluding non-produced intangibles. 
</t>
        </r>
        <r>
          <rPr>
            <b/>
            <sz val="9"/>
            <color indexed="81"/>
            <rFont val="Tahoma"/>
            <family val="2"/>
          </rPr>
          <t xml:space="preserve">Examples of tangible assets: </t>
        </r>
        <r>
          <rPr>
            <sz val="9"/>
            <color indexed="81"/>
            <rFont val="Tahoma"/>
            <family val="2"/>
          </rPr>
          <t xml:space="preserve">
Land, vehicles, machinery, equipment
</t>
        </r>
        <r>
          <rPr>
            <b/>
            <sz val="9"/>
            <color indexed="81"/>
            <rFont val="Tahoma"/>
            <family val="2"/>
          </rPr>
          <t xml:space="preserve">Examples of produced intangible assets: 
</t>
        </r>
        <r>
          <rPr>
            <sz val="9"/>
            <color indexed="81"/>
            <rFont val="Tahoma"/>
            <family val="2"/>
          </rPr>
          <t xml:space="preserve">Research and development (R&amp;D), e.g., creative work undertaken on a systematic basis to increase the stock of knowledge, and use of this stock of knowledge for the purpose of discovering or developing new products, including improved versions or qualities of – existing products, or discovering or developing new or more efficient processes of production, mineral exploration and evaluation, computer software and databases, entertainment, literary or artistic originals, other intellectual property products such as new information, specialised knowledge, etc., not elsewhere classified. </t>
        </r>
        <r>
          <rPr>
            <b/>
            <sz val="9"/>
            <color indexed="81"/>
            <rFont val="Tahoma"/>
            <family val="2"/>
          </rPr>
          <t xml:space="preserve">
Non-produced intangible assets: 
</t>
        </r>
        <r>
          <rPr>
            <sz val="9"/>
            <color indexed="81"/>
            <rFont val="Tahoma"/>
            <family val="2"/>
          </rPr>
          <t xml:space="preserve">Goodwill, branding, trademarks, patents, royalties, leases and transferable contracts. </t>
        </r>
        <r>
          <rPr>
            <b/>
            <sz val="9"/>
            <color indexed="81"/>
            <rFont val="Tahoma"/>
            <family val="2"/>
          </rPr>
          <t xml:space="preserve">
</t>
        </r>
        <r>
          <rPr>
            <sz val="9"/>
            <color indexed="81"/>
            <rFont val="Tahoma"/>
            <family val="2"/>
          </rPr>
          <t xml:space="preserve">
</t>
        </r>
      </text>
    </comment>
    <comment ref="C196" authorId="6" shapeId="0" xr:uid="{03E0E841-DF5A-4048-8265-713060438482}">
      <text>
        <r>
          <rPr>
            <b/>
            <sz val="9"/>
            <color indexed="81"/>
            <rFont val="Tahoma"/>
            <family val="2"/>
          </rPr>
          <t>ONS Economic Survey Division:</t>
        </r>
        <r>
          <rPr>
            <sz val="9"/>
            <color indexed="81"/>
            <rFont val="Tahoma"/>
            <family val="2"/>
          </rPr>
          <t xml:space="preserve">
</t>
        </r>
        <r>
          <rPr>
            <b/>
            <sz val="9"/>
            <color indexed="81"/>
            <rFont val="Tahoma"/>
            <family val="2"/>
          </rPr>
          <t>Definition:</t>
        </r>
        <r>
          <rPr>
            <sz val="9"/>
            <color indexed="81"/>
            <rFont val="Tahoma"/>
            <family val="2"/>
          </rPr>
          <t xml:space="preserve"> 
Capitalised expenditure is where R&amp;D is treated as an asset on the balance sheet, including R&amp;D that has been carried out by a third party on your behalf. 
OR 
Capitalised expenditure is recognising the cost as an asset on the balance sheet. This includes R&amp;D that has been carried out by a third party on the UK affiliate company’s behalf.    
</t>
        </r>
      </text>
    </comment>
    <comment ref="C197" authorId="6" shapeId="0" xr:uid="{85509AE7-D3FD-47E7-952A-EFF11E5B1C4E}">
      <text>
        <r>
          <rPr>
            <b/>
            <sz val="9"/>
            <color indexed="81"/>
            <rFont val="Tahoma"/>
            <family val="2"/>
          </rPr>
          <t>ONS Economic Survey Division:</t>
        </r>
        <r>
          <rPr>
            <sz val="9"/>
            <color indexed="81"/>
            <rFont val="Tahoma"/>
            <family val="2"/>
          </rPr>
          <t xml:space="preserve">
</t>
        </r>
        <r>
          <rPr>
            <b/>
            <sz val="9"/>
            <color indexed="81"/>
            <rFont val="Tahoma"/>
            <family val="2"/>
          </rPr>
          <t>Definition:</t>
        </r>
        <r>
          <rPr>
            <sz val="9"/>
            <color indexed="81"/>
            <rFont val="Tahoma"/>
            <family val="2"/>
          </rPr>
          <t xml:space="preserve"> 
Non-capitalised expenditure is where the cost is treated as an expense in the profit and loss account instead of an asset on the balance sheet. This includes R&amp;D that has been carried out by a third party on the foreign affiliates or branch’s behalf.  </t>
        </r>
      </text>
    </comment>
    <comment ref="C198" authorId="2" shapeId="0" xr:uid="{C464879F-E544-4149-B23B-3BFE06643C29}">
      <text>
        <r>
          <rPr>
            <b/>
            <sz val="9"/>
            <color indexed="81"/>
            <rFont val="Tahoma"/>
            <family val="2"/>
          </rPr>
          <t>ONS Economic Survey Division:</t>
        </r>
        <r>
          <rPr>
            <sz val="9"/>
            <color indexed="81"/>
            <rFont val="Tahoma"/>
            <family val="2"/>
          </rPr>
          <t xml:space="preserve">
</t>
        </r>
        <r>
          <rPr>
            <b/>
            <sz val="9"/>
            <color indexed="81"/>
            <rFont val="Tahoma"/>
            <family val="2"/>
          </rPr>
          <t>Definition:</t>
        </r>
        <r>
          <rPr>
            <sz val="9"/>
            <color indexed="81"/>
            <rFont val="Tahoma"/>
            <family val="2"/>
          </rPr>
          <t xml:space="preserve"> 
Capitalised expenditure is recognising the cost as an asset on the balance sheet instead of an expense in the profit and loss account.     </t>
        </r>
      </text>
    </comment>
    <comment ref="C199" authorId="2" shapeId="0" xr:uid="{7F0F044C-D67A-4372-AAB6-4FDC8BA7D60A}">
      <text>
        <r>
          <rPr>
            <b/>
            <sz val="9"/>
            <color indexed="81"/>
            <rFont val="Tahoma"/>
            <family val="2"/>
          </rPr>
          <t>ONS Economic Survey Division:
Definition:</t>
        </r>
        <r>
          <rPr>
            <sz val="9"/>
            <color indexed="81"/>
            <rFont val="Tahoma"/>
            <family val="2"/>
          </rPr>
          <t xml:space="preserve"> 
Non-capitalised expenditure is where the cost is treated as an expense in the profit and loss account instead of an asset on the balance sheet. 
</t>
        </r>
      </text>
    </comment>
    <comment ref="C200" authorId="2" shapeId="0" xr:uid="{37FC8EB2-D021-483D-BD52-E13C2FE559AF}">
      <text>
        <r>
          <rPr>
            <b/>
            <sz val="9"/>
            <color indexed="81"/>
            <rFont val="Tahoma"/>
            <family val="2"/>
          </rPr>
          <t>ONS Economic Survey Division:</t>
        </r>
        <r>
          <rPr>
            <sz val="9"/>
            <color indexed="81"/>
            <rFont val="Tahoma"/>
            <family val="2"/>
          </rPr>
          <t xml:space="preserve">
</t>
        </r>
        <r>
          <rPr>
            <b/>
            <sz val="9"/>
            <color indexed="81"/>
            <rFont val="Tahoma"/>
            <family val="2"/>
          </rPr>
          <t>Definition:</t>
        </r>
        <r>
          <rPr>
            <sz val="9"/>
            <color indexed="81"/>
            <rFont val="Tahoma"/>
            <family val="2"/>
          </rPr>
          <t xml:space="preserve"> 
Fixed capital investment is an investment in long term tangible assets such as factories, vehicles, and machinery.  
 </t>
        </r>
      </text>
    </comment>
    <comment ref="C203" authorId="6" shapeId="0" xr:uid="{A5779150-4A02-4872-9CB5-1BFEFAA3F436}">
      <text>
        <r>
          <rPr>
            <b/>
            <sz val="9"/>
            <color indexed="81"/>
            <rFont val="Tahoma"/>
            <family val="2"/>
          </rPr>
          <t>ONS Economic Survey Division:</t>
        </r>
        <r>
          <rPr>
            <sz val="9"/>
            <color indexed="81"/>
            <rFont val="Tahoma"/>
            <family val="2"/>
          </rPr>
          <t xml:space="preserve">
</t>
        </r>
        <r>
          <rPr>
            <b/>
            <sz val="9"/>
            <color indexed="81"/>
            <rFont val="Tahoma"/>
            <family val="2"/>
          </rPr>
          <t>Note:</t>
        </r>
        <r>
          <rPr>
            <sz val="9"/>
            <color indexed="81"/>
            <rFont val="Tahoma"/>
            <family val="2"/>
          </rPr>
          <t xml:space="preserve">
• By customers, this includes both business and personal customers
• By services we mean intangible commodities such as mining and oil and gas extraction, manufacturing and maintenance, business services such as accounting and legal, research and development, trademarks and intellectual property, telecommunications and computer services, construction, finance and insurance and pensions, merchanting etc.
</t>
        </r>
        <r>
          <rPr>
            <b/>
            <sz val="9"/>
            <color indexed="81"/>
            <rFont val="Tahoma"/>
            <family val="2"/>
          </rPr>
          <t>Include in your percentage:</t>
        </r>
        <r>
          <rPr>
            <sz val="9"/>
            <color indexed="81"/>
            <rFont val="Tahoma"/>
            <family val="2"/>
          </rPr>
          <t xml:space="preserve">
• Components attributed to the sale of services to customers based in the UK only
</t>
        </r>
        <r>
          <rPr>
            <b/>
            <sz val="9"/>
            <color indexed="81"/>
            <rFont val="Tahoma"/>
            <family val="2"/>
          </rPr>
          <t>Exclude:</t>
        </r>
        <r>
          <rPr>
            <sz val="9"/>
            <color indexed="81"/>
            <rFont val="Tahoma"/>
            <family val="2"/>
          </rPr>
          <t xml:space="preserve">
• VAT
• Components attributed to the sale of goods
• Components attributed to the sale of services to customers outside of the UK
</t>
        </r>
      </text>
    </comment>
  </commentList>
</comments>
</file>

<file path=xl/sharedStrings.xml><?xml version="1.0" encoding="utf-8"?>
<sst xmlns="http://schemas.openxmlformats.org/spreadsheetml/2006/main" count="39703" uniqueCount="1058">
  <si>
    <t>Office for National Statistics: Front page</t>
  </si>
  <si>
    <r>
      <t>l</t>
    </r>
    <r>
      <rPr>
        <sz val="12"/>
        <color indexed="8"/>
        <rFont val="Arial"/>
        <family val="2"/>
      </rPr>
      <t xml:space="preserve"> Notice is given under section 1 of the Statistics of Trade Act 1947.</t>
    </r>
  </si>
  <si>
    <r>
      <t>l</t>
    </r>
    <r>
      <rPr>
        <sz val="12"/>
        <color indexed="8"/>
        <rFont val="Arial"/>
        <family val="2"/>
      </rPr>
      <t xml:space="preserve"> If you do not complete and return this questionnaire, penalties may be incurred (under section 4 of the Statistics of Trade Act 1947).</t>
    </r>
  </si>
  <si>
    <r>
      <t>l</t>
    </r>
    <r>
      <rPr>
        <sz val="12"/>
        <color indexed="8"/>
        <rFont val="Arial"/>
        <family val="2"/>
      </rPr>
      <t xml:space="preserve"> All the information you provide is kept strictly confidential. It is illegal for us to reveal your data or identify your business to unauthorised persons.</t>
    </r>
  </si>
  <si>
    <t>Please read this page and the 'General Instructions' tab before answering any questions, as they contain useful information on how best to complete this questionnaire. The 'Help' tab contains question specific information which can be consulted if further explanation or detail is required.</t>
  </si>
  <si>
    <t>Purpose of this Survey</t>
  </si>
  <si>
    <t>The purpose of this survey is to collect data on assets and liabilities of foreign parent companies in their UK affiliates and branches and the investment positions and transactions related to those assets and liabilities. Data from this survey is used to measure earnings, transactions and levels of investment by immediate foreign parent companies in their UK affiliates.</t>
  </si>
  <si>
    <t>Your data will contribute to an essential measurement of the UK's Balance of Payments. Details on the publication of this data can be found at www.statistics.gov.uk. For further information regarding Foreign Direct Investment (FDI), please refer to the Organisation for Economic Cooperation and Development (OECD) Benchmark Definition of FDI (fourth Edition).</t>
  </si>
  <si>
    <t>Definition of UK</t>
  </si>
  <si>
    <t>The UK includes England, Scotland, Wales and Northern Ireland but excludes the Channel Islands and the Isle of Man. For purposes of oil and mineral exploration and extraction the UK includes the UK continental shelf.</t>
  </si>
  <si>
    <r>
      <rPr>
        <b/>
        <sz val="12"/>
        <color indexed="8"/>
        <rFont val="Arial"/>
        <family val="2"/>
      </rPr>
      <t>Exclude:</t>
    </r>
    <r>
      <rPr>
        <sz val="12"/>
        <color indexed="8"/>
        <rFont val="Arial"/>
        <family val="2"/>
      </rPr>
      <t xml:space="preserve"> Data relating only to UK parents of the UK affiliate company.</t>
    </r>
  </si>
  <si>
    <t>What ONS requires:</t>
  </si>
  <si>
    <t>- Where there is more than one UK-resident company or branch within the enterprise group, you are asked to complete the questionnaire on behalf of the entire group of UK companies.</t>
  </si>
  <si>
    <t>- Where questions refer to the 'UK Company' this should be taken to mean 'the local enterprise group' where appropriate.</t>
  </si>
  <si>
    <t>- Data on any immediate foreign parent company that has a direct or indirect holding of 10% or more of the issued voting power of the company or group of companies.</t>
  </si>
  <si>
    <t xml:space="preserve">- If you cannot report under the fully consolidated system at the immediate foreign level, we accept unconsolidated data at this level. </t>
  </si>
  <si>
    <t>How to use this spreadsheet - Excel &amp; Technical advice</t>
  </si>
  <si>
    <t>This spreadsheet is designed in Excel 2016 version.</t>
  </si>
  <si>
    <t xml:space="preserve">This spreadsheet has been virus-checked and does not contain macros. </t>
  </si>
  <si>
    <t>You should make your own security checks as to its integrity before using it.</t>
  </si>
  <si>
    <t>Please do not alter the format of this spreadsheet.</t>
  </si>
  <si>
    <t>All sheets are password protected.</t>
  </si>
  <si>
    <t>Your input is required in the yellow cells only, similar to this one.</t>
  </si>
  <si>
    <t>Many cells have formatting restrictions, enabling you to enter data only when it is appropriate.</t>
  </si>
  <si>
    <t>* This spreadsheet must be uploaded to SDC on completion *</t>
  </si>
  <si>
    <t>Advice on completing the Questionnaire</t>
  </si>
  <si>
    <t>You should complete this questionnaire if you are:</t>
  </si>
  <si>
    <t>- an independent UK company, or</t>
  </si>
  <si>
    <t>- the senior company in a group of UK companies, or</t>
  </si>
  <si>
    <t>- a holding company for one or more UK companies, or</t>
  </si>
  <si>
    <t>- a branch of a foreign company or foreign Head Office</t>
  </si>
  <si>
    <t>and</t>
  </si>
  <si>
    <t>- a foreign company owns 10% or more of your equity capital.</t>
  </si>
  <si>
    <t>We require data for:</t>
  </si>
  <si>
    <t>- your company</t>
  </si>
  <si>
    <t>- any immediate UK or foreign affiliate or branch of your UK company</t>
  </si>
  <si>
    <t>- any fellow enterprise with outstanding intercompany or branch head balances</t>
  </si>
  <si>
    <t>You should contact ONS before proceeding if we are not aware that you :</t>
  </si>
  <si>
    <t>- report to another UK company</t>
  </si>
  <si>
    <t>- do not have any foreign affiliate companies or branches</t>
  </si>
  <si>
    <t>- have evidence that another company is reporting on your behalf.</t>
  </si>
  <si>
    <t>This questionnaire is split into the following sections:</t>
  </si>
  <si>
    <t>Section</t>
  </si>
  <si>
    <t>Description</t>
  </si>
  <si>
    <t>Contact details</t>
  </si>
  <si>
    <t>-</t>
  </si>
  <si>
    <t>Section A</t>
  </si>
  <si>
    <t>Reporting Period and Company Share Status</t>
  </si>
  <si>
    <t xml:space="preserve">Section B </t>
  </si>
  <si>
    <t>Business Structure</t>
  </si>
  <si>
    <t xml:space="preserve">Section C </t>
  </si>
  <si>
    <t>Immediate Foreign Parent Company, Head Office or Fellow Enterprise Details</t>
  </si>
  <si>
    <t xml:space="preserve">Section D </t>
  </si>
  <si>
    <t>Earnings &amp; Dividends</t>
  </si>
  <si>
    <t xml:space="preserve">Section E </t>
  </si>
  <si>
    <t xml:space="preserve">Quoted Equity Capital Transactions and Balance Sheet     </t>
  </si>
  <si>
    <t xml:space="preserve">Section F </t>
  </si>
  <si>
    <t>Unquoted Equity Capital Transactions and Balance Sheet</t>
  </si>
  <si>
    <t xml:space="preserve">Section G </t>
  </si>
  <si>
    <t>Preference Shares and Debt Attributable to the Immediate Foreign Parent Company</t>
  </si>
  <si>
    <t xml:space="preserve">Section H </t>
  </si>
  <si>
    <t>Balance Sheet Intercompany Loans and Current Account</t>
  </si>
  <si>
    <t>Section I</t>
  </si>
  <si>
    <t>Branch Earnings, Assets and Liabilities</t>
  </si>
  <si>
    <t xml:space="preserve">Section J </t>
  </si>
  <si>
    <t>Re-invested / Retained earnings</t>
  </si>
  <si>
    <t xml:space="preserve">Section K </t>
  </si>
  <si>
    <t>Turnover</t>
  </si>
  <si>
    <t xml:space="preserve">Section L </t>
  </si>
  <si>
    <t>Comments</t>
  </si>
  <si>
    <t xml:space="preserve">New questions have been added to the following sections: </t>
  </si>
  <si>
    <t xml:space="preserve">- Section D </t>
  </si>
  <si>
    <t xml:space="preserve">- Section E </t>
  </si>
  <si>
    <t xml:space="preserve">- Section F </t>
  </si>
  <si>
    <t>We have also added the following new sections:</t>
  </si>
  <si>
    <t>- Section J</t>
  </si>
  <si>
    <t xml:space="preserve">- Section K </t>
  </si>
  <si>
    <t>The fundamental FDI concept is of a chain of investment leading away from a single investor.</t>
  </si>
  <si>
    <t>This can be in either or both directions i.e. inward and/or outward. The basic FDI relationship links are :</t>
  </si>
  <si>
    <t>FDI Relationship</t>
  </si>
  <si>
    <t>Share holding with voting rights equal to or greater than</t>
  </si>
  <si>
    <t>Share holding with voting rights equal to or less than</t>
  </si>
  <si>
    <t>Affiliate</t>
  </si>
  <si>
    <t>Associate</t>
  </si>
  <si>
    <t>Subsidiary</t>
  </si>
  <si>
    <t>FDI Relationship links</t>
  </si>
  <si>
    <t>Parent to affiliate</t>
  </si>
  <si>
    <t>Level 1 only</t>
  </si>
  <si>
    <t>Parent to branch</t>
  </si>
  <si>
    <t>Subsidiary to subsidiary</t>
  </si>
  <si>
    <t>Any subsequent level</t>
  </si>
  <si>
    <t>Subsidiary to associate</t>
  </si>
  <si>
    <t>Associate to subsidiary</t>
  </si>
  <si>
    <t>Non-FDI Relationship links</t>
  </si>
  <si>
    <t>Associate to associate</t>
  </si>
  <si>
    <t>Consolidated links apply until there are no further subsidiaries in the chain or the 'associate to associate' link occurs.</t>
  </si>
  <si>
    <t xml:space="preserve">The concept of consolidation, as in ‘consolidated profit’, refers to the grouping together of items within a single </t>
  </si>
  <si>
    <t xml:space="preserve">industrial/geographical unit, as defined under the Fully Consolidated System described below. </t>
  </si>
  <si>
    <t>The diagram below demonstrates a simple flow of direct investment, showing both inward and outward directions</t>
  </si>
  <si>
    <t>involving a UK company.</t>
  </si>
  <si>
    <t>The diagram below and the corresponding text demonstrate inward investment links.</t>
  </si>
  <si>
    <t>This is the Fully Consolidated System.</t>
  </si>
  <si>
    <t>A is an immediate parent of the UK affiliate company, with 60% ownership of its UK affiliate.</t>
  </si>
  <si>
    <t xml:space="preserve">B is an immediate parent of its affiliate company A and therefore a parent of the UK affiliate company, with 33% </t>
  </si>
  <si>
    <t>(55% x 60%) ownership. It is not an ultimate parent because it, in turn, is an associate of company C.</t>
  </si>
  <si>
    <t xml:space="preserve">C is an immediate parent because of its associate company B, an ultimate parent of A and therefore an ultimate  </t>
  </si>
  <si>
    <t xml:space="preserve">parent of the UK affiliate company, even though only 4% (12% x 33%) of the UK affiliate's capital is indirectly  </t>
  </si>
  <si>
    <t>owned by this ultimate parent company.</t>
  </si>
  <si>
    <t>D is an immediate parent of the UK affiliate company, with 15% ownership of its UK associate.</t>
  </si>
  <si>
    <t xml:space="preserve">E is an ultimate parent of its affiliate company D and, therefore, an ultimate parent of the UK affiliate company,  </t>
  </si>
  <si>
    <t>even though 9% (60% x 15%) of the UK affiliate's capital is indirectly owned by this ultimate parent company.</t>
  </si>
  <si>
    <t>F is an immediate and ultimate parent of the UK affiliate company, with 20% ownership of its UK associate.</t>
  </si>
  <si>
    <t xml:space="preserve">G is an immediate parent of its associate F, but not of the UK company, the UK company is only an associate of its </t>
  </si>
  <si>
    <t>immediate and ultimate parent company F.</t>
  </si>
  <si>
    <t xml:space="preserve">H is neither an immediate nor ultimate parent company of the UK company as it only has a portfolio investment in </t>
  </si>
  <si>
    <t>the UK company.</t>
  </si>
  <si>
    <t>J is an immediate parent of its affiliate H, but as H has only a portfolio interest in the UK company so has J.</t>
  </si>
  <si>
    <t>Fellow Enterprise</t>
  </si>
  <si>
    <t>In FDI terms, a fellow enterprise is an enterprise that has the same ultimate parent but is not in an FDI (direct or indirect) ownership relationship. The outstanding loans between these fellow enterprises should only be recorded on this questionnaire if one is within the UK and the other is foreign.</t>
  </si>
  <si>
    <t>Foreign Fellow Enterprise</t>
  </si>
  <si>
    <t>A foreign fellow enterprise is a foreign company with whom you have an equity or debt relationship and share the same ultimate parent company. The ultimate parent company must have 10% or more voting power in one of the fellow enterprises. Neither fellow enterprise company owns more than 10% voting power in the other fellow enterprise.</t>
  </si>
  <si>
    <t>A group structure relationship:</t>
  </si>
  <si>
    <t>Important: How to report Group Structures</t>
  </si>
  <si>
    <t>Where there is more than one UK-resident company or branch within your enterprise group, you are asked to complete this questionnaire on behalf of the entire UK group of companies.</t>
  </si>
  <si>
    <t>Where questions refer to 'the UK company' this should be taken to mean 'the UK local enterprise group' where appropriate.</t>
  </si>
  <si>
    <t>If it is not possible for you to report on behalf of the entire UK group, it may be necessary for each UK company or branch within your group with foreign direct investment links to return a separate questionnaire.</t>
  </si>
  <si>
    <t>Help Function</t>
  </si>
  <si>
    <r>
      <t xml:space="preserve">Help and advice is attached to many of the questions in the form of pop up information which appears when you hover the mouse over the question box. Hover your mouse over the </t>
    </r>
    <r>
      <rPr>
        <u/>
        <sz val="12"/>
        <color indexed="8"/>
        <rFont val="Arial"/>
        <family val="2"/>
      </rPr>
      <t>example question below</t>
    </r>
    <r>
      <rPr>
        <sz val="12"/>
        <color indexed="8"/>
        <rFont val="Arial"/>
        <family val="2"/>
      </rPr>
      <t xml:space="preserve"> to see what we mean.</t>
    </r>
  </si>
  <si>
    <r>
      <t xml:space="preserve">22                                                                                                                                                                                                                                                    </t>
    </r>
    <r>
      <rPr>
        <sz val="10"/>
        <rFont val="Arial"/>
        <family val="2"/>
      </rPr>
      <t>1322</t>
    </r>
  </si>
  <si>
    <t>What was the value of your tax refunds?</t>
  </si>
  <si>
    <t>Answering the questions in sequence</t>
  </si>
  <si>
    <t xml:space="preserve">When you start to complete the questionnaire you will notice that nearly all of the cells to fill in are greyed out. This is to allow you to navigate the questionnaire more easily. You need to fill in the questions in order, beginning with the contact information. As you answer each question it unlocks following questions. </t>
  </si>
  <si>
    <t>It is important to note that terms referred to in this questionnaire may differ to accountancy standard terms. This terms are defined throughout the questionnaire to assist with completion of this survey.</t>
  </si>
  <si>
    <t>Note on names</t>
  </si>
  <si>
    <t>To help with our data processing, it will not be possible to include the following characters in name fields:</t>
  </si>
  <si>
    <t>,</t>
  </si>
  <si>
    <t>|</t>
  </si>
  <si>
    <t>062:0105</t>
  </si>
  <si>
    <t>Annual Inward Foreign Direct Investment Survey</t>
  </si>
  <si>
    <t>Report monetary figures to the nearest £0.1 million</t>
  </si>
  <si>
    <t>Please begin by inserting your contact details</t>
  </si>
  <si>
    <t xml:space="preserve">Please insert the details of the person we should contact if we have any queries regarding the figures returned on this questionnaire. </t>
  </si>
  <si>
    <r>
      <t>Company</t>
    </r>
    <r>
      <rPr>
        <sz val="12"/>
        <color indexed="10"/>
        <rFont val="Arial"/>
        <family val="2"/>
      </rPr>
      <t>*</t>
    </r>
  </si>
  <si>
    <t>9020</t>
  </si>
  <si>
    <r>
      <t>Contact</t>
    </r>
    <r>
      <rPr>
        <sz val="12"/>
        <color indexed="10"/>
        <rFont val="Arial"/>
        <family val="2"/>
      </rPr>
      <t>*</t>
    </r>
  </si>
  <si>
    <t>9030</t>
  </si>
  <si>
    <r>
      <t>Tel. No</t>
    </r>
    <r>
      <rPr>
        <sz val="12"/>
        <color indexed="10"/>
        <rFont val="Arial"/>
        <family val="2"/>
      </rPr>
      <t>*</t>
    </r>
  </si>
  <si>
    <t>9040</t>
  </si>
  <si>
    <t>Fax</t>
  </si>
  <si>
    <t>9050</t>
  </si>
  <si>
    <r>
      <t>E-Mail</t>
    </r>
    <r>
      <rPr>
        <sz val="12"/>
        <color indexed="10"/>
        <rFont val="Arial"/>
        <family val="2"/>
      </rPr>
      <t>*</t>
    </r>
  </si>
  <si>
    <t>Date</t>
  </si>
  <si>
    <t>Website</t>
  </si>
  <si>
    <r>
      <t xml:space="preserve">You must complete all entries indicated by a </t>
    </r>
    <r>
      <rPr>
        <sz val="12"/>
        <color indexed="10"/>
        <rFont val="Arial"/>
        <family val="2"/>
      </rPr>
      <t>*</t>
    </r>
    <r>
      <rPr>
        <sz val="12"/>
        <color indexed="12"/>
        <rFont val="Arial"/>
        <family val="2"/>
      </rPr>
      <t xml:space="preserve"> above, before continuing</t>
    </r>
  </si>
  <si>
    <t>Section A - Reporting Period and Company Share Status</t>
  </si>
  <si>
    <t>Data should be provided from your own accounting systems.</t>
  </si>
  <si>
    <t>0411</t>
  </si>
  <si>
    <r>
      <t xml:space="preserve">If you are unable to report figures for the above period, please give the </t>
    </r>
    <r>
      <rPr>
        <b/>
        <sz val="12"/>
        <color indexed="8"/>
        <rFont val="Arial"/>
        <family val="2"/>
      </rPr>
      <t>start date</t>
    </r>
    <r>
      <rPr>
        <sz val="12"/>
        <color indexed="8"/>
        <rFont val="Arial"/>
        <family val="2"/>
      </rPr>
      <t xml:space="preserve"> for the reporting period which you are supplying data for. Please use the format dd/mm/yyyy.</t>
    </r>
  </si>
  <si>
    <t>0412</t>
  </si>
  <si>
    <r>
      <t xml:space="preserve">Please give the </t>
    </r>
    <r>
      <rPr>
        <b/>
        <sz val="12"/>
        <color indexed="8"/>
        <rFont val="Arial"/>
        <family val="2"/>
      </rPr>
      <t>end date</t>
    </r>
    <r>
      <rPr>
        <sz val="12"/>
        <color indexed="8"/>
        <rFont val="Arial"/>
        <family val="2"/>
      </rPr>
      <t xml:space="preserve"> for the reporting period which you are supplying data for. Please use the format dd/mm/yyyy.</t>
    </r>
  </si>
  <si>
    <t>0421</t>
  </si>
  <si>
    <t>What is the year(s) of your annual accounting period for your published statutory accounts? (Please select from the drop down)</t>
  </si>
  <si>
    <t>0312</t>
  </si>
  <si>
    <t>Are the shares of the UK company quoted on the London Stock Exchange? (Please select from the drop down)</t>
  </si>
  <si>
    <t>Section B - Business Structure</t>
  </si>
  <si>
    <r>
      <t xml:space="preserve">For this section of the questionnaire you are being asked questions around ownership of companies and therefore we are asking you to provide figures as a percentage of </t>
    </r>
    <r>
      <rPr>
        <u/>
        <sz val="12"/>
        <rFont val="Arial"/>
        <family val="2"/>
      </rPr>
      <t>voting power</t>
    </r>
    <r>
      <rPr>
        <sz val="12"/>
        <rFont val="Arial"/>
        <family val="2"/>
      </rPr>
      <t xml:space="preserve">. From question 16 onwards, we move away from questions on voting power and you will be asked to answer questions with regards to </t>
    </r>
    <r>
      <rPr>
        <u/>
        <sz val="12"/>
        <rFont val="Arial"/>
        <family val="2"/>
      </rPr>
      <t>voting share capital</t>
    </r>
    <r>
      <rPr>
        <sz val="12"/>
        <rFont val="Arial"/>
        <family val="2"/>
      </rPr>
      <t>. (Voting share capital refers directly to the share equity in a company.)</t>
    </r>
  </si>
  <si>
    <t xml:space="preserve">
Ultimate Parent Company</t>
  </si>
  <si>
    <t>The ultimate parent company is the one that is at the top of the ownership chain, i.e. not controlled by any other entity.</t>
  </si>
  <si>
    <t xml:space="preserve">
If your immediate foreign parent company is also your ultimate parent company, please provide their details for both the ‘ultimate parent company’ questions, and the ‘immediate foreign parent company’ questions.</t>
  </si>
  <si>
    <t>What is the legal name of your ultimate parent company?</t>
  </si>
  <si>
    <t>What is the country of residence of your ultimate parent company? (Please select from the drop down)</t>
  </si>
  <si>
    <t>What is the primary industry sector for your ultimate parent company? (Please select from the drop down)</t>
  </si>
  <si>
    <t>3733</t>
  </si>
  <si>
    <t>What percentage of the UK affiliate company's voting power is held by the ultimate parent company?</t>
  </si>
  <si>
    <r>
      <rPr>
        <b/>
        <sz val="12"/>
        <color indexed="8"/>
        <rFont val="Arial"/>
        <family val="2"/>
      </rPr>
      <t>Voting Power</t>
    </r>
    <r>
      <rPr>
        <sz val="12"/>
        <color indexed="8"/>
        <rFont val="Arial"/>
        <family val="2"/>
      </rPr>
      <t xml:space="preserve">
Generally, ordinary shares provide voting power (the measure of control of a company). While voting power is often obtained through the purchase of equity, it is possible to have voting power that is not the same proportion as equity ownership. This is mainly the case where there are different classes of shares such as 'A' and 'B' class shares, where A may have a higher weight of voting power (control) than the B class of shares. It is also possible to obtain voting power without purchasing equity (for example through repurchase agreements).                                                                                                                                      Note: for a branch voting power will automatically be 100%.</t>
    </r>
  </si>
  <si>
    <r>
      <rPr>
        <b/>
        <sz val="12"/>
        <rFont val="Arial"/>
        <family val="2"/>
      </rPr>
      <t xml:space="preserve">Immediate Foreign Affiliate(s)        </t>
    </r>
    <r>
      <rPr>
        <sz val="12"/>
        <rFont val="Arial"/>
        <family val="2"/>
      </rPr>
      <t xml:space="preserve">                                                                                                                                                           Affiliate is used as an umbrella term covering both subsidiaries (where the investor holds more than 50% of the voting power) and associates (where the investor holds between 10% and 50%). An immediate foreign affiliate company is the first foreign (non-UK) affiliate in which your company holds at least 10% of the voting power. Your company is a foreign affiliate if a foreign company holds at least 10% of your voting power.</t>
    </r>
  </si>
  <si>
    <t>0231</t>
  </si>
  <si>
    <t>In how many immediate foreign affiliate companies (outward investment) does the UK affiliate company directly or indirectly invest (with a shareholding with a voting power of 10% or more)?</t>
  </si>
  <si>
    <t>Immediate Foreign Parent(s)</t>
  </si>
  <si>
    <t>An immediate foreign parent is the first foreign  (i.e. non-UK) business which holds 10% or more voting power within your company. It is possible for there to be more than one immediate foreign parent company.</t>
  </si>
  <si>
    <t>0232</t>
  </si>
  <si>
    <t>How many immediate foreign parent companies have holdings of 10% or more voting power within your company?</t>
  </si>
  <si>
    <r>
      <t xml:space="preserve">
The remainder of this questionnaire asks you to provide details of your immediate foreign parent company or head office, or a fellow enterprise. </t>
    </r>
    <r>
      <rPr>
        <b/>
        <sz val="12"/>
        <rFont val="Arial"/>
        <family val="2"/>
      </rPr>
      <t>If you have more than one immediate foreign parent company, or fellow enterprise relationship, a separate column must be completed for each of these entities.</t>
    </r>
    <r>
      <rPr>
        <sz val="12"/>
        <rFont val="Arial"/>
        <family val="2"/>
      </rPr>
      <t xml:space="preserve">
</t>
    </r>
  </si>
  <si>
    <t xml:space="preserve"> </t>
  </si>
  <si>
    <r>
      <rPr>
        <b/>
        <sz val="12"/>
        <color indexed="8"/>
        <rFont val="Arial"/>
        <family val="2"/>
      </rPr>
      <t xml:space="preserve">Section C - Immediate Foreign Parent Company, Head Office or Fellow Enterprise Details
</t>
    </r>
  </si>
  <si>
    <t>0211</t>
  </si>
  <si>
    <t>What is the legal name of your immediate foreign parent company, head office or fellow enterprise?</t>
  </si>
  <si>
    <t>0601</t>
  </si>
  <si>
    <t>Is the foreign entity named in question 10 an immediate foreign parent, head office or a fellow enterprise of the UK company or branch? (Please select from the drop down)</t>
  </si>
  <si>
    <t>0505</t>
  </si>
  <si>
    <t>Is your immediate foreign parent company, head office or fellow enterprise a type of holding company specifically set up for passing investments through its country of residence rather than being the primary destination of such investment? (Please select from the drop down)</t>
  </si>
  <si>
    <t>0212</t>
  </si>
  <si>
    <t>What is the country of residence of your immediate foreign parent company, head office or fellow enterprise? (Please select from the drop down)</t>
  </si>
  <si>
    <t>0213</t>
  </si>
  <si>
    <t>What is the primary industry sector of your immediate foreign parent company, head office or fellow enterprise? (Please select from the drop down)</t>
  </si>
  <si>
    <t>Computer programming, consultancy &amp; related activities</t>
  </si>
  <si>
    <r>
      <rPr>
        <b/>
        <sz val="12"/>
        <color indexed="8"/>
        <rFont val="Arial"/>
        <family val="2"/>
      </rPr>
      <t>Voting Power</t>
    </r>
    <r>
      <rPr>
        <sz val="12"/>
        <color indexed="8"/>
        <rFont val="Arial"/>
        <family val="2"/>
      </rPr>
      <t xml:space="preserve">                                                                                                                                                                      See previous definition above.</t>
    </r>
  </si>
  <si>
    <t>3734</t>
  </si>
  <si>
    <t>What percentage of the UK affiliate company's voting power is held by your immediate foreign parent company?                                                                                                                                                  (If you are a Fellow Enterprise leave blank)</t>
  </si>
  <si>
    <t>NOTE:</t>
  </si>
  <si>
    <r>
      <t xml:space="preserve">The questions on business structure have now been completed. For the remainder of the questionnaire please answer questions with regard to </t>
    </r>
    <r>
      <rPr>
        <u/>
        <sz val="12"/>
        <color indexed="8"/>
        <rFont val="Arial"/>
        <family val="2"/>
      </rPr>
      <t>voting share capital</t>
    </r>
    <r>
      <rPr>
        <sz val="12"/>
        <color indexed="8"/>
        <rFont val="Arial"/>
        <family val="2"/>
      </rPr>
      <t>.   
                                                                                                                       Voting share capital refers directly to the share equity in a company regardless of the class of the share. This differs from Voting Power (asked for earlier in the questionnaire), which is looking at the measure of control of a company through the voting power held via different classes of shares such as 'A' and 'B' class shares, which have different weighting of voting power.</t>
    </r>
  </si>
  <si>
    <t>0214</t>
  </si>
  <si>
    <r>
      <t xml:space="preserve">What percentage of the UK affiliates company's </t>
    </r>
    <r>
      <rPr>
        <u/>
        <sz val="12"/>
        <rFont val="Arial"/>
        <family val="2"/>
      </rPr>
      <t>voting share capital</t>
    </r>
    <r>
      <rPr>
        <sz val="12"/>
        <rFont val="Arial"/>
        <family val="2"/>
      </rPr>
      <t xml:space="preserve"> is held by your immediate foreign parent company?                                                                                                                                                                                                                               (If you are a Fellow Enterprise leave blank)</t>
    </r>
  </si>
  <si>
    <t>0602</t>
  </si>
  <si>
    <t xml:space="preserve">Is the UK entity completing this questionnaire, an affiliate company, fellow enterprise or a branch? (Please select from the drop down)                                                                                                            </t>
  </si>
  <si>
    <t xml:space="preserve">Section D - Earnings and Dividends </t>
  </si>
  <si>
    <t>Profits and Losses made by the UK Affiliate Company or group of companies</t>
  </si>
  <si>
    <t xml:space="preserve">All monetary figures must be reported to the nearest £0.1 million.
</t>
  </si>
  <si>
    <t>1011</t>
  </si>
  <si>
    <t>18.a</t>
  </si>
  <si>
    <t>What was the value of your immediate foreign parent's share of the UK affiliate company's consolidated profit?</t>
  </si>
  <si>
    <t>18.a.i</t>
  </si>
  <si>
    <t>Of the value reported for question 18.a, how much was attributed to each of the following regions:</t>
  </si>
  <si>
    <t>4111</t>
  </si>
  <si>
    <t>North East (England)</t>
  </si>
  <si>
    <t>4112</t>
  </si>
  <si>
    <t>North West (England)</t>
  </si>
  <si>
    <t>4113</t>
  </si>
  <si>
    <t>Yorkshire and The Humber (England)</t>
  </si>
  <si>
    <t>4114</t>
  </si>
  <si>
    <t>East Midlands (England)</t>
  </si>
  <si>
    <t>4115</t>
  </si>
  <si>
    <t>West Midlands (England)</t>
  </si>
  <si>
    <t>4116</t>
  </si>
  <si>
    <t>East of England (England)</t>
  </si>
  <si>
    <t>4117</t>
  </si>
  <si>
    <t>London (England)</t>
  </si>
  <si>
    <t>4118</t>
  </si>
  <si>
    <t>South East (England)</t>
  </si>
  <si>
    <t>4119</t>
  </si>
  <si>
    <t>South West (England)</t>
  </si>
  <si>
    <t>4130</t>
  </si>
  <si>
    <t>Scotland</t>
  </si>
  <si>
    <t>4140</t>
  </si>
  <si>
    <t>Wales</t>
  </si>
  <si>
    <t>4150</t>
  </si>
  <si>
    <t>Northern Ireland</t>
  </si>
  <si>
    <t>4160</t>
  </si>
  <si>
    <t>Value that cannot be attributed to a region</t>
  </si>
  <si>
    <t>4161</t>
  </si>
  <si>
    <t>18.a.ii</t>
  </si>
  <si>
    <t>If you provided a figure for "Value that cannot be attributed to a region" in 18.a.i, please use this box to explain why.</t>
  </si>
  <si>
    <t>1012</t>
  </si>
  <si>
    <t>18.b</t>
  </si>
  <si>
    <r>
      <t xml:space="preserve">What was the value of your immediate foreign parent's </t>
    </r>
    <r>
      <rPr>
        <u/>
        <sz val="12"/>
        <color indexed="8"/>
        <rFont val="Arial"/>
        <family val="2"/>
      </rPr>
      <t>share</t>
    </r>
    <r>
      <rPr>
        <sz val="12"/>
        <color indexed="8"/>
        <rFont val="Arial"/>
        <family val="2"/>
      </rPr>
      <t xml:space="preserve"> of the UK affiliate company's consolidated loss?</t>
    </r>
  </si>
  <si>
    <t>1311</t>
  </si>
  <si>
    <t>What was the value of withholding taxes deducted from payments made to your immediate foreign parent company and its foreign affiliate companies by the UK affiliate company?</t>
  </si>
  <si>
    <t>1321</t>
  </si>
  <si>
    <t>What was the value of your tax credits?</t>
  </si>
  <si>
    <t>1322</t>
  </si>
  <si>
    <t>2019</t>
  </si>
  <si>
    <t>What was the value of ordinary dividends payable to your immediate foreign parent in this reporting period?</t>
  </si>
  <si>
    <t>2039</t>
  </si>
  <si>
    <t>23.a</t>
  </si>
  <si>
    <t>What was the value of exceptional dividends payable to your immediate foreign parent in this reporting period?</t>
  </si>
  <si>
    <t>3725</t>
  </si>
  <si>
    <t>23.b</t>
  </si>
  <si>
    <t>What were the reasons for the exceptional dividends included in Question 23.a?</t>
  </si>
  <si>
    <t>0605</t>
  </si>
  <si>
    <t>At the end of the reporting period, are the shares that you are reporting for quoted or unquoted? (Please select from the drop down)</t>
  </si>
  <si>
    <t xml:space="preserve">Section E - Quoted Equity Capital Transactions and Balance Sheet
All monetary figures must be reported to the nearest £0.1 million.
</t>
  </si>
  <si>
    <t>3191</t>
  </si>
  <si>
    <r>
      <t xml:space="preserve">What was the value, as recorded in the UK affiliate company's balance sheet, of quoted equity capital and reserves of the UK affiliate company directly attributable </t>
    </r>
    <r>
      <rPr>
        <u/>
        <sz val="12"/>
        <color indexed="8"/>
        <rFont val="Arial"/>
        <family val="2"/>
      </rPr>
      <t>to</t>
    </r>
    <r>
      <rPr>
        <sz val="12"/>
        <color indexed="8"/>
        <rFont val="Arial"/>
        <family val="2"/>
      </rPr>
      <t xml:space="preserve"> your immediate foreign parent company at the </t>
    </r>
    <r>
      <rPr>
        <u/>
        <sz val="12"/>
        <color indexed="8"/>
        <rFont val="Arial"/>
        <family val="2"/>
      </rPr>
      <t>start</t>
    </r>
    <r>
      <rPr>
        <sz val="12"/>
        <color indexed="8"/>
        <rFont val="Arial"/>
        <family val="2"/>
      </rPr>
      <t xml:space="preserve"> of the reporting period? (Figure can be negative)</t>
    </r>
  </si>
  <si>
    <t>3726</t>
  </si>
  <si>
    <r>
      <t xml:space="preserve">What was the market value of the immediate foreign parent's share of the UK affiliate company at the </t>
    </r>
    <r>
      <rPr>
        <u/>
        <sz val="12"/>
        <color indexed="8"/>
        <rFont val="Arial"/>
        <family val="2"/>
      </rPr>
      <t>start</t>
    </r>
    <r>
      <rPr>
        <sz val="12"/>
        <color indexed="8"/>
        <rFont val="Arial"/>
        <family val="2"/>
      </rPr>
      <t xml:space="preserve"> of the reporting period?</t>
    </r>
  </si>
  <si>
    <t>3192</t>
  </si>
  <si>
    <r>
      <t xml:space="preserve">What was the value, as recorded in the UK affiliate company's balance sheet, of quoted equity capital and reserves of the UK affiliate company directly attributable </t>
    </r>
    <r>
      <rPr>
        <u/>
        <sz val="12"/>
        <color indexed="8"/>
        <rFont val="Arial"/>
        <family val="2"/>
      </rPr>
      <t>to</t>
    </r>
    <r>
      <rPr>
        <sz val="12"/>
        <color indexed="8"/>
        <rFont val="Arial"/>
        <family val="2"/>
      </rPr>
      <t xml:space="preserve"> your immediate foreign parent company at the </t>
    </r>
    <r>
      <rPr>
        <u/>
        <sz val="12"/>
        <color indexed="8"/>
        <rFont val="Arial"/>
        <family val="2"/>
      </rPr>
      <t>end</t>
    </r>
    <r>
      <rPr>
        <sz val="12"/>
        <color indexed="8"/>
        <rFont val="Arial"/>
        <family val="2"/>
      </rPr>
      <t xml:space="preserve"> of the reporting period?  (Figure can be negative)                                                                                                                                                                                                                                                                                                                                                                                                                     </t>
    </r>
  </si>
  <si>
    <t>3727</t>
  </si>
  <si>
    <r>
      <t xml:space="preserve">What was the market value of the immediate foreign parent's share of the UK affiliate company at the </t>
    </r>
    <r>
      <rPr>
        <u/>
        <sz val="12"/>
        <color indexed="8"/>
        <rFont val="Arial"/>
        <family val="2"/>
      </rPr>
      <t>end</t>
    </r>
    <r>
      <rPr>
        <sz val="12"/>
        <color indexed="8"/>
        <rFont val="Arial"/>
        <family val="2"/>
      </rPr>
      <t xml:space="preserve"> of the reporting period?</t>
    </r>
  </si>
  <si>
    <t>2111</t>
  </si>
  <si>
    <t>29.a</t>
  </si>
  <si>
    <r>
      <t xml:space="preserve">What was the total value at the </t>
    </r>
    <r>
      <rPr>
        <u/>
        <sz val="12"/>
        <color indexed="8"/>
        <rFont val="Arial"/>
        <family val="2"/>
      </rPr>
      <t>end</t>
    </r>
    <r>
      <rPr>
        <sz val="12"/>
        <color indexed="8"/>
        <rFont val="Arial"/>
        <family val="2"/>
      </rPr>
      <t xml:space="preserve"> of the reporting period of acquisitions of quoted equity capital by your immediate foreign parent?</t>
    </r>
  </si>
  <si>
    <t>29.a.i</t>
  </si>
  <si>
    <t>Of the value reported for question 29.a, how much was attributed to:</t>
  </si>
  <si>
    <t>4201</t>
  </si>
  <si>
    <t xml:space="preserve">     a. Acquiring an existing asset or business</t>
  </si>
  <si>
    <t>4202</t>
  </si>
  <si>
    <t xml:space="preserve">     b. Establishing a new business (not through merger and acquisition)</t>
  </si>
  <si>
    <t>4203</t>
  </si>
  <si>
    <t xml:space="preserve">     c. Extension of an existing business or productive capacity</t>
  </si>
  <si>
    <t>4204</t>
  </si>
  <si>
    <t xml:space="preserve">     d. Other financial restructuring</t>
  </si>
  <si>
    <t>4205</t>
  </si>
  <si>
    <t>Please use this box to explain any other restructuring from part (d):</t>
  </si>
  <si>
    <t>29.a.ii</t>
  </si>
  <si>
    <t>Of the value reported for question 29.a, how much of the funding was sourced through:</t>
  </si>
  <si>
    <t>4211</t>
  </si>
  <si>
    <r>
      <t xml:space="preserve">     a. Direct cash</t>
    </r>
    <r>
      <rPr>
        <sz val="12"/>
        <rFont val="Arial"/>
        <family val="2"/>
      </rPr>
      <t xml:space="preserve"> from immediate overseas parent</t>
    </r>
  </si>
  <si>
    <t>4212</t>
  </si>
  <si>
    <t xml:space="preserve">     b. Intercompany loan</t>
  </si>
  <si>
    <t>4213</t>
  </si>
  <si>
    <t xml:space="preserve">     c. Share issuance</t>
  </si>
  <si>
    <t>4214</t>
  </si>
  <si>
    <r>
      <t xml:space="preserve">     </t>
    </r>
    <r>
      <rPr>
        <sz val="12"/>
        <rFont val="Arial"/>
        <family val="2"/>
      </rPr>
      <t>d. Other</t>
    </r>
  </si>
  <si>
    <t>4215</t>
  </si>
  <si>
    <t>Please use this box to explain any other funding from part (d):</t>
  </si>
  <si>
    <t>2112</t>
  </si>
  <si>
    <t>29.b</t>
  </si>
  <si>
    <r>
      <t xml:space="preserve">What was the total value at the </t>
    </r>
    <r>
      <rPr>
        <u/>
        <sz val="12"/>
        <color indexed="8"/>
        <rFont val="Arial"/>
        <family val="2"/>
      </rPr>
      <t>end</t>
    </r>
    <r>
      <rPr>
        <sz val="12"/>
        <color indexed="8"/>
        <rFont val="Arial"/>
        <family val="2"/>
      </rPr>
      <t xml:space="preserve"> of the reporting period of disposals of quoted equity capital by your immediate foreign parent?</t>
    </r>
  </si>
  <si>
    <t>29.b.i</t>
  </si>
  <si>
    <t>Of the value reported for question 29.b, how much was attributed to:</t>
  </si>
  <si>
    <t>4221</t>
  </si>
  <si>
    <t xml:space="preserve">     a. Disposing of an existing asset or business</t>
  </si>
  <si>
    <t>4222</t>
  </si>
  <si>
    <t xml:space="preserve">     b. Reduction of an existing business or productive capacity</t>
  </si>
  <si>
    <t>4223</t>
  </si>
  <si>
    <t xml:space="preserve">     c. Other financial restructuring</t>
  </si>
  <si>
    <t>4224</t>
  </si>
  <si>
    <t>Please use this box to explain any other restructuring from part (c):</t>
  </si>
  <si>
    <t>29.b.ii</t>
  </si>
  <si>
    <t>Of the value reported for question 29.b, how much of the funds were received through:</t>
  </si>
  <si>
    <t>4231</t>
  </si>
  <si>
    <r>
      <t xml:space="preserve">     a. Direct cash </t>
    </r>
    <r>
      <rPr>
        <sz val="12"/>
        <rFont val="Arial"/>
        <family val="2"/>
      </rPr>
      <t>to immediate overseas parent</t>
    </r>
  </si>
  <si>
    <t>4232</t>
  </si>
  <si>
    <t>4233</t>
  </si>
  <si>
    <t>4234</t>
  </si>
  <si>
    <t xml:space="preserve">     d. Other</t>
  </si>
  <si>
    <t>4235</t>
  </si>
  <si>
    <r>
      <t xml:space="preserve">The following question asks you to record the value of </t>
    </r>
    <r>
      <rPr>
        <u/>
        <sz val="12"/>
        <color indexed="8"/>
        <rFont val="Arial"/>
        <family val="2"/>
      </rPr>
      <t>all</t>
    </r>
    <r>
      <rPr>
        <sz val="12"/>
        <color indexed="8"/>
        <rFont val="Arial"/>
        <family val="2"/>
      </rPr>
      <t xml:space="preserve"> items causing either an increase or decrease in quoted equity </t>
    </r>
    <r>
      <rPr>
        <u/>
        <sz val="12"/>
        <color indexed="8"/>
        <rFont val="Arial"/>
        <family val="2"/>
      </rPr>
      <t>other</t>
    </r>
    <r>
      <rPr>
        <sz val="12"/>
        <color indexed="8"/>
        <rFont val="Arial"/>
        <family val="2"/>
      </rPr>
      <t xml:space="preserve"> than acquisitions or disposals recorded in question 29.</t>
    </r>
  </si>
  <si>
    <t>2121</t>
  </si>
  <si>
    <t>30.a</t>
  </si>
  <si>
    <t>What was the increase in value of quoted equity capital of the UK affiliate company held by your immediate foreign parent during this period?</t>
  </si>
  <si>
    <t>2122</t>
  </si>
  <si>
    <t>30.b</t>
  </si>
  <si>
    <t>What was the decrease in value of quoted equity capital of the UK affiliate company held by your immediate foreign parent during this period?</t>
  </si>
  <si>
    <t xml:space="preserve">Section F - Unquoted Equity Capital Transactions and Balance Sheet
All monetary figures must be reported to the nearest £0.1 million.
</t>
  </si>
  <si>
    <t>3291</t>
  </si>
  <si>
    <r>
      <t xml:space="preserve">What was the value, as recorded in the UK affiliate company's balance sheet, of unquoted equity capital and reserves of the UK affiliate company directly attributable </t>
    </r>
    <r>
      <rPr>
        <u/>
        <sz val="12"/>
        <rFont val="Arial"/>
        <family val="2"/>
      </rPr>
      <t>to</t>
    </r>
    <r>
      <rPr>
        <sz val="12"/>
        <rFont val="Arial"/>
        <family val="2"/>
      </rPr>
      <t xml:space="preserve"> your immediate foreign parent company at the </t>
    </r>
    <r>
      <rPr>
        <u/>
        <sz val="12"/>
        <rFont val="Arial"/>
        <family val="2"/>
      </rPr>
      <t>start</t>
    </r>
    <r>
      <rPr>
        <sz val="12"/>
        <rFont val="Arial"/>
        <family val="2"/>
      </rPr>
      <t xml:space="preserve"> of the reporting period? (Figure can be negative)</t>
    </r>
  </si>
  <si>
    <t>3292</t>
  </si>
  <si>
    <r>
      <t xml:space="preserve">What was the value, as recorded in the UK affiliate company's balance sheet, of unquoted equity capital and reserves of the UK affiliate company directly attributable </t>
    </r>
    <r>
      <rPr>
        <u/>
        <sz val="12"/>
        <color indexed="8"/>
        <rFont val="Arial"/>
        <family val="2"/>
      </rPr>
      <t>to</t>
    </r>
    <r>
      <rPr>
        <sz val="12"/>
        <color indexed="8"/>
        <rFont val="Arial"/>
        <family val="2"/>
      </rPr>
      <t xml:space="preserve"> your immediate foreign parent company at the </t>
    </r>
    <r>
      <rPr>
        <u/>
        <sz val="12"/>
        <color indexed="8"/>
        <rFont val="Arial"/>
        <family val="2"/>
      </rPr>
      <t>end</t>
    </r>
    <r>
      <rPr>
        <sz val="12"/>
        <color indexed="8"/>
        <rFont val="Arial"/>
        <family val="2"/>
      </rPr>
      <t xml:space="preserve"> of the reporting period? (Figure can be negative)</t>
    </r>
  </si>
  <si>
    <t>32.a</t>
  </si>
  <si>
    <t>Of the value reported for question 32, how much was attributed to each of the following regions:</t>
  </si>
  <si>
    <t>4311</t>
  </si>
  <si>
    <t>4312</t>
  </si>
  <si>
    <t>4313</t>
  </si>
  <si>
    <t>4314</t>
  </si>
  <si>
    <t>4315</t>
  </si>
  <si>
    <t>4316</t>
  </si>
  <si>
    <t>4317</t>
  </si>
  <si>
    <t>4318</t>
  </si>
  <si>
    <t>4319</t>
  </si>
  <si>
    <t>4330</t>
  </si>
  <si>
    <t>4340</t>
  </si>
  <si>
    <t>4350</t>
  </si>
  <si>
    <t>4360</t>
  </si>
  <si>
    <t>4361</t>
  </si>
  <si>
    <t>32.b</t>
  </si>
  <si>
    <t>If you provided a figure for "Value that cannot be attributed to a region" in 32.a, please use this box to explain why.</t>
  </si>
  <si>
    <t>2211</t>
  </si>
  <si>
    <t>33.a</t>
  </si>
  <si>
    <r>
      <t xml:space="preserve">What was the total value at the </t>
    </r>
    <r>
      <rPr>
        <u/>
        <sz val="12"/>
        <color indexed="8"/>
        <rFont val="Arial"/>
        <family val="2"/>
      </rPr>
      <t>end</t>
    </r>
    <r>
      <rPr>
        <sz val="12"/>
        <color indexed="8"/>
        <rFont val="Arial"/>
        <family val="2"/>
      </rPr>
      <t xml:space="preserve"> of the reporting period of acquisitions of unquoted equity capital by your immediate foreign parent?</t>
    </r>
  </si>
  <si>
    <t>33.a.i</t>
  </si>
  <si>
    <t>Of the value reported for question 33.a, how much was attributed to:</t>
  </si>
  <si>
    <t>4401</t>
  </si>
  <si>
    <t>4402</t>
  </si>
  <si>
    <t>4403</t>
  </si>
  <si>
    <t>4404</t>
  </si>
  <si>
    <t>4405</t>
  </si>
  <si>
    <t>33.a.ii</t>
  </si>
  <si>
    <t>Of the value reported for question 33.a, how much of the funding was sourced through:</t>
  </si>
  <si>
    <t>4411</t>
  </si>
  <si>
    <t xml:space="preserve">     a. Direct cash from immediate overseas parent</t>
  </si>
  <si>
    <t>4412</t>
  </si>
  <si>
    <t>4413</t>
  </si>
  <si>
    <t>4414</t>
  </si>
  <si>
    <t>4415</t>
  </si>
  <si>
    <t>2212</t>
  </si>
  <si>
    <t>33.b</t>
  </si>
  <si>
    <r>
      <t xml:space="preserve">What was the total value at the </t>
    </r>
    <r>
      <rPr>
        <u/>
        <sz val="12"/>
        <color indexed="8"/>
        <rFont val="Arial"/>
        <family val="2"/>
      </rPr>
      <t>end</t>
    </r>
    <r>
      <rPr>
        <sz val="12"/>
        <color indexed="8"/>
        <rFont val="Arial"/>
        <family val="2"/>
      </rPr>
      <t xml:space="preserve"> of the reporting period of disposals of unquoted equity capital by your immediate foreign parent?</t>
    </r>
  </si>
  <si>
    <t>33.b.i</t>
  </si>
  <si>
    <t>Of the value reported for question 33.b, how much was attributed to:</t>
  </si>
  <si>
    <t>4421</t>
  </si>
  <si>
    <t>4422</t>
  </si>
  <si>
    <t>4423</t>
  </si>
  <si>
    <t>4424</t>
  </si>
  <si>
    <t>33.b.ii</t>
  </si>
  <si>
    <t>Of the value reported for question 33.b, how much of the funds were received through:</t>
  </si>
  <si>
    <t>4431</t>
  </si>
  <si>
    <t xml:space="preserve">     a. Direct cash to immediate overseas parent</t>
  </si>
  <si>
    <t>4432</t>
  </si>
  <si>
    <t>4433</t>
  </si>
  <si>
    <t>4434</t>
  </si>
  <si>
    <t>4435</t>
  </si>
  <si>
    <r>
      <t xml:space="preserve">The following question asks you to record the value of </t>
    </r>
    <r>
      <rPr>
        <u/>
        <sz val="12"/>
        <color indexed="8"/>
        <rFont val="Arial"/>
        <family val="2"/>
      </rPr>
      <t>all</t>
    </r>
    <r>
      <rPr>
        <sz val="12"/>
        <color indexed="8"/>
        <rFont val="Arial"/>
        <family val="2"/>
      </rPr>
      <t xml:space="preserve"> items causing either an increase or decrease in unquoted equity </t>
    </r>
    <r>
      <rPr>
        <u/>
        <sz val="12"/>
        <color indexed="8"/>
        <rFont val="Arial"/>
        <family val="2"/>
      </rPr>
      <t>other</t>
    </r>
    <r>
      <rPr>
        <sz val="12"/>
        <color indexed="8"/>
        <rFont val="Arial"/>
        <family val="2"/>
      </rPr>
      <t xml:space="preserve"> than acquisitions or disposals recorded in question 33.</t>
    </r>
  </si>
  <si>
    <t>2221</t>
  </si>
  <si>
    <t>34.a</t>
  </si>
  <si>
    <t>What was the increase in value of unquoted equity capital of the UK affiliate company held by your immediate foreign parent during this period?</t>
  </si>
  <si>
    <t>2222</t>
  </si>
  <si>
    <t>34.b</t>
  </si>
  <si>
    <t>What was the decrease in value of unquoted equity capital of the UK affiliate company held by your immediate foreign parent during this period?</t>
  </si>
  <si>
    <t xml:space="preserve">Section G - Preference Shares and Debt Attributable to the Immediate Foreign Parent Company
All monetary figures must be reported to the nearest £0.1 million.
</t>
  </si>
  <si>
    <t>3691</t>
  </si>
  <si>
    <r>
      <t xml:space="preserve">What was the value, as recorded in your balance sheet, of preference shares and debt of the UK affiliate company directly owed to your immediate foreign parent at the </t>
    </r>
    <r>
      <rPr>
        <u/>
        <sz val="12"/>
        <rFont val="Arial"/>
        <family val="2"/>
      </rPr>
      <t>start</t>
    </r>
    <r>
      <rPr>
        <sz val="12"/>
        <rFont val="Arial"/>
        <family val="2"/>
      </rPr>
      <t xml:space="preserve"> of the reporting period?</t>
    </r>
  </si>
  <si>
    <t>3692</t>
  </si>
  <si>
    <r>
      <t xml:space="preserve">What was the value, as recorded in your balance sheet, of preference shares and debt of the UK affiliate company directly owed to your immediate foreign parent at the </t>
    </r>
    <r>
      <rPr>
        <u/>
        <sz val="12"/>
        <rFont val="Arial"/>
        <family val="2"/>
      </rPr>
      <t>end</t>
    </r>
    <r>
      <rPr>
        <sz val="12"/>
        <rFont val="Arial"/>
        <family val="2"/>
      </rPr>
      <t xml:space="preserve"> of the reporting period?</t>
    </r>
  </si>
  <si>
    <t>2611</t>
  </si>
  <si>
    <t>37.a</t>
  </si>
  <si>
    <r>
      <t xml:space="preserve">What was the total value at the </t>
    </r>
    <r>
      <rPr>
        <u/>
        <sz val="12"/>
        <color indexed="8"/>
        <rFont val="Arial"/>
        <family val="2"/>
      </rPr>
      <t>end</t>
    </r>
    <r>
      <rPr>
        <sz val="12"/>
        <color indexed="8"/>
        <rFont val="Arial"/>
        <family val="2"/>
      </rPr>
      <t xml:space="preserve"> of the reporting period of acquisitions of preference shares and debt of the UK affiliate company by your immediate foreign parent company?</t>
    </r>
  </si>
  <si>
    <t>2612</t>
  </si>
  <si>
    <t>37.b</t>
  </si>
  <si>
    <r>
      <t xml:space="preserve">What was the total value at the </t>
    </r>
    <r>
      <rPr>
        <u/>
        <sz val="12"/>
        <color indexed="8"/>
        <rFont val="Arial"/>
        <family val="2"/>
      </rPr>
      <t>end</t>
    </r>
    <r>
      <rPr>
        <sz val="12"/>
        <color indexed="8"/>
        <rFont val="Arial"/>
        <family val="2"/>
      </rPr>
      <t xml:space="preserve"> of the reporting period of disposals of preference shares and debt of the UK affiliate company by your immediate foreign parent company?</t>
    </r>
  </si>
  <si>
    <r>
      <t xml:space="preserve">The following question asks you to record the value of </t>
    </r>
    <r>
      <rPr>
        <u/>
        <sz val="12"/>
        <color indexed="8"/>
        <rFont val="Arial"/>
        <family val="2"/>
      </rPr>
      <t>all</t>
    </r>
    <r>
      <rPr>
        <sz val="12"/>
        <color indexed="8"/>
        <rFont val="Arial"/>
        <family val="2"/>
      </rPr>
      <t xml:space="preserve"> items causing either an increase or decrease in preference shares </t>
    </r>
    <r>
      <rPr>
        <u/>
        <sz val="12"/>
        <color indexed="8"/>
        <rFont val="Arial"/>
        <family val="2"/>
      </rPr>
      <t>other</t>
    </r>
    <r>
      <rPr>
        <sz val="12"/>
        <color indexed="8"/>
        <rFont val="Arial"/>
        <family val="2"/>
      </rPr>
      <t xml:space="preserve"> than acquisitions or disposals recorded in question 37.</t>
    </r>
  </si>
  <si>
    <t>2621</t>
  </si>
  <si>
    <t>38.a</t>
  </si>
  <si>
    <t>What was the increase in the value of preference shares and debt of the UK affiliate company held by your immediate foreign parent during this period?</t>
  </si>
  <si>
    <t>2622</t>
  </si>
  <si>
    <t>38.b</t>
  </si>
  <si>
    <t>What was the decrease in the value of preference shares and debt of the UK affiliate company held by your immediate foreign parent during this period?</t>
  </si>
  <si>
    <t xml:space="preserve">Section H - Balance Sheet Intercompany Loans and Current Account
All monetary figures must be reported to the nearest £0.1 million.
</t>
  </si>
  <si>
    <t>3721</t>
  </si>
  <si>
    <t>39.a</t>
  </si>
  <si>
    <r>
      <t xml:space="preserve">What was the gross value of the </t>
    </r>
    <r>
      <rPr>
        <u/>
        <sz val="12"/>
        <color indexed="8"/>
        <rFont val="Arial"/>
        <family val="2"/>
      </rPr>
      <t>opening</t>
    </r>
    <r>
      <rPr>
        <sz val="12"/>
        <color indexed="8"/>
        <rFont val="Arial"/>
        <family val="2"/>
      </rPr>
      <t xml:space="preserve"> intercompany DEBTOR balance owed by your immediate foreign parent company at the </t>
    </r>
    <r>
      <rPr>
        <u/>
        <sz val="12"/>
        <color indexed="8"/>
        <rFont val="Arial"/>
        <family val="2"/>
      </rPr>
      <t>start</t>
    </r>
    <r>
      <rPr>
        <sz val="12"/>
        <color indexed="8"/>
        <rFont val="Arial"/>
        <family val="2"/>
      </rPr>
      <t xml:space="preserve"> date of the reporting period?</t>
    </r>
  </si>
  <si>
    <t>3722</t>
  </si>
  <si>
    <t>39.b</t>
  </si>
  <si>
    <r>
      <t xml:space="preserve">What was the gross value of the </t>
    </r>
    <r>
      <rPr>
        <u/>
        <sz val="12"/>
        <color indexed="8"/>
        <rFont val="Arial"/>
        <family val="2"/>
      </rPr>
      <t>closing</t>
    </r>
    <r>
      <rPr>
        <sz val="12"/>
        <color indexed="8"/>
        <rFont val="Arial"/>
        <family val="2"/>
      </rPr>
      <t xml:space="preserve"> intercompany DEBTOR balance owed by your immediate foreign parent company at the </t>
    </r>
    <r>
      <rPr>
        <u/>
        <sz val="12"/>
        <color indexed="8"/>
        <rFont val="Arial"/>
        <family val="2"/>
      </rPr>
      <t>end</t>
    </r>
    <r>
      <rPr>
        <sz val="12"/>
        <color indexed="8"/>
        <rFont val="Arial"/>
        <family val="2"/>
      </rPr>
      <t xml:space="preserve"> date of the reporting period?</t>
    </r>
  </si>
  <si>
    <t>3711</t>
  </si>
  <si>
    <t>40.a</t>
  </si>
  <si>
    <r>
      <t xml:space="preserve">What was the gross value of the </t>
    </r>
    <r>
      <rPr>
        <u/>
        <sz val="12"/>
        <color indexed="8"/>
        <rFont val="Arial"/>
        <family val="2"/>
      </rPr>
      <t>opening</t>
    </r>
    <r>
      <rPr>
        <sz val="12"/>
        <color indexed="8"/>
        <rFont val="Arial"/>
        <family val="2"/>
      </rPr>
      <t xml:space="preserve"> intercompany CREDITOR balance owed to your immediate foreign parent company at the </t>
    </r>
    <r>
      <rPr>
        <u/>
        <sz val="12"/>
        <color indexed="8"/>
        <rFont val="Arial"/>
        <family val="2"/>
      </rPr>
      <t>start</t>
    </r>
    <r>
      <rPr>
        <sz val="12"/>
        <color indexed="8"/>
        <rFont val="Arial"/>
        <family val="2"/>
      </rPr>
      <t xml:space="preserve"> date of the reporting period?</t>
    </r>
  </si>
  <si>
    <t>3712</t>
  </si>
  <si>
    <t>40.b</t>
  </si>
  <si>
    <r>
      <t xml:space="preserve">What was the gross value of the </t>
    </r>
    <r>
      <rPr>
        <u/>
        <sz val="12"/>
        <color indexed="8"/>
        <rFont val="Arial"/>
        <family val="2"/>
      </rPr>
      <t>closing</t>
    </r>
    <r>
      <rPr>
        <sz val="12"/>
        <color indexed="8"/>
        <rFont val="Arial"/>
        <family val="2"/>
      </rPr>
      <t xml:space="preserve"> intercompany CREDITOR balance owed to your immediate foreign parent company at the </t>
    </r>
    <r>
      <rPr>
        <u/>
        <sz val="12"/>
        <color indexed="8"/>
        <rFont val="Arial"/>
        <family val="2"/>
      </rPr>
      <t>end</t>
    </r>
    <r>
      <rPr>
        <sz val="12"/>
        <color indexed="8"/>
        <rFont val="Arial"/>
        <family val="2"/>
      </rPr>
      <t xml:space="preserve"> date of the reporting period?</t>
    </r>
  </si>
  <si>
    <t>1211</t>
  </si>
  <si>
    <t>41.a</t>
  </si>
  <si>
    <t>What was the value of the gross interest charge (before deduction of withholding taxes and tax credits) on an accruals basis in this period to your immediate foreign parent company?</t>
  </si>
  <si>
    <t>1212</t>
  </si>
  <si>
    <t>41.b</t>
  </si>
  <si>
    <t>What was the value of the gross interest charge (before deduction of withholding taxes and tax credits) on an accruals basis in this period from your immediate foreign parent company?</t>
  </si>
  <si>
    <t>Section I - Branch Earnings, Assets and Liabilities</t>
  </si>
  <si>
    <t xml:space="preserve">Profits and Losses made by this UK Branch.
All monetary figures must be reported to the nearest £0.1 million.
</t>
  </si>
  <si>
    <t>1111</t>
  </si>
  <si>
    <t>42.a</t>
  </si>
  <si>
    <t>What was the value of this UK branch's profit?</t>
  </si>
  <si>
    <t>1112</t>
  </si>
  <si>
    <t>42.b</t>
  </si>
  <si>
    <t>What was the value of this UK branch's loss?</t>
  </si>
  <si>
    <t>1312</t>
  </si>
  <si>
    <t>What was the value of withholding taxes deducted from payments made to your immediate foreign head office by the UK branch?</t>
  </si>
  <si>
    <t>3728</t>
  </si>
  <si>
    <t xml:space="preserve">What was the value of remitted branch profits paid to the immediate foreign head office during the reporting period? (Only include profits earned during the reporting period) </t>
  </si>
  <si>
    <t>3729</t>
  </si>
  <si>
    <t>45.a</t>
  </si>
  <si>
    <r>
      <t xml:space="preserve">What was the value of the assets of the UK branch as stated on your balance sheet at the </t>
    </r>
    <r>
      <rPr>
        <u/>
        <sz val="12"/>
        <color indexed="8"/>
        <rFont val="Arial"/>
        <family val="2"/>
      </rPr>
      <t>start</t>
    </r>
    <r>
      <rPr>
        <sz val="12"/>
        <color indexed="8"/>
        <rFont val="Arial"/>
        <family val="2"/>
      </rPr>
      <t xml:space="preserve"> of the reporting period?</t>
    </r>
  </si>
  <si>
    <t>3730</t>
  </si>
  <si>
    <t>45.b</t>
  </si>
  <si>
    <r>
      <t xml:space="preserve">What was the value of the assets of the UK branch as stated on your balance sheet at the </t>
    </r>
    <r>
      <rPr>
        <u/>
        <sz val="12"/>
        <color indexed="8"/>
        <rFont val="Arial"/>
        <family val="2"/>
      </rPr>
      <t>end</t>
    </r>
    <r>
      <rPr>
        <sz val="12"/>
        <color indexed="8"/>
        <rFont val="Arial"/>
        <family val="2"/>
      </rPr>
      <t xml:space="preserve"> of the reporting period?                                      </t>
    </r>
  </si>
  <si>
    <t>3731</t>
  </si>
  <si>
    <t>46.a</t>
  </si>
  <si>
    <r>
      <t xml:space="preserve">What was the value of the liabilities (i.e. those external to your company group), as stated on your balance sheet, of the UK branch at the </t>
    </r>
    <r>
      <rPr>
        <u/>
        <sz val="12"/>
        <color indexed="8"/>
        <rFont val="Arial"/>
        <family val="2"/>
      </rPr>
      <t>start</t>
    </r>
    <r>
      <rPr>
        <sz val="12"/>
        <color indexed="8"/>
        <rFont val="Arial"/>
        <family val="2"/>
      </rPr>
      <t xml:space="preserve"> date of the reporting period?</t>
    </r>
  </si>
  <si>
    <t>3732</t>
  </si>
  <si>
    <t>46.b</t>
  </si>
  <si>
    <r>
      <t xml:space="preserve">What was the value of the liabilities (i.e. those external to your company group), as stated on your balance sheet, of the UK branch at the </t>
    </r>
    <r>
      <rPr>
        <u/>
        <sz val="12"/>
        <color indexed="8"/>
        <rFont val="Arial"/>
        <family val="2"/>
      </rPr>
      <t>end</t>
    </r>
    <r>
      <rPr>
        <sz val="12"/>
        <color indexed="8"/>
        <rFont val="Arial"/>
        <family val="2"/>
      </rPr>
      <t xml:space="preserve"> date of the reporting period?</t>
    </r>
  </si>
  <si>
    <t>The intercompany current account covers the borrowing and lending of funds between the UK branch and the immediate foreign head office.</t>
  </si>
  <si>
    <t>3411</t>
  </si>
  <si>
    <t>47.a</t>
  </si>
  <si>
    <r>
      <t xml:space="preserve">What was the value of the </t>
    </r>
    <r>
      <rPr>
        <u/>
        <sz val="12"/>
        <color indexed="8"/>
        <rFont val="Arial"/>
        <family val="2"/>
      </rPr>
      <t>opening</t>
    </r>
    <r>
      <rPr>
        <sz val="12"/>
        <color indexed="8"/>
        <rFont val="Arial"/>
        <family val="2"/>
      </rPr>
      <t xml:space="preserve"> balance of the loan and current account in the UK branch directly owed TO the foreign head office at the </t>
    </r>
    <r>
      <rPr>
        <u/>
        <sz val="12"/>
        <color indexed="8"/>
        <rFont val="Arial"/>
        <family val="2"/>
      </rPr>
      <t>start</t>
    </r>
    <r>
      <rPr>
        <sz val="12"/>
        <color indexed="8"/>
        <rFont val="Arial"/>
        <family val="2"/>
      </rPr>
      <t xml:space="preserve"> of the reporting period?</t>
    </r>
  </si>
  <si>
    <t>3412</t>
  </si>
  <si>
    <t>47.b</t>
  </si>
  <si>
    <r>
      <t xml:space="preserve">What was the value of the </t>
    </r>
    <r>
      <rPr>
        <u/>
        <sz val="12"/>
        <color indexed="8"/>
        <rFont val="Arial"/>
        <family val="2"/>
      </rPr>
      <t>closing</t>
    </r>
    <r>
      <rPr>
        <sz val="12"/>
        <color indexed="8"/>
        <rFont val="Arial"/>
        <family val="2"/>
      </rPr>
      <t xml:space="preserve"> balance of the loan and current account in the UK branch directly owed TO the foreign head office at the </t>
    </r>
    <r>
      <rPr>
        <u/>
        <sz val="12"/>
        <color indexed="8"/>
        <rFont val="Arial"/>
        <family val="2"/>
      </rPr>
      <t>end</t>
    </r>
    <r>
      <rPr>
        <sz val="12"/>
        <color indexed="8"/>
        <rFont val="Arial"/>
        <family val="2"/>
      </rPr>
      <t xml:space="preserve"> of the reporting period?</t>
    </r>
  </si>
  <si>
    <t>3421</t>
  </si>
  <si>
    <t>48.a</t>
  </si>
  <si>
    <r>
      <t xml:space="preserve">What was the value of the </t>
    </r>
    <r>
      <rPr>
        <u/>
        <sz val="12"/>
        <color indexed="8"/>
        <rFont val="Arial"/>
        <family val="2"/>
      </rPr>
      <t>opening</t>
    </r>
    <r>
      <rPr>
        <sz val="12"/>
        <color indexed="8"/>
        <rFont val="Arial"/>
        <family val="2"/>
      </rPr>
      <t xml:space="preserve"> balance of the loan and current account in the UK branch directly owed FROM the foreign head office at the </t>
    </r>
    <r>
      <rPr>
        <u/>
        <sz val="12"/>
        <color indexed="8"/>
        <rFont val="Arial"/>
        <family val="2"/>
      </rPr>
      <t>start</t>
    </r>
    <r>
      <rPr>
        <sz val="12"/>
        <color indexed="8"/>
        <rFont val="Arial"/>
        <family val="2"/>
      </rPr>
      <t xml:space="preserve"> of the reporting period?</t>
    </r>
  </si>
  <si>
    <t>3422</t>
  </si>
  <si>
    <t>48.b</t>
  </si>
  <si>
    <r>
      <t xml:space="preserve">What was the value of the </t>
    </r>
    <r>
      <rPr>
        <u/>
        <sz val="12"/>
        <color indexed="8"/>
        <rFont val="Arial"/>
        <family val="2"/>
      </rPr>
      <t>closing</t>
    </r>
    <r>
      <rPr>
        <sz val="12"/>
        <color indexed="8"/>
        <rFont val="Arial"/>
        <family val="2"/>
      </rPr>
      <t xml:space="preserve"> balance of the loan and current account in the UK branch directly owed FROM the foreign head office at the </t>
    </r>
    <r>
      <rPr>
        <u/>
        <sz val="12"/>
        <color indexed="8"/>
        <rFont val="Arial"/>
        <family val="2"/>
      </rPr>
      <t>end</t>
    </r>
    <r>
      <rPr>
        <sz val="12"/>
        <color indexed="8"/>
        <rFont val="Arial"/>
        <family val="2"/>
      </rPr>
      <t xml:space="preserve"> of the reporting period?</t>
    </r>
  </si>
  <si>
    <t xml:space="preserve">Section J - Re-Invested / Retained Earnings
All monetary figures must be reported to the nearest £0.1 million.
</t>
  </si>
  <si>
    <t>4501</t>
  </si>
  <si>
    <t>What was the value of your immediate foreign parent's share of the UK affiliate company's or branch's total spend on intellectual property assets?</t>
  </si>
  <si>
    <t>4502</t>
  </si>
  <si>
    <t>What was the value of your immediate foreign parent's share of the UK affiliate company's or branch's capitalised expenditure on Research and Development (R&amp;D)?</t>
  </si>
  <si>
    <t>4503</t>
  </si>
  <si>
    <t>What was the value of your immediate foreign parent's share of the UK affiliate company's or branch's non-capitalised expenditure on Research and Development (R&amp;D)?</t>
  </si>
  <si>
    <t>4504</t>
  </si>
  <si>
    <t xml:space="preserve">What was the value of your immediate foreign parent's share of the UK affiliate company's or branch's capitalised expenditure on computer software? </t>
  </si>
  <si>
    <t>4505</t>
  </si>
  <si>
    <t xml:space="preserve">What was the value of your immediate foreign parent's share of the UK affiliate company's or branch's non-capitalised expenditure on computer software? </t>
  </si>
  <si>
    <t>4506</t>
  </si>
  <si>
    <t>What was the value of your immediate foreign parent's share of the UK affiliate company's or branch's total spend on fixed capital investment?</t>
  </si>
  <si>
    <r>
      <t xml:space="preserve">Section K - Turnover
</t>
    </r>
    <r>
      <rPr>
        <sz val="12"/>
        <color theme="1"/>
        <rFont val="Arial"/>
        <family val="2"/>
      </rPr>
      <t>For this section of the questionnaire, you are being asked a question which relates to the total turnover of the UK company only.</t>
    </r>
  </si>
  <si>
    <t>What was the percentage of your turnover attributed to the sale of services to customers resident of the UK? </t>
  </si>
  <si>
    <t>Section L - Comments</t>
  </si>
  <si>
    <t>Please use the box below to:</t>
  </si>
  <si>
    <t>-Describe any changes in your data between this and previous periods that you think are significant.</t>
  </si>
  <si>
    <t>- Tell us about any organisational changes that have affected your response to this questionnaire.</t>
  </si>
  <si>
    <t>- Please include details of any significant impacts upon your data resulting from changes in the accounting approaches you have taken.</t>
  </si>
  <si>
    <t>0003</t>
  </si>
  <si>
    <t>How long has it taken you to complete this questionnaire?</t>
  </si>
  <si>
    <t xml:space="preserve">Include any time spent extracting information from your accounting  </t>
  </si>
  <si>
    <t>systems &amp; collating data over and above normal accounting operations.</t>
  </si>
  <si>
    <t>(This question is voluntary)</t>
  </si>
  <si>
    <t>Hours</t>
  </si>
  <si>
    <t>Minutes</t>
  </si>
  <si>
    <t>0401</t>
  </si>
  <si>
    <t>Please save this spreadsheet for your records and upload to the SEFT website on completion.</t>
  </si>
  <si>
    <t>Questions</t>
  </si>
  <si>
    <t>Help with questions</t>
  </si>
  <si>
    <t>Company legal name. Mandatory. Don’t use ‘,’ or ‘|’.</t>
  </si>
  <si>
    <t>Contact name. Mandatory.</t>
  </si>
  <si>
    <t>Telephone number. Mandatory.</t>
  </si>
  <si>
    <t>E-mail. Mandatory.</t>
  </si>
  <si>
    <t>Section A - Reporting Period</t>
  </si>
  <si>
    <t>The majority of the year you are supplying data for should be within the year we have specified. We cannot accept data relating to earlier years as such a return would distort the final Balance of Payments results.</t>
  </si>
  <si>
    <t>The ONS use this to correlate the quarterly and annual datasets prepared from your data.</t>
  </si>
  <si>
    <t>If the UK company is quoted or listed on the London Stock Exchange please select the appropriate answer from the dropdown list: 'Yes (quoted affiliate)', 'No (unquoted affiliate)' or 'N/A (branch)'.</t>
  </si>
  <si>
    <t>Ultimate Parent Company</t>
  </si>
  <si>
    <t xml:space="preserve">The ultimate parent company is the one that is at the top of the ownership chain, </t>
  </si>
  <si>
    <t>i.e. not controlled by any other entity.
If your immediate foreign parent company is also your ultimate parent company, please provide their details for both the ‘ultimate parent company’ questions, and the ‘immediate foreign parent company’ questions.</t>
  </si>
  <si>
    <t>If you have more than one ultimate parent please contact the ONS.
Don’t use ‘,’ or ‘|’.</t>
  </si>
  <si>
    <t>Residence is defined in paragraph 73 of the International Monetary Fund Balance of Payments Manual 5 as follows: ‘An enterprise is said to have a centre of economic interest and to be a resident unit of a country (economic territory) when the enterprise is engaged in a significant amount of production of goods and/or services there or when the enterprise owns land or buildings located there. The enterprise must maintain at least one production establishment in the country and must plan to operate the establishment indefinitely or over a long period of time’. Please note that in this context 'production' refers to all forms of economic activity - not simply the production of goods. This country must be outside of the United Kingdom, but can include the Isle of Man, Jersey, Guernsey or any of the other Channel Islands.</t>
  </si>
  <si>
    <t>The primary industry sector codes are as defined in the 'UK Standard Industrial Classification of Economic Activities 2007' published by ONS. There are some subdivisions for the banking and security dealer sectors. 
See ONS web site for comprehensive classification list: https://www.ons.gov.uk/methodology/classificationsandstandards/ukstandardindustrialclassificationofeconomicactivities/uksic2007
If you require an SIC code, please see the resources available on the above page, including the SIC Main Volume (PDF 1,294 KB), Index (XLS 2,919 KB) and Interactive Hierarchy.</t>
  </si>
  <si>
    <r>
      <rPr>
        <b/>
        <sz val="12"/>
        <rFont val="Arial"/>
        <family val="2"/>
      </rPr>
      <t xml:space="preserve">
Immediate Foreign Affiliate(s)        </t>
    </r>
    <r>
      <rPr>
        <sz val="12"/>
        <rFont val="Arial"/>
        <family val="2"/>
      </rPr>
      <t xml:space="preserve">                                                                                                                                                           Affiliate is used as an umbrella term covering both subsidiaries (where the investor holds more than 50% of the voting power) and associates (where the investor holds between 10% and 50%). An immediate foreign affiliate company is the first foreign (non-UK) affiliate in which your company holds at least 10% of the voting power. Your company is a foreign affiliate if a foreign company holds at least 10% of your voting power.</t>
    </r>
  </si>
  <si>
    <r>
      <rPr>
        <b/>
        <sz val="12"/>
        <color indexed="8"/>
        <rFont val="Arial"/>
        <family val="2"/>
      </rPr>
      <t xml:space="preserve">Section C - Immediate Foreign Parent Company, Head Office or Fellow Enterprise Details
</t>
    </r>
    <r>
      <rPr>
        <sz val="12"/>
        <color indexed="8"/>
        <rFont val="Arial"/>
        <family val="2"/>
      </rPr>
      <t xml:space="preserve">                                                                                                                                                                                                                      </t>
    </r>
  </si>
  <si>
    <t>Company legal name. Don’t use ‘,’ or ‘|’.</t>
  </si>
  <si>
    <t>In FDI terms, an overseas holding company is defined as a company set up for purposes of passing investments through the resident country rather than being the primary destination of such investment.</t>
  </si>
  <si>
    <t xml:space="preserve">Residence is defined in paragraph 73 of the International Monetary Fund Balance of Payments Manual 5 as follows. ‘An enterprise is said to have a centre of economic interest and to be a resident unit of a country (economic territory) when the enterprise is engaged in a significant amount of production of goods and/or services there or when the enterprise owns land or buildings located there. The enterprise must maintain at least one production establishment in the country and must plan to operate the establishment indefinitely or over a long period of time’. Please note that in this context 'production' refers to all forms of economic activity - not simply the production of goods. This country must be outside of the United Kingdom, but can include the Isle of Man, Jersey, Guernsey or any of the other Channel Islands.
</t>
  </si>
  <si>
    <r>
      <rPr>
        <b/>
        <sz val="12"/>
        <color indexed="8"/>
        <rFont val="Arial"/>
        <family val="2"/>
      </rPr>
      <t>Branch</t>
    </r>
    <r>
      <rPr>
        <sz val="12"/>
        <color indexed="8"/>
        <rFont val="Arial"/>
        <family val="2"/>
      </rPr>
      <t xml:space="preserve">                                                                                                                                                                       For FDI a branch is a permanent establishment but not a separate legal entity. Such establishments should either have a complete set of accounts </t>
    </r>
    <r>
      <rPr>
        <u/>
        <sz val="12"/>
        <color indexed="8"/>
        <rFont val="Arial"/>
        <family val="2"/>
      </rPr>
      <t>or</t>
    </r>
    <r>
      <rPr>
        <sz val="12"/>
        <color indexed="8"/>
        <rFont val="Arial"/>
        <family val="2"/>
      </rPr>
      <t xml:space="preserve"> be able to compile a meaningful set of accounts, from both an economic and legal viewpoint. A branch is controlled by the 'Head Office' of the parent company.</t>
    </r>
  </si>
  <si>
    <r>
      <t xml:space="preserve">What percentage of the UK affiliate company's voting power is held by your immediate foreign parent company? </t>
    </r>
    <r>
      <rPr>
        <sz val="12"/>
        <rFont val="Arial"/>
        <family val="2"/>
      </rPr>
      <t>(If you are a Fellow Enterprise leave blank)</t>
    </r>
  </si>
  <si>
    <t xml:space="preserve">This should be between 10% and 100%.              
</t>
  </si>
  <si>
    <r>
      <t xml:space="preserve">The questions on business structure have now been completed. For the remainder of the questionnaire please answer questions with regard to </t>
    </r>
    <r>
      <rPr>
        <u/>
        <sz val="12"/>
        <color indexed="8"/>
        <rFont val="Arial"/>
        <family val="2"/>
      </rPr>
      <t>voting share capital</t>
    </r>
    <r>
      <rPr>
        <sz val="12"/>
        <color indexed="8"/>
        <rFont val="Arial"/>
        <family val="2"/>
      </rPr>
      <t>.    
                                                                                                                      Voting share capital refers directly to the share equity in a company regardless of the class of the share. This differs from Voting  Power (asked for earlier in the questionnaire), which is looking at the measure of control of a company through the voting power held via different classes of shares such as 'A' and 'B' class shares, which have different weighting of voting power.</t>
    </r>
  </si>
  <si>
    <r>
      <t xml:space="preserve">What percentage of the UK affiliates company's </t>
    </r>
    <r>
      <rPr>
        <u/>
        <sz val="12"/>
        <color indexed="8"/>
        <rFont val="Arial"/>
        <family val="2"/>
      </rPr>
      <t>voting share capital</t>
    </r>
    <r>
      <rPr>
        <sz val="12"/>
        <color indexed="8"/>
        <rFont val="Arial"/>
        <family val="2"/>
      </rPr>
      <t xml:space="preserve"> is held by your immediate foreign parent company?</t>
    </r>
    <r>
      <rPr>
        <sz val="12"/>
        <color indexed="10"/>
        <rFont val="Arial"/>
        <family val="2"/>
      </rPr>
      <t xml:space="preserve"> 
</t>
    </r>
    <r>
      <rPr>
        <sz val="12"/>
        <rFont val="Arial"/>
        <family val="2"/>
      </rPr>
      <t>(If you are a Fellow Enterprise leave blank)</t>
    </r>
  </si>
  <si>
    <r>
      <t xml:space="preserve">Is the UK entity completing this questionnaire, an affiliate company or a branch? </t>
    </r>
    <r>
      <rPr>
        <sz val="12"/>
        <rFont val="Arial"/>
        <family val="2"/>
      </rPr>
      <t xml:space="preserve">(Please select from the drop down) </t>
    </r>
  </si>
  <si>
    <r>
      <rPr>
        <b/>
        <sz val="12"/>
        <color theme="3"/>
        <rFont val="Arial"/>
        <family val="2"/>
      </rPr>
      <t>Affiliate</t>
    </r>
    <r>
      <rPr>
        <sz val="12"/>
        <color theme="3"/>
        <rFont val="Arial"/>
        <family val="2"/>
      </rPr>
      <t xml:space="preserve">
Affiliate is used as an umbrella term covering both subsidiaries (where the investor holds more than 50% of the voting power) and associates (where the investor holds between 10% and 50%). An immediate foreign affiliate company is the first foreign (non-UK) affiliate in which your company holds at least 10% of the voting power. Your company is a foreign affiliate if a foreign company holds at least 10% of your voting power.
</t>
    </r>
    <r>
      <rPr>
        <b/>
        <sz val="12"/>
        <color theme="3"/>
        <rFont val="Arial"/>
        <family val="2"/>
      </rPr>
      <t>Foreign Fellow Enterprise</t>
    </r>
    <r>
      <rPr>
        <sz val="12"/>
        <color theme="3"/>
        <rFont val="Arial"/>
        <family val="2"/>
      </rPr>
      <t xml:space="preserve">
A foreign fellow enterprise is a foreign company with whom you have an equity or debt relationship and share the same ultimate parent company. The ultimate parent company must have 10% or more voting power in one of the fellow enterprises. Neither fellow enterprise company owns more than 10% voting power in the other fellow enterprise.
</t>
    </r>
    <r>
      <rPr>
        <b/>
        <sz val="12"/>
        <color theme="3"/>
        <rFont val="Arial"/>
        <family val="2"/>
      </rPr>
      <t>Branch</t>
    </r>
    <r>
      <rPr>
        <sz val="12"/>
        <color theme="3"/>
        <rFont val="Arial"/>
        <family val="2"/>
      </rPr>
      <t xml:space="preserve">
For FDI a branch is a permanent establishment but not a separate legal entity. Such establishments should either have a complete set of accounts or be able to compile a meaningful set of accounts, from both an ecomonic and legal viewpoint.</t>
    </r>
  </si>
  <si>
    <t xml:space="preserve">Section D - Earnings &amp; Dividends </t>
  </si>
  <si>
    <t>Include:
  - Interest accrued to or from this UK affiliate company.
  - Profits and losses after accounting for depreciation.
  - UK taxes charged on profits (corporation tax).
  - Ordinary and exceptional dividends paid, i.e. do not deduct those from reported profit or loss figures for this question (ordinary dividends should be repeated in question 22).
Exclude:
  - Deferred taxation.
  - Realised and or unrealised capital increases or decreases made by the company.
  - Increases or decreases arising from valuation changes such as inventory write-offs.
  - Provisions for bad debts.
  - Costs of reorganisation or restructuring which have any material effect on the nature of the operation.</t>
  </si>
  <si>
    <t>All monetary figures must be reported to the nearest £0.1 million.</t>
  </si>
  <si>
    <r>
      <t xml:space="preserve">What was the value of your immediate foreign parent's </t>
    </r>
    <r>
      <rPr>
        <u/>
        <sz val="12"/>
        <color indexed="8"/>
        <rFont val="Arial"/>
        <family val="2"/>
      </rPr>
      <t>share</t>
    </r>
    <r>
      <rPr>
        <sz val="12"/>
        <color indexed="8"/>
        <rFont val="Arial"/>
        <family val="2"/>
      </rPr>
      <t xml:space="preserve"> of the UK affiliate company's consolidated profit?</t>
    </r>
  </si>
  <si>
    <r>
      <t xml:space="preserve">Include:
</t>
    </r>
    <r>
      <rPr>
        <sz val="12"/>
        <color rgb="FF003366"/>
        <rFont val="Arial"/>
        <family val="2"/>
      </rPr>
      <t xml:space="preserve">  - Interest accrued to or from this UK affiliate company.
  - Profits and losses after accounting for depreciation.
  - UK taxes charged on profits (corporation tax).
  - Ordinary and exceptional dividends paid, i.e. do not deduct those from reported profit or loss figures for this question (ordinary dividends should be repeated in question 22).
</t>
    </r>
    <r>
      <rPr>
        <b/>
        <sz val="12"/>
        <color rgb="FF003366"/>
        <rFont val="Arial"/>
        <family val="2"/>
      </rPr>
      <t xml:space="preserve">Exclude:
</t>
    </r>
    <r>
      <rPr>
        <sz val="12"/>
        <color rgb="FF003366"/>
        <rFont val="Arial"/>
        <family val="2"/>
      </rPr>
      <t xml:space="preserve">  - Deferred taxation.
  - Realised and or unrealised capital increases or decreases made by the company.
  - Increases or decreases arising from valuation changes such as inventory write-offs.
  - Provisions for bad debts.
  - Costs of reorganisation or restructuring which have any material effect on the nature of the operation.</t>
    </r>
  </si>
  <si>
    <t>Of the value reported for question 18a, how much was attributed to each of the following regions:</t>
  </si>
  <si>
    <r>
      <rPr>
        <b/>
        <sz val="12"/>
        <color theme="3"/>
        <rFont val="Arial"/>
        <family val="2"/>
      </rPr>
      <t>Include:</t>
    </r>
    <r>
      <rPr>
        <sz val="12"/>
        <color theme="3"/>
        <rFont val="Arial"/>
        <family val="2"/>
      </rPr>
      <t xml:space="preserve">
Tees Valley and Durham  
Northumberland and Tyne and Wear</t>
    </r>
  </si>
  <si>
    <r>
      <rPr>
        <b/>
        <sz val="12"/>
        <color theme="3"/>
        <rFont val="Arial"/>
        <family val="2"/>
      </rPr>
      <t>Include:</t>
    </r>
    <r>
      <rPr>
        <sz val="12"/>
        <color theme="3"/>
        <rFont val="Arial"/>
        <family val="2"/>
      </rPr>
      <t xml:space="preserve">
Cumbria  
Cheshire
Greater Manchester
Lancashire
Merseyside</t>
    </r>
  </si>
  <si>
    <r>
      <rPr>
        <b/>
        <sz val="12"/>
        <color theme="3"/>
        <rFont val="Arial"/>
        <family val="2"/>
      </rPr>
      <t>Include:</t>
    </r>
    <r>
      <rPr>
        <sz val="12"/>
        <color theme="3"/>
        <rFont val="Arial"/>
        <family val="2"/>
      </rPr>
      <t xml:space="preserve">
East Yorkshire and Northern Lincolnshire  
North Yorkshire
South Yorkshire
West Yorkshire</t>
    </r>
  </si>
  <si>
    <r>
      <rPr>
        <b/>
        <sz val="12"/>
        <color theme="3"/>
        <rFont val="Arial"/>
        <family val="2"/>
      </rPr>
      <t>Include:</t>
    </r>
    <r>
      <rPr>
        <sz val="12"/>
        <color theme="3"/>
        <rFont val="Arial"/>
        <family val="2"/>
      </rPr>
      <t xml:space="preserve">
Derbyshire and Nottinghamshire  
Leicestershire, Rutland and Northamptonshire
Lincolnshire</t>
    </r>
  </si>
  <si>
    <r>
      <rPr>
        <b/>
        <sz val="12"/>
        <color theme="3"/>
        <rFont val="Arial"/>
        <family val="2"/>
      </rPr>
      <t>Include:</t>
    </r>
    <r>
      <rPr>
        <sz val="12"/>
        <color theme="3"/>
        <rFont val="Arial"/>
        <family val="2"/>
      </rPr>
      <t xml:space="preserve">
Herefordshire, Worcestershire and Warwickshire  
Shropshire and Staffordshire
West Midlands</t>
    </r>
  </si>
  <si>
    <r>
      <rPr>
        <b/>
        <sz val="12"/>
        <color theme="3"/>
        <rFont val="Arial"/>
        <family val="2"/>
      </rPr>
      <t>Include:</t>
    </r>
    <r>
      <rPr>
        <sz val="12"/>
        <color theme="3"/>
        <rFont val="Arial"/>
        <family val="2"/>
      </rPr>
      <t xml:space="preserve">
East Anglia  
Bedfordshire and Hertfordshire
Essex</t>
    </r>
  </si>
  <si>
    <r>
      <rPr>
        <b/>
        <sz val="12"/>
        <color theme="3"/>
        <rFont val="Arial"/>
        <family val="2"/>
      </rPr>
      <t>Include:</t>
    </r>
    <r>
      <rPr>
        <sz val="12"/>
        <color theme="3"/>
        <rFont val="Arial"/>
        <family val="2"/>
      </rPr>
      <t xml:space="preserve">
Inner London – West  
Inner London – East
Outer London – East and North East
Outer London – South
Outer London – West and North West</t>
    </r>
  </si>
  <si>
    <r>
      <rPr>
        <b/>
        <sz val="12"/>
        <color theme="3"/>
        <rFont val="Arial"/>
        <family val="2"/>
      </rPr>
      <t>Include:</t>
    </r>
    <r>
      <rPr>
        <sz val="12"/>
        <color theme="3"/>
        <rFont val="Arial"/>
        <family val="2"/>
      </rPr>
      <t xml:space="preserve">
Berkshire, Buckinghamshire and Oxfordshire  
Surrey, East and West Sussex
Hampshire and Isle of Wight
Kent</t>
    </r>
  </si>
  <si>
    <r>
      <rPr>
        <b/>
        <sz val="12"/>
        <color theme="3"/>
        <rFont val="Arial"/>
        <family val="2"/>
      </rPr>
      <t>Include:</t>
    </r>
    <r>
      <rPr>
        <sz val="12"/>
        <color theme="3"/>
        <rFont val="Arial"/>
        <family val="2"/>
      </rPr>
      <t xml:space="preserve">
Gloucestershire, Wiltshire and Bristol/Bath area  
Dorset and Somerset
Cornwall and Isles of Scilly
Devon</t>
    </r>
  </si>
  <si>
    <r>
      <t xml:space="preserve">Include:
</t>
    </r>
    <r>
      <rPr>
        <sz val="12"/>
        <color theme="3"/>
        <rFont val="Arial"/>
        <family val="2"/>
      </rPr>
      <t xml:space="preserve">  - Interest accrued to or from this UK affiliate company.
  - Profits and losses after accounting for depreciation.
  - UK taxes charged on profits (corporation tax).
  - Ordinary and exceptional dividends paid, i.e. do not deduct those from reported profit or loss figures for this question (ordinary dividends should be repeated in question 22).
</t>
    </r>
    <r>
      <rPr>
        <b/>
        <sz val="12"/>
        <color theme="3"/>
        <rFont val="Arial"/>
        <family val="2"/>
      </rPr>
      <t xml:space="preserve">Exclude:
</t>
    </r>
    <r>
      <rPr>
        <sz val="12"/>
        <color theme="3"/>
        <rFont val="Arial"/>
        <family val="2"/>
      </rPr>
      <t xml:space="preserve">  - Deferred taxation.
  - Realised and or unrealised capital increases or decreases made by the company.
  - Increases or decreases arising from valuation changes such as inventory write-offs.
  - Provisions for bad debts.
  - Costs of reorganisation or restructuring which have any material effect on the nature of the operation.</t>
    </r>
  </si>
  <si>
    <r>
      <rPr>
        <b/>
        <sz val="12"/>
        <color theme="3"/>
        <rFont val="Arial"/>
        <family val="2"/>
      </rPr>
      <t xml:space="preserve">Include:     </t>
    </r>
    <r>
      <rPr>
        <sz val="12"/>
        <color theme="3"/>
        <rFont val="Arial"/>
        <family val="2"/>
      </rPr>
      <t xml:space="preserve">                                                                                                                                                                                                                                     - Tax withheld on payments to this immediate foreign parent company or head office and foreign affiliates less tax withheld on payments from this immediate foreign parent company and foreign affiliates. 
</t>
    </r>
    <r>
      <rPr>
        <b/>
        <sz val="12"/>
        <color theme="3"/>
        <rFont val="Arial"/>
        <family val="2"/>
      </rPr>
      <t xml:space="preserve">Exclude: </t>
    </r>
    <r>
      <rPr>
        <sz val="12"/>
        <color theme="3"/>
        <rFont val="Arial"/>
        <family val="2"/>
      </rPr>
      <t xml:space="preserve">             
- Underlying taxes on profits (for example, corporation tax)</t>
    </r>
  </si>
  <si>
    <t>These are credits that, with permission from Her Majesty's Revenue and Customs, have been paid or received direct to or from the UK company under the double taxation agreements with other countries.</t>
  </si>
  <si>
    <t>These are refunds that, with permission from Her Majesty's Revenue and Customs, have been paid or received direct to or from the UK company under the double taxation agreements with other countries.</t>
  </si>
  <si>
    <t>What was the value of ordinary dividends paid to your immediate foreign parent in this reporting period?</t>
  </si>
  <si>
    <r>
      <t xml:space="preserve">Dividends  - This is a payment made to the shareholders that can be paid out of the profit and loss account or the companies reserves.
If the UK company received a dividend from the foreign parent this should be provided in Question 30a for quoted equity capital or 34a for unquoted equity capital.
Provide the full value of the dividends paid, including withholding tax and tax credits.
</t>
    </r>
    <r>
      <rPr>
        <b/>
        <sz val="12"/>
        <color theme="3"/>
        <rFont val="Arial"/>
        <family val="2"/>
      </rPr>
      <t>Exclude:</t>
    </r>
    <r>
      <rPr>
        <sz val="12"/>
        <color theme="3"/>
        <rFont val="Arial"/>
        <family val="2"/>
      </rPr>
      <t xml:space="preserve">
  Exceptional dividends</t>
    </r>
  </si>
  <si>
    <t>What was the value of exceptional dividends paid to your immediate foreign parent in this reporting period?</t>
  </si>
  <si>
    <t>An exceptional dividend is a non-recurring distribution of profit which is unusually large in size or is of an unusual nature. For instance, it could be due to exceptional profit or financial restructuring of the group. Exceptional dividends may also be known as 'Super' dividends or 'Extra' dividends.</t>
  </si>
  <si>
    <t>What were the reasons for the exceptional dividends included in Question 23a?</t>
  </si>
  <si>
    <t>If not applicable, please leave blank.</t>
  </si>
  <si>
    <t>You should answer 'Quoted' if the UK company is quoted on the London Stock Exchange.
If you are reporting for shares that will be unquoted at the end of this period, but were previously quoted shares, please answer 'Unquoted', and include these figures in Section F.
If you are reporting for shares that were made quoted prior to the end of this period, but were previously unquoted shares, please answer 'Quoted', and include these figures in Section E.</t>
  </si>
  <si>
    <r>
      <t xml:space="preserve">Section E - Quoted Equity Capital Transactions and Balance Sheet
</t>
    </r>
    <r>
      <rPr>
        <sz val="12"/>
        <color theme="1"/>
        <rFont val="Arial"/>
        <family val="2"/>
      </rPr>
      <t>All monetary figures must be reported to the nearest £0.1 million.</t>
    </r>
  </si>
  <si>
    <t>If you are reporting for shares that will be unquoted at the end of this period, but were previously quoted shares, please include these figures in Question 32, rather than 27.</t>
  </si>
  <si>
    <t>What was the value, as recorded in the UK affiliate company's balance sheet, of quoted equity capital and reserves of the UK affiliate company directly attributable to your immediate foreign parent company at the start of the reporting period? (Figure can be negative)</t>
  </si>
  <si>
    <t>This figure should equal the previous reporting period's closing balance.</t>
  </si>
  <si>
    <t>What was the market value of the immediate foreign parent's share of the UK affiliate company at the start of the reporting period?</t>
  </si>
  <si>
    <t xml:space="preserve">What was the value, as recorded in the UK affiliate company's balance sheet, of quoted equity capital and reserves of the UK affiliate company directly attributable to your immediate foreign parent company at the end of the reporting period?  (Figure can be negative)                                                                                                                                                                                                                                                                                                                                                                                                                     </t>
  </si>
  <si>
    <r>
      <t xml:space="preserve">This figure should equal the questions 25+18-19+(29a-29b)+30.
</t>
    </r>
    <r>
      <rPr>
        <b/>
        <sz val="12"/>
        <color indexed="56"/>
        <rFont val="Arial"/>
        <family val="2"/>
      </rPr>
      <t>Include:</t>
    </r>
    <r>
      <rPr>
        <sz val="12"/>
        <color indexed="56"/>
        <rFont val="Arial"/>
        <family val="2"/>
      </rPr>
      <t xml:space="preserve">
  - Any unquoted acquisition or disposal made during this period which was subsequently made quoted by the end of this period.
</t>
    </r>
    <r>
      <rPr>
        <b/>
        <sz val="12"/>
        <color indexed="56"/>
        <rFont val="Arial"/>
        <family val="2"/>
      </rPr>
      <t>Exclude:</t>
    </r>
    <r>
      <rPr>
        <sz val="12"/>
        <color indexed="56"/>
        <rFont val="Arial"/>
        <family val="2"/>
      </rPr>
      <t xml:space="preserve">
  - Quoted equity capital and reserves of this UK affiliate company attributable to other shareholders.
  - Any quoted acquisitions or disposals made during this period which was subsequently made unquoted at the end of this period.</t>
    </r>
  </si>
  <si>
    <t>What was the market value of the immediate foreign parent's share of the UK affiliate company at the end of the reporting period?</t>
  </si>
  <si>
    <t>What was the total value at the end of the reporting period of acquisitions of quoted equity capital by your immediate foreign parent?</t>
  </si>
  <si>
    <r>
      <t xml:space="preserve">For Questions 29a and 29b, please report in cash or exchange values, not nominal values.
</t>
    </r>
    <r>
      <rPr>
        <b/>
        <sz val="12"/>
        <color indexed="56"/>
        <rFont val="Arial"/>
        <family val="2"/>
      </rPr>
      <t>Include:</t>
    </r>
    <r>
      <rPr>
        <sz val="12"/>
        <color indexed="56"/>
        <rFont val="Arial"/>
        <family val="2"/>
      </rPr>
      <t xml:space="preserve">
  - Quoted shares of the UK affiliate company.
  - Existing and new issues of quoted shares.
  - Acquisitions or disposals where an immediate foreign parent company's shares are issued in exchange for the equity capital of the UK affiliate company (valued at the market value of the immediate foreign parent company's share on the day of purchase) and capital contributions from the immediate foreign parent company or associate companies.
  - Acquisitions or disposals arising from capitalisation of the intercompany current account balances or unlisted loans (with a corresponding reduction in the net amount due to the Foreign Parent company in Section H).
  - Capital and cash injections which are not for repayment and on which no interest is payable.
  - Assets.
  - Land, structures, immovable equipment that are directly owned but not already covered through ownership of an associated company.
  - Mobile equipment (such as ships, aircraft, gas and oil drilling rigs) that operate in the UK economy for at least one year, is recognised by the tax authorities and is not already covered through ownership of an associated company.
  - Manufacturing rights or securities, for example, supplied by or to this immediate foreign parent company.
  - Acquisitions or disposals of licences or rights to mine or explore.
</t>
    </r>
    <r>
      <rPr>
        <b/>
        <sz val="12"/>
        <color indexed="56"/>
        <rFont val="Arial"/>
        <family val="2"/>
      </rPr>
      <t>Exclude:</t>
    </r>
    <r>
      <rPr>
        <sz val="12"/>
        <color indexed="56"/>
        <rFont val="Arial"/>
        <family val="2"/>
      </rPr>
      <t xml:space="preserve">
  - Intercompany current account.
  - Acquisitions or disposals funded by intercompany transfers.
  - Patents and trademarks.
  - Unquoted or preference shares.</t>
    </r>
  </si>
  <si>
    <t>29 a.i</t>
  </si>
  <si>
    <t>Of the value reported for question 29a, how much was attributed to:</t>
  </si>
  <si>
    <r>
      <rPr>
        <b/>
        <sz val="12"/>
        <color theme="3"/>
        <rFont val="Arial"/>
        <family val="2"/>
      </rPr>
      <t xml:space="preserve">Including: </t>
    </r>
    <r>
      <rPr>
        <sz val="12"/>
        <color theme="3"/>
        <rFont val="Arial"/>
        <family val="2"/>
      </rPr>
      <t xml:space="preserve">
- Merger and acquisition</t>
    </r>
  </si>
  <si>
    <r>
      <rPr>
        <b/>
        <sz val="12"/>
        <color theme="3"/>
        <rFont val="Arial"/>
        <family val="2"/>
      </rPr>
      <t xml:space="preserve">Including: </t>
    </r>
    <r>
      <rPr>
        <sz val="12"/>
        <color theme="3"/>
        <rFont val="Arial"/>
        <family val="2"/>
      </rPr>
      <t xml:space="preserve">
- Investment on new buildings and machinery for an existing business</t>
    </r>
  </si>
  <si>
    <t>Of the value reported for question 29a, how much of the funding was sourced through:</t>
  </si>
  <si>
    <t>What was the total value at the end of the reporting period of disposals of quoted equity capital by your immediate foreign parent?</t>
  </si>
  <si>
    <t>Of the value reported for question 29b, how much was attributed to:</t>
  </si>
  <si>
    <r>
      <rPr>
        <b/>
        <sz val="12"/>
        <color theme="3"/>
        <rFont val="Arial"/>
        <family val="2"/>
      </rPr>
      <t xml:space="preserve">Including: </t>
    </r>
    <r>
      <rPr>
        <sz val="12"/>
        <color theme="3"/>
        <rFont val="Arial"/>
        <family val="2"/>
      </rPr>
      <t xml:space="preserve">
- Disinvestment on buildings and machinery for an existing business</t>
    </r>
  </si>
  <si>
    <t>Of the value reported for question 29b, how much of the funds were received through:</t>
  </si>
  <si>
    <r>
      <t xml:space="preserve">For Questions 30a and 30b, please include the following items:
</t>
    </r>
    <r>
      <rPr>
        <b/>
        <sz val="12"/>
        <color indexed="56"/>
        <rFont val="Arial"/>
        <family val="2"/>
      </rPr>
      <t>Include:</t>
    </r>
    <r>
      <rPr>
        <sz val="12"/>
        <color indexed="56"/>
        <rFont val="Arial"/>
        <family val="2"/>
      </rPr>
      <t xml:space="preserve">
  - Any other non-transactional increases or decreases excluding re-invested earnings, retained or unremitted profit.
  - Unrealised increases or decreases resulting from currency exchange rate movements during the period, that have not already been reported in question 29.
  - Unrealised increases or decreases resulting from revaluations of assets during the period, that have not already been reported in question 29.
  - Any other non-transactional increases or decreases to the closing value of quoted ordinary shares not accounted for above that will result in a discrepancy between the opening and closing values given in questions 25, 27 and 28.</t>
    </r>
  </si>
  <si>
    <r>
      <t xml:space="preserve">Section F - Unquoted Equity Capital Transactions and Balance Sheet
</t>
    </r>
    <r>
      <rPr>
        <sz val="12"/>
        <color theme="1"/>
        <rFont val="Arial"/>
        <family val="2"/>
      </rPr>
      <t>All monetary figures must be reported to the nearest £0.1 million.</t>
    </r>
  </si>
  <si>
    <t>If you are reporting for shares that were made quoted prior to the end of this period, but were previously unquoted shares, please include these figures in Question 27, rather than 32.</t>
  </si>
  <si>
    <t>What was the value, as recorded in the UK affiliate company's balance sheet, of unquoted equity capital and reserves of the UK affiliate company directly attributable to your immediate foreign parent at the start of the reporting period? (Figure can be negative)</t>
  </si>
  <si>
    <t>What was the value, as recorded in the UK affiliate company's balance sheet, of unquoted equity capital and reserves of the UK affiliate company directly attributable to your immediate foreign parent company at the end of the reporting period? (Figure can be negative)</t>
  </si>
  <si>
    <r>
      <rPr>
        <sz val="12"/>
        <color rgb="FF003366"/>
        <rFont val="Arial"/>
        <family val="2"/>
      </rPr>
      <t>Where there is more than one UK-resident company or branch within the enterprise group, you are asked to complete the questionnaire on behalf of the entire group of UK companies.</t>
    </r>
    <r>
      <rPr>
        <b/>
        <sz val="12"/>
        <color indexed="56"/>
        <rFont val="Arial"/>
        <family val="2"/>
      </rPr>
      <t xml:space="preserve">
Include:</t>
    </r>
    <r>
      <rPr>
        <sz val="12"/>
        <color indexed="56"/>
        <rFont val="Arial"/>
        <family val="2"/>
      </rPr>
      <t xml:space="preserve">
  - Any quoted acquisition or disposal made during this period which was subsequently made unquoted at the end of this period.
</t>
    </r>
    <r>
      <rPr>
        <b/>
        <sz val="12"/>
        <color indexed="56"/>
        <rFont val="Arial"/>
        <family val="2"/>
      </rPr>
      <t>Exclude:</t>
    </r>
    <r>
      <rPr>
        <sz val="12"/>
        <color indexed="56"/>
        <rFont val="Arial"/>
        <family val="2"/>
      </rPr>
      <t xml:space="preserve">
  - Quoted equity capital and reserves of the UK company attributable to other shareholders.
  - Unquoted acquisitions or disposals made during this period which was subsequently made quoted at the end of this period.</t>
    </r>
  </si>
  <si>
    <t>If you have entered any value into the 'This data cannot be provided' option for 32a, please use this question to explain why.
If you entered 0 for 'This data cannot be provided', then you do not need to answer this question.</t>
  </si>
  <si>
    <t>What was the total value at the end of the reporting period of acquisitions of unquoted equity capital by your immediate foreign parent?</t>
  </si>
  <si>
    <r>
      <t xml:space="preserve">Include transactions related to the immediate foreign parent and UK affiliate company relationship. Do not include transactions made by the immediate foreign parent in relation to its other investment relationships.
For Questions 33a and 33b, please report in cash or exchange values, not nominal values.
</t>
    </r>
    <r>
      <rPr>
        <b/>
        <sz val="12"/>
        <color indexed="56"/>
        <rFont val="Arial"/>
        <family val="2"/>
      </rPr>
      <t>Include:</t>
    </r>
    <r>
      <rPr>
        <sz val="12"/>
        <color indexed="56"/>
        <rFont val="Arial"/>
        <family val="2"/>
      </rPr>
      <t xml:space="preserve">
  - Unquoted shares of the UK company.
  - Existing and new issues of unquoted shares.
  - Acquisitions or disposals where an immediate foreign parent company's shares are issued in exchange for the equity capital of the UK affiliate company and capital contributions from the immediate foreign parent company or associate companies.
  - Acquisitions or disposals arising from capitalisation of the intercompany current account balances or unlisted loans (with a corresponding reduction in the net amount due to the immediate foreign parent company in Section H).
  - Capital and cash injections which are not for repayment and on which no interest is payable.
  - Assets.
  - Land, structures, immovable equipment that are directly owned but not already covered through ownership of an associated company.
  - Mobile equipment (such as ships, aircraft, gas and oil drilling rigs) that operate in the UK economy for at least one year, is recognised by the tax authorities and is not already covered through ownership of an associated company.
  - Manufacturing rights or securities, for example, supplied by or to this immediate foreign parent company.
  - Acquisitions or disposals of licences or rights to mine or explore.
</t>
    </r>
    <r>
      <rPr>
        <b/>
        <sz val="12"/>
        <color indexed="56"/>
        <rFont val="Arial"/>
        <family val="2"/>
      </rPr>
      <t>Exclude:</t>
    </r>
    <r>
      <rPr>
        <sz val="12"/>
        <color indexed="56"/>
        <rFont val="Arial"/>
        <family val="2"/>
      </rPr>
      <t xml:space="preserve">
  - Intercompany current account.
  - Acquisitions or disposals funded by intercompany transfers.
  - Patents and trademarks.
  - Quoted or preference shares.</t>
    </r>
  </si>
  <si>
    <t>Of the value reported for question 33a, how much was attributed to:</t>
  </si>
  <si>
    <t>Of the value reported for question 33a, how much of the funding was sourced through:</t>
  </si>
  <si>
    <t>What was the total value at the end of the reporting period of disposals of unquoted equity capital by your immediate foreign parent?</t>
  </si>
  <si>
    <r>
      <t xml:space="preserve">Include transactions related to the immediate foreign parent and UK affiliate company relationship. Do not include transactions made by the immediate foreign parent in relation to its other investment relationships.
For Questions 33a and 33b, please report in cash or exchange values, not nominal values.
</t>
    </r>
    <r>
      <rPr>
        <b/>
        <sz val="12"/>
        <color theme="3"/>
        <rFont val="Arial"/>
        <family val="2"/>
      </rPr>
      <t>Include:</t>
    </r>
    <r>
      <rPr>
        <sz val="12"/>
        <color theme="3"/>
        <rFont val="Arial"/>
        <family val="2"/>
      </rPr>
      <t xml:space="preserve">
  - Unquoted shares of the UK company.
  - Existing and new issues of unquoted shares.
  - Acquisitions or disposals where an immediate foreign parent company's shares are issued in exchange for the equity capital of the UK affiliate company and capital contributions from the immediate foreign parent company or associate companies.
  - Acquisitions or disposals arising from capitalisation of the intercompany current account balances or unlisted loans (with a corresponding reduction in the net amount due to the immediate foreign parent company in Section H).
  - Capital and cash injections which are not for repayment and on which no interest is payable.
  - Assets.
  - Land, structures, immovable equipment that are directly owned but not already covered through ownership of an associated company.
  - Mobile equipment (such as ships, aircraft, gas and oil drilling rigs) that operate in the UK economy for at least one year, is recognised by the tax authorities and is not already covered through ownership of an associated company.
  - Manufacturing rights or securities, for example, supplied by or to this immediate foreign parent company.
  - Acquisitions or disposals of licences or rights to mine or explore.
</t>
    </r>
    <r>
      <rPr>
        <b/>
        <sz val="12"/>
        <color theme="3"/>
        <rFont val="Arial"/>
        <family val="2"/>
      </rPr>
      <t>Exclude:</t>
    </r>
    <r>
      <rPr>
        <sz val="12"/>
        <color theme="3"/>
        <rFont val="Arial"/>
        <family val="2"/>
      </rPr>
      <t xml:space="preserve">
  - Intercompany current account.
  - Acquisitions or disposals funded by intercompany transfers.
  - Patents and trademarks.
  - Quoted or preference shares.</t>
    </r>
  </si>
  <si>
    <t>Of the value reported for question 33b, how much was attributed to:</t>
  </si>
  <si>
    <t>Of the value reported for question 33b, how much of the funds were received through:</t>
  </si>
  <si>
    <t>For Questions 34a and 34b, please include the following items:
  - Any other non-transactional increases or decreases excluding re-invested earnings, retained or unremitted profit
  - Unrealised increases or decreases resulting from currency exchange rate movements during the period, that have not already been reported in question 33
  - Unrealised increases or decreases resulting from revaluations of assets during the period, that have not already been reported in question 33
  - Any other non-transactional increases or decreases to the closing value of unquoted ordinary shares not accounted for above that will result in a discrepancy between the opening and closing values given in questions 31 and 32
Do not repeat profit, dividends or exceptional dividends.</t>
  </si>
  <si>
    <r>
      <t xml:space="preserve">Section G - Preference Shares and Debt Attributable to the Immediate Foreign Parent Company
</t>
    </r>
    <r>
      <rPr>
        <sz val="12"/>
        <color theme="1"/>
        <rFont val="Arial"/>
        <family val="2"/>
      </rPr>
      <t>All monetary figures must be reported to the nearest £0.1 million.</t>
    </r>
  </si>
  <si>
    <r>
      <t xml:space="preserve">For the purpose of the survey, preference shares and debt are considered to:
</t>
    </r>
    <r>
      <rPr>
        <b/>
        <sz val="12"/>
        <color indexed="56"/>
        <rFont val="Arial"/>
        <family val="2"/>
      </rPr>
      <t>Include:</t>
    </r>
    <r>
      <rPr>
        <sz val="12"/>
        <color indexed="56"/>
        <rFont val="Arial"/>
        <family val="2"/>
      </rPr>
      <t xml:space="preserve">
  - Non-participating preference shares
  - Debt securities
  - Financial leasing and leasing creditors
  - Permanent debt
  - Debenture
</t>
    </r>
    <r>
      <rPr>
        <b/>
        <sz val="12"/>
        <color indexed="56"/>
        <rFont val="Arial"/>
        <family val="2"/>
      </rPr>
      <t>Exclude:</t>
    </r>
    <r>
      <rPr>
        <sz val="12"/>
        <color indexed="56"/>
        <rFont val="Arial"/>
        <family val="2"/>
      </rPr>
      <t xml:space="preserve">
  - Intercompany loans and current account as defined and recorded in Section H
  - Financial derivatives</t>
    </r>
  </si>
  <si>
    <t>What was the value, as recorded in your balance sheet, of preference shares and debt of the UK affiliate company directly owed to your immediate foreign parent at the start of the reporting period?</t>
  </si>
  <si>
    <t>What was the value, as recorded in your balance sheet, of preference share capital and debt of the UK affiliate company directly owed to your immediate foreign parent at the end of the reporting period?</t>
  </si>
  <si>
    <t>This should equal questions 35+(37a-37b)+38a
OR 
35+(37a-37b)-38b</t>
  </si>
  <si>
    <t>What was the total value at the end of the reporting period of acquisitions of preference shares and debt of the UK affiliate company by your immediate foreign parent company?</t>
  </si>
  <si>
    <r>
      <t xml:space="preserve">For Questions 37a and 37b, please report in cash or exchange values, not nominal values.
</t>
    </r>
    <r>
      <rPr>
        <b/>
        <sz val="12"/>
        <color indexed="56"/>
        <rFont val="Arial"/>
        <family val="2"/>
      </rPr>
      <t>Include:</t>
    </r>
    <r>
      <rPr>
        <sz val="12"/>
        <color indexed="56"/>
        <rFont val="Arial"/>
        <family val="2"/>
      </rPr>
      <t xml:space="preserve">
  - Preference shares.
  - Debt of the UK company.
  - Debentures of the UK company.
  - Existing and new issues of preference shares and debt.
  - Acquisitions or disposals where immediate foreign parent company's shares are issued in exchange for the UK company's preference shares and debt.
</t>
    </r>
    <r>
      <rPr>
        <b/>
        <sz val="12"/>
        <color indexed="56"/>
        <rFont val="Arial"/>
        <family val="2"/>
      </rPr>
      <t>Exclude:</t>
    </r>
    <r>
      <rPr>
        <sz val="12"/>
        <color indexed="56"/>
        <rFont val="Arial"/>
        <family val="2"/>
      </rPr>
      <t xml:space="preserve">
  - Intercompany current account.
  - Acquisitions funded by intercompany transfers.
  - Acquisitions of ordinary shares.</t>
    </r>
  </si>
  <si>
    <t>What was the total value at the end of the reporting period of disposals of preference shares and debt of the UK affiliate company by your immediate foreign parent company?</t>
  </si>
  <si>
    <t>For Questions 38a and 38b, please include the following items.
  - Any other non-transactional increases or decreases excluding re-invested earnings, retained or unremitted profit.
  - Unrealised increases or decreases resulting from currency exchange rate movements during the period, that have not already been reported in question 37.
  - Unrealised increases or decreases resulting from revaluations of assets during the period, that have not already been reported in question 37.
  - Any other non-transactional increases or decreases to the closing value of preference shares and debt not accounted for above that will result in a discrepancy between the opening and closing values given in questions 35 and 36.</t>
  </si>
  <si>
    <r>
      <t xml:space="preserve">Section H - Balance Sheet Intercompany Loans and Current Account
</t>
    </r>
    <r>
      <rPr>
        <sz val="12"/>
        <color theme="1"/>
        <rFont val="Arial"/>
        <family val="2"/>
      </rPr>
      <t>All monetary figures must be reported to the nearest £0.1 million.</t>
    </r>
  </si>
  <si>
    <t>The intercompany current account covers the borrowing and lending of funds between the UK company and this immediate foreign parent, ultimate parent or fellow enterprise. There is no distinction between long and short-term investment.
It is important to note:
- Loans to the UK affiliate company from the immediate foreign parent company or its other affiliates are considered as being attributable to the immediate foreign parent company.
- Loans from the UK affiliate company to the immediate foreign parent company or its other affiliates are considered as being attributable from the immediate foreign parent company.
In answering these questions, please do not net off the creditor and debtor balances against each other.</t>
  </si>
  <si>
    <t>What was the gross value of the opening intercompany DEBTOR balance owed by your immediate foreign parent company at the start date of the reporting period?</t>
  </si>
  <si>
    <r>
      <t xml:space="preserve">The figure for question 39a should equal the previous reporting period's closing balance.   
For Questions 39a and 39b, please include and exclude the following items:
</t>
    </r>
    <r>
      <rPr>
        <b/>
        <sz val="12"/>
        <color theme="3"/>
        <rFont val="Arial"/>
        <family val="2"/>
      </rPr>
      <t>Include:</t>
    </r>
    <r>
      <rPr>
        <sz val="12"/>
        <color theme="3"/>
        <rFont val="Arial"/>
        <family val="2"/>
      </rPr>
      <t xml:space="preserve">
  - Long and short-term loans.
  - Trade credit.
  - Insurance technical reserves, where one of the companies is a 'captive'  insurance affiliate. These are also known as insurance technical provisions and are provisions made by insurance companies for: prepayment of premiums, claims incurred but not yet paid, claims reported but not yet resolved and  estimates of claims incurred but not yet reported.
</t>
    </r>
    <r>
      <rPr>
        <b/>
        <sz val="12"/>
        <color theme="3"/>
        <rFont val="Arial"/>
        <family val="2"/>
      </rPr>
      <t>Exclude:</t>
    </r>
    <r>
      <rPr>
        <sz val="12"/>
        <color theme="3"/>
        <rFont val="Arial"/>
        <family val="2"/>
      </rPr>
      <t xml:space="preserve">
  - Preference share and debt reported in Section G.
</t>
    </r>
  </si>
  <si>
    <t>What was the gross value of the closing intercompany DEBTOR balance owed by your immediate foreign parent company at the end date of the reporting period?</t>
  </si>
  <si>
    <t>What was the gross value of the opening intercompany CREDITOR balance owed to your immediate foreign parent company at the start date of the reporting period?</t>
  </si>
  <si>
    <r>
      <t xml:space="preserve">The figure for question 40a should equal the previous reporting period's closing balance.  
For Questions 40a and 40b, please include and exclude the following items:
</t>
    </r>
    <r>
      <rPr>
        <b/>
        <sz val="12"/>
        <color theme="3"/>
        <rFont val="Arial"/>
        <family val="2"/>
      </rPr>
      <t>Include:</t>
    </r>
    <r>
      <rPr>
        <sz val="12"/>
        <color theme="3"/>
        <rFont val="Arial"/>
        <family val="2"/>
      </rPr>
      <t xml:space="preserve">
  - Long and short-term loans.
  - Trade credit.
  - Insurance technical reserves where one of the companies is a 'captive' insurance affiliate.
</t>
    </r>
    <r>
      <rPr>
        <b/>
        <sz val="12"/>
        <color theme="3"/>
        <rFont val="Arial"/>
        <family val="2"/>
      </rPr>
      <t>Exclude:</t>
    </r>
    <r>
      <rPr>
        <sz val="12"/>
        <color theme="3"/>
        <rFont val="Arial"/>
        <family val="2"/>
      </rPr>
      <t xml:space="preserve">
  - Preference share and debt reported in Section G.</t>
    </r>
  </si>
  <si>
    <t>What was the gross value of the closing intercompany CREDITOR balance owed to your immediate foreign parent company at the end date of the reporting period?</t>
  </si>
  <si>
    <r>
      <rPr>
        <b/>
        <sz val="12"/>
        <color indexed="56"/>
        <rFont val="Arial"/>
        <family val="2"/>
      </rPr>
      <t>Include interest charged on:</t>
    </r>
    <r>
      <rPr>
        <sz val="12"/>
        <color indexed="56"/>
        <rFont val="Arial"/>
        <family val="2"/>
      </rPr>
      <t xml:space="preserve">
  - Intercompany account
  - Other loans
  - Non-participating preference shares</t>
    </r>
  </si>
  <si>
    <t>Question 41.a applies to the creditor. Question 41.b applies to the debtor.</t>
  </si>
  <si>
    <r>
      <t xml:space="preserve">Section I - Branch Earnings, Assets and Liabilities
</t>
    </r>
    <r>
      <rPr>
        <sz val="12"/>
        <color theme="1"/>
        <rFont val="Arial"/>
        <family val="2"/>
      </rPr>
      <t>Profits and Losses made by this UK Branch.
All monetary figures must be reported to the nearest £0.1 million.</t>
    </r>
  </si>
  <si>
    <r>
      <t xml:space="preserve">For FDI a branch is a permanent establishment but not a separate legal entity. Such establishments should either have a complete set of accounts or be able to compile a meaningful set of accounts, from both an economic and legal viewpoint. A branch is controlled by the 'Head Office' of the parent company.
</t>
    </r>
    <r>
      <rPr>
        <b/>
        <sz val="12"/>
        <color indexed="56"/>
        <rFont val="Arial"/>
        <family val="2"/>
      </rPr>
      <t>Include:</t>
    </r>
    <r>
      <rPr>
        <sz val="12"/>
        <color indexed="56"/>
        <rFont val="Arial"/>
        <family val="2"/>
      </rPr>
      <t xml:space="preserve">
  - Profits and losses from UK branch activities only
  - Interest earned by this UK branch on an accruals basis
  - Profits and losses after accounting for depreciation
  - UK taxes charged on the profits of the branch
</t>
    </r>
    <r>
      <rPr>
        <b/>
        <sz val="12"/>
        <color indexed="56"/>
        <rFont val="Arial"/>
        <family val="2"/>
      </rPr>
      <t>Exclude:</t>
    </r>
    <r>
      <rPr>
        <sz val="12"/>
        <color indexed="56"/>
        <rFont val="Arial"/>
        <family val="2"/>
      </rPr>
      <t xml:space="preserve">
  - Deferred taxation
  - Realised or unrealised capital increases or decreases made by the branch
  - Increases or decreases arising from valuation changes as inventory write-offs
  - Provisions for bad debts
  - Costs of reorganisation or restructuring which have any material effect on the nature of the operation and for which you would report separately in your accounts.</t>
    </r>
  </si>
  <si>
    <r>
      <rPr>
        <b/>
        <sz val="12"/>
        <color theme="3"/>
        <rFont val="Arial"/>
        <family val="2"/>
      </rPr>
      <t xml:space="preserve">Include:  </t>
    </r>
    <r>
      <rPr>
        <sz val="12"/>
        <color theme="3"/>
        <rFont val="Arial"/>
        <family val="2"/>
      </rPr>
      <t xml:space="preserve">                                                                                                                                                                                                                                        - Tax withheld on payments to this immediate foreign head office less tax withheld on payments from this immediate foreign head office. 
</t>
    </r>
    <r>
      <rPr>
        <b/>
        <sz val="12"/>
        <color theme="3"/>
        <rFont val="Arial"/>
        <family val="2"/>
      </rPr>
      <t xml:space="preserve">Exclude: </t>
    </r>
    <r>
      <rPr>
        <sz val="12"/>
        <color theme="3"/>
        <rFont val="Arial"/>
        <family val="2"/>
      </rPr>
      <t xml:space="preserve">             
- Underlying taxes on profits (for example, corporation tax).</t>
    </r>
  </si>
  <si>
    <t>What was the value of remitted branch profits paid to the immediate foreign head office during the reporting period? (Only include profits earned during the reporting period)</t>
  </si>
  <si>
    <t>What was the value of the assets of the UK branch as stated on your balance sheet at the start of the reporting period?</t>
  </si>
  <si>
    <r>
      <t xml:space="preserve">Please report market value where available.
</t>
    </r>
    <r>
      <rPr>
        <b/>
        <sz val="12"/>
        <color theme="3"/>
        <rFont val="Arial"/>
        <family val="2"/>
      </rPr>
      <t>Exclude:</t>
    </r>
    <r>
      <rPr>
        <sz val="12"/>
        <color theme="3"/>
        <rFont val="Arial"/>
        <family val="2"/>
      </rPr>
      <t xml:space="preserve">
- intercompany current account balance, this should be included in questions 46 and 47.
This figure should equal the previous reporting period's closing balance.</t>
    </r>
  </si>
  <si>
    <t xml:space="preserve">What was the value of the assets of the UK branch as stated on your balance sheet at the end of the reporting period?                                      </t>
  </si>
  <si>
    <t>Please report market value where available.
Exclude intercompany current account balances, this should be included in questions 47 and 48.</t>
  </si>
  <si>
    <t>What was the value of the liabilities (i.e. those external to your company group), as stated on your balance sheet, of the UK branch at the start date of the reporting period?</t>
  </si>
  <si>
    <t>What was the value of the liabilities (i.e. those external to your company group), as stated on your balance sheet, of the UK branch at the end date of the reporting period?</t>
  </si>
  <si>
    <t>What was the value of the opening balance of the loan and current account in the UK branch directly owed TO the foreign head office at the start of the reporting period?</t>
  </si>
  <si>
    <t>What was the value of the closing balance of the loan and current account in the UK branch directly owed TO the foreign head office at the end of the reporting period?</t>
  </si>
  <si>
    <t>What was the value of the opening balance of the loan and current account in the UK branch directly owed FROM the foreign head office at the start of the reporting period?</t>
  </si>
  <si>
    <t>What was the value of the closing balance of the loan and current account in the UK branch directly owed FROM the foreign head office at the end of the reporting period?</t>
  </si>
  <si>
    <r>
      <t xml:space="preserve">Section J - Re-invested / Retained earnings
</t>
    </r>
    <r>
      <rPr>
        <sz val="12"/>
        <color theme="1"/>
        <rFont val="Arial"/>
        <family val="2"/>
      </rPr>
      <t>All monetary figures must be reported to the nearest £0.1 million.</t>
    </r>
  </si>
  <si>
    <r>
      <t xml:space="preserve">What was the value of your immediate foreign parent's </t>
    </r>
    <r>
      <rPr>
        <u/>
        <sz val="12"/>
        <color theme="1"/>
        <rFont val="Arial"/>
        <family val="2"/>
      </rPr>
      <t>share</t>
    </r>
    <r>
      <rPr>
        <sz val="12"/>
        <color theme="1"/>
        <rFont val="Arial"/>
        <family val="2"/>
      </rPr>
      <t xml:space="preserve"> of the UK affiliate company's or branch's total spend on intellectual property assets?</t>
    </r>
  </si>
  <si>
    <t xml:space="preserve">Definitions:      
Intellectual property products: capitalised and non-capitalised  expenditure on intangible assets or items, but excluding non- produced intangibles such as goodwill, branding, trademarks, patents etc. 
Examples of intellectual property assets are:      
Research and development (R&amp;D) - creative work undertaken on a systematic basis to increase the stock of knowledge, and use of this stock of knowledge for the purpose of discovering or developing new products, including improved versions or qualities of - existing products, or discovering or developing new or more efficient processes of production      
Mineral exploration and evaluation      
Computer software and databases       
Entertainment, literary or artistic originals      
Other intellectual property products: New information, specialised knowledge, etc., not elsewhere classified      </t>
  </si>
  <si>
    <r>
      <t xml:space="preserve">What was the value of your immediate foreign parent's </t>
    </r>
    <r>
      <rPr>
        <u/>
        <sz val="12"/>
        <color theme="1"/>
        <rFont val="Arial"/>
        <family val="2"/>
      </rPr>
      <t>share</t>
    </r>
    <r>
      <rPr>
        <sz val="12"/>
        <color theme="1"/>
        <rFont val="Arial"/>
        <family val="2"/>
      </rPr>
      <t xml:space="preserve"> of the UK affiliate company's or branch's capitalised expenditure on Research and Development (R&amp;D)?</t>
    </r>
  </si>
  <si>
    <t>Research and development (R&amp;D) - creative work undertaken on a systematic basis to increase the stock of knowledge, and use of this stock of knowledge for the purpose of discovering or developing new products, including improved versions or qualities of - existing products, or discovering or developing new or more efficient processes of production.</t>
  </si>
  <si>
    <r>
      <t xml:space="preserve">What was the value of your immediate foreign parent's </t>
    </r>
    <r>
      <rPr>
        <u/>
        <sz val="12"/>
        <color theme="1"/>
        <rFont val="Arial"/>
        <family val="2"/>
      </rPr>
      <t>share</t>
    </r>
    <r>
      <rPr>
        <sz val="12"/>
        <color theme="1"/>
        <rFont val="Arial"/>
        <family val="2"/>
      </rPr>
      <t xml:space="preserve"> of the UK affiliate company's or branch's non-capitalised expenditure on Research and Development (R&amp;D)?</t>
    </r>
  </si>
  <si>
    <r>
      <t xml:space="preserve">What was the value of your immediate foreign parent's </t>
    </r>
    <r>
      <rPr>
        <u/>
        <sz val="12"/>
        <color theme="1"/>
        <rFont val="Arial"/>
        <family val="2"/>
      </rPr>
      <t>share</t>
    </r>
    <r>
      <rPr>
        <sz val="12"/>
        <color theme="1"/>
        <rFont val="Arial"/>
        <family val="2"/>
      </rPr>
      <t xml:space="preserve"> of the UK affiliate company's or branch's capitalised expenditure on computer software? </t>
    </r>
  </si>
  <si>
    <r>
      <t xml:space="preserve">What was the value of your immediate foreign parent's </t>
    </r>
    <r>
      <rPr>
        <u/>
        <sz val="12"/>
        <color theme="1"/>
        <rFont val="Arial"/>
        <family val="2"/>
      </rPr>
      <t>share</t>
    </r>
    <r>
      <rPr>
        <sz val="12"/>
        <color theme="1"/>
        <rFont val="Arial"/>
        <family val="2"/>
      </rPr>
      <t xml:space="preserve"> of the UK affiliate company's or branch's non-capitalised expenditure on computer software? </t>
    </r>
  </si>
  <si>
    <r>
      <t xml:space="preserve">What was the value of your immediate foreign parent's </t>
    </r>
    <r>
      <rPr>
        <u/>
        <sz val="12"/>
        <color theme="1"/>
        <rFont val="Arial"/>
        <family val="2"/>
      </rPr>
      <t>share</t>
    </r>
    <r>
      <rPr>
        <sz val="12"/>
        <color theme="1"/>
        <rFont val="Arial"/>
        <family val="2"/>
      </rPr>
      <t xml:space="preserve"> of the UK affiliate company's or branch's total spend on fixed capital investment?</t>
    </r>
  </si>
  <si>
    <t>Section K - Turnover</t>
  </si>
  <si>
    <r>
      <rPr>
        <b/>
        <sz val="12"/>
        <color theme="3"/>
        <rFont val="Arial"/>
        <family val="2"/>
      </rPr>
      <t>Note:</t>
    </r>
    <r>
      <rPr>
        <sz val="12"/>
        <color theme="3"/>
        <rFont val="Arial"/>
        <family val="2"/>
      </rPr>
      <t xml:space="preserve">
• By customers, this includes both business and personal customers
• By services we mean intangible commodities such as mining and oil and gas extraction, manufacturing and maintenance, business services such as accounting and legal, research and development, trademarks and intellectual property, telecommunications and computer services, construction, finance and insurance and pensions, merchanting etc.
</t>
    </r>
    <r>
      <rPr>
        <b/>
        <sz val="12"/>
        <color theme="3"/>
        <rFont val="Arial"/>
        <family val="2"/>
      </rPr>
      <t>Include in your percentage:</t>
    </r>
    <r>
      <rPr>
        <sz val="12"/>
        <color theme="3"/>
        <rFont val="Arial"/>
        <family val="2"/>
      </rPr>
      <t xml:space="preserve">
• Components attributed to the sale of services to customers based in the UK only
</t>
    </r>
    <r>
      <rPr>
        <b/>
        <sz val="12"/>
        <color theme="3"/>
        <rFont val="Arial"/>
        <family val="2"/>
      </rPr>
      <t>Exclude in your percentage:</t>
    </r>
    <r>
      <rPr>
        <sz val="12"/>
        <color theme="3"/>
        <rFont val="Arial"/>
        <family val="2"/>
      </rPr>
      <t xml:space="preserve">
• VAT
• Components attributed to the sale of goods
• Components attributed to the sale of services to customers outside of the UK</t>
    </r>
  </si>
  <si>
    <t>Validation Queries</t>
  </si>
  <si>
    <t>Validation queries may have occurred. Please check your responses and amend them where necessary.</t>
  </si>
  <si>
    <t>ERROR - data has not been entered where a blank entry is not acceptable.</t>
  </si>
  <si>
    <t>QUERY - data entered does not correlate with other entries and requires correction or explanation.</t>
  </si>
  <si>
    <t>WARNING - data entered is unusually high or low - please check your entry and confirm if correct.</t>
  </si>
  <si>
    <t>If the data is correct please comment on the reasons in the comments box at the bottom of the Questionnaire tab.</t>
  </si>
  <si>
    <t>This will avoid you being contacted for clarification.</t>
  </si>
  <si>
    <t>Click to go back to top of this page</t>
  </si>
  <si>
    <t>Options for the country sector drop-down boxes</t>
  </si>
  <si>
    <t>Country code</t>
  </si>
  <si>
    <t>Country description</t>
  </si>
  <si>
    <t>Immediate country description</t>
  </si>
  <si>
    <t>Non-UK</t>
  </si>
  <si>
    <t>AFGHANISTAN</t>
  </si>
  <si>
    <t>ALBANIA</t>
  </si>
  <si>
    <t>ALGERIA</t>
  </si>
  <si>
    <t>118</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</si>
  <si>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</si>
  <si>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</si>
  <si>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</si>
  <si>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</si>
  <si>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</si>
  <si>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</si>
  <si>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</si>
  <si>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</si>
  <si>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</si>
  <si>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</si>
  <si>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</si>
  <si>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</si>
  <si>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</si>
  <si>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</si>
  <si>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</si>
  <si>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</si>
  <si>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</si>
  <si>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</si>
  <si>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</si>
  <si>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</si>
  <si>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</si>
  <si>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</si>
  <si>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</si>
  <si>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122</t>
  </si>
  <si>
    <t>BONAIRE, SINT EUSTATINS AND SABA</t>
  </si>
  <si>
    <t>BOSNIA AND HERZEGOVINA</t>
  </si>
  <si>
    <t>BOTSWANA</t>
  </si>
  <si>
    <t>BOUVET ISLAND</t>
  </si>
  <si>
    <t>BRAZIL</t>
  </si>
  <si>
    <t>BRITISH INDIAN OCEAN TERRITORY</t>
  </si>
  <si>
    <t>BRUNEI DARUSSALAM</t>
  </si>
  <si>
    <t>108</t>
  </si>
  <si>
    <t>BULGARIA</t>
  </si>
  <si>
    <t>127</t>
  </si>
  <si>
    <t>BURKINA FASO</t>
  </si>
  <si>
    <t>BURMA/MYANMAR</t>
  </si>
  <si>
    <t>BURUNDI</t>
  </si>
  <si>
    <t>CAMBODIA</t>
  </si>
  <si>
    <t>CAMEROON</t>
  </si>
  <si>
    <t>112</t>
  </si>
  <si>
    <t>CANADA</t>
  </si>
  <si>
    <t>CAPE VERDE</t>
  </si>
  <si>
    <t>CAYMAN ISLANDS</t>
  </si>
  <si>
    <t>CENTRAL AFRICAN REPUBLIC</t>
  </si>
  <si>
    <t>CHAD</t>
  </si>
  <si>
    <t>CHILE</t>
  </si>
  <si>
    <t>CHINA</t>
  </si>
  <si>
    <t>CHRISTMAS ISLAND</t>
  </si>
  <si>
    <t>COCOS (KEELING) ISLANDS</t>
  </si>
  <si>
    <t>COLOMBIA</t>
  </si>
  <si>
    <t>114</t>
  </si>
  <si>
    <t>COMOROS</t>
  </si>
  <si>
    <t>CONGO</t>
  </si>
  <si>
    <t>CONGO, THE DEMOCRATIC REPUBLIC OF THE</t>
  </si>
  <si>
    <t>COOK ISLANDS</t>
  </si>
  <si>
    <t>COSTA RICA</t>
  </si>
  <si>
    <t>CÔTE D’IVOIRE</t>
  </si>
  <si>
    <t>CROATIA</t>
  </si>
  <si>
    <t>CUBA</t>
  </si>
  <si>
    <t>CURACAO</t>
  </si>
  <si>
    <t>CYPRUS</t>
  </si>
  <si>
    <t>CZECHIA</t>
  </si>
  <si>
    <t>128</t>
  </si>
  <si>
    <t>DENMARK</t>
  </si>
  <si>
    <t>DJIBOUTI</t>
  </si>
  <si>
    <t>DOMINICA</t>
  </si>
  <si>
    <t>107</t>
  </si>
  <si>
    <t>DOMINICAN REPUBLIC</t>
  </si>
  <si>
    <t>ECUADOR</t>
  </si>
  <si>
    <t>123</t>
  </si>
  <si>
    <t>EGYPT</t>
  </si>
  <si>
    <t>110</t>
  </si>
  <si>
    <t>EL SALVADOR</t>
  </si>
  <si>
    <t>EQUATORIAL GUINEA</t>
  </si>
  <si>
    <t>ERITREA</t>
  </si>
  <si>
    <t>ESTONIA</t>
  </si>
  <si>
    <t>ESWATINI</t>
  </si>
  <si>
    <t>ETHIOPIA</t>
  </si>
  <si>
    <t>113</t>
  </si>
  <si>
    <t>FALKLAND ISLANDS</t>
  </si>
  <si>
    <t>FAROE ISLANDS</t>
  </si>
  <si>
    <t>FIJI</t>
  </si>
  <si>
    <t>FINLAND</t>
  </si>
  <si>
    <t>FRANCE</t>
  </si>
  <si>
    <t>FRENCH POLYNESIA</t>
  </si>
  <si>
    <t>FRENCH SOUTHERN TERRITORIES</t>
  </si>
  <si>
    <t>GABON</t>
  </si>
  <si>
    <t>124</t>
  </si>
  <si>
    <t>GAMBIA</t>
  </si>
  <si>
    <t>GEORGIA</t>
  </si>
  <si>
    <t>GERMANY</t>
  </si>
  <si>
    <t>GHANA</t>
  </si>
  <si>
    <t>GIBRALTAR</t>
  </si>
  <si>
    <t>GREECE</t>
  </si>
  <si>
    <t>GREENLAND</t>
  </si>
  <si>
    <t>GRENADA</t>
  </si>
  <si>
    <t>GUAM</t>
  </si>
  <si>
    <t>GUATEMALA</t>
  </si>
  <si>
    <t>GUERNSEY</t>
  </si>
  <si>
    <t>GUINEA</t>
  </si>
  <si>
    <t>GUINEA-BISSAU</t>
  </si>
  <si>
    <t>GUYANA</t>
  </si>
  <si>
    <t>HAITI</t>
  </si>
  <si>
    <t>HEARD ISLAND AND MCDONALD ISLANDS</t>
  </si>
  <si>
    <t>HOLY SEE (VATICAN CITY STATE)</t>
  </si>
  <si>
    <t>HONDURAS</t>
  </si>
  <si>
    <t>HONG KONG</t>
  </si>
  <si>
    <t>HUNGARY</t>
  </si>
  <si>
    <t>130</t>
  </si>
  <si>
    <t>ICELAND</t>
  </si>
  <si>
    <t>INDIA</t>
  </si>
  <si>
    <t>INDONESIA</t>
  </si>
  <si>
    <t>IRAN</t>
  </si>
  <si>
    <t>IRAQ</t>
  </si>
  <si>
    <t>IRELAND</t>
  </si>
  <si>
    <t>ISLE OF MAN</t>
  </si>
  <si>
    <t>ISRAEL</t>
  </si>
  <si>
    <t>ITALY</t>
  </si>
  <si>
    <t>JAMAICA</t>
  </si>
  <si>
    <t>JAPAN</t>
  </si>
  <si>
    <t>JERSEY</t>
  </si>
  <si>
    <t>JORDAN</t>
  </si>
  <si>
    <t>KENYA</t>
  </si>
  <si>
    <t>KHAZAKHSTAN</t>
  </si>
  <si>
    <t>KIRIBATI</t>
  </si>
  <si>
    <t>KOSOVO</t>
  </si>
  <si>
    <t>KUWAIT</t>
  </si>
  <si>
    <t>KYRGHYZSTAN</t>
  </si>
  <si>
    <t>LAOS</t>
  </si>
  <si>
    <t>LATVIA</t>
  </si>
  <si>
    <t>LEBANON</t>
  </si>
  <si>
    <t>116</t>
  </si>
  <si>
    <t>LESOTHO</t>
  </si>
  <si>
    <t>LIBERIA</t>
  </si>
  <si>
    <t>LIBYA</t>
  </si>
  <si>
    <t>LIECHTENSTEIN</t>
  </si>
  <si>
    <t>LITHUANIA</t>
  </si>
  <si>
    <t>LUXEMBOURG</t>
  </si>
  <si>
    <t>MACAO</t>
  </si>
  <si>
    <t>MADAGASCAR</t>
  </si>
  <si>
    <t>MALAWI</t>
  </si>
  <si>
    <t>MALAYSIA</t>
  </si>
  <si>
    <t>MALDIVES</t>
  </si>
  <si>
    <t>MALI</t>
  </si>
  <si>
    <t>MALTA</t>
  </si>
  <si>
    <t>MARSHALL ISLANDS</t>
  </si>
  <si>
    <t>MAURITANIA</t>
  </si>
  <si>
    <t>MAURITIUS</t>
  </si>
  <si>
    <t>MEXICO</t>
  </si>
  <si>
    <t>MICRONESIA, FEDERATED STATES OF</t>
  </si>
  <si>
    <t>MOLDOVA</t>
  </si>
  <si>
    <t>MONGOLIA</t>
  </si>
  <si>
    <t>MONTENEGRO</t>
  </si>
  <si>
    <t>MONTSERRAT</t>
  </si>
  <si>
    <t>MOROCCO</t>
  </si>
  <si>
    <t>119</t>
  </si>
  <si>
    <t>MOZAMBIQUE</t>
  </si>
  <si>
    <t>NAMIBIA</t>
  </si>
  <si>
    <t>NAURU</t>
  </si>
  <si>
    <t>NEPAL</t>
  </si>
  <si>
    <t>NETHERLANDS</t>
  </si>
  <si>
    <t>NEW CALEDONIA</t>
  </si>
  <si>
    <t>NEW ZEALAND</t>
  </si>
  <si>
    <t>NICARAGUA</t>
  </si>
  <si>
    <t>NIGER</t>
  </si>
  <si>
    <t>NIGERIA</t>
  </si>
  <si>
    <t>NIUE</t>
  </si>
  <si>
    <t>NORFOLK ISLANDS</t>
  </si>
  <si>
    <t>NORTH KOREA</t>
  </si>
  <si>
    <t>NORTH MACEDONIA</t>
  </si>
  <si>
    <t>NORTHERN MARIANA ISLANDS (EXCLUDING GUAM)</t>
  </si>
  <si>
    <t>NORWAY</t>
  </si>
  <si>
    <t>OMAN</t>
  </si>
  <si>
    <t>PAKISTAN</t>
  </si>
  <si>
    <t>PALAU</t>
  </si>
  <si>
    <t>PALESTINIAN TERRITORY, OCCUPIED</t>
  </si>
  <si>
    <t>PANAMA</t>
  </si>
  <si>
    <t>PAPUA NEW GUINEA</t>
  </si>
  <si>
    <t>126</t>
  </si>
  <si>
    <t>PARAGUAY</t>
  </si>
  <si>
    <t>PERU</t>
  </si>
  <si>
    <t>PHILIPPINES</t>
  </si>
  <si>
    <t>117</t>
  </si>
  <si>
    <t>PITCAIRN</t>
  </si>
  <si>
    <t>POLAND</t>
  </si>
  <si>
    <t>131</t>
  </si>
  <si>
    <t>PORTUGAL</t>
  </si>
  <si>
    <t>QATAR</t>
  </si>
  <si>
    <t>121</t>
  </si>
  <si>
    <t>ROMANIA</t>
  </si>
  <si>
    <t>132</t>
  </si>
  <si>
    <t>RUSSIAN FEDERATION</t>
  </si>
  <si>
    <t>RWANDA</t>
  </si>
  <si>
    <t>SAMOA</t>
  </si>
  <si>
    <t>SAN MARINO</t>
  </si>
  <si>
    <t>SAO TOME AND PRINCIPE</t>
  </si>
  <si>
    <t>SAUDI ARABIA</t>
  </si>
  <si>
    <t>SENEGAL</t>
  </si>
  <si>
    <t>125</t>
  </si>
  <si>
    <t>SERBIA</t>
  </si>
  <si>
    <t>SEYCHELLES</t>
  </si>
  <si>
    <t>SIERRA LEONE</t>
  </si>
  <si>
    <t>SINGAPORE</t>
  </si>
  <si>
    <t>SLOVAKIA</t>
  </si>
  <si>
    <t>SLOVENIA</t>
  </si>
  <si>
    <t>SOLOMON ISLANDS</t>
  </si>
  <si>
    <t>SOMALIA</t>
  </si>
  <si>
    <t>SOUTH AFRICA</t>
  </si>
  <si>
    <t>SOUTH GEORGIA AND THE SOUTH SANDWICH ISLANDS</t>
  </si>
  <si>
    <t>SOUTH KOREA</t>
  </si>
  <si>
    <t>SOUTH SUDAN</t>
  </si>
  <si>
    <t>SPAIN</t>
  </si>
  <si>
    <t>SRI LANKA</t>
  </si>
  <si>
    <t>ST HELENA, ASCENSION AND TRISTAN DA CUNHA</t>
  </si>
  <si>
    <t>ST KITTS AND NEVIS</t>
  </si>
  <si>
    <t>ST LUCIA</t>
  </si>
  <si>
    <t>ST MAARTEN</t>
  </si>
  <si>
    <t>ST VINCENT AND THE GRENADINES</t>
  </si>
  <si>
    <t>SUDAN</t>
  </si>
  <si>
    <t>SURINAME</t>
  </si>
  <si>
    <t>SWEDEN</t>
  </si>
  <si>
    <t>SWITZERLAND</t>
  </si>
  <si>
    <t>SYRIAN ARAB REPUBLIC</t>
  </si>
  <si>
    <t>TAIWAN, PROVINCE OF CHINA</t>
  </si>
  <si>
    <t>TAJIKISTAN</t>
  </si>
  <si>
    <t>TANZANIA</t>
  </si>
  <si>
    <t>THAILAND</t>
  </si>
  <si>
    <t>TIMOR-LESTE</t>
  </si>
  <si>
    <t>TOGO</t>
  </si>
  <si>
    <t>TOKELAU</t>
  </si>
  <si>
    <t>TONGA</t>
  </si>
  <si>
    <t>TRINIDAD AND TOBAGO</t>
  </si>
  <si>
    <t>TUNISIA</t>
  </si>
  <si>
    <t>120</t>
  </si>
  <si>
    <t>TURKEY</t>
  </si>
  <si>
    <t>TURKMENISTAN</t>
  </si>
  <si>
    <t>TURKS AND CAICOS ISLANDS</t>
  </si>
  <si>
    <t>TUVALU</t>
  </si>
  <si>
    <t>UGANDA</t>
  </si>
  <si>
    <t>UKRAINE</t>
  </si>
  <si>
    <t>UNITED ARAB EMIRATES</t>
  </si>
  <si>
    <t>UNITED KINGDOM</t>
  </si>
  <si>
    <t>URUGUAY</t>
  </si>
  <si>
    <t>US MINOR OUTLYING ISLANDS</t>
  </si>
  <si>
    <t>USA (INCLUDING PUERTO RICO)</t>
  </si>
  <si>
    <t>UZBEKISTAN</t>
  </si>
  <si>
    <t>VANUATU</t>
  </si>
  <si>
    <t>VENEZUELA</t>
  </si>
  <si>
    <t>VIRGIN ISLANDS, BRITISH</t>
  </si>
  <si>
    <t>VIRGIN ISLANDS, U.S.</t>
  </si>
  <si>
    <t>WALLIS AND FUTUNA</t>
  </si>
  <si>
    <t>YEMEN</t>
  </si>
  <si>
    <t>ZAMBIA</t>
  </si>
  <si>
    <t>ZIMBABWE</t>
  </si>
  <si>
    <t>Options for the industry sector drop-down boxes</t>
  </si>
  <si>
    <t>Industry description</t>
  </si>
  <si>
    <t>Industry code</t>
  </si>
  <si>
    <t>Accounting activities</t>
  </si>
  <si>
    <t>Advertising</t>
  </si>
  <si>
    <t>Architectural &amp; engineering</t>
  </si>
  <si>
    <t>Banks only (excl insurance &amp; pension funding)</t>
  </si>
  <si>
    <t>Building of ships and boats</t>
  </si>
  <si>
    <t>Building Societies</t>
  </si>
  <si>
    <t>Civil engineering</t>
  </si>
  <si>
    <t>Construction of buildings</t>
  </si>
  <si>
    <t>Creative arts &amp; entertainment</t>
  </si>
  <si>
    <t>010</t>
  </si>
  <si>
    <t>Crop &amp; animal production, hunting &amp; related service activities</t>
  </si>
  <si>
    <t>Domestic personnel, households as employers</t>
  </si>
  <si>
    <t>Education</t>
  </si>
  <si>
    <t>Employment activities</t>
  </si>
  <si>
    <t>060</t>
  </si>
  <si>
    <t>Extraction of crude petroleum &amp; natural gas</t>
  </si>
  <si>
    <t>Extraterritorial organisations &amp; bodies</t>
  </si>
  <si>
    <t>Financial holding companies only</t>
  </si>
  <si>
    <t>Financial services (life insurance only)</t>
  </si>
  <si>
    <t>Financial services (non-life insurance, pension funding)</t>
  </si>
  <si>
    <t>Financial services (security dealing only)</t>
  </si>
  <si>
    <t>030</t>
  </si>
  <si>
    <t>Fishing &amp; aquaculture</t>
  </si>
  <si>
    <t>Food &amp; beverage service</t>
  </si>
  <si>
    <t>020</t>
  </si>
  <si>
    <t>Forestry &amp; logging</t>
  </si>
  <si>
    <t>Gambling &amp; betting activities</t>
  </si>
  <si>
    <t>Head office activities</t>
  </si>
  <si>
    <t>Health activities (human only)</t>
  </si>
  <si>
    <t>Hotels, hostels, camping and other accommodation</t>
  </si>
  <si>
    <t>Information service activities</t>
  </si>
  <si>
    <t>Legal activities</t>
  </si>
  <si>
    <t>Libraries, archives, museums &amp; other cultural activities</t>
  </si>
  <si>
    <t xml:space="preserve">Machinery &amp; Equipment repair, maintenance &amp; installation </t>
  </si>
  <si>
    <t>Management consultancy</t>
  </si>
  <si>
    <t>Manufacture of air and spacecraft and related machinery</t>
  </si>
  <si>
    <t>Manufacture of basic metals</t>
  </si>
  <si>
    <t>Manufacture of basic pharmaceutical products &amp; pharmaceutical preparations</t>
  </si>
  <si>
    <t>Manufacture of beverages</t>
  </si>
  <si>
    <t xml:space="preserve">Manufacture of chemicals &amp; chemical products </t>
  </si>
  <si>
    <t>Manufacture of coke &amp; refined petroleum products</t>
  </si>
  <si>
    <t>Manufacture of communication equipment</t>
  </si>
  <si>
    <t>Manufacture of computers and peripheral equipment</t>
  </si>
  <si>
    <t>Manufacture of consumer electronics</t>
  </si>
  <si>
    <t>Manufacture of electrical equipment</t>
  </si>
  <si>
    <t>Manufacture of electronic components and boards</t>
  </si>
  <si>
    <t>Manufacture of fabricated metal products</t>
  </si>
  <si>
    <t>Manufacture of food products</t>
  </si>
  <si>
    <t>Manufacture of furniture</t>
  </si>
  <si>
    <t>Manufacture of instruments and appliances for measuring;testing and navigation;watches</t>
  </si>
  <si>
    <t>Manufacture of irradiation;electromedical and electrotherapeutic equipment</t>
  </si>
  <si>
    <t>Manufacture of leather &amp; related products</t>
  </si>
  <si>
    <t>Manufacture of machinery not elsewhere specified</t>
  </si>
  <si>
    <t>Manufacture of magnetic and optical media</t>
  </si>
  <si>
    <t>Manufacture of military fighting vehicles</t>
  </si>
  <si>
    <t>Manufacture of motor vehicles, trailers &amp; semi-trailers</t>
  </si>
  <si>
    <t>Manufacture of optical instruments and photographic equipment</t>
  </si>
  <si>
    <t>Manufacture of other articles not elsewhere specified</t>
  </si>
  <si>
    <t>Manufacture of other non-metallic mineral products</t>
  </si>
  <si>
    <t>Manufacture of paper &amp; paper products</t>
  </si>
  <si>
    <t>Manufacture of railway locomotives and rolling stock</t>
  </si>
  <si>
    <t>Manufacture of rubber &amp; plastic products</t>
  </si>
  <si>
    <t>Manufacture of textiles</t>
  </si>
  <si>
    <t>Manufacture of tobacco products</t>
  </si>
  <si>
    <t>Manufacture of transport equipment n.e.c.</t>
  </si>
  <si>
    <t>Manufacture of wearing apparel</t>
  </si>
  <si>
    <t>Manufacture of wood &amp; wood products (except furniture)</t>
  </si>
  <si>
    <t>Market research</t>
  </si>
  <si>
    <t>Membership organisations</t>
  </si>
  <si>
    <t>090</t>
  </si>
  <si>
    <t>Mining &amp; oil gas extraction - support services only</t>
  </si>
  <si>
    <t>080</t>
  </si>
  <si>
    <t>Mining &amp; quarrying - other</t>
  </si>
  <si>
    <t>050</t>
  </si>
  <si>
    <t>Mining of coal &amp; lignite</t>
  </si>
  <si>
    <t>070</t>
  </si>
  <si>
    <t>Mining of metal ores</t>
  </si>
  <si>
    <t>Motion picture, video &amp; TV production, sound recording &amp; publishing activities</t>
  </si>
  <si>
    <t>Motor vehicles &amp; motorcycles, wholesale &amp; retail trade of, and accessories</t>
  </si>
  <si>
    <t>Non financial holding companies only</t>
  </si>
  <si>
    <t>Office administration, support &amp; other business support activities</t>
  </si>
  <si>
    <t>Other financial services (trust funds)</t>
  </si>
  <si>
    <t>Other professional, scientific and technical activities</t>
  </si>
  <si>
    <t>Personal service activities</t>
  </si>
  <si>
    <t>Postal &amp; courier activities</t>
  </si>
  <si>
    <t>Printing &amp; reproduction of recorded media</t>
  </si>
  <si>
    <t>Programming &amp; broadcasting (TV and radio)</t>
  </si>
  <si>
    <t>Public administration, defence, compulsory social security</t>
  </si>
  <si>
    <t>Publishing activities</t>
  </si>
  <si>
    <t>Real estate activities</t>
  </si>
  <si>
    <t>Remediation &amp; other waste management services</t>
  </si>
  <si>
    <t>Rental &amp; leasing (excl copyrighted works)</t>
  </si>
  <si>
    <t>Repair of computers, personal &amp; household goods</t>
  </si>
  <si>
    <t>Residential care activities</t>
  </si>
  <si>
    <t>Retail trade (excl motor vehicles &amp; motorcycles)</t>
  </si>
  <si>
    <t>Scientific research &amp; development</t>
  </si>
  <si>
    <t>Security &amp; investigation activities</t>
  </si>
  <si>
    <t>Services auxiliary to financial &amp; insurance activities excl security dealing</t>
  </si>
  <si>
    <t>Services to buildings &amp; landscape</t>
  </si>
  <si>
    <t>Sewerage services</t>
  </si>
  <si>
    <t>Social work without accommodation</t>
  </si>
  <si>
    <t>Specialised construction (demolition &amp; site preparation)</t>
  </si>
  <si>
    <t>Sports &amp; recreation activities</t>
  </si>
  <si>
    <t>Supply of electricity, gas, steam &amp; air conditioning</t>
  </si>
  <si>
    <t>Telecommunications activities</t>
  </si>
  <si>
    <t>Transport in the air (passenger &amp; freight)</t>
  </si>
  <si>
    <t>Transport on land (incl pipelines)</t>
  </si>
  <si>
    <t>Transport on water (sea, coastal &amp; inland)</t>
  </si>
  <si>
    <t>Transport support (warehousing, operation of terminals &amp; stations, cargo handling)</t>
  </si>
  <si>
    <t>Travel agencies, tour operators, other reservation service activities</t>
  </si>
  <si>
    <t>Undifferentiated goods and services producing activities of private households for own use</t>
  </si>
  <si>
    <t>Veterinary activities</t>
  </si>
  <si>
    <t>Waste collection, treatment, disposal  recycling</t>
  </si>
  <si>
    <t>Water collection, treatment &amp; supply</t>
  </si>
  <si>
    <t>Wholesale trade (excl motor vehicles &amp; motor cycles)</t>
  </si>
  <si>
    <t>resp</t>
  </si>
  <si>
    <t>Do not remove this text. It is a marker for the batch converter</t>
  </si>
  <si>
    <t>N/A (branch)</t>
  </si>
  <si>
    <t>00</t>
  </si>
  <si>
    <t>Foreign Parent</t>
  </si>
  <si>
    <t>01</t>
  </si>
  <si>
    <t>No</t>
  </si>
  <si>
    <t>10</t>
  </si>
  <si>
    <t>Unquoted</t>
  </si>
  <si>
    <t>No (unquoted affiliate)</t>
  </si>
  <si>
    <t>Head Office</t>
  </si>
  <si>
    <t>Yes</t>
  </si>
  <si>
    <t>Branch</t>
  </si>
  <si>
    <t>Quoted</t>
  </si>
  <si>
    <t>Yes (quoted affiliate)</t>
  </si>
  <si>
    <t>If you have entered any value into the 'Value that cannot be attributed to a region' option for 18.a.i, please use this question to explain why.
If you entered 0 for 'Value that cannot be attributed to a region', then you do not need to answer this question.</t>
  </si>
  <si>
    <t>0218</t>
  </si>
  <si>
    <t>0219</t>
  </si>
  <si>
    <t>0228</t>
  </si>
  <si>
    <t>0315</t>
  </si>
  <si>
    <t>4606</t>
  </si>
  <si>
    <t>9061</t>
  </si>
  <si>
    <t>9071</t>
  </si>
  <si>
    <t>This version of the spreadsheet is for 2021. Please ensure you are using the correct version for this period.</t>
  </si>
  <si>
    <t>Please report for the period 01/01/2021 to 31/12/2021</t>
  </si>
  <si>
    <t>If the monetary figure is less than £50 thousand, please report as £0.0 million.</t>
  </si>
  <si>
    <t xml:space="preserve">Please note, changes have been made to the questionnaire from the Annual 2020 reporting period. </t>
  </si>
  <si>
    <t>Please report monetary figures to the nearest £0.1 million.</t>
  </si>
  <si>
    <r>
      <t xml:space="preserve">If the monetary figure is </t>
    </r>
    <r>
      <rPr>
        <b/>
        <sz val="12"/>
        <color rgb="FFFF0000"/>
        <rFont val="Arial"/>
        <family val="2"/>
      </rPr>
      <t>zero</t>
    </r>
    <r>
      <rPr>
        <sz val="12"/>
        <rFont val="Arial"/>
        <family val="2"/>
      </rPr>
      <t>, please leave the question blank.</t>
    </r>
  </si>
  <si>
    <r>
      <rPr>
        <b/>
        <sz val="12"/>
        <color theme="3"/>
        <rFont val="Arial"/>
        <family val="2"/>
      </rPr>
      <t xml:space="preserve">Including: </t>
    </r>
    <r>
      <rPr>
        <sz val="12"/>
        <color theme="3"/>
        <rFont val="Arial"/>
        <family val="2"/>
      </rPr>
      <t xml:space="preserve">
- Share buyback for the purposes of debt repayment or loss reduction
- Cash injections, cash redemptions or share buyback for the purposes of debt repayment or loss reduction. </t>
    </r>
  </si>
  <si>
    <r>
      <rPr>
        <b/>
        <sz val="12"/>
        <color theme="3"/>
        <rFont val="Arial"/>
        <family val="2"/>
      </rPr>
      <t xml:space="preserve">Including: </t>
    </r>
    <r>
      <rPr>
        <sz val="12"/>
        <color theme="3"/>
        <rFont val="Arial"/>
        <family val="2"/>
      </rPr>
      <t xml:space="preserve">
- Share buyback for the purposes of debt repayment or loss reduction
- Cash injections, cash redemptions or share buyback for the purposes of debt repayment or loss reduction  
</t>
    </r>
  </si>
  <si>
    <t>VIETNAM</t>
  </si>
  <si>
    <t>ONS Economic Survey Division:
Question 18.a asks for the immediate foreign parents share of the UK affiliate company’s consolidated profit. Question 18.a.i asks how the immediate foreign parents share is apportioned to the regions within the UK.  
For example, if the immediate UK affiliate company is based in Wales, then the whole share of the profit is attributed to Wales.  
If the UK affiliates are based in multiple regions, for example one in Scotland and one in London, then the share of the profit would be apportioned to these regions based on the voting share capital. The sum of the regions should equal the value in question 18.a.  
If it is not possible to attribute some, or all, of the data to a UK region, please assign the value to “Value that cannot be attributed to a region” and include a response to 18.a.ii to explain why this is not possible.  
The region breakdowns provided form Level 1 of the Nomenclature of Territorial Units for Statistics (NUTS) classification. 
For more information on which locations are included in each region, please see: https://www.ons.gov.uk/methodology/geography/ukgeographies/eurostat</t>
  </si>
  <si>
    <t>ONS Economic Survey Division:
Question 32 asked for the immediate foreign parents share of the UK affiliate company’s unquoted equity capital and reserves. Question 32.a asks how the immediate foreign parents share is apportioned to the regions within the UK.  
For example, if the immediate UK affiliate company is based in Wales, then the whole share of the unquoted equity capital and reserves is attributed to Wales.  
If the UK affiliates are based in multiple regions, for example one in Scotland and one in London, then the share of the unquoted equity capital and reserves would be apportioned to these regions based on the voting share capital. The sum of the regions should equal the value in question 32.  
If it is not possible to attribute some, or all, of the data to a UK region, please assign the value to “Value that cannot be attributed to a region” and include a response to 32.b to explain why this is not possible.  
The region breakdowns provided form Level 1 of the Nomenclature of Territorial Units for Statistics (NUTS) classification.  
For more information on which locations are included in each region, please see: https://www.ons.gov.uk/methodology/geography/ukgeographies/eurostat</t>
  </si>
  <si>
    <r>
      <t>- If you have any queries regarding this survey,</t>
    </r>
    <r>
      <rPr>
        <b/>
        <sz val="12"/>
        <rFont val="Arial"/>
        <family val="2"/>
      </rPr>
      <t xml:space="preserve"> please call the FDI Survey Team on 0300 1234 931</t>
    </r>
  </si>
  <si>
    <t>0</t>
  </si>
  <si>
    <t>1</t>
  </si>
  <si>
    <t>Company A</t>
  </si>
  <si>
    <t>Colin McColin</t>
  </si>
  <si>
    <t>0111 1111111</t>
  </si>
  <si>
    <t>colin.mccolin@doogle.com</t>
  </si>
  <si>
    <t>Acme Ltd</t>
  </si>
  <si>
    <t>Parent Company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</si>
</sst>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000"/>
  </numFmts>
  <fonts count="70">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0"/>
      <name val="Arial"/>
      <family val="2"/>
    </font>
    <font>
      <b/>
      <sz val="10"/>
      <name val="Arial"/>
      <family val="2"/>
    </font>
    <font>
      <sz val="10"/>
      <color indexed="10"/>
      <name val="Arial"/>
      <family val="2"/>
    </font>
    <font>
      <sz val="10"/>
      <color indexed="55"/>
      <name val="Arial"/>
      <family val="2"/>
    </font>
    <font>
      <b/>
      <sz val="11"/>
      <name val="Arial"/>
      <family val="2"/>
    </font>
    <font>
      <u/>
      <sz val="10"/>
      <color indexed="12"/>
      <name val="Arial"/>
      <family val="2"/>
    </font>
    <font>
      <b/>
      <u/>
      <sz val="10"/>
      <name val="Arial"/>
      <family val="2"/>
    </font>
    <font>
      <b/>
      <sz val="10"/>
      <color indexed="12"/>
      <name val="Arial"/>
      <family val="2"/>
    </font>
    <font>
      <b/>
      <sz val="8"/>
      <color indexed="81"/>
      <name val="Tahoma"/>
      <family val="2"/>
    </font>
    <font>
      <sz val="8"/>
      <color indexed="81"/>
      <name val="Tahoma"/>
      <family val="2"/>
    </font>
    <font>
      <b/>
      <sz val="12"/>
      <name val="Arial"/>
      <family val="2"/>
    </font>
    <font>
      <sz val="10"/>
      <name val="Arial"/>
      <family val="2"/>
    </font>
    <font>
      <b/>
      <sz val="10"/>
      <color indexed="10"/>
      <name val="Arial"/>
      <family val="2"/>
    </font>
    <font>
      <b/>
      <sz val="16"/>
      <name val="Arial"/>
      <family val="2"/>
    </font>
    <font>
      <sz val="8"/>
      <color indexed="8"/>
      <name val="Monotype Sorts"/>
      <charset val="2"/>
    </font>
    <font>
      <b/>
      <sz val="9"/>
      <color indexed="81"/>
      <name val="Tahoma"/>
      <family val="2"/>
    </font>
    <font>
      <sz val="9"/>
      <color indexed="81"/>
      <name val="Tahoma"/>
      <family val="2"/>
    </font>
    <font>
      <b/>
      <sz val="12"/>
      <color indexed="8"/>
      <name val="Arial"/>
      <family val="2"/>
    </font>
    <font>
      <sz val="12"/>
      <color indexed="8"/>
      <name val="Arial"/>
      <family val="2"/>
    </font>
    <font>
      <sz val="12"/>
      <color indexed="8"/>
      <name val="Monotype Sorts"/>
      <charset val="2"/>
    </font>
    <font>
      <b/>
      <u/>
      <sz val="12"/>
      <name val="Arial"/>
      <family val="2"/>
    </font>
    <font>
      <sz val="12"/>
      <name val="Arial"/>
      <family val="2"/>
    </font>
    <font>
      <b/>
      <sz val="12"/>
      <color indexed="10"/>
      <name val="Arial"/>
      <family val="2"/>
    </font>
    <font>
      <u/>
      <sz val="12"/>
      <name val="Arial"/>
      <family val="2"/>
    </font>
    <font>
      <u/>
      <sz val="12"/>
      <color indexed="8"/>
      <name val="Arial"/>
      <family val="2"/>
    </font>
    <font>
      <sz val="12"/>
      <color indexed="10"/>
      <name val="Arial"/>
      <family val="2"/>
    </font>
    <font>
      <sz val="12"/>
      <color indexed="41"/>
      <name val="Arial"/>
      <family val="2"/>
    </font>
    <font>
      <sz val="12"/>
      <color indexed="12"/>
      <name val="Arial"/>
      <family val="2"/>
    </font>
    <font>
      <b/>
      <sz val="12"/>
      <color indexed="56"/>
      <name val="Arial"/>
      <family val="2"/>
    </font>
    <font>
      <b/>
      <sz val="12"/>
      <color indexed="9"/>
      <name val="Arial"/>
      <family val="2"/>
    </font>
    <font>
      <sz val="12"/>
      <color indexed="55"/>
      <name val="Arial"/>
      <family val="2"/>
    </font>
    <font>
      <sz val="12"/>
      <color indexed="56"/>
      <name val="Arial"/>
      <family val="2"/>
    </font>
    <font>
      <b/>
      <sz val="12"/>
      <color indexed="12"/>
      <name val="Arial"/>
      <family val="2"/>
    </font>
    <font>
      <sz val="14"/>
      <name val="Arial"/>
      <family val="2"/>
    </font>
    <font>
      <b/>
      <sz val="11"/>
      <color theme="1"/>
      <name val="Calibri"/>
      <family val="2"/>
      <scheme val="minor"/>
    </font>
    <font>
      <sz val="10"/>
      <color theme="1"/>
      <name val="Arial"/>
      <family val="2"/>
    </font>
    <font>
      <b/>
      <sz val="12"/>
      <color theme="3"/>
      <name val="Arial"/>
      <family val="2"/>
    </font>
    <font>
      <b/>
      <sz val="12"/>
      <color theme="1"/>
      <name val="Arial"/>
      <family val="2"/>
    </font>
    <font>
      <sz val="12"/>
      <color theme="1"/>
      <name val="Arial"/>
      <family val="2"/>
    </font>
    <font>
      <sz val="10"/>
      <color rgb="FFCCFFFF"/>
      <name val="Arial"/>
      <family val="2"/>
    </font>
    <font>
      <sz val="10"/>
      <color theme="0"/>
      <name val="Arial"/>
      <family val="2"/>
    </font>
    <font>
      <sz val="14"/>
      <color rgb="FF0070C0"/>
      <name val="Arial"/>
      <family val="2"/>
    </font>
    <font>
      <b/>
      <sz val="10"/>
      <color rgb="FFFF0000"/>
      <name val="Arial"/>
      <family val="2"/>
    </font>
    <font>
      <sz val="11"/>
      <color theme="1"/>
      <name val="Arial"/>
      <family val="2"/>
    </font>
    <font>
      <b/>
      <sz val="12"/>
      <color rgb="FFFF0000"/>
      <name val="Arial"/>
      <family val="2"/>
    </font>
    <font>
      <sz val="12"/>
      <color theme="1"/>
      <name val="Calibri"/>
      <family val="2"/>
      <scheme val="minor"/>
    </font>
    <font>
      <sz val="12"/>
      <color rgb="FF0000FF"/>
      <name val="Arial"/>
      <family val="2"/>
    </font>
    <font>
      <sz val="12"/>
      <color rgb="FF0000FF"/>
      <name val="Calibri"/>
      <family val="2"/>
      <scheme val="minor"/>
    </font>
    <font>
      <sz val="12"/>
      <color theme="3"/>
      <name val="Arial"/>
      <family val="2"/>
    </font>
    <font>
      <b/>
      <sz val="12"/>
      <color theme="1"/>
      <name val="Calibri"/>
      <family val="2"/>
      <scheme val="minor"/>
    </font>
    <font>
      <sz val="11"/>
      <color theme="8" tint="0.79998168889431442"/>
      <name val="Calibri"/>
      <family val="2"/>
      <scheme val="minor"/>
    </font>
    <font>
      <sz val="9"/>
      <name val="Arial"/>
      <family val="2"/>
    </font>
    <font>
      <u/>
      <sz val="10"/>
      <name val="Arial"/>
      <family val="2"/>
    </font>
    <font>
      <sz val="11"/>
      <name val="Arial"/>
      <family val="2"/>
    </font>
    <font>
      <sz val="12"/>
      <color rgb="FF003366"/>
      <name val="Arial"/>
      <family val="2"/>
    </font>
    <font>
      <b/>
      <sz val="12"/>
      <color rgb="FF0000FF"/>
      <name val="Arial"/>
      <family val="2"/>
    </font>
    <font>
      <b/>
      <sz val="12"/>
      <color rgb="FF003366"/>
      <name val="Arial"/>
      <family val="2"/>
    </font>
    <font>
      <sz val="11"/>
      <color rgb="FF0000FF"/>
      <name val="Arial"/>
      <family val="2"/>
    </font>
    <font>
      <sz val="11"/>
      <color theme="1"/>
      <name val="Calibri"/>
      <family val="2"/>
      <scheme val="minor"/>
    </font>
    <font>
      <u/>
      <sz val="12"/>
      <color theme="1"/>
      <name val="Arial"/>
      <family val="2"/>
    </font>
    <font>
      <sz val="12"/>
      <color indexed="41"/>
      <name val="Arial"/>
      <family val="2"/>
    </font>
    <font>
      <sz val="12"/>
      <color rgb="FF0000FF"/>
      <name val="Arial"/>
      <family val="2"/>
    </font>
    <font>
      <sz val="12"/>
      <color indexed="12"/>
      <name val="Arial"/>
      <family val="2"/>
    </font>
    <font>
      <sz val="11"/>
      <name val="Calibri"/>
      <family val="2"/>
      <scheme val="minor"/>
    </font>
    <font>
      <sz val="10"/>
      <name val="Arial"/>
      <family val="2"/>
    </font>
  </fonts>
  <fills count="14">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1"/>
        <bgColor indexed="64"/>
      </patternFill>
    </fill>
    <fill>
      <patternFill patternType="solid">
        <fgColor theme="0"/>
        <bgColor indexed="64"/>
      </patternFill>
    </fill>
    <fill>
      <patternFill patternType="solid">
        <fgColor rgb="FFFFFFCC"/>
        <bgColor indexed="64"/>
      </patternFill>
    </fill>
    <fill>
      <patternFill patternType="solid">
        <fgColor rgb="FFCCFFFF"/>
        <bgColor indexed="64"/>
      </patternFill>
    </fill>
    <fill>
      <patternFill patternType="solid">
        <fgColor rgb="FF99CCFF"/>
        <bgColor indexed="64"/>
      </patternFill>
    </fill>
    <fill>
      <patternFill patternType="solid">
        <fgColor rgb="FFFFFFFF"/>
        <bgColor indexed="64"/>
      </patternFill>
    </fill>
    <fill>
      <patternFill patternType="solid">
        <fgColor rgb="FF92D050"/>
        <bgColor indexed="64"/>
      </patternFill>
    </fill>
    <fill>
      <patternFill patternType="solid">
        <fgColor rgb="FFEAF1DD"/>
        <bgColor indexed="64"/>
      </patternFill>
    </fill>
    <fill>
      <patternFill patternType="solid">
        <fgColor rgb="FFCDFFFF"/>
        <bgColor indexed="64"/>
      </patternFill>
    </fill>
    <fill>
      <patternFill patternType="solid">
        <fgColor theme="0" tint="-4.9989318521683403E-2"/>
        <bgColor indexed="64"/>
      </patternFill>
    </fill>
  </fills>
  <borders count="129">
    <border>
      <left/>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indexed="64"/>
      </left>
      <right/>
      <top style="medium">
        <color indexed="64"/>
      </top>
      <bottom style="thin">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hair">
        <color indexed="64"/>
      </top>
      <bottom/>
      <diagonal/>
    </border>
    <border>
      <left style="medium">
        <color indexed="64"/>
      </left>
      <right/>
      <top style="thin">
        <color indexed="64"/>
      </top>
      <bottom/>
      <diagonal/>
    </border>
    <border>
      <left style="medium">
        <color indexed="64"/>
      </left>
      <right style="hair">
        <color indexed="64"/>
      </right>
      <top style="thin">
        <color indexed="64"/>
      </top>
      <bottom style="thin">
        <color indexed="64"/>
      </bottom>
      <diagonal/>
    </border>
    <border>
      <left style="medium">
        <color indexed="64"/>
      </left>
      <right style="hair">
        <color indexed="64"/>
      </right>
      <top/>
      <bottom style="medium">
        <color indexed="64"/>
      </bottom>
      <diagonal/>
    </border>
    <border>
      <left/>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hair">
        <color indexed="64"/>
      </right>
      <top/>
      <bottom style="hair">
        <color indexed="64"/>
      </bottom>
      <diagonal/>
    </border>
    <border>
      <left/>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medium">
        <color indexed="64"/>
      </bottom>
      <diagonal/>
    </border>
    <border>
      <left style="hair">
        <color indexed="64"/>
      </left>
      <right style="thin">
        <color indexed="64"/>
      </right>
      <top style="thin">
        <color indexed="64"/>
      </top>
      <bottom style="hair">
        <color indexed="64"/>
      </bottom>
      <diagonal/>
    </border>
    <border>
      <left/>
      <right/>
      <top style="thin">
        <color indexed="64"/>
      </top>
      <bottom/>
      <diagonal/>
    </border>
    <border>
      <left style="hair">
        <color indexed="64"/>
      </left>
      <right style="thin">
        <color indexed="64"/>
      </right>
      <top style="thin">
        <color indexed="64"/>
      </top>
      <bottom style="thin">
        <color indexed="64"/>
      </bottom>
      <diagonal/>
    </border>
    <border>
      <left style="hair">
        <color indexed="64"/>
      </left>
      <right/>
      <top/>
      <bottom style="medium">
        <color indexed="64"/>
      </bottom>
      <diagonal/>
    </border>
    <border>
      <left/>
      <right style="thin">
        <color indexed="64"/>
      </right>
      <top style="medium">
        <color indexed="64"/>
      </top>
      <bottom style="thin">
        <color indexed="64"/>
      </bottom>
      <diagonal/>
    </border>
    <border>
      <left style="hair">
        <color indexed="64"/>
      </left>
      <right style="thin">
        <color indexed="64"/>
      </right>
      <top style="thin">
        <color indexed="64"/>
      </top>
      <bottom/>
      <diagonal/>
    </border>
    <border>
      <left/>
      <right style="thin">
        <color indexed="64"/>
      </right>
      <top/>
      <bottom/>
      <diagonal/>
    </border>
    <border>
      <left style="hair">
        <color indexed="64"/>
      </left>
      <right style="thin">
        <color indexed="64"/>
      </right>
      <top style="hair">
        <color indexed="64"/>
      </top>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hair">
        <color indexed="64"/>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diagonal/>
    </border>
    <border>
      <left style="hair">
        <color indexed="64"/>
      </left>
      <right style="medium">
        <color indexed="64"/>
      </right>
      <top style="hair">
        <color indexed="64"/>
      </top>
      <bottom style="thin">
        <color indexed="64"/>
      </bottom>
      <diagonal/>
    </border>
    <border>
      <left style="hair">
        <color indexed="64"/>
      </left>
      <right style="medium">
        <color indexed="64"/>
      </right>
      <top style="thin">
        <color indexed="64"/>
      </top>
      <bottom style="medium">
        <color indexed="64"/>
      </bottom>
      <diagonal/>
    </border>
    <border>
      <left style="hair">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diagonal/>
    </border>
    <border>
      <left style="hair">
        <color indexed="64"/>
      </left>
      <right style="medium">
        <color indexed="64"/>
      </right>
      <top/>
      <bottom style="hair">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hair">
        <color indexed="64"/>
      </left>
      <right style="medium">
        <color indexed="64"/>
      </right>
      <top style="hair">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hair">
        <color indexed="64"/>
      </top>
      <bottom style="thin">
        <color indexed="64"/>
      </bottom>
      <diagonal/>
    </border>
    <border>
      <left style="medium">
        <color indexed="64"/>
      </left>
      <right style="hair">
        <color indexed="64"/>
      </right>
      <top style="thin">
        <color indexed="64"/>
      </top>
      <bottom/>
      <diagonal/>
    </border>
    <border>
      <left/>
      <right style="thin">
        <color indexed="64"/>
      </right>
      <top/>
      <bottom style="hair">
        <color indexed="64"/>
      </bottom>
      <diagonal/>
    </border>
    <border>
      <left style="medium">
        <color indexed="64"/>
      </left>
      <right style="dotted">
        <color indexed="64"/>
      </right>
      <top style="dotted">
        <color indexed="64"/>
      </top>
      <bottom/>
      <diagonal/>
    </border>
    <border>
      <left style="medium">
        <color indexed="64"/>
      </left>
      <right style="dotted">
        <color indexed="64"/>
      </right>
      <top/>
      <bottom/>
      <diagonal/>
    </border>
    <border>
      <left/>
      <right style="thin">
        <color indexed="64"/>
      </right>
      <top style="hair">
        <color indexed="64"/>
      </top>
      <bottom style="dotted">
        <color indexed="64"/>
      </bottom>
      <diagonal/>
    </border>
    <border>
      <left/>
      <right/>
      <top/>
      <bottom style="hair">
        <color indexed="64"/>
      </bottom>
      <diagonal/>
    </border>
    <border>
      <left/>
      <right/>
      <top style="hair">
        <color indexed="64"/>
      </top>
      <bottom style="hair">
        <color indexed="64"/>
      </bottom>
      <diagonal/>
    </border>
    <border>
      <left style="medium">
        <color indexed="64"/>
      </left>
      <right style="dotted">
        <color indexed="64"/>
      </right>
      <top style="dotted">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style="dotted">
        <color indexed="64"/>
      </top>
      <bottom style="dotted">
        <color indexed="64"/>
      </bottom>
      <diagonal/>
    </border>
    <border>
      <left style="medium">
        <color indexed="64"/>
      </left>
      <right style="dotted">
        <color indexed="64"/>
      </right>
      <top style="thin">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thin">
        <color indexed="64"/>
      </right>
      <top style="dotted">
        <color indexed="64"/>
      </top>
      <bottom style="medium">
        <color indexed="64"/>
      </bottom>
      <diagonal/>
    </border>
    <border>
      <left style="medium">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right style="dotted">
        <color indexed="64"/>
      </right>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
      <left style="dotted">
        <color indexed="64"/>
      </left>
      <right style="dotted">
        <color indexed="64"/>
      </right>
      <top/>
      <bottom style="dotted">
        <color indexed="64"/>
      </bottom>
      <diagonal/>
    </border>
    <border>
      <left style="thin">
        <color indexed="64"/>
      </left>
      <right style="medium">
        <color indexed="64"/>
      </right>
      <top style="thin">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medium">
        <color indexed="64"/>
      </bottom>
      <diagonal/>
    </border>
    <border>
      <left style="medium">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style="dotted">
        <color indexed="64"/>
      </left>
      <right style="medium">
        <color indexed="64"/>
      </right>
      <top style="thin">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right/>
      <top style="hair">
        <color indexed="64"/>
      </top>
      <bottom style="dotted">
        <color indexed="64"/>
      </bottom>
      <diagonal/>
    </border>
    <border>
      <left style="dotted">
        <color indexed="64"/>
      </left>
      <right/>
      <top style="hair">
        <color indexed="64"/>
      </top>
      <bottom style="dotted">
        <color indexed="64"/>
      </bottom>
      <diagonal/>
    </border>
    <border>
      <left style="hair">
        <color indexed="64"/>
      </left>
      <right/>
      <top style="hair">
        <color indexed="64"/>
      </top>
      <bottom style="hair">
        <color indexed="64"/>
      </bottom>
      <diagonal/>
    </border>
    <border>
      <left style="thin">
        <color indexed="64"/>
      </left>
      <right style="medium">
        <color indexed="64"/>
      </right>
      <top/>
      <bottom style="dotted">
        <color indexed="64"/>
      </bottom>
      <diagonal/>
    </border>
    <border>
      <left style="thin">
        <color indexed="64"/>
      </left>
      <right style="medium">
        <color indexed="64"/>
      </right>
      <top style="dotted">
        <color indexed="64"/>
      </top>
      <bottom style="thin">
        <color indexed="64"/>
      </bottom>
      <diagonal/>
    </border>
    <border>
      <left style="medium">
        <color indexed="64"/>
      </left>
      <right style="medium">
        <color indexed="64"/>
      </right>
      <top style="hair">
        <color indexed="64"/>
      </top>
      <bottom style="dotted">
        <color indexed="64"/>
      </bottom>
      <diagonal/>
    </border>
    <border>
      <left style="dotted">
        <color indexed="64"/>
      </left>
      <right/>
      <top/>
      <bottom style="dotted">
        <color indexed="64"/>
      </bottom>
      <diagonal/>
    </border>
    <border>
      <left/>
      <right style="thin">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right style="thin">
        <color indexed="64"/>
      </right>
      <top style="dotted">
        <color indexed="64"/>
      </top>
      <bottom style="hair">
        <color indexed="64"/>
      </bottom>
      <diagonal/>
    </border>
    <border>
      <left style="hair">
        <color indexed="64"/>
      </left>
      <right style="medium">
        <color indexed="64"/>
      </right>
      <top style="hair">
        <color indexed="64"/>
      </top>
      <bottom style="dotted">
        <color indexed="64"/>
      </bottom>
      <diagonal/>
    </border>
    <border>
      <left style="medium">
        <color indexed="64"/>
      </left>
      <right style="hair">
        <color indexed="64"/>
      </right>
      <top/>
      <bottom/>
      <diagonal/>
    </border>
    <border>
      <left style="medium">
        <color indexed="64"/>
      </left>
      <right style="hair">
        <color indexed="64"/>
      </right>
      <top/>
      <bottom style="thin">
        <color indexed="64"/>
      </bottom>
      <diagonal/>
    </border>
    <border>
      <left style="medium">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s>
  <cellStyleXfs count="9">
    <xf numFmtId="0" fontId="0" fillId="0" borderId="0"/>
    <xf numFmtId="0" fontId="10" fillId="0" borderId="0" applyNumberFormat="0" applyFill="0" applyBorder="0" applyAlignment="0" applyProtection="0">
      <alignment vertical="top"/>
      <protection locked="0"/>
    </xf>
    <xf numFmtId="0" fontId="5" fillId="0" borderId="0"/>
    <xf numFmtId="0" fontId="16" fillId="0" borderId="0"/>
    <xf numFmtId="0" fontId="5" fillId="0" borderId="0"/>
    <xf numFmtId="9" fontId="5" fillId="0" borderId="0" applyFont="0" applyFill="0" applyBorder="0" applyAlignment="0" applyProtection="0"/>
    <xf numFmtId="9" fontId="16" fillId="0" borderId="0" applyFont="0" applyFill="0" applyBorder="0" applyAlignment="0" applyProtection="0"/>
    <xf numFmtId="9" fontId="5" fillId="0" borderId="0" applyFont="0" applyFill="0" applyBorder="0" applyAlignment="0" applyProtection="0"/>
    <xf numFmtId="9" fontId="63" fillId="0" borderId="0" applyFont="0" applyFill="0" applyBorder="0" applyAlignment="0" applyProtection="0"/>
  </cellStyleXfs>
  <cellXfs count="777">
    <xf numFmtId="0" fontId="0" fillId="0" borderId="0" xfId="0"/>
    <xf numFmtId="0" fontId="5" fillId="5" borderId="0" xfId="0" applyFont="1" applyFill="1" applyBorder="1" applyAlignment="1"/>
    <xf numFmtId="0" fontId="6" fillId="5" borderId="0" xfId="0" applyFont="1" applyFill="1" applyBorder="1" applyAlignment="1">
      <alignment horizontal="left" vertical="top"/>
    </xf>
    <xf numFmtId="1" fontId="5" fillId="5" borderId="0" xfId="0" applyNumberFormat="1" applyFont="1" applyFill="1" applyBorder="1" applyAlignment="1"/>
    <xf numFmtId="164" fontId="12" fillId="5" borderId="0" xfId="0" applyNumberFormat="1" applyFont="1" applyFill="1" applyBorder="1" applyAlignment="1">
      <alignment horizontal="center" vertical="top"/>
    </xf>
    <xf numFmtId="0" fontId="40" fillId="5" borderId="0" xfId="0" applyFont="1" applyFill="1"/>
    <xf numFmtId="0" fontId="40" fillId="5" borderId="0" xfId="0" applyFont="1" applyFill="1" applyBorder="1" applyAlignment="1"/>
    <xf numFmtId="0" fontId="40" fillId="5" borderId="0" xfId="0" applyFont="1" applyFill="1" applyBorder="1" applyAlignment="1">
      <alignment vertical="top" wrapText="1"/>
    </xf>
    <xf numFmtId="0" fontId="40" fillId="5" borderId="0" xfId="0" applyFont="1" applyFill="1" applyBorder="1" applyAlignment="1">
      <alignment wrapText="1"/>
    </xf>
    <xf numFmtId="0" fontId="5" fillId="6" borderId="1" xfId="0" applyFont="1" applyFill="1" applyBorder="1" applyAlignment="1" applyProtection="1">
      <alignment horizontal="left" vertical="top"/>
      <protection locked="0"/>
    </xf>
    <xf numFmtId="0" fontId="5" fillId="6" borderId="2" xfId="0" applyFont="1" applyFill="1" applyBorder="1" applyAlignment="1" applyProtection="1">
      <alignment horizontal="left" vertical="top"/>
      <protection locked="0"/>
    </xf>
    <xf numFmtId="0" fontId="40" fillId="5" borderId="3" xfId="0" applyFont="1" applyFill="1" applyBorder="1" applyAlignment="1">
      <alignment wrapText="1"/>
    </xf>
    <xf numFmtId="0" fontId="40" fillId="5" borderId="4" xfId="0" applyFont="1" applyFill="1" applyBorder="1" applyAlignment="1">
      <alignment wrapText="1"/>
    </xf>
    <xf numFmtId="0" fontId="15" fillId="5" borderId="5" xfId="0" applyFont="1" applyFill="1" applyBorder="1" applyAlignment="1">
      <alignment horizontal="centerContinuous" vertical="center"/>
    </xf>
    <xf numFmtId="0" fontId="41" fillId="5" borderId="6" xfId="0" applyFont="1" applyFill="1" applyBorder="1" applyAlignment="1">
      <alignment horizontal="center" vertical="center"/>
    </xf>
    <xf numFmtId="0" fontId="40" fillId="7" borderId="0" xfId="0" applyFont="1" applyFill="1" applyBorder="1"/>
    <xf numFmtId="0" fontId="5" fillId="7" borderId="0" xfId="0" applyFont="1" applyFill="1" applyBorder="1" applyAlignment="1"/>
    <xf numFmtId="0" fontId="40" fillId="7" borderId="0" xfId="0" applyFont="1" applyFill="1" applyBorder="1" applyAlignment="1">
      <alignment vertical="top"/>
    </xf>
    <xf numFmtId="0" fontId="40" fillId="7" borderId="7" xfId="0" applyFont="1" applyFill="1" applyBorder="1"/>
    <xf numFmtId="0" fontId="5" fillId="7" borderId="7" xfId="0" applyFont="1" applyFill="1" applyBorder="1" applyAlignment="1"/>
    <xf numFmtId="0" fontId="40" fillId="7" borderId="0" xfId="0" applyFont="1" applyFill="1" applyBorder="1" applyAlignment="1">
      <alignment vertical="top" wrapText="1"/>
    </xf>
    <xf numFmtId="0" fontId="40" fillId="7" borderId="7" xfId="0" applyFont="1" applyFill="1" applyBorder="1" applyAlignment="1">
      <alignment vertical="top"/>
    </xf>
    <xf numFmtId="0" fontId="0" fillId="4" borderId="0" xfId="0" applyFill="1"/>
    <xf numFmtId="0" fontId="19" fillId="4" borderId="0" xfId="0" applyFont="1" applyFill="1" applyBorder="1" applyAlignment="1">
      <alignment horizontal="left" vertical="top"/>
    </xf>
    <xf numFmtId="0" fontId="0" fillId="4" borderId="0" xfId="0" applyFill="1" applyBorder="1"/>
    <xf numFmtId="0" fontId="42" fillId="5" borderId="0" xfId="0" applyFont="1" applyFill="1" applyAlignment="1">
      <alignment horizontal="left" vertical="center"/>
    </xf>
    <xf numFmtId="0" fontId="5" fillId="6" borderId="2" xfId="0" applyFont="1" applyFill="1" applyBorder="1" applyAlignment="1" applyProtection="1">
      <alignment horizontal="left" vertical="top" wrapText="1"/>
      <protection locked="0"/>
    </xf>
    <xf numFmtId="165" fontId="5" fillId="6" borderId="8" xfId="0" applyNumberFormat="1" applyFont="1" applyFill="1" applyBorder="1" applyAlignment="1" applyProtection="1">
      <alignment horizontal="left" vertical="top" wrapText="1"/>
      <protection locked="0"/>
    </xf>
    <xf numFmtId="165" fontId="5" fillId="6" borderId="9" xfId="0" applyNumberFormat="1" applyFont="1" applyFill="1" applyBorder="1" applyAlignment="1" applyProtection="1">
      <alignment horizontal="left" vertical="top" wrapText="1"/>
      <protection locked="0"/>
    </xf>
    <xf numFmtId="165" fontId="5" fillId="6" borderId="10" xfId="0" applyNumberFormat="1" applyFont="1" applyFill="1" applyBorder="1" applyAlignment="1" applyProtection="1">
      <alignment horizontal="left" vertical="top" wrapText="1"/>
      <protection locked="0"/>
    </xf>
    <xf numFmtId="0" fontId="0" fillId="8" borderId="0" xfId="0" applyFill="1"/>
    <xf numFmtId="0" fontId="0" fillId="7" borderId="0" xfId="0" applyFill="1"/>
    <xf numFmtId="0" fontId="22" fillId="2" borderId="11" xfId="0" applyFont="1" applyFill="1" applyBorder="1" applyAlignment="1">
      <alignment horizontal="center" vertical="top"/>
    </xf>
    <xf numFmtId="0" fontId="43" fillId="5" borderId="0" xfId="0" applyFont="1" applyFill="1"/>
    <xf numFmtId="0" fontId="5" fillId="6" borderId="1" xfId="0" applyFont="1" applyFill="1" applyBorder="1" applyAlignment="1" applyProtection="1">
      <alignment vertical="top" wrapText="1"/>
      <protection locked="0"/>
    </xf>
    <xf numFmtId="0" fontId="5" fillId="6" borderId="1" xfId="0" applyFont="1" applyFill="1" applyBorder="1" applyAlignment="1" applyProtection="1">
      <alignment horizontal="left" vertical="top" wrapText="1"/>
      <protection locked="0"/>
    </xf>
    <xf numFmtId="0" fontId="5" fillId="6" borderId="8" xfId="0" applyFont="1" applyFill="1" applyBorder="1" applyAlignment="1" applyProtection="1">
      <alignment horizontal="left" vertical="top" wrapText="1"/>
      <protection locked="0"/>
    </xf>
    <xf numFmtId="0" fontId="0" fillId="4" borderId="0" xfId="0" applyFill="1" applyAlignment="1">
      <alignment wrapText="1"/>
    </xf>
    <xf numFmtId="0" fontId="15" fillId="7" borderId="12" xfId="0" applyFont="1" applyFill="1" applyBorder="1" applyAlignment="1">
      <alignment horizontal="right" vertical="top" wrapText="1"/>
    </xf>
    <xf numFmtId="0" fontId="15" fillId="7" borderId="0" xfId="0" applyFont="1" applyFill="1" applyBorder="1" applyAlignment="1">
      <alignment horizontal="right" vertical="top" wrapText="1"/>
    </xf>
    <xf numFmtId="0" fontId="0" fillId="4" borderId="0" xfId="0" applyFill="1" applyBorder="1" applyAlignment="1"/>
    <xf numFmtId="0" fontId="5" fillId="6" borderId="10" xfId="0" applyFont="1" applyFill="1" applyBorder="1" applyAlignment="1" applyProtection="1">
      <alignment horizontal="left" vertical="top" wrapText="1"/>
      <protection locked="0"/>
    </xf>
    <xf numFmtId="0" fontId="9" fillId="5" borderId="14" xfId="0" applyFont="1" applyFill="1" applyBorder="1" applyAlignment="1">
      <alignment horizontal="left" vertical="center"/>
    </xf>
    <xf numFmtId="0" fontId="18" fillId="7" borderId="0" xfId="0" applyFont="1" applyFill="1" applyAlignment="1">
      <alignment horizontal="center" vertical="center"/>
    </xf>
    <xf numFmtId="0" fontId="0" fillId="4" borderId="0" xfId="0" applyFill="1" applyBorder="1" applyAlignment="1">
      <alignment horizontal="right" vertical="top" wrapText="1"/>
    </xf>
    <xf numFmtId="165" fontId="5" fillId="6" borderId="1" xfId="0" applyNumberFormat="1" applyFont="1" applyFill="1" applyBorder="1" applyAlignment="1" applyProtection="1">
      <alignment horizontal="left" vertical="top" wrapText="1"/>
      <protection locked="0"/>
    </xf>
    <xf numFmtId="165" fontId="5" fillId="6" borderId="2" xfId="0" applyNumberFormat="1" applyFont="1" applyFill="1" applyBorder="1" applyAlignment="1" applyProtection="1">
      <alignment horizontal="left" vertical="top" wrapText="1"/>
      <protection locked="0"/>
    </xf>
    <xf numFmtId="0" fontId="40" fillId="7" borderId="16" xfId="0" applyFont="1" applyFill="1" applyBorder="1"/>
    <xf numFmtId="0" fontId="5" fillId="7" borderId="16" xfId="0" applyFont="1" applyFill="1" applyBorder="1" applyAlignment="1">
      <alignment horizontal="center" vertical="center" wrapText="1"/>
    </xf>
    <xf numFmtId="0" fontId="5" fillId="7" borderId="17" xfId="0" applyFont="1" applyFill="1" applyBorder="1" applyAlignment="1">
      <alignment horizontal="center" vertical="center" wrapText="1"/>
    </xf>
    <xf numFmtId="0" fontId="40" fillId="7" borderId="15" xfId="0" applyFont="1" applyFill="1" applyBorder="1" applyAlignment="1">
      <alignment vertical="top"/>
    </xf>
    <xf numFmtId="0" fontId="40" fillId="7" borderId="17" xfId="0" applyFont="1" applyFill="1" applyBorder="1" applyAlignment="1">
      <alignment vertical="top"/>
    </xf>
    <xf numFmtId="0" fontId="44" fillId="7" borderId="0" xfId="0" applyFont="1" applyFill="1" applyBorder="1"/>
    <xf numFmtId="0" fontId="6" fillId="7" borderId="18" xfId="0" applyFont="1" applyFill="1" applyBorder="1" applyAlignment="1">
      <alignment horizontal="right" vertical="top" wrapText="1"/>
    </xf>
    <xf numFmtId="0" fontId="45" fillId="5" borderId="0" xfId="0" applyFont="1" applyFill="1" applyBorder="1" applyAlignment="1"/>
    <xf numFmtId="14" fontId="5" fillId="6" borderId="1" xfId="0" applyNumberFormat="1" applyFont="1" applyFill="1" applyBorder="1" applyAlignment="1" applyProtection="1">
      <alignment horizontal="left" vertical="top"/>
      <protection locked="0"/>
    </xf>
    <xf numFmtId="0" fontId="46" fillId="5" borderId="0" xfId="0" applyFont="1" applyFill="1" applyBorder="1" applyAlignment="1" applyProtection="1">
      <alignment vertical="top" wrapText="1"/>
    </xf>
    <xf numFmtId="0" fontId="42" fillId="5" borderId="0" xfId="0" applyFont="1" applyFill="1" applyAlignment="1" applyProtection="1"/>
    <xf numFmtId="0" fontId="40" fillId="5" borderId="0" xfId="0" applyFont="1" applyFill="1" applyProtection="1"/>
    <xf numFmtId="49" fontId="5" fillId="5" borderId="0" xfId="0" applyNumberFormat="1" applyFont="1" applyFill="1" applyBorder="1" applyAlignment="1" applyProtection="1">
      <alignment horizontal="center" vertical="center" wrapText="1"/>
    </xf>
    <xf numFmtId="0" fontId="5" fillId="5" borderId="0" xfId="0" applyFont="1" applyFill="1" applyBorder="1" applyAlignment="1" applyProtection="1"/>
    <xf numFmtId="0" fontId="6" fillId="5" borderId="0" xfId="0" applyFont="1" applyFill="1" applyBorder="1" applyAlignment="1" applyProtection="1">
      <alignment horizontal="center" vertical="center"/>
    </xf>
    <xf numFmtId="0" fontId="40" fillId="5" borderId="0" xfId="0" applyFont="1" applyFill="1" applyBorder="1" applyAlignment="1" applyProtection="1"/>
    <xf numFmtId="0" fontId="5" fillId="5" borderId="16" xfId="0" applyFont="1" applyFill="1" applyBorder="1" applyAlignment="1" applyProtection="1">
      <alignment horizontal="center" vertical="center" wrapText="1"/>
    </xf>
    <xf numFmtId="0" fontId="6" fillId="5" borderId="0" xfId="0" applyFont="1" applyFill="1" applyBorder="1" applyAlignment="1" applyProtection="1">
      <alignment vertical="top" wrapText="1"/>
    </xf>
    <xf numFmtId="0" fontId="40" fillId="5" borderId="0" xfId="0" applyFont="1" applyFill="1" applyBorder="1" applyProtection="1"/>
    <xf numFmtId="0" fontId="0" fillId="5" borderId="0" xfId="0" applyFill="1" applyBorder="1" applyAlignment="1" applyProtection="1">
      <alignment horizontal="left"/>
    </xf>
    <xf numFmtId="14" fontId="0" fillId="5" borderId="0" xfId="0" applyNumberFormat="1" applyFill="1" applyBorder="1" applyAlignment="1" applyProtection="1">
      <alignment horizontal="left"/>
    </xf>
    <xf numFmtId="0" fontId="15" fillId="5" borderId="0" xfId="0" applyFont="1" applyFill="1" applyBorder="1" applyAlignment="1" applyProtection="1">
      <alignment horizontal="left" vertical="center"/>
    </xf>
    <xf numFmtId="0" fontId="5" fillId="5" borderId="0" xfId="0" applyFont="1" applyFill="1" applyBorder="1" applyAlignment="1" applyProtection="1">
      <alignment horizontal="center" vertical="center" wrapText="1"/>
    </xf>
    <xf numFmtId="0" fontId="40" fillId="5" borderId="0" xfId="0" applyFont="1" applyFill="1" applyBorder="1" applyAlignment="1" applyProtection="1">
      <alignment vertical="top" wrapText="1"/>
    </xf>
    <xf numFmtId="0" fontId="40" fillId="5" borderId="0" xfId="0" applyFont="1" applyFill="1" applyBorder="1" applyAlignment="1" applyProtection="1">
      <alignment vertical="top"/>
    </xf>
    <xf numFmtId="0" fontId="9" fillId="5" borderId="20" xfId="0" applyFont="1" applyFill="1" applyBorder="1" applyAlignment="1" applyProtection="1">
      <alignment horizontal="left" vertical="center"/>
    </xf>
    <xf numFmtId="0" fontId="6" fillId="5" borderId="19" xfId="0" applyFont="1" applyFill="1" applyBorder="1" applyAlignment="1" applyProtection="1">
      <alignment horizontal="left" vertical="top"/>
    </xf>
    <xf numFmtId="0" fontId="6" fillId="5" borderId="16" xfId="0" applyFont="1" applyFill="1" applyBorder="1" applyAlignment="1" applyProtection="1">
      <alignment horizontal="left" vertical="top"/>
    </xf>
    <xf numFmtId="0" fontId="7" fillId="5" borderId="0" xfId="0" applyFont="1" applyFill="1" applyBorder="1" applyAlignment="1" applyProtection="1">
      <alignment horizontal="right"/>
    </xf>
    <xf numFmtId="14" fontId="6" fillId="5" borderId="7" xfId="0" applyNumberFormat="1" applyFont="1" applyFill="1" applyBorder="1" applyAlignment="1" applyProtection="1">
      <alignment horizontal="left" vertical="center"/>
    </xf>
    <xf numFmtId="49" fontId="6" fillId="5" borderId="16" xfId="0" applyNumberFormat="1" applyFont="1" applyFill="1" applyBorder="1" applyAlignment="1" applyProtection="1">
      <alignment horizontal="center" vertical="center"/>
    </xf>
    <xf numFmtId="14" fontId="6" fillId="5" borderId="7" xfId="0" applyNumberFormat="1" applyFont="1" applyFill="1" applyBorder="1" applyAlignment="1" applyProtection="1">
      <alignment horizontal="left" vertical="top"/>
    </xf>
    <xf numFmtId="0" fontId="5" fillId="5" borderId="16" xfId="0" applyFont="1" applyFill="1" applyBorder="1" applyAlignment="1" applyProtection="1">
      <alignment horizontal="left" vertical="top"/>
    </xf>
    <xf numFmtId="0" fontId="15" fillId="7" borderId="22" xfId="0" applyFont="1" applyFill="1" applyBorder="1" applyAlignment="1" applyProtection="1">
      <alignment horizontal="right" vertical="top" wrapText="1"/>
    </xf>
    <xf numFmtId="0" fontId="5" fillId="5" borderId="16" xfId="0" applyFont="1" applyFill="1" applyBorder="1" applyAlignment="1" applyProtection="1">
      <alignment horizontal="center" vertical="top"/>
    </xf>
    <xf numFmtId="0" fontId="15" fillId="7" borderId="23" xfId="0" applyFont="1" applyFill="1" applyBorder="1" applyAlignment="1" applyProtection="1">
      <alignment horizontal="right" vertical="top" wrapText="1"/>
    </xf>
    <xf numFmtId="49" fontId="6" fillId="5" borderId="16" xfId="0" applyNumberFormat="1" applyFont="1" applyFill="1" applyBorder="1" applyAlignment="1" applyProtection="1">
      <alignment horizontal="left" vertical="top" wrapText="1"/>
    </xf>
    <xf numFmtId="0" fontId="12" fillId="5" borderId="0" xfId="0" applyFont="1" applyFill="1" applyBorder="1" applyAlignment="1" applyProtection="1">
      <alignment horizontal="right"/>
    </xf>
    <xf numFmtId="0" fontId="12" fillId="5" borderId="0" xfId="0" applyFont="1" applyFill="1" applyBorder="1" applyAlignment="1" applyProtection="1"/>
    <xf numFmtId="0" fontId="8" fillId="5" borderId="0" xfId="0" applyFont="1" applyFill="1" applyBorder="1" applyAlignment="1" applyProtection="1">
      <alignment horizontal="right" wrapText="1"/>
    </xf>
    <xf numFmtId="49" fontId="5" fillId="5" borderId="0" xfId="0" applyNumberFormat="1" applyFont="1" applyFill="1" applyBorder="1" applyAlignment="1" applyProtection="1">
      <alignment horizontal="left" vertical="top" wrapText="1"/>
    </xf>
    <xf numFmtId="0" fontId="7" fillId="5" borderId="0" xfId="0" applyFont="1" applyFill="1" applyBorder="1" applyAlignment="1" applyProtection="1">
      <alignment horizontal="right" wrapText="1"/>
    </xf>
    <xf numFmtId="0" fontId="6" fillId="5" borderId="0" xfId="0" applyFont="1" applyFill="1" applyBorder="1" applyAlignment="1" applyProtection="1">
      <alignment horizontal="left" vertical="top"/>
    </xf>
    <xf numFmtId="0" fontId="12" fillId="5" borderId="0" xfId="0" applyFont="1" applyFill="1" applyBorder="1" applyAlignment="1" applyProtection="1">
      <alignment vertical="top"/>
    </xf>
    <xf numFmtId="0" fontId="5" fillId="5" borderId="0" xfId="0" applyFont="1" applyFill="1" applyBorder="1" applyAlignment="1" applyProtection="1">
      <alignment horizontal="left" vertical="top" wrapText="1"/>
    </xf>
    <xf numFmtId="0" fontId="40" fillId="9" borderId="7" xfId="0" applyFont="1" applyFill="1" applyBorder="1" applyAlignment="1" applyProtection="1">
      <alignment horizontal="left" vertical="top"/>
    </xf>
    <xf numFmtId="0" fontId="40" fillId="5" borderId="0" xfId="0" applyFont="1" applyFill="1" applyBorder="1" applyAlignment="1" applyProtection="1">
      <alignment horizontal="left" vertical="top"/>
    </xf>
    <xf numFmtId="0" fontId="40" fillId="5" borderId="7" xfId="0" applyFont="1" applyFill="1" applyBorder="1" applyAlignment="1" applyProtection="1">
      <alignment horizontal="left" vertical="top"/>
    </xf>
    <xf numFmtId="0" fontId="15" fillId="7" borderId="24" xfId="0" applyFont="1" applyFill="1" applyBorder="1" applyAlignment="1" applyProtection="1">
      <alignment horizontal="right" vertical="top" wrapText="1"/>
    </xf>
    <xf numFmtId="0" fontId="15" fillId="7" borderId="25" xfId="0" applyFont="1" applyFill="1" applyBorder="1" applyAlignment="1" applyProtection="1">
      <alignment horizontal="right" vertical="top" wrapText="1"/>
    </xf>
    <xf numFmtId="49" fontId="8" fillId="5" borderId="26" xfId="0" quotePrefix="1" applyNumberFormat="1" applyFont="1" applyFill="1" applyBorder="1" applyAlignment="1" applyProtection="1">
      <alignment horizontal="right" vertical="top"/>
    </xf>
    <xf numFmtId="0" fontId="0" fillId="9" borderId="0" xfId="0" applyFont="1" applyFill="1" applyAlignment="1" applyProtection="1">
      <alignment wrapText="1"/>
    </xf>
    <xf numFmtId="0" fontId="40" fillId="9" borderId="0" xfId="0" applyFont="1" applyFill="1" applyProtection="1"/>
    <xf numFmtId="0" fontId="15" fillId="7" borderId="27" xfId="0" applyFont="1" applyFill="1" applyBorder="1" applyAlignment="1" applyProtection="1">
      <alignment horizontal="right" vertical="top" wrapText="1"/>
    </xf>
    <xf numFmtId="49" fontId="6" fillId="5" borderId="7" xfId="0" applyNumberFormat="1" applyFont="1" applyFill="1" applyBorder="1" applyAlignment="1" applyProtection="1">
      <alignment horizontal="left" vertical="top" wrapText="1"/>
    </xf>
    <xf numFmtId="49" fontId="8" fillId="5" borderId="21" xfId="0" quotePrefix="1" applyNumberFormat="1" applyFont="1" applyFill="1" applyBorder="1" applyAlignment="1" applyProtection="1">
      <alignment horizontal="right" vertical="top"/>
    </xf>
    <xf numFmtId="49" fontId="6" fillId="9" borderId="7" xfId="0" applyNumberFormat="1" applyFont="1" applyFill="1" applyBorder="1" applyAlignment="1" applyProtection="1">
      <alignment horizontal="left" vertical="top" wrapText="1"/>
    </xf>
    <xf numFmtId="0" fontId="15" fillId="7" borderId="28" xfId="0" applyFont="1" applyFill="1" applyBorder="1" applyAlignment="1" applyProtection="1">
      <alignment horizontal="right" vertical="top" wrapText="1"/>
    </xf>
    <xf numFmtId="0" fontId="9" fillId="5" borderId="14" xfId="0" applyFont="1" applyFill="1" applyBorder="1" applyAlignment="1" applyProtection="1">
      <alignment horizontal="left" vertical="top"/>
    </xf>
    <xf numFmtId="0" fontId="15" fillId="7" borderId="22" xfId="0" applyFont="1" applyFill="1" applyBorder="1" applyAlignment="1" applyProtection="1">
      <alignment horizontal="right" vertical="top"/>
    </xf>
    <xf numFmtId="0" fontId="6" fillId="5" borderId="30" xfId="0" applyFont="1" applyFill="1" applyBorder="1" applyAlignment="1" applyProtection="1">
      <alignment horizontal="right" vertical="center" wrapText="1"/>
    </xf>
    <xf numFmtId="0" fontId="39" fillId="9" borderId="31" xfId="0" applyFont="1" applyFill="1" applyBorder="1" applyAlignment="1" applyProtection="1">
      <alignment horizontal="left" vertical="top" wrapText="1"/>
    </xf>
    <xf numFmtId="0" fontId="0" fillId="9" borderId="31" xfId="0" applyFill="1" applyBorder="1" applyAlignment="1" applyProtection="1">
      <alignment horizontal="left" wrapText="1"/>
    </xf>
    <xf numFmtId="0" fontId="0" fillId="9" borderId="32" xfId="0" applyFill="1" applyBorder="1" applyAlignment="1" applyProtection="1">
      <alignment horizontal="left" wrapText="1"/>
    </xf>
    <xf numFmtId="0" fontId="40" fillId="5" borderId="31" xfId="0" applyFont="1" applyFill="1" applyBorder="1" applyProtection="1"/>
    <xf numFmtId="0" fontId="40" fillId="5" borderId="32" xfId="0" applyFont="1" applyFill="1" applyBorder="1" applyProtection="1"/>
    <xf numFmtId="0" fontId="17" fillId="5" borderId="0" xfId="0" applyFont="1" applyFill="1" applyBorder="1" applyAlignment="1" applyProtection="1">
      <alignment horizontal="left" vertical="top" wrapText="1"/>
    </xf>
    <xf numFmtId="0" fontId="7" fillId="5" borderId="29" xfId="0" applyFont="1" applyFill="1" applyBorder="1" applyAlignment="1" applyProtection="1">
      <alignment horizontal="left" vertical="top" wrapText="1"/>
    </xf>
    <xf numFmtId="0" fontId="7" fillId="5" borderId="19" xfId="0" applyFont="1" applyFill="1" applyBorder="1" applyAlignment="1" applyProtection="1">
      <alignment horizontal="left" vertical="top" wrapText="1"/>
    </xf>
    <xf numFmtId="0" fontId="8" fillId="5" borderId="16" xfId="0" applyFont="1" applyFill="1" applyBorder="1" applyAlignment="1" applyProtection="1">
      <alignment horizontal="right" vertical="top"/>
    </xf>
    <xf numFmtId="0" fontId="7" fillId="5" borderId="35" xfId="0" applyFont="1" applyFill="1" applyBorder="1" applyAlignment="1" applyProtection="1">
      <alignment horizontal="left" vertical="top" wrapText="1"/>
    </xf>
    <xf numFmtId="0" fontId="7" fillId="5" borderId="0" xfId="0" applyFont="1" applyFill="1" applyBorder="1" applyAlignment="1" applyProtection="1">
      <alignment horizontal="left" vertical="top" wrapText="1"/>
    </xf>
    <xf numFmtId="0" fontId="7" fillId="5" borderId="7" xfId="0" applyFont="1" applyFill="1" applyBorder="1" applyAlignment="1" applyProtection="1">
      <alignment horizontal="left" vertical="top" wrapText="1"/>
    </xf>
    <xf numFmtId="0" fontId="8" fillId="5" borderId="21" xfId="0" applyFont="1" applyFill="1" applyBorder="1" applyAlignment="1" applyProtection="1">
      <alignment horizontal="right" vertical="top"/>
    </xf>
    <xf numFmtId="0" fontId="7" fillId="5" borderId="36" xfId="0" applyFont="1" applyFill="1" applyBorder="1" applyAlignment="1" applyProtection="1">
      <alignment horizontal="left" vertical="top" wrapText="1"/>
    </xf>
    <xf numFmtId="0" fontId="7" fillId="5" borderId="37" xfId="0" applyFont="1" applyFill="1" applyBorder="1" applyAlignment="1" applyProtection="1">
      <alignment horizontal="left" vertical="top" wrapText="1"/>
    </xf>
    <xf numFmtId="0" fontId="15" fillId="7" borderId="23" xfId="0" applyFont="1" applyFill="1" applyBorder="1" applyAlignment="1" applyProtection="1">
      <alignment horizontal="right" vertical="top"/>
    </xf>
    <xf numFmtId="165" fontId="47" fillId="5" borderId="0" xfId="0" applyNumberFormat="1" applyFont="1" applyFill="1" applyBorder="1" applyAlignment="1" applyProtection="1">
      <alignment horizontal="left" vertical="top" wrapText="1"/>
    </xf>
    <xf numFmtId="165" fontId="47" fillId="5" borderId="29" xfId="0" applyNumberFormat="1" applyFont="1" applyFill="1" applyBorder="1" applyAlignment="1" applyProtection="1">
      <alignment horizontal="left" vertical="top" wrapText="1"/>
    </xf>
    <xf numFmtId="0" fontId="9" fillId="5" borderId="14" xfId="0" applyFont="1" applyFill="1" applyBorder="1" applyAlignment="1" applyProtection="1">
      <alignment horizontal="left" vertical="center"/>
    </xf>
    <xf numFmtId="165" fontId="40" fillId="5" borderId="29" xfId="0" applyNumberFormat="1" applyFont="1" applyFill="1" applyBorder="1" applyAlignment="1" applyProtection="1">
      <alignment wrapText="1"/>
    </xf>
    <xf numFmtId="165" fontId="40" fillId="5" borderId="3" xfId="0" applyNumberFormat="1" applyFont="1" applyFill="1" applyBorder="1" applyAlignment="1" applyProtection="1">
      <alignment wrapText="1"/>
    </xf>
    <xf numFmtId="165" fontId="40" fillId="5" borderId="4" xfId="0" applyNumberFormat="1" applyFont="1" applyFill="1" applyBorder="1" applyAlignment="1" applyProtection="1">
      <alignment wrapText="1"/>
    </xf>
    <xf numFmtId="0" fontId="15" fillId="7" borderId="25" xfId="0" applyFont="1" applyFill="1" applyBorder="1" applyAlignment="1" applyProtection="1">
      <alignment horizontal="right" vertical="top"/>
    </xf>
    <xf numFmtId="0" fontId="0" fillId="9" borderId="31" xfId="0" applyFill="1" applyBorder="1" applyAlignment="1" applyProtection="1">
      <alignment horizontal="left" vertical="top" wrapText="1"/>
    </xf>
    <xf numFmtId="0" fontId="0" fillId="9" borderId="38" xfId="0" applyFill="1" applyBorder="1" applyAlignment="1" applyProtection="1">
      <alignment horizontal="left" vertical="top" wrapText="1"/>
    </xf>
    <xf numFmtId="0" fontId="0" fillId="9" borderId="32" xfId="0" applyFill="1" applyBorder="1" applyAlignment="1" applyProtection="1">
      <alignment horizontal="left" vertical="top" wrapText="1"/>
    </xf>
    <xf numFmtId="165" fontId="5" fillId="5" borderId="0" xfId="0" applyNumberFormat="1" applyFont="1" applyFill="1" applyBorder="1" applyAlignment="1" applyProtection="1">
      <alignment horizontal="left" vertical="top" wrapText="1"/>
    </xf>
    <xf numFmtId="165" fontId="40" fillId="5" borderId="29" xfId="0" applyNumberFormat="1" applyFont="1" applyFill="1" applyBorder="1" applyAlignment="1" applyProtection="1">
      <alignment vertical="top" wrapText="1"/>
    </xf>
    <xf numFmtId="165" fontId="40" fillId="5" borderId="3" xfId="0" applyNumberFormat="1" applyFont="1" applyFill="1" applyBorder="1" applyAlignment="1" applyProtection="1">
      <alignment vertical="top" wrapText="1"/>
    </xf>
    <xf numFmtId="165" fontId="40" fillId="5" borderId="4" xfId="0" applyNumberFormat="1" applyFont="1" applyFill="1" applyBorder="1" applyAlignment="1" applyProtection="1">
      <alignment vertical="top" wrapText="1"/>
    </xf>
    <xf numFmtId="165" fontId="40" fillId="5" borderId="19" xfId="0" applyNumberFormat="1" applyFont="1" applyFill="1" applyBorder="1" applyAlignment="1" applyProtection="1">
      <alignment wrapText="1"/>
    </xf>
    <xf numFmtId="0" fontId="6" fillId="5" borderId="21" xfId="0" applyFont="1" applyFill="1" applyBorder="1" applyAlignment="1" applyProtection="1">
      <alignment horizontal="right" vertical="top"/>
    </xf>
    <xf numFmtId="165" fontId="5" fillId="5" borderId="36" xfId="0" applyNumberFormat="1" applyFont="1" applyFill="1" applyBorder="1" applyAlignment="1" applyProtection="1">
      <alignment horizontal="left" vertical="top" wrapText="1"/>
    </xf>
    <xf numFmtId="165" fontId="5" fillId="5" borderId="37" xfId="0" applyNumberFormat="1" applyFont="1" applyFill="1" applyBorder="1" applyAlignment="1" applyProtection="1">
      <alignment horizontal="left" vertical="top" wrapText="1"/>
    </xf>
    <xf numFmtId="0" fontId="5" fillId="5" borderId="30" xfId="0" applyFont="1" applyFill="1" applyBorder="1" applyAlignment="1" applyProtection="1">
      <alignment horizontal="right" vertical="center" wrapText="1"/>
    </xf>
    <xf numFmtId="0" fontId="0" fillId="9" borderId="31" xfId="0" applyFill="1" applyBorder="1" applyAlignment="1" applyProtection="1">
      <alignment horizontal="left" vertical="center" wrapText="1"/>
    </xf>
    <xf numFmtId="0" fontId="0" fillId="0" borderId="37" xfId="0" applyBorder="1" applyAlignment="1" applyProtection="1">
      <alignment wrapText="1"/>
    </xf>
    <xf numFmtId="0" fontId="0" fillId="9" borderId="39" xfId="0" applyFont="1" applyFill="1" applyBorder="1" applyAlignment="1" applyProtection="1">
      <alignment horizontal="left" vertical="top" wrapText="1"/>
    </xf>
    <xf numFmtId="0" fontId="15" fillId="7" borderId="40" xfId="0" applyFont="1" applyFill="1" applyBorder="1" applyAlignment="1" applyProtection="1">
      <alignment horizontal="right" vertical="top" wrapText="1"/>
    </xf>
    <xf numFmtId="165" fontId="5" fillId="5" borderId="41" xfId="0" applyNumberFormat="1" applyFont="1" applyFill="1" applyBorder="1" applyAlignment="1" applyProtection="1">
      <alignment horizontal="left" vertical="top" wrapText="1"/>
    </xf>
    <xf numFmtId="0" fontId="24" fillId="2" borderId="42" xfId="0" applyFont="1" applyFill="1" applyBorder="1" applyAlignment="1">
      <alignment horizontal="left" vertical="top"/>
    </xf>
    <xf numFmtId="0" fontId="24" fillId="2" borderId="42" xfId="0" applyFont="1" applyFill="1" applyBorder="1" applyAlignment="1">
      <alignment horizontal="left" vertical="top" wrapText="1"/>
    </xf>
    <xf numFmtId="0" fontId="24" fillId="2" borderId="43" xfId="0" applyFont="1" applyFill="1" applyBorder="1" applyAlignment="1">
      <alignment horizontal="left" vertical="top" wrapText="1"/>
    </xf>
    <xf numFmtId="0" fontId="49" fillId="2" borderId="6" xfId="1" applyFont="1" applyFill="1" applyBorder="1" applyAlignment="1" applyProtection="1">
      <alignment horizontal="left" vertical="center" wrapText="1"/>
    </xf>
    <xf numFmtId="0" fontId="25" fillId="4" borderId="0" xfId="1" applyFont="1" applyFill="1" applyBorder="1" applyAlignment="1" applyProtection="1">
      <alignment horizontal="center"/>
    </xf>
    <xf numFmtId="0" fontId="15" fillId="2" borderId="8" xfId="0" applyFont="1" applyFill="1" applyBorder="1" applyAlignment="1">
      <alignment horizontal="left" vertical="center"/>
    </xf>
    <xf numFmtId="0" fontId="43" fillId="2" borderId="42" xfId="0" applyFont="1" applyFill="1" applyBorder="1"/>
    <xf numFmtId="0" fontId="42" fillId="2" borderId="42" xfId="0" applyFont="1" applyFill="1" applyBorder="1"/>
    <xf numFmtId="0" fontId="26" fillId="2" borderId="8" xfId="0" quotePrefix="1" applyFont="1" applyFill="1" applyBorder="1" applyAlignment="1">
      <alignment horizontal="left" wrapText="1"/>
    </xf>
    <xf numFmtId="0" fontId="50" fillId="4" borderId="0" xfId="0" applyFont="1" applyFill="1"/>
    <xf numFmtId="0" fontId="15" fillId="2" borderId="8" xfId="0" applyFont="1" applyFill="1" applyBorder="1" applyAlignment="1">
      <alignment horizontal="center"/>
    </xf>
    <xf numFmtId="0" fontId="27" fillId="2" borderId="42" xfId="0" applyFont="1" applyFill="1" applyBorder="1" applyAlignment="1">
      <alignment vertical="top"/>
    </xf>
    <xf numFmtId="0" fontId="23" fillId="2" borderId="42" xfId="0" applyFont="1" applyFill="1" applyBorder="1" applyAlignment="1">
      <alignment vertical="top"/>
    </xf>
    <xf numFmtId="0" fontId="22" fillId="6" borderId="8" xfId="0" applyFont="1" applyFill="1" applyBorder="1" applyAlignment="1">
      <alignment vertical="top"/>
    </xf>
    <xf numFmtId="0" fontId="23" fillId="4" borderId="0" xfId="0" applyFont="1" applyFill="1" applyBorder="1" applyAlignment="1">
      <alignment vertical="top"/>
    </xf>
    <xf numFmtId="0" fontId="26" fillId="4" borderId="0" xfId="0" applyFont="1" applyFill="1" applyBorder="1"/>
    <xf numFmtId="0" fontId="26" fillId="2" borderId="8" xfId="0" applyFont="1" applyFill="1" applyBorder="1" applyAlignment="1">
      <alignment horizontal="center"/>
    </xf>
    <xf numFmtId="0" fontId="23" fillId="4" borderId="0" xfId="1" applyFont="1" applyFill="1" applyBorder="1" applyAlignment="1" applyProtection="1">
      <alignment horizontal="center"/>
    </xf>
    <xf numFmtId="0" fontId="26" fillId="5" borderId="7" xfId="0" applyFont="1" applyFill="1" applyBorder="1" applyAlignment="1" applyProtection="1">
      <alignment vertical="top" wrapText="1"/>
    </xf>
    <xf numFmtId="0" fontId="42" fillId="5" borderId="29" xfId="0" applyFont="1" applyFill="1" applyBorder="1" applyAlignment="1" applyProtection="1">
      <alignment vertical="center"/>
    </xf>
    <xf numFmtId="0" fontId="26" fillId="5" borderId="0" xfId="0" applyFont="1" applyFill="1" applyBorder="1" applyAlignment="1" applyProtection="1">
      <alignment horizontal="left" vertical="top"/>
    </xf>
    <xf numFmtId="0" fontId="43" fillId="7" borderId="45" xfId="0" applyFont="1" applyFill="1" applyBorder="1" applyAlignment="1" applyProtection="1">
      <alignment horizontal="left" vertical="top" wrapText="1"/>
    </xf>
    <xf numFmtId="0" fontId="43" fillId="7" borderId="46" xfId="0" applyFont="1" applyFill="1" applyBorder="1" applyAlignment="1" applyProtection="1">
      <alignment horizontal="left" vertical="top" wrapText="1"/>
    </xf>
    <xf numFmtId="0" fontId="26" fillId="5" borderId="0" xfId="0" applyFont="1" applyFill="1" applyBorder="1" applyAlignment="1" applyProtection="1"/>
    <xf numFmtId="0" fontId="26" fillId="5" borderId="0" xfId="0" applyFont="1" applyFill="1" applyBorder="1" applyAlignment="1" applyProtection="1">
      <alignment horizontal="left" vertical="top" wrapText="1"/>
    </xf>
    <xf numFmtId="0" fontId="15" fillId="5" borderId="0" xfId="0" applyFont="1" applyFill="1" applyBorder="1" applyAlignment="1" applyProtection="1">
      <alignment horizontal="left" vertical="top" wrapText="1"/>
    </xf>
    <xf numFmtId="0" fontId="26" fillId="5" borderId="0" xfId="0" applyFont="1" applyFill="1" applyBorder="1" applyAlignment="1" applyProtection="1">
      <alignment horizontal="left" wrapText="1"/>
    </xf>
    <xf numFmtId="0" fontId="43" fillId="7" borderId="47" xfId="0" applyFont="1" applyFill="1" applyBorder="1" applyAlignment="1" applyProtection="1">
      <alignment horizontal="left" vertical="top" wrapText="1"/>
    </xf>
    <xf numFmtId="0" fontId="43" fillId="5" borderId="48" xfId="0" applyFont="1" applyFill="1" applyBorder="1" applyAlignment="1" applyProtection="1">
      <alignment horizontal="left" vertical="top" wrapText="1"/>
    </xf>
    <xf numFmtId="0" fontId="26" fillId="5" borderId="36" xfId="0" applyFont="1" applyFill="1" applyBorder="1" applyAlignment="1" applyProtection="1">
      <alignment vertical="top" wrapText="1"/>
    </xf>
    <xf numFmtId="0" fontId="15" fillId="5" borderId="48" xfId="0" applyFont="1" applyFill="1" applyBorder="1" applyAlignment="1" applyProtection="1">
      <alignment vertical="top"/>
    </xf>
    <xf numFmtId="0" fontId="43" fillId="7" borderId="50" xfId="0" applyFont="1" applyFill="1" applyBorder="1" applyAlignment="1" applyProtection="1">
      <alignment horizontal="left" vertical="top" wrapText="1"/>
    </xf>
    <xf numFmtId="0" fontId="43" fillId="5" borderId="51" xfId="0" quotePrefix="1" applyFont="1" applyFill="1" applyBorder="1" applyAlignment="1" applyProtection="1">
      <alignment vertical="top" wrapText="1"/>
    </xf>
    <xf numFmtId="0" fontId="43" fillId="5" borderId="31" xfId="0" applyFont="1" applyFill="1" applyBorder="1" applyAlignment="1" applyProtection="1">
      <alignment horizontal="left" vertical="top" wrapText="1"/>
    </xf>
    <xf numFmtId="0" fontId="26" fillId="7" borderId="45" xfId="0" applyFont="1" applyFill="1" applyBorder="1" applyAlignment="1" applyProtection="1">
      <alignment horizontal="left" vertical="top" wrapText="1"/>
    </xf>
    <xf numFmtId="0" fontId="43" fillId="5" borderId="0" xfId="0" applyFont="1" applyFill="1" applyProtection="1"/>
    <xf numFmtId="0" fontId="42" fillId="5" borderId="29" xfId="0" applyFont="1" applyFill="1" applyBorder="1" applyProtection="1"/>
    <xf numFmtId="0" fontId="26" fillId="7" borderId="46" xfId="0" applyFont="1" applyFill="1" applyBorder="1" applyAlignment="1" applyProtection="1">
      <alignment horizontal="left" vertical="top" wrapText="1"/>
    </xf>
    <xf numFmtId="0" fontId="23" fillId="5" borderId="0" xfId="0" applyFont="1" applyFill="1" applyBorder="1" applyAlignment="1" applyProtection="1">
      <alignment horizontal="left" vertical="top"/>
    </xf>
    <xf numFmtId="0" fontId="42" fillId="5" borderId="51" xfId="0" applyFont="1" applyFill="1" applyBorder="1" applyAlignment="1" applyProtection="1">
      <alignment vertical="center" wrapText="1"/>
    </xf>
    <xf numFmtId="0" fontId="42" fillId="5" borderId="3" xfId="0" applyFont="1" applyFill="1" applyBorder="1" applyAlignment="1" applyProtection="1">
      <alignment vertical="center" wrapText="1"/>
    </xf>
    <xf numFmtId="0" fontId="43" fillId="7" borderId="55" xfId="0" applyFont="1" applyFill="1" applyBorder="1" applyAlignment="1" applyProtection="1">
      <alignment horizontal="left" vertical="top" wrapText="1"/>
    </xf>
    <xf numFmtId="0" fontId="43" fillId="5" borderId="36" xfId="0" applyFont="1" applyFill="1" applyBorder="1" applyAlignment="1" applyProtection="1">
      <alignment horizontal="left" vertical="top" wrapText="1"/>
    </xf>
    <xf numFmtId="0" fontId="43" fillId="5" borderId="0" xfId="0" applyFont="1" applyFill="1" applyBorder="1" applyAlignment="1" applyProtection="1">
      <alignment wrapText="1"/>
    </xf>
    <xf numFmtId="0" fontId="43" fillId="5" borderId="31" xfId="0" applyFont="1" applyFill="1" applyBorder="1" applyAlignment="1" applyProtection="1">
      <alignment horizontal="left" vertical="center" wrapText="1"/>
    </xf>
    <xf numFmtId="1" fontId="26" fillId="5" borderId="0" xfId="0" applyNumberFormat="1" applyFont="1" applyFill="1" applyBorder="1" applyAlignment="1"/>
    <xf numFmtId="0" fontId="42" fillId="5" borderId="3" xfId="0" applyFont="1" applyFill="1" applyBorder="1" applyAlignment="1">
      <alignment vertical="center"/>
    </xf>
    <xf numFmtId="0" fontId="42" fillId="7" borderId="0" xfId="0" applyFont="1" applyFill="1" applyBorder="1"/>
    <xf numFmtId="0" fontId="43" fillId="7" borderId="0" xfId="0" quotePrefix="1" applyFont="1" applyFill="1" applyBorder="1" applyAlignment="1">
      <alignment wrapText="1"/>
    </xf>
    <xf numFmtId="0" fontId="43" fillId="7" borderId="0" xfId="0" quotePrefix="1" applyFont="1" applyFill="1" applyBorder="1" applyAlignment="1">
      <alignment horizontal="left" wrapText="1"/>
    </xf>
    <xf numFmtId="0" fontId="43" fillId="7" borderId="0" xfId="0" applyFont="1" applyFill="1" applyBorder="1"/>
    <xf numFmtId="0" fontId="15" fillId="7" borderId="0" xfId="0" applyFont="1" applyFill="1" applyBorder="1" applyAlignment="1">
      <alignment vertical="top"/>
    </xf>
    <xf numFmtId="0" fontId="43" fillId="7" borderId="0" xfId="0" applyFont="1" applyFill="1" applyBorder="1" applyAlignment="1">
      <alignment vertical="top"/>
    </xf>
    <xf numFmtId="0" fontId="26" fillId="7" borderId="53" xfId="0" applyFont="1" applyFill="1" applyBorder="1" applyAlignment="1"/>
    <xf numFmtId="0" fontId="26" fillId="7" borderId="41" xfId="0" applyFont="1" applyFill="1" applyBorder="1" applyAlignment="1"/>
    <xf numFmtId="0" fontId="43" fillId="5" borderId="0" xfId="0" applyFont="1" applyFill="1" applyBorder="1" applyAlignment="1"/>
    <xf numFmtId="0" fontId="42" fillId="5" borderId="0" xfId="0" applyFont="1" applyFill="1" applyBorder="1" applyAlignment="1"/>
    <xf numFmtId="0" fontId="23" fillId="5" borderId="31" xfId="0" applyFont="1" applyFill="1" applyBorder="1" applyAlignment="1" applyProtection="1">
      <alignment horizontal="left" vertical="top" wrapText="1"/>
    </xf>
    <xf numFmtId="0" fontId="15" fillId="3" borderId="0" xfId="0" applyFont="1" applyFill="1" applyBorder="1" applyAlignment="1">
      <alignment horizontal="left" vertical="top"/>
    </xf>
    <xf numFmtId="0" fontId="23" fillId="3" borderId="0" xfId="0" applyFont="1" applyFill="1" applyBorder="1" applyAlignment="1">
      <alignment horizontal="right"/>
    </xf>
    <xf numFmtId="0" fontId="50" fillId="3" borderId="0" xfId="0" applyFont="1" applyFill="1" applyBorder="1" applyAlignment="1">
      <alignment horizontal="center"/>
    </xf>
    <xf numFmtId="0" fontId="31" fillId="3" borderId="0" xfId="0" applyFont="1" applyFill="1"/>
    <xf numFmtId="0" fontId="50" fillId="0" borderId="0" xfId="0" applyFont="1"/>
    <xf numFmtId="0" fontId="50" fillId="4" borderId="0" xfId="0" applyFont="1" applyFill="1" applyAlignment="1">
      <alignment horizontal="center"/>
    </xf>
    <xf numFmtId="0" fontId="31" fillId="4" borderId="0" xfId="0" applyFont="1" applyFill="1"/>
    <xf numFmtId="0" fontId="23" fillId="4" borderId="0" xfId="1" quotePrefix="1" applyFont="1" applyFill="1" applyBorder="1" applyAlignment="1" applyProtection="1">
      <alignment horizontal="center"/>
    </xf>
    <xf numFmtId="0" fontId="50" fillId="4" borderId="0" xfId="0" applyFont="1" applyFill="1" applyBorder="1" applyAlignment="1">
      <alignment horizontal="center"/>
    </xf>
    <xf numFmtId="0" fontId="51" fillId="10" borderId="8" xfId="0" applyFont="1" applyFill="1" applyBorder="1" applyAlignment="1">
      <alignment vertical="top" wrapText="1"/>
    </xf>
    <xf numFmtId="0" fontId="51" fillId="10" borderId="11" xfId="0" applyFont="1" applyFill="1" applyBorder="1" applyAlignment="1">
      <alignment vertical="top" wrapText="1"/>
    </xf>
    <xf numFmtId="0" fontId="31" fillId="4" borderId="36" xfId="0" applyFont="1" applyFill="1" applyBorder="1"/>
    <xf numFmtId="0" fontId="31" fillId="4" borderId="31" xfId="0" applyFont="1" applyFill="1" applyBorder="1"/>
    <xf numFmtId="0" fontId="32" fillId="10" borderId="8" xfId="0" applyFont="1" applyFill="1" applyBorder="1" applyAlignment="1">
      <alignment vertical="top" wrapText="1"/>
    </xf>
    <xf numFmtId="0" fontId="52" fillId="10" borderId="8" xfId="0" applyFont="1" applyFill="1" applyBorder="1" applyAlignment="1">
      <alignment vertical="top" wrapText="1"/>
    </xf>
    <xf numFmtId="0" fontId="50" fillId="7" borderId="0" xfId="0" applyFont="1" applyFill="1"/>
    <xf numFmtId="0" fontId="50" fillId="4" borderId="0" xfId="0" applyFont="1" applyFill="1" applyBorder="1"/>
    <xf numFmtId="0" fontId="50" fillId="0" borderId="57" xfId="0" applyFont="1" applyFill="1" applyBorder="1"/>
    <xf numFmtId="0" fontId="27" fillId="5" borderId="8" xfId="1" applyFont="1" applyFill="1" applyBorder="1" applyAlignment="1" applyProtection="1">
      <alignment horizontal="center" vertical="center"/>
    </xf>
    <xf numFmtId="0" fontId="50" fillId="0" borderId="38" xfId="0" applyFont="1" applyFill="1" applyBorder="1"/>
    <xf numFmtId="0" fontId="15" fillId="2" borderId="58" xfId="0" applyFont="1" applyFill="1" applyBorder="1"/>
    <xf numFmtId="0" fontId="15" fillId="2" borderId="35" xfId="0" applyFont="1" applyFill="1" applyBorder="1"/>
    <xf numFmtId="0" fontId="26" fillId="5" borderId="16" xfId="0" applyFont="1" applyFill="1" applyBorder="1" applyAlignment="1">
      <alignment horizontal="center" vertical="center" wrapText="1"/>
    </xf>
    <xf numFmtId="0" fontId="26" fillId="5" borderId="7" xfId="0" applyFont="1" applyFill="1" applyBorder="1" applyAlignment="1">
      <alignment vertical="top" wrapText="1"/>
    </xf>
    <xf numFmtId="49" fontId="34" fillId="5" borderId="16" xfId="0" applyNumberFormat="1" applyFont="1" applyFill="1" applyBorder="1" applyAlignment="1">
      <alignment horizontal="left" vertical="top"/>
    </xf>
    <xf numFmtId="0" fontId="26" fillId="5" borderId="7" xfId="0" applyFont="1" applyFill="1" applyBorder="1" applyAlignment="1">
      <alignment horizontal="left" vertical="top"/>
    </xf>
    <xf numFmtId="0" fontId="15" fillId="5" borderId="24" xfId="0" applyFont="1" applyFill="1" applyBorder="1" applyAlignment="1">
      <alignment horizontal="right" vertical="top"/>
    </xf>
    <xf numFmtId="0" fontId="15" fillId="5" borderId="40" xfId="0" applyFont="1" applyFill="1" applyBorder="1" applyAlignment="1">
      <alignment horizontal="right" vertical="top"/>
    </xf>
    <xf numFmtId="0" fontId="15" fillId="5" borderId="23" xfId="0" applyFont="1" applyFill="1" applyBorder="1" applyAlignment="1">
      <alignment horizontal="right" vertical="top"/>
    </xf>
    <xf numFmtId="49" fontId="34" fillId="9" borderId="16" xfId="0" applyNumberFormat="1" applyFont="1" applyFill="1" applyBorder="1" applyAlignment="1">
      <alignment horizontal="left" vertical="top"/>
    </xf>
    <xf numFmtId="49" fontId="34" fillId="5" borderId="21" xfId="0" applyNumberFormat="1" applyFont="1" applyFill="1" applyBorder="1" applyAlignment="1">
      <alignment horizontal="left" vertical="top"/>
    </xf>
    <xf numFmtId="0" fontId="15" fillId="5" borderId="22" xfId="0" applyFont="1" applyFill="1" applyBorder="1" applyAlignment="1">
      <alignment horizontal="right" vertical="top"/>
    </xf>
    <xf numFmtId="0" fontId="15" fillId="5" borderId="25" xfId="0" applyFont="1" applyFill="1" applyBorder="1" applyAlignment="1">
      <alignment horizontal="right" vertical="top"/>
    </xf>
    <xf numFmtId="0" fontId="15" fillId="9" borderId="48" xfId="0" applyFont="1" applyFill="1" applyBorder="1" applyAlignment="1">
      <alignment horizontal="right" vertical="top" wrapText="1"/>
    </xf>
    <xf numFmtId="49" fontId="35" fillId="5" borderId="21" xfId="0" quotePrefix="1" applyNumberFormat="1" applyFont="1" applyFill="1" applyBorder="1" applyAlignment="1">
      <alignment horizontal="right" vertical="top"/>
    </xf>
    <xf numFmtId="49" fontId="35" fillId="5" borderId="26" xfId="0" quotePrefix="1" applyNumberFormat="1" applyFont="1" applyFill="1" applyBorder="1" applyAlignment="1">
      <alignment horizontal="right" vertical="top"/>
    </xf>
    <xf numFmtId="0" fontId="43" fillId="5" borderId="0" xfId="0" applyFont="1" applyFill="1" applyAlignment="1">
      <alignment horizontal="right"/>
    </xf>
    <xf numFmtId="0" fontId="50" fillId="9" borderId="32" xfId="0" applyFont="1" applyFill="1" applyBorder="1" applyAlignment="1">
      <alignment horizontal="left" vertical="top" wrapText="1"/>
    </xf>
    <xf numFmtId="0" fontId="50" fillId="9" borderId="32" xfId="0" applyFont="1" applyFill="1" applyBorder="1" applyAlignment="1">
      <alignment horizontal="left" vertical="center" wrapText="1"/>
    </xf>
    <xf numFmtId="0" fontId="15" fillId="5" borderId="14" xfId="0" applyFont="1" applyFill="1" applyBorder="1" applyAlignment="1">
      <alignment horizontal="left" vertical="center"/>
    </xf>
    <xf numFmtId="0" fontId="15" fillId="11" borderId="40" xfId="0" applyFont="1" applyFill="1" applyBorder="1" applyAlignment="1">
      <alignment horizontal="right" vertical="top"/>
    </xf>
    <xf numFmtId="0" fontId="15" fillId="11" borderId="22" xfId="0" applyFont="1" applyFill="1" applyBorder="1" applyAlignment="1">
      <alignment horizontal="right" vertical="top"/>
    </xf>
    <xf numFmtId="0" fontId="50" fillId="11" borderId="74" xfId="0" applyFont="1" applyFill="1" applyBorder="1" applyAlignment="1">
      <alignment horizontal="left" vertical="top" wrapText="1"/>
    </xf>
    <xf numFmtId="0" fontId="26" fillId="5" borderId="31" xfId="0" applyFont="1" applyFill="1" applyBorder="1" applyAlignment="1">
      <alignment horizontal="right" vertical="top" wrapText="1"/>
    </xf>
    <xf numFmtId="0" fontId="50" fillId="9" borderId="31" xfId="0" applyFont="1" applyFill="1" applyBorder="1" applyAlignment="1">
      <alignment horizontal="left" vertical="top" wrapText="1"/>
    </xf>
    <xf numFmtId="0" fontId="0" fillId="2" borderId="36" xfId="0" applyFill="1" applyBorder="1"/>
    <xf numFmtId="0" fontId="0" fillId="2" borderId="77" xfId="0" applyFill="1" applyBorder="1"/>
    <xf numFmtId="0" fontId="0" fillId="7" borderId="0" xfId="0" applyFill="1" applyBorder="1"/>
    <xf numFmtId="0" fontId="0" fillId="2" borderId="48" xfId="0" applyFill="1" applyBorder="1"/>
    <xf numFmtId="0" fontId="0" fillId="2" borderId="78" xfId="0" applyFill="1" applyBorder="1"/>
    <xf numFmtId="0" fontId="15" fillId="7" borderId="16" xfId="0" applyFont="1" applyFill="1" applyBorder="1" applyAlignment="1">
      <alignment horizontal="right" vertical="top" wrapText="1"/>
    </xf>
    <xf numFmtId="0" fontId="50" fillId="2" borderId="48" xfId="0" applyFont="1" applyFill="1" applyBorder="1"/>
    <xf numFmtId="0" fontId="50" fillId="2" borderId="78" xfId="0" applyFont="1" applyFill="1" applyBorder="1"/>
    <xf numFmtId="0" fontId="50" fillId="2" borderId="36" xfId="0" applyFont="1" applyFill="1" applyBorder="1"/>
    <xf numFmtId="0" fontId="50" fillId="2" borderId="77" xfId="0" applyFont="1" applyFill="1" applyBorder="1"/>
    <xf numFmtId="0" fontId="50" fillId="2" borderId="31" xfId="0" applyFont="1" applyFill="1" applyBorder="1"/>
    <xf numFmtId="0" fontId="50" fillId="2" borderId="38" xfId="0" applyFont="1" applyFill="1" applyBorder="1"/>
    <xf numFmtId="0" fontId="50" fillId="2" borderId="0" xfId="0" applyFont="1" applyFill="1" applyBorder="1"/>
    <xf numFmtId="0" fontId="50" fillId="2" borderId="53" xfId="0" applyFont="1" applyFill="1" applyBorder="1"/>
    <xf numFmtId="0" fontId="43" fillId="0" borderId="36" xfId="0" applyFont="1" applyBorder="1" applyAlignment="1" applyProtection="1">
      <alignment horizontal="left" wrapText="1"/>
    </xf>
    <xf numFmtId="0" fontId="15" fillId="5" borderId="0" xfId="2" applyFont="1" applyFill="1" applyBorder="1" applyAlignment="1">
      <alignment horizontal="left" vertical="top"/>
    </xf>
    <xf numFmtId="0" fontId="43" fillId="5" borderId="0" xfId="0" applyFont="1" applyFill="1" applyBorder="1" applyAlignment="1">
      <alignment horizontal="left" vertical="top"/>
    </xf>
    <xf numFmtId="0" fontId="26" fillId="5" borderId="0" xfId="2" applyFont="1" applyFill="1" applyBorder="1" applyAlignment="1">
      <alignment horizontal="left" vertical="top"/>
    </xf>
    <xf numFmtId="0" fontId="26" fillId="5" borderId="0" xfId="2" quotePrefix="1" applyFont="1" applyFill="1" applyBorder="1" applyAlignment="1">
      <alignment horizontal="left" vertical="top"/>
    </xf>
    <xf numFmtId="0" fontId="50" fillId="5" borderId="58" xfId="0" applyFont="1" applyFill="1" applyBorder="1" applyAlignment="1">
      <alignment horizontal="left" vertical="top"/>
    </xf>
    <xf numFmtId="0" fontId="50" fillId="5" borderId="48" xfId="0" applyFont="1" applyFill="1" applyBorder="1" applyAlignment="1"/>
    <xf numFmtId="0" fontId="15" fillId="5" borderId="35" xfId="0" applyFont="1" applyFill="1" applyBorder="1" applyAlignment="1">
      <alignment horizontal="left" vertical="top"/>
    </xf>
    <xf numFmtId="0" fontId="50" fillId="5" borderId="0" xfId="0" applyFont="1" applyFill="1" applyBorder="1" applyAlignment="1"/>
    <xf numFmtId="0" fontId="15" fillId="5" borderId="35" xfId="0" applyFont="1" applyFill="1" applyBorder="1" applyAlignment="1">
      <alignment horizontal="left"/>
    </xf>
    <xf numFmtId="0" fontId="50" fillId="5" borderId="35" xfId="0" applyFont="1" applyFill="1" applyBorder="1" applyAlignment="1">
      <alignment horizontal="left"/>
    </xf>
    <xf numFmtId="0" fontId="50" fillId="5" borderId="79" xfId="0" applyFont="1" applyFill="1" applyBorder="1" applyAlignment="1">
      <alignment horizontal="left"/>
    </xf>
    <xf numFmtId="0" fontId="50" fillId="5" borderId="36" xfId="0" applyFont="1" applyFill="1" applyBorder="1" applyAlignment="1"/>
    <xf numFmtId="0" fontId="31" fillId="5" borderId="78" xfId="0" applyFont="1" applyFill="1" applyBorder="1"/>
    <xf numFmtId="0" fontId="31" fillId="5" borderId="53" xfId="0" applyFont="1" applyFill="1" applyBorder="1"/>
    <xf numFmtId="0" fontId="31" fillId="5" borderId="77" xfId="0" applyFont="1" applyFill="1" applyBorder="1"/>
    <xf numFmtId="0" fontId="43" fillId="7" borderId="0" xfId="0" quotePrefix="1" applyFont="1" applyFill="1" applyBorder="1" applyAlignment="1">
      <alignment vertical="top" wrapText="1"/>
    </xf>
    <xf numFmtId="0" fontId="43" fillId="5" borderId="6" xfId="0" applyFont="1" applyFill="1" applyBorder="1" applyAlignment="1">
      <alignment horizontal="center"/>
    </xf>
    <xf numFmtId="0" fontId="26" fillId="5" borderId="80" xfId="0" applyFont="1" applyFill="1" applyBorder="1" applyAlignment="1">
      <alignment horizontal="center" vertical="top"/>
    </xf>
    <xf numFmtId="0" fontId="43" fillId="5" borderId="34" xfId="0" applyFont="1" applyFill="1" applyBorder="1" applyAlignment="1">
      <alignment horizontal="centerContinuous" vertical="center"/>
    </xf>
    <xf numFmtId="0" fontId="15" fillId="5" borderId="44" xfId="0" applyFont="1" applyFill="1" applyBorder="1" applyAlignment="1">
      <alignment horizontal="left" vertical="center"/>
    </xf>
    <xf numFmtId="0" fontId="43" fillId="5" borderId="19" xfId="0" applyFont="1" applyFill="1" applyBorder="1"/>
    <xf numFmtId="0" fontId="15" fillId="5" borderId="33" xfId="0" applyFont="1" applyFill="1" applyBorder="1" applyAlignment="1">
      <alignment horizontal="center" vertical="center" wrapText="1"/>
    </xf>
    <xf numFmtId="0" fontId="15" fillId="5" borderId="20" xfId="0" applyFont="1" applyFill="1" applyBorder="1" applyAlignment="1">
      <alignment horizontal="left" vertical="center"/>
    </xf>
    <xf numFmtId="0" fontId="15" fillId="5" borderId="19" xfId="0" applyFont="1" applyFill="1" applyBorder="1" applyAlignment="1">
      <alignment horizontal="left" vertical="center"/>
    </xf>
    <xf numFmtId="0" fontId="25" fillId="9" borderId="0" xfId="1" applyFont="1" applyFill="1" applyBorder="1" applyAlignment="1" applyProtection="1">
      <alignment horizontal="right" vertical="top"/>
    </xf>
    <xf numFmtId="0" fontId="15" fillId="9" borderId="20" xfId="0" applyFont="1" applyFill="1" applyBorder="1" applyAlignment="1">
      <alignment horizontal="left" vertical="center"/>
    </xf>
    <xf numFmtId="0" fontId="15" fillId="9" borderId="19" xfId="0" applyFont="1" applyFill="1" applyBorder="1" applyAlignment="1">
      <alignment horizontal="left" vertical="top"/>
    </xf>
    <xf numFmtId="0" fontId="43" fillId="5" borderId="0" xfId="0" applyFont="1" applyFill="1" applyBorder="1"/>
    <xf numFmtId="0" fontId="43" fillId="9" borderId="7" xfId="0" applyFont="1" applyFill="1" applyBorder="1" applyAlignment="1">
      <alignment horizontal="left" vertical="top"/>
    </xf>
    <xf numFmtId="0" fontId="43" fillId="5" borderId="7" xfId="0" applyFont="1" applyFill="1" applyBorder="1" applyAlignment="1">
      <alignment horizontal="left" vertical="top"/>
    </xf>
    <xf numFmtId="0" fontId="50" fillId="9" borderId="39" xfId="0" applyFont="1" applyFill="1" applyBorder="1" applyAlignment="1">
      <alignment horizontal="left" vertical="top" wrapText="1"/>
    </xf>
    <xf numFmtId="49" fontId="15" fillId="5" borderId="72" xfId="0" applyNumberFormat="1" applyFont="1" applyFill="1" applyBorder="1" applyAlignment="1">
      <alignment horizontal="left" vertical="top" wrapText="1"/>
    </xf>
    <xf numFmtId="49" fontId="15" fillId="5" borderId="60" xfId="0" applyNumberFormat="1" applyFont="1" applyFill="1" applyBorder="1" applyAlignment="1">
      <alignment horizontal="left" vertical="top" wrapText="1"/>
    </xf>
    <xf numFmtId="0" fontId="15" fillId="5" borderId="14" xfId="0" applyFont="1" applyFill="1" applyBorder="1" applyAlignment="1">
      <alignment horizontal="left" vertical="top"/>
    </xf>
    <xf numFmtId="0" fontId="15" fillId="9" borderId="31" xfId="0" applyFont="1" applyFill="1" applyBorder="1" applyAlignment="1">
      <alignment horizontal="right" vertical="center" wrapText="1"/>
    </xf>
    <xf numFmtId="0" fontId="26" fillId="5" borderId="30" xfId="0" applyFont="1" applyFill="1" applyBorder="1" applyAlignment="1" applyProtection="1">
      <alignment horizontal="right" vertical="top" wrapText="1"/>
    </xf>
    <xf numFmtId="0" fontId="15" fillId="11" borderId="25" xfId="0" applyFont="1" applyFill="1" applyBorder="1" applyAlignment="1">
      <alignment horizontal="right" vertical="top"/>
    </xf>
    <xf numFmtId="0" fontId="27" fillId="5" borderId="15" xfId="0" applyFont="1" applyFill="1" applyBorder="1" applyAlignment="1">
      <alignment horizontal="left" vertical="top" wrapText="1"/>
    </xf>
    <xf numFmtId="0" fontId="35" fillId="5" borderId="16" xfId="0" applyFont="1" applyFill="1" applyBorder="1" applyAlignment="1">
      <alignment horizontal="right" vertical="top"/>
    </xf>
    <xf numFmtId="0" fontId="35" fillId="5" borderId="21" xfId="0" applyFont="1" applyFill="1" applyBorder="1" applyAlignment="1">
      <alignment horizontal="right" vertical="top"/>
    </xf>
    <xf numFmtId="0" fontId="50" fillId="9" borderId="38" xfId="0" applyFont="1" applyFill="1" applyBorder="1" applyAlignment="1">
      <alignment horizontal="left" vertical="top" wrapText="1"/>
    </xf>
    <xf numFmtId="0" fontId="15" fillId="9" borderId="29" xfId="0" applyFont="1" applyFill="1" applyBorder="1" applyAlignment="1">
      <alignment horizontal="right" vertical="top"/>
    </xf>
    <xf numFmtId="0" fontId="15" fillId="5" borderId="41" xfId="0" applyFont="1" applyFill="1" applyBorder="1" applyAlignment="1">
      <alignment horizontal="right" vertical="top"/>
    </xf>
    <xf numFmtId="0" fontId="15" fillId="11" borderId="82" xfId="0" applyFont="1" applyFill="1" applyBorder="1" applyAlignment="1">
      <alignment horizontal="right" vertical="top"/>
    </xf>
    <xf numFmtId="0" fontId="15" fillId="11" borderId="23" xfId="0" applyFont="1" applyFill="1" applyBorder="1" applyAlignment="1">
      <alignment horizontal="right" vertical="top"/>
    </xf>
    <xf numFmtId="0" fontId="15" fillId="5" borderId="21" xfId="0" applyFont="1" applyFill="1" applyBorder="1" applyAlignment="1">
      <alignment horizontal="right" vertical="top"/>
    </xf>
    <xf numFmtId="0" fontId="15" fillId="5" borderId="27" xfId="0" applyFont="1" applyFill="1" applyBorder="1" applyAlignment="1">
      <alignment horizontal="right" vertical="top"/>
    </xf>
    <xf numFmtId="0" fontId="26" fillId="6" borderId="8" xfId="0" applyFont="1" applyFill="1" applyBorder="1" applyAlignment="1" applyProtection="1">
      <alignment horizontal="left" vertical="top" wrapText="1"/>
      <protection locked="0"/>
    </xf>
    <xf numFmtId="1" fontId="5" fillId="6" borderId="6" xfId="0" applyNumberFormat="1" applyFont="1" applyFill="1" applyBorder="1" applyAlignment="1" applyProtection="1">
      <alignment horizontal="left" vertical="top"/>
      <protection locked="0"/>
    </xf>
    <xf numFmtId="1" fontId="5" fillId="6" borderId="80" xfId="0" applyNumberFormat="1" applyFont="1" applyFill="1" applyBorder="1" applyAlignment="1" applyProtection="1">
      <alignment horizontal="left" vertical="top"/>
      <protection locked="0"/>
    </xf>
    <xf numFmtId="0" fontId="38" fillId="5" borderId="37" xfId="0" applyFont="1" applyFill="1" applyBorder="1" applyAlignment="1">
      <alignment horizontal="left" vertical="top"/>
    </xf>
    <xf numFmtId="0" fontId="55" fillId="4" borderId="0" xfId="0" applyFont="1" applyFill="1" applyAlignment="1">
      <alignment horizontal="center"/>
    </xf>
    <xf numFmtId="49" fontId="56" fillId="5" borderId="0" xfId="0" applyNumberFormat="1" applyFont="1" applyFill="1" applyBorder="1"/>
    <xf numFmtId="49" fontId="5" fillId="5" borderId="0" xfId="0" applyNumberFormat="1" applyFont="1" applyFill="1" applyBorder="1" applyProtection="1"/>
    <xf numFmtId="49" fontId="5" fillId="9" borderId="0" xfId="0" applyNumberFormat="1" applyFont="1" applyFill="1" applyBorder="1" applyAlignment="1" applyProtection="1">
      <alignment horizontal="left" vertical="top" wrapText="1"/>
    </xf>
    <xf numFmtId="49" fontId="5" fillId="9" borderId="0" xfId="0" applyNumberFormat="1" applyFont="1" applyFill="1" applyBorder="1" applyAlignment="1" applyProtection="1">
      <alignment horizontal="center" vertical="center" wrapText="1"/>
    </xf>
    <xf numFmtId="49" fontId="5" fillId="9" borderId="0" xfId="0" applyNumberFormat="1" applyFont="1" applyFill="1" applyBorder="1" applyAlignment="1" applyProtection="1">
      <alignment horizontal="left" vertical="top"/>
    </xf>
    <xf numFmtId="49" fontId="57" fillId="9" borderId="0" xfId="1" applyNumberFormat="1" applyFont="1" applyFill="1" applyBorder="1" applyAlignment="1" applyProtection="1">
      <alignment horizontal="left" vertical="top"/>
    </xf>
    <xf numFmtId="49" fontId="5" fillId="9" borderId="0" xfId="0" quotePrefix="1" applyNumberFormat="1" applyFont="1" applyFill="1" applyBorder="1" applyAlignment="1" applyProtection="1">
      <alignment horizontal="left" vertical="top"/>
    </xf>
    <xf numFmtId="49" fontId="5" fillId="9" borderId="0" xfId="0" applyNumberFormat="1" applyFont="1" applyFill="1" applyBorder="1" applyProtection="1"/>
    <xf numFmtId="49" fontId="5" fillId="9" borderId="0" xfId="0" applyNumberFormat="1" applyFont="1" applyFill="1" applyBorder="1" applyAlignment="1">
      <alignment horizontal="left" vertical="top"/>
    </xf>
    <xf numFmtId="49" fontId="5" fillId="9" borderId="7" xfId="0" applyNumberFormat="1" applyFont="1" applyFill="1" applyBorder="1" applyAlignment="1">
      <alignment horizontal="left" vertical="top"/>
    </xf>
    <xf numFmtId="49" fontId="5" fillId="9" borderId="0" xfId="0" applyNumberFormat="1" applyFont="1" applyFill="1" applyBorder="1"/>
    <xf numFmtId="49" fontId="5" fillId="9" borderId="0" xfId="0" quotePrefix="1" applyNumberFormat="1" applyFont="1" applyFill="1" applyBorder="1" applyAlignment="1">
      <alignment horizontal="left" vertical="top" wrapText="1"/>
    </xf>
    <xf numFmtId="49" fontId="5" fillId="9" borderId="0" xfId="0" applyNumberFormat="1" applyFont="1" applyFill="1" applyBorder="1" applyAlignment="1">
      <alignment horizontal="center" vertical="center" wrapText="1"/>
    </xf>
    <xf numFmtId="49" fontId="5" fillId="9" borderId="0" xfId="0" applyNumberFormat="1" applyFont="1" applyFill="1" applyBorder="1" applyAlignment="1">
      <alignment horizontal="left" vertical="top" wrapText="1"/>
    </xf>
    <xf numFmtId="49" fontId="5" fillId="9" borderId="0" xfId="0" quotePrefix="1" applyNumberFormat="1" applyFont="1" applyFill="1" applyBorder="1" applyAlignment="1">
      <alignment horizontal="left" vertical="top"/>
    </xf>
    <xf numFmtId="49" fontId="5" fillId="5" borderId="0" xfId="0" applyNumberFormat="1" applyFont="1" applyFill="1"/>
    <xf numFmtId="0" fontId="43" fillId="7" borderId="45" xfId="0" applyFont="1" applyFill="1" applyBorder="1" applyAlignment="1">
      <alignment horizontal="left" vertical="top" wrapText="1"/>
    </xf>
    <xf numFmtId="0" fontId="43" fillId="7" borderId="49" xfId="0" applyFont="1" applyFill="1" applyBorder="1" applyAlignment="1" applyProtection="1">
      <alignment horizontal="left" vertical="top" wrapText="1"/>
    </xf>
    <xf numFmtId="0" fontId="23" fillId="5" borderId="53" xfId="0" applyFont="1" applyFill="1" applyBorder="1" applyAlignment="1" applyProtection="1">
      <alignment wrapText="1"/>
    </xf>
    <xf numFmtId="0" fontId="15" fillId="12" borderId="40" xfId="0" applyFont="1" applyFill="1" applyBorder="1" applyAlignment="1">
      <alignment horizontal="right" vertical="top" wrapText="1"/>
    </xf>
    <xf numFmtId="0" fontId="26" fillId="12" borderId="45" xfId="0" applyFont="1" applyFill="1" applyBorder="1" applyAlignment="1">
      <alignment horizontal="left" vertical="top" wrapText="1"/>
    </xf>
    <xf numFmtId="0" fontId="43" fillId="7" borderId="46" xfId="0" applyFont="1" applyFill="1" applyBorder="1" applyAlignment="1">
      <alignment horizontal="left" vertical="top" wrapText="1"/>
    </xf>
    <xf numFmtId="0" fontId="15" fillId="7" borderId="22" xfId="0" applyFont="1" applyFill="1" applyBorder="1" applyAlignment="1">
      <alignment horizontal="right" vertical="top" wrapText="1"/>
    </xf>
    <xf numFmtId="0" fontId="26" fillId="7" borderId="45" xfId="0" applyFont="1" applyFill="1" applyBorder="1" applyAlignment="1">
      <alignment horizontal="left" vertical="top" wrapText="1"/>
    </xf>
    <xf numFmtId="0" fontId="6" fillId="5" borderId="16" xfId="0" applyFont="1" applyFill="1" applyBorder="1" applyAlignment="1">
      <alignment horizontal="left" vertical="top"/>
    </xf>
    <xf numFmtId="0" fontId="42" fillId="0" borderId="3" xfId="0" applyFont="1" applyBorder="1"/>
    <xf numFmtId="0" fontId="15" fillId="0" borderId="14" xfId="0" applyFont="1" applyBorder="1" applyAlignment="1">
      <alignment horizontal="right" vertical="top"/>
    </xf>
    <xf numFmtId="0" fontId="50" fillId="7" borderId="0" xfId="0" quotePrefix="1" applyFont="1" applyFill="1" applyBorder="1"/>
    <xf numFmtId="0" fontId="43" fillId="5" borderId="58" xfId="0" applyFont="1" applyFill="1" applyBorder="1" applyAlignment="1">
      <alignment vertical="center"/>
    </xf>
    <xf numFmtId="0" fontId="43" fillId="2" borderId="48" xfId="0" applyFont="1" applyFill="1" applyBorder="1"/>
    <xf numFmtId="0" fontId="43" fillId="2" borderId="78" xfId="0" applyFont="1" applyFill="1" applyBorder="1"/>
    <xf numFmtId="0" fontId="43" fillId="5" borderId="35" xfId="0" applyFont="1" applyFill="1" applyBorder="1" applyAlignment="1">
      <alignment vertical="center"/>
    </xf>
    <xf numFmtId="0" fontId="43" fillId="2" borderId="0" xfId="0" applyFont="1" applyFill="1"/>
    <xf numFmtId="0" fontId="43" fillId="2" borderId="53" xfId="0" applyFont="1" applyFill="1" applyBorder="1"/>
    <xf numFmtId="0" fontId="43" fillId="2" borderId="36" xfId="0" applyFont="1" applyFill="1" applyBorder="1"/>
    <xf numFmtId="0" fontId="43" fillId="2" borderId="77" xfId="0" applyFont="1" applyFill="1" applyBorder="1"/>
    <xf numFmtId="0" fontId="43" fillId="5" borderId="35" xfId="0" quotePrefix="1" applyFont="1" applyFill="1" applyBorder="1" applyAlignment="1">
      <alignment horizontal="left" vertical="top"/>
    </xf>
    <xf numFmtId="0" fontId="43" fillId="5" borderId="35" xfId="0" quotePrefix="1" applyFont="1" applyFill="1" applyBorder="1" applyAlignment="1">
      <alignment horizontal="left" vertical="center"/>
    </xf>
    <xf numFmtId="0" fontId="43" fillId="5" borderId="79" xfId="0" quotePrefix="1" applyFont="1" applyFill="1" applyBorder="1" applyAlignment="1">
      <alignment horizontal="left" vertical="center"/>
    </xf>
    <xf numFmtId="49" fontId="40" fillId="5" borderId="0" xfId="0" applyNumberFormat="1" applyFont="1" applyFill="1" applyAlignment="1">
      <alignment horizontal="left" vertical="top"/>
    </xf>
    <xf numFmtId="49" fontId="40" fillId="5" borderId="0" xfId="0" quotePrefix="1" applyNumberFormat="1" applyFont="1" applyFill="1" applyAlignment="1">
      <alignment horizontal="left" vertical="top"/>
    </xf>
    <xf numFmtId="0" fontId="15" fillId="11" borderId="40" xfId="0" applyFont="1" applyFill="1" applyBorder="1" applyAlignment="1">
      <alignment horizontal="right" vertical="top" wrapText="1"/>
    </xf>
    <xf numFmtId="0" fontId="43" fillId="11" borderId="13" xfId="0" applyFont="1" applyFill="1" applyBorder="1" applyAlignment="1">
      <alignment horizontal="left" vertical="top" wrapText="1"/>
    </xf>
    <xf numFmtId="0" fontId="26" fillId="11" borderId="45" xfId="0" applyFont="1" applyFill="1" applyBorder="1" applyAlignment="1">
      <alignment horizontal="left" vertical="top" wrapText="1"/>
    </xf>
    <xf numFmtId="0" fontId="26" fillId="11" borderId="13" xfId="0" applyFont="1" applyFill="1" applyBorder="1" applyAlignment="1">
      <alignment horizontal="left" vertical="top" wrapText="1"/>
    </xf>
    <xf numFmtId="0" fontId="26" fillId="11" borderId="83" xfId="0" applyFont="1" applyFill="1" applyBorder="1" applyAlignment="1">
      <alignment horizontal="left" vertical="top" wrapText="1"/>
    </xf>
    <xf numFmtId="0" fontId="15" fillId="11" borderId="84" xfId="0" applyFont="1" applyFill="1" applyBorder="1" applyAlignment="1">
      <alignment horizontal="right" vertical="top"/>
    </xf>
    <xf numFmtId="0" fontId="15" fillId="11" borderId="85" xfId="0" applyFont="1" applyFill="1" applyBorder="1" applyAlignment="1">
      <alignment vertical="top"/>
    </xf>
    <xf numFmtId="0" fontId="15" fillId="11" borderId="97" xfId="0" applyFont="1" applyFill="1" applyBorder="1" applyAlignment="1">
      <alignment vertical="top"/>
    </xf>
    <xf numFmtId="0" fontId="43" fillId="11" borderId="86" xfId="0" applyFont="1" applyFill="1" applyBorder="1" applyAlignment="1">
      <alignment horizontal="left" vertical="top" wrapText="1"/>
    </xf>
    <xf numFmtId="0" fontId="15" fillId="11" borderId="98" xfId="0" applyFont="1" applyFill="1" applyBorder="1" applyAlignment="1">
      <alignment horizontal="right" vertical="top" wrapText="1"/>
    </xf>
    <xf numFmtId="0" fontId="26" fillId="11" borderId="99" xfId="0" applyFont="1" applyFill="1" applyBorder="1" applyAlignment="1">
      <alignment horizontal="left" vertical="top" wrapText="1"/>
    </xf>
    <xf numFmtId="0" fontId="43" fillId="11" borderId="87" xfId="0" applyFont="1" applyFill="1" applyBorder="1" applyAlignment="1">
      <alignment horizontal="left" vertical="top" wrapText="1"/>
    </xf>
    <xf numFmtId="0" fontId="15" fillId="11" borderId="99" xfId="0" applyFont="1" applyFill="1" applyBorder="1" applyAlignment="1">
      <alignment horizontal="right" vertical="top" wrapText="1"/>
    </xf>
    <xf numFmtId="0" fontId="26" fillId="11" borderId="100" xfId="0" applyFont="1" applyFill="1" applyBorder="1" applyAlignment="1">
      <alignment horizontal="left" vertical="top" wrapText="1"/>
    </xf>
    <xf numFmtId="0" fontId="15" fillId="11" borderId="99" xfId="0" applyFont="1" applyFill="1" applyBorder="1" applyAlignment="1">
      <alignment vertical="top" wrapText="1"/>
    </xf>
    <xf numFmtId="0" fontId="58" fillId="11" borderId="99" xfId="0" applyFont="1" applyFill="1" applyBorder="1"/>
    <xf numFmtId="0" fontId="43" fillId="11" borderId="0" xfId="0" applyFont="1" applyFill="1" applyAlignment="1">
      <alignment vertical="top" wrapText="1"/>
    </xf>
    <xf numFmtId="0" fontId="43" fillId="11" borderId="88" xfId="0" applyFont="1" applyFill="1" applyBorder="1" applyAlignment="1">
      <alignment horizontal="left" vertical="top" wrapText="1"/>
    </xf>
    <xf numFmtId="0" fontId="26" fillId="11" borderId="87" xfId="0" applyFont="1" applyFill="1" applyBorder="1" applyAlignment="1">
      <alignment horizontal="left" vertical="top" wrapText="1"/>
    </xf>
    <xf numFmtId="0" fontId="43" fillId="11" borderId="77" xfId="0" applyFont="1" applyFill="1" applyBorder="1" applyAlignment="1">
      <alignment horizontal="left" vertical="top" wrapText="1"/>
    </xf>
    <xf numFmtId="0" fontId="15" fillId="5" borderId="22" xfId="0" applyFont="1" applyFill="1" applyBorder="1" applyAlignment="1">
      <alignment horizontal="right" vertical="top" wrapText="1"/>
    </xf>
    <xf numFmtId="0" fontId="26" fillId="5" borderId="45" xfId="0" applyFont="1" applyFill="1" applyBorder="1" applyAlignment="1">
      <alignment horizontal="left" vertical="top" wrapText="1"/>
    </xf>
    <xf numFmtId="0" fontId="26" fillId="5" borderId="13" xfId="0" applyFont="1" applyFill="1" applyBorder="1" applyAlignment="1">
      <alignment horizontal="left" vertical="top" wrapText="1"/>
    </xf>
    <xf numFmtId="0" fontId="26" fillId="5" borderId="83" xfId="0" applyFont="1" applyFill="1" applyBorder="1" applyAlignment="1">
      <alignment horizontal="left" vertical="top" wrapText="1"/>
    </xf>
    <xf numFmtId="0" fontId="15" fillId="11" borderId="98" xfId="0" applyFont="1" applyFill="1" applyBorder="1" applyAlignment="1">
      <alignment horizontal="right" vertical="center" wrapText="1"/>
    </xf>
    <xf numFmtId="0" fontId="15" fillId="11" borderId="99" xfId="0" applyFont="1" applyFill="1" applyBorder="1" applyAlignment="1">
      <alignment vertical="center" wrapText="1"/>
    </xf>
    <xf numFmtId="0" fontId="48" fillId="11" borderId="99" xfId="0" applyFont="1" applyFill="1" applyBorder="1"/>
    <xf numFmtId="0" fontId="42" fillId="11" borderId="98" xfId="0" applyFont="1" applyFill="1" applyBorder="1" applyAlignment="1">
      <alignment horizontal="right" vertical="top" wrapText="1"/>
    </xf>
    <xf numFmtId="0" fontId="43" fillId="11" borderId="99" xfId="0" applyFont="1" applyFill="1" applyBorder="1" applyAlignment="1">
      <alignment horizontal="left" vertical="top" wrapText="1"/>
    </xf>
    <xf numFmtId="0" fontId="42" fillId="11" borderId="99" xfId="0" applyFont="1" applyFill="1" applyBorder="1" applyAlignment="1">
      <alignment horizontal="right" vertical="top" wrapText="1"/>
    </xf>
    <xf numFmtId="0" fontId="43" fillId="11" borderId="100" xfId="0" applyFont="1" applyFill="1" applyBorder="1" applyAlignment="1">
      <alignment horizontal="left" vertical="top" wrapText="1"/>
    </xf>
    <xf numFmtId="0" fontId="15" fillId="11" borderId="92" xfId="0" applyFont="1" applyFill="1" applyBorder="1" applyAlignment="1">
      <alignment horizontal="right" vertical="top"/>
    </xf>
    <xf numFmtId="0" fontId="15" fillId="11" borderId="89" xfId="0" applyFont="1" applyFill="1" applyBorder="1" applyAlignment="1">
      <alignment horizontal="right" vertical="top"/>
    </xf>
    <xf numFmtId="0" fontId="43" fillId="11" borderId="91" xfId="0" applyFont="1" applyFill="1" applyBorder="1" applyAlignment="1">
      <alignment horizontal="left" vertical="center" wrapText="1"/>
    </xf>
    <xf numFmtId="0" fontId="15" fillId="11" borderId="95" xfId="0" applyFont="1" applyFill="1" applyBorder="1" applyAlignment="1">
      <alignment horizontal="right" vertical="top"/>
    </xf>
    <xf numFmtId="0" fontId="15" fillId="5" borderId="89" xfId="0" applyFont="1" applyFill="1" applyBorder="1" applyAlignment="1">
      <alignment horizontal="right" vertical="top"/>
    </xf>
    <xf numFmtId="0" fontId="43" fillId="5" borderId="91" xfId="0" applyFont="1" applyFill="1" applyBorder="1" applyAlignment="1">
      <alignment horizontal="left" vertical="center" wrapText="1"/>
    </xf>
    <xf numFmtId="0" fontId="15" fillId="5" borderId="93" xfId="0" applyFont="1" applyFill="1" applyBorder="1" applyAlignment="1">
      <alignment horizontal="right" vertical="top"/>
    </xf>
    <xf numFmtId="0" fontId="43" fillId="5" borderId="94" xfId="0" applyFont="1" applyFill="1" applyBorder="1" applyAlignment="1">
      <alignment horizontal="left" vertical="center" wrapText="1"/>
    </xf>
    <xf numFmtId="0" fontId="43" fillId="5" borderId="108" xfId="0" applyFont="1" applyFill="1" applyBorder="1" applyAlignment="1">
      <alignment horizontal="right" vertical="top"/>
    </xf>
    <xf numFmtId="0" fontId="54" fillId="11" borderId="71" xfId="0" applyFont="1" applyFill="1" applyBorder="1" applyAlignment="1">
      <alignment vertical="top" wrapText="1"/>
    </xf>
    <xf numFmtId="0" fontId="43" fillId="11" borderId="113" xfId="0" applyFont="1" applyFill="1" applyBorder="1" applyAlignment="1">
      <alignment horizontal="left" vertical="top" wrapText="1"/>
    </xf>
    <xf numFmtId="0" fontId="43" fillId="11" borderId="114" xfId="0" applyFont="1" applyFill="1" applyBorder="1" applyAlignment="1">
      <alignment horizontal="left" vertical="top" wrapText="1"/>
    </xf>
    <xf numFmtId="0" fontId="26" fillId="11" borderId="119" xfId="0" applyFont="1" applyFill="1" applyBorder="1" applyAlignment="1">
      <alignment vertical="top" wrapText="1"/>
    </xf>
    <xf numFmtId="0" fontId="43" fillId="11" borderId="36" xfId="0" applyFont="1" applyFill="1" applyBorder="1" applyAlignment="1">
      <alignment horizontal="left" vertical="top" wrapText="1"/>
    </xf>
    <xf numFmtId="0" fontId="43" fillId="5" borderId="32" xfId="0" applyFont="1" applyFill="1" applyBorder="1" applyAlignment="1">
      <alignment horizontal="left" vertical="top" wrapText="1"/>
    </xf>
    <xf numFmtId="0" fontId="43" fillId="11" borderId="120" xfId="0" applyFont="1" applyFill="1" applyBorder="1" applyAlignment="1">
      <alignment horizontal="left" vertical="top" wrapText="1"/>
    </xf>
    <xf numFmtId="0" fontId="26" fillId="11" borderId="120" xfId="0" applyFont="1" applyFill="1" applyBorder="1" applyAlignment="1">
      <alignment vertical="top" wrapText="1"/>
    </xf>
    <xf numFmtId="0" fontId="26" fillId="11" borderId="120" xfId="0" applyFont="1" applyFill="1" applyBorder="1" applyAlignment="1">
      <alignment horizontal="left" vertical="top" wrapText="1"/>
    </xf>
    <xf numFmtId="0" fontId="43" fillId="11" borderId="122" xfId="0" applyFont="1" applyFill="1" applyBorder="1" applyAlignment="1">
      <alignment horizontal="left" vertical="top" wrapText="1"/>
    </xf>
    <xf numFmtId="0" fontId="43" fillId="5" borderId="53" xfId="0" applyFont="1" applyFill="1" applyBorder="1" applyAlignment="1">
      <alignment horizontal="left" vertical="top" wrapText="1"/>
    </xf>
    <xf numFmtId="0" fontId="43" fillId="11" borderId="91" xfId="0" applyFont="1" applyFill="1" applyBorder="1" applyAlignment="1">
      <alignment horizontal="left" vertical="top" wrapText="1"/>
    </xf>
    <xf numFmtId="0" fontId="43" fillId="11" borderId="96" xfId="0" applyFont="1" applyFill="1" applyBorder="1" applyAlignment="1">
      <alignment horizontal="left" vertical="top" wrapText="1"/>
    </xf>
    <xf numFmtId="0" fontId="43" fillId="11" borderId="90" xfId="0" applyFont="1" applyFill="1" applyBorder="1" applyAlignment="1">
      <alignment horizontal="left" vertical="top" wrapText="1"/>
    </xf>
    <xf numFmtId="0" fontId="43" fillId="5" borderId="91" xfId="0" applyFont="1" applyFill="1" applyBorder="1" applyAlignment="1">
      <alignment horizontal="left" vertical="top" wrapText="1"/>
    </xf>
    <xf numFmtId="0" fontId="59" fillId="11" borderId="71" xfId="0" applyFont="1" applyFill="1" applyBorder="1" applyAlignment="1">
      <alignment horizontal="left" vertical="top" wrapText="1"/>
    </xf>
    <xf numFmtId="1" fontId="5" fillId="5" borderId="3" xfId="0" applyNumberFormat="1" applyFont="1" applyFill="1" applyBorder="1" applyAlignment="1"/>
    <xf numFmtId="164" fontId="12" fillId="5" borderId="3" xfId="0" applyNumberFormat="1" applyFont="1" applyFill="1" applyBorder="1" applyAlignment="1">
      <alignment horizontal="center" vertical="top"/>
    </xf>
    <xf numFmtId="0" fontId="5" fillId="5" borderId="3" xfId="0" applyFont="1" applyFill="1" applyBorder="1" applyAlignment="1"/>
    <xf numFmtId="0" fontId="40" fillId="5" borderId="3" xfId="0" applyFont="1" applyFill="1" applyBorder="1"/>
    <xf numFmtId="0" fontId="40" fillId="5" borderId="4" xfId="0" applyFont="1" applyFill="1" applyBorder="1"/>
    <xf numFmtId="0" fontId="40" fillId="5" borderId="0" xfId="0" applyFont="1" applyFill="1" applyBorder="1"/>
    <xf numFmtId="0" fontId="50" fillId="2" borderId="0" xfId="0" applyFont="1" applyFill="1"/>
    <xf numFmtId="0" fontId="23" fillId="5" borderId="36" xfId="0" applyFont="1" applyFill="1" applyBorder="1" applyAlignment="1" applyProtection="1">
      <alignment wrapText="1"/>
    </xf>
    <xf numFmtId="0" fontId="43" fillId="7" borderId="115" xfId="0" applyFont="1" applyFill="1" applyBorder="1" applyAlignment="1">
      <alignment horizontal="left" vertical="top" wrapText="1"/>
    </xf>
    <xf numFmtId="0" fontId="26" fillId="7" borderId="45" xfId="0" applyFont="1" applyFill="1" applyBorder="1" applyAlignment="1">
      <alignment vertical="top" wrapText="1"/>
    </xf>
    <xf numFmtId="0" fontId="26" fillId="7" borderId="115" xfId="0" applyFont="1" applyFill="1" applyBorder="1" applyAlignment="1">
      <alignment horizontal="left" vertical="top" wrapText="1"/>
    </xf>
    <xf numFmtId="0" fontId="43" fillId="7" borderId="55" xfId="0" applyFont="1" applyFill="1" applyBorder="1" applyAlignment="1">
      <alignment horizontal="left" vertical="top" wrapText="1"/>
    </xf>
    <xf numFmtId="0" fontId="42" fillId="7" borderId="25" xfId="0" applyFont="1" applyFill="1" applyBorder="1" applyAlignment="1">
      <alignment horizontal="right" vertical="top" wrapText="1"/>
    </xf>
    <xf numFmtId="0" fontId="43" fillId="7" borderId="124" xfId="0" applyFont="1" applyFill="1" applyBorder="1" applyAlignment="1">
      <alignment horizontal="left" vertical="top" wrapText="1"/>
    </xf>
    <xf numFmtId="0" fontId="42" fillId="7" borderId="124" xfId="0" applyFont="1" applyFill="1" applyBorder="1" applyAlignment="1">
      <alignment horizontal="right" vertical="top" wrapText="1"/>
    </xf>
    <xf numFmtId="0" fontId="43" fillId="7" borderId="40" xfId="0" applyFont="1" applyFill="1" applyBorder="1" applyAlignment="1">
      <alignment horizontal="left" vertical="top" wrapText="1"/>
    </xf>
    <xf numFmtId="0" fontId="15" fillId="7" borderId="25" xfId="0" applyFont="1" applyFill="1" applyBorder="1" applyAlignment="1">
      <alignment horizontal="right" vertical="top" wrapText="1"/>
    </xf>
    <xf numFmtId="0" fontId="15" fillId="7" borderId="124" xfId="0" applyFont="1" applyFill="1" applyBorder="1" applyAlignment="1">
      <alignment vertical="top" wrapText="1"/>
    </xf>
    <xf numFmtId="0" fontId="58" fillId="7" borderId="40" xfId="0" applyFont="1" applyFill="1" applyBorder="1"/>
    <xf numFmtId="0" fontId="26" fillId="7" borderId="124" xfId="0" applyFont="1" applyFill="1" applyBorder="1" applyAlignment="1">
      <alignment horizontal="left" vertical="top" wrapText="1"/>
    </xf>
    <xf numFmtId="0" fontId="15" fillId="7" borderId="124" xfId="0" applyFont="1" applyFill="1" applyBorder="1" applyAlignment="1">
      <alignment horizontal="right" vertical="top" wrapText="1"/>
    </xf>
    <xf numFmtId="0" fontId="26" fillId="7" borderId="125" xfId="0" applyFont="1" applyFill="1" applyBorder="1" applyAlignment="1">
      <alignment horizontal="left" vertical="top" wrapText="1"/>
    </xf>
    <xf numFmtId="0" fontId="15" fillId="7" borderId="124" xfId="0" applyFont="1" applyFill="1" applyBorder="1" applyAlignment="1">
      <alignment vertical="center" wrapText="1"/>
    </xf>
    <xf numFmtId="0" fontId="48" fillId="7" borderId="40" xfId="0" applyFont="1" applyFill="1" applyBorder="1"/>
    <xf numFmtId="0" fontId="15" fillId="7" borderId="40" xfId="0" applyFont="1" applyFill="1" applyBorder="1" applyAlignment="1">
      <alignment horizontal="right" vertical="top" wrapText="1"/>
    </xf>
    <xf numFmtId="0" fontId="23" fillId="5" borderId="36" xfId="0" applyFont="1" applyFill="1" applyBorder="1" applyAlignment="1" applyProtection="1">
      <alignment vertical="top" wrapText="1"/>
    </xf>
    <xf numFmtId="0" fontId="42" fillId="0" borderId="3" xfId="0" applyFont="1" applyBorder="1" applyAlignment="1">
      <alignment wrapText="1"/>
    </xf>
    <xf numFmtId="0" fontId="15" fillId="7" borderId="24" xfId="0" applyFont="1" applyFill="1" applyBorder="1" applyAlignment="1" applyProtection="1">
      <alignment horizontal="right" vertical="top"/>
    </xf>
    <xf numFmtId="0" fontId="15" fillId="7" borderId="24" xfId="0" applyFont="1" applyFill="1" applyBorder="1" applyAlignment="1">
      <alignment horizontal="right" vertical="top"/>
    </xf>
    <xf numFmtId="0" fontId="43" fillId="7" borderId="47" xfId="0" applyFont="1" applyFill="1" applyBorder="1" applyAlignment="1">
      <alignment horizontal="left" vertical="center" wrapText="1"/>
    </xf>
    <xf numFmtId="0" fontId="15" fillId="7" borderId="22" xfId="0" applyFont="1" applyFill="1" applyBorder="1" applyAlignment="1">
      <alignment horizontal="right" vertical="top"/>
    </xf>
    <xf numFmtId="0" fontId="43" fillId="7" borderId="45" xfId="0" applyFont="1" applyFill="1" applyBorder="1" applyAlignment="1">
      <alignment horizontal="left" vertical="center" wrapText="1"/>
    </xf>
    <xf numFmtId="0" fontId="15" fillId="7" borderId="23" xfId="0" applyFont="1" applyFill="1" applyBorder="1" applyAlignment="1">
      <alignment horizontal="right" vertical="top"/>
    </xf>
    <xf numFmtId="0" fontId="15" fillId="7" borderId="126" xfId="0" applyFont="1" applyFill="1" applyBorder="1" applyAlignment="1">
      <alignment horizontal="right" vertical="top"/>
    </xf>
    <xf numFmtId="0" fontId="43" fillId="7" borderId="127" xfId="0" applyFont="1" applyFill="1" applyBorder="1" applyAlignment="1">
      <alignment horizontal="left" vertical="center" wrapText="1"/>
    </xf>
    <xf numFmtId="0" fontId="26" fillId="7" borderId="47" xfId="0" applyFont="1" applyFill="1" applyBorder="1" applyAlignment="1" applyProtection="1">
      <alignment horizontal="left" vertical="top" wrapText="1"/>
    </xf>
    <xf numFmtId="0" fontId="43" fillId="7" borderId="115" xfId="0" applyFont="1" applyFill="1" applyBorder="1" applyAlignment="1">
      <alignment vertical="top" wrapText="1"/>
    </xf>
    <xf numFmtId="0" fontId="15" fillId="12" borderId="22" xfId="0" applyFont="1" applyFill="1" applyBorder="1" applyAlignment="1">
      <alignment horizontal="right" vertical="top" wrapText="1"/>
    </xf>
    <xf numFmtId="0" fontId="43" fillId="12" borderId="45" xfId="0" applyFont="1" applyFill="1" applyBorder="1" applyAlignment="1">
      <alignment horizontal="left" vertical="top" wrapText="1"/>
    </xf>
    <xf numFmtId="0" fontId="15" fillId="7" borderId="82" xfId="0" applyFont="1" applyFill="1" applyBorder="1" applyAlignment="1" applyProtection="1">
      <alignment horizontal="right" vertical="top" wrapText="1"/>
    </xf>
    <xf numFmtId="0" fontId="15" fillId="12" borderId="25" xfId="0" applyFont="1" applyFill="1" applyBorder="1" applyAlignment="1">
      <alignment horizontal="right" vertical="top" wrapText="1"/>
    </xf>
    <xf numFmtId="0" fontId="15" fillId="12" borderId="124" xfId="0" applyFont="1" applyFill="1" applyBorder="1" applyAlignment="1">
      <alignment horizontal="right" vertical="top" wrapText="1"/>
    </xf>
    <xf numFmtId="0" fontId="15" fillId="7" borderId="25" xfId="0" applyFont="1" applyFill="1" applyBorder="1" applyAlignment="1">
      <alignment horizontal="right" vertical="top"/>
    </xf>
    <xf numFmtId="0" fontId="15" fillId="7" borderId="124" xfId="0" applyFont="1" applyFill="1" applyBorder="1" applyAlignment="1">
      <alignment vertical="top"/>
    </xf>
    <xf numFmtId="0" fontId="15" fillId="7" borderId="40" xfId="0" applyFont="1" applyFill="1" applyBorder="1" applyAlignment="1">
      <alignment vertical="top"/>
    </xf>
    <xf numFmtId="0" fontId="26" fillId="7" borderId="40" xfId="0" applyFont="1" applyFill="1" applyBorder="1" applyAlignment="1">
      <alignment horizontal="left" vertical="top" wrapText="1"/>
    </xf>
    <xf numFmtId="0" fontId="15" fillId="5" borderId="26" xfId="0" applyFont="1" applyFill="1" applyBorder="1" applyAlignment="1" applyProtection="1">
      <alignment horizontal="right" vertical="top" wrapText="1"/>
    </xf>
    <xf numFmtId="49" fontId="35" fillId="5" borderId="16" xfId="0" quotePrefix="1" applyNumberFormat="1" applyFont="1" applyFill="1" applyBorder="1" applyAlignment="1" applyProtection="1">
      <alignment horizontal="right" vertical="top"/>
    </xf>
    <xf numFmtId="0" fontId="15" fillId="5" borderId="20" xfId="0" applyFont="1" applyFill="1" applyBorder="1" applyAlignment="1" applyProtection="1">
      <alignment horizontal="left" vertical="center"/>
    </xf>
    <xf numFmtId="49" fontId="34" fillId="5" borderId="16" xfId="0" applyNumberFormat="1" applyFont="1" applyFill="1" applyBorder="1" applyAlignment="1" applyProtection="1">
      <alignment horizontal="left" vertical="top"/>
    </xf>
    <xf numFmtId="49" fontId="34" fillId="5" borderId="21" xfId="0" applyNumberFormat="1" applyFont="1" applyFill="1" applyBorder="1" applyAlignment="1" applyProtection="1">
      <alignment horizontal="left" vertical="top"/>
    </xf>
    <xf numFmtId="0" fontId="51" fillId="5" borderId="36" xfId="0" applyFont="1" applyFill="1" applyBorder="1" applyAlignment="1" applyProtection="1">
      <alignment horizontal="left" vertical="top"/>
    </xf>
    <xf numFmtId="0" fontId="51" fillId="5" borderId="0" xfId="0" applyFont="1" applyFill="1" applyBorder="1" applyAlignment="1" applyProtection="1">
      <alignment vertical="top" wrapText="1"/>
    </xf>
    <xf numFmtId="0" fontId="43" fillId="5" borderId="24" xfId="0" applyFont="1" applyFill="1" applyBorder="1" applyAlignment="1" applyProtection="1">
      <alignment horizontal="right" vertical="top"/>
    </xf>
    <xf numFmtId="0" fontId="26" fillId="6" borderId="62" xfId="0" applyFont="1" applyFill="1" applyBorder="1" applyAlignment="1" applyProtection="1">
      <alignment horizontal="left" vertical="top"/>
      <protection locked="0"/>
    </xf>
    <xf numFmtId="0" fontId="43" fillId="5" borderId="22" xfId="0" applyFont="1" applyFill="1" applyBorder="1" applyAlignment="1" applyProtection="1">
      <alignment horizontal="right" vertical="top"/>
    </xf>
    <xf numFmtId="0" fontId="26" fillId="6" borderId="63" xfId="0" applyFont="1" applyFill="1" applyBorder="1" applyAlignment="1" applyProtection="1">
      <alignment horizontal="left" vertical="top"/>
      <protection locked="0"/>
    </xf>
    <xf numFmtId="0" fontId="43" fillId="5" borderId="23" xfId="0" applyFont="1" applyFill="1" applyBorder="1" applyAlignment="1" applyProtection="1">
      <alignment horizontal="right" vertical="top"/>
    </xf>
    <xf numFmtId="0" fontId="42" fillId="5" borderId="19" xfId="0" applyFont="1" applyFill="1" applyBorder="1" applyProtection="1"/>
    <xf numFmtId="0" fontId="60" fillId="9" borderId="0" xfId="0" applyFont="1" applyFill="1" applyBorder="1" applyAlignment="1" applyProtection="1">
      <alignment horizontal="left" vertical="center" wrapText="1"/>
    </xf>
    <xf numFmtId="0" fontId="42" fillId="5" borderId="0" xfId="0" applyFont="1" applyFill="1" applyAlignment="1">
      <alignment horizontal="center" vertical="top"/>
    </xf>
    <xf numFmtId="0" fontId="43" fillId="2" borderId="57" xfId="0" applyFont="1" applyFill="1" applyBorder="1"/>
    <xf numFmtId="0" fontId="48" fillId="2" borderId="0" xfId="0" applyFont="1" applyFill="1" applyBorder="1"/>
    <xf numFmtId="0" fontId="48" fillId="2" borderId="53" xfId="0" applyFont="1" applyFill="1" applyBorder="1"/>
    <xf numFmtId="0" fontId="43" fillId="2" borderId="35" xfId="0" quotePrefix="1" applyFont="1" applyFill="1" applyBorder="1"/>
    <xf numFmtId="0" fontId="43" fillId="2" borderId="35" xfId="0" applyFont="1" applyFill="1" applyBorder="1"/>
    <xf numFmtId="0" fontId="26" fillId="2" borderId="35" xfId="0" applyFont="1" applyFill="1" applyBorder="1"/>
    <xf numFmtId="0" fontId="48" fillId="2" borderId="36" xfId="0" applyFont="1" applyFill="1" applyBorder="1"/>
    <xf numFmtId="0" fontId="48" fillId="2" borderId="77" xfId="0" applyFont="1" applyFill="1" applyBorder="1"/>
    <xf numFmtId="0" fontId="43" fillId="2" borderId="58" xfId="0" applyFont="1" applyFill="1" applyBorder="1"/>
    <xf numFmtId="0" fontId="43" fillId="2" borderId="79" xfId="0" applyFont="1" applyFill="1" applyBorder="1"/>
    <xf numFmtId="0" fontId="43" fillId="2" borderId="43" xfId="0" applyFont="1" applyFill="1" applyBorder="1"/>
    <xf numFmtId="9" fontId="43" fillId="2" borderId="43" xfId="0" applyNumberFormat="1" applyFont="1" applyFill="1" applyBorder="1" applyAlignment="1">
      <alignment horizontal="left"/>
    </xf>
    <xf numFmtId="0" fontId="43" fillId="2" borderId="8" xfId="0" applyFont="1" applyFill="1" applyBorder="1"/>
    <xf numFmtId="9" fontId="43" fillId="2" borderId="8" xfId="0" applyNumberFormat="1" applyFont="1" applyFill="1" applyBorder="1" applyAlignment="1">
      <alignment horizontal="left"/>
    </xf>
    <xf numFmtId="166" fontId="43" fillId="2" borderId="8" xfId="0" applyNumberFormat="1" applyFont="1" applyFill="1" applyBorder="1" applyAlignment="1">
      <alignment horizontal="left"/>
    </xf>
    <xf numFmtId="0" fontId="43" fillId="2" borderId="8" xfId="0" applyFont="1" applyFill="1" applyBorder="1" applyAlignment="1">
      <alignment horizontal="left"/>
    </xf>
    <xf numFmtId="0" fontId="42" fillId="2" borderId="8" xfId="0" applyFont="1" applyFill="1" applyBorder="1"/>
    <xf numFmtId="0" fontId="26" fillId="2" borderId="79" xfId="0" applyFont="1" applyFill="1" applyBorder="1"/>
    <xf numFmtId="0" fontId="23" fillId="2" borderId="58" xfId="0" applyFont="1" applyFill="1" applyBorder="1"/>
    <xf numFmtId="0" fontId="23" fillId="2" borderId="57" xfId="0" applyFont="1" applyFill="1" applyBorder="1"/>
    <xf numFmtId="0" fontId="42" fillId="2" borderId="57" xfId="0" applyFont="1" applyFill="1" applyBorder="1"/>
    <xf numFmtId="0" fontId="43" fillId="2" borderId="31" xfId="0" applyFont="1" applyFill="1" applyBorder="1"/>
    <xf numFmtId="0" fontId="43" fillId="2" borderId="38" xfId="0" applyFont="1" applyFill="1" applyBorder="1"/>
    <xf numFmtId="0" fontId="42" fillId="5" borderId="57" xfId="0" applyFont="1" applyFill="1" applyBorder="1"/>
    <xf numFmtId="0" fontId="43" fillId="5" borderId="31" xfId="0" applyFont="1" applyFill="1" applyBorder="1"/>
    <xf numFmtId="0" fontId="43" fillId="5" borderId="38" xfId="0" applyFont="1" applyFill="1" applyBorder="1"/>
    <xf numFmtId="0" fontId="43" fillId="7" borderId="12" xfId="0" applyFont="1" applyFill="1" applyBorder="1" applyAlignment="1">
      <alignment horizontal="left" vertical="top" wrapText="1"/>
    </xf>
    <xf numFmtId="0" fontId="48" fillId="5" borderId="35" xfId="0" applyFont="1" applyFill="1" applyBorder="1"/>
    <xf numFmtId="0" fontId="48" fillId="5" borderId="0" xfId="0" applyFont="1" applyFill="1" applyAlignment="1">
      <alignment horizontal="center"/>
    </xf>
    <xf numFmtId="0" fontId="48" fillId="5" borderId="53" xfId="0" applyFont="1" applyFill="1" applyBorder="1"/>
    <xf numFmtId="0" fontId="48" fillId="5" borderId="79" xfId="0" applyFont="1" applyFill="1" applyBorder="1"/>
    <xf numFmtId="0" fontId="48" fillId="5" borderId="36" xfId="0" applyFont="1" applyFill="1" applyBorder="1" applyAlignment="1">
      <alignment horizontal="center"/>
    </xf>
    <xf numFmtId="0" fontId="48" fillId="5" borderId="77" xfId="0" applyFont="1" applyFill="1" applyBorder="1"/>
    <xf numFmtId="0" fontId="49" fillId="0" borderId="8" xfId="0" applyFont="1" applyBorder="1" applyAlignment="1">
      <alignment horizontal="center"/>
    </xf>
    <xf numFmtId="0" fontId="15" fillId="2" borderId="79" xfId="0" applyFont="1" applyFill="1" applyBorder="1"/>
    <xf numFmtId="0" fontId="50" fillId="5" borderId="0" xfId="0" applyFont="1" applyFill="1" applyBorder="1"/>
    <xf numFmtId="0" fontId="43" fillId="5" borderId="53" xfId="0" applyFont="1" applyFill="1" applyBorder="1"/>
    <xf numFmtId="0" fontId="50" fillId="5" borderId="53" xfId="0" applyFont="1" applyFill="1" applyBorder="1"/>
    <xf numFmtId="0" fontId="43" fillId="5" borderId="42" xfId="0" quotePrefix="1" applyFont="1" applyFill="1" applyBorder="1" applyAlignment="1">
      <alignment vertical="center" wrapText="1"/>
    </xf>
    <xf numFmtId="0" fontId="6" fillId="5" borderId="33" xfId="0" applyFont="1" applyFill="1" applyBorder="1" applyAlignment="1">
      <alignment horizontal="left" vertical="top"/>
    </xf>
    <xf numFmtId="0" fontId="6" fillId="5" borderId="33" xfId="0" applyFont="1" applyFill="1" applyBorder="1" applyAlignment="1" applyProtection="1">
      <alignment horizontal="right" vertical="top"/>
    </xf>
    <xf numFmtId="0" fontId="6" fillId="5" borderId="29" xfId="0" applyFont="1" applyFill="1" applyBorder="1" applyAlignment="1" applyProtection="1">
      <alignment horizontal="right" vertical="top"/>
    </xf>
    <xf numFmtId="0" fontId="6" fillId="5" borderId="41" xfId="0" applyFont="1" applyFill="1" applyBorder="1" applyAlignment="1" applyProtection="1">
      <alignment horizontal="right" vertical="top"/>
    </xf>
    <xf numFmtId="0" fontId="11" fillId="5" borderId="33" xfId="1" applyFont="1" applyFill="1" applyBorder="1" applyAlignment="1" applyProtection="1">
      <alignment horizontal="right" vertical="top"/>
    </xf>
    <xf numFmtId="0" fontId="0" fillId="0" borderId="36" xfId="0" applyBorder="1"/>
    <xf numFmtId="0" fontId="45" fillId="5" borderId="29" xfId="0" applyFont="1" applyFill="1" applyBorder="1" applyAlignment="1" applyProtection="1">
      <alignment horizontal="left" vertical="top" wrapText="1"/>
    </xf>
    <xf numFmtId="0" fontId="45" fillId="5" borderId="4" xfId="0" applyFont="1" applyFill="1" applyBorder="1" applyAlignment="1" applyProtection="1">
      <alignment horizontal="left" vertical="top" wrapText="1"/>
    </xf>
    <xf numFmtId="0" fontId="0" fillId="0" borderId="0" xfId="0" applyBorder="1"/>
    <xf numFmtId="0" fontId="15" fillId="5" borderId="0" xfId="2" applyFont="1" applyFill="1" applyAlignment="1">
      <alignment horizontal="left" vertical="top"/>
    </xf>
    <xf numFmtId="0" fontId="26" fillId="5" borderId="0" xfId="2" applyFont="1" applyFill="1" applyAlignment="1">
      <alignment horizontal="left" vertical="top"/>
    </xf>
    <xf numFmtId="0" fontId="43" fillId="5" borderId="0" xfId="0" applyFont="1" applyFill="1" applyAlignment="1">
      <alignment horizontal="left" vertical="top"/>
    </xf>
    <xf numFmtId="0" fontId="43" fillId="5" borderId="0" xfId="0" applyFont="1" applyFill="1" applyAlignment="1">
      <alignment horizontal="left"/>
    </xf>
    <xf numFmtId="0" fontId="45" fillId="5" borderId="0" xfId="0" applyFont="1" applyFill="1" applyBorder="1" applyAlignment="1" applyProtection="1">
      <alignment horizontal="left" vertical="top" wrapText="1"/>
    </xf>
    <xf numFmtId="0" fontId="26" fillId="5" borderId="0" xfId="4" applyFont="1" applyFill="1" applyAlignment="1">
      <alignment horizontal="left" vertical="top"/>
    </xf>
    <xf numFmtId="0" fontId="26" fillId="5" borderId="0" xfId="0" applyFont="1" applyFill="1" applyAlignment="1">
      <alignment horizontal="left" vertical="top"/>
    </xf>
    <xf numFmtId="0" fontId="15" fillId="5" borderId="0" xfId="0" applyFont="1" applyFill="1" applyAlignment="1">
      <alignment horizontal="left" vertical="center"/>
    </xf>
    <xf numFmtId="0" fontId="53" fillId="5" borderId="7" xfId="0" applyFont="1" applyFill="1" applyBorder="1" applyAlignment="1">
      <alignment horizontal="left" vertical="top"/>
    </xf>
    <xf numFmtId="0" fontId="53" fillId="5" borderId="44" xfId="0" applyFont="1" applyFill="1" applyBorder="1" applyAlignment="1">
      <alignment horizontal="left" vertical="top"/>
    </xf>
    <xf numFmtId="0" fontId="43" fillId="11" borderId="107" xfId="0" applyFont="1" applyFill="1" applyBorder="1" applyAlignment="1">
      <alignment horizontal="right" vertical="top"/>
    </xf>
    <xf numFmtId="0" fontId="26" fillId="11" borderId="110" xfId="0" applyFont="1" applyFill="1" applyBorder="1" applyAlignment="1" applyProtection="1">
      <alignment horizontal="left" vertical="top"/>
      <protection locked="0"/>
    </xf>
    <xf numFmtId="0" fontId="53" fillId="11" borderId="104" xfId="0" applyFont="1" applyFill="1" applyBorder="1" applyAlignment="1">
      <alignment horizontal="left" vertical="top"/>
    </xf>
    <xf numFmtId="0" fontId="26" fillId="0" borderId="111" xfId="0" applyFont="1" applyBorder="1" applyAlignment="1" applyProtection="1">
      <alignment horizontal="left" vertical="top"/>
      <protection locked="0"/>
    </xf>
    <xf numFmtId="0" fontId="53" fillId="5" borderId="105" xfId="0" applyFont="1" applyFill="1" applyBorder="1" applyAlignment="1">
      <alignment horizontal="left" vertical="top"/>
    </xf>
    <xf numFmtId="0" fontId="43" fillId="11" borderId="108" xfId="0" applyFont="1" applyFill="1" applyBorder="1" applyAlignment="1">
      <alignment horizontal="right" vertical="top"/>
    </xf>
    <xf numFmtId="0" fontId="26" fillId="11" borderId="111" xfId="0" applyFont="1" applyFill="1" applyBorder="1" applyAlignment="1" applyProtection="1">
      <alignment horizontal="left" vertical="top"/>
      <protection locked="0"/>
    </xf>
    <xf numFmtId="0" fontId="53" fillId="11" borderId="105" xfId="0" applyFont="1" applyFill="1" applyBorder="1" applyAlignment="1">
      <alignment horizontal="left" vertical="top"/>
    </xf>
    <xf numFmtId="0" fontId="43" fillId="11" borderId="109" xfId="0" applyFont="1" applyFill="1" applyBorder="1" applyAlignment="1">
      <alignment horizontal="right" vertical="top"/>
    </xf>
    <xf numFmtId="0" fontId="26" fillId="11" borderId="112" xfId="0" applyFont="1" applyFill="1" applyBorder="1" applyAlignment="1" applyProtection="1">
      <alignment horizontal="left" vertical="top"/>
      <protection locked="0"/>
    </xf>
    <xf numFmtId="0" fontId="53" fillId="11" borderId="106" xfId="0" applyFont="1" applyFill="1" applyBorder="1" applyAlignment="1">
      <alignment horizontal="left" vertical="top"/>
    </xf>
    <xf numFmtId="0" fontId="43" fillId="5" borderId="0" xfId="0" applyFont="1" applyFill="1" applyAlignment="1">
      <alignment vertical="top" wrapText="1"/>
    </xf>
    <xf numFmtId="0" fontId="53" fillId="5" borderId="59" xfId="0" applyFont="1" applyFill="1" applyBorder="1" applyAlignment="1">
      <alignment horizontal="left" vertical="top"/>
    </xf>
    <xf numFmtId="0" fontId="43" fillId="0" borderId="13" xfId="0" applyFont="1" applyBorder="1" applyAlignment="1">
      <alignment horizontal="left" vertical="top" wrapText="1"/>
    </xf>
    <xf numFmtId="0" fontId="53" fillId="5" borderId="44" xfId="4" applyFont="1" applyFill="1" applyBorder="1" applyAlignment="1">
      <alignment horizontal="left" vertical="top" wrapText="1"/>
    </xf>
    <xf numFmtId="0" fontId="53" fillId="5" borderId="60" xfId="4" applyFont="1" applyFill="1" applyBorder="1" applyAlignment="1">
      <alignment horizontal="left" vertical="top" wrapText="1"/>
    </xf>
    <xf numFmtId="0" fontId="43" fillId="11" borderId="45" xfId="0" applyFont="1" applyFill="1" applyBorder="1" applyAlignment="1">
      <alignment horizontal="left" vertical="top" wrapText="1"/>
    </xf>
    <xf numFmtId="0" fontId="53" fillId="11" borderId="61" xfId="4" applyFont="1" applyFill="1" applyBorder="1" applyAlignment="1">
      <alignment horizontal="left" vertical="top" wrapText="1"/>
    </xf>
    <xf numFmtId="0" fontId="43" fillId="0" borderId="46" xfId="0" applyFont="1" applyBorder="1" applyAlignment="1">
      <alignment horizontal="left" vertical="top" wrapText="1"/>
    </xf>
    <xf numFmtId="0" fontId="26" fillId="9" borderId="0" xfId="0" applyFont="1" applyFill="1"/>
    <xf numFmtId="0" fontId="43" fillId="9" borderId="7" xfId="0" applyFont="1" applyFill="1" applyBorder="1"/>
    <xf numFmtId="49" fontId="26" fillId="5" borderId="0" xfId="0" applyNumberFormat="1" applyFont="1" applyFill="1" applyAlignment="1">
      <alignment horizontal="left" vertical="top" wrapText="1"/>
    </xf>
    <xf numFmtId="0" fontId="37" fillId="5" borderId="0" xfId="0" applyFont="1" applyFill="1"/>
    <xf numFmtId="0" fontId="30" fillId="5" borderId="0" xfId="0" applyFont="1" applyFill="1" applyAlignment="1">
      <alignment horizontal="right" wrapText="1"/>
    </xf>
    <xf numFmtId="0" fontId="42" fillId="9" borderId="19" xfId="0" applyFont="1" applyFill="1" applyBorder="1" applyAlignment="1">
      <alignment vertical="center"/>
    </xf>
    <xf numFmtId="0" fontId="15" fillId="5" borderId="0" xfId="0" applyFont="1" applyFill="1" applyAlignment="1">
      <alignment horizontal="left" vertical="top"/>
    </xf>
    <xf numFmtId="0" fontId="37" fillId="5" borderId="0" xfId="0" applyFont="1" applyFill="1" applyAlignment="1">
      <alignment vertical="top"/>
    </xf>
    <xf numFmtId="0" fontId="26" fillId="5" borderId="0" xfId="0" applyFont="1" applyFill="1"/>
    <xf numFmtId="0" fontId="26" fillId="9" borderId="7" xfId="0" applyFont="1" applyFill="1" applyBorder="1" applyAlignment="1">
      <alignment horizontal="left" vertical="top" wrapText="1"/>
    </xf>
    <xf numFmtId="0" fontId="43" fillId="5" borderId="0" xfId="0" applyFont="1" applyFill="1" applyAlignment="1">
      <alignment vertical="top"/>
    </xf>
    <xf numFmtId="0" fontId="37" fillId="5" borderId="0" xfId="0" applyFont="1" applyFill="1" applyAlignment="1">
      <alignment horizontal="right"/>
    </xf>
    <xf numFmtId="0" fontId="15" fillId="9" borderId="7" xfId="0" applyFont="1" applyFill="1" applyBorder="1" applyAlignment="1">
      <alignment horizontal="left" vertical="top" wrapText="1"/>
    </xf>
    <xf numFmtId="0" fontId="26" fillId="9" borderId="7" xfId="0" applyFont="1" applyFill="1" applyBorder="1" applyAlignment="1">
      <alignment horizontal="left" wrapText="1"/>
    </xf>
    <xf numFmtId="0" fontId="43" fillId="0" borderId="37" xfId="0" applyFont="1" applyBorder="1" applyAlignment="1">
      <alignment horizontal="left" wrapText="1"/>
    </xf>
    <xf numFmtId="0" fontId="43" fillId="11" borderId="62" xfId="0" applyFont="1" applyFill="1" applyBorder="1" applyAlignment="1">
      <alignment horizontal="left" vertical="top" wrapText="1"/>
    </xf>
    <xf numFmtId="0" fontId="53" fillId="11" borderId="39" xfId="4" applyFont="1" applyFill="1" applyBorder="1" applyAlignment="1">
      <alignment horizontal="left" vertical="top" wrapText="1"/>
    </xf>
    <xf numFmtId="0" fontId="43" fillId="0" borderId="63" xfId="0" applyFont="1" applyBorder="1" applyAlignment="1">
      <alignment horizontal="left" vertical="top" wrapText="1"/>
    </xf>
    <xf numFmtId="0" fontId="53" fillId="5" borderId="69" xfId="4" applyFont="1" applyFill="1" applyBorder="1" applyAlignment="1">
      <alignment horizontal="left" vertical="top" wrapText="1"/>
    </xf>
    <xf numFmtId="0" fontId="43" fillId="11" borderId="64" xfId="0" applyFont="1" applyFill="1" applyBorder="1" applyAlignment="1">
      <alignment horizontal="left" vertical="top" wrapText="1"/>
    </xf>
    <xf numFmtId="0" fontId="53" fillId="11" borderId="7" xfId="4" applyFont="1" applyFill="1" applyBorder="1" applyAlignment="1">
      <alignment horizontal="left" vertical="top" wrapText="1"/>
    </xf>
    <xf numFmtId="0" fontId="43" fillId="0" borderId="65" xfId="0" applyFont="1" applyBorder="1" applyAlignment="1">
      <alignment horizontal="left" vertical="top" wrapText="1"/>
    </xf>
    <xf numFmtId="0" fontId="53" fillId="5" borderId="81" xfId="4" applyFont="1" applyFill="1" applyBorder="1" applyAlignment="1">
      <alignment horizontal="left" vertical="top" wrapText="1"/>
    </xf>
    <xf numFmtId="0" fontId="23" fillId="9" borderId="39" xfId="0" applyFont="1" applyFill="1" applyBorder="1" applyAlignment="1">
      <alignment horizontal="left" vertical="top" wrapText="1"/>
    </xf>
    <xf numFmtId="0" fontId="26" fillId="0" borderId="36" xfId="0" applyFont="1" applyBorder="1" applyAlignment="1">
      <alignment vertical="top" wrapText="1"/>
    </xf>
    <xf numFmtId="0" fontId="53" fillId="5" borderId="71" xfId="0" applyFont="1" applyFill="1" applyBorder="1" applyAlignment="1">
      <alignment horizontal="left" vertical="top"/>
    </xf>
    <xf numFmtId="0" fontId="43" fillId="11" borderId="49" xfId="0" applyFont="1" applyFill="1" applyBorder="1" applyAlignment="1">
      <alignment horizontal="left" vertical="top" wrapText="1"/>
    </xf>
    <xf numFmtId="0" fontId="15" fillId="9" borderId="48" xfId="0" applyFont="1" applyFill="1" applyBorder="1" applyAlignment="1">
      <alignment vertical="top"/>
    </xf>
    <xf numFmtId="0" fontId="43" fillId="0" borderId="66" xfId="0" applyFont="1" applyBorder="1" applyAlignment="1">
      <alignment horizontal="left" vertical="top" wrapText="1"/>
    </xf>
    <xf numFmtId="0" fontId="53" fillId="5" borderId="80" xfId="4" applyFont="1" applyFill="1" applyBorder="1" applyAlignment="1">
      <alignment horizontal="left" vertical="top" wrapText="1"/>
    </xf>
    <xf numFmtId="0" fontId="26" fillId="5" borderId="34" xfId="0" applyFont="1" applyFill="1" applyBorder="1" applyAlignment="1">
      <alignment horizontal="left" vertical="top" wrapText="1"/>
    </xf>
    <xf numFmtId="0" fontId="53" fillId="5" borderId="34" xfId="4" applyFont="1" applyFill="1" applyBorder="1" applyAlignment="1">
      <alignment horizontal="left" vertical="top" wrapText="1"/>
    </xf>
    <xf numFmtId="0" fontId="43" fillId="0" borderId="51" xfId="0" quotePrefix="1" applyFont="1" applyBorder="1" applyAlignment="1">
      <alignment vertical="top" wrapText="1"/>
    </xf>
    <xf numFmtId="0" fontId="53" fillId="5" borderId="70" xfId="0" applyFont="1" applyFill="1" applyBorder="1" applyAlignment="1">
      <alignment horizontal="left" vertical="top"/>
    </xf>
    <xf numFmtId="0" fontId="43" fillId="0" borderId="45" xfId="0" applyFont="1" applyBorder="1" applyAlignment="1">
      <alignment horizontal="left" vertical="top" wrapText="1"/>
    </xf>
    <xf numFmtId="0" fontId="53" fillId="5" borderId="61" xfId="4" applyFont="1" applyFill="1" applyBorder="1" applyAlignment="1">
      <alignment horizontal="left" vertical="top" wrapText="1"/>
    </xf>
    <xf numFmtId="0" fontId="53" fillId="11" borderId="37" xfId="4" applyFont="1" applyFill="1" applyBorder="1" applyAlignment="1">
      <alignment horizontal="left" vertical="top" wrapText="1"/>
    </xf>
    <xf numFmtId="0" fontId="43" fillId="9" borderId="31" xfId="0" applyFont="1" applyFill="1" applyBorder="1" applyAlignment="1">
      <alignment horizontal="left" vertical="top" wrapText="1"/>
    </xf>
    <xf numFmtId="0" fontId="43" fillId="0" borderId="67" xfId="0" applyFont="1" applyBorder="1" applyAlignment="1">
      <alignment horizontal="left" vertical="top" wrapText="1"/>
    </xf>
    <xf numFmtId="0" fontId="53" fillId="5" borderId="32" xfId="4" applyFont="1" applyFill="1" applyBorder="1" applyAlignment="1">
      <alignment horizontal="left" vertical="top" wrapText="1"/>
    </xf>
    <xf numFmtId="0" fontId="26" fillId="5" borderId="30" xfId="0" applyFont="1" applyFill="1" applyBorder="1" applyAlignment="1">
      <alignment horizontal="right" vertical="top" wrapText="1"/>
    </xf>
    <xf numFmtId="0" fontId="43" fillId="11" borderId="52" xfId="0" applyFont="1" applyFill="1" applyBorder="1" applyAlignment="1">
      <alignment horizontal="left" vertical="top" wrapText="1"/>
    </xf>
    <xf numFmtId="0" fontId="53" fillId="11" borderId="68" xfId="4" applyFont="1" applyFill="1" applyBorder="1" applyAlignment="1">
      <alignment horizontal="left" vertical="top" wrapText="1"/>
    </xf>
    <xf numFmtId="0" fontId="15" fillId="0" borderId="23" xfId="0" applyFont="1" applyBorder="1" applyAlignment="1">
      <alignment horizontal="right" vertical="top"/>
    </xf>
    <xf numFmtId="0" fontId="15" fillId="5" borderId="0" xfId="0" applyFont="1" applyFill="1" applyAlignment="1">
      <alignment horizontal="right" vertical="top"/>
    </xf>
    <xf numFmtId="0" fontId="43" fillId="0" borderId="0" xfId="0" applyFont="1"/>
    <xf numFmtId="0" fontId="27" fillId="5" borderId="0" xfId="0" applyFont="1" applyFill="1" applyAlignment="1">
      <alignment horizontal="left" vertical="top" wrapText="1"/>
    </xf>
    <xf numFmtId="0" fontId="42" fillId="9" borderId="29" xfId="0" applyFont="1" applyFill="1" applyBorder="1"/>
    <xf numFmtId="0" fontId="30" fillId="5" borderId="0" xfId="0" applyFont="1" applyFill="1" applyAlignment="1">
      <alignment horizontal="left" vertical="top" wrapText="1"/>
    </xf>
    <xf numFmtId="0" fontId="23" fillId="9" borderId="53" xfId="0" applyFont="1" applyFill="1" applyBorder="1" applyAlignment="1">
      <alignment wrapText="1"/>
    </xf>
    <xf numFmtId="0" fontId="23" fillId="9" borderId="36" xfId="0" applyFont="1" applyFill="1" applyBorder="1" applyAlignment="1">
      <alignment vertical="top"/>
    </xf>
    <xf numFmtId="0" fontId="43" fillId="11" borderId="47" xfId="0" applyFont="1" applyFill="1" applyBorder="1" applyAlignment="1">
      <alignment horizontal="left" vertical="top" wrapText="1"/>
    </xf>
    <xf numFmtId="0" fontId="61" fillId="11" borderId="71" xfId="0" applyFont="1" applyFill="1" applyBorder="1" applyAlignment="1">
      <alignment vertical="top" wrapText="1"/>
    </xf>
    <xf numFmtId="0" fontId="53" fillId="11" borderId="72" xfId="4" applyFont="1" applyFill="1" applyBorder="1" applyAlignment="1">
      <alignment horizontal="left" vertical="top" wrapText="1"/>
    </xf>
    <xf numFmtId="0" fontId="53" fillId="11" borderId="118" xfId="4" applyFont="1" applyFill="1" applyBorder="1" applyAlignment="1">
      <alignment horizontal="left" vertical="top" wrapText="1"/>
    </xf>
    <xf numFmtId="0" fontId="41" fillId="11" borderId="61" xfId="0" applyFont="1" applyFill="1" applyBorder="1" applyAlignment="1">
      <alignment vertical="top" wrapText="1"/>
    </xf>
    <xf numFmtId="0" fontId="15" fillId="0" borderId="22" xfId="0" applyFont="1" applyBorder="1" applyAlignment="1">
      <alignment horizontal="right" vertical="top"/>
    </xf>
    <xf numFmtId="0" fontId="53" fillId="0" borderId="61" xfId="4" applyFont="1" applyBorder="1" applyAlignment="1">
      <alignment horizontal="left" vertical="top" wrapText="1"/>
    </xf>
    <xf numFmtId="0" fontId="53" fillId="5" borderId="59" xfId="4" quotePrefix="1" applyFont="1" applyFill="1" applyBorder="1" applyAlignment="1">
      <alignment horizontal="left" vertical="top" wrapText="1"/>
    </xf>
    <xf numFmtId="0" fontId="26" fillId="0" borderId="0" xfId="0" applyFont="1" applyAlignment="1">
      <alignment horizontal="left" vertical="top"/>
    </xf>
    <xf numFmtId="0" fontId="53" fillId="5" borderId="7" xfId="4" quotePrefix="1" applyFont="1" applyFill="1" applyBorder="1" applyAlignment="1">
      <alignment horizontal="left" vertical="top" wrapText="1"/>
    </xf>
    <xf numFmtId="0" fontId="42" fillId="0" borderId="51" xfId="0" applyFont="1" applyBorder="1" applyAlignment="1">
      <alignment vertical="center" wrapText="1"/>
    </xf>
    <xf numFmtId="0" fontId="53" fillId="5" borderId="70" xfId="4" applyFont="1" applyFill="1" applyBorder="1" applyAlignment="1">
      <alignment horizontal="left" vertical="top" wrapText="1"/>
    </xf>
    <xf numFmtId="0" fontId="53" fillId="0" borderId="61" xfId="4" quotePrefix="1" applyFont="1" applyBorder="1" applyAlignment="1">
      <alignment horizontal="left" vertical="top" wrapText="1"/>
    </xf>
    <xf numFmtId="0" fontId="43" fillId="0" borderId="54" xfId="0" applyFont="1" applyBorder="1" applyAlignment="1">
      <alignment horizontal="left" vertical="top" wrapText="1"/>
    </xf>
    <xf numFmtId="0" fontId="53" fillId="11" borderId="116" xfId="4" applyFont="1" applyFill="1" applyBorder="1" applyAlignment="1">
      <alignment horizontal="left" vertical="top" wrapText="1"/>
    </xf>
    <xf numFmtId="0" fontId="53" fillId="11" borderId="102" xfId="4" applyFont="1" applyFill="1" applyBorder="1" applyAlignment="1">
      <alignment horizontal="left" vertical="top" wrapText="1"/>
    </xf>
    <xf numFmtId="0" fontId="43" fillId="11" borderId="115" xfId="0" applyFont="1" applyFill="1" applyBorder="1" applyAlignment="1">
      <alignment horizontal="left" vertical="top" wrapText="1"/>
    </xf>
    <xf numFmtId="0" fontId="53" fillId="11" borderId="117" xfId="4" applyFont="1" applyFill="1" applyBorder="1" applyAlignment="1">
      <alignment horizontal="left" vertical="top" wrapText="1"/>
    </xf>
    <xf numFmtId="0" fontId="53" fillId="11" borderId="101" xfId="4" applyFont="1" applyFill="1" applyBorder="1" applyAlignment="1">
      <alignment horizontal="left" vertical="top" wrapText="1"/>
    </xf>
    <xf numFmtId="0" fontId="43" fillId="0" borderId="62" xfId="0" applyFont="1" applyBorder="1" applyAlignment="1">
      <alignment horizontal="left" vertical="top" wrapText="1"/>
    </xf>
    <xf numFmtId="0" fontId="53" fillId="0" borderId="39" xfId="4" applyFont="1" applyBorder="1" applyAlignment="1">
      <alignment horizontal="left" vertical="top" wrapText="1"/>
    </xf>
    <xf numFmtId="0" fontId="53" fillId="9" borderId="59" xfId="4" applyFont="1" applyFill="1" applyBorder="1" applyAlignment="1">
      <alignment horizontal="left" vertical="top" wrapText="1"/>
    </xf>
    <xf numFmtId="0" fontId="15" fillId="9" borderId="0" xfId="0" applyFont="1" applyFill="1" applyAlignment="1">
      <alignment horizontal="right" vertical="top"/>
    </xf>
    <xf numFmtId="0" fontId="23" fillId="9" borderId="0" xfId="0" applyFont="1" applyFill="1" applyAlignment="1">
      <alignment horizontal="left" vertical="top"/>
    </xf>
    <xf numFmtId="0" fontId="53" fillId="9" borderId="7" xfId="4" applyFont="1" applyFill="1" applyBorder="1" applyAlignment="1">
      <alignment horizontal="left" vertical="top" wrapText="1"/>
    </xf>
    <xf numFmtId="0" fontId="15" fillId="0" borderId="40" xfId="0" applyFont="1" applyBorder="1" applyAlignment="1">
      <alignment horizontal="right" vertical="top"/>
    </xf>
    <xf numFmtId="0" fontId="43" fillId="0" borderId="123" xfId="0" applyFont="1" applyBorder="1" applyAlignment="1">
      <alignment horizontal="left" vertical="top" wrapText="1"/>
    </xf>
    <xf numFmtId="0" fontId="43" fillId="11" borderId="121" xfId="0" applyFont="1" applyFill="1" applyBorder="1" applyAlignment="1">
      <alignment horizontal="left" vertical="top" wrapText="1"/>
    </xf>
    <xf numFmtId="0" fontId="43" fillId="0" borderId="31" xfId="0" applyFont="1" applyBorder="1" applyAlignment="1">
      <alignment horizontal="left" vertical="top" wrapText="1"/>
    </xf>
    <xf numFmtId="0" fontId="43" fillId="0" borderId="76" xfId="0" applyFont="1" applyBorder="1" applyAlignment="1">
      <alignment horizontal="left" vertical="top" wrapText="1"/>
    </xf>
    <xf numFmtId="0" fontId="26" fillId="9" borderId="0" xfId="0" applyFont="1" applyFill="1" applyAlignment="1">
      <alignment horizontal="left" vertical="top" wrapText="1"/>
    </xf>
    <xf numFmtId="0" fontId="53" fillId="0" borderId="7" xfId="4" applyFont="1" applyBorder="1" applyAlignment="1">
      <alignment horizontal="left" vertical="top" wrapText="1"/>
    </xf>
    <xf numFmtId="0" fontId="42" fillId="0" borderId="3" xfId="0" applyFont="1" applyBorder="1" applyAlignment="1">
      <alignment vertical="top" wrapText="1"/>
    </xf>
    <xf numFmtId="0" fontId="53" fillId="9" borderId="19" xfId="4" quotePrefix="1" applyFont="1" applyFill="1" applyBorder="1" applyAlignment="1">
      <alignment horizontal="left" vertical="top" wrapText="1"/>
    </xf>
    <xf numFmtId="0" fontId="26" fillId="9" borderId="0" xfId="0" applyFont="1" applyFill="1" applyAlignment="1">
      <alignment horizontal="left" vertical="top"/>
    </xf>
    <xf numFmtId="0" fontId="53" fillId="9" borderId="15" xfId="4" quotePrefix="1" applyFont="1" applyFill="1" applyBorder="1" applyAlignment="1">
      <alignment horizontal="left" vertical="top" wrapText="1"/>
    </xf>
    <xf numFmtId="0" fontId="42" fillId="0" borderId="51" xfId="0" applyFont="1" applyBorder="1" applyAlignment="1">
      <alignment vertical="top" wrapText="1"/>
    </xf>
    <xf numFmtId="0" fontId="15" fillId="0" borderId="25" xfId="0" applyFont="1" applyBorder="1" applyAlignment="1">
      <alignment horizontal="right" vertical="top"/>
    </xf>
    <xf numFmtId="0" fontId="43" fillId="11" borderId="56" xfId="0" applyFont="1" applyFill="1" applyBorder="1" applyAlignment="1">
      <alignment horizontal="left" vertical="top" wrapText="1"/>
    </xf>
    <xf numFmtId="0" fontId="53" fillId="11" borderId="59" xfId="4" applyFont="1" applyFill="1" applyBorder="1" applyAlignment="1">
      <alignment horizontal="left" vertical="top" wrapText="1"/>
    </xf>
    <xf numFmtId="0" fontId="43" fillId="0" borderId="0" xfId="0" applyFont="1" applyAlignment="1">
      <alignment wrapText="1"/>
    </xf>
    <xf numFmtId="0" fontId="53" fillId="5" borderId="7" xfId="4" applyFont="1" applyFill="1" applyBorder="1" applyAlignment="1">
      <alignment horizontal="left" vertical="top" wrapText="1"/>
    </xf>
    <xf numFmtId="0" fontId="42" fillId="0" borderId="29" xfId="0" applyFont="1" applyBorder="1" applyAlignment="1">
      <alignment vertical="top" wrapText="1"/>
    </xf>
    <xf numFmtId="0" fontId="23" fillId="9" borderId="37" xfId="0" applyFont="1" applyFill="1" applyBorder="1" applyAlignment="1">
      <alignment vertical="top"/>
    </xf>
    <xf numFmtId="0" fontId="53" fillId="5" borderId="74" xfId="4" quotePrefix="1" applyFont="1" applyFill="1" applyBorder="1" applyAlignment="1">
      <alignment horizontal="left" vertical="top" wrapText="1"/>
    </xf>
    <xf numFmtId="0" fontId="43" fillId="0" borderId="73" xfId="0" applyFont="1" applyBorder="1" applyAlignment="1">
      <alignment horizontal="left" vertical="top" wrapText="1"/>
    </xf>
    <xf numFmtId="0" fontId="53" fillId="5" borderId="104" xfId="4" applyFont="1" applyFill="1" applyBorder="1" applyAlignment="1">
      <alignment horizontal="left" vertical="top" wrapText="1"/>
    </xf>
    <xf numFmtId="0" fontId="53" fillId="5" borderId="105" xfId="4" quotePrefix="1" applyFont="1" applyFill="1" applyBorder="1" applyAlignment="1">
      <alignment horizontal="left" vertical="top" wrapText="1"/>
    </xf>
    <xf numFmtId="0" fontId="43" fillId="11" borderId="63" xfId="0" applyFont="1" applyFill="1" applyBorder="1" applyAlignment="1">
      <alignment horizontal="left" vertical="top" wrapText="1"/>
    </xf>
    <xf numFmtId="0" fontId="53" fillId="11" borderId="7" xfId="4" quotePrefix="1" applyFont="1" applyFill="1" applyBorder="1" applyAlignment="1">
      <alignment horizontal="left" vertical="top" wrapText="1"/>
    </xf>
    <xf numFmtId="0" fontId="53" fillId="9" borderId="74" xfId="4" applyFont="1" applyFill="1" applyBorder="1" applyAlignment="1">
      <alignment horizontal="left" vertical="top" wrapText="1"/>
    </xf>
    <xf numFmtId="0" fontId="43" fillId="0" borderId="31" xfId="0" applyFont="1" applyBorder="1" applyAlignment="1">
      <alignment horizontal="left" vertical="center" wrapText="1"/>
    </xf>
    <xf numFmtId="0" fontId="53" fillId="0" borderId="75" xfId="4" applyFont="1" applyBorder="1" applyAlignment="1">
      <alignment horizontal="left" vertical="top" wrapText="1"/>
    </xf>
    <xf numFmtId="0" fontId="53" fillId="11" borderId="60" xfId="4" applyFont="1" applyFill="1" applyBorder="1" applyAlignment="1">
      <alignment horizontal="left" vertical="top" wrapText="1"/>
    </xf>
    <xf numFmtId="1" fontId="26" fillId="5" borderId="0" xfId="0" applyNumberFormat="1" applyFont="1" applyFill="1"/>
    <xf numFmtId="0" fontId="53" fillId="5" borderId="0" xfId="4" applyFont="1" applyFill="1" applyAlignment="1">
      <alignment horizontal="left" vertical="top" wrapText="1"/>
    </xf>
    <xf numFmtId="0" fontId="53" fillId="5" borderId="102" xfId="4" applyFont="1" applyFill="1" applyBorder="1" applyAlignment="1">
      <alignment horizontal="left" vertical="top" wrapText="1"/>
    </xf>
    <xf numFmtId="0" fontId="53" fillId="5" borderId="102" xfId="4" applyFont="1" applyFill="1" applyBorder="1" applyAlignment="1">
      <alignment horizontal="left" vertical="top"/>
    </xf>
    <xf numFmtId="0" fontId="53" fillId="5" borderId="103" xfId="4" applyFont="1" applyFill="1" applyBorder="1" applyAlignment="1">
      <alignment horizontal="left" vertical="top" wrapText="1"/>
    </xf>
    <xf numFmtId="0" fontId="53" fillId="11" borderId="2" xfId="4" applyFont="1" applyFill="1" applyBorder="1" applyAlignment="1">
      <alignment horizontal="left" vertical="top" wrapText="1"/>
    </xf>
    <xf numFmtId="0" fontId="53" fillId="5" borderId="0" xfId="4" quotePrefix="1" applyFont="1" applyFill="1" applyAlignment="1">
      <alignment horizontal="left" vertical="top" wrapText="1"/>
    </xf>
    <xf numFmtId="0" fontId="53" fillId="5" borderId="0" xfId="4" quotePrefix="1" applyFont="1" applyFill="1" applyAlignment="1">
      <alignment horizontal="left" vertical="top"/>
    </xf>
    <xf numFmtId="0" fontId="53" fillId="5" borderId="0" xfId="4" applyFont="1" applyFill="1" applyAlignment="1">
      <alignment horizontal="left" vertical="top"/>
    </xf>
    <xf numFmtId="0" fontId="53" fillId="5" borderId="0" xfId="0" applyFont="1" applyFill="1" applyAlignment="1">
      <alignment horizontal="left" vertical="top"/>
    </xf>
    <xf numFmtId="0" fontId="50" fillId="0" borderId="0" xfId="0" applyFont="1"/>
    <xf numFmtId="0" fontId="50" fillId="0" borderId="0" xfId="0" applyFont="1"/>
    <xf numFmtId="0" fontId="62" fillId="10" borderId="8" xfId="0" applyFont="1" applyFill="1" applyBorder="1" applyAlignment="1">
      <alignment vertical="top" wrapText="1"/>
    </xf>
    <xf numFmtId="9" fontId="5" fillId="5" borderId="0" xfId="8" applyFont="1" applyFill="1" applyBorder="1" applyAlignment="1"/>
    <xf numFmtId="0" fontId="5" fillId="13" borderId="8" xfId="0" applyFont="1" applyFill="1" applyBorder="1" applyAlignment="1" applyProtection="1">
      <alignment horizontal="left" vertical="top" wrapText="1"/>
      <protection locked="0"/>
    </xf>
    <xf numFmtId="0" fontId="5" fillId="13" borderId="1" xfId="0" applyFont="1" applyFill="1" applyBorder="1" applyAlignment="1" applyProtection="1">
      <alignment horizontal="left" vertical="top" wrapText="1"/>
      <protection locked="0"/>
    </xf>
    <xf numFmtId="4" fontId="5" fillId="6" borderId="8" xfId="0" applyNumberFormat="1" applyFont="1" applyFill="1" applyBorder="1" applyAlignment="1" applyProtection="1">
      <alignment horizontal="left" vertical="top" wrapText="1"/>
      <protection locked="0"/>
    </xf>
    <xf numFmtId="0" fontId="43" fillId="5" borderId="42" xfId="0" quotePrefix="1" applyFont="1" applyFill="1" applyBorder="1" applyAlignment="1">
      <alignment wrapText="1"/>
    </xf>
    <xf numFmtId="1" fontId="5" fillId="5" borderId="4" xfId="0" applyNumberFormat="1" applyFont="1" applyFill="1" applyBorder="1" applyAlignment="1"/>
    <xf numFmtId="165" fontId="5" fillId="5" borderId="0" xfId="0" applyNumberFormat="1" applyFont="1" applyFill="1" applyAlignment="1">
      <alignment horizontal="left" vertical="top" wrapText="1"/>
    </xf>
    <xf numFmtId="0" fontId="0" fillId="9" borderId="32" xfId="0" applyFill="1" applyBorder="1" applyAlignment="1" applyProtection="1">
      <alignment horizontal="left" vertical="center" wrapText="1"/>
    </xf>
    <xf numFmtId="0" fontId="65" fillId="4" borderId="31" xfId="0" applyFont="1" applyFill="1" applyBorder="1"/>
    <xf numFmtId="0" fontId="65" fillId="4" borderId="0" xfId="0" applyFont="1" applyFill="1"/>
    <xf numFmtId="0" fontId="66" fillId="10" borderId="8" xfId="0" applyFont="1" applyFill="1" applyBorder="1" applyAlignment="1">
      <alignment vertical="top" wrapText="1"/>
    </xf>
    <xf numFmtId="0" fontId="67" fillId="10" borderId="8" xfId="0" applyFont="1" applyFill="1" applyBorder="1" applyAlignment="1">
      <alignment vertical="top" wrapText="1"/>
    </xf>
    <xf numFmtId="164" fontId="5" fillId="6" borderId="2" xfId="0" applyNumberFormat="1" applyFont="1" applyFill="1" applyBorder="1" applyAlignment="1" applyProtection="1">
      <alignment horizontal="left" vertical="top" wrapText="1"/>
      <protection locked="0"/>
    </xf>
    <xf numFmtId="0" fontId="68" fillId="0" borderId="0" xfId="0" applyFont="1"/>
    <xf numFmtId="0" fontId="0" fillId="0" borderId="0" xfId="0" quotePrefix="1"/>
    <xf numFmtId="165" fontId="69" fillId="6" borderId="8" xfId="0" applyNumberFormat="1" applyFont="1" applyFill="1" applyBorder="1" applyAlignment="1" applyProtection="1">
      <alignment horizontal="left" vertical="top" wrapText="1"/>
      <protection locked="0"/>
    </xf>
    <xf numFmtId="0" fontId="10" fillId="6" borderId="76" xfId="1" applyFill="1" applyBorder="1" applyAlignment="1" applyProtection="1">
      <alignment horizontal="left" vertical="top"/>
      <protection locked="0"/>
    </xf>
    <xf numFmtId="49" fontId="0" fillId="0" borderId="0" xfId="0" applyNumberFormat="1"/>
    <xf numFmtId="0" fontId="43" fillId="2" borderId="42" xfId="0" applyFont="1" applyFill="1" applyBorder="1" applyAlignment="1">
      <alignment wrapText="1"/>
    </xf>
    <xf numFmtId="0" fontId="43" fillId="0" borderId="8" xfId="0" applyFont="1" applyBorder="1" applyAlignment="1">
      <alignment horizontal="left" vertical="center" wrapText="1"/>
    </xf>
    <xf numFmtId="0" fontId="43" fillId="0" borderId="8" xfId="0" applyFont="1" applyBorder="1" applyAlignment="1">
      <alignment horizontal="left" vertical="top" wrapText="1"/>
    </xf>
    <xf numFmtId="0" fontId="42" fillId="0" borderId="8" xfId="0" applyFont="1" applyBorder="1" applyAlignment="1">
      <alignment horizontal="left" vertical="center" wrapText="1"/>
    </xf>
    <xf numFmtId="0" fontId="53" fillId="11" borderId="71" xfId="4" applyFont="1" applyFill="1" applyBorder="1" applyAlignment="1">
      <alignment horizontal="left" vertical="top" wrapText="1"/>
    </xf>
    <xf numFmtId="0" fontId="53" fillId="0" borderId="72" xfId="4" applyFont="1" applyBorder="1" applyAlignment="1">
      <alignment horizontal="left" vertical="top" wrapText="1"/>
    </xf>
    <xf numFmtId="0" fontId="53" fillId="5" borderId="59" xfId="4" applyFont="1" applyFill="1" applyBorder="1" applyAlignment="1">
      <alignment horizontal="left" vertical="top" wrapText="1"/>
    </xf>
    <xf numFmtId="0" fontId="53" fillId="0" borderId="59" xfId="4" applyFont="1" applyBorder="1" applyAlignment="1">
      <alignment horizontal="left" vertical="top" wrapText="1"/>
    </xf>
    <xf numFmtId="0" fontId="48" fillId="2" borderId="48" xfId="0" applyFont="1" applyFill="1" applyBorder="1"/>
    <xf numFmtId="0" fontId="48" fillId="2" borderId="78" xfId="0" applyFont="1" applyFill="1" applyBorder="1"/>
    <xf numFmtId="0" fontId="4" fillId="2" borderId="35" xfId="0" quotePrefix="1" applyFont="1" applyFill="1" applyBorder="1"/>
    <xf numFmtId="0" fontId="3" fillId="5" borderId="35" xfId="0" applyFont="1" applyFill="1" applyBorder="1" applyAlignment="1">
      <alignment vertical="center"/>
    </xf>
    <xf numFmtId="0" fontId="42" fillId="5" borderId="35" xfId="0" quotePrefix="1" applyFont="1" applyFill="1" applyBorder="1" applyAlignment="1">
      <alignment vertical="center"/>
    </xf>
    <xf numFmtId="0" fontId="3" fillId="5" borderId="35" xfId="0" quotePrefix="1" applyFont="1" applyFill="1" applyBorder="1" applyAlignment="1">
      <alignment vertical="center"/>
    </xf>
    <xf numFmtId="0" fontId="26" fillId="5" borderId="79" xfId="0" applyFont="1" applyFill="1" applyBorder="1" applyAlignment="1">
      <alignment vertical="center"/>
    </xf>
    <xf numFmtId="0" fontId="2" fillId="5" borderId="0" xfId="0" applyFont="1" applyFill="1"/>
    <xf numFmtId="167" fontId="15" fillId="5" borderId="0" xfId="2" applyNumberFormat="1" applyFont="1" applyFill="1" applyAlignment="1">
      <alignment horizontal="left" vertical="top"/>
    </xf>
    <xf numFmtId="167" fontId="43" fillId="5" borderId="0" xfId="0" applyNumberFormat="1" applyFont="1" applyFill="1" applyAlignment="1">
      <alignment horizontal="left"/>
    </xf>
    <xf numFmtId="167" fontId="43" fillId="5" borderId="0" xfId="0" applyNumberFormat="1" applyFont="1" applyFill="1"/>
    <xf numFmtId="167" fontId="26" fillId="5" borderId="0" xfId="2" applyNumberFormat="1" applyFont="1" applyFill="1" applyAlignment="1">
      <alignment horizontal="left" vertical="top"/>
    </xf>
    <xf numFmtId="0" fontId="53" fillId="0" borderId="72" xfId="4" applyFont="1" applyBorder="1" applyAlignment="1">
      <alignment horizontal="left" vertical="top" wrapText="1"/>
    </xf>
    <xf numFmtId="49" fontId="5" fillId="9" borderId="36" xfId="0" applyNumberFormat="1" applyFont="1" applyFill="1" applyBorder="1" applyAlignment="1">
      <alignment horizontal="left" vertical="top" wrapText="1"/>
    </xf>
    <xf numFmtId="0" fontId="0" fillId="0" borderId="0" xfId="0" applyFill="1" applyBorder="1"/>
    <xf numFmtId="0" fontId="18" fillId="8" borderId="0" xfId="0" applyFont="1" applyFill="1" applyBorder="1" applyAlignment="1">
      <alignment horizontal="center" vertical="center"/>
    </xf>
    <xf numFmtId="0" fontId="43" fillId="2" borderId="11" xfId="0" applyFont="1" applyFill="1" applyBorder="1" applyAlignment="1">
      <alignment wrapText="1"/>
    </xf>
    <xf numFmtId="0" fontId="50" fillId="0" borderId="42" xfId="0" applyFont="1" applyBorder="1" applyAlignment="1"/>
    <xf numFmtId="0" fontId="43" fillId="2" borderId="42" xfId="0" applyFont="1" applyFill="1" applyBorder="1" applyAlignment="1">
      <alignment wrapText="1"/>
    </xf>
    <xf numFmtId="0" fontId="50" fillId="0" borderId="42" xfId="0" applyFont="1" applyBorder="1" applyAlignment="1">
      <alignment wrapText="1"/>
    </xf>
    <xf numFmtId="0" fontId="43" fillId="5" borderId="42" xfId="0" quotePrefix="1" applyFont="1" applyFill="1" applyBorder="1" applyAlignment="1">
      <alignment horizontal="left" vertical="center" wrapText="1"/>
    </xf>
    <xf numFmtId="0" fontId="43" fillId="0" borderId="8" xfId="0" applyFont="1" applyBorder="1" applyAlignment="1">
      <alignment horizontal="left" vertical="center" wrapText="1"/>
    </xf>
    <xf numFmtId="0" fontId="43" fillId="0" borderId="8" xfId="0" applyFont="1" applyBorder="1" applyAlignment="1">
      <alignment horizontal="left" vertical="top" wrapText="1"/>
    </xf>
    <xf numFmtId="0" fontId="43" fillId="5" borderId="58" xfId="0" applyFont="1" applyFill="1" applyBorder="1" applyAlignment="1">
      <alignment horizontal="left"/>
    </xf>
    <xf numFmtId="0" fontId="43" fillId="5" borderId="48" xfId="0" applyFont="1" applyFill="1" applyBorder="1" applyAlignment="1">
      <alignment horizontal="left"/>
    </xf>
    <xf numFmtId="0" fontId="43" fillId="5" borderId="78" xfId="0" applyFont="1" applyFill="1" applyBorder="1" applyAlignment="1">
      <alignment horizontal="left"/>
    </xf>
    <xf numFmtId="0" fontId="43" fillId="0" borderId="58" xfId="0" applyFont="1" applyFill="1" applyBorder="1" applyAlignment="1">
      <alignment vertical="top" wrapText="1"/>
    </xf>
    <xf numFmtId="0" fontId="43" fillId="0" borderId="48" xfId="0" applyFont="1" applyBorder="1" applyAlignment="1">
      <alignment vertical="top" wrapText="1"/>
    </xf>
    <xf numFmtId="0" fontId="43" fillId="0" borderId="78" xfId="0" applyFont="1" applyBorder="1" applyAlignment="1">
      <alignment vertical="top" wrapText="1"/>
    </xf>
    <xf numFmtId="0" fontId="43" fillId="0" borderId="79" xfId="0" applyFont="1" applyBorder="1" applyAlignment="1">
      <alignment vertical="top" wrapText="1"/>
    </xf>
    <xf numFmtId="0" fontId="43" fillId="0" borderId="36" xfId="0" applyFont="1" applyBorder="1" applyAlignment="1">
      <alignment vertical="top" wrapText="1"/>
    </xf>
    <xf numFmtId="0" fontId="43" fillId="0" borderId="77" xfId="0" applyFont="1" applyBorder="1" applyAlignment="1">
      <alignment vertical="top" wrapText="1"/>
    </xf>
    <xf numFmtId="0" fontId="18" fillId="8" borderId="0" xfId="0" applyFont="1" applyFill="1" applyAlignment="1">
      <alignment horizontal="center" vertical="center"/>
    </xf>
    <xf numFmtId="0" fontId="15" fillId="2" borderId="11" xfId="0" applyFont="1" applyFill="1" applyBorder="1" applyAlignment="1">
      <alignment horizontal="left" vertical="top" wrapText="1"/>
    </xf>
    <xf numFmtId="0" fontId="15" fillId="2" borderId="43" xfId="0" applyFont="1" applyFill="1" applyBorder="1" applyAlignment="1">
      <alignment horizontal="left" vertical="top" wrapText="1"/>
    </xf>
    <xf numFmtId="0" fontId="43" fillId="2" borderId="35" xfId="0" applyFont="1" applyFill="1" applyBorder="1" applyAlignment="1">
      <alignment wrapText="1"/>
    </xf>
    <xf numFmtId="0" fontId="43" fillId="2" borderId="0" xfId="0" applyFont="1" applyFill="1" applyBorder="1" applyAlignment="1">
      <alignment wrapText="1"/>
    </xf>
    <xf numFmtId="0" fontId="43" fillId="2" borderId="53" xfId="0" applyFont="1" applyFill="1" applyBorder="1" applyAlignment="1">
      <alignment wrapText="1"/>
    </xf>
    <xf numFmtId="0" fontId="43" fillId="2" borderId="79" xfId="0" applyFont="1" applyFill="1" applyBorder="1" applyAlignment="1">
      <alignment wrapText="1"/>
    </xf>
    <xf numFmtId="0" fontId="43" fillId="2" borderId="36" xfId="0" applyFont="1" applyFill="1" applyBorder="1" applyAlignment="1">
      <alignment wrapText="1"/>
    </xf>
    <xf numFmtId="0" fontId="43" fillId="2" borderId="77" xfId="0" applyFont="1" applyFill="1" applyBorder="1" applyAlignment="1">
      <alignment wrapText="1"/>
    </xf>
    <xf numFmtId="0" fontId="43" fillId="2" borderId="58" xfId="0" applyFont="1" applyFill="1" applyBorder="1" applyAlignment="1">
      <alignment vertical="top" wrapText="1"/>
    </xf>
    <xf numFmtId="0" fontId="43" fillId="0" borderId="35" xfId="0" applyFont="1" applyBorder="1" applyAlignment="1">
      <alignment vertical="top" wrapText="1"/>
    </xf>
    <xf numFmtId="0" fontId="43" fillId="0" borderId="0" xfId="0" applyFont="1" applyAlignment="1">
      <alignment vertical="top" wrapText="1"/>
    </xf>
    <xf numFmtId="0" fontId="43" fillId="0" borderId="53" xfId="0" applyFont="1" applyBorder="1" applyAlignment="1">
      <alignment vertical="top" wrapText="1"/>
    </xf>
    <xf numFmtId="0" fontId="15" fillId="2" borderId="57" xfId="0" applyFont="1" applyFill="1" applyBorder="1" applyAlignment="1"/>
    <xf numFmtId="0" fontId="15" fillId="2" borderId="31" xfId="0" applyFont="1" applyFill="1" applyBorder="1" applyAlignment="1"/>
    <xf numFmtId="0" fontId="15" fillId="2" borderId="38" xfId="0" applyFont="1" applyFill="1" applyBorder="1" applyAlignment="1"/>
    <xf numFmtId="0" fontId="43" fillId="0" borderId="0" xfId="0" applyFont="1" applyBorder="1" applyAlignment="1">
      <alignment vertical="top" wrapText="1"/>
    </xf>
    <xf numFmtId="0" fontId="43" fillId="9" borderId="35" xfId="0" applyFont="1" applyFill="1" applyBorder="1" applyAlignment="1">
      <alignment vertical="top" wrapText="1"/>
    </xf>
    <xf numFmtId="0" fontId="43" fillId="9" borderId="0" xfId="0" applyFont="1" applyFill="1" applyBorder="1" applyAlignment="1">
      <alignment vertical="top" wrapText="1"/>
    </xf>
    <xf numFmtId="0" fontId="43" fillId="9" borderId="53" xfId="0" applyFont="1" applyFill="1" applyBorder="1" applyAlignment="1">
      <alignment vertical="top" wrapText="1"/>
    </xf>
    <xf numFmtId="0" fontId="43" fillId="0" borderId="35" xfId="0" applyFont="1" applyFill="1" applyBorder="1" applyAlignment="1">
      <alignment vertical="top" wrapText="1"/>
    </xf>
    <xf numFmtId="0" fontId="43" fillId="0" borderId="79" xfId="0" applyFont="1" applyFill="1" applyBorder="1" applyAlignment="1">
      <alignment vertical="top" wrapText="1"/>
    </xf>
    <xf numFmtId="0" fontId="43" fillId="0" borderId="36" xfId="0" applyFont="1" applyFill="1" applyBorder="1" applyAlignment="1">
      <alignment vertical="top" wrapText="1"/>
    </xf>
    <xf numFmtId="0" fontId="43" fillId="0" borderId="77" xfId="0" applyFont="1" applyFill="1" applyBorder="1" applyAlignment="1">
      <alignment vertical="top" wrapText="1"/>
    </xf>
    <xf numFmtId="0" fontId="43" fillId="5" borderId="58" xfId="0" applyFont="1" applyFill="1" applyBorder="1" applyAlignment="1">
      <alignment vertical="top" wrapText="1"/>
    </xf>
    <xf numFmtId="0" fontId="43" fillId="5" borderId="48" xfId="0" applyFont="1" applyFill="1" applyBorder="1" applyAlignment="1">
      <alignment vertical="top" wrapText="1"/>
    </xf>
    <xf numFmtId="0" fontId="43" fillId="5" borderId="78" xfId="0" applyFont="1" applyFill="1" applyBorder="1" applyAlignment="1">
      <alignment vertical="top" wrapText="1"/>
    </xf>
    <xf numFmtId="0" fontId="43" fillId="5" borderId="35" xfId="0" applyFont="1" applyFill="1" applyBorder="1" applyAlignment="1">
      <alignment vertical="top" wrapText="1"/>
    </xf>
    <xf numFmtId="0" fontId="43" fillId="5" borderId="0" xfId="0" applyFont="1" applyFill="1" applyBorder="1" applyAlignment="1">
      <alignment vertical="top" wrapText="1"/>
    </xf>
    <xf numFmtId="0" fontId="43" fillId="5" borderId="53" xfId="0" applyFont="1" applyFill="1" applyBorder="1" applyAlignment="1">
      <alignment vertical="top" wrapText="1"/>
    </xf>
    <xf numFmtId="0" fontId="43" fillId="5" borderId="79" xfId="0" applyFont="1" applyFill="1" applyBorder="1" applyAlignment="1">
      <alignment vertical="top" wrapText="1"/>
    </xf>
    <xf numFmtId="0" fontId="43" fillId="5" borderId="36" xfId="0" applyFont="1" applyFill="1" applyBorder="1" applyAlignment="1">
      <alignment vertical="top" wrapText="1"/>
    </xf>
    <xf numFmtId="0" fontId="43" fillId="5" borderId="77" xfId="0" applyFont="1" applyFill="1" applyBorder="1" applyAlignment="1">
      <alignment vertical="top" wrapText="1"/>
    </xf>
    <xf numFmtId="0" fontId="42" fillId="0" borderId="8" xfId="0" applyFont="1" applyBorder="1" applyAlignment="1">
      <alignment horizontal="left" vertical="center" wrapText="1"/>
    </xf>
    <xf numFmtId="0" fontId="53" fillId="11" borderId="128" xfId="4" applyFont="1" applyFill="1" applyBorder="1" applyAlignment="1">
      <alignment horizontal="left" vertical="top" wrapText="1"/>
    </xf>
    <xf numFmtId="0" fontId="53" fillId="11" borderId="71" xfId="4" applyFont="1" applyFill="1" applyBorder="1" applyAlignment="1">
      <alignment horizontal="left" vertical="top" wrapText="1"/>
    </xf>
    <xf numFmtId="0" fontId="53" fillId="0" borderId="72" xfId="4" applyFont="1" applyBorder="1" applyAlignment="1">
      <alignment horizontal="left" vertical="top" wrapText="1"/>
    </xf>
    <xf numFmtId="0" fontId="53" fillId="0" borderId="71" xfId="4" applyFont="1" applyBorder="1" applyAlignment="1">
      <alignment horizontal="left" vertical="top" wrapText="1"/>
    </xf>
    <xf numFmtId="0" fontId="50" fillId="0" borderId="0" xfId="0" applyFont="1" applyAlignment="1">
      <alignment horizontal="left" vertical="center" wrapText="1"/>
    </xf>
    <xf numFmtId="0" fontId="50" fillId="0" borderId="0" xfId="0" applyFont="1" applyAlignment="1"/>
    <xf numFmtId="0" fontId="50" fillId="0" borderId="0" xfId="0" applyFont="1" applyAlignment="1">
      <alignment horizontal="left" vertical="top" wrapText="1"/>
    </xf>
    <xf numFmtId="0" fontId="53" fillId="5" borderId="44" xfId="0" applyFont="1" applyFill="1" applyBorder="1" applyAlignment="1">
      <alignment horizontal="left" vertical="top" wrapText="1"/>
    </xf>
    <xf numFmtId="0" fontId="53" fillId="5" borderId="60" xfId="0" applyFont="1" applyFill="1" applyBorder="1" applyAlignment="1">
      <alignment horizontal="left" vertical="top" wrapText="1"/>
    </xf>
    <xf numFmtId="0" fontId="53" fillId="5" borderId="74" xfId="0" applyFont="1" applyFill="1" applyBorder="1" applyAlignment="1">
      <alignment horizontal="left" vertical="top" wrapText="1"/>
    </xf>
    <xf numFmtId="0" fontId="53" fillId="5" borderId="128" xfId="4" applyFont="1" applyFill="1" applyBorder="1" applyAlignment="1">
      <alignment horizontal="left" vertical="top" wrapText="1"/>
    </xf>
    <xf numFmtId="0" fontId="53" fillId="5" borderId="59" xfId="4" applyFont="1" applyFill="1" applyBorder="1" applyAlignment="1">
      <alignment horizontal="left" vertical="top" wrapText="1"/>
    </xf>
    <xf numFmtId="0" fontId="53" fillId="0" borderId="128" xfId="4" applyFont="1" applyBorder="1" applyAlignment="1">
      <alignment horizontal="left" vertical="top" wrapText="1"/>
    </xf>
    <xf numFmtId="0" fontId="53" fillId="0" borderId="59" xfId="4" applyFont="1" applyBorder="1" applyAlignment="1">
      <alignment horizontal="left" vertical="top" wrapText="1"/>
    </xf>
  </cellXfs>
  <cellStyles count="9">
    <cellStyle name="Hyperlink" xfId="1" builtinId="8"/>
    <cellStyle name="Normal" xfId="0" builtinId="0"/>
    <cellStyle name="Normal 2" xfId="2" xr:uid="{00000000-0005-0000-0000-000002000000}"/>
    <cellStyle name="Normal 3" xfId="3" xr:uid="{00000000-0005-0000-0000-000003000000}"/>
    <cellStyle name="Normal 3 2" xfId="4" xr:uid="{00000000-0005-0000-0000-000004000000}"/>
    <cellStyle name="Percent" xfId="8" builtinId="5"/>
    <cellStyle name="Percent 2" xfId="5" xr:uid="{00000000-0005-0000-0000-000005000000}"/>
    <cellStyle name="Percent 3" xfId="6" xr:uid="{00000000-0005-0000-0000-000006000000}"/>
    <cellStyle name="Percent 3 2" xfId="7" xr:uid="{00000000-0005-0000-0000-000007000000}"/>
  </cellStyles>
  <dxfs count="261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2F2F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9" defaultPivotStyle="PivotStyleLight16"/>
  <colors>
    <mruColors>
      <color rgb="FFFFFFCC"/>
      <color rgb="FFCCFFFF"/>
      <color rgb="FF99CCFF"/>
      <color rgb="FFEAF1DD"/>
      <color rgb="FF003366"/>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3.xml.rels><?xml version="1.0" encoding="UTF-8" standalone="yes"?>
<Relationships xmlns="http://schemas.openxmlformats.org/package/2006/relationships"><Relationship Id="rId3" Type="http://schemas.openxmlformats.org/officeDocument/2006/relationships/customXml" Target="../ink/ink3.xml"/><Relationship Id="rId2" Type="http://schemas.openxmlformats.org/officeDocument/2006/relationships/image" Target="../media/image10.png"/><Relationship Id="rId1" Type="http://schemas.openxmlformats.org/officeDocument/2006/relationships/customXml" Target="../ink/ink2.xml"/><Relationship Id="rId4"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xdr:from>
      <xdr:col>1</xdr:col>
      <xdr:colOff>1769596</xdr:colOff>
      <xdr:row>107</xdr:row>
      <xdr:rowOff>72008</xdr:rowOff>
    </xdr:from>
    <xdr:to>
      <xdr:col>2</xdr:col>
      <xdr:colOff>657825</xdr:colOff>
      <xdr:row>110</xdr:row>
      <xdr:rowOff>148580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379196" y="14683358"/>
          <a:ext cx="936104" cy="648072"/>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0">
              <a:solidFill>
                <a:schemeClr val="tx1"/>
              </a:solidFill>
              <a:latin typeface="Arial" panose="020B0604020202020204" pitchFamily="34" charset="0"/>
              <a:cs typeface="Arial" panose="020B0604020202020204" pitchFamily="34" charset="0"/>
            </a:rPr>
            <a:t>C - 12%</a:t>
          </a:r>
        </a:p>
      </xdr:txBody>
    </xdr:sp>
    <xdr:clientData/>
  </xdr:twoCellAnchor>
  <xdr:twoCellAnchor>
    <xdr:from>
      <xdr:col>2</xdr:col>
      <xdr:colOff>189773</xdr:colOff>
      <xdr:row>110</xdr:row>
      <xdr:rowOff>148580</xdr:rowOff>
    </xdr:from>
    <xdr:to>
      <xdr:col>2</xdr:col>
      <xdr:colOff>189773</xdr:colOff>
      <xdr:row>113</xdr:row>
      <xdr:rowOff>153144</xdr:rowOff>
    </xdr:to>
    <xdr:cxnSp macro="">
      <xdr:nvCxnSpPr>
        <xdr:cNvPr id="3" name="Straight Arrow Connector 2">
          <a:extLst>
            <a:ext uri="{FF2B5EF4-FFF2-40B4-BE49-F238E27FC236}">
              <a16:creationId xmlns:a16="http://schemas.microsoft.com/office/drawing/2014/main" id="{00000000-0008-0000-0100-000003000000}"/>
            </a:ext>
          </a:extLst>
        </xdr:cNvPr>
        <xdr:cNvCxnSpPr>
          <a:stCxn id="2" idx="2"/>
        </xdr:cNvCxnSpPr>
      </xdr:nvCxnSpPr>
      <xdr:spPr>
        <a:xfrm>
          <a:off x="2847248" y="15331430"/>
          <a:ext cx="0" cy="57606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1265540</xdr:colOff>
      <xdr:row>126</xdr:row>
      <xdr:rowOff>124916</xdr:rowOff>
    </xdr:from>
    <xdr:to>
      <xdr:col>4</xdr:col>
      <xdr:colOff>302671</xdr:colOff>
      <xdr:row>129</xdr:row>
      <xdr:rowOff>57472</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1875140" y="18355766"/>
          <a:ext cx="6076106" cy="504056"/>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0">
              <a:solidFill>
                <a:schemeClr val="tx1"/>
              </a:solidFill>
              <a:latin typeface="Arial" panose="020B0604020202020204" pitchFamily="34" charset="0"/>
              <a:cs typeface="Arial" panose="020B0604020202020204" pitchFamily="34" charset="0"/>
            </a:rPr>
            <a:t>UK Affiliate Company</a:t>
          </a:r>
        </a:p>
      </xdr:txBody>
    </xdr:sp>
    <xdr:clientData/>
  </xdr:twoCellAnchor>
  <xdr:twoCellAnchor>
    <xdr:from>
      <xdr:col>1</xdr:col>
      <xdr:colOff>74763</xdr:colOff>
      <xdr:row>107</xdr:row>
      <xdr:rowOff>72008</xdr:rowOff>
    </xdr:from>
    <xdr:to>
      <xdr:col>1</xdr:col>
      <xdr:colOff>1121524</xdr:colOff>
      <xdr:row>109</xdr:row>
      <xdr:rowOff>152652</xdr:rowOff>
    </xdr:to>
    <xdr:sp macro="" textlink="">
      <xdr:nvSpPr>
        <xdr:cNvPr id="5" name="TextBox 50">
          <a:extLst>
            <a:ext uri="{FF2B5EF4-FFF2-40B4-BE49-F238E27FC236}">
              <a16:creationId xmlns:a16="http://schemas.microsoft.com/office/drawing/2014/main" id="{00000000-0008-0000-0100-000005000000}"/>
            </a:ext>
          </a:extLst>
        </xdr:cNvPr>
        <xdr:cNvSpPr txBox="1"/>
      </xdr:nvSpPr>
      <xdr:spPr>
        <a:xfrm>
          <a:off x="684363" y="20394548"/>
          <a:ext cx="1046761" cy="44640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latin typeface="Arial" panose="020B0604020202020204" pitchFamily="34" charset="0"/>
              <a:cs typeface="Arial" panose="020B0604020202020204" pitchFamily="34" charset="0"/>
            </a:rPr>
            <a:t>Investment </a:t>
          </a:r>
        </a:p>
        <a:p>
          <a:r>
            <a:rPr lang="en-GB" sz="1200">
              <a:latin typeface="Arial" panose="020B0604020202020204" pitchFamily="34" charset="0"/>
              <a:cs typeface="Arial" panose="020B0604020202020204" pitchFamily="34" charset="0"/>
            </a:rPr>
            <a:t>Level 3</a:t>
          </a:r>
        </a:p>
      </xdr:txBody>
    </xdr:sp>
    <xdr:clientData/>
  </xdr:twoCellAnchor>
  <xdr:twoCellAnchor>
    <xdr:from>
      <xdr:col>1</xdr:col>
      <xdr:colOff>1769596</xdr:colOff>
      <xdr:row>113</xdr:row>
      <xdr:rowOff>153144</xdr:rowOff>
    </xdr:from>
    <xdr:to>
      <xdr:col>2</xdr:col>
      <xdr:colOff>657825</xdr:colOff>
      <xdr:row>117</xdr:row>
      <xdr:rowOff>39216</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2379196" y="15907494"/>
          <a:ext cx="936104" cy="648072"/>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0">
              <a:solidFill>
                <a:schemeClr val="tx1"/>
              </a:solidFill>
              <a:latin typeface="Arial" panose="020B0604020202020204" pitchFamily="34" charset="0"/>
              <a:cs typeface="Arial" panose="020B0604020202020204" pitchFamily="34" charset="0"/>
            </a:rPr>
            <a:t>B - 55%</a:t>
          </a:r>
        </a:p>
      </xdr:txBody>
    </xdr:sp>
    <xdr:clientData/>
  </xdr:twoCellAnchor>
  <xdr:twoCellAnchor>
    <xdr:from>
      <xdr:col>1</xdr:col>
      <xdr:colOff>41404</xdr:colOff>
      <xdr:row>114</xdr:row>
      <xdr:rowOff>106660</xdr:rowOff>
    </xdr:from>
    <xdr:to>
      <xdr:col>1</xdr:col>
      <xdr:colOff>1088165</xdr:colOff>
      <xdr:row>117</xdr:row>
      <xdr:rowOff>4424</xdr:rowOff>
    </xdr:to>
    <xdr:sp macro="" textlink="">
      <xdr:nvSpPr>
        <xdr:cNvPr id="7" name="TextBox 29">
          <a:extLst>
            <a:ext uri="{FF2B5EF4-FFF2-40B4-BE49-F238E27FC236}">
              <a16:creationId xmlns:a16="http://schemas.microsoft.com/office/drawing/2014/main" id="{00000000-0008-0000-0100-000007000000}"/>
            </a:ext>
          </a:extLst>
        </xdr:cNvPr>
        <xdr:cNvSpPr txBox="1"/>
      </xdr:nvSpPr>
      <xdr:spPr>
        <a:xfrm>
          <a:off x="651004" y="21709360"/>
          <a:ext cx="1046761" cy="44640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latin typeface="Arial" panose="020B0604020202020204" pitchFamily="34" charset="0"/>
              <a:cs typeface="Arial" panose="020B0604020202020204" pitchFamily="34" charset="0"/>
            </a:rPr>
            <a:t>Investment </a:t>
          </a:r>
        </a:p>
        <a:p>
          <a:r>
            <a:rPr lang="en-GB" sz="1200">
              <a:latin typeface="Arial" panose="020B0604020202020204" pitchFamily="34" charset="0"/>
              <a:cs typeface="Arial" panose="020B0604020202020204" pitchFamily="34" charset="0"/>
            </a:rPr>
            <a:t>Level 2</a:t>
          </a:r>
        </a:p>
      </xdr:txBody>
    </xdr:sp>
    <xdr:clientData/>
  </xdr:twoCellAnchor>
  <xdr:twoCellAnchor>
    <xdr:from>
      <xdr:col>1</xdr:col>
      <xdr:colOff>41404</xdr:colOff>
      <xdr:row>120</xdr:row>
      <xdr:rowOff>96043</xdr:rowOff>
    </xdr:from>
    <xdr:to>
      <xdr:col>1</xdr:col>
      <xdr:colOff>1088165</xdr:colOff>
      <xdr:row>122</xdr:row>
      <xdr:rowOff>176687</xdr:rowOff>
    </xdr:to>
    <xdr:sp macro="" textlink="">
      <xdr:nvSpPr>
        <xdr:cNvPr id="8" name="TextBox 30">
          <a:extLst>
            <a:ext uri="{FF2B5EF4-FFF2-40B4-BE49-F238E27FC236}">
              <a16:creationId xmlns:a16="http://schemas.microsoft.com/office/drawing/2014/main" id="{00000000-0008-0000-0100-000008000000}"/>
            </a:ext>
          </a:extLst>
        </xdr:cNvPr>
        <xdr:cNvSpPr txBox="1"/>
      </xdr:nvSpPr>
      <xdr:spPr>
        <a:xfrm>
          <a:off x="651004" y="22796023"/>
          <a:ext cx="1046761" cy="44640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latin typeface="Arial" panose="020B0604020202020204" pitchFamily="34" charset="0"/>
              <a:cs typeface="Arial" panose="020B0604020202020204" pitchFamily="34" charset="0"/>
            </a:rPr>
            <a:t>Investment </a:t>
          </a:r>
        </a:p>
        <a:p>
          <a:r>
            <a:rPr lang="en-GB" sz="1200">
              <a:latin typeface="Arial" panose="020B0604020202020204" pitchFamily="34" charset="0"/>
              <a:cs typeface="Arial" panose="020B0604020202020204" pitchFamily="34" charset="0"/>
            </a:rPr>
            <a:t>Level 1</a:t>
          </a:r>
        </a:p>
      </xdr:txBody>
    </xdr:sp>
    <xdr:clientData/>
  </xdr:twoCellAnchor>
  <xdr:twoCellAnchor>
    <xdr:from>
      <xdr:col>2</xdr:col>
      <xdr:colOff>153769</xdr:colOff>
      <xdr:row>117</xdr:row>
      <xdr:rowOff>39216</xdr:rowOff>
    </xdr:from>
    <xdr:to>
      <xdr:col>2</xdr:col>
      <xdr:colOff>153769</xdr:colOff>
      <xdr:row>120</xdr:row>
      <xdr:rowOff>43780</xdr:rowOff>
    </xdr:to>
    <xdr:cxnSp macro="">
      <xdr:nvCxnSpPr>
        <xdr:cNvPr id="9" name="Straight Arrow Connector 8">
          <a:extLst>
            <a:ext uri="{FF2B5EF4-FFF2-40B4-BE49-F238E27FC236}">
              <a16:creationId xmlns:a16="http://schemas.microsoft.com/office/drawing/2014/main" id="{00000000-0008-0000-0100-000009000000}"/>
            </a:ext>
          </a:extLst>
        </xdr:cNvPr>
        <xdr:cNvCxnSpPr/>
      </xdr:nvCxnSpPr>
      <xdr:spPr>
        <a:xfrm>
          <a:off x="2811244" y="16555566"/>
          <a:ext cx="0" cy="57606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1769596</xdr:colOff>
      <xdr:row>120</xdr:row>
      <xdr:rowOff>43780</xdr:rowOff>
    </xdr:from>
    <xdr:to>
      <xdr:col>2</xdr:col>
      <xdr:colOff>657825</xdr:colOff>
      <xdr:row>123</xdr:row>
      <xdr:rowOff>120352</xdr:rowOff>
    </xdr:to>
    <xdr:sp macro="" textlink="">
      <xdr:nvSpPr>
        <xdr:cNvPr id="10" name="Rectangle 9">
          <a:extLst>
            <a:ext uri="{FF2B5EF4-FFF2-40B4-BE49-F238E27FC236}">
              <a16:creationId xmlns:a16="http://schemas.microsoft.com/office/drawing/2014/main" id="{00000000-0008-0000-0100-00000A000000}"/>
            </a:ext>
          </a:extLst>
        </xdr:cNvPr>
        <xdr:cNvSpPr/>
      </xdr:nvSpPr>
      <xdr:spPr>
        <a:xfrm>
          <a:off x="2379196" y="17131630"/>
          <a:ext cx="936104" cy="648072"/>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0">
              <a:solidFill>
                <a:schemeClr val="tx1"/>
              </a:solidFill>
              <a:latin typeface="Arial" panose="020B0604020202020204" pitchFamily="34" charset="0"/>
              <a:cs typeface="Arial" panose="020B0604020202020204" pitchFamily="34" charset="0"/>
            </a:rPr>
            <a:t>A - 60%</a:t>
          </a:r>
        </a:p>
      </xdr:txBody>
    </xdr:sp>
    <xdr:clientData/>
  </xdr:twoCellAnchor>
  <xdr:twoCellAnchor>
    <xdr:from>
      <xdr:col>2</xdr:col>
      <xdr:colOff>153769</xdr:colOff>
      <xdr:row>123</xdr:row>
      <xdr:rowOff>120352</xdr:rowOff>
    </xdr:from>
    <xdr:to>
      <xdr:col>2</xdr:col>
      <xdr:colOff>153769</xdr:colOff>
      <xdr:row>126</xdr:row>
      <xdr:rowOff>124916</xdr:rowOff>
    </xdr:to>
    <xdr:cxnSp macro="">
      <xdr:nvCxnSpPr>
        <xdr:cNvPr id="11" name="Straight Arrow Connector 10">
          <a:extLst>
            <a:ext uri="{FF2B5EF4-FFF2-40B4-BE49-F238E27FC236}">
              <a16:creationId xmlns:a16="http://schemas.microsoft.com/office/drawing/2014/main" id="{00000000-0008-0000-0100-00000B000000}"/>
            </a:ext>
          </a:extLst>
        </xdr:cNvPr>
        <xdr:cNvCxnSpPr/>
      </xdr:nvCxnSpPr>
      <xdr:spPr>
        <a:xfrm>
          <a:off x="2811244" y="17779702"/>
          <a:ext cx="0" cy="57606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1161881</xdr:colOff>
      <xdr:row>113</xdr:row>
      <xdr:rowOff>153144</xdr:rowOff>
    </xdr:from>
    <xdr:to>
      <xdr:col>2</xdr:col>
      <xdr:colOff>2097985</xdr:colOff>
      <xdr:row>117</xdr:row>
      <xdr:rowOff>39216</xdr:rowOff>
    </xdr:to>
    <xdr:sp macro="" textlink="">
      <xdr:nvSpPr>
        <xdr:cNvPr id="12" name="Rectangle 11">
          <a:extLst>
            <a:ext uri="{FF2B5EF4-FFF2-40B4-BE49-F238E27FC236}">
              <a16:creationId xmlns:a16="http://schemas.microsoft.com/office/drawing/2014/main" id="{00000000-0008-0000-0100-00000C000000}"/>
            </a:ext>
          </a:extLst>
        </xdr:cNvPr>
        <xdr:cNvSpPr/>
      </xdr:nvSpPr>
      <xdr:spPr>
        <a:xfrm>
          <a:off x="3819356" y="15907494"/>
          <a:ext cx="936104" cy="648072"/>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0">
              <a:solidFill>
                <a:schemeClr val="tx1"/>
              </a:solidFill>
              <a:latin typeface="Arial" panose="020B0604020202020204" pitchFamily="34" charset="0"/>
              <a:cs typeface="Arial" panose="020B0604020202020204" pitchFamily="34" charset="0"/>
            </a:rPr>
            <a:t>E - 60%</a:t>
          </a:r>
        </a:p>
      </xdr:txBody>
    </xdr:sp>
    <xdr:clientData/>
  </xdr:twoCellAnchor>
  <xdr:twoCellAnchor>
    <xdr:from>
      <xdr:col>2</xdr:col>
      <xdr:colOff>1593929</xdr:colOff>
      <xdr:row>117</xdr:row>
      <xdr:rowOff>39216</xdr:rowOff>
    </xdr:from>
    <xdr:to>
      <xdr:col>2</xdr:col>
      <xdr:colOff>1593929</xdr:colOff>
      <xdr:row>120</xdr:row>
      <xdr:rowOff>43780</xdr:rowOff>
    </xdr:to>
    <xdr:cxnSp macro="">
      <xdr:nvCxnSpPr>
        <xdr:cNvPr id="13" name="Straight Arrow Connector 12">
          <a:extLst>
            <a:ext uri="{FF2B5EF4-FFF2-40B4-BE49-F238E27FC236}">
              <a16:creationId xmlns:a16="http://schemas.microsoft.com/office/drawing/2014/main" id="{00000000-0008-0000-0100-00000D000000}"/>
            </a:ext>
          </a:extLst>
        </xdr:cNvPr>
        <xdr:cNvCxnSpPr/>
      </xdr:nvCxnSpPr>
      <xdr:spPr>
        <a:xfrm>
          <a:off x="4251404" y="16555566"/>
          <a:ext cx="0" cy="57606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1161881</xdr:colOff>
      <xdr:row>120</xdr:row>
      <xdr:rowOff>43780</xdr:rowOff>
    </xdr:from>
    <xdr:to>
      <xdr:col>2</xdr:col>
      <xdr:colOff>2097985</xdr:colOff>
      <xdr:row>123</xdr:row>
      <xdr:rowOff>120352</xdr:rowOff>
    </xdr:to>
    <xdr:sp macro="" textlink="">
      <xdr:nvSpPr>
        <xdr:cNvPr id="14" name="Rectangle 13">
          <a:extLst>
            <a:ext uri="{FF2B5EF4-FFF2-40B4-BE49-F238E27FC236}">
              <a16:creationId xmlns:a16="http://schemas.microsoft.com/office/drawing/2014/main" id="{00000000-0008-0000-0100-00000E000000}"/>
            </a:ext>
          </a:extLst>
        </xdr:cNvPr>
        <xdr:cNvSpPr/>
      </xdr:nvSpPr>
      <xdr:spPr>
        <a:xfrm>
          <a:off x="3819356" y="17131630"/>
          <a:ext cx="936104" cy="648072"/>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0">
              <a:solidFill>
                <a:schemeClr val="tx1"/>
              </a:solidFill>
              <a:latin typeface="Arial" panose="020B0604020202020204" pitchFamily="34" charset="0"/>
              <a:cs typeface="Arial" panose="020B0604020202020204" pitchFamily="34" charset="0"/>
            </a:rPr>
            <a:t>D - 15%</a:t>
          </a:r>
        </a:p>
      </xdr:txBody>
    </xdr:sp>
    <xdr:clientData/>
  </xdr:twoCellAnchor>
  <xdr:twoCellAnchor>
    <xdr:from>
      <xdr:col>2</xdr:col>
      <xdr:colOff>1593929</xdr:colOff>
      <xdr:row>123</xdr:row>
      <xdr:rowOff>120352</xdr:rowOff>
    </xdr:from>
    <xdr:to>
      <xdr:col>2</xdr:col>
      <xdr:colOff>1593929</xdr:colOff>
      <xdr:row>126</xdr:row>
      <xdr:rowOff>124916</xdr:rowOff>
    </xdr:to>
    <xdr:cxnSp macro="">
      <xdr:nvCxnSpPr>
        <xdr:cNvPr id="15" name="Straight Arrow Connector 14">
          <a:extLst>
            <a:ext uri="{FF2B5EF4-FFF2-40B4-BE49-F238E27FC236}">
              <a16:creationId xmlns:a16="http://schemas.microsoft.com/office/drawing/2014/main" id="{00000000-0008-0000-0100-00000F000000}"/>
            </a:ext>
          </a:extLst>
        </xdr:cNvPr>
        <xdr:cNvCxnSpPr/>
      </xdr:nvCxnSpPr>
      <xdr:spPr>
        <a:xfrm>
          <a:off x="4251404" y="17779702"/>
          <a:ext cx="0" cy="57606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200600</xdr:colOff>
      <xdr:row>113</xdr:row>
      <xdr:rowOff>153144</xdr:rowOff>
    </xdr:from>
    <xdr:to>
      <xdr:col>3</xdr:col>
      <xdr:colOff>1136704</xdr:colOff>
      <xdr:row>117</xdr:row>
      <xdr:rowOff>39216</xdr:rowOff>
    </xdr:to>
    <xdr:sp macro="" textlink="">
      <xdr:nvSpPr>
        <xdr:cNvPr id="16" name="Rectangle 15">
          <a:extLst>
            <a:ext uri="{FF2B5EF4-FFF2-40B4-BE49-F238E27FC236}">
              <a16:creationId xmlns:a16="http://schemas.microsoft.com/office/drawing/2014/main" id="{00000000-0008-0000-0100-000010000000}"/>
            </a:ext>
          </a:extLst>
        </xdr:cNvPr>
        <xdr:cNvSpPr/>
      </xdr:nvSpPr>
      <xdr:spPr>
        <a:xfrm>
          <a:off x="5115500" y="15907494"/>
          <a:ext cx="936104" cy="648072"/>
        </a:xfrm>
        <a:prstGeom prst="rect">
          <a:avLst/>
        </a:prstGeom>
        <a:solidFill>
          <a:schemeClr val="bg1">
            <a:lumMod val="85000"/>
          </a:schemeClr>
        </a:soli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0">
              <a:solidFill>
                <a:schemeClr val="tx1"/>
              </a:solidFill>
              <a:latin typeface="Arial" panose="020B0604020202020204" pitchFamily="34" charset="0"/>
              <a:cs typeface="Arial" panose="020B0604020202020204" pitchFamily="34" charset="0"/>
            </a:rPr>
            <a:t>G - 25%</a:t>
          </a:r>
        </a:p>
      </xdr:txBody>
    </xdr:sp>
    <xdr:clientData/>
  </xdr:twoCellAnchor>
  <xdr:twoCellAnchor>
    <xdr:from>
      <xdr:col>3</xdr:col>
      <xdr:colOff>632648</xdr:colOff>
      <xdr:row>117</xdr:row>
      <xdr:rowOff>39216</xdr:rowOff>
    </xdr:from>
    <xdr:to>
      <xdr:col>3</xdr:col>
      <xdr:colOff>632648</xdr:colOff>
      <xdr:row>120</xdr:row>
      <xdr:rowOff>43780</xdr:rowOff>
    </xdr:to>
    <xdr:cxnSp macro="">
      <xdr:nvCxnSpPr>
        <xdr:cNvPr id="17" name="Straight Arrow Connector 16">
          <a:extLst>
            <a:ext uri="{FF2B5EF4-FFF2-40B4-BE49-F238E27FC236}">
              <a16:creationId xmlns:a16="http://schemas.microsoft.com/office/drawing/2014/main" id="{00000000-0008-0000-0100-000011000000}"/>
            </a:ext>
          </a:extLst>
        </xdr:cNvPr>
        <xdr:cNvCxnSpPr/>
      </xdr:nvCxnSpPr>
      <xdr:spPr>
        <a:xfrm>
          <a:off x="5547548" y="16555566"/>
          <a:ext cx="0" cy="57606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200600</xdr:colOff>
      <xdr:row>120</xdr:row>
      <xdr:rowOff>43780</xdr:rowOff>
    </xdr:from>
    <xdr:to>
      <xdr:col>3</xdr:col>
      <xdr:colOff>1136704</xdr:colOff>
      <xdr:row>123</xdr:row>
      <xdr:rowOff>120352</xdr:rowOff>
    </xdr:to>
    <xdr:sp macro="" textlink="">
      <xdr:nvSpPr>
        <xdr:cNvPr id="18" name="Rectangle 17">
          <a:extLst>
            <a:ext uri="{FF2B5EF4-FFF2-40B4-BE49-F238E27FC236}">
              <a16:creationId xmlns:a16="http://schemas.microsoft.com/office/drawing/2014/main" id="{00000000-0008-0000-0100-000012000000}"/>
            </a:ext>
          </a:extLst>
        </xdr:cNvPr>
        <xdr:cNvSpPr/>
      </xdr:nvSpPr>
      <xdr:spPr>
        <a:xfrm>
          <a:off x="5115500" y="17131630"/>
          <a:ext cx="936104" cy="648072"/>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0">
              <a:solidFill>
                <a:schemeClr val="tx1"/>
              </a:solidFill>
              <a:latin typeface="Arial" panose="020B0604020202020204" pitchFamily="34" charset="0"/>
              <a:cs typeface="Arial" panose="020B0604020202020204" pitchFamily="34" charset="0"/>
            </a:rPr>
            <a:t>F - 20%</a:t>
          </a:r>
        </a:p>
      </xdr:txBody>
    </xdr:sp>
    <xdr:clientData/>
  </xdr:twoCellAnchor>
  <xdr:twoCellAnchor>
    <xdr:from>
      <xdr:col>3</xdr:col>
      <xdr:colOff>632648</xdr:colOff>
      <xdr:row>123</xdr:row>
      <xdr:rowOff>120352</xdr:rowOff>
    </xdr:from>
    <xdr:to>
      <xdr:col>3</xdr:col>
      <xdr:colOff>632648</xdr:colOff>
      <xdr:row>126</xdr:row>
      <xdr:rowOff>124916</xdr:rowOff>
    </xdr:to>
    <xdr:cxnSp macro="">
      <xdr:nvCxnSpPr>
        <xdr:cNvPr id="19" name="Straight Arrow Connector 18">
          <a:extLst>
            <a:ext uri="{FF2B5EF4-FFF2-40B4-BE49-F238E27FC236}">
              <a16:creationId xmlns:a16="http://schemas.microsoft.com/office/drawing/2014/main" id="{00000000-0008-0000-0100-000013000000}"/>
            </a:ext>
          </a:extLst>
        </xdr:cNvPr>
        <xdr:cNvCxnSpPr/>
      </xdr:nvCxnSpPr>
      <xdr:spPr>
        <a:xfrm>
          <a:off x="5547548" y="17779702"/>
          <a:ext cx="0" cy="57606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1684193</xdr:colOff>
      <xdr:row>113</xdr:row>
      <xdr:rowOff>153144</xdr:rowOff>
    </xdr:from>
    <xdr:to>
      <xdr:col>3</xdr:col>
      <xdr:colOff>2581275</xdr:colOff>
      <xdr:row>117</xdr:row>
      <xdr:rowOff>39216</xdr:rowOff>
    </xdr:to>
    <xdr:sp macro="" textlink="">
      <xdr:nvSpPr>
        <xdr:cNvPr id="20" name="Rectangle 19">
          <a:extLst>
            <a:ext uri="{FF2B5EF4-FFF2-40B4-BE49-F238E27FC236}">
              <a16:creationId xmlns:a16="http://schemas.microsoft.com/office/drawing/2014/main" id="{00000000-0008-0000-0100-000014000000}"/>
            </a:ext>
          </a:extLst>
        </xdr:cNvPr>
        <xdr:cNvSpPr/>
      </xdr:nvSpPr>
      <xdr:spPr>
        <a:xfrm>
          <a:off x="6599093" y="15907494"/>
          <a:ext cx="897082" cy="648072"/>
        </a:xfrm>
        <a:prstGeom prst="rect">
          <a:avLst/>
        </a:prstGeom>
        <a:solidFill>
          <a:schemeClr val="bg1">
            <a:lumMod val="85000"/>
          </a:schemeClr>
        </a:soli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0">
              <a:solidFill>
                <a:schemeClr val="tx1"/>
              </a:solidFill>
              <a:latin typeface="Arial" panose="020B0604020202020204" pitchFamily="34" charset="0"/>
              <a:cs typeface="Arial" panose="020B0604020202020204" pitchFamily="34" charset="0"/>
            </a:rPr>
            <a:t>J - 100%</a:t>
          </a:r>
        </a:p>
      </xdr:txBody>
    </xdr:sp>
    <xdr:clientData/>
  </xdr:twoCellAnchor>
  <xdr:twoCellAnchor>
    <xdr:from>
      <xdr:col>3</xdr:col>
      <xdr:colOff>2144816</xdr:colOff>
      <xdr:row>117</xdr:row>
      <xdr:rowOff>39216</xdr:rowOff>
    </xdr:from>
    <xdr:to>
      <xdr:col>3</xdr:col>
      <xdr:colOff>2144816</xdr:colOff>
      <xdr:row>120</xdr:row>
      <xdr:rowOff>43780</xdr:rowOff>
    </xdr:to>
    <xdr:cxnSp macro="">
      <xdr:nvCxnSpPr>
        <xdr:cNvPr id="21" name="Straight Arrow Connector 20">
          <a:extLst>
            <a:ext uri="{FF2B5EF4-FFF2-40B4-BE49-F238E27FC236}">
              <a16:creationId xmlns:a16="http://schemas.microsoft.com/office/drawing/2014/main" id="{00000000-0008-0000-0100-000015000000}"/>
            </a:ext>
          </a:extLst>
        </xdr:cNvPr>
        <xdr:cNvCxnSpPr/>
      </xdr:nvCxnSpPr>
      <xdr:spPr>
        <a:xfrm>
          <a:off x="7059716" y="16555566"/>
          <a:ext cx="0" cy="57606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1693718</xdr:colOff>
      <xdr:row>120</xdr:row>
      <xdr:rowOff>43780</xdr:rowOff>
    </xdr:from>
    <xdr:to>
      <xdr:col>3</xdr:col>
      <xdr:colOff>2600325</xdr:colOff>
      <xdr:row>123</xdr:row>
      <xdr:rowOff>120352</xdr:rowOff>
    </xdr:to>
    <xdr:sp macro="" textlink="">
      <xdr:nvSpPr>
        <xdr:cNvPr id="22" name="Rectangle 21">
          <a:extLst>
            <a:ext uri="{FF2B5EF4-FFF2-40B4-BE49-F238E27FC236}">
              <a16:creationId xmlns:a16="http://schemas.microsoft.com/office/drawing/2014/main" id="{00000000-0008-0000-0100-000016000000}"/>
            </a:ext>
          </a:extLst>
        </xdr:cNvPr>
        <xdr:cNvSpPr/>
      </xdr:nvSpPr>
      <xdr:spPr>
        <a:xfrm>
          <a:off x="6608618" y="17131630"/>
          <a:ext cx="906607" cy="648072"/>
        </a:xfrm>
        <a:prstGeom prst="rect">
          <a:avLst/>
        </a:prstGeom>
        <a:solidFill>
          <a:schemeClr val="bg1">
            <a:lumMod val="85000"/>
          </a:schemeClr>
        </a:solidFill>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0">
              <a:solidFill>
                <a:schemeClr val="tx1"/>
              </a:solidFill>
              <a:latin typeface="Arial" panose="020B0604020202020204" pitchFamily="34" charset="0"/>
              <a:cs typeface="Arial" panose="020B0604020202020204" pitchFamily="34" charset="0"/>
            </a:rPr>
            <a:t>H - 5%</a:t>
          </a:r>
        </a:p>
      </xdr:txBody>
    </xdr:sp>
    <xdr:clientData/>
  </xdr:twoCellAnchor>
  <xdr:twoCellAnchor>
    <xdr:from>
      <xdr:col>3</xdr:col>
      <xdr:colOff>2144816</xdr:colOff>
      <xdr:row>123</xdr:row>
      <xdr:rowOff>120352</xdr:rowOff>
    </xdr:from>
    <xdr:to>
      <xdr:col>3</xdr:col>
      <xdr:colOff>2144816</xdr:colOff>
      <xdr:row>126</xdr:row>
      <xdr:rowOff>124916</xdr:rowOff>
    </xdr:to>
    <xdr:cxnSp macro="">
      <xdr:nvCxnSpPr>
        <xdr:cNvPr id="23" name="Straight Arrow Connector 22">
          <a:extLst>
            <a:ext uri="{FF2B5EF4-FFF2-40B4-BE49-F238E27FC236}">
              <a16:creationId xmlns:a16="http://schemas.microsoft.com/office/drawing/2014/main" id="{00000000-0008-0000-0100-000017000000}"/>
            </a:ext>
          </a:extLst>
        </xdr:cNvPr>
        <xdr:cNvCxnSpPr/>
      </xdr:nvCxnSpPr>
      <xdr:spPr>
        <a:xfrm>
          <a:off x="7059716" y="17779702"/>
          <a:ext cx="0" cy="576064"/>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1833170</xdr:colOff>
      <xdr:row>107</xdr:row>
      <xdr:rowOff>133350</xdr:rowOff>
    </xdr:from>
    <xdr:to>
      <xdr:col>3</xdr:col>
      <xdr:colOff>2495550</xdr:colOff>
      <xdr:row>109</xdr:row>
      <xdr:rowOff>66675</xdr:rowOff>
    </xdr:to>
    <xdr:sp macro="" textlink="">
      <xdr:nvSpPr>
        <xdr:cNvPr id="24" name="Rectangle 23">
          <a:extLst>
            <a:ext uri="{FF2B5EF4-FFF2-40B4-BE49-F238E27FC236}">
              <a16:creationId xmlns:a16="http://schemas.microsoft.com/office/drawing/2014/main" id="{00000000-0008-0000-0100-000018000000}"/>
            </a:ext>
          </a:extLst>
        </xdr:cNvPr>
        <xdr:cNvSpPr/>
      </xdr:nvSpPr>
      <xdr:spPr>
        <a:xfrm>
          <a:off x="6748070" y="14744700"/>
          <a:ext cx="662380" cy="314325"/>
        </a:xfrm>
        <a:prstGeom prst="rect">
          <a:avLst/>
        </a:prstGeom>
        <a:solidFill>
          <a:schemeClr val="bg1">
            <a:lumMod val="85000"/>
          </a:schemeClr>
        </a:solidFill>
      </xdr:spPr>
      <xdr:style>
        <a:lnRef idx="2">
          <a:schemeClr val="dk1"/>
        </a:lnRef>
        <a:fillRef idx="1">
          <a:schemeClr val="lt1"/>
        </a:fillRef>
        <a:effectRef idx="0">
          <a:schemeClr val="dk1"/>
        </a:effectRef>
        <a:fontRef idx="minor">
          <a:schemeClr val="dk1"/>
        </a:fontRef>
      </xdr:style>
      <xdr:txBody>
        <a:bodyPr wrap="square" rtlCol="0" anchor="ctr"/>
        <a:lstStyle/>
        <a:p>
          <a:endParaRPr lang="en-GB"/>
        </a:p>
      </xdr:txBody>
    </xdr:sp>
    <xdr:clientData/>
  </xdr:twoCellAnchor>
  <xdr:twoCellAnchor>
    <xdr:from>
      <xdr:col>1</xdr:col>
      <xdr:colOff>0</xdr:colOff>
      <xdr:row>127</xdr:row>
      <xdr:rowOff>78432</xdr:rowOff>
    </xdr:from>
    <xdr:to>
      <xdr:col>1</xdr:col>
      <xdr:colOff>1193532</xdr:colOff>
      <xdr:row>128</xdr:row>
      <xdr:rowOff>164921</xdr:rowOff>
    </xdr:to>
    <xdr:sp macro="" textlink="">
      <xdr:nvSpPr>
        <xdr:cNvPr id="25" name="TextBox 56">
          <a:extLst>
            <a:ext uri="{FF2B5EF4-FFF2-40B4-BE49-F238E27FC236}">
              <a16:creationId xmlns:a16="http://schemas.microsoft.com/office/drawing/2014/main" id="{00000000-0008-0000-0100-000019000000}"/>
            </a:ext>
          </a:extLst>
        </xdr:cNvPr>
        <xdr:cNvSpPr txBox="1"/>
      </xdr:nvSpPr>
      <xdr:spPr>
        <a:xfrm>
          <a:off x="609600" y="24058572"/>
          <a:ext cx="1193532" cy="26936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latin typeface="Arial" panose="020B0604020202020204" pitchFamily="34" charset="0"/>
              <a:cs typeface="Arial" panose="020B0604020202020204" pitchFamily="34" charset="0"/>
            </a:rPr>
            <a:t>UK Base Level</a:t>
          </a:r>
        </a:p>
      </xdr:txBody>
    </xdr:sp>
    <xdr:clientData/>
  </xdr:twoCellAnchor>
  <xdr:twoCellAnchor>
    <xdr:from>
      <xdr:col>3</xdr:col>
      <xdr:colOff>2538215</xdr:colOff>
      <xdr:row>107</xdr:row>
      <xdr:rowOff>148208</xdr:rowOff>
    </xdr:from>
    <xdr:to>
      <xdr:col>5</xdr:col>
      <xdr:colOff>515903</xdr:colOff>
      <xdr:row>109</xdr:row>
      <xdr:rowOff>51817</xdr:rowOff>
    </xdr:to>
    <xdr:sp macro="" textlink="">
      <xdr:nvSpPr>
        <xdr:cNvPr id="26" name="TextBox 57">
          <a:extLst>
            <a:ext uri="{FF2B5EF4-FFF2-40B4-BE49-F238E27FC236}">
              <a16:creationId xmlns:a16="http://schemas.microsoft.com/office/drawing/2014/main" id="{00000000-0008-0000-0100-00001A000000}"/>
            </a:ext>
          </a:extLst>
        </xdr:cNvPr>
        <xdr:cNvSpPr txBox="1"/>
      </xdr:nvSpPr>
      <xdr:spPr>
        <a:xfrm>
          <a:off x="7575035" y="20470748"/>
          <a:ext cx="2633508" cy="26936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latin typeface="Arial" panose="020B0604020202020204" pitchFamily="34" charset="0"/>
              <a:cs typeface="Arial" panose="020B0604020202020204" pitchFamily="34" charset="0"/>
            </a:rPr>
            <a:t>= no FDI relationship</a:t>
          </a:r>
        </a:p>
      </xdr:txBody>
    </xdr:sp>
    <xdr:clientData/>
  </xdr:twoCellAnchor>
  <xdr:twoCellAnchor>
    <xdr:from>
      <xdr:col>2</xdr:col>
      <xdr:colOff>1089934</xdr:colOff>
      <xdr:row>168</xdr:row>
      <xdr:rowOff>0</xdr:rowOff>
    </xdr:from>
    <xdr:to>
      <xdr:col>3</xdr:col>
      <xdr:colOff>2072869</xdr:colOff>
      <xdr:row>171</xdr:row>
      <xdr:rowOff>76572</xdr:rowOff>
    </xdr:to>
    <xdr:sp macro="" textlink="">
      <xdr:nvSpPr>
        <xdr:cNvPr id="27" name="Rectangle 26">
          <a:extLst>
            <a:ext uri="{FF2B5EF4-FFF2-40B4-BE49-F238E27FC236}">
              <a16:creationId xmlns:a16="http://schemas.microsoft.com/office/drawing/2014/main" id="{00000000-0008-0000-0100-00001B000000}"/>
            </a:ext>
          </a:extLst>
        </xdr:cNvPr>
        <xdr:cNvSpPr/>
      </xdr:nvSpPr>
      <xdr:spPr>
        <a:xfrm>
          <a:off x="3802654" y="32042100"/>
          <a:ext cx="3307035" cy="625212"/>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1">
              <a:solidFill>
                <a:schemeClr val="tx1"/>
              </a:solidFill>
              <a:latin typeface="Arial" panose="020B0604020202020204" pitchFamily="34" charset="0"/>
              <a:cs typeface="Arial" panose="020B0604020202020204" pitchFamily="34" charset="0"/>
            </a:rPr>
            <a:t>Company A – Foreign</a:t>
          </a:r>
        </a:p>
        <a:p>
          <a:pPr algn="ctr"/>
          <a:r>
            <a:rPr lang="en-GB" sz="1200">
              <a:solidFill>
                <a:schemeClr val="tx1"/>
              </a:solidFill>
              <a:latin typeface="Arial" panose="020B0604020202020204" pitchFamily="34" charset="0"/>
              <a:cs typeface="Arial" panose="020B0604020202020204" pitchFamily="34" charset="0"/>
            </a:rPr>
            <a:t>Ultimate parent of B, C, D and E</a:t>
          </a:r>
        </a:p>
      </xdr:txBody>
    </xdr:sp>
    <xdr:clientData/>
  </xdr:twoCellAnchor>
  <xdr:twoCellAnchor>
    <xdr:from>
      <xdr:col>2</xdr:col>
      <xdr:colOff>924644</xdr:colOff>
      <xdr:row>174</xdr:row>
      <xdr:rowOff>153144</xdr:rowOff>
    </xdr:from>
    <xdr:to>
      <xdr:col>3</xdr:col>
      <xdr:colOff>2231743</xdr:colOff>
      <xdr:row>178</xdr:row>
      <xdr:rowOff>95250</xdr:rowOff>
    </xdr:to>
    <xdr:sp macro="" textlink="">
      <xdr:nvSpPr>
        <xdr:cNvPr id="28" name="Rectangle 27">
          <a:extLst>
            <a:ext uri="{FF2B5EF4-FFF2-40B4-BE49-F238E27FC236}">
              <a16:creationId xmlns:a16="http://schemas.microsoft.com/office/drawing/2014/main" id="{00000000-0008-0000-0100-00001C000000}"/>
            </a:ext>
          </a:extLst>
        </xdr:cNvPr>
        <xdr:cNvSpPr/>
      </xdr:nvSpPr>
      <xdr:spPr>
        <a:xfrm>
          <a:off x="3582119" y="27527994"/>
          <a:ext cx="3564524" cy="704106"/>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1">
              <a:solidFill>
                <a:schemeClr val="tx1"/>
              </a:solidFill>
              <a:latin typeface="Arial" panose="020B0604020202020204" pitchFamily="34" charset="0"/>
              <a:cs typeface="Arial" panose="020B0604020202020204" pitchFamily="34" charset="0"/>
            </a:rPr>
            <a:t>Company B – Foreign</a:t>
          </a:r>
        </a:p>
        <a:p>
          <a:pPr algn="ctr"/>
          <a:r>
            <a:rPr lang="en-GB" sz="1200">
              <a:solidFill>
                <a:schemeClr val="tx1"/>
              </a:solidFill>
              <a:latin typeface="Arial" panose="020B0604020202020204" pitchFamily="34" charset="0"/>
              <a:cs typeface="Arial" panose="020B0604020202020204" pitchFamily="34" charset="0"/>
            </a:rPr>
            <a:t>Immediate foreign parent of C and D and head</a:t>
          </a:r>
          <a:r>
            <a:rPr lang="en-GB" sz="1200" baseline="0">
              <a:solidFill>
                <a:schemeClr val="tx1"/>
              </a:solidFill>
              <a:latin typeface="Arial" panose="020B0604020202020204" pitchFamily="34" charset="0"/>
              <a:cs typeface="Arial" panose="020B0604020202020204" pitchFamily="34" charset="0"/>
            </a:rPr>
            <a:t> office of</a:t>
          </a:r>
          <a:r>
            <a:rPr lang="en-GB" sz="1200">
              <a:solidFill>
                <a:schemeClr val="tx1"/>
              </a:solidFill>
              <a:latin typeface="Arial" panose="020B0604020202020204" pitchFamily="34" charset="0"/>
              <a:cs typeface="Arial" panose="020B0604020202020204" pitchFamily="34" charset="0"/>
            </a:rPr>
            <a:t> E</a:t>
          </a:r>
        </a:p>
      </xdr:txBody>
    </xdr:sp>
    <xdr:clientData/>
  </xdr:twoCellAnchor>
  <xdr:twoCellAnchor>
    <xdr:from>
      <xdr:col>3</xdr:col>
      <xdr:colOff>449481</xdr:colOff>
      <xdr:row>171</xdr:row>
      <xdr:rowOff>76572</xdr:rowOff>
    </xdr:from>
    <xdr:to>
      <xdr:col>3</xdr:col>
      <xdr:colOff>452689</xdr:colOff>
      <xdr:row>174</xdr:row>
      <xdr:rowOff>153144</xdr:rowOff>
    </xdr:to>
    <xdr:cxnSp macro="">
      <xdr:nvCxnSpPr>
        <xdr:cNvPr id="29" name="Straight Arrow Connector 28">
          <a:extLst>
            <a:ext uri="{FF2B5EF4-FFF2-40B4-BE49-F238E27FC236}">
              <a16:creationId xmlns:a16="http://schemas.microsoft.com/office/drawing/2014/main" id="{00000000-0008-0000-0100-00001D000000}"/>
            </a:ext>
          </a:extLst>
        </xdr:cNvPr>
        <xdr:cNvCxnSpPr>
          <a:stCxn id="27" idx="2"/>
          <a:endCxn id="28" idx="0"/>
        </xdr:cNvCxnSpPr>
      </xdr:nvCxnSpPr>
      <xdr:spPr>
        <a:xfrm flipH="1">
          <a:off x="5364381" y="26879922"/>
          <a:ext cx="3208" cy="648072"/>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1100311</xdr:colOff>
      <xdr:row>181</xdr:row>
      <xdr:rowOff>115788</xdr:rowOff>
    </xdr:from>
    <xdr:to>
      <xdr:col>2</xdr:col>
      <xdr:colOff>1572716</xdr:colOff>
      <xdr:row>186</xdr:row>
      <xdr:rowOff>27384</xdr:rowOff>
    </xdr:to>
    <xdr:sp macro="" textlink="">
      <xdr:nvSpPr>
        <xdr:cNvPr id="30" name="Rectangle 29">
          <a:extLst>
            <a:ext uri="{FF2B5EF4-FFF2-40B4-BE49-F238E27FC236}">
              <a16:creationId xmlns:a16="http://schemas.microsoft.com/office/drawing/2014/main" id="{00000000-0008-0000-0100-00001E000000}"/>
            </a:ext>
          </a:extLst>
        </xdr:cNvPr>
        <xdr:cNvSpPr/>
      </xdr:nvSpPr>
      <xdr:spPr>
        <a:xfrm>
          <a:off x="1709911" y="28824138"/>
          <a:ext cx="2520280" cy="864096"/>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1">
              <a:solidFill>
                <a:schemeClr val="tx1"/>
              </a:solidFill>
              <a:latin typeface="Arial" panose="020B0604020202020204" pitchFamily="34" charset="0"/>
              <a:cs typeface="Arial" panose="020B0604020202020204" pitchFamily="34" charset="0"/>
            </a:rPr>
            <a:t>Company C - UK</a:t>
          </a:r>
        </a:p>
        <a:p>
          <a:pPr algn="ctr"/>
          <a:r>
            <a:rPr lang="en-GB" sz="1200">
              <a:solidFill>
                <a:schemeClr val="tx1"/>
              </a:solidFill>
              <a:latin typeface="Arial" panose="020B0604020202020204" pitchFamily="34" charset="0"/>
              <a:cs typeface="Arial" panose="020B0604020202020204" pitchFamily="34" charset="0"/>
            </a:rPr>
            <a:t>Fellow enterprise of D</a:t>
          </a:r>
        </a:p>
        <a:p>
          <a:pPr algn="ctr"/>
          <a:r>
            <a:rPr lang="en-GB" sz="1200">
              <a:solidFill>
                <a:schemeClr val="tx1"/>
              </a:solidFill>
              <a:latin typeface="Arial" panose="020B0604020202020204" pitchFamily="34" charset="0"/>
              <a:cs typeface="Arial" panose="020B0604020202020204" pitchFamily="34" charset="0"/>
            </a:rPr>
            <a:t>Foreign affiliate of B</a:t>
          </a:r>
        </a:p>
      </xdr:txBody>
    </xdr:sp>
    <xdr:clientData/>
  </xdr:twoCellAnchor>
  <xdr:twoCellAnchor>
    <xdr:from>
      <xdr:col>3</xdr:col>
      <xdr:colOff>1043482</xdr:colOff>
      <xdr:row>181</xdr:row>
      <xdr:rowOff>115788</xdr:rowOff>
    </xdr:from>
    <xdr:to>
      <xdr:col>4</xdr:col>
      <xdr:colOff>600074</xdr:colOff>
      <xdr:row>186</xdr:row>
      <xdr:rowOff>27384</xdr:rowOff>
    </xdr:to>
    <xdr:sp macro="" textlink="">
      <xdr:nvSpPr>
        <xdr:cNvPr id="31" name="Rectangle 30">
          <a:extLst>
            <a:ext uri="{FF2B5EF4-FFF2-40B4-BE49-F238E27FC236}">
              <a16:creationId xmlns:a16="http://schemas.microsoft.com/office/drawing/2014/main" id="{00000000-0008-0000-0100-00001F000000}"/>
            </a:ext>
          </a:extLst>
        </xdr:cNvPr>
        <xdr:cNvSpPr/>
      </xdr:nvSpPr>
      <xdr:spPr>
        <a:xfrm>
          <a:off x="5958382" y="29519463"/>
          <a:ext cx="2537917" cy="864096"/>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1">
              <a:solidFill>
                <a:schemeClr val="tx1"/>
              </a:solidFill>
              <a:latin typeface="Arial" panose="020B0604020202020204" pitchFamily="34" charset="0"/>
              <a:cs typeface="Arial" panose="020B0604020202020204" pitchFamily="34" charset="0"/>
            </a:rPr>
            <a:t>Company D – Foreign</a:t>
          </a:r>
        </a:p>
        <a:p>
          <a:pPr algn="ctr"/>
          <a:r>
            <a:rPr lang="en-GB" sz="1200">
              <a:solidFill>
                <a:schemeClr val="tx1"/>
              </a:solidFill>
              <a:latin typeface="Arial" panose="020B0604020202020204" pitchFamily="34" charset="0"/>
              <a:cs typeface="Arial" panose="020B0604020202020204" pitchFamily="34" charset="0"/>
            </a:rPr>
            <a:t>Fellow enterprise of C</a:t>
          </a:r>
        </a:p>
        <a:p>
          <a:pPr algn="ctr"/>
          <a:r>
            <a:rPr lang="en-GB" sz="1200">
              <a:solidFill>
                <a:schemeClr val="tx1"/>
              </a:solidFill>
              <a:latin typeface="Arial" panose="020B0604020202020204" pitchFamily="34" charset="0"/>
              <a:cs typeface="Arial" panose="020B0604020202020204" pitchFamily="34" charset="0"/>
            </a:rPr>
            <a:t>Affiliate of B</a:t>
          </a:r>
        </a:p>
      </xdr:txBody>
    </xdr:sp>
    <xdr:clientData/>
  </xdr:twoCellAnchor>
  <xdr:twoCellAnchor>
    <xdr:from>
      <xdr:col>2</xdr:col>
      <xdr:colOff>1572716</xdr:colOff>
      <xdr:row>181</xdr:row>
      <xdr:rowOff>187796</xdr:rowOff>
    </xdr:from>
    <xdr:to>
      <xdr:col>3</xdr:col>
      <xdr:colOff>1043483</xdr:colOff>
      <xdr:row>181</xdr:row>
      <xdr:rowOff>187796</xdr:rowOff>
    </xdr:to>
    <xdr:cxnSp macro="">
      <xdr:nvCxnSpPr>
        <xdr:cNvPr id="32" name="Straight Arrow Connector 31">
          <a:extLst>
            <a:ext uri="{FF2B5EF4-FFF2-40B4-BE49-F238E27FC236}">
              <a16:creationId xmlns:a16="http://schemas.microsoft.com/office/drawing/2014/main" id="{00000000-0008-0000-0100-000020000000}"/>
            </a:ext>
          </a:extLst>
        </xdr:cNvPr>
        <xdr:cNvCxnSpPr/>
      </xdr:nvCxnSpPr>
      <xdr:spPr>
        <a:xfrm>
          <a:off x="4230191" y="28896146"/>
          <a:ext cx="1728192" cy="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1572716</xdr:colOff>
      <xdr:row>185</xdr:row>
      <xdr:rowOff>145876</xdr:rowOff>
    </xdr:from>
    <xdr:to>
      <xdr:col>3</xdr:col>
      <xdr:colOff>1043483</xdr:colOff>
      <xdr:row>185</xdr:row>
      <xdr:rowOff>145876</xdr:rowOff>
    </xdr:to>
    <xdr:cxnSp macro="">
      <xdr:nvCxnSpPr>
        <xdr:cNvPr id="33" name="Straight Arrow Connector 32">
          <a:extLst>
            <a:ext uri="{FF2B5EF4-FFF2-40B4-BE49-F238E27FC236}">
              <a16:creationId xmlns:a16="http://schemas.microsoft.com/office/drawing/2014/main" id="{00000000-0008-0000-0100-000021000000}"/>
            </a:ext>
          </a:extLst>
        </xdr:cNvPr>
        <xdr:cNvCxnSpPr/>
      </xdr:nvCxnSpPr>
      <xdr:spPr>
        <a:xfrm flipH="1">
          <a:off x="4230191" y="29616226"/>
          <a:ext cx="1728192" cy="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1572716</xdr:colOff>
      <xdr:row>182</xdr:row>
      <xdr:rowOff>69304</xdr:rowOff>
    </xdr:from>
    <xdr:to>
      <xdr:col>3</xdr:col>
      <xdr:colOff>944840</xdr:colOff>
      <xdr:row>184</xdr:row>
      <xdr:rowOff>149948</xdr:rowOff>
    </xdr:to>
    <xdr:sp macro="" textlink="">
      <xdr:nvSpPr>
        <xdr:cNvPr id="34" name="TextBox 32">
          <a:extLst>
            <a:ext uri="{FF2B5EF4-FFF2-40B4-BE49-F238E27FC236}">
              <a16:creationId xmlns:a16="http://schemas.microsoft.com/office/drawing/2014/main" id="{00000000-0008-0000-0100-000022000000}"/>
            </a:ext>
          </a:extLst>
        </xdr:cNvPr>
        <xdr:cNvSpPr txBox="1"/>
      </xdr:nvSpPr>
      <xdr:spPr>
        <a:xfrm>
          <a:off x="4285436" y="34671724"/>
          <a:ext cx="1696224" cy="44640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a:latin typeface="Arial" panose="020B0604020202020204" pitchFamily="34" charset="0"/>
              <a:cs typeface="Arial" panose="020B0604020202020204" pitchFamily="34" charset="0"/>
            </a:rPr>
            <a:t>Equity, debt or </a:t>
          </a:r>
        </a:p>
        <a:p>
          <a:pPr algn="ctr"/>
          <a:r>
            <a:rPr lang="en-GB" sz="1200">
              <a:latin typeface="Arial" panose="020B0604020202020204" pitchFamily="34" charset="0"/>
              <a:cs typeface="Arial" panose="020B0604020202020204" pitchFamily="34" charset="0"/>
            </a:rPr>
            <a:t>other transaction</a:t>
          </a:r>
        </a:p>
      </xdr:txBody>
    </xdr:sp>
    <xdr:clientData/>
  </xdr:twoCellAnchor>
  <xdr:twoCellAnchor>
    <xdr:from>
      <xdr:col>3</xdr:col>
      <xdr:colOff>539427</xdr:colOff>
      <xdr:row>172</xdr:row>
      <xdr:rowOff>10343</xdr:rowOff>
    </xdr:from>
    <xdr:to>
      <xdr:col>3</xdr:col>
      <xdr:colOff>2663791</xdr:colOff>
      <xdr:row>173</xdr:row>
      <xdr:rowOff>96832</xdr:rowOff>
    </xdr:to>
    <xdr:sp macro="" textlink="">
      <xdr:nvSpPr>
        <xdr:cNvPr id="35" name="TextBox 50">
          <a:extLst>
            <a:ext uri="{FF2B5EF4-FFF2-40B4-BE49-F238E27FC236}">
              <a16:creationId xmlns:a16="http://schemas.microsoft.com/office/drawing/2014/main" id="{00000000-0008-0000-0100-000023000000}"/>
            </a:ext>
          </a:extLst>
        </xdr:cNvPr>
        <xdr:cNvSpPr txBox="1"/>
      </xdr:nvSpPr>
      <xdr:spPr>
        <a:xfrm>
          <a:off x="5576247" y="32783963"/>
          <a:ext cx="2124364" cy="26936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a:latin typeface="Arial" panose="020B0604020202020204" pitchFamily="34" charset="0"/>
              <a:cs typeface="Arial" panose="020B0604020202020204" pitchFamily="34" charset="0"/>
            </a:rPr>
            <a:t>10% or more voting power</a:t>
          </a:r>
        </a:p>
      </xdr:txBody>
    </xdr:sp>
    <xdr:clientData/>
  </xdr:twoCellAnchor>
  <xdr:twoCellAnchor>
    <xdr:from>
      <xdr:col>1</xdr:col>
      <xdr:colOff>1028303</xdr:colOff>
      <xdr:row>179</xdr:row>
      <xdr:rowOff>44995</xdr:rowOff>
    </xdr:from>
    <xdr:to>
      <xdr:col>2</xdr:col>
      <xdr:colOff>1104792</xdr:colOff>
      <xdr:row>180</xdr:row>
      <xdr:rowOff>131484</xdr:rowOff>
    </xdr:to>
    <xdr:sp macro="" textlink="">
      <xdr:nvSpPr>
        <xdr:cNvPr id="36" name="TextBox 51">
          <a:extLst>
            <a:ext uri="{FF2B5EF4-FFF2-40B4-BE49-F238E27FC236}">
              <a16:creationId xmlns:a16="http://schemas.microsoft.com/office/drawing/2014/main" id="{00000000-0008-0000-0100-000024000000}"/>
            </a:ext>
          </a:extLst>
        </xdr:cNvPr>
        <xdr:cNvSpPr txBox="1"/>
      </xdr:nvSpPr>
      <xdr:spPr>
        <a:xfrm>
          <a:off x="1637903" y="34098775"/>
          <a:ext cx="2179609" cy="26936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a:latin typeface="Arial" panose="020B0604020202020204" pitchFamily="34" charset="0"/>
              <a:cs typeface="Arial" panose="020B0604020202020204" pitchFamily="34" charset="0"/>
            </a:rPr>
            <a:t>10% or more voting power</a:t>
          </a:r>
        </a:p>
      </xdr:txBody>
    </xdr:sp>
    <xdr:clientData/>
  </xdr:twoCellAnchor>
  <xdr:twoCellAnchor>
    <xdr:from>
      <xdr:col>3</xdr:col>
      <xdr:colOff>1907579</xdr:colOff>
      <xdr:row>179</xdr:row>
      <xdr:rowOff>352</xdr:rowOff>
    </xdr:from>
    <xdr:to>
      <xdr:col>6</xdr:col>
      <xdr:colOff>174318</xdr:colOff>
      <xdr:row>180</xdr:row>
      <xdr:rowOff>86841</xdr:rowOff>
    </xdr:to>
    <xdr:sp macro="" textlink="">
      <xdr:nvSpPr>
        <xdr:cNvPr id="37" name="TextBox 52">
          <a:extLst>
            <a:ext uri="{FF2B5EF4-FFF2-40B4-BE49-F238E27FC236}">
              <a16:creationId xmlns:a16="http://schemas.microsoft.com/office/drawing/2014/main" id="{00000000-0008-0000-0100-000025000000}"/>
            </a:ext>
          </a:extLst>
        </xdr:cNvPr>
        <xdr:cNvSpPr txBox="1"/>
      </xdr:nvSpPr>
      <xdr:spPr>
        <a:xfrm>
          <a:off x="6944399" y="34054132"/>
          <a:ext cx="3532159" cy="26936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a:latin typeface="Arial" panose="020B0604020202020204" pitchFamily="34" charset="0"/>
              <a:cs typeface="Arial" panose="020B0604020202020204" pitchFamily="34" charset="0"/>
            </a:rPr>
            <a:t>10% or more voting power</a:t>
          </a:r>
        </a:p>
      </xdr:txBody>
    </xdr:sp>
    <xdr:clientData/>
  </xdr:twoCellAnchor>
  <xdr:twoCellAnchor>
    <xdr:from>
      <xdr:col>1</xdr:col>
      <xdr:colOff>1762466</xdr:colOff>
      <xdr:row>174</xdr:row>
      <xdr:rowOff>179566</xdr:rowOff>
    </xdr:from>
    <xdr:to>
      <xdr:col>2</xdr:col>
      <xdr:colOff>838553</xdr:colOff>
      <xdr:row>177</xdr:row>
      <xdr:rowOff>77330</xdr:rowOff>
    </xdr:to>
    <xdr:sp macro="" textlink="">
      <xdr:nvSpPr>
        <xdr:cNvPr id="38" name="TextBox 14">
          <a:extLst>
            <a:ext uri="{FF2B5EF4-FFF2-40B4-BE49-F238E27FC236}">
              <a16:creationId xmlns:a16="http://schemas.microsoft.com/office/drawing/2014/main" id="{00000000-0008-0000-0100-000026000000}"/>
            </a:ext>
          </a:extLst>
        </xdr:cNvPr>
        <xdr:cNvSpPr txBox="1"/>
      </xdr:nvSpPr>
      <xdr:spPr>
        <a:xfrm>
          <a:off x="2372066" y="33318946"/>
          <a:ext cx="1179207" cy="44640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GB" sz="1200">
              <a:latin typeface="Arial" panose="020B0604020202020204" pitchFamily="34" charset="0"/>
              <a:cs typeface="Arial" panose="020B0604020202020204" pitchFamily="34" charset="0"/>
            </a:rPr>
            <a:t>100% voting</a:t>
          </a:r>
          <a:r>
            <a:rPr lang="en-GB" sz="1200" baseline="0">
              <a:latin typeface="Arial" panose="020B0604020202020204" pitchFamily="34" charset="0"/>
              <a:cs typeface="Arial" panose="020B0604020202020204" pitchFamily="34" charset="0"/>
            </a:rPr>
            <a:t> </a:t>
          </a:r>
          <a:r>
            <a:rPr lang="en-GB" sz="1200">
              <a:latin typeface="Arial" panose="020B0604020202020204" pitchFamily="34" charset="0"/>
              <a:cs typeface="Arial" panose="020B0604020202020204" pitchFamily="34" charset="0"/>
            </a:rPr>
            <a:t>power</a:t>
          </a:r>
        </a:p>
      </xdr:txBody>
    </xdr:sp>
    <xdr:clientData/>
  </xdr:twoCellAnchor>
  <xdr:twoCellAnchor>
    <xdr:from>
      <xdr:col>0</xdr:col>
      <xdr:colOff>485775</xdr:colOff>
      <xdr:row>174</xdr:row>
      <xdr:rowOff>9128</xdr:rowOff>
    </xdr:from>
    <xdr:to>
      <xdr:col>1</xdr:col>
      <xdr:colOff>1676375</xdr:colOff>
      <xdr:row>178</xdr:row>
      <xdr:rowOff>111224</xdr:rowOff>
    </xdr:to>
    <xdr:sp macro="" textlink="">
      <xdr:nvSpPr>
        <xdr:cNvPr id="39" name="Rectangle 38">
          <a:extLst>
            <a:ext uri="{FF2B5EF4-FFF2-40B4-BE49-F238E27FC236}">
              <a16:creationId xmlns:a16="http://schemas.microsoft.com/office/drawing/2014/main" id="{00000000-0008-0000-0100-000027000000}"/>
            </a:ext>
          </a:extLst>
        </xdr:cNvPr>
        <xdr:cNvSpPr/>
      </xdr:nvSpPr>
      <xdr:spPr>
        <a:xfrm>
          <a:off x="485775" y="27383978"/>
          <a:ext cx="1800200" cy="864096"/>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b="1">
              <a:solidFill>
                <a:schemeClr val="tx1"/>
              </a:solidFill>
              <a:latin typeface="Arial" panose="020B0604020202020204" pitchFamily="34" charset="0"/>
              <a:cs typeface="Arial" panose="020B0604020202020204" pitchFamily="34" charset="0"/>
            </a:rPr>
            <a:t>Company E – UK</a:t>
          </a:r>
        </a:p>
        <a:p>
          <a:pPr algn="ctr"/>
          <a:r>
            <a:rPr lang="en-GB" sz="1200">
              <a:solidFill>
                <a:schemeClr val="tx1"/>
              </a:solidFill>
              <a:latin typeface="Arial" panose="020B0604020202020204" pitchFamily="34" charset="0"/>
              <a:cs typeface="Arial" panose="020B0604020202020204" pitchFamily="34" charset="0"/>
            </a:rPr>
            <a:t>Branch of B</a:t>
          </a:r>
        </a:p>
      </xdr:txBody>
    </xdr:sp>
    <xdr:clientData/>
  </xdr:twoCellAnchor>
  <xdr:twoCellAnchor>
    <xdr:from>
      <xdr:col>1</xdr:col>
      <xdr:colOff>1676375</xdr:colOff>
      <xdr:row>176</xdr:row>
      <xdr:rowOff>60176</xdr:rowOff>
    </xdr:from>
    <xdr:to>
      <xdr:col>2</xdr:col>
      <xdr:colOff>924644</xdr:colOff>
      <xdr:row>176</xdr:row>
      <xdr:rowOff>60176</xdr:rowOff>
    </xdr:to>
    <xdr:cxnSp macro="">
      <xdr:nvCxnSpPr>
        <xdr:cNvPr id="40" name="Straight Arrow Connector 39">
          <a:extLst>
            <a:ext uri="{FF2B5EF4-FFF2-40B4-BE49-F238E27FC236}">
              <a16:creationId xmlns:a16="http://schemas.microsoft.com/office/drawing/2014/main" id="{00000000-0008-0000-0100-000028000000}"/>
            </a:ext>
          </a:extLst>
        </xdr:cNvPr>
        <xdr:cNvCxnSpPr/>
      </xdr:nvCxnSpPr>
      <xdr:spPr>
        <a:xfrm flipH="1">
          <a:off x="2285975" y="27816026"/>
          <a:ext cx="1296144" cy="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1495425</xdr:colOff>
      <xdr:row>178</xdr:row>
      <xdr:rowOff>95250</xdr:rowOff>
    </xdr:from>
    <xdr:to>
      <xdr:col>3</xdr:col>
      <xdr:colOff>2267619</xdr:colOff>
      <xdr:row>181</xdr:row>
      <xdr:rowOff>115788</xdr:rowOff>
    </xdr:to>
    <xdr:cxnSp macro="">
      <xdr:nvCxnSpPr>
        <xdr:cNvPr id="41" name="Straight Arrow Connector 40">
          <a:extLst>
            <a:ext uri="{FF2B5EF4-FFF2-40B4-BE49-F238E27FC236}">
              <a16:creationId xmlns:a16="http://schemas.microsoft.com/office/drawing/2014/main" id="{00000000-0008-0000-0100-000029000000}"/>
            </a:ext>
          </a:extLst>
        </xdr:cNvPr>
        <xdr:cNvCxnSpPr/>
      </xdr:nvCxnSpPr>
      <xdr:spPr>
        <a:xfrm>
          <a:off x="6410325" y="28232100"/>
          <a:ext cx="772194" cy="592038"/>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828676</xdr:colOff>
      <xdr:row>178</xdr:row>
      <xdr:rowOff>85725</xdr:rowOff>
    </xdr:from>
    <xdr:to>
      <xdr:col>2</xdr:col>
      <xdr:colOff>1771650</xdr:colOff>
      <xdr:row>181</xdr:row>
      <xdr:rowOff>104775</xdr:rowOff>
    </xdr:to>
    <xdr:cxnSp macro="">
      <xdr:nvCxnSpPr>
        <xdr:cNvPr id="42" name="Straight Arrow Connector 41">
          <a:extLst>
            <a:ext uri="{FF2B5EF4-FFF2-40B4-BE49-F238E27FC236}">
              <a16:creationId xmlns:a16="http://schemas.microsoft.com/office/drawing/2014/main" id="{00000000-0008-0000-0100-00002A000000}"/>
            </a:ext>
          </a:extLst>
        </xdr:cNvPr>
        <xdr:cNvCxnSpPr/>
      </xdr:nvCxnSpPr>
      <xdr:spPr>
        <a:xfrm flipH="1">
          <a:off x="3486151" y="28222575"/>
          <a:ext cx="942974" cy="59055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75</xdr:row>
      <xdr:rowOff>0</xdr:rowOff>
    </xdr:from>
    <xdr:to>
      <xdr:col>1</xdr:col>
      <xdr:colOff>1584176</xdr:colOff>
      <xdr:row>77</xdr:row>
      <xdr:rowOff>80644</xdr:rowOff>
    </xdr:to>
    <xdr:sp macro="" textlink="">
      <xdr:nvSpPr>
        <xdr:cNvPr id="43" name="TextBox 50">
          <a:extLst>
            <a:ext uri="{FF2B5EF4-FFF2-40B4-BE49-F238E27FC236}">
              <a16:creationId xmlns:a16="http://schemas.microsoft.com/office/drawing/2014/main" id="{00000000-0008-0000-0100-00002B000000}"/>
            </a:ext>
          </a:extLst>
        </xdr:cNvPr>
        <xdr:cNvSpPr txBox="1"/>
      </xdr:nvSpPr>
      <xdr:spPr>
        <a:xfrm>
          <a:off x="609600" y="14439900"/>
          <a:ext cx="1584176" cy="44640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latin typeface="Arial" panose="020B0604020202020204" pitchFamily="34" charset="0"/>
              <a:cs typeface="Arial" panose="020B0604020202020204" pitchFamily="34" charset="0"/>
            </a:rPr>
            <a:t>Inward Investment </a:t>
          </a:r>
        </a:p>
        <a:p>
          <a:r>
            <a:rPr lang="en-GB" sz="1200">
              <a:latin typeface="Arial" panose="020B0604020202020204" pitchFamily="34" charset="0"/>
              <a:cs typeface="Arial" panose="020B0604020202020204" pitchFamily="34" charset="0"/>
            </a:rPr>
            <a:t>Level 3</a:t>
          </a:r>
        </a:p>
      </xdr:txBody>
    </xdr:sp>
    <xdr:clientData/>
  </xdr:twoCellAnchor>
  <xdr:twoCellAnchor>
    <xdr:from>
      <xdr:col>1</xdr:col>
      <xdr:colOff>0</xdr:colOff>
      <xdr:row>78</xdr:row>
      <xdr:rowOff>148580</xdr:rowOff>
    </xdr:from>
    <xdr:to>
      <xdr:col>1</xdr:col>
      <xdr:colOff>1584176</xdr:colOff>
      <xdr:row>81</xdr:row>
      <xdr:rowOff>46344</xdr:rowOff>
    </xdr:to>
    <xdr:sp macro="" textlink="">
      <xdr:nvSpPr>
        <xdr:cNvPr id="44" name="TextBox 17">
          <a:extLst>
            <a:ext uri="{FF2B5EF4-FFF2-40B4-BE49-F238E27FC236}">
              <a16:creationId xmlns:a16="http://schemas.microsoft.com/office/drawing/2014/main" id="{00000000-0008-0000-0100-00002C000000}"/>
            </a:ext>
          </a:extLst>
        </xdr:cNvPr>
        <xdr:cNvSpPr txBox="1"/>
      </xdr:nvSpPr>
      <xdr:spPr>
        <a:xfrm>
          <a:off x="609600" y="15137120"/>
          <a:ext cx="1584176" cy="44640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latin typeface="Arial" panose="020B0604020202020204" pitchFamily="34" charset="0"/>
              <a:cs typeface="Arial" panose="020B0604020202020204" pitchFamily="34" charset="0"/>
            </a:rPr>
            <a:t>Inward Investment </a:t>
          </a:r>
        </a:p>
        <a:p>
          <a:r>
            <a:rPr lang="en-GB" sz="1200">
              <a:latin typeface="Arial" panose="020B0604020202020204" pitchFamily="34" charset="0"/>
              <a:cs typeface="Arial" panose="020B0604020202020204" pitchFamily="34" charset="0"/>
            </a:rPr>
            <a:t>Level 2</a:t>
          </a:r>
        </a:p>
      </xdr:txBody>
    </xdr:sp>
    <xdr:clientData/>
  </xdr:twoCellAnchor>
  <xdr:twoCellAnchor>
    <xdr:from>
      <xdr:col>1</xdr:col>
      <xdr:colOff>0</xdr:colOff>
      <xdr:row>82</xdr:row>
      <xdr:rowOff>106660</xdr:rowOff>
    </xdr:from>
    <xdr:to>
      <xdr:col>1</xdr:col>
      <xdr:colOff>1584176</xdr:colOff>
      <xdr:row>85</xdr:row>
      <xdr:rowOff>4424</xdr:rowOff>
    </xdr:to>
    <xdr:sp macro="" textlink="">
      <xdr:nvSpPr>
        <xdr:cNvPr id="45" name="TextBox 23">
          <a:extLst>
            <a:ext uri="{FF2B5EF4-FFF2-40B4-BE49-F238E27FC236}">
              <a16:creationId xmlns:a16="http://schemas.microsoft.com/office/drawing/2014/main" id="{00000000-0008-0000-0100-00002D000000}"/>
            </a:ext>
          </a:extLst>
        </xdr:cNvPr>
        <xdr:cNvSpPr txBox="1"/>
      </xdr:nvSpPr>
      <xdr:spPr>
        <a:xfrm>
          <a:off x="609600" y="15826720"/>
          <a:ext cx="1584176" cy="44640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latin typeface="Arial" panose="020B0604020202020204" pitchFamily="34" charset="0"/>
              <a:cs typeface="Arial" panose="020B0604020202020204" pitchFamily="34" charset="0"/>
            </a:rPr>
            <a:t>Inward Investment </a:t>
          </a:r>
        </a:p>
        <a:p>
          <a:r>
            <a:rPr lang="en-GB" sz="1200">
              <a:latin typeface="Arial" panose="020B0604020202020204" pitchFamily="34" charset="0"/>
              <a:cs typeface="Arial" panose="020B0604020202020204" pitchFamily="34" charset="0"/>
            </a:rPr>
            <a:t>Level 1</a:t>
          </a:r>
        </a:p>
      </xdr:txBody>
    </xdr:sp>
    <xdr:clientData/>
  </xdr:twoCellAnchor>
  <xdr:twoCellAnchor>
    <xdr:from>
      <xdr:col>1</xdr:col>
      <xdr:colOff>11048</xdr:colOff>
      <xdr:row>90</xdr:row>
      <xdr:rowOff>167997</xdr:rowOff>
    </xdr:from>
    <xdr:to>
      <xdr:col>1</xdr:col>
      <xdr:colOff>1595224</xdr:colOff>
      <xdr:row>93</xdr:row>
      <xdr:rowOff>65761</xdr:rowOff>
    </xdr:to>
    <xdr:sp macro="" textlink="">
      <xdr:nvSpPr>
        <xdr:cNvPr id="46" name="TextBox 24">
          <a:extLst>
            <a:ext uri="{FF2B5EF4-FFF2-40B4-BE49-F238E27FC236}">
              <a16:creationId xmlns:a16="http://schemas.microsoft.com/office/drawing/2014/main" id="{00000000-0008-0000-0100-00002E000000}"/>
            </a:ext>
          </a:extLst>
        </xdr:cNvPr>
        <xdr:cNvSpPr txBox="1"/>
      </xdr:nvSpPr>
      <xdr:spPr>
        <a:xfrm>
          <a:off x="620648" y="17351097"/>
          <a:ext cx="1584176" cy="44640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latin typeface="Arial" panose="020B0604020202020204" pitchFamily="34" charset="0"/>
              <a:cs typeface="Arial" panose="020B0604020202020204" pitchFamily="34" charset="0"/>
            </a:rPr>
            <a:t>Outward Investment </a:t>
          </a:r>
        </a:p>
        <a:p>
          <a:r>
            <a:rPr lang="en-GB" sz="1200">
              <a:latin typeface="Arial" panose="020B0604020202020204" pitchFamily="34" charset="0"/>
              <a:cs typeface="Arial" panose="020B0604020202020204" pitchFamily="34" charset="0"/>
            </a:rPr>
            <a:t>Level 1</a:t>
          </a:r>
        </a:p>
      </xdr:txBody>
    </xdr:sp>
    <xdr:clientData/>
  </xdr:twoCellAnchor>
  <xdr:twoCellAnchor>
    <xdr:from>
      <xdr:col>1</xdr:col>
      <xdr:colOff>11048</xdr:colOff>
      <xdr:row>95</xdr:row>
      <xdr:rowOff>7585</xdr:rowOff>
    </xdr:from>
    <xdr:to>
      <xdr:col>1</xdr:col>
      <xdr:colOff>1595224</xdr:colOff>
      <xdr:row>97</xdr:row>
      <xdr:rowOff>88229</xdr:rowOff>
    </xdr:to>
    <xdr:sp macro="" textlink="">
      <xdr:nvSpPr>
        <xdr:cNvPr id="47" name="TextBox 25">
          <a:extLst>
            <a:ext uri="{FF2B5EF4-FFF2-40B4-BE49-F238E27FC236}">
              <a16:creationId xmlns:a16="http://schemas.microsoft.com/office/drawing/2014/main" id="{00000000-0008-0000-0100-00002F000000}"/>
            </a:ext>
          </a:extLst>
        </xdr:cNvPr>
        <xdr:cNvSpPr txBox="1"/>
      </xdr:nvSpPr>
      <xdr:spPr>
        <a:xfrm>
          <a:off x="620648" y="18105085"/>
          <a:ext cx="1584176" cy="44640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latin typeface="Arial" panose="020B0604020202020204" pitchFamily="34" charset="0"/>
              <a:cs typeface="Arial" panose="020B0604020202020204" pitchFamily="34" charset="0"/>
            </a:rPr>
            <a:t>Outward Investment </a:t>
          </a:r>
        </a:p>
        <a:p>
          <a:r>
            <a:rPr lang="en-GB" sz="1200">
              <a:latin typeface="Arial" panose="020B0604020202020204" pitchFamily="34" charset="0"/>
              <a:cs typeface="Arial" panose="020B0604020202020204" pitchFamily="34" charset="0"/>
            </a:rPr>
            <a:t>Level 2</a:t>
          </a:r>
        </a:p>
      </xdr:txBody>
    </xdr:sp>
    <xdr:clientData/>
  </xdr:twoCellAnchor>
  <xdr:twoCellAnchor>
    <xdr:from>
      <xdr:col>1</xdr:col>
      <xdr:colOff>11048</xdr:colOff>
      <xdr:row>99</xdr:row>
      <xdr:rowOff>36512</xdr:rowOff>
    </xdr:from>
    <xdr:to>
      <xdr:col>1</xdr:col>
      <xdr:colOff>1595224</xdr:colOff>
      <xdr:row>101</xdr:row>
      <xdr:rowOff>117156</xdr:rowOff>
    </xdr:to>
    <xdr:sp macro="" textlink="">
      <xdr:nvSpPr>
        <xdr:cNvPr id="48" name="TextBox 26">
          <a:extLst>
            <a:ext uri="{FF2B5EF4-FFF2-40B4-BE49-F238E27FC236}">
              <a16:creationId xmlns:a16="http://schemas.microsoft.com/office/drawing/2014/main" id="{00000000-0008-0000-0100-000030000000}"/>
            </a:ext>
          </a:extLst>
        </xdr:cNvPr>
        <xdr:cNvSpPr txBox="1"/>
      </xdr:nvSpPr>
      <xdr:spPr>
        <a:xfrm>
          <a:off x="620648" y="18865532"/>
          <a:ext cx="1584176" cy="44640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latin typeface="Arial" panose="020B0604020202020204" pitchFamily="34" charset="0"/>
              <a:cs typeface="Arial" panose="020B0604020202020204" pitchFamily="34" charset="0"/>
            </a:rPr>
            <a:t>Outward Investment </a:t>
          </a:r>
        </a:p>
        <a:p>
          <a:r>
            <a:rPr lang="en-GB" sz="1200">
              <a:latin typeface="Arial" panose="020B0604020202020204" pitchFamily="34" charset="0"/>
              <a:cs typeface="Arial" panose="020B0604020202020204" pitchFamily="34" charset="0"/>
            </a:rPr>
            <a:t>Level 3</a:t>
          </a:r>
        </a:p>
      </xdr:txBody>
    </xdr:sp>
    <xdr:clientData/>
  </xdr:twoCellAnchor>
  <xdr:twoCellAnchor>
    <xdr:from>
      <xdr:col>1</xdr:col>
      <xdr:colOff>11048</xdr:colOff>
      <xdr:row>87</xdr:row>
      <xdr:rowOff>18256</xdr:rowOff>
    </xdr:from>
    <xdr:to>
      <xdr:col>1</xdr:col>
      <xdr:colOff>1595224</xdr:colOff>
      <xdr:row>88</xdr:row>
      <xdr:rowOff>104745</xdr:rowOff>
    </xdr:to>
    <xdr:sp macro="" textlink="">
      <xdr:nvSpPr>
        <xdr:cNvPr id="49" name="TextBox 32">
          <a:extLst>
            <a:ext uri="{FF2B5EF4-FFF2-40B4-BE49-F238E27FC236}">
              <a16:creationId xmlns:a16="http://schemas.microsoft.com/office/drawing/2014/main" id="{00000000-0008-0000-0100-000031000000}"/>
            </a:ext>
          </a:extLst>
        </xdr:cNvPr>
        <xdr:cNvSpPr txBox="1"/>
      </xdr:nvSpPr>
      <xdr:spPr>
        <a:xfrm>
          <a:off x="620648" y="16652716"/>
          <a:ext cx="1584176" cy="26936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200">
              <a:latin typeface="Arial" panose="020B0604020202020204" pitchFamily="34" charset="0"/>
              <a:cs typeface="Arial" panose="020B0604020202020204" pitchFamily="34" charset="0"/>
            </a:rPr>
            <a:t>UK Base Level</a:t>
          </a:r>
        </a:p>
      </xdr:txBody>
    </xdr:sp>
    <xdr:clientData/>
  </xdr:twoCellAnchor>
  <xdr:twoCellAnchor>
    <xdr:from>
      <xdr:col>1</xdr:col>
      <xdr:colOff>2038765</xdr:colOff>
      <xdr:row>79</xdr:row>
      <xdr:rowOff>3800</xdr:rowOff>
    </xdr:from>
    <xdr:to>
      <xdr:col>2</xdr:col>
      <xdr:colOff>1627961</xdr:colOff>
      <xdr:row>80</xdr:row>
      <xdr:rowOff>165720</xdr:rowOff>
    </xdr:to>
    <xdr:sp macro="" textlink="">
      <xdr:nvSpPr>
        <xdr:cNvPr id="50" name="Rectangle 49">
          <a:extLst>
            <a:ext uri="{FF2B5EF4-FFF2-40B4-BE49-F238E27FC236}">
              <a16:creationId xmlns:a16="http://schemas.microsoft.com/office/drawing/2014/main" id="{00000000-0008-0000-0100-000032000000}"/>
            </a:ext>
          </a:extLst>
        </xdr:cNvPr>
        <xdr:cNvSpPr/>
      </xdr:nvSpPr>
      <xdr:spPr>
        <a:xfrm>
          <a:off x="2648365" y="15175220"/>
          <a:ext cx="1692316" cy="34480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a:solidFill>
                <a:schemeClr val="tx1"/>
              </a:solidFill>
              <a:latin typeface="Arial" panose="020B0604020202020204" pitchFamily="34" charset="0"/>
              <a:cs typeface="Arial" panose="020B0604020202020204" pitchFamily="34" charset="0"/>
            </a:rPr>
            <a:t>Intermediate Parent 1</a:t>
          </a:r>
        </a:p>
      </xdr:txBody>
    </xdr:sp>
    <xdr:clientData/>
  </xdr:twoCellAnchor>
  <xdr:twoCellAnchor>
    <xdr:from>
      <xdr:col>2</xdr:col>
      <xdr:colOff>832445</xdr:colOff>
      <xdr:row>80</xdr:row>
      <xdr:rowOff>165720</xdr:rowOff>
    </xdr:from>
    <xdr:to>
      <xdr:col>2</xdr:col>
      <xdr:colOff>832445</xdr:colOff>
      <xdr:row>82</xdr:row>
      <xdr:rowOff>144760</xdr:rowOff>
    </xdr:to>
    <xdr:cxnSp macro="">
      <xdr:nvCxnSpPr>
        <xdr:cNvPr id="51" name="Straight Arrow Connector 50">
          <a:extLst>
            <a:ext uri="{FF2B5EF4-FFF2-40B4-BE49-F238E27FC236}">
              <a16:creationId xmlns:a16="http://schemas.microsoft.com/office/drawing/2014/main" id="{00000000-0008-0000-0100-000033000000}"/>
            </a:ext>
          </a:extLst>
        </xdr:cNvPr>
        <xdr:cNvCxnSpPr/>
      </xdr:nvCxnSpPr>
      <xdr:spPr>
        <a:xfrm>
          <a:off x="3489920" y="9633570"/>
          <a:ext cx="0" cy="36004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2016224</xdr:colOff>
      <xdr:row>75</xdr:row>
      <xdr:rowOff>25400</xdr:rowOff>
    </xdr:from>
    <xdr:to>
      <xdr:col>2</xdr:col>
      <xdr:colOff>1660665</xdr:colOff>
      <xdr:row>77</xdr:row>
      <xdr:rowOff>4440</xdr:rowOff>
    </xdr:to>
    <xdr:sp macro="" textlink="">
      <xdr:nvSpPr>
        <xdr:cNvPr id="52" name="Rectangle 51">
          <a:extLst>
            <a:ext uri="{FF2B5EF4-FFF2-40B4-BE49-F238E27FC236}">
              <a16:creationId xmlns:a16="http://schemas.microsoft.com/office/drawing/2014/main" id="{00000000-0008-0000-0100-000034000000}"/>
            </a:ext>
          </a:extLst>
        </xdr:cNvPr>
        <xdr:cNvSpPr/>
      </xdr:nvSpPr>
      <xdr:spPr>
        <a:xfrm>
          <a:off x="2625824" y="8540750"/>
          <a:ext cx="1692316" cy="36004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a:solidFill>
                <a:schemeClr val="tx1"/>
              </a:solidFill>
              <a:latin typeface="Arial" panose="020B0604020202020204" pitchFamily="34" charset="0"/>
              <a:cs typeface="Arial" panose="020B0604020202020204" pitchFamily="34" charset="0"/>
            </a:rPr>
            <a:t>Ultimate Parent 1</a:t>
          </a:r>
        </a:p>
      </xdr:txBody>
    </xdr:sp>
    <xdr:clientData/>
  </xdr:twoCellAnchor>
  <xdr:twoCellAnchor>
    <xdr:from>
      <xdr:col>2</xdr:col>
      <xdr:colOff>832445</xdr:colOff>
      <xdr:row>77</xdr:row>
      <xdr:rowOff>4440</xdr:rowOff>
    </xdr:from>
    <xdr:to>
      <xdr:col>2</xdr:col>
      <xdr:colOff>832445</xdr:colOff>
      <xdr:row>78</xdr:row>
      <xdr:rowOff>173980</xdr:rowOff>
    </xdr:to>
    <xdr:cxnSp macro="">
      <xdr:nvCxnSpPr>
        <xdr:cNvPr id="53" name="Straight Arrow Connector 52">
          <a:extLst>
            <a:ext uri="{FF2B5EF4-FFF2-40B4-BE49-F238E27FC236}">
              <a16:creationId xmlns:a16="http://schemas.microsoft.com/office/drawing/2014/main" id="{00000000-0008-0000-0100-000035000000}"/>
            </a:ext>
          </a:extLst>
        </xdr:cNvPr>
        <xdr:cNvCxnSpPr/>
      </xdr:nvCxnSpPr>
      <xdr:spPr>
        <a:xfrm>
          <a:off x="3489920" y="8900790"/>
          <a:ext cx="0" cy="36004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1581162</xdr:colOff>
      <xdr:row>99</xdr:row>
      <xdr:rowOff>57720</xdr:rowOff>
    </xdr:from>
    <xdr:to>
      <xdr:col>3</xdr:col>
      <xdr:colOff>3327162</xdr:colOff>
      <xdr:row>101</xdr:row>
      <xdr:rowOff>36760</xdr:rowOff>
    </xdr:to>
    <xdr:sp macro="" textlink="">
      <xdr:nvSpPr>
        <xdr:cNvPr id="54" name="Rectangle 53">
          <a:extLst>
            <a:ext uri="{FF2B5EF4-FFF2-40B4-BE49-F238E27FC236}">
              <a16:creationId xmlns:a16="http://schemas.microsoft.com/office/drawing/2014/main" id="{00000000-0008-0000-0100-000036000000}"/>
            </a:ext>
          </a:extLst>
        </xdr:cNvPr>
        <xdr:cNvSpPr/>
      </xdr:nvSpPr>
      <xdr:spPr>
        <a:xfrm>
          <a:off x="6617982" y="18886740"/>
          <a:ext cx="1746000" cy="34480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a:solidFill>
                <a:schemeClr val="tx1"/>
              </a:solidFill>
              <a:latin typeface="Arial" panose="020B0604020202020204" pitchFamily="34" charset="0"/>
              <a:cs typeface="Arial" panose="020B0604020202020204" pitchFamily="34" charset="0"/>
            </a:rPr>
            <a:t>Ultimate Affiliate 2</a:t>
          </a:r>
        </a:p>
      </xdr:txBody>
    </xdr:sp>
    <xdr:clientData/>
  </xdr:twoCellAnchor>
  <xdr:twoCellAnchor>
    <xdr:from>
      <xdr:col>3</xdr:col>
      <xdr:colOff>1581162</xdr:colOff>
      <xdr:row>91</xdr:row>
      <xdr:rowOff>68535</xdr:rowOff>
    </xdr:from>
    <xdr:to>
      <xdr:col>3</xdr:col>
      <xdr:colOff>3327162</xdr:colOff>
      <xdr:row>93</xdr:row>
      <xdr:rowOff>47575</xdr:rowOff>
    </xdr:to>
    <xdr:sp macro="" textlink="">
      <xdr:nvSpPr>
        <xdr:cNvPr id="55" name="Rectangle 54">
          <a:extLst>
            <a:ext uri="{FF2B5EF4-FFF2-40B4-BE49-F238E27FC236}">
              <a16:creationId xmlns:a16="http://schemas.microsoft.com/office/drawing/2014/main" id="{00000000-0008-0000-0100-000037000000}"/>
            </a:ext>
          </a:extLst>
        </xdr:cNvPr>
        <xdr:cNvSpPr/>
      </xdr:nvSpPr>
      <xdr:spPr>
        <a:xfrm>
          <a:off x="6617982" y="17434515"/>
          <a:ext cx="1746000" cy="34480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a:solidFill>
                <a:schemeClr val="tx1"/>
              </a:solidFill>
              <a:latin typeface="Arial" panose="020B0604020202020204" pitchFamily="34" charset="0"/>
              <a:cs typeface="Arial" panose="020B0604020202020204" pitchFamily="34" charset="0"/>
            </a:rPr>
            <a:t>Immediate Affiliate 2</a:t>
          </a:r>
        </a:p>
      </xdr:txBody>
    </xdr:sp>
    <xdr:clientData/>
  </xdr:twoCellAnchor>
  <xdr:twoCellAnchor>
    <xdr:from>
      <xdr:col>3</xdr:col>
      <xdr:colOff>2467644</xdr:colOff>
      <xdr:row>96</xdr:row>
      <xdr:rowOff>165050</xdr:rowOff>
    </xdr:from>
    <xdr:to>
      <xdr:col>3</xdr:col>
      <xdr:colOff>2474945</xdr:colOff>
      <xdr:row>99</xdr:row>
      <xdr:rowOff>58365</xdr:rowOff>
    </xdr:to>
    <xdr:cxnSp macro="">
      <xdr:nvCxnSpPr>
        <xdr:cNvPr id="56" name="Straight Arrow Connector 55">
          <a:extLst>
            <a:ext uri="{FF2B5EF4-FFF2-40B4-BE49-F238E27FC236}">
              <a16:creationId xmlns:a16="http://schemas.microsoft.com/office/drawing/2014/main" id="{00000000-0008-0000-0100-000038000000}"/>
            </a:ext>
          </a:extLst>
        </xdr:cNvPr>
        <xdr:cNvCxnSpPr/>
      </xdr:nvCxnSpPr>
      <xdr:spPr>
        <a:xfrm flipH="1">
          <a:off x="7382544" y="13052375"/>
          <a:ext cx="7301" cy="464815"/>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1573861</xdr:colOff>
      <xdr:row>95</xdr:row>
      <xdr:rowOff>55190</xdr:rowOff>
    </xdr:from>
    <xdr:to>
      <xdr:col>3</xdr:col>
      <xdr:colOff>3319861</xdr:colOff>
      <xdr:row>97</xdr:row>
      <xdr:rowOff>34230</xdr:rowOff>
    </xdr:to>
    <xdr:sp macro="" textlink="">
      <xdr:nvSpPr>
        <xdr:cNvPr id="57" name="Rectangle 56">
          <a:extLst>
            <a:ext uri="{FF2B5EF4-FFF2-40B4-BE49-F238E27FC236}">
              <a16:creationId xmlns:a16="http://schemas.microsoft.com/office/drawing/2014/main" id="{00000000-0008-0000-0100-000039000000}"/>
            </a:ext>
          </a:extLst>
        </xdr:cNvPr>
        <xdr:cNvSpPr/>
      </xdr:nvSpPr>
      <xdr:spPr>
        <a:xfrm>
          <a:off x="6610681" y="18152690"/>
          <a:ext cx="1746000" cy="34480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a:solidFill>
                <a:schemeClr val="tx1"/>
              </a:solidFill>
              <a:latin typeface="Arial" panose="020B0604020202020204" pitchFamily="34" charset="0"/>
              <a:cs typeface="Arial" panose="020B0604020202020204" pitchFamily="34" charset="0"/>
            </a:rPr>
            <a:t>Intermediate Affiliate 2</a:t>
          </a:r>
        </a:p>
      </xdr:txBody>
    </xdr:sp>
    <xdr:clientData/>
  </xdr:twoCellAnchor>
  <xdr:twoCellAnchor>
    <xdr:from>
      <xdr:col>3</xdr:col>
      <xdr:colOff>2476057</xdr:colOff>
      <xdr:row>93</xdr:row>
      <xdr:rowOff>65980</xdr:rowOff>
    </xdr:from>
    <xdr:to>
      <xdr:col>3</xdr:col>
      <xdr:colOff>2476057</xdr:colOff>
      <xdr:row>95</xdr:row>
      <xdr:rowOff>45020</xdr:rowOff>
    </xdr:to>
    <xdr:cxnSp macro="">
      <xdr:nvCxnSpPr>
        <xdr:cNvPr id="58" name="Straight Arrow Connector 57">
          <a:extLst>
            <a:ext uri="{FF2B5EF4-FFF2-40B4-BE49-F238E27FC236}">
              <a16:creationId xmlns:a16="http://schemas.microsoft.com/office/drawing/2014/main" id="{00000000-0008-0000-0100-00003A000000}"/>
            </a:ext>
          </a:extLst>
        </xdr:cNvPr>
        <xdr:cNvCxnSpPr/>
      </xdr:nvCxnSpPr>
      <xdr:spPr>
        <a:xfrm>
          <a:off x="7390957" y="12381805"/>
          <a:ext cx="0" cy="360040"/>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4225</xdr:colOff>
      <xdr:row>91</xdr:row>
      <xdr:rowOff>48344</xdr:rowOff>
    </xdr:from>
    <xdr:to>
      <xdr:col>2</xdr:col>
      <xdr:colOff>1696541</xdr:colOff>
      <xdr:row>93</xdr:row>
      <xdr:rowOff>27384</xdr:rowOff>
    </xdr:to>
    <xdr:sp macro="" textlink="">
      <xdr:nvSpPr>
        <xdr:cNvPr id="59" name="Rectangle 58">
          <a:extLst>
            <a:ext uri="{FF2B5EF4-FFF2-40B4-BE49-F238E27FC236}">
              <a16:creationId xmlns:a16="http://schemas.microsoft.com/office/drawing/2014/main" id="{00000000-0008-0000-0100-00003B000000}"/>
            </a:ext>
          </a:extLst>
        </xdr:cNvPr>
        <xdr:cNvSpPr/>
      </xdr:nvSpPr>
      <xdr:spPr>
        <a:xfrm>
          <a:off x="2661700" y="11611694"/>
          <a:ext cx="1692316" cy="36004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a:solidFill>
                <a:schemeClr val="tx1"/>
              </a:solidFill>
              <a:latin typeface="Arial" panose="020B0604020202020204" pitchFamily="34" charset="0"/>
              <a:cs typeface="Arial" panose="020B0604020202020204" pitchFamily="34" charset="0"/>
            </a:rPr>
            <a:t>Immediate Affiliate 1</a:t>
          </a:r>
        </a:p>
      </xdr:txBody>
    </xdr:sp>
    <xdr:clientData/>
  </xdr:twoCellAnchor>
  <xdr:twoCellAnchor>
    <xdr:from>
      <xdr:col>2</xdr:col>
      <xdr:colOff>850383</xdr:colOff>
      <xdr:row>93</xdr:row>
      <xdr:rowOff>27384</xdr:rowOff>
    </xdr:from>
    <xdr:to>
      <xdr:col>2</xdr:col>
      <xdr:colOff>850383</xdr:colOff>
      <xdr:row>99</xdr:row>
      <xdr:rowOff>108520</xdr:rowOff>
    </xdr:to>
    <xdr:cxnSp macro="">
      <xdr:nvCxnSpPr>
        <xdr:cNvPr id="60" name="Straight Arrow Connector 59">
          <a:extLst>
            <a:ext uri="{FF2B5EF4-FFF2-40B4-BE49-F238E27FC236}">
              <a16:creationId xmlns:a16="http://schemas.microsoft.com/office/drawing/2014/main" id="{00000000-0008-0000-0100-00003C000000}"/>
            </a:ext>
          </a:extLst>
        </xdr:cNvPr>
        <xdr:cNvCxnSpPr>
          <a:stCxn id="59" idx="2"/>
          <a:endCxn id="61" idx="0"/>
        </xdr:cNvCxnSpPr>
      </xdr:nvCxnSpPr>
      <xdr:spPr>
        <a:xfrm>
          <a:off x="3507858" y="11971734"/>
          <a:ext cx="0" cy="1224136"/>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4225</xdr:colOff>
      <xdr:row>99</xdr:row>
      <xdr:rowOff>108520</xdr:rowOff>
    </xdr:from>
    <xdr:to>
      <xdr:col>2</xdr:col>
      <xdr:colOff>1696541</xdr:colOff>
      <xdr:row>101</xdr:row>
      <xdr:rowOff>87560</xdr:rowOff>
    </xdr:to>
    <xdr:sp macro="" textlink="">
      <xdr:nvSpPr>
        <xdr:cNvPr id="61" name="Rectangle 60">
          <a:extLst>
            <a:ext uri="{FF2B5EF4-FFF2-40B4-BE49-F238E27FC236}">
              <a16:creationId xmlns:a16="http://schemas.microsoft.com/office/drawing/2014/main" id="{00000000-0008-0000-0100-00003D000000}"/>
            </a:ext>
          </a:extLst>
        </xdr:cNvPr>
        <xdr:cNvSpPr/>
      </xdr:nvSpPr>
      <xdr:spPr>
        <a:xfrm>
          <a:off x="2661700" y="13195870"/>
          <a:ext cx="1692316" cy="36004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a:solidFill>
                <a:schemeClr val="tx1"/>
              </a:solidFill>
              <a:latin typeface="Arial" panose="020B0604020202020204" pitchFamily="34" charset="0"/>
              <a:cs typeface="Arial" panose="020B0604020202020204" pitchFamily="34" charset="0"/>
            </a:rPr>
            <a:t>Ultimate Affiliate 1</a:t>
          </a:r>
        </a:p>
      </xdr:txBody>
    </xdr:sp>
    <xdr:clientData/>
  </xdr:twoCellAnchor>
  <xdr:twoCellAnchor>
    <xdr:from>
      <xdr:col>3</xdr:col>
      <xdr:colOff>1563224</xdr:colOff>
      <xdr:row>82</xdr:row>
      <xdr:rowOff>43036</xdr:rowOff>
    </xdr:from>
    <xdr:to>
      <xdr:col>3</xdr:col>
      <xdr:colOff>3309224</xdr:colOff>
      <xdr:row>84</xdr:row>
      <xdr:rowOff>85700</xdr:rowOff>
    </xdr:to>
    <xdr:sp macro="" textlink="">
      <xdr:nvSpPr>
        <xdr:cNvPr id="62" name="Rectangle 61">
          <a:extLst>
            <a:ext uri="{FF2B5EF4-FFF2-40B4-BE49-F238E27FC236}">
              <a16:creationId xmlns:a16="http://schemas.microsoft.com/office/drawing/2014/main" id="{00000000-0008-0000-0100-00003E000000}"/>
            </a:ext>
          </a:extLst>
        </xdr:cNvPr>
        <xdr:cNvSpPr/>
      </xdr:nvSpPr>
      <xdr:spPr>
        <a:xfrm>
          <a:off x="6600044" y="15763096"/>
          <a:ext cx="1746000" cy="408424"/>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a:solidFill>
                <a:schemeClr val="tx1"/>
              </a:solidFill>
              <a:latin typeface="Arial" panose="020B0604020202020204" pitchFamily="34" charset="0"/>
              <a:cs typeface="Arial" panose="020B0604020202020204" pitchFamily="34" charset="0"/>
            </a:rPr>
            <a:t>Immediate Parent 2</a:t>
          </a:r>
        </a:p>
      </xdr:txBody>
    </xdr:sp>
    <xdr:clientData/>
  </xdr:twoCellAnchor>
  <xdr:twoCellAnchor>
    <xdr:from>
      <xdr:col>3</xdr:col>
      <xdr:colOff>1563224</xdr:colOff>
      <xdr:row>75</xdr:row>
      <xdr:rowOff>0</xdr:rowOff>
    </xdr:from>
    <xdr:to>
      <xdr:col>3</xdr:col>
      <xdr:colOff>3309224</xdr:colOff>
      <xdr:row>76</xdr:row>
      <xdr:rowOff>169540</xdr:rowOff>
    </xdr:to>
    <xdr:sp macro="" textlink="">
      <xdr:nvSpPr>
        <xdr:cNvPr id="63" name="Rectangle 62">
          <a:extLst>
            <a:ext uri="{FF2B5EF4-FFF2-40B4-BE49-F238E27FC236}">
              <a16:creationId xmlns:a16="http://schemas.microsoft.com/office/drawing/2014/main" id="{00000000-0008-0000-0100-00003F000000}"/>
            </a:ext>
          </a:extLst>
        </xdr:cNvPr>
        <xdr:cNvSpPr/>
      </xdr:nvSpPr>
      <xdr:spPr>
        <a:xfrm>
          <a:off x="6600044" y="14439900"/>
          <a:ext cx="1746000" cy="35242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a:solidFill>
                <a:schemeClr val="tx1"/>
              </a:solidFill>
              <a:latin typeface="Arial" panose="020B0604020202020204" pitchFamily="34" charset="0"/>
              <a:cs typeface="Arial" panose="020B0604020202020204" pitchFamily="34" charset="0"/>
            </a:rPr>
            <a:t>Ultimate Parent 2</a:t>
          </a:r>
        </a:p>
      </xdr:txBody>
    </xdr:sp>
    <xdr:clientData/>
  </xdr:twoCellAnchor>
  <xdr:twoCellAnchor>
    <xdr:from>
      <xdr:col>3</xdr:col>
      <xdr:colOff>2436224</xdr:colOff>
      <xdr:row>76</xdr:row>
      <xdr:rowOff>169540</xdr:rowOff>
    </xdr:from>
    <xdr:to>
      <xdr:col>3</xdr:col>
      <xdr:colOff>2436224</xdr:colOff>
      <xdr:row>82</xdr:row>
      <xdr:rowOff>43036</xdr:rowOff>
    </xdr:to>
    <xdr:cxnSp macro="">
      <xdr:nvCxnSpPr>
        <xdr:cNvPr id="64" name="Straight Arrow Connector 63">
          <a:extLst>
            <a:ext uri="{FF2B5EF4-FFF2-40B4-BE49-F238E27FC236}">
              <a16:creationId xmlns:a16="http://schemas.microsoft.com/office/drawing/2014/main" id="{00000000-0008-0000-0100-000040000000}"/>
            </a:ext>
          </a:extLst>
        </xdr:cNvPr>
        <xdr:cNvCxnSpPr>
          <a:stCxn id="63" idx="2"/>
          <a:endCxn id="62" idx="0"/>
        </xdr:cNvCxnSpPr>
      </xdr:nvCxnSpPr>
      <xdr:spPr>
        <a:xfrm>
          <a:off x="7473044" y="14792320"/>
          <a:ext cx="0" cy="970776"/>
        </a:xfrm>
        <a:prstGeom prst="straightConnector1">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850383</xdr:colOff>
      <xdr:row>88</xdr:row>
      <xdr:rowOff>115788</xdr:rowOff>
    </xdr:from>
    <xdr:to>
      <xdr:col>2</xdr:col>
      <xdr:colOff>2038645</xdr:colOff>
      <xdr:row>91</xdr:row>
      <xdr:rowOff>48344</xdr:rowOff>
    </xdr:to>
    <xdr:cxnSp macro="">
      <xdr:nvCxnSpPr>
        <xdr:cNvPr id="65" name="Elbow Connector 67">
          <a:extLst>
            <a:ext uri="{FF2B5EF4-FFF2-40B4-BE49-F238E27FC236}">
              <a16:creationId xmlns:a16="http://schemas.microsoft.com/office/drawing/2014/main" id="{00000000-0008-0000-0100-000041000000}"/>
            </a:ext>
          </a:extLst>
        </xdr:cNvPr>
        <xdr:cNvCxnSpPr>
          <a:endCxn id="59" idx="0"/>
        </xdr:cNvCxnSpPr>
      </xdr:nvCxnSpPr>
      <xdr:spPr>
        <a:xfrm rot="10800000" flipV="1">
          <a:off x="3507858" y="11107638"/>
          <a:ext cx="1188262" cy="504056"/>
        </a:xfrm>
        <a:prstGeom prst="bentConnector2">
          <a:avLst/>
        </a:prstGeom>
        <a:ln>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1599357</xdr:colOff>
      <xdr:row>84</xdr:row>
      <xdr:rowOff>85701</xdr:rowOff>
    </xdr:from>
    <xdr:to>
      <xdr:col>3</xdr:col>
      <xdr:colOff>2436224</xdr:colOff>
      <xdr:row>87</xdr:row>
      <xdr:rowOff>55401</xdr:rowOff>
    </xdr:to>
    <xdr:cxnSp macro="">
      <xdr:nvCxnSpPr>
        <xdr:cNvPr id="66" name="Elbow Connector 115">
          <a:extLst>
            <a:ext uri="{FF2B5EF4-FFF2-40B4-BE49-F238E27FC236}">
              <a16:creationId xmlns:a16="http://schemas.microsoft.com/office/drawing/2014/main" id="{00000000-0008-0000-0100-000042000000}"/>
            </a:ext>
          </a:extLst>
        </xdr:cNvPr>
        <xdr:cNvCxnSpPr>
          <a:stCxn id="62" idx="2"/>
        </xdr:cNvCxnSpPr>
      </xdr:nvCxnSpPr>
      <xdr:spPr>
        <a:xfrm rot="5400000">
          <a:off x="6795441" y="16012257"/>
          <a:ext cx="518340" cy="836867"/>
        </a:xfrm>
        <a:prstGeom prst="bentConnector2">
          <a:avLst/>
        </a:prstGeom>
        <a:ln>
          <a:solidFill>
            <a:schemeClr val="tx1"/>
          </a:solidFill>
          <a:headEnd type="none"/>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1390652</xdr:colOff>
      <xdr:row>88</xdr:row>
      <xdr:rowOff>114301</xdr:rowOff>
    </xdr:from>
    <xdr:to>
      <xdr:col>3</xdr:col>
      <xdr:colOff>2454162</xdr:colOff>
      <xdr:row>91</xdr:row>
      <xdr:rowOff>68535</xdr:rowOff>
    </xdr:to>
    <xdr:cxnSp macro="">
      <xdr:nvCxnSpPr>
        <xdr:cNvPr id="67" name="Straight Connector 132">
          <a:extLst>
            <a:ext uri="{FF2B5EF4-FFF2-40B4-BE49-F238E27FC236}">
              <a16:creationId xmlns:a16="http://schemas.microsoft.com/office/drawing/2014/main" id="{00000000-0008-0000-0100-000043000000}"/>
            </a:ext>
          </a:extLst>
        </xdr:cNvPr>
        <xdr:cNvCxnSpPr>
          <a:stCxn id="55" idx="0"/>
        </xdr:cNvCxnSpPr>
      </xdr:nvCxnSpPr>
      <xdr:spPr>
        <a:xfrm rot="16200000" flipV="1">
          <a:off x="6707790" y="16651323"/>
          <a:ext cx="502874" cy="1063510"/>
        </a:xfrm>
        <a:prstGeom prst="bentConnector2">
          <a:avLst/>
        </a:prstGeom>
        <a:ln>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850383</xdr:colOff>
      <xdr:row>84</xdr:row>
      <xdr:rowOff>47600</xdr:rowOff>
    </xdr:from>
    <xdr:to>
      <xdr:col>2</xdr:col>
      <xdr:colOff>1840557</xdr:colOff>
      <xdr:row>87</xdr:row>
      <xdr:rowOff>160176</xdr:rowOff>
    </xdr:to>
    <xdr:cxnSp macro="">
      <xdr:nvCxnSpPr>
        <xdr:cNvPr id="68" name="Straight Connector 134">
          <a:extLst>
            <a:ext uri="{FF2B5EF4-FFF2-40B4-BE49-F238E27FC236}">
              <a16:creationId xmlns:a16="http://schemas.microsoft.com/office/drawing/2014/main" id="{00000000-0008-0000-0100-000044000000}"/>
            </a:ext>
          </a:extLst>
        </xdr:cNvPr>
        <xdr:cNvCxnSpPr/>
      </xdr:nvCxnSpPr>
      <xdr:spPr>
        <a:xfrm rot="16200000" flipH="1">
          <a:off x="3660907" y="10124401"/>
          <a:ext cx="684076" cy="990174"/>
        </a:xfrm>
        <a:prstGeom prst="bentConnector2">
          <a:avLst/>
        </a:prstGeom>
        <a:ln>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1840557</xdr:colOff>
      <xdr:row>86</xdr:row>
      <xdr:rowOff>64740</xdr:rowOff>
    </xdr:from>
    <xdr:to>
      <xdr:col>3</xdr:col>
      <xdr:colOff>1599356</xdr:colOff>
      <xdr:row>89</xdr:row>
      <xdr:rowOff>141312</xdr:rowOff>
    </xdr:to>
    <xdr:sp macro="" textlink="">
      <xdr:nvSpPr>
        <xdr:cNvPr id="69" name="Rectangle 68">
          <a:extLst>
            <a:ext uri="{FF2B5EF4-FFF2-40B4-BE49-F238E27FC236}">
              <a16:creationId xmlns:a16="http://schemas.microsoft.com/office/drawing/2014/main" id="{00000000-0008-0000-0100-000045000000}"/>
            </a:ext>
          </a:extLst>
        </xdr:cNvPr>
        <xdr:cNvSpPr/>
      </xdr:nvSpPr>
      <xdr:spPr>
        <a:xfrm>
          <a:off x="4498032" y="10675590"/>
          <a:ext cx="2016224" cy="648072"/>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a:solidFill>
                <a:schemeClr val="tx1"/>
              </a:solidFill>
              <a:latin typeface="Arial" panose="020B0604020202020204" pitchFamily="34" charset="0"/>
              <a:cs typeface="Arial" panose="020B0604020202020204" pitchFamily="34" charset="0"/>
            </a:rPr>
            <a:t>UK COMPANY</a:t>
          </a:r>
        </a:p>
      </xdr:txBody>
    </xdr:sp>
    <xdr:clientData/>
  </xdr:twoCellAnchor>
  <xdr:twoCellAnchor>
    <xdr:from>
      <xdr:col>1</xdr:col>
      <xdr:colOff>2042575</xdr:colOff>
      <xdr:row>82</xdr:row>
      <xdr:rowOff>157460</xdr:rowOff>
    </xdr:from>
    <xdr:to>
      <xdr:col>2</xdr:col>
      <xdr:colOff>1687016</xdr:colOff>
      <xdr:row>84</xdr:row>
      <xdr:rowOff>136500</xdr:rowOff>
    </xdr:to>
    <xdr:sp macro="" textlink="">
      <xdr:nvSpPr>
        <xdr:cNvPr id="70" name="Rectangle 69">
          <a:extLst>
            <a:ext uri="{FF2B5EF4-FFF2-40B4-BE49-F238E27FC236}">
              <a16:creationId xmlns:a16="http://schemas.microsoft.com/office/drawing/2014/main" id="{00000000-0008-0000-0100-000046000000}"/>
            </a:ext>
          </a:extLst>
        </xdr:cNvPr>
        <xdr:cNvSpPr/>
      </xdr:nvSpPr>
      <xdr:spPr>
        <a:xfrm>
          <a:off x="2652175" y="10377785"/>
          <a:ext cx="1692316" cy="360040"/>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GB" sz="1200">
              <a:solidFill>
                <a:schemeClr val="tx1"/>
              </a:solidFill>
              <a:latin typeface="Arial" panose="020B0604020202020204" pitchFamily="34" charset="0"/>
              <a:cs typeface="Arial" panose="020B0604020202020204" pitchFamily="34" charset="0"/>
            </a:rPr>
            <a:t>Immediate Parent 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4829059</xdr:colOff>
      <xdr:row>193</xdr:row>
      <xdr:rowOff>0</xdr:rowOff>
    </xdr:from>
    <xdr:to>
      <xdr:col>3</xdr:col>
      <xdr:colOff>17093</xdr:colOff>
      <xdr:row>193</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608F43F7-7E80-4C39-849C-59A3C17B6BDF}"/>
                </a:ext>
              </a:extLst>
            </xdr14:cNvPr>
            <xdr14:cNvContentPartPr/>
          </xdr14:nvContentPartPr>
          <xdr14:nvPr macro=""/>
          <xdr14:xfrm>
            <a:off x="5817600" y="76148173"/>
            <a:ext cx="360" cy="360"/>
          </xdr14:xfrm>
        </xdr:contentPart>
      </mc:Choice>
      <mc:Fallback xmlns="">
        <xdr:pic>
          <xdr:nvPicPr>
            <xdr:cNvPr id="8" name="Ink 7">
              <a:extLst>
                <a:ext uri="{FF2B5EF4-FFF2-40B4-BE49-F238E27FC236}">
                  <a16:creationId xmlns:a16="http://schemas.microsoft.com/office/drawing/2014/main" id="{A0F35744-DD9C-43DB-B587-1C03E4305550}"/>
                </a:ext>
              </a:extLst>
            </xdr:cNvPr>
            <xdr:cNvPicPr/>
          </xdr:nvPicPr>
          <xdr:blipFill>
            <a:blip xmlns:r="http://schemas.openxmlformats.org/officeDocument/2006/relationships" r:embed="rId2"/>
            <a:stretch>
              <a:fillRect/>
            </a:stretch>
          </xdr:blipFill>
          <xdr:spPr>
            <a:xfrm>
              <a:off x="5799960" y="76130533"/>
              <a:ext cx="36000" cy="36000"/>
            </a:xfrm>
            <a:prstGeom prst="rect">
              <a:avLst/>
            </a:prstGeom>
          </xdr:spPr>
        </xdr:pic>
      </mc:Fallback>
    </mc:AlternateContent>
    <xdr:clientData/>
  </xdr:twoCellAnchor>
  <xdr:oneCellAnchor>
    <xdr:from>
      <xdr:col>4</xdr:col>
      <xdr:colOff>0</xdr:colOff>
      <xdr:row>2</xdr:row>
      <xdr:rowOff>0</xdr:rowOff>
    </xdr:from>
    <xdr:ext cx="6096000" cy="2026920"/>
    <xdr:sp macro="" textlink="">
      <xdr:nvSpPr>
        <xdr:cNvPr id="3" name="TextBox 2">
          <a:extLst>
            <a:ext uri="{FF2B5EF4-FFF2-40B4-BE49-F238E27FC236}">
              <a16:creationId xmlns:a16="http://schemas.microsoft.com/office/drawing/2014/main" id="{CE98FC79-B27C-4750-A11C-A47861F65FE6}"/>
            </a:ext>
          </a:extLst>
        </xdr:cNvPr>
        <xdr:cNvSpPr txBox="1"/>
      </xdr:nvSpPr>
      <xdr:spPr>
        <a:xfrm>
          <a:off x="7004050" y="444500"/>
          <a:ext cx="6096000" cy="2026920"/>
        </a:xfrm>
        <a:prstGeom prst="rect">
          <a:avLst/>
        </a:prstGeom>
        <a:solidFill>
          <a:sysClr val="window" lastClr="FFFFFF"/>
        </a:solidFill>
        <a:ln w="12700">
          <a:solidFill>
            <a:srgbClr val="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GB" sz="1200" b="1">
              <a:latin typeface="Arial" panose="020B0604020202020204" pitchFamily="34" charset="0"/>
              <a:cs typeface="Arial" panose="020B0604020202020204" pitchFamily="34" charset="0"/>
            </a:rPr>
            <a:t>Please note, changes have been made to the questionnaire from the Annual 2020 </a:t>
          </a:r>
          <a:br>
            <a:rPr lang="en-GB" sz="1200" b="1">
              <a:latin typeface="Arial" panose="020B0604020202020204" pitchFamily="34" charset="0"/>
              <a:cs typeface="Arial" panose="020B0604020202020204" pitchFamily="34" charset="0"/>
            </a:rPr>
          </a:br>
          <a:r>
            <a:rPr lang="en-GB" sz="1200" b="1">
              <a:latin typeface="Arial" panose="020B0604020202020204" pitchFamily="34" charset="0"/>
              <a:cs typeface="Arial" panose="020B0604020202020204" pitchFamily="34" charset="0"/>
            </a:rPr>
            <a:t>reporting period. </a:t>
          </a:r>
          <a:br>
            <a:rPr lang="en-GB" sz="1200" b="1">
              <a:latin typeface="Arial" panose="020B0604020202020204" pitchFamily="34" charset="0"/>
              <a:cs typeface="Arial" panose="020B0604020202020204" pitchFamily="34" charset="0"/>
            </a:rPr>
          </a:br>
          <a:endParaRPr lang="en-GB" sz="1200">
            <a:latin typeface="Arial" panose="020B0604020202020204" pitchFamily="34" charset="0"/>
            <a:cs typeface="Arial" panose="020B0604020202020204" pitchFamily="34" charset="0"/>
          </a:endParaRPr>
        </a:p>
        <a:p>
          <a:pPr algn="l"/>
          <a:r>
            <a:rPr lang="en-GB" sz="1200">
              <a:latin typeface="Arial" panose="020B0604020202020204" pitchFamily="34" charset="0"/>
              <a:cs typeface="Arial" panose="020B0604020202020204" pitchFamily="34" charset="0"/>
            </a:rPr>
            <a:t>New questions have been added to the following sections:</a:t>
          </a:r>
        </a:p>
        <a:p>
          <a:pPr algn="l"/>
          <a:r>
            <a:rPr lang="en-GB" sz="1200">
              <a:latin typeface="Arial" panose="020B0604020202020204" pitchFamily="34" charset="0"/>
              <a:cs typeface="Arial" panose="020B0604020202020204" pitchFamily="34" charset="0"/>
            </a:rPr>
            <a:t>- Section D</a:t>
          </a:r>
        </a:p>
        <a:p>
          <a:pPr algn="l"/>
          <a:r>
            <a:rPr lang="en-GB" sz="1200">
              <a:latin typeface="Arial" panose="020B0604020202020204" pitchFamily="34" charset="0"/>
              <a:cs typeface="Arial" panose="020B0604020202020204" pitchFamily="34" charset="0"/>
            </a:rPr>
            <a:t>- Section E</a:t>
          </a:r>
        </a:p>
        <a:p>
          <a:pPr algn="l"/>
          <a:r>
            <a:rPr lang="en-GB" sz="1200">
              <a:latin typeface="Arial" panose="020B0604020202020204" pitchFamily="34" charset="0"/>
              <a:cs typeface="Arial" panose="020B0604020202020204" pitchFamily="34" charset="0"/>
            </a:rPr>
            <a:t>- Section F</a:t>
          </a:r>
        </a:p>
        <a:p>
          <a:pPr algn="l"/>
          <a:endParaRPr lang="en-GB" sz="1200">
            <a:latin typeface="Arial" panose="020B0604020202020204" pitchFamily="34" charset="0"/>
            <a:cs typeface="Arial" panose="020B0604020202020204" pitchFamily="34" charset="0"/>
          </a:endParaRPr>
        </a:p>
        <a:p>
          <a:pPr algn="l"/>
          <a:r>
            <a:rPr lang="en-GB" sz="1200">
              <a:latin typeface="Arial" panose="020B0604020202020204" pitchFamily="34" charset="0"/>
              <a:cs typeface="Arial" panose="020B0604020202020204" pitchFamily="34" charset="0"/>
            </a:rPr>
            <a:t>We have also added the following new sections:</a:t>
          </a:r>
        </a:p>
        <a:p>
          <a:pPr algn="l"/>
          <a:r>
            <a:rPr lang="en-GB" sz="1200">
              <a:latin typeface="Arial" panose="020B0604020202020204" pitchFamily="34" charset="0"/>
              <a:cs typeface="Arial" panose="020B0604020202020204" pitchFamily="34" charset="0"/>
            </a:rPr>
            <a:t>- Section J</a:t>
          </a:r>
        </a:p>
        <a:p>
          <a:pPr algn="l"/>
          <a:r>
            <a:rPr lang="en-GB" sz="1200">
              <a:latin typeface="Arial" panose="020B0604020202020204" pitchFamily="34" charset="0"/>
              <a:cs typeface="Arial" panose="020B0604020202020204" pitchFamily="34" charset="0"/>
            </a:rPr>
            <a:t>- Section K</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4829059</xdr:colOff>
      <xdr:row>193</xdr:row>
      <xdr:rowOff>0</xdr:rowOff>
    </xdr:from>
    <xdr:to>
      <xdr:col>2</xdr:col>
      <xdr:colOff>6509</xdr:colOff>
      <xdr:row>193</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51D2E327-1091-4F4A-BD36-5FBD58F157BF}"/>
                </a:ext>
              </a:extLst>
            </xdr14:cNvPr>
            <xdr14:cNvContentPartPr/>
          </xdr14:nvContentPartPr>
          <xdr14:nvPr macro=""/>
          <xdr14:xfrm>
            <a:off x="5817600" y="76148173"/>
            <a:ext cx="360" cy="360"/>
          </xdr14:xfrm>
        </xdr:contentPart>
      </mc:Choice>
      <mc:Fallback xmlns="">
        <xdr:pic>
          <xdr:nvPicPr>
            <xdr:cNvPr id="8" name="Ink 7">
              <a:extLst>
                <a:ext uri="{FF2B5EF4-FFF2-40B4-BE49-F238E27FC236}">
                  <a16:creationId xmlns:a16="http://schemas.microsoft.com/office/drawing/2014/main" id="{A0F35744-DD9C-43DB-B587-1C03E4305550}"/>
                </a:ext>
              </a:extLst>
            </xdr:cNvPr>
            <xdr:cNvPicPr/>
          </xdr:nvPicPr>
          <xdr:blipFill>
            <a:blip xmlns:r="http://schemas.openxmlformats.org/officeDocument/2006/relationships" r:embed="rId2"/>
            <a:stretch>
              <a:fillRect/>
            </a:stretch>
          </xdr:blipFill>
          <xdr:spPr>
            <a:xfrm>
              <a:off x="5799960" y="76130533"/>
              <a:ext cx="36000" cy="36000"/>
            </a:xfrm>
            <a:prstGeom prst="rect">
              <a:avLst/>
            </a:prstGeom>
          </xdr:spPr>
        </xdr:pic>
      </mc:Fallback>
    </mc:AlternateContent>
    <xdr:clientData/>
  </xdr:twoCellAnchor>
  <xdr:twoCellAnchor editAs="oneCell">
    <xdr:from>
      <xdr:col>1</xdr:col>
      <xdr:colOff>4829059</xdr:colOff>
      <xdr:row>193</xdr:row>
      <xdr:rowOff>0</xdr:rowOff>
    </xdr:from>
    <xdr:to>
      <xdr:col>2</xdr:col>
      <xdr:colOff>1726</xdr:colOff>
      <xdr:row>193</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3F655B62-CDCD-49A1-B9C7-F55F3A4C3FCD}"/>
                </a:ext>
              </a:extLst>
            </xdr14:cNvPr>
            <xdr14:cNvContentPartPr/>
          </xdr14:nvContentPartPr>
          <xdr14:nvPr macro=""/>
          <xdr14:xfrm>
            <a:off x="5817600" y="76148173"/>
            <a:ext cx="360" cy="360"/>
          </xdr14:xfrm>
        </xdr:contentPart>
      </mc:Choice>
      <mc:Fallback xmlns="">
        <xdr:pic>
          <xdr:nvPicPr>
            <xdr:cNvPr id="8" name="Ink 7">
              <a:extLst>
                <a:ext uri="{FF2B5EF4-FFF2-40B4-BE49-F238E27FC236}">
                  <a16:creationId xmlns:a16="http://schemas.microsoft.com/office/drawing/2014/main" id="{A0F35744-DD9C-43DB-B587-1C03E4305550}"/>
                </a:ext>
              </a:extLst>
            </xdr:cNvPr>
            <xdr:cNvPicPr/>
          </xdr:nvPicPr>
          <xdr:blipFill>
            <a:blip xmlns:r="http://schemas.openxmlformats.org/officeDocument/2006/relationships" r:embed="rId4"/>
            <a:stretch>
              <a:fillRect/>
            </a:stretch>
          </xdr:blipFill>
          <xdr:spPr>
            <a:xfrm>
              <a:off x="5799960" y="76130533"/>
              <a:ext cx="36000" cy="36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12-15T18:46:33.944"/>
    </inkml:context>
    <inkml:brush xml:id="br0">
      <inkml:brushProperty name="width" value="0.1" units="cm"/>
      <inkml:brushProperty name="height" value="0.1"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1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12-16T14:15:30.832"/>
    </inkml:context>
    <inkml:brush xml:id="br0">
      <inkml:brushProperty name="width" value="0.1" units="cm"/>
      <inkml:brushProperty name="height" value="0.1"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1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1-27T08:40:33.900"/>
    </inkml:context>
    <inkml:brush xml:id="br0">
      <inkml:brushProperty name="width" value="0.1" units="cm"/>
      <inkml:brushProperty name="height" value="0.1"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1 1,'0'0,"0"0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Z144"/>
  <sheetViews>
    <sheetView topLeftCell="A229" zoomScaleNormal="100" workbookViewId="0">
      <selection activeCell="B5" sqref="B5"/>
    </sheetView>
  </sheetViews>
  <sheetFormatPr defaultRowHeight="14.4"/>
  <cols>
    <col min="1" max="1" width="2.44140625" customWidth="1"/>
    <col min="2" max="2" width="116.21875" customWidth="1"/>
  </cols>
  <sheetData>
    <row r="1" spans="1:26" s="30" customFormat="1" ht="30" customHeight="1">
      <c r="A1" s="712" t="s">
        <v>0</v>
      </c>
      <c r="B1" s="712"/>
      <c r="C1" s="712"/>
    </row>
    <row r="2" spans="1:26">
      <c r="A2" s="22"/>
      <c r="B2" s="22"/>
      <c r="C2" s="22"/>
      <c r="D2" s="22"/>
      <c r="E2" s="22"/>
      <c r="F2" s="22"/>
      <c r="G2" s="22"/>
      <c r="H2" s="22"/>
      <c r="I2" s="22"/>
      <c r="J2" s="22"/>
      <c r="K2" s="31"/>
      <c r="L2" s="31"/>
      <c r="M2" s="31"/>
      <c r="N2" s="31"/>
      <c r="O2" s="31"/>
      <c r="P2" s="31"/>
      <c r="Q2" s="31"/>
      <c r="R2" s="31"/>
      <c r="S2" s="31"/>
      <c r="T2" s="31"/>
      <c r="U2" s="31"/>
      <c r="V2" s="31"/>
      <c r="W2" s="31"/>
      <c r="X2" s="31"/>
      <c r="Y2" s="31"/>
      <c r="Z2" s="31"/>
    </row>
    <row r="3" spans="1:26" ht="15.6">
      <c r="A3" s="22"/>
      <c r="B3" s="32">
        <v>2021</v>
      </c>
      <c r="C3" s="22"/>
      <c r="D3" s="22"/>
      <c r="E3" s="22"/>
      <c r="F3" s="22"/>
      <c r="G3" s="22"/>
      <c r="H3" s="22"/>
      <c r="I3" s="22"/>
      <c r="J3" s="22"/>
      <c r="K3" s="31"/>
      <c r="L3" s="31"/>
      <c r="M3" s="31"/>
      <c r="N3" s="31"/>
      <c r="O3" s="31"/>
      <c r="P3" s="31"/>
      <c r="Q3" s="31"/>
      <c r="R3" s="31"/>
      <c r="S3" s="31"/>
      <c r="T3" s="31"/>
      <c r="U3" s="31"/>
      <c r="V3" s="31"/>
      <c r="W3" s="31"/>
      <c r="X3" s="31"/>
      <c r="Y3" s="31"/>
      <c r="Z3" s="31"/>
    </row>
    <row r="4" spans="1:26" ht="15">
      <c r="A4" s="22"/>
      <c r="B4" s="148" t="s">
        <v>1</v>
      </c>
      <c r="C4" s="22"/>
      <c r="D4" s="22"/>
      <c r="E4" s="22"/>
      <c r="F4" s="22"/>
      <c r="G4" s="22"/>
      <c r="H4" s="22"/>
      <c r="I4" s="22"/>
      <c r="J4" s="22"/>
      <c r="K4" s="31"/>
      <c r="L4" s="31"/>
      <c r="M4" s="31"/>
      <c r="N4" s="31"/>
      <c r="O4" s="31"/>
      <c r="P4" s="31"/>
      <c r="Q4" s="31"/>
      <c r="R4" s="31"/>
      <c r="S4" s="31"/>
      <c r="T4" s="31"/>
      <c r="U4" s="31"/>
      <c r="V4" s="31"/>
      <c r="W4" s="31"/>
      <c r="X4" s="31"/>
      <c r="Y4" s="31"/>
      <c r="Z4" s="31"/>
    </row>
    <row r="5" spans="1:26" ht="30">
      <c r="A5" s="22"/>
      <c r="B5" s="149" t="s">
        <v>2</v>
      </c>
      <c r="C5" s="22"/>
      <c r="D5" s="22"/>
      <c r="E5" s="22"/>
      <c r="F5" s="22"/>
      <c r="G5" s="22"/>
      <c r="H5" s="22"/>
      <c r="I5" s="22"/>
      <c r="J5" s="22"/>
      <c r="K5" s="31"/>
      <c r="L5" s="31"/>
      <c r="M5" s="31"/>
      <c r="N5" s="31"/>
      <c r="O5" s="31"/>
      <c r="P5" s="31"/>
      <c r="Q5" s="31"/>
      <c r="R5" s="31"/>
      <c r="S5" s="31"/>
      <c r="T5" s="31"/>
      <c r="U5" s="31"/>
      <c r="V5" s="31"/>
      <c r="W5" s="31"/>
      <c r="X5" s="31"/>
      <c r="Y5" s="31"/>
      <c r="Z5" s="31"/>
    </row>
    <row r="6" spans="1:26" ht="30">
      <c r="A6" s="22"/>
      <c r="B6" s="150" t="s">
        <v>3</v>
      </c>
      <c r="C6" s="22"/>
      <c r="D6" s="22"/>
      <c r="E6" s="22"/>
      <c r="F6" s="22"/>
      <c r="G6" s="22"/>
      <c r="H6" s="22"/>
      <c r="I6" s="22"/>
      <c r="J6" s="22"/>
      <c r="K6" s="31"/>
      <c r="L6" s="31"/>
      <c r="M6" s="31"/>
      <c r="N6" s="31"/>
      <c r="O6" s="31"/>
      <c r="P6" s="31"/>
      <c r="Q6" s="31"/>
      <c r="R6" s="31"/>
      <c r="S6" s="31"/>
      <c r="T6" s="31"/>
      <c r="U6" s="31"/>
      <c r="V6" s="31"/>
      <c r="W6" s="31"/>
      <c r="X6" s="31"/>
      <c r="Y6" s="31"/>
      <c r="Z6" s="31"/>
    </row>
    <row r="7" spans="1:26" ht="15" thickBot="1">
      <c r="A7" s="22"/>
      <c r="B7" s="23"/>
      <c r="C7" s="22"/>
      <c r="D7" s="22"/>
      <c r="E7" s="22"/>
      <c r="F7" s="22"/>
      <c r="G7" s="22"/>
      <c r="H7" s="22"/>
      <c r="I7" s="22"/>
      <c r="J7" s="22"/>
      <c r="K7" s="31"/>
      <c r="L7" s="31"/>
      <c r="M7" s="31"/>
      <c r="N7" s="31"/>
      <c r="O7" s="31"/>
      <c r="P7" s="31"/>
      <c r="Q7" s="31"/>
      <c r="R7" s="31"/>
      <c r="S7" s="31"/>
      <c r="T7" s="31"/>
      <c r="U7" s="31"/>
      <c r="V7" s="31"/>
      <c r="W7" s="31"/>
      <c r="X7" s="31"/>
      <c r="Y7" s="31"/>
      <c r="Z7" s="31"/>
    </row>
    <row r="8" spans="1:26" ht="49.5" customHeight="1" thickBot="1">
      <c r="A8" s="22"/>
      <c r="B8" s="151" t="s">
        <v>4</v>
      </c>
      <c r="C8" s="22"/>
      <c r="D8" s="22"/>
      <c r="E8" s="22"/>
      <c r="F8" s="22"/>
      <c r="G8" s="22"/>
      <c r="H8" s="22"/>
      <c r="I8" s="22"/>
      <c r="J8" s="22"/>
      <c r="K8" s="31"/>
      <c r="L8" s="31"/>
      <c r="M8" s="31"/>
      <c r="N8" s="31"/>
      <c r="O8" s="31"/>
      <c r="P8" s="31"/>
      <c r="Q8" s="31"/>
      <c r="R8" s="31"/>
      <c r="S8" s="31"/>
      <c r="T8" s="31"/>
      <c r="U8" s="31"/>
      <c r="V8" s="31"/>
      <c r="W8" s="31"/>
      <c r="X8" s="31"/>
      <c r="Y8" s="31"/>
      <c r="Z8" s="31"/>
    </row>
    <row r="9" spans="1:26" ht="7.5" customHeight="1">
      <c r="A9" s="22"/>
      <c r="B9" s="152"/>
      <c r="C9" s="22"/>
      <c r="D9" s="22"/>
      <c r="E9" s="22"/>
      <c r="F9" s="22"/>
      <c r="G9" s="22"/>
      <c r="H9" s="22"/>
      <c r="I9" s="22"/>
      <c r="J9" s="22"/>
      <c r="K9" s="31"/>
      <c r="L9" s="31"/>
      <c r="M9" s="31"/>
      <c r="N9" s="31"/>
      <c r="O9" s="31"/>
      <c r="P9" s="31"/>
      <c r="Q9" s="31"/>
      <c r="R9" s="31"/>
      <c r="S9" s="31"/>
      <c r="T9" s="31"/>
      <c r="U9" s="31"/>
      <c r="V9" s="31"/>
      <c r="W9" s="31"/>
      <c r="X9" s="31"/>
      <c r="Y9" s="31"/>
      <c r="Z9" s="31"/>
    </row>
    <row r="10" spans="1:26" ht="15" customHeight="1">
      <c r="A10" s="22"/>
      <c r="B10" s="153" t="s">
        <v>5</v>
      </c>
      <c r="C10" s="22"/>
      <c r="D10" s="22"/>
      <c r="E10" s="22"/>
      <c r="F10" s="22"/>
      <c r="G10" s="22"/>
      <c r="H10" s="22"/>
      <c r="I10" s="22"/>
      <c r="J10" s="22"/>
      <c r="K10" s="31"/>
      <c r="L10" s="31"/>
      <c r="M10" s="31"/>
      <c r="N10" s="31"/>
      <c r="O10" s="31"/>
      <c r="P10" s="31"/>
      <c r="Q10" s="31"/>
      <c r="R10" s="31"/>
      <c r="S10" s="31"/>
      <c r="T10" s="31"/>
      <c r="U10" s="31"/>
      <c r="V10" s="31"/>
      <c r="W10" s="31"/>
      <c r="X10" s="31"/>
      <c r="Y10" s="31"/>
      <c r="Z10" s="31"/>
    </row>
    <row r="11" spans="1:26" ht="18" customHeight="1">
      <c r="A11" s="22"/>
      <c r="B11" s="713" t="s">
        <v>6</v>
      </c>
      <c r="C11" s="22"/>
      <c r="D11" s="22"/>
      <c r="E11" s="22"/>
      <c r="F11" s="22"/>
      <c r="G11" s="22"/>
      <c r="H11" s="22"/>
      <c r="I11" s="22"/>
      <c r="J11" s="22"/>
      <c r="K11" s="31"/>
      <c r="L11" s="31"/>
      <c r="M11" s="31"/>
      <c r="N11" s="31"/>
      <c r="O11" s="31"/>
      <c r="P11" s="31"/>
      <c r="Q11" s="31"/>
      <c r="R11" s="31"/>
      <c r="S11" s="31"/>
      <c r="T11" s="31"/>
      <c r="U11" s="31"/>
      <c r="V11" s="31"/>
      <c r="W11" s="31"/>
      <c r="X11" s="31"/>
      <c r="Y11" s="31"/>
      <c r="Z11" s="31"/>
    </row>
    <row r="12" spans="1:26" ht="16.5" customHeight="1">
      <c r="A12" s="22"/>
      <c r="B12" s="714"/>
      <c r="C12" s="22"/>
      <c r="D12" s="22"/>
      <c r="E12" s="22"/>
      <c r="F12" s="22"/>
      <c r="G12" s="22"/>
      <c r="H12" s="22"/>
      <c r="I12" s="22"/>
      <c r="J12" s="22"/>
      <c r="K12" s="31"/>
      <c r="L12" s="31"/>
      <c r="M12" s="31"/>
      <c r="N12" s="31"/>
      <c r="O12" s="31"/>
      <c r="P12" s="31"/>
      <c r="Q12" s="31"/>
      <c r="R12" s="31"/>
      <c r="S12" s="31"/>
      <c r="T12" s="31"/>
      <c r="U12" s="31"/>
      <c r="V12" s="31"/>
      <c r="W12" s="31"/>
      <c r="X12" s="31"/>
      <c r="Y12" s="31"/>
      <c r="Z12" s="31"/>
    </row>
    <row r="13" spans="1:26" ht="25.5" customHeight="1">
      <c r="A13" s="22"/>
      <c r="B13" s="714"/>
      <c r="C13" s="22"/>
      <c r="D13" s="22"/>
      <c r="E13" s="22"/>
      <c r="F13" s="22"/>
      <c r="G13" s="22"/>
      <c r="H13" s="22"/>
      <c r="I13" s="22"/>
      <c r="J13" s="22"/>
      <c r="K13" s="31"/>
      <c r="L13" s="31"/>
      <c r="M13" s="31"/>
      <c r="N13" s="31"/>
      <c r="O13" s="31"/>
      <c r="P13" s="31"/>
      <c r="Q13" s="31"/>
      <c r="R13" s="31"/>
      <c r="S13" s="31"/>
      <c r="T13" s="31"/>
      <c r="U13" s="31"/>
      <c r="V13" s="31"/>
      <c r="W13" s="31"/>
      <c r="X13" s="31"/>
      <c r="Y13" s="31"/>
      <c r="Z13" s="31"/>
    </row>
    <row r="14" spans="1:26" ht="15" customHeight="1">
      <c r="A14" s="22"/>
      <c r="B14" s="715" t="s">
        <v>7</v>
      </c>
      <c r="C14" s="22"/>
      <c r="D14" s="22"/>
      <c r="E14" s="22"/>
      <c r="F14" s="22"/>
      <c r="G14" s="22"/>
      <c r="H14" s="22"/>
      <c r="I14" s="22"/>
      <c r="J14" s="22"/>
      <c r="K14" s="31"/>
      <c r="L14" s="31"/>
      <c r="M14" s="31"/>
      <c r="N14" s="31"/>
      <c r="O14" s="31"/>
      <c r="P14" s="31"/>
      <c r="Q14" s="31"/>
      <c r="R14" s="31"/>
      <c r="S14" s="31"/>
      <c r="T14" s="31"/>
      <c r="U14" s="31"/>
      <c r="V14" s="31"/>
      <c r="W14" s="31"/>
      <c r="X14" s="31"/>
      <c r="Y14" s="31"/>
      <c r="Z14" s="31"/>
    </row>
    <row r="15" spans="1:26">
      <c r="A15" s="22"/>
      <c r="B15" s="715"/>
      <c r="C15" s="22"/>
      <c r="D15" s="22"/>
      <c r="E15" s="22"/>
      <c r="F15" s="22"/>
      <c r="G15" s="22"/>
      <c r="H15" s="22"/>
      <c r="I15" s="22"/>
      <c r="J15" s="22"/>
      <c r="K15" s="31"/>
      <c r="L15" s="31"/>
      <c r="M15" s="31"/>
      <c r="N15" s="31"/>
      <c r="O15" s="31"/>
      <c r="P15" s="31"/>
      <c r="Q15" s="31"/>
      <c r="R15" s="31"/>
      <c r="S15" s="31"/>
      <c r="T15" s="31"/>
      <c r="U15" s="31"/>
      <c r="V15" s="31"/>
      <c r="W15" s="31"/>
      <c r="X15" s="31"/>
      <c r="Y15" s="31"/>
      <c r="Z15" s="31"/>
    </row>
    <row r="16" spans="1:26" ht="34.5" customHeight="1">
      <c r="A16" s="22"/>
      <c r="B16" s="716"/>
      <c r="C16" s="22"/>
      <c r="D16" s="22"/>
      <c r="E16" s="22"/>
      <c r="F16" s="22"/>
      <c r="G16" s="22"/>
      <c r="H16" s="22"/>
      <c r="I16" s="22"/>
      <c r="J16" s="22"/>
      <c r="K16" s="31"/>
      <c r="L16" s="31"/>
      <c r="M16" s="31"/>
      <c r="N16" s="31"/>
      <c r="O16" s="31"/>
      <c r="P16" s="31"/>
      <c r="Q16" s="31"/>
      <c r="R16" s="31"/>
      <c r="S16" s="31"/>
      <c r="T16" s="31"/>
      <c r="U16" s="31"/>
      <c r="V16" s="31"/>
      <c r="W16" s="31"/>
      <c r="X16" s="31"/>
      <c r="Y16" s="31"/>
      <c r="Z16" s="31"/>
    </row>
    <row r="17" spans="1:26" ht="15.6">
      <c r="A17" s="22"/>
      <c r="B17" s="154"/>
      <c r="C17" s="22"/>
      <c r="D17" s="22"/>
      <c r="E17" s="22"/>
      <c r="F17" s="22"/>
      <c r="G17" s="22"/>
      <c r="H17" s="22"/>
      <c r="I17" s="22"/>
      <c r="J17" s="22"/>
      <c r="K17" s="31"/>
      <c r="L17" s="31"/>
      <c r="M17" s="31"/>
      <c r="N17" s="31"/>
      <c r="O17" s="31"/>
      <c r="P17" s="31"/>
      <c r="Q17" s="31"/>
      <c r="R17" s="31"/>
      <c r="S17" s="31"/>
      <c r="T17" s="31"/>
      <c r="U17" s="31"/>
      <c r="V17" s="31"/>
      <c r="W17" s="31"/>
      <c r="X17" s="31"/>
      <c r="Y17" s="31"/>
      <c r="Z17" s="31"/>
    </row>
    <row r="18" spans="1:26" ht="15.6">
      <c r="A18" s="22"/>
      <c r="B18" s="155" t="s">
        <v>8</v>
      </c>
      <c r="C18" s="22"/>
      <c r="D18" s="22"/>
      <c r="E18" s="22"/>
      <c r="F18" s="22"/>
      <c r="G18" s="22"/>
      <c r="H18" s="22"/>
      <c r="I18" s="22"/>
      <c r="J18" s="22"/>
      <c r="K18" s="31"/>
      <c r="L18" s="31"/>
      <c r="M18" s="31"/>
      <c r="N18" s="31"/>
      <c r="O18" s="31"/>
      <c r="P18" s="31"/>
      <c r="Q18" s="31"/>
      <c r="R18" s="31"/>
      <c r="S18" s="31"/>
      <c r="T18" s="31"/>
      <c r="U18" s="31"/>
      <c r="V18" s="31"/>
      <c r="W18" s="31"/>
      <c r="X18" s="31"/>
      <c r="Y18" s="31"/>
      <c r="Z18" s="31"/>
    </row>
    <row r="19" spans="1:26" ht="15" customHeight="1">
      <c r="A19" s="22"/>
      <c r="B19" s="715" t="s">
        <v>9</v>
      </c>
      <c r="C19" s="22"/>
      <c r="D19" s="22"/>
      <c r="E19" s="22"/>
      <c r="F19" s="22"/>
      <c r="G19" s="22"/>
      <c r="H19" s="22"/>
      <c r="I19" s="22"/>
      <c r="J19" s="22"/>
      <c r="K19" s="31"/>
      <c r="L19" s="31"/>
      <c r="M19" s="31"/>
      <c r="N19" s="31"/>
      <c r="O19" s="31"/>
      <c r="P19" s="31"/>
      <c r="Q19" s="31"/>
      <c r="R19" s="31"/>
      <c r="S19" s="31"/>
      <c r="T19" s="31"/>
      <c r="U19" s="31"/>
      <c r="V19" s="31"/>
      <c r="W19" s="31"/>
      <c r="X19" s="31"/>
      <c r="Y19" s="31"/>
      <c r="Z19" s="31"/>
    </row>
    <row r="20" spans="1:26">
      <c r="A20" s="22"/>
      <c r="B20" s="715"/>
      <c r="C20" s="22"/>
      <c r="D20" s="22"/>
      <c r="E20" s="22"/>
      <c r="F20" s="22"/>
      <c r="G20" s="22"/>
      <c r="H20" s="22"/>
      <c r="I20" s="22"/>
      <c r="J20" s="22"/>
      <c r="K20" s="31"/>
      <c r="L20" s="31"/>
      <c r="M20" s="31"/>
      <c r="N20" s="31"/>
      <c r="O20" s="31"/>
      <c r="P20" s="31"/>
      <c r="Q20" s="31"/>
      <c r="R20" s="31"/>
      <c r="S20" s="31"/>
      <c r="T20" s="31"/>
      <c r="U20" s="31"/>
      <c r="V20" s="31"/>
      <c r="W20" s="31"/>
      <c r="X20" s="31"/>
      <c r="Y20" s="31"/>
      <c r="Z20" s="31"/>
    </row>
    <row r="21" spans="1:26" ht="15.6">
      <c r="A21" s="22"/>
      <c r="B21" s="154" t="s">
        <v>10</v>
      </c>
      <c r="C21" s="22"/>
      <c r="D21" s="22"/>
      <c r="E21" s="22"/>
      <c r="F21" s="22"/>
      <c r="G21" s="22"/>
      <c r="H21" s="22"/>
      <c r="I21" s="22"/>
      <c r="J21" s="22"/>
      <c r="K21" s="31"/>
      <c r="L21" s="31"/>
      <c r="M21" s="31"/>
      <c r="N21" s="31"/>
      <c r="O21" s="31"/>
      <c r="P21" s="31"/>
      <c r="Q21" s="31"/>
      <c r="R21" s="31"/>
      <c r="S21" s="31"/>
      <c r="T21" s="31"/>
      <c r="U21" s="31"/>
      <c r="V21" s="31"/>
      <c r="W21" s="31"/>
      <c r="X21" s="31"/>
      <c r="Y21" s="31"/>
      <c r="Z21" s="31"/>
    </row>
    <row r="22" spans="1:26" ht="15.6">
      <c r="A22" s="22"/>
      <c r="B22" s="154"/>
      <c r="C22" s="22"/>
      <c r="D22" s="22"/>
      <c r="E22" s="22"/>
      <c r="F22" s="22"/>
      <c r="G22" s="22"/>
      <c r="H22" s="22"/>
      <c r="I22" s="22"/>
      <c r="J22" s="22"/>
      <c r="K22" s="31"/>
      <c r="L22" s="31"/>
      <c r="M22" s="31"/>
      <c r="N22" s="31"/>
      <c r="O22" s="31"/>
      <c r="P22" s="31"/>
      <c r="Q22" s="31"/>
      <c r="R22" s="31"/>
      <c r="S22" s="31"/>
      <c r="T22" s="31"/>
      <c r="U22" s="31"/>
      <c r="V22" s="31"/>
      <c r="W22" s="31"/>
      <c r="X22" s="31"/>
      <c r="Y22" s="31"/>
      <c r="Z22" s="31"/>
    </row>
    <row r="23" spans="1:26" ht="15.6">
      <c r="A23" s="22"/>
      <c r="B23" s="155" t="s">
        <v>11</v>
      </c>
      <c r="C23" s="22"/>
      <c r="D23" s="22"/>
      <c r="E23" s="22"/>
      <c r="F23" s="22"/>
      <c r="G23" s="22"/>
      <c r="H23" s="22"/>
      <c r="I23" s="22"/>
      <c r="J23" s="22"/>
      <c r="K23" s="31"/>
      <c r="L23" s="31"/>
      <c r="M23" s="31"/>
      <c r="N23" s="31"/>
      <c r="O23" s="31"/>
      <c r="P23" s="31"/>
      <c r="Q23" s="31"/>
      <c r="R23" s="31"/>
      <c r="S23" s="31"/>
      <c r="T23" s="31"/>
      <c r="U23" s="31"/>
      <c r="V23" s="31"/>
      <c r="W23" s="31"/>
      <c r="X23" s="31"/>
      <c r="Y23" s="31"/>
      <c r="Z23" s="31"/>
    </row>
    <row r="24" spans="1:26">
      <c r="A24" s="22"/>
      <c r="B24" s="717" t="s">
        <v>12</v>
      </c>
      <c r="C24" s="22"/>
      <c r="D24" s="22"/>
      <c r="E24" s="22"/>
      <c r="F24" s="22"/>
      <c r="G24" s="22"/>
      <c r="H24" s="22"/>
      <c r="I24" s="22"/>
      <c r="J24" s="22"/>
      <c r="K24" s="31"/>
      <c r="L24" s="31"/>
      <c r="M24" s="31"/>
      <c r="N24" s="31"/>
      <c r="O24" s="31"/>
      <c r="P24" s="31"/>
      <c r="Q24" s="31"/>
      <c r="R24" s="31"/>
      <c r="S24" s="31"/>
      <c r="T24" s="31"/>
      <c r="U24" s="31"/>
      <c r="V24" s="31"/>
      <c r="W24" s="31"/>
      <c r="X24" s="31"/>
      <c r="Y24" s="31"/>
      <c r="Z24" s="31"/>
    </row>
    <row r="25" spans="1:26" ht="15" customHeight="1">
      <c r="A25" s="22"/>
      <c r="B25" s="717"/>
      <c r="C25" s="22"/>
      <c r="D25" s="22"/>
      <c r="E25" s="22"/>
      <c r="F25" s="22"/>
      <c r="G25" s="22"/>
      <c r="H25" s="22"/>
      <c r="I25" s="22"/>
      <c r="J25" s="22"/>
      <c r="K25" s="31"/>
      <c r="L25" s="31"/>
      <c r="M25" s="31"/>
      <c r="N25" s="31"/>
      <c r="O25" s="31"/>
      <c r="P25" s="31"/>
      <c r="Q25" s="31"/>
      <c r="R25" s="31"/>
      <c r="S25" s="31"/>
      <c r="T25" s="31"/>
      <c r="U25" s="31"/>
      <c r="V25" s="31"/>
      <c r="W25" s="31"/>
      <c r="X25" s="31"/>
      <c r="Y25" s="31"/>
      <c r="Z25" s="31"/>
    </row>
    <row r="26" spans="1:26" ht="30">
      <c r="A26" s="22"/>
      <c r="B26" s="514" t="s">
        <v>13</v>
      </c>
      <c r="C26" s="22"/>
      <c r="D26" s="22"/>
      <c r="E26" s="22"/>
      <c r="F26" s="22"/>
      <c r="G26" s="22"/>
      <c r="H26" s="22"/>
      <c r="I26" s="22"/>
      <c r="J26" s="22"/>
      <c r="K26" s="31"/>
      <c r="L26" s="31"/>
      <c r="M26" s="31"/>
      <c r="N26" s="31"/>
      <c r="O26" s="31"/>
      <c r="P26" s="31"/>
      <c r="Q26" s="31"/>
      <c r="R26" s="31"/>
      <c r="S26" s="31"/>
      <c r="T26" s="31"/>
      <c r="U26" s="31"/>
      <c r="V26" s="31"/>
      <c r="W26" s="31"/>
      <c r="X26" s="31"/>
      <c r="Y26" s="31"/>
      <c r="Z26" s="31"/>
    </row>
    <row r="27" spans="1:26" ht="30.6">
      <c r="A27" s="22"/>
      <c r="B27" s="675" t="s">
        <v>14</v>
      </c>
      <c r="C27" s="22"/>
      <c r="D27" s="22"/>
      <c r="E27" s="22"/>
      <c r="F27" s="22"/>
      <c r="G27" s="22"/>
      <c r="H27" s="22"/>
      <c r="I27" s="22"/>
      <c r="J27" s="22"/>
      <c r="K27" s="31"/>
      <c r="L27" s="31"/>
      <c r="M27" s="31"/>
      <c r="N27" s="31"/>
      <c r="O27" s="31"/>
      <c r="P27" s="31"/>
      <c r="Q27" s="31"/>
      <c r="R27" s="31"/>
      <c r="S27" s="31"/>
      <c r="T27" s="31"/>
      <c r="U27" s="31"/>
      <c r="V27" s="31"/>
      <c r="W27" s="31"/>
      <c r="X27" s="31"/>
      <c r="Y27" s="31"/>
      <c r="Z27" s="31"/>
    </row>
    <row r="28" spans="1:26" ht="30">
      <c r="A28" s="22"/>
      <c r="B28" s="514" t="s">
        <v>15</v>
      </c>
      <c r="C28" s="22"/>
      <c r="D28" s="22"/>
      <c r="E28" s="22"/>
      <c r="F28" s="22"/>
      <c r="G28" s="22"/>
      <c r="H28" s="22"/>
      <c r="I28" s="22"/>
      <c r="J28" s="22"/>
      <c r="K28" s="31"/>
      <c r="L28" s="31"/>
      <c r="M28" s="31"/>
      <c r="N28" s="31"/>
      <c r="O28" s="31"/>
      <c r="P28" s="31"/>
      <c r="Q28" s="31"/>
      <c r="R28" s="31"/>
      <c r="S28" s="31"/>
      <c r="T28" s="31"/>
      <c r="U28" s="31"/>
      <c r="V28" s="31"/>
      <c r="W28" s="31"/>
      <c r="X28" s="31"/>
      <c r="Y28" s="31"/>
      <c r="Z28" s="31"/>
    </row>
    <row r="29" spans="1:26" ht="15.6">
      <c r="A29" s="22"/>
      <c r="B29" s="156" t="s">
        <v>1049</v>
      </c>
      <c r="C29" s="22"/>
      <c r="D29" s="22"/>
      <c r="E29" s="22"/>
      <c r="F29" s="22"/>
      <c r="G29" s="22"/>
      <c r="H29" s="22"/>
      <c r="I29" s="22"/>
      <c r="J29" s="22"/>
      <c r="K29" s="31"/>
      <c r="L29" s="31"/>
      <c r="M29" s="31"/>
      <c r="N29" s="31"/>
      <c r="O29" s="31"/>
      <c r="P29" s="31"/>
      <c r="Q29" s="31"/>
      <c r="R29" s="31"/>
      <c r="S29" s="31"/>
      <c r="T29" s="31"/>
      <c r="U29" s="31"/>
      <c r="V29" s="31"/>
      <c r="W29" s="31"/>
      <c r="X29" s="31"/>
      <c r="Y29" s="31"/>
      <c r="Z29" s="31"/>
    </row>
    <row r="30" spans="1:26" ht="15.6">
      <c r="A30" s="22"/>
      <c r="B30" s="152"/>
      <c r="C30" s="22"/>
      <c r="D30" s="22"/>
      <c r="E30" s="22"/>
      <c r="F30" s="22"/>
      <c r="G30" s="22"/>
      <c r="H30" s="22"/>
      <c r="I30" s="22"/>
      <c r="J30" s="22"/>
      <c r="K30" s="31"/>
      <c r="L30" s="31"/>
      <c r="M30" s="31"/>
      <c r="N30" s="31"/>
      <c r="O30" s="31"/>
      <c r="P30" s="31"/>
      <c r="Q30" s="31"/>
      <c r="R30" s="31"/>
      <c r="S30" s="31"/>
      <c r="T30" s="31"/>
      <c r="U30" s="31"/>
      <c r="V30" s="31"/>
      <c r="W30" s="31"/>
      <c r="X30" s="31"/>
      <c r="Y30" s="31"/>
      <c r="Z30" s="31"/>
    </row>
    <row r="31" spans="1:26" ht="15.6">
      <c r="A31" s="22"/>
      <c r="B31" s="157"/>
      <c r="C31" s="22"/>
      <c r="D31" s="22"/>
      <c r="E31" s="22"/>
      <c r="F31" s="22"/>
      <c r="G31" s="22"/>
      <c r="H31" s="22"/>
      <c r="I31" s="22"/>
      <c r="J31" s="22"/>
      <c r="K31" s="31"/>
      <c r="L31" s="31"/>
      <c r="M31" s="31"/>
      <c r="N31" s="31"/>
      <c r="O31" s="31"/>
      <c r="P31" s="31"/>
      <c r="Q31" s="31"/>
      <c r="R31" s="31"/>
      <c r="S31" s="31"/>
      <c r="T31" s="31"/>
      <c r="U31" s="31"/>
      <c r="V31" s="31"/>
      <c r="W31" s="31"/>
      <c r="X31" s="31"/>
      <c r="Y31" s="31"/>
      <c r="Z31" s="31"/>
    </row>
    <row r="32" spans="1:26" ht="15.6">
      <c r="A32" s="22"/>
      <c r="B32" s="158" t="s">
        <v>16</v>
      </c>
      <c r="C32" s="22"/>
      <c r="D32" s="22"/>
      <c r="E32" s="22"/>
      <c r="F32" s="22"/>
      <c r="G32" s="22"/>
      <c r="H32" s="22"/>
      <c r="I32" s="22"/>
      <c r="J32" s="22"/>
      <c r="K32" s="31"/>
      <c r="L32" s="31"/>
      <c r="M32" s="31"/>
      <c r="N32" s="31"/>
      <c r="O32" s="31"/>
      <c r="P32" s="31"/>
      <c r="Q32" s="31"/>
      <c r="R32" s="31"/>
      <c r="S32" s="31"/>
      <c r="T32" s="31"/>
      <c r="U32" s="31"/>
      <c r="V32" s="31"/>
      <c r="W32" s="31"/>
      <c r="X32" s="31"/>
      <c r="Y32" s="31"/>
      <c r="Z32" s="31"/>
    </row>
    <row r="33" spans="1:26" ht="15.6">
      <c r="A33" s="22"/>
      <c r="B33" s="159" t="s">
        <v>1038</v>
      </c>
      <c r="C33" s="22"/>
      <c r="D33" s="22"/>
      <c r="E33" s="22"/>
      <c r="F33" s="22"/>
      <c r="G33" s="22"/>
      <c r="H33" s="22"/>
      <c r="I33" s="22"/>
      <c r="J33" s="22"/>
      <c r="K33" s="31"/>
      <c r="L33" s="31"/>
      <c r="M33" s="31"/>
      <c r="N33" s="31"/>
      <c r="O33" s="31"/>
      <c r="P33" s="31"/>
      <c r="Q33" s="31"/>
      <c r="R33" s="31"/>
      <c r="S33" s="31"/>
      <c r="T33" s="31"/>
      <c r="U33" s="31"/>
      <c r="V33" s="31"/>
      <c r="W33" s="31"/>
      <c r="X33" s="31"/>
      <c r="Y33" s="31"/>
      <c r="Z33" s="31"/>
    </row>
    <row r="34" spans="1:26" ht="15.6">
      <c r="A34" s="22"/>
      <c r="B34" s="689" t="s">
        <v>17</v>
      </c>
      <c r="C34" s="22"/>
      <c r="D34" s="22"/>
      <c r="E34" s="22"/>
      <c r="F34" s="22"/>
      <c r="G34" s="22"/>
      <c r="H34" s="22"/>
      <c r="I34" s="22"/>
      <c r="J34" s="22"/>
      <c r="K34" s="31"/>
      <c r="L34" s="31"/>
      <c r="M34" s="31"/>
      <c r="N34" s="31"/>
      <c r="O34" s="31"/>
      <c r="P34" s="31"/>
      <c r="Q34" s="31"/>
      <c r="R34" s="31"/>
      <c r="S34" s="31"/>
      <c r="T34" s="31"/>
      <c r="U34" s="31"/>
      <c r="V34" s="31"/>
      <c r="W34" s="31"/>
      <c r="X34" s="31"/>
      <c r="Y34" s="31"/>
      <c r="Z34" s="31"/>
    </row>
    <row r="35" spans="1:26" ht="15.6">
      <c r="A35" s="22"/>
      <c r="B35" s="154" t="s">
        <v>18</v>
      </c>
      <c r="C35" s="22"/>
      <c r="D35" s="22"/>
      <c r="E35" s="22"/>
      <c r="F35" s="22"/>
      <c r="G35" s="22"/>
      <c r="H35" s="22"/>
      <c r="I35" s="22"/>
      <c r="J35" s="22"/>
      <c r="K35" s="31"/>
      <c r="L35" s="31"/>
      <c r="M35" s="31"/>
      <c r="N35" s="31"/>
      <c r="O35" s="31"/>
      <c r="P35" s="31"/>
      <c r="Q35" s="31"/>
      <c r="R35" s="31"/>
      <c r="S35" s="31"/>
      <c r="T35" s="31"/>
      <c r="U35" s="31"/>
      <c r="V35" s="31"/>
      <c r="W35" s="31"/>
      <c r="X35" s="31"/>
      <c r="Y35" s="31"/>
      <c r="Z35" s="31"/>
    </row>
    <row r="36" spans="1:26" ht="15.6">
      <c r="A36" s="22"/>
      <c r="B36" s="154" t="s">
        <v>19</v>
      </c>
      <c r="C36" s="22"/>
      <c r="D36" s="22"/>
      <c r="E36" s="22"/>
      <c r="F36" s="22"/>
      <c r="G36" s="22"/>
      <c r="H36" s="22"/>
      <c r="I36" s="22"/>
      <c r="J36" s="22"/>
      <c r="K36" s="31"/>
      <c r="L36" s="31"/>
      <c r="M36" s="31"/>
      <c r="N36" s="31"/>
      <c r="O36" s="31"/>
      <c r="P36" s="31"/>
      <c r="Q36" s="31"/>
      <c r="R36" s="31"/>
      <c r="S36" s="31"/>
      <c r="T36" s="31"/>
      <c r="U36" s="31"/>
      <c r="V36" s="31"/>
      <c r="W36" s="31"/>
      <c r="X36" s="31"/>
      <c r="Y36" s="31"/>
      <c r="Z36" s="31"/>
    </row>
    <row r="37" spans="1:26" ht="15.6">
      <c r="A37" s="22"/>
      <c r="B37" s="154" t="s">
        <v>20</v>
      </c>
      <c r="C37" s="22"/>
      <c r="D37" s="22"/>
      <c r="E37" s="22"/>
      <c r="F37" s="22"/>
      <c r="G37" s="22"/>
      <c r="H37" s="22"/>
      <c r="I37" s="22"/>
      <c r="J37" s="22"/>
      <c r="K37" s="31"/>
      <c r="L37" s="31"/>
      <c r="M37" s="31"/>
      <c r="N37" s="31"/>
      <c r="O37" s="31"/>
      <c r="P37" s="31"/>
      <c r="Q37" s="31"/>
      <c r="R37" s="31"/>
      <c r="S37" s="31"/>
      <c r="T37" s="31"/>
      <c r="U37" s="31"/>
      <c r="V37" s="31"/>
      <c r="W37" s="31"/>
      <c r="X37" s="31"/>
      <c r="Y37" s="31"/>
      <c r="Z37" s="31"/>
    </row>
    <row r="38" spans="1:26" ht="15">
      <c r="A38" s="22"/>
      <c r="B38" s="160" t="s">
        <v>21</v>
      </c>
      <c r="C38" s="22"/>
      <c r="D38" s="22"/>
      <c r="E38" s="22"/>
      <c r="F38" s="22"/>
      <c r="G38" s="22"/>
      <c r="H38" s="22"/>
      <c r="I38" s="22"/>
      <c r="J38" s="22"/>
      <c r="K38" s="31"/>
      <c r="L38" s="31"/>
      <c r="M38" s="31"/>
      <c r="N38" s="31"/>
      <c r="O38" s="31"/>
      <c r="P38" s="31"/>
      <c r="Q38" s="31"/>
      <c r="R38" s="31"/>
      <c r="S38" s="31"/>
      <c r="T38" s="31"/>
      <c r="U38" s="31"/>
      <c r="V38" s="31"/>
      <c r="W38" s="31"/>
      <c r="X38" s="31"/>
      <c r="Y38" s="31"/>
      <c r="Z38" s="31"/>
    </row>
    <row r="39" spans="1:26" ht="15.6">
      <c r="A39" s="22"/>
      <c r="B39" s="161" t="s">
        <v>22</v>
      </c>
      <c r="C39" s="22"/>
      <c r="D39" s="22"/>
      <c r="E39" s="22"/>
      <c r="F39" s="22"/>
      <c r="G39" s="22"/>
      <c r="H39" s="22"/>
      <c r="I39" s="22"/>
      <c r="J39" s="22"/>
      <c r="K39" s="31"/>
      <c r="L39" s="31"/>
      <c r="M39" s="31"/>
      <c r="N39" s="31"/>
      <c r="O39" s="31"/>
      <c r="P39" s="31"/>
      <c r="Q39" s="31"/>
      <c r="R39" s="31"/>
      <c r="S39" s="31"/>
      <c r="T39" s="31"/>
      <c r="U39" s="31"/>
      <c r="V39" s="31"/>
      <c r="W39" s="31"/>
      <c r="X39" s="31"/>
      <c r="Y39" s="31"/>
      <c r="Z39" s="31"/>
    </row>
    <row r="40" spans="1:26" ht="15">
      <c r="A40" s="24"/>
      <c r="B40" s="162"/>
      <c r="C40" s="24"/>
      <c r="D40" s="22"/>
      <c r="E40" s="22"/>
      <c r="F40" s="22"/>
      <c r="G40" s="22"/>
      <c r="H40" s="22"/>
      <c r="I40" s="22"/>
      <c r="J40" s="22"/>
      <c r="K40" s="31"/>
      <c r="L40" s="31"/>
      <c r="M40" s="31"/>
      <c r="N40" s="31"/>
      <c r="O40" s="31"/>
      <c r="P40" s="31"/>
      <c r="Q40" s="31"/>
      <c r="R40" s="31"/>
      <c r="S40" s="31"/>
      <c r="T40" s="31"/>
      <c r="U40" s="31"/>
      <c r="V40" s="31"/>
      <c r="W40" s="31"/>
      <c r="X40" s="31"/>
      <c r="Y40" s="31"/>
      <c r="Z40" s="31"/>
    </row>
    <row r="41" spans="1:26" ht="15.6">
      <c r="A41" s="22"/>
      <c r="B41" s="163"/>
      <c r="C41" s="22"/>
      <c r="D41" s="22"/>
      <c r="E41" s="22"/>
      <c r="F41" s="22"/>
      <c r="G41" s="22"/>
      <c r="H41" s="22"/>
      <c r="I41" s="22"/>
      <c r="J41" s="22"/>
      <c r="K41" s="31"/>
      <c r="L41" s="31"/>
      <c r="M41" s="31"/>
      <c r="N41" s="31"/>
      <c r="O41" s="31"/>
      <c r="P41" s="31"/>
      <c r="Q41" s="31"/>
      <c r="R41" s="31"/>
      <c r="S41" s="31"/>
      <c r="T41" s="31"/>
      <c r="U41" s="31"/>
      <c r="V41" s="31"/>
      <c r="W41" s="31"/>
      <c r="X41" s="31"/>
      <c r="Y41" s="31"/>
      <c r="Z41" s="31"/>
    </row>
    <row r="42" spans="1:26" ht="15.6">
      <c r="A42" s="22"/>
      <c r="B42" s="164" t="s">
        <v>23</v>
      </c>
      <c r="C42" s="22"/>
      <c r="D42" s="22"/>
      <c r="E42" s="22"/>
      <c r="F42" s="22"/>
      <c r="G42" s="22"/>
      <c r="H42" s="22"/>
      <c r="I42" s="22"/>
      <c r="J42" s="22"/>
      <c r="K42" s="31"/>
      <c r="L42" s="31"/>
      <c r="M42" s="31"/>
      <c r="N42" s="31"/>
      <c r="O42" s="31"/>
      <c r="P42" s="31"/>
      <c r="Q42" s="31"/>
      <c r="R42" s="31"/>
      <c r="S42" s="31"/>
      <c r="T42" s="31"/>
      <c r="U42" s="31"/>
      <c r="V42" s="31"/>
      <c r="W42" s="31"/>
      <c r="X42" s="31"/>
      <c r="Y42" s="31"/>
      <c r="Z42" s="31"/>
    </row>
    <row r="43" spans="1:26" ht="15.6">
      <c r="A43" s="22"/>
      <c r="B43" s="165"/>
      <c r="C43" s="22"/>
      <c r="D43" s="22"/>
      <c r="E43" s="22"/>
      <c r="F43" s="22"/>
      <c r="G43" s="22"/>
      <c r="H43" s="22"/>
      <c r="I43" s="22"/>
      <c r="J43" s="22"/>
      <c r="K43" s="31"/>
      <c r="L43" s="31"/>
      <c r="M43" s="31"/>
      <c r="N43" s="31"/>
      <c r="O43" s="31"/>
      <c r="P43" s="31"/>
      <c r="Q43" s="31"/>
      <c r="R43" s="31"/>
      <c r="S43" s="31"/>
      <c r="T43" s="31"/>
      <c r="U43" s="31"/>
      <c r="V43" s="31"/>
      <c r="W43" s="31"/>
      <c r="X43" s="31"/>
      <c r="Y43" s="31"/>
      <c r="Z43" s="31"/>
    </row>
    <row r="44" spans="1:26" ht="15.6">
      <c r="A44" s="24"/>
      <c r="B44" s="509" t="s">
        <v>24</v>
      </c>
      <c r="C44" s="24"/>
      <c r="D44" s="22"/>
      <c r="E44" s="22"/>
      <c r="F44" s="22"/>
      <c r="G44" s="22"/>
      <c r="H44" s="22"/>
      <c r="I44" s="22"/>
      <c r="J44" s="22"/>
      <c r="K44" s="31"/>
      <c r="L44" s="31"/>
      <c r="M44" s="31"/>
      <c r="N44" s="31"/>
      <c r="O44" s="31"/>
      <c r="P44" s="31"/>
      <c r="Q44" s="31"/>
      <c r="R44" s="31"/>
      <c r="S44" s="31"/>
      <c r="T44" s="31"/>
      <c r="U44" s="31"/>
      <c r="V44" s="31"/>
      <c r="W44" s="31"/>
      <c r="X44" s="31"/>
      <c r="Y44" s="31"/>
      <c r="Z44" s="31"/>
    </row>
    <row r="45" spans="1:26">
      <c r="A45" s="22"/>
      <c r="B45" s="22"/>
      <c r="C45" s="22"/>
      <c r="D45" s="22"/>
      <c r="E45" s="22"/>
      <c r="F45" s="22"/>
      <c r="G45" s="22"/>
      <c r="H45" s="22"/>
      <c r="I45" s="22"/>
      <c r="J45" s="22"/>
      <c r="K45" s="31"/>
      <c r="L45" s="31"/>
      <c r="M45" s="31"/>
      <c r="N45" s="31"/>
      <c r="O45" s="31"/>
      <c r="P45" s="31"/>
      <c r="Q45" s="31"/>
      <c r="R45" s="31"/>
      <c r="S45" s="31"/>
      <c r="T45" s="31"/>
      <c r="U45" s="31"/>
      <c r="V45" s="31"/>
      <c r="W45" s="31"/>
      <c r="X45" s="31"/>
      <c r="Y45" s="31"/>
      <c r="Z45" s="31"/>
    </row>
    <row r="46" spans="1:26">
      <c r="A46" s="22"/>
      <c r="B46" s="22"/>
      <c r="C46" s="22"/>
      <c r="D46" s="22"/>
      <c r="E46" s="22"/>
      <c r="F46" s="22"/>
      <c r="G46" s="22"/>
      <c r="H46" s="22"/>
      <c r="I46" s="22"/>
      <c r="J46" s="22"/>
      <c r="K46" s="31"/>
      <c r="L46" s="31"/>
      <c r="M46" s="31"/>
      <c r="N46" s="31"/>
      <c r="O46" s="31"/>
      <c r="P46" s="31"/>
      <c r="Q46" s="31"/>
      <c r="R46" s="31"/>
      <c r="S46" s="31"/>
      <c r="T46" s="31"/>
      <c r="U46" s="31"/>
      <c r="V46" s="31"/>
      <c r="W46" s="31"/>
      <c r="X46" s="31"/>
      <c r="Y46" s="31"/>
      <c r="Z46" s="31"/>
    </row>
    <row r="47" spans="1:26">
      <c r="A47" s="22"/>
      <c r="B47" s="22"/>
      <c r="C47" s="22"/>
      <c r="D47" s="22"/>
      <c r="E47" s="22"/>
      <c r="F47" s="22"/>
      <c r="G47" s="22"/>
      <c r="H47" s="22"/>
      <c r="I47" s="22"/>
      <c r="J47" s="22"/>
      <c r="K47" s="31"/>
      <c r="L47" s="31"/>
      <c r="M47" s="31"/>
      <c r="N47" s="31"/>
      <c r="O47" s="31"/>
      <c r="P47" s="31"/>
      <c r="Q47" s="31"/>
      <c r="R47" s="31"/>
      <c r="S47" s="31"/>
      <c r="T47" s="31"/>
      <c r="U47" s="31"/>
      <c r="V47" s="31"/>
      <c r="W47" s="31"/>
      <c r="X47" s="31"/>
      <c r="Y47" s="31"/>
      <c r="Z47" s="31"/>
    </row>
    <row r="48" spans="1:26">
      <c r="A48" s="22"/>
      <c r="B48" s="22"/>
      <c r="C48" s="22"/>
      <c r="D48" s="22"/>
      <c r="E48" s="22"/>
      <c r="F48" s="22"/>
      <c r="G48" s="22"/>
      <c r="H48" s="22"/>
      <c r="I48" s="22"/>
      <c r="J48" s="22"/>
      <c r="K48" s="31"/>
      <c r="L48" s="31"/>
      <c r="M48" s="31"/>
      <c r="N48" s="31"/>
      <c r="O48" s="31"/>
      <c r="P48" s="31"/>
      <c r="Q48" s="31"/>
      <c r="R48" s="31"/>
      <c r="S48" s="31"/>
      <c r="T48" s="31"/>
      <c r="U48" s="31"/>
      <c r="V48" s="31"/>
      <c r="W48" s="31"/>
      <c r="X48" s="31"/>
      <c r="Y48" s="31"/>
      <c r="Z48" s="31"/>
    </row>
    <row r="49" spans="1:26">
      <c r="A49" s="22"/>
      <c r="B49" s="22"/>
      <c r="C49" s="22"/>
      <c r="D49" s="22"/>
      <c r="E49" s="22"/>
      <c r="F49" s="22"/>
      <c r="G49" s="22"/>
      <c r="H49" s="22"/>
      <c r="I49" s="22"/>
      <c r="J49" s="22"/>
      <c r="K49" s="31"/>
      <c r="L49" s="31"/>
      <c r="M49" s="31"/>
      <c r="N49" s="31"/>
      <c r="O49" s="31"/>
      <c r="P49" s="31"/>
      <c r="Q49" s="31"/>
      <c r="R49" s="31"/>
      <c r="S49" s="31"/>
      <c r="T49" s="31"/>
      <c r="U49" s="31"/>
      <c r="V49" s="31"/>
      <c r="W49" s="31"/>
      <c r="X49" s="31"/>
      <c r="Y49" s="31"/>
      <c r="Z49" s="31"/>
    </row>
    <row r="50" spans="1:26">
      <c r="A50" s="22"/>
      <c r="B50" s="22"/>
      <c r="C50" s="22"/>
      <c r="D50" s="22"/>
      <c r="E50" s="22"/>
      <c r="F50" s="22"/>
      <c r="G50" s="22"/>
      <c r="H50" s="22"/>
      <c r="I50" s="22"/>
      <c r="J50" s="22"/>
      <c r="K50" s="31"/>
      <c r="L50" s="31"/>
      <c r="M50" s="31"/>
      <c r="N50" s="31"/>
      <c r="O50" s="31"/>
      <c r="P50" s="31"/>
      <c r="Q50" s="31"/>
      <c r="R50" s="31"/>
      <c r="S50" s="31"/>
      <c r="T50" s="31"/>
      <c r="U50" s="31"/>
      <c r="V50" s="31"/>
      <c r="W50" s="31"/>
      <c r="X50" s="31"/>
      <c r="Y50" s="31"/>
      <c r="Z50" s="31"/>
    </row>
    <row r="51" spans="1:26">
      <c r="A51" s="22"/>
      <c r="B51" s="22"/>
      <c r="C51" s="22"/>
      <c r="D51" s="22"/>
      <c r="E51" s="22"/>
      <c r="F51" s="22"/>
      <c r="G51" s="22"/>
      <c r="H51" s="22"/>
      <c r="I51" s="22"/>
      <c r="J51" s="22"/>
      <c r="K51" s="31"/>
      <c r="L51" s="31"/>
      <c r="M51" s="31"/>
      <c r="N51" s="31"/>
      <c r="O51" s="31"/>
      <c r="P51" s="31"/>
      <c r="Q51" s="31"/>
      <c r="R51" s="31"/>
      <c r="S51" s="31"/>
      <c r="T51" s="31"/>
      <c r="U51" s="31"/>
      <c r="V51" s="31"/>
      <c r="W51" s="31"/>
      <c r="X51" s="31"/>
      <c r="Y51" s="31"/>
      <c r="Z51" s="31"/>
    </row>
    <row r="52" spans="1:26">
      <c r="A52" s="22"/>
      <c r="B52" s="22"/>
      <c r="C52" s="22"/>
      <c r="D52" s="22"/>
      <c r="E52" s="22"/>
      <c r="F52" s="22"/>
      <c r="G52" s="22"/>
      <c r="H52" s="22"/>
      <c r="I52" s="22"/>
      <c r="J52" s="22"/>
      <c r="K52" s="31"/>
      <c r="L52" s="31"/>
      <c r="M52" s="31"/>
      <c r="N52" s="31"/>
      <c r="O52" s="31"/>
      <c r="P52" s="31"/>
      <c r="Q52" s="31"/>
      <c r="R52" s="31"/>
      <c r="S52" s="31"/>
      <c r="T52" s="31"/>
      <c r="U52" s="31"/>
      <c r="V52" s="31"/>
      <c r="W52" s="31"/>
      <c r="X52" s="31"/>
      <c r="Y52" s="31"/>
      <c r="Z52" s="31"/>
    </row>
    <row r="53" spans="1:26">
      <c r="A53" s="22"/>
      <c r="B53" s="22"/>
      <c r="C53" s="22"/>
      <c r="D53" s="22"/>
      <c r="E53" s="22"/>
      <c r="F53" s="22"/>
      <c r="G53" s="22"/>
      <c r="H53" s="22"/>
      <c r="I53" s="22"/>
      <c r="J53" s="22"/>
      <c r="K53" s="31"/>
      <c r="L53" s="31"/>
      <c r="M53" s="31"/>
      <c r="N53" s="31"/>
      <c r="O53" s="31"/>
      <c r="P53" s="31"/>
      <c r="Q53" s="31"/>
      <c r="R53" s="31"/>
      <c r="S53" s="31"/>
      <c r="T53" s="31"/>
      <c r="U53" s="31"/>
      <c r="V53" s="31"/>
      <c r="W53" s="31"/>
      <c r="X53" s="31"/>
      <c r="Y53" s="31"/>
      <c r="Z53" s="31"/>
    </row>
    <row r="54" spans="1:26">
      <c r="A54" s="22"/>
      <c r="B54" s="22"/>
      <c r="C54" s="22"/>
      <c r="D54" s="22"/>
      <c r="E54" s="22"/>
      <c r="F54" s="22"/>
      <c r="G54" s="22"/>
      <c r="H54" s="22"/>
      <c r="I54" s="22"/>
      <c r="J54" s="22"/>
      <c r="K54" s="31"/>
      <c r="L54" s="31"/>
      <c r="M54" s="31"/>
      <c r="N54" s="31"/>
      <c r="O54" s="31"/>
      <c r="P54" s="31"/>
      <c r="Q54" s="31"/>
      <c r="R54" s="31"/>
      <c r="S54" s="31"/>
      <c r="T54" s="31"/>
      <c r="U54" s="31"/>
      <c r="V54" s="31"/>
      <c r="W54" s="31"/>
      <c r="X54" s="31"/>
      <c r="Y54" s="31"/>
      <c r="Z54" s="31"/>
    </row>
    <row r="55" spans="1:26">
      <c r="A55" s="22"/>
      <c r="B55" s="22"/>
      <c r="C55" s="22"/>
      <c r="D55" s="22"/>
      <c r="E55" s="22"/>
      <c r="F55" s="22"/>
      <c r="G55" s="22"/>
      <c r="H55" s="22"/>
      <c r="I55" s="22"/>
      <c r="J55" s="22"/>
      <c r="K55" s="31"/>
      <c r="L55" s="31"/>
      <c r="M55" s="31"/>
      <c r="N55" s="31"/>
      <c r="O55" s="31"/>
      <c r="P55" s="31"/>
      <c r="Q55" s="31"/>
      <c r="R55" s="31"/>
      <c r="S55" s="31"/>
      <c r="T55" s="31"/>
      <c r="U55" s="31"/>
      <c r="V55" s="31"/>
      <c r="W55" s="31"/>
      <c r="X55" s="31"/>
      <c r="Y55" s="31"/>
      <c r="Z55" s="31"/>
    </row>
    <row r="56" spans="1:26">
      <c r="A56" s="22"/>
      <c r="B56" s="22"/>
      <c r="C56" s="22"/>
      <c r="D56" s="22"/>
      <c r="E56" s="22"/>
      <c r="F56" s="22"/>
      <c r="G56" s="22"/>
      <c r="H56" s="22"/>
      <c r="I56" s="22"/>
      <c r="J56" s="22"/>
      <c r="K56" s="31"/>
      <c r="L56" s="31"/>
      <c r="M56" s="31"/>
      <c r="N56" s="31"/>
      <c r="O56" s="31"/>
      <c r="P56" s="31"/>
      <c r="Q56" s="31"/>
      <c r="R56" s="31"/>
      <c r="S56" s="31"/>
      <c r="T56" s="31"/>
      <c r="U56" s="31"/>
      <c r="V56" s="31"/>
      <c r="W56" s="31"/>
      <c r="X56" s="31"/>
      <c r="Y56" s="31"/>
      <c r="Z56" s="31"/>
    </row>
    <row r="57" spans="1:26">
      <c r="A57" s="22"/>
      <c r="B57" s="22"/>
      <c r="C57" s="22"/>
      <c r="D57" s="22"/>
      <c r="E57" s="22"/>
      <c r="F57" s="22"/>
      <c r="G57" s="22"/>
      <c r="H57" s="22"/>
      <c r="I57" s="22"/>
      <c r="J57" s="22"/>
      <c r="K57" s="31"/>
      <c r="L57" s="31"/>
      <c r="M57" s="31"/>
      <c r="N57" s="31"/>
      <c r="O57" s="31"/>
      <c r="P57" s="31"/>
      <c r="Q57" s="31"/>
      <c r="R57" s="31"/>
      <c r="S57" s="31"/>
      <c r="T57" s="31"/>
      <c r="U57" s="31"/>
      <c r="V57" s="31"/>
      <c r="W57" s="31"/>
      <c r="X57" s="31"/>
      <c r="Y57" s="31"/>
      <c r="Z57" s="31"/>
    </row>
    <row r="58" spans="1:26">
      <c r="A58" s="22"/>
      <c r="B58" s="22"/>
      <c r="C58" s="22"/>
      <c r="D58" s="22"/>
      <c r="E58" s="22"/>
      <c r="F58" s="22"/>
      <c r="G58" s="22"/>
      <c r="H58" s="22"/>
      <c r="I58" s="22"/>
      <c r="J58" s="22"/>
      <c r="K58" s="31"/>
      <c r="L58" s="31"/>
      <c r="M58" s="31"/>
      <c r="N58" s="31"/>
      <c r="O58" s="31"/>
      <c r="P58" s="31"/>
      <c r="Q58" s="31"/>
      <c r="R58" s="31"/>
      <c r="S58" s="31"/>
      <c r="T58" s="31"/>
      <c r="U58" s="31"/>
      <c r="V58" s="31"/>
      <c r="W58" s="31"/>
      <c r="X58" s="31"/>
      <c r="Y58" s="31"/>
      <c r="Z58" s="31"/>
    </row>
    <row r="59" spans="1:26">
      <c r="A59" s="22"/>
      <c r="B59" s="22"/>
      <c r="C59" s="22"/>
      <c r="D59" s="22"/>
      <c r="E59" s="22"/>
      <c r="F59" s="22"/>
      <c r="G59" s="22"/>
      <c r="H59" s="22"/>
      <c r="I59" s="22"/>
      <c r="J59" s="22"/>
      <c r="K59" s="31"/>
      <c r="L59" s="31"/>
      <c r="M59" s="31"/>
      <c r="N59" s="31"/>
      <c r="O59" s="31"/>
      <c r="P59" s="31"/>
      <c r="Q59" s="31"/>
      <c r="R59" s="31"/>
      <c r="S59" s="31"/>
      <c r="T59" s="31"/>
      <c r="U59" s="31"/>
      <c r="V59" s="31"/>
      <c r="W59" s="31"/>
      <c r="X59" s="31"/>
      <c r="Y59" s="31"/>
      <c r="Z59" s="31"/>
    </row>
    <row r="60" spans="1:26">
      <c r="A60" s="22"/>
      <c r="B60" s="22"/>
      <c r="C60" s="22"/>
      <c r="D60" s="22"/>
      <c r="E60" s="22"/>
      <c r="F60" s="22"/>
      <c r="G60" s="22"/>
      <c r="H60" s="22"/>
      <c r="I60" s="22"/>
      <c r="J60" s="22"/>
      <c r="K60" s="31"/>
      <c r="L60" s="31"/>
      <c r="M60" s="31"/>
      <c r="N60" s="31"/>
      <c r="O60" s="31"/>
      <c r="P60" s="31"/>
      <c r="Q60" s="31"/>
      <c r="R60" s="31"/>
      <c r="S60" s="31"/>
      <c r="T60" s="31"/>
      <c r="U60" s="31"/>
      <c r="V60" s="31"/>
      <c r="W60" s="31"/>
      <c r="X60" s="31"/>
      <c r="Y60" s="31"/>
      <c r="Z60" s="31"/>
    </row>
    <row r="61" spans="1:26">
      <c r="A61" s="22"/>
      <c r="B61" s="22"/>
      <c r="C61" s="22"/>
      <c r="D61" s="22"/>
      <c r="E61" s="22"/>
      <c r="F61" s="22"/>
      <c r="G61" s="22"/>
      <c r="H61" s="22"/>
      <c r="I61" s="22"/>
      <c r="J61" s="22"/>
      <c r="K61" s="31"/>
      <c r="L61" s="31"/>
      <c r="M61" s="31"/>
      <c r="N61" s="31"/>
      <c r="O61" s="31"/>
      <c r="P61" s="31"/>
      <c r="Q61" s="31"/>
      <c r="R61" s="31"/>
      <c r="S61" s="31"/>
      <c r="T61" s="31"/>
      <c r="U61" s="31"/>
      <c r="V61" s="31"/>
      <c r="W61" s="31"/>
      <c r="X61" s="31"/>
      <c r="Y61" s="31"/>
      <c r="Z61" s="31"/>
    </row>
    <row r="62" spans="1:26">
      <c r="A62" s="22"/>
      <c r="B62" s="22"/>
      <c r="C62" s="22"/>
      <c r="D62" s="22"/>
      <c r="E62" s="22"/>
      <c r="F62" s="22"/>
      <c r="G62" s="22"/>
      <c r="H62" s="22"/>
      <c r="I62" s="22"/>
      <c r="J62" s="22"/>
      <c r="K62" s="31"/>
      <c r="L62" s="31"/>
      <c r="M62" s="31"/>
      <c r="N62" s="31"/>
      <c r="O62" s="31"/>
      <c r="P62" s="31"/>
      <c r="Q62" s="31"/>
      <c r="R62" s="31"/>
      <c r="S62" s="31"/>
      <c r="T62" s="31"/>
      <c r="U62" s="31"/>
      <c r="V62" s="31"/>
      <c r="W62" s="31"/>
      <c r="X62" s="31"/>
      <c r="Y62" s="31"/>
      <c r="Z62" s="31"/>
    </row>
    <row r="63" spans="1:26">
      <c r="A63" s="22"/>
      <c r="B63" s="22"/>
      <c r="C63" s="22"/>
      <c r="D63" s="22"/>
      <c r="E63" s="22"/>
      <c r="F63" s="22"/>
      <c r="G63" s="22"/>
      <c r="H63" s="22"/>
      <c r="I63" s="22"/>
      <c r="J63" s="22"/>
      <c r="K63" s="31"/>
      <c r="L63" s="31"/>
      <c r="M63" s="31"/>
      <c r="N63" s="31"/>
      <c r="O63" s="31"/>
      <c r="P63" s="31"/>
      <c r="Q63" s="31"/>
      <c r="R63" s="31"/>
      <c r="S63" s="31"/>
      <c r="T63" s="31"/>
      <c r="U63" s="31"/>
      <c r="V63" s="31"/>
      <c r="W63" s="31"/>
      <c r="X63" s="31"/>
      <c r="Y63" s="31"/>
      <c r="Z63" s="31"/>
    </row>
    <row r="64" spans="1:26">
      <c r="A64" s="22"/>
      <c r="B64" s="22"/>
      <c r="C64" s="22"/>
      <c r="D64" s="22"/>
      <c r="E64" s="22"/>
      <c r="F64" s="22"/>
      <c r="G64" s="22"/>
      <c r="H64" s="22"/>
      <c r="I64" s="22"/>
      <c r="J64" s="22"/>
      <c r="K64" s="31"/>
      <c r="L64" s="31"/>
      <c r="M64" s="31"/>
      <c r="N64" s="31"/>
      <c r="O64" s="31"/>
      <c r="P64" s="31"/>
      <c r="Q64" s="31"/>
      <c r="R64" s="31"/>
      <c r="S64" s="31"/>
      <c r="T64" s="31"/>
      <c r="U64" s="31"/>
      <c r="V64" s="31"/>
      <c r="W64" s="31"/>
      <c r="X64" s="31"/>
      <c r="Y64" s="31"/>
      <c r="Z64" s="31"/>
    </row>
    <row r="65" spans="1:26">
      <c r="A65" s="22"/>
      <c r="B65" s="22"/>
      <c r="C65" s="22"/>
      <c r="D65" s="22"/>
      <c r="E65" s="22"/>
      <c r="F65" s="22"/>
      <c r="G65" s="22"/>
      <c r="H65" s="22"/>
      <c r="I65" s="22"/>
      <c r="J65" s="22"/>
      <c r="K65" s="31"/>
      <c r="L65" s="31"/>
      <c r="M65" s="31"/>
      <c r="N65" s="31"/>
      <c r="O65" s="31"/>
      <c r="P65" s="31"/>
      <c r="Q65" s="31"/>
      <c r="R65" s="31"/>
      <c r="S65" s="31"/>
      <c r="T65" s="31"/>
      <c r="U65" s="31"/>
      <c r="V65" s="31"/>
      <c r="W65" s="31"/>
      <c r="X65" s="31"/>
      <c r="Y65" s="31"/>
      <c r="Z65" s="31"/>
    </row>
    <row r="66" spans="1:26">
      <c r="A66" s="22"/>
      <c r="B66" s="22"/>
      <c r="C66" s="22"/>
      <c r="D66" s="22"/>
      <c r="E66" s="22"/>
      <c r="F66" s="22"/>
      <c r="G66" s="22"/>
      <c r="H66" s="22"/>
      <c r="I66" s="22"/>
      <c r="J66" s="22"/>
      <c r="K66" s="31"/>
      <c r="L66" s="31"/>
      <c r="M66" s="31"/>
      <c r="N66" s="31"/>
      <c r="O66" s="31"/>
      <c r="P66" s="31"/>
      <c r="Q66" s="31"/>
      <c r="R66" s="31"/>
      <c r="S66" s="31"/>
      <c r="T66" s="31"/>
      <c r="U66" s="31"/>
      <c r="V66" s="31"/>
      <c r="W66" s="31"/>
      <c r="X66" s="31"/>
      <c r="Y66" s="31"/>
      <c r="Z66" s="31"/>
    </row>
    <row r="67" spans="1:26">
      <c r="A67" s="22"/>
      <c r="B67" s="22"/>
      <c r="C67" s="22"/>
      <c r="D67" s="22"/>
      <c r="E67" s="22"/>
      <c r="F67" s="22"/>
      <c r="G67" s="22"/>
      <c r="H67" s="22"/>
      <c r="I67" s="22"/>
      <c r="J67" s="22"/>
      <c r="K67" s="31"/>
      <c r="L67" s="31"/>
      <c r="M67" s="31"/>
      <c r="N67" s="31"/>
      <c r="O67" s="31"/>
      <c r="P67" s="31"/>
      <c r="Q67" s="31"/>
      <c r="R67" s="31"/>
      <c r="S67" s="31"/>
      <c r="T67" s="31"/>
      <c r="U67" s="31"/>
      <c r="V67" s="31"/>
      <c r="W67" s="31"/>
      <c r="X67" s="31"/>
      <c r="Y67" s="31"/>
      <c r="Z67" s="31"/>
    </row>
    <row r="68" spans="1:26">
      <c r="A68" s="22"/>
      <c r="B68" s="22"/>
      <c r="C68" s="22"/>
      <c r="D68" s="22"/>
      <c r="E68" s="22"/>
      <c r="F68" s="22"/>
      <c r="G68" s="22"/>
      <c r="H68" s="22"/>
      <c r="I68" s="22"/>
      <c r="J68" s="22"/>
      <c r="K68" s="31"/>
      <c r="L68" s="31"/>
      <c r="M68" s="31"/>
      <c r="N68" s="31"/>
      <c r="O68" s="31"/>
      <c r="P68" s="31"/>
      <c r="Q68" s="31"/>
      <c r="R68" s="31"/>
      <c r="S68" s="31"/>
      <c r="T68" s="31"/>
      <c r="U68" s="31"/>
      <c r="V68" s="31"/>
      <c r="W68" s="31"/>
      <c r="X68" s="31"/>
      <c r="Y68" s="31"/>
      <c r="Z68" s="31"/>
    </row>
    <row r="69" spans="1:26">
      <c r="A69" s="22"/>
      <c r="B69" s="22"/>
      <c r="C69" s="22"/>
      <c r="D69" s="22"/>
      <c r="E69" s="22"/>
      <c r="F69" s="22"/>
      <c r="G69" s="22"/>
      <c r="H69" s="22"/>
      <c r="I69" s="22"/>
      <c r="J69" s="22"/>
      <c r="K69" s="31"/>
      <c r="L69" s="31"/>
      <c r="M69" s="31"/>
      <c r="N69" s="31"/>
      <c r="O69" s="31"/>
      <c r="P69" s="31"/>
      <c r="Q69" s="31"/>
      <c r="R69" s="31"/>
      <c r="S69" s="31"/>
      <c r="T69" s="31"/>
      <c r="U69" s="31"/>
      <c r="V69" s="31"/>
      <c r="W69" s="31"/>
      <c r="X69" s="31"/>
      <c r="Y69" s="31"/>
      <c r="Z69" s="31"/>
    </row>
    <row r="70" spans="1:26">
      <c r="A70" s="22"/>
      <c r="B70" s="22"/>
      <c r="C70" s="22"/>
      <c r="D70" s="22"/>
      <c r="E70" s="22"/>
      <c r="F70" s="22"/>
      <c r="G70" s="22"/>
      <c r="H70" s="22"/>
      <c r="I70" s="22"/>
      <c r="J70" s="22"/>
      <c r="K70" s="31"/>
      <c r="L70" s="31"/>
      <c r="M70" s="31"/>
      <c r="N70" s="31"/>
      <c r="O70" s="31"/>
      <c r="P70" s="31"/>
      <c r="Q70" s="31"/>
      <c r="R70" s="31"/>
      <c r="S70" s="31"/>
      <c r="T70" s="31"/>
      <c r="U70" s="31"/>
      <c r="V70" s="31"/>
      <c r="W70" s="31"/>
      <c r="X70" s="31"/>
      <c r="Y70" s="31"/>
      <c r="Z70" s="31"/>
    </row>
    <row r="71" spans="1:26">
      <c r="A71" s="22"/>
      <c r="B71" s="22"/>
      <c r="C71" s="22"/>
      <c r="D71" s="22"/>
      <c r="E71" s="22"/>
      <c r="F71" s="22"/>
      <c r="G71" s="22"/>
      <c r="H71" s="22"/>
      <c r="I71" s="22"/>
      <c r="J71" s="22"/>
      <c r="K71" s="31"/>
      <c r="L71" s="31"/>
      <c r="M71" s="31"/>
      <c r="N71" s="31"/>
      <c r="O71" s="31"/>
      <c r="P71" s="31"/>
      <c r="Q71" s="31"/>
      <c r="R71" s="31"/>
      <c r="S71" s="31"/>
      <c r="T71" s="31"/>
      <c r="U71" s="31"/>
      <c r="V71" s="31"/>
      <c r="W71" s="31"/>
      <c r="X71" s="31"/>
      <c r="Y71" s="31"/>
      <c r="Z71" s="31"/>
    </row>
    <row r="72" spans="1:26">
      <c r="A72" s="22"/>
      <c r="B72" s="22"/>
      <c r="C72" s="22"/>
      <c r="D72" s="22"/>
      <c r="E72" s="22"/>
      <c r="F72" s="22"/>
      <c r="G72" s="22"/>
      <c r="H72" s="22"/>
      <c r="I72" s="22"/>
      <c r="J72" s="22"/>
      <c r="K72" s="31"/>
      <c r="L72" s="31"/>
      <c r="M72" s="31"/>
      <c r="N72" s="31"/>
      <c r="O72" s="31"/>
      <c r="P72" s="31"/>
      <c r="Q72" s="31"/>
      <c r="R72" s="31"/>
      <c r="S72" s="31"/>
      <c r="T72" s="31"/>
      <c r="U72" s="31"/>
      <c r="V72" s="31"/>
      <c r="W72" s="31"/>
      <c r="X72" s="31"/>
      <c r="Y72" s="31"/>
      <c r="Z72" s="31"/>
    </row>
    <row r="73" spans="1:26">
      <c r="A73" s="22"/>
      <c r="B73" s="22"/>
      <c r="C73" s="22"/>
      <c r="D73" s="22"/>
      <c r="E73" s="22"/>
      <c r="F73" s="22"/>
      <c r="G73" s="22"/>
      <c r="H73" s="22"/>
      <c r="I73" s="22"/>
      <c r="J73" s="22"/>
      <c r="K73" s="31"/>
      <c r="L73" s="31"/>
      <c r="M73" s="31"/>
      <c r="N73" s="31"/>
      <c r="O73" s="31"/>
      <c r="P73" s="31"/>
      <c r="Q73" s="31"/>
      <c r="R73" s="31"/>
      <c r="S73" s="31"/>
      <c r="T73" s="31"/>
      <c r="U73" s="31"/>
      <c r="V73" s="31"/>
      <c r="W73" s="31"/>
      <c r="X73" s="31"/>
      <c r="Y73" s="31"/>
      <c r="Z73" s="31"/>
    </row>
    <row r="74" spans="1:26">
      <c r="A74" s="22"/>
      <c r="B74" s="22"/>
      <c r="C74" s="22"/>
      <c r="D74" s="22"/>
      <c r="E74" s="22"/>
      <c r="F74" s="22"/>
      <c r="G74" s="22"/>
      <c r="H74" s="22"/>
      <c r="I74" s="22"/>
      <c r="J74" s="22"/>
      <c r="K74" s="31"/>
      <c r="L74" s="31"/>
      <c r="M74" s="31"/>
      <c r="N74" s="31"/>
      <c r="O74" s="31"/>
      <c r="P74" s="31"/>
      <c r="Q74" s="31"/>
      <c r="R74" s="31"/>
      <c r="S74" s="31"/>
      <c r="T74" s="31"/>
      <c r="U74" s="31"/>
      <c r="V74" s="31"/>
      <c r="W74" s="31"/>
      <c r="X74" s="31"/>
      <c r="Y74" s="31"/>
      <c r="Z74" s="31"/>
    </row>
    <row r="75" spans="1:26">
      <c r="A75" s="22"/>
      <c r="B75" s="22"/>
      <c r="C75" s="22"/>
      <c r="D75" s="22"/>
      <c r="E75" s="22"/>
      <c r="F75" s="22"/>
      <c r="G75" s="22"/>
      <c r="H75" s="22"/>
      <c r="I75" s="22"/>
      <c r="J75" s="22"/>
      <c r="K75" s="31"/>
      <c r="L75" s="31"/>
      <c r="M75" s="31"/>
      <c r="N75" s="31"/>
      <c r="O75" s="31"/>
      <c r="P75" s="31"/>
      <c r="Q75" s="31"/>
      <c r="R75" s="31"/>
      <c r="S75" s="31"/>
      <c r="T75" s="31"/>
      <c r="U75" s="31"/>
      <c r="V75" s="31"/>
      <c r="W75" s="31"/>
      <c r="X75" s="31"/>
      <c r="Y75" s="31"/>
      <c r="Z75" s="31"/>
    </row>
    <row r="76" spans="1:26">
      <c r="A76" s="22"/>
      <c r="B76" s="22"/>
      <c r="C76" s="22"/>
      <c r="D76" s="22"/>
      <c r="E76" s="22"/>
      <c r="F76" s="22"/>
      <c r="G76" s="22"/>
      <c r="H76" s="22"/>
      <c r="I76" s="22"/>
      <c r="J76" s="22"/>
      <c r="K76" s="31"/>
      <c r="L76" s="31"/>
      <c r="M76" s="31"/>
      <c r="N76" s="31"/>
      <c r="O76" s="31"/>
      <c r="P76" s="31"/>
      <c r="Q76" s="31"/>
      <c r="R76" s="31"/>
      <c r="S76" s="31"/>
      <c r="T76" s="31"/>
      <c r="U76" s="31"/>
      <c r="V76" s="31"/>
      <c r="W76" s="31"/>
      <c r="X76" s="31"/>
      <c r="Y76" s="31"/>
      <c r="Z76" s="31"/>
    </row>
    <row r="77" spans="1:26">
      <c r="A77" s="22"/>
      <c r="B77" s="22"/>
      <c r="C77" s="22"/>
      <c r="D77" s="22"/>
      <c r="E77" s="22"/>
      <c r="F77" s="22"/>
      <c r="G77" s="22"/>
      <c r="H77" s="22"/>
      <c r="I77" s="22"/>
      <c r="J77" s="22"/>
      <c r="K77" s="31"/>
      <c r="L77" s="31"/>
      <c r="M77" s="31"/>
      <c r="N77" s="31"/>
      <c r="O77" s="31"/>
      <c r="P77" s="31"/>
      <c r="Q77" s="31"/>
      <c r="R77" s="31"/>
      <c r="S77" s="31"/>
      <c r="T77" s="31"/>
      <c r="U77" s="31"/>
      <c r="V77" s="31"/>
      <c r="W77" s="31"/>
      <c r="X77" s="31"/>
      <c r="Y77" s="31"/>
      <c r="Z77" s="31"/>
    </row>
    <row r="78" spans="1:26">
      <c r="A78" s="22"/>
      <c r="B78" s="22"/>
      <c r="C78" s="22"/>
      <c r="D78" s="22"/>
      <c r="E78" s="22"/>
      <c r="F78" s="22"/>
      <c r="G78" s="22"/>
      <c r="H78" s="22"/>
      <c r="I78" s="22"/>
      <c r="J78" s="22"/>
      <c r="K78" s="31"/>
      <c r="L78" s="31"/>
      <c r="M78" s="31"/>
      <c r="N78" s="31"/>
      <c r="O78" s="31"/>
      <c r="P78" s="31"/>
      <c r="Q78" s="31"/>
      <c r="R78" s="31"/>
      <c r="S78" s="31"/>
      <c r="T78" s="31"/>
      <c r="U78" s="31"/>
      <c r="V78" s="31"/>
      <c r="W78" s="31"/>
      <c r="X78" s="31"/>
      <c r="Y78" s="31"/>
      <c r="Z78" s="31"/>
    </row>
    <row r="79" spans="1:26">
      <c r="A79" s="22"/>
      <c r="B79" s="22"/>
      <c r="C79" s="22"/>
      <c r="D79" s="22"/>
      <c r="E79" s="22"/>
      <c r="F79" s="22"/>
      <c r="G79" s="22"/>
      <c r="H79" s="22"/>
      <c r="I79" s="22"/>
      <c r="J79" s="22"/>
      <c r="K79" s="31"/>
      <c r="L79" s="31"/>
      <c r="M79" s="31"/>
      <c r="N79" s="31"/>
      <c r="O79" s="31"/>
      <c r="P79" s="31"/>
      <c r="Q79" s="31"/>
      <c r="R79" s="31"/>
      <c r="S79" s="31"/>
      <c r="T79" s="31"/>
      <c r="U79" s="31"/>
      <c r="V79" s="31"/>
      <c r="W79" s="31"/>
      <c r="X79" s="31"/>
      <c r="Y79" s="31"/>
      <c r="Z79" s="31"/>
    </row>
    <row r="80" spans="1:26">
      <c r="A80" s="22"/>
      <c r="B80" s="22"/>
      <c r="C80" s="22"/>
      <c r="D80" s="22"/>
      <c r="E80" s="22"/>
      <c r="F80" s="22"/>
      <c r="G80" s="22"/>
      <c r="H80" s="22"/>
      <c r="I80" s="22"/>
      <c r="J80" s="22"/>
      <c r="K80" s="31"/>
      <c r="L80" s="31"/>
      <c r="M80" s="31"/>
      <c r="N80" s="31"/>
      <c r="O80" s="31"/>
      <c r="P80" s="31"/>
      <c r="Q80" s="31"/>
      <c r="R80" s="31"/>
      <c r="S80" s="31"/>
      <c r="T80" s="31"/>
      <c r="U80" s="31"/>
      <c r="V80" s="31"/>
      <c r="W80" s="31"/>
      <c r="X80" s="31"/>
      <c r="Y80" s="31"/>
      <c r="Z80" s="31"/>
    </row>
    <row r="81" spans="1:26">
      <c r="A81" s="22"/>
      <c r="B81" s="22"/>
      <c r="C81" s="22"/>
      <c r="D81" s="22"/>
      <c r="E81" s="22"/>
      <c r="F81" s="22"/>
      <c r="G81" s="22"/>
      <c r="H81" s="22"/>
      <c r="I81" s="22"/>
      <c r="J81" s="22"/>
      <c r="K81" s="31"/>
      <c r="L81" s="31"/>
      <c r="M81" s="31"/>
      <c r="N81" s="31"/>
      <c r="O81" s="31"/>
      <c r="P81" s="31"/>
      <c r="Q81" s="31"/>
      <c r="R81" s="31"/>
      <c r="S81" s="31"/>
      <c r="T81" s="31"/>
      <c r="U81" s="31"/>
      <c r="V81" s="31"/>
      <c r="W81" s="31"/>
      <c r="X81" s="31"/>
      <c r="Y81" s="31"/>
      <c r="Z81" s="31"/>
    </row>
    <row r="82" spans="1:26">
      <c r="A82" s="22"/>
      <c r="B82" s="22"/>
      <c r="C82" s="22"/>
      <c r="D82" s="22"/>
      <c r="E82" s="22"/>
      <c r="F82" s="22"/>
      <c r="G82" s="22"/>
      <c r="H82" s="22"/>
      <c r="I82" s="22"/>
      <c r="J82" s="22"/>
      <c r="K82" s="31"/>
      <c r="L82" s="31"/>
      <c r="M82" s="31"/>
      <c r="N82" s="31"/>
      <c r="O82" s="31"/>
      <c r="P82" s="31"/>
      <c r="Q82" s="31"/>
      <c r="R82" s="31"/>
      <c r="S82" s="31"/>
      <c r="T82" s="31"/>
      <c r="U82" s="31"/>
      <c r="V82" s="31"/>
      <c r="W82" s="31"/>
      <c r="X82" s="31"/>
      <c r="Y82" s="31"/>
      <c r="Z82" s="31"/>
    </row>
    <row r="83" spans="1:26">
      <c r="A83" s="22"/>
      <c r="B83" s="22"/>
      <c r="C83" s="22"/>
      <c r="D83" s="22"/>
      <c r="E83" s="22"/>
      <c r="F83" s="22"/>
      <c r="G83" s="22"/>
      <c r="H83" s="22"/>
      <c r="I83" s="22"/>
      <c r="J83" s="22"/>
      <c r="K83" s="31"/>
      <c r="L83" s="31"/>
      <c r="M83" s="31"/>
      <c r="N83" s="31"/>
      <c r="O83" s="31"/>
      <c r="P83" s="31"/>
      <c r="Q83" s="31"/>
      <c r="R83" s="31"/>
      <c r="S83" s="31"/>
      <c r="T83" s="31"/>
      <c r="U83" s="31"/>
      <c r="V83" s="31"/>
      <c r="W83" s="31"/>
      <c r="X83" s="31"/>
      <c r="Y83" s="31"/>
      <c r="Z83" s="31"/>
    </row>
    <row r="84" spans="1:26">
      <c r="A84" s="22"/>
      <c r="B84" s="22"/>
      <c r="C84" s="22"/>
      <c r="D84" s="22"/>
      <c r="E84" s="22"/>
      <c r="F84" s="22"/>
      <c r="G84" s="22"/>
      <c r="H84" s="22"/>
      <c r="I84" s="22"/>
      <c r="J84" s="22"/>
      <c r="K84" s="31"/>
      <c r="L84" s="31"/>
      <c r="M84" s="31"/>
      <c r="N84" s="31"/>
      <c r="O84" s="31"/>
      <c r="P84" s="31"/>
      <c r="Q84" s="31"/>
      <c r="R84" s="31"/>
      <c r="S84" s="31"/>
      <c r="T84" s="31"/>
      <c r="U84" s="31"/>
      <c r="V84" s="31"/>
      <c r="W84" s="31"/>
      <c r="X84" s="31"/>
      <c r="Y84" s="31"/>
      <c r="Z84" s="31"/>
    </row>
    <row r="85" spans="1:26">
      <c r="A85" s="22"/>
      <c r="B85" s="22"/>
      <c r="C85" s="22"/>
      <c r="D85" s="22"/>
      <c r="E85" s="22"/>
      <c r="F85" s="22"/>
      <c r="G85" s="22"/>
      <c r="H85" s="22"/>
      <c r="I85" s="22"/>
      <c r="J85" s="22"/>
      <c r="K85" s="31"/>
      <c r="L85" s="31"/>
      <c r="M85" s="31"/>
      <c r="N85" s="31"/>
      <c r="O85" s="31"/>
      <c r="P85" s="31"/>
      <c r="Q85" s="31"/>
      <c r="R85" s="31"/>
      <c r="S85" s="31"/>
      <c r="T85" s="31"/>
      <c r="U85" s="31"/>
      <c r="V85" s="31"/>
      <c r="W85" s="31"/>
      <c r="X85" s="31"/>
      <c r="Y85" s="31"/>
      <c r="Z85" s="31"/>
    </row>
    <row r="86" spans="1:26">
      <c r="A86" s="22"/>
      <c r="B86" s="22"/>
      <c r="C86" s="22"/>
      <c r="D86" s="22"/>
      <c r="E86" s="22"/>
      <c r="F86" s="22"/>
      <c r="G86" s="22"/>
      <c r="H86" s="22"/>
      <c r="I86" s="22"/>
      <c r="J86" s="22"/>
      <c r="K86" s="31"/>
      <c r="L86" s="31"/>
      <c r="M86" s="31"/>
      <c r="N86" s="31"/>
      <c r="O86" s="31"/>
      <c r="P86" s="31"/>
      <c r="Q86" s="31"/>
      <c r="R86" s="31"/>
      <c r="S86" s="31"/>
      <c r="T86" s="31"/>
      <c r="U86" s="31"/>
      <c r="V86" s="31"/>
      <c r="W86" s="31"/>
      <c r="X86" s="31"/>
      <c r="Y86" s="31"/>
      <c r="Z86" s="31"/>
    </row>
    <row r="87" spans="1:26">
      <c r="A87" s="22"/>
      <c r="B87" s="22"/>
      <c r="C87" s="22"/>
      <c r="D87" s="22"/>
      <c r="E87" s="22"/>
      <c r="F87" s="22"/>
      <c r="G87" s="22"/>
      <c r="H87" s="22"/>
      <c r="I87" s="22"/>
      <c r="J87" s="22"/>
      <c r="K87" s="31"/>
      <c r="L87" s="31"/>
      <c r="M87" s="31"/>
      <c r="N87" s="31"/>
      <c r="O87" s="31"/>
      <c r="P87" s="31"/>
      <c r="Q87" s="31"/>
      <c r="R87" s="31"/>
      <c r="S87" s="31"/>
      <c r="T87" s="31"/>
      <c r="U87" s="31"/>
      <c r="V87" s="31"/>
      <c r="W87" s="31"/>
      <c r="X87" s="31"/>
      <c r="Y87" s="31"/>
      <c r="Z87" s="31"/>
    </row>
    <row r="88" spans="1:26">
      <c r="A88" s="22"/>
      <c r="B88" s="22"/>
      <c r="C88" s="22"/>
      <c r="D88" s="22"/>
      <c r="E88" s="22"/>
      <c r="F88" s="22"/>
      <c r="G88" s="22"/>
      <c r="H88" s="22"/>
      <c r="I88" s="22"/>
      <c r="J88" s="22"/>
      <c r="K88" s="31"/>
      <c r="L88" s="31"/>
      <c r="M88" s="31"/>
      <c r="N88" s="31"/>
      <c r="O88" s="31"/>
      <c r="P88" s="31"/>
      <c r="Q88" s="31"/>
      <c r="R88" s="31"/>
      <c r="S88" s="31"/>
      <c r="T88" s="31"/>
      <c r="U88" s="31"/>
      <c r="V88" s="31"/>
      <c r="W88" s="31"/>
      <c r="X88" s="31"/>
      <c r="Y88" s="31"/>
      <c r="Z88" s="31"/>
    </row>
    <row r="89" spans="1:26">
      <c r="A89" s="22"/>
      <c r="B89" s="22"/>
      <c r="C89" s="22"/>
      <c r="D89" s="22"/>
      <c r="E89" s="22"/>
      <c r="F89" s="22"/>
      <c r="G89" s="22"/>
      <c r="H89" s="22"/>
      <c r="I89" s="22"/>
      <c r="J89" s="22"/>
      <c r="K89" s="31"/>
      <c r="L89" s="31"/>
      <c r="M89" s="31"/>
      <c r="N89" s="31"/>
      <c r="O89" s="31"/>
      <c r="P89" s="31"/>
      <c r="Q89" s="31"/>
      <c r="R89" s="31"/>
      <c r="S89" s="31"/>
      <c r="T89" s="31"/>
      <c r="U89" s="31"/>
      <c r="V89" s="31"/>
      <c r="W89" s="31"/>
      <c r="X89" s="31"/>
      <c r="Y89" s="31"/>
      <c r="Z89" s="31"/>
    </row>
    <row r="90" spans="1:26">
      <c r="A90" s="22"/>
      <c r="B90" s="22"/>
      <c r="C90" s="22"/>
      <c r="D90" s="22"/>
      <c r="E90" s="22"/>
      <c r="F90" s="22"/>
      <c r="G90" s="22"/>
      <c r="H90" s="22"/>
      <c r="I90" s="22"/>
      <c r="J90" s="22"/>
      <c r="K90" s="31"/>
      <c r="L90" s="31"/>
      <c r="M90" s="31"/>
      <c r="N90" s="31"/>
      <c r="O90" s="31"/>
      <c r="P90" s="31"/>
      <c r="Q90" s="31"/>
      <c r="R90" s="31"/>
      <c r="S90" s="31"/>
      <c r="T90" s="31"/>
      <c r="U90" s="31"/>
      <c r="V90" s="31"/>
      <c r="W90" s="31"/>
      <c r="X90" s="31"/>
      <c r="Y90" s="31"/>
      <c r="Z90" s="31"/>
    </row>
    <row r="91" spans="1:26">
      <c r="A91" s="22"/>
      <c r="B91" s="22"/>
      <c r="C91" s="22"/>
      <c r="D91" s="22"/>
      <c r="E91" s="22"/>
      <c r="F91" s="22"/>
      <c r="G91" s="22"/>
      <c r="H91" s="22"/>
      <c r="I91" s="22"/>
      <c r="J91" s="22"/>
      <c r="K91" s="31"/>
      <c r="L91" s="31"/>
      <c r="M91" s="31"/>
      <c r="N91" s="31"/>
      <c r="O91" s="31"/>
      <c r="P91" s="31"/>
      <c r="Q91" s="31"/>
      <c r="R91" s="31"/>
      <c r="S91" s="31"/>
      <c r="T91" s="31"/>
      <c r="U91" s="31"/>
      <c r="V91" s="31"/>
      <c r="W91" s="31"/>
      <c r="X91" s="31"/>
      <c r="Y91" s="31"/>
      <c r="Z91" s="31"/>
    </row>
    <row r="92" spans="1:26">
      <c r="A92" s="22"/>
      <c r="B92" s="22"/>
      <c r="C92" s="22"/>
      <c r="D92" s="22"/>
      <c r="E92" s="22"/>
      <c r="F92" s="22"/>
      <c r="G92" s="22"/>
      <c r="H92" s="22"/>
      <c r="I92" s="22"/>
      <c r="J92" s="22"/>
      <c r="K92" s="31"/>
      <c r="L92" s="31"/>
      <c r="M92" s="31"/>
      <c r="N92" s="31"/>
      <c r="O92" s="31"/>
      <c r="P92" s="31"/>
      <c r="Q92" s="31"/>
      <c r="R92" s="31"/>
      <c r="S92" s="31"/>
      <c r="T92" s="31"/>
      <c r="U92" s="31"/>
      <c r="V92" s="31"/>
      <c r="W92" s="31"/>
      <c r="X92" s="31"/>
      <c r="Y92" s="31"/>
      <c r="Z92" s="31"/>
    </row>
    <row r="93" spans="1:26">
      <c r="A93" s="22"/>
      <c r="B93" s="22"/>
      <c r="C93" s="22"/>
      <c r="D93" s="22"/>
      <c r="E93" s="22"/>
      <c r="F93" s="22"/>
      <c r="G93" s="22"/>
      <c r="H93" s="22"/>
      <c r="I93" s="22"/>
      <c r="J93" s="22"/>
      <c r="K93" s="31"/>
      <c r="L93" s="31"/>
      <c r="M93" s="31"/>
      <c r="N93" s="31"/>
      <c r="O93" s="31"/>
      <c r="P93" s="31"/>
      <c r="Q93" s="31"/>
      <c r="R93" s="31"/>
      <c r="S93" s="31"/>
      <c r="T93" s="31"/>
      <c r="U93" s="31"/>
      <c r="V93" s="31"/>
      <c r="W93" s="31"/>
      <c r="X93" s="31"/>
      <c r="Y93" s="31"/>
      <c r="Z93" s="31"/>
    </row>
    <row r="94" spans="1:26">
      <c r="A94" s="22"/>
      <c r="B94" s="22"/>
      <c r="C94" s="22"/>
      <c r="D94" s="22"/>
      <c r="E94" s="22"/>
      <c r="F94" s="22"/>
      <c r="G94" s="22"/>
      <c r="H94" s="22"/>
      <c r="I94" s="22"/>
      <c r="J94" s="22"/>
      <c r="K94" s="31"/>
      <c r="L94" s="31"/>
      <c r="M94" s="31"/>
      <c r="N94" s="31"/>
      <c r="O94" s="31"/>
      <c r="P94" s="31"/>
      <c r="Q94" s="31"/>
      <c r="R94" s="31"/>
      <c r="S94" s="31"/>
      <c r="T94" s="31"/>
      <c r="U94" s="31"/>
      <c r="V94" s="31"/>
      <c r="W94" s="31"/>
      <c r="X94" s="31"/>
      <c r="Y94" s="31"/>
      <c r="Z94" s="31"/>
    </row>
    <row r="95" spans="1:26">
      <c r="A95" s="22"/>
      <c r="B95" s="22"/>
      <c r="C95" s="22"/>
      <c r="D95" s="22"/>
      <c r="E95" s="22"/>
      <c r="F95" s="22"/>
      <c r="G95" s="22"/>
      <c r="H95" s="22"/>
      <c r="I95" s="22"/>
      <c r="J95" s="22"/>
      <c r="K95" s="31"/>
      <c r="L95" s="31"/>
      <c r="M95" s="31"/>
      <c r="N95" s="31"/>
      <c r="O95" s="31"/>
      <c r="P95" s="31"/>
      <c r="Q95" s="31"/>
      <c r="R95" s="31"/>
      <c r="S95" s="31"/>
      <c r="T95" s="31"/>
      <c r="U95" s="31"/>
      <c r="V95" s="31"/>
      <c r="W95" s="31"/>
      <c r="X95" s="31"/>
      <c r="Y95" s="31"/>
      <c r="Z95" s="31"/>
    </row>
    <row r="96" spans="1:26">
      <c r="A96" s="22"/>
      <c r="B96" s="22"/>
      <c r="C96" s="22"/>
      <c r="D96" s="22"/>
      <c r="E96" s="22"/>
      <c r="F96" s="22"/>
      <c r="G96" s="22"/>
      <c r="H96" s="22"/>
      <c r="I96" s="22"/>
      <c r="J96" s="22"/>
      <c r="K96" s="31"/>
      <c r="L96" s="31"/>
      <c r="M96" s="31"/>
      <c r="N96" s="31"/>
      <c r="O96" s="31"/>
      <c r="P96" s="31"/>
      <c r="Q96" s="31"/>
      <c r="R96" s="31"/>
      <c r="S96" s="31"/>
      <c r="T96" s="31"/>
      <c r="U96" s="31"/>
      <c r="V96" s="31"/>
      <c r="W96" s="31"/>
      <c r="X96" s="31"/>
      <c r="Y96" s="31"/>
      <c r="Z96" s="31"/>
    </row>
    <row r="97" spans="1:26">
      <c r="A97" s="22"/>
      <c r="B97" s="22"/>
      <c r="C97" s="22"/>
      <c r="D97" s="22"/>
      <c r="E97" s="22"/>
      <c r="F97" s="22"/>
      <c r="G97" s="22"/>
      <c r="H97" s="22"/>
      <c r="I97" s="22"/>
      <c r="J97" s="22"/>
      <c r="K97" s="31"/>
      <c r="L97" s="31"/>
      <c r="M97" s="31"/>
      <c r="N97" s="31"/>
      <c r="O97" s="31"/>
      <c r="P97" s="31"/>
      <c r="Q97" s="31"/>
      <c r="R97" s="31"/>
      <c r="S97" s="31"/>
      <c r="T97" s="31"/>
      <c r="U97" s="31"/>
      <c r="V97" s="31"/>
      <c r="W97" s="31"/>
      <c r="X97" s="31"/>
      <c r="Y97" s="31"/>
      <c r="Z97" s="31"/>
    </row>
    <row r="98" spans="1:26">
      <c r="A98" s="22"/>
      <c r="B98" s="22"/>
      <c r="C98" s="22"/>
      <c r="D98" s="22"/>
      <c r="E98" s="22"/>
      <c r="F98" s="22"/>
      <c r="G98" s="22"/>
      <c r="H98" s="22"/>
      <c r="I98" s="22"/>
      <c r="J98" s="22"/>
      <c r="K98" s="31"/>
      <c r="L98" s="31"/>
      <c r="M98" s="31"/>
      <c r="N98" s="31"/>
      <c r="O98" s="31"/>
      <c r="P98" s="31"/>
      <c r="Q98" s="31"/>
      <c r="R98" s="31"/>
      <c r="S98" s="31"/>
      <c r="T98" s="31"/>
      <c r="U98" s="31"/>
      <c r="V98" s="31"/>
      <c r="W98" s="31"/>
      <c r="X98" s="31"/>
      <c r="Y98" s="31"/>
      <c r="Z98" s="31"/>
    </row>
    <row r="99" spans="1:26">
      <c r="A99" s="22"/>
      <c r="B99" s="22"/>
      <c r="C99" s="22"/>
      <c r="D99" s="22"/>
      <c r="E99" s="22"/>
      <c r="F99" s="22"/>
      <c r="G99" s="22"/>
      <c r="H99" s="22"/>
      <c r="I99" s="22"/>
      <c r="J99" s="22"/>
      <c r="K99" s="31"/>
      <c r="L99" s="31"/>
      <c r="M99" s="31"/>
      <c r="N99" s="31"/>
      <c r="O99" s="31"/>
      <c r="P99" s="31"/>
      <c r="Q99" s="31"/>
      <c r="R99" s="31"/>
      <c r="S99" s="31"/>
      <c r="T99" s="31"/>
      <c r="U99" s="31"/>
      <c r="V99" s="31"/>
      <c r="W99" s="31"/>
      <c r="X99" s="31"/>
      <c r="Y99" s="31"/>
      <c r="Z99" s="31"/>
    </row>
    <row r="100" spans="1:26">
      <c r="A100" s="22"/>
      <c r="B100" s="22"/>
      <c r="C100" s="22"/>
      <c r="D100" s="22"/>
      <c r="E100" s="22"/>
      <c r="F100" s="22"/>
      <c r="G100" s="22"/>
      <c r="H100" s="22"/>
      <c r="I100" s="22"/>
      <c r="J100" s="22"/>
      <c r="K100" s="31"/>
      <c r="L100" s="31"/>
      <c r="M100" s="31"/>
      <c r="N100" s="31"/>
      <c r="O100" s="31"/>
      <c r="P100" s="31"/>
      <c r="Q100" s="31"/>
      <c r="R100" s="31"/>
      <c r="S100" s="31"/>
      <c r="T100" s="31"/>
      <c r="U100" s="31"/>
      <c r="V100" s="31"/>
      <c r="W100" s="31"/>
      <c r="X100" s="31"/>
      <c r="Y100" s="31"/>
      <c r="Z100" s="31"/>
    </row>
    <row r="101" spans="1:26">
      <c r="A101" s="22"/>
      <c r="B101" s="22"/>
      <c r="C101" s="22"/>
      <c r="D101" s="22"/>
      <c r="E101" s="22"/>
      <c r="F101" s="22"/>
      <c r="G101" s="22"/>
      <c r="H101" s="22"/>
      <c r="I101" s="22"/>
      <c r="J101" s="22"/>
      <c r="K101" s="31"/>
      <c r="L101" s="31"/>
      <c r="M101" s="31"/>
      <c r="N101" s="31"/>
      <c r="O101" s="31"/>
      <c r="P101" s="31"/>
      <c r="Q101" s="31"/>
      <c r="R101" s="31"/>
      <c r="S101" s="31"/>
      <c r="T101" s="31"/>
      <c r="U101" s="31"/>
      <c r="V101" s="31"/>
      <c r="W101" s="31"/>
      <c r="X101" s="31"/>
      <c r="Y101" s="31"/>
      <c r="Z101" s="31"/>
    </row>
    <row r="102" spans="1:26">
      <c r="A102" s="22"/>
      <c r="B102" s="22"/>
      <c r="C102" s="22"/>
      <c r="D102" s="22"/>
      <c r="E102" s="22"/>
      <c r="F102" s="22"/>
      <c r="G102" s="22"/>
      <c r="H102" s="22"/>
      <c r="I102" s="22"/>
      <c r="J102" s="22"/>
      <c r="K102" s="31"/>
      <c r="L102" s="31"/>
      <c r="M102" s="31"/>
      <c r="N102" s="31"/>
      <c r="O102" s="31"/>
      <c r="P102" s="31"/>
      <c r="Q102" s="31"/>
      <c r="R102" s="31"/>
      <c r="S102" s="31"/>
      <c r="T102" s="31"/>
      <c r="U102" s="31"/>
      <c r="V102" s="31"/>
      <c r="W102" s="31"/>
      <c r="X102" s="31"/>
      <c r="Y102" s="31"/>
      <c r="Z102" s="31"/>
    </row>
    <row r="103" spans="1:26">
      <c r="A103" s="22"/>
      <c r="B103" s="22"/>
      <c r="C103" s="22"/>
      <c r="D103" s="22"/>
      <c r="E103" s="22"/>
      <c r="F103" s="22"/>
      <c r="G103" s="22"/>
      <c r="H103" s="22"/>
      <c r="I103" s="22"/>
      <c r="J103" s="22"/>
      <c r="K103" s="31"/>
      <c r="L103" s="31"/>
      <c r="M103" s="31"/>
      <c r="N103" s="31"/>
      <c r="O103" s="31"/>
      <c r="P103" s="31"/>
      <c r="Q103" s="31"/>
      <c r="R103" s="31"/>
      <c r="S103" s="31"/>
      <c r="T103" s="31"/>
      <c r="U103" s="31"/>
      <c r="V103" s="31"/>
      <c r="W103" s="31"/>
      <c r="X103" s="31"/>
      <c r="Y103" s="31"/>
      <c r="Z103" s="31"/>
    </row>
    <row r="104" spans="1:26">
      <c r="A104" s="22"/>
      <c r="B104" s="22"/>
      <c r="C104" s="22"/>
      <c r="D104" s="22"/>
      <c r="E104" s="22"/>
      <c r="F104" s="22"/>
      <c r="G104" s="22"/>
      <c r="H104" s="22"/>
      <c r="I104" s="22"/>
      <c r="J104" s="22"/>
      <c r="K104" s="31"/>
      <c r="L104" s="31"/>
      <c r="M104" s="31"/>
      <c r="N104" s="31"/>
      <c r="O104" s="31"/>
      <c r="P104" s="31"/>
      <c r="Q104" s="31"/>
      <c r="R104" s="31"/>
      <c r="S104" s="31"/>
      <c r="T104" s="31"/>
      <c r="U104" s="31"/>
      <c r="V104" s="31"/>
      <c r="W104" s="31"/>
      <c r="X104" s="31"/>
      <c r="Y104" s="31"/>
      <c r="Z104" s="31"/>
    </row>
    <row r="105" spans="1:26">
      <c r="A105" s="22"/>
      <c r="B105" s="22"/>
      <c r="C105" s="22"/>
      <c r="D105" s="22"/>
      <c r="E105" s="22"/>
      <c r="F105" s="22"/>
      <c r="G105" s="22"/>
      <c r="H105" s="22"/>
      <c r="I105" s="22"/>
      <c r="J105" s="22"/>
      <c r="K105" s="31"/>
      <c r="L105" s="31"/>
      <c r="M105" s="31"/>
      <c r="N105" s="31"/>
      <c r="O105" s="31"/>
      <c r="P105" s="31"/>
      <c r="Q105" s="31"/>
      <c r="R105" s="31"/>
      <c r="S105" s="31"/>
      <c r="T105" s="31"/>
      <c r="U105" s="31"/>
      <c r="V105" s="31"/>
      <c r="W105" s="31"/>
      <c r="X105" s="31"/>
      <c r="Y105" s="31"/>
      <c r="Z105" s="31"/>
    </row>
    <row r="106" spans="1:26">
      <c r="A106" s="22"/>
      <c r="B106" s="22"/>
      <c r="C106" s="22"/>
      <c r="D106" s="22"/>
      <c r="E106" s="22"/>
      <c r="F106" s="22"/>
      <c r="G106" s="22"/>
      <c r="H106" s="22"/>
      <c r="I106" s="22"/>
      <c r="J106" s="22"/>
      <c r="K106" s="31"/>
      <c r="L106" s="31"/>
      <c r="M106" s="31"/>
      <c r="N106" s="31"/>
      <c r="O106" s="31"/>
      <c r="P106" s="31"/>
      <c r="Q106" s="31"/>
      <c r="R106" s="31"/>
      <c r="S106" s="31"/>
      <c r="T106" s="31"/>
      <c r="U106" s="31"/>
      <c r="V106" s="31"/>
      <c r="W106" s="31"/>
      <c r="X106" s="31"/>
      <c r="Y106" s="31"/>
      <c r="Z106" s="31"/>
    </row>
    <row r="107" spans="1:26">
      <c r="A107" s="22"/>
      <c r="B107" s="22"/>
      <c r="C107" s="22"/>
      <c r="D107" s="22"/>
      <c r="E107" s="22"/>
      <c r="F107" s="22"/>
      <c r="G107" s="22"/>
      <c r="H107" s="22"/>
      <c r="I107" s="22"/>
      <c r="J107" s="22"/>
      <c r="K107" s="31"/>
      <c r="L107" s="31"/>
      <c r="M107" s="31"/>
      <c r="N107" s="31"/>
      <c r="O107" s="31"/>
      <c r="P107" s="31"/>
      <c r="Q107" s="31"/>
      <c r="R107" s="31"/>
      <c r="S107" s="31"/>
      <c r="T107" s="31"/>
      <c r="U107" s="31"/>
      <c r="V107" s="31"/>
      <c r="W107" s="31"/>
      <c r="X107" s="31"/>
      <c r="Y107" s="31"/>
      <c r="Z107" s="31"/>
    </row>
    <row r="108" spans="1:26">
      <c r="A108" s="22"/>
      <c r="B108" s="22"/>
      <c r="C108" s="22"/>
      <c r="D108" s="22"/>
      <c r="E108" s="22"/>
      <c r="F108" s="22"/>
      <c r="G108" s="22"/>
      <c r="H108" s="22"/>
      <c r="I108" s="22"/>
      <c r="J108" s="22"/>
      <c r="K108" s="31"/>
      <c r="L108" s="31"/>
      <c r="M108" s="31"/>
      <c r="N108" s="31"/>
      <c r="O108" s="31"/>
      <c r="P108" s="31"/>
      <c r="Q108" s="31"/>
      <c r="R108" s="31"/>
      <c r="S108" s="31"/>
      <c r="T108" s="31"/>
      <c r="U108" s="31"/>
      <c r="V108" s="31"/>
      <c r="W108" s="31"/>
      <c r="X108" s="31"/>
      <c r="Y108" s="31"/>
      <c r="Z108" s="31"/>
    </row>
    <row r="109" spans="1:26">
      <c r="A109" s="22"/>
      <c r="B109" s="22"/>
      <c r="C109" s="22"/>
      <c r="D109" s="22"/>
      <c r="E109" s="22"/>
      <c r="F109" s="22"/>
      <c r="G109" s="22"/>
      <c r="H109" s="22"/>
      <c r="I109" s="22"/>
      <c r="J109" s="22"/>
      <c r="K109" s="31"/>
      <c r="L109" s="31"/>
      <c r="M109" s="31"/>
      <c r="N109" s="31"/>
      <c r="O109" s="31"/>
      <c r="P109" s="31"/>
      <c r="Q109" s="31"/>
      <c r="R109" s="31"/>
      <c r="S109" s="31"/>
      <c r="T109" s="31"/>
      <c r="U109" s="31"/>
      <c r="V109" s="31"/>
      <c r="W109" s="31"/>
      <c r="X109" s="31"/>
      <c r="Y109" s="31"/>
      <c r="Z109" s="31"/>
    </row>
    <row r="110" spans="1:26">
      <c r="A110" s="22"/>
      <c r="B110" s="22"/>
      <c r="C110" s="22"/>
      <c r="D110" s="22"/>
      <c r="E110" s="22"/>
      <c r="F110" s="22"/>
      <c r="G110" s="22"/>
      <c r="H110" s="22"/>
      <c r="I110" s="22"/>
      <c r="J110" s="22"/>
      <c r="K110" s="31"/>
      <c r="L110" s="31"/>
      <c r="M110" s="31"/>
      <c r="N110" s="31"/>
      <c r="O110" s="31"/>
      <c r="P110" s="31"/>
      <c r="Q110" s="31"/>
      <c r="R110" s="31"/>
      <c r="S110" s="31"/>
      <c r="T110" s="31"/>
      <c r="U110" s="31"/>
      <c r="V110" s="31"/>
      <c r="W110" s="31"/>
      <c r="X110" s="31"/>
      <c r="Y110" s="31"/>
      <c r="Z110" s="31"/>
    </row>
    <row r="111" spans="1:26">
      <c r="A111" s="22"/>
      <c r="B111" s="22"/>
      <c r="C111" s="22"/>
      <c r="D111" s="22"/>
      <c r="E111" s="22"/>
      <c r="F111" s="22"/>
      <c r="G111" s="22"/>
      <c r="H111" s="22"/>
      <c r="I111" s="22"/>
      <c r="J111" s="22"/>
      <c r="K111" s="31"/>
      <c r="L111" s="31"/>
      <c r="M111" s="31"/>
      <c r="N111" s="31"/>
      <c r="O111" s="31"/>
      <c r="P111" s="31"/>
      <c r="Q111" s="31"/>
      <c r="R111" s="31"/>
      <c r="S111" s="31"/>
      <c r="T111" s="31"/>
      <c r="U111" s="31"/>
      <c r="V111" s="31"/>
      <c r="W111" s="31"/>
      <c r="X111" s="31"/>
      <c r="Y111" s="31"/>
      <c r="Z111" s="31"/>
    </row>
    <row r="112" spans="1:26">
      <c r="A112" s="22"/>
      <c r="B112" s="22"/>
      <c r="C112" s="22"/>
      <c r="D112" s="22"/>
      <c r="E112" s="22"/>
      <c r="F112" s="22"/>
      <c r="G112" s="22"/>
      <c r="H112" s="22"/>
      <c r="I112" s="22"/>
      <c r="J112" s="22"/>
      <c r="K112" s="31"/>
      <c r="L112" s="31"/>
      <c r="M112" s="31"/>
      <c r="N112" s="31"/>
      <c r="O112" s="31"/>
      <c r="P112" s="31"/>
      <c r="Q112" s="31"/>
      <c r="R112" s="31"/>
      <c r="S112" s="31"/>
      <c r="T112" s="31"/>
      <c r="U112" s="31"/>
      <c r="V112" s="31"/>
      <c r="W112" s="31"/>
      <c r="X112" s="31"/>
      <c r="Y112" s="31"/>
      <c r="Z112" s="31"/>
    </row>
    <row r="113" spans="1:26">
      <c r="A113" s="22"/>
      <c r="B113" s="22"/>
      <c r="C113" s="22"/>
      <c r="D113" s="22"/>
      <c r="E113" s="22"/>
      <c r="F113" s="22"/>
      <c r="G113" s="22"/>
      <c r="H113" s="22"/>
      <c r="I113" s="22"/>
      <c r="J113" s="22"/>
      <c r="K113" s="31"/>
      <c r="L113" s="31"/>
      <c r="M113" s="31"/>
      <c r="N113" s="31"/>
      <c r="O113" s="31"/>
      <c r="P113" s="31"/>
      <c r="Q113" s="31"/>
      <c r="R113" s="31"/>
      <c r="S113" s="31"/>
      <c r="T113" s="31"/>
      <c r="U113" s="31"/>
      <c r="V113" s="31"/>
      <c r="W113" s="31"/>
      <c r="X113" s="31"/>
      <c r="Y113" s="31"/>
      <c r="Z113" s="31"/>
    </row>
    <row r="114" spans="1:26">
      <c r="A114" s="22"/>
      <c r="B114" s="22"/>
      <c r="C114" s="22"/>
      <c r="D114" s="22"/>
      <c r="E114" s="22"/>
      <c r="F114" s="22"/>
      <c r="G114" s="22"/>
      <c r="H114" s="22"/>
      <c r="I114" s="22"/>
      <c r="J114" s="22"/>
      <c r="K114" s="31"/>
      <c r="L114" s="31"/>
      <c r="M114" s="31"/>
      <c r="N114" s="31"/>
      <c r="O114" s="31"/>
      <c r="P114" s="31"/>
      <c r="Q114" s="31"/>
      <c r="R114" s="31"/>
      <c r="S114" s="31"/>
      <c r="T114" s="31"/>
      <c r="U114" s="31"/>
      <c r="V114" s="31"/>
      <c r="W114" s="31"/>
      <c r="X114" s="31"/>
      <c r="Y114" s="31"/>
      <c r="Z114" s="31"/>
    </row>
    <row r="115" spans="1:26">
      <c r="A115" s="22"/>
      <c r="B115" s="22"/>
      <c r="C115" s="22"/>
      <c r="D115" s="22"/>
      <c r="E115" s="22"/>
      <c r="F115" s="22"/>
      <c r="G115" s="22"/>
      <c r="H115" s="22"/>
      <c r="I115" s="22"/>
      <c r="J115" s="22"/>
      <c r="K115" s="31"/>
      <c r="L115" s="31"/>
      <c r="M115" s="31"/>
      <c r="N115" s="31"/>
      <c r="O115" s="31"/>
      <c r="P115" s="31"/>
      <c r="Q115" s="31"/>
      <c r="R115" s="31"/>
      <c r="S115" s="31"/>
      <c r="T115" s="31"/>
      <c r="U115" s="31"/>
      <c r="V115" s="31"/>
      <c r="W115" s="31"/>
      <c r="X115" s="31"/>
      <c r="Y115" s="31"/>
      <c r="Z115" s="31"/>
    </row>
    <row r="116" spans="1:26">
      <c r="A116" s="22"/>
      <c r="B116" s="22"/>
      <c r="C116" s="22"/>
      <c r="D116" s="22"/>
      <c r="E116" s="22"/>
      <c r="F116" s="22"/>
      <c r="G116" s="22"/>
      <c r="H116" s="22"/>
      <c r="I116" s="22"/>
      <c r="J116" s="22"/>
      <c r="K116" s="31"/>
      <c r="L116" s="31"/>
      <c r="M116" s="31"/>
      <c r="N116" s="31"/>
      <c r="O116" s="31"/>
      <c r="P116" s="31"/>
      <c r="Q116" s="31"/>
      <c r="R116" s="31"/>
      <c r="S116" s="31"/>
      <c r="T116" s="31"/>
      <c r="U116" s="31"/>
      <c r="V116" s="31"/>
      <c r="W116" s="31"/>
      <c r="X116" s="31"/>
      <c r="Y116" s="31"/>
      <c r="Z116" s="31"/>
    </row>
    <row r="117" spans="1:26">
      <c r="A117" s="22"/>
      <c r="B117" s="22"/>
      <c r="C117" s="22"/>
      <c r="D117" s="22"/>
      <c r="E117" s="22"/>
      <c r="F117" s="22"/>
      <c r="G117" s="22"/>
      <c r="H117" s="22"/>
      <c r="I117" s="22"/>
      <c r="J117" s="22"/>
      <c r="K117" s="31"/>
      <c r="L117" s="31"/>
      <c r="M117" s="31"/>
      <c r="N117" s="31"/>
      <c r="O117" s="31"/>
      <c r="P117" s="31"/>
      <c r="Q117" s="31"/>
      <c r="R117" s="31"/>
      <c r="S117" s="31"/>
      <c r="T117" s="31"/>
      <c r="U117" s="31"/>
      <c r="V117" s="31"/>
      <c r="W117" s="31"/>
      <c r="X117" s="31"/>
      <c r="Y117" s="31"/>
      <c r="Z117" s="31"/>
    </row>
    <row r="118" spans="1:26">
      <c r="A118" s="22"/>
      <c r="B118" s="22"/>
      <c r="C118" s="22"/>
      <c r="D118" s="22"/>
      <c r="E118" s="22"/>
      <c r="F118" s="22"/>
      <c r="G118" s="22"/>
      <c r="H118" s="22"/>
      <c r="I118" s="22"/>
      <c r="J118" s="22"/>
      <c r="K118" s="31"/>
      <c r="L118" s="31"/>
      <c r="M118" s="31"/>
      <c r="N118" s="31"/>
      <c r="O118" s="31"/>
      <c r="P118" s="31"/>
      <c r="Q118" s="31"/>
      <c r="R118" s="31"/>
      <c r="S118" s="31"/>
      <c r="T118" s="31"/>
      <c r="U118" s="31"/>
      <c r="V118" s="31"/>
      <c r="W118" s="31"/>
      <c r="X118" s="31"/>
      <c r="Y118" s="31"/>
      <c r="Z118" s="31"/>
    </row>
    <row r="119" spans="1:26">
      <c r="A119" s="22"/>
      <c r="B119" s="22"/>
      <c r="C119" s="22"/>
      <c r="D119" s="22"/>
      <c r="E119" s="22"/>
      <c r="F119" s="22"/>
      <c r="G119" s="22"/>
      <c r="H119" s="22"/>
      <c r="I119" s="22"/>
      <c r="J119" s="22"/>
      <c r="K119" s="31"/>
      <c r="L119" s="31"/>
      <c r="M119" s="31"/>
      <c r="N119" s="31"/>
      <c r="O119" s="31"/>
      <c r="P119" s="31"/>
      <c r="Q119" s="31"/>
      <c r="R119" s="31"/>
      <c r="S119" s="31"/>
      <c r="T119" s="31"/>
      <c r="U119" s="31"/>
      <c r="V119" s="31"/>
      <c r="W119" s="31"/>
      <c r="X119" s="31"/>
      <c r="Y119" s="31"/>
      <c r="Z119" s="31"/>
    </row>
    <row r="120" spans="1:26">
      <c r="A120" s="22"/>
      <c r="B120" s="22"/>
      <c r="C120" s="22"/>
      <c r="D120" s="22"/>
      <c r="E120" s="22"/>
      <c r="F120" s="22"/>
      <c r="G120" s="22"/>
      <c r="H120" s="22"/>
      <c r="I120" s="22"/>
      <c r="J120" s="22"/>
      <c r="K120" s="31"/>
      <c r="L120" s="31"/>
      <c r="M120" s="31"/>
      <c r="N120" s="31"/>
      <c r="O120" s="31"/>
      <c r="P120" s="31"/>
      <c r="Q120" s="31"/>
      <c r="R120" s="31"/>
      <c r="S120" s="31"/>
      <c r="T120" s="31"/>
      <c r="U120" s="31"/>
      <c r="V120" s="31"/>
      <c r="W120" s="31"/>
      <c r="X120" s="31"/>
      <c r="Y120" s="31"/>
      <c r="Z120" s="31"/>
    </row>
    <row r="121" spans="1:26">
      <c r="A121" s="22"/>
      <c r="B121" s="22"/>
      <c r="C121" s="22"/>
      <c r="D121" s="22"/>
      <c r="E121" s="22"/>
      <c r="F121" s="22"/>
      <c r="G121" s="22"/>
      <c r="H121" s="22"/>
      <c r="I121" s="22"/>
      <c r="J121" s="22"/>
      <c r="K121" s="31"/>
      <c r="L121" s="31"/>
      <c r="M121" s="31"/>
      <c r="N121" s="31"/>
      <c r="O121" s="31"/>
      <c r="P121" s="31"/>
      <c r="Q121" s="31"/>
      <c r="R121" s="31"/>
      <c r="S121" s="31"/>
      <c r="T121" s="31"/>
      <c r="U121" s="31"/>
      <c r="V121" s="31"/>
      <c r="W121" s="31"/>
      <c r="X121" s="31"/>
      <c r="Y121" s="31"/>
      <c r="Z121" s="31"/>
    </row>
    <row r="122" spans="1:26">
      <c r="A122" s="22"/>
      <c r="B122" s="22"/>
      <c r="C122" s="22"/>
      <c r="D122" s="22"/>
      <c r="E122" s="22"/>
      <c r="F122" s="22"/>
      <c r="G122" s="22"/>
      <c r="H122" s="22"/>
      <c r="I122" s="22"/>
      <c r="J122" s="22"/>
      <c r="K122" s="31"/>
      <c r="L122" s="31"/>
      <c r="M122" s="31"/>
      <c r="N122" s="31"/>
      <c r="O122" s="31"/>
      <c r="P122" s="31"/>
      <c r="Q122" s="31"/>
      <c r="R122" s="31"/>
      <c r="S122" s="31"/>
      <c r="T122" s="31"/>
      <c r="U122" s="31"/>
      <c r="V122" s="31"/>
      <c r="W122" s="31"/>
      <c r="X122" s="31"/>
      <c r="Y122" s="31"/>
      <c r="Z122" s="31"/>
    </row>
    <row r="123" spans="1:26">
      <c r="A123" s="22"/>
      <c r="B123" s="22"/>
      <c r="C123" s="22"/>
      <c r="D123" s="22"/>
      <c r="E123" s="22"/>
      <c r="F123" s="22"/>
      <c r="G123" s="22"/>
      <c r="H123" s="22"/>
      <c r="I123" s="22"/>
      <c r="J123" s="22"/>
      <c r="K123" s="31"/>
      <c r="L123" s="31"/>
      <c r="M123" s="31"/>
      <c r="N123" s="31"/>
      <c r="O123" s="31"/>
      <c r="P123" s="31"/>
      <c r="Q123" s="31"/>
      <c r="R123" s="31"/>
      <c r="S123" s="31"/>
      <c r="T123" s="31"/>
      <c r="U123" s="31"/>
      <c r="V123" s="31"/>
      <c r="W123" s="31"/>
      <c r="X123" s="31"/>
      <c r="Y123" s="31"/>
      <c r="Z123" s="31"/>
    </row>
    <row r="124" spans="1:26">
      <c r="A124" s="22"/>
      <c r="B124" s="22"/>
      <c r="C124" s="22"/>
      <c r="D124" s="22"/>
      <c r="E124" s="22"/>
      <c r="F124" s="22"/>
      <c r="G124" s="22"/>
      <c r="H124" s="22"/>
      <c r="I124" s="22"/>
      <c r="J124" s="22"/>
      <c r="K124" s="31"/>
      <c r="L124" s="31"/>
      <c r="M124" s="31"/>
      <c r="N124" s="31"/>
      <c r="O124" s="31"/>
      <c r="P124" s="31"/>
      <c r="Q124" s="31"/>
      <c r="R124" s="31"/>
      <c r="S124" s="31"/>
      <c r="T124" s="31"/>
      <c r="U124" s="31"/>
      <c r="V124" s="31"/>
      <c r="W124" s="31"/>
      <c r="X124" s="31"/>
      <c r="Y124" s="31"/>
      <c r="Z124" s="31"/>
    </row>
    <row r="125" spans="1:26">
      <c r="A125" s="22"/>
      <c r="B125" s="22"/>
      <c r="C125" s="22"/>
      <c r="D125" s="22"/>
      <c r="E125" s="22"/>
      <c r="F125" s="22"/>
      <c r="G125" s="22"/>
      <c r="H125" s="22"/>
      <c r="I125" s="22"/>
      <c r="J125" s="22"/>
      <c r="K125" s="31"/>
      <c r="L125" s="31"/>
      <c r="M125" s="31"/>
      <c r="N125" s="31"/>
      <c r="O125" s="31"/>
      <c r="P125" s="31"/>
      <c r="Q125" s="31"/>
      <c r="R125" s="31"/>
      <c r="S125" s="31"/>
      <c r="T125" s="31"/>
      <c r="U125" s="31"/>
      <c r="V125" s="31"/>
      <c r="W125" s="31"/>
      <c r="X125" s="31"/>
      <c r="Y125" s="31"/>
      <c r="Z125" s="31"/>
    </row>
    <row r="126" spans="1:26">
      <c r="A126" s="22"/>
      <c r="B126" s="22"/>
      <c r="C126" s="22"/>
      <c r="D126" s="22"/>
      <c r="E126" s="22"/>
      <c r="F126" s="22"/>
      <c r="G126" s="22"/>
      <c r="H126" s="22"/>
      <c r="I126" s="22"/>
      <c r="J126" s="22"/>
      <c r="K126" s="31"/>
      <c r="L126" s="31"/>
      <c r="M126" s="31"/>
      <c r="N126" s="31"/>
      <c r="O126" s="31"/>
      <c r="P126" s="31"/>
      <c r="Q126" s="31"/>
      <c r="R126" s="31"/>
      <c r="S126" s="31"/>
      <c r="T126" s="31"/>
      <c r="U126" s="31"/>
      <c r="V126" s="31"/>
      <c r="W126" s="31"/>
      <c r="X126" s="31"/>
      <c r="Y126" s="31"/>
      <c r="Z126" s="31"/>
    </row>
    <row r="127" spans="1:26">
      <c r="A127" s="22"/>
      <c r="B127" s="22"/>
      <c r="C127" s="22"/>
      <c r="D127" s="22"/>
      <c r="E127" s="22"/>
      <c r="F127" s="22"/>
      <c r="G127" s="22"/>
      <c r="H127" s="22"/>
      <c r="I127" s="22"/>
      <c r="J127" s="22"/>
      <c r="K127" s="31"/>
      <c r="L127" s="31"/>
      <c r="M127" s="31"/>
      <c r="N127" s="31"/>
      <c r="O127" s="31"/>
      <c r="P127" s="31"/>
      <c r="Q127" s="31"/>
      <c r="R127" s="31"/>
      <c r="S127" s="31"/>
      <c r="T127" s="31"/>
      <c r="U127" s="31"/>
      <c r="V127" s="31"/>
      <c r="W127" s="31"/>
      <c r="X127" s="31"/>
      <c r="Y127" s="31"/>
      <c r="Z127" s="31"/>
    </row>
    <row r="128" spans="1:26">
      <c r="A128" s="22"/>
      <c r="B128" s="22"/>
      <c r="C128" s="22"/>
      <c r="D128" s="22"/>
      <c r="E128" s="22"/>
      <c r="F128" s="22"/>
      <c r="G128" s="22"/>
      <c r="H128" s="22"/>
      <c r="I128" s="22"/>
      <c r="J128" s="22"/>
      <c r="K128" s="31"/>
      <c r="L128" s="31"/>
      <c r="M128" s="31"/>
      <c r="N128" s="31"/>
      <c r="O128" s="31"/>
      <c r="P128" s="31"/>
      <c r="Q128" s="31"/>
      <c r="R128" s="31"/>
      <c r="S128" s="31"/>
      <c r="T128" s="31"/>
      <c r="U128" s="31"/>
      <c r="V128" s="31"/>
      <c r="W128" s="31"/>
      <c r="X128" s="31"/>
      <c r="Y128" s="31"/>
      <c r="Z128" s="31"/>
    </row>
    <row r="129" spans="1:26">
      <c r="A129" s="22"/>
      <c r="B129" s="22"/>
      <c r="C129" s="22"/>
      <c r="D129" s="22"/>
      <c r="E129" s="22"/>
      <c r="F129" s="22"/>
      <c r="G129" s="22"/>
      <c r="H129" s="22"/>
      <c r="I129" s="22"/>
      <c r="J129" s="22"/>
      <c r="K129" s="31"/>
      <c r="L129" s="31"/>
      <c r="M129" s="31"/>
      <c r="N129" s="31"/>
      <c r="O129" s="31"/>
      <c r="P129" s="31"/>
      <c r="Q129" s="31"/>
      <c r="R129" s="31"/>
      <c r="S129" s="31"/>
      <c r="T129" s="31"/>
      <c r="U129" s="31"/>
      <c r="V129" s="31"/>
      <c r="W129" s="31"/>
      <c r="X129" s="31"/>
      <c r="Y129" s="31"/>
      <c r="Z129" s="31"/>
    </row>
    <row r="130" spans="1:26">
      <c r="A130" s="22"/>
      <c r="B130" s="22"/>
      <c r="C130" s="22"/>
      <c r="D130" s="22"/>
      <c r="E130" s="22"/>
      <c r="F130" s="22"/>
      <c r="G130" s="22"/>
      <c r="H130" s="22"/>
      <c r="I130" s="22"/>
      <c r="J130" s="22"/>
      <c r="K130" s="31"/>
      <c r="L130" s="31"/>
      <c r="M130" s="31"/>
      <c r="N130" s="31"/>
      <c r="O130" s="31"/>
      <c r="P130" s="31"/>
      <c r="Q130" s="31"/>
      <c r="R130" s="31"/>
      <c r="S130" s="31"/>
      <c r="T130" s="31"/>
      <c r="U130" s="31"/>
      <c r="V130" s="31"/>
      <c r="W130" s="31"/>
      <c r="X130" s="31"/>
      <c r="Y130" s="31"/>
      <c r="Z130" s="31"/>
    </row>
    <row r="131" spans="1:26">
      <c r="A131" s="22"/>
      <c r="B131" s="22"/>
      <c r="C131" s="22"/>
      <c r="D131" s="22"/>
      <c r="E131" s="22"/>
      <c r="F131" s="22"/>
      <c r="G131" s="22"/>
      <c r="H131" s="22"/>
      <c r="I131" s="22"/>
      <c r="J131" s="22"/>
      <c r="K131" s="31"/>
      <c r="L131" s="31"/>
      <c r="M131" s="31"/>
      <c r="N131" s="31"/>
      <c r="O131" s="31"/>
      <c r="P131" s="31"/>
      <c r="Q131" s="31"/>
      <c r="R131" s="31"/>
      <c r="S131" s="31"/>
      <c r="T131" s="31"/>
      <c r="U131" s="31"/>
      <c r="V131" s="31"/>
      <c r="W131" s="31"/>
      <c r="X131" s="31"/>
      <c r="Y131" s="31"/>
      <c r="Z131" s="31"/>
    </row>
    <row r="132" spans="1:26">
      <c r="A132" s="22"/>
      <c r="B132" s="22"/>
      <c r="C132" s="22"/>
      <c r="D132" s="22"/>
      <c r="E132" s="22"/>
      <c r="F132" s="22"/>
      <c r="G132" s="22"/>
      <c r="H132" s="22"/>
      <c r="I132" s="22"/>
      <c r="J132" s="22"/>
      <c r="K132" s="31"/>
      <c r="L132" s="31"/>
      <c r="M132" s="31"/>
      <c r="N132" s="31"/>
      <c r="O132" s="31"/>
      <c r="P132" s="31"/>
      <c r="Q132" s="31"/>
      <c r="R132" s="31"/>
      <c r="S132" s="31"/>
      <c r="T132" s="31"/>
      <c r="U132" s="31"/>
      <c r="V132" s="31"/>
      <c r="W132" s="31"/>
      <c r="X132" s="31"/>
      <c r="Y132" s="31"/>
      <c r="Z132" s="31"/>
    </row>
    <row r="133" spans="1:26">
      <c r="A133" s="22"/>
      <c r="B133" s="22"/>
      <c r="C133" s="22"/>
      <c r="D133" s="22"/>
      <c r="E133" s="22"/>
      <c r="F133" s="22"/>
      <c r="G133" s="22"/>
      <c r="H133" s="22"/>
      <c r="I133" s="22"/>
      <c r="J133" s="22"/>
      <c r="K133" s="31"/>
      <c r="L133" s="31"/>
      <c r="M133" s="31"/>
      <c r="N133" s="31"/>
      <c r="O133" s="31"/>
      <c r="P133" s="31"/>
      <c r="Q133" s="31"/>
      <c r="R133" s="31"/>
      <c r="S133" s="31"/>
      <c r="T133" s="31"/>
      <c r="U133" s="31"/>
      <c r="V133" s="31"/>
      <c r="W133" s="31"/>
      <c r="X133" s="31"/>
      <c r="Y133" s="31"/>
      <c r="Z133" s="31"/>
    </row>
    <row r="134" spans="1:26">
      <c r="A134" s="22"/>
      <c r="B134" s="22"/>
      <c r="C134" s="22"/>
      <c r="D134" s="22"/>
      <c r="E134" s="22"/>
      <c r="F134" s="22"/>
      <c r="G134" s="22"/>
      <c r="H134" s="22"/>
      <c r="I134" s="22"/>
      <c r="J134" s="22"/>
      <c r="K134" s="31"/>
      <c r="L134" s="31"/>
      <c r="M134" s="31"/>
      <c r="N134" s="31"/>
      <c r="O134" s="31"/>
      <c r="P134" s="31"/>
      <c r="Q134" s="31"/>
      <c r="R134" s="31"/>
      <c r="S134" s="31"/>
      <c r="T134" s="31"/>
      <c r="U134" s="31"/>
      <c r="V134" s="31"/>
      <c r="W134" s="31"/>
      <c r="X134" s="31"/>
      <c r="Y134" s="31"/>
      <c r="Z134" s="31"/>
    </row>
    <row r="135" spans="1:26">
      <c r="A135" s="22"/>
      <c r="B135" s="22"/>
      <c r="C135" s="22"/>
      <c r="D135" s="22"/>
      <c r="E135" s="22"/>
      <c r="F135" s="22"/>
      <c r="G135" s="22"/>
      <c r="H135" s="22"/>
      <c r="I135" s="22"/>
      <c r="J135" s="22"/>
      <c r="K135" s="31"/>
      <c r="L135" s="31"/>
      <c r="M135" s="31"/>
      <c r="N135" s="31"/>
      <c r="O135" s="31"/>
      <c r="P135" s="31"/>
      <c r="Q135" s="31"/>
      <c r="R135" s="31"/>
      <c r="S135" s="31"/>
      <c r="T135" s="31"/>
      <c r="U135" s="31"/>
      <c r="V135" s="31"/>
      <c r="W135" s="31"/>
      <c r="X135" s="31"/>
      <c r="Y135" s="31"/>
      <c r="Z135" s="31"/>
    </row>
    <row r="136" spans="1:26">
      <c r="A136" s="22"/>
      <c r="B136" s="22"/>
      <c r="C136" s="22"/>
      <c r="D136" s="22"/>
      <c r="E136" s="22"/>
      <c r="F136" s="22"/>
      <c r="G136" s="22"/>
      <c r="H136" s="22"/>
      <c r="I136" s="22"/>
      <c r="J136" s="22"/>
      <c r="K136" s="31"/>
      <c r="L136" s="31"/>
      <c r="M136" s="31"/>
      <c r="N136" s="31"/>
      <c r="O136" s="31"/>
      <c r="P136" s="31"/>
      <c r="Q136" s="31"/>
      <c r="R136" s="31"/>
      <c r="S136" s="31"/>
      <c r="T136" s="31"/>
      <c r="U136" s="31"/>
      <c r="V136" s="31"/>
      <c r="W136" s="31"/>
      <c r="X136" s="31"/>
      <c r="Y136" s="31"/>
      <c r="Z136" s="31"/>
    </row>
    <row r="137" spans="1:26">
      <c r="A137" s="22"/>
      <c r="B137" s="22"/>
      <c r="C137" s="22"/>
      <c r="D137" s="22"/>
      <c r="E137" s="22"/>
      <c r="F137" s="22"/>
      <c r="G137" s="22"/>
      <c r="H137" s="22"/>
      <c r="I137" s="22"/>
      <c r="J137" s="22"/>
      <c r="K137" s="31"/>
      <c r="L137" s="31"/>
      <c r="M137" s="31"/>
      <c r="N137" s="31"/>
      <c r="O137" s="31"/>
      <c r="P137" s="31"/>
      <c r="Q137" s="31"/>
      <c r="R137" s="31"/>
      <c r="S137" s="31"/>
      <c r="T137" s="31"/>
      <c r="U137" s="31"/>
      <c r="V137" s="31"/>
      <c r="W137" s="31"/>
      <c r="X137" s="31"/>
      <c r="Y137" s="31"/>
      <c r="Z137" s="31"/>
    </row>
    <row r="138" spans="1:26">
      <c r="A138" s="22"/>
      <c r="B138" s="22"/>
      <c r="C138" s="22"/>
      <c r="D138" s="22"/>
      <c r="E138" s="22"/>
      <c r="F138" s="22"/>
      <c r="G138" s="22"/>
      <c r="H138" s="22"/>
      <c r="I138" s="22"/>
      <c r="J138" s="22"/>
      <c r="K138" s="31"/>
      <c r="L138" s="31"/>
      <c r="M138" s="31"/>
      <c r="N138" s="31"/>
      <c r="O138" s="31"/>
      <c r="P138" s="31"/>
      <c r="Q138" s="31"/>
      <c r="R138" s="31"/>
      <c r="S138" s="31"/>
      <c r="T138" s="31"/>
      <c r="U138" s="31"/>
      <c r="V138" s="31"/>
      <c r="W138" s="31"/>
      <c r="X138" s="31"/>
      <c r="Y138" s="31"/>
      <c r="Z138" s="31"/>
    </row>
    <row r="139" spans="1:26">
      <c r="A139" s="22"/>
      <c r="B139" s="22"/>
      <c r="C139" s="22"/>
      <c r="D139" s="22"/>
      <c r="E139" s="22"/>
      <c r="F139" s="22"/>
      <c r="G139" s="22"/>
      <c r="H139" s="22"/>
      <c r="I139" s="22"/>
      <c r="J139" s="22"/>
      <c r="K139" s="31"/>
      <c r="L139" s="31"/>
      <c r="M139" s="31"/>
      <c r="N139" s="31"/>
      <c r="O139" s="31"/>
      <c r="P139" s="31"/>
      <c r="Q139" s="31"/>
      <c r="R139" s="31"/>
      <c r="S139" s="31"/>
      <c r="T139" s="31"/>
      <c r="U139" s="31"/>
      <c r="V139" s="31"/>
      <c r="W139" s="31"/>
      <c r="X139" s="31"/>
      <c r="Y139" s="31"/>
      <c r="Z139" s="31"/>
    </row>
    <row r="140" spans="1:26">
      <c r="A140" s="22"/>
      <c r="B140" s="22"/>
      <c r="C140" s="22"/>
      <c r="D140" s="22"/>
      <c r="E140" s="22"/>
      <c r="F140" s="22"/>
      <c r="G140" s="22"/>
      <c r="H140" s="22"/>
      <c r="I140" s="22"/>
      <c r="J140" s="22"/>
      <c r="K140" s="31"/>
      <c r="L140" s="31"/>
      <c r="M140" s="31"/>
      <c r="N140" s="31"/>
      <c r="O140" s="31"/>
      <c r="P140" s="31"/>
      <c r="Q140" s="31"/>
      <c r="R140" s="31"/>
      <c r="S140" s="31"/>
      <c r="T140" s="31"/>
      <c r="U140" s="31"/>
      <c r="V140" s="31"/>
      <c r="W140" s="31"/>
      <c r="X140" s="31"/>
      <c r="Y140" s="31"/>
      <c r="Z140" s="31"/>
    </row>
    <row r="141" spans="1:26">
      <c r="A141" s="22"/>
      <c r="B141" s="22"/>
      <c r="C141" s="22"/>
      <c r="D141" s="22"/>
      <c r="E141" s="22"/>
      <c r="F141" s="22"/>
      <c r="G141" s="22"/>
      <c r="H141" s="22"/>
      <c r="I141" s="22"/>
      <c r="J141" s="22"/>
      <c r="K141" s="31"/>
      <c r="L141" s="31"/>
      <c r="M141" s="31"/>
      <c r="N141" s="31"/>
      <c r="O141" s="31"/>
      <c r="P141" s="31"/>
      <c r="Q141" s="31"/>
      <c r="R141" s="31"/>
      <c r="S141" s="31"/>
      <c r="T141" s="31"/>
      <c r="U141" s="31"/>
      <c r="V141" s="31"/>
      <c r="W141" s="31"/>
      <c r="X141" s="31"/>
      <c r="Y141" s="31"/>
      <c r="Z141" s="31"/>
    </row>
    <row r="142" spans="1:26">
      <c r="A142" s="22"/>
      <c r="B142" s="22"/>
      <c r="C142" s="22"/>
      <c r="D142" s="22"/>
      <c r="E142" s="22"/>
      <c r="F142" s="22"/>
      <c r="G142" s="22"/>
      <c r="H142" s="22"/>
      <c r="I142" s="22"/>
      <c r="J142" s="22"/>
      <c r="K142" s="31"/>
      <c r="L142" s="31"/>
      <c r="M142" s="31"/>
      <c r="N142" s="31"/>
      <c r="O142" s="31"/>
      <c r="P142" s="31"/>
      <c r="Q142" s="31"/>
      <c r="R142" s="31"/>
      <c r="S142" s="31"/>
      <c r="T142" s="31"/>
      <c r="U142" s="31"/>
      <c r="V142" s="31"/>
      <c r="W142" s="31"/>
      <c r="X142" s="31"/>
      <c r="Y142" s="31"/>
      <c r="Z142" s="31"/>
    </row>
    <row r="143" spans="1:26">
      <c r="A143" s="22"/>
      <c r="B143" s="22"/>
      <c r="C143" s="22"/>
      <c r="D143" s="22"/>
      <c r="E143" s="22"/>
      <c r="F143" s="22"/>
      <c r="G143" s="22"/>
      <c r="H143" s="22"/>
      <c r="I143" s="22"/>
      <c r="J143" s="22"/>
      <c r="K143" s="31"/>
      <c r="L143" s="31"/>
      <c r="M143" s="31"/>
      <c r="N143" s="31"/>
      <c r="O143" s="31"/>
      <c r="P143" s="31"/>
      <c r="Q143" s="31"/>
      <c r="R143" s="31"/>
      <c r="S143" s="31"/>
      <c r="T143" s="31"/>
      <c r="U143" s="31"/>
      <c r="V143" s="31"/>
      <c r="W143" s="31"/>
      <c r="X143" s="31"/>
      <c r="Y143" s="31"/>
      <c r="Z143" s="31"/>
    </row>
    <row r="144" spans="1:26" s="31" customFormat="1"/>
  </sheetData>
  <mergeCells count="5">
    <mergeCell ref="A1:C1"/>
    <mergeCell ref="B11:B13"/>
    <mergeCell ref="B14:B16"/>
    <mergeCell ref="B19:B20"/>
    <mergeCell ref="B24:B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AH215"/>
  <sheetViews>
    <sheetView topLeftCell="A140" zoomScaleNormal="100" workbookViewId="0">
      <selection activeCell="C78" sqref="C78"/>
    </sheetView>
  </sheetViews>
  <sheetFormatPr defaultRowHeight="14.4"/>
  <cols>
    <col min="2" max="2" width="30.77734375" customWidth="1"/>
    <col min="3" max="3" width="33.77734375" customWidth="1"/>
    <col min="4" max="4" width="59" customWidth="1"/>
  </cols>
  <sheetData>
    <row r="1" spans="1:34" s="30" customFormat="1" ht="21">
      <c r="B1" s="729" t="s">
        <v>25</v>
      </c>
      <c r="C1" s="729"/>
      <c r="D1" s="729"/>
    </row>
    <row r="2" spans="1:34" ht="21">
      <c r="A2" s="31"/>
      <c r="B2" s="43"/>
      <c r="C2" s="43"/>
      <c r="D2" s="43"/>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row>
    <row r="3" spans="1:34" ht="15.6">
      <c r="A3" s="22"/>
      <c r="B3" s="226" t="s">
        <v>26</v>
      </c>
      <c r="C3" s="697"/>
      <c r="D3" s="698"/>
      <c r="E3" s="40"/>
      <c r="F3" s="40"/>
      <c r="G3" s="40"/>
      <c r="H3" s="40"/>
      <c r="I3" s="40"/>
      <c r="J3" s="40"/>
      <c r="K3" s="40"/>
      <c r="L3" s="40"/>
      <c r="M3" s="40"/>
      <c r="N3" s="40"/>
      <c r="O3" s="40"/>
      <c r="P3" s="31"/>
      <c r="Q3" s="31"/>
      <c r="R3" s="31"/>
      <c r="S3" s="31"/>
      <c r="T3" s="31"/>
      <c r="U3" s="31"/>
      <c r="V3" s="31"/>
      <c r="W3" s="31"/>
      <c r="X3" s="31"/>
      <c r="Y3" s="31"/>
      <c r="Z3" s="31"/>
      <c r="AA3" s="31"/>
      <c r="AB3" s="31"/>
      <c r="AC3" s="31"/>
      <c r="AD3" s="31"/>
      <c r="AE3" s="31"/>
      <c r="AF3" s="31"/>
      <c r="AG3" s="31"/>
      <c r="AH3" s="31"/>
    </row>
    <row r="4" spans="1:34" ht="15.6">
      <c r="A4" s="22"/>
      <c r="B4" s="479" t="s">
        <v>27</v>
      </c>
      <c r="C4" s="477"/>
      <c r="D4" s="478"/>
      <c r="E4" s="40"/>
      <c r="F4" s="40"/>
      <c r="G4" s="40"/>
      <c r="H4" s="40"/>
      <c r="I4" s="40"/>
      <c r="J4" s="40"/>
      <c r="K4" s="40"/>
      <c r="L4" s="40"/>
      <c r="M4" s="40"/>
      <c r="N4" s="40"/>
      <c r="O4" s="40"/>
      <c r="P4" s="31"/>
      <c r="Q4" s="31"/>
      <c r="R4" s="31"/>
      <c r="S4" s="31"/>
      <c r="T4" s="31"/>
      <c r="U4" s="31"/>
      <c r="V4" s="31"/>
      <c r="W4" s="31"/>
      <c r="X4" s="31"/>
      <c r="Y4" s="31"/>
      <c r="Z4" s="31"/>
      <c r="AA4" s="31"/>
      <c r="AB4" s="31"/>
      <c r="AC4" s="31"/>
      <c r="AD4" s="31"/>
      <c r="AE4" s="31"/>
      <c r="AF4" s="31"/>
      <c r="AG4" s="31"/>
      <c r="AH4" s="31"/>
    </row>
    <row r="5" spans="1:34" ht="15.6">
      <c r="A5" s="22"/>
      <c r="B5" s="479" t="s">
        <v>28</v>
      </c>
      <c r="C5" s="477"/>
      <c r="D5" s="478"/>
      <c r="E5" s="40"/>
      <c r="F5" s="40"/>
      <c r="G5" s="40"/>
      <c r="H5" s="40"/>
      <c r="I5" s="40"/>
      <c r="J5" s="40"/>
      <c r="K5" s="40"/>
      <c r="L5" s="40"/>
      <c r="M5" s="40"/>
      <c r="N5" s="40"/>
      <c r="O5" s="40"/>
      <c r="P5" s="31"/>
      <c r="Q5" s="31"/>
      <c r="R5" s="31"/>
      <c r="S5" s="31"/>
      <c r="T5" s="31"/>
      <c r="U5" s="31"/>
      <c r="V5" s="31"/>
      <c r="W5" s="31"/>
      <c r="X5" s="31"/>
      <c r="Y5" s="31"/>
      <c r="Z5" s="31"/>
      <c r="AA5" s="31"/>
      <c r="AB5" s="31"/>
      <c r="AC5" s="31"/>
      <c r="AD5" s="31"/>
      <c r="AE5" s="31"/>
      <c r="AF5" s="31"/>
      <c r="AG5" s="31"/>
      <c r="AH5" s="31"/>
    </row>
    <row r="6" spans="1:34" ht="15.6">
      <c r="A6" s="22"/>
      <c r="B6" s="479" t="s">
        <v>29</v>
      </c>
      <c r="C6" s="477"/>
      <c r="D6" s="478"/>
      <c r="E6" s="40"/>
      <c r="F6" s="40"/>
      <c r="G6" s="40"/>
      <c r="H6" s="40"/>
      <c r="I6" s="40"/>
      <c r="J6" s="40"/>
      <c r="K6" s="40"/>
      <c r="L6" s="40"/>
      <c r="M6" s="40"/>
      <c r="N6" s="40"/>
      <c r="O6" s="40"/>
      <c r="P6" s="31"/>
      <c r="Q6" s="31"/>
      <c r="R6" s="31"/>
      <c r="S6" s="31"/>
      <c r="T6" s="31"/>
      <c r="U6" s="31"/>
      <c r="V6" s="31"/>
      <c r="W6" s="31"/>
      <c r="X6" s="31"/>
      <c r="Y6" s="31"/>
      <c r="Z6" s="31"/>
      <c r="AA6" s="31"/>
      <c r="AB6" s="31"/>
      <c r="AC6" s="31"/>
      <c r="AD6" s="31"/>
      <c r="AE6" s="31"/>
      <c r="AF6" s="31"/>
      <c r="AG6" s="31"/>
      <c r="AH6" s="31"/>
    </row>
    <row r="7" spans="1:34" ht="15.6">
      <c r="A7" s="22"/>
      <c r="B7" s="479" t="s">
        <v>30</v>
      </c>
      <c r="C7" s="477"/>
      <c r="D7" s="478"/>
      <c r="E7" s="22"/>
      <c r="F7" s="22"/>
      <c r="G7" s="22"/>
      <c r="H7" s="22"/>
      <c r="I7" s="22"/>
      <c r="J7" s="22"/>
      <c r="K7" s="22"/>
      <c r="L7" s="22"/>
      <c r="M7" s="22"/>
      <c r="N7" s="22"/>
      <c r="O7" s="22"/>
      <c r="P7" s="31"/>
      <c r="Q7" s="31"/>
      <c r="R7" s="31"/>
      <c r="S7" s="31"/>
      <c r="T7" s="31"/>
      <c r="U7" s="31"/>
      <c r="V7" s="31"/>
      <c r="W7" s="31"/>
      <c r="X7" s="31"/>
      <c r="Y7" s="31"/>
      <c r="Z7" s="31"/>
      <c r="AA7" s="31"/>
      <c r="AB7" s="31"/>
      <c r="AC7" s="31"/>
      <c r="AD7" s="31"/>
      <c r="AE7" s="31"/>
      <c r="AF7" s="31"/>
      <c r="AG7" s="31"/>
      <c r="AH7" s="31"/>
    </row>
    <row r="8" spans="1:34" ht="15.6">
      <c r="A8" s="22"/>
      <c r="B8" s="227" t="s">
        <v>31</v>
      </c>
      <c r="C8" s="477"/>
      <c r="D8" s="478"/>
      <c r="E8" s="22"/>
      <c r="F8" s="22"/>
      <c r="G8" s="22"/>
      <c r="H8" s="22"/>
      <c r="I8" s="22"/>
      <c r="J8" s="22"/>
      <c r="K8" s="22"/>
      <c r="L8" s="22"/>
      <c r="M8" s="22"/>
      <c r="N8" s="22"/>
      <c r="O8" s="22"/>
      <c r="P8" s="31"/>
      <c r="Q8" s="31"/>
      <c r="R8" s="31"/>
      <c r="S8" s="31"/>
      <c r="T8" s="31"/>
      <c r="U8" s="31"/>
      <c r="V8" s="31"/>
      <c r="W8" s="31"/>
      <c r="X8" s="31"/>
      <c r="Y8" s="31"/>
      <c r="Z8" s="31"/>
      <c r="AA8" s="31"/>
      <c r="AB8" s="31"/>
      <c r="AC8" s="31"/>
      <c r="AD8" s="31"/>
      <c r="AE8" s="31"/>
      <c r="AF8" s="31"/>
      <c r="AG8" s="31"/>
      <c r="AH8" s="31"/>
    </row>
    <row r="9" spans="1:34" ht="15.6">
      <c r="A9" s="22"/>
      <c r="B9" s="479" t="s">
        <v>32</v>
      </c>
      <c r="C9" s="477"/>
      <c r="D9" s="478"/>
      <c r="E9" s="22"/>
      <c r="F9" s="22"/>
      <c r="G9" s="22"/>
      <c r="H9" s="22"/>
      <c r="I9" s="22"/>
      <c r="J9" s="22"/>
      <c r="K9" s="22"/>
      <c r="L9" s="22"/>
      <c r="M9" s="22"/>
      <c r="N9" s="22"/>
      <c r="O9" s="22"/>
      <c r="P9" s="31"/>
      <c r="Q9" s="31"/>
      <c r="R9" s="31"/>
      <c r="S9" s="31"/>
      <c r="T9" s="31"/>
      <c r="U9" s="31"/>
      <c r="V9" s="31"/>
      <c r="W9" s="31"/>
      <c r="X9" s="31"/>
      <c r="Y9" s="31"/>
      <c r="Z9" s="31"/>
      <c r="AA9" s="31"/>
      <c r="AB9" s="31"/>
      <c r="AC9" s="31"/>
      <c r="AD9" s="31"/>
      <c r="AE9" s="31"/>
      <c r="AF9" s="31"/>
      <c r="AG9" s="31"/>
      <c r="AH9" s="31"/>
    </row>
    <row r="10" spans="1:34" ht="15.6">
      <c r="A10" s="22"/>
      <c r="B10" s="480"/>
      <c r="C10" s="477"/>
      <c r="D10" s="478"/>
      <c r="E10" s="22"/>
      <c r="F10" s="22"/>
      <c r="G10" s="22"/>
      <c r="H10" s="22"/>
      <c r="I10" s="22"/>
      <c r="J10" s="22"/>
      <c r="K10" s="22"/>
      <c r="L10" s="22"/>
      <c r="M10" s="22"/>
      <c r="N10" s="22"/>
      <c r="O10" s="22"/>
      <c r="P10" s="31"/>
      <c r="Q10" s="31"/>
      <c r="R10" s="31"/>
      <c r="S10" s="31"/>
      <c r="T10" s="31"/>
      <c r="U10" s="31"/>
      <c r="V10" s="31"/>
      <c r="W10" s="31"/>
      <c r="X10" s="31"/>
      <c r="Y10" s="31"/>
      <c r="Z10" s="31"/>
      <c r="AA10" s="31"/>
      <c r="AB10" s="31"/>
      <c r="AC10" s="31"/>
      <c r="AD10" s="31"/>
      <c r="AE10" s="31"/>
      <c r="AF10" s="31"/>
      <c r="AG10" s="31"/>
      <c r="AH10" s="31"/>
    </row>
    <row r="11" spans="1:34" ht="15.6">
      <c r="A11" s="22"/>
      <c r="B11" s="481" t="s">
        <v>33</v>
      </c>
      <c r="C11" s="477"/>
      <c r="D11" s="478"/>
      <c r="E11" s="22"/>
      <c r="F11" s="22"/>
      <c r="G11" s="22"/>
      <c r="H11" s="22"/>
      <c r="I11" s="22"/>
      <c r="J11" s="22"/>
      <c r="K11" s="22"/>
      <c r="L11" s="22"/>
      <c r="M11" s="22"/>
      <c r="N11" s="22"/>
      <c r="O11" s="22"/>
      <c r="P11" s="31"/>
      <c r="Q11" s="31"/>
      <c r="R11" s="31"/>
      <c r="S11" s="31"/>
      <c r="T11" s="31"/>
      <c r="U11" s="31"/>
      <c r="V11" s="31"/>
      <c r="W11" s="31"/>
      <c r="X11" s="31"/>
      <c r="Y11" s="31"/>
      <c r="Z11" s="31"/>
      <c r="AA11" s="31"/>
      <c r="AB11" s="31"/>
      <c r="AC11" s="31"/>
      <c r="AD11" s="31"/>
      <c r="AE11" s="31"/>
      <c r="AF11" s="31"/>
      <c r="AG11" s="31"/>
      <c r="AH11" s="31"/>
    </row>
    <row r="12" spans="1:34" ht="15.6">
      <c r="A12" s="22"/>
      <c r="B12" s="479" t="s">
        <v>34</v>
      </c>
      <c r="C12" s="477"/>
      <c r="D12" s="478"/>
      <c r="E12" s="22"/>
      <c r="F12" s="22"/>
      <c r="G12" s="22"/>
      <c r="H12" s="22"/>
      <c r="I12" s="22"/>
      <c r="J12" s="22"/>
      <c r="K12" s="22"/>
      <c r="L12" s="22"/>
      <c r="M12" s="22"/>
      <c r="N12" s="22"/>
      <c r="O12" s="22"/>
      <c r="P12" s="31"/>
      <c r="Q12" s="31"/>
      <c r="R12" s="31"/>
      <c r="S12" s="31"/>
      <c r="T12" s="31"/>
      <c r="U12" s="31"/>
      <c r="V12" s="31"/>
      <c r="W12" s="31"/>
      <c r="X12" s="31"/>
      <c r="Y12" s="31"/>
      <c r="Z12" s="31"/>
      <c r="AA12" s="31"/>
      <c r="AB12" s="31"/>
      <c r="AC12" s="31"/>
      <c r="AD12" s="31"/>
      <c r="AE12" s="31"/>
      <c r="AF12" s="31"/>
      <c r="AG12" s="31"/>
      <c r="AH12" s="31"/>
    </row>
    <row r="13" spans="1:34" ht="15.6">
      <c r="A13" s="22"/>
      <c r="B13" s="479" t="s">
        <v>35</v>
      </c>
      <c r="C13" s="477"/>
      <c r="D13" s="478"/>
      <c r="E13" s="22"/>
      <c r="F13" s="22"/>
      <c r="G13" s="22"/>
      <c r="H13" s="22"/>
      <c r="I13" s="22"/>
      <c r="J13" s="22"/>
      <c r="K13" s="22"/>
      <c r="L13" s="22"/>
      <c r="M13" s="22"/>
      <c r="N13" s="22"/>
      <c r="O13" s="22"/>
      <c r="P13" s="31"/>
      <c r="Q13" s="31"/>
      <c r="R13" s="31"/>
      <c r="S13" s="31"/>
      <c r="T13" s="31"/>
      <c r="U13" s="31"/>
      <c r="V13" s="31"/>
      <c r="W13" s="31"/>
      <c r="X13" s="31"/>
      <c r="Y13" s="31"/>
      <c r="Z13" s="31"/>
      <c r="AA13" s="31"/>
      <c r="AB13" s="31"/>
      <c r="AC13" s="31"/>
      <c r="AD13" s="31"/>
      <c r="AE13" s="31"/>
      <c r="AF13" s="31"/>
      <c r="AG13" s="31"/>
      <c r="AH13" s="31"/>
    </row>
    <row r="14" spans="1:34" ht="15.6">
      <c r="A14" s="22"/>
      <c r="B14" s="479" t="s">
        <v>36</v>
      </c>
      <c r="C14" s="477"/>
      <c r="D14" s="478"/>
      <c r="E14" s="22"/>
      <c r="F14" s="22"/>
      <c r="G14" s="22"/>
      <c r="H14" s="22"/>
      <c r="I14" s="22"/>
      <c r="J14" s="22"/>
      <c r="K14" s="22"/>
      <c r="L14" s="22"/>
      <c r="M14" s="22"/>
      <c r="N14" s="22"/>
      <c r="O14" s="22"/>
      <c r="P14" s="31"/>
      <c r="Q14" s="31"/>
      <c r="R14" s="31"/>
      <c r="S14" s="31"/>
      <c r="T14" s="31"/>
      <c r="U14" s="31"/>
      <c r="V14" s="31"/>
      <c r="W14" s="31"/>
      <c r="X14" s="31"/>
      <c r="Y14" s="31"/>
      <c r="Z14" s="31"/>
      <c r="AA14" s="31"/>
      <c r="AB14" s="31"/>
      <c r="AC14" s="31"/>
      <c r="AD14" s="31"/>
      <c r="AE14" s="31"/>
      <c r="AF14" s="31"/>
      <c r="AG14" s="31"/>
      <c r="AH14" s="31"/>
    </row>
    <row r="15" spans="1:34" ht="15.6">
      <c r="A15" s="22"/>
      <c r="B15" s="479"/>
      <c r="C15" s="477"/>
      <c r="D15" s="478"/>
      <c r="E15" s="22"/>
      <c r="F15" s="22"/>
      <c r="G15" s="22"/>
      <c r="H15" s="22"/>
      <c r="I15" s="22"/>
      <c r="J15" s="22"/>
      <c r="K15" s="22"/>
      <c r="L15" s="22"/>
      <c r="M15" s="22"/>
      <c r="N15" s="22"/>
      <c r="O15" s="22"/>
      <c r="P15" s="31"/>
      <c r="Q15" s="31"/>
      <c r="R15" s="31"/>
      <c r="S15" s="31"/>
      <c r="T15" s="31"/>
      <c r="U15" s="31"/>
      <c r="V15" s="31"/>
      <c r="W15" s="31"/>
      <c r="X15" s="31"/>
      <c r="Y15" s="31"/>
      <c r="Z15" s="31"/>
      <c r="AA15" s="31"/>
      <c r="AB15" s="31"/>
      <c r="AC15" s="31"/>
      <c r="AD15" s="31"/>
      <c r="AE15" s="31"/>
      <c r="AF15" s="31"/>
      <c r="AG15" s="31"/>
      <c r="AH15" s="31"/>
    </row>
    <row r="16" spans="1:34" ht="15.6">
      <c r="A16" s="22"/>
      <c r="B16" s="481" t="s">
        <v>37</v>
      </c>
      <c r="C16" s="477"/>
      <c r="D16" s="478"/>
      <c r="E16" s="22"/>
      <c r="F16" s="22"/>
      <c r="G16" s="22"/>
      <c r="H16" s="22"/>
      <c r="I16" s="22"/>
      <c r="J16" s="22"/>
      <c r="K16" s="22"/>
      <c r="L16" s="22"/>
      <c r="M16" s="22"/>
      <c r="N16" s="22"/>
      <c r="O16" s="22"/>
      <c r="P16" s="31"/>
      <c r="Q16" s="31"/>
      <c r="R16" s="31"/>
      <c r="S16" s="31"/>
      <c r="T16" s="31"/>
      <c r="U16" s="31"/>
      <c r="V16" s="31"/>
      <c r="W16" s="31"/>
      <c r="X16" s="31"/>
      <c r="Y16" s="31"/>
      <c r="Z16" s="31"/>
      <c r="AA16" s="31"/>
      <c r="AB16" s="31"/>
      <c r="AC16" s="31"/>
      <c r="AD16" s="31"/>
      <c r="AE16" s="31"/>
      <c r="AF16" s="31"/>
      <c r="AG16" s="31"/>
      <c r="AH16" s="31"/>
    </row>
    <row r="17" spans="1:34" ht="15.6">
      <c r="A17" s="22"/>
      <c r="B17" s="479" t="s">
        <v>38</v>
      </c>
      <c r="C17" s="477"/>
      <c r="D17" s="478"/>
      <c r="E17" s="22"/>
      <c r="F17" s="22"/>
      <c r="G17" s="22"/>
      <c r="H17" s="22"/>
      <c r="I17" s="22"/>
      <c r="J17" s="22"/>
      <c r="K17" s="22"/>
      <c r="L17" s="22"/>
      <c r="M17" s="22"/>
      <c r="N17" s="22"/>
      <c r="O17" s="22"/>
      <c r="P17" s="31"/>
      <c r="Q17" s="31"/>
      <c r="R17" s="31"/>
      <c r="S17" s="31"/>
      <c r="T17" s="31"/>
      <c r="U17" s="31"/>
      <c r="V17" s="31"/>
      <c r="W17" s="31"/>
      <c r="X17" s="31"/>
      <c r="Y17" s="31"/>
      <c r="Z17" s="31"/>
      <c r="AA17" s="31"/>
      <c r="AB17" s="31"/>
      <c r="AC17" s="31"/>
      <c r="AD17" s="31"/>
      <c r="AE17" s="31"/>
      <c r="AF17" s="31"/>
      <c r="AG17" s="31"/>
      <c r="AH17" s="31"/>
    </row>
    <row r="18" spans="1:34" ht="15.6">
      <c r="A18" s="22"/>
      <c r="B18" s="479" t="s">
        <v>39</v>
      </c>
      <c r="C18" s="477"/>
      <c r="D18" s="478"/>
      <c r="E18" s="22"/>
      <c r="F18" s="22"/>
      <c r="G18" s="22"/>
      <c r="H18" s="22"/>
      <c r="I18" s="22"/>
      <c r="J18" s="22"/>
      <c r="K18" s="22"/>
      <c r="L18" s="22"/>
      <c r="M18" s="22"/>
      <c r="N18" s="22"/>
      <c r="O18" s="22"/>
      <c r="P18" s="31"/>
      <c r="Q18" s="31"/>
      <c r="R18" s="31"/>
      <c r="S18" s="31"/>
      <c r="T18" s="31"/>
      <c r="U18" s="31"/>
      <c r="V18" s="31"/>
      <c r="W18" s="31"/>
      <c r="X18" s="31"/>
      <c r="Y18" s="31"/>
      <c r="Z18" s="31"/>
      <c r="AA18" s="31"/>
      <c r="AB18" s="31"/>
      <c r="AC18" s="31"/>
      <c r="AD18" s="31"/>
      <c r="AE18" s="31"/>
      <c r="AF18" s="31"/>
      <c r="AG18" s="31"/>
      <c r="AH18" s="31"/>
    </row>
    <row r="19" spans="1:34" ht="15.6">
      <c r="A19" s="22"/>
      <c r="B19" s="699" t="s">
        <v>40</v>
      </c>
      <c r="C19" s="477"/>
      <c r="D19" s="478"/>
      <c r="E19" s="22"/>
      <c r="F19" s="22"/>
      <c r="G19" s="22"/>
      <c r="H19" s="22"/>
      <c r="I19" s="22"/>
      <c r="J19" s="22"/>
      <c r="K19" s="22"/>
      <c r="L19" s="22"/>
      <c r="M19" s="22"/>
      <c r="N19" s="22"/>
      <c r="O19" s="22"/>
      <c r="P19" s="31"/>
      <c r="Q19" s="31"/>
      <c r="R19" s="31"/>
      <c r="S19" s="31"/>
      <c r="T19" s="31"/>
      <c r="U19" s="31"/>
      <c r="V19" s="31"/>
      <c r="W19" s="31"/>
      <c r="X19" s="31"/>
      <c r="Y19" s="31"/>
      <c r="Z19" s="31"/>
      <c r="AA19" s="31"/>
      <c r="AB19" s="31"/>
      <c r="AC19" s="31"/>
      <c r="AD19" s="31"/>
      <c r="AE19" s="31"/>
      <c r="AF19" s="31"/>
      <c r="AG19" s="31"/>
      <c r="AH19" s="31"/>
    </row>
    <row r="20" spans="1:34" ht="15.6">
      <c r="A20" s="22"/>
      <c r="B20" s="479"/>
      <c r="C20" s="477"/>
      <c r="D20" s="478"/>
      <c r="E20" s="22"/>
      <c r="F20" s="22"/>
      <c r="G20" s="22"/>
      <c r="H20" s="22"/>
      <c r="I20" s="22"/>
      <c r="J20" s="22"/>
      <c r="K20" s="22"/>
      <c r="L20" s="22"/>
      <c r="M20" s="22"/>
      <c r="N20" s="22"/>
      <c r="O20" s="22"/>
      <c r="P20" s="31"/>
      <c r="Q20" s="31"/>
      <c r="R20" s="31"/>
      <c r="S20" s="31"/>
      <c r="T20" s="31"/>
      <c r="U20" s="31"/>
      <c r="V20" s="31"/>
      <c r="W20" s="31"/>
      <c r="X20" s="31"/>
      <c r="Y20" s="31"/>
      <c r="Z20" s="31"/>
      <c r="AA20" s="31"/>
      <c r="AB20" s="31"/>
      <c r="AC20" s="31"/>
      <c r="AD20" s="31"/>
      <c r="AE20" s="31"/>
      <c r="AF20" s="31"/>
      <c r="AG20" s="31"/>
      <c r="AH20" s="31"/>
    </row>
    <row r="21" spans="1:34" ht="15.6">
      <c r="A21" s="22"/>
      <c r="B21" s="701" t="s">
        <v>1042</v>
      </c>
      <c r="C21" s="477"/>
      <c r="D21" s="478"/>
      <c r="E21" s="22"/>
      <c r="F21" s="22"/>
      <c r="G21" s="22"/>
      <c r="H21" s="22"/>
      <c r="I21" s="22"/>
      <c r="J21" s="22"/>
      <c r="K21" s="22"/>
      <c r="L21" s="22"/>
      <c r="M21" s="22"/>
      <c r="N21" s="22"/>
      <c r="O21" s="22"/>
      <c r="P21" s="31"/>
      <c r="Q21" s="31"/>
      <c r="R21" s="31"/>
      <c r="S21" s="31"/>
      <c r="T21" s="31"/>
      <c r="U21" s="31"/>
      <c r="V21" s="31"/>
      <c r="W21" s="31"/>
      <c r="X21" s="31"/>
      <c r="Y21" s="31"/>
      <c r="Z21" s="31"/>
      <c r="AA21" s="31"/>
      <c r="AB21" s="31"/>
      <c r="AC21" s="31"/>
      <c r="AD21" s="31"/>
      <c r="AE21" s="31"/>
      <c r="AF21" s="31"/>
      <c r="AG21" s="31"/>
      <c r="AH21" s="31"/>
    </row>
    <row r="22" spans="1:34" ht="15">
      <c r="A22" s="22"/>
      <c r="B22" s="702" t="s">
        <v>1040</v>
      </c>
      <c r="C22" s="477"/>
      <c r="D22" s="478"/>
      <c r="E22" s="22"/>
      <c r="F22" s="22"/>
      <c r="G22" s="22"/>
      <c r="H22" s="22"/>
      <c r="I22" s="22"/>
      <c r="J22" s="22"/>
      <c r="K22" s="22"/>
      <c r="L22" s="22"/>
      <c r="M22" s="22"/>
      <c r="N22" s="22"/>
      <c r="O22" s="22"/>
      <c r="P22" s="31"/>
      <c r="Q22" s="31"/>
      <c r="R22" s="31"/>
      <c r="S22" s="31"/>
      <c r="T22" s="31"/>
      <c r="U22" s="31"/>
      <c r="V22" s="31"/>
      <c r="W22" s="31"/>
      <c r="X22" s="31"/>
      <c r="Y22" s="31"/>
      <c r="Z22" s="31"/>
      <c r="AA22" s="31"/>
      <c r="AB22" s="31"/>
      <c r="AC22" s="31"/>
      <c r="AD22" s="31"/>
      <c r="AE22" s="31"/>
      <c r="AF22" s="31"/>
      <c r="AG22" s="31"/>
      <c r="AH22" s="31"/>
    </row>
    <row r="23" spans="1:34" ht="15.6">
      <c r="A23" s="22"/>
      <c r="B23" s="703" t="s">
        <v>1043</v>
      </c>
      <c r="C23" s="482"/>
      <c r="D23" s="483"/>
      <c r="E23" s="22"/>
      <c r="F23" s="22"/>
      <c r="G23" s="22"/>
      <c r="H23" s="22"/>
      <c r="I23" s="22"/>
      <c r="J23" s="22"/>
      <c r="K23" s="22"/>
      <c r="L23" s="22"/>
      <c r="M23" s="22"/>
      <c r="N23" s="22"/>
      <c r="O23" s="22"/>
      <c r="P23" s="31"/>
      <c r="Q23" s="31"/>
      <c r="R23" s="31"/>
      <c r="S23" s="31"/>
      <c r="T23" s="31"/>
      <c r="U23" s="31"/>
      <c r="V23" s="31"/>
      <c r="W23" s="31"/>
      <c r="X23" s="31"/>
      <c r="Y23" s="31"/>
      <c r="Z23" s="31"/>
      <c r="AA23" s="31"/>
      <c r="AB23" s="31"/>
      <c r="AC23" s="31"/>
      <c r="AD23" s="31"/>
      <c r="AE23" s="31"/>
      <c r="AF23" s="31"/>
      <c r="AG23" s="31"/>
      <c r="AH23" s="31"/>
    </row>
    <row r="24" spans="1:34" ht="15.6">
      <c r="A24" s="22"/>
      <c r="B24" s="345"/>
      <c r="C24" s="253"/>
      <c r="D24" s="253"/>
      <c r="E24" s="22"/>
      <c r="F24" s="22"/>
      <c r="G24" s="22"/>
      <c r="H24" s="22"/>
      <c r="I24" s="22"/>
      <c r="J24" s="22"/>
      <c r="K24" s="22"/>
      <c r="L24" s="22"/>
      <c r="M24" s="22"/>
      <c r="N24" s="22"/>
      <c r="O24" s="22"/>
      <c r="P24" s="31"/>
      <c r="Q24" s="31"/>
      <c r="R24" s="31"/>
      <c r="S24" s="31"/>
      <c r="T24" s="31"/>
      <c r="U24" s="31"/>
      <c r="V24" s="31"/>
      <c r="W24" s="31"/>
      <c r="X24" s="31"/>
      <c r="Y24" s="31"/>
      <c r="Z24" s="31"/>
      <c r="AA24" s="31"/>
      <c r="AB24" s="31"/>
      <c r="AC24" s="31"/>
      <c r="AD24" s="31"/>
      <c r="AE24" s="31"/>
      <c r="AF24" s="31"/>
      <c r="AG24" s="31"/>
      <c r="AH24" s="31"/>
    </row>
    <row r="25" spans="1:34" ht="15.6">
      <c r="A25" s="22"/>
      <c r="B25" s="346" t="s">
        <v>41</v>
      </c>
      <c r="C25" s="347"/>
      <c r="D25" s="348"/>
      <c r="E25" s="22"/>
      <c r="F25" s="22"/>
      <c r="G25" s="22"/>
      <c r="H25" s="22"/>
      <c r="I25" s="22"/>
      <c r="J25" s="22"/>
      <c r="K25" s="22"/>
      <c r="L25" s="22"/>
      <c r="M25" s="22"/>
      <c r="N25" s="22"/>
      <c r="O25" s="22"/>
      <c r="P25" s="31"/>
      <c r="Q25" s="31"/>
      <c r="R25" s="31"/>
      <c r="S25" s="31"/>
      <c r="T25" s="31"/>
      <c r="U25" s="31"/>
      <c r="V25" s="31"/>
      <c r="W25" s="31"/>
      <c r="X25" s="31"/>
      <c r="Y25" s="31"/>
      <c r="Z25" s="31"/>
      <c r="AA25" s="31"/>
      <c r="AB25" s="31"/>
      <c r="AC25" s="31"/>
      <c r="AD25" s="31"/>
      <c r="AE25" s="31"/>
      <c r="AF25" s="31"/>
      <c r="AG25" s="31"/>
      <c r="AH25" s="31"/>
    </row>
    <row r="26" spans="1:34" ht="15.6">
      <c r="A26" s="22"/>
      <c r="B26" s="349"/>
      <c r="C26" s="350"/>
      <c r="D26" s="351"/>
      <c r="E26" s="22"/>
      <c r="F26" s="22"/>
      <c r="G26" s="22"/>
      <c r="H26" s="22"/>
      <c r="I26" s="22"/>
      <c r="J26" s="22"/>
      <c r="K26" s="22"/>
      <c r="L26" s="22"/>
      <c r="M26" s="22"/>
      <c r="N26" s="22"/>
      <c r="O26" s="22"/>
      <c r="P26" s="31"/>
      <c r="Q26" s="31"/>
      <c r="R26" s="31"/>
      <c r="S26" s="31"/>
      <c r="T26" s="31"/>
      <c r="U26" s="31"/>
      <c r="V26" s="31"/>
      <c r="W26" s="31"/>
      <c r="X26" s="31"/>
      <c r="Y26" s="31"/>
      <c r="Z26" s="31"/>
      <c r="AA26" s="31"/>
      <c r="AB26" s="31"/>
      <c r="AC26" s="31"/>
      <c r="AD26" s="31"/>
      <c r="AE26" s="31"/>
      <c r="AF26" s="31"/>
      <c r="AG26" s="31"/>
      <c r="AH26" s="31"/>
    </row>
    <row r="27" spans="1:34" ht="15.6">
      <c r="A27" s="22"/>
      <c r="B27" s="692" t="s">
        <v>42</v>
      </c>
      <c r="C27" s="762" t="s">
        <v>43</v>
      </c>
      <c r="D27" s="762"/>
      <c r="E27" s="22"/>
      <c r="F27" s="22"/>
      <c r="G27" s="22"/>
      <c r="H27" s="22"/>
      <c r="I27" s="22"/>
      <c r="J27" s="22"/>
      <c r="K27" s="22"/>
      <c r="L27" s="22"/>
      <c r="M27" s="22"/>
      <c r="N27" s="22"/>
      <c r="O27" s="22"/>
      <c r="P27" s="31"/>
      <c r="Q27" s="31"/>
      <c r="R27" s="31"/>
      <c r="S27" s="31"/>
      <c r="T27" s="31"/>
      <c r="U27" s="31"/>
      <c r="V27" s="31"/>
      <c r="W27" s="31"/>
      <c r="X27" s="31"/>
      <c r="Y27" s="31"/>
      <c r="Z27" s="31"/>
      <c r="AA27" s="31"/>
      <c r="AB27" s="31"/>
      <c r="AC27" s="31"/>
      <c r="AD27" s="31"/>
      <c r="AE27" s="31"/>
      <c r="AF27" s="31"/>
      <c r="AG27" s="31"/>
      <c r="AH27" s="31"/>
    </row>
    <row r="28" spans="1:34" ht="15">
      <c r="A28" s="22"/>
      <c r="B28" s="691" t="s">
        <v>44</v>
      </c>
      <c r="C28" s="718" t="s">
        <v>45</v>
      </c>
      <c r="D28" s="718"/>
      <c r="E28" s="22"/>
      <c r="F28" s="22"/>
      <c r="G28" s="22"/>
      <c r="H28" s="22"/>
      <c r="I28" s="22"/>
      <c r="J28" s="22"/>
      <c r="K28" s="22"/>
      <c r="L28" s="22"/>
      <c r="M28" s="22"/>
      <c r="N28" s="22"/>
      <c r="O28" s="22"/>
      <c r="P28" s="31"/>
      <c r="Q28" s="31"/>
      <c r="R28" s="31"/>
      <c r="S28" s="31"/>
      <c r="T28" s="31"/>
      <c r="U28" s="31"/>
      <c r="V28" s="31"/>
      <c r="W28" s="31"/>
      <c r="X28" s="31"/>
      <c r="Y28" s="31"/>
      <c r="Z28" s="31"/>
      <c r="AA28" s="31"/>
      <c r="AB28" s="31"/>
      <c r="AC28" s="31"/>
      <c r="AD28" s="31"/>
      <c r="AE28" s="31"/>
      <c r="AF28" s="31"/>
      <c r="AG28" s="31"/>
      <c r="AH28" s="31"/>
    </row>
    <row r="29" spans="1:34" ht="15">
      <c r="A29" s="22"/>
      <c r="B29" s="691" t="s">
        <v>46</v>
      </c>
      <c r="C29" s="718" t="s">
        <v>47</v>
      </c>
      <c r="D29" s="718"/>
      <c r="E29" s="22"/>
      <c r="F29" s="22"/>
      <c r="G29" s="22"/>
      <c r="H29" s="22"/>
      <c r="I29" s="22"/>
      <c r="J29" s="22"/>
      <c r="K29" s="22"/>
      <c r="L29" s="22"/>
      <c r="M29" s="22"/>
      <c r="N29" s="22"/>
      <c r="O29" s="22"/>
      <c r="P29" s="31"/>
      <c r="Q29" s="31"/>
      <c r="R29" s="31"/>
      <c r="S29" s="31"/>
      <c r="T29" s="31"/>
      <c r="U29" s="31"/>
      <c r="V29" s="31"/>
      <c r="W29" s="31"/>
      <c r="X29" s="31"/>
      <c r="Y29" s="31"/>
      <c r="Z29" s="31"/>
      <c r="AA29" s="31"/>
      <c r="AB29" s="31"/>
      <c r="AC29" s="31"/>
      <c r="AD29" s="31"/>
      <c r="AE29" s="31"/>
      <c r="AF29" s="31"/>
      <c r="AG29" s="31"/>
      <c r="AH29" s="31"/>
    </row>
    <row r="30" spans="1:34" ht="15">
      <c r="A30" s="22"/>
      <c r="B30" s="691" t="s">
        <v>48</v>
      </c>
      <c r="C30" s="718" t="s">
        <v>49</v>
      </c>
      <c r="D30" s="718"/>
      <c r="E30" s="22"/>
      <c r="F30" s="22"/>
      <c r="G30" s="22"/>
      <c r="H30" s="22"/>
      <c r="I30" s="22"/>
      <c r="J30" s="22"/>
      <c r="K30" s="22"/>
      <c r="L30" s="22"/>
      <c r="M30" s="22"/>
      <c r="N30" s="22"/>
      <c r="O30" s="22"/>
      <c r="P30" s="31"/>
      <c r="Q30" s="31"/>
      <c r="R30" s="31"/>
      <c r="S30" s="31"/>
      <c r="T30" s="31"/>
      <c r="U30" s="31"/>
      <c r="V30" s="31"/>
      <c r="W30" s="31"/>
      <c r="X30" s="31"/>
      <c r="Y30" s="31"/>
      <c r="Z30" s="31"/>
      <c r="AA30" s="31"/>
      <c r="AB30" s="31"/>
      <c r="AC30" s="31"/>
      <c r="AD30" s="31"/>
      <c r="AE30" s="31"/>
      <c r="AF30" s="31"/>
      <c r="AG30" s="31"/>
      <c r="AH30" s="31"/>
    </row>
    <row r="31" spans="1:34" ht="15">
      <c r="A31" s="22"/>
      <c r="B31" s="691" t="s">
        <v>50</v>
      </c>
      <c r="C31" s="718" t="s">
        <v>51</v>
      </c>
      <c r="D31" s="718"/>
      <c r="E31" s="22"/>
      <c r="F31" s="22"/>
      <c r="G31" s="22"/>
      <c r="H31" s="22"/>
      <c r="I31" s="22"/>
      <c r="J31" s="22"/>
      <c r="K31" s="22"/>
      <c r="L31" s="22"/>
      <c r="M31" s="22"/>
      <c r="N31" s="22"/>
      <c r="O31" s="22"/>
      <c r="P31" s="31"/>
      <c r="Q31" s="31"/>
      <c r="R31" s="31"/>
      <c r="S31" s="31"/>
      <c r="T31" s="31"/>
      <c r="U31" s="31"/>
      <c r="V31" s="31"/>
      <c r="W31" s="31"/>
      <c r="X31" s="31"/>
      <c r="Y31" s="31"/>
      <c r="Z31" s="31"/>
      <c r="AA31" s="31"/>
      <c r="AB31" s="31"/>
      <c r="AC31" s="31"/>
      <c r="AD31" s="31"/>
      <c r="AE31" s="31"/>
      <c r="AF31" s="31"/>
      <c r="AG31" s="31"/>
      <c r="AH31" s="31"/>
    </row>
    <row r="32" spans="1:34" ht="15">
      <c r="A32" s="22"/>
      <c r="B32" s="691" t="s">
        <v>52</v>
      </c>
      <c r="C32" s="718" t="s">
        <v>53</v>
      </c>
      <c r="D32" s="718"/>
      <c r="E32" s="22"/>
      <c r="F32" s="22"/>
      <c r="G32" s="22"/>
      <c r="H32" s="22"/>
      <c r="I32" s="22"/>
      <c r="J32" s="22"/>
      <c r="K32" s="22"/>
      <c r="L32" s="22"/>
      <c r="M32" s="22"/>
      <c r="N32" s="22"/>
      <c r="O32" s="22"/>
      <c r="P32" s="31"/>
      <c r="Q32" s="31"/>
      <c r="R32" s="31"/>
      <c r="S32" s="31"/>
      <c r="T32" s="31"/>
      <c r="U32" s="31"/>
      <c r="V32" s="31"/>
      <c r="W32" s="31"/>
      <c r="X32" s="31"/>
      <c r="Y32" s="31"/>
      <c r="Z32" s="31"/>
      <c r="AA32" s="31"/>
      <c r="AB32" s="31"/>
      <c r="AC32" s="31"/>
      <c r="AD32" s="31"/>
      <c r="AE32" s="31"/>
      <c r="AF32" s="31"/>
      <c r="AG32" s="31"/>
      <c r="AH32" s="31"/>
    </row>
    <row r="33" spans="1:34" ht="15">
      <c r="A33" s="22"/>
      <c r="B33" s="691" t="s">
        <v>54</v>
      </c>
      <c r="C33" s="718" t="s">
        <v>55</v>
      </c>
      <c r="D33" s="718"/>
      <c r="E33" s="22"/>
      <c r="F33" s="22"/>
      <c r="G33" s="22"/>
      <c r="H33" s="22"/>
      <c r="I33" s="22"/>
      <c r="J33" s="22"/>
      <c r="K33" s="22"/>
      <c r="L33" s="22"/>
      <c r="M33" s="22"/>
      <c r="N33" s="22"/>
      <c r="O33" s="22"/>
      <c r="P33" s="31"/>
      <c r="Q33" s="31"/>
      <c r="R33" s="31"/>
      <c r="S33" s="31"/>
      <c r="T33" s="31"/>
      <c r="U33" s="31"/>
      <c r="V33" s="31"/>
      <c r="W33" s="31"/>
      <c r="X33" s="31"/>
      <c r="Y33" s="31"/>
      <c r="Z33" s="31"/>
      <c r="AA33" s="31"/>
      <c r="AB33" s="31"/>
      <c r="AC33" s="31"/>
      <c r="AD33" s="31"/>
      <c r="AE33" s="31"/>
      <c r="AF33" s="31"/>
      <c r="AG33" s="31"/>
      <c r="AH33" s="31"/>
    </row>
    <row r="34" spans="1:34" ht="15">
      <c r="A34" s="22"/>
      <c r="B34" s="691" t="s">
        <v>56</v>
      </c>
      <c r="C34" s="718" t="s">
        <v>57</v>
      </c>
      <c r="D34" s="718"/>
      <c r="E34" s="22"/>
      <c r="F34" s="22"/>
      <c r="G34" s="22"/>
      <c r="H34" s="22"/>
      <c r="I34" s="22"/>
      <c r="J34" s="22"/>
      <c r="K34" s="22"/>
      <c r="L34" s="22"/>
      <c r="M34" s="22"/>
      <c r="N34" s="22"/>
      <c r="O34" s="22"/>
      <c r="P34" s="31"/>
      <c r="Q34" s="31"/>
      <c r="R34" s="31"/>
      <c r="S34" s="31"/>
      <c r="T34" s="31"/>
      <c r="U34" s="31"/>
      <c r="V34" s="31"/>
      <c r="W34" s="31"/>
      <c r="X34" s="31"/>
      <c r="Y34" s="31"/>
      <c r="Z34" s="31"/>
      <c r="AA34" s="31"/>
      <c r="AB34" s="31"/>
      <c r="AC34" s="31"/>
      <c r="AD34" s="31"/>
      <c r="AE34" s="31"/>
      <c r="AF34" s="31"/>
      <c r="AG34" s="31"/>
      <c r="AH34" s="31"/>
    </row>
    <row r="35" spans="1:34" ht="15">
      <c r="A35" s="22"/>
      <c r="B35" s="691" t="s">
        <v>58</v>
      </c>
      <c r="C35" s="719" t="s">
        <v>59</v>
      </c>
      <c r="D35" s="719"/>
      <c r="E35" s="22"/>
      <c r="F35" s="22"/>
      <c r="G35" s="22"/>
      <c r="H35" s="22"/>
      <c r="I35" s="22"/>
      <c r="J35" s="22"/>
      <c r="K35" s="22"/>
      <c r="L35" s="22"/>
      <c r="M35" s="22"/>
      <c r="N35" s="22"/>
      <c r="O35" s="22"/>
      <c r="P35" s="31"/>
      <c r="Q35" s="31"/>
      <c r="R35" s="31"/>
      <c r="S35" s="31"/>
      <c r="T35" s="31"/>
      <c r="U35" s="31"/>
      <c r="V35" s="31"/>
      <c r="W35" s="31"/>
      <c r="X35" s="31"/>
      <c r="Y35" s="31"/>
      <c r="Z35" s="31"/>
      <c r="AA35" s="31"/>
      <c r="AB35" s="31"/>
      <c r="AC35" s="31"/>
      <c r="AD35" s="31"/>
      <c r="AE35" s="31"/>
      <c r="AF35" s="31"/>
      <c r="AG35" s="31"/>
      <c r="AH35" s="31"/>
    </row>
    <row r="36" spans="1:34" ht="15">
      <c r="A36" s="22"/>
      <c r="B36" s="691" t="s">
        <v>60</v>
      </c>
      <c r="C36" s="718" t="s">
        <v>61</v>
      </c>
      <c r="D36" s="718"/>
      <c r="E36" s="22"/>
      <c r="F36" s="22"/>
      <c r="G36" s="22"/>
      <c r="H36" s="22"/>
      <c r="I36" s="22"/>
      <c r="J36" s="22"/>
      <c r="K36" s="22"/>
      <c r="L36" s="22"/>
      <c r="M36" s="22"/>
      <c r="N36" s="22"/>
      <c r="O36" s="22"/>
      <c r="P36" s="31"/>
      <c r="Q36" s="31"/>
      <c r="R36" s="31"/>
      <c r="S36" s="31"/>
      <c r="T36" s="31"/>
      <c r="U36" s="31"/>
      <c r="V36" s="31"/>
      <c r="W36" s="31"/>
      <c r="X36" s="31"/>
      <c r="Y36" s="31"/>
      <c r="Z36" s="31"/>
      <c r="AA36" s="31"/>
      <c r="AB36" s="31"/>
      <c r="AC36" s="31"/>
      <c r="AD36" s="31"/>
      <c r="AE36" s="31"/>
      <c r="AF36" s="31"/>
      <c r="AG36" s="31"/>
      <c r="AH36" s="31"/>
    </row>
    <row r="37" spans="1:34" ht="15">
      <c r="A37" s="22"/>
      <c r="B37" s="691" t="s">
        <v>62</v>
      </c>
      <c r="C37" s="718" t="s">
        <v>63</v>
      </c>
      <c r="D37" s="718"/>
      <c r="E37" s="22"/>
      <c r="F37" s="22"/>
      <c r="G37" s="22"/>
      <c r="H37" s="22"/>
      <c r="I37" s="22"/>
      <c r="J37" s="22"/>
      <c r="K37" s="22"/>
      <c r="L37" s="22"/>
      <c r="M37" s="22"/>
      <c r="N37" s="22"/>
      <c r="O37" s="22"/>
      <c r="P37" s="31"/>
      <c r="Q37" s="31"/>
      <c r="R37" s="31"/>
      <c r="S37" s="31"/>
      <c r="T37" s="31"/>
      <c r="U37" s="31"/>
      <c r="V37" s="31"/>
      <c r="W37" s="31"/>
      <c r="X37" s="31"/>
      <c r="Y37" s="31"/>
      <c r="Z37" s="31"/>
      <c r="AA37" s="31"/>
      <c r="AB37" s="31"/>
      <c r="AC37" s="31"/>
      <c r="AD37" s="31"/>
      <c r="AE37" s="31"/>
      <c r="AF37" s="31"/>
      <c r="AG37" s="31"/>
      <c r="AH37" s="31"/>
    </row>
    <row r="38" spans="1:34" ht="15">
      <c r="A38" s="22"/>
      <c r="B38" s="691" t="s">
        <v>64</v>
      </c>
      <c r="C38" s="718" t="s">
        <v>65</v>
      </c>
      <c r="D38" s="718"/>
      <c r="E38" s="22"/>
      <c r="F38" s="22"/>
      <c r="G38" s="22"/>
      <c r="H38" s="22"/>
      <c r="I38" s="22"/>
      <c r="J38" s="22"/>
      <c r="K38" s="22"/>
      <c r="L38" s="22"/>
      <c r="M38" s="22"/>
      <c r="N38" s="22"/>
      <c r="O38" s="22"/>
      <c r="P38" s="31"/>
      <c r="Q38" s="31"/>
      <c r="R38" s="31"/>
      <c r="S38" s="31"/>
      <c r="T38" s="31"/>
      <c r="U38" s="31"/>
      <c r="V38" s="31"/>
      <c r="W38" s="31"/>
      <c r="X38" s="31"/>
      <c r="Y38" s="31"/>
      <c r="Z38" s="31"/>
      <c r="AA38" s="31"/>
      <c r="AB38" s="31"/>
      <c r="AC38" s="31"/>
      <c r="AD38" s="31"/>
      <c r="AE38" s="31"/>
      <c r="AF38" s="31"/>
      <c r="AG38" s="31"/>
      <c r="AH38" s="31"/>
    </row>
    <row r="39" spans="1:34" ht="15">
      <c r="A39" s="22"/>
      <c r="B39" s="691" t="s">
        <v>66</v>
      </c>
      <c r="C39" s="718" t="s">
        <v>67</v>
      </c>
      <c r="D39" s="718"/>
      <c r="E39" s="22"/>
      <c r="F39" s="22"/>
      <c r="G39" s="22"/>
      <c r="H39" s="22"/>
      <c r="I39" s="22"/>
      <c r="J39" s="22"/>
      <c r="K39" s="22"/>
      <c r="L39" s="22"/>
      <c r="M39" s="22"/>
      <c r="N39" s="22"/>
      <c r="O39" s="22"/>
      <c r="P39" s="31"/>
      <c r="Q39" s="31"/>
      <c r="R39" s="31"/>
      <c r="S39" s="31"/>
      <c r="T39" s="31"/>
      <c r="U39" s="31"/>
      <c r="V39" s="31"/>
      <c r="W39" s="31"/>
      <c r="X39" s="31"/>
      <c r="Y39" s="31"/>
      <c r="Z39" s="31"/>
      <c r="AA39" s="31"/>
      <c r="AB39" s="31"/>
      <c r="AC39" s="31"/>
      <c r="AD39" s="31"/>
      <c r="AE39" s="31"/>
      <c r="AF39" s="31"/>
      <c r="AG39" s="31"/>
      <c r="AH39" s="31"/>
    </row>
    <row r="40" spans="1:34" ht="15">
      <c r="A40" s="22"/>
      <c r="B40" s="690" t="s">
        <v>68</v>
      </c>
      <c r="C40" s="718" t="s">
        <v>69</v>
      </c>
      <c r="D40" s="718"/>
      <c r="E40" s="22"/>
      <c r="F40" s="22"/>
      <c r="G40" s="22"/>
      <c r="H40" s="22"/>
      <c r="I40" s="22"/>
      <c r="J40" s="22"/>
      <c r="K40" s="22"/>
      <c r="L40" s="22"/>
      <c r="M40" s="22"/>
      <c r="N40" s="22"/>
      <c r="O40" s="22"/>
      <c r="P40" s="31"/>
      <c r="Q40" s="31"/>
      <c r="R40" s="31"/>
      <c r="S40" s="31"/>
      <c r="T40" s="31"/>
      <c r="U40" s="31"/>
      <c r="V40" s="31"/>
      <c r="W40" s="31"/>
      <c r="X40" s="31"/>
      <c r="Y40" s="31"/>
      <c r="Z40" s="31"/>
      <c r="AA40" s="31"/>
      <c r="AB40" s="31"/>
      <c r="AC40" s="31"/>
      <c r="AD40" s="31"/>
      <c r="AE40" s="31"/>
      <c r="AF40" s="31"/>
      <c r="AG40" s="31"/>
      <c r="AH40" s="31"/>
    </row>
    <row r="41" spans="1:34" ht="15.6">
      <c r="A41" s="22"/>
      <c r="B41" s="346"/>
      <c r="C41" s="347"/>
      <c r="D41" s="348"/>
      <c r="E41" s="22"/>
      <c r="F41" s="22"/>
      <c r="G41" s="22"/>
      <c r="H41" s="22"/>
      <c r="I41" s="22"/>
      <c r="J41" s="22"/>
      <c r="K41" s="22"/>
      <c r="L41" s="22"/>
      <c r="M41" s="22"/>
      <c r="N41" s="22"/>
      <c r="O41" s="22"/>
      <c r="P41" s="31"/>
      <c r="Q41" s="31"/>
      <c r="R41" s="31"/>
      <c r="S41" s="31"/>
      <c r="T41" s="31"/>
      <c r="U41" s="31"/>
      <c r="V41" s="31"/>
      <c r="W41" s="31"/>
      <c r="X41" s="31"/>
      <c r="Y41" s="31"/>
      <c r="Z41" s="31"/>
      <c r="AA41" s="31"/>
      <c r="AB41" s="31"/>
      <c r="AC41" s="31"/>
      <c r="AD41" s="31"/>
      <c r="AE41" s="31"/>
      <c r="AF41" s="31"/>
      <c r="AG41" s="31"/>
      <c r="AH41" s="31"/>
    </row>
    <row r="42" spans="1:34" ht="15.6">
      <c r="A42" s="22"/>
      <c r="B42" s="700" t="s">
        <v>1041</v>
      </c>
      <c r="C42" s="293"/>
      <c r="D42" s="512"/>
      <c r="E42" s="22"/>
      <c r="F42" s="22"/>
      <c r="G42" s="22"/>
      <c r="H42" s="22"/>
      <c r="I42" s="22"/>
      <c r="J42" s="22"/>
      <c r="K42" s="22"/>
      <c r="L42" s="22"/>
      <c r="M42" s="22"/>
      <c r="N42" s="22"/>
      <c r="O42" s="22"/>
      <c r="P42" s="31"/>
      <c r="Q42" s="31"/>
      <c r="R42" s="31"/>
      <c r="S42" s="31"/>
      <c r="T42" s="31"/>
      <c r="U42" s="31"/>
      <c r="V42" s="31"/>
      <c r="W42" s="31"/>
      <c r="X42" s="31"/>
      <c r="Y42" s="31"/>
      <c r="Z42" s="31"/>
      <c r="AA42" s="31"/>
      <c r="AB42" s="31"/>
      <c r="AC42" s="31"/>
      <c r="AD42" s="31"/>
      <c r="AE42" s="31"/>
      <c r="AF42" s="31"/>
      <c r="AG42" s="31"/>
      <c r="AH42" s="31"/>
    </row>
    <row r="43" spans="1:34" ht="15.6">
      <c r="A43" s="22"/>
      <c r="B43" s="349"/>
      <c r="C43" s="293"/>
      <c r="D43" s="512"/>
      <c r="E43" s="22"/>
      <c r="F43" s="22"/>
      <c r="G43" s="22"/>
      <c r="H43" s="22"/>
      <c r="I43" s="22"/>
      <c r="J43" s="22"/>
      <c r="K43" s="22"/>
      <c r="L43" s="22"/>
      <c r="M43" s="22"/>
      <c r="N43" s="22"/>
      <c r="O43" s="22"/>
      <c r="P43" s="31"/>
      <c r="Q43" s="31"/>
      <c r="R43" s="31"/>
      <c r="S43" s="31"/>
      <c r="T43" s="31"/>
      <c r="U43" s="31"/>
      <c r="V43" s="31"/>
      <c r="W43" s="31"/>
      <c r="X43" s="31"/>
      <c r="Y43" s="31"/>
      <c r="Z43" s="31"/>
      <c r="AA43" s="31"/>
      <c r="AB43" s="31"/>
      <c r="AC43" s="31"/>
      <c r="AD43" s="31"/>
      <c r="AE43" s="31"/>
      <c r="AF43" s="31"/>
      <c r="AG43" s="31"/>
      <c r="AH43" s="31"/>
    </row>
    <row r="44" spans="1:34" ht="15.6">
      <c r="A44" s="22"/>
      <c r="B44" s="349" t="s">
        <v>70</v>
      </c>
      <c r="C44" s="511"/>
      <c r="D44" s="513"/>
      <c r="E44" s="22"/>
      <c r="F44" s="22"/>
      <c r="G44" s="22"/>
      <c r="H44" s="22"/>
      <c r="I44" s="22"/>
      <c r="J44" s="22"/>
      <c r="K44" s="22"/>
      <c r="L44" s="22"/>
      <c r="M44" s="22"/>
      <c r="N44" s="22"/>
      <c r="O44" s="22"/>
      <c r="P44" s="31"/>
      <c r="Q44" s="31"/>
      <c r="R44" s="31"/>
      <c r="S44" s="31"/>
      <c r="T44" s="31"/>
      <c r="U44" s="31"/>
      <c r="V44" s="31"/>
      <c r="W44" s="31"/>
      <c r="X44" s="31"/>
      <c r="Y44" s="31"/>
      <c r="Z44" s="31"/>
      <c r="AA44" s="31"/>
      <c r="AB44" s="31"/>
      <c r="AC44" s="31"/>
      <c r="AD44" s="31"/>
      <c r="AE44" s="31"/>
      <c r="AF44" s="31"/>
      <c r="AG44" s="31"/>
      <c r="AH44" s="31"/>
    </row>
    <row r="45" spans="1:34" ht="15.6">
      <c r="A45" s="22"/>
      <c r="B45" s="354" t="s">
        <v>71</v>
      </c>
      <c r="C45" s="421"/>
      <c r="D45" s="264"/>
      <c r="E45" s="22"/>
      <c r="F45" s="22"/>
      <c r="G45" s="22"/>
      <c r="H45" s="22"/>
      <c r="I45" s="22"/>
      <c r="J45" s="22"/>
      <c r="K45" s="22"/>
      <c r="L45" s="22"/>
      <c r="M45" s="22"/>
      <c r="N45" s="22"/>
      <c r="O45" s="22"/>
      <c r="P45" s="31"/>
      <c r="Q45" s="31"/>
      <c r="R45" s="31"/>
      <c r="S45" s="31"/>
      <c r="T45" s="31"/>
      <c r="U45" s="31"/>
      <c r="V45" s="31"/>
      <c r="W45" s="31"/>
      <c r="X45" s="31"/>
      <c r="Y45" s="31"/>
      <c r="Z45" s="31"/>
      <c r="AA45" s="31"/>
      <c r="AB45" s="31"/>
      <c r="AC45" s="31"/>
      <c r="AD45" s="31"/>
      <c r="AE45" s="31"/>
      <c r="AF45" s="31"/>
      <c r="AG45" s="31"/>
      <c r="AH45" s="31"/>
    </row>
    <row r="46" spans="1:34" ht="15.6">
      <c r="A46" s="22"/>
      <c r="B46" s="355" t="s">
        <v>72</v>
      </c>
      <c r="C46" s="421"/>
      <c r="D46" s="264"/>
      <c r="E46" s="22"/>
      <c r="F46" s="22"/>
      <c r="G46" s="22"/>
      <c r="H46" s="22"/>
      <c r="I46" s="22"/>
      <c r="J46" s="22"/>
      <c r="K46" s="22"/>
      <c r="L46" s="22"/>
      <c r="M46" s="22"/>
      <c r="N46" s="22"/>
      <c r="O46" s="22"/>
      <c r="P46" s="31"/>
      <c r="Q46" s="31"/>
      <c r="R46" s="31"/>
      <c r="S46" s="31"/>
      <c r="T46" s="31"/>
      <c r="U46" s="31"/>
      <c r="V46" s="31"/>
      <c r="W46" s="31"/>
      <c r="X46" s="31"/>
      <c r="Y46" s="31"/>
      <c r="Z46" s="31"/>
      <c r="AA46" s="31"/>
      <c r="AB46" s="31"/>
      <c r="AC46" s="31"/>
      <c r="AD46" s="31"/>
      <c r="AE46" s="31"/>
      <c r="AF46" s="31"/>
      <c r="AG46" s="31"/>
      <c r="AH46" s="31"/>
    </row>
    <row r="47" spans="1:34" ht="15.6">
      <c r="A47" s="22"/>
      <c r="B47" s="355" t="s">
        <v>73</v>
      </c>
      <c r="C47" s="421"/>
      <c r="D47" s="264"/>
      <c r="E47" s="22"/>
      <c r="F47" s="22"/>
      <c r="G47" s="22"/>
      <c r="H47" s="22"/>
      <c r="I47" s="22"/>
      <c r="J47" s="22"/>
      <c r="K47" s="22"/>
      <c r="L47" s="22"/>
      <c r="M47" s="22"/>
      <c r="N47" s="22"/>
      <c r="O47" s="22"/>
      <c r="P47" s="31"/>
      <c r="Q47" s="31"/>
      <c r="R47" s="31"/>
      <c r="S47" s="31"/>
      <c r="T47" s="31"/>
      <c r="U47" s="31"/>
      <c r="V47" s="31"/>
      <c r="W47" s="31"/>
      <c r="X47" s="31"/>
      <c r="Y47" s="31"/>
      <c r="Z47" s="31"/>
      <c r="AA47" s="31"/>
      <c r="AB47" s="31"/>
      <c r="AC47" s="31"/>
      <c r="AD47" s="31"/>
      <c r="AE47" s="31"/>
      <c r="AF47" s="31"/>
      <c r="AG47" s="31"/>
      <c r="AH47" s="31"/>
    </row>
    <row r="48" spans="1:34" ht="15.6">
      <c r="A48" s="22"/>
      <c r="B48" s="349"/>
      <c r="C48" s="421"/>
      <c r="D48" s="264"/>
      <c r="E48" s="22"/>
      <c r="F48" s="22"/>
      <c r="G48" s="22"/>
      <c r="H48" s="22"/>
      <c r="I48" s="22"/>
      <c r="J48" s="22"/>
      <c r="K48" s="22"/>
      <c r="L48" s="22"/>
      <c r="M48" s="22"/>
      <c r="N48" s="22"/>
      <c r="O48" s="22"/>
      <c r="P48" s="31"/>
      <c r="Q48" s="31"/>
      <c r="R48" s="31"/>
      <c r="S48" s="31"/>
      <c r="T48" s="31"/>
      <c r="U48" s="31"/>
      <c r="V48" s="31"/>
      <c r="W48" s="31"/>
      <c r="X48" s="31"/>
      <c r="Y48" s="31"/>
      <c r="Z48" s="31"/>
      <c r="AA48" s="31"/>
      <c r="AB48" s="31"/>
      <c r="AC48" s="31"/>
      <c r="AD48" s="31"/>
      <c r="AE48" s="31"/>
      <c r="AF48" s="31"/>
      <c r="AG48" s="31"/>
      <c r="AH48" s="31"/>
    </row>
    <row r="49" spans="1:34" ht="15.6">
      <c r="A49" s="22"/>
      <c r="B49" s="349" t="s">
        <v>74</v>
      </c>
      <c r="C49" s="421"/>
      <c r="D49" s="264"/>
      <c r="E49" s="22"/>
      <c r="F49" s="22"/>
      <c r="G49" s="22"/>
      <c r="H49" s="22"/>
      <c r="I49" s="22"/>
      <c r="J49" s="22"/>
      <c r="K49" s="22"/>
      <c r="L49" s="22"/>
      <c r="M49" s="22"/>
      <c r="N49" s="22"/>
      <c r="O49" s="22"/>
      <c r="P49" s="31"/>
      <c r="Q49" s="31"/>
      <c r="R49" s="31"/>
      <c r="S49" s="31"/>
      <c r="T49" s="31"/>
      <c r="U49" s="31"/>
      <c r="V49" s="31"/>
      <c r="W49" s="31"/>
      <c r="X49" s="31"/>
      <c r="Y49" s="31"/>
      <c r="Z49" s="31"/>
      <c r="AA49" s="31"/>
      <c r="AB49" s="31"/>
      <c r="AC49" s="31"/>
      <c r="AD49" s="31"/>
      <c r="AE49" s="31"/>
      <c r="AF49" s="31"/>
      <c r="AG49" s="31"/>
      <c r="AH49" s="31"/>
    </row>
    <row r="50" spans="1:34" ht="15.6">
      <c r="A50" s="22"/>
      <c r="B50" s="355" t="s">
        <v>75</v>
      </c>
      <c r="C50" s="421"/>
      <c r="D50" s="264"/>
      <c r="E50" s="22"/>
      <c r="F50" s="22"/>
      <c r="G50" s="22"/>
      <c r="H50" s="22"/>
      <c r="I50" s="22"/>
      <c r="J50" s="22"/>
      <c r="K50" s="22"/>
      <c r="L50" s="22"/>
      <c r="M50" s="22"/>
      <c r="N50" s="22"/>
      <c r="O50" s="22"/>
      <c r="P50" s="31"/>
      <c r="Q50" s="31"/>
      <c r="R50" s="31"/>
      <c r="S50" s="31"/>
      <c r="T50" s="31"/>
      <c r="U50" s="31"/>
      <c r="V50" s="31"/>
      <c r="W50" s="31"/>
      <c r="X50" s="31"/>
      <c r="Y50" s="31"/>
      <c r="Z50" s="31"/>
      <c r="AA50" s="31"/>
      <c r="AB50" s="31"/>
      <c r="AC50" s="31"/>
      <c r="AD50" s="31"/>
      <c r="AE50" s="31"/>
      <c r="AF50" s="31"/>
      <c r="AG50" s="31"/>
      <c r="AH50" s="31"/>
    </row>
    <row r="51" spans="1:34" ht="15.6">
      <c r="A51" s="22"/>
      <c r="B51" s="356" t="s">
        <v>76</v>
      </c>
      <c r="C51" s="259"/>
      <c r="D51" s="260"/>
      <c r="E51" s="22"/>
      <c r="F51" s="22"/>
      <c r="G51" s="22"/>
      <c r="H51" s="22"/>
      <c r="I51" s="22"/>
      <c r="J51" s="22"/>
      <c r="K51" s="22"/>
      <c r="L51" s="22"/>
      <c r="M51" s="22"/>
      <c r="N51" s="22"/>
      <c r="O51" s="22"/>
      <c r="P51" s="31"/>
      <c r="Q51" s="31"/>
      <c r="R51" s="31"/>
      <c r="S51" s="31"/>
      <c r="T51" s="31"/>
      <c r="U51" s="31"/>
      <c r="V51" s="31"/>
      <c r="W51" s="31"/>
      <c r="X51" s="31"/>
      <c r="Y51" s="31"/>
      <c r="Z51" s="31"/>
      <c r="AA51" s="31"/>
      <c r="AB51" s="31"/>
      <c r="AC51" s="31"/>
      <c r="AD51" s="31"/>
      <c r="AE51" s="31"/>
      <c r="AF51" s="31"/>
      <c r="AG51" s="31"/>
      <c r="AH51" s="31"/>
    </row>
    <row r="52" spans="1:34">
      <c r="A52" s="22"/>
      <c r="B52" s="253"/>
      <c r="C52" s="253"/>
      <c r="D52" s="253"/>
      <c r="E52" s="22"/>
      <c r="F52" s="31"/>
      <c r="G52" s="22"/>
      <c r="H52" s="22"/>
      <c r="I52" s="22"/>
      <c r="J52" s="22"/>
      <c r="K52" s="22"/>
      <c r="L52" s="22"/>
      <c r="M52" s="22"/>
      <c r="N52" s="22"/>
      <c r="O52" s="22"/>
      <c r="P52" s="31"/>
      <c r="Q52" s="31"/>
      <c r="R52" s="31"/>
      <c r="S52" s="31"/>
      <c r="T52" s="31"/>
      <c r="U52" s="31"/>
      <c r="V52" s="31"/>
      <c r="W52" s="31"/>
      <c r="X52" s="31"/>
      <c r="Y52" s="31"/>
      <c r="Z52" s="31"/>
      <c r="AA52" s="31"/>
      <c r="AB52" s="31"/>
      <c r="AC52" s="31"/>
      <c r="AD52" s="31"/>
      <c r="AE52" s="31"/>
      <c r="AF52" s="31"/>
      <c r="AG52" s="31"/>
      <c r="AH52" s="31"/>
    </row>
    <row r="53" spans="1:34" ht="15.6">
      <c r="A53" s="22"/>
      <c r="B53" s="484" t="s">
        <v>77</v>
      </c>
      <c r="C53" s="347"/>
      <c r="D53" s="348"/>
      <c r="E53" s="22"/>
      <c r="F53" s="22"/>
      <c r="G53" s="22"/>
      <c r="H53" s="22"/>
      <c r="I53" s="22"/>
      <c r="J53" s="22"/>
      <c r="K53" s="22"/>
      <c r="L53" s="22"/>
      <c r="M53" s="22"/>
      <c r="N53" s="22"/>
      <c r="O53" s="22"/>
      <c r="P53" s="31"/>
      <c r="Q53" s="31"/>
      <c r="R53" s="31"/>
      <c r="S53" s="31"/>
      <c r="T53" s="31"/>
      <c r="U53" s="31"/>
      <c r="V53" s="31"/>
      <c r="W53" s="31"/>
      <c r="X53" s="31"/>
      <c r="Y53" s="31"/>
      <c r="Z53" s="31"/>
      <c r="AA53" s="31"/>
      <c r="AB53" s="31"/>
      <c r="AC53" s="31"/>
      <c r="AD53" s="31"/>
      <c r="AE53" s="31"/>
      <c r="AF53" s="31"/>
      <c r="AG53" s="31"/>
      <c r="AH53" s="31"/>
    </row>
    <row r="54" spans="1:34" ht="15.6">
      <c r="A54" s="22"/>
      <c r="B54" s="485" t="s">
        <v>78</v>
      </c>
      <c r="C54" s="352"/>
      <c r="D54" s="353"/>
      <c r="E54" s="22"/>
      <c r="F54" s="22"/>
      <c r="G54" s="22"/>
      <c r="H54" s="22"/>
      <c r="I54" s="22"/>
      <c r="J54" s="22"/>
      <c r="K54" s="22"/>
      <c r="L54" s="22"/>
      <c r="M54" s="22"/>
      <c r="N54" s="22"/>
      <c r="O54" s="22"/>
      <c r="P54" s="31"/>
      <c r="Q54" s="31"/>
      <c r="R54" s="31"/>
      <c r="S54" s="31"/>
      <c r="T54" s="31"/>
      <c r="U54" s="31"/>
      <c r="V54" s="31"/>
      <c r="W54" s="31"/>
      <c r="X54" s="31"/>
      <c r="Y54" s="31"/>
      <c r="Z54" s="31"/>
      <c r="AA54" s="31"/>
      <c r="AB54" s="31"/>
      <c r="AC54" s="31"/>
      <c r="AD54" s="31"/>
      <c r="AE54" s="31"/>
      <c r="AF54" s="31"/>
      <c r="AG54" s="31"/>
      <c r="AH54" s="31"/>
    </row>
    <row r="55" spans="1:34" ht="15.6">
      <c r="A55" s="22"/>
      <c r="B55" s="226" t="s">
        <v>79</v>
      </c>
      <c r="C55" s="730" t="s">
        <v>80</v>
      </c>
      <c r="D55" s="730" t="s">
        <v>81</v>
      </c>
      <c r="E55" s="22"/>
      <c r="F55" s="22"/>
      <c r="G55" s="22"/>
      <c r="H55" s="22"/>
      <c r="I55" s="22"/>
      <c r="J55" s="22"/>
      <c r="K55" s="22"/>
      <c r="L55" s="22"/>
      <c r="M55" s="22"/>
      <c r="N55" s="22"/>
      <c r="O55" s="22"/>
      <c r="P55" s="31"/>
      <c r="Q55" s="31"/>
      <c r="R55" s="31"/>
      <c r="S55" s="31"/>
      <c r="T55" s="31"/>
      <c r="U55" s="31"/>
      <c r="V55" s="31"/>
      <c r="W55" s="31"/>
      <c r="X55" s="31"/>
      <c r="Y55" s="31"/>
      <c r="Z55" s="31"/>
      <c r="AA55" s="31"/>
      <c r="AB55" s="31"/>
      <c r="AC55" s="31"/>
      <c r="AD55" s="31"/>
      <c r="AE55" s="31"/>
      <c r="AF55" s="31"/>
      <c r="AG55" s="31"/>
      <c r="AH55" s="31"/>
    </row>
    <row r="56" spans="1:34" ht="15.6">
      <c r="A56" s="22"/>
      <c r="B56" s="510"/>
      <c r="C56" s="731"/>
      <c r="D56" s="731"/>
      <c r="E56" s="22"/>
      <c r="F56" s="22"/>
      <c r="G56" s="22"/>
      <c r="H56" s="22"/>
      <c r="I56" s="22"/>
      <c r="J56" s="22"/>
      <c r="K56" s="22"/>
      <c r="L56" s="22"/>
      <c r="M56" s="22"/>
      <c r="N56" s="22"/>
      <c r="O56" s="22"/>
      <c r="P56" s="31"/>
      <c r="Q56" s="31"/>
      <c r="R56" s="31"/>
      <c r="S56" s="31"/>
      <c r="T56" s="31"/>
      <c r="U56" s="31"/>
      <c r="V56" s="31"/>
      <c r="W56" s="31"/>
      <c r="X56" s="31"/>
      <c r="Y56" s="31"/>
      <c r="Z56" s="31"/>
      <c r="AA56" s="31"/>
      <c r="AB56" s="31"/>
      <c r="AC56" s="31"/>
      <c r="AD56" s="31"/>
      <c r="AE56" s="31"/>
      <c r="AF56" s="31"/>
      <c r="AG56" s="31"/>
      <c r="AH56" s="31"/>
    </row>
    <row r="57" spans="1:34" ht="15.6">
      <c r="A57" s="22"/>
      <c r="B57" s="486" t="s">
        <v>82</v>
      </c>
      <c r="C57" s="487">
        <v>0.1</v>
      </c>
      <c r="D57" s="487">
        <v>1</v>
      </c>
      <c r="E57" s="22"/>
      <c r="F57" s="22"/>
      <c r="G57" s="22"/>
      <c r="H57" s="22"/>
      <c r="I57" s="22"/>
      <c r="J57" s="22"/>
      <c r="K57" s="22"/>
      <c r="L57" s="22"/>
      <c r="M57" s="22"/>
      <c r="N57" s="22"/>
      <c r="O57" s="22"/>
      <c r="P57" s="31"/>
      <c r="Q57" s="31"/>
      <c r="R57" s="31"/>
      <c r="S57" s="31"/>
      <c r="T57" s="31"/>
      <c r="U57" s="31"/>
      <c r="V57" s="31"/>
      <c r="W57" s="31"/>
      <c r="X57" s="31"/>
      <c r="Y57" s="31"/>
      <c r="Z57" s="31"/>
      <c r="AA57" s="31"/>
      <c r="AB57" s="31"/>
      <c r="AC57" s="31"/>
      <c r="AD57" s="31"/>
      <c r="AE57" s="31"/>
      <c r="AF57" s="31"/>
      <c r="AG57" s="31"/>
      <c r="AH57" s="31"/>
    </row>
    <row r="58" spans="1:34" ht="15.6">
      <c r="A58" s="22"/>
      <c r="B58" s="488" t="s">
        <v>83</v>
      </c>
      <c r="C58" s="489">
        <v>0.1</v>
      </c>
      <c r="D58" s="489">
        <v>0.5</v>
      </c>
      <c r="E58" s="22"/>
      <c r="F58" s="22"/>
      <c r="G58" s="22"/>
      <c r="H58" s="22"/>
      <c r="I58" s="22"/>
      <c r="J58" s="22"/>
      <c r="K58" s="22"/>
      <c r="L58" s="22"/>
      <c r="M58" s="22"/>
      <c r="N58" s="22"/>
      <c r="O58" s="22"/>
      <c r="P58" s="31"/>
      <c r="Q58" s="31"/>
      <c r="R58" s="31"/>
      <c r="S58" s="31"/>
      <c r="T58" s="31"/>
      <c r="U58" s="31"/>
      <c r="V58" s="31"/>
      <c r="W58" s="31"/>
      <c r="X58" s="31"/>
      <c r="Y58" s="31"/>
      <c r="Z58" s="31"/>
      <c r="AA58" s="31"/>
      <c r="AB58" s="31"/>
      <c r="AC58" s="31"/>
      <c r="AD58" s="31"/>
      <c r="AE58" s="31"/>
      <c r="AF58" s="31"/>
      <c r="AG58" s="31"/>
      <c r="AH58" s="31"/>
    </row>
    <row r="59" spans="1:34" ht="15.6">
      <c r="A59" s="22"/>
      <c r="B59" s="488" t="s">
        <v>84</v>
      </c>
      <c r="C59" s="490">
        <v>0.501</v>
      </c>
      <c r="D59" s="489">
        <v>1</v>
      </c>
      <c r="E59" s="22"/>
      <c r="F59" s="22"/>
      <c r="G59" s="22"/>
      <c r="H59" s="22"/>
      <c r="I59" s="22"/>
      <c r="J59" s="22"/>
      <c r="K59" s="22"/>
      <c r="L59" s="22"/>
      <c r="M59" s="22"/>
      <c r="N59" s="22"/>
      <c r="O59" s="22"/>
      <c r="P59" s="31"/>
      <c r="Q59" s="31"/>
      <c r="R59" s="31"/>
      <c r="S59" s="31"/>
      <c r="T59" s="31"/>
      <c r="U59" s="31"/>
      <c r="V59" s="31"/>
      <c r="W59" s="31"/>
      <c r="X59" s="31"/>
      <c r="Y59" s="31"/>
      <c r="Z59" s="31"/>
      <c r="AA59" s="31"/>
      <c r="AB59" s="31"/>
      <c r="AC59" s="31"/>
      <c r="AD59" s="31"/>
      <c r="AE59" s="31"/>
      <c r="AF59" s="31"/>
      <c r="AG59" s="31"/>
      <c r="AH59" s="31"/>
    </row>
    <row r="60" spans="1:34" ht="15.6">
      <c r="A60" s="22"/>
      <c r="B60" s="488"/>
      <c r="C60" s="491"/>
      <c r="D60" s="491"/>
      <c r="E60" s="22"/>
      <c r="F60" s="22"/>
      <c r="G60" s="22"/>
      <c r="H60" s="22"/>
      <c r="I60" s="22"/>
      <c r="J60" s="22"/>
      <c r="K60" s="22"/>
      <c r="L60" s="22"/>
      <c r="M60" s="22"/>
      <c r="N60" s="22"/>
      <c r="O60" s="22"/>
      <c r="P60" s="31"/>
      <c r="Q60" s="31"/>
      <c r="R60" s="31"/>
      <c r="S60" s="31"/>
      <c r="T60" s="31"/>
      <c r="U60" s="31"/>
      <c r="V60" s="31"/>
      <c r="W60" s="31"/>
      <c r="X60" s="31"/>
      <c r="Y60" s="31"/>
      <c r="Z60" s="31"/>
      <c r="AA60" s="31"/>
      <c r="AB60" s="31"/>
      <c r="AC60" s="31"/>
      <c r="AD60" s="31"/>
      <c r="AE60" s="31"/>
      <c r="AF60" s="31"/>
      <c r="AG60" s="31"/>
      <c r="AH60" s="31"/>
    </row>
    <row r="61" spans="1:34" ht="15.6">
      <c r="A61" s="22"/>
      <c r="B61" s="492" t="s">
        <v>85</v>
      </c>
      <c r="C61" s="491" t="s">
        <v>86</v>
      </c>
      <c r="D61" s="491" t="s">
        <v>87</v>
      </c>
      <c r="E61" s="22"/>
      <c r="F61" s="22"/>
      <c r="G61" s="22"/>
      <c r="H61" s="22"/>
      <c r="I61" s="22"/>
      <c r="J61" s="22"/>
      <c r="K61" s="22"/>
      <c r="L61" s="22"/>
      <c r="M61" s="22"/>
      <c r="N61" s="22"/>
      <c r="O61" s="22"/>
      <c r="P61" s="31"/>
      <c r="Q61" s="31"/>
      <c r="R61" s="31"/>
      <c r="S61" s="31"/>
      <c r="T61" s="31"/>
      <c r="U61" s="31"/>
      <c r="V61" s="31"/>
      <c r="W61" s="31"/>
      <c r="X61" s="31"/>
      <c r="Y61" s="31"/>
      <c r="Z61" s="31"/>
      <c r="AA61" s="31"/>
      <c r="AB61" s="31"/>
      <c r="AC61" s="31"/>
      <c r="AD61" s="31"/>
      <c r="AE61" s="31"/>
      <c r="AF61" s="31"/>
      <c r="AG61" s="31"/>
      <c r="AH61" s="31"/>
    </row>
    <row r="62" spans="1:34" ht="15.6">
      <c r="A62" s="22"/>
      <c r="B62" s="488"/>
      <c r="C62" s="491" t="s">
        <v>88</v>
      </c>
      <c r="D62" s="491" t="s">
        <v>87</v>
      </c>
      <c r="E62" s="22"/>
      <c r="F62" s="22"/>
      <c r="G62" s="22"/>
      <c r="H62" s="22"/>
      <c r="I62" s="22"/>
      <c r="J62" s="22"/>
      <c r="K62" s="22"/>
      <c r="L62" s="22"/>
      <c r="M62" s="22"/>
      <c r="N62" s="22"/>
      <c r="O62" s="22"/>
      <c r="P62" s="31"/>
      <c r="Q62" s="31"/>
      <c r="R62" s="31"/>
      <c r="S62" s="31"/>
      <c r="T62" s="31"/>
      <c r="U62" s="31"/>
      <c r="V62" s="31"/>
      <c r="W62" s="31"/>
      <c r="X62" s="31"/>
      <c r="Y62" s="31"/>
      <c r="Z62" s="31"/>
      <c r="AA62" s="31"/>
      <c r="AB62" s="31"/>
      <c r="AC62" s="31"/>
      <c r="AD62" s="31"/>
      <c r="AE62" s="31"/>
      <c r="AF62" s="31"/>
      <c r="AG62" s="31"/>
      <c r="AH62" s="31"/>
    </row>
    <row r="63" spans="1:34" ht="15.6">
      <c r="A63" s="22"/>
      <c r="B63" s="488"/>
      <c r="C63" s="491" t="s">
        <v>89</v>
      </c>
      <c r="D63" s="491" t="s">
        <v>90</v>
      </c>
      <c r="E63" s="22"/>
      <c r="F63" s="22"/>
      <c r="G63" s="22"/>
      <c r="H63" s="22"/>
      <c r="I63" s="22"/>
      <c r="J63" s="22"/>
      <c r="K63" s="22"/>
      <c r="L63" s="22"/>
      <c r="M63" s="22"/>
      <c r="N63" s="22"/>
      <c r="O63" s="22"/>
      <c r="P63" s="31"/>
      <c r="Q63" s="31"/>
      <c r="R63" s="31"/>
      <c r="S63" s="31"/>
      <c r="T63" s="31"/>
      <c r="U63" s="31"/>
      <c r="V63" s="31"/>
      <c r="W63" s="31"/>
      <c r="X63" s="31"/>
      <c r="Y63" s="31"/>
      <c r="Z63" s="31"/>
      <c r="AA63" s="31"/>
      <c r="AB63" s="31"/>
      <c r="AC63" s="31"/>
      <c r="AD63" s="31"/>
      <c r="AE63" s="31"/>
      <c r="AF63" s="31"/>
      <c r="AG63" s="31"/>
      <c r="AH63" s="31"/>
    </row>
    <row r="64" spans="1:34" ht="15.6">
      <c r="A64" s="22"/>
      <c r="B64" s="488"/>
      <c r="C64" s="491" t="s">
        <v>91</v>
      </c>
      <c r="D64" s="491" t="s">
        <v>90</v>
      </c>
      <c r="E64" s="22"/>
      <c r="F64" s="22"/>
      <c r="G64" s="22"/>
      <c r="H64" s="22"/>
      <c r="I64" s="22"/>
      <c r="J64" s="22"/>
      <c r="K64" s="22"/>
      <c r="L64" s="22"/>
      <c r="M64" s="22"/>
      <c r="N64" s="22"/>
      <c r="O64" s="22"/>
      <c r="P64" s="31"/>
      <c r="Q64" s="31"/>
      <c r="R64" s="31"/>
      <c r="S64" s="31"/>
      <c r="T64" s="31"/>
      <c r="U64" s="31"/>
      <c r="V64" s="31"/>
      <c r="W64" s="31"/>
      <c r="X64" s="31"/>
      <c r="Y64" s="31"/>
      <c r="Z64" s="31"/>
      <c r="AA64" s="31"/>
      <c r="AB64" s="31"/>
      <c r="AC64" s="31"/>
      <c r="AD64" s="31"/>
      <c r="AE64" s="31"/>
      <c r="AF64" s="31"/>
      <c r="AG64" s="31"/>
      <c r="AH64" s="31"/>
    </row>
    <row r="65" spans="1:34" ht="15.6">
      <c r="A65" s="22"/>
      <c r="B65" s="488"/>
      <c r="C65" s="491" t="s">
        <v>92</v>
      </c>
      <c r="D65" s="491" t="s">
        <v>90</v>
      </c>
      <c r="E65" s="22"/>
      <c r="F65" s="22"/>
      <c r="G65" s="22"/>
      <c r="H65" s="22"/>
      <c r="I65" s="22"/>
      <c r="J65" s="22"/>
      <c r="K65" s="22"/>
      <c r="L65" s="22"/>
      <c r="M65" s="22"/>
      <c r="N65" s="22"/>
      <c r="O65" s="22"/>
      <c r="P65" s="31"/>
      <c r="Q65" s="31"/>
      <c r="R65" s="31"/>
      <c r="S65" s="31"/>
      <c r="T65" s="31"/>
      <c r="U65" s="31"/>
      <c r="V65" s="31"/>
      <c r="W65" s="31"/>
      <c r="X65" s="31"/>
      <c r="Y65" s="31"/>
      <c r="Z65" s="31"/>
      <c r="AA65" s="31"/>
      <c r="AB65" s="31"/>
      <c r="AC65" s="31"/>
      <c r="AD65" s="31"/>
      <c r="AE65" s="31"/>
      <c r="AF65" s="31"/>
      <c r="AG65" s="31"/>
      <c r="AH65" s="31"/>
    </row>
    <row r="66" spans="1:34" ht="15.6">
      <c r="A66" s="22"/>
      <c r="B66" s="492" t="s">
        <v>93</v>
      </c>
      <c r="C66" s="491" t="s">
        <v>94</v>
      </c>
      <c r="D66" s="491" t="s">
        <v>90</v>
      </c>
      <c r="E66" s="22"/>
      <c r="F66" s="22"/>
      <c r="G66" s="22"/>
      <c r="H66" s="22"/>
      <c r="I66" s="22"/>
      <c r="J66" s="22"/>
      <c r="K66" s="22"/>
      <c r="L66" s="22"/>
      <c r="M66" s="22"/>
      <c r="N66" s="22"/>
      <c r="O66" s="22"/>
      <c r="P66" s="31"/>
      <c r="Q66" s="31"/>
      <c r="R66" s="31"/>
      <c r="S66" s="31"/>
      <c r="T66" s="31"/>
      <c r="U66" s="31"/>
      <c r="V66" s="31"/>
      <c r="W66" s="31"/>
      <c r="X66" s="31"/>
      <c r="Y66" s="31"/>
      <c r="Z66" s="31"/>
      <c r="AA66" s="31"/>
      <c r="AB66" s="31"/>
      <c r="AC66" s="31"/>
      <c r="AD66" s="31"/>
      <c r="AE66" s="31"/>
      <c r="AF66" s="31"/>
      <c r="AG66" s="31"/>
      <c r="AH66" s="31"/>
    </row>
    <row r="67" spans="1:34" ht="15.6">
      <c r="A67" s="22"/>
      <c r="B67" s="157"/>
      <c r="C67" s="157"/>
      <c r="D67" s="157"/>
      <c r="E67" s="22"/>
      <c r="F67" s="22"/>
      <c r="G67" s="22"/>
      <c r="H67" s="22"/>
      <c r="I67" s="22"/>
      <c r="J67" s="22"/>
      <c r="K67" s="22"/>
      <c r="L67" s="22"/>
      <c r="M67" s="22"/>
      <c r="N67" s="22"/>
      <c r="O67" s="22"/>
      <c r="P67" s="31"/>
      <c r="Q67" s="31"/>
      <c r="R67" s="31"/>
      <c r="S67" s="31"/>
      <c r="T67" s="31"/>
      <c r="U67" s="31"/>
      <c r="V67" s="31"/>
      <c r="W67" s="31"/>
      <c r="X67" s="31"/>
      <c r="Y67" s="31"/>
      <c r="Z67" s="31"/>
      <c r="AA67" s="31"/>
      <c r="AB67" s="31"/>
      <c r="AC67" s="31"/>
      <c r="AD67" s="31"/>
      <c r="AE67" s="31"/>
      <c r="AF67" s="31"/>
      <c r="AG67" s="31"/>
      <c r="AH67" s="31"/>
    </row>
    <row r="68" spans="1:34" ht="15.6">
      <c r="A68" s="22"/>
      <c r="B68" s="476" t="s">
        <v>95</v>
      </c>
      <c r="C68" s="261"/>
      <c r="D68" s="262"/>
      <c r="E68" s="22"/>
      <c r="F68" s="22"/>
      <c r="G68" s="22"/>
      <c r="H68" s="22"/>
      <c r="I68" s="22"/>
      <c r="J68" s="22"/>
      <c r="K68" s="22"/>
      <c r="L68" s="22"/>
      <c r="M68" s="22"/>
      <c r="N68" s="22"/>
      <c r="O68" s="22"/>
      <c r="P68" s="31"/>
      <c r="Q68" s="31"/>
      <c r="R68" s="31"/>
      <c r="S68" s="31"/>
      <c r="T68" s="31"/>
      <c r="U68" s="31"/>
      <c r="V68" s="31"/>
      <c r="W68" s="31"/>
      <c r="X68" s="31"/>
      <c r="Y68" s="31"/>
      <c r="Z68" s="31"/>
      <c r="AA68" s="31"/>
      <c r="AB68" s="31"/>
      <c r="AC68" s="31"/>
      <c r="AD68" s="31"/>
      <c r="AE68" s="31"/>
      <c r="AF68" s="31"/>
      <c r="AG68" s="31"/>
      <c r="AH68" s="31"/>
    </row>
    <row r="69" spans="1:34">
      <c r="A69" s="22"/>
      <c r="B69" s="22"/>
      <c r="C69" s="22"/>
      <c r="D69" s="22"/>
      <c r="E69" s="22"/>
      <c r="F69" s="22"/>
      <c r="G69" s="22"/>
      <c r="H69" s="22"/>
      <c r="I69" s="22"/>
      <c r="J69" s="22"/>
      <c r="K69" s="22"/>
      <c r="L69" s="22"/>
      <c r="M69" s="22"/>
      <c r="N69" s="22"/>
      <c r="O69" s="22"/>
      <c r="P69" s="31"/>
      <c r="Q69" s="31"/>
      <c r="R69" s="31"/>
      <c r="S69" s="31"/>
      <c r="T69" s="31"/>
      <c r="U69" s="31"/>
      <c r="V69" s="31"/>
      <c r="W69" s="31"/>
      <c r="X69" s="31"/>
      <c r="Y69" s="31"/>
      <c r="Z69" s="31"/>
      <c r="AA69" s="31"/>
      <c r="AB69" s="31"/>
      <c r="AC69" s="31"/>
      <c r="AD69" s="31"/>
      <c r="AE69" s="31"/>
      <c r="AF69" s="31"/>
      <c r="AG69" s="31"/>
      <c r="AH69" s="31"/>
    </row>
    <row r="70" spans="1:34" ht="15.6">
      <c r="A70" s="22"/>
      <c r="B70" s="484" t="s">
        <v>96</v>
      </c>
      <c r="C70" s="257"/>
      <c r="D70" s="258"/>
      <c r="E70" s="22"/>
      <c r="F70" s="22"/>
      <c r="G70" s="22"/>
      <c r="H70" s="22"/>
      <c r="I70" s="22"/>
      <c r="J70" s="22"/>
      <c r="K70" s="22"/>
      <c r="L70" s="22"/>
      <c r="M70" s="22"/>
      <c r="N70" s="22"/>
      <c r="O70" s="22"/>
      <c r="P70" s="31"/>
      <c r="Q70" s="31"/>
      <c r="R70" s="31"/>
      <c r="S70" s="31"/>
      <c r="T70" s="31"/>
      <c r="U70" s="31"/>
      <c r="V70" s="31"/>
      <c r="W70" s="31"/>
      <c r="X70" s="31"/>
      <c r="Y70" s="31"/>
      <c r="Z70" s="31"/>
      <c r="AA70" s="31"/>
      <c r="AB70" s="31"/>
      <c r="AC70" s="31"/>
      <c r="AD70" s="31"/>
      <c r="AE70" s="31"/>
      <c r="AF70" s="31"/>
      <c r="AG70" s="31"/>
      <c r="AH70" s="31"/>
    </row>
    <row r="71" spans="1:34" ht="15.6">
      <c r="A71" s="22"/>
      <c r="B71" s="485" t="s">
        <v>97</v>
      </c>
      <c r="C71" s="259"/>
      <c r="D71" s="260"/>
      <c r="E71" s="22"/>
      <c r="F71" s="22"/>
      <c r="G71" s="22"/>
      <c r="H71" s="22"/>
      <c r="I71" s="22"/>
      <c r="J71" s="22"/>
      <c r="K71" s="22"/>
      <c r="L71" s="22"/>
      <c r="M71" s="22"/>
      <c r="N71" s="22"/>
      <c r="O71" s="22"/>
      <c r="P71" s="31"/>
      <c r="Q71" s="31"/>
      <c r="R71" s="31"/>
      <c r="S71" s="31"/>
      <c r="T71" s="31"/>
      <c r="U71" s="31"/>
      <c r="V71" s="31"/>
      <c r="W71" s="31"/>
      <c r="X71" s="31"/>
      <c r="Y71" s="31"/>
      <c r="Z71" s="31"/>
      <c r="AA71" s="31"/>
      <c r="AB71" s="31"/>
      <c r="AC71" s="31"/>
      <c r="AD71" s="31"/>
      <c r="AE71" s="31"/>
      <c r="AF71" s="31"/>
      <c r="AG71" s="31"/>
      <c r="AH71" s="31"/>
    </row>
    <row r="72" spans="1:34" ht="15.6">
      <c r="A72" s="22"/>
      <c r="B72" s="157"/>
      <c r="C72" s="157"/>
      <c r="D72" s="157"/>
      <c r="E72" s="22"/>
      <c r="F72" s="22"/>
      <c r="G72" s="22"/>
      <c r="H72" s="22"/>
      <c r="I72" s="22"/>
      <c r="J72" s="22"/>
      <c r="K72" s="22"/>
      <c r="L72" s="22"/>
      <c r="M72" s="22"/>
      <c r="N72" s="22"/>
      <c r="O72" s="22"/>
      <c r="P72" s="31"/>
      <c r="Q72" s="31"/>
      <c r="R72" s="31"/>
      <c r="S72" s="31"/>
      <c r="T72" s="31"/>
      <c r="U72" s="31"/>
      <c r="V72" s="31"/>
      <c r="W72" s="31"/>
      <c r="X72" s="31"/>
      <c r="Y72" s="31"/>
      <c r="Z72" s="31"/>
      <c r="AA72" s="31"/>
      <c r="AB72" s="31"/>
      <c r="AC72" s="31"/>
      <c r="AD72" s="31"/>
      <c r="AE72" s="31"/>
      <c r="AF72" s="31"/>
      <c r="AG72" s="31"/>
      <c r="AH72" s="31"/>
    </row>
    <row r="73" spans="1:34" ht="15.6">
      <c r="A73" s="22"/>
      <c r="B73" s="484" t="s">
        <v>98</v>
      </c>
      <c r="C73" s="257"/>
      <c r="D73" s="258"/>
      <c r="E73" s="22"/>
      <c r="F73" s="22"/>
      <c r="G73" s="22"/>
      <c r="H73" s="22"/>
      <c r="I73" s="22"/>
      <c r="J73" s="22"/>
      <c r="K73" s="22"/>
      <c r="L73" s="22"/>
      <c r="M73" s="22"/>
      <c r="N73" s="22"/>
      <c r="O73" s="22"/>
      <c r="P73" s="31"/>
      <c r="Q73" s="31"/>
      <c r="R73" s="31"/>
      <c r="S73" s="31"/>
      <c r="T73" s="31"/>
      <c r="U73" s="31"/>
      <c r="V73" s="31"/>
      <c r="W73" s="31"/>
      <c r="X73" s="31"/>
      <c r="Y73" s="31"/>
      <c r="Z73" s="31"/>
      <c r="AA73" s="31"/>
      <c r="AB73" s="31"/>
      <c r="AC73" s="31"/>
      <c r="AD73" s="31"/>
      <c r="AE73" s="31"/>
      <c r="AF73" s="31"/>
      <c r="AG73" s="31"/>
      <c r="AH73" s="31"/>
    </row>
    <row r="74" spans="1:34" ht="15.6">
      <c r="A74" s="22"/>
      <c r="B74" s="485" t="s">
        <v>99</v>
      </c>
      <c r="C74" s="259"/>
      <c r="D74" s="260"/>
      <c r="E74" s="22"/>
      <c r="F74" s="22"/>
      <c r="G74" s="22"/>
      <c r="H74" s="22"/>
      <c r="I74" s="22"/>
      <c r="J74" s="22"/>
      <c r="K74" s="22"/>
      <c r="L74" s="22"/>
      <c r="M74" s="22"/>
      <c r="N74" s="22"/>
      <c r="O74" s="22"/>
      <c r="P74" s="31"/>
      <c r="Q74" s="31"/>
      <c r="R74" s="31"/>
      <c r="S74" s="31"/>
      <c r="T74" s="31"/>
      <c r="U74" s="31"/>
      <c r="V74" s="31"/>
      <c r="W74" s="31"/>
      <c r="X74" s="31"/>
      <c r="Y74" s="31"/>
      <c r="Z74" s="31"/>
      <c r="AA74" s="31"/>
      <c r="AB74" s="31"/>
      <c r="AC74" s="31"/>
      <c r="AD74" s="31"/>
      <c r="AE74" s="31"/>
      <c r="AF74" s="31"/>
      <c r="AG74" s="31"/>
      <c r="AH74" s="31"/>
    </row>
    <row r="75" spans="1:34">
      <c r="A75" s="22"/>
      <c r="B75" s="22"/>
      <c r="C75" s="22"/>
      <c r="D75" s="22"/>
      <c r="E75" s="22"/>
      <c r="F75" s="22"/>
      <c r="G75" s="22"/>
      <c r="H75" s="22"/>
      <c r="I75" s="22"/>
      <c r="J75" s="22"/>
      <c r="K75" s="22"/>
      <c r="L75" s="22"/>
      <c r="M75" s="22"/>
      <c r="N75" s="22"/>
      <c r="O75" s="22"/>
      <c r="P75" s="31"/>
      <c r="Q75" s="31"/>
      <c r="R75" s="31"/>
      <c r="S75" s="31"/>
      <c r="T75" s="31"/>
      <c r="U75" s="31"/>
      <c r="V75" s="31"/>
      <c r="W75" s="31"/>
      <c r="X75" s="31"/>
      <c r="Y75" s="31"/>
      <c r="Z75" s="31"/>
      <c r="AA75" s="31"/>
      <c r="AB75" s="31"/>
      <c r="AC75" s="31"/>
      <c r="AD75" s="31"/>
      <c r="AE75" s="31"/>
      <c r="AF75" s="31"/>
      <c r="AG75" s="31"/>
      <c r="AH75" s="31"/>
    </row>
    <row r="76" spans="1:34">
      <c r="A76" s="22"/>
      <c r="B76" s="22"/>
      <c r="C76" s="22"/>
      <c r="D76" s="22"/>
      <c r="E76" s="22"/>
      <c r="F76" s="22"/>
      <c r="G76" s="22"/>
      <c r="H76" s="22"/>
      <c r="I76" s="22"/>
      <c r="J76" s="22"/>
      <c r="K76" s="22"/>
      <c r="L76" s="22"/>
      <c r="M76" s="22"/>
      <c r="N76" s="22"/>
      <c r="O76" s="22"/>
      <c r="P76" s="31"/>
      <c r="Q76" s="31"/>
      <c r="R76" s="31"/>
      <c r="S76" s="31"/>
      <c r="T76" s="31"/>
      <c r="U76" s="31"/>
      <c r="V76" s="31"/>
      <c r="W76" s="31"/>
      <c r="X76" s="31"/>
      <c r="Y76" s="31"/>
      <c r="Z76" s="31"/>
      <c r="AA76" s="31"/>
      <c r="AB76" s="31"/>
      <c r="AC76" s="31"/>
      <c r="AD76" s="31"/>
      <c r="AE76" s="31"/>
      <c r="AF76" s="31"/>
      <c r="AG76" s="31"/>
      <c r="AH76" s="31"/>
    </row>
    <row r="77" spans="1:34">
      <c r="A77" s="22"/>
      <c r="B77" s="22"/>
      <c r="C77" s="22"/>
      <c r="D77" s="22"/>
      <c r="E77" s="22"/>
      <c r="F77" s="22"/>
      <c r="G77" s="22"/>
      <c r="H77" s="22"/>
      <c r="I77" s="22"/>
      <c r="J77" s="22"/>
      <c r="K77" s="22"/>
      <c r="L77" s="22"/>
      <c r="M77" s="22"/>
      <c r="N77" s="22"/>
      <c r="O77" s="22"/>
      <c r="P77" s="31"/>
      <c r="Q77" s="31"/>
      <c r="R77" s="31"/>
      <c r="S77" s="31"/>
      <c r="T77" s="31"/>
      <c r="U77" s="31"/>
      <c r="V77" s="31"/>
      <c r="W77" s="31"/>
      <c r="X77" s="31"/>
      <c r="Y77" s="31"/>
      <c r="Z77" s="31"/>
      <c r="AA77" s="31"/>
      <c r="AB77" s="31"/>
      <c r="AC77" s="31"/>
      <c r="AD77" s="31"/>
      <c r="AE77" s="31"/>
      <c r="AF77" s="31"/>
      <c r="AG77" s="31"/>
      <c r="AH77" s="31"/>
    </row>
    <row r="78" spans="1:34">
      <c r="A78" s="22"/>
      <c r="B78" s="22"/>
      <c r="C78" s="22"/>
      <c r="D78" s="22"/>
      <c r="E78" s="22"/>
      <c r="F78" s="22"/>
      <c r="G78" s="22"/>
      <c r="H78" s="22"/>
      <c r="I78" s="22"/>
      <c r="J78" s="22"/>
      <c r="K78" s="22"/>
      <c r="L78" s="22"/>
      <c r="M78" s="22"/>
      <c r="N78" s="22"/>
      <c r="O78" s="22"/>
      <c r="P78" s="31"/>
      <c r="Q78" s="31"/>
      <c r="R78" s="31"/>
      <c r="S78" s="31"/>
      <c r="T78" s="31"/>
      <c r="U78" s="31"/>
      <c r="V78" s="31"/>
      <c r="W78" s="31"/>
      <c r="X78" s="31"/>
      <c r="Y78" s="31"/>
      <c r="Z78" s="31"/>
      <c r="AA78" s="31"/>
      <c r="AB78" s="31"/>
      <c r="AC78" s="31"/>
      <c r="AD78" s="31"/>
      <c r="AE78" s="31"/>
      <c r="AF78" s="31"/>
      <c r="AG78" s="31"/>
      <c r="AH78" s="31"/>
    </row>
    <row r="79" spans="1:34">
      <c r="A79" s="22"/>
      <c r="B79" s="22"/>
      <c r="C79" s="22"/>
      <c r="D79" s="22"/>
      <c r="E79" s="22"/>
      <c r="F79" s="22"/>
      <c r="G79" s="22"/>
      <c r="H79" s="22"/>
      <c r="I79" s="22"/>
      <c r="J79" s="22"/>
      <c r="K79" s="22"/>
      <c r="L79" s="22"/>
      <c r="M79" s="22"/>
      <c r="N79" s="22"/>
      <c r="O79" s="22"/>
      <c r="P79" s="31"/>
      <c r="Q79" s="31"/>
      <c r="R79" s="31"/>
      <c r="S79" s="31"/>
      <c r="T79" s="31"/>
      <c r="U79" s="31"/>
      <c r="V79" s="31"/>
      <c r="W79" s="31"/>
      <c r="X79" s="31"/>
      <c r="Y79" s="31"/>
      <c r="Z79" s="31"/>
      <c r="AA79" s="31"/>
      <c r="AB79" s="31"/>
      <c r="AC79" s="31"/>
      <c r="AD79" s="31"/>
      <c r="AE79" s="31"/>
      <c r="AF79" s="31"/>
      <c r="AG79" s="31"/>
      <c r="AH79" s="31"/>
    </row>
    <row r="80" spans="1:34">
      <c r="A80" s="22"/>
      <c r="B80" s="22"/>
      <c r="C80" s="22"/>
      <c r="D80" s="22"/>
      <c r="E80" s="22"/>
      <c r="F80" s="22"/>
      <c r="G80" s="22"/>
      <c r="H80" s="22"/>
      <c r="I80" s="22"/>
      <c r="J80" s="22"/>
      <c r="K80" s="22"/>
      <c r="L80" s="22"/>
      <c r="M80" s="22"/>
      <c r="N80" s="22"/>
      <c r="O80" s="22"/>
      <c r="P80" s="31"/>
      <c r="Q80" s="31"/>
      <c r="R80" s="31"/>
      <c r="S80" s="31"/>
      <c r="T80" s="31"/>
      <c r="U80" s="31"/>
      <c r="V80" s="31"/>
      <c r="W80" s="31"/>
      <c r="X80" s="31"/>
      <c r="Y80" s="31"/>
      <c r="Z80" s="31"/>
      <c r="AA80" s="31"/>
      <c r="AB80" s="31"/>
      <c r="AC80" s="31"/>
      <c r="AD80" s="31"/>
      <c r="AE80" s="31"/>
      <c r="AF80" s="31"/>
      <c r="AG80" s="31"/>
      <c r="AH80" s="31"/>
    </row>
    <row r="81" spans="1:34">
      <c r="A81" s="22"/>
      <c r="B81" s="22"/>
      <c r="C81" s="22"/>
      <c r="D81" s="22"/>
      <c r="E81" s="22"/>
      <c r="F81" s="22"/>
      <c r="G81" s="22"/>
      <c r="H81" s="22"/>
      <c r="I81" s="22"/>
      <c r="J81" s="22"/>
      <c r="K81" s="22"/>
      <c r="L81" s="22"/>
      <c r="M81" s="22"/>
      <c r="N81" s="22"/>
      <c r="O81" s="22"/>
      <c r="P81" s="31"/>
      <c r="Q81" s="31"/>
      <c r="R81" s="31"/>
      <c r="S81" s="31"/>
      <c r="T81" s="31"/>
      <c r="U81" s="31"/>
      <c r="V81" s="31"/>
      <c r="W81" s="31"/>
      <c r="X81" s="31"/>
      <c r="Y81" s="31"/>
      <c r="Z81" s="31"/>
      <c r="AA81" s="31"/>
      <c r="AB81" s="31"/>
      <c r="AC81" s="31"/>
      <c r="AD81" s="31"/>
      <c r="AE81" s="31"/>
      <c r="AF81" s="31"/>
      <c r="AG81" s="31"/>
      <c r="AH81" s="31"/>
    </row>
    <row r="82" spans="1:34">
      <c r="A82" s="22"/>
      <c r="B82" s="22"/>
      <c r="C82" s="22"/>
      <c r="D82" s="22"/>
      <c r="E82" s="22"/>
      <c r="F82" s="22"/>
      <c r="G82" s="22"/>
      <c r="H82" s="22"/>
      <c r="I82" s="22"/>
      <c r="J82" s="22"/>
      <c r="K82" s="22"/>
      <c r="L82" s="22"/>
      <c r="M82" s="22"/>
      <c r="N82" s="22"/>
      <c r="O82" s="22"/>
      <c r="P82" s="31"/>
      <c r="Q82" s="31"/>
      <c r="R82" s="31"/>
      <c r="S82" s="31"/>
      <c r="T82" s="31"/>
      <c r="U82" s="31"/>
      <c r="V82" s="31"/>
      <c r="W82" s="31"/>
      <c r="X82" s="31"/>
      <c r="Y82" s="31"/>
      <c r="Z82" s="31"/>
      <c r="AA82" s="31"/>
      <c r="AB82" s="31"/>
      <c r="AC82" s="31"/>
      <c r="AD82" s="31"/>
      <c r="AE82" s="31"/>
      <c r="AF82" s="31"/>
      <c r="AG82" s="31"/>
      <c r="AH82" s="31"/>
    </row>
    <row r="83" spans="1:34">
      <c r="A83" s="22"/>
      <c r="B83" s="22"/>
      <c r="C83" s="22"/>
      <c r="D83" s="22"/>
      <c r="E83" s="22"/>
      <c r="F83" s="22"/>
      <c r="G83" s="22"/>
      <c r="H83" s="22"/>
      <c r="I83" s="22"/>
      <c r="J83" s="22"/>
      <c r="K83" s="22"/>
      <c r="L83" s="22"/>
      <c r="M83" s="22"/>
      <c r="N83" s="22"/>
      <c r="O83" s="22"/>
      <c r="P83" s="31"/>
      <c r="Q83" s="31"/>
      <c r="R83" s="31"/>
      <c r="S83" s="31"/>
      <c r="T83" s="31"/>
      <c r="U83" s="31"/>
      <c r="V83" s="31"/>
      <c r="W83" s="31"/>
      <c r="X83" s="31"/>
      <c r="Y83" s="31"/>
      <c r="Z83" s="31"/>
      <c r="AA83" s="31"/>
      <c r="AB83" s="31"/>
      <c r="AC83" s="31"/>
      <c r="AD83" s="31"/>
      <c r="AE83" s="31"/>
      <c r="AF83" s="31"/>
      <c r="AG83" s="31"/>
      <c r="AH83" s="31"/>
    </row>
    <row r="84" spans="1:34">
      <c r="A84" s="22"/>
      <c r="B84" s="22"/>
      <c r="C84" s="22"/>
      <c r="D84" s="22"/>
      <c r="E84" s="22"/>
      <c r="F84" s="22"/>
      <c r="G84" s="22"/>
      <c r="H84" s="22"/>
      <c r="I84" s="22"/>
      <c r="J84" s="22"/>
      <c r="K84" s="22"/>
      <c r="L84" s="22"/>
      <c r="M84" s="22"/>
      <c r="N84" s="22"/>
      <c r="O84" s="22"/>
      <c r="P84" s="31"/>
      <c r="Q84" s="31"/>
      <c r="R84" s="31"/>
      <c r="S84" s="31"/>
      <c r="T84" s="31"/>
      <c r="U84" s="31"/>
      <c r="V84" s="31"/>
      <c r="W84" s="31"/>
      <c r="X84" s="31"/>
      <c r="Y84" s="31"/>
      <c r="Z84" s="31"/>
      <c r="AA84" s="31"/>
      <c r="AB84" s="31"/>
      <c r="AC84" s="31"/>
      <c r="AD84" s="31"/>
      <c r="AE84" s="31"/>
      <c r="AF84" s="31"/>
      <c r="AG84" s="31"/>
      <c r="AH84" s="31"/>
    </row>
    <row r="85" spans="1:34">
      <c r="A85" s="22"/>
      <c r="B85" s="22"/>
      <c r="C85" s="22"/>
      <c r="D85" s="22"/>
      <c r="E85" s="22"/>
      <c r="F85" s="22"/>
      <c r="G85" s="22"/>
      <c r="H85" s="22"/>
      <c r="I85" s="22"/>
      <c r="J85" s="22"/>
      <c r="K85" s="22"/>
      <c r="L85" s="22"/>
      <c r="M85" s="22"/>
      <c r="N85" s="22"/>
      <c r="O85" s="22"/>
      <c r="P85" s="31"/>
      <c r="Q85" s="31"/>
      <c r="R85" s="31"/>
      <c r="S85" s="31"/>
      <c r="T85" s="31"/>
      <c r="U85" s="31"/>
      <c r="V85" s="31"/>
      <c r="W85" s="31"/>
      <c r="X85" s="31"/>
      <c r="Y85" s="31"/>
      <c r="Z85" s="31"/>
      <c r="AA85" s="31"/>
      <c r="AB85" s="31"/>
      <c r="AC85" s="31"/>
      <c r="AD85" s="31"/>
      <c r="AE85" s="31"/>
      <c r="AF85" s="31"/>
      <c r="AG85" s="31"/>
      <c r="AH85" s="31"/>
    </row>
    <row r="86" spans="1:34">
      <c r="A86" s="22"/>
      <c r="B86" s="22"/>
      <c r="C86" s="22"/>
      <c r="D86" s="22"/>
      <c r="E86" s="22"/>
      <c r="F86" s="22"/>
      <c r="G86" s="22"/>
      <c r="H86" s="22"/>
      <c r="I86" s="22"/>
      <c r="J86" s="22"/>
      <c r="K86" s="22"/>
      <c r="L86" s="22"/>
      <c r="M86" s="22"/>
      <c r="N86" s="22"/>
      <c r="O86" s="22"/>
      <c r="P86" s="31"/>
      <c r="Q86" s="31"/>
      <c r="R86" s="31"/>
      <c r="S86" s="31"/>
      <c r="T86" s="31"/>
      <c r="U86" s="31"/>
      <c r="V86" s="31"/>
      <c r="W86" s="31"/>
      <c r="X86" s="31"/>
      <c r="Y86" s="31"/>
      <c r="Z86" s="31"/>
      <c r="AA86" s="31"/>
      <c r="AB86" s="31"/>
      <c r="AC86" s="31"/>
      <c r="AD86" s="31"/>
      <c r="AE86" s="31"/>
      <c r="AF86" s="31"/>
      <c r="AG86" s="31"/>
      <c r="AH86" s="31"/>
    </row>
    <row r="87" spans="1:34">
      <c r="A87" s="22"/>
      <c r="B87" s="22"/>
      <c r="C87" s="22"/>
      <c r="D87" s="22"/>
      <c r="E87" s="22"/>
      <c r="F87" s="22"/>
      <c r="G87" s="22"/>
      <c r="H87" s="22"/>
      <c r="I87" s="22"/>
      <c r="J87" s="22"/>
      <c r="K87" s="22"/>
      <c r="L87" s="22"/>
      <c r="M87" s="22"/>
      <c r="N87" s="22"/>
      <c r="O87" s="22"/>
      <c r="P87" s="31"/>
      <c r="Q87" s="31"/>
      <c r="R87" s="31"/>
      <c r="S87" s="31"/>
      <c r="T87" s="31"/>
      <c r="U87" s="31"/>
      <c r="V87" s="31"/>
      <c r="W87" s="31"/>
      <c r="X87" s="31"/>
      <c r="Y87" s="31"/>
      <c r="Z87" s="31"/>
      <c r="AA87" s="31"/>
      <c r="AB87" s="31"/>
      <c r="AC87" s="31"/>
      <c r="AD87" s="31"/>
      <c r="AE87" s="31"/>
      <c r="AF87" s="31"/>
      <c r="AG87" s="31"/>
      <c r="AH87" s="31"/>
    </row>
    <row r="88" spans="1:34">
      <c r="A88" s="22"/>
      <c r="B88" s="22"/>
      <c r="C88" s="22"/>
      <c r="D88" s="22"/>
      <c r="E88" s="22"/>
      <c r="F88" s="22"/>
      <c r="G88" s="22"/>
      <c r="H88" s="22"/>
      <c r="I88" s="22"/>
      <c r="J88" s="22"/>
      <c r="K88" s="22"/>
      <c r="L88" s="22"/>
      <c r="M88" s="22"/>
      <c r="N88" s="22"/>
      <c r="O88" s="22"/>
      <c r="P88" s="31"/>
      <c r="Q88" s="31"/>
      <c r="R88" s="31"/>
      <c r="S88" s="31"/>
      <c r="T88" s="31"/>
      <c r="U88" s="31"/>
      <c r="V88" s="31"/>
      <c r="W88" s="31"/>
      <c r="X88" s="31"/>
      <c r="Y88" s="31"/>
      <c r="Z88" s="31"/>
      <c r="AA88" s="31"/>
      <c r="AB88" s="31"/>
      <c r="AC88" s="31"/>
      <c r="AD88" s="31"/>
      <c r="AE88" s="31"/>
      <c r="AF88" s="31"/>
      <c r="AG88" s="31"/>
      <c r="AH88" s="31"/>
    </row>
    <row r="89" spans="1:34">
      <c r="A89" s="22"/>
      <c r="B89" s="22"/>
      <c r="C89" s="22"/>
      <c r="D89" s="22"/>
      <c r="E89" s="22"/>
      <c r="F89" s="22"/>
      <c r="G89" s="22"/>
      <c r="H89" s="22"/>
      <c r="I89" s="22"/>
      <c r="J89" s="22"/>
      <c r="K89" s="22"/>
      <c r="L89" s="22"/>
      <c r="M89" s="22"/>
      <c r="N89" s="22"/>
      <c r="O89" s="22"/>
      <c r="P89" s="31"/>
      <c r="Q89" s="31"/>
      <c r="R89" s="31"/>
      <c r="S89" s="31"/>
      <c r="T89" s="31"/>
      <c r="U89" s="31"/>
      <c r="V89" s="31"/>
      <c r="W89" s="31"/>
      <c r="X89" s="31"/>
      <c r="Y89" s="31"/>
      <c r="Z89" s="31"/>
      <c r="AA89" s="31"/>
      <c r="AB89" s="31"/>
      <c r="AC89" s="31"/>
      <c r="AD89" s="31"/>
      <c r="AE89" s="31"/>
      <c r="AF89" s="31"/>
      <c r="AG89" s="31"/>
      <c r="AH89" s="31"/>
    </row>
    <row r="90" spans="1:34">
      <c r="A90" s="22"/>
      <c r="B90" s="22"/>
      <c r="C90" s="22"/>
      <c r="D90" s="22"/>
      <c r="E90" s="22"/>
      <c r="F90" s="22"/>
      <c r="G90" s="22"/>
      <c r="H90" s="22"/>
      <c r="I90" s="22"/>
      <c r="J90" s="22"/>
      <c r="K90" s="22"/>
      <c r="L90" s="22"/>
      <c r="M90" s="22"/>
      <c r="N90" s="22"/>
      <c r="O90" s="22"/>
      <c r="P90" s="31"/>
      <c r="Q90" s="31"/>
      <c r="R90" s="31"/>
      <c r="S90" s="31"/>
      <c r="T90" s="31"/>
      <c r="U90" s="31"/>
      <c r="V90" s="31"/>
      <c r="W90" s="31"/>
      <c r="X90" s="31"/>
      <c r="Y90" s="31"/>
      <c r="Z90" s="31"/>
      <c r="AA90" s="31"/>
      <c r="AB90" s="31"/>
      <c r="AC90" s="31"/>
      <c r="AD90" s="31"/>
      <c r="AE90" s="31"/>
      <c r="AF90" s="31"/>
      <c r="AG90" s="31"/>
      <c r="AH90" s="31"/>
    </row>
    <row r="91" spans="1:34">
      <c r="A91" s="22"/>
      <c r="B91" s="22"/>
      <c r="C91" s="22"/>
      <c r="D91" s="22"/>
      <c r="E91" s="22"/>
      <c r="F91" s="22"/>
      <c r="G91" s="22"/>
      <c r="H91" s="22"/>
      <c r="I91" s="22"/>
      <c r="J91" s="22"/>
      <c r="K91" s="22"/>
      <c r="L91" s="22"/>
      <c r="M91" s="22"/>
      <c r="N91" s="22"/>
      <c r="O91" s="22"/>
      <c r="P91" s="31"/>
      <c r="Q91" s="31"/>
      <c r="R91" s="31"/>
      <c r="S91" s="31"/>
      <c r="T91" s="31"/>
      <c r="U91" s="31"/>
      <c r="V91" s="31"/>
      <c r="W91" s="31"/>
      <c r="X91" s="31"/>
      <c r="Y91" s="31"/>
      <c r="Z91" s="31"/>
      <c r="AA91" s="31"/>
      <c r="AB91" s="31"/>
      <c r="AC91" s="31"/>
      <c r="AD91" s="31"/>
      <c r="AE91" s="31"/>
      <c r="AF91" s="31"/>
      <c r="AG91" s="31"/>
      <c r="AH91" s="31"/>
    </row>
    <row r="92" spans="1:34">
      <c r="A92" s="22"/>
      <c r="B92" s="22"/>
      <c r="C92" s="22"/>
      <c r="D92" s="22"/>
      <c r="E92" s="22"/>
      <c r="F92" s="22"/>
      <c r="G92" s="22"/>
      <c r="H92" s="22"/>
      <c r="I92" s="22"/>
      <c r="J92" s="22"/>
      <c r="K92" s="22"/>
      <c r="L92" s="22"/>
      <c r="M92" s="22"/>
      <c r="N92" s="22"/>
      <c r="O92" s="22"/>
      <c r="P92" s="31"/>
      <c r="Q92" s="31"/>
      <c r="R92" s="31"/>
      <c r="S92" s="31"/>
      <c r="T92" s="31"/>
      <c r="U92" s="31"/>
      <c r="V92" s="31"/>
      <c r="W92" s="31"/>
      <c r="X92" s="31"/>
      <c r="Y92" s="31"/>
      <c r="Z92" s="31"/>
      <c r="AA92" s="31"/>
      <c r="AB92" s="31"/>
      <c r="AC92" s="31"/>
      <c r="AD92" s="31"/>
      <c r="AE92" s="31"/>
      <c r="AF92" s="31"/>
      <c r="AG92" s="31"/>
      <c r="AH92" s="31"/>
    </row>
    <row r="93" spans="1:34">
      <c r="A93" s="22"/>
      <c r="B93" s="22"/>
      <c r="C93" s="22"/>
      <c r="D93" s="22"/>
      <c r="E93" s="22"/>
      <c r="F93" s="22"/>
      <c r="G93" s="22"/>
      <c r="H93" s="22"/>
      <c r="I93" s="22"/>
      <c r="J93" s="22"/>
      <c r="K93" s="22"/>
      <c r="L93" s="22"/>
      <c r="M93" s="22"/>
      <c r="N93" s="22"/>
      <c r="O93" s="22"/>
      <c r="P93" s="31"/>
      <c r="Q93" s="31"/>
      <c r="R93" s="31"/>
      <c r="S93" s="31"/>
      <c r="T93" s="31"/>
      <c r="U93" s="31"/>
      <c r="V93" s="31"/>
      <c r="W93" s="31"/>
      <c r="X93" s="31"/>
      <c r="Y93" s="31"/>
      <c r="Z93" s="31"/>
      <c r="AA93" s="31"/>
      <c r="AB93" s="31"/>
      <c r="AC93" s="31"/>
      <c r="AD93" s="31"/>
      <c r="AE93" s="31"/>
      <c r="AF93" s="31"/>
      <c r="AG93" s="31"/>
      <c r="AH93" s="31"/>
    </row>
    <row r="94" spans="1:34">
      <c r="A94" s="22"/>
      <c r="B94" s="22"/>
      <c r="C94" s="22"/>
      <c r="D94" s="22"/>
      <c r="E94" s="22"/>
      <c r="F94" s="22"/>
      <c r="G94" s="22"/>
      <c r="H94" s="22"/>
      <c r="I94" s="22"/>
      <c r="J94" s="22"/>
      <c r="K94" s="22"/>
      <c r="L94" s="22"/>
      <c r="M94" s="22"/>
      <c r="N94" s="22"/>
      <c r="O94" s="22"/>
      <c r="P94" s="31"/>
      <c r="Q94" s="31"/>
      <c r="R94" s="31"/>
      <c r="S94" s="31"/>
      <c r="T94" s="31"/>
      <c r="U94" s="31"/>
      <c r="V94" s="31"/>
      <c r="W94" s="31"/>
      <c r="X94" s="31"/>
      <c r="Y94" s="31"/>
      <c r="Z94" s="31"/>
      <c r="AA94" s="31"/>
      <c r="AB94" s="31"/>
      <c r="AC94" s="31"/>
      <c r="AD94" s="31"/>
      <c r="AE94" s="31"/>
      <c r="AF94" s="31"/>
      <c r="AG94" s="31"/>
      <c r="AH94" s="31"/>
    </row>
    <row r="95" spans="1:34">
      <c r="A95" s="22"/>
      <c r="B95" s="22"/>
      <c r="C95" s="22"/>
      <c r="D95" s="22"/>
      <c r="E95" s="22"/>
      <c r="F95" s="22"/>
      <c r="G95" s="22"/>
      <c r="H95" s="22"/>
      <c r="I95" s="22"/>
      <c r="J95" s="22"/>
      <c r="K95" s="22"/>
      <c r="L95" s="22"/>
      <c r="M95" s="22"/>
      <c r="N95" s="22"/>
      <c r="O95" s="22"/>
      <c r="P95" s="31"/>
      <c r="Q95" s="31"/>
      <c r="R95" s="31"/>
      <c r="S95" s="31"/>
      <c r="T95" s="31"/>
      <c r="U95" s="31"/>
      <c r="V95" s="31"/>
      <c r="W95" s="31"/>
      <c r="X95" s="31"/>
      <c r="Y95" s="31"/>
      <c r="Z95" s="31"/>
      <c r="AA95" s="31"/>
      <c r="AB95" s="31"/>
      <c r="AC95" s="31"/>
      <c r="AD95" s="31"/>
      <c r="AE95" s="31"/>
      <c r="AF95" s="31"/>
      <c r="AG95" s="31"/>
      <c r="AH95" s="31"/>
    </row>
    <row r="96" spans="1:34">
      <c r="A96" s="22"/>
      <c r="B96" s="22"/>
      <c r="C96" s="22"/>
      <c r="D96" s="22"/>
      <c r="E96" s="22"/>
      <c r="F96" s="22"/>
      <c r="G96" s="22"/>
      <c r="H96" s="22"/>
      <c r="I96" s="22"/>
      <c r="J96" s="22"/>
      <c r="K96" s="22"/>
      <c r="L96" s="22"/>
      <c r="M96" s="22"/>
      <c r="N96" s="22"/>
      <c r="O96" s="22"/>
      <c r="P96" s="31"/>
      <c r="Q96" s="31"/>
      <c r="R96" s="31"/>
      <c r="S96" s="31"/>
      <c r="T96" s="31"/>
      <c r="U96" s="31"/>
      <c r="V96" s="31"/>
      <c r="W96" s="31"/>
      <c r="X96" s="31"/>
      <c r="Y96" s="31"/>
      <c r="Z96" s="31"/>
      <c r="AA96" s="31"/>
      <c r="AB96" s="31"/>
      <c r="AC96" s="31"/>
      <c r="AD96" s="31"/>
      <c r="AE96" s="31"/>
      <c r="AF96" s="31"/>
      <c r="AG96" s="31"/>
      <c r="AH96" s="31"/>
    </row>
    <row r="97" spans="1:34">
      <c r="A97" s="22"/>
      <c r="B97" s="22"/>
      <c r="C97" s="22"/>
      <c r="D97" s="22"/>
      <c r="E97" s="22"/>
      <c r="F97" s="22"/>
      <c r="G97" s="22"/>
      <c r="H97" s="22"/>
      <c r="I97" s="22"/>
      <c r="J97" s="22"/>
      <c r="K97" s="22"/>
      <c r="L97" s="22"/>
      <c r="M97" s="22"/>
      <c r="N97" s="22"/>
      <c r="O97" s="22"/>
      <c r="P97" s="31"/>
      <c r="Q97" s="31"/>
      <c r="R97" s="31"/>
      <c r="S97" s="31"/>
      <c r="T97" s="31"/>
      <c r="U97" s="31"/>
      <c r="V97" s="31"/>
      <c r="W97" s="31"/>
      <c r="X97" s="31"/>
      <c r="Y97" s="31"/>
      <c r="Z97" s="31"/>
      <c r="AA97" s="31"/>
      <c r="AB97" s="31"/>
      <c r="AC97" s="31"/>
      <c r="AD97" s="31"/>
      <c r="AE97" s="31"/>
      <c r="AF97" s="31"/>
      <c r="AG97" s="31"/>
      <c r="AH97" s="31"/>
    </row>
    <row r="98" spans="1:34">
      <c r="A98" s="22"/>
      <c r="B98" s="22"/>
      <c r="C98" s="22"/>
      <c r="D98" s="22"/>
      <c r="E98" s="22"/>
      <c r="F98" s="22"/>
      <c r="G98" s="22"/>
      <c r="H98" s="22"/>
      <c r="I98" s="22"/>
      <c r="J98" s="22"/>
      <c r="K98" s="22"/>
      <c r="L98" s="22"/>
      <c r="M98" s="22"/>
      <c r="N98" s="22"/>
      <c r="O98" s="22"/>
      <c r="P98" s="31"/>
      <c r="Q98" s="31"/>
      <c r="R98" s="31"/>
      <c r="S98" s="31"/>
      <c r="T98" s="31"/>
      <c r="U98" s="31"/>
      <c r="V98" s="31"/>
      <c r="W98" s="31"/>
      <c r="X98" s="31"/>
      <c r="Y98" s="31"/>
      <c r="Z98" s="31"/>
      <c r="AA98" s="31"/>
      <c r="AB98" s="31"/>
      <c r="AC98" s="31"/>
      <c r="AD98" s="31"/>
      <c r="AE98" s="31"/>
      <c r="AF98" s="31"/>
      <c r="AG98" s="31"/>
      <c r="AH98" s="31"/>
    </row>
    <row r="99" spans="1:34">
      <c r="A99" s="22"/>
      <c r="B99" s="22"/>
      <c r="C99" s="22"/>
      <c r="D99" s="22"/>
      <c r="E99" s="22"/>
      <c r="F99" s="22"/>
      <c r="G99" s="22"/>
      <c r="H99" s="22"/>
      <c r="I99" s="22"/>
      <c r="J99" s="22"/>
      <c r="K99" s="22"/>
      <c r="L99" s="22"/>
      <c r="M99" s="22"/>
      <c r="N99" s="22"/>
      <c r="O99" s="22"/>
      <c r="P99" s="31"/>
      <c r="Q99" s="31"/>
      <c r="R99" s="31"/>
      <c r="S99" s="31"/>
      <c r="T99" s="31"/>
      <c r="U99" s="31"/>
      <c r="V99" s="31"/>
      <c r="W99" s="31"/>
      <c r="X99" s="31"/>
      <c r="Y99" s="31"/>
      <c r="Z99" s="31"/>
      <c r="AA99" s="31"/>
      <c r="AB99" s="31"/>
      <c r="AC99" s="31"/>
      <c r="AD99" s="31"/>
      <c r="AE99" s="31"/>
      <c r="AF99" s="31"/>
      <c r="AG99" s="31"/>
      <c r="AH99" s="31"/>
    </row>
    <row r="100" spans="1:34">
      <c r="A100" s="22"/>
      <c r="B100" s="22"/>
      <c r="C100" s="22"/>
      <c r="D100" s="22"/>
      <c r="E100" s="22"/>
      <c r="F100" s="22"/>
      <c r="G100" s="22"/>
      <c r="H100" s="22"/>
      <c r="I100" s="22"/>
      <c r="J100" s="22"/>
      <c r="K100" s="22"/>
      <c r="L100" s="22"/>
      <c r="M100" s="22"/>
      <c r="N100" s="22"/>
      <c r="O100" s="22"/>
      <c r="P100" s="31"/>
      <c r="Q100" s="31"/>
      <c r="R100" s="31"/>
      <c r="S100" s="31"/>
      <c r="T100" s="31"/>
      <c r="U100" s="31"/>
      <c r="V100" s="31"/>
      <c r="W100" s="31"/>
      <c r="X100" s="31"/>
      <c r="Y100" s="31"/>
      <c r="Z100" s="31"/>
      <c r="AA100" s="31"/>
      <c r="AB100" s="31"/>
      <c r="AC100" s="31"/>
      <c r="AD100" s="31"/>
      <c r="AE100" s="31"/>
      <c r="AF100" s="31"/>
      <c r="AG100" s="31"/>
      <c r="AH100" s="31"/>
    </row>
    <row r="101" spans="1:34">
      <c r="A101" s="22"/>
      <c r="B101" s="22"/>
      <c r="C101" s="22"/>
      <c r="D101" s="22"/>
      <c r="E101" s="22"/>
      <c r="F101" s="22"/>
      <c r="G101" s="22"/>
      <c r="H101" s="22"/>
      <c r="I101" s="22"/>
      <c r="J101" s="22"/>
      <c r="K101" s="22"/>
      <c r="L101" s="22"/>
      <c r="M101" s="22"/>
      <c r="N101" s="22"/>
      <c r="O101" s="22"/>
      <c r="P101" s="31"/>
      <c r="Q101" s="31"/>
      <c r="R101" s="31"/>
      <c r="S101" s="31"/>
      <c r="T101" s="31"/>
      <c r="U101" s="31"/>
      <c r="V101" s="31"/>
      <c r="W101" s="31"/>
      <c r="X101" s="31"/>
      <c r="Y101" s="31"/>
      <c r="Z101" s="31"/>
      <c r="AA101" s="31"/>
      <c r="AB101" s="31"/>
      <c r="AC101" s="31"/>
      <c r="AD101" s="31"/>
      <c r="AE101" s="31"/>
      <c r="AF101" s="31"/>
      <c r="AG101" s="31"/>
      <c r="AH101" s="31"/>
    </row>
    <row r="102" spans="1:34">
      <c r="A102" s="22"/>
      <c r="B102" s="22"/>
      <c r="C102" s="22"/>
      <c r="D102" s="22"/>
      <c r="E102" s="22"/>
      <c r="F102" s="22"/>
      <c r="G102" s="22"/>
      <c r="H102" s="22"/>
      <c r="I102" s="22"/>
      <c r="J102" s="22"/>
      <c r="K102" s="22"/>
      <c r="L102" s="22"/>
      <c r="M102" s="22"/>
      <c r="N102" s="22"/>
      <c r="O102" s="22"/>
      <c r="P102" s="31"/>
      <c r="Q102" s="31"/>
      <c r="R102" s="31"/>
      <c r="S102" s="31"/>
      <c r="T102" s="31"/>
      <c r="U102" s="31"/>
      <c r="V102" s="31"/>
      <c r="W102" s="31"/>
      <c r="X102" s="31"/>
      <c r="Y102" s="31"/>
      <c r="Z102" s="31"/>
      <c r="AA102" s="31"/>
      <c r="AB102" s="31"/>
      <c r="AC102" s="31"/>
      <c r="AD102" s="31"/>
      <c r="AE102" s="31"/>
      <c r="AF102" s="31"/>
      <c r="AG102" s="31"/>
      <c r="AH102" s="31"/>
    </row>
    <row r="103" spans="1:34">
      <c r="A103" s="22"/>
      <c r="B103" s="22"/>
      <c r="C103" s="22"/>
      <c r="D103" s="22"/>
      <c r="E103" s="22"/>
      <c r="F103" s="22"/>
      <c r="G103" s="22"/>
      <c r="H103" s="22"/>
      <c r="I103" s="22"/>
      <c r="J103" s="22"/>
      <c r="K103" s="22"/>
      <c r="L103" s="22"/>
      <c r="M103" s="22"/>
      <c r="N103" s="22"/>
      <c r="O103" s="22"/>
      <c r="P103" s="31"/>
      <c r="Q103" s="31"/>
      <c r="R103" s="31"/>
      <c r="S103" s="31"/>
      <c r="T103" s="31"/>
      <c r="U103" s="31"/>
      <c r="V103" s="31"/>
      <c r="W103" s="31"/>
      <c r="X103" s="31"/>
      <c r="Y103" s="31"/>
      <c r="Z103" s="31"/>
      <c r="AA103" s="31"/>
      <c r="AB103" s="31"/>
      <c r="AC103" s="31"/>
      <c r="AD103" s="31"/>
      <c r="AE103" s="31"/>
      <c r="AF103" s="31"/>
      <c r="AG103" s="31"/>
      <c r="AH103" s="31"/>
    </row>
    <row r="104" spans="1:34">
      <c r="A104" s="22"/>
      <c r="B104" s="22"/>
      <c r="C104" s="22"/>
      <c r="D104" s="22"/>
      <c r="E104" s="22"/>
      <c r="F104" s="22"/>
      <c r="G104" s="22"/>
      <c r="H104" s="22"/>
      <c r="I104" s="22"/>
      <c r="J104" s="22"/>
      <c r="K104" s="22"/>
      <c r="L104" s="22"/>
      <c r="M104" s="22"/>
      <c r="N104" s="22"/>
      <c r="O104" s="22"/>
      <c r="P104" s="31"/>
      <c r="Q104" s="31"/>
      <c r="R104" s="31"/>
      <c r="S104" s="31"/>
      <c r="T104" s="31"/>
      <c r="U104" s="31"/>
      <c r="V104" s="31"/>
      <c r="W104" s="31"/>
      <c r="X104" s="31"/>
      <c r="Y104" s="31"/>
      <c r="Z104" s="31"/>
      <c r="AA104" s="31"/>
      <c r="AB104" s="31"/>
      <c r="AC104" s="31"/>
      <c r="AD104" s="31"/>
      <c r="AE104" s="31"/>
      <c r="AF104" s="31"/>
      <c r="AG104" s="31"/>
      <c r="AH104" s="31"/>
    </row>
    <row r="105" spans="1:34" ht="15.6">
      <c r="A105" s="22"/>
      <c r="B105" s="484" t="s">
        <v>100</v>
      </c>
      <c r="C105" s="254"/>
      <c r="D105" s="255"/>
      <c r="E105" s="22"/>
      <c r="F105" s="22"/>
      <c r="G105" s="22"/>
      <c r="H105" s="22"/>
      <c r="I105" s="22"/>
      <c r="J105" s="22"/>
      <c r="K105" s="22"/>
      <c r="L105" s="22"/>
      <c r="M105" s="22"/>
      <c r="N105" s="22"/>
      <c r="O105" s="22"/>
      <c r="P105" s="31"/>
      <c r="Q105" s="31"/>
      <c r="R105" s="31"/>
      <c r="S105" s="31"/>
      <c r="T105" s="31"/>
      <c r="U105" s="31"/>
      <c r="V105" s="31"/>
      <c r="W105" s="31"/>
      <c r="X105" s="31"/>
      <c r="Y105" s="31"/>
      <c r="Z105" s="31"/>
      <c r="AA105" s="31"/>
      <c r="AB105" s="31"/>
      <c r="AC105" s="31"/>
      <c r="AD105" s="31"/>
      <c r="AE105" s="31"/>
      <c r="AF105" s="31"/>
      <c r="AG105" s="31"/>
      <c r="AH105" s="31"/>
    </row>
    <row r="106" spans="1:34" ht="15.6">
      <c r="A106" s="22"/>
      <c r="B106" s="493" t="s">
        <v>101</v>
      </c>
      <c r="C106" s="251"/>
      <c r="D106" s="252"/>
      <c r="E106" s="22"/>
      <c r="F106" s="22"/>
      <c r="G106" s="22"/>
      <c r="H106" s="22"/>
      <c r="I106" s="22"/>
      <c r="J106" s="22"/>
      <c r="K106" s="22"/>
      <c r="L106" s="22"/>
      <c r="M106" s="22"/>
      <c r="N106" s="22"/>
      <c r="O106" s="22"/>
      <c r="P106" s="31"/>
      <c r="Q106" s="31"/>
      <c r="R106" s="31"/>
      <c r="S106" s="31"/>
      <c r="T106" s="31"/>
      <c r="U106" s="31"/>
      <c r="V106" s="31"/>
      <c r="W106" s="31"/>
      <c r="X106" s="31"/>
      <c r="Y106" s="31"/>
      <c r="Z106" s="31"/>
      <c r="AA106" s="31"/>
      <c r="AB106" s="31"/>
      <c r="AC106" s="31"/>
      <c r="AD106" s="31"/>
      <c r="AE106" s="31"/>
      <c r="AF106" s="31"/>
      <c r="AG106" s="31"/>
      <c r="AH106" s="31"/>
    </row>
    <row r="107" spans="1:34">
      <c r="A107" s="22"/>
      <c r="B107" s="31"/>
      <c r="C107" s="31"/>
      <c r="D107" s="31"/>
      <c r="E107" s="22"/>
      <c r="F107" s="22"/>
      <c r="G107" s="22"/>
      <c r="H107" s="22"/>
      <c r="I107" s="22"/>
      <c r="J107" s="22"/>
      <c r="K107" s="22"/>
      <c r="L107" s="22"/>
      <c r="M107" s="22"/>
      <c r="N107" s="22"/>
      <c r="O107" s="22"/>
      <c r="P107" s="31"/>
      <c r="Q107" s="31"/>
      <c r="R107" s="31"/>
      <c r="S107" s="31"/>
      <c r="T107" s="31"/>
      <c r="U107" s="31"/>
      <c r="V107" s="31"/>
      <c r="W107" s="31"/>
      <c r="X107" s="31"/>
      <c r="Y107" s="31"/>
      <c r="Z107" s="31"/>
      <c r="AA107" s="31"/>
      <c r="AB107" s="31"/>
      <c r="AC107" s="31"/>
      <c r="AD107" s="31"/>
      <c r="AE107" s="31"/>
      <c r="AF107" s="31"/>
      <c r="AG107" s="31"/>
      <c r="AH107" s="31"/>
    </row>
    <row r="108" spans="1:34">
      <c r="A108" s="22"/>
      <c r="B108" s="22"/>
      <c r="C108" s="22"/>
      <c r="D108" s="22"/>
      <c r="E108" s="22"/>
      <c r="F108" s="22"/>
      <c r="G108" s="22"/>
      <c r="H108" s="22"/>
      <c r="I108" s="22"/>
      <c r="J108" s="22"/>
      <c r="K108" s="22"/>
      <c r="L108" s="22"/>
      <c r="M108" s="22"/>
      <c r="N108" s="22"/>
      <c r="O108" s="22"/>
      <c r="P108" s="31"/>
      <c r="Q108" s="31"/>
      <c r="R108" s="31"/>
      <c r="S108" s="31"/>
      <c r="T108" s="31"/>
      <c r="U108" s="31"/>
      <c r="V108" s="31"/>
      <c r="W108" s="31"/>
      <c r="X108" s="31"/>
      <c r="Y108" s="31"/>
      <c r="Z108" s="31"/>
      <c r="AA108" s="31"/>
      <c r="AB108" s="31"/>
      <c r="AC108" s="31"/>
      <c r="AD108" s="31"/>
      <c r="AE108" s="31"/>
      <c r="AF108" s="31"/>
      <c r="AG108" s="31"/>
      <c r="AH108" s="31"/>
    </row>
    <row r="109" spans="1:34">
      <c r="A109" s="22"/>
      <c r="B109" s="22"/>
      <c r="C109" s="22"/>
      <c r="D109" s="22"/>
      <c r="E109" s="22"/>
      <c r="F109" s="22"/>
      <c r="G109" s="22"/>
      <c r="H109" s="22"/>
      <c r="I109" s="22"/>
      <c r="J109" s="22"/>
      <c r="K109" s="22"/>
      <c r="L109" s="22"/>
      <c r="M109" s="22"/>
      <c r="N109" s="22"/>
      <c r="O109" s="22"/>
      <c r="P109" s="31"/>
      <c r="Q109" s="31"/>
      <c r="R109" s="31"/>
      <c r="S109" s="31"/>
      <c r="T109" s="31"/>
      <c r="U109" s="31"/>
      <c r="V109" s="31"/>
      <c r="W109" s="31"/>
      <c r="X109" s="31"/>
      <c r="Y109" s="31"/>
      <c r="Z109" s="31"/>
      <c r="AA109" s="31"/>
      <c r="AB109" s="31"/>
      <c r="AC109" s="31"/>
      <c r="AD109" s="31"/>
      <c r="AE109" s="31"/>
      <c r="AF109" s="31"/>
      <c r="AG109" s="31"/>
      <c r="AH109" s="31"/>
    </row>
    <row r="110" spans="1:34">
      <c r="A110" s="22"/>
      <c r="B110" s="22"/>
      <c r="C110" s="22"/>
      <c r="D110" s="22"/>
      <c r="E110" s="22"/>
      <c r="F110" s="22"/>
      <c r="G110" s="22"/>
      <c r="H110" s="22"/>
      <c r="I110" s="22"/>
      <c r="J110" s="22"/>
      <c r="K110" s="22"/>
      <c r="L110" s="22"/>
      <c r="M110" s="22"/>
      <c r="N110" s="22"/>
      <c r="O110" s="22"/>
      <c r="P110" s="31"/>
      <c r="Q110" s="31"/>
      <c r="R110" s="31"/>
      <c r="S110" s="31"/>
      <c r="T110" s="31"/>
      <c r="U110" s="31"/>
      <c r="V110" s="31"/>
      <c r="W110" s="31"/>
      <c r="X110" s="31"/>
      <c r="Y110" s="31"/>
      <c r="Z110" s="31"/>
      <c r="AA110" s="31"/>
      <c r="AB110" s="31"/>
      <c r="AC110" s="31"/>
      <c r="AD110" s="31"/>
      <c r="AE110" s="31"/>
      <c r="AF110" s="31"/>
      <c r="AG110" s="31"/>
      <c r="AH110" s="31"/>
    </row>
    <row r="111" spans="1:34">
      <c r="A111" s="22"/>
      <c r="B111" s="22"/>
      <c r="C111" s="22"/>
      <c r="D111" s="22"/>
      <c r="E111" s="22"/>
      <c r="F111" s="22"/>
      <c r="G111" s="22"/>
      <c r="H111" s="22"/>
      <c r="I111" s="22"/>
      <c r="J111" s="22"/>
      <c r="K111" s="22"/>
      <c r="L111" s="22"/>
      <c r="M111" s="22"/>
      <c r="N111" s="22"/>
      <c r="O111" s="22"/>
      <c r="P111" s="31"/>
      <c r="Q111" s="31"/>
      <c r="R111" s="31"/>
      <c r="S111" s="31"/>
      <c r="T111" s="31"/>
      <c r="U111" s="31"/>
      <c r="V111" s="31"/>
      <c r="W111" s="31"/>
      <c r="X111" s="31"/>
      <c r="Y111" s="31"/>
      <c r="Z111" s="31"/>
      <c r="AA111" s="31"/>
      <c r="AB111" s="31"/>
      <c r="AC111" s="31"/>
      <c r="AD111" s="31"/>
      <c r="AE111" s="31"/>
      <c r="AF111" s="31"/>
      <c r="AG111" s="31"/>
      <c r="AH111" s="31"/>
    </row>
    <row r="112" spans="1:34">
      <c r="A112" s="22"/>
      <c r="B112" s="22"/>
      <c r="C112" s="22"/>
      <c r="D112" s="22"/>
      <c r="E112" s="22"/>
      <c r="F112" s="22"/>
      <c r="G112" s="22"/>
      <c r="H112" s="22"/>
      <c r="I112" s="22"/>
      <c r="J112" s="22"/>
      <c r="K112" s="22"/>
      <c r="L112" s="22"/>
      <c r="M112" s="22"/>
      <c r="N112" s="22"/>
      <c r="O112" s="22"/>
      <c r="P112" s="31"/>
      <c r="Q112" s="31"/>
      <c r="R112" s="31"/>
      <c r="S112" s="31"/>
      <c r="T112" s="31"/>
      <c r="U112" s="31"/>
      <c r="V112" s="31"/>
      <c r="W112" s="31"/>
      <c r="X112" s="31"/>
      <c r="Y112" s="31"/>
      <c r="Z112" s="31"/>
      <c r="AA112" s="31"/>
      <c r="AB112" s="31"/>
      <c r="AC112" s="31"/>
      <c r="AD112" s="31"/>
      <c r="AE112" s="31"/>
      <c r="AF112" s="31"/>
      <c r="AG112" s="31"/>
      <c r="AH112" s="31"/>
    </row>
    <row r="113" spans="1:34">
      <c r="A113" s="22"/>
      <c r="B113" s="22"/>
      <c r="C113" s="22"/>
      <c r="D113" s="22"/>
      <c r="E113" s="22"/>
      <c r="F113" s="22"/>
      <c r="G113" s="22"/>
      <c r="H113" s="22"/>
      <c r="I113" s="22"/>
      <c r="J113" s="22"/>
      <c r="K113" s="22"/>
      <c r="L113" s="22"/>
      <c r="M113" s="22"/>
      <c r="N113" s="22"/>
      <c r="O113" s="22"/>
      <c r="P113" s="31"/>
      <c r="Q113" s="31"/>
      <c r="R113" s="31"/>
      <c r="S113" s="31"/>
      <c r="T113" s="31"/>
      <c r="U113" s="31"/>
      <c r="V113" s="31"/>
      <c r="W113" s="31"/>
      <c r="X113" s="31"/>
      <c r="Y113" s="31"/>
      <c r="Z113" s="31"/>
      <c r="AA113" s="31"/>
      <c r="AB113" s="31"/>
      <c r="AC113" s="31"/>
      <c r="AD113" s="31"/>
      <c r="AE113" s="31"/>
      <c r="AF113" s="31"/>
      <c r="AG113" s="31"/>
      <c r="AH113" s="31"/>
    </row>
    <row r="114" spans="1:34">
      <c r="A114" s="22"/>
      <c r="B114" s="22"/>
      <c r="C114" s="22"/>
      <c r="D114" s="22"/>
      <c r="E114" s="22"/>
      <c r="F114" s="22"/>
      <c r="G114" s="22"/>
      <c r="H114" s="22"/>
      <c r="I114" s="22"/>
      <c r="J114" s="22"/>
      <c r="K114" s="22"/>
      <c r="L114" s="22"/>
      <c r="M114" s="22"/>
      <c r="N114" s="22"/>
      <c r="O114" s="22"/>
      <c r="P114" s="31"/>
      <c r="Q114" s="31"/>
      <c r="R114" s="31"/>
      <c r="S114" s="31"/>
      <c r="T114" s="31"/>
      <c r="U114" s="31"/>
      <c r="V114" s="31"/>
      <c r="W114" s="31"/>
      <c r="X114" s="31"/>
      <c r="Y114" s="31"/>
      <c r="Z114" s="31"/>
      <c r="AA114" s="31"/>
      <c r="AB114" s="31"/>
      <c r="AC114" s="31"/>
      <c r="AD114" s="31"/>
      <c r="AE114" s="31"/>
      <c r="AF114" s="31"/>
      <c r="AG114" s="31"/>
      <c r="AH114" s="31"/>
    </row>
    <row r="115" spans="1:34">
      <c r="A115" s="22"/>
      <c r="B115" s="22"/>
      <c r="C115" s="22"/>
      <c r="D115" s="22"/>
      <c r="E115" s="22"/>
      <c r="F115" s="22"/>
      <c r="G115" s="22"/>
      <c r="H115" s="22"/>
      <c r="I115" s="22"/>
      <c r="J115" s="22"/>
      <c r="K115" s="22"/>
      <c r="L115" s="22"/>
      <c r="M115" s="22"/>
      <c r="N115" s="22"/>
      <c r="O115" s="22"/>
      <c r="P115" s="31"/>
      <c r="Q115" s="31"/>
      <c r="R115" s="31"/>
      <c r="S115" s="31"/>
      <c r="T115" s="31"/>
      <c r="U115" s="31"/>
      <c r="V115" s="31"/>
      <c r="W115" s="31"/>
      <c r="X115" s="31"/>
      <c r="Y115" s="31"/>
      <c r="Z115" s="31"/>
      <c r="AA115" s="31"/>
      <c r="AB115" s="31"/>
      <c r="AC115" s="31"/>
      <c r="AD115" s="31"/>
      <c r="AE115" s="31"/>
      <c r="AF115" s="31"/>
      <c r="AG115" s="31"/>
      <c r="AH115" s="31"/>
    </row>
    <row r="116" spans="1:34">
      <c r="A116" s="22"/>
      <c r="B116" s="22"/>
      <c r="C116" s="22"/>
      <c r="D116" s="22"/>
      <c r="E116" s="22"/>
      <c r="F116" s="22"/>
      <c r="G116" s="22"/>
      <c r="H116" s="22"/>
      <c r="I116" s="22"/>
      <c r="J116" s="22"/>
      <c r="K116" s="22"/>
      <c r="L116" s="22"/>
      <c r="M116" s="22"/>
      <c r="N116" s="22"/>
      <c r="O116" s="22"/>
      <c r="P116" s="31"/>
      <c r="Q116" s="31"/>
      <c r="R116" s="31"/>
      <c r="S116" s="31"/>
      <c r="T116" s="31"/>
      <c r="U116" s="31"/>
      <c r="V116" s="31"/>
      <c r="W116" s="31"/>
      <c r="X116" s="31"/>
      <c r="Y116" s="31"/>
      <c r="Z116" s="31"/>
      <c r="AA116" s="31"/>
      <c r="AB116" s="31"/>
      <c r="AC116" s="31"/>
      <c r="AD116" s="31"/>
      <c r="AE116" s="31"/>
      <c r="AF116" s="31"/>
      <c r="AG116" s="31"/>
      <c r="AH116" s="31"/>
    </row>
    <row r="117" spans="1:34">
      <c r="A117" s="22"/>
      <c r="B117" s="22"/>
      <c r="C117" s="22"/>
      <c r="D117" s="22"/>
      <c r="E117" s="22"/>
      <c r="F117" s="22"/>
      <c r="G117" s="22"/>
      <c r="H117" s="22"/>
      <c r="I117" s="22"/>
      <c r="J117" s="22"/>
      <c r="K117" s="22"/>
      <c r="L117" s="22"/>
      <c r="M117" s="22"/>
      <c r="N117" s="22"/>
      <c r="O117" s="22"/>
      <c r="P117" s="31"/>
      <c r="Q117" s="31"/>
      <c r="R117" s="31"/>
      <c r="S117" s="31"/>
      <c r="T117" s="31"/>
      <c r="U117" s="31"/>
      <c r="V117" s="31"/>
      <c r="W117" s="31"/>
      <c r="X117" s="31"/>
      <c r="Y117" s="31"/>
      <c r="Z117" s="31"/>
      <c r="AA117" s="31"/>
      <c r="AB117" s="31"/>
      <c r="AC117" s="31"/>
      <c r="AD117" s="31"/>
      <c r="AE117" s="31"/>
      <c r="AF117" s="31"/>
      <c r="AG117" s="31"/>
      <c r="AH117" s="31"/>
    </row>
    <row r="118" spans="1:34">
      <c r="A118" s="22"/>
      <c r="B118" s="22"/>
      <c r="C118" s="22"/>
      <c r="D118" s="22"/>
      <c r="E118" s="22"/>
      <c r="F118" s="22"/>
      <c r="G118" s="22"/>
      <c r="H118" s="22"/>
      <c r="I118" s="22"/>
      <c r="J118" s="22"/>
      <c r="K118" s="22"/>
      <c r="L118" s="22"/>
      <c r="M118" s="22"/>
      <c r="N118" s="22"/>
      <c r="O118" s="22"/>
      <c r="P118" s="31"/>
      <c r="Q118" s="31"/>
      <c r="R118" s="31"/>
      <c r="S118" s="31"/>
      <c r="T118" s="31"/>
      <c r="U118" s="31"/>
      <c r="V118" s="31"/>
      <c r="W118" s="31"/>
      <c r="X118" s="31"/>
      <c r="Y118" s="31"/>
      <c r="Z118" s="31"/>
      <c r="AA118" s="31"/>
      <c r="AB118" s="31"/>
      <c r="AC118" s="31"/>
      <c r="AD118" s="31"/>
      <c r="AE118" s="31"/>
      <c r="AF118" s="31"/>
      <c r="AG118" s="31"/>
      <c r="AH118" s="31"/>
    </row>
    <row r="119" spans="1:34">
      <c r="A119" s="22"/>
      <c r="B119" s="22"/>
      <c r="C119" s="22"/>
      <c r="D119" s="22"/>
      <c r="E119" s="22"/>
      <c r="F119" s="22"/>
      <c r="G119" s="22"/>
      <c r="H119" s="22"/>
      <c r="I119" s="22"/>
      <c r="J119" s="22"/>
      <c r="K119" s="22"/>
      <c r="L119" s="22"/>
      <c r="M119" s="22"/>
      <c r="N119" s="22"/>
      <c r="O119" s="22"/>
      <c r="P119" s="31"/>
      <c r="Q119" s="31"/>
      <c r="R119" s="31"/>
      <c r="S119" s="31"/>
      <c r="T119" s="31"/>
      <c r="U119" s="31"/>
      <c r="V119" s="31"/>
      <c r="W119" s="31"/>
      <c r="X119" s="31"/>
      <c r="Y119" s="31"/>
      <c r="Z119" s="31"/>
      <c r="AA119" s="31"/>
      <c r="AB119" s="31"/>
      <c r="AC119" s="31"/>
      <c r="AD119" s="31"/>
      <c r="AE119" s="31"/>
      <c r="AF119" s="31"/>
      <c r="AG119" s="31"/>
      <c r="AH119" s="31"/>
    </row>
    <row r="120" spans="1:34">
      <c r="A120" s="22"/>
      <c r="B120" s="22"/>
      <c r="C120" s="22"/>
      <c r="D120" s="22"/>
      <c r="E120" s="22"/>
      <c r="F120" s="22"/>
      <c r="G120" s="22"/>
      <c r="H120" s="22"/>
      <c r="I120" s="22"/>
      <c r="J120" s="22"/>
      <c r="K120" s="22"/>
      <c r="L120" s="22"/>
      <c r="M120" s="22"/>
      <c r="N120" s="22"/>
      <c r="O120" s="22"/>
      <c r="P120" s="31"/>
      <c r="Q120" s="31"/>
      <c r="R120" s="31"/>
      <c r="S120" s="31"/>
      <c r="T120" s="31"/>
      <c r="U120" s="31"/>
      <c r="V120" s="31"/>
      <c r="W120" s="31"/>
      <c r="X120" s="31"/>
      <c r="Y120" s="31"/>
      <c r="Z120" s="31"/>
      <c r="AA120" s="31"/>
      <c r="AB120" s="31"/>
      <c r="AC120" s="31"/>
      <c r="AD120" s="31"/>
      <c r="AE120" s="31"/>
      <c r="AF120" s="31"/>
      <c r="AG120" s="31"/>
      <c r="AH120" s="31"/>
    </row>
    <row r="121" spans="1:34">
      <c r="A121" s="22"/>
      <c r="B121" s="22"/>
      <c r="C121" s="22"/>
      <c r="D121" s="22"/>
      <c r="E121" s="22"/>
      <c r="F121" s="22"/>
      <c r="G121" s="22"/>
      <c r="H121" s="22"/>
      <c r="I121" s="22"/>
      <c r="J121" s="22"/>
      <c r="K121" s="22"/>
      <c r="L121" s="22"/>
      <c r="M121" s="22"/>
      <c r="N121" s="22"/>
      <c r="O121" s="22"/>
      <c r="P121" s="31"/>
      <c r="Q121" s="31"/>
      <c r="R121" s="31"/>
      <c r="S121" s="31"/>
      <c r="T121" s="31"/>
      <c r="U121" s="31"/>
      <c r="V121" s="31"/>
      <c r="W121" s="31"/>
      <c r="X121" s="31"/>
      <c r="Y121" s="31"/>
      <c r="Z121" s="31"/>
      <c r="AA121" s="31"/>
      <c r="AB121" s="31"/>
      <c r="AC121" s="31"/>
      <c r="AD121" s="31"/>
      <c r="AE121" s="31"/>
      <c r="AF121" s="31"/>
      <c r="AG121" s="31"/>
      <c r="AH121" s="31"/>
    </row>
    <row r="122" spans="1:34">
      <c r="A122" s="22"/>
      <c r="B122" s="22"/>
      <c r="C122" s="22"/>
      <c r="D122" s="22"/>
      <c r="E122" s="22"/>
      <c r="F122" s="22"/>
      <c r="G122" s="22"/>
      <c r="H122" s="22"/>
      <c r="I122" s="22"/>
      <c r="J122" s="22"/>
      <c r="K122" s="22"/>
      <c r="L122" s="22"/>
      <c r="M122" s="22"/>
      <c r="N122" s="22"/>
      <c r="O122" s="22"/>
      <c r="P122" s="31"/>
      <c r="Q122" s="31"/>
      <c r="R122" s="31"/>
      <c r="S122" s="31"/>
      <c r="T122" s="31"/>
      <c r="U122" s="31"/>
      <c r="V122" s="31"/>
      <c r="W122" s="31"/>
      <c r="X122" s="31"/>
      <c r="Y122" s="31"/>
      <c r="Z122" s="31"/>
      <c r="AA122" s="31"/>
      <c r="AB122" s="31"/>
      <c r="AC122" s="31"/>
      <c r="AD122" s="31"/>
      <c r="AE122" s="31"/>
      <c r="AF122" s="31"/>
      <c r="AG122" s="31"/>
      <c r="AH122" s="31"/>
    </row>
    <row r="123" spans="1:34">
      <c r="A123" s="22"/>
      <c r="B123" s="22"/>
      <c r="C123" s="22"/>
      <c r="D123" s="22"/>
      <c r="E123" s="22"/>
      <c r="F123" s="22"/>
      <c r="G123" s="22"/>
      <c r="H123" s="22"/>
      <c r="I123" s="22"/>
      <c r="J123" s="22"/>
      <c r="K123" s="22"/>
      <c r="L123" s="22"/>
      <c r="M123" s="22"/>
      <c r="N123" s="22"/>
      <c r="O123" s="22"/>
      <c r="P123" s="31"/>
      <c r="Q123" s="31"/>
      <c r="R123" s="31"/>
      <c r="S123" s="31"/>
      <c r="T123" s="31"/>
      <c r="U123" s="31"/>
      <c r="V123" s="31"/>
      <c r="W123" s="31"/>
      <c r="X123" s="31"/>
      <c r="Y123" s="31"/>
      <c r="Z123" s="31"/>
      <c r="AA123" s="31"/>
      <c r="AB123" s="31"/>
      <c r="AC123" s="31"/>
      <c r="AD123" s="31"/>
      <c r="AE123" s="31"/>
      <c r="AF123" s="31"/>
      <c r="AG123" s="31"/>
      <c r="AH123" s="31"/>
    </row>
    <row r="124" spans="1:34">
      <c r="A124" s="22"/>
      <c r="B124" s="22"/>
      <c r="C124" s="22"/>
      <c r="D124" s="22"/>
      <c r="E124" s="22"/>
      <c r="F124" s="22"/>
      <c r="G124" s="22"/>
      <c r="H124" s="22"/>
      <c r="I124" s="22"/>
      <c r="J124" s="22"/>
      <c r="K124" s="22"/>
      <c r="L124" s="22"/>
      <c r="M124" s="22"/>
      <c r="N124" s="22"/>
      <c r="O124" s="22"/>
      <c r="P124" s="31"/>
      <c r="Q124" s="31"/>
      <c r="R124" s="31"/>
      <c r="S124" s="31"/>
      <c r="T124" s="31"/>
      <c r="U124" s="31"/>
      <c r="V124" s="31"/>
      <c r="W124" s="31"/>
      <c r="X124" s="31"/>
      <c r="Y124" s="31"/>
      <c r="Z124" s="31"/>
      <c r="AA124" s="31"/>
      <c r="AB124" s="31"/>
      <c r="AC124" s="31"/>
      <c r="AD124" s="31"/>
      <c r="AE124" s="31"/>
      <c r="AF124" s="31"/>
      <c r="AG124" s="31"/>
      <c r="AH124" s="31"/>
    </row>
    <row r="125" spans="1:34">
      <c r="A125" s="22"/>
      <c r="B125" s="22"/>
      <c r="C125" s="22"/>
      <c r="D125" s="22"/>
      <c r="E125" s="22"/>
      <c r="F125" s="22"/>
      <c r="G125" s="22"/>
      <c r="H125" s="22"/>
      <c r="I125" s="22"/>
      <c r="J125" s="22"/>
      <c r="K125" s="22"/>
      <c r="L125" s="22"/>
      <c r="M125" s="22"/>
      <c r="N125" s="22"/>
      <c r="O125" s="22"/>
      <c r="P125" s="31"/>
      <c r="Q125" s="31"/>
      <c r="R125" s="31"/>
      <c r="S125" s="31"/>
      <c r="T125" s="31"/>
      <c r="U125" s="31"/>
      <c r="V125" s="31"/>
      <c r="W125" s="31"/>
      <c r="X125" s="31"/>
      <c r="Y125" s="31"/>
      <c r="Z125" s="31"/>
      <c r="AA125" s="31"/>
      <c r="AB125" s="31"/>
      <c r="AC125" s="31"/>
      <c r="AD125" s="31"/>
      <c r="AE125" s="31"/>
      <c r="AF125" s="31"/>
      <c r="AG125" s="31"/>
      <c r="AH125" s="31"/>
    </row>
    <row r="126" spans="1:34">
      <c r="A126" s="22"/>
      <c r="B126" s="22"/>
      <c r="C126" s="22"/>
      <c r="D126" s="22"/>
      <c r="E126" s="22"/>
      <c r="F126" s="22"/>
      <c r="G126" s="22"/>
      <c r="H126" s="22"/>
      <c r="I126" s="22"/>
      <c r="J126" s="22"/>
      <c r="K126" s="22"/>
      <c r="L126" s="22"/>
      <c r="M126" s="22"/>
      <c r="N126" s="22"/>
      <c r="O126" s="22"/>
      <c r="P126" s="31"/>
      <c r="Q126" s="31"/>
      <c r="R126" s="31"/>
      <c r="S126" s="31"/>
      <c r="T126" s="31"/>
      <c r="U126" s="31"/>
      <c r="V126" s="31"/>
      <c r="W126" s="31"/>
      <c r="X126" s="31"/>
      <c r="Y126" s="31"/>
      <c r="Z126" s="31"/>
      <c r="AA126" s="31"/>
      <c r="AB126" s="31"/>
      <c r="AC126" s="31"/>
      <c r="AD126" s="31"/>
      <c r="AE126" s="31"/>
      <c r="AF126" s="31"/>
      <c r="AG126" s="31"/>
      <c r="AH126" s="31"/>
    </row>
    <row r="127" spans="1:34">
      <c r="A127" s="22"/>
      <c r="B127" s="22"/>
      <c r="C127" s="22"/>
      <c r="D127" s="22"/>
      <c r="E127" s="22"/>
      <c r="F127" s="22"/>
      <c r="G127" s="22"/>
      <c r="H127" s="22"/>
      <c r="I127" s="22"/>
      <c r="J127" s="22"/>
      <c r="K127" s="22"/>
      <c r="L127" s="22"/>
      <c r="M127" s="22"/>
      <c r="N127" s="22"/>
      <c r="O127" s="22"/>
      <c r="P127" s="31"/>
      <c r="Q127" s="31"/>
      <c r="R127" s="31"/>
      <c r="S127" s="31"/>
      <c r="T127" s="31"/>
      <c r="U127" s="31"/>
      <c r="V127" s="31"/>
      <c r="W127" s="31"/>
      <c r="X127" s="31"/>
      <c r="Y127" s="31"/>
      <c r="Z127" s="31"/>
      <c r="AA127" s="31"/>
      <c r="AB127" s="31"/>
      <c r="AC127" s="31"/>
      <c r="AD127" s="31"/>
      <c r="AE127" s="31"/>
      <c r="AF127" s="31"/>
      <c r="AG127" s="31"/>
      <c r="AH127" s="31"/>
    </row>
    <row r="128" spans="1:34">
      <c r="A128" s="22"/>
      <c r="B128" s="22"/>
      <c r="C128" s="22"/>
      <c r="D128" s="22"/>
      <c r="E128" s="22"/>
      <c r="F128" s="22"/>
      <c r="G128" s="22"/>
      <c r="H128" s="22"/>
      <c r="I128" s="22"/>
      <c r="J128" s="22"/>
      <c r="K128" s="22"/>
      <c r="L128" s="22"/>
      <c r="M128" s="22"/>
      <c r="N128" s="22"/>
      <c r="O128" s="22"/>
      <c r="P128" s="31"/>
      <c r="Q128" s="31"/>
      <c r="R128" s="31"/>
      <c r="S128" s="31"/>
      <c r="T128" s="31"/>
      <c r="U128" s="31"/>
      <c r="V128" s="31"/>
      <c r="W128" s="31"/>
      <c r="X128" s="31"/>
      <c r="Y128" s="31"/>
      <c r="Z128" s="31"/>
      <c r="AA128" s="31"/>
      <c r="AB128" s="31"/>
      <c r="AC128" s="31"/>
      <c r="AD128" s="31"/>
      <c r="AE128" s="31"/>
      <c r="AF128" s="31"/>
      <c r="AG128" s="31"/>
      <c r="AH128" s="31"/>
    </row>
    <row r="129" spans="1:34">
      <c r="A129" s="22"/>
      <c r="B129" s="22"/>
      <c r="C129" s="22"/>
      <c r="D129" s="22"/>
      <c r="E129" s="22"/>
      <c r="F129" s="22"/>
      <c r="G129" s="22"/>
      <c r="H129" s="22"/>
      <c r="I129" s="22"/>
      <c r="J129" s="22"/>
      <c r="K129" s="22"/>
      <c r="L129" s="22"/>
      <c r="M129" s="22"/>
      <c r="N129" s="22"/>
      <c r="O129" s="22"/>
      <c r="P129" s="31"/>
      <c r="Q129" s="31"/>
      <c r="R129" s="31"/>
      <c r="S129" s="31"/>
      <c r="T129" s="31"/>
      <c r="U129" s="31"/>
      <c r="V129" s="31"/>
      <c r="W129" s="31"/>
      <c r="X129" s="31"/>
      <c r="Y129" s="31"/>
      <c r="Z129" s="31"/>
      <c r="AA129" s="31"/>
      <c r="AB129" s="31"/>
      <c r="AC129" s="31"/>
      <c r="AD129" s="31"/>
      <c r="AE129" s="31"/>
      <c r="AF129" s="31"/>
      <c r="AG129" s="31"/>
      <c r="AH129" s="31"/>
    </row>
    <row r="130" spans="1:34">
      <c r="A130" s="22"/>
      <c r="B130" s="22"/>
      <c r="C130" s="22"/>
      <c r="D130" s="22"/>
      <c r="E130" s="22"/>
      <c r="F130" s="22"/>
      <c r="G130" s="22"/>
      <c r="H130" s="22"/>
      <c r="I130" s="22"/>
      <c r="J130" s="22"/>
      <c r="K130" s="22"/>
      <c r="L130" s="22"/>
      <c r="M130" s="22"/>
      <c r="N130" s="22"/>
      <c r="O130" s="22"/>
      <c r="P130" s="31"/>
      <c r="Q130" s="31"/>
      <c r="R130" s="31"/>
      <c r="S130" s="31"/>
      <c r="T130" s="31"/>
      <c r="U130" s="31"/>
      <c r="V130" s="31"/>
      <c r="W130" s="31"/>
      <c r="X130" s="31"/>
      <c r="Y130" s="31"/>
      <c r="Z130" s="31"/>
      <c r="AA130" s="31"/>
      <c r="AB130" s="31"/>
      <c r="AC130" s="31"/>
      <c r="AD130" s="31"/>
      <c r="AE130" s="31"/>
      <c r="AF130" s="31"/>
      <c r="AG130" s="31"/>
      <c r="AH130" s="31"/>
    </row>
    <row r="131" spans="1:34">
      <c r="A131" s="22"/>
      <c r="B131" s="22"/>
      <c r="C131" s="22"/>
      <c r="D131" s="22"/>
      <c r="E131" s="22"/>
      <c r="F131" s="22"/>
      <c r="G131" s="22"/>
      <c r="H131" s="22"/>
      <c r="I131" s="22"/>
      <c r="J131" s="22"/>
      <c r="K131" s="22"/>
      <c r="L131" s="22"/>
      <c r="M131" s="22"/>
      <c r="N131" s="22"/>
      <c r="O131" s="22"/>
      <c r="P131" s="31"/>
      <c r="Q131" s="31"/>
      <c r="R131" s="31"/>
      <c r="S131" s="31"/>
      <c r="T131" s="31"/>
      <c r="U131" s="31"/>
      <c r="V131" s="31"/>
      <c r="W131" s="31"/>
      <c r="X131" s="31"/>
      <c r="Y131" s="31"/>
      <c r="Z131" s="31"/>
      <c r="AA131" s="31"/>
      <c r="AB131" s="31"/>
      <c r="AC131" s="31"/>
      <c r="AD131" s="31"/>
      <c r="AE131" s="31"/>
      <c r="AF131" s="31"/>
      <c r="AG131" s="31"/>
      <c r="AH131" s="31"/>
    </row>
    <row r="132" spans="1:34" ht="15.6">
      <c r="A132" s="22"/>
      <c r="B132" s="476" t="s">
        <v>102</v>
      </c>
      <c r="C132" s="261"/>
      <c r="D132" s="262"/>
      <c r="E132" s="22"/>
      <c r="F132" s="22"/>
      <c r="G132" s="22"/>
      <c r="H132" s="22"/>
      <c r="I132" s="22"/>
      <c r="J132" s="22"/>
      <c r="K132" s="22"/>
      <c r="L132" s="22"/>
      <c r="M132" s="22"/>
      <c r="N132" s="22"/>
      <c r="O132" s="22"/>
      <c r="P132" s="31"/>
      <c r="Q132" s="31"/>
      <c r="R132" s="31"/>
      <c r="S132" s="31"/>
      <c r="T132" s="31"/>
      <c r="U132" s="31"/>
      <c r="V132" s="31"/>
      <c r="W132" s="31"/>
      <c r="X132" s="31"/>
      <c r="Y132" s="31"/>
      <c r="Z132" s="31"/>
      <c r="AA132" s="31"/>
      <c r="AB132" s="31"/>
      <c r="AC132" s="31"/>
      <c r="AD132" s="31"/>
      <c r="AE132" s="31"/>
      <c r="AF132" s="31"/>
      <c r="AG132" s="31"/>
      <c r="AH132" s="31"/>
    </row>
    <row r="133" spans="1:34" ht="15.6">
      <c r="A133" s="22"/>
      <c r="B133" s="157"/>
      <c r="C133" s="157"/>
      <c r="D133" s="157"/>
      <c r="E133" s="22"/>
      <c r="F133" s="22"/>
      <c r="G133" s="22"/>
      <c r="H133" s="22"/>
      <c r="I133" s="22"/>
      <c r="J133" s="22"/>
      <c r="K133" s="22"/>
      <c r="L133" s="22"/>
      <c r="M133" s="22"/>
      <c r="N133" s="22"/>
      <c r="O133" s="22"/>
      <c r="P133" s="31"/>
      <c r="Q133" s="31"/>
      <c r="R133" s="31"/>
      <c r="S133" s="31"/>
      <c r="T133" s="31"/>
      <c r="U133" s="31"/>
      <c r="V133" s="31"/>
      <c r="W133" s="31"/>
      <c r="X133" s="31"/>
      <c r="Y133" s="31"/>
      <c r="Z133" s="31"/>
      <c r="AA133" s="31"/>
      <c r="AB133" s="31"/>
      <c r="AC133" s="31"/>
      <c r="AD133" s="31"/>
      <c r="AE133" s="31"/>
      <c r="AF133" s="31"/>
      <c r="AG133" s="31"/>
      <c r="AH133" s="31"/>
    </row>
    <row r="134" spans="1:34" ht="15.6">
      <c r="A134" s="22"/>
      <c r="B134" s="494" t="s">
        <v>103</v>
      </c>
      <c r="C134" s="257"/>
      <c r="D134" s="258"/>
      <c r="E134" s="22"/>
      <c r="F134" s="22"/>
      <c r="G134" s="22"/>
      <c r="H134" s="22"/>
      <c r="I134" s="22"/>
      <c r="J134" s="22"/>
      <c r="K134" s="22"/>
      <c r="L134" s="22"/>
      <c r="M134" s="22"/>
      <c r="N134" s="22"/>
      <c r="O134" s="22"/>
      <c r="P134" s="31"/>
      <c r="Q134" s="31"/>
      <c r="R134" s="31"/>
      <c r="S134" s="31"/>
      <c r="T134" s="31"/>
      <c r="U134" s="31"/>
      <c r="V134" s="31"/>
      <c r="W134" s="31"/>
      <c r="X134" s="31"/>
      <c r="Y134" s="31"/>
      <c r="Z134" s="31"/>
      <c r="AA134" s="31"/>
      <c r="AB134" s="31"/>
      <c r="AC134" s="31"/>
      <c r="AD134" s="31"/>
      <c r="AE134" s="31"/>
      <c r="AF134" s="31"/>
      <c r="AG134" s="31"/>
      <c r="AH134" s="31"/>
    </row>
    <row r="135" spans="1:34" ht="15.6">
      <c r="A135" s="22"/>
      <c r="B135" s="485" t="s">
        <v>104</v>
      </c>
      <c r="C135" s="259"/>
      <c r="D135" s="260"/>
      <c r="E135" s="22"/>
      <c r="F135" s="22"/>
      <c r="G135" s="22"/>
      <c r="H135" s="22"/>
      <c r="I135" s="22"/>
      <c r="J135" s="22"/>
      <c r="K135" s="22"/>
      <c r="L135" s="22"/>
      <c r="M135" s="22"/>
      <c r="N135" s="22"/>
      <c r="O135" s="22"/>
      <c r="P135" s="31"/>
      <c r="Q135" s="31"/>
      <c r="R135" s="31"/>
      <c r="S135" s="31"/>
      <c r="T135" s="31"/>
      <c r="U135" s="31"/>
      <c r="V135" s="31"/>
      <c r="W135" s="31"/>
      <c r="X135" s="31"/>
      <c r="Y135" s="31"/>
      <c r="Z135" s="31"/>
      <c r="AA135" s="31"/>
      <c r="AB135" s="31"/>
      <c r="AC135" s="31"/>
      <c r="AD135" s="31"/>
      <c r="AE135" s="31"/>
      <c r="AF135" s="31"/>
      <c r="AG135" s="31"/>
      <c r="AH135" s="31"/>
    </row>
    <row r="136" spans="1:34" ht="15.6">
      <c r="A136" s="22"/>
      <c r="B136" s="157"/>
      <c r="C136" s="157"/>
      <c r="D136" s="157"/>
      <c r="E136" s="22"/>
      <c r="F136" s="22"/>
      <c r="G136" s="22"/>
      <c r="H136" s="22"/>
      <c r="I136" s="22"/>
      <c r="J136" s="22"/>
      <c r="K136" s="22"/>
      <c r="L136" s="22"/>
      <c r="M136" s="22"/>
      <c r="N136" s="22"/>
      <c r="O136" s="22"/>
      <c r="P136" s="31"/>
      <c r="Q136" s="31"/>
      <c r="R136" s="31"/>
      <c r="S136" s="31"/>
      <c r="T136" s="31"/>
      <c r="U136" s="31"/>
      <c r="V136" s="31"/>
      <c r="W136" s="31"/>
      <c r="X136" s="31"/>
      <c r="Y136" s="31"/>
      <c r="Z136" s="31"/>
      <c r="AA136" s="31"/>
      <c r="AB136" s="31"/>
      <c r="AC136" s="31"/>
      <c r="AD136" s="31"/>
      <c r="AE136" s="31"/>
      <c r="AF136" s="31"/>
      <c r="AG136" s="31"/>
      <c r="AH136" s="31"/>
    </row>
    <row r="137" spans="1:34" ht="15.6">
      <c r="A137" s="22"/>
      <c r="B137" s="484" t="s">
        <v>105</v>
      </c>
      <c r="C137" s="257"/>
      <c r="D137" s="258"/>
      <c r="E137" s="22"/>
      <c r="F137" s="22"/>
      <c r="G137" s="22"/>
      <c r="H137" s="22"/>
      <c r="I137" s="22"/>
      <c r="J137" s="22"/>
      <c r="K137" s="22"/>
      <c r="L137" s="22"/>
      <c r="M137" s="22"/>
      <c r="N137" s="22"/>
      <c r="O137" s="22"/>
      <c r="P137" s="31"/>
      <c r="Q137" s="31"/>
      <c r="R137" s="31"/>
      <c r="S137" s="31"/>
      <c r="T137" s="31"/>
      <c r="U137" s="31"/>
      <c r="V137" s="31"/>
      <c r="W137" s="31"/>
      <c r="X137" s="31"/>
      <c r="Y137" s="31"/>
      <c r="Z137" s="31"/>
      <c r="AA137" s="31"/>
      <c r="AB137" s="31"/>
      <c r="AC137" s="31"/>
      <c r="AD137" s="31"/>
      <c r="AE137" s="31"/>
      <c r="AF137" s="31"/>
      <c r="AG137" s="31"/>
      <c r="AH137" s="31"/>
    </row>
    <row r="138" spans="1:34" ht="15.6">
      <c r="A138" s="22"/>
      <c r="B138" s="480" t="s">
        <v>106</v>
      </c>
      <c r="C138" s="263"/>
      <c r="D138" s="264"/>
      <c r="E138" s="22"/>
      <c r="F138" s="22"/>
      <c r="G138" s="22"/>
      <c r="H138" s="22"/>
      <c r="I138" s="22"/>
      <c r="J138" s="22"/>
      <c r="K138" s="22"/>
      <c r="L138" s="22"/>
      <c r="M138" s="22"/>
      <c r="N138" s="22"/>
      <c r="O138" s="22"/>
      <c r="P138" s="31"/>
      <c r="Q138" s="31"/>
      <c r="R138" s="31"/>
      <c r="S138" s="31"/>
      <c r="T138" s="31"/>
      <c r="U138" s="31"/>
      <c r="V138" s="31"/>
      <c r="W138" s="31"/>
      <c r="X138" s="31"/>
      <c r="Y138" s="31"/>
      <c r="Z138" s="31"/>
      <c r="AA138" s="31"/>
      <c r="AB138" s="31"/>
      <c r="AC138" s="31"/>
      <c r="AD138" s="31"/>
      <c r="AE138" s="31"/>
      <c r="AF138" s="31"/>
      <c r="AG138" s="31"/>
      <c r="AH138" s="31"/>
    </row>
    <row r="139" spans="1:34" ht="15.6">
      <c r="A139" s="22"/>
      <c r="B139" s="485" t="s">
        <v>107</v>
      </c>
      <c r="C139" s="259"/>
      <c r="D139" s="260"/>
      <c r="E139" s="22"/>
      <c r="F139" s="22"/>
      <c r="G139" s="22"/>
      <c r="H139" s="22"/>
      <c r="I139" s="22"/>
      <c r="J139" s="22"/>
      <c r="K139" s="22"/>
      <c r="L139" s="22"/>
      <c r="M139" s="22"/>
      <c r="N139" s="22"/>
      <c r="O139" s="22"/>
      <c r="P139" s="31"/>
      <c r="Q139" s="31"/>
      <c r="R139" s="31"/>
      <c r="S139" s="31"/>
      <c r="T139" s="31"/>
      <c r="U139" s="31"/>
      <c r="V139" s="31"/>
      <c r="W139" s="31"/>
      <c r="X139" s="31"/>
      <c r="Y139" s="31"/>
      <c r="Z139" s="31"/>
      <c r="AA139" s="31"/>
      <c r="AB139" s="31"/>
      <c r="AC139" s="31"/>
      <c r="AD139" s="31"/>
      <c r="AE139" s="31"/>
      <c r="AF139" s="31"/>
      <c r="AG139" s="31"/>
      <c r="AH139" s="31"/>
    </row>
    <row r="140" spans="1:34" ht="15.6">
      <c r="A140" s="22"/>
      <c r="B140" s="157"/>
      <c r="C140" s="157"/>
      <c r="D140" s="157"/>
      <c r="E140" s="22"/>
      <c r="F140" s="22"/>
      <c r="G140" s="22"/>
      <c r="H140" s="22"/>
      <c r="I140" s="22"/>
      <c r="J140" s="22"/>
      <c r="K140" s="22"/>
      <c r="L140" s="22"/>
      <c r="M140" s="22"/>
      <c r="N140" s="22"/>
      <c r="O140" s="22"/>
      <c r="P140" s="31"/>
      <c r="Q140" s="31"/>
      <c r="R140" s="31"/>
      <c r="S140" s="31"/>
      <c r="T140" s="31"/>
      <c r="U140" s="31"/>
      <c r="V140" s="31"/>
      <c r="W140" s="31"/>
      <c r="X140" s="31"/>
      <c r="Y140" s="31"/>
      <c r="Z140" s="31"/>
      <c r="AA140" s="31"/>
      <c r="AB140" s="31"/>
      <c r="AC140" s="31"/>
      <c r="AD140" s="31"/>
      <c r="AE140" s="31"/>
      <c r="AF140" s="31"/>
      <c r="AG140" s="31"/>
      <c r="AH140" s="31"/>
    </row>
    <row r="141" spans="1:34" ht="15.6">
      <c r="A141" s="22"/>
      <c r="B141" s="495" t="s">
        <v>108</v>
      </c>
      <c r="C141" s="261"/>
      <c r="D141" s="262"/>
      <c r="E141" s="22"/>
      <c r="F141" s="22"/>
      <c r="G141" s="22"/>
      <c r="H141" s="22"/>
      <c r="I141" s="22"/>
      <c r="J141" s="22"/>
      <c r="K141" s="22"/>
      <c r="L141" s="22"/>
      <c r="M141" s="22"/>
      <c r="N141" s="22"/>
      <c r="O141" s="22"/>
      <c r="P141" s="31"/>
      <c r="Q141" s="31"/>
      <c r="R141" s="31"/>
      <c r="S141" s="31"/>
      <c r="T141" s="31"/>
      <c r="U141" s="31"/>
      <c r="V141" s="31"/>
      <c r="W141" s="31"/>
      <c r="X141" s="31"/>
      <c r="Y141" s="31"/>
      <c r="Z141" s="31"/>
      <c r="AA141" s="31"/>
      <c r="AB141" s="31"/>
      <c r="AC141" s="31"/>
      <c r="AD141" s="31"/>
      <c r="AE141" s="31"/>
      <c r="AF141" s="31"/>
      <c r="AG141" s="31"/>
      <c r="AH141" s="31"/>
    </row>
    <row r="142" spans="1:34" ht="15.6">
      <c r="A142" s="22"/>
      <c r="B142" s="157"/>
      <c r="C142" s="157"/>
      <c r="D142" s="157"/>
      <c r="E142" s="22"/>
      <c r="F142" s="22"/>
      <c r="G142" s="22"/>
      <c r="H142" s="22"/>
      <c r="I142" s="22"/>
      <c r="J142" s="22"/>
      <c r="K142" s="22"/>
      <c r="L142" s="22"/>
      <c r="M142" s="22"/>
      <c r="N142" s="22"/>
      <c r="O142" s="22"/>
      <c r="P142" s="31"/>
      <c r="Q142" s="31"/>
      <c r="R142" s="31"/>
      <c r="S142" s="31"/>
      <c r="T142" s="31"/>
      <c r="U142" s="31"/>
      <c r="V142" s="31"/>
      <c r="W142" s="31"/>
      <c r="X142" s="31"/>
      <c r="Y142" s="31"/>
      <c r="Z142" s="31"/>
      <c r="AA142" s="31"/>
      <c r="AB142" s="31"/>
      <c r="AC142" s="31"/>
      <c r="AD142" s="31"/>
      <c r="AE142" s="31"/>
      <c r="AF142" s="31"/>
      <c r="AG142" s="31"/>
      <c r="AH142" s="31"/>
    </row>
    <row r="143" spans="1:34" ht="15.6">
      <c r="A143" s="22"/>
      <c r="B143" s="484" t="s">
        <v>109</v>
      </c>
      <c r="C143" s="257"/>
      <c r="D143" s="258"/>
      <c r="E143" s="22"/>
      <c r="F143" s="22"/>
      <c r="G143" s="22"/>
      <c r="H143" s="22"/>
      <c r="I143" s="22"/>
      <c r="J143" s="22"/>
      <c r="K143" s="22"/>
      <c r="L143" s="22"/>
      <c r="M143" s="22"/>
      <c r="N143" s="22"/>
      <c r="O143" s="22"/>
      <c r="P143" s="31"/>
      <c r="Q143" s="31"/>
      <c r="R143" s="31"/>
      <c r="S143" s="31"/>
      <c r="T143" s="31"/>
      <c r="U143" s="31"/>
      <c r="V143" s="31"/>
      <c r="W143" s="31"/>
      <c r="X143" s="31"/>
      <c r="Y143" s="31"/>
      <c r="Z143" s="31"/>
      <c r="AA143" s="31"/>
      <c r="AB143" s="31"/>
      <c r="AC143" s="31"/>
      <c r="AD143" s="31"/>
      <c r="AE143" s="31"/>
      <c r="AF143" s="31"/>
      <c r="AG143" s="31"/>
      <c r="AH143" s="31"/>
    </row>
    <row r="144" spans="1:34" ht="15.6">
      <c r="A144" s="22"/>
      <c r="B144" s="485" t="s">
        <v>110</v>
      </c>
      <c r="C144" s="259"/>
      <c r="D144" s="260"/>
      <c r="E144" s="22"/>
      <c r="F144" s="22"/>
      <c r="G144" s="22"/>
      <c r="H144" s="22"/>
      <c r="I144" s="22"/>
      <c r="J144" s="22"/>
      <c r="K144" s="22"/>
      <c r="L144" s="22"/>
      <c r="M144" s="22"/>
      <c r="N144" s="22"/>
      <c r="O144" s="22"/>
      <c r="P144" s="31"/>
      <c r="Q144" s="31"/>
      <c r="R144" s="31"/>
      <c r="S144" s="31"/>
      <c r="T144" s="31"/>
      <c r="U144" s="31"/>
      <c r="V144" s="31"/>
      <c r="W144" s="31"/>
      <c r="X144" s="31"/>
      <c r="Y144" s="31"/>
      <c r="Z144" s="31"/>
      <c r="AA144" s="31"/>
      <c r="AB144" s="31"/>
      <c r="AC144" s="31"/>
      <c r="AD144" s="31"/>
      <c r="AE144" s="31"/>
      <c r="AF144" s="31"/>
      <c r="AG144" s="31"/>
      <c r="AH144" s="31"/>
    </row>
    <row r="145" spans="1:34" ht="15.6">
      <c r="A145" s="22"/>
      <c r="B145" s="157"/>
      <c r="C145" s="157"/>
      <c r="D145" s="157"/>
      <c r="E145" s="22"/>
      <c r="F145" s="22"/>
      <c r="G145" s="22"/>
      <c r="H145" s="22"/>
      <c r="I145" s="22"/>
      <c r="J145" s="22"/>
      <c r="K145" s="22"/>
      <c r="L145" s="22"/>
      <c r="M145" s="22"/>
      <c r="N145" s="22"/>
      <c r="O145" s="22"/>
      <c r="P145" s="31"/>
      <c r="Q145" s="31"/>
      <c r="R145" s="31"/>
      <c r="S145" s="31"/>
      <c r="T145" s="31"/>
      <c r="U145" s="31"/>
      <c r="V145" s="31"/>
      <c r="W145" s="31"/>
      <c r="X145" s="31"/>
      <c r="Y145" s="31"/>
      <c r="Z145" s="31"/>
      <c r="AA145" s="31"/>
      <c r="AB145" s="31"/>
      <c r="AC145" s="31"/>
      <c r="AD145" s="31"/>
      <c r="AE145" s="31"/>
      <c r="AF145" s="31"/>
      <c r="AG145" s="31"/>
      <c r="AH145" s="31"/>
    </row>
    <row r="146" spans="1:34" ht="15.6">
      <c r="A146" s="22"/>
      <c r="B146" s="476" t="s">
        <v>111</v>
      </c>
      <c r="C146" s="261"/>
      <c r="D146" s="262"/>
      <c r="E146" s="22"/>
      <c r="F146" s="22"/>
      <c r="G146" s="22"/>
      <c r="H146" s="22"/>
      <c r="I146" s="22"/>
      <c r="J146" s="22"/>
      <c r="K146" s="22"/>
      <c r="L146" s="22"/>
      <c r="M146" s="22"/>
      <c r="N146" s="22"/>
      <c r="O146" s="22"/>
      <c r="P146" s="31"/>
      <c r="Q146" s="31"/>
      <c r="R146" s="31"/>
      <c r="S146" s="31"/>
      <c r="T146" s="31"/>
      <c r="U146" s="31"/>
      <c r="V146" s="31"/>
      <c r="W146" s="31"/>
      <c r="X146" s="31"/>
      <c r="Y146" s="31"/>
      <c r="Z146" s="31"/>
      <c r="AA146" s="31"/>
      <c r="AB146" s="31"/>
      <c r="AC146" s="31"/>
      <c r="AD146" s="31"/>
      <c r="AE146" s="31"/>
      <c r="AF146" s="31"/>
      <c r="AG146" s="31"/>
      <c r="AH146" s="31"/>
    </row>
    <row r="147" spans="1:34" ht="15.6">
      <c r="A147" s="22"/>
      <c r="B147" s="157"/>
      <c r="C147" s="157"/>
      <c r="D147" s="157"/>
      <c r="E147" s="22"/>
      <c r="F147" s="22"/>
      <c r="G147" s="22"/>
      <c r="H147" s="22"/>
      <c r="I147" s="22"/>
      <c r="J147" s="22"/>
      <c r="K147" s="22"/>
      <c r="L147" s="22"/>
      <c r="M147" s="22"/>
      <c r="N147" s="22"/>
      <c r="O147" s="22"/>
      <c r="P147" s="31"/>
      <c r="Q147" s="31"/>
      <c r="R147" s="31"/>
      <c r="S147" s="31"/>
      <c r="T147" s="31"/>
      <c r="U147" s="31"/>
      <c r="V147" s="31"/>
      <c r="W147" s="31"/>
      <c r="X147" s="31"/>
      <c r="Y147" s="31"/>
      <c r="Z147" s="31"/>
      <c r="AA147" s="31"/>
      <c r="AB147" s="31"/>
      <c r="AC147" s="31"/>
      <c r="AD147" s="31"/>
      <c r="AE147" s="31"/>
      <c r="AF147" s="31"/>
      <c r="AG147" s="31"/>
      <c r="AH147" s="31"/>
    </row>
    <row r="148" spans="1:34" ht="15.6">
      <c r="A148" s="22"/>
      <c r="B148" s="494" t="s">
        <v>112</v>
      </c>
      <c r="C148" s="257"/>
      <c r="D148" s="258"/>
      <c r="E148" s="22"/>
      <c r="F148" s="22"/>
      <c r="G148" s="22"/>
      <c r="H148" s="22"/>
      <c r="I148" s="22"/>
      <c r="J148" s="22"/>
      <c r="K148" s="22"/>
      <c r="L148" s="22"/>
      <c r="M148" s="22"/>
      <c r="N148" s="22"/>
      <c r="O148" s="22"/>
      <c r="P148" s="31"/>
      <c r="Q148" s="31"/>
      <c r="R148" s="31"/>
      <c r="S148" s="31"/>
      <c r="T148" s="31"/>
      <c r="U148" s="31"/>
      <c r="V148" s="31"/>
      <c r="W148" s="31"/>
      <c r="X148" s="31"/>
      <c r="Y148" s="31"/>
      <c r="Z148" s="31"/>
      <c r="AA148" s="31"/>
      <c r="AB148" s="31"/>
      <c r="AC148" s="31"/>
      <c r="AD148" s="31"/>
      <c r="AE148" s="31"/>
      <c r="AF148" s="31"/>
      <c r="AG148" s="31"/>
      <c r="AH148" s="31"/>
    </row>
    <row r="149" spans="1:34" ht="15.6">
      <c r="A149" s="22"/>
      <c r="B149" s="485" t="s">
        <v>113</v>
      </c>
      <c r="C149" s="259"/>
      <c r="D149" s="260"/>
      <c r="E149" s="22"/>
      <c r="F149" s="22"/>
      <c r="G149" s="22"/>
      <c r="H149" s="22"/>
      <c r="I149" s="22"/>
      <c r="J149" s="22"/>
      <c r="K149" s="22"/>
      <c r="L149" s="22"/>
      <c r="M149" s="22"/>
      <c r="N149" s="22"/>
      <c r="O149" s="22"/>
      <c r="P149" s="31"/>
      <c r="Q149" s="31"/>
      <c r="R149" s="31"/>
      <c r="S149" s="31"/>
      <c r="T149" s="31"/>
      <c r="U149" s="31"/>
      <c r="V149" s="31"/>
      <c r="W149" s="31"/>
      <c r="X149" s="31"/>
      <c r="Y149" s="31"/>
      <c r="Z149" s="31"/>
      <c r="AA149" s="31"/>
      <c r="AB149" s="31"/>
      <c r="AC149" s="31"/>
      <c r="AD149" s="31"/>
      <c r="AE149" s="31"/>
      <c r="AF149" s="31"/>
      <c r="AG149" s="31"/>
      <c r="AH149" s="31"/>
    </row>
    <row r="150" spans="1:34" ht="15.6">
      <c r="A150" s="22"/>
      <c r="B150" s="157"/>
      <c r="C150" s="157"/>
      <c r="D150" s="157"/>
      <c r="E150" s="22"/>
      <c r="F150" s="22"/>
      <c r="G150" s="22"/>
      <c r="H150" s="22"/>
      <c r="I150" s="22"/>
      <c r="J150" s="22"/>
      <c r="K150" s="22"/>
      <c r="L150" s="22"/>
      <c r="M150" s="22"/>
      <c r="N150" s="22"/>
      <c r="O150" s="22"/>
      <c r="P150" s="31"/>
      <c r="Q150" s="31"/>
      <c r="R150" s="31"/>
      <c r="S150" s="31"/>
      <c r="T150" s="31"/>
      <c r="U150" s="31"/>
      <c r="V150" s="31"/>
      <c r="W150" s="31"/>
      <c r="X150" s="31"/>
      <c r="Y150" s="31"/>
      <c r="Z150" s="31"/>
      <c r="AA150" s="31"/>
      <c r="AB150" s="31"/>
      <c r="AC150" s="31"/>
      <c r="AD150" s="31"/>
      <c r="AE150" s="31"/>
      <c r="AF150" s="31"/>
      <c r="AG150" s="31"/>
      <c r="AH150" s="31"/>
    </row>
    <row r="151" spans="1:34" ht="15.6">
      <c r="A151" s="22"/>
      <c r="B151" s="494" t="s">
        <v>114</v>
      </c>
      <c r="C151" s="257"/>
      <c r="D151" s="258"/>
      <c r="E151" s="22"/>
      <c r="F151" s="22"/>
      <c r="G151" s="22"/>
      <c r="H151" s="22"/>
      <c r="I151" s="22"/>
      <c r="J151" s="22"/>
      <c r="K151" s="22"/>
      <c r="L151" s="22"/>
      <c r="M151" s="22"/>
      <c r="N151" s="22"/>
      <c r="O151" s="22"/>
      <c r="P151" s="31"/>
      <c r="Q151" s="31"/>
      <c r="R151" s="31"/>
      <c r="S151" s="31"/>
      <c r="T151" s="31"/>
      <c r="U151" s="31"/>
      <c r="V151" s="31"/>
      <c r="W151" s="31"/>
      <c r="X151" s="31"/>
      <c r="Y151" s="31"/>
      <c r="Z151" s="31"/>
      <c r="AA151" s="31"/>
      <c r="AB151" s="31"/>
      <c r="AC151" s="31"/>
      <c r="AD151" s="31"/>
      <c r="AE151" s="31"/>
      <c r="AF151" s="31"/>
      <c r="AG151" s="31"/>
      <c r="AH151" s="31"/>
    </row>
    <row r="152" spans="1:34" ht="15.6">
      <c r="A152" s="22"/>
      <c r="B152" s="485" t="s">
        <v>115</v>
      </c>
      <c r="C152" s="259"/>
      <c r="D152" s="260"/>
      <c r="E152" s="22"/>
      <c r="F152" s="22"/>
      <c r="G152" s="22"/>
      <c r="H152" s="22"/>
      <c r="I152" s="22"/>
      <c r="J152" s="22"/>
      <c r="K152" s="22"/>
      <c r="L152" s="22"/>
      <c r="M152" s="22"/>
      <c r="N152" s="22"/>
      <c r="O152" s="22"/>
      <c r="P152" s="31"/>
      <c r="Q152" s="31"/>
      <c r="R152" s="31"/>
      <c r="S152" s="31"/>
      <c r="T152" s="31"/>
      <c r="U152" s="31"/>
      <c r="V152" s="31"/>
      <c r="W152" s="31"/>
      <c r="X152" s="31"/>
      <c r="Y152" s="31"/>
      <c r="Z152" s="31"/>
      <c r="AA152" s="31"/>
      <c r="AB152" s="31"/>
      <c r="AC152" s="31"/>
      <c r="AD152" s="31"/>
      <c r="AE152" s="31"/>
      <c r="AF152" s="31"/>
      <c r="AG152" s="31"/>
      <c r="AH152" s="31"/>
    </row>
    <row r="153" spans="1:34" ht="15.6">
      <c r="A153" s="22"/>
      <c r="B153" s="157"/>
      <c r="C153" s="157"/>
      <c r="D153" s="157"/>
      <c r="E153" s="22"/>
      <c r="F153" s="22"/>
      <c r="G153" s="22"/>
      <c r="H153" s="22"/>
      <c r="I153" s="22"/>
      <c r="J153" s="22"/>
      <c r="K153" s="22"/>
      <c r="L153" s="22"/>
      <c r="M153" s="22"/>
      <c r="N153" s="22"/>
      <c r="O153" s="22"/>
      <c r="P153" s="31"/>
      <c r="Q153" s="31"/>
      <c r="R153" s="31"/>
      <c r="S153" s="31"/>
      <c r="T153" s="31"/>
      <c r="U153" s="31"/>
      <c r="V153" s="31"/>
      <c r="W153" s="31"/>
      <c r="X153" s="31"/>
      <c r="Y153" s="31"/>
      <c r="Z153" s="31"/>
      <c r="AA153" s="31"/>
      <c r="AB153" s="31"/>
      <c r="AC153" s="31"/>
      <c r="AD153" s="31"/>
      <c r="AE153" s="31"/>
      <c r="AF153" s="31"/>
      <c r="AG153" s="31"/>
      <c r="AH153" s="31"/>
    </row>
    <row r="154" spans="1:34" ht="15.6">
      <c r="A154" s="22"/>
      <c r="B154" s="495" t="s">
        <v>116</v>
      </c>
      <c r="C154" s="261"/>
      <c r="D154" s="262"/>
      <c r="E154" s="22"/>
      <c r="F154" s="22"/>
      <c r="G154" s="22"/>
      <c r="H154" s="22"/>
      <c r="I154" s="22"/>
      <c r="J154" s="22"/>
      <c r="K154" s="22"/>
      <c r="L154" s="22"/>
      <c r="M154" s="22"/>
      <c r="N154" s="22"/>
      <c r="O154" s="22"/>
      <c r="P154" s="31"/>
      <c r="Q154" s="31"/>
      <c r="R154" s="31"/>
      <c r="S154" s="31"/>
      <c r="T154" s="31"/>
      <c r="U154" s="31"/>
      <c r="V154" s="31"/>
      <c r="W154" s="31"/>
      <c r="X154" s="31"/>
      <c r="Y154" s="31"/>
      <c r="Z154" s="31"/>
      <c r="AA154" s="31"/>
      <c r="AB154" s="31"/>
      <c r="AC154" s="31"/>
      <c r="AD154" s="31"/>
      <c r="AE154" s="31"/>
      <c r="AF154" s="31"/>
      <c r="AG154" s="31"/>
      <c r="AH154" s="31"/>
    </row>
    <row r="155" spans="1:34" ht="15.6">
      <c r="A155" s="22"/>
      <c r="B155" s="157"/>
      <c r="C155" s="157"/>
      <c r="D155" s="157"/>
      <c r="E155" s="22"/>
      <c r="F155" s="22"/>
      <c r="G155" s="22"/>
      <c r="H155" s="22"/>
      <c r="I155" s="22"/>
      <c r="J155" s="22"/>
      <c r="K155" s="22"/>
      <c r="L155" s="22"/>
      <c r="M155" s="22"/>
      <c r="N155" s="22"/>
      <c r="O155" s="22"/>
      <c r="P155" s="31"/>
      <c r="Q155" s="31"/>
      <c r="R155" s="31"/>
      <c r="S155" s="31"/>
      <c r="T155" s="31"/>
      <c r="U155" s="31"/>
      <c r="V155" s="31"/>
      <c r="W155" s="31"/>
      <c r="X155" s="31"/>
      <c r="Y155" s="31"/>
      <c r="Z155" s="31"/>
      <c r="AA155" s="31"/>
      <c r="AB155" s="31"/>
      <c r="AC155" s="31"/>
      <c r="AD155" s="31"/>
      <c r="AE155" s="31"/>
      <c r="AF155" s="31"/>
      <c r="AG155" s="31"/>
      <c r="AH155" s="31"/>
    </row>
    <row r="156" spans="1:34" ht="15.6">
      <c r="A156" s="22"/>
      <c r="B156" s="157"/>
      <c r="C156" s="157"/>
      <c r="D156" s="157"/>
      <c r="E156" s="22"/>
      <c r="F156" s="22"/>
      <c r="G156" s="22"/>
      <c r="H156" s="22"/>
      <c r="I156" s="22"/>
      <c r="J156" s="22"/>
      <c r="K156" s="22"/>
      <c r="L156" s="22"/>
      <c r="M156" s="22"/>
      <c r="N156" s="22"/>
      <c r="O156" s="22"/>
      <c r="P156" s="31"/>
      <c r="Q156" s="31"/>
      <c r="R156" s="31"/>
      <c r="S156" s="31"/>
      <c r="T156" s="31"/>
      <c r="U156" s="31"/>
      <c r="V156" s="31"/>
      <c r="W156" s="31"/>
      <c r="X156" s="31"/>
      <c r="Y156" s="31"/>
      <c r="Z156" s="31"/>
      <c r="AA156" s="31"/>
      <c r="AB156" s="31"/>
      <c r="AC156" s="31"/>
      <c r="AD156" s="31"/>
      <c r="AE156" s="31"/>
      <c r="AF156" s="31"/>
      <c r="AG156" s="31"/>
      <c r="AH156" s="31"/>
    </row>
    <row r="157" spans="1:34" ht="15.6">
      <c r="A157" s="22"/>
      <c r="B157" s="496" t="s">
        <v>117</v>
      </c>
      <c r="C157" s="497"/>
      <c r="D157" s="498"/>
      <c r="E157" s="22"/>
      <c r="F157" s="22"/>
      <c r="G157" s="22"/>
      <c r="H157" s="22"/>
      <c r="I157" s="22"/>
      <c r="J157" s="22"/>
      <c r="K157" s="22"/>
      <c r="L157" s="22"/>
      <c r="M157" s="22"/>
      <c r="N157" s="22"/>
      <c r="O157" s="22"/>
      <c r="P157" s="31"/>
      <c r="Q157" s="31"/>
      <c r="R157" s="31"/>
      <c r="S157" s="31"/>
      <c r="T157" s="31"/>
      <c r="U157" s="31"/>
      <c r="V157" s="31"/>
      <c r="W157" s="31"/>
      <c r="X157" s="31"/>
      <c r="Y157" s="31"/>
      <c r="Z157" s="31"/>
      <c r="AA157" s="31"/>
      <c r="AB157" s="31"/>
      <c r="AC157" s="31"/>
      <c r="AD157" s="31"/>
      <c r="AE157" s="31"/>
      <c r="AF157" s="31"/>
      <c r="AG157" s="31"/>
      <c r="AH157" s="31"/>
    </row>
    <row r="158" spans="1:34" ht="15.6" customHeight="1">
      <c r="A158" s="22"/>
      <c r="B158" s="732" t="s">
        <v>118</v>
      </c>
      <c r="C158" s="733"/>
      <c r="D158" s="734"/>
      <c r="E158" s="22"/>
      <c r="F158" s="22"/>
      <c r="G158" s="22"/>
      <c r="H158" s="22"/>
      <c r="I158" s="22"/>
      <c r="J158" s="22"/>
      <c r="K158" s="22"/>
      <c r="L158" s="22"/>
      <c r="M158" s="22"/>
      <c r="N158" s="22"/>
      <c r="O158" s="22"/>
      <c r="P158" s="31"/>
      <c r="Q158" s="31"/>
      <c r="R158" s="31"/>
      <c r="S158" s="31"/>
      <c r="T158" s="31"/>
      <c r="U158" s="31"/>
      <c r="V158" s="31"/>
      <c r="W158" s="31"/>
      <c r="X158" s="31"/>
      <c r="Y158" s="31"/>
      <c r="Z158" s="31"/>
      <c r="AA158" s="31"/>
      <c r="AB158" s="31"/>
      <c r="AC158" s="31"/>
      <c r="AD158" s="31"/>
      <c r="AE158" s="31"/>
      <c r="AF158" s="31"/>
      <c r="AG158" s="31"/>
      <c r="AH158" s="31"/>
    </row>
    <row r="159" spans="1:34" ht="15.6" customHeight="1">
      <c r="A159" s="22"/>
      <c r="B159" s="732"/>
      <c r="C159" s="733"/>
      <c r="D159" s="734"/>
      <c r="E159" s="22"/>
      <c r="F159" s="22"/>
      <c r="G159" s="22"/>
      <c r="H159" s="22"/>
      <c r="I159" s="22"/>
      <c r="J159" s="22"/>
      <c r="K159" s="22"/>
      <c r="L159" s="22"/>
      <c r="M159" s="22"/>
      <c r="N159" s="22"/>
      <c r="O159" s="22"/>
      <c r="P159" s="31"/>
      <c r="Q159" s="31"/>
      <c r="R159" s="31"/>
      <c r="S159" s="31"/>
      <c r="T159" s="31"/>
      <c r="U159" s="31"/>
      <c r="V159" s="31"/>
      <c r="W159" s="31"/>
      <c r="X159" s="31"/>
      <c r="Y159" s="31"/>
      <c r="Z159" s="31"/>
      <c r="AA159" s="31"/>
      <c r="AB159" s="31"/>
      <c r="AC159" s="31"/>
      <c r="AD159" s="31"/>
      <c r="AE159" s="31"/>
      <c r="AF159" s="31"/>
      <c r="AG159" s="31"/>
      <c r="AH159" s="31"/>
    </row>
    <row r="160" spans="1:34" ht="15.6" customHeight="1">
      <c r="A160" s="22"/>
      <c r="B160" s="735"/>
      <c r="C160" s="736"/>
      <c r="D160" s="737"/>
      <c r="E160" s="22"/>
      <c r="F160" s="22"/>
      <c r="G160" s="22"/>
      <c r="H160" s="22"/>
      <c r="I160" s="22"/>
      <c r="J160" s="22"/>
      <c r="K160" s="22"/>
      <c r="L160" s="22"/>
      <c r="M160" s="22"/>
      <c r="N160" s="22"/>
      <c r="O160" s="22"/>
      <c r="P160" s="31"/>
      <c r="Q160" s="31"/>
      <c r="R160" s="31"/>
      <c r="S160" s="31"/>
      <c r="T160" s="31"/>
      <c r="U160" s="31"/>
      <c r="V160" s="31"/>
      <c r="W160" s="31"/>
      <c r="X160" s="31"/>
      <c r="Y160" s="31"/>
      <c r="Z160" s="31"/>
      <c r="AA160" s="31"/>
      <c r="AB160" s="31"/>
      <c r="AC160" s="31"/>
      <c r="AD160" s="31"/>
      <c r="AE160" s="31"/>
      <c r="AF160" s="31"/>
      <c r="AG160" s="31"/>
      <c r="AH160" s="31"/>
    </row>
    <row r="161" spans="1:34" ht="15.6">
      <c r="A161" s="22"/>
      <c r="B161" s="496" t="s">
        <v>119</v>
      </c>
      <c r="C161" s="497"/>
      <c r="D161" s="498"/>
      <c r="E161" s="22"/>
      <c r="F161" s="22"/>
      <c r="G161" s="22"/>
      <c r="H161" s="22"/>
      <c r="I161" s="22"/>
      <c r="J161" s="22"/>
      <c r="K161" s="22"/>
      <c r="L161" s="22"/>
      <c r="M161" s="22"/>
      <c r="N161" s="22"/>
      <c r="O161" s="22"/>
      <c r="P161" s="31"/>
      <c r="Q161" s="31"/>
      <c r="R161" s="31"/>
      <c r="S161" s="31"/>
      <c r="T161" s="31"/>
      <c r="U161" s="31"/>
      <c r="V161" s="31"/>
      <c r="W161" s="31"/>
      <c r="X161" s="31"/>
      <c r="Y161" s="31"/>
      <c r="Z161" s="31"/>
      <c r="AA161" s="31"/>
      <c r="AB161" s="31"/>
      <c r="AC161" s="31"/>
      <c r="AD161" s="31"/>
      <c r="AE161" s="31"/>
      <c r="AF161" s="31"/>
      <c r="AG161" s="31"/>
      <c r="AH161" s="31"/>
    </row>
    <row r="162" spans="1:34" ht="15.6" customHeight="1">
      <c r="A162" s="22"/>
      <c r="B162" s="738" t="s">
        <v>120</v>
      </c>
      <c r="C162" s="724"/>
      <c r="D162" s="725"/>
      <c r="E162" s="22"/>
      <c r="F162" s="22"/>
      <c r="G162" s="22"/>
      <c r="H162" s="22"/>
      <c r="I162" s="22"/>
      <c r="J162" s="22"/>
      <c r="K162" s="22"/>
      <c r="L162" s="22"/>
      <c r="M162" s="22"/>
      <c r="N162" s="22"/>
      <c r="O162" s="22"/>
      <c r="P162" s="31"/>
      <c r="Q162" s="31"/>
      <c r="R162" s="31"/>
      <c r="S162" s="31"/>
      <c r="T162" s="31"/>
      <c r="U162" s="31"/>
      <c r="V162" s="31"/>
      <c r="W162" s="31"/>
      <c r="X162" s="31"/>
      <c r="Y162" s="31"/>
      <c r="Z162" s="31"/>
      <c r="AA162" s="31"/>
      <c r="AB162" s="31"/>
      <c r="AC162" s="31"/>
      <c r="AD162" s="31"/>
      <c r="AE162" s="31"/>
      <c r="AF162" s="31"/>
      <c r="AG162" s="31"/>
      <c r="AH162" s="31"/>
    </row>
    <row r="163" spans="1:34" ht="15.6" customHeight="1">
      <c r="A163" s="22"/>
      <c r="B163" s="739"/>
      <c r="C163" s="740"/>
      <c r="D163" s="741"/>
      <c r="E163" s="22"/>
      <c r="F163" s="22"/>
      <c r="G163" s="22"/>
      <c r="H163" s="22"/>
      <c r="I163" s="22"/>
      <c r="J163" s="22"/>
      <c r="K163" s="22"/>
      <c r="L163" s="22"/>
      <c r="M163" s="22"/>
      <c r="N163" s="22"/>
      <c r="O163" s="22"/>
      <c r="P163" s="31"/>
      <c r="Q163" s="31"/>
      <c r="R163" s="31"/>
      <c r="S163" s="31"/>
      <c r="T163" s="31"/>
      <c r="U163" s="31"/>
      <c r="V163" s="31"/>
      <c r="W163" s="31"/>
      <c r="X163" s="31"/>
      <c r="Y163" s="31"/>
      <c r="Z163" s="31"/>
      <c r="AA163" s="31"/>
      <c r="AB163" s="31"/>
      <c r="AC163" s="31"/>
      <c r="AD163" s="31"/>
      <c r="AE163" s="31"/>
      <c r="AF163" s="31"/>
      <c r="AG163" s="31"/>
      <c r="AH163" s="31"/>
    </row>
    <row r="164" spans="1:34" ht="15.6" customHeight="1">
      <c r="A164" s="22"/>
      <c r="B164" s="739"/>
      <c r="C164" s="740"/>
      <c r="D164" s="741"/>
      <c r="E164" s="22"/>
      <c r="F164" s="22"/>
      <c r="G164" s="22"/>
      <c r="H164" s="22"/>
      <c r="I164" s="22"/>
      <c r="J164" s="22"/>
      <c r="K164" s="22"/>
      <c r="L164" s="22"/>
      <c r="M164" s="22"/>
      <c r="N164" s="22"/>
      <c r="O164" s="22"/>
      <c r="P164" s="31"/>
      <c r="Q164" s="31"/>
      <c r="R164" s="31"/>
      <c r="S164" s="31"/>
      <c r="T164" s="31"/>
      <c r="U164" s="31"/>
      <c r="V164" s="31"/>
      <c r="W164" s="31"/>
      <c r="X164" s="31"/>
      <c r="Y164" s="31"/>
      <c r="Z164" s="31"/>
      <c r="AA164" s="31"/>
      <c r="AB164" s="31"/>
      <c r="AC164" s="31"/>
      <c r="AD164" s="31"/>
      <c r="AE164" s="31"/>
      <c r="AF164" s="31"/>
      <c r="AG164" s="31"/>
      <c r="AH164" s="31"/>
    </row>
    <row r="165" spans="1:34" ht="15.6" customHeight="1">
      <c r="A165" s="22"/>
      <c r="B165" s="726"/>
      <c r="C165" s="727"/>
      <c r="D165" s="728"/>
      <c r="E165" s="22"/>
      <c r="F165" s="22"/>
      <c r="G165" s="22"/>
      <c r="H165" s="22"/>
      <c r="I165" s="22"/>
      <c r="J165" s="22"/>
      <c r="K165" s="22"/>
      <c r="L165" s="22"/>
      <c r="M165" s="22"/>
      <c r="N165" s="22"/>
      <c r="O165" s="22"/>
      <c r="P165" s="31"/>
      <c r="Q165" s="31"/>
      <c r="R165" s="31"/>
      <c r="S165" s="31"/>
      <c r="T165" s="31"/>
      <c r="U165" s="31"/>
      <c r="V165" s="31"/>
      <c r="W165" s="31"/>
      <c r="X165" s="31"/>
      <c r="Y165" s="31"/>
      <c r="Z165" s="31"/>
      <c r="AA165" s="31"/>
      <c r="AB165" s="31"/>
      <c r="AC165" s="31"/>
      <c r="AD165" s="31"/>
      <c r="AE165" s="31"/>
      <c r="AF165" s="31"/>
      <c r="AG165" s="31"/>
      <c r="AH165" s="31"/>
    </row>
    <row r="166" spans="1:34" ht="15.6">
      <c r="A166" s="22"/>
      <c r="B166" s="742" t="s">
        <v>121</v>
      </c>
      <c r="C166" s="743"/>
      <c r="D166" s="744"/>
      <c r="E166" s="22"/>
      <c r="F166" s="22"/>
      <c r="G166" s="22"/>
      <c r="H166" s="22"/>
      <c r="I166" s="22"/>
      <c r="J166" s="22"/>
      <c r="K166" s="22"/>
      <c r="L166" s="22"/>
      <c r="M166" s="22"/>
      <c r="N166" s="22"/>
      <c r="O166" s="22"/>
      <c r="P166" s="31"/>
      <c r="Q166" s="31"/>
      <c r="R166" s="31"/>
      <c r="S166" s="31"/>
      <c r="T166" s="31"/>
      <c r="U166" s="31"/>
      <c r="V166" s="31"/>
      <c r="W166" s="31"/>
      <c r="X166" s="31"/>
      <c r="Y166" s="31"/>
      <c r="Z166" s="31"/>
      <c r="AA166" s="31"/>
      <c r="AB166" s="31"/>
      <c r="AC166" s="31"/>
      <c r="AD166" s="31"/>
      <c r="AE166" s="31"/>
      <c r="AF166" s="31"/>
      <c r="AG166" s="31"/>
      <c r="AH166" s="31"/>
    </row>
    <row r="167" spans="1:34">
      <c r="A167" s="22"/>
      <c r="B167" s="22"/>
      <c r="C167" s="22"/>
      <c r="D167" s="22"/>
      <c r="E167" s="22"/>
      <c r="F167" s="22"/>
      <c r="G167" s="22"/>
      <c r="H167" s="22"/>
      <c r="I167" s="22"/>
      <c r="J167" s="22"/>
      <c r="K167" s="22"/>
      <c r="L167" s="22"/>
      <c r="M167" s="22"/>
      <c r="N167" s="22"/>
      <c r="O167" s="22"/>
      <c r="P167" s="31"/>
      <c r="Q167" s="31"/>
      <c r="R167" s="31"/>
      <c r="S167" s="31"/>
      <c r="T167" s="31"/>
      <c r="U167" s="31"/>
      <c r="V167" s="31"/>
      <c r="W167" s="31"/>
      <c r="X167" s="31"/>
      <c r="Y167" s="31"/>
      <c r="Z167" s="31"/>
      <c r="AA167" s="31"/>
      <c r="AB167" s="31"/>
      <c r="AC167" s="31"/>
      <c r="AD167" s="31"/>
      <c r="AE167" s="31"/>
      <c r="AF167" s="31"/>
      <c r="AG167" s="31"/>
      <c r="AH167" s="31"/>
    </row>
    <row r="168" spans="1:34">
      <c r="A168" s="22"/>
      <c r="B168" s="22"/>
      <c r="C168" s="22"/>
      <c r="D168" s="22"/>
      <c r="E168" s="22"/>
      <c r="F168" s="22"/>
      <c r="G168" s="22"/>
      <c r="H168" s="22"/>
      <c r="I168" s="22"/>
      <c r="J168" s="22"/>
      <c r="K168" s="22"/>
      <c r="L168" s="22"/>
      <c r="M168" s="22"/>
      <c r="N168" s="22"/>
      <c r="O168" s="22"/>
      <c r="P168" s="31"/>
      <c r="Q168" s="31"/>
      <c r="R168" s="31"/>
      <c r="S168" s="31"/>
      <c r="T168" s="31"/>
      <c r="U168" s="31"/>
      <c r="V168" s="31"/>
      <c r="W168" s="31"/>
      <c r="X168" s="31"/>
      <c r="Y168" s="31"/>
      <c r="Z168" s="31"/>
      <c r="AA168" s="31"/>
      <c r="AB168" s="31"/>
      <c r="AC168" s="31"/>
      <c r="AD168" s="31"/>
      <c r="AE168" s="31"/>
      <c r="AF168" s="31"/>
      <c r="AG168" s="31"/>
      <c r="AH168" s="31"/>
    </row>
    <row r="169" spans="1:34">
      <c r="A169" s="22"/>
      <c r="B169" s="22"/>
      <c r="C169" s="22"/>
      <c r="D169" s="22"/>
      <c r="E169" s="22"/>
      <c r="F169" s="22"/>
      <c r="G169" s="22"/>
      <c r="H169" s="22"/>
      <c r="I169" s="22"/>
      <c r="J169" s="22"/>
      <c r="K169" s="22"/>
      <c r="L169" s="22"/>
      <c r="M169" s="22"/>
      <c r="N169" s="22"/>
      <c r="O169" s="22"/>
      <c r="P169" s="31"/>
      <c r="Q169" s="31"/>
      <c r="R169" s="31"/>
      <c r="S169" s="31"/>
      <c r="T169" s="31"/>
      <c r="U169" s="31"/>
      <c r="V169" s="31"/>
      <c r="W169" s="31"/>
      <c r="X169" s="31"/>
      <c r="Y169" s="31"/>
      <c r="Z169" s="31"/>
      <c r="AA169" s="31"/>
      <c r="AB169" s="31"/>
      <c r="AC169" s="31"/>
      <c r="AD169" s="31"/>
      <c r="AE169" s="31"/>
      <c r="AF169" s="31"/>
      <c r="AG169" s="31"/>
      <c r="AH169" s="31"/>
    </row>
    <row r="170" spans="1:34">
      <c r="A170" s="22"/>
      <c r="B170" s="22"/>
      <c r="C170" s="22"/>
      <c r="D170" s="22"/>
      <c r="E170" s="22"/>
      <c r="F170" s="22"/>
      <c r="G170" s="22"/>
      <c r="H170" s="22"/>
      <c r="I170" s="22"/>
      <c r="J170" s="22"/>
      <c r="K170" s="22"/>
      <c r="L170" s="22"/>
      <c r="M170" s="22"/>
      <c r="N170" s="22"/>
      <c r="O170" s="22"/>
      <c r="P170" s="31"/>
      <c r="Q170" s="31"/>
      <c r="R170" s="31"/>
      <c r="S170" s="31"/>
      <c r="T170" s="31"/>
      <c r="U170" s="31"/>
      <c r="V170" s="31"/>
      <c r="W170" s="31"/>
      <c r="X170" s="31"/>
      <c r="Y170" s="31"/>
      <c r="Z170" s="31"/>
      <c r="AA170" s="31"/>
      <c r="AB170" s="31"/>
      <c r="AC170" s="31"/>
      <c r="AD170" s="31"/>
      <c r="AE170" s="31"/>
      <c r="AF170" s="31"/>
      <c r="AG170" s="31"/>
      <c r="AH170" s="31"/>
    </row>
    <row r="171" spans="1:34">
      <c r="A171" s="22"/>
      <c r="B171" s="22"/>
      <c r="C171" s="22"/>
      <c r="D171" s="22"/>
      <c r="E171" s="22"/>
      <c r="F171" s="22"/>
      <c r="G171" s="22"/>
      <c r="H171" s="22"/>
      <c r="I171" s="22"/>
      <c r="J171" s="22"/>
      <c r="K171" s="22"/>
      <c r="L171" s="22"/>
      <c r="M171" s="22"/>
      <c r="N171" s="22"/>
      <c r="O171" s="22"/>
      <c r="P171" s="31"/>
      <c r="Q171" s="31"/>
      <c r="R171" s="31"/>
      <c r="S171" s="31"/>
      <c r="T171" s="31"/>
      <c r="U171" s="31"/>
      <c r="V171" s="31"/>
      <c r="W171" s="31"/>
      <c r="X171" s="31"/>
      <c r="Y171" s="31"/>
      <c r="Z171" s="31"/>
      <c r="AA171" s="31"/>
      <c r="AB171" s="31"/>
      <c r="AC171" s="31"/>
      <c r="AD171" s="31"/>
      <c r="AE171" s="31"/>
      <c r="AF171" s="31"/>
      <c r="AG171" s="31"/>
      <c r="AH171" s="31"/>
    </row>
    <row r="172" spans="1:34">
      <c r="A172" s="22"/>
      <c r="B172" s="22"/>
      <c r="C172" s="22"/>
      <c r="D172" s="22"/>
      <c r="E172" s="22"/>
      <c r="F172" s="22"/>
      <c r="G172" s="22"/>
      <c r="H172" s="22"/>
      <c r="I172" s="22"/>
      <c r="J172" s="22"/>
      <c r="K172" s="22"/>
      <c r="L172" s="22"/>
      <c r="M172" s="22"/>
      <c r="N172" s="22"/>
      <c r="O172" s="22"/>
      <c r="P172" s="31"/>
      <c r="Q172" s="31"/>
      <c r="R172" s="31"/>
      <c r="S172" s="31"/>
      <c r="T172" s="31"/>
      <c r="U172" s="31"/>
      <c r="V172" s="31"/>
      <c r="W172" s="31"/>
      <c r="X172" s="31"/>
      <c r="Y172" s="31"/>
      <c r="Z172" s="31"/>
      <c r="AA172" s="31"/>
      <c r="AB172" s="31"/>
      <c r="AC172" s="31"/>
      <c r="AD172" s="31"/>
      <c r="AE172" s="31"/>
      <c r="AF172" s="31"/>
      <c r="AG172" s="31"/>
      <c r="AH172" s="31"/>
    </row>
    <row r="173" spans="1:34">
      <c r="A173" s="22"/>
      <c r="B173" s="22"/>
      <c r="C173" s="22"/>
      <c r="D173" s="22"/>
      <c r="E173" s="22"/>
      <c r="F173" s="22"/>
      <c r="G173" s="22"/>
      <c r="H173" s="22"/>
      <c r="I173" s="22"/>
      <c r="J173" s="22"/>
      <c r="K173" s="22"/>
      <c r="L173" s="22"/>
      <c r="M173" s="22"/>
      <c r="N173" s="22"/>
      <c r="O173" s="22"/>
      <c r="P173" s="31"/>
      <c r="Q173" s="31"/>
      <c r="R173" s="31"/>
      <c r="S173" s="31"/>
      <c r="T173" s="31"/>
      <c r="U173" s="31"/>
      <c r="V173" s="31"/>
      <c r="W173" s="31"/>
      <c r="X173" s="31"/>
      <c r="Y173" s="31"/>
      <c r="Z173" s="31"/>
      <c r="AA173" s="31"/>
      <c r="AB173" s="31"/>
      <c r="AC173" s="31"/>
      <c r="AD173" s="31"/>
      <c r="AE173" s="31"/>
      <c r="AF173" s="31"/>
      <c r="AG173" s="31"/>
      <c r="AH173" s="31"/>
    </row>
    <row r="174" spans="1:34">
      <c r="A174" s="22"/>
      <c r="B174" s="22"/>
      <c r="C174" s="22"/>
      <c r="D174" s="22"/>
      <c r="E174" s="22"/>
      <c r="F174" s="22"/>
      <c r="G174" s="22"/>
      <c r="H174" s="22"/>
      <c r="I174" s="22"/>
      <c r="J174" s="22"/>
      <c r="K174" s="22"/>
      <c r="L174" s="22"/>
      <c r="M174" s="22"/>
      <c r="N174" s="22"/>
      <c r="O174" s="22"/>
      <c r="P174" s="31"/>
      <c r="Q174" s="31"/>
      <c r="R174" s="31"/>
      <c r="S174" s="31"/>
      <c r="T174" s="31"/>
      <c r="U174" s="31"/>
      <c r="V174" s="31"/>
      <c r="W174" s="31"/>
      <c r="X174" s="31"/>
      <c r="Y174" s="31"/>
      <c r="Z174" s="31"/>
      <c r="AA174" s="31"/>
      <c r="AB174" s="31"/>
      <c r="AC174" s="31"/>
      <c r="AD174" s="31"/>
      <c r="AE174" s="31"/>
      <c r="AF174" s="31"/>
      <c r="AG174" s="31"/>
      <c r="AH174" s="31"/>
    </row>
    <row r="175" spans="1:34">
      <c r="A175" s="22"/>
      <c r="B175" s="22"/>
      <c r="C175" s="22"/>
      <c r="D175" s="22"/>
      <c r="E175" s="22"/>
      <c r="F175" s="22"/>
      <c r="G175" s="22"/>
      <c r="H175" s="22"/>
      <c r="I175" s="22"/>
      <c r="J175" s="22"/>
      <c r="K175" s="22"/>
      <c r="L175" s="22"/>
      <c r="M175" s="22"/>
      <c r="N175" s="22"/>
      <c r="O175" s="22"/>
      <c r="P175" s="31"/>
      <c r="Q175" s="31"/>
      <c r="R175" s="31"/>
      <c r="S175" s="31"/>
      <c r="T175" s="31"/>
      <c r="U175" s="31"/>
      <c r="V175" s="31"/>
      <c r="W175" s="31"/>
      <c r="X175" s="31"/>
      <c r="Y175" s="31"/>
      <c r="Z175" s="31"/>
      <c r="AA175" s="31"/>
      <c r="AB175" s="31"/>
      <c r="AC175" s="31"/>
      <c r="AD175" s="31"/>
      <c r="AE175" s="31"/>
      <c r="AF175" s="31"/>
      <c r="AG175" s="31"/>
      <c r="AH175" s="31"/>
    </row>
    <row r="176" spans="1:34">
      <c r="A176" s="22"/>
      <c r="B176" s="22"/>
      <c r="C176" s="22"/>
      <c r="D176" s="22"/>
      <c r="E176" s="22"/>
      <c r="F176" s="22"/>
      <c r="G176" s="22"/>
      <c r="H176" s="22"/>
      <c r="I176" s="22"/>
      <c r="J176" s="22"/>
      <c r="K176" s="22"/>
      <c r="L176" s="22"/>
      <c r="M176" s="22"/>
      <c r="N176" s="22"/>
      <c r="O176" s="22"/>
      <c r="P176" s="31"/>
      <c r="Q176" s="31"/>
      <c r="R176" s="31"/>
      <c r="S176" s="31"/>
      <c r="T176" s="31"/>
      <c r="U176" s="31"/>
      <c r="V176" s="31"/>
      <c r="W176" s="31"/>
      <c r="X176" s="31"/>
      <c r="Y176" s="31"/>
      <c r="Z176" s="31"/>
      <c r="AA176" s="31"/>
      <c r="AB176" s="31"/>
      <c r="AC176" s="31"/>
      <c r="AD176" s="31"/>
      <c r="AE176" s="31"/>
      <c r="AF176" s="31"/>
      <c r="AG176" s="31"/>
      <c r="AH176" s="31"/>
    </row>
    <row r="177" spans="1:34">
      <c r="A177" s="22"/>
      <c r="B177" s="22"/>
      <c r="C177" s="22"/>
      <c r="D177" s="22"/>
      <c r="E177" s="22"/>
      <c r="F177" s="22"/>
      <c r="G177" s="22"/>
      <c r="H177" s="22"/>
      <c r="I177" s="22"/>
      <c r="J177" s="22"/>
      <c r="K177" s="22"/>
      <c r="L177" s="22"/>
      <c r="M177" s="22"/>
      <c r="N177" s="22"/>
      <c r="O177" s="22"/>
      <c r="P177" s="31"/>
      <c r="Q177" s="31"/>
      <c r="R177" s="31"/>
      <c r="S177" s="31"/>
      <c r="T177" s="31"/>
      <c r="U177" s="31"/>
      <c r="V177" s="31"/>
      <c r="W177" s="31"/>
      <c r="X177" s="31"/>
      <c r="Y177" s="31"/>
      <c r="Z177" s="31"/>
      <c r="AA177" s="31"/>
      <c r="AB177" s="31"/>
      <c r="AC177" s="31"/>
      <c r="AD177" s="31"/>
      <c r="AE177" s="31"/>
      <c r="AF177" s="31"/>
      <c r="AG177" s="31"/>
      <c r="AH177" s="31"/>
    </row>
    <row r="178" spans="1:34">
      <c r="A178" s="22"/>
      <c r="B178" s="22"/>
      <c r="C178" s="22"/>
      <c r="D178" s="22"/>
      <c r="E178" s="22"/>
      <c r="F178" s="22"/>
      <c r="G178" s="22"/>
      <c r="H178" s="22"/>
      <c r="I178" s="22"/>
      <c r="J178" s="22"/>
      <c r="K178" s="22"/>
      <c r="L178" s="22"/>
      <c r="M178" s="22"/>
      <c r="N178" s="22"/>
      <c r="O178" s="22"/>
      <c r="P178" s="31"/>
      <c r="Q178" s="31"/>
      <c r="R178" s="31"/>
      <c r="S178" s="31"/>
      <c r="T178" s="31"/>
      <c r="U178" s="31"/>
      <c r="V178" s="31"/>
      <c r="W178" s="31"/>
      <c r="X178" s="31"/>
      <c r="Y178" s="31"/>
      <c r="Z178" s="31"/>
      <c r="AA178" s="31"/>
      <c r="AB178" s="31"/>
      <c r="AC178" s="31"/>
      <c r="AD178" s="31"/>
      <c r="AE178" s="31"/>
      <c r="AF178" s="31"/>
      <c r="AG178" s="31"/>
      <c r="AH178" s="31"/>
    </row>
    <row r="179" spans="1:34">
      <c r="A179" s="22"/>
      <c r="B179" s="22"/>
      <c r="C179" s="22"/>
      <c r="D179" s="22"/>
      <c r="E179" s="22"/>
      <c r="F179" s="22"/>
      <c r="G179" s="22"/>
      <c r="H179" s="22"/>
      <c r="I179" s="22"/>
      <c r="J179" s="22"/>
      <c r="K179" s="22"/>
      <c r="L179" s="22"/>
      <c r="M179" s="22"/>
      <c r="N179" s="22"/>
      <c r="O179" s="22"/>
      <c r="P179" s="31"/>
      <c r="Q179" s="31"/>
      <c r="R179" s="31"/>
      <c r="S179" s="31"/>
      <c r="T179" s="31"/>
      <c r="U179" s="31"/>
      <c r="V179" s="31"/>
      <c r="W179" s="31"/>
      <c r="X179" s="31"/>
      <c r="Y179" s="31"/>
      <c r="Z179" s="31"/>
      <c r="AA179" s="31"/>
      <c r="AB179" s="31"/>
      <c r="AC179" s="31"/>
      <c r="AD179" s="31"/>
      <c r="AE179" s="31"/>
      <c r="AF179" s="31"/>
      <c r="AG179" s="31"/>
      <c r="AH179" s="31"/>
    </row>
    <row r="180" spans="1:34">
      <c r="A180" s="22"/>
      <c r="B180" s="22"/>
      <c r="C180" s="22"/>
      <c r="D180" s="22"/>
      <c r="E180" s="22"/>
      <c r="F180" s="22"/>
      <c r="G180" s="22"/>
      <c r="H180" s="22"/>
      <c r="I180" s="22"/>
      <c r="J180" s="22"/>
      <c r="K180" s="22"/>
      <c r="L180" s="22"/>
      <c r="M180" s="22"/>
      <c r="N180" s="22"/>
      <c r="O180" s="22"/>
      <c r="P180" s="31"/>
      <c r="Q180" s="31"/>
      <c r="R180" s="31"/>
      <c r="S180" s="31"/>
      <c r="T180" s="31"/>
      <c r="U180" s="31"/>
      <c r="V180" s="31"/>
      <c r="W180" s="31"/>
      <c r="X180" s="31"/>
      <c r="Y180" s="31"/>
      <c r="Z180" s="31"/>
      <c r="AA180" s="31"/>
      <c r="AB180" s="31"/>
      <c r="AC180" s="31"/>
      <c r="AD180" s="31"/>
      <c r="AE180" s="31"/>
      <c r="AF180" s="31"/>
      <c r="AG180" s="31"/>
      <c r="AH180" s="31"/>
    </row>
    <row r="181" spans="1:34">
      <c r="A181" s="22"/>
      <c r="B181" s="22"/>
      <c r="C181" s="22"/>
      <c r="D181" s="22"/>
      <c r="E181" s="22"/>
      <c r="F181" s="22"/>
      <c r="G181" s="22"/>
      <c r="H181" s="22"/>
      <c r="I181" s="22"/>
      <c r="J181" s="22"/>
      <c r="K181" s="22"/>
      <c r="L181" s="22"/>
      <c r="M181" s="22"/>
      <c r="N181" s="22"/>
      <c r="O181" s="22"/>
      <c r="P181" s="31"/>
      <c r="Q181" s="31"/>
      <c r="R181" s="31"/>
      <c r="S181" s="31"/>
      <c r="T181" s="31"/>
      <c r="U181" s="31"/>
      <c r="V181" s="31"/>
      <c r="W181" s="31"/>
      <c r="X181" s="31"/>
      <c r="Y181" s="31"/>
      <c r="Z181" s="31"/>
      <c r="AA181" s="31"/>
      <c r="AB181" s="31"/>
      <c r="AC181" s="31"/>
      <c r="AD181" s="31"/>
      <c r="AE181" s="31"/>
      <c r="AF181" s="31"/>
      <c r="AG181" s="31"/>
      <c r="AH181" s="31"/>
    </row>
    <row r="182" spans="1:34">
      <c r="A182" s="22"/>
      <c r="B182" s="22"/>
      <c r="C182" s="22"/>
      <c r="D182" s="22"/>
      <c r="E182" s="22"/>
      <c r="F182" s="22"/>
      <c r="G182" s="22"/>
      <c r="H182" s="22"/>
      <c r="I182" s="22"/>
      <c r="J182" s="22"/>
      <c r="K182" s="22"/>
      <c r="L182" s="22"/>
      <c r="M182" s="22"/>
      <c r="N182" s="22"/>
      <c r="O182" s="22"/>
      <c r="P182" s="31"/>
      <c r="Q182" s="31"/>
      <c r="R182" s="31"/>
      <c r="S182" s="31"/>
      <c r="T182" s="31"/>
      <c r="U182" s="31"/>
      <c r="V182" s="31"/>
      <c r="W182" s="31"/>
      <c r="X182" s="31"/>
      <c r="Y182" s="31"/>
      <c r="Z182" s="31"/>
      <c r="AA182" s="31"/>
      <c r="AB182" s="31"/>
      <c r="AC182" s="31"/>
      <c r="AD182" s="31"/>
      <c r="AE182" s="31"/>
      <c r="AF182" s="31"/>
      <c r="AG182" s="31"/>
      <c r="AH182" s="31"/>
    </row>
    <row r="183" spans="1:34">
      <c r="A183" s="22"/>
      <c r="B183" s="22"/>
      <c r="C183" s="22"/>
      <c r="D183" s="22"/>
      <c r="E183" s="22"/>
      <c r="F183" s="22"/>
      <c r="G183" s="22"/>
      <c r="H183" s="22"/>
      <c r="I183" s="22"/>
      <c r="J183" s="22"/>
      <c r="K183" s="22"/>
      <c r="L183" s="22"/>
      <c r="M183" s="22"/>
      <c r="N183" s="22"/>
      <c r="O183" s="22"/>
      <c r="P183" s="31"/>
      <c r="Q183" s="31"/>
      <c r="R183" s="31"/>
      <c r="S183" s="31"/>
      <c r="T183" s="31"/>
      <c r="U183" s="31"/>
      <c r="V183" s="31"/>
      <c r="W183" s="31"/>
      <c r="X183" s="31"/>
      <c r="Y183" s="31"/>
      <c r="Z183" s="31"/>
      <c r="AA183" s="31"/>
      <c r="AB183" s="31"/>
      <c r="AC183" s="31"/>
      <c r="AD183" s="31"/>
      <c r="AE183" s="31"/>
      <c r="AF183" s="31"/>
      <c r="AG183" s="31"/>
      <c r="AH183" s="31"/>
    </row>
    <row r="184" spans="1:34">
      <c r="A184" s="22"/>
      <c r="B184" s="22"/>
      <c r="C184" s="22"/>
      <c r="D184" s="22"/>
      <c r="E184" s="22"/>
      <c r="F184" s="22"/>
      <c r="G184" s="22"/>
      <c r="H184" s="22"/>
      <c r="I184" s="22"/>
      <c r="J184" s="22"/>
      <c r="K184" s="22"/>
      <c r="L184" s="22"/>
      <c r="M184" s="22"/>
      <c r="N184" s="22"/>
      <c r="O184" s="22"/>
      <c r="P184" s="31"/>
      <c r="Q184" s="31"/>
      <c r="R184" s="31"/>
      <c r="S184" s="31"/>
      <c r="T184" s="31"/>
      <c r="U184" s="31"/>
      <c r="V184" s="31"/>
      <c r="W184" s="31"/>
      <c r="X184" s="31"/>
      <c r="Y184" s="31"/>
      <c r="Z184" s="31"/>
      <c r="AA184" s="31"/>
      <c r="AB184" s="31"/>
      <c r="AC184" s="31"/>
      <c r="AD184" s="31"/>
      <c r="AE184" s="31"/>
      <c r="AF184" s="31"/>
      <c r="AG184" s="31"/>
      <c r="AH184" s="31"/>
    </row>
    <row r="185" spans="1:34">
      <c r="A185" s="22"/>
      <c r="B185" s="22"/>
      <c r="C185" s="22"/>
      <c r="D185" s="22"/>
      <c r="E185" s="22"/>
      <c r="F185" s="22"/>
      <c r="G185" s="22"/>
      <c r="H185" s="22"/>
      <c r="I185" s="22"/>
      <c r="J185" s="22"/>
      <c r="K185" s="22"/>
      <c r="L185" s="22"/>
      <c r="M185" s="22"/>
      <c r="N185" s="22"/>
      <c r="O185" s="22"/>
      <c r="P185" s="31"/>
      <c r="Q185" s="31"/>
      <c r="R185" s="31"/>
      <c r="S185" s="31"/>
      <c r="T185" s="31"/>
      <c r="U185" s="31"/>
      <c r="V185" s="31"/>
      <c r="W185" s="31"/>
      <c r="X185" s="31"/>
      <c r="Y185" s="31"/>
      <c r="Z185" s="31"/>
      <c r="AA185" s="31"/>
      <c r="AB185" s="31"/>
      <c r="AC185" s="31"/>
      <c r="AD185" s="31"/>
      <c r="AE185" s="31"/>
      <c r="AF185" s="31"/>
      <c r="AG185" s="31"/>
      <c r="AH185" s="31"/>
    </row>
    <row r="186" spans="1:34">
      <c r="A186" s="22"/>
      <c r="B186" s="22"/>
      <c r="C186" s="22"/>
      <c r="D186" s="22"/>
      <c r="E186" s="22"/>
      <c r="F186" s="22"/>
      <c r="G186" s="22"/>
      <c r="H186" s="22"/>
      <c r="I186" s="22"/>
      <c r="J186" s="22"/>
      <c r="K186" s="22"/>
      <c r="L186" s="22"/>
      <c r="M186" s="22"/>
      <c r="N186" s="22"/>
      <c r="O186" s="22"/>
      <c r="P186" s="31"/>
      <c r="Q186" s="31"/>
      <c r="R186" s="31"/>
      <c r="S186" s="31"/>
      <c r="T186" s="31"/>
      <c r="U186" s="31"/>
      <c r="V186" s="31"/>
      <c r="W186" s="31"/>
      <c r="X186" s="31"/>
      <c r="Y186" s="31"/>
      <c r="Z186" s="31"/>
      <c r="AA186" s="31"/>
      <c r="AB186" s="31"/>
      <c r="AC186" s="31"/>
      <c r="AD186" s="31"/>
      <c r="AE186" s="31"/>
      <c r="AF186" s="31"/>
      <c r="AG186" s="31"/>
      <c r="AH186" s="31"/>
    </row>
    <row r="187" spans="1:34">
      <c r="A187" s="22"/>
      <c r="B187" s="22"/>
      <c r="C187" s="22"/>
      <c r="D187" s="22"/>
      <c r="E187" s="22"/>
      <c r="F187" s="22"/>
      <c r="G187" s="22"/>
      <c r="H187" s="22"/>
      <c r="I187" s="22"/>
      <c r="J187" s="22"/>
      <c r="K187" s="22"/>
      <c r="L187" s="22"/>
      <c r="M187" s="22"/>
      <c r="N187" s="22"/>
      <c r="O187" s="22"/>
      <c r="P187" s="31"/>
      <c r="Q187" s="31"/>
      <c r="R187" s="31"/>
      <c r="S187" s="31"/>
      <c r="T187" s="31"/>
      <c r="U187" s="31"/>
      <c r="V187" s="31"/>
      <c r="W187" s="31"/>
      <c r="X187" s="31"/>
      <c r="Y187" s="31"/>
      <c r="Z187" s="31"/>
      <c r="AA187" s="31"/>
      <c r="AB187" s="31"/>
      <c r="AC187" s="31"/>
      <c r="AD187" s="31"/>
      <c r="AE187" s="31"/>
      <c r="AF187" s="31"/>
      <c r="AG187" s="31"/>
      <c r="AH187" s="31"/>
    </row>
    <row r="188" spans="1:34">
      <c r="A188" s="22"/>
      <c r="B188" s="22"/>
      <c r="C188" s="22"/>
      <c r="D188" s="22"/>
      <c r="E188" s="22"/>
      <c r="F188" s="22"/>
      <c r="G188" s="22"/>
      <c r="H188" s="22"/>
      <c r="I188" s="22"/>
      <c r="J188" s="22"/>
      <c r="K188" s="22"/>
      <c r="L188" s="22"/>
      <c r="M188" s="22"/>
      <c r="N188" s="22"/>
      <c r="O188" s="22"/>
      <c r="P188" s="31"/>
      <c r="Q188" s="31"/>
      <c r="R188" s="31"/>
      <c r="S188" s="31"/>
      <c r="T188" s="31"/>
      <c r="U188" s="31"/>
      <c r="V188" s="31"/>
      <c r="W188" s="31"/>
      <c r="X188" s="31"/>
      <c r="Y188" s="31"/>
      <c r="Z188" s="31"/>
      <c r="AA188" s="31"/>
      <c r="AB188" s="31"/>
      <c r="AC188" s="31"/>
      <c r="AD188" s="31"/>
      <c r="AE188" s="31"/>
      <c r="AF188" s="31"/>
      <c r="AG188" s="31"/>
      <c r="AH188" s="31"/>
    </row>
    <row r="189" spans="1:34" ht="15.6" customHeight="1">
      <c r="A189" s="22"/>
      <c r="B189" s="499" t="s">
        <v>122</v>
      </c>
      <c r="C189" s="500"/>
      <c r="D189" s="501"/>
      <c r="E189" s="22"/>
      <c r="F189" s="22"/>
      <c r="G189" s="22"/>
      <c r="H189" s="22"/>
      <c r="I189" s="22"/>
      <c r="J189" s="22"/>
      <c r="K189" s="22"/>
      <c r="L189" s="22"/>
      <c r="M189" s="22"/>
      <c r="N189" s="22"/>
      <c r="O189" s="22"/>
      <c r="P189" s="31"/>
      <c r="Q189" s="31"/>
      <c r="R189" s="31"/>
      <c r="S189" s="31"/>
      <c r="T189" s="31"/>
      <c r="U189" s="31"/>
      <c r="V189" s="31"/>
      <c r="W189" s="31"/>
      <c r="X189" s="31"/>
      <c r="Y189" s="31"/>
      <c r="Z189" s="31"/>
      <c r="AA189" s="31"/>
      <c r="AB189" s="31"/>
      <c r="AC189" s="31"/>
      <c r="AD189" s="31"/>
      <c r="AE189" s="31"/>
      <c r="AF189" s="31"/>
      <c r="AG189" s="31"/>
      <c r="AH189" s="31"/>
    </row>
    <row r="190" spans="1:34" ht="15.6" customHeight="1">
      <c r="A190" s="22"/>
      <c r="B190" s="723" t="s">
        <v>123</v>
      </c>
      <c r="C190" s="724"/>
      <c r="D190" s="725"/>
      <c r="E190" s="44"/>
      <c r="F190" s="44"/>
      <c r="G190" s="44"/>
      <c r="H190" s="44"/>
      <c r="I190" s="44"/>
      <c r="J190" s="44"/>
      <c r="K190" s="44"/>
      <c r="L190" s="44"/>
      <c r="M190" s="44"/>
      <c r="N190" s="44"/>
      <c r="O190" s="44"/>
      <c r="P190" s="31"/>
      <c r="Q190" s="31"/>
      <c r="R190" s="31"/>
      <c r="S190" s="31"/>
      <c r="T190" s="31"/>
      <c r="U190" s="31"/>
      <c r="V190" s="31"/>
      <c r="W190" s="31"/>
      <c r="X190" s="31"/>
      <c r="Y190" s="31"/>
      <c r="Z190" s="31"/>
      <c r="AA190" s="31"/>
      <c r="AB190" s="31"/>
      <c r="AC190" s="31"/>
      <c r="AD190" s="31"/>
      <c r="AE190" s="31"/>
      <c r="AF190" s="31"/>
      <c r="AG190" s="31"/>
      <c r="AH190" s="31"/>
    </row>
    <row r="191" spans="1:34" ht="15.6" customHeight="1">
      <c r="A191" s="22"/>
      <c r="B191" s="739"/>
      <c r="C191" s="745"/>
      <c r="D191" s="741"/>
      <c r="E191" s="44"/>
      <c r="F191" s="44"/>
      <c r="G191" s="44"/>
      <c r="H191" s="44"/>
      <c r="I191" s="44"/>
      <c r="J191" s="44"/>
      <c r="K191" s="44"/>
      <c r="L191" s="44"/>
      <c r="M191" s="44"/>
      <c r="N191" s="44"/>
      <c r="O191" s="44"/>
      <c r="P191" s="31"/>
      <c r="Q191" s="31"/>
      <c r="R191" s="31"/>
      <c r="S191" s="31"/>
      <c r="T191" s="31"/>
      <c r="U191" s="31"/>
      <c r="V191" s="31"/>
      <c r="W191" s="31"/>
      <c r="X191" s="31"/>
      <c r="Y191" s="31"/>
      <c r="Z191" s="31"/>
      <c r="AA191" s="31"/>
      <c r="AB191" s="31"/>
      <c r="AC191" s="31"/>
      <c r="AD191" s="31"/>
      <c r="AE191" s="31"/>
      <c r="AF191" s="31"/>
      <c r="AG191" s="31"/>
      <c r="AH191" s="31"/>
    </row>
    <row r="192" spans="1:34" ht="15.6" customHeight="1">
      <c r="A192" s="22"/>
      <c r="B192" s="746" t="s">
        <v>124</v>
      </c>
      <c r="C192" s="747"/>
      <c r="D192" s="748"/>
      <c r="E192" s="44"/>
      <c r="F192" s="44"/>
      <c r="G192" s="44"/>
      <c r="H192" s="44"/>
      <c r="I192" s="44"/>
      <c r="J192" s="44"/>
      <c r="K192" s="44"/>
      <c r="L192" s="44"/>
      <c r="M192" s="44"/>
      <c r="N192" s="44"/>
      <c r="O192" s="44"/>
      <c r="P192" s="31"/>
      <c r="Q192" s="31"/>
      <c r="R192" s="31"/>
      <c r="S192" s="31"/>
      <c r="T192" s="31"/>
      <c r="U192" s="31"/>
      <c r="V192" s="31"/>
      <c r="W192" s="31"/>
      <c r="X192" s="31"/>
      <c r="Y192" s="31"/>
      <c r="Z192" s="31"/>
      <c r="AA192" s="31"/>
      <c r="AB192" s="31"/>
      <c r="AC192" s="31"/>
      <c r="AD192" s="31"/>
      <c r="AE192" s="31"/>
      <c r="AF192" s="31"/>
      <c r="AG192" s="31"/>
      <c r="AH192" s="31"/>
    </row>
    <row r="193" spans="1:34" ht="15.6" customHeight="1">
      <c r="A193" s="22"/>
      <c r="B193" s="746"/>
      <c r="C193" s="747"/>
      <c r="D193" s="748"/>
      <c r="E193" s="44"/>
      <c r="F193" s="44"/>
      <c r="G193" s="44"/>
      <c r="H193" s="44"/>
      <c r="I193" s="44"/>
      <c r="J193" s="44"/>
      <c r="K193" s="44"/>
      <c r="L193" s="44"/>
      <c r="M193" s="44"/>
      <c r="N193" s="44"/>
      <c r="O193" s="44"/>
      <c r="P193" s="31"/>
      <c r="Q193" s="31"/>
      <c r="R193" s="31"/>
      <c r="S193" s="31"/>
      <c r="T193" s="31"/>
      <c r="U193" s="31"/>
      <c r="V193" s="31"/>
      <c r="W193" s="31"/>
      <c r="X193" s="31"/>
      <c r="Y193" s="31"/>
      <c r="Z193" s="31"/>
      <c r="AA193" s="31"/>
      <c r="AB193" s="31"/>
      <c r="AC193" s="31"/>
      <c r="AD193" s="31"/>
      <c r="AE193" s="31"/>
      <c r="AF193" s="31"/>
      <c r="AG193" s="31"/>
      <c r="AH193" s="31"/>
    </row>
    <row r="194" spans="1:34" ht="15.6" customHeight="1">
      <c r="A194" s="22"/>
      <c r="B194" s="749" t="s">
        <v>125</v>
      </c>
      <c r="C194" s="745"/>
      <c r="D194" s="741"/>
      <c r="E194" s="44"/>
      <c r="F194" s="44"/>
      <c r="G194" s="44"/>
      <c r="H194" s="44"/>
      <c r="I194" s="44"/>
      <c r="J194" s="44"/>
      <c r="K194" s="44"/>
      <c r="L194" s="44"/>
      <c r="M194" s="44"/>
      <c r="N194" s="44"/>
      <c r="O194" s="44"/>
      <c r="P194" s="31"/>
      <c r="Q194" s="31"/>
      <c r="R194" s="31"/>
      <c r="S194" s="31"/>
      <c r="T194" s="31"/>
      <c r="U194" s="31"/>
      <c r="V194" s="31"/>
      <c r="W194" s="31"/>
      <c r="X194" s="31"/>
      <c r="Y194" s="31"/>
      <c r="Z194" s="31"/>
      <c r="AA194" s="31"/>
      <c r="AB194" s="31"/>
      <c r="AC194" s="31"/>
      <c r="AD194" s="31"/>
      <c r="AE194" s="31"/>
      <c r="AF194" s="31"/>
      <c r="AG194" s="31"/>
      <c r="AH194" s="31"/>
    </row>
    <row r="195" spans="1:34" ht="15.6" customHeight="1">
      <c r="A195" s="22"/>
      <c r="B195" s="726"/>
      <c r="C195" s="727"/>
      <c r="D195" s="728"/>
      <c r="E195" s="44"/>
      <c r="F195" s="44"/>
      <c r="G195" s="44"/>
      <c r="H195" s="44"/>
      <c r="I195" s="44"/>
      <c r="J195" s="44"/>
      <c r="K195" s="44"/>
      <c r="L195" s="44"/>
      <c r="M195" s="44"/>
      <c r="N195" s="44"/>
      <c r="O195" s="44"/>
      <c r="P195" s="31"/>
      <c r="Q195" s="31"/>
      <c r="R195" s="31"/>
      <c r="S195" s="31"/>
      <c r="T195" s="31"/>
      <c r="U195" s="31"/>
      <c r="V195" s="31"/>
      <c r="W195" s="31"/>
      <c r="X195" s="31"/>
      <c r="Y195" s="31"/>
      <c r="Z195" s="31"/>
      <c r="AA195" s="31"/>
      <c r="AB195" s="31"/>
      <c r="AC195" s="31"/>
      <c r="AD195" s="31"/>
      <c r="AE195" s="31"/>
      <c r="AF195" s="31"/>
      <c r="AG195" s="31"/>
      <c r="AH195" s="31"/>
    </row>
    <row r="196" spans="1:34" ht="15.6" customHeight="1">
      <c r="A196" s="22"/>
      <c r="B196" s="22"/>
      <c r="C196" s="22"/>
      <c r="D196" s="22"/>
      <c r="E196" s="22"/>
      <c r="F196" s="22"/>
      <c r="G196" s="22"/>
      <c r="H196" s="22"/>
      <c r="I196" s="22"/>
      <c r="J196" s="22"/>
      <c r="K196" s="22"/>
      <c r="L196" s="22"/>
      <c r="M196" s="22"/>
      <c r="N196" s="22"/>
      <c r="O196" s="22"/>
      <c r="P196" s="31"/>
      <c r="Q196" s="31"/>
      <c r="R196" s="31"/>
      <c r="S196" s="31"/>
      <c r="T196" s="31"/>
      <c r="U196" s="31"/>
      <c r="V196" s="31"/>
      <c r="W196" s="31"/>
      <c r="X196" s="31"/>
      <c r="Y196" s="31"/>
      <c r="Z196" s="31"/>
      <c r="AA196" s="31"/>
      <c r="AB196" s="31"/>
      <c r="AC196" s="31"/>
      <c r="AD196" s="31"/>
      <c r="AE196" s="31"/>
      <c r="AF196" s="31"/>
      <c r="AG196" s="31"/>
      <c r="AH196" s="31"/>
    </row>
    <row r="197" spans="1:34" ht="15.6">
      <c r="A197" s="22"/>
      <c r="B197" s="499" t="s">
        <v>126</v>
      </c>
      <c r="C197" s="500"/>
      <c r="D197" s="501"/>
      <c r="E197" s="22"/>
      <c r="F197" s="22"/>
      <c r="G197" s="22"/>
      <c r="H197" s="22"/>
      <c r="I197" s="22"/>
      <c r="J197" s="22"/>
      <c r="K197" s="22"/>
      <c r="L197" s="22"/>
      <c r="M197" s="22"/>
      <c r="N197" s="22"/>
      <c r="O197" s="22"/>
      <c r="P197" s="31"/>
      <c r="Q197" s="31"/>
      <c r="R197" s="31"/>
      <c r="S197" s="31"/>
      <c r="T197" s="31"/>
      <c r="U197" s="31"/>
      <c r="V197" s="31"/>
      <c r="W197" s="31"/>
      <c r="X197" s="31"/>
      <c r="Y197" s="31"/>
      <c r="Z197" s="31"/>
      <c r="AA197" s="31"/>
      <c r="AB197" s="31"/>
      <c r="AC197" s="31"/>
      <c r="AD197" s="31"/>
      <c r="AE197" s="31"/>
      <c r="AF197" s="31"/>
      <c r="AG197" s="31"/>
      <c r="AH197" s="31"/>
    </row>
    <row r="198" spans="1:34" ht="33" customHeight="1">
      <c r="A198" s="37"/>
      <c r="B198" s="750" t="s">
        <v>127</v>
      </c>
      <c r="C198" s="751"/>
      <c r="D198" s="752"/>
      <c r="E198" s="22"/>
      <c r="F198" s="22"/>
      <c r="G198" s="22"/>
      <c r="H198" s="22"/>
      <c r="I198" s="22"/>
      <c r="J198" s="22"/>
      <c r="K198" s="22"/>
      <c r="L198" s="22"/>
      <c r="M198" s="22"/>
      <c r="N198" s="22"/>
      <c r="O198" s="22"/>
      <c r="P198" s="31"/>
      <c r="Q198" s="31"/>
      <c r="R198" s="31"/>
      <c r="S198" s="31"/>
      <c r="T198" s="31"/>
      <c r="U198" s="31"/>
      <c r="V198" s="31"/>
      <c r="W198" s="31"/>
      <c r="X198" s="31"/>
      <c r="Y198" s="31"/>
      <c r="Z198" s="31"/>
      <c r="AA198" s="31"/>
      <c r="AB198" s="31"/>
      <c r="AC198" s="31"/>
      <c r="AD198" s="31"/>
      <c r="AE198" s="31"/>
      <c r="AF198" s="31"/>
      <c r="AG198" s="31"/>
      <c r="AH198" s="31"/>
    </row>
    <row r="199" spans="1:34" ht="30">
      <c r="A199" s="256"/>
      <c r="B199" s="38" t="s">
        <v>128</v>
      </c>
      <c r="C199" s="502" t="s">
        <v>129</v>
      </c>
      <c r="D199" s="22"/>
      <c r="E199" s="22"/>
      <c r="F199" s="22"/>
      <c r="G199" s="22"/>
      <c r="H199" s="22"/>
      <c r="I199" s="22"/>
      <c r="J199" s="22"/>
      <c r="K199" s="22"/>
      <c r="L199" s="22"/>
      <c r="M199" s="22"/>
      <c r="N199" s="22"/>
      <c r="O199" s="22"/>
      <c r="P199" s="31"/>
      <c r="Q199" s="31"/>
      <c r="R199" s="31"/>
      <c r="S199" s="31"/>
      <c r="T199" s="31"/>
      <c r="U199" s="31"/>
      <c r="V199" s="31"/>
      <c r="W199" s="31"/>
      <c r="X199" s="31"/>
      <c r="Y199" s="31"/>
      <c r="Z199" s="31"/>
      <c r="AA199" s="31"/>
      <c r="AB199" s="31"/>
      <c r="AC199" s="31"/>
      <c r="AD199" s="31"/>
      <c r="AE199" s="31"/>
      <c r="AF199" s="31"/>
      <c r="AG199" s="31"/>
      <c r="AH199" s="31"/>
    </row>
    <row r="200" spans="1:34" ht="15.6">
      <c r="A200" s="39"/>
      <c r="B200" s="39"/>
      <c r="C200" s="22"/>
      <c r="D200" s="22"/>
      <c r="E200" s="22"/>
      <c r="F200" s="22"/>
      <c r="G200" s="22"/>
      <c r="H200" s="22"/>
      <c r="I200" s="22"/>
      <c r="J200" s="22"/>
      <c r="K200" s="22"/>
      <c r="L200" s="22"/>
      <c r="M200" s="22"/>
      <c r="N200" s="22"/>
      <c r="O200" s="22"/>
      <c r="P200" s="31"/>
      <c r="Q200" s="31"/>
      <c r="R200" s="31"/>
      <c r="S200" s="31"/>
      <c r="T200" s="31"/>
      <c r="U200" s="31"/>
      <c r="V200" s="31"/>
      <c r="W200" s="31"/>
      <c r="X200" s="31"/>
      <c r="Y200" s="31"/>
      <c r="Z200" s="31"/>
      <c r="AA200" s="31"/>
      <c r="AB200" s="31"/>
      <c r="AC200" s="31"/>
      <c r="AD200" s="31"/>
      <c r="AE200" s="31"/>
      <c r="AF200" s="31"/>
      <c r="AG200" s="31"/>
      <c r="AH200" s="31"/>
    </row>
    <row r="201" spans="1:34" ht="15.6" customHeight="1">
      <c r="A201" s="22"/>
      <c r="B201" s="499" t="s">
        <v>130</v>
      </c>
      <c r="C201" s="500"/>
      <c r="D201" s="501"/>
      <c r="E201" s="22"/>
      <c r="F201" s="22"/>
      <c r="G201" s="22"/>
      <c r="H201" s="22"/>
      <c r="I201" s="22"/>
      <c r="J201" s="22"/>
      <c r="K201" s="22"/>
      <c r="L201" s="22"/>
      <c r="M201" s="22"/>
      <c r="N201" s="22"/>
      <c r="O201" s="22"/>
      <c r="P201" s="31"/>
      <c r="Q201" s="31"/>
      <c r="R201" s="31"/>
      <c r="S201" s="31"/>
      <c r="T201" s="31"/>
      <c r="U201" s="31"/>
      <c r="V201" s="31"/>
      <c r="W201" s="31"/>
      <c r="X201" s="31"/>
      <c r="Y201" s="31"/>
      <c r="Z201" s="31"/>
      <c r="AA201" s="31"/>
      <c r="AB201" s="31"/>
      <c r="AC201" s="31"/>
      <c r="AD201" s="31"/>
      <c r="AE201" s="31"/>
      <c r="AF201" s="31"/>
      <c r="AG201" s="31"/>
      <c r="AH201" s="31"/>
    </row>
    <row r="202" spans="1:34" ht="15.6" customHeight="1">
      <c r="A202" s="22"/>
      <c r="B202" s="753" t="s">
        <v>131</v>
      </c>
      <c r="C202" s="754"/>
      <c r="D202" s="755"/>
      <c r="E202" s="22"/>
      <c r="F202" s="22"/>
      <c r="G202" s="22"/>
      <c r="H202" s="22"/>
      <c r="I202" s="22"/>
      <c r="J202" s="22"/>
      <c r="K202" s="22"/>
      <c r="L202" s="22"/>
      <c r="M202" s="22"/>
      <c r="N202" s="22"/>
      <c r="O202" s="22"/>
      <c r="P202" s="31"/>
      <c r="Q202" s="31"/>
      <c r="R202" s="31"/>
      <c r="S202" s="31"/>
      <c r="T202" s="31"/>
      <c r="U202" s="31"/>
      <c r="V202" s="31"/>
      <c r="W202" s="31"/>
      <c r="X202" s="31"/>
      <c r="Y202" s="31"/>
      <c r="Z202" s="31"/>
      <c r="AA202" s="31"/>
      <c r="AB202" s="31"/>
      <c r="AC202" s="31"/>
      <c r="AD202" s="31"/>
      <c r="AE202" s="31"/>
      <c r="AF202" s="31"/>
      <c r="AG202" s="31"/>
      <c r="AH202" s="31"/>
    </row>
    <row r="203" spans="1:34" ht="15.6" customHeight="1">
      <c r="A203" s="22"/>
      <c r="B203" s="756"/>
      <c r="C203" s="757"/>
      <c r="D203" s="758"/>
      <c r="E203" s="22"/>
      <c r="F203" s="22"/>
      <c r="G203" s="22"/>
      <c r="H203" s="22"/>
      <c r="I203" s="22"/>
      <c r="J203" s="22"/>
      <c r="K203" s="22"/>
      <c r="L203" s="22"/>
      <c r="M203" s="22"/>
      <c r="N203" s="22"/>
      <c r="O203" s="22"/>
      <c r="P203" s="31"/>
      <c r="Q203" s="31"/>
      <c r="R203" s="31"/>
      <c r="S203" s="31"/>
      <c r="T203" s="31"/>
      <c r="U203" s="31"/>
      <c r="V203" s="31"/>
      <c r="W203" s="31"/>
      <c r="X203" s="31"/>
      <c r="Y203" s="31"/>
      <c r="Z203" s="31"/>
      <c r="AA203" s="31"/>
      <c r="AB203" s="31"/>
      <c r="AC203" s="31"/>
      <c r="AD203" s="31"/>
      <c r="AE203" s="31"/>
      <c r="AF203" s="31"/>
      <c r="AG203" s="31"/>
      <c r="AH203" s="31"/>
    </row>
    <row r="204" spans="1:34" ht="15.6" customHeight="1">
      <c r="A204" s="22"/>
      <c r="B204" s="759"/>
      <c r="C204" s="760"/>
      <c r="D204" s="761"/>
      <c r="E204" s="22"/>
      <c r="F204" s="22"/>
      <c r="G204" s="22"/>
      <c r="H204" s="22"/>
      <c r="I204" s="22"/>
      <c r="J204" s="22"/>
      <c r="K204" s="22"/>
      <c r="L204" s="22"/>
      <c r="M204" s="22"/>
      <c r="N204" s="22"/>
      <c r="O204" s="22"/>
      <c r="P204" s="31"/>
      <c r="Q204" s="31"/>
      <c r="R204" s="31"/>
      <c r="S204" s="31"/>
      <c r="T204" s="31"/>
      <c r="U204" s="31"/>
      <c r="V204" s="31"/>
      <c r="W204" s="31"/>
      <c r="X204" s="31"/>
      <c r="Y204" s="31"/>
      <c r="Z204" s="31"/>
      <c r="AA204" s="31"/>
      <c r="AB204" s="31"/>
      <c r="AC204" s="31"/>
      <c r="AD204" s="31"/>
      <c r="AE204" s="31"/>
      <c r="AF204" s="31"/>
      <c r="AG204" s="31"/>
      <c r="AH204" s="31"/>
    </row>
    <row r="205" spans="1:34" ht="15.6" customHeight="1">
      <c r="A205" s="22"/>
      <c r="B205" s="157"/>
      <c r="C205" s="157"/>
      <c r="D205" s="157"/>
      <c r="E205" s="22"/>
      <c r="F205" s="22"/>
      <c r="G205" s="22"/>
      <c r="H205" s="22"/>
      <c r="I205" s="22"/>
      <c r="J205" s="22"/>
      <c r="K205" s="22"/>
      <c r="L205" s="22"/>
      <c r="M205" s="22"/>
      <c r="N205" s="22"/>
      <c r="O205" s="22"/>
      <c r="P205" s="31"/>
      <c r="Q205" s="31"/>
      <c r="R205" s="31"/>
      <c r="S205" s="31"/>
      <c r="T205" s="31"/>
      <c r="U205" s="31"/>
      <c r="V205" s="31"/>
      <c r="W205" s="31"/>
      <c r="X205" s="31"/>
      <c r="Y205" s="31"/>
      <c r="Z205" s="31"/>
      <c r="AA205" s="31"/>
      <c r="AB205" s="31"/>
      <c r="AC205" s="31"/>
      <c r="AD205" s="31"/>
      <c r="AE205" s="31"/>
      <c r="AF205" s="31"/>
      <c r="AG205" s="31"/>
      <c r="AH205" s="31"/>
    </row>
    <row r="206" spans="1:34" ht="15.6" customHeight="1">
      <c r="A206" s="22"/>
      <c r="B206" s="723" t="s">
        <v>132</v>
      </c>
      <c r="C206" s="724"/>
      <c r="D206" s="725"/>
      <c r="E206" s="44"/>
      <c r="F206" s="44"/>
      <c r="G206" s="44"/>
      <c r="H206" s="44"/>
      <c r="I206" s="44"/>
      <c r="J206" s="44"/>
      <c r="K206" s="44"/>
      <c r="L206" s="44"/>
      <c r="M206" s="44"/>
      <c r="N206" s="44"/>
      <c r="O206" s="44"/>
      <c r="P206" s="31"/>
      <c r="Q206" s="31"/>
      <c r="R206" s="31"/>
      <c r="S206" s="31"/>
      <c r="T206" s="31"/>
      <c r="U206" s="31"/>
      <c r="V206" s="31"/>
      <c r="W206" s="31"/>
      <c r="X206" s="31"/>
      <c r="Y206" s="31"/>
      <c r="Z206" s="31"/>
      <c r="AA206" s="31"/>
      <c r="AB206" s="31"/>
      <c r="AC206" s="31"/>
      <c r="AD206" s="31"/>
      <c r="AE206" s="31"/>
      <c r="AF206" s="31"/>
      <c r="AG206" s="31"/>
      <c r="AH206" s="31"/>
    </row>
    <row r="207" spans="1:34" ht="15.6" customHeight="1">
      <c r="A207" s="22"/>
      <c r="B207" s="726"/>
      <c r="C207" s="727"/>
      <c r="D207" s="728"/>
      <c r="E207" s="44"/>
      <c r="F207" s="44"/>
      <c r="G207" s="44"/>
      <c r="H207" s="44"/>
      <c r="I207" s="44"/>
      <c r="J207" s="44"/>
      <c r="K207" s="44"/>
      <c r="L207" s="44"/>
      <c r="M207" s="44"/>
      <c r="N207" s="44"/>
      <c r="O207" s="44"/>
      <c r="P207" s="31"/>
      <c r="Q207" s="31"/>
      <c r="R207" s="31"/>
      <c r="S207" s="31"/>
      <c r="T207" s="31"/>
      <c r="U207" s="31"/>
      <c r="V207" s="31"/>
      <c r="W207" s="31"/>
      <c r="X207" s="31"/>
      <c r="Y207" s="31"/>
      <c r="Z207" s="31"/>
      <c r="AA207" s="31"/>
      <c r="AB207" s="31"/>
      <c r="AC207" s="31"/>
      <c r="AD207" s="31"/>
      <c r="AE207" s="31"/>
      <c r="AF207" s="31"/>
      <c r="AG207" s="31"/>
      <c r="AH207" s="31"/>
    </row>
    <row r="208" spans="1:34" ht="15.6" customHeight="1">
      <c r="A208" s="22"/>
      <c r="B208" s="22"/>
      <c r="C208" s="22"/>
      <c r="D208" s="22"/>
      <c r="E208" s="22"/>
      <c r="F208" s="22"/>
      <c r="G208" s="22"/>
      <c r="H208" s="22"/>
      <c r="I208" s="22"/>
      <c r="J208" s="22"/>
      <c r="K208" s="22"/>
      <c r="L208" s="22"/>
      <c r="M208" s="22"/>
      <c r="N208" s="22"/>
      <c r="O208" s="22"/>
      <c r="P208" s="31"/>
      <c r="Q208" s="31"/>
      <c r="R208" s="31"/>
      <c r="S208" s="31"/>
      <c r="T208" s="31"/>
      <c r="U208" s="31"/>
      <c r="V208" s="31"/>
      <c r="W208" s="31"/>
      <c r="X208" s="31"/>
      <c r="Y208" s="31"/>
      <c r="Z208" s="31"/>
      <c r="AA208" s="31"/>
      <c r="AB208" s="31"/>
      <c r="AC208" s="31"/>
      <c r="AD208" s="31"/>
      <c r="AE208" s="31"/>
      <c r="AF208" s="31"/>
      <c r="AG208" s="31"/>
      <c r="AH208" s="31"/>
    </row>
    <row r="209" spans="1:34" ht="15.6" customHeight="1">
      <c r="A209" s="22"/>
      <c r="B209" s="499" t="s">
        <v>133</v>
      </c>
      <c r="C209" s="500"/>
      <c r="D209" s="501"/>
      <c r="E209" s="22"/>
      <c r="F209" s="22"/>
      <c r="G209" s="22"/>
      <c r="H209" s="22"/>
      <c r="I209" s="22"/>
      <c r="J209" s="22"/>
      <c r="K209" s="22"/>
      <c r="L209" s="22"/>
      <c r="M209" s="22"/>
      <c r="N209" s="22"/>
      <c r="O209" s="22"/>
      <c r="P209" s="31"/>
      <c r="Q209" s="31"/>
      <c r="R209" s="31"/>
      <c r="S209" s="31"/>
      <c r="T209" s="31"/>
      <c r="U209" s="31"/>
      <c r="V209" s="31"/>
      <c r="W209" s="31"/>
      <c r="X209" s="31"/>
      <c r="Y209" s="31"/>
      <c r="Z209" s="31"/>
      <c r="AA209" s="31"/>
      <c r="AB209" s="31"/>
      <c r="AC209" s="31"/>
      <c r="AD209" s="31"/>
      <c r="AE209" s="31"/>
      <c r="AF209" s="31"/>
      <c r="AG209" s="31"/>
      <c r="AH209" s="31"/>
    </row>
    <row r="210" spans="1:34" ht="15.6" customHeight="1">
      <c r="A210" s="22"/>
      <c r="B210" s="720" t="s">
        <v>134</v>
      </c>
      <c r="C210" s="721"/>
      <c r="D210" s="722"/>
      <c r="E210" s="22"/>
      <c r="F210" s="22"/>
      <c r="G210" s="22"/>
      <c r="H210" s="22"/>
      <c r="I210" s="22"/>
      <c r="J210" s="22"/>
      <c r="K210" s="22"/>
      <c r="L210" s="22"/>
      <c r="M210" s="22"/>
      <c r="N210" s="22"/>
      <c r="O210" s="22"/>
      <c r="P210" s="31"/>
      <c r="Q210" s="31"/>
      <c r="R210" s="31"/>
      <c r="S210" s="31"/>
      <c r="T210" s="31"/>
      <c r="U210" s="31"/>
      <c r="V210" s="31"/>
      <c r="W210" s="31"/>
      <c r="X210" s="31"/>
      <c r="Y210" s="31"/>
      <c r="Z210" s="31"/>
      <c r="AA210" s="31"/>
      <c r="AB210" s="31"/>
      <c r="AC210" s="31"/>
      <c r="AD210" s="31"/>
      <c r="AE210" s="31"/>
      <c r="AF210" s="31"/>
      <c r="AG210" s="31"/>
      <c r="AH210" s="31"/>
    </row>
    <row r="211" spans="1:34" ht="15.6" customHeight="1">
      <c r="A211" s="22"/>
      <c r="B211" s="503"/>
      <c r="C211" s="504" t="s">
        <v>135</v>
      </c>
      <c r="D211" s="505"/>
      <c r="E211" s="22"/>
      <c r="F211" s="22"/>
      <c r="G211" s="22"/>
      <c r="H211" s="22"/>
      <c r="I211" s="22"/>
      <c r="J211" s="22"/>
      <c r="K211" s="22"/>
      <c r="L211" s="22"/>
      <c r="M211" s="22"/>
      <c r="N211" s="22"/>
      <c r="O211" s="22"/>
      <c r="P211" s="31"/>
      <c r="Q211" s="31"/>
      <c r="R211" s="31"/>
      <c r="S211" s="31"/>
      <c r="T211" s="31"/>
      <c r="U211" s="31"/>
      <c r="V211" s="31"/>
      <c r="W211" s="31"/>
      <c r="X211" s="31"/>
      <c r="Y211" s="31"/>
      <c r="Z211" s="31"/>
      <c r="AA211" s="31"/>
      <c r="AB211" s="31"/>
      <c r="AC211" s="31"/>
      <c r="AD211" s="31"/>
      <c r="AE211" s="31"/>
      <c r="AF211" s="31"/>
      <c r="AG211" s="31"/>
      <c r="AH211" s="31"/>
    </row>
    <row r="212" spans="1:34" ht="15.6" customHeight="1">
      <c r="A212" s="22"/>
      <c r="B212" s="506"/>
      <c r="C212" s="507" t="s">
        <v>136</v>
      </c>
      <c r="D212" s="508"/>
      <c r="E212" s="22"/>
      <c r="F212" s="22"/>
      <c r="G212" s="22"/>
      <c r="H212" s="22"/>
      <c r="I212" s="22"/>
      <c r="J212" s="22"/>
      <c r="K212" s="22"/>
      <c r="L212" s="22"/>
      <c r="M212" s="22"/>
      <c r="N212" s="22"/>
      <c r="O212" s="22"/>
      <c r="P212" s="31"/>
      <c r="Q212" s="31"/>
      <c r="R212" s="31"/>
      <c r="S212" s="31"/>
      <c r="T212" s="31"/>
      <c r="U212" s="31"/>
      <c r="V212" s="31"/>
      <c r="W212" s="31"/>
      <c r="X212" s="31"/>
      <c r="Y212" s="31"/>
      <c r="Z212" s="31"/>
      <c r="AA212" s="31"/>
      <c r="AB212" s="31"/>
      <c r="AC212" s="31"/>
      <c r="AD212" s="31"/>
      <c r="AE212" s="31"/>
      <c r="AF212" s="31"/>
      <c r="AG212" s="31"/>
      <c r="AH212" s="31"/>
    </row>
    <row r="213" spans="1:34">
      <c r="A213" s="22"/>
      <c r="B213" s="22"/>
      <c r="C213" s="317" t="s">
        <v>135</v>
      </c>
      <c r="D213" s="22"/>
      <c r="E213" s="22"/>
      <c r="F213" s="22"/>
      <c r="G213" s="22"/>
      <c r="H213" s="22"/>
      <c r="I213" s="22"/>
      <c r="J213" s="22"/>
      <c r="K213" s="22"/>
      <c r="L213" s="22"/>
      <c r="M213" s="22"/>
      <c r="N213" s="22"/>
      <c r="O213" s="22"/>
      <c r="P213" s="31"/>
      <c r="Q213" s="31"/>
      <c r="R213" s="31"/>
      <c r="S213" s="31"/>
      <c r="T213" s="31"/>
      <c r="U213" s="31"/>
      <c r="V213" s="31"/>
      <c r="W213" s="31"/>
      <c r="X213" s="31"/>
      <c r="Y213" s="31"/>
      <c r="Z213" s="31"/>
      <c r="AA213" s="31"/>
      <c r="AB213" s="31"/>
      <c r="AC213" s="31"/>
      <c r="AD213" s="31"/>
      <c r="AE213" s="31"/>
      <c r="AF213" s="31"/>
      <c r="AG213" s="31"/>
      <c r="AH213" s="31"/>
    </row>
    <row r="214" spans="1:34">
      <c r="A214" s="22"/>
      <c r="B214" s="22"/>
      <c r="C214" s="22"/>
      <c r="D214" s="22"/>
      <c r="E214" s="22"/>
      <c r="F214" s="22"/>
      <c r="G214" s="22"/>
      <c r="H214" s="22"/>
      <c r="I214" s="22"/>
      <c r="J214" s="22"/>
      <c r="K214" s="22"/>
      <c r="L214" s="22"/>
      <c r="M214" s="22"/>
      <c r="N214" s="22"/>
      <c r="O214" s="22"/>
      <c r="P214" s="31"/>
      <c r="Q214" s="31"/>
      <c r="R214" s="31"/>
      <c r="S214" s="31"/>
      <c r="T214" s="31"/>
      <c r="U214" s="31"/>
      <c r="V214" s="31"/>
      <c r="W214" s="31"/>
      <c r="X214" s="31"/>
      <c r="Y214" s="31"/>
      <c r="Z214" s="31"/>
      <c r="AA214" s="31"/>
      <c r="AB214" s="31"/>
      <c r="AC214" s="31"/>
      <c r="AD214" s="31"/>
      <c r="AE214" s="31"/>
      <c r="AF214" s="31"/>
      <c r="AG214" s="31"/>
      <c r="AH214" s="31"/>
    </row>
    <row r="215" spans="1:34">
      <c r="A215" s="22"/>
      <c r="B215" s="22"/>
      <c r="C215" s="22"/>
      <c r="D215" s="22"/>
      <c r="E215" s="22"/>
      <c r="F215" s="22"/>
      <c r="G215" s="22"/>
      <c r="H215" s="22"/>
      <c r="I215" s="22"/>
      <c r="J215" s="22"/>
      <c r="K215" s="22"/>
      <c r="L215" s="22"/>
      <c r="M215" s="22"/>
      <c r="N215" s="22"/>
      <c r="O215" s="22"/>
      <c r="P215" s="31"/>
      <c r="Q215" s="31"/>
      <c r="R215" s="31"/>
      <c r="S215" s="31"/>
      <c r="T215" s="31"/>
      <c r="U215" s="31"/>
      <c r="V215" s="31"/>
      <c r="W215" s="31"/>
      <c r="X215" s="31"/>
      <c r="Y215" s="31"/>
      <c r="Z215" s="31"/>
      <c r="AA215" s="31"/>
      <c r="AB215" s="31"/>
      <c r="AC215" s="31"/>
      <c r="AD215" s="31"/>
      <c r="AE215" s="31"/>
      <c r="AF215" s="31"/>
      <c r="AG215" s="31"/>
      <c r="AH215" s="31"/>
    </row>
  </sheetData>
  <mergeCells count="27">
    <mergeCell ref="B210:D210"/>
    <mergeCell ref="B206:D207"/>
    <mergeCell ref="B1:D1"/>
    <mergeCell ref="C55:C56"/>
    <mergeCell ref="D55:D56"/>
    <mergeCell ref="B158:D160"/>
    <mergeCell ref="B162:D165"/>
    <mergeCell ref="B166:D166"/>
    <mergeCell ref="B190:D191"/>
    <mergeCell ref="B192:D193"/>
    <mergeCell ref="B194:D195"/>
    <mergeCell ref="B198:D198"/>
    <mergeCell ref="B202:D204"/>
    <mergeCell ref="C27:D27"/>
    <mergeCell ref="C28:D28"/>
    <mergeCell ref="C29:D29"/>
    <mergeCell ref="C30:D30"/>
    <mergeCell ref="C31:D31"/>
    <mergeCell ref="C32:D32"/>
    <mergeCell ref="C33:D33"/>
    <mergeCell ref="C34:D34"/>
    <mergeCell ref="C40:D40"/>
    <mergeCell ref="C35:D35"/>
    <mergeCell ref="C36:D36"/>
    <mergeCell ref="C37:D37"/>
    <mergeCell ref="C38:D38"/>
    <mergeCell ref="C39:D39"/>
  </mergeCell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Q218"/>
  <sheetViews>
    <sheetView tabSelected="1" zoomScaleNormal="100" workbookViewId="0">
      <pane xSplit="3" ySplit="1" topLeftCell="D37" activePane="bottomRight" state="frozen"/>
      <selection pane="topRight" activeCell="D1" sqref="D1"/>
      <selection pane="bottomLeft" activeCell="B2" sqref="B2"/>
      <selection pane="bottomRight" activeCell="D39" sqref="D39"/>
    </sheetView>
  </sheetViews>
  <sheetFormatPr defaultColWidth="9.21875" defaultRowHeight="13.2"/>
  <cols>
    <col min="1" max="1" width="8" style="333" hidden="1" customWidth="1"/>
    <col min="2" max="2" width="11" style="5" customWidth="1"/>
    <col min="3" max="3" width="69.5546875" style="5" customWidth="1"/>
    <col min="4" max="253" width="19.77734375" style="5" customWidth="1"/>
    <col min="254" max="16384" width="9.21875" style="5"/>
  </cols>
  <sheetData>
    <row r="1" spans="1:253" ht="15.75" customHeight="1">
      <c r="A1" s="318" t="s">
        <v>137</v>
      </c>
      <c r="B1" s="25" t="s">
        <v>138</v>
      </c>
      <c r="C1" s="33"/>
      <c r="D1" s="475">
        <v>2021</v>
      </c>
      <c r="E1" s="33" t="s">
        <v>139</v>
      </c>
    </row>
    <row r="2" spans="1:253" ht="19.5" customHeight="1" thickBot="1">
      <c r="A2" s="319"/>
      <c r="B2" s="56"/>
      <c r="C2" s="474" t="s">
        <v>140</v>
      </c>
      <c r="D2" s="57"/>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c r="BQ2" s="58"/>
      <c r="BR2" s="58"/>
      <c r="BS2" s="58"/>
      <c r="BT2" s="58"/>
      <c r="BU2" s="58"/>
      <c r="BV2" s="58"/>
      <c r="BW2" s="58"/>
      <c r="BX2" s="58"/>
      <c r="BY2" s="58"/>
      <c r="BZ2" s="58"/>
      <c r="CA2" s="58"/>
      <c r="CB2" s="58"/>
      <c r="CC2" s="58"/>
      <c r="CD2" s="58"/>
      <c r="CE2" s="58"/>
      <c r="CF2" s="58"/>
      <c r="CG2" s="58"/>
      <c r="CH2" s="58"/>
      <c r="CI2" s="58"/>
      <c r="CJ2" s="58"/>
      <c r="CK2" s="58"/>
      <c r="CL2" s="58"/>
      <c r="CM2" s="58"/>
      <c r="CN2" s="58"/>
      <c r="CO2" s="58"/>
      <c r="CP2" s="58"/>
      <c r="CQ2" s="58"/>
      <c r="CR2" s="58"/>
      <c r="CS2" s="58"/>
      <c r="CT2" s="58"/>
      <c r="CU2" s="58"/>
      <c r="CV2" s="58"/>
      <c r="CW2" s="58"/>
      <c r="CX2" s="58"/>
      <c r="CY2" s="58"/>
      <c r="CZ2" s="58"/>
      <c r="DA2" s="58"/>
      <c r="DB2" s="58"/>
      <c r="DC2" s="58"/>
      <c r="DD2" s="58"/>
      <c r="DE2" s="58"/>
      <c r="DF2" s="58"/>
      <c r="DG2" s="58"/>
      <c r="DH2" s="58"/>
      <c r="DI2" s="58"/>
      <c r="DJ2" s="58"/>
      <c r="DK2" s="58"/>
      <c r="DL2" s="58"/>
      <c r="DM2" s="58"/>
      <c r="DN2" s="58"/>
      <c r="DO2" s="58"/>
      <c r="DP2" s="58"/>
      <c r="DQ2" s="58"/>
      <c r="DR2" s="58"/>
      <c r="DS2" s="58"/>
      <c r="DT2" s="58"/>
      <c r="DU2" s="58"/>
      <c r="DV2" s="58"/>
      <c r="DW2" s="58"/>
      <c r="DX2" s="58"/>
      <c r="DY2" s="58"/>
      <c r="DZ2" s="58"/>
      <c r="EA2" s="58"/>
      <c r="EB2" s="58"/>
      <c r="EC2" s="58"/>
      <c r="ED2" s="58"/>
      <c r="EE2" s="58"/>
      <c r="EF2" s="58"/>
      <c r="EG2" s="58"/>
      <c r="EH2" s="58"/>
      <c r="EI2" s="58"/>
      <c r="EJ2" s="58"/>
      <c r="EK2" s="58"/>
      <c r="EL2" s="58"/>
      <c r="EM2" s="58"/>
      <c r="EN2" s="58"/>
      <c r="EO2" s="58"/>
      <c r="EP2" s="58"/>
      <c r="EQ2" s="58"/>
      <c r="ER2" s="58"/>
      <c r="ES2" s="58"/>
      <c r="ET2" s="58"/>
      <c r="EU2" s="58"/>
      <c r="EV2" s="58"/>
      <c r="EW2" s="58"/>
      <c r="EX2" s="58"/>
      <c r="EY2" s="58"/>
      <c r="EZ2" s="58"/>
      <c r="FA2" s="58"/>
      <c r="FB2" s="58"/>
      <c r="FC2" s="58"/>
      <c r="FD2" s="58"/>
      <c r="FE2" s="58"/>
      <c r="FF2" s="58"/>
      <c r="FG2" s="58"/>
      <c r="FH2" s="58"/>
      <c r="FI2" s="58"/>
      <c r="FJ2" s="58"/>
      <c r="FK2" s="58"/>
      <c r="FL2" s="58"/>
      <c r="FM2" s="58"/>
      <c r="FN2" s="58"/>
      <c r="FO2" s="58"/>
      <c r="FP2" s="58"/>
      <c r="FQ2" s="58"/>
      <c r="FR2" s="58"/>
      <c r="FS2" s="58"/>
      <c r="FT2" s="58"/>
      <c r="FU2" s="58"/>
      <c r="FV2" s="58"/>
      <c r="FW2" s="58"/>
      <c r="FX2" s="58"/>
      <c r="FY2" s="58"/>
      <c r="FZ2" s="58"/>
      <c r="GA2" s="58"/>
      <c r="GB2" s="58"/>
      <c r="GC2" s="58"/>
      <c r="GD2" s="58"/>
      <c r="GE2" s="58"/>
      <c r="GF2" s="58"/>
      <c r="GG2" s="58"/>
      <c r="GH2" s="58"/>
      <c r="GI2" s="58"/>
      <c r="GJ2" s="58"/>
      <c r="GK2" s="58"/>
      <c r="GL2" s="58"/>
      <c r="GM2" s="58"/>
      <c r="GN2" s="58"/>
      <c r="GO2" s="58"/>
      <c r="GP2" s="58"/>
      <c r="GQ2" s="58"/>
      <c r="GR2" s="58"/>
      <c r="GS2" s="58"/>
      <c r="GT2" s="58"/>
      <c r="GU2" s="58"/>
      <c r="GV2" s="58"/>
      <c r="GW2" s="58"/>
      <c r="GX2" s="58"/>
      <c r="GY2" s="58"/>
      <c r="GZ2" s="58"/>
      <c r="HA2" s="58"/>
      <c r="HB2" s="58"/>
      <c r="HC2" s="58"/>
      <c r="HD2" s="58"/>
      <c r="HE2" s="58"/>
      <c r="HF2" s="58"/>
      <c r="HG2" s="58"/>
      <c r="HH2" s="58"/>
      <c r="HI2" s="58"/>
      <c r="HJ2" s="58"/>
      <c r="HK2" s="58"/>
      <c r="HL2" s="58"/>
      <c r="HM2" s="58"/>
      <c r="HN2" s="58"/>
      <c r="HO2" s="58"/>
      <c r="HP2" s="58"/>
      <c r="HQ2" s="58"/>
      <c r="HR2" s="58"/>
      <c r="HS2" s="58"/>
      <c r="HT2" s="58"/>
      <c r="HU2" s="58"/>
      <c r="HV2" s="58"/>
      <c r="HW2" s="58"/>
      <c r="HX2" s="58"/>
      <c r="HY2" s="58"/>
      <c r="HZ2" s="58"/>
      <c r="IA2" s="58"/>
      <c r="IB2" s="58"/>
      <c r="IC2" s="58"/>
      <c r="ID2" s="58"/>
      <c r="IE2" s="58"/>
      <c r="IF2" s="58"/>
      <c r="IG2" s="58"/>
      <c r="IH2" s="58"/>
      <c r="II2" s="58"/>
      <c r="IJ2" s="58"/>
      <c r="IK2" s="58"/>
      <c r="IL2" s="58"/>
      <c r="IM2" s="58"/>
      <c r="IN2" s="58"/>
      <c r="IO2" s="58"/>
      <c r="IP2" s="58"/>
      <c r="IQ2" s="58"/>
      <c r="IR2" s="58"/>
      <c r="IS2" s="58"/>
    </row>
    <row r="3" spans="1:253" ht="15.6">
      <c r="A3" s="59"/>
      <c r="B3" s="463"/>
      <c r="C3" s="473" t="s">
        <v>44</v>
      </c>
      <c r="D3" s="60"/>
      <c r="E3" s="61"/>
      <c r="F3" s="61"/>
      <c r="G3" s="61"/>
      <c r="H3" s="62"/>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58"/>
      <c r="ED3" s="58"/>
      <c r="EE3" s="58"/>
      <c r="EF3" s="58"/>
      <c r="EG3" s="58"/>
      <c r="EH3" s="58"/>
      <c r="EI3" s="58"/>
      <c r="EJ3" s="58"/>
      <c r="EK3" s="58"/>
      <c r="EL3" s="58"/>
      <c r="EM3" s="58"/>
      <c r="EN3" s="58"/>
      <c r="EO3" s="58"/>
      <c r="EP3" s="58"/>
      <c r="EQ3" s="58"/>
      <c r="ER3" s="58"/>
      <c r="ES3" s="58"/>
      <c r="ET3" s="58"/>
      <c r="EU3" s="58"/>
      <c r="EV3" s="58"/>
      <c r="EW3" s="58"/>
      <c r="EX3" s="58"/>
      <c r="EY3" s="58"/>
      <c r="EZ3" s="58"/>
      <c r="FA3" s="58"/>
      <c r="FB3" s="58"/>
      <c r="FC3" s="58"/>
      <c r="FD3" s="58"/>
      <c r="FE3" s="58"/>
      <c r="FF3" s="58"/>
      <c r="FG3" s="58"/>
      <c r="FH3" s="58"/>
      <c r="FI3" s="58"/>
      <c r="FJ3" s="58"/>
      <c r="FK3" s="58"/>
      <c r="FL3" s="58"/>
      <c r="FM3" s="58"/>
      <c r="FN3" s="58"/>
      <c r="FO3" s="58"/>
      <c r="FP3" s="58"/>
      <c r="FQ3" s="58"/>
      <c r="FR3" s="58"/>
      <c r="FS3" s="58"/>
      <c r="FT3" s="58"/>
      <c r="FU3" s="58"/>
      <c r="FV3" s="58"/>
      <c r="FW3" s="58"/>
      <c r="FX3" s="58"/>
      <c r="FY3" s="58"/>
      <c r="FZ3" s="58"/>
      <c r="GA3" s="58"/>
      <c r="GB3" s="58"/>
      <c r="GC3" s="58"/>
      <c r="GD3" s="58"/>
      <c r="GE3" s="58"/>
      <c r="GF3" s="58"/>
      <c r="GG3" s="58"/>
      <c r="GH3" s="58"/>
      <c r="GI3" s="58"/>
      <c r="GJ3" s="58"/>
      <c r="GK3" s="58"/>
      <c r="GL3" s="58"/>
      <c r="GM3" s="58"/>
      <c r="GN3" s="58"/>
      <c r="GO3" s="58"/>
      <c r="GP3" s="58"/>
      <c r="GQ3" s="58"/>
      <c r="GR3" s="58"/>
      <c r="GS3" s="58"/>
      <c r="GT3" s="58"/>
      <c r="GU3" s="58"/>
      <c r="GV3" s="58"/>
      <c r="GW3" s="58"/>
      <c r="GX3" s="58"/>
      <c r="GY3" s="58"/>
      <c r="GZ3" s="58"/>
      <c r="HA3" s="58"/>
      <c r="HB3" s="58"/>
      <c r="HC3" s="58"/>
      <c r="HD3" s="58"/>
      <c r="HE3" s="58"/>
      <c r="HF3" s="58"/>
      <c r="HG3" s="58"/>
      <c r="HH3" s="58"/>
      <c r="HI3" s="58"/>
      <c r="HJ3" s="58"/>
      <c r="HK3" s="58"/>
      <c r="HL3" s="58"/>
      <c r="HM3" s="58"/>
      <c r="HN3" s="58"/>
      <c r="HO3" s="58"/>
      <c r="HP3" s="58"/>
      <c r="HQ3" s="58"/>
      <c r="HR3" s="58"/>
      <c r="HS3" s="58"/>
      <c r="HT3" s="58"/>
      <c r="HU3" s="58"/>
      <c r="HV3" s="58"/>
      <c r="HW3" s="58"/>
      <c r="HX3" s="58"/>
      <c r="HY3" s="58"/>
      <c r="HZ3" s="58"/>
      <c r="IA3" s="58"/>
      <c r="IB3" s="58"/>
      <c r="IC3" s="58"/>
      <c r="ID3" s="58"/>
      <c r="IE3" s="58"/>
      <c r="IF3" s="58"/>
      <c r="IG3" s="58"/>
      <c r="IH3" s="58"/>
      <c r="II3" s="58"/>
      <c r="IJ3" s="58"/>
      <c r="IK3" s="58"/>
      <c r="IL3" s="58"/>
      <c r="IM3" s="58"/>
      <c r="IN3" s="58"/>
      <c r="IO3" s="58"/>
      <c r="IP3" s="58"/>
      <c r="IQ3" s="58"/>
      <c r="IR3" s="58"/>
      <c r="IS3" s="58"/>
    </row>
    <row r="4" spans="1:253" ht="31.5" customHeight="1">
      <c r="A4" s="59"/>
      <c r="B4" s="63"/>
      <c r="C4" s="166" t="s">
        <v>141</v>
      </c>
      <c r="D4" s="64"/>
      <c r="E4" s="64"/>
      <c r="F4" s="64"/>
      <c r="G4" s="61"/>
      <c r="H4" s="62"/>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c r="FE4" s="58"/>
      <c r="FF4" s="58"/>
      <c r="FG4" s="58"/>
      <c r="FH4" s="58"/>
      <c r="FI4" s="58"/>
      <c r="FJ4" s="58"/>
      <c r="FK4" s="58"/>
      <c r="FL4" s="58"/>
      <c r="FM4" s="58"/>
      <c r="FN4" s="58"/>
      <c r="FO4" s="58"/>
      <c r="FP4" s="58"/>
      <c r="FQ4" s="58"/>
      <c r="FR4" s="58"/>
      <c r="FS4" s="58"/>
      <c r="FT4" s="58"/>
      <c r="FU4" s="58"/>
      <c r="FV4" s="58"/>
      <c r="FW4" s="58"/>
      <c r="FX4" s="58"/>
      <c r="FY4" s="58"/>
      <c r="FZ4" s="58"/>
      <c r="GA4" s="58"/>
      <c r="GB4" s="58"/>
      <c r="GC4" s="58"/>
      <c r="GD4" s="58"/>
      <c r="GE4" s="58"/>
      <c r="GF4" s="58"/>
      <c r="GG4" s="58"/>
      <c r="GH4" s="58"/>
      <c r="GI4" s="58"/>
      <c r="GJ4" s="58"/>
      <c r="GK4" s="58"/>
      <c r="GL4" s="58"/>
      <c r="GM4" s="58"/>
      <c r="GN4" s="58"/>
      <c r="GO4" s="58"/>
      <c r="GP4" s="58"/>
      <c r="GQ4" s="58"/>
      <c r="GR4" s="58"/>
      <c r="GS4" s="58"/>
      <c r="GT4" s="58"/>
      <c r="GU4" s="58"/>
      <c r="GV4" s="58"/>
      <c r="GW4" s="58"/>
      <c r="GX4" s="58"/>
      <c r="GY4" s="58"/>
      <c r="GZ4" s="58"/>
      <c r="HA4" s="58"/>
      <c r="HB4" s="58"/>
      <c r="HC4" s="58"/>
      <c r="HD4" s="58"/>
      <c r="HE4" s="58"/>
      <c r="HF4" s="58"/>
      <c r="HG4" s="58"/>
      <c r="HH4" s="58"/>
      <c r="HI4" s="58"/>
      <c r="HJ4" s="58"/>
      <c r="HK4" s="58"/>
      <c r="HL4" s="58"/>
      <c r="HM4" s="58"/>
      <c r="HN4" s="58"/>
      <c r="HO4" s="58"/>
      <c r="HP4" s="58"/>
      <c r="HQ4" s="58"/>
      <c r="HR4" s="58"/>
      <c r="HS4" s="58"/>
      <c r="HT4" s="58"/>
      <c r="HU4" s="58"/>
      <c r="HV4" s="58"/>
      <c r="HW4" s="58"/>
      <c r="HX4" s="58"/>
      <c r="HY4" s="58"/>
      <c r="HZ4" s="58"/>
      <c r="IA4" s="58"/>
      <c r="IB4" s="58"/>
      <c r="IC4" s="58"/>
      <c r="ID4" s="58"/>
      <c r="IE4" s="58"/>
      <c r="IF4" s="58"/>
      <c r="IG4" s="58"/>
      <c r="IH4" s="58"/>
      <c r="II4" s="58"/>
      <c r="IJ4" s="58"/>
      <c r="IK4" s="58"/>
      <c r="IL4" s="58"/>
      <c r="IM4" s="58"/>
      <c r="IN4" s="58"/>
      <c r="IO4" s="58"/>
      <c r="IP4" s="58"/>
      <c r="IQ4" s="58"/>
      <c r="IR4" s="58"/>
      <c r="IS4" s="58"/>
    </row>
    <row r="5" spans="1:253" ht="15.75" customHeight="1">
      <c r="A5" s="59"/>
      <c r="B5" s="468" t="s">
        <v>142</v>
      </c>
      <c r="C5" s="469" t="s">
        <v>1052</v>
      </c>
      <c r="D5" s="65"/>
      <c r="E5" s="66"/>
      <c r="F5" s="66"/>
      <c r="G5" s="66"/>
      <c r="H5" s="62"/>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c r="FX5" s="58"/>
      <c r="FY5" s="58"/>
      <c r="FZ5" s="58"/>
      <c r="GA5" s="58"/>
      <c r="GB5" s="58"/>
      <c r="GC5" s="58"/>
      <c r="GD5" s="58"/>
      <c r="GE5" s="58"/>
      <c r="GF5" s="58"/>
      <c r="GG5" s="58"/>
      <c r="GH5" s="58"/>
      <c r="GI5" s="58"/>
      <c r="GJ5" s="58"/>
      <c r="GK5" s="58"/>
      <c r="GL5" s="58"/>
      <c r="GM5" s="58"/>
      <c r="GN5" s="58"/>
      <c r="GO5" s="58"/>
      <c r="GP5" s="58"/>
      <c r="GQ5" s="58"/>
      <c r="GR5" s="58"/>
      <c r="GS5" s="58"/>
      <c r="GT5" s="58"/>
      <c r="GU5" s="58"/>
      <c r="GV5" s="58"/>
      <c r="GW5" s="58"/>
      <c r="GX5" s="58"/>
      <c r="GY5" s="58"/>
      <c r="GZ5" s="58"/>
      <c r="HA5" s="58"/>
      <c r="HB5" s="58"/>
      <c r="HC5" s="58"/>
      <c r="HD5" s="58"/>
      <c r="HE5" s="58"/>
      <c r="HF5" s="58"/>
      <c r="HG5" s="58"/>
      <c r="HH5" s="58"/>
      <c r="HI5" s="58"/>
      <c r="HJ5" s="58"/>
      <c r="HK5" s="58"/>
      <c r="HL5" s="58"/>
      <c r="HM5" s="58"/>
      <c r="HN5" s="58"/>
      <c r="HO5" s="58"/>
      <c r="HP5" s="58"/>
      <c r="HQ5" s="58"/>
      <c r="HR5" s="58"/>
      <c r="HS5" s="58"/>
      <c r="HT5" s="58"/>
      <c r="HU5" s="58"/>
      <c r="HV5" s="58"/>
      <c r="HW5" s="58"/>
      <c r="HX5" s="58"/>
      <c r="HY5" s="58"/>
      <c r="HZ5" s="58"/>
      <c r="IA5" s="58"/>
      <c r="IB5" s="58"/>
      <c r="IC5" s="58"/>
      <c r="ID5" s="58"/>
      <c r="IE5" s="58"/>
      <c r="IF5" s="58"/>
      <c r="IG5" s="58"/>
      <c r="IH5" s="58"/>
      <c r="II5" s="58"/>
      <c r="IJ5" s="58"/>
      <c r="IK5" s="58"/>
      <c r="IL5" s="58"/>
      <c r="IM5" s="58"/>
      <c r="IN5" s="58"/>
      <c r="IO5" s="58"/>
      <c r="IP5" s="58"/>
      <c r="IQ5" s="58"/>
      <c r="IR5" s="58"/>
      <c r="IS5" s="58"/>
    </row>
    <row r="6" spans="1:253" ht="15.75" customHeight="1">
      <c r="A6" s="320" t="s">
        <v>143</v>
      </c>
      <c r="B6" s="470" t="s">
        <v>144</v>
      </c>
      <c r="C6" s="471" t="s">
        <v>1053</v>
      </c>
      <c r="D6" s="65"/>
      <c r="E6" s="66"/>
      <c r="F6" s="66"/>
      <c r="G6" s="66"/>
      <c r="H6" s="62"/>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c r="EA6" s="58"/>
      <c r="EB6" s="58"/>
      <c r="EC6" s="58"/>
      <c r="ED6" s="58"/>
      <c r="EE6" s="58"/>
      <c r="EF6" s="58"/>
      <c r="EG6" s="58"/>
      <c r="EH6" s="58"/>
      <c r="EI6" s="58"/>
      <c r="EJ6" s="58"/>
      <c r="EK6" s="58"/>
      <c r="EL6" s="58"/>
      <c r="EM6" s="58"/>
      <c r="EN6" s="58"/>
      <c r="EO6" s="58"/>
      <c r="EP6" s="58"/>
      <c r="EQ6" s="58"/>
      <c r="ER6" s="58"/>
      <c r="ES6" s="58"/>
      <c r="ET6" s="58"/>
      <c r="EU6" s="58"/>
      <c r="EV6" s="58"/>
      <c r="EW6" s="58"/>
      <c r="EX6" s="58"/>
      <c r="EY6" s="58"/>
      <c r="EZ6" s="58"/>
      <c r="FA6" s="58"/>
      <c r="FB6" s="58"/>
      <c r="FC6" s="58"/>
      <c r="FD6" s="58"/>
      <c r="FE6" s="58"/>
      <c r="FF6" s="58"/>
      <c r="FG6" s="58"/>
      <c r="FH6" s="58"/>
      <c r="FI6" s="58"/>
      <c r="FJ6" s="58"/>
      <c r="FK6" s="58"/>
      <c r="FL6" s="58"/>
      <c r="FM6" s="58"/>
      <c r="FN6" s="58"/>
      <c r="FO6" s="58"/>
      <c r="FP6" s="58"/>
      <c r="FQ6" s="58"/>
      <c r="FR6" s="58"/>
      <c r="FS6" s="58"/>
      <c r="FT6" s="58"/>
      <c r="FU6" s="58"/>
      <c r="FV6" s="58"/>
      <c r="FW6" s="58"/>
      <c r="FX6" s="58"/>
      <c r="FY6" s="58"/>
      <c r="FZ6" s="58"/>
      <c r="GA6" s="58"/>
      <c r="GB6" s="58"/>
      <c r="GC6" s="58"/>
      <c r="GD6" s="58"/>
      <c r="GE6" s="58"/>
      <c r="GF6" s="58"/>
      <c r="GG6" s="58"/>
      <c r="GH6" s="58"/>
      <c r="GI6" s="58"/>
      <c r="GJ6" s="58"/>
      <c r="GK6" s="58"/>
      <c r="GL6" s="58"/>
      <c r="GM6" s="58"/>
      <c r="GN6" s="58"/>
      <c r="GO6" s="58"/>
      <c r="GP6" s="58"/>
      <c r="GQ6" s="58"/>
      <c r="GR6" s="58"/>
      <c r="GS6" s="58"/>
      <c r="GT6" s="58"/>
      <c r="GU6" s="58"/>
      <c r="GV6" s="58"/>
      <c r="GW6" s="58"/>
      <c r="GX6" s="58"/>
      <c r="GY6" s="58"/>
      <c r="GZ6" s="58"/>
      <c r="HA6" s="58"/>
      <c r="HB6" s="58"/>
      <c r="HC6" s="58"/>
      <c r="HD6" s="58"/>
      <c r="HE6" s="58"/>
      <c r="HF6" s="58"/>
      <c r="HG6" s="58"/>
      <c r="HH6" s="58"/>
      <c r="HI6" s="58"/>
      <c r="HJ6" s="58"/>
      <c r="HK6" s="58"/>
      <c r="HL6" s="58"/>
      <c r="HM6" s="58"/>
      <c r="HN6" s="58"/>
      <c r="HO6" s="58"/>
      <c r="HP6" s="58"/>
      <c r="HQ6" s="58"/>
      <c r="HR6" s="58"/>
      <c r="HS6" s="58"/>
      <c r="HT6" s="58"/>
      <c r="HU6" s="58"/>
      <c r="HV6" s="58"/>
      <c r="HW6" s="58"/>
      <c r="HX6" s="58"/>
      <c r="HY6" s="58"/>
      <c r="HZ6" s="58"/>
      <c r="IA6" s="58"/>
      <c r="IB6" s="58"/>
      <c r="IC6" s="58"/>
      <c r="ID6" s="58"/>
      <c r="IE6" s="58"/>
      <c r="IF6" s="58"/>
      <c r="IG6" s="58"/>
      <c r="IH6" s="58"/>
      <c r="II6" s="58"/>
      <c r="IJ6" s="58"/>
      <c r="IK6" s="58"/>
      <c r="IL6" s="58"/>
      <c r="IM6" s="58"/>
      <c r="IN6" s="58"/>
      <c r="IO6" s="58"/>
      <c r="IP6" s="58"/>
      <c r="IQ6" s="58"/>
      <c r="IR6" s="58"/>
      <c r="IS6" s="58"/>
    </row>
    <row r="7" spans="1:253" ht="15.75" customHeight="1">
      <c r="A7" s="320" t="s">
        <v>145</v>
      </c>
      <c r="B7" s="470" t="s">
        <v>146</v>
      </c>
      <c r="C7" s="471" t="s">
        <v>1054</v>
      </c>
      <c r="D7" s="65"/>
      <c r="E7" s="66"/>
      <c r="F7" s="66"/>
      <c r="G7" s="66"/>
      <c r="H7" s="62"/>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c r="DJ7" s="58"/>
      <c r="DK7" s="58"/>
      <c r="DL7" s="58"/>
      <c r="DM7" s="58"/>
      <c r="DN7" s="58"/>
      <c r="DO7" s="58"/>
      <c r="DP7" s="58"/>
      <c r="DQ7" s="58"/>
      <c r="DR7" s="58"/>
      <c r="DS7" s="58"/>
      <c r="DT7" s="58"/>
      <c r="DU7" s="58"/>
      <c r="DV7" s="58"/>
      <c r="DW7" s="58"/>
      <c r="DX7" s="58"/>
      <c r="DY7" s="58"/>
      <c r="DZ7" s="58"/>
      <c r="EA7" s="58"/>
      <c r="EB7" s="58"/>
      <c r="EC7" s="58"/>
      <c r="ED7" s="58"/>
      <c r="EE7" s="58"/>
      <c r="EF7" s="58"/>
      <c r="EG7" s="58"/>
      <c r="EH7" s="58"/>
      <c r="EI7" s="58"/>
      <c r="EJ7" s="58"/>
      <c r="EK7" s="58"/>
      <c r="EL7" s="58"/>
      <c r="EM7" s="58"/>
      <c r="EN7" s="58"/>
      <c r="EO7" s="58"/>
      <c r="EP7" s="58"/>
      <c r="EQ7" s="58"/>
      <c r="ER7" s="58"/>
      <c r="ES7" s="58"/>
      <c r="ET7" s="58"/>
      <c r="EU7" s="58"/>
      <c r="EV7" s="58"/>
      <c r="EW7" s="58"/>
      <c r="EX7" s="58"/>
      <c r="EY7" s="58"/>
      <c r="EZ7" s="58"/>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8"/>
      <c r="GO7" s="58"/>
      <c r="GP7" s="58"/>
      <c r="GQ7" s="58"/>
      <c r="GR7" s="58"/>
      <c r="GS7" s="58"/>
      <c r="GT7" s="58"/>
      <c r="GU7" s="58"/>
      <c r="GV7" s="58"/>
      <c r="GW7" s="58"/>
      <c r="GX7" s="58"/>
      <c r="GY7" s="58"/>
      <c r="GZ7" s="58"/>
      <c r="HA7" s="58"/>
      <c r="HB7" s="58"/>
      <c r="HC7" s="58"/>
      <c r="HD7" s="58"/>
      <c r="HE7" s="58"/>
      <c r="HF7" s="58"/>
      <c r="HG7" s="58"/>
      <c r="HH7" s="58"/>
      <c r="HI7" s="58"/>
      <c r="HJ7" s="58"/>
      <c r="HK7" s="58"/>
      <c r="HL7" s="58"/>
      <c r="HM7" s="58"/>
      <c r="HN7" s="58"/>
      <c r="HO7" s="58"/>
      <c r="HP7" s="58"/>
      <c r="HQ7" s="58"/>
      <c r="HR7" s="58"/>
      <c r="HS7" s="58"/>
      <c r="HT7" s="58"/>
      <c r="HU7" s="58"/>
      <c r="HV7" s="58"/>
      <c r="HW7" s="58"/>
      <c r="HX7" s="58"/>
      <c r="HY7" s="58"/>
      <c r="HZ7" s="58"/>
      <c r="IA7" s="58"/>
      <c r="IB7" s="58"/>
      <c r="IC7" s="58"/>
      <c r="ID7" s="58"/>
      <c r="IE7" s="58"/>
      <c r="IF7" s="58"/>
      <c r="IG7" s="58"/>
      <c r="IH7" s="58"/>
      <c r="II7" s="58"/>
      <c r="IJ7" s="58"/>
      <c r="IK7" s="58"/>
      <c r="IL7" s="58"/>
      <c r="IM7" s="58"/>
      <c r="IN7" s="58"/>
      <c r="IO7" s="58"/>
      <c r="IP7" s="58"/>
      <c r="IQ7" s="58"/>
      <c r="IR7" s="58"/>
      <c r="IS7" s="58"/>
    </row>
    <row r="8" spans="1:253" ht="15.75" customHeight="1">
      <c r="A8" s="320" t="s">
        <v>147</v>
      </c>
      <c r="B8" s="470" t="s">
        <v>148</v>
      </c>
      <c r="C8" s="471"/>
      <c r="D8" s="65"/>
      <c r="E8" s="66"/>
      <c r="F8" s="67"/>
      <c r="G8" s="66"/>
      <c r="H8" s="62"/>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c r="DQ8" s="58"/>
      <c r="DR8" s="58"/>
      <c r="DS8" s="58"/>
      <c r="DT8" s="58"/>
      <c r="DU8" s="58"/>
      <c r="DV8" s="58"/>
      <c r="DW8" s="58"/>
      <c r="DX8" s="58"/>
      <c r="DY8" s="58"/>
      <c r="DZ8" s="58"/>
      <c r="EA8" s="58"/>
      <c r="EB8" s="58"/>
      <c r="EC8" s="58"/>
      <c r="ED8" s="58"/>
      <c r="EE8" s="58"/>
      <c r="EF8" s="58"/>
      <c r="EG8" s="58"/>
      <c r="EH8" s="58"/>
      <c r="EI8" s="58"/>
      <c r="EJ8" s="58"/>
      <c r="EK8" s="58"/>
      <c r="EL8" s="58"/>
      <c r="EM8" s="58"/>
      <c r="EN8" s="58"/>
      <c r="EO8" s="58"/>
      <c r="EP8" s="58"/>
      <c r="EQ8" s="58"/>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c r="HL8" s="58"/>
      <c r="HM8" s="58"/>
      <c r="HN8" s="58"/>
      <c r="HO8" s="58"/>
      <c r="HP8" s="58"/>
      <c r="HQ8" s="58"/>
      <c r="HR8" s="58"/>
      <c r="HS8" s="58"/>
      <c r="HT8" s="58"/>
      <c r="HU8" s="58"/>
      <c r="HV8" s="58"/>
      <c r="HW8" s="58"/>
      <c r="HX8" s="58"/>
      <c r="HY8" s="58"/>
      <c r="HZ8" s="58"/>
      <c r="IA8" s="58"/>
      <c r="IB8" s="58"/>
      <c r="IC8" s="58"/>
      <c r="ID8" s="58"/>
      <c r="IE8" s="58"/>
      <c r="IF8" s="58"/>
      <c r="IG8" s="58"/>
      <c r="IH8" s="58"/>
      <c r="II8" s="58"/>
      <c r="IJ8" s="58"/>
      <c r="IK8" s="58"/>
      <c r="IL8" s="58"/>
      <c r="IM8" s="58"/>
      <c r="IN8" s="58"/>
      <c r="IO8" s="58"/>
      <c r="IP8" s="58"/>
      <c r="IQ8" s="58"/>
      <c r="IR8" s="58"/>
      <c r="IS8" s="58"/>
    </row>
    <row r="9" spans="1:253" ht="15.75" customHeight="1">
      <c r="A9" s="320" t="s">
        <v>149</v>
      </c>
      <c r="B9" s="470" t="s">
        <v>150</v>
      </c>
      <c r="C9" s="471" t="s">
        <v>1055</v>
      </c>
      <c r="D9" s="65"/>
      <c r="E9" s="66"/>
      <c r="F9" s="66"/>
      <c r="G9" s="66"/>
      <c r="H9" s="62"/>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c r="DQ9" s="58"/>
      <c r="DR9" s="58"/>
      <c r="DS9" s="58"/>
      <c r="DT9" s="58"/>
      <c r="DU9" s="58"/>
      <c r="DV9" s="58"/>
      <c r="DW9" s="58"/>
      <c r="DX9" s="58"/>
      <c r="DY9" s="58"/>
      <c r="DZ9" s="58"/>
      <c r="EA9" s="58"/>
      <c r="EB9" s="58"/>
      <c r="EC9" s="58"/>
      <c r="ED9" s="58"/>
      <c r="EE9" s="58"/>
      <c r="EF9" s="58"/>
      <c r="EG9" s="58"/>
      <c r="EH9" s="58"/>
      <c r="EI9" s="58"/>
      <c r="EJ9" s="58"/>
      <c r="EK9" s="58"/>
      <c r="EL9" s="58"/>
      <c r="EM9" s="58"/>
      <c r="EN9" s="58"/>
      <c r="EO9" s="58"/>
      <c r="EP9" s="58"/>
      <c r="EQ9" s="58"/>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c r="HX9" s="58"/>
      <c r="HY9" s="58"/>
      <c r="HZ9" s="58"/>
      <c r="IA9" s="58"/>
      <c r="IB9" s="58"/>
      <c r="IC9" s="58"/>
      <c r="ID9" s="58"/>
      <c r="IE9" s="58"/>
      <c r="IF9" s="58"/>
      <c r="IG9" s="58"/>
      <c r="IH9" s="58"/>
      <c r="II9" s="58"/>
      <c r="IJ9" s="58"/>
      <c r="IK9" s="58"/>
      <c r="IL9" s="58"/>
      <c r="IM9" s="58"/>
      <c r="IN9" s="58"/>
      <c r="IO9" s="58"/>
      <c r="IP9" s="58"/>
      <c r="IQ9" s="58"/>
      <c r="IR9" s="58"/>
      <c r="IS9" s="58"/>
    </row>
    <row r="10" spans="1:253" ht="15.75" customHeight="1">
      <c r="A10" s="321"/>
      <c r="B10" s="470" t="s">
        <v>151</v>
      </c>
      <c r="C10" s="471"/>
      <c r="D10" s="65"/>
      <c r="E10" s="68"/>
      <c r="F10" s="66"/>
      <c r="G10" s="66"/>
      <c r="H10" s="62"/>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58"/>
      <c r="CZ10" s="58"/>
      <c r="DA10" s="58"/>
      <c r="DB10" s="58"/>
      <c r="DC10" s="58"/>
      <c r="DD10" s="58"/>
      <c r="DE10" s="58"/>
      <c r="DF10" s="58"/>
      <c r="DG10" s="58"/>
      <c r="DH10" s="58"/>
      <c r="DI10" s="58"/>
      <c r="DJ10" s="58"/>
      <c r="DK10" s="58"/>
      <c r="DL10" s="58"/>
      <c r="DM10" s="58"/>
      <c r="DN10" s="58"/>
      <c r="DO10" s="58"/>
      <c r="DP10" s="58"/>
      <c r="DQ10" s="58"/>
      <c r="DR10" s="58"/>
      <c r="DS10" s="58"/>
      <c r="DT10" s="58"/>
      <c r="DU10" s="58"/>
      <c r="DV10" s="58"/>
      <c r="DW10" s="58"/>
      <c r="DX10" s="58"/>
      <c r="DY10" s="58"/>
      <c r="DZ10" s="58"/>
      <c r="EA10" s="58"/>
      <c r="EB10" s="58"/>
      <c r="EC10" s="58"/>
      <c r="ED10" s="58"/>
      <c r="EE10" s="58"/>
      <c r="EF10" s="58"/>
      <c r="EG10" s="58"/>
      <c r="EH10" s="58"/>
      <c r="EI10" s="58"/>
      <c r="EJ10" s="58"/>
      <c r="EK10" s="58"/>
      <c r="EL10" s="58"/>
      <c r="EM10" s="58"/>
      <c r="EN10" s="58"/>
      <c r="EO10" s="58"/>
      <c r="EP10" s="58"/>
      <c r="EQ10" s="58"/>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c r="HX10" s="58"/>
      <c r="HY10" s="58"/>
      <c r="HZ10" s="58"/>
      <c r="IA10" s="58"/>
      <c r="IB10" s="58"/>
      <c r="IC10" s="58"/>
      <c r="ID10" s="58"/>
      <c r="IE10" s="58"/>
      <c r="IF10" s="58"/>
      <c r="IG10" s="58"/>
      <c r="IH10" s="58"/>
      <c r="II10" s="58"/>
      <c r="IJ10" s="58"/>
      <c r="IK10" s="58"/>
      <c r="IL10" s="58"/>
      <c r="IM10" s="58"/>
      <c r="IN10" s="58"/>
      <c r="IO10" s="58"/>
      <c r="IP10" s="58"/>
      <c r="IQ10" s="58"/>
      <c r="IR10" s="58"/>
      <c r="IS10" s="58"/>
    </row>
    <row r="11" spans="1:253" ht="15.75" customHeight="1" thickBot="1">
      <c r="A11" s="321"/>
      <c r="B11" s="472" t="s">
        <v>152</v>
      </c>
      <c r="C11" s="687"/>
      <c r="D11" s="65"/>
      <c r="E11" s="66"/>
      <c r="F11" s="66"/>
      <c r="G11" s="66"/>
      <c r="H11" s="62"/>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58"/>
      <c r="CZ11" s="58"/>
      <c r="DA11" s="58"/>
      <c r="DB11" s="58"/>
      <c r="DC11" s="58"/>
      <c r="DD11" s="58"/>
      <c r="DE11" s="58"/>
      <c r="DF11" s="58"/>
      <c r="DG11" s="58"/>
      <c r="DH11" s="58"/>
      <c r="DI11" s="58"/>
      <c r="DJ11" s="58"/>
      <c r="DK11" s="58"/>
      <c r="DL11" s="58"/>
      <c r="DM11" s="58"/>
      <c r="DN11" s="58"/>
      <c r="DO11" s="58"/>
      <c r="DP11" s="58"/>
      <c r="DQ11" s="58"/>
      <c r="DR11" s="58"/>
      <c r="DS11" s="58"/>
      <c r="DT11" s="58"/>
      <c r="DU11" s="58"/>
      <c r="DV11" s="58"/>
      <c r="DW11" s="58"/>
      <c r="DX11" s="58"/>
      <c r="DY11" s="58"/>
      <c r="DZ11" s="58"/>
      <c r="EA11" s="58"/>
      <c r="EB11" s="58"/>
      <c r="EC11" s="58"/>
      <c r="ED11" s="58"/>
      <c r="EE11" s="58"/>
      <c r="EF11" s="58"/>
      <c r="EG11" s="58"/>
      <c r="EH11" s="58"/>
      <c r="EI11" s="58"/>
      <c r="EJ11" s="58"/>
      <c r="EK11" s="58"/>
      <c r="EL11" s="58"/>
      <c r="EM11" s="58"/>
      <c r="EN11" s="58"/>
      <c r="EO11" s="58"/>
      <c r="EP11" s="58"/>
      <c r="EQ11" s="58"/>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c r="HX11" s="58"/>
      <c r="HY11" s="58"/>
      <c r="HZ11" s="58"/>
      <c r="IA11" s="58"/>
      <c r="IB11" s="58"/>
      <c r="IC11" s="58"/>
      <c r="ID11" s="58"/>
      <c r="IE11" s="58"/>
      <c r="IF11" s="58"/>
      <c r="IG11" s="58"/>
      <c r="IH11" s="58"/>
      <c r="II11" s="58"/>
      <c r="IJ11" s="58"/>
      <c r="IK11" s="58"/>
      <c r="IL11" s="58"/>
      <c r="IM11" s="58"/>
      <c r="IN11" s="58"/>
      <c r="IO11" s="58"/>
      <c r="IP11" s="58"/>
      <c r="IQ11" s="58"/>
      <c r="IR11" s="58"/>
      <c r="IS11" s="58"/>
    </row>
    <row r="12" spans="1:253" ht="31.2" customHeight="1" thickBot="1">
      <c r="A12" s="321"/>
      <c r="B12" s="69"/>
      <c r="C12" s="467" t="s">
        <v>153</v>
      </c>
      <c r="D12" s="70"/>
      <c r="E12" s="71"/>
      <c r="F12" s="71"/>
      <c r="G12" s="71"/>
      <c r="H12" s="70"/>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58"/>
      <c r="CZ12" s="58"/>
      <c r="DA12" s="58"/>
      <c r="DB12" s="58"/>
      <c r="DC12" s="58"/>
      <c r="DD12" s="58"/>
      <c r="DE12" s="58"/>
      <c r="DF12" s="58"/>
      <c r="DG12" s="58"/>
      <c r="DH12" s="58"/>
      <c r="DI12" s="58"/>
      <c r="DJ12" s="58"/>
      <c r="DK12" s="58"/>
      <c r="DL12" s="58"/>
      <c r="DM12" s="58"/>
      <c r="DN12" s="58"/>
      <c r="DO12" s="58"/>
      <c r="DP12" s="58"/>
      <c r="DQ12" s="58"/>
      <c r="DR12" s="58"/>
      <c r="DS12" s="58"/>
      <c r="DT12" s="58"/>
      <c r="DU12" s="58"/>
      <c r="DV12" s="58"/>
      <c r="DW12" s="58"/>
      <c r="DX12" s="58"/>
      <c r="DY12" s="58"/>
      <c r="DZ12" s="58"/>
      <c r="EA12" s="58"/>
      <c r="EB12" s="58"/>
      <c r="EC12" s="58"/>
      <c r="ED12" s="58"/>
      <c r="EE12" s="58"/>
      <c r="EF12" s="58"/>
      <c r="EG12" s="58"/>
      <c r="EH12" s="58"/>
      <c r="EI12" s="58"/>
      <c r="EJ12" s="58"/>
      <c r="EK12" s="58"/>
      <c r="EL12" s="58"/>
      <c r="EM12" s="58"/>
      <c r="EN12" s="58"/>
      <c r="EO12" s="58"/>
      <c r="EP12" s="58"/>
      <c r="EQ12" s="58"/>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c r="HX12" s="58"/>
      <c r="HY12" s="58"/>
      <c r="HZ12" s="58"/>
      <c r="IA12" s="58"/>
      <c r="IB12" s="58"/>
      <c r="IC12" s="58"/>
      <c r="ID12" s="58"/>
      <c r="IE12" s="58"/>
      <c r="IF12" s="58"/>
      <c r="IG12" s="58"/>
      <c r="IH12" s="58"/>
      <c r="II12" s="58"/>
      <c r="IJ12" s="58"/>
      <c r="IK12" s="58"/>
      <c r="IL12" s="58"/>
      <c r="IM12" s="58"/>
      <c r="IN12" s="58"/>
      <c r="IO12" s="58"/>
      <c r="IP12" s="58"/>
      <c r="IQ12" s="58"/>
      <c r="IR12" s="58"/>
      <c r="IS12" s="58"/>
    </row>
    <row r="13" spans="1:253" ht="15" customHeight="1">
      <c r="A13" s="322"/>
      <c r="B13" s="463"/>
      <c r="C13" s="167" t="s">
        <v>154</v>
      </c>
      <c r="D13" s="73"/>
      <c r="E13" s="74"/>
      <c r="F13" s="75"/>
      <c r="G13" s="75"/>
      <c r="H13" s="75"/>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c r="BS13" s="58"/>
      <c r="BT13" s="58"/>
      <c r="BU13" s="58"/>
      <c r="BV13" s="58"/>
      <c r="BW13" s="58"/>
      <c r="BX13" s="58"/>
      <c r="BY13" s="58"/>
      <c r="BZ13" s="58"/>
      <c r="CA13" s="58"/>
      <c r="CB13" s="58"/>
      <c r="CC13" s="58"/>
      <c r="CD13" s="58"/>
      <c r="CE13" s="58"/>
      <c r="CF13" s="58"/>
      <c r="CG13" s="58"/>
      <c r="CH13" s="58"/>
      <c r="CI13" s="58"/>
      <c r="CJ13" s="58"/>
      <c r="CK13" s="58"/>
      <c r="CL13" s="58"/>
      <c r="CM13" s="58"/>
      <c r="CN13" s="58"/>
      <c r="CO13" s="58"/>
      <c r="CP13" s="58"/>
      <c r="CQ13" s="58"/>
      <c r="CR13" s="58"/>
      <c r="CS13" s="58"/>
      <c r="CT13" s="58"/>
      <c r="CU13" s="58"/>
      <c r="CV13" s="58"/>
      <c r="CW13" s="58"/>
      <c r="CX13" s="58"/>
      <c r="CY13" s="58"/>
      <c r="CZ13" s="58"/>
      <c r="DA13" s="58"/>
      <c r="DB13" s="58"/>
      <c r="DC13" s="58"/>
      <c r="DD13" s="58"/>
      <c r="DE13" s="58"/>
      <c r="DF13" s="58"/>
      <c r="DG13" s="58"/>
      <c r="DH13" s="58"/>
      <c r="DI13" s="58"/>
      <c r="DJ13" s="58"/>
      <c r="DK13" s="58"/>
      <c r="DL13" s="58"/>
      <c r="DM13" s="58"/>
      <c r="DN13" s="58"/>
      <c r="DO13" s="58"/>
      <c r="DP13" s="58"/>
      <c r="DQ13" s="58"/>
      <c r="DR13" s="58"/>
      <c r="DS13" s="58"/>
      <c r="DT13" s="58"/>
      <c r="DU13" s="58"/>
      <c r="DV13" s="58"/>
      <c r="DW13" s="58"/>
      <c r="DX13" s="58"/>
      <c r="DY13" s="58"/>
      <c r="DZ13" s="58"/>
      <c r="EA13" s="58"/>
      <c r="EB13" s="58"/>
      <c r="EC13" s="58"/>
      <c r="ED13" s="58"/>
      <c r="EE13" s="58"/>
      <c r="EF13" s="58"/>
      <c r="EG13" s="58"/>
      <c r="EH13" s="58"/>
      <c r="EI13" s="58"/>
      <c r="EJ13" s="58"/>
      <c r="EK13" s="58"/>
      <c r="EL13" s="58"/>
      <c r="EM13" s="58"/>
      <c r="EN13" s="58"/>
      <c r="EO13" s="58"/>
      <c r="EP13" s="58"/>
      <c r="EQ13" s="58"/>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c r="HX13" s="58"/>
      <c r="HY13" s="58"/>
      <c r="HZ13" s="58"/>
      <c r="IA13" s="58"/>
      <c r="IB13" s="58"/>
      <c r="IC13" s="58"/>
      <c r="ID13" s="58"/>
      <c r="IE13" s="58"/>
      <c r="IF13" s="58"/>
      <c r="IG13" s="58"/>
      <c r="IH13" s="58"/>
      <c r="II13" s="58"/>
      <c r="IJ13" s="58"/>
      <c r="IK13" s="58"/>
      <c r="IL13" s="58"/>
      <c r="IM13" s="58"/>
      <c r="IN13" s="58"/>
      <c r="IO13" s="58"/>
      <c r="IP13" s="58"/>
      <c r="IQ13" s="58"/>
      <c r="IR13" s="58"/>
      <c r="IS13" s="58"/>
    </row>
    <row r="14" spans="1:253" ht="15" customHeight="1">
      <c r="A14" s="322"/>
      <c r="B14" s="464"/>
      <c r="C14" s="168" t="s">
        <v>155</v>
      </c>
      <c r="D14" s="76"/>
      <c r="E14" s="77"/>
      <c r="F14" s="75"/>
      <c r="G14" s="75"/>
      <c r="H14" s="75"/>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58"/>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58"/>
      <c r="CZ14" s="58"/>
      <c r="DA14" s="58"/>
      <c r="DB14" s="58"/>
      <c r="DC14" s="58"/>
      <c r="DD14" s="58"/>
      <c r="DE14" s="58"/>
      <c r="DF14" s="58"/>
      <c r="DG14" s="58"/>
      <c r="DH14" s="58"/>
      <c r="DI14" s="58"/>
      <c r="DJ14" s="58"/>
      <c r="DK14" s="58"/>
      <c r="DL14" s="58"/>
      <c r="DM14" s="58"/>
      <c r="DN14" s="58"/>
      <c r="DO14" s="58"/>
      <c r="DP14" s="58"/>
      <c r="DQ14" s="58"/>
      <c r="DR14" s="58"/>
      <c r="DS14" s="58"/>
      <c r="DT14" s="58"/>
      <c r="DU14" s="58"/>
      <c r="DV14" s="58"/>
      <c r="DW14" s="58"/>
      <c r="DX14" s="58"/>
      <c r="DY14" s="58"/>
      <c r="DZ14" s="58"/>
      <c r="EA14" s="58"/>
      <c r="EB14" s="58"/>
      <c r="EC14" s="58"/>
      <c r="ED14" s="58"/>
      <c r="EE14" s="58"/>
      <c r="EF14" s="58"/>
      <c r="EG14" s="58"/>
      <c r="EH14" s="58"/>
      <c r="EI14" s="58"/>
      <c r="EJ14" s="58"/>
      <c r="EK14" s="58"/>
      <c r="EL14" s="58"/>
      <c r="EM14" s="58"/>
      <c r="EN14" s="58"/>
      <c r="EO14" s="58"/>
      <c r="EP14" s="58"/>
      <c r="EQ14" s="58"/>
      <c r="ER14" s="58"/>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c r="HX14" s="58"/>
      <c r="HY14" s="58"/>
      <c r="HZ14" s="58"/>
      <c r="IA14" s="58"/>
      <c r="IB14" s="58"/>
      <c r="IC14" s="58"/>
      <c r="ID14" s="58"/>
      <c r="IE14" s="58"/>
      <c r="IF14" s="58"/>
      <c r="IG14" s="58"/>
      <c r="IH14" s="58"/>
      <c r="II14" s="58"/>
      <c r="IJ14" s="58"/>
      <c r="IK14" s="58"/>
      <c r="IL14" s="58"/>
      <c r="IM14" s="58"/>
      <c r="IN14" s="58"/>
      <c r="IO14" s="58"/>
      <c r="IP14" s="58"/>
      <c r="IQ14" s="58"/>
      <c r="IR14" s="58"/>
      <c r="IS14" s="58"/>
    </row>
    <row r="15" spans="1:253" ht="15.6">
      <c r="A15" s="322"/>
      <c r="B15" s="465"/>
      <c r="C15" s="466" t="s">
        <v>1039</v>
      </c>
      <c r="D15" s="78"/>
      <c r="E15" s="79"/>
      <c r="F15" s="75"/>
      <c r="G15" s="75"/>
      <c r="H15" s="75"/>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58"/>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58"/>
      <c r="CZ15" s="58"/>
      <c r="DA15" s="58"/>
      <c r="DB15" s="58"/>
      <c r="DC15" s="58"/>
      <c r="DD15" s="58"/>
      <c r="DE15" s="58"/>
      <c r="DF15" s="58"/>
      <c r="DG15" s="58"/>
      <c r="DH15" s="58"/>
      <c r="DI15" s="58"/>
      <c r="DJ15" s="58"/>
      <c r="DK15" s="58"/>
      <c r="DL15" s="58"/>
      <c r="DM15" s="58"/>
      <c r="DN15" s="58"/>
      <c r="DO15" s="58"/>
      <c r="DP15" s="58"/>
      <c r="DQ15" s="58"/>
      <c r="DR15" s="58"/>
      <c r="DS15" s="58"/>
      <c r="DT15" s="58"/>
      <c r="DU15" s="58"/>
      <c r="DV15" s="58"/>
      <c r="DW15" s="58"/>
      <c r="DX15" s="58"/>
      <c r="DY15" s="58"/>
      <c r="DZ15" s="58"/>
      <c r="EA15" s="58"/>
      <c r="EB15" s="58"/>
      <c r="EC15" s="58"/>
      <c r="ED15" s="58"/>
      <c r="EE15" s="58"/>
      <c r="EF15" s="58"/>
      <c r="EG15" s="58"/>
      <c r="EH15" s="58"/>
      <c r="EI15" s="58"/>
      <c r="EJ15" s="58"/>
      <c r="EK15" s="58"/>
      <c r="EL15" s="58"/>
      <c r="EM15" s="58"/>
      <c r="EN15" s="58"/>
      <c r="EO15" s="58"/>
      <c r="EP15" s="58"/>
      <c r="EQ15" s="58"/>
      <c r="ER15" s="58"/>
      <c r="ES15" s="58"/>
      <c r="ET15" s="58"/>
      <c r="EU15" s="58"/>
      <c r="EV15" s="58"/>
      <c r="EW15" s="58"/>
      <c r="EX15" s="58"/>
      <c r="EY15" s="58"/>
      <c r="EZ15" s="58"/>
      <c r="FA15" s="58"/>
      <c r="FB15" s="58"/>
      <c r="FC15" s="58"/>
      <c r="FD15" s="58"/>
      <c r="FE15" s="58"/>
      <c r="FF15" s="58"/>
      <c r="FG15" s="58"/>
      <c r="FH15" s="58"/>
      <c r="FI15" s="58"/>
      <c r="FJ15" s="58"/>
      <c r="FK15" s="58"/>
      <c r="FL15" s="58"/>
      <c r="FM15" s="58"/>
      <c r="FN15" s="58"/>
      <c r="FO15" s="58"/>
      <c r="FP15" s="58"/>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c r="HX15" s="58"/>
      <c r="HY15" s="58"/>
      <c r="HZ15" s="58"/>
      <c r="IA15" s="58"/>
      <c r="IB15" s="58"/>
      <c r="IC15" s="58"/>
      <c r="ID15" s="58"/>
      <c r="IE15" s="58"/>
      <c r="IF15" s="58"/>
      <c r="IG15" s="58"/>
      <c r="IH15" s="58"/>
      <c r="II15" s="58"/>
      <c r="IJ15" s="58"/>
      <c r="IK15" s="58"/>
      <c r="IL15" s="58"/>
      <c r="IM15" s="58"/>
      <c r="IN15" s="58"/>
      <c r="IO15" s="58"/>
      <c r="IP15" s="58"/>
      <c r="IQ15" s="58"/>
      <c r="IR15" s="58"/>
      <c r="IS15" s="58"/>
    </row>
    <row r="16" spans="1:253" ht="45.6">
      <c r="A16" s="320" t="s">
        <v>156</v>
      </c>
      <c r="B16" s="454">
        <v>1</v>
      </c>
      <c r="C16" s="175" t="s">
        <v>157</v>
      </c>
      <c r="D16" s="55"/>
      <c r="E16" s="81"/>
      <c r="F16" s="75"/>
      <c r="G16" s="75"/>
      <c r="H16" s="75"/>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c r="EF16" s="58"/>
      <c r="EG16" s="58"/>
      <c r="EH16" s="58"/>
      <c r="EI16" s="58"/>
      <c r="EJ16" s="58"/>
      <c r="EK16" s="58"/>
      <c r="EL16" s="58"/>
      <c r="EM16" s="58"/>
      <c r="EN16" s="58"/>
      <c r="EO16" s="58"/>
      <c r="EP16" s="58"/>
      <c r="EQ16" s="58"/>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c r="HX16" s="58"/>
      <c r="HY16" s="58"/>
      <c r="HZ16" s="58"/>
      <c r="IA16" s="58"/>
      <c r="IB16" s="58"/>
      <c r="IC16" s="58"/>
      <c r="ID16" s="58"/>
      <c r="IE16" s="58"/>
      <c r="IF16" s="58"/>
      <c r="IG16" s="58"/>
      <c r="IH16" s="58"/>
      <c r="II16" s="58"/>
      <c r="IJ16" s="58"/>
      <c r="IK16" s="58"/>
      <c r="IL16" s="58"/>
      <c r="IM16" s="58"/>
      <c r="IN16" s="58"/>
      <c r="IO16" s="58"/>
      <c r="IP16" s="58"/>
      <c r="IQ16" s="58"/>
      <c r="IR16" s="58"/>
      <c r="IS16" s="58"/>
    </row>
    <row r="17" spans="1:253" ht="33" customHeight="1">
      <c r="A17" s="320" t="s">
        <v>158</v>
      </c>
      <c r="B17" s="146"/>
      <c r="C17" s="169" t="s">
        <v>159</v>
      </c>
      <c r="D17" s="55"/>
      <c r="E17" s="81"/>
      <c r="F17" s="75"/>
      <c r="G17" s="75"/>
      <c r="H17" s="75"/>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58"/>
      <c r="CZ17" s="58"/>
      <c r="DA17" s="58"/>
      <c r="DB17" s="58"/>
      <c r="DC17" s="58"/>
      <c r="DD17" s="58"/>
      <c r="DE17" s="58"/>
      <c r="DF17" s="58"/>
      <c r="DG17" s="58"/>
      <c r="DH17" s="58"/>
      <c r="DI17" s="58"/>
      <c r="DJ17" s="58"/>
      <c r="DK17" s="58"/>
      <c r="DL17" s="58"/>
      <c r="DM17" s="58"/>
      <c r="DN17" s="58"/>
      <c r="DO17" s="58"/>
      <c r="DP17" s="58"/>
      <c r="DQ17" s="58"/>
      <c r="DR17" s="58"/>
      <c r="DS17" s="58"/>
      <c r="DT17" s="58"/>
      <c r="DU17" s="58"/>
      <c r="DV17" s="58"/>
      <c r="DW17" s="58"/>
      <c r="DX17" s="58"/>
      <c r="DY17" s="58"/>
      <c r="DZ17" s="58"/>
      <c r="EA17" s="58"/>
      <c r="EB17" s="58"/>
      <c r="EC17" s="58"/>
      <c r="ED17" s="58"/>
      <c r="EE17" s="58"/>
      <c r="EF17" s="58"/>
      <c r="EG17" s="58"/>
      <c r="EH17" s="58"/>
      <c r="EI17" s="58"/>
      <c r="EJ17" s="58"/>
      <c r="EK17" s="58"/>
      <c r="EL17" s="58"/>
      <c r="EM17" s="58"/>
      <c r="EN17" s="58"/>
      <c r="EO17" s="58"/>
      <c r="EP17" s="58"/>
      <c r="EQ17" s="58"/>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c r="HX17" s="58"/>
      <c r="HY17" s="58"/>
      <c r="HZ17" s="58"/>
      <c r="IA17" s="58"/>
      <c r="IB17" s="58"/>
      <c r="IC17" s="58"/>
      <c r="ID17" s="58"/>
      <c r="IE17" s="58"/>
      <c r="IF17" s="58"/>
      <c r="IG17" s="58"/>
      <c r="IH17" s="58"/>
      <c r="II17" s="58"/>
      <c r="IJ17" s="58"/>
      <c r="IK17" s="58"/>
      <c r="IL17" s="58"/>
      <c r="IM17" s="58"/>
      <c r="IN17" s="58"/>
      <c r="IO17" s="58"/>
      <c r="IP17" s="58"/>
      <c r="IQ17" s="58"/>
      <c r="IR17" s="58"/>
      <c r="IS17" s="58"/>
    </row>
    <row r="18" spans="1:253" ht="33.75" customHeight="1">
      <c r="A18" s="320" t="s">
        <v>160</v>
      </c>
      <c r="B18" s="80">
        <v>2</v>
      </c>
      <c r="C18" s="169" t="s">
        <v>161</v>
      </c>
      <c r="D18" s="9">
        <v>2021</v>
      </c>
      <c r="E18" s="79"/>
      <c r="F18" s="75"/>
      <c r="G18" s="75"/>
      <c r="H18" s="75"/>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58"/>
      <c r="CZ18" s="58"/>
      <c r="DA18" s="58"/>
      <c r="DB18" s="58"/>
      <c r="DC18" s="58"/>
      <c r="DD18" s="58"/>
      <c r="DE18" s="58"/>
      <c r="DF18" s="58"/>
      <c r="DG18" s="58"/>
      <c r="DH18" s="58"/>
      <c r="DI18" s="58"/>
      <c r="DJ18" s="58"/>
      <c r="DK18" s="58"/>
      <c r="DL18" s="58"/>
      <c r="DM18" s="58"/>
      <c r="DN18" s="58"/>
      <c r="DO18" s="58"/>
      <c r="DP18" s="58"/>
      <c r="DQ18" s="58"/>
      <c r="DR18" s="58"/>
      <c r="DS18" s="58"/>
      <c r="DT18" s="58"/>
      <c r="DU18" s="58"/>
      <c r="DV18" s="58"/>
      <c r="DW18" s="58"/>
      <c r="DX18" s="58"/>
      <c r="DY18" s="58"/>
      <c r="DZ18" s="58"/>
      <c r="EA18" s="58"/>
      <c r="EB18" s="58"/>
      <c r="EC18" s="58"/>
      <c r="ED18" s="58"/>
      <c r="EE18" s="58"/>
      <c r="EF18" s="58"/>
      <c r="EG18" s="58"/>
      <c r="EH18" s="58"/>
      <c r="EI18" s="58"/>
      <c r="EJ18" s="58"/>
      <c r="EK18" s="58"/>
      <c r="EL18" s="58"/>
      <c r="EM18" s="58"/>
      <c r="EN18" s="58"/>
      <c r="EO18" s="58"/>
      <c r="EP18" s="58"/>
      <c r="EQ18" s="58"/>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c r="HX18" s="58"/>
      <c r="HY18" s="58"/>
      <c r="HZ18" s="58"/>
      <c r="IA18" s="58"/>
      <c r="IB18" s="58"/>
      <c r="IC18" s="58"/>
      <c r="ID18" s="58"/>
      <c r="IE18" s="58"/>
      <c r="IF18" s="58"/>
      <c r="IG18" s="58"/>
      <c r="IH18" s="58"/>
      <c r="II18" s="58"/>
      <c r="IJ18" s="58"/>
      <c r="IK18" s="58"/>
      <c r="IL18" s="58"/>
      <c r="IM18" s="58"/>
      <c r="IN18" s="58"/>
      <c r="IO18" s="58"/>
      <c r="IP18" s="58"/>
      <c r="IQ18" s="58"/>
      <c r="IR18" s="58"/>
      <c r="IS18" s="58"/>
    </row>
    <row r="19" spans="1:253" ht="33" customHeight="1" thickBot="1">
      <c r="A19" s="320" t="s">
        <v>1034</v>
      </c>
      <c r="B19" s="82">
        <v>3</v>
      </c>
      <c r="C19" s="170" t="s">
        <v>163</v>
      </c>
      <c r="D19" s="10" t="s">
        <v>1024</v>
      </c>
      <c r="E19" s="83"/>
      <c r="F19" s="84"/>
      <c r="G19" s="85"/>
      <c r="H19" s="86"/>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58"/>
      <c r="CZ19" s="58"/>
      <c r="DA19" s="58"/>
      <c r="DB19" s="58"/>
      <c r="DC19" s="58"/>
      <c r="DD19" s="58"/>
      <c r="DE19" s="58"/>
      <c r="DF19" s="58"/>
      <c r="DG19" s="58"/>
      <c r="DH19" s="58"/>
      <c r="DI19" s="58"/>
      <c r="DJ19" s="58"/>
      <c r="DK19" s="58"/>
      <c r="DL19" s="58"/>
      <c r="DM19" s="58"/>
      <c r="DN19" s="58"/>
      <c r="DO19" s="58"/>
      <c r="DP19" s="58"/>
      <c r="DQ19" s="58"/>
      <c r="DR19" s="58"/>
      <c r="DS19" s="58"/>
      <c r="DT19" s="58"/>
      <c r="DU19" s="58"/>
      <c r="DV19" s="58"/>
      <c r="DW19" s="58"/>
      <c r="DX19" s="58"/>
      <c r="DY19" s="58"/>
      <c r="DZ19" s="58"/>
      <c r="EA19" s="58"/>
      <c r="EB19" s="58"/>
      <c r="EC19" s="58"/>
      <c r="ED19" s="58"/>
      <c r="EE19" s="58"/>
      <c r="EF19" s="58"/>
      <c r="EG19" s="58"/>
      <c r="EH19" s="58"/>
      <c r="EI19" s="58"/>
      <c r="EJ19" s="58"/>
      <c r="EK19" s="58"/>
      <c r="EL19" s="58"/>
      <c r="EM19" s="58"/>
      <c r="EN19" s="58"/>
      <c r="EO19" s="58"/>
      <c r="EP19" s="58"/>
      <c r="EQ19" s="58"/>
      <c r="ER19" s="58"/>
      <c r="ES19" s="58"/>
      <c r="ET19" s="58"/>
      <c r="EU19" s="58"/>
      <c r="EV19" s="58"/>
      <c r="EW19" s="58"/>
      <c r="EX19" s="58"/>
      <c r="EY19" s="58"/>
      <c r="EZ19" s="58"/>
      <c r="FA19" s="58"/>
      <c r="FB19" s="58"/>
      <c r="FC19" s="58"/>
      <c r="FD19" s="58"/>
      <c r="FE19" s="58"/>
      <c r="FF19" s="58"/>
      <c r="FG19" s="58"/>
      <c r="FH19" s="58"/>
      <c r="FI19" s="58"/>
      <c r="FJ19" s="58"/>
      <c r="FK19" s="58"/>
      <c r="FL19" s="58"/>
      <c r="FM19" s="58"/>
      <c r="FN19" s="58"/>
      <c r="FO19" s="58"/>
      <c r="FP19" s="58"/>
      <c r="FQ19" s="58"/>
      <c r="FR19" s="58"/>
      <c r="FS19" s="58"/>
      <c r="FT19" s="58"/>
      <c r="FU19" s="58"/>
      <c r="FV19" s="58"/>
      <c r="FW19" s="58"/>
      <c r="FX19" s="58"/>
      <c r="FY19" s="58"/>
      <c r="FZ19" s="58"/>
      <c r="GA19" s="58"/>
      <c r="GB19" s="58"/>
      <c r="GC19" s="58"/>
      <c r="GD19" s="58"/>
      <c r="GE19" s="58"/>
      <c r="GF19" s="58"/>
      <c r="GG19" s="58"/>
      <c r="GH19" s="58"/>
      <c r="GI19" s="58"/>
      <c r="GJ19" s="58"/>
      <c r="GK19" s="58"/>
      <c r="GL19" s="58"/>
      <c r="GM19" s="58"/>
      <c r="GN19" s="58"/>
      <c r="GO19" s="58"/>
      <c r="GP19" s="58"/>
      <c r="GQ19" s="58"/>
      <c r="GR19" s="58"/>
      <c r="GS19" s="58"/>
      <c r="GT19" s="58"/>
      <c r="GU19" s="58"/>
      <c r="GV19" s="58"/>
      <c r="GW19" s="58"/>
      <c r="GX19" s="58"/>
      <c r="GY19" s="58"/>
      <c r="GZ19" s="58"/>
      <c r="HA19" s="58"/>
      <c r="HB19" s="58"/>
      <c r="HC19" s="58"/>
      <c r="HD19" s="58"/>
      <c r="HE19" s="58"/>
      <c r="HF19" s="58"/>
      <c r="HG19" s="58"/>
      <c r="HH19" s="58"/>
      <c r="HI19" s="58"/>
      <c r="HJ19" s="58"/>
      <c r="HK19" s="58"/>
      <c r="HL19" s="58"/>
      <c r="HM19" s="58"/>
      <c r="HN19" s="58"/>
      <c r="HO19" s="58"/>
      <c r="HP19" s="58"/>
      <c r="HQ19" s="58"/>
      <c r="HR19" s="58"/>
      <c r="HS19" s="58"/>
      <c r="HT19" s="58"/>
      <c r="HU19" s="58"/>
      <c r="HV19" s="58"/>
      <c r="HW19" s="58"/>
      <c r="HX19" s="58"/>
      <c r="HY19" s="58"/>
      <c r="HZ19" s="58"/>
      <c r="IA19" s="58"/>
      <c r="IB19" s="58"/>
      <c r="IC19" s="58"/>
      <c r="ID19" s="58"/>
      <c r="IE19" s="58"/>
      <c r="IF19" s="58"/>
      <c r="IG19" s="58"/>
      <c r="IH19" s="58"/>
      <c r="II19" s="58"/>
      <c r="IJ19" s="58"/>
      <c r="IK19" s="58"/>
      <c r="IL19" s="58"/>
      <c r="IM19" s="58"/>
      <c r="IN19" s="58"/>
      <c r="IO19" s="58"/>
      <c r="IP19" s="58"/>
      <c r="IQ19" s="58"/>
      <c r="IR19" s="58"/>
      <c r="IS19" s="58"/>
    </row>
    <row r="20" spans="1:253" ht="31.2" customHeight="1" thickBot="1">
      <c r="A20" s="323"/>
      <c r="B20" s="519"/>
      <c r="C20" s="171"/>
      <c r="D20" s="62"/>
      <c r="E20" s="87"/>
      <c r="F20" s="62"/>
      <c r="G20" s="85"/>
      <c r="H20" s="8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58"/>
      <c r="CZ20" s="58"/>
      <c r="DA20" s="58"/>
      <c r="DB20" s="58"/>
      <c r="DC20" s="58"/>
      <c r="DD20" s="58"/>
      <c r="DE20" s="58"/>
      <c r="DF20" s="58"/>
      <c r="DG20" s="58"/>
      <c r="DH20" s="58"/>
      <c r="DI20" s="58"/>
      <c r="DJ20" s="58"/>
      <c r="DK20" s="58"/>
      <c r="DL20" s="58"/>
      <c r="DM20" s="58"/>
      <c r="DN20" s="58"/>
      <c r="DO20" s="58"/>
      <c r="DP20" s="58"/>
      <c r="DQ20" s="58"/>
      <c r="DR20" s="58"/>
      <c r="DS20" s="58"/>
      <c r="DT20" s="58"/>
      <c r="DU20" s="58"/>
      <c r="DV20" s="58"/>
      <c r="DW20" s="58"/>
      <c r="DX20" s="58"/>
      <c r="DY20" s="58"/>
      <c r="DZ20" s="58"/>
      <c r="EA20" s="58"/>
      <c r="EB20" s="58"/>
      <c r="EC20" s="58"/>
      <c r="ED20" s="58"/>
      <c r="EE20" s="58"/>
      <c r="EF20" s="58"/>
      <c r="EG20" s="58"/>
      <c r="EH20" s="58"/>
      <c r="EI20" s="58"/>
      <c r="EJ20" s="58"/>
      <c r="EK20" s="58"/>
      <c r="EL20" s="58"/>
      <c r="EM20" s="58"/>
      <c r="EN20" s="58"/>
      <c r="EO20" s="58"/>
      <c r="EP20" s="58"/>
      <c r="EQ20" s="58"/>
      <c r="ER20" s="58"/>
      <c r="ES20" s="58"/>
      <c r="ET20" s="58"/>
      <c r="EU20" s="58"/>
      <c r="EV20" s="58"/>
      <c r="EW20" s="58"/>
      <c r="EX20" s="58"/>
      <c r="EY20" s="58"/>
      <c r="EZ20" s="58"/>
      <c r="FA20" s="58"/>
      <c r="FB20" s="58"/>
      <c r="FC20" s="58"/>
      <c r="FD20" s="58"/>
      <c r="FE20" s="58"/>
      <c r="FF20" s="58"/>
      <c r="FG20" s="58"/>
      <c r="FH20" s="58"/>
      <c r="FI20" s="58"/>
      <c r="FJ20" s="58"/>
      <c r="FK20" s="58"/>
      <c r="FL20" s="58"/>
      <c r="FM20" s="58"/>
      <c r="FN20" s="58"/>
      <c r="FO20" s="58"/>
      <c r="FP20" s="58"/>
      <c r="FQ20" s="58"/>
      <c r="FR20" s="58"/>
      <c r="FS20" s="58"/>
      <c r="FT20" s="58"/>
      <c r="FU20" s="58"/>
      <c r="FV20" s="58"/>
      <c r="FW20" s="58"/>
      <c r="FX20" s="58"/>
      <c r="FY20" s="58"/>
      <c r="FZ20" s="58"/>
      <c r="GA20" s="58"/>
      <c r="GB20" s="58"/>
      <c r="GC20" s="58"/>
      <c r="GD20" s="58"/>
      <c r="GE20" s="58"/>
      <c r="GF20" s="58"/>
      <c r="GG20" s="58"/>
      <c r="GH20" s="58"/>
      <c r="GI20" s="58"/>
      <c r="GJ20" s="58"/>
      <c r="GK20" s="58"/>
      <c r="GL20" s="58"/>
      <c r="GM20" s="58"/>
      <c r="GN20" s="58"/>
      <c r="GO20" s="58"/>
      <c r="GP20" s="58"/>
      <c r="GQ20" s="58"/>
      <c r="GR20" s="58"/>
      <c r="GS20" s="58"/>
      <c r="GT20" s="58"/>
      <c r="GU20" s="58"/>
      <c r="GV20" s="58"/>
      <c r="GW20" s="58"/>
      <c r="GX20" s="58"/>
      <c r="GY20" s="58"/>
      <c r="GZ20" s="58"/>
      <c r="HA20" s="58"/>
      <c r="HB20" s="58"/>
      <c r="HC20" s="58"/>
      <c r="HD20" s="58"/>
      <c r="HE20" s="58"/>
      <c r="HF20" s="58"/>
      <c r="HG20" s="58"/>
      <c r="HH20" s="58"/>
      <c r="HI20" s="58"/>
      <c r="HJ20" s="58"/>
      <c r="HK20" s="58"/>
      <c r="HL20" s="58"/>
      <c r="HM20" s="58"/>
      <c r="HN20" s="58"/>
      <c r="HO20" s="58"/>
      <c r="HP20" s="58"/>
      <c r="HQ20" s="58"/>
      <c r="HR20" s="58"/>
      <c r="HS20" s="58"/>
      <c r="HT20" s="58"/>
      <c r="HU20" s="58"/>
      <c r="HV20" s="58"/>
      <c r="HW20" s="58"/>
      <c r="HX20" s="58"/>
      <c r="HY20" s="58"/>
      <c r="HZ20" s="58"/>
      <c r="IA20" s="58"/>
      <c r="IB20" s="58"/>
      <c r="IC20" s="58"/>
      <c r="ID20" s="58"/>
      <c r="IE20" s="58"/>
      <c r="IF20" s="58"/>
      <c r="IG20" s="58"/>
      <c r="IH20" s="58"/>
      <c r="II20" s="58"/>
      <c r="IJ20" s="58"/>
      <c r="IK20" s="58"/>
      <c r="IL20" s="58"/>
      <c r="IM20" s="58"/>
      <c r="IN20" s="58"/>
      <c r="IO20" s="58"/>
      <c r="IP20" s="58"/>
      <c r="IQ20" s="58"/>
      <c r="IR20" s="58"/>
      <c r="IS20" s="58"/>
    </row>
    <row r="21" spans="1:253" ht="15.6">
      <c r="A21" s="324"/>
      <c r="B21" s="463"/>
      <c r="C21" s="167" t="s">
        <v>164</v>
      </c>
      <c r="D21" s="73"/>
      <c r="E21" s="89"/>
      <c r="F21" s="89"/>
      <c r="G21" s="90"/>
      <c r="H21" s="60"/>
      <c r="I21" s="65"/>
      <c r="J21" s="65"/>
      <c r="K21" s="65"/>
      <c r="L21" s="65"/>
      <c r="M21" s="65"/>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58"/>
      <c r="CZ21" s="58"/>
      <c r="DA21" s="58"/>
      <c r="DB21" s="58"/>
      <c r="DC21" s="58"/>
      <c r="DD21" s="58"/>
      <c r="DE21" s="58"/>
      <c r="DF21" s="58"/>
      <c r="DG21" s="58"/>
      <c r="DH21" s="58"/>
      <c r="DI21" s="58"/>
      <c r="DJ21" s="58"/>
      <c r="DK21" s="58"/>
      <c r="DL21" s="58"/>
      <c r="DM21" s="58"/>
      <c r="DN21" s="58"/>
      <c r="DO21" s="58"/>
      <c r="DP21" s="58"/>
      <c r="DQ21" s="58"/>
      <c r="DR21" s="58"/>
      <c r="DS21" s="58"/>
      <c r="DT21" s="58"/>
      <c r="DU21" s="58"/>
      <c r="DV21" s="58"/>
      <c r="DW21" s="58"/>
      <c r="DX21" s="58"/>
      <c r="DY21" s="58"/>
      <c r="DZ21" s="58"/>
      <c r="EA21" s="58"/>
      <c r="EB21" s="58"/>
      <c r="EC21" s="58"/>
      <c r="ED21" s="58"/>
      <c r="EE21" s="58"/>
      <c r="EF21" s="58"/>
      <c r="EG21" s="58"/>
      <c r="EH21" s="58"/>
      <c r="EI21" s="58"/>
      <c r="EJ21" s="58"/>
      <c r="EK21" s="58"/>
      <c r="EL21" s="58"/>
      <c r="EM21" s="58"/>
      <c r="EN21" s="58"/>
      <c r="EO21" s="58"/>
      <c r="EP21" s="58"/>
      <c r="EQ21" s="58"/>
      <c r="ER21" s="58"/>
      <c r="ES21" s="58"/>
      <c r="ET21" s="58"/>
      <c r="EU21" s="58"/>
      <c r="EV21" s="58"/>
      <c r="EW21" s="58"/>
      <c r="EX21" s="58"/>
      <c r="EY21" s="58"/>
      <c r="EZ21" s="58"/>
      <c r="FA21" s="58"/>
      <c r="FB21" s="58"/>
      <c r="FC21" s="58"/>
      <c r="FD21" s="58"/>
      <c r="FE21" s="58"/>
      <c r="FF21" s="58"/>
      <c r="FG21" s="58"/>
      <c r="FH21" s="58"/>
      <c r="FI21" s="58"/>
      <c r="FJ21" s="58"/>
      <c r="FK21" s="58"/>
      <c r="FL21" s="58"/>
      <c r="FM21" s="58"/>
      <c r="FN21" s="58"/>
      <c r="FO21" s="58"/>
      <c r="FP21" s="58"/>
      <c r="FQ21" s="58"/>
      <c r="FR21" s="58"/>
      <c r="FS21" s="58"/>
      <c r="FT21" s="58"/>
      <c r="FU21" s="58"/>
      <c r="FV21" s="58"/>
      <c r="FW21" s="58"/>
      <c r="FX21" s="58"/>
      <c r="FY21" s="58"/>
      <c r="FZ21" s="58"/>
      <c r="GA21" s="58"/>
      <c r="GB21" s="58"/>
      <c r="GC21" s="58"/>
      <c r="GD21" s="58"/>
      <c r="GE21" s="58"/>
      <c r="GF21" s="58"/>
      <c r="GG21" s="58"/>
      <c r="GH21" s="58"/>
      <c r="GI21" s="58"/>
      <c r="GJ21" s="58"/>
      <c r="GK21" s="58"/>
      <c r="GL21" s="58"/>
      <c r="GM21" s="58"/>
      <c r="GN21" s="58"/>
      <c r="GO21" s="58"/>
      <c r="GP21" s="58"/>
      <c r="GQ21" s="58"/>
      <c r="GR21" s="58"/>
      <c r="GS21" s="58"/>
      <c r="GT21" s="58"/>
      <c r="GU21" s="58"/>
      <c r="GV21" s="58"/>
      <c r="GW21" s="58"/>
      <c r="GX21" s="58"/>
      <c r="GY21" s="58"/>
      <c r="GZ21" s="58"/>
      <c r="HA21" s="58"/>
      <c r="HB21" s="58"/>
      <c r="HC21" s="58"/>
      <c r="HD21" s="58"/>
      <c r="HE21" s="58"/>
      <c r="HF21" s="58"/>
      <c r="HG21" s="58"/>
      <c r="HH21" s="58"/>
      <c r="HI21" s="58"/>
      <c r="HJ21" s="58"/>
      <c r="HK21" s="58"/>
      <c r="HL21" s="58"/>
      <c r="HM21" s="58"/>
      <c r="HN21" s="58"/>
      <c r="HO21" s="58"/>
      <c r="HP21" s="58"/>
      <c r="HQ21" s="58"/>
      <c r="HR21" s="58"/>
      <c r="HS21" s="58"/>
      <c r="HT21" s="58"/>
      <c r="HU21" s="58"/>
      <c r="HV21" s="58"/>
      <c r="HW21" s="58"/>
      <c r="HX21" s="58"/>
      <c r="HY21" s="58"/>
      <c r="HZ21" s="58"/>
      <c r="IA21" s="58"/>
      <c r="IB21" s="58"/>
      <c r="IC21" s="58"/>
      <c r="ID21" s="58"/>
      <c r="IE21" s="58"/>
      <c r="IF21" s="58"/>
      <c r="IG21" s="58"/>
      <c r="IH21" s="58"/>
      <c r="II21" s="58"/>
      <c r="IJ21" s="58"/>
      <c r="IK21" s="58"/>
      <c r="IL21" s="58"/>
      <c r="IM21" s="58"/>
      <c r="IN21" s="58"/>
      <c r="IO21" s="58"/>
      <c r="IP21" s="58"/>
      <c r="IQ21" s="58"/>
      <c r="IR21" s="58"/>
      <c r="IS21" s="58"/>
    </row>
    <row r="22" spans="1:253" ht="93" customHeight="1">
      <c r="A22" s="322"/>
      <c r="B22" s="464"/>
      <c r="C22" s="172" t="s">
        <v>165</v>
      </c>
      <c r="D22" s="92"/>
      <c r="E22" s="93"/>
      <c r="F22" s="71"/>
      <c r="G22" s="84"/>
      <c r="H22" s="60"/>
      <c r="I22" s="65"/>
      <c r="J22" s="65"/>
      <c r="K22" s="65"/>
      <c r="L22" s="65"/>
      <c r="M22" s="65"/>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58"/>
      <c r="CZ22" s="58"/>
      <c r="DA22" s="58"/>
      <c r="DB22" s="58"/>
      <c r="DC22" s="58"/>
      <c r="DD22" s="58"/>
      <c r="DE22" s="58"/>
      <c r="DF22" s="58"/>
      <c r="DG22" s="58"/>
      <c r="DH22" s="58"/>
      <c r="DI22" s="58"/>
      <c r="DJ22" s="58"/>
      <c r="DK22" s="58"/>
      <c r="DL22" s="58"/>
      <c r="DM22" s="58"/>
      <c r="DN22" s="58"/>
      <c r="DO22" s="58"/>
      <c r="DP22" s="58"/>
      <c r="DQ22" s="58"/>
      <c r="DR22" s="58"/>
      <c r="DS22" s="58"/>
      <c r="DT22" s="58"/>
      <c r="DU22" s="58"/>
      <c r="DV22" s="58"/>
      <c r="DW22" s="58"/>
      <c r="DX22" s="58"/>
      <c r="DY22" s="58"/>
      <c r="DZ22" s="58"/>
      <c r="EA22" s="58"/>
      <c r="EB22" s="58"/>
      <c r="EC22" s="58"/>
      <c r="ED22" s="58"/>
      <c r="EE22" s="58"/>
      <c r="EF22" s="58"/>
      <c r="EG22" s="58"/>
      <c r="EH22" s="58"/>
      <c r="EI22" s="58"/>
      <c r="EJ22" s="58"/>
      <c r="EK22" s="58"/>
      <c r="EL22" s="58"/>
      <c r="EM22" s="58"/>
      <c r="EN22" s="58"/>
      <c r="EO22" s="58"/>
      <c r="EP22" s="58"/>
      <c r="EQ22" s="58"/>
      <c r="ER22" s="58"/>
      <c r="ES22" s="58"/>
      <c r="ET22" s="58"/>
      <c r="EU22" s="58"/>
      <c r="EV22" s="58"/>
      <c r="EW22" s="58"/>
      <c r="EX22" s="58"/>
      <c r="EY22" s="58"/>
      <c r="EZ22" s="58"/>
      <c r="FA22" s="58"/>
      <c r="FB22" s="58"/>
      <c r="FC22" s="58"/>
      <c r="FD22" s="58"/>
      <c r="FE22" s="58"/>
      <c r="FF22" s="58"/>
      <c r="FG22" s="58"/>
      <c r="FH22" s="58"/>
      <c r="FI22" s="58"/>
      <c r="FJ22" s="58"/>
      <c r="FK22" s="58"/>
      <c r="FL22" s="58"/>
      <c r="FM22" s="58"/>
      <c r="FN22" s="58"/>
      <c r="FO22" s="58"/>
      <c r="FP22" s="58"/>
      <c r="FQ22" s="58"/>
      <c r="FR22" s="58"/>
      <c r="FS22" s="58"/>
      <c r="FT22" s="58"/>
      <c r="FU22" s="58"/>
      <c r="FV22" s="58"/>
      <c r="FW22" s="58"/>
      <c r="FX22" s="58"/>
      <c r="FY22" s="58"/>
      <c r="FZ22" s="58"/>
      <c r="GA22" s="58"/>
      <c r="GB22" s="58"/>
      <c r="GC22" s="58"/>
      <c r="GD22" s="58"/>
      <c r="GE22" s="58"/>
      <c r="GF22" s="58"/>
      <c r="GG22" s="58"/>
      <c r="GH22" s="58"/>
      <c r="GI22" s="58"/>
      <c r="GJ22" s="58"/>
      <c r="GK22" s="58"/>
      <c r="GL22" s="58"/>
      <c r="GM22" s="58"/>
      <c r="GN22" s="58"/>
      <c r="GO22" s="58"/>
      <c r="GP22" s="58"/>
      <c r="GQ22" s="58"/>
      <c r="GR22" s="58"/>
      <c r="GS22" s="58"/>
      <c r="GT22" s="58"/>
      <c r="GU22" s="58"/>
      <c r="GV22" s="58"/>
      <c r="GW22" s="58"/>
      <c r="GX22" s="58"/>
      <c r="GY22" s="58"/>
      <c r="GZ22" s="58"/>
      <c r="HA22" s="58"/>
      <c r="HB22" s="58"/>
      <c r="HC22" s="58"/>
      <c r="HD22" s="58"/>
      <c r="HE22" s="58"/>
      <c r="HF22" s="58"/>
      <c r="HG22" s="58"/>
      <c r="HH22" s="58"/>
      <c r="HI22" s="58"/>
      <c r="HJ22" s="58"/>
      <c r="HK22" s="58"/>
      <c r="HL22" s="58"/>
      <c r="HM22" s="58"/>
      <c r="HN22" s="58"/>
      <c r="HO22" s="58"/>
      <c r="HP22" s="58"/>
      <c r="HQ22" s="58"/>
      <c r="HR22" s="58"/>
      <c r="HS22" s="58"/>
      <c r="HT22" s="58"/>
      <c r="HU22" s="58"/>
      <c r="HV22" s="58"/>
      <c r="HW22" s="58"/>
      <c r="HX22" s="58"/>
      <c r="HY22" s="58"/>
      <c r="HZ22" s="58"/>
      <c r="IA22" s="58"/>
      <c r="IB22" s="58"/>
      <c r="IC22" s="58"/>
      <c r="ID22" s="58"/>
      <c r="IE22" s="58"/>
      <c r="IF22" s="58"/>
      <c r="IG22" s="58"/>
      <c r="IH22" s="58"/>
      <c r="II22" s="58"/>
      <c r="IJ22" s="58"/>
      <c r="IK22" s="58"/>
      <c r="IL22" s="58"/>
      <c r="IM22" s="58"/>
      <c r="IN22" s="58"/>
      <c r="IO22" s="58"/>
      <c r="IP22" s="58"/>
      <c r="IQ22" s="58"/>
      <c r="IR22" s="58"/>
      <c r="IS22" s="58"/>
    </row>
    <row r="23" spans="1:253" ht="31.2">
      <c r="A23" s="322"/>
      <c r="B23" s="464"/>
      <c r="C23" s="173" t="s">
        <v>166</v>
      </c>
      <c r="D23" s="94"/>
      <c r="E23" s="93"/>
      <c r="F23" s="71"/>
      <c r="G23" s="84"/>
      <c r="H23" s="60"/>
      <c r="I23" s="65"/>
      <c r="J23" s="65"/>
      <c r="K23" s="65"/>
      <c r="L23" s="65"/>
      <c r="M23" s="65"/>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M23" s="58"/>
      <c r="CN23" s="58"/>
      <c r="CO23" s="58"/>
      <c r="CP23" s="58"/>
      <c r="CQ23" s="58"/>
      <c r="CR23" s="58"/>
      <c r="CS23" s="58"/>
      <c r="CT23" s="58"/>
      <c r="CU23" s="58"/>
      <c r="CV23" s="58"/>
      <c r="CW23" s="58"/>
      <c r="CX23" s="58"/>
      <c r="CY23" s="58"/>
      <c r="CZ23" s="58"/>
      <c r="DA23" s="58"/>
      <c r="DB23" s="58"/>
      <c r="DC23" s="58"/>
      <c r="DD23" s="58"/>
      <c r="DE23" s="58"/>
      <c r="DF23" s="58"/>
      <c r="DG23" s="58"/>
      <c r="DH23" s="58"/>
      <c r="DI23" s="58"/>
      <c r="DJ23" s="58"/>
      <c r="DK23" s="58"/>
      <c r="DL23" s="58"/>
      <c r="DM23" s="58"/>
      <c r="DN23" s="58"/>
      <c r="DO23" s="58"/>
      <c r="DP23" s="58"/>
      <c r="DQ23" s="58"/>
      <c r="DR23" s="58"/>
      <c r="DS23" s="58"/>
      <c r="DT23" s="58"/>
      <c r="DU23" s="58"/>
      <c r="DV23" s="58"/>
      <c r="DW23" s="58"/>
      <c r="DX23" s="58"/>
      <c r="DY23" s="58"/>
      <c r="DZ23" s="58"/>
      <c r="EA23" s="58"/>
      <c r="EB23" s="58"/>
      <c r="EC23" s="58"/>
      <c r="ED23" s="58"/>
      <c r="EE23" s="58"/>
      <c r="EF23" s="58"/>
      <c r="EG23" s="58"/>
      <c r="EH23" s="58"/>
      <c r="EI23" s="58"/>
      <c r="EJ23" s="58"/>
      <c r="EK23" s="58"/>
      <c r="EL23" s="58"/>
      <c r="EM23" s="58"/>
      <c r="EN23" s="58"/>
      <c r="EO23" s="58"/>
      <c r="EP23" s="58"/>
      <c r="EQ23" s="58"/>
      <c r="ER23" s="58"/>
      <c r="ES23" s="58"/>
      <c r="ET23" s="58"/>
      <c r="EU23" s="58"/>
      <c r="EV23" s="58"/>
      <c r="EW23" s="58"/>
      <c r="EX23" s="58"/>
      <c r="EY23" s="58"/>
      <c r="EZ23" s="58"/>
      <c r="FA23" s="58"/>
      <c r="FB23" s="58"/>
      <c r="FC23" s="58"/>
      <c r="FD23" s="58"/>
      <c r="FE23" s="58"/>
      <c r="FF23" s="58"/>
      <c r="FG23" s="58"/>
      <c r="FH23" s="58"/>
      <c r="FI23" s="58"/>
      <c r="FJ23" s="58"/>
      <c r="FK23" s="58"/>
      <c r="FL23" s="58"/>
      <c r="FM23" s="58"/>
      <c r="FN23" s="58"/>
      <c r="FO23" s="58"/>
      <c r="FP23" s="58"/>
      <c r="FQ23" s="58"/>
      <c r="FR23" s="58"/>
      <c r="FS23" s="58"/>
      <c r="FT23" s="58"/>
      <c r="FU23" s="58"/>
      <c r="FV23" s="58"/>
      <c r="FW23" s="58"/>
      <c r="FX23" s="58"/>
      <c r="FY23" s="58"/>
      <c r="FZ23" s="58"/>
      <c r="GA23" s="58"/>
      <c r="GB23" s="58"/>
      <c r="GC23" s="58"/>
      <c r="GD23" s="58"/>
      <c r="GE23" s="58"/>
      <c r="GF23" s="58"/>
      <c r="GG23" s="58"/>
      <c r="GH23" s="58"/>
      <c r="GI23" s="58"/>
      <c r="GJ23" s="58"/>
      <c r="GK23" s="58"/>
      <c r="GL23" s="58"/>
      <c r="GM23" s="58"/>
      <c r="GN23" s="58"/>
      <c r="GO23" s="58"/>
      <c r="GP23" s="58"/>
      <c r="GQ23" s="58"/>
      <c r="GR23" s="58"/>
      <c r="GS23" s="58"/>
      <c r="GT23" s="58"/>
      <c r="GU23" s="58"/>
      <c r="GV23" s="58"/>
      <c r="GW23" s="58"/>
      <c r="GX23" s="58"/>
      <c r="GY23" s="58"/>
      <c r="GZ23" s="58"/>
      <c r="HA23" s="58"/>
      <c r="HB23" s="58"/>
      <c r="HC23" s="58"/>
      <c r="HD23" s="58"/>
      <c r="HE23" s="58"/>
      <c r="HF23" s="58"/>
      <c r="HG23" s="58"/>
      <c r="HH23" s="58"/>
      <c r="HI23" s="58"/>
      <c r="HJ23" s="58"/>
      <c r="HK23" s="58"/>
      <c r="HL23" s="58"/>
      <c r="HM23" s="58"/>
      <c r="HN23" s="58"/>
      <c r="HO23" s="58"/>
      <c r="HP23" s="58"/>
      <c r="HQ23" s="58"/>
      <c r="HR23" s="58"/>
      <c r="HS23" s="58"/>
      <c r="HT23" s="58"/>
      <c r="HU23" s="58"/>
      <c r="HV23" s="58"/>
      <c r="HW23" s="58"/>
      <c r="HX23" s="58"/>
      <c r="HY23" s="58"/>
      <c r="HZ23" s="58"/>
      <c r="IA23" s="58"/>
      <c r="IB23" s="58"/>
      <c r="IC23" s="58"/>
      <c r="ID23" s="58"/>
      <c r="IE23" s="58"/>
      <c r="IF23" s="58"/>
      <c r="IG23" s="58"/>
      <c r="IH23" s="58"/>
      <c r="II23" s="58"/>
      <c r="IJ23" s="58"/>
      <c r="IK23" s="58"/>
      <c r="IL23" s="58"/>
      <c r="IM23" s="58"/>
      <c r="IN23" s="58"/>
      <c r="IO23" s="58"/>
      <c r="IP23" s="58"/>
      <c r="IQ23" s="58"/>
      <c r="IR23" s="58"/>
      <c r="IS23" s="58"/>
    </row>
    <row r="24" spans="1:253" ht="30">
      <c r="A24" s="322"/>
      <c r="B24" s="464"/>
      <c r="C24" s="174" t="s">
        <v>167</v>
      </c>
      <c r="D24" s="94"/>
      <c r="E24" s="93"/>
      <c r="F24" s="71"/>
      <c r="G24" s="84"/>
      <c r="H24" s="60"/>
      <c r="I24" s="65"/>
      <c r="J24" s="65"/>
      <c r="K24" s="65"/>
      <c r="L24" s="65"/>
      <c r="M24" s="65"/>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58"/>
      <c r="CZ24" s="58"/>
      <c r="DA24" s="58"/>
      <c r="DB24" s="58"/>
      <c r="DC24" s="58"/>
      <c r="DD24" s="58"/>
      <c r="DE24" s="58"/>
      <c r="DF24" s="58"/>
      <c r="DG24" s="58"/>
      <c r="DH24" s="58"/>
      <c r="DI24" s="58"/>
      <c r="DJ24" s="58"/>
      <c r="DK24" s="58"/>
      <c r="DL24" s="58"/>
      <c r="DM24" s="58"/>
      <c r="DN24" s="58"/>
      <c r="DO24" s="58"/>
      <c r="DP24" s="58"/>
      <c r="DQ24" s="58"/>
      <c r="DR24" s="58"/>
      <c r="DS24" s="58"/>
      <c r="DT24" s="58"/>
      <c r="DU24" s="58"/>
      <c r="DV24" s="58"/>
      <c r="DW24" s="58"/>
      <c r="DX24" s="58"/>
      <c r="DY24" s="58"/>
      <c r="DZ24" s="58"/>
      <c r="EA24" s="58"/>
      <c r="EB24" s="58"/>
      <c r="EC24" s="58"/>
      <c r="ED24" s="58"/>
      <c r="EE24" s="58"/>
      <c r="EF24" s="58"/>
      <c r="EG24" s="58"/>
      <c r="EH24" s="58"/>
      <c r="EI24" s="58"/>
      <c r="EJ24" s="58"/>
      <c r="EK24" s="58"/>
      <c r="EL24" s="58"/>
      <c r="EM24" s="58"/>
      <c r="EN24" s="58"/>
      <c r="EO24" s="58"/>
      <c r="EP24" s="58"/>
      <c r="EQ24" s="58"/>
      <c r="ER24" s="58"/>
      <c r="ES24" s="58"/>
      <c r="ET24" s="58"/>
      <c r="EU24" s="58"/>
      <c r="EV24" s="58"/>
      <c r="EW24" s="58"/>
      <c r="EX24" s="58"/>
      <c r="EY24" s="58"/>
      <c r="EZ24" s="58"/>
      <c r="FA24" s="58"/>
      <c r="FB24" s="58"/>
      <c r="FC24" s="58"/>
      <c r="FD24" s="58"/>
      <c r="FE24" s="58"/>
      <c r="FF24" s="58"/>
      <c r="FG24" s="58"/>
      <c r="FH24" s="58"/>
      <c r="FI24" s="58"/>
      <c r="FJ24" s="58"/>
      <c r="FK24" s="58"/>
      <c r="FL24" s="58"/>
      <c r="FM24" s="58"/>
      <c r="FN24" s="58"/>
      <c r="FO24" s="58"/>
      <c r="FP24" s="58"/>
      <c r="FQ24" s="58"/>
      <c r="FR24" s="58"/>
      <c r="FS24" s="58"/>
      <c r="FT24" s="58"/>
      <c r="FU24" s="58"/>
      <c r="FV24" s="58"/>
      <c r="FW24" s="58"/>
      <c r="FX24" s="58"/>
      <c r="FY24" s="58"/>
      <c r="FZ24" s="58"/>
      <c r="GA24" s="58"/>
      <c r="GB24" s="58"/>
      <c r="GC24" s="58"/>
      <c r="GD24" s="58"/>
      <c r="GE24" s="58"/>
      <c r="GF24" s="58"/>
      <c r="GG24" s="58"/>
      <c r="GH24" s="58"/>
      <c r="GI24" s="58"/>
      <c r="GJ24" s="58"/>
      <c r="GK24" s="58"/>
      <c r="GL24" s="58"/>
      <c r="GM24" s="58"/>
      <c r="GN24" s="58"/>
      <c r="GO24" s="58"/>
      <c r="GP24" s="58"/>
      <c r="GQ24" s="58"/>
      <c r="GR24" s="58"/>
      <c r="GS24" s="58"/>
      <c r="GT24" s="58"/>
      <c r="GU24" s="58"/>
      <c r="GV24" s="58"/>
      <c r="GW24" s="58"/>
      <c r="GX24" s="58"/>
      <c r="GY24" s="58"/>
      <c r="GZ24" s="58"/>
      <c r="HA24" s="58"/>
      <c r="HB24" s="58"/>
      <c r="HC24" s="58"/>
      <c r="HD24" s="58"/>
      <c r="HE24" s="58"/>
      <c r="HF24" s="58"/>
      <c r="HG24" s="58"/>
      <c r="HH24" s="58"/>
      <c r="HI24" s="58"/>
      <c r="HJ24" s="58"/>
      <c r="HK24" s="58"/>
      <c r="HL24" s="58"/>
      <c r="HM24" s="58"/>
      <c r="HN24" s="58"/>
      <c r="HO24" s="58"/>
      <c r="HP24" s="58"/>
      <c r="HQ24" s="58"/>
      <c r="HR24" s="58"/>
      <c r="HS24" s="58"/>
      <c r="HT24" s="58"/>
      <c r="HU24" s="58"/>
      <c r="HV24" s="58"/>
      <c r="HW24" s="58"/>
      <c r="HX24" s="58"/>
      <c r="HY24" s="58"/>
      <c r="HZ24" s="58"/>
      <c r="IA24" s="58"/>
      <c r="IB24" s="58"/>
      <c r="IC24" s="58"/>
      <c r="ID24" s="58"/>
      <c r="IE24" s="58"/>
      <c r="IF24" s="58"/>
      <c r="IG24" s="58"/>
      <c r="IH24" s="58"/>
      <c r="II24" s="58"/>
      <c r="IJ24" s="58"/>
      <c r="IK24" s="58"/>
      <c r="IL24" s="58"/>
      <c r="IM24" s="58"/>
      <c r="IN24" s="58"/>
      <c r="IO24" s="58"/>
      <c r="IP24" s="58"/>
      <c r="IQ24" s="58"/>
      <c r="IR24" s="58"/>
      <c r="IS24" s="58"/>
    </row>
    <row r="25" spans="1:253" ht="75">
      <c r="A25" s="322"/>
      <c r="B25" s="465"/>
      <c r="C25" s="265" t="s">
        <v>168</v>
      </c>
      <c r="D25" s="94"/>
      <c r="E25" s="93"/>
      <c r="F25" s="71"/>
      <c r="G25" s="84"/>
      <c r="H25" s="60"/>
      <c r="I25" s="65"/>
      <c r="J25" s="65"/>
      <c r="K25" s="65"/>
      <c r="L25" s="65"/>
      <c r="M25" s="65"/>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58"/>
      <c r="CZ25" s="58"/>
      <c r="DA25" s="58"/>
      <c r="DB25" s="58"/>
      <c r="DC25" s="58"/>
      <c r="DD25" s="58"/>
      <c r="DE25" s="58"/>
      <c r="DF25" s="58"/>
      <c r="DG25" s="58"/>
      <c r="DH25" s="58"/>
      <c r="DI25" s="58"/>
      <c r="DJ25" s="58"/>
      <c r="DK25" s="58"/>
      <c r="DL25" s="58"/>
      <c r="DM25" s="58"/>
      <c r="DN25" s="58"/>
      <c r="DO25" s="58"/>
      <c r="DP25" s="58"/>
      <c r="DQ25" s="58"/>
      <c r="DR25" s="58"/>
      <c r="DS25" s="58"/>
      <c r="DT25" s="58"/>
      <c r="DU25" s="58"/>
      <c r="DV25" s="58"/>
      <c r="DW25" s="58"/>
      <c r="DX25" s="58"/>
      <c r="DY25" s="58"/>
      <c r="DZ25" s="58"/>
      <c r="EA25" s="58"/>
      <c r="EB25" s="58"/>
      <c r="EC25" s="58"/>
      <c r="ED25" s="58"/>
      <c r="EE25" s="58"/>
      <c r="EF25" s="58"/>
      <c r="EG25" s="58"/>
      <c r="EH25" s="58"/>
      <c r="EI25" s="58"/>
      <c r="EJ25" s="58"/>
      <c r="EK25" s="58"/>
      <c r="EL25" s="58"/>
      <c r="EM25" s="58"/>
      <c r="EN25" s="58"/>
      <c r="EO25" s="58"/>
      <c r="EP25" s="58"/>
      <c r="EQ25" s="58"/>
      <c r="ER25" s="58"/>
      <c r="ES25" s="58"/>
      <c r="ET25" s="58"/>
      <c r="EU25" s="58"/>
      <c r="EV25" s="58"/>
      <c r="EW25" s="58"/>
      <c r="EX25" s="58"/>
      <c r="EY25" s="58"/>
      <c r="EZ25" s="58"/>
      <c r="FA25" s="58"/>
      <c r="FB25" s="58"/>
      <c r="FC25" s="58"/>
      <c r="FD25" s="58"/>
      <c r="FE25" s="58"/>
      <c r="FF25" s="58"/>
      <c r="FG25" s="58"/>
      <c r="FH25" s="58"/>
      <c r="FI25" s="58"/>
      <c r="FJ25" s="58"/>
      <c r="FK25" s="58"/>
      <c r="FL25" s="58"/>
      <c r="FM25" s="58"/>
      <c r="FN25" s="58"/>
      <c r="FO25" s="58"/>
      <c r="FP25" s="58"/>
      <c r="FQ25" s="58"/>
      <c r="FR25" s="58"/>
      <c r="FS25" s="58"/>
      <c r="FT25" s="58"/>
      <c r="FU25" s="58"/>
      <c r="FV25" s="58"/>
      <c r="FW25" s="58"/>
      <c r="FX25" s="58"/>
      <c r="FY25" s="58"/>
      <c r="FZ25" s="58"/>
      <c r="GA25" s="58"/>
      <c r="GB25" s="58"/>
      <c r="GC25" s="58"/>
      <c r="GD25" s="58"/>
      <c r="GE25" s="58"/>
      <c r="GF25" s="58"/>
      <c r="GG25" s="58"/>
      <c r="GH25" s="58"/>
      <c r="GI25" s="58"/>
      <c r="GJ25" s="58"/>
      <c r="GK25" s="58"/>
      <c r="GL25" s="58"/>
      <c r="GM25" s="58"/>
      <c r="GN25" s="58"/>
      <c r="GO25" s="58"/>
      <c r="GP25" s="58"/>
      <c r="GQ25" s="58"/>
      <c r="GR25" s="58"/>
      <c r="GS25" s="58"/>
      <c r="GT25" s="58"/>
      <c r="GU25" s="58"/>
      <c r="GV25" s="58"/>
      <c r="GW25" s="58"/>
      <c r="GX25" s="58"/>
      <c r="GY25" s="58"/>
      <c r="GZ25" s="58"/>
      <c r="HA25" s="58"/>
      <c r="HB25" s="58"/>
      <c r="HC25" s="58"/>
      <c r="HD25" s="58"/>
      <c r="HE25" s="58"/>
      <c r="HF25" s="58"/>
      <c r="HG25" s="58"/>
      <c r="HH25" s="58"/>
      <c r="HI25" s="58"/>
      <c r="HJ25" s="58"/>
      <c r="HK25" s="58"/>
      <c r="HL25" s="58"/>
      <c r="HM25" s="58"/>
      <c r="HN25" s="58"/>
      <c r="HO25" s="58"/>
      <c r="HP25" s="58"/>
      <c r="HQ25" s="58"/>
      <c r="HR25" s="58"/>
      <c r="HS25" s="58"/>
      <c r="HT25" s="58"/>
      <c r="HU25" s="58"/>
      <c r="HV25" s="58"/>
      <c r="HW25" s="58"/>
      <c r="HX25" s="58"/>
      <c r="HY25" s="58"/>
      <c r="HZ25" s="58"/>
      <c r="IA25" s="58"/>
      <c r="IB25" s="58"/>
      <c r="IC25" s="58"/>
      <c r="ID25" s="58"/>
      <c r="IE25" s="58"/>
      <c r="IF25" s="58"/>
      <c r="IG25" s="58"/>
      <c r="IH25" s="58"/>
      <c r="II25" s="58"/>
      <c r="IJ25" s="58"/>
      <c r="IK25" s="58"/>
      <c r="IL25" s="58"/>
      <c r="IM25" s="58"/>
      <c r="IN25" s="58"/>
      <c r="IO25" s="58"/>
      <c r="IP25" s="58"/>
      <c r="IQ25" s="58"/>
      <c r="IR25" s="58"/>
      <c r="IS25" s="58"/>
    </row>
    <row r="26" spans="1:253" ht="15.6">
      <c r="A26" s="320" t="s">
        <v>1031</v>
      </c>
      <c r="B26" s="95">
        <v>4</v>
      </c>
      <c r="C26" s="175" t="s">
        <v>169</v>
      </c>
      <c r="D26" s="35" t="s">
        <v>1056</v>
      </c>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58"/>
      <c r="CZ26" s="58"/>
      <c r="DA26" s="58"/>
      <c r="DB26" s="58"/>
      <c r="DC26" s="58"/>
      <c r="DD26" s="58"/>
      <c r="DE26" s="58"/>
      <c r="DF26" s="58"/>
      <c r="DG26" s="58"/>
      <c r="DH26" s="58"/>
      <c r="DI26" s="58"/>
      <c r="DJ26" s="58"/>
      <c r="DK26" s="58"/>
      <c r="DL26" s="58"/>
      <c r="DM26" s="58"/>
      <c r="DN26" s="58"/>
      <c r="DO26" s="58"/>
      <c r="DP26" s="58"/>
      <c r="DQ26" s="58"/>
      <c r="DR26" s="58"/>
      <c r="DS26" s="58"/>
      <c r="DT26" s="58"/>
      <c r="DU26" s="58"/>
      <c r="DV26" s="58"/>
      <c r="DW26" s="58"/>
      <c r="DX26" s="58"/>
      <c r="DY26" s="58"/>
      <c r="DZ26" s="58"/>
      <c r="EA26" s="58"/>
      <c r="EB26" s="58"/>
      <c r="EC26" s="58"/>
      <c r="ED26" s="58"/>
      <c r="EE26" s="58"/>
      <c r="EF26" s="58"/>
      <c r="EG26" s="58"/>
      <c r="EH26" s="58"/>
      <c r="EI26" s="58"/>
      <c r="EJ26" s="58"/>
      <c r="EK26" s="58"/>
      <c r="EL26" s="58"/>
      <c r="EM26" s="58"/>
      <c r="EN26" s="58"/>
      <c r="EO26" s="58"/>
      <c r="EP26" s="58"/>
      <c r="EQ26" s="58"/>
      <c r="ER26" s="58"/>
      <c r="ES26" s="58"/>
      <c r="ET26" s="58"/>
      <c r="EU26" s="58"/>
      <c r="EV26" s="58"/>
      <c r="EW26" s="58"/>
      <c r="EX26" s="58"/>
      <c r="EY26" s="58"/>
      <c r="EZ26" s="58"/>
      <c r="FA26" s="58"/>
      <c r="FB26" s="58"/>
      <c r="FC26" s="58"/>
      <c r="FD26" s="58"/>
      <c r="FE26" s="58"/>
      <c r="FF26" s="58"/>
      <c r="FG26" s="58"/>
      <c r="FH26" s="58"/>
      <c r="FI26" s="58"/>
      <c r="FJ26" s="58"/>
      <c r="FK26" s="58"/>
      <c r="FL26" s="58"/>
      <c r="FM26" s="58"/>
      <c r="FN26" s="58"/>
      <c r="FO26" s="58"/>
      <c r="FP26" s="58"/>
      <c r="FQ26" s="58"/>
      <c r="FR26" s="58"/>
      <c r="FS26" s="58"/>
      <c r="FT26" s="58"/>
      <c r="FU26" s="58"/>
      <c r="FV26" s="58"/>
      <c r="FW26" s="58"/>
      <c r="FX26" s="58"/>
      <c r="FY26" s="58"/>
      <c r="FZ26" s="58"/>
      <c r="GA26" s="58"/>
      <c r="GB26" s="58"/>
      <c r="GC26" s="58"/>
      <c r="GD26" s="58"/>
      <c r="GE26" s="58"/>
      <c r="GF26" s="58"/>
      <c r="GG26" s="58"/>
      <c r="GH26" s="58"/>
      <c r="GI26" s="58"/>
      <c r="GJ26" s="58"/>
      <c r="GK26" s="58"/>
      <c r="GL26" s="58"/>
      <c r="GM26" s="58"/>
      <c r="GN26" s="58"/>
      <c r="GO26" s="58"/>
      <c r="GP26" s="58"/>
      <c r="GQ26" s="58"/>
      <c r="GR26" s="58"/>
      <c r="GS26" s="58"/>
      <c r="GT26" s="58"/>
      <c r="GU26" s="58"/>
      <c r="GV26" s="58"/>
      <c r="GW26" s="58"/>
      <c r="GX26" s="58"/>
      <c r="GY26" s="58"/>
      <c r="GZ26" s="58"/>
      <c r="HA26" s="58"/>
      <c r="HB26" s="58"/>
      <c r="HC26" s="58"/>
      <c r="HD26" s="58"/>
      <c r="HE26" s="58"/>
      <c r="HF26" s="58"/>
      <c r="HG26" s="58"/>
      <c r="HH26" s="58"/>
      <c r="HI26" s="58"/>
      <c r="HJ26" s="58"/>
      <c r="HK26" s="58"/>
      <c r="HL26" s="58"/>
      <c r="HM26" s="58"/>
      <c r="HN26" s="58"/>
      <c r="HO26" s="58"/>
      <c r="HP26" s="58"/>
      <c r="HQ26" s="58"/>
      <c r="HR26" s="58"/>
      <c r="HS26" s="58"/>
      <c r="HT26" s="58"/>
      <c r="HU26" s="58"/>
      <c r="HV26" s="58"/>
      <c r="HW26" s="58"/>
      <c r="HX26" s="58"/>
      <c r="HY26" s="58"/>
      <c r="HZ26" s="58"/>
      <c r="IA26" s="58"/>
      <c r="IB26" s="58"/>
      <c r="IC26" s="58"/>
      <c r="ID26" s="58"/>
      <c r="IE26" s="58"/>
      <c r="IF26" s="58"/>
      <c r="IG26" s="58"/>
      <c r="IH26" s="58"/>
      <c r="II26" s="58"/>
      <c r="IJ26" s="58"/>
      <c r="IK26" s="58"/>
      <c r="IL26" s="58"/>
      <c r="IM26" s="58"/>
      <c r="IN26" s="58"/>
      <c r="IO26" s="58"/>
      <c r="IP26" s="58"/>
      <c r="IQ26" s="58"/>
      <c r="IR26" s="58"/>
      <c r="IS26" s="58"/>
    </row>
    <row r="27" spans="1:253" ht="30">
      <c r="A27" s="320" t="s">
        <v>1032</v>
      </c>
      <c r="B27" s="80">
        <v>5</v>
      </c>
      <c r="C27" s="169" t="s">
        <v>170</v>
      </c>
      <c r="D27" s="35" t="s">
        <v>690</v>
      </c>
      <c r="E27" s="58"/>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M27" s="58"/>
      <c r="CN27" s="58"/>
      <c r="CO27" s="58"/>
      <c r="CP27" s="58"/>
      <c r="CQ27" s="58"/>
      <c r="CR27" s="58"/>
      <c r="CS27" s="58"/>
      <c r="CT27" s="58"/>
      <c r="CU27" s="58"/>
      <c r="CV27" s="58"/>
      <c r="CW27" s="58"/>
      <c r="CX27" s="58"/>
      <c r="CY27" s="58"/>
      <c r="CZ27" s="58"/>
      <c r="DA27" s="58"/>
      <c r="DB27" s="58"/>
      <c r="DC27" s="58"/>
      <c r="DD27" s="58"/>
      <c r="DE27" s="58"/>
      <c r="DF27" s="58"/>
      <c r="DG27" s="58"/>
      <c r="DH27" s="58"/>
      <c r="DI27" s="58"/>
      <c r="DJ27" s="58"/>
      <c r="DK27" s="58"/>
      <c r="DL27" s="58"/>
      <c r="DM27" s="58"/>
      <c r="DN27" s="58"/>
      <c r="DO27" s="58"/>
      <c r="DP27" s="58"/>
      <c r="DQ27" s="58"/>
      <c r="DR27" s="58"/>
      <c r="DS27" s="58"/>
      <c r="DT27" s="58"/>
      <c r="DU27" s="58"/>
      <c r="DV27" s="58"/>
      <c r="DW27" s="58"/>
      <c r="DX27" s="58"/>
      <c r="DY27" s="58"/>
      <c r="DZ27" s="58"/>
      <c r="EA27" s="58"/>
      <c r="EB27" s="58"/>
      <c r="EC27" s="58"/>
      <c r="ED27" s="58"/>
      <c r="EE27" s="58"/>
      <c r="EF27" s="58"/>
      <c r="EG27" s="58"/>
      <c r="EH27" s="58"/>
      <c r="EI27" s="58"/>
      <c r="EJ27" s="58"/>
      <c r="EK27" s="58"/>
      <c r="EL27" s="58"/>
      <c r="EM27" s="58"/>
      <c r="EN27" s="58"/>
      <c r="EO27" s="58"/>
      <c r="EP27" s="58"/>
      <c r="EQ27" s="58"/>
      <c r="ER27" s="58"/>
      <c r="ES27" s="58"/>
      <c r="ET27" s="58"/>
      <c r="EU27" s="58"/>
      <c r="EV27" s="58"/>
      <c r="EW27" s="58"/>
      <c r="EX27" s="58"/>
      <c r="EY27" s="58"/>
      <c r="EZ27" s="58"/>
      <c r="FA27" s="58"/>
      <c r="FB27" s="58"/>
      <c r="FC27" s="58"/>
      <c r="FD27" s="58"/>
      <c r="FE27" s="58"/>
      <c r="FF27" s="58"/>
      <c r="FG27" s="58"/>
      <c r="FH27" s="58"/>
      <c r="FI27" s="58"/>
      <c r="FJ27" s="58"/>
      <c r="FK27" s="58"/>
      <c r="FL27" s="58"/>
      <c r="FM27" s="58"/>
      <c r="FN27" s="58"/>
      <c r="FO27" s="58"/>
      <c r="FP27" s="58"/>
      <c r="FQ27" s="58"/>
      <c r="FR27" s="58"/>
      <c r="FS27" s="58"/>
      <c r="FT27" s="58"/>
      <c r="FU27" s="58"/>
      <c r="FV27" s="58"/>
      <c r="FW27" s="58"/>
      <c r="FX27" s="58"/>
      <c r="FY27" s="58"/>
      <c r="FZ27" s="58"/>
      <c r="GA27" s="58"/>
      <c r="GB27" s="58"/>
      <c r="GC27" s="58"/>
      <c r="GD27" s="58"/>
      <c r="GE27" s="58"/>
      <c r="GF27" s="58"/>
      <c r="GG27" s="58"/>
      <c r="GH27" s="58"/>
      <c r="GI27" s="58"/>
      <c r="GJ27" s="58"/>
      <c r="GK27" s="58"/>
      <c r="GL27" s="58"/>
      <c r="GM27" s="58"/>
      <c r="GN27" s="58"/>
      <c r="GO27" s="58"/>
      <c r="GP27" s="58"/>
      <c r="GQ27" s="58"/>
      <c r="GR27" s="58"/>
      <c r="GS27" s="58"/>
      <c r="GT27" s="58"/>
      <c r="GU27" s="58"/>
      <c r="GV27" s="58"/>
      <c r="GW27" s="58"/>
      <c r="GX27" s="58"/>
      <c r="GY27" s="58"/>
      <c r="GZ27" s="58"/>
      <c r="HA27" s="58"/>
      <c r="HB27" s="58"/>
      <c r="HC27" s="58"/>
      <c r="HD27" s="58"/>
      <c r="HE27" s="58"/>
      <c r="HF27" s="58"/>
      <c r="HG27" s="58"/>
      <c r="HH27" s="58"/>
      <c r="HI27" s="58"/>
      <c r="HJ27" s="58"/>
      <c r="HK27" s="58"/>
      <c r="HL27" s="58"/>
      <c r="HM27" s="58"/>
      <c r="HN27" s="58"/>
      <c r="HO27" s="58"/>
      <c r="HP27" s="58"/>
      <c r="HQ27" s="58"/>
      <c r="HR27" s="58"/>
      <c r="HS27" s="58"/>
      <c r="HT27" s="58"/>
      <c r="HU27" s="58"/>
      <c r="HV27" s="58"/>
      <c r="HW27" s="58"/>
      <c r="HX27" s="58"/>
      <c r="HY27" s="58"/>
      <c r="HZ27" s="58"/>
      <c r="IA27" s="58"/>
      <c r="IB27" s="58"/>
      <c r="IC27" s="58"/>
      <c r="ID27" s="58"/>
      <c r="IE27" s="58"/>
      <c r="IF27" s="58"/>
      <c r="IG27" s="58"/>
      <c r="IH27" s="58"/>
      <c r="II27" s="58"/>
      <c r="IJ27" s="58"/>
      <c r="IK27" s="58"/>
      <c r="IL27" s="58"/>
      <c r="IM27" s="58"/>
      <c r="IN27" s="58"/>
      <c r="IO27" s="58"/>
      <c r="IP27" s="58"/>
      <c r="IQ27" s="58"/>
      <c r="IR27" s="58"/>
      <c r="IS27" s="58"/>
    </row>
    <row r="28" spans="1:253" ht="30">
      <c r="A28" s="320" t="s">
        <v>1033</v>
      </c>
      <c r="B28" s="80">
        <v>6</v>
      </c>
      <c r="C28" s="169" t="s">
        <v>171</v>
      </c>
      <c r="D28" s="34" t="s">
        <v>925</v>
      </c>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58"/>
      <c r="CZ28" s="58"/>
      <c r="DA28" s="58"/>
      <c r="DB28" s="58"/>
      <c r="DC28" s="58"/>
      <c r="DD28" s="58"/>
      <c r="DE28" s="58"/>
      <c r="DF28" s="58"/>
      <c r="DG28" s="58"/>
      <c r="DH28" s="58"/>
      <c r="DI28" s="58"/>
      <c r="DJ28" s="58"/>
      <c r="DK28" s="58"/>
      <c r="DL28" s="58"/>
      <c r="DM28" s="58"/>
      <c r="DN28" s="58"/>
      <c r="DO28" s="58"/>
      <c r="DP28" s="58"/>
      <c r="DQ28" s="58"/>
      <c r="DR28" s="58"/>
      <c r="DS28" s="58"/>
      <c r="DT28" s="58"/>
      <c r="DU28" s="58"/>
      <c r="DV28" s="58"/>
      <c r="DW28" s="58"/>
      <c r="DX28" s="58"/>
      <c r="DY28" s="58"/>
      <c r="DZ28" s="58"/>
      <c r="EA28" s="58"/>
      <c r="EB28" s="58"/>
      <c r="EC28" s="58"/>
      <c r="ED28" s="58"/>
      <c r="EE28" s="58"/>
      <c r="EF28" s="58"/>
      <c r="EG28" s="58"/>
      <c r="EH28" s="58"/>
      <c r="EI28" s="58"/>
      <c r="EJ28" s="58"/>
      <c r="EK28" s="58"/>
      <c r="EL28" s="58"/>
      <c r="EM28" s="58"/>
      <c r="EN28" s="58"/>
      <c r="EO28" s="58"/>
      <c r="EP28" s="58"/>
      <c r="EQ28" s="58"/>
      <c r="ER28" s="58"/>
      <c r="ES28" s="58"/>
      <c r="ET28" s="58"/>
      <c r="EU28" s="58"/>
      <c r="EV28" s="58"/>
      <c r="EW28" s="58"/>
      <c r="EX28" s="58"/>
      <c r="EY28" s="58"/>
      <c r="EZ28" s="58"/>
      <c r="FA28" s="58"/>
      <c r="FB28" s="58"/>
      <c r="FC28" s="58"/>
      <c r="FD28" s="58"/>
      <c r="FE28" s="58"/>
      <c r="FF28" s="58"/>
      <c r="FG28" s="58"/>
      <c r="FH28" s="58"/>
      <c r="FI28" s="58"/>
      <c r="FJ28" s="58"/>
      <c r="FK28" s="58"/>
      <c r="FL28" s="58"/>
      <c r="FM28" s="58"/>
      <c r="FN28" s="58"/>
      <c r="FO28" s="58"/>
      <c r="FP28" s="58"/>
      <c r="FQ28" s="58"/>
      <c r="FR28" s="58"/>
      <c r="FS28" s="58"/>
      <c r="FT28" s="58"/>
      <c r="FU28" s="58"/>
      <c r="FV28" s="58"/>
      <c r="FW28" s="58"/>
      <c r="FX28" s="58"/>
      <c r="FY28" s="58"/>
      <c r="FZ28" s="58"/>
      <c r="GA28" s="58"/>
      <c r="GB28" s="58"/>
      <c r="GC28" s="58"/>
      <c r="GD28" s="58"/>
      <c r="GE28" s="58"/>
      <c r="GF28" s="58"/>
      <c r="GG28" s="58"/>
      <c r="GH28" s="58"/>
      <c r="GI28" s="58"/>
      <c r="GJ28" s="58"/>
      <c r="GK28" s="58"/>
      <c r="GL28" s="58"/>
      <c r="GM28" s="58"/>
      <c r="GN28" s="58"/>
      <c r="GO28" s="58"/>
      <c r="GP28" s="58"/>
      <c r="GQ28" s="58"/>
      <c r="GR28" s="58"/>
      <c r="GS28" s="58"/>
      <c r="GT28" s="58"/>
      <c r="GU28" s="58"/>
      <c r="GV28" s="58"/>
      <c r="GW28" s="58"/>
      <c r="GX28" s="58"/>
      <c r="GY28" s="58"/>
      <c r="GZ28" s="58"/>
      <c r="HA28" s="58"/>
      <c r="HB28" s="58"/>
      <c r="HC28" s="58"/>
      <c r="HD28" s="58"/>
      <c r="HE28" s="58"/>
      <c r="HF28" s="58"/>
      <c r="HG28" s="58"/>
      <c r="HH28" s="58"/>
      <c r="HI28" s="58"/>
      <c r="HJ28" s="58"/>
      <c r="HK28" s="58"/>
      <c r="HL28" s="58"/>
      <c r="HM28" s="58"/>
      <c r="HN28" s="58"/>
      <c r="HO28" s="58"/>
      <c r="HP28" s="58"/>
      <c r="HQ28" s="58"/>
      <c r="HR28" s="58"/>
      <c r="HS28" s="58"/>
      <c r="HT28" s="58"/>
      <c r="HU28" s="58"/>
      <c r="HV28" s="58"/>
      <c r="HW28" s="58"/>
      <c r="HX28" s="58"/>
      <c r="HY28" s="58"/>
      <c r="HZ28" s="58"/>
      <c r="IA28" s="58"/>
      <c r="IB28" s="58"/>
      <c r="IC28" s="58"/>
      <c r="ID28" s="58"/>
      <c r="IE28" s="58"/>
      <c r="IF28" s="58"/>
      <c r="IG28" s="58"/>
      <c r="IH28" s="58"/>
      <c r="II28" s="58"/>
      <c r="IJ28" s="58"/>
      <c r="IK28" s="58"/>
      <c r="IL28" s="58"/>
      <c r="IM28" s="58"/>
      <c r="IN28" s="58"/>
      <c r="IO28" s="58"/>
      <c r="IP28" s="58"/>
      <c r="IQ28" s="58"/>
      <c r="IR28" s="58"/>
      <c r="IS28" s="58"/>
    </row>
    <row r="29" spans="1:253" ht="33.75" customHeight="1">
      <c r="A29" s="320" t="s">
        <v>172</v>
      </c>
      <c r="B29" s="96">
        <v>7</v>
      </c>
      <c r="C29" s="189" t="s">
        <v>173</v>
      </c>
      <c r="D29" s="35">
        <v>100</v>
      </c>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58"/>
      <c r="DE29" s="58"/>
      <c r="DF29" s="58"/>
      <c r="DG29" s="58"/>
      <c r="DH29" s="58"/>
      <c r="DI29" s="58"/>
      <c r="DJ29" s="58"/>
      <c r="DK29" s="58"/>
      <c r="DL29" s="58"/>
      <c r="DM29" s="58"/>
      <c r="DN29" s="58"/>
      <c r="DO29" s="58"/>
      <c r="DP29" s="58"/>
      <c r="DQ29" s="58"/>
      <c r="DR29" s="58"/>
      <c r="DS29" s="58"/>
      <c r="DT29" s="58"/>
      <c r="DU29" s="58"/>
      <c r="DV29" s="58"/>
      <c r="DW29" s="58"/>
      <c r="DX29" s="58"/>
      <c r="DY29" s="58"/>
      <c r="DZ29" s="58"/>
      <c r="EA29" s="58"/>
      <c r="EB29" s="58"/>
      <c r="EC29" s="58"/>
      <c r="ED29" s="58"/>
      <c r="EE29" s="58"/>
      <c r="EF29" s="58"/>
      <c r="EG29" s="58"/>
      <c r="EH29" s="58"/>
      <c r="EI29" s="58"/>
      <c r="EJ29" s="58"/>
      <c r="EK29" s="58"/>
      <c r="EL29" s="58"/>
      <c r="EM29" s="58"/>
      <c r="EN29" s="58"/>
      <c r="EO29" s="58"/>
      <c r="EP29" s="58"/>
      <c r="EQ29" s="58"/>
      <c r="ER29" s="58"/>
      <c r="ES29" s="58"/>
      <c r="ET29" s="58"/>
      <c r="EU29" s="58"/>
      <c r="EV29" s="58"/>
      <c r="EW29" s="58"/>
      <c r="EX29" s="58"/>
      <c r="EY29" s="58"/>
      <c r="EZ29" s="58"/>
      <c r="FA29" s="58"/>
      <c r="FB29" s="58"/>
      <c r="FC29" s="58"/>
      <c r="FD29" s="58"/>
      <c r="FE29" s="58"/>
      <c r="FF29" s="58"/>
      <c r="FG29" s="58"/>
      <c r="FH29" s="58"/>
      <c r="FI29" s="58"/>
      <c r="FJ29" s="58"/>
      <c r="FK29" s="58"/>
      <c r="FL29" s="58"/>
      <c r="FM29" s="58"/>
      <c r="FN29" s="58"/>
      <c r="FO29" s="58"/>
      <c r="FP29" s="58"/>
      <c r="FQ29" s="58"/>
      <c r="FR29" s="58"/>
      <c r="FS29" s="58"/>
      <c r="FT29" s="58"/>
      <c r="FU29" s="58"/>
      <c r="FV29" s="58"/>
      <c r="FW29" s="58"/>
      <c r="FX29" s="58"/>
      <c r="FY29" s="58"/>
      <c r="FZ29" s="58"/>
      <c r="GA29" s="58"/>
      <c r="GB29" s="58"/>
      <c r="GC29" s="58"/>
      <c r="GD29" s="58"/>
      <c r="GE29" s="58"/>
      <c r="GF29" s="58"/>
      <c r="GG29" s="58"/>
      <c r="GH29" s="58"/>
      <c r="GI29" s="58"/>
      <c r="GJ29" s="58"/>
      <c r="GK29" s="58"/>
      <c r="GL29" s="58"/>
      <c r="GM29" s="58"/>
      <c r="GN29" s="58"/>
      <c r="GO29" s="58"/>
      <c r="GP29" s="58"/>
      <c r="GQ29" s="58"/>
      <c r="GR29" s="58"/>
      <c r="GS29" s="58"/>
      <c r="GT29" s="58"/>
      <c r="GU29" s="58"/>
      <c r="GV29" s="58"/>
      <c r="GW29" s="58"/>
      <c r="GX29" s="58"/>
      <c r="GY29" s="58"/>
      <c r="GZ29" s="58"/>
      <c r="HA29" s="58"/>
      <c r="HB29" s="58"/>
      <c r="HC29" s="58"/>
      <c r="HD29" s="58"/>
      <c r="HE29" s="58"/>
      <c r="HF29" s="58"/>
      <c r="HG29" s="58"/>
      <c r="HH29" s="58"/>
      <c r="HI29" s="58"/>
      <c r="HJ29" s="58"/>
      <c r="HK29" s="58"/>
      <c r="HL29" s="58"/>
      <c r="HM29" s="58"/>
      <c r="HN29" s="58"/>
      <c r="HO29" s="58"/>
      <c r="HP29" s="58"/>
      <c r="HQ29" s="58"/>
      <c r="HR29" s="58"/>
      <c r="HS29" s="58"/>
      <c r="HT29" s="58"/>
      <c r="HU29" s="58"/>
      <c r="HV29" s="58"/>
      <c r="HW29" s="58"/>
      <c r="HX29" s="58"/>
      <c r="HY29" s="58"/>
      <c r="HZ29" s="58"/>
      <c r="IA29" s="58"/>
      <c r="IB29" s="58"/>
      <c r="IC29" s="58"/>
      <c r="ID29" s="58"/>
      <c r="IE29" s="58"/>
      <c r="IF29" s="58"/>
      <c r="IG29" s="58"/>
      <c r="IH29" s="58"/>
      <c r="II29" s="58"/>
      <c r="IJ29" s="58"/>
      <c r="IK29" s="58"/>
      <c r="IL29" s="58"/>
      <c r="IM29" s="58"/>
      <c r="IN29" s="58"/>
      <c r="IO29" s="58"/>
      <c r="IP29" s="58"/>
      <c r="IQ29" s="58"/>
      <c r="IR29" s="58"/>
      <c r="IS29" s="58"/>
    </row>
    <row r="30" spans="1:253" ht="187.2" customHeight="1">
      <c r="A30" s="322"/>
      <c r="B30" s="461"/>
      <c r="C30" s="176" t="s">
        <v>174</v>
      </c>
      <c r="D30" s="145"/>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c r="DS30" s="58"/>
      <c r="DT30" s="58"/>
      <c r="DU30" s="58"/>
      <c r="DV30" s="58"/>
      <c r="DW30" s="58"/>
      <c r="DX30" s="58"/>
      <c r="DY30" s="58"/>
      <c r="DZ30" s="58"/>
      <c r="EA30" s="58"/>
      <c r="EB30" s="58"/>
      <c r="EC30" s="58"/>
      <c r="ED30" s="58"/>
      <c r="EE30" s="58"/>
      <c r="EF30" s="58"/>
      <c r="EG30" s="58"/>
      <c r="EH30" s="58"/>
      <c r="EI30" s="58"/>
      <c r="EJ30" s="58"/>
      <c r="EK30" s="58"/>
      <c r="EL30" s="58"/>
      <c r="EM30" s="58"/>
      <c r="EN30" s="58"/>
      <c r="EO30" s="58"/>
      <c r="EP30" s="58"/>
      <c r="EQ30" s="58"/>
      <c r="ER30" s="58"/>
      <c r="ES30" s="58"/>
      <c r="ET30" s="58"/>
      <c r="EU30" s="58"/>
      <c r="EV30" s="58"/>
      <c r="EW30" s="58"/>
      <c r="EX30" s="58"/>
      <c r="EY30" s="58"/>
      <c r="EZ30" s="58"/>
      <c r="FA30" s="58"/>
      <c r="FB30" s="58"/>
      <c r="FC30" s="58"/>
      <c r="FD30" s="58"/>
      <c r="FE30" s="58"/>
      <c r="FF30" s="58"/>
      <c r="FG30" s="58"/>
      <c r="FH30" s="58"/>
      <c r="FI30" s="58"/>
      <c r="FJ30" s="58"/>
      <c r="FK30" s="58"/>
      <c r="FL30" s="58"/>
      <c r="FM30" s="58"/>
      <c r="FN30" s="58"/>
      <c r="FO30" s="58"/>
      <c r="FP30" s="58"/>
      <c r="FQ30" s="58"/>
      <c r="FR30" s="58"/>
      <c r="FS30" s="58"/>
      <c r="FT30" s="58"/>
      <c r="FU30" s="58"/>
      <c r="FV30" s="58"/>
      <c r="FW30" s="58"/>
      <c r="FX30" s="58"/>
      <c r="FY30" s="58"/>
      <c r="FZ30" s="58"/>
      <c r="GA30" s="58"/>
      <c r="GB30" s="58"/>
      <c r="GC30" s="58"/>
      <c r="GD30" s="58"/>
      <c r="GE30" s="58"/>
      <c r="GF30" s="58"/>
      <c r="GG30" s="58"/>
      <c r="GH30" s="58"/>
      <c r="GI30" s="58"/>
      <c r="GJ30" s="58"/>
      <c r="GK30" s="58"/>
      <c r="GL30" s="58"/>
      <c r="GM30" s="58"/>
      <c r="GN30" s="58"/>
      <c r="GO30" s="58"/>
      <c r="GP30" s="58"/>
      <c r="GQ30" s="58"/>
      <c r="GR30" s="58"/>
      <c r="GS30" s="58"/>
      <c r="GT30" s="58"/>
      <c r="GU30" s="58"/>
      <c r="GV30" s="58"/>
      <c r="GW30" s="58"/>
      <c r="GX30" s="58"/>
      <c r="GY30" s="58"/>
      <c r="GZ30" s="58"/>
      <c r="HA30" s="58"/>
      <c r="HB30" s="58"/>
      <c r="HC30" s="58"/>
      <c r="HD30" s="58"/>
      <c r="HE30" s="58"/>
      <c r="HF30" s="58"/>
      <c r="HG30" s="58"/>
      <c r="HH30" s="58"/>
      <c r="HI30" s="58"/>
      <c r="HJ30" s="58"/>
      <c r="HK30" s="58"/>
      <c r="HL30" s="58"/>
      <c r="HM30" s="58"/>
      <c r="HN30" s="58"/>
      <c r="HO30" s="58"/>
      <c r="HP30" s="58"/>
      <c r="HQ30" s="58"/>
      <c r="HR30" s="58"/>
      <c r="HS30" s="58"/>
      <c r="HT30" s="58"/>
      <c r="HU30" s="58"/>
      <c r="HV30" s="58"/>
      <c r="HW30" s="58"/>
      <c r="HX30" s="58"/>
      <c r="HY30" s="58"/>
      <c r="HZ30" s="58"/>
      <c r="IA30" s="58"/>
      <c r="IB30" s="58"/>
      <c r="IC30" s="58"/>
      <c r="ID30" s="58"/>
      <c r="IE30" s="58"/>
      <c r="IF30" s="58"/>
      <c r="IG30" s="58"/>
      <c r="IH30" s="58"/>
      <c r="II30" s="58"/>
      <c r="IJ30" s="58"/>
      <c r="IK30" s="58"/>
      <c r="IL30" s="58"/>
      <c r="IM30" s="58"/>
      <c r="IN30" s="58"/>
      <c r="IO30" s="58"/>
      <c r="IP30" s="58"/>
      <c r="IQ30" s="58"/>
      <c r="IR30" s="58"/>
      <c r="IS30" s="58"/>
    </row>
    <row r="31" spans="1:253" ht="126.6" customHeight="1">
      <c r="A31" s="320"/>
      <c r="B31" s="462"/>
      <c r="C31" s="177" t="s">
        <v>175</v>
      </c>
      <c r="D31" s="144"/>
      <c r="E31" s="98"/>
      <c r="F31" s="98"/>
      <c r="G31" s="98"/>
      <c r="H31" s="98"/>
      <c r="I31" s="98"/>
      <c r="J31" s="98"/>
      <c r="K31" s="98"/>
      <c r="L31" s="98"/>
      <c r="M31" s="98"/>
      <c r="N31" s="98"/>
      <c r="O31" s="98"/>
      <c r="P31" s="98"/>
      <c r="Q31" s="98"/>
      <c r="R31" s="98"/>
      <c r="S31" s="98"/>
      <c r="T31" s="98"/>
      <c r="U31" s="98"/>
      <c r="V31" s="98"/>
      <c r="W31" s="98"/>
      <c r="X31" s="98"/>
      <c r="Y31" s="99"/>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58"/>
      <c r="CZ31" s="58"/>
      <c r="DA31" s="58"/>
      <c r="DB31" s="58"/>
      <c r="DC31" s="58"/>
      <c r="DD31" s="58"/>
      <c r="DE31" s="58"/>
      <c r="DF31" s="58"/>
      <c r="DG31" s="58"/>
      <c r="DH31" s="58"/>
      <c r="DI31" s="58"/>
      <c r="DJ31" s="58"/>
      <c r="DK31" s="58"/>
      <c r="DL31" s="58"/>
      <c r="DM31" s="58"/>
      <c r="DN31" s="58"/>
      <c r="DO31" s="58"/>
      <c r="DP31" s="58"/>
      <c r="DQ31" s="58"/>
      <c r="DR31" s="58"/>
      <c r="DS31" s="58"/>
      <c r="DT31" s="58"/>
      <c r="DU31" s="58"/>
      <c r="DV31" s="58"/>
      <c r="DW31" s="58"/>
      <c r="DX31" s="58"/>
      <c r="DY31" s="58"/>
      <c r="DZ31" s="58"/>
      <c r="EA31" s="58"/>
      <c r="EB31" s="58"/>
      <c r="EC31" s="58"/>
      <c r="ED31" s="58"/>
      <c r="EE31" s="58"/>
      <c r="EF31" s="58"/>
      <c r="EG31" s="58"/>
      <c r="EH31" s="58"/>
      <c r="EI31" s="58"/>
      <c r="EJ31" s="58"/>
      <c r="EK31" s="58"/>
      <c r="EL31" s="58"/>
      <c r="EM31" s="58"/>
      <c r="EN31" s="58"/>
      <c r="EO31" s="58"/>
      <c r="EP31" s="58"/>
      <c r="EQ31" s="58"/>
      <c r="ER31" s="58"/>
      <c r="ES31" s="58"/>
      <c r="ET31" s="58"/>
      <c r="EU31" s="58"/>
      <c r="EV31" s="58"/>
      <c r="EW31" s="58"/>
      <c r="EX31" s="58"/>
      <c r="EY31" s="58"/>
      <c r="EZ31" s="58"/>
      <c r="FA31" s="58"/>
      <c r="FB31" s="58"/>
      <c r="FC31" s="58"/>
      <c r="FD31" s="58"/>
      <c r="FE31" s="58"/>
      <c r="FF31" s="58"/>
      <c r="FG31" s="58"/>
      <c r="FH31" s="58"/>
      <c r="FI31" s="58"/>
      <c r="FJ31" s="58"/>
      <c r="FK31" s="58"/>
      <c r="FL31" s="58"/>
      <c r="FM31" s="58"/>
      <c r="FN31" s="58"/>
      <c r="FO31" s="58"/>
      <c r="FP31" s="58"/>
      <c r="FQ31" s="58"/>
      <c r="FR31" s="58"/>
      <c r="FS31" s="58"/>
      <c r="FT31" s="58"/>
      <c r="FU31" s="58"/>
      <c r="FV31" s="58"/>
      <c r="FW31" s="58"/>
      <c r="FX31" s="58"/>
      <c r="FY31" s="58"/>
      <c r="FZ31" s="58"/>
      <c r="GA31" s="58"/>
      <c r="GB31" s="58"/>
      <c r="GC31" s="58"/>
      <c r="GD31" s="58"/>
      <c r="GE31" s="58"/>
      <c r="GF31" s="58"/>
      <c r="GG31" s="58"/>
      <c r="GH31" s="58"/>
      <c r="GI31" s="58"/>
      <c r="GJ31" s="58"/>
      <c r="GK31" s="58"/>
      <c r="GL31" s="58"/>
      <c r="GM31" s="58"/>
      <c r="GN31" s="58"/>
      <c r="GO31" s="58"/>
      <c r="GP31" s="58"/>
      <c r="GQ31" s="58"/>
      <c r="GR31" s="58"/>
      <c r="GS31" s="58"/>
      <c r="GT31" s="58"/>
      <c r="GU31" s="58"/>
      <c r="GV31" s="58"/>
      <c r="GW31" s="58"/>
      <c r="GX31" s="58"/>
      <c r="GY31" s="58"/>
      <c r="GZ31" s="58"/>
      <c r="HA31" s="58"/>
      <c r="HB31" s="58"/>
      <c r="HC31" s="58"/>
      <c r="HD31" s="58"/>
      <c r="HE31" s="58"/>
      <c r="HF31" s="58"/>
      <c r="HG31" s="58"/>
      <c r="HH31" s="58"/>
      <c r="HI31" s="58"/>
      <c r="HJ31" s="58"/>
      <c r="HK31" s="58"/>
      <c r="HL31" s="58"/>
      <c r="HM31" s="58"/>
      <c r="HN31" s="58"/>
      <c r="HO31" s="58"/>
      <c r="HP31" s="58"/>
      <c r="HQ31" s="58"/>
      <c r="HR31" s="58"/>
      <c r="HS31" s="58"/>
      <c r="HT31" s="58"/>
      <c r="HU31" s="58"/>
      <c r="HV31" s="58"/>
      <c r="HW31" s="58"/>
      <c r="HX31" s="58"/>
      <c r="HY31" s="58"/>
      <c r="HZ31" s="58"/>
      <c r="IA31" s="58"/>
      <c r="IB31" s="58"/>
      <c r="IC31" s="58"/>
      <c r="ID31" s="58"/>
      <c r="IE31" s="58"/>
      <c r="IF31" s="58"/>
      <c r="IG31" s="58"/>
      <c r="IH31" s="58"/>
      <c r="II31" s="58"/>
      <c r="IJ31" s="58"/>
      <c r="IK31" s="58"/>
      <c r="IL31" s="58"/>
      <c r="IM31" s="58"/>
      <c r="IN31" s="58"/>
      <c r="IO31" s="58"/>
      <c r="IP31" s="58"/>
      <c r="IQ31" s="58"/>
      <c r="IR31" s="58"/>
      <c r="IS31" s="58"/>
    </row>
    <row r="32" spans="1:253" ht="52.2" customHeight="1">
      <c r="A32" s="320" t="s">
        <v>176</v>
      </c>
      <c r="B32" s="100">
        <v>8</v>
      </c>
      <c r="C32" s="335" t="s">
        <v>177</v>
      </c>
      <c r="D32" s="35">
        <v>10</v>
      </c>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H32" s="58"/>
      <c r="EI32" s="58"/>
      <c r="EJ32" s="58"/>
      <c r="EK32" s="58"/>
      <c r="EL32" s="58"/>
      <c r="EM32" s="58"/>
      <c r="EN32" s="58"/>
      <c r="EO32" s="58"/>
      <c r="EP32" s="58"/>
      <c r="EQ32" s="58"/>
      <c r="ER32" s="58"/>
      <c r="ES32" s="58"/>
      <c r="ET32" s="58"/>
      <c r="EU32" s="58"/>
      <c r="EV32" s="58"/>
      <c r="EW32" s="58"/>
      <c r="EX32" s="58"/>
      <c r="EY32" s="58"/>
      <c r="EZ32" s="58"/>
      <c r="FA32" s="58"/>
      <c r="FB32" s="58"/>
      <c r="FC32" s="58"/>
      <c r="FD32" s="58"/>
      <c r="FE32" s="58"/>
      <c r="FF32" s="58"/>
      <c r="FG32" s="58"/>
      <c r="FH32" s="58"/>
      <c r="FI32" s="58"/>
      <c r="FJ32" s="58"/>
      <c r="FK32" s="58"/>
      <c r="FL32" s="58"/>
      <c r="FM32" s="58"/>
      <c r="FN32" s="58"/>
      <c r="FO32" s="58"/>
      <c r="FP32" s="58"/>
      <c r="FQ32" s="58"/>
      <c r="FR32" s="58"/>
      <c r="FS32" s="58"/>
      <c r="FT32" s="58"/>
      <c r="FU32" s="58"/>
      <c r="FV32" s="58"/>
      <c r="FW32" s="58"/>
      <c r="FX32" s="58"/>
      <c r="FY32" s="58"/>
      <c r="FZ32" s="58"/>
      <c r="GA32" s="58"/>
      <c r="GB32" s="58"/>
      <c r="GC32" s="58"/>
      <c r="GD32" s="58"/>
      <c r="GE32" s="58"/>
      <c r="GF32" s="58"/>
      <c r="GG32" s="58"/>
      <c r="GH32" s="58"/>
      <c r="GI32" s="58"/>
      <c r="GJ32" s="58"/>
      <c r="GK32" s="58"/>
      <c r="GL32" s="58"/>
      <c r="GM32" s="58"/>
      <c r="GN32" s="58"/>
      <c r="GO32" s="58"/>
      <c r="GP32" s="58"/>
      <c r="GQ32" s="58"/>
      <c r="GR32" s="58"/>
      <c r="GS32" s="58"/>
      <c r="GT32" s="58"/>
      <c r="GU32" s="58"/>
      <c r="GV32" s="58"/>
      <c r="GW32" s="58"/>
      <c r="GX32" s="58"/>
      <c r="GY32" s="58"/>
      <c r="GZ32" s="58"/>
      <c r="HA32" s="58"/>
      <c r="HB32" s="58"/>
      <c r="HC32" s="58"/>
      <c r="HD32" s="58"/>
      <c r="HE32" s="58"/>
      <c r="HF32" s="58"/>
      <c r="HG32" s="58"/>
      <c r="HH32" s="58"/>
      <c r="HI32" s="58"/>
      <c r="HJ32" s="58"/>
      <c r="HK32" s="58"/>
      <c r="HL32" s="58"/>
      <c r="HM32" s="58"/>
      <c r="HN32" s="58"/>
      <c r="HO32" s="58"/>
      <c r="HP32" s="58"/>
      <c r="HQ32" s="58"/>
      <c r="HR32" s="58"/>
      <c r="HS32" s="58"/>
      <c r="HT32" s="58"/>
      <c r="HU32" s="58"/>
      <c r="HV32" s="58"/>
      <c r="HW32" s="58"/>
      <c r="HX32" s="58"/>
      <c r="HY32" s="58"/>
      <c r="HZ32" s="58"/>
      <c r="IA32" s="58"/>
      <c r="IB32" s="58"/>
      <c r="IC32" s="58"/>
      <c r="ID32" s="58"/>
      <c r="IE32" s="58"/>
      <c r="IF32" s="58"/>
      <c r="IG32" s="58"/>
      <c r="IH32" s="58"/>
      <c r="II32" s="58"/>
      <c r="IJ32" s="58"/>
      <c r="IK32" s="58"/>
      <c r="IL32" s="58"/>
      <c r="IM32" s="58"/>
      <c r="IN32" s="58"/>
      <c r="IO32" s="58"/>
      <c r="IP32" s="58"/>
      <c r="IQ32" s="58"/>
      <c r="IR32" s="58"/>
      <c r="IS32" s="58"/>
    </row>
    <row r="33" spans="1:303" ht="15.6">
      <c r="A33" s="325"/>
      <c r="B33" s="97"/>
      <c r="C33" s="178" t="s">
        <v>178</v>
      </c>
      <c r="D33" s="101"/>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M33" s="58"/>
      <c r="CN33" s="58"/>
      <c r="CO33" s="58"/>
      <c r="CP33" s="58"/>
      <c r="CQ33" s="58"/>
      <c r="CR33" s="58"/>
      <c r="CS33" s="58"/>
      <c r="CT33" s="58"/>
      <c r="CU33" s="58"/>
      <c r="CV33" s="58"/>
      <c r="CW33" s="58"/>
      <c r="CX33" s="58"/>
      <c r="CY33" s="58"/>
      <c r="CZ33" s="58"/>
      <c r="DA33" s="58"/>
      <c r="DB33" s="58"/>
      <c r="DC33" s="58"/>
      <c r="DD33" s="58"/>
      <c r="DE33" s="58"/>
      <c r="DF33" s="58"/>
      <c r="DG33" s="58"/>
      <c r="DH33" s="58"/>
      <c r="DI33" s="58"/>
      <c r="DJ33" s="58"/>
      <c r="DK33" s="58"/>
      <c r="DL33" s="58"/>
      <c r="DM33" s="58"/>
      <c r="DN33" s="58"/>
      <c r="DO33" s="58"/>
      <c r="DP33" s="58"/>
      <c r="DQ33" s="58"/>
      <c r="DR33" s="58"/>
      <c r="DS33" s="58"/>
      <c r="DT33" s="58"/>
      <c r="DU33" s="58"/>
      <c r="DV33" s="58"/>
      <c r="DW33" s="58"/>
      <c r="DX33" s="58"/>
      <c r="DY33" s="58"/>
      <c r="DZ33" s="58"/>
      <c r="EA33" s="58"/>
      <c r="EB33" s="58"/>
      <c r="EC33" s="58"/>
      <c r="ED33" s="58"/>
      <c r="EE33" s="58"/>
      <c r="EF33" s="58"/>
      <c r="EG33" s="58"/>
      <c r="EH33" s="58"/>
      <c r="EI33" s="58"/>
      <c r="EJ33" s="58"/>
      <c r="EK33" s="58"/>
      <c r="EL33" s="58"/>
      <c r="EM33" s="58"/>
      <c r="EN33" s="58"/>
      <c r="EO33" s="58"/>
      <c r="EP33" s="58"/>
      <c r="EQ33" s="58"/>
      <c r="ER33" s="58"/>
      <c r="ES33" s="58"/>
      <c r="ET33" s="58"/>
      <c r="EU33" s="58"/>
      <c r="EV33" s="58"/>
      <c r="EW33" s="58"/>
      <c r="EX33" s="58"/>
      <c r="EY33" s="58"/>
      <c r="EZ33" s="58"/>
      <c r="FA33" s="58"/>
      <c r="FB33" s="58"/>
      <c r="FC33" s="58"/>
      <c r="FD33" s="58"/>
      <c r="FE33" s="58"/>
      <c r="FF33" s="58"/>
      <c r="FG33" s="58"/>
      <c r="FH33" s="58"/>
      <c r="FI33" s="58"/>
      <c r="FJ33" s="58"/>
      <c r="FK33" s="58"/>
      <c r="FL33" s="58"/>
      <c r="FM33" s="58"/>
      <c r="FN33" s="58"/>
      <c r="FO33" s="58"/>
      <c r="FP33" s="58"/>
      <c r="FQ33" s="58"/>
      <c r="FR33" s="58"/>
      <c r="FS33" s="58"/>
      <c r="FT33" s="58"/>
      <c r="FU33" s="58"/>
      <c r="FV33" s="58"/>
      <c r="FW33" s="58"/>
      <c r="FX33" s="58"/>
      <c r="FY33" s="58"/>
      <c r="FZ33" s="58"/>
      <c r="GA33" s="58"/>
      <c r="GB33" s="58"/>
      <c r="GC33" s="58"/>
      <c r="GD33" s="58"/>
      <c r="GE33" s="58"/>
      <c r="GF33" s="58"/>
      <c r="GG33" s="58"/>
      <c r="GH33" s="58"/>
      <c r="GI33" s="58"/>
      <c r="GJ33" s="58"/>
      <c r="GK33" s="58"/>
      <c r="GL33" s="58"/>
      <c r="GM33" s="58"/>
      <c r="GN33" s="58"/>
      <c r="GO33" s="58"/>
      <c r="GP33" s="58"/>
      <c r="GQ33" s="58"/>
      <c r="GR33" s="58"/>
      <c r="GS33" s="58"/>
      <c r="GT33" s="58"/>
      <c r="GU33" s="58"/>
      <c r="GV33" s="58"/>
      <c r="GW33" s="58"/>
      <c r="GX33" s="58"/>
      <c r="GY33" s="58"/>
      <c r="GZ33" s="58"/>
      <c r="HA33" s="58"/>
      <c r="HB33" s="58"/>
      <c r="HC33" s="58"/>
      <c r="HD33" s="58"/>
      <c r="HE33" s="58"/>
      <c r="HF33" s="58"/>
      <c r="HG33" s="58"/>
      <c r="HH33" s="58"/>
      <c r="HI33" s="58"/>
      <c r="HJ33" s="58"/>
      <c r="HK33" s="58"/>
      <c r="HL33" s="58"/>
      <c r="HM33" s="58"/>
      <c r="HN33" s="58"/>
      <c r="HO33" s="58"/>
      <c r="HP33" s="58"/>
      <c r="HQ33" s="58"/>
      <c r="HR33" s="58"/>
      <c r="HS33" s="58"/>
      <c r="HT33" s="58"/>
      <c r="HU33" s="58"/>
      <c r="HV33" s="58"/>
      <c r="HW33" s="58"/>
      <c r="HX33" s="58"/>
      <c r="HY33" s="58"/>
      <c r="HZ33" s="58"/>
      <c r="IA33" s="58"/>
      <c r="IB33" s="58"/>
      <c r="IC33" s="58"/>
      <c r="ID33" s="58"/>
      <c r="IE33" s="58"/>
      <c r="IF33" s="58"/>
      <c r="IG33" s="58"/>
      <c r="IH33" s="58"/>
      <c r="II33" s="58"/>
      <c r="IJ33" s="58"/>
      <c r="IK33" s="58"/>
      <c r="IL33" s="58"/>
      <c r="IM33" s="58"/>
      <c r="IN33" s="58"/>
      <c r="IO33" s="58"/>
      <c r="IP33" s="58"/>
      <c r="IQ33" s="58"/>
      <c r="IR33" s="58"/>
      <c r="IS33" s="58"/>
    </row>
    <row r="34" spans="1:303" ht="60">
      <c r="A34" s="325"/>
      <c r="B34" s="102"/>
      <c r="C34" s="177" t="s">
        <v>179</v>
      </c>
      <c r="D34" s="103"/>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58"/>
      <c r="CZ34" s="58"/>
      <c r="DA34" s="58"/>
      <c r="DB34" s="58"/>
      <c r="DC34" s="58"/>
      <c r="DD34" s="58"/>
      <c r="DE34" s="58"/>
      <c r="DF34" s="58"/>
      <c r="DG34" s="58"/>
      <c r="DH34" s="58"/>
      <c r="DI34" s="58"/>
      <c r="DJ34" s="58"/>
      <c r="DK34" s="58"/>
      <c r="DL34" s="58"/>
      <c r="DM34" s="58"/>
      <c r="DN34" s="58"/>
      <c r="DO34" s="58"/>
      <c r="DP34" s="58"/>
      <c r="DQ34" s="58"/>
      <c r="DR34" s="58"/>
      <c r="DS34" s="58"/>
      <c r="DT34" s="58"/>
      <c r="DU34" s="58"/>
      <c r="DV34" s="58"/>
      <c r="DW34" s="58"/>
      <c r="DX34" s="58"/>
      <c r="DY34" s="58"/>
      <c r="DZ34" s="58"/>
      <c r="EA34" s="58"/>
      <c r="EB34" s="58"/>
      <c r="EC34" s="58"/>
      <c r="ED34" s="58"/>
      <c r="EE34" s="58"/>
      <c r="EF34" s="58"/>
      <c r="EG34" s="58"/>
      <c r="EH34" s="58"/>
      <c r="EI34" s="58"/>
      <c r="EJ34" s="58"/>
      <c r="EK34" s="58"/>
      <c r="EL34" s="58"/>
      <c r="EM34" s="58"/>
      <c r="EN34" s="58"/>
      <c r="EO34" s="58"/>
      <c r="EP34" s="58"/>
      <c r="EQ34" s="58"/>
      <c r="ER34" s="58"/>
      <c r="ES34" s="58"/>
      <c r="ET34" s="58"/>
      <c r="EU34" s="58"/>
      <c r="EV34" s="58"/>
      <c r="EW34" s="58"/>
      <c r="EX34" s="58"/>
      <c r="EY34" s="58"/>
      <c r="EZ34" s="58"/>
      <c r="FA34" s="58"/>
      <c r="FB34" s="58"/>
      <c r="FC34" s="58"/>
      <c r="FD34" s="58"/>
      <c r="FE34" s="58"/>
      <c r="FF34" s="58"/>
      <c r="FG34" s="58"/>
      <c r="FH34" s="58"/>
      <c r="FI34" s="58"/>
      <c r="FJ34" s="58"/>
      <c r="FK34" s="58"/>
      <c r="FL34" s="58"/>
      <c r="FM34" s="58"/>
      <c r="FN34" s="58"/>
      <c r="FO34" s="58"/>
      <c r="FP34" s="58"/>
      <c r="FQ34" s="58"/>
      <c r="FR34" s="58"/>
      <c r="FS34" s="58"/>
      <c r="FT34" s="58"/>
      <c r="FU34" s="58"/>
      <c r="FV34" s="58"/>
      <c r="FW34" s="58"/>
      <c r="FX34" s="58"/>
      <c r="FY34" s="58"/>
      <c r="FZ34" s="58"/>
      <c r="GA34" s="58"/>
      <c r="GB34" s="58"/>
      <c r="GC34" s="58"/>
      <c r="GD34" s="58"/>
      <c r="GE34" s="58"/>
      <c r="GF34" s="58"/>
      <c r="GG34" s="58"/>
      <c r="GH34" s="58"/>
      <c r="GI34" s="58"/>
      <c r="GJ34" s="58"/>
      <c r="GK34" s="58"/>
      <c r="GL34" s="58"/>
      <c r="GM34" s="58"/>
      <c r="GN34" s="58"/>
      <c r="GO34" s="58"/>
      <c r="GP34" s="58"/>
      <c r="GQ34" s="58"/>
      <c r="GR34" s="58"/>
      <c r="GS34" s="58"/>
      <c r="GT34" s="58"/>
      <c r="GU34" s="58"/>
      <c r="GV34" s="58"/>
      <c r="GW34" s="58"/>
      <c r="GX34" s="58"/>
      <c r="GY34" s="58"/>
      <c r="GZ34" s="58"/>
      <c r="HA34" s="58"/>
      <c r="HB34" s="58"/>
      <c r="HC34" s="58"/>
      <c r="HD34" s="58"/>
      <c r="HE34" s="58"/>
      <c r="HF34" s="58"/>
      <c r="HG34" s="58"/>
      <c r="HH34" s="58"/>
      <c r="HI34" s="58"/>
      <c r="HJ34" s="58"/>
      <c r="HK34" s="58"/>
      <c r="HL34" s="58"/>
      <c r="HM34" s="58"/>
      <c r="HN34" s="58"/>
      <c r="HO34" s="58"/>
      <c r="HP34" s="58"/>
      <c r="HQ34" s="58"/>
      <c r="HR34" s="58"/>
      <c r="HS34" s="58"/>
      <c r="HT34" s="58"/>
      <c r="HU34" s="58"/>
      <c r="HV34" s="58"/>
      <c r="HW34" s="58"/>
      <c r="HX34" s="58"/>
      <c r="HY34" s="58"/>
      <c r="HZ34" s="58"/>
      <c r="IA34" s="58"/>
      <c r="IB34" s="58"/>
      <c r="IC34" s="58"/>
      <c r="ID34" s="58"/>
      <c r="IE34" s="58"/>
      <c r="IF34" s="58"/>
      <c r="IG34" s="58"/>
      <c r="IH34" s="58"/>
      <c r="II34" s="58"/>
      <c r="IJ34" s="58"/>
      <c r="IK34" s="58"/>
      <c r="IL34" s="58"/>
      <c r="IM34" s="58"/>
      <c r="IN34" s="58"/>
      <c r="IO34" s="58"/>
      <c r="IP34" s="58"/>
      <c r="IQ34" s="58"/>
      <c r="IR34" s="58"/>
      <c r="IS34" s="58"/>
    </row>
    <row r="35" spans="1:303" ht="30">
      <c r="A35" s="322" t="s">
        <v>180</v>
      </c>
      <c r="B35" s="104">
        <v>9</v>
      </c>
      <c r="C35" s="179" t="s">
        <v>181</v>
      </c>
      <c r="D35" s="26">
        <v>1</v>
      </c>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c r="DU35" s="58"/>
      <c r="DV35" s="58"/>
      <c r="DW35" s="58"/>
      <c r="DX35" s="58"/>
      <c r="DY35" s="58"/>
      <c r="DZ35" s="58"/>
      <c r="EA35" s="58"/>
      <c r="EB35" s="58"/>
      <c r="EC35" s="58"/>
      <c r="ED35" s="58"/>
      <c r="EE35" s="58"/>
      <c r="EF35" s="58"/>
      <c r="EG35" s="58"/>
      <c r="EH35" s="58"/>
      <c r="EI35" s="58"/>
      <c r="EJ35" s="58"/>
      <c r="EK35" s="58"/>
      <c r="EL35" s="58"/>
      <c r="EM35" s="58"/>
      <c r="EN35" s="58"/>
      <c r="EO35" s="58"/>
      <c r="EP35" s="58"/>
      <c r="EQ35" s="58"/>
      <c r="ER35" s="58"/>
      <c r="ES35" s="58"/>
      <c r="ET35" s="58"/>
      <c r="EU35" s="58"/>
      <c r="EV35" s="58"/>
      <c r="EW35" s="58"/>
      <c r="EX35" s="58"/>
      <c r="EY35" s="58"/>
      <c r="EZ35" s="58"/>
      <c r="FA35" s="58"/>
      <c r="FB35" s="58"/>
      <c r="FC35" s="58"/>
      <c r="FD35" s="58"/>
      <c r="FE35" s="58"/>
      <c r="FF35" s="58"/>
      <c r="FG35" s="58"/>
      <c r="FH35" s="58"/>
      <c r="FI35" s="58"/>
      <c r="FJ35" s="58"/>
      <c r="FK35" s="58"/>
      <c r="FL35" s="58"/>
      <c r="FM35" s="58"/>
      <c r="FN35" s="58"/>
      <c r="FO35" s="58"/>
      <c r="FP35" s="58"/>
      <c r="FQ35" s="58"/>
      <c r="FR35" s="58"/>
      <c r="FS35" s="58"/>
      <c r="FT35" s="58"/>
      <c r="FU35" s="58"/>
      <c r="FV35" s="58"/>
      <c r="FW35" s="58"/>
      <c r="FX35" s="58"/>
      <c r="FY35" s="58"/>
      <c r="FZ35" s="58"/>
      <c r="GA35" s="58"/>
      <c r="GB35" s="58"/>
      <c r="GC35" s="58"/>
      <c r="GD35" s="58"/>
      <c r="GE35" s="58"/>
      <c r="GF35" s="58"/>
      <c r="GG35" s="58"/>
      <c r="GH35" s="58"/>
      <c r="GI35" s="58"/>
      <c r="GJ35" s="58"/>
      <c r="GK35" s="58"/>
      <c r="GL35" s="58"/>
      <c r="GM35" s="58"/>
      <c r="GN35" s="58"/>
      <c r="GO35" s="58"/>
      <c r="GP35" s="58"/>
      <c r="GQ35" s="58"/>
      <c r="GR35" s="58"/>
      <c r="GS35" s="58"/>
      <c r="GT35" s="58"/>
      <c r="GU35" s="58"/>
      <c r="GV35" s="58"/>
      <c r="GW35" s="58"/>
      <c r="GX35" s="58"/>
      <c r="GY35" s="58"/>
      <c r="GZ35" s="58"/>
      <c r="HA35" s="58"/>
      <c r="HB35" s="58"/>
      <c r="HC35" s="58"/>
      <c r="HD35" s="58"/>
      <c r="HE35" s="58"/>
      <c r="HF35" s="58"/>
      <c r="HG35" s="58"/>
      <c r="HH35" s="58"/>
      <c r="HI35" s="58"/>
      <c r="HJ35" s="58"/>
      <c r="HK35" s="58"/>
      <c r="HL35" s="58"/>
      <c r="HM35" s="58"/>
      <c r="HN35" s="58"/>
      <c r="HO35" s="58"/>
      <c r="HP35" s="58"/>
      <c r="HQ35" s="58"/>
      <c r="HR35" s="58"/>
      <c r="HS35" s="58"/>
      <c r="HT35" s="58"/>
      <c r="HU35" s="58"/>
      <c r="HV35" s="58"/>
      <c r="HW35" s="58"/>
      <c r="HX35" s="58"/>
      <c r="HY35" s="58"/>
      <c r="HZ35" s="58"/>
      <c r="IA35" s="58"/>
      <c r="IB35" s="58"/>
      <c r="IC35" s="58"/>
      <c r="ID35" s="58"/>
      <c r="IE35" s="58"/>
      <c r="IF35" s="58"/>
      <c r="IG35" s="58"/>
      <c r="IH35" s="58"/>
      <c r="II35" s="58"/>
      <c r="IJ35" s="58"/>
      <c r="IK35" s="58"/>
      <c r="IL35" s="58"/>
      <c r="IM35" s="58"/>
      <c r="IN35" s="58"/>
      <c r="IO35" s="58"/>
      <c r="IP35" s="58"/>
      <c r="IQ35" s="58"/>
      <c r="IR35" s="58"/>
      <c r="IS35" s="58"/>
    </row>
    <row r="36" spans="1:303" ht="108" thickBot="1">
      <c r="A36" s="322"/>
      <c r="B36" s="516"/>
      <c r="C36" s="172" t="s">
        <v>182</v>
      </c>
      <c r="D36" s="91"/>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c r="DU36" s="58"/>
      <c r="DV36" s="58"/>
      <c r="DW36" s="58"/>
      <c r="DX36" s="58"/>
      <c r="DY36" s="58"/>
      <c r="DZ36" s="58"/>
      <c r="EA36" s="58"/>
      <c r="EB36" s="58"/>
      <c r="EC36" s="58"/>
      <c r="ED36" s="58"/>
      <c r="EE36" s="58"/>
      <c r="EF36" s="58"/>
      <c r="EG36" s="58"/>
      <c r="EH36" s="58"/>
      <c r="EI36" s="58"/>
      <c r="EJ36" s="58"/>
      <c r="EK36" s="58"/>
      <c r="EL36" s="58"/>
      <c r="EM36" s="58"/>
      <c r="EN36" s="58"/>
      <c r="EO36" s="58"/>
      <c r="EP36" s="58"/>
      <c r="EQ36" s="58"/>
      <c r="ER36" s="58"/>
      <c r="ES36" s="58"/>
      <c r="ET36" s="58"/>
      <c r="EU36" s="58"/>
      <c r="EV36" s="58"/>
      <c r="EW36" s="58"/>
      <c r="EX36" s="58"/>
      <c r="EY36" s="58"/>
      <c r="EZ36" s="58"/>
      <c r="FA36" s="58"/>
      <c r="FB36" s="58"/>
      <c r="FC36" s="58"/>
      <c r="FD36" s="58"/>
      <c r="FE36" s="58"/>
      <c r="FF36" s="58"/>
      <c r="FG36" s="58"/>
      <c r="FH36" s="58"/>
      <c r="FI36" s="58"/>
      <c r="FJ36" s="58"/>
      <c r="FK36" s="58"/>
      <c r="FL36" s="58"/>
      <c r="FM36" s="58"/>
      <c r="FN36" s="58"/>
      <c r="FO36" s="58"/>
      <c r="FP36" s="58"/>
      <c r="FQ36" s="58"/>
      <c r="FR36" s="58"/>
      <c r="FS36" s="58"/>
      <c r="FT36" s="58"/>
      <c r="FU36" s="58"/>
      <c r="FV36" s="58"/>
      <c r="FW36" s="58"/>
      <c r="FX36" s="58"/>
      <c r="FY36" s="58"/>
      <c r="FZ36" s="58"/>
      <c r="GA36" s="58"/>
      <c r="GB36" s="58"/>
      <c r="GC36" s="58"/>
      <c r="GD36" s="58"/>
      <c r="GE36" s="58"/>
      <c r="GF36" s="58"/>
      <c r="GG36" s="58"/>
      <c r="GH36" s="58"/>
      <c r="GI36" s="58"/>
      <c r="GJ36" s="58"/>
      <c r="GK36" s="58"/>
      <c r="GL36" s="58"/>
      <c r="GM36" s="58"/>
      <c r="GN36" s="58"/>
      <c r="GO36" s="58"/>
      <c r="GP36" s="58"/>
      <c r="GQ36" s="58"/>
      <c r="GR36" s="58"/>
      <c r="GS36" s="58"/>
      <c r="GT36" s="58"/>
      <c r="GU36" s="58"/>
      <c r="GV36" s="58"/>
      <c r="GW36" s="58"/>
      <c r="GX36" s="58"/>
      <c r="GY36" s="58"/>
      <c r="GZ36" s="58"/>
      <c r="HA36" s="58"/>
      <c r="HB36" s="58"/>
      <c r="HC36" s="58"/>
      <c r="HD36" s="58"/>
      <c r="HE36" s="58"/>
      <c r="HF36" s="58"/>
      <c r="HG36" s="58"/>
      <c r="HH36" s="58"/>
      <c r="HI36" s="58"/>
      <c r="HJ36" s="58"/>
      <c r="HK36" s="58"/>
      <c r="HL36" s="58"/>
      <c r="HM36" s="58"/>
      <c r="HN36" s="58"/>
      <c r="HO36" s="58"/>
      <c r="HP36" s="58"/>
      <c r="HQ36" s="58"/>
      <c r="HR36" s="58"/>
      <c r="HS36" s="58"/>
      <c r="HT36" s="58"/>
      <c r="HU36" s="58"/>
      <c r="HV36" s="58"/>
      <c r="HW36" s="58"/>
      <c r="HX36" s="58"/>
      <c r="HY36" s="58"/>
      <c r="HZ36" s="58"/>
      <c r="IA36" s="58"/>
      <c r="IB36" s="58"/>
      <c r="IC36" s="58"/>
      <c r="ID36" s="58"/>
      <c r="IE36" s="58"/>
      <c r="IF36" s="58"/>
      <c r="IG36" s="58"/>
      <c r="IH36" s="58"/>
      <c r="II36" s="58"/>
      <c r="IJ36" s="58"/>
      <c r="IK36" s="58"/>
      <c r="IL36" s="58"/>
      <c r="IM36" s="58"/>
      <c r="IN36" s="58"/>
      <c r="IO36" s="58"/>
      <c r="IP36" s="58"/>
      <c r="IQ36" s="58"/>
      <c r="IR36" s="58"/>
      <c r="IS36" s="58"/>
    </row>
    <row r="37" spans="1:303" ht="46.8">
      <c r="A37" s="322"/>
      <c r="B37" s="105" t="s">
        <v>183</v>
      </c>
      <c r="C37" s="180" t="s">
        <v>184</v>
      </c>
      <c r="D37" s="521">
        <v>1</v>
      </c>
      <c r="E37" s="521">
        <v>2</v>
      </c>
      <c r="F37" s="521">
        <v>3</v>
      </c>
      <c r="G37" s="521">
        <v>4</v>
      </c>
      <c r="H37" s="521">
        <v>5</v>
      </c>
      <c r="I37" s="521">
        <v>6</v>
      </c>
      <c r="J37" s="521">
        <v>7</v>
      </c>
      <c r="K37" s="521">
        <v>8</v>
      </c>
      <c r="L37" s="521">
        <v>9</v>
      </c>
      <c r="M37" s="521">
        <v>10</v>
      </c>
      <c r="N37" s="521">
        <v>11</v>
      </c>
      <c r="O37" s="521">
        <v>12</v>
      </c>
      <c r="P37" s="521">
        <v>13</v>
      </c>
      <c r="Q37" s="521">
        <v>14</v>
      </c>
      <c r="R37" s="521">
        <v>15</v>
      </c>
      <c r="S37" s="521">
        <v>16</v>
      </c>
      <c r="T37" s="521">
        <v>17</v>
      </c>
      <c r="U37" s="521">
        <v>18</v>
      </c>
      <c r="V37" s="521">
        <v>19</v>
      </c>
      <c r="W37" s="521">
        <v>20</v>
      </c>
      <c r="X37" s="521">
        <v>21</v>
      </c>
      <c r="Y37" s="521">
        <v>22</v>
      </c>
      <c r="Z37" s="521">
        <v>23</v>
      </c>
      <c r="AA37" s="521">
        <v>24</v>
      </c>
      <c r="AB37" s="521">
        <v>25</v>
      </c>
      <c r="AC37" s="521">
        <v>26</v>
      </c>
      <c r="AD37" s="521">
        <v>27</v>
      </c>
      <c r="AE37" s="521">
        <v>28</v>
      </c>
      <c r="AF37" s="521">
        <v>29</v>
      </c>
      <c r="AG37" s="521">
        <v>30</v>
      </c>
      <c r="AH37" s="521">
        <v>31</v>
      </c>
      <c r="AI37" s="521">
        <v>32</v>
      </c>
      <c r="AJ37" s="521">
        <v>33</v>
      </c>
      <c r="AK37" s="521">
        <v>34</v>
      </c>
      <c r="AL37" s="521">
        <v>35</v>
      </c>
      <c r="AM37" s="521">
        <v>36</v>
      </c>
      <c r="AN37" s="521">
        <v>37</v>
      </c>
      <c r="AO37" s="521">
        <v>38</v>
      </c>
      <c r="AP37" s="521">
        <v>39</v>
      </c>
      <c r="AQ37" s="521">
        <v>40</v>
      </c>
      <c r="AR37" s="521">
        <v>41</v>
      </c>
      <c r="AS37" s="521">
        <v>42</v>
      </c>
      <c r="AT37" s="521">
        <v>43</v>
      </c>
      <c r="AU37" s="521">
        <v>44</v>
      </c>
      <c r="AV37" s="521">
        <v>45</v>
      </c>
      <c r="AW37" s="521">
        <v>46</v>
      </c>
      <c r="AX37" s="521">
        <v>47</v>
      </c>
      <c r="AY37" s="521">
        <v>48</v>
      </c>
      <c r="AZ37" s="521">
        <v>49</v>
      </c>
      <c r="BA37" s="521">
        <v>50</v>
      </c>
      <c r="BB37" s="521">
        <v>51</v>
      </c>
      <c r="BC37" s="521">
        <v>52</v>
      </c>
      <c r="BD37" s="521">
        <v>53</v>
      </c>
      <c r="BE37" s="521">
        <v>54</v>
      </c>
      <c r="BF37" s="521">
        <v>55</v>
      </c>
      <c r="BG37" s="521">
        <v>56</v>
      </c>
      <c r="BH37" s="521">
        <v>57</v>
      </c>
      <c r="BI37" s="521">
        <v>58</v>
      </c>
      <c r="BJ37" s="521">
        <v>59</v>
      </c>
      <c r="BK37" s="521">
        <v>60</v>
      </c>
      <c r="BL37" s="521">
        <v>61</v>
      </c>
      <c r="BM37" s="521">
        <v>62</v>
      </c>
      <c r="BN37" s="521">
        <v>63</v>
      </c>
      <c r="BO37" s="521">
        <v>64</v>
      </c>
      <c r="BP37" s="521">
        <v>65</v>
      </c>
      <c r="BQ37" s="521">
        <v>66</v>
      </c>
      <c r="BR37" s="521">
        <v>67</v>
      </c>
      <c r="BS37" s="521">
        <v>68</v>
      </c>
      <c r="BT37" s="521">
        <v>69</v>
      </c>
      <c r="BU37" s="521">
        <v>70</v>
      </c>
      <c r="BV37" s="521">
        <v>71</v>
      </c>
      <c r="BW37" s="521">
        <v>72</v>
      </c>
      <c r="BX37" s="521">
        <v>73</v>
      </c>
      <c r="BY37" s="521">
        <v>74</v>
      </c>
      <c r="BZ37" s="521">
        <v>75</v>
      </c>
      <c r="CA37" s="521">
        <v>76</v>
      </c>
      <c r="CB37" s="521">
        <v>77</v>
      </c>
      <c r="CC37" s="521">
        <v>78</v>
      </c>
      <c r="CD37" s="521">
        <v>79</v>
      </c>
      <c r="CE37" s="521">
        <v>80</v>
      </c>
      <c r="CF37" s="521">
        <v>81</v>
      </c>
      <c r="CG37" s="521">
        <v>82</v>
      </c>
      <c r="CH37" s="521">
        <v>83</v>
      </c>
      <c r="CI37" s="521">
        <v>84</v>
      </c>
      <c r="CJ37" s="521">
        <v>85</v>
      </c>
      <c r="CK37" s="521">
        <v>86</v>
      </c>
      <c r="CL37" s="521">
        <v>87</v>
      </c>
      <c r="CM37" s="521">
        <v>88</v>
      </c>
      <c r="CN37" s="521">
        <v>89</v>
      </c>
      <c r="CO37" s="521">
        <v>90</v>
      </c>
      <c r="CP37" s="521">
        <v>91</v>
      </c>
      <c r="CQ37" s="521">
        <v>92</v>
      </c>
      <c r="CR37" s="521">
        <v>93</v>
      </c>
      <c r="CS37" s="521">
        <v>94</v>
      </c>
      <c r="CT37" s="521">
        <v>95</v>
      </c>
      <c r="CU37" s="521">
        <v>96</v>
      </c>
      <c r="CV37" s="521">
        <v>97</v>
      </c>
      <c r="CW37" s="521">
        <v>98</v>
      </c>
      <c r="CX37" s="521">
        <v>99</v>
      </c>
      <c r="CY37" s="521">
        <v>100</v>
      </c>
      <c r="CZ37" s="521">
        <v>101</v>
      </c>
      <c r="DA37" s="521">
        <v>102</v>
      </c>
      <c r="DB37" s="521">
        <v>103</v>
      </c>
      <c r="DC37" s="521">
        <v>104</v>
      </c>
      <c r="DD37" s="521">
        <v>105</v>
      </c>
      <c r="DE37" s="521">
        <v>106</v>
      </c>
      <c r="DF37" s="521">
        <v>107</v>
      </c>
      <c r="DG37" s="521">
        <v>108</v>
      </c>
      <c r="DH37" s="521">
        <v>109</v>
      </c>
      <c r="DI37" s="521">
        <v>110</v>
      </c>
      <c r="DJ37" s="521">
        <v>111</v>
      </c>
      <c r="DK37" s="521">
        <v>112</v>
      </c>
      <c r="DL37" s="521">
        <v>113</v>
      </c>
      <c r="DM37" s="521">
        <v>114</v>
      </c>
      <c r="DN37" s="521">
        <v>115</v>
      </c>
      <c r="DO37" s="521">
        <v>116</v>
      </c>
      <c r="DP37" s="521">
        <v>117</v>
      </c>
      <c r="DQ37" s="521">
        <v>118</v>
      </c>
      <c r="DR37" s="521">
        <v>119</v>
      </c>
      <c r="DS37" s="521">
        <v>120</v>
      </c>
      <c r="DT37" s="521">
        <v>121</v>
      </c>
      <c r="DU37" s="521">
        <v>122</v>
      </c>
      <c r="DV37" s="521">
        <v>123</v>
      </c>
      <c r="DW37" s="521">
        <v>124</v>
      </c>
      <c r="DX37" s="521">
        <v>125</v>
      </c>
      <c r="DY37" s="521">
        <v>126</v>
      </c>
      <c r="DZ37" s="521">
        <v>127</v>
      </c>
      <c r="EA37" s="521">
        <v>128</v>
      </c>
      <c r="EB37" s="521">
        <v>129</v>
      </c>
      <c r="EC37" s="521">
        <v>130</v>
      </c>
      <c r="ED37" s="521">
        <v>131</v>
      </c>
      <c r="EE37" s="521">
        <v>132</v>
      </c>
      <c r="EF37" s="521">
        <v>133</v>
      </c>
      <c r="EG37" s="521">
        <v>134</v>
      </c>
      <c r="EH37" s="521">
        <v>135</v>
      </c>
      <c r="EI37" s="521">
        <v>136</v>
      </c>
      <c r="EJ37" s="521">
        <v>137</v>
      </c>
      <c r="EK37" s="521">
        <v>138</v>
      </c>
      <c r="EL37" s="521">
        <v>139</v>
      </c>
      <c r="EM37" s="521">
        <v>140</v>
      </c>
      <c r="EN37" s="521">
        <v>141</v>
      </c>
      <c r="EO37" s="521">
        <v>142</v>
      </c>
      <c r="EP37" s="521">
        <v>143</v>
      </c>
      <c r="EQ37" s="521">
        <v>144</v>
      </c>
      <c r="ER37" s="521">
        <v>145</v>
      </c>
      <c r="ES37" s="521">
        <v>146</v>
      </c>
      <c r="ET37" s="521">
        <v>147</v>
      </c>
      <c r="EU37" s="521">
        <v>148</v>
      </c>
      <c r="EV37" s="521">
        <v>149</v>
      </c>
      <c r="EW37" s="521">
        <v>150</v>
      </c>
      <c r="EX37" s="521">
        <v>151</v>
      </c>
      <c r="EY37" s="521">
        <v>152</v>
      </c>
      <c r="EZ37" s="521">
        <v>153</v>
      </c>
      <c r="FA37" s="521">
        <v>154</v>
      </c>
      <c r="FB37" s="521">
        <v>155</v>
      </c>
      <c r="FC37" s="521">
        <v>156</v>
      </c>
      <c r="FD37" s="521">
        <v>157</v>
      </c>
      <c r="FE37" s="521">
        <v>158</v>
      </c>
      <c r="FF37" s="521">
        <v>159</v>
      </c>
      <c r="FG37" s="521">
        <v>160</v>
      </c>
      <c r="FH37" s="521">
        <v>161</v>
      </c>
      <c r="FI37" s="521">
        <v>162</v>
      </c>
      <c r="FJ37" s="521">
        <v>163</v>
      </c>
      <c r="FK37" s="521">
        <v>164</v>
      </c>
      <c r="FL37" s="521">
        <v>165</v>
      </c>
      <c r="FM37" s="521">
        <v>166</v>
      </c>
      <c r="FN37" s="521">
        <v>167</v>
      </c>
      <c r="FO37" s="521">
        <v>168</v>
      </c>
      <c r="FP37" s="521">
        <v>169</v>
      </c>
      <c r="FQ37" s="521">
        <v>170</v>
      </c>
      <c r="FR37" s="521">
        <v>171</v>
      </c>
      <c r="FS37" s="521">
        <v>172</v>
      </c>
      <c r="FT37" s="521">
        <v>173</v>
      </c>
      <c r="FU37" s="521">
        <v>174</v>
      </c>
      <c r="FV37" s="521">
        <v>175</v>
      </c>
      <c r="FW37" s="521">
        <v>176</v>
      </c>
      <c r="FX37" s="521">
        <v>177</v>
      </c>
      <c r="FY37" s="521">
        <v>178</v>
      </c>
      <c r="FZ37" s="521">
        <v>179</v>
      </c>
      <c r="GA37" s="521">
        <v>180</v>
      </c>
      <c r="GB37" s="521">
        <v>181</v>
      </c>
      <c r="GC37" s="521">
        <v>182</v>
      </c>
      <c r="GD37" s="521">
        <v>183</v>
      </c>
      <c r="GE37" s="521">
        <v>184</v>
      </c>
      <c r="GF37" s="521">
        <v>185</v>
      </c>
      <c r="GG37" s="521">
        <v>186</v>
      </c>
      <c r="GH37" s="521">
        <v>187</v>
      </c>
      <c r="GI37" s="521">
        <v>188</v>
      </c>
      <c r="GJ37" s="521">
        <v>189</v>
      </c>
      <c r="GK37" s="521">
        <v>190</v>
      </c>
      <c r="GL37" s="521">
        <v>191</v>
      </c>
      <c r="GM37" s="521">
        <v>192</v>
      </c>
      <c r="GN37" s="521">
        <v>193</v>
      </c>
      <c r="GO37" s="521">
        <v>194</v>
      </c>
      <c r="GP37" s="521">
        <v>195</v>
      </c>
      <c r="GQ37" s="521">
        <v>196</v>
      </c>
      <c r="GR37" s="521">
        <v>197</v>
      </c>
      <c r="GS37" s="521">
        <v>198</v>
      </c>
      <c r="GT37" s="521">
        <v>199</v>
      </c>
      <c r="GU37" s="521">
        <v>200</v>
      </c>
      <c r="GV37" s="521">
        <v>201</v>
      </c>
      <c r="GW37" s="521">
        <v>202</v>
      </c>
      <c r="GX37" s="521">
        <v>203</v>
      </c>
      <c r="GY37" s="521">
        <v>204</v>
      </c>
      <c r="GZ37" s="521">
        <v>205</v>
      </c>
      <c r="HA37" s="521">
        <v>206</v>
      </c>
      <c r="HB37" s="521">
        <v>207</v>
      </c>
      <c r="HC37" s="521">
        <v>208</v>
      </c>
      <c r="HD37" s="521">
        <v>209</v>
      </c>
      <c r="HE37" s="521">
        <v>210</v>
      </c>
      <c r="HF37" s="521">
        <v>211</v>
      </c>
      <c r="HG37" s="521">
        <v>212</v>
      </c>
      <c r="HH37" s="521">
        <v>213</v>
      </c>
      <c r="HI37" s="521">
        <v>214</v>
      </c>
      <c r="HJ37" s="521">
        <v>215</v>
      </c>
      <c r="HK37" s="521">
        <v>216</v>
      </c>
      <c r="HL37" s="521">
        <v>217</v>
      </c>
      <c r="HM37" s="521">
        <v>218</v>
      </c>
      <c r="HN37" s="521">
        <v>219</v>
      </c>
      <c r="HO37" s="521">
        <v>220</v>
      </c>
      <c r="HP37" s="521">
        <v>221</v>
      </c>
      <c r="HQ37" s="521">
        <v>222</v>
      </c>
      <c r="HR37" s="521">
        <v>223</v>
      </c>
      <c r="HS37" s="521">
        <v>224</v>
      </c>
      <c r="HT37" s="521">
        <v>225</v>
      </c>
      <c r="HU37" s="521">
        <v>226</v>
      </c>
      <c r="HV37" s="521">
        <v>227</v>
      </c>
      <c r="HW37" s="521">
        <v>228</v>
      </c>
      <c r="HX37" s="521">
        <v>229</v>
      </c>
      <c r="HY37" s="521">
        <v>230</v>
      </c>
      <c r="HZ37" s="521">
        <v>231</v>
      </c>
      <c r="IA37" s="521">
        <v>232</v>
      </c>
      <c r="IB37" s="521">
        <v>233</v>
      </c>
      <c r="IC37" s="521">
        <v>234</v>
      </c>
      <c r="ID37" s="521">
        <v>235</v>
      </c>
      <c r="IE37" s="521">
        <v>236</v>
      </c>
      <c r="IF37" s="521">
        <v>237</v>
      </c>
      <c r="IG37" s="521">
        <v>238</v>
      </c>
      <c r="IH37" s="521">
        <v>239</v>
      </c>
      <c r="II37" s="521">
        <v>240</v>
      </c>
      <c r="IJ37" s="521">
        <v>241</v>
      </c>
      <c r="IK37" s="521">
        <v>242</v>
      </c>
      <c r="IL37" s="521">
        <v>243</v>
      </c>
      <c r="IM37" s="521">
        <v>244</v>
      </c>
      <c r="IN37" s="521">
        <v>245</v>
      </c>
      <c r="IO37" s="521">
        <v>246</v>
      </c>
      <c r="IP37" s="521">
        <v>247</v>
      </c>
      <c r="IQ37" s="521">
        <v>248</v>
      </c>
      <c r="IR37" s="521">
        <v>249</v>
      </c>
      <c r="IS37" s="522">
        <v>250</v>
      </c>
      <c r="IT37" s="528"/>
      <c r="IU37" s="528"/>
      <c r="IV37" s="528"/>
      <c r="IW37" s="528"/>
      <c r="IX37" s="528"/>
      <c r="IY37" s="528"/>
      <c r="IZ37" s="528"/>
      <c r="JA37" s="528"/>
      <c r="JB37" s="528"/>
      <c r="JC37" s="528"/>
      <c r="JD37" s="528"/>
      <c r="JE37" s="528"/>
      <c r="JF37" s="528"/>
      <c r="JG37" s="528"/>
      <c r="JH37" s="528"/>
      <c r="JI37" s="528"/>
      <c r="JJ37" s="528"/>
      <c r="JK37" s="528"/>
      <c r="JL37" s="528"/>
      <c r="JM37" s="528"/>
      <c r="JN37" s="528"/>
      <c r="JO37" s="528"/>
      <c r="JP37" s="528"/>
      <c r="JQ37" s="528"/>
      <c r="JR37" s="528"/>
      <c r="JS37" s="528"/>
      <c r="JT37" s="528"/>
      <c r="JU37" s="528"/>
      <c r="JV37" s="528"/>
      <c r="JW37" s="528"/>
      <c r="JX37" s="528"/>
      <c r="JY37" s="528"/>
      <c r="JZ37" s="528"/>
      <c r="KA37" s="528"/>
      <c r="KB37" s="528"/>
      <c r="KC37" s="528"/>
      <c r="KD37" s="528"/>
      <c r="KE37" s="528"/>
      <c r="KF37" s="528"/>
      <c r="KG37" s="528"/>
      <c r="KH37" s="528"/>
      <c r="KI37" s="528"/>
      <c r="KJ37" s="528"/>
      <c r="KK37" s="528"/>
      <c r="KL37" s="528"/>
      <c r="KM37" s="528"/>
      <c r="KN37" s="528"/>
      <c r="KO37" s="528"/>
      <c r="KP37" s="528"/>
      <c r="KQ37" s="528"/>
    </row>
    <row r="38" spans="1:303" ht="38.25" customHeight="1">
      <c r="A38" s="322" t="s">
        <v>185</v>
      </c>
      <c r="B38" s="95">
        <v>10</v>
      </c>
      <c r="C38" s="450" t="s">
        <v>186</v>
      </c>
      <c r="D38" s="36" t="s">
        <v>1057</v>
      </c>
      <c r="E38" s="36"/>
      <c r="F38" s="36"/>
      <c r="G38" s="36"/>
      <c r="H38" s="36"/>
      <c r="I38" s="36"/>
      <c r="J38" s="36"/>
      <c r="K38" s="36"/>
      <c r="L38" s="36"/>
      <c r="M38" s="36"/>
      <c r="N38" s="672"/>
      <c r="O38" s="672"/>
      <c r="P38" s="672"/>
      <c r="Q38" s="672"/>
      <c r="R38" s="672"/>
      <c r="S38" s="672"/>
      <c r="T38" s="672"/>
      <c r="U38" s="672"/>
      <c r="V38" s="672"/>
      <c r="W38" s="672"/>
      <c r="X38" s="672"/>
      <c r="Y38" s="672"/>
      <c r="Z38" s="672"/>
      <c r="AA38" s="672"/>
      <c r="AB38" s="672"/>
      <c r="AC38" s="672"/>
      <c r="AD38" s="672"/>
      <c r="AE38" s="672"/>
      <c r="AF38" s="672"/>
      <c r="AG38" s="672"/>
      <c r="AH38" s="672"/>
      <c r="AI38" s="672"/>
      <c r="AJ38" s="672"/>
      <c r="AK38" s="672"/>
      <c r="AL38" s="672"/>
      <c r="AM38" s="672"/>
      <c r="AN38" s="672"/>
      <c r="AO38" s="672"/>
      <c r="AP38" s="672"/>
      <c r="AQ38" s="672"/>
      <c r="AR38" s="672"/>
      <c r="AS38" s="672"/>
      <c r="AT38" s="672"/>
      <c r="AU38" s="672"/>
      <c r="AV38" s="672"/>
      <c r="AW38" s="672"/>
      <c r="AX38" s="672"/>
      <c r="AY38" s="672"/>
      <c r="AZ38" s="672"/>
      <c r="BA38" s="672"/>
      <c r="BB38" s="672"/>
      <c r="BC38" s="672"/>
      <c r="BD38" s="672"/>
      <c r="BE38" s="672"/>
      <c r="BF38" s="672"/>
      <c r="BG38" s="672"/>
      <c r="BH38" s="672"/>
      <c r="BI38" s="672"/>
      <c r="BJ38" s="672"/>
      <c r="BK38" s="672"/>
      <c r="BL38" s="672"/>
      <c r="BM38" s="672"/>
      <c r="BN38" s="672"/>
      <c r="BO38" s="672"/>
      <c r="BP38" s="672"/>
      <c r="BQ38" s="672"/>
      <c r="BR38" s="672"/>
      <c r="BS38" s="672"/>
      <c r="BT38" s="672"/>
      <c r="BU38" s="672"/>
      <c r="BV38" s="672"/>
      <c r="BW38" s="672"/>
      <c r="BX38" s="672"/>
      <c r="BY38" s="672"/>
      <c r="BZ38" s="672"/>
      <c r="CA38" s="672"/>
      <c r="CB38" s="672"/>
      <c r="CC38" s="672"/>
      <c r="CD38" s="672"/>
      <c r="CE38" s="672"/>
      <c r="CF38" s="672"/>
      <c r="CG38" s="672"/>
      <c r="CH38" s="672"/>
      <c r="CI38" s="672"/>
      <c r="CJ38" s="672"/>
      <c r="CK38" s="672"/>
      <c r="CL38" s="672"/>
      <c r="CM38" s="672"/>
      <c r="CN38" s="672"/>
      <c r="CO38" s="672"/>
      <c r="CP38" s="672"/>
      <c r="CQ38" s="672"/>
      <c r="CR38" s="672"/>
      <c r="CS38" s="672"/>
      <c r="CT38" s="672"/>
      <c r="CU38" s="672"/>
      <c r="CV38" s="672"/>
      <c r="CW38" s="672"/>
      <c r="CX38" s="672"/>
      <c r="CY38" s="672"/>
      <c r="CZ38" s="672"/>
      <c r="DA38" s="672"/>
      <c r="DB38" s="672"/>
      <c r="DC38" s="672"/>
      <c r="DD38" s="672"/>
      <c r="DE38" s="672"/>
      <c r="DF38" s="672"/>
      <c r="DG38" s="672"/>
      <c r="DH38" s="672"/>
      <c r="DI38" s="672"/>
      <c r="DJ38" s="672"/>
      <c r="DK38" s="672"/>
      <c r="DL38" s="672"/>
      <c r="DM38" s="672"/>
      <c r="DN38" s="672"/>
      <c r="DO38" s="672"/>
      <c r="DP38" s="672"/>
      <c r="DQ38" s="672"/>
      <c r="DR38" s="672"/>
      <c r="DS38" s="672"/>
      <c r="DT38" s="672"/>
      <c r="DU38" s="672"/>
      <c r="DV38" s="672"/>
      <c r="DW38" s="672"/>
      <c r="DX38" s="672"/>
      <c r="DY38" s="672"/>
      <c r="DZ38" s="672"/>
      <c r="EA38" s="672"/>
      <c r="EB38" s="672"/>
      <c r="EC38" s="672"/>
      <c r="ED38" s="672"/>
      <c r="EE38" s="672"/>
      <c r="EF38" s="672"/>
      <c r="EG38" s="672"/>
      <c r="EH38" s="672"/>
      <c r="EI38" s="672"/>
      <c r="EJ38" s="672"/>
      <c r="EK38" s="672"/>
      <c r="EL38" s="672"/>
      <c r="EM38" s="672"/>
      <c r="EN38" s="672"/>
      <c r="EO38" s="672"/>
      <c r="EP38" s="672"/>
      <c r="EQ38" s="672"/>
      <c r="ER38" s="672"/>
      <c r="ES38" s="672"/>
      <c r="ET38" s="672"/>
      <c r="EU38" s="672"/>
      <c r="EV38" s="672"/>
      <c r="EW38" s="672"/>
      <c r="EX38" s="672"/>
      <c r="EY38" s="672"/>
      <c r="EZ38" s="672"/>
      <c r="FA38" s="672"/>
      <c r="FB38" s="672"/>
      <c r="FC38" s="672"/>
      <c r="FD38" s="672"/>
      <c r="FE38" s="672"/>
      <c r="FF38" s="672"/>
      <c r="FG38" s="672"/>
      <c r="FH38" s="672"/>
      <c r="FI38" s="672"/>
      <c r="FJ38" s="672"/>
      <c r="FK38" s="672"/>
      <c r="FL38" s="672"/>
      <c r="FM38" s="672"/>
      <c r="FN38" s="672"/>
      <c r="FO38" s="672"/>
      <c r="FP38" s="672"/>
      <c r="FQ38" s="672"/>
      <c r="FR38" s="672"/>
      <c r="FS38" s="672"/>
      <c r="FT38" s="672"/>
      <c r="FU38" s="672"/>
      <c r="FV38" s="672"/>
      <c r="FW38" s="672"/>
      <c r="FX38" s="672"/>
      <c r="FY38" s="672"/>
      <c r="FZ38" s="672"/>
      <c r="GA38" s="672"/>
      <c r="GB38" s="672"/>
      <c r="GC38" s="672"/>
      <c r="GD38" s="672"/>
      <c r="GE38" s="672"/>
      <c r="GF38" s="672"/>
      <c r="GG38" s="672"/>
      <c r="GH38" s="672"/>
      <c r="GI38" s="672"/>
      <c r="GJ38" s="672"/>
      <c r="GK38" s="672"/>
      <c r="GL38" s="672"/>
      <c r="GM38" s="672"/>
      <c r="GN38" s="672"/>
      <c r="GO38" s="672"/>
      <c r="GP38" s="672"/>
      <c r="GQ38" s="672"/>
      <c r="GR38" s="672"/>
      <c r="GS38" s="672"/>
      <c r="GT38" s="672"/>
      <c r="GU38" s="672"/>
      <c r="GV38" s="672"/>
      <c r="GW38" s="672"/>
      <c r="GX38" s="672"/>
      <c r="GY38" s="672"/>
      <c r="GZ38" s="672"/>
      <c r="HA38" s="672"/>
      <c r="HB38" s="672"/>
      <c r="HC38" s="672"/>
      <c r="HD38" s="672"/>
      <c r="HE38" s="672"/>
      <c r="HF38" s="672"/>
      <c r="HG38" s="672"/>
      <c r="HH38" s="672"/>
      <c r="HI38" s="672"/>
      <c r="HJ38" s="672"/>
      <c r="HK38" s="672"/>
      <c r="HL38" s="672"/>
      <c r="HM38" s="672"/>
      <c r="HN38" s="672"/>
      <c r="HO38" s="672"/>
      <c r="HP38" s="672"/>
      <c r="HQ38" s="672"/>
      <c r="HR38" s="672"/>
      <c r="HS38" s="672"/>
      <c r="HT38" s="672"/>
      <c r="HU38" s="672"/>
      <c r="HV38" s="672"/>
      <c r="HW38" s="672"/>
      <c r="HX38" s="672"/>
      <c r="HY38" s="672"/>
      <c r="HZ38" s="672"/>
      <c r="IA38" s="672"/>
      <c r="IB38" s="672"/>
      <c r="IC38" s="672"/>
      <c r="ID38" s="672"/>
      <c r="IE38" s="672"/>
      <c r="IF38" s="672"/>
      <c r="IG38" s="672"/>
      <c r="IH38" s="672"/>
      <c r="II38" s="672"/>
      <c r="IJ38" s="672"/>
      <c r="IK38" s="672"/>
      <c r="IL38" s="672"/>
      <c r="IM38" s="672"/>
      <c r="IN38" s="672"/>
      <c r="IO38" s="672"/>
      <c r="IP38" s="672"/>
      <c r="IQ38" s="672"/>
      <c r="IR38" s="672"/>
      <c r="IS38" s="673"/>
    </row>
    <row r="39" spans="1:303" ht="45">
      <c r="A39" s="322" t="s">
        <v>187</v>
      </c>
      <c r="B39" s="106">
        <v>11</v>
      </c>
      <c r="C39" s="182" t="s">
        <v>188</v>
      </c>
      <c r="D39" s="36" t="s">
        <v>1019</v>
      </c>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36"/>
      <c r="BW39" s="36"/>
      <c r="BX39" s="36"/>
      <c r="BY39" s="36"/>
      <c r="BZ39" s="36"/>
      <c r="CA39" s="36"/>
      <c r="CB39" s="36"/>
      <c r="CC39" s="36"/>
      <c r="CD39" s="36"/>
      <c r="CE39" s="36"/>
      <c r="CF39" s="36"/>
      <c r="CG39" s="36"/>
      <c r="CH39" s="36"/>
      <c r="CI39" s="36"/>
      <c r="CJ39" s="36"/>
      <c r="CK39" s="36"/>
      <c r="CL39" s="36"/>
      <c r="CM39" s="36"/>
      <c r="CN39" s="36"/>
      <c r="CO39" s="36"/>
      <c r="CP39" s="36"/>
      <c r="CQ39" s="36"/>
      <c r="CR39" s="36"/>
      <c r="CS39" s="36"/>
      <c r="CT39" s="36"/>
      <c r="CU39" s="36"/>
      <c r="CV39" s="36"/>
      <c r="CW39" s="36"/>
      <c r="CX39" s="36"/>
      <c r="CY39" s="36"/>
      <c r="CZ39" s="36"/>
      <c r="DA39" s="36"/>
      <c r="DB39" s="36"/>
      <c r="DC39" s="36"/>
      <c r="DD39" s="36"/>
      <c r="DE39" s="36"/>
      <c r="DF39" s="36"/>
      <c r="DG39" s="36"/>
      <c r="DH39" s="36"/>
      <c r="DI39" s="36"/>
      <c r="DJ39" s="36"/>
      <c r="DK39" s="36"/>
      <c r="DL39" s="36"/>
      <c r="DM39" s="36"/>
      <c r="DN39" s="36"/>
      <c r="DO39" s="36"/>
      <c r="DP39" s="36"/>
      <c r="DQ39" s="36"/>
      <c r="DR39" s="36"/>
      <c r="DS39" s="36"/>
      <c r="DT39" s="36"/>
      <c r="DU39" s="36"/>
      <c r="DV39" s="36"/>
      <c r="DW39" s="36"/>
      <c r="DX39" s="36"/>
      <c r="DY39" s="36"/>
      <c r="DZ39" s="36"/>
      <c r="EA39" s="36"/>
      <c r="EB39" s="36"/>
      <c r="EC39" s="36"/>
      <c r="ED39" s="36"/>
      <c r="EE39" s="36"/>
      <c r="EF39" s="36"/>
      <c r="EG39" s="36"/>
      <c r="EH39" s="36"/>
      <c r="EI39" s="36"/>
      <c r="EJ39" s="36"/>
      <c r="EK39" s="36"/>
      <c r="EL39" s="36"/>
      <c r="EM39" s="36"/>
      <c r="EN39" s="36"/>
      <c r="EO39" s="36"/>
      <c r="EP39" s="36"/>
      <c r="EQ39" s="36"/>
      <c r="ER39" s="36"/>
      <c r="ES39" s="36"/>
      <c r="ET39" s="36"/>
      <c r="EU39" s="36"/>
      <c r="EV39" s="36"/>
      <c r="EW39" s="36"/>
      <c r="EX39" s="36"/>
      <c r="EY39" s="36"/>
      <c r="EZ39" s="36"/>
      <c r="FA39" s="36"/>
      <c r="FB39" s="36"/>
      <c r="FC39" s="36"/>
      <c r="FD39" s="36"/>
      <c r="FE39" s="36"/>
      <c r="FF39" s="36"/>
      <c r="FG39" s="36"/>
      <c r="FH39" s="36"/>
      <c r="FI39" s="36"/>
      <c r="FJ39" s="36"/>
      <c r="FK39" s="36"/>
      <c r="FL39" s="36"/>
      <c r="FM39" s="36"/>
      <c r="FN39" s="36"/>
      <c r="FO39" s="36"/>
      <c r="FP39" s="36"/>
      <c r="FQ39" s="36"/>
      <c r="FR39" s="36"/>
      <c r="FS39" s="36"/>
      <c r="FT39" s="36"/>
      <c r="FU39" s="36"/>
      <c r="FV39" s="36"/>
      <c r="FW39" s="36"/>
      <c r="FX39" s="36"/>
      <c r="FY39" s="36"/>
      <c r="FZ39" s="36"/>
      <c r="GA39" s="36"/>
      <c r="GB39" s="36"/>
      <c r="GC39" s="36"/>
      <c r="GD39" s="36"/>
      <c r="GE39" s="36"/>
      <c r="GF39" s="36"/>
      <c r="GG39" s="36"/>
      <c r="GH39" s="36"/>
      <c r="GI39" s="36"/>
      <c r="GJ39" s="36"/>
      <c r="GK39" s="36"/>
      <c r="GL39" s="36"/>
      <c r="GM39" s="36"/>
      <c r="GN39" s="36"/>
      <c r="GO39" s="36"/>
      <c r="GP39" s="36"/>
      <c r="GQ39" s="36"/>
      <c r="GR39" s="36"/>
      <c r="GS39" s="36"/>
      <c r="GT39" s="36"/>
      <c r="GU39" s="36"/>
      <c r="GV39" s="36"/>
      <c r="GW39" s="36"/>
      <c r="GX39" s="36"/>
      <c r="GY39" s="36"/>
      <c r="GZ39" s="36"/>
      <c r="HA39" s="36"/>
      <c r="HB39" s="36"/>
      <c r="HC39" s="36"/>
      <c r="HD39" s="36"/>
      <c r="HE39" s="36"/>
      <c r="HF39" s="36"/>
      <c r="HG39" s="36"/>
      <c r="HH39" s="36"/>
      <c r="HI39" s="36"/>
      <c r="HJ39" s="36"/>
      <c r="HK39" s="36"/>
      <c r="HL39" s="36"/>
      <c r="HM39" s="36"/>
      <c r="HN39" s="36"/>
      <c r="HO39" s="36"/>
      <c r="HP39" s="36"/>
      <c r="HQ39" s="36"/>
      <c r="HR39" s="36"/>
      <c r="HS39" s="36"/>
      <c r="HT39" s="36"/>
      <c r="HU39" s="36"/>
      <c r="HV39" s="36"/>
      <c r="HW39" s="36"/>
      <c r="HX39" s="36"/>
      <c r="HY39" s="36"/>
      <c r="HZ39" s="36"/>
      <c r="IA39" s="36"/>
      <c r="IB39" s="36"/>
      <c r="IC39" s="36"/>
      <c r="ID39" s="36"/>
      <c r="IE39" s="36"/>
      <c r="IF39" s="36"/>
      <c r="IG39" s="36"/>
      <c r="IH39" s="36"/>
      <c r="II39" s="36"/>
      <c r="IJ39" s="36"/>
      <c r="IK39" s="36"/>
      <c r="IL39" s="36"/>
      <c r="IM39" s="36"/>
      <c r="IN39" s="36"/>
      <c r="IO39" s="36"/>
      <c r="IP39" s="36"/>
      <c r="IQ39" s="36"/>
      <c r="IR39" s="36"/>
      <c r="IS39" s="35"/>
    </row>
    <row r="40" spans="1:303" ht="75">
      <c r="A40" s="322" t="s">
        <v>189</v>
      </c>
      <c r="B40" s="80">
        <v>12</v>
      </c>
      <c r="C40" s="182" t="s">
        <v>190</v>
      </c>
      <c r="D40" s="36" t="s">
        <v>1026</v>
      </c>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6"/>
      <c r="CR40" s="36"/>
      <c r="CS40" s="36"/>
      <c r="CT40" s="36"/>
      <c r="CU40" s="36"/>
      <c r="CV40" s="36"/>
      <c r="CW40" s="36"/>
      <c r="CX40" s="36"/>
      <c r="CY40" s="36"/>
      <c r="CZ40" s="36"/>
      <c r="DA40" s="36"/>
      <c r="DB40" s="36"/>
      <c r="DC40" s="36"/>
      <c r="DD40" s="36"/>
      <c r="DE40" s="36"/>
      <c r="DF40" s="36"/>
      <c r="DG40" s="36"/>
      <c r="DH40" s="36"/>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c r="EK40" s="36"/>
      <c r="EL40" s="36"/>
      <c r="EM40" s="36"/>
      <c r="EN40" s="36"/>
      <c r="EO40" s="36"/>
      <c r="EP40" s="36"/>
      <c r="EQ40" s="36"/>
      <c r="ER40" s="36"/>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6"/>
      <c r="GC40" s="36"/>
      <c r="GD40" s="36"/>
      <c r="GE40" s="36"/>
      <c r="GF40" s="36"/>
      <c r="GG40" s="36"/>
      <c r="GH40" s="36"/>
      <c r="GI40" s="36"/>
      <c r="GJ40" s="36"/>
      <c r="GK40" s="36"/>
      <c r="GL40" s="36"/>
      <c r="GM40" s="36"/>
      <c r="GN40" s="36"/>
      <c r="GO40" s="36"/>
      <c r="GP40" s="36"/>
      <c r="GQ40" s="36"/>
      <c r="GR40" s="36"/>
      <c r="GS40" s="36"/>
      <c r="GT40" s="36"/>
      <c r="GU40" s="36"/>
      <c r="GV40" s="36"/>
      <c r="GW40" s="36"/>
      <c r="GX40" s="36"/>
      <c r="GY40" s="36"/>
      <c r="GZ40" s="36"/>
      <c r="HA40" s="36"/>
      <c r="HB40" s="36"/>
      <c r="HC40" s="36"/>
      <c r="HD40" s="36"/>
      <c r="HE40" s="36"/>
      <c r="HF40" s="36"/>
      <c r="HG40" s="36"/>
      <c r="HH40" s="36"/>
      <c r="HI40" s="36"/>
      <c r="HJ40" s="36"/>
      <c r="HK40" s="36"/>
      <c r="HL40" s="36"/>
      <c r="HM40" s="36"/>
      <c r="HN40" s="36"/>
      <c r="HO40" s="36"/>
      <c r="HP40" s="36"/>
      <c r="HQ40" s="36"/>
      <c r="HR40" s="36"/>
      <c r="HS40" s="36"/>
      <c r="HT40" s="36"/>
      <c r="HU40" s="36"/>
      <c r="HV40" s="36"/>
      <c r="HW40" s="36"/>
      <c r="HX40" s="36"/>
      <c r="HY40" s="36"/>
      <c r="HZ40" s="36"/>
      <c r="IA40" s="36"/>
      <c r="IB40" s="36"/>
      <c r="IC40" s="36"/>
      <c r="ID40" s="36"/>
      <c r="IE40" s="36"/>
      <c r="IF40" s="36"/>
      <c r="IG40" s="36"/>
      <c r="IH40" s="36"/>
      <c r="II40" s="36"/>
      <c r="IJ40" s="36"/>
      <c r="IK40" s="36"/>
      <c r="IL40" s="36"/>
      <c r="IM40" s="36"/>
      <c r="IN40" s="36"/>
      <c r="IO40" s="36"/>
      <c r="IP40" s="36"/>
      <c r="IQ40" s="36"/>
      <c r="IR40" s="36"/>
      <c r="IS40" s="35"/>
    </row>
    <row r="41" spans="1:303" ht="45">
      <c r="A41" s="322" t="s">
        <v>191</v>
      </c>
      <c r="B41" s="80">
        <v>13</v>
      </c>
      <c r="C41" s="182" t="s">
        <v>192</v>
      </c>
      <c r="D41" s="36" t="s">
        <v>683</v>
      </c>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36"/>
      <c r="BY41" s="36"/>
      <c r="BZ41" s="36"/>
      <c r="CA41" s="36"/>
      <c r="CB41" s="36"/>
      <c r="CC41" s="36"/>
      <c r="CD41" s="36"/>
      <c r="CE41" s="36"/>
      <c r="CF41" s="36"/>
      <c r="CG41" s="36"/>
      <c r="CH41" s="36"/>
      <c r="CI41" s="36"/>
      <c r="CJ41" s="36"/>
      <c r="CK41" s="36"/>
      <c r="CL41" s="36"/>
      <c r="CM41" s="36"/>
      <c r="CN41" s="36"/>
      <c r="CO41" s="36"/>
      <c r="CP41" s="36"/>
      <c r="CQ41" s="36"/>
      <c r="CR41" s="36"/>
      <c r="CS41" s="36"/>
      <c r="CT41" s="36"/>
      <c r="CU41" s="36"/>
      <c r="CV41" s="36"/>
      <c r="CW41" s="36"/>
      <c r="CX41" s="36"/>
      <c r="CY41" s="36"/>
      <c r="CZ41" s="36"/>
      <c r="DA41" s="36"/>
      <c r="DB41" s="36"/>
      <c r="DC41" s="36"/>
      <c r="DD41" s="36"/>
      <c r="DE41" s="36"/>
      <c r="DF41" s="36"/>
      <c r="DG41" s="36"/>
      <c r="DH41" s="36"/>
      <c r="DI41" s="36"/>
      <c r="DJ41" s="36"/>
      <c r="DK41" s="36"/>
      <c r="DL41" s="36"/>
      <c r="DM41" s="36"/>
      <c r="DN41" s="36"/>
      <c r="DO41" s="36"/>
      <c r="DP41" s="36"/>
      <c r="DQ41" s="36"/>
      <c r="DR41" s="36"/>
      <c r="DS41" s="36"/>
      <c r="DT41" s="36"/>
      <c r="DU41" s="36"/>
      <c r="DV41" s="36"/>
      <c r="DW41" s="36"/>
      <c r="DX41" s="36"/>
      <c r="DY41" s="36"/>
      <c r="DZ41" s="36"/>
      <c r="EA41" s="36"/>
      <c r="EB41" s="36"/>
      <c r="EC41" s="36"/>
      <c r="ED41" s="36"/>
      <c r="EE41" s="36"/>
      <c r="EF41" s="36"/>
      <c r="EG41" s="36"/>
      <c r="EH41" s="36"/>
      <c r="EI41" s="36"/>
      <c r="EJ41" s="36"/>
      <c r="EK41" s="36"/>
      <c r="EL41" s="36"/>
      <c r="EM41" s="36"/>
      <c r="EN41" s="36"/>
      <c r="EO41" s="36"/>
      <c r="EP41" s="36"/>
      <c r="EQ41" s="36"/>
      <c r="ER41" s="36"/>
      <c r="ES41" s="36"/>
      <c r="ET41" s="36"/>
      <c r="EU41" s="36"/>
      <c r="EV41" s="36"/>
      <c r="EW41" s="36"/>
      <c r="EX41" s="36"/>
      <c r="EY41" s="36"/>
      <c r="EZ41" s="36"/>
      <c r="FA41" s="36"/>
      <c r="FB41" s="36"/>
      <c r="FC41" s="36"/>
      <c r="FD41" s="36"/>
      <c r="FE41" s="36"/>
      <c r="FF41" s="36"/>
      <c r="FG41" s="36"/>
      <c r="FH41" s="36"/>
      <c r="FI41" s="36"/>
      <c r="FJ41" s="36"/>
      <c r="FK41" s="36"/>
      <c r="FL41" s="36"/>
      <c r="FM41" s="36"/>
      <c r="FN41" s="36"/>
      <c r="FO41" s="36"/>
      <c r="FP41" s="36"/>
      <c r="FQ41" s="36"/>
      <c r="FR41" s="36"/>
      <c r="FS41" s="36"/>
      <c r="FT41" s="36"/>
      <c r="FU41" s="36"/>
      <c r="FV41" s="36"/>
      <c r="FW41" s="36"/>
      <c r="FX41" s="36"/>
      <c r="FY41" s="36"/>
      <c r="FZ41" s="36"/>
      <c r="GA41" s="36"/>
      <c r="GB41" s="36"/>
      <c r="GC41" s="36"/>
      <c r="GD41" s="36"/>
      <c r="GE41" s="36"/>
      <c r="GF41" s="36"/>
      <c r="GG41" s="36"/>
      <c r="GH41" s="36"/>
      <c r="GI41" s="36"/>
      <c r="GJ41" s="36"/>
      <c r="GK41" s="36"/>
      <c r="GL41" s="36"/>
      <c r="GM41" s="36"/>
      <c r="GN41" s="36"/>
      <c r="GO41" s="36"/>
      <c r="GP41" s="36"/>
      <c r="GQ41" s="36"/>
      <c r="GR41" s="36"/>
      <c r="GS41" s="36"/>
      <c r="GT41" s="36"/>
      <c r="GU41" s="36"/>
      <c r="GV41" s="36"/>
      <c r="GW41" s="36"/>
      <c r="GX41" s="36"/>
      <c r="GY41" s="36"/>
      <c r="GZ41" s="36"/>
      <c r="HA41" s="36"/>
      <c r="HB41" s="36"/>
      <c r="HC41" s="36"/>
      <c r="HD41" s="36"/>
      <c r="HE41" s="36"/>
      <c r="HF41" s="36"/>
      <c r="HG41" s="36"/>
      <c r="HH41" s="36"/>
      <c r="HI41" s="36"/>
      <c r="HJ41" s="36"/>
      <c r="HK41" s="36"/>
      <c r="HL41" s="36"/>
      <c r="HM41" s="36"/>
      <c r="HN41" s="36"/>
      <c r="HO41" s="36"/>
      <c r="HP41" s="36"/>
      <c r="HQ41" s="36"/>
      <c r="HR41" s="36"/>
      <c r="HS41" s="36"/>
      <c r="HT41" s="36"/>
      <c r="HU41" s="36"/>
      <c r="HV41" s="36"/>
      <c r="HW41" s="36"/>
      <c r="HX41" s="36"/>
      <c r="HY41" s="36"/>
      <c r="HZ41" s="36"/>
      <c r="IA41" s="36"/>
      <c r="IB41" s="36"/>
      <c r="IC41" s="36"/>
      <c r="ID41" s="36"/>
      <c r="IE41" s="36"/>
      <c r="IF41" s="36"/>
      <c r="IG41" s="36"/>
      <c r="IH41" s="36"/>
      <c r="II41" s="36"/>
      <c r="IJ41" s="36"/>
      <c r="IK41" s="36"/>
      <c r="IL41" s="36"/>
      <c r="IM41" s="36"/>
      <c r="IN41" s="36"/>
      <c r="IO41" s="36"/>
      <c r="IP41" s="36"/>
      <c r="IQ41" s="36"/>
      <c r="IR41" s="36"/>
      <c r="IS41" s="35"/>
    </row>
    <row r="42" spans="1:303" ht="45">
      <c r="A42" s="322" t="s">
        <v>193</v>
      </c>
      <c r="B42" s="80">
        <v>14</v>
      </c>
      <c r="C42" s="182" t="s">
        <v>194</v>
      </c>
      <c r="D42" s="36" t="s">
        <v>917</v>
      </c>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6"/>
      <c r="CR42" s="36"/>
      <c r="CS42" s="36"/>
      <c r="CT42" s="36"/>
      <c r="CU42" s="36"/>
      <c r="CV42" s="36"/>
      <c r="CW42" s="36"/>
      <c r="CX42" s="36"/>
      <c r="CY42" s="36"/>
      <c r="CZ42" s="36"/>
      <c r="DA42" s="36"/>
      <c r="DB42" s="36"/>
      <c r="DC42" s="36"/>
      <c r="DD42" s="36"/>
      <c r="DE42" s="36"/>
      <c r="DF42" s="36"/>
      <c r="DG42" s="36"/>
      <c r="DH42" s="36"/>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c r="EN42" s="36"/>
      <c r="EO42" s="36"/>
      <c r="EP42" s="36"/>
      <c r="EQ42" s="36"/>
      <c r="ER42" s="36"/>
      <c r="ES42" s="36"/>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6"/>
      <c r="GC42" s="36"/>
      <c r="GD42" s="36"/>
      <c r="GE42" s="36"/>
      <c r="GF42" s="36"/>
      <c r="GG42" s="36"/>
      <c r="GH42" s="36"/>
      <c r="GI42" s="36"/>
      <c r="GJ42" s="36"/>
      <c r="GK42" s="36"/>
      <c r="GL42" s="36"/>
      <c r="GM42" s="36"/>
      <c r="GN42" s="36"/>
      <c r="GO42" s="36"/>
      <c r="GP42" s="36"/>
      <c r="GQ42" s="36"/>
      <c r="GR42" s="36"/>
      <c r="GS42" s="36"/>
      <c r="GT42" s="36"/>
      <c r="GU42" s="36"/>
      <c r="GV42" s="36"/>
      <c r="GW42" s="36"/>
      <c r="GX42" s="36"/>
      <c r="GY42" s="36"/>
      <c r="GZ42" s="36"/>
      <c r="HA42" s="36"/>
      <c r="HB42" s="36"/>
      <c r="HC42" s="36"/>
      <c r="HD42" s="36"/>
      <c r="HE42" s="36"/>
      <c r="HF42" s="36"/>
      <c r="HG42" s="36"/>
      <c r="HH42" s="36"/>
      <c r="HI42" s="36"/>
      <c r="HJ42" s="36"/>
      <c r="HK42" s="36"/>
      <c r="HL42" s="36"/>
      <c r="HM42" s="36"/>
      <c r="HN42" s="36"/>
      <c r="HO42" s="36"/>
      <c r="HP42" s="36"/>
      <c r="HQ42" s="36"/>
      <c r="HR42" s="36"/>
      <c r="HS42" s="36"/>
      <c r="HT42" s="36"/>
      <c r="HU42" s="36"/>
      <c r="HV42" s="36"/>
      <c r="HW42" s="36"/>
      <c r="HX42" s="36"/>
      <c r="HY42" s="36"/>
      <c r="HZ42" s="36"/>
      <c r="IA42" s="36"/>
      <c r="IB42" s="36"/>
      <c r="IC42" s="36"/>
      <c r="ID42" s="36"/>
      <c r="IE42" s="36"/>
      <c r="IF42" s="36"/>
      <c r="IG42" s="36"/>
      <c r="IH42" s="36"/>
      <c r="II42" s="36"/>
      <c r="IJ42" s="36"/>
      <c r="IK42" s="36"/>
      <c r="IL42" s="36"/>
      <c r="IM42" s="36"/>
      <c r="IN42" s="36"/>
      <c r="IO42" s="36"/>
      <c r="IP42" s="36"/>
      <c r="IQ42" s="36"/>
      <c r="IR42" s="36"/>
      <c r="IS42" s="35"/>
    </row>
    <row r="43" spans="1:303" ht="30.6">
      <c r="A43" s="322"/>
      <c r="B43" s="107"/>
      <c r="C43" s="205" t="s">
        <v>196</v>
      </c>
      <c r="D43" s="108"/>
      <c r="E43" s="109"/>
      <c r="F43" s="109"/>
      <c r="G43" s="109"/>
      <c r="H43" s="109"/>
      <c r="I43" s="109"/>
      <c r="J43" s="109"/>
      <c r="K43" s="109"/>
      <c r="L43" s="109"/>
      <c r="M43" s="109"/>
      <c r="N43" s="109"/>
      <c r="O43" s="109"/>
      <c r="P43" s="109"/>
      <c r="Q43" s="109"/>
      <c r="R43" s="109"/>
      <c r="S43" s="109"/>
      <c r="T43" s="109"/>
      <c r="U43" s="109"/>
      <c r="V43" s="109"/>
      <c r="W43" s="109"/>
      <c r="X43" s="109"/>
      <c r="Y43" s="109"/>
      <c r="Z43" s="109"/>
      <c r="AA43" s="109"/>
      <c r="AB43" s="109"/>
      <c r="AC43" s="109"/>
      <c r="AD43" s="109"/>
      <c r="AE43" s="109"/>
      <c r="AF43" s="109"/>
      <c r="AG43" s="109"/>
      <c r="AH43" s="109"/>
      <c r="AI43" s="109"/>
      <c r="AJ43" s="109"/>
      <c r="AK43" s="109"/>
      <c r="AL43" s="109"/>
      <c r="AM43" s="109"/>
      <c r="AN43" s="109"/>
      <c r="AO43" s="109"/>
      <c r="AP43" s="109"/>
      <c r="AQ43" s="109"/>
      <c r="AR43" s="109"/>
      <c r="AS43" s="109"/>
      <c r="AT43" s="109"/>
      <c r="AU43" s="109"/>
      <c r="AV43" s="109"/>
      <c r="AW43" s="109"/>
      <c r="AX43" s="109"/>
      <c r="AY43" s="109"/>
      <c r="AZ43" s="109"/>
      <c r="BA43" s="109"/>
      <c r="BB43" s="109"/>
      <c r="BC43" s="109"/>
      <c r="BD43" s="109"/>
      <c r="BE43" s="109"/>
      <c r="BF43" s="109"/>
      <c r="BG43" s="109"/>
      <c r="BH43" s="109"/>
      <c r="BI43" s="109"/>
      <c r="BJ43" s="109"/>
      <c r="BK43" s="109"/>
      <c r="BL43" s="109"/>
      <c r="BM43" s="109"/>
      <c r="BN43" s="109"/>
      <c r="BO43" s="109"/>
      <c r="BP43" s="109"/>
      <c r="BQ43" s="109"/>
      <c r="BR43" s="109"/>
      <c r="BS43" s="109"/>
      <c r="BT43" s="109"/>
      <c r="BU43" s="109"/>
      <c r="BV43" s="109"/>
      <c r="BW43" s="109"/>
      <c r="BX43" s="109"/>
      <c r="BY43" s="109"/>
      <c r="BZ43" s="109"/>
      <c r="CA43" s="109"/>
      <c r="CB43" s="109"/>
      <c r="CC43" s="109"/>
      <c r="CD43" s="109"/>
      <c r="CE43" s="109"/>
      <c r="CF43" s="109"/>
      <c r="CG43" s="109"/>
      <c r="CH43" s="109"/>
      <c r="CI43" s="109"/>
      <c r="CJ43" s="109"/>
      <c r="CK43" s="109"/>
      <c r="CL43" s="109"/>
      <c r="CM43" s="109"/>
      <c r="CN43" s="109"/>
      <c r="CO43" s="109"/>
      <c r="CP43" s="109"/>
      <c r="CQ43" s="109"/>
      <c r="CR43" s="109"/>
      <c r="CS43" s="109"/>
      <c r="CT43" s="109"/>
      <c r="CU43" s="109"/>
      <c r="CV43" s="109"/>
      <c r="CW43" s="109"/>
      <c r="CX43" s="109"/>
      <c r="CY43" s="109"/>
      <c r="CZ43" s="109"/>
      <c r="DA43" s="109"/>
      <c r="DB43" s="109"/>
      <c r="DC43" s="109"/>
      <c r="DD43" s="109"/>
      <c r="DE43" s="109"/>
      <c r="DF43" s="109"/>
      <c r="DG43" s="109"/>
      <c r="DH43" s="109"/>
      <c r="DI43" s="109"/>
      <c r="DJ43" s="109"/>
      <c r="DK43" s="109"/>
      <c r="DL43" s="109"/>
      <c r="DM43" s="109"/>
      <c r="DN43" s="109"/>
      <c r="DO43" s="109"/>
      <c r="DP43" s="109"/>
      <c r="DQ43" s="109"/>
      <c r="DR43" s="109"/>
      <c r="DS43" s="109"/>
      <c r="DT43" s="109"/>
      <c r="DU43" s="109"/>
      <c r="DV43" s="109"/>
      <c r="DW43" s="109"/>
      <c r="DX43" s="109"/>
      <c r="DY43" s="109"/>
      <c r="DZ43" s="109"/>
      <c r="EA43" s="109"/>
      <c r="EB43" s="109"/>
      <c r="EC43" s="109"/>
      <c r="ED43" s="109"/>
      <c r="EE43" s="109"/>
      <c r="EF43" s="109"/>
      <c r="EG43" s="109"/>
      <c r="EH43" s="109"/>
      <c r="EI43" s="109"/>
      <c r="EJ43" s="109"/>
      <c r="EK43" s="109"/>
      <c r="EL43" s="109"/>
      <c r="EM43" s="109"/>
      <c r="EN43" s="109"/>
      <c r="EO43" s="109"/>
      <c r="EP43" s="109"/>
      <c r="EQ43" s="109"/>
      <c r="ER43" s="109"/>
      <c r="ES43" s="109"/>
      <c r="ET43" s="109"/>
      <c r="EU43" s="109"/>
      <c r="EV43" s="109"/>
      <c r="EW43" s="109"/>
      <c r="EX43" s="109"/>
      <c r="EY43" s="109"/>
      <c r="EZ43" s="109"/>
      <c r="FA43" s="109"/>
      <c r="FB43" s="109"/>
      <c r="FC43" s="109"/>
      <c r="FD43" s="109"/>
      <c r="FE43" s="109"/>
      <c r="FF43" s="109"/>
      <c r="FG43" s="109"/>
      <c r="FH43" s="109"/>
      <c r="FI43" s="109"/>
      <c r="FJ43" s="109"/>
      <c r="FK43" s="109"/>
      <c r="FL43" s="109"/>
      <c r="FM43" s="109"/>
      <c r="FN43" s="109"/>
      <c r="FO43" s="109"/>
      <c r="FP43" s="109"/>
      <c r="FQ43" s="109"/>
      <c r="FR43" s="109"/>
      <c r="FS43" s="109"/>
      <c r="FT43" s="109"/>
      <c r="FU43" s="109"/>
      <c r="FV43" s="109"/>
      <c r="FW43" s="109"/>
      <c r="FX43" s="109"/>
      <c r="FY43" s="109"/>
      <c r="FZ43" s="109"/>
      <c r="GA43" s="109"/>
      <c r="GB43" s="109"/>
      <c r="GC43" s="109"/>
      <c r="GD43" s="109"/>
      <c r="GE43" s="109"/>
      <c r="GF43" s="109"/>
      <c r="GG43" s="109"/>
      <c r="GH43" s="109"/>
      <c r="GI43" s="109"/>
      <c r="GJ43" s="109"/>
      <c r="GK43" s="109"/>
      <c r="GL43" s="109"/>
      <c r="GM43" s="109"/>
      <c r="GN43" s="109"/>
      <c r="GO43" s="109"/>
      <c r="GP43" s="109"/>
      <c r="GQ43" s="109"/>
      <c r="GR43" s="109"/>
      <c r="GS43" s="109"/>
      <c r="GT43" s="109"/>
      <c r="GU43" s="109"/>
      <c r="GV43" s="109"/>
      <c r="GW43" s="109"/>
      <c r="GX43" s="109"/>
      <c r="GY43" s="109"/>
      <c r="GZ43" s="109"/>
      <c r="HA43" s="109"/>
      <c r="HB43" s="109"/>
      <c r="HC43" s="109"/>
      <c r="HD43" s="109"/>
      <c r="HE43" s="109"/>
      <c r="HF43" s="109"/>
      <c r="HG43" s="109"/>
      <c r="HH43" s="109"/>
      <c r="HI43" s="109"/>
      <c r="HJ43" s="109"/>
      <c r="HK43" s="109"/>
      <c r="HL43" s="109"/>
      <c r="HM43" s="109"/>
      <c r="HN43" s="109"/>
      <c r="HO43" s="109"/>
      <c r="HP43" s="109"/>
      <c r="HQ43" s="109"/>
      <c r="HR43" s="109"/>
      <c r="HS43" s="109"/>
      <c r="HT43" s="109"/>
      <c r="HU43" s="109"/>
      <c r="HV43" s="109"/>
      <c r="HW43" s="109"/>
      <c r="HX43" s="109"/>
      <c r="HY43" s="109"/>
      <c r="HZ43" s="109"/>
      <c r="IA43" s="109"/>
      <c r="IB43" s="109"/>
      <c r="IC43" s="109"/>
      <c r="ID43" s="109"/>
      <c r="IE43" s="109"/>
      <c r="IF43" s="109"/>
      <c r="IG43" s="109"/>
      <c r="IH43" s="109"/>
      <c r="II43" s="109"/>
      <c r="IJ43" s="109"/>
      <c r="IK43" s="109"/>
      <c r="IL43" s="109"/>
      <c r="IM43" s="109"/>
      <c r="IN43" s="109"/>
      <c r="IO43" s="109"/>
      <c r="IP43" s="109"/>
      <c r="IQ43" s="109"/>
      <c r="IR43" s="109"/>
      <c r="IS43" s="110"/>
    </row>
    <row r="44" spans="1:303" ht="45">
      <c r="A44" s="322" t="s">
        <v>197</v>
      </c>
      <c r="B44" s="95">
        <v>15</v>
      </c>
      <c r="C44" s="450" t="s">
        <v>198</v>
      </c>
      <c r="D44" s="36">
        <v>100</v>
      </c>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6"/>
      <c r="CR44" s="36"/>
      <c r="CS44" s="36"/>
      <c r="CT44" s="36"/>
      <c r="CU44" s="36"/>
      <c r="CV44" s="36"/>
      <c r="CW44" s="36"/>
      <c r="CX44" s="36"/>
      <c r="CY44" s="36"/>
      <c r="CZ44" s="36"/>
      <c r="DA44" s="36"/>
      <c r="DB44" s="36"/>
      <c r="DC44" s="36"/>
      <c r="DD44" s="36"/>
      <c r="DE44" s="36"/>
      <c r="DF44" s="36"/>
      <c r="DG44" s="36"/>
      <c r="DH44" s="36"/>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6"/>
      <c r="GC44" s="36"/>
      <c r="GD44" s="36"/>
      <c r="GE44" s="36"/>
      <c r="GF44" s="36"/>
      <c r="GG44" s="36"/>
      <c r="GH44" s="36"/>
      <c r="GI44" s="36"/>
      <c r="GJ44" s="36"/>
      <c r="GK44" s="36"/>
      <c r="GL44" s="36"/>
      <c r="GM44" s="36"/>
      <c r="GN44" s="36"/>
      <c r="GO44" s="36"/>
      <c r="GP44" s="36"/>
      <c r="GQ44" s="36"/>
      <c r="GR44" s="36"/>
      <c r="GS44" s="36"/>
      <c r="GT44" s="36"/>
      <c r="GU44" s="36"/>
      <c r="GV44" s="36"/>
      <c r="GW44" s="36"/>
      <c r="GX44" s="36"/>
      <c r="GY44" s="36"/>
      <c r="GZ44" s="36"/>
      <c r="HA44" s="36"/>
      <c r="HB44" s="36"/>
      <c r="HC44" s="36"/>
      <c r="HD44" s="36"/>
      <c r="HE44" s="36"/>
      <c r="HF44" s="36"/>
      <c r="HG44" s="36"/>
      <c r="HH44" s="36"/>
      <c r="HI44" s="36"/>
      <c r="HJ44" s="36"/>
      <c r="HK44" s="36"/>
      <c r="HL44" s="36"/>
      <c r="HM44" s="36"/>
      <c r="HN44" s="36"/>
      <c r="HO44" s="36"/>
      <c r="HP44" s="36"/>
      <c r="HQ44" s="36"/>
      <c r="HR44" s="36"/>
      <c r="HS44" s="36"/>
      <c r="HT44" s="36"/>
      <c r="HU44" s="36"/>
      <c r="HV44" s="36"/>
      <c r="HW44" s="36"/>
      <c r="HX44" s="36"/>
      <c r="HY44" s="36"/>
      <c r="HZ44" s="36"/>
      <c r="IA44" s="36"/>
      <c r="IB44" s="36"/>
      <c r="IC44" s="36"/>
      <c r="ID44" s="36"/>
      <c r="IE44" s="36"/>
      <c r="IF44" s="36"/>
      <c r="IG44" s="36"/>
      <c r="IH44" s="36"/>
      <c r="II44" s="36"/>
      <c r="IJ44" s="36"/>
      <c r="IK44" s="36"/>
      <c r="IL44" s="36"/>
      <c r="IM44" s="36"/>
      <c r="IN44" s="36"/>
      <c r="IO44" s="36"/>
      <c r="IP44" s="36"/>
      <c r="IQ44" s="36"/>
      <c r="IR44" s="36"/>
      <c r="IS44" s="35"/>
    </row>
    <row r="45" spans="1:303" ht="150">
      <c r="A45" s="322"/>
      <c r="B45" s="301" t="s">
        <v>199</v>
      </c>
      <c r="C45" s="181" t="s">
        <v>200</v>
      </c>
      <c r="D45" s="58"/>
      <c r="E45" s="58"/>
      <c r="F45" s="111"/>
      <c r="G45" s="111"/>
      <c r="H45" s="111"/>
      <c r="I45" s="111"/>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1"/>
      <c r="CH45" s="111"/>
      <c r="CI45" s="111"/>
      <c r="CJ45" s="111"/>
      <c r="CK45" s="111"/>
      <c r="CL45" s="111"/>
      <c r="CM45" s="111"/>
      <c r="CN45" s="111"/>
      <c r="CO45" s="111"/>
      <c r="CP45" s="111"/>
      <c r="CQ45" s="111"/>
      <c r="CR45" s="111"/>
      <c r="CS45" s="111"/>
      <c r="CT45" s="111"/>
      <c r="CU45" s="111"/>
      <c r="CV45" s="111"/>
      <c r="CW45" s="111"/>
      <c r="CX45" s="111"/>
      <c r="CY45" s="111"/>
      <c r="CZ45" s="111"/>
      <c r="DA45" s="111"/>
      <c r="DB45" s="111"/>
      <c r="DC45" s="111"/>
      <c r="DD45" s="111"/>
      <c r="DE45" s="111"/>
      <c r="DF45" s="111"/>
      <c r="DG45" s="111"/>
      <c r="DH45" s="111"/>
      <c r="DI45" s="111"/>
      <c r="DJ45" s="111"/>
      <c r="DK45" s="111"/>
      <c r="DL45" s="111"/>
      <c r="DM45" s="111"/>
      <c r="DN45" s="111"/>
      <c r="DO45" s="111"/>
      <c r="DP45" s="111"/>
      <c r="DQ45" s="111"/>
      <c r="DR45" s="111"/>
      <c r="DS45" s="111"/>
      <c r="DT45" s="111"/>
      <c r="DU45" s="111"/>
      <c r="DV45" s="111"/>
      <c r="DW45" s="111"/>
      <c r="DX45" s="111"/>
      <c r="DY45" s="111"/>
      <c r="DZ45" s="111"/>
      <c r="EA45" s="111"/>
      <c r="EB45" s="111"/>
      <c r="EC45" s="111"/>
      <c r="ED45" s="111"/>
      <c r="EE45" s="111"/>
      <c r="EF45" s="111"/>
      <c r="EG45" s="111"/>
      <c r="EH45" s="111"/>
      <c r="EI45" s="111"/>
      <c r="EJ45" s="111"/>
      <c r="EK45" s="111"/>
      <c r="EL45" s="111"/>
      <c r="EM45" s="111"/>
      <c r="EN45" s="111"/>
      <c r="EO45" s="111"/>
      <c r="EP45" s="111"/>
      <c r="EQ45" s="111"/>
      <c r="ER45" s="111"/>
      <c r="ES45" s="111"/>
      <c r="ET45" s="111"/>
      <c r="EU45" s="111"/>
      <c r="EV45" s="111"/>
      <c r="EW45" s="111"/>
      <c r="EX45" s="111"/>
      <c r="EY45" s="111"/>
      <c r="EZ45" s="111"/>
      <c r="FA45" s="111"/>
      <c r="FB45" s="111"/>
      <c r="FC45" s="111"/>
      <c r="FD45" s="111"/>
      <c r="FE45" s="111"/>
      <c r="FF45" s="111"/>
      <c r="FG45" s="111"/>
      <c r="FH45" s="111"/>
      <c r="FI45" s="111"/>
      <c r="FJ45" s="111"/>
      <c r="FK45" s="111"/>
      <c r="FL45" s="111"/>
      <c r="FM45" s="111"/>
      <c r="FN45" s="111"/>
      <c r="FO45" s="111"/>
      <c r="FP45" s="111"/>
      <c r="FQ45" s="111"/>
      <c r="FR45" s="111"/>
      <c r="FS45" s="111"/>
      <c r="FT45" s="111"/>
      <c r="FU45" s="111"/>
      <c r="FV45" s="111"/>
      <c r="FW45" s="111"/>
      <c r="FX45" s="111"/>
      <c r="FY45" s="111"/>
      <c r="FZ45" s="111"/>
      <c r="GA45" s="111"/>
      <c r="GB45" s="111"/>
      <c r="GC45" s="111"/>
      <c r="GD45" s="111"/>
      <c r="GE45" s="111"/>
      <c r="GF45" s="111"/>
      <c r="GG45" s="111"/>
      <c r="GH45" s="111"/>
      <c r="GI45" s="111"/>
      <c r="GJ45" s="111"/>
      <c r="GK45" s="111"/>
      <c r="GL45" s="111"/>
      <c r="GM45" s="111"/>
      <c r="GN45" s="111"/>
      <c r="GO45" s="111"/>
      <c r="GP45" s="111"/>
      <c r="GQ45" s="111"/>
      <c r="GR45" s="111"/>
      <c r="GS45" s="111"/>
      <c r="GT45" s="111"/>
      <c r="GU45" s="111"/>
      <c r="GV45" s="111"/>
      <c r="GW45" s="111"/>
      <c r="GX45" s="111"/>
      <c r="GY45" s="111"/>
      <c r="GZ45" s="111"/>
      <c r="HA45" s="111"/>
      <c r="HB45" s="111"/>
      <c r="HC45" s="111"/>
      <c r="HD45" s="111"/>
      <c r="HE45" s="111"/>
      <c r="HF45" s="111"/>
      <c r="HG45" s="111"/>
      <c r="HH45" s="111"/>
      <c r="HI45" s="111"/>
      <c r="HJ45" s="111"/>
      <c r="HK45" s="111"/>
      <c r="HL45" s="111"/>
      <c r="HM45" s="111"/>
      <c r="HN45" s="111"/>
      <c r="HO45" s="111"/>
      <c r="HP45" s="111"/>
      <c r="HQ45" s="111"/>
      <c r="HR45" s="111"/>
      <c r="HS45" s="111"/>
      <c r="HT45" s="111"/>
      <c r="HU45" s="111"/>
      <c r="HV45" s="111"/>
      <c r="HW45" s="111"/>
      <c r="HX45" s="111"/>
      <c r="HY45" s="111"/>
      <c r="HZ45" s="111"/>
      <c r="IA45" s="111"/>
      <c r="IB45" s="111"/>
      <c r="IC45" s="111"/>
      <c r="ID45" s="111"/>
      <c r="IE45" s="111"/>
      <c r="IF45" s="111"/>
      <c r="IG45" s="111"/>
      <c r="IH45" s="111"/>
      <c r="II45" s="111"/>
      <c r="IJ45" s="111"/>
      <c r="IK45" s="111"/>
      <c r="IL45" s="111"/>
      <c r="IM45" s="111"/>
      <c r="IN45" s="111"/>
      <c r="IO45" s="111"/>
      <c r="IP45" s="111"/>
      <c r="IQ45" s="111"/>
      <c r="IR45" s="111"/>
      <c r="IS45" s="112"/>
    </row>
    <row r="46" spans="1:303" ht="45">
      <c r="A46" s="322" t="s">
        <v>201</v>
      </c>
      <c r="B46" s="95">
        <v>16</v>
      </c>
      <c r="C46" s="450" t="s">
        <v>202</v>
      </c>
      <c r="D46" s="36">
        <v>100</v>
      </c>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c r="CQ46" s="36"/>
      <c r="CR46" s="36"/>
      <c r="CS46" s="36"/>
      <c r="CT46" s="36"/>
      <c r="CU46" s="36"/>
      <c r="CV46" s="36"/>
      <c r="CW46" s="36"/>
      <c r="CX46" s="36"/>
      <c r="CY46" s="36"/>
      <c r="CZ46" s="36"/>
      <c r="DA46" s="36"/>
      <c r="DB46" s="36"/>
      <c r="DC46" s="36"/>
      <c r="DD46" s="36"/>
      <c r="DE46" s="36"/>
      <c r="DF46" s="36"/>
      <c r="DG46" s="36"/>
      <c r="DH46" s="36"/>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c r="EK46" s="36"/>
      <c r="EL46" s="36"/>
      <c r="EM46" s="36"/>
      <c r="EN46" s="36"/>
      <c r="EO46" s="36"/>
      <c r="EP46" s="36"/>
      <c r="EQ46" s="36"/>
      <c r="ER46" s="36"/>
      <c r="ES46" s="36"/>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6"/>
      <c r="GC46" s="36"/>
      <c r="GD46" s="36"/>
      <c r="GE46" s="36"/>
      <c r="GF46" s="36"/>
      <c r="GG46" s="36"/>
      <c r="GH46" s="36"/>
      <c r="GI46" s="36"/>
      <c r="GJ46" s="36"/>
      <c r="GK46" s="36"/>
      <c r="GL46" s="36"/>
      <c r="GM46" s="36"/>
      <c r="GN46" s="36"/>
      <c r="GO46" s="36"/>
      <c r="GP46" s="36"/>
      <c r="GQ46" s="36"/>
      <c r="GR46" s="36"/>
      <c r="GS46" s="36"/>
      <c r="GT46" s="36"/>
      <c r="GU46" s="36"/>
      <c r="GV46" s="36"/>
      <c r="GW46" s="36"/>
      <c r="GX46" s="36"/>
      <c r="GY46" s="36"/>
      <c r="GZ46" s="36"/>
      <c r="HA46" s="36"/>
      <c r="HB46" s="36"/>
      <c r="HC46" s="36"/>
      <c r="HD46" s="36"/>
      <c r="HE46" s="36"/>
      <c r="HF46" s="36"/>
      <c r="HG46" s="36"/>
      <c r="HH46" s="36"/>
      <c r="HI46" s="36"/>
      <c r="HJ46" s="36"/>
      <c r="HK46" s="36"/>
      <c r="HL46" s="36"/>
      <c r="HM46" s="36"/>
      <c r="HN46" s="36"/>
      <c r="HO46" s="36"/>
      <c r="HP46" s="36"/>
      <c r="HQ46" s="36"/>
      <c r="HR46" s="36"/>
      <c r="HS46" s="36"/>
      <c r="HT46" s="36"/>
      <c r="HU46" s="36"/>
      <c r="HV46" s="36"/>
      <c r="HW46" s="36"/>
      <c r="HX46" s="36"/>
      <c r="HY46" s="36"/>
      <c r="HZ46" s="36"/>
      <c r="IA46" s="36"/>
      <c r="IB46" s="36"/>
      <c r="IC46" s="36"/>
      <c r="ID46" s="36"/>
      <c r="IE46" s="36"/>
      <c r="IF46" s="36"/>
      <c r="IG46" s="36"/>
      <c r="IH46" s="36"/>
      <c r="II46" s="36"/>
      <c r="IJ46" s="36"/>
      <c r="IK46" s="36"/>
      <c r="IL46" s="36"/>
      <c r="IM46" s="36"/>
      <c r="IN46" s="36"/>
      <c r="IO46" s="36"/>
      <c r="IP46" s="36"/>
      <c r="IQ46" s="36"/>
      <c r="IR46" s="36"/>
      <c r="IS46" s="35"/>
    </row>
    <row r="47" spans="1:303" ht="30">
      <c r="A47" s="322" t="s">
        <v>203</v>
      </c>
      <c r="B47" s="82">
        <v>17</v>
      </c>
      <c r="C47" s="170" t="s">
        <v>204</v>
      </c>
      <c r="D47" s="41" t="s">
        <v>82</v>
      </c>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41"/>
      <c r="BV47" s="41"/>
      <c r="BW47" s="41"/>
      <c r="BX47" s="41"/>
      <c r="BY47" s="41"/>
      <c r="BZ47" s="41"/>
      <c r="CA47" s="41"/>
      <c r="CB47" s="41"/>
      <c r="CC47" s="41"/>
      <c r="CD47" s="41"/>
      <c r="CE47" s="41"/>
      <c r="CF47" s="41"/>
      <c r="CG47" s="41"/>
      <c r="CH47" s="41"/>
      <c r="CI47" s="41"/>
      <c r="CJ47" s="41"/>
      <c r="CK47" s="41"/>
      <c r="CL47" s="41"/>
      <c r="CM47" s="41"/>
      <c r="CN47" s="41"/>
      <c r="CO47" s="41"/>
      <c r="CP47" s="41"/>
      <c r="CQ47" s="41"/>
      <c r="CR47" s="41"/>
      <c r="CS47" s="41"/>
      <c r="CT47" s="41"/>
      <c r="CU47" s="41"/>
      <c r="CV47" s="41"/>
      <c r="CW47" s="41"/>
      <c r="CX47" s="41"/>
      <c r="CY47" s="41"/>
      <c r="CZ47" s="41"/>
      <c r="DA47" s="41"/>
      <c r="DB47" s="41"/>
      <c r="DC47" s="41"/>
      <c r="DD47" s="41"/>
      <c r="DE47" s="41"/>
      <c r="DF47" s="41"/>
      <c r="DG47" s="41"/>
      <c r="DH47" s="41"/>
      <c r="DI47" s="41"/>
      <c r="DJ47" s="41"/>
      <c r="DK47" s="41"/>
      <c r="DL47" s="41"/>
      <c r="DM47" s="41"/>
      <c r="DN47" s="41"/>
      <c r="DO47" s="41"/>
      <c r="DP47" s="41"/>
      <c r="DQ47" s="41"/>
      <c r="DR47" s="41"/>
      <c r="DS47" s="41"/>
      <c r="DT47" s="41"/>
      <c r="DU47" s="41"/>
      <c r="DV47" s="41"/>
      <c r="DW47" s="41"/>
      <c r="DX47" s="41"/>
      <c r="DY47" s="41"/>
      <c r="DZ47" s="41"/>
      <c r="EA47" s="41"/>
      <c r="EB47" s="41"/>
      <c r="EC47" s="41"/>
      <c r="ED47" s="41"/>
      <c r="EE47" s="41"/>
      <c r="EF47" s="41"/>
      <c r="EG47" s="41"/>
      <c r="EH47" s="41"/>
      <c r="EI47" s="41"/>
      <c r="EJ47" s="41"/>
      <c r="EK47" s="41"/>
      <c r="EL47" s="41"/>
      <c r="EM47" s="41"/>
      <c r="EN47" s="41"/>
      <c r="EO47" s="41"/>
      <c r="EP47" s="41"/>
      <c r="EQ47" s="41"/>
      <c r="ER47" s="41"/>
      <c r="ES47" s="41"/>
      <c r="ET47" s="41"/>
      <c r="EU47" s="41"/>
      <c r="EV47" s="41"/>
      <c r="EW47" s="41"/>
      <c r="EX47" s="41"/>
      <c r="EY47" s="41"/>
      <c r="EZ47" s="41"/>
      <c r="FA47" s="41"/>
      <c r="FB47" s="41"/>
      <c r="FC47" s="41"/>
      <c r="FD47" s="41"/>
      <c r="FE47" s="41"/>
      <c r="FF47" s="41"/>
      <c r="FG47" s="41"/>
      <c r="FH47" s="41"/>
      <c r="FI47" s="41"/>
      <c r="FJ47" s="41"/>
      <c r="FK47" s="41"/>
      <c r="FL47" s="41"/>
      <c r="FM47" s="41"/>
      <c r="FN47" s="41"/>
      <c r="FO47" s="41"/>
      <c r="FP47" s="41"/>
      <c r="FQ47" s="41"/>
      <c r="FR47" s="41"/>
      <c r="FS47" s="41"/>
      <c r="FT47" s="41"/>
      <c r="FU47" s="41"/>
      <c r="FV47" s="41"/>
      <c r="FW47" s="41"/>
      <c r="FX47" s="41"/>
      <c r="FY47" s="41"/>
      <c r="FZ47" s="41"/>
      <c r="GA47" s="41"/>
      <c r="GB47" s="41"/>
      <c r="GC47" s="41"/>
      <c r="GD47" s="41"/>
      <c r="GE47" s="41"/>
      <c r="GF47" s="41"/>
      <c r="GG47" s="41"/>
      <c r="GH47" s="41"/>
      <c r="GI47" s="41"/>
      <c r="GJ47" s="41"/>
      <c r="GK47" s="41"/>
      <c r="GL47" s="41"/>
      <c r="GM47" s="41"/>
      <c r="GN47" s="41"/>
      <c r="GO47" s="41"/>
      <c r="GP47" s="41"/>
      <c r="GQ47" s="41"/>
      <c r="GR47" s="41"/>
      <c r="GS47" s="41"/>
      <c r="GT47" s="41"/>
      <c r="GU47" s="41"/>
      <c r="GV47" s="41"/>
      <c r="GW47" s="41"/>
      <c r="GX47" s="41"/>
      <c r="GY47" s="41"/>
      <c r="GZ47" s="41"/>
      <c r="HA47" s="41"/>
      <c r="HB47" s="41"/>
      <c r="HC47" s="41"/>
      <c r="HD47" s="41"/>
      <c r="HE47" s="41"/>
      <c r="HF47" s="41"/>
      <c r="HG47" s="41"/>
      <c r="HH47" s="41"/>
      <c r="HI47" s="41"/>
      <c r="HJ47" s="41"/>
      <c r="HK47" s="41"/>
      <c r="HL47" s="41"/>
      <c r="HM47" s="41"/>
      <c r="HN47" s="41"/>
      <c r="HO47" s="41"/>
      <c r="HP47" s="41"/>
      <c r="HQ47" s="41"/>
      <c r="HR47" s="41"/>
      <c r="HS47" s="41"/>
      <c r="HT47" s="41"/>
      <c r="HU47" s="41"/>
      <c r="HV47" s="41"/>
      <c r="HW47" s="41"/>
      <c r="HX47" s="41"/>
      <c r="HY47" s="41"/>
      <c r="HZ47" s="41"/>
      <c r="IA47" s="41"/>
      <c r="IB47" s="41"/>
      <c r="IC47" s="41"/>
      <c r="ID47" s="41"/>
      <c r="IE47" s="41"/>
      <c r="IF47" s="41"/>
      <c r="IG47" s="41"/>
      <c r="IH47" s="41"/>
      <c r="II47" s="41"/>
      <c r="IJ47" s="41"/>
      <c r="IK47" s="41"/>
      <c r="IL47" s="41"/>
      <c r="IM47" s="41"/>
      <c r="IN47" s="41"/>
      <c r="IO47" s="41"/>
      <c r="IP47" s="41"/>
      <c r="IQ47" s="41"/>
      <c r="IR47" s="41"/>
      <c r="IS47" s="26"/>
    </row>
    <row r="48" spans="1:303" ht="31.2" customHeight="1" thickBot="1">
      <c r="A48" s="322"/>
      <c r="B48" s="516"/>
      <c r="C48" s="183"/>
      <c r="D48" s="113" t="str">
        <f>IF(D47="Branch", "Go to Section I", IF(D47="Fellow Enterprise", "Go to Section H", ""))</f>
        <v/>
      </c>
      <c r="E48" s="113" t="str">
        <f t="shared" ref="E48:N48" si="0">IF(E47="Branch", "Go to Section I", IF(E47="Fellow Enterprise", "Go to Section H", ""))</f>
        <v/>
      </c>
      <c r="F48" s="113" t="str">
        <f t="shared" si="0"/>
        <v/>
      </c>
      <c r="G48" s="113" t="str">
        <f t="shared" si="0"/>
        <v/>
      </c>
      <c r="H48" s="113" t="str">
        <f t="shared" si="0"/>
        <v/>
      </c>
      <c r="I48" s="113" t="str">
        <f t="shared" si="0"/>
        <v/>
      </c>
      <c r="J48" s="113" t="str">
        <f t="shared" si="0"/>
        <v/>
      </c>
      <c r="K48" s="113" t="str">
        <f t="shared" si="0"/>
        <v/>
      </c>
      <c r="L48" s="113" t="str">
        <f t="shared" si="0"/>
        <v/>
      </c>
      <c r="M48" s="113" t="str">
        <f t="shared" si="0"/>
        <v/>
      </c>
      <c r="N48" s="113" t="str">
        <f t="shared" si="0"/>
        <v/>
      </c>
      <c r="O48" s="113" t="str">
        <f t="shared" ref="O48" si="1">IF(O47="Branch", "Go to Section I", IF(O47="Fellow Enterprise", "Go to Section H", ""))</f>
        <v/>
      </c>
      <c r="P48" s="113" t="str">
        <f t="shared" ref="P48" si="2">IF(P47="Branch", "Go to Section I", IF(P47="Fellow Enterprise", "Go to Section H", ""))</f>
        <v/>
      </c>
      <c r="Q48" s="113" t="str">
        <f t="shared" ref="Q48" si="3">IF(Q47="Branch", "Go to Section I", IF(Q47="Fellow Enterprise", "Go to Section H", ""))</f>
        <v/>
      </c>
      <c r="R48" s="113" t="str">
        <f t="shared" ref="R48" si="4">IF(R47="Branch", "Go to Section I", IF(R47="Fellow Enterprise", "Go to Section H", ""))</f>
        <v/>
      </c>
      <c r="S48" s="113" t="str">
        <f t="shared" ref="S48" si="5">IF(S47="Branch", "Go to Section I", IF(S47="Fellow Enterprise", "Go to Section H", ""))</f>
        <v/>
      </c>
      <c r="T48" s="113" t="str">
        <f t="shared" ref="T48" si="6">IF(T47="Branch", "Go to Section I", IF(T47="Fellow Enterprise", "Go to Section H", ""))</f>
        <v/>
      </c>
      <c r="U48" s="113" t="str">
        <f t="shared" ref="U48" si="7">IF(U47="Branch", "Go to Section I", IF(U47="Fellow Enterprise", "Go to Section H", ""))</f>
        <v/>
      </c>
      <c r="V48" s="113" t="str">
        <f t="shared" ref="V48" si="8">IF(V47="Branch", "Go to Section I", IF(V47="Fellow Enterprise", "Go to Section H", ""))</f>
        <v/>
      </c>
      <c r="W48" s="113" t="str">
        <f t="shared" ref="W48" si="9">IF(W47="Branch", "Go to Section I", IF(W47="Fellow Enterprise", "Go to Section H", ""))</f>
        <v/>
      </c>
      <c r="X48" s="113" t="str">
        <f t="shared" ref="X48" si="10">IF(X47="Branch", "Go to Section I", IF(X47="Fellow Enterprise", "Go to Section H", ""))</f>
        <v/>
      </c>
      <c r="Y48" s="113" t="str">
        <f t="shared" ref="Y48" si="11">IF(Y47="Branch", "Go to Section I", IF(Y47="Fellow Enterprise", "Go to Section H", ""))</f>
        <v/>
      </c>
      <c r="Z48" s="113" t="str">
        <f t="shared" ref="Z48" si="12">IF(Z47="Branch", "Go to Section I", IF(Z47="Fellow Enterprise", "Go to Section H", ""))</f>
        <v/>
      </c>
      <c r="AA48" s="113" t="str">
        <f t="shared" ref="AA48" si="13">IF(AA47="Branch", "Go to Section I", IF(AA47="Fellow Enterprise", "Go to Section H", ""))</f>
        <v/>
      </c>
      <c r="AB48" s="113" t="str">
        <f t="shared" ref="AB48" si="14">IF(AB47="Branch", "Go to Section I", IF(AB47="Fellow Enterprise", "Go to Section H", ""))</f>
        <v/>
      </c>
      <c r="AC48" s="113" t="str">
        <f t="shared" ref="AC48" si="15">IF(AC47="Branch", "Go to Section I", IF(AC47="Fellow Enterprise", "Go to Section H", ""))</f>
        <v/>
      </c>
      <c r="AD48" s="113" t="str">
        <f t="shared" ref="AD48" si="16">IF(AD47="Branch", "Go to Section I", IF(AD47="Fellow Enterprise", "Go to Section H", ""))</f>
        <v/>
      </c>
      <c r="AE48" s="113" t="str">
        <f t="shared" ref="AE48" si="17">IF(AE47="Branch", "Go to Section I", IF(AE47="Fellow Enterprise", "Go to Section H", ""))</f>
        <v/>
      </c>
      <c r="AF48" s="113" t="str">
        <f t="shared" ref="AF48" si="18">IF(AF47="Branch", "Go to Section I", IF(AF47="Fellow Enterprise", "Go to Section H", ""))</f>
        <v/>
      </c>
      <c r="AG48" s="113" t="str">
        <f t="shared" ref="AG48" si="19">IF(AG47="Branch", "Go to Section I", IF(AG47="Fellow Enterprise", "Go to Section H", ""))</f>
        <v/>
      </c>
      <c r="AH48" s="113" t="str">
        <f t="shared" ref="AH48" si="20">IF(AH47="Branch", "Go to Section I", IF(AH47="Fellow Enterprise", "Go to Section H", ""))</f>
        <v/>
      </c>
      <c r="AI48" s="113" t="str">
        <f t="shared" ref="AI48" si="21">IF(AI47="Branch", "Go to Section I", IF(AI47="Fellow Enterprise", "Go to Section H", ""))</f>
        <v/>
      </c>
      <c r="AJ48" s="113" t="str">
        <f t="shared" ref="AJ48" si="22">IF(AJ47="Branch", "Go to Section I", IF(AJ47="Fellow Enterprise", "Go to Section H", ""))</f>
        <v/>
      </c>
      <c r="AK48" s="113" t="str">
        <f t="shared" ref="AK48" si="23">IF(AK47="Branch", "Go to Section I", IF(AK47="Fellow Enterprise", "Go to Section H", ""))</f>
        <v/>
      </c>
      <c r="AL48" s="113" t="str">
        <f t="shared" ref="AL48" si="24">IF(AL47="Branch", "Go to Section I", IF(AL47="Fellow Enterprise", "Go to Section H", ""))</f>
        <v/>
      </c>
      <c r="AM48" s="113" t="str">
        <f t="shared" ref="AM48" si="25">IF(AM47="Branch", "Go to Section I", IF(AM47="Fellow Enterprise", "Go to Section H", ""))</f>
        <v/>
      </c>
      <c r="AN48" s="113" t="str">
        <f t="shared" ref="AN48" si="26">IF(AN47="Branch", "Go to Section I", IF(AN47="Fellow Enterprise", "Go to Section H", ""))</f>
        <v/>
      </c>
      <c r="AO48" s="113" t="str">
        <f t="shared" ref="AO48" si="27">IF(AO47="Branch", "Go to Section I", IF(AO47="Fellow Enterprise", "Go to Section H", ""))</f>
        <v/>
      </c>
      <c r="AP48" s="113" t="str">
        <f t="shared" ref="AP48" si="28">IF(AP47="Branch", "Go to Section I", IF(AP47="Fellow Enterprise", "Go to Section H", ""))</f>
        <v/>
      </c>
      <c r="AQ48" s="113" t="str">
        <f t="shared" ref="AQ48" si="29">IF(AQ47="Branch", "Go to Section I", IF(AQ47="Fellow Enterprise", "Go to Section H", ""))</f>
        <v/>
      </c>
      <c r="AR48" s="113" t="str">
        <f t="shared" ref="AR48" si="30">IF(AR47="Branch", "Go to Section I", IF(AR47="Fellow Enterprise", "Go to Section H", ""))</f>
        <v/>
      </c>
      <c r="AS48" s="113" t="str">
        <f t="shared" ref="AS48" si="31">IF(AS47="Branch", "Go to Section I", IF(AS47="Fellow Enterprise", "Go to Section H", ""))</f>
        <v/>
      </c>
      <c r="AT48" s="113" t="str">
        <f t="shared" ref="AT48" si="32">IF(AT47="Branch", "Go to Section I", IF(AT47="Fellow Enterprise", "Go to Section H", ""))</f>
        <v/>
      </c>
      <c r="AU48" s="113" t="str">
        <f t="shared" ref="AU48" si="33">IF(AU47="Branch", "Go to Section I", IF(AU47="Fellow Enterprise", "Go to Section H", ""))</f>
        <v/>
      </c>
      <c r="AV48" s="113" t="str">
        <f t="shared" ref="AV48" si="34">IF(AV47="Branch", "Go to Section I", IF(AV47="Fellow Enterprise", "Go to Section H", ""))</f>
        <v/>
      </c>
      <c r="AW48" s="113" t="str">
        <f t="shared" ref="AW48" si="35">IF(AW47="Branch", "Go to Section I", IF(AW47="Fellow Enterprise", "Go to Section H", ""))</f>
        <v/>
      </c>
      <c r="AX48" s="113" t="str">
        <f t="shared" ref="AX48" si="36">IF(AX47="Branch", "Go to Section I", IF(AX47="Fellow Enterprise", "Go to Section H", ""))</f>
        <v/>
      </c>
      <c r="AY48" s="113" t="str">
        <f t="shared" ref="AY48" si="37">IF(AY47="Branch", "Go to Section I", IF(AY47="Fellow Enterprise", "Go to Section H", ""))</f>
        <v/>
      </c>
      <c r="AZ48" s="113" t="str">
        <f t="shared" ref="AZ48" si="38">IF(AZ47="Branch", "Go to Section I", IF(AZ47="Fellow Enterprise", "Go to Section H", ""))</f>
        <v/>
      </c>
      <c r="BA48" s="113" t="str">
        <f t="shared" ref="BA48" si="39">IF(BA47="Branch", "Go to Section I", IF(BA47="Fellow Enterprise", "Go to Section H", ""))</f>
        <v/>
      </c>
      <c r="BB48" s="113" t="str">
        <f t="shared" ref="BB48" si="40">IF(BB47="Branch", "Go to Section I", IF(BB47="Fellow Enterprise", "Go to Section H", ""))</f>
        <v/>
      </c>
      <c r="BC48" s="113" t="str">
        <f t="shared" ref="BC48" si="41">IF(BC47="Branch", "Go to Section I", IF(BC47="Fellow Enterprise", "Go to Section H", ""))</f>
        <v/>
      </c>
      <c r="BD48" s="113" t="str">
        <f t="shared" ref="BD48" si="42">IF(BD47="Branch", "Go to Section I", IF(BD47="Fellow Enterprise", "Go to Section H", ""))</f>
        <v/>
      </c>
      <c r="BE48" s="113" t="str">
        <f t="shared" ref="BE48" si="43">IF(BE47="Branch", "Go to Section I", IF(BE47="Fellow Enterprise", "Go to Section H", ""))</f>
        <v/>
      </c>
      <c r="BF48" s="113" t="str">
        <f t="shared" ref="BF48" si="44">IF(BF47="Branch", "Go to Section I", IF(BF47="Fellow Enterprise", "Go to Section H", ""))</f>
        <v/>
      </c>
      <c r="BG48" s="113" t="str">
        <f t="shared" ref="BG48" si="45">IF(BG47="Branch", "Go to Section I", IF(BG47="Fellow Enterprise", "Go to Section H", ""))</f>
        <v/>
      </c>
      <c r="BH48" s="113" t="str">
        <f t="shared" ref="BH48" si="46">IF(BH47="Branch", "Go to Section I", IF(BH47="Fellow Enterprise", "Go to Section H", ""))</f>
        <v/>
      </c>
      <c r="BI48" s="113" t="str">
        <f t="shared" ref="BI48" si="47">IF(BI47="Branch", "Go to Section I", IF(BI47="Fellow Enterprise", "Go to Section H", ""))</f>
        <v/>
      </c>
      <c r="BJ48" s="113" t="str">
        <f t="shared" ref="BJ48" si="48">IF(BJ47="Branch", "Go to Section I", IF(BJ47="Fellow Enterprise", "Go to Section H", ""))</f>
        <v/>
      </c>
      <c r="BK48" s="113" t="str">
        <f t="shared" ref="BK48" si="49">IF(BK47="Branch", "Go to Section I", IF(BK47="Fellow Enterprise", "Go to Section H", ""))</f>
        <v/>
      </c>
      <c r="BL48" s="113" t="str">
        <f t="shared" ref="BL48" si="50">IF(BL47="Branch", "Go to Section I", IF(BL47="Fellow Enterprise", "Go to Section H", ""))</f>
        <v/>
      </c>
      <c r="BM48" s="113" t="str">
        <f t="shared" ref="BM48" si="51">IF(BM47="Branch", "Go to Section I", IF(BM47="Fellow Enterprise", "Go to Section H", ""))</f>
        <v/>
      </c>
      <c r="BN48" s="113" t="str">
        <f t="shared" ref="BN48" si="52">IF(BN47="Branch", "Go to Section I", IF(BN47="Fellow Enterprise", "Go to Section H", ""))</f>
        <v/>
      </c>
      <c r="BO48" s="113" t="str">
        <f t="shared" ref="BO48" si="53">IF(BO47="Branch", "Go to Section I", IF(BO47="Fellow Enterprise", "Go to Section H", ""))</f>
        <v/>
      </c>
      <c r="BP48" s="113" t="str">
        <f t="shared" ref="BP48" si="54">IF(BP47="Branch", "Go to Section I", IF(BP47="Fellow Enterprise", "Go to Section H", ""))</f>
        <v/>
      </c>
      <c r="BQ48" s="113" t="str">
        <f t="shared" ref="BQ48" si="55">IF(BQ47="Branch", "Go to Section I", IF(BQ47="Fellow Enterprise", "Go to Section H", ""))</f>
        <v/>
      </c>
      <c r="BR48" s="113" t="str">
        <f t="shared" ref="BR48" si="56">IF(BR47="Branch", "Go to Section I", IF(BR47="Fellow Enterprise", "Go to Section H", ""))</f>
        <v/>
      </c>
      <c r="BS48" s="113" t="str">
        <f t="shared" ref="BS48" si="57">IF(BS47="Branch", "Go to Section I", IF(BS47="Fellow Enterprise", "Go to Section H", ""))</f>
        <v/>
      </c>
      <c r="BT48" s="113" t="str">
        <f t="shared" ref="BT48" si="58">IF(BT47="Branch", "Go to Section I", IF(BT47="Fellow Enterprise", "Go to Section H", ""))</f>
        <v/>
      </c>
      <c r="BU48" s="113" t="str">
        <f t="shared" ref="BU48" si="59">IF(BU47="Branch", "Go to Section I", IF(BU47="Fellow Enterprise", "Go to Section H", ""))</f>
        <v/>
      </c>
      <c r="BV48" s="113" t="str">
        <f t="shared" ref="BV48" si="60">IF(BV47="Branch", "Go to Section I", IF(BV47="Fellow Enterprise", "Go to Section H", ""))</f>
        <v/>
      </c>
      <c r="BW48" s="113" t="str">
        <f t="shared" ref="BW48" si="61">IF(BW47="Branch", "Go to Section I", IF(BW47="Fellow Enterprise", "Go to Section H", ""))</f>
        <v/>
      </c>
      <c r="BX48" s="113" t="str">
        <f t="shared" ref="BX48" si="62">IF(BX47="Branch", "Go to Section I", IF(BX47="Fellow Enterprise", "Go to Section H", ""))</f>
        <v/>
      </c>
      <c r="BY48" s="113" t="str">
        <f t="shared" ref="BY48" si="63">IF(BY47="Branch", "Go to Section I", IF(BY47="Fellow Enterprise", "Go to Section H", ""))</f>
        <v/>
      </c>
      <c r="BZ48" s="113" t="str">
        <f t="shared" ref="BZ48" si="64">IF(BZ47="Branch", "Go to Section I", IF(BZ47="Fellow Enterprise", "Go to Section H", ""))</f>
        <v/>
      </c>
      <c r="CA48" s="113" t="str">
        <f t="shared" ref="CA48" si="65">IF(CA47="Branch", "Go to Section I", IF(CA47="Fellow Enterprise", "Go to Section H", ""))</f>
        <v/>
      </c>
      <c r="CB48" s="113" t="str">
        <f t="shared" ref="CB48" si="66">IF(CB47="Branch", "Go to Section I", IF(CB47="Fellow Enterprise", "Go to Section H", ""))</f>
        <v/>
      </c>
      <c r="CC48" s="113" t="str">
        <f t="shared" ref="CC48" si="67">IF(CC47="Branch", "Go to Section I", IF(CC47="Fellow Enterprise", "Go to Section H", ""))</f>
        <v/>
      </c>
      <c r="CD48" s="113" t="str">
        <f t="shared" ref="CD48" si="68">IF(CD47="Branch", "Go to Section I", IF(CD47="Fellow Enterprise", "Go to Section H", ""))</f>
        <v/>
      </c>
      <c r="CE48" s="113" t="str">
        <f t="shared" ref="CE48" si="69">IF(CE47="Branch", "Go to Section I", IF(CE47="Fellow Enterprise", "Go to Section H", ""))</f>
        <v/>
      </c>
      <c r="CF48" s="113" t="str">
        <f t="shared" ref="CF48" si="70">IF(CF47="Branch", "Go to Section I", IF(CF47="Fellow Enterprise", "Go to Section H", ""))</f>
        <v/>
      </c>
      <c r="CG48" s="113" t="str">
        <f t="shared" ref="CG48" si="71">IF(CG47="Branch", "Go to Section I", IF(CG47="Fellow Enterprise", "Go to Section H", ""))</f>
        <v/>
      </c>
      <c r="CH48" s="113" t="str">
        <f t="shared" ref="CH48" si="72">IF(CH47="Branch", "Go to Section I", IF(CH47="Fellow Enterprise", "Go to Section H", ""))</f>
        <v/>
      </c>
      <c r="CI48" s="113" t="str">
        <f t="shared" ref="CI48" si="73">IF(CI47="Branch", "Go to Section I", IF(CI47="Fellow Enterprise", "Go to Section H", ""))</f>
        <v/>
      </c>
      <c r="CJ48" s="113" t="str">
        <f t="shared" ref="CJ48" si="74">IF(CJ47="Branch", "Go to Section I", IF(CJ47="Fellow Enterprise", "Go to Section H", ""))</f>
        <v/>
      </c>
      <c r="CK48" s="113" t="str">
        <f t="shared" ref="CK48" si="75">IF(CK47="Branch", "Go to Section I", IF(CK47="Fellow Enterprise", "Go to Section H", ""))</f>
        <v/>
      </c>
      <c r="CL48" s="113" t="str">
        <f t="shared" ref="CL48" si="76">IF(CL47="Branch", "Go to Section I", IF(CL47="Fellow Enterprise", "Go to Section H", ""))</f>
        <v/>
      </c>
      <c r="CM48" s="113" t="str">
        <f t="shared" ref="CM48" si="77">IF(CM47="Branch", "Go to Section I", IF(CM47="Fellow Enterprise", "Go to Section H", ""))</f>
        <v/>
      </c>
      <c r="CN48" s="113" t="str">
        <f t="shared" ref="CN48" si="78">IF(CN47="Branch", "Go to Section I", IF(CN47="Fellow Enterprise", "Go to Section H", ""))</f>
        <v/>
      </c>
      <c r="CO48" s="113" t="str">
        <f t="shared" ref="CO48" si="79">IF(CO47="Branch", "Go to Section I", IF(CO47="Fellow Enterprise", "Go to Section H", ""))</f>
        <v/>
      </c>
      <c r="CP48" s="113" t="str">
        <f t="shared" ref="CP48" si="80">IF(CP47="Branch", "Go to Section I", IF(CP47="Fellow Enterprise", "Go to Section H", ""))</f>
        <v/>
      </c>
      <c r="CQ48" s="113" t="str">
        <f t="shared" ref="CQ48" si="81">IF(CQ47="Branch", "Go to Section I", IF(CQ47="Fellow Enterprise", "Go to Section H", ""))</f>
        <v/>
      </c>
      <c r="CR48" s="113" t="str">
        <f t="shared" ref="CR48" si="82">IF(CR47="Branch", "Go to Section I", IF(CR47="Fellow Enterprise", "Go to Section H", ""))</f>
        <v/>
      </c>
      <c r="CS48" s="113" t="str">
        <f t="shared" ref="CS48" si="83">IF(CS47="Branch", "Go to Section I", IF(CS47="Fellow Enterprise", "Go to Section H", ""))</f>
        <v/>
      </c>
      <c r="CT48" s="113" t="str">
        <f t="shared" ref="CT48" si="84">IF(CT47="Branch", "Go to Section I", IF(CT47="Fellow Enterprise", "Go to Section H", ""))</f>
        <v/>
      </c>
      <c r="CU48" s="113" t="str">
        <f t="shared" ref="CU48" si="85">IF(CU47="Branch", "Go to Section I", IF(CU47="Fellow Enterprise", "Go to Section H", ""))</f>
        <v/>
      </c>
      <c r="CV48" s="113" t="str">
        <f t="shared" ref="CV48" si="86">IF(CV47="Branch", "Go to Section I", IF(CV47="Fellow Enterprise", "Go to Section H", ""))</f>
        <v/>
      </c>
      <c r="CW48" s="113" t="str">
        <f t="shared" ref="CW48" si="87">IF(CW47="Branch", "Go to Section I", IF(CW47="Fellow Enterprise", "Go to Section H", ""))</f>
        <v/>
      </c>
      <c r="CX48" s="113" t="str">
        <f t="shared" ref="CX48" si="88">IF(CX47="Branch", "Go to Section I", IF(CX47="Fellow Enterprise", "Go to Section H", ""))</f>
        <v/>
      </c>
      <c r="CY48" s="113" t="str">
        <f t="shared" ref="CY48" si="89">IF(CY47="Branch", "Go to Section I", IF(CY47="Fellow Enterprise", "Go to Section H", ""))</f>
        <v/>
      </c>
      <c r="CZ48" s="113" t="str">
        <f t="shared" ref="CZ48" si="90">IF(CZ47="Branch", "Go to Section I", IF(CZ47="Fellow Enterprise", "Go to Section H", ""))</f>
        <v/>
      </c>
      <c r="DA48" s="113" t="str">
        <f t="shared" ref="DA48" si="91">IF(DA47="Branch", "Go to Section I", IF(DA47="Fellow Enterprise", "Go to Section H", ""))</f>
        <v/>
      </c>
      <c r="DB48" s="113" t="str">
        <f t="shared" ref="DB48" si="92">IF(DB47="Branch", "Go to Section I", IF(DB47="Fellow Enterprise", "Go to Section H", ""))</f>
        <v/>
      </c>
      <c r="DC48" s="113" t="str">
        <f t="shared" ref="DC48" si="93">IF(DC47="Branch", "Go to Section I", IF(DC47="Fellow Enterprise", "Go to Section H", ""))</f>
        <v/>
      </c>
      <c r="DD48" s="113" t="str">
        <f t="shared" ref="DD48" si="94">IF(DD47="Branch", "Go to Section I", IF(DD47="Fellow Enterprise", "Go to Section H", ""))</f>
        <v/>
      </c>
      <c r="DE48" s="113" t="str">
        <f t="shared" ref="DE48" si="95">IF(DE47="Branch", "Go to Section I", IF(DE47="Fellow Enterprise", "Go to Section H", ""))</f>
        <v/>
      </c>
      <c r="DF48" s="113" t="str">
        <f t="shared" ref="DF48" si="96">IF(DF47="Branch", "Go to Section I", IF(DF47="Fellow Enterprise", "Go to Section H", ""))</f>
        <v/>
      </c>
      <c r="DG48" s="113" t="str">
        <f t="shared" ref="DG48" si="97">IF(DG47="Branch", "Go to Section I", IF(DG47="Fellow Enterprise", "Go to Section H", ""))</f>
        <v/>
      </c>
      <c r="DH48" s="113" t="str">
        <f t="shared" ref="DH48" si="98">IF(DH47="Branch", "Go to Section I", IF(DH47="Fellow Enterprise", "Go to Section H", ""))</f>
        <v/>
      </c>
      <c r="DI48" s="113" t="str">
        <f t="shared" ref="DI48" si="99">IF(DI47="Branch", "Go to Section I", IF(DI47="Fellow Enterprise", "Go to Section H", ""))</f>
        <v/>
      </c>
      <c r="DJ48" s="113" t="str">
        <f t="shared" ref="DJ48" si="100">IF(DJ47="Branch", "Go to Section I", IF(DJ47="Fellow Enterprise", "Go to Section H", ""))</f>
        <v/>
      </c>
      <c r="DK48" s="113" t="str">
        <f t="shared" ref="DK48" si="101">IF(DK47="Branch", "Go to Section I", IF(DK47="Fellow Enterprise", "Go to Section H", ""))</f>
        <v/>
      </c>
      <c r="DL48" s="113" t="str">
        <f t="shared" ref="DL48" si="102">IF(DL47="Branch", "Go to Section I", IF(DL47="Fellow Enterprise", "Go to Section H", ""))</f>
        <v/>
      </c>
      <c r="DM48" s="113" t="str">
        <f t="shared" ref="DM48" si="103">IF(DM47="Branch", "Go to Section I", IF(DM47="Fellow Enterprise", "Go to Section H", ""))</f>
        <v/>
      </c>
      <c r="DN48" s="113" t="str">
        <f t="shared" ref="DN48" si="104">IF(DN47="Branch", "Go to Section I", IF(DN47="Fellow Enterprise", "Go to Section H", ""))</f>
        <v/>
      </c>
      <c r="DO48" s="113" t="str">
        <f t="shared" ref="DO48" si="105">IF(DO47="Branch", "Go to Section I", IF(DO47="Fellow Enterprise", "Go to Section H", ""))</f>
        <v/>
      </c>
      <c r="DP48" s="113" t="str">
        <f t="shared" ref="DP48" si="106">IF(DP47="Branch", "Go to Section I", IF(DP47="Fellow Enterprise", "Go to Section H", ""))</f>
        <v/>
      </c>
      <c r="DQ48" s="113" t="str">
        <f t="shared" ref="DQ48" si="107">IF(DQ47="Branch", "Go to Section I", IF(DQ47="Fellow Enterprise", "Go to Section H", ""))</f>
        <v/>
      </c>
      <c r="DR48" s="113" t="str">
        <f t="shared" ref="DR48" si="108">IF(DR47="Branch", "Go to Section I", IF(DR47="Fellow Enterprise", "Go to Section H", ""))</f>
        <v/>
      </c>
      <c r="DS48" s="113" t="str">
        <f t="shared" ref="DS48" si="109">IF(DS47="Branch", "Go to Section I", IF(DS47="Fellow Enterprise", "Go to Section H", ""))</f>
        <v/>
      </c>
      <c r="DT48" s="113" t="str">
        <f t="shared" ref="DT48" si="110">IF(DT47="Branch", "Go to Section I", IF(DT47="Fellow Enterprise", "Go to Section H", ""))</f>
        <v/>
      </c>
      <c r="DU48" s="113" t="str">
        <f t="shared" ref="DU48" si="111">IF(DU47="Branch", "Go to Section I", IF(DU47="Fellow Enterprise", "Go to Section H", ""))</f>
        <v/>
      </c>
      <c r="DV48" s="113" t="str">
        <f t="shared" ref="DV48" si="112">IF(DV47="Branch", "Go to Section I", IF(DV47="Fellow Enterprise", "Go to Section H", ""))</f>
        <v/>
      </c>
      <c r="DW48" s="113" t="str">
        <f t="shared" ref="DW48" si="113">IF(DW47="Branch", "Go to Section I", IF(DW47="Fellow Enterprise", "Go to Section H", ""))</f>
        <v/>
      </c>
      <c r="DX48" s="113" t="str">
        <f t="shared" ref="DX48" si="114">IF(DX47="Branch", "Go to Section I", IF(DX47="Fellow Enterprise", "Go to Section H", ""))</f>
        <v/>
      </c>
      <c r="DY48" s="113" t="str">
        <f t="shared" ref="DY48" si="115">IF(DY47="Branch", "Go to Section I", IF(DY47="Fellow Enterprise", "Go to Section H", ""))</f>
        <v/>
      </c>
      <c r="DZ48" s="113" t="str">
        <f t="shared" ref="DZ48" si="116">IF(DZ47="Branch", "Go to Section I", IF(DZ47="Fellow Enterprise", "Go to Section H", ""))</f>
        <v/>
      </c>
      <c r="EA48" s="113" t="str">
        <f t="shared" ref="EA48" si="117">IF(EA47="Branch", "Go to Section I", IF(EA47="Fellow Enterprise", "Go to Section H", ""))</f>
        <v/>
      </c>
      <c r="EB48" s="113" t="str">
        <f t="shared" ref="EB48" si="118">IF(EB47="Branch", "Go to Section I", IF(EB47="Fellow Enterprise", "Go to Section H", ""))</f>
        <v/>
      </c>
      <c r="EC48" s="113" t="str">
        <f t="shared" ref="EC48" si="119">IF(EC47="Branch", "Go to Section I", IF(EC47="Fellow Enterprise", "Go to Section H", ""))</f>
        <v/>
      </c>
      <c r="ED48" s="113" t="str">
        <f t="shared" ref="ED48" si="120">IF(ED47="Branch", "Go to Section I", IF(ED47="Fellow Enterprise", "Go to Section H", ""))</f>
        <v/>
      </c>
      <c r="EE48" s="113" t="str">
        <f t="shared" ref="EE48" si="121">IF(EE47="Branch", "Go to Section I", IF(EE47="Fellow Enterprise", "Go to Section H", ""))</f>
        <v/>
      </c>
      <c r="EF48" s="113" t="str">
        <f t="shared" ref="EF48" si="122">IF(EF47="Branch", "Go to Section I", IF(EF47="Fellow Enterprise", "Go to Section H", ""))</f>
        <v/>
      </c>
      <c r="EG48" s="113" t="str">
        <f t="shared" ref="EG48" si="123">IF(EG47="Branch", "Go to Section I", IF(EG47="Fellow Enterprise", "Go to Section H", ""))</f>
        <v/>
      </c>
      <c r="EH48" s="113" t="str">
        <f t="shared" ref="EH48" si="124">IF(EH47="Branch", "Go to Section I", IF(EH47="Fellow Enterprise", "Go to Section H", ""))</f>
        <v/>
      </c>
      <c r="EI48" s="113" t="str">
        <f t="shared" ref="EI48" si="125">IF(EI47="Branch", "Go to Section I", IF(EI47="Fellow Enterprise", "Go to Section H", ""))</f>
        <v/>
      </c>
      <c r="EJ48" s="113" t="str">
        <f t="shared" ref="EJ48" si="126">IF(EJ47="Branch", "Go to Section I", IF(EJ47="Fellow Enterprise", "Go to Section H", ""))</f>
        <v/>
      </c>
      <c r="EK48" s="113" t="str">
        <f t="shared" ref="EK48" si="127">IF(EK47="Branch", "Go to Section I", IF(EK47="Fellow Enterprise", "Go to Section H", ""))</f>
        <v/>
      </c>
      <c r="EL48" s="113" t="str">
        <f t="shared" ref="EL48" si="128">IF(EL47="Branch", "Go to Section I", IF(EL47="Fellow Enterprise", "Go to Section H", ""))</f>
        <v/>
      </c>
      <c r="EM48" s="113" t="str">
        <f t="shared" ref="EM48" si="129">IF(EM47="Branch", "Go to Section I", IF(EM47="Fellow Enterprise", "Go to Section H", ""))</f>
        <v/>
      </c>
      <c r="EN48" s="113" t="str">
        <f t="shared" ref="EN48" si="130">IF(EN47="Branch", "Go to Section I", IF(EN47="Fellow Enterprise", "Go to Section H", ""))</f>
        <v/>
      </c>
      <c r="EO48" s="113" t="str">
        <f t="shared" ref="EO48" si="131">IF(EO47="Branch", "Go to Section I", IF(EO47="Fellow Enterprise", "Go to Section H", ""))</f>
        <v/>
      </c>
      <c r="EP48" s="113" t="str">
        <f t="shared" ref="EP48" si="132">IF(EP47="Branch", "Go to Section I", IF(EP47="Fellow Enterprise", "Go to Section H", ""))</f>
        <v/>
      </c>
      <c r="EQ48" s="113" t="str">
        <f t="shared" ref="EQ48" si="133">IF(EQ47="Branch", "Go to Section I", IF(EQ47="Fellow Enterprise", "Go to Section H", ""))</f>
        <v/>
      </c>
      <c r="ER48" s="113" t="str">
        <f t="shared" ref="ER48" si="134">IF(ER47="Branch", "Go to Section I", IF(ER47="Fellow Enterprise", "Go to Section H", ""))</f>
        <v/>
      </c>
      <c r="ES48" s="113" t="str">
        <f t="shared" ref="ES48" si="135">IF(ES47="Branch", "Go to Section I", IF(ES47="Fellow Enterprise", "Go to Section H", ""))</f>
        <v/>
      </c>
      <c r="ET48" s="113" t="str">
        <f t="shared" ref="ET48" si="136">IF(ET47="Branch", "Go to Section I", IF(ET47="Fellow Enterprise", "Go to Section H", ""))</f>
        <v/>
      </c>
      <c r="EU48" s="113" t="str">
        <f t="shared" ref="EU48" si="137">IF(EU47="Branch", "Go to Section I", IF(EU47="Fellow Enterprise", "Go to Section H", ""))</f>
        <v/>
      </c>
      <c r="EV48" s="113" t="str">
        <f t="shared" ref="EV48" si="138">IF(EV47="Branch", "Go to Section I", IF(EV47="Fellow Enterprise", "Go to Section H", ""))</f>
        <v/>
      </c>
      <c r="EW48" s="113" t="str">
        <f t="shared" ref="EW48" si="139">IF(EW47="Branch", "Go to Section I", IF(EW47="Fellow Enterprise", "Go to Section H", ""))</f>
        <v/>
      </c>
      <c r="EX48" s="113" t="str">
        <f t="shared" ref="EX48" si="140">IF(EX47="Branch", "Go to Section I", IF(EX47="Fellow Enterprise", "Go to Section H", ""))</f>
        <v/>
      </c>
      <c r="EY48" s="113" t="str">
        <f t="shared" ref="EY48" si="141">IF(EY47="Branch", "Go to Section I", IF(EY47="Fellow Enterprise", "Go to Section H", ""))</f>
        <v/>
      </c>
      <c r="EZ48" s="113" t="str">
        <f t="shared" ref="EZ48" si="142">IF(EZ47="Branch", "Go to Section I", IF(EZ47="Fellow Enterprise", "Go to Section H", ""))</f>
        <v/>
      </c>
      <c r="FA48" s="113" t="str">
        <f t="shared" ref="FA48" si="143">IF(FA47="Branch", "Go to Section I", IF(FA47="Fellow Enterprise", "Go to Section H", ""))</f>
        <v/>
      </c>
      <c r="FB48" s="113" t="str">
        <f t="shared" ref="FB48" si="144">IF(FB47="Branch", "Go to Section I", IF(FB47="Fellow Enterprise", "Go to Section H", ""))</f>
        <v/>
      </c>
      <c r="FC48" s="113" t="str">
        <f t="shared" ref="FC48" si="145">IF(FC47="Branch", "Go to Section I", IF(FC47="Fellow Enterprise", "Go to Section H", ""))</f>
        <v/>
      </c>
      <c r="FD48" s="113" t="str">
        <f t="shared" ref="FD48" si="146">IF(FD47="Branch", "Go to Section I", IF(FD47="Fellow Enterprise", "Go to Section H", ""))</f>
        <v/>
      </c>
      <c r="FE48" s="113" t="str">
        <f t="shared" ref="FE48" si="147">IF(FE47="Branch", "Go to Section I", IF(FE47="Fellow Enterprise", "Go to Section H", ""))</f>
        <v/>
      </c>
      <c r="FF48" s="113" t="str">
        <f t="shared" ref="FF48" si="148">IF(FF47="Branch", "Go to Section I", IF(FF47="Fellow Enterprise", "Go to Section H", ""))</f>
        <v/>
      </c>
      <c r="FG48" s="113" t="str">
        <f t="shared" ref="FG48" si="149">IF(FG47="Branch", "Go to Section I", IF(FG47="Fellow Enterprise", "Go to Section H", ""))</f>
        <v/>
      </c>
      <c r="FH48" s="113" t="str">
        <f t="shared" ref="FH48" si="150">IF(FH47="Branch", "Go to Section I", IF(FH47="Fellow Enterprise", "Go to Section H", ""))</f>
        <v/>
      </c>
      <c r="FI48" s="113" t="str">
        <f t="shared" ref="FI48" si="151">IF(FI47="Branch", "Go to Section I", IF(FI47="Fellow Enterprise", "Go to Section H", ""))</f>
        <v/>
      </c>
      <c r="FJ48" s="113" t="str">
        <f t="shared" ref="FJ48" si="152">IF(FJ47="Branch", "Go to Section I", IF(FJ47="Fellow Enterprise", "Go to Section H", ""))</f>
        <v/>
      </c>
      <c r="FK48" s="113" t="str">
        <f t="shared" ref="FK48" si="153">IF(FK47="Branch", "Go to Section I", IF(FK47="Fellow Enterprise", "Go to Section H", ""))</f>
        <v/>
      </c>
      <c r="FL48" s="113" t="str">
        <f t="shared" ref="FL48" si="154">IF(FL47="Branch", "Go to Section I", IF(FL47="Fellow Enterprise", "Go to Section H", ""))</f>
        <v/>
      </c>
      <c r="FM48" s="113" t="str">
        <f t="shared" ref="FM48" si="155">IF(FM47="Branch", "Go to Section I", IF(FM47="Fellow Enterprise", "Go to Section H", ""))</f>
        <v/>
      </c>
      <c r="FN48" s="113" t="str">
        <f t="shared" ref="FN48" si="156">IF(FN47="Branch", "Go to Section I", IF(FN47="Fellow Enterprise", "Go to Section H", ""))</f>
        <v/>
      </c>
      <c r="FO48" s="113" t="str">
        <f t="shared" ref="FO48" si="157">IF(FO47="Branch", "Go to Section I", IF(FO47="Fellow Enterprise", "Go to Section H", ""))</f>
        <v/>
      </c>
      <c r="FP48" s="113" t="str">
        <f t="shared" ref="FP48" si="158">IF(FP47="Branch", "Go to Section I", IF(FP47="Fellow Enterprise", "Go to Section H", ""))</f>
        <v/>
      </c>
      <c r="FQ48" s="113" t="str">
        <f t="shared" ref="FQ48" si="159">IF(FQ47="Branch", "Go to Section I", IF(FQ47="Fellow Enterprise", "Go to Section H", ""))</f>
        <v/>
      </c>
      <c r="FR48" s="113" t="str">
        <f t="shared" ref="FR48" si="160">IF(FR47="Branch", "Go to Section I", IF(FR47="Fellow Enterprise", "Go to Section H", ""))</f>
        <v/>
      </c>
      <c r="FS48" s="113" t="str">
        <f t="shared" ref="FS48" si="161">IF(FS47="Branch", "Go to Section I", IF(FS47="Fellow Enterprise", "Go to Section H", ""))</f>
        <v/>
      </c>
      <c r="FT48" s="113" t="str">
        <f t="shared" ref="FT48" si="162">IF(FT47="Branch", "Go to Section I", IF(FT47="Fellow Enterprise", "Go to Section H", ""))</f>
        <v/>
      </c>
      <c r="FU48" s="113" t="str">
        <f t="shared" ref="FU48" si="163">IF(FU47="Branch", "Go to Section I", IF(FU47="Fellow Enterprise", "Go to Section H", ""))</f>
        <v/>
      </c>
      <c r="FV48" s="113" t="str">
        <f t="shared" ref="FV48" si="164">IF(FV47="Branch", "Go to Section I", IF(FV47="Fellow Enterprise", "Go to Section H", ""))</f>
        <v/>
      </c>
      <c r="FW48" s="113" t="str">
        <f t="shared" ref="FW48" si="165">IF(FW47="Branch", "Go to Section I", IF(FW47="Fellow Enterprise", "Go to Section H", ""))</f>
        <v/>
      </c>
      <c r="FX48" s="113" t="str">
        <f t="shared" ref="FX48" si="166">IF(FX47="Branch", "Go to Section I", IF(FX47="Fellow Enterprise", "Go to Section H", ""))</f>
        <v/>
      </c>
      <c r="FY48" s="113" t="str">
        <f t="shared" ref="FY48" si="167">IF(FY47="Branch", "Go to Section I", IF(FY47="Fellow Enterprise", "Go to Section H", ""))</f>
        <v/>
      </c>
      <c r="FZ48" s="113" t="str">
        <f t="shared" ref="FZ48" si="168">IF(FZ47="Branch", "Go to Section I", IF(FZ47="Fellow Enterprise", "Go to Section H", ""))</f>
        <v/>
      </c>
      <c r="GA48" s="113" t="str">
        <f t="shared" ref="GA48" si="169">IF(GA47="Branch", "Go to Section I", IF(GA47="Fellow Enterprise", "Go to Section H", ""))</f>
        <v/>
      </c>
      <c r="GB48" s="113" t="str">
        <f t="shared" ref="GB48" si="170">IF(GB47="Branch", "Go to Section I", IF(GB47="Fellow Enterprise", "Go to Section H", ""))</f>
        <v/>
      </c>
      <c r="GC48" s="113" t="str">
        <f t="shared" ref="GC48" si="171">IF(GC47="Branch", "Go to Section I", IF(GC47="Fellow Enterprise", "Go to Section H", ""))</f>
        <v/>
      </c>
      <c r="GD48" s="113" t="str">
        <f t="shared" ref="GD48" si="172">IF(GD47="Branch", "Go to Section I", IF(GD47="Fellow Enterprise", "Go to Section H", ""))</f>
        <v/>
      </c>
      <c r="GE48" s="113" t="str">
        <f t="shared" ref="GE48" si="173">IF(GE47="Branch", "Go to Section I", IF(GE47="Fellow Enterprise", "Go to Section H", ""))</f>
        <v/>
      </c>
      <c r="GF48" s="113" t="str">
        <f t="shared" ref="GF48" si="174">IF(GF47="Branch", "Go to Section I", IF(GF47="Fellow Enterprise", "Go to Section H", ""))</f>
        <v/>
      </c>
      <c r="GG48" s="113" t="str">
        <f t="shared" ref="GG48" si="175">IF(GG47="Branch", "Go to Section I", IF(GG47="Fellow Enterprise", "Go to Section H", ""))</f>
        <v/>
      </c>
      <c r="GH48" s="113" t="str">
        <f t="shared" ref="GH48" si="176">IF(GH47="Branch", "Go to Section I", IF(GH47="Fellow Enterprise", "Go to Section H", ""))</f>
        <v/>
      </c>
      <c r="GI48" s="113" t="str">
        <f t="shared" ref="GI48" si="177">IF(GI47="Branch", "Go to Section I", IF(GI47="Fellow Enterprise", "Go to Section H", ""))</f>
        <v/>
      </c>
      <c r="GJ48" s="113" t="str">
        <f t="shared" ref="GJ48" si="178">IF(GJ47="Branch", "Go to Section I", IF(GJ47="Fellow Enterprise", "Go to Section H", ""))</f>
        <v/>
      </c>
      <c r="GK48" s="113" t="str">
        <f t="shared" ref="GK48" si="179">IF(GK47="Branch", "Go to Section I", IF(GK47="Fellow Enterprise", "Go to Section H", ""))</f>
        <v/>
      </c>
      <c r="GL48" s="113" t="str">
        <f t="shared" ref="GL48" si="180">IF(GL47="Branch", "Go to Section I", IF(GL47="Fellow Enterprise", "Go to Section H", ""))</f>
        <v/>
      </c>
      <c r="GM48" s="113" t="str">
        <f t="shared" ref="GM48" si="181">IF(GM47="Branch", "Go to Section I", IF(GM47="Fellow Enterprise", "Go to Section H", ""))</f>
        <v/>
      </c>
      <c r="GN48" s="113" t="str">
        <f t="shared" ref="GN48" si="182">IF(GN47="Branch", "Go to Section I", IF(GN47="Fellow Enterprise", "Go to Section H", ""))</f>
        <v/>
      </c>
      <c r="GO48" s="113" t="str">
        <f t="shared" ref="GO48" si="183">IF(GO47="Branch", "Go to Section I", IF(GO47="Fellow Enterprise", "Go to Section H", ""))</f>
        <v/>
      </c>
      <c r="GP48" s="113" t="str">
        <f t="shared" ref="GP48" si="184">IF(GP47="Branch", "Go to Section I", IF(GP47="Fellow Enterprise", "Go to Section H", ""))</f>
        <v/>
      </c>
      <c r="GQ48" s="113" t="str">
        <f t="shared" ref="GQ48" si="185">IF(GQ47="Branch", "Go to Section I", IF(GQ47="Fellow Enterprise", "Go to Section H", ""))</f>
        <v/>
      </c>
      <c r="GR48" s="113" t="str">
        <f t="shared" ref="GR48" si="186">IF(GR47="Branch", "Go to Section I", IF(GR47="Fellow Enterprise", "Go to Section H", ""))</f>
        <v/>
      </c>
      <c r="GS48" s="113" t="str">
        <f t="shared" ref="GS48" si="187">IF(GS47="Branch", "Go to Section I", IF(GS47="Fellow Enterprise", "Go to Section H", ""))</f>
        <v/>
      </c>
      <c r="GT48" s="113" t="str">
        <f t="shared" ref="GT48" si="188">IF(GT47="Branch", "Go to Section I", IF(GT47="Fellow Enterprise", "Go to Section H", ""))</f>
        <v/>
      </c>
      <c r="GU48" s="113" t="str">
        <f t="shared" ref="GU48" si="189">IF(GU47="Branch", "Go to Section I", IF(GU47="Fellow Enterprise", "Go to Section H", ""))</f>
        <v/>
      </c>
      <c r="GV48" s="113" t="str">
        <f t="shared" ref="GV48" si="190">IF(GV47="Branch", "Go to Section I", IF(GV47="Fellow Enterprise", "Go to Section H", ""))</f>
        <v/>
      </c>
      <c r="GW48" s="113" t="str">
        <f t="shared" ref="GW48" si="191">IF(GW47="Branch", "Go to Section I", IF(GW47="Fellow Enterprise", "Go to Section H", ""))</f>
        <v/>
      </c>
      <c r="GX48" s="113" t="str">
        <f t="shared" ref="GX48" si="192">IF(GX47="Branch", "Go to Section I", IF(GX47="Fellow Enterprise", "Go to Section H", ""))</f>
        <v/>
      </c>
      <c r="GY48" s="113" t="str">
        <f t="shared" ref="GY48" si="193">IF(GY47="Branch", "Go to Section I", IF(GY47="Fellow Enterprise", "Go to Section H", ""))</f>
        <v/>
      </c>
      <c r="GZ48" s="113" t="str">
        <f t="shared" ref="GZ48" si="194">IF(GZ47="Branch", "Go to Section I", IF(GZ47="Fellow Enterprise", "Go to Section H", ""))</f>
        <v/>
      </c>
      <c r="HA48" s="113" t="str">
        <f t="shared" ref="HA48" si="195">IF(HA47="Branch", "Go to Section I", IF(HA47="Fellow Enterprise", "Go to Section H", ""))</f>
        <v/>
      </c>
      <c r="HB48" s="113" t="str">
        <f t="shared" ref="HB48" si="196">IF(HB47="Branch", "Go to Section I", IF(HB47="Fellow Enterprise", "Go to Section H", ""))</f>
        <v/>
      </c>
      <c r="HC48" s="113" t="str">
        <f t="shared" ref="HC48" si="197">IF(HC47="Branch", "Go to Section I", IF(HC47="Fellow Enterprise", "Go to Section H", ""))</f>
        <v/>
      </c>
      <c r="HD48" s="113" t="str">
        <f t="shared" ref="HD48" si="198">IF(HD47="Branch", "Go to Section I", IF(HD47="Fellow Enterprise", "Go to Section H", ""))</f>
        <v/>
      </c>
      <c r="HE48" s="113" t="str">
        <f t="shared" ref="HE48" si="199">IF(HE47="Branch", "Go to Section I", IF(HE47="Fellow Enterprise", "Go to Section H", ""))</f>
        <v/>
      </c>
      <c r="HF48" s="113" t="str">
        <f t="shared" ref="HF48" si="200">IF(HF47="Branch", "Go to Section I", IF(HF47="Fellow Enterprise", "Go to Section H", ""))</f>
        <v/>
      </c>
      <c r="HG48" s="113" t="str">
        <f t="shared" ref="HG48" si="201">IF(HG47="Branch", "Go to Section I", IF(HG47="Fellow Enterprise", "Go to Section H", ""))</f>
        <v/>
      </c>
      <c r="HH48" s="113" t="str">
        <f t="shared" ref="HH48" si="202">IF(HH47="Branch", "Go to Section I", IF(HH47="Fellow Enterprise", "Go to Section H", ""))</f>
        <v/>
      </c>
      <c r="HI48" s="113" t="str">
        <f t="shared" ref="HI48" si="203">IF(HI47="Branch", "Go to Section I", IF(HI47="Fellow Enterprise", "Go to Section H", ""))</f>
        <v/>
      </c>
      <c r="HJ48" s="113" t="str">
        <f t="shared" ref="HJ48" si="204">IF(HJ47="Branch", "Go to Section I", IF(HJ47="Fellow Enterprise", "Go to Section H", ""))</f>
        <v/>
      </c>
      <c r="HK48" s="113" t="str">
        <f t="shared" ref="HK48" si="205">IF(HK47="Branch", "Go to Section I", IF(HK47="Fellow Enterprise", "Go to Section H", ""))</f>
        <v/>
      </c>
      <c r="HL48" s="113" t="str">
        <f t="shared" ref="HL48" si="206">IF(HL47="Branch", "Go to Section I", IF(HL47="Fellow Enterprise", "Go to Section H", ""))</f>
        <v/>
      </c>
      <c r="HM48" s="113" t="str">
        <f t="shared" ref="HM48" si="207">IF(HM47="Branch", "Go to Section I", IF(HM47="Fellow Enterprise", "Go to Section H", ""))</f>
        <v/>
      </c>
      <c r="HN48" s="113" t="str">
        <f t="shared" ref="HN48" si="208">IF(HN47="Branch", "Go to Section I", IF(HN47="Fellow Enterprise", "Go to Section H", ""))</f>
        <v/>
      </c>
      <c r="HO48" s="113" t="str">
        <f t="shared" ref="HO48" si="209">IF(HO47="Branch", "Go to Section I", IF(HO47="Fellow Enterprise", "Go to Section H", ""))</f>
        <v/>
      </c>
      <c r="HP48" s="113" t="str">
        <f t="shared" ref="HP48" si="210">IF(HP47="Branch", "Go to Section I", IF(HP47="Fellow Enterprise", "Go to Section H", ""))</f>
        <v/>
      </c>
      <c r="HQ48" s="113" t="str">
        <f t="shared" ref="HQ48" si="211">IF(HQ47="Branch", "Go to Section I", IF(HQ47="Fellow Enterprise", "Go to Section H", ""))</f>
        <v/>
      </c>
      <c r="HR48" s="113" t="str">
        <f t="shared" ref="HR48" si="212">IF(HR47="Branch", "Go to Section I", IF(HR47="Fellow Enterprise", "Go to Section H", ""))</f>
        <v/>
      </c>
      <c r="HS48" s="113" t="str">
        <f t="shared" ref="HS48" si="213">IF(HS47="Branch", "Go to Section I", IF(HS47="Fellow Enterprise", "Go to Section H", ""))</f>
        <v/>
      </c>
      <c r="HT48" s="113" t="str">
        <f t="shared" ref="HT48" si="214">IF(HT47="Branch", "Go to Section I", IF(HT47="Fellow Enterprise", "Go to Section H", ""))</f>
        <v/>
      </c>
      <c r="HU48" s="113" t="str">
        <f t="shared" ref="HU48" si="215">IF(HU47="Branch", "Go to Section I", IF(HU47="Fellow Enterprise", "Go to Section H", ""))</f>
        <v/>
      </c>
      <c r="HV48" s="113" t="str">
        <f t="shared" ref="HV48" si="216">IF(HV47="Branch", "Go to Section I", IF(HV47="Fellow Enterprise", "Go to Section H", ""))</f>
        <v/>
      </c>
      <c r="HW48" s="113" t="str">
        <f t="shared" ref="HW48" si="217">IF(HW47="Branch", "Go to Section I", IF(HW47="Fellow Enterprise", "Go to Section H", ""))</f>
        <v/>
      </c>
      <c r="HX48" s="113" t="str">
        <f t="shared" ref="HX48" si="218">IF(HX47="Branch", "Go to Section I", IF(HX47="Fellow Enterprise", "Go to Section H", ""))</f>
        <v/>
      </c>
      <c r="HY48" s="113" t="str">
        <f t="shared" ref="HY48" si="219">IF(HY47="Branch", "Go to Section I", IF(HY47="Fellow Enterprise", "Go to Section H", ""))</f>
        <v/>
      </c>
      <c r="HZ48" s="113" t="str">
        <f t="shared" ref="HZ48" si="220">IF(HZ47="Branch", "Go to Section I", IF(HZ47="Fellow Enterprise", "Go to Section H", ""))</f>
        <v/>
      </c>
      <c r="IA48" s="113" t="str">
        <f t="shared" ref="IA48" si="221">IF(IA47="Branch", "Go to Section I", IF(IA47="Fellow Enterprise", "Go to Section H", ""))</f>
        <v/>
      </c>
      <c r="IB48" s="113" t="str">
        <f t="shared" ref="IB48" si="222">IF(IB47="Branch", "Go to Section I", IF(IB47="Fellow Enterprise", "Go to Section H", ""))</f>
        <v/>
      </c>
      <c r="IC48" s="113" t="str">
        <f t="shared" ref="IC48" si="223">IF(IC47="Branch", "Go to Section I", IF(IC47="Fellow Enterprise", "Go to Section H", ""))</f>
        <v/>
      </c>
      <c r="ID48" s="113" t="str">
        <f t="shared" ref="ID48" si="224">IF(ID47="Branch", "Go to Section I", IF(ID47="Fellow Enterprise", "Go to Section H", ""))</f>
        <v/>
      </c>
      <c r="IE48" s="113" t="str">
        <f t="shared" ref="IE48" si="225">IF(IE47="Branch", "Go to Section I", IF(IE47="Fellow Enterprise", "Go to Section H", ""))</f>
        <v/>
      </c>
      <c r="IF48" s="113" t="str">
        <f t="shared" ref="IF48" si="226">IF(IF47="Branch", "Go to Section I", IF(IF47="Fellow Enterprise", "Go to Section H", ""))</f>
        <v/>
      </c>
      <c r="IG48" s="113" t="str">
        <f t="shared" ref="IG48" si="227">IF(IG47="Branch", "Go to Section I", IF(IG47="Fellow Enterprise", "Go to Section H", ""))</f>
        <v/>
      </c>
      <c r="IH48" s="113" t="str">
        <f t="shared" ref="IH48" si="228">IF(IH47="Branch", "Go to Section I", IF(IH47="Fellow Enterprise", "Go to Section H", ""))</f>
        <v/>
      </c>
      <c r="II48" s="113" t="str">
        <f t="shared" ref="II48" si="229">IF(II47="Branch", "Go to Section I", IF(II47="Fellow Enterprise", "Go to Section H", ""))</f>
        <v/>
      </c>
      <c r="IJ48" s="113" t="str">
        <f t="shared" ref="IJ48" si="230">IF(IJ47="Branch", "Go to Section I", IF(IJ47="Fellow Enterprise", "Go to Section H", ""))</f>
        <v/>
      </c>
      <c r="IK48" s="113" t="str">
        <f t="shared" ref="IK48" si="231">IF(IK47="Branch", "Go to Section I", IF(IK47="Fellow Enterprise", "Go to Section H", ""))</f>
        <v/>
      </c>
      <c r="IL48" s="113" t="str">
        <f t="shared" ref="IL48" si="232">IF(IL47="Branch", "Go to Section I", IF(IL47="Fellow Enterprise", "Go to Section H", ""))</f>
        <v/>
      </c>
      <c r="IM48" s="113" t="str">
        <f t="shared" ref="IM48" si="233">IF(IM47="Branch", "Go to Section I", IF(IM47="Fellow Enterprise", "Go to Section H", ""))</f>
        <v/>
      </c>
      <c r="IN48" s="113" t="str">
        <f t="shared" ref="IN48" si="234">IF(IN47="Branch", "Go to Section I", IF(IN47="Fellow Enterprise", "Go to Section H", ""))</f>
        <v/>
      </c>
      <c r="IO48" s="113" t="str">
        <f t="shared" ref="IO48" si="235">IF(IO47="Branch", "Go to Section I", IF(IO47="Fellow Enterprise", "Go to Section H", ""))</f>
        <v/>
      </c>
      <c r="IP48" s="113" t="str">
        <f t="shared" ref="IP48" si="236">IF(IP47="Branch", "Go to Section I", IF(IP47="Fellow Enterprise", "Go to Section H", ""))</f>
        <v/>
      </c>
      <c r="IQ48" s="113" t="str">
        <f t="shared" ref="IQ48" si="237">IF(IQ47="Branch", "Go to Section I", IF(IQ47="Fellow Enterprise", "Go to Section H", ""))</f>
        <v/>
      </c>
      <c r="IR48" s="113" t="str">
        <f t="shared" ref="IR48" si="238">IF(IR47="Branch", "Go to Section I", IF(IR47="Fellow Enterprise", "Go to Section H", ""))</f>
        <v/>
      </c>
      <c r="IS48" s="113" t="str">
        <f t="shared" ref="IS48" si="239">IF(IS47="Branch", "Go to Section I", IF(IS47="Fellow Enterprise", "Go to Section H", ""))</f>
        <v/>
      </c>
    </row>
    <row r="49" spans="1:253" ht="15.6">
      <c r="A49" s="325"/>
      <c r="B49" s="72"/>
      <c r="C49" s="184" t="s">
        <v>205</v>
      </c>
      <c r="D49" s="114"/>
      <c r="E49" s="114"/>
      <c r="F49" s="114"/>
      <c r="G49" s="114"/>
      <c r="H49" s="114"/>
      <c r="I49" s="114"/>
      <c r="J49" s="114"/>
      <c r="K49" s="114"/>
      <c r="L49" s="114"/>
      <c r="M49" s="114"/>
      <c r="N49" s="114"/>
      <c r="O49" s="114"/>
      <c r="P49" s="114"/>
      <c r="Q49" s="114"/>
      <c r="R49" s="114"/>
      <c r="S49" s="114"/>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c r="AU49" s="114"/>
      <c r="AV49" s="114"/>
      <c r="AW49" s="114"/>
      <c r="AX49" s="114"/>
      <c r="AY49" s="114"/>
      <c r="AZ49" s="114"/>
      <c r="BA49" s="114"/>
      <c r="BB49" s="114"/>
      <c r="BC49" s="114"/>
      <c r="BD49" s="114"/>
      <c r="BE49" s="114"/>
      <c r="BF49" s="114"/>
      <c r="BG49" s="114"/>
      <c r="BH49" s="114"/>
      <c r="BI49" s="114"/>
      <c r="BJ49" s="114"/>
      <c r="BK49" s="114"/>
      <c r="BL49" s="114"/>
      <c r="BM49" s="114"/>
      <c r="BN49" s="114"/>
      <c r="BO49" s="114"/>
      <c r="BP49" s="114"/>
      <c r="BQ49" s="114"/>
      <c r="BR49" s="114"/>
      <c r="BS49" s="114"/>
      <c r="BT49" s="114"/>
      <c r="BU49" s="114"/>
      <c r="BV49" s="114"/>
      <c r="BW49" s="114"/>
      <c r="BX49" s="114"/>
      <c r="BY49" s="114"/>
      <c r="BZ49" s="114"/>
      <c r="CA49" s="114"/>
      <c r="CB49" s="114"/>
      <c r="CC49" s="114"/>
      <c r="CD49" s="114"/>
      <c r="CE49" s="114"/>
      <c r="CF49" s="114"/>
      <c r="CG49" s="114"/>
      <c r="CH49" s="114"/>
      <c r="CI49" s="114"/>
      <c r="CJ49" s="114"/>
      <c r="CK49" s="114"/>
      <c r="CL49" s="114"/>
      <c r="CM49" s="114"/>
      <c r="CN49" s="114"/>
      <c r="CO49" s="114"/>
      <c r="CP49" s="114"/>
      <c r="CQ49" s="114"/>
      <c r="CR49" s="114"/>
      <c r="CS49" s="114"/>
      <c r="CT49" s="114"/>
      <c r="CU49" s="114"/>
      <c r="CV49" s="114"/>
      <c r="CW49" s="114"/>
      <c r="CX49" s="114"/>
      <c r="CY49" s="114"/>
      <c r="CZ49" s="114"/>
      <c r="DA49" s="114"/>
      <c r="DB49" s="114"/>
      <c r="DC49" s="114"/>
      <c r="DD49" s="114"/>
      <c r="DE49" s="114"/>
      <c r="DF49" s="114"/>
      <c r="DG49" s="114"/>
      <c r="DH49" s="114"/>
      <c r="DI49" s="114"/>
      <c r="DJ49" s="114"/>
      <c r="DK49" s="114"/>
      <c r="DL49" s="114"/>
      <c r="DM49" s="114"/>
      <c r="DN49" s="114"/>
      <c r="DO49" s="114"/>
      <c r="DP49" s="114"/>
      <c r="DQ49" s="114"/>
      <c r="DR49" s="114"/>
      <c r="DS49" s="114"/>
      <c r="DT49" s="114"/>
      <c r="DU49" s="114"/>
      <c r="DV49" s="114"/>
      <c r="DW49" s="114"/>
      <c r="DX49" s="114"/>
      <c r="DY49" s="114"/>
      <c r="DZ49" s="114"/>
      <c r="EA49" s="114"/>
      <c r="EB49" s="114"/>
      <c r="EC49" s="114"/>
      <c r="ED49" s="114"/>
      <c r="EE49" s="114"/>
      <c r="EF49" s="114"/>
      <c r="EG49" s="114"/>
      <c r="EH49" s="114"/>
      <c r="EI49" s="114"/>
      <c r="EJ49" s="114"/>
      <c r="EK49" s="114"/>
      <c r="EL49" s="114"/>
      <c r="EM49" s="114"/>
      <c r="EN49" s="114"/>
      <c r="EO49" s="114"/>
      <c r="EP49" s="114"/>
      <c r="EQ49" s="114"/>
      <c r="ER49" s="114"/>
      <c r="ES49" s="114"/>
      <c r="ET49" s="114"/>
      <c r="EU49" s="114"/>
      <c r="EV49" s="114"/>
      <c r="EW49" s="114"/>
      <c r="EX49" s="114"/>
      <c r="EY49" s="114"/>
      <c r="EZ49" s="114"/>
      <c r="FA49" s="114"/>
      <c r="FB49" s="114"/>
      <c r="FC49" s="114"/>
      <c r="FD49" s="114"/>
      <c r="FE49" s="114"/>
      <c r="FF49" s="114"/>
      <c r="FG49" s="114"/>
      <c r="FH49" s="114"/>
      <c r="FI49" s="114"/>
      <c r="FJ49" s="114"/>
      <c r="FK49" s="114"/>
      <c r="FL49" s="114"/>
      <c r="FM49" s="114"/>
      <c r="FN49" s="114"/>
      <c r="FO49" s="114"/>
      <c r="FP49" s="114"/>
      <c r="FQ49" s="114"/>
      <c r="FR49" s="114"/>
      <c r="FS49" s="114"/>
      <c r="FT49" s="114"/>
      <c r="FU49" s="114"/>
      <c r="FV49" s="114"/>
      <c r="FW49" s="114"/>
      <c r="FX49" s="114"/>
      <c r="FY49" s="114"/>
      <c r="FZ49" s="114"/>
      <c r="GA49" s="114"/>
      <c r="GB49" s="114"/>
      <c r="GC49" s="114"/>
      <c r="GD49" s="114"/>
      <c r="GE49" s="114"/>
      <c r="GF49" s="114"/>
      <c r="GG49" s="114"/>
      <c r="GH49" s="114"/>
      <c r="GI49" s="114"/>
      <c r="GJ49" s="114"/>
      <c r="GK49" s="114"/>
      <c r="GL49" s="114"/>
      <c r="GM49" s="114"/>
      <c r="GN49" s="114"/>
      <c r="GO49" s="114"/>
      <c r="GP49" s="114"/>
      <c r="GQ49" s="114"/>
      <c r="GR49" s="114"/>
      <c r="GS49" s="114"/>
      <c r="GT49" s="114"/>
      <c r="GU49" s="114"/>
      <c r="GV49" s="114"/>
      <c r="GW49" s="114"/>
      <c r="GX49" s="114"/>
      <c r="GY49" s="114"/>
      <c r="GZ49" s="114"/>
      <c r="HA49" s="114"/>
      <c r="HB49" s="114"/>
      <c r="HC49" s="114"/>
      <c r="HD49" s="114"/>
      <c r="HE49" s="114"/>
      <c r="HF49" s="114"/>
      <c r="HG49" s="114"/>
      <c r="HH49" s="114"/>
      <c r="HI49" s="114"/>
      <c r="HJ49" s="114"/>
      <c r="HK49" s="114"/>
      <c r="HL49" s="114"/>
      <c r="HM49" s="114"/>
      <c r="HN49" s="114"/>
      <c r="HO49" s="114"/>
      <c r="HP49" s="114"/>
      <c r="HQ49" s="114"/>
      <c r="HR49" s="114"/>
      <c r="HS49" s="114"/>
      <c r="HT49" s="114"/>
      <c r="HU49" s="114"/>
      <c r="HV49" s="114"/>
      <c r="HW49" s="114"/>
      <c r="HX49" s="114"/>
      <c r="HY49" s="114"/>
      <c r="HZ49" s="114"/>
      <c r="IA49" s="114"/>
      <c r="IB49" s="114"/>
      <c r="IC49" s="114"/>
      <c r="ID49" s="114"/>
      <c r="IE49" s="114"/>
      <c r="IF49" s="114"/>
      <c r="IG49" s="114"/>
      <c r="IH49" s="114"/>
      <c r="II49" s="114"/>
      <c r="IJ49" s="114"/>
      <c r="IK49" s="114"/>
      <c r="IL49" s="114"/>
      <c r="IM49" s="114"/>
      <c r="IN49" s="114"/>
      <c r="IO49" s="114"/>
      <c r="IP49" s="114"/>
      <c r="IQ49" s="114"/>
      <c r="IR49" s="114"/>
      <c r="IS49" s="115"/>
    </row>
    <row r="50" spans="1:253" ht="30">
      <c r="A50" s="322"/>
      <c r="B50" s="116"/>
      <c r="C50" s="336" t="s">
        <v>206</v>
      </c>
      <c r="D50" s="117"/>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118"/>
      <c r="CN50" s="118"/>
      <c r="CO50" s="118"/>
      <c r="CP50" s="118"/>
      <c r="CQ50" s="118"/>
      <c r="CR50" s="118"/>
      <c r="CS50" s="118"/>
      <c r="CT50" s="118"/>
      <c r="CU50" s="118"/>
      <c r="CV50" s="118"/>
      <c r="CW50" s="118"/>
      <c r="CX50" s="118"/>
      <c r="CY50" s="118"/>
      <c r="CZ50" s="118"/>
      <c r="DA50" s="118"/>
      <c r="DB50" s="118"/>
      <c r="DC50" s="118"/>
      <c r="DD50" s="118"/>
      <c r="DE50" s="118"/>
      <c r="DF50" s="118"/>
      <c r="DG50" s="118"/>
      <c r="DH50" s="118"/>
      <c r="DI50" s="118"/>
      <c r="DJ50" s="118"/>
      <c r="DK50" s="118"/>
      <c r="DL50" s="118"/>
      <c r="DM50" s="118"/>
      <c r="DN50" s="118"/>
      <c r="DO50" s="118"/>
      <c r="DP50" s="118"/>
      <c r="DQ50" s="118"/>
      <c r="DR50" s="118"/>
      <c r="DS50" s="118"/>
      <c r="DT50" s="118"/>
      <c r="DU50" s="118"/>
      <c r="DV50" s="118"/>
      <c r="DW50" s="118"/>
      <c r="DX50" s="118"/>
      <c r="DY50" s="118"/>
      <c r="DZ50" s="118"/>
      <c r="EA50" s="118"/>
      <c r="EB50" s="118"/>
      <c r="EC50" s="118"/>
      <c r="ED50" s="118"/>
      <c r="EE50" s="118"/>
      <c r="EF50" s="118"/>
      <c r="EG50" s="118"/>
      <c r="EH50" s="118"/>
      <c r="EI50" s="118"/>
      <c r="EJ50" s="118"/>
      <c r="EK50" s="118"/>
      <c r="EL50" s="118"/>
      <c r="EM50" s="118"/>
      <c r="EN50" s="118"/>
      <c r="EO50" s="118"/>
      <c r="EP50" s="118"/>
      <c r="EQ50" s="118"/>
      <c r="ER50" s="118"/>
      <c r="ES50" s="118"/>
      <c r="ET50" s="118"/>
      <c r="EU50" s="118"/>
      <c r="EV50" s="118"/>
      <c r="EW50" s="118"/>
      <c r="EX50" s="118"/>
      <c r="EY50" s="118"/>
      <c r="EZ50" s="118"/>
      <c r="FA50" s="118"/>
      <c r="FB50" s="118"/>
      <c r="FC50" s="118"/>
      <c r="FD50" s="118"/>
      <c r="FE50" s="118"/>
      <c r="FF50" s="118"/>
      <c r="FG50" s="118"/>
      <c r="FH50" s="118"/>
      <c r="FI50" s="118"/>
      <c r="FJ50" s="118"/>
      <c r="FK50" s="118"/>
      <c r="FL50" s="118"/>
      <c r="FM50" s="118"/>
      <c r="FN50" s="118"/>
      <c r="FO50" s="118"/>
      <c r="FP50" s="118"/>
      <c r="FQ50" s="118"/>
      <c r="FR50" s="118"/>
      <c r="FS50" s="118"/>
      <c r="FT50" s="118"/>
      <c r="FU50" s="118"/>
      <c r="FV50" s="118"/>
      <c r="FW50" s="118"/>
      <c r="FX50" s="118"/>
      <c r="FY50" s="118"/>
      <c r="FZ50" s="118"/>
      <c r="GA50" s="118"/>
      <c r="GB50" s="118"/>
      <c r="GC50" s="118"/>
      <c r="GD50" s="118"/>
      <c r="GE50" s="118"/>
      <c r="GF50" s="118"/>
      <c r="GG50" s="118"/>
      <c r="GH50" s="118"/>
      <c r="GI50" s="118"/>
      <c r="GJ50" s="118"/>
      <c r="GK50" s="118"/>
      <c r="GL50" s="118"/>
      <c r="GM50" s="118"/>
      <c r="GN50" s="118"/>
      <c r="GO50" s="118"/>
      <c r="GP50" s="118"/>
      <c r="GQ50" s="118"/>
      <c r="GR50" s="118"/>
      <c r="GS50" s="118"/>
      <c r="GT50" s="118"/>
      <c r="GU50" s="118"/>
      <c r="GV50" s="118"/>
      <c r="GW50" s="118"/>
      <c r="GX50" s="118"/>
      <c r="GY50" s="118"/>
      <c r="GZ50" s="118"/>
      <c r="HA50" s="118"/>
      <c r="HB50" s="118"/>
      <c r="HC50" s="118"/>
      <c r="HD50" s="118"/>
      <c r="HE50" s="118"/>
      <c r="HF50" s="118"/>
      <c r="HG50" s="118"/>
      <c r="HH50" s="118"/>
      <c r="HI50" s="118"/>
      <c r="HJ50" s="118"/>
      <c r="HK50" s="118"/>
      <c r="HL50" s="118"/>
      <c r="HM50" s="118"/>
      <c r="HN50" s="118"/>
      <c r="HO50" s="118"/>
      <c r="HP50" s="118"/>
      <c r="HQ50" s="118"/>
      <c r="HR50" s="118"/>
      <c r="HS50" s="118"/>
      <c r="HT50" s="118"/>
      <c r="HU50" s="118"/>
      <c r="HV50" s="118"/>
      <c r="HW50" s="118"/>
      <c r="HX50" s="118"/>
      <c r="HY50" s="118"/>
      <c r="HZ50" s="118"/>
      <c r="IA50" s="118"/>
      <c r="IB50" s="118"/>
      <c r="IC50" s="118"/>
      <c r="ID50" s="118"/>
      <c r="IE50" s="118"/>
      <c r="IF50" s="118"/>
      <c r="IG50" s="118"/>
      <c r="IH50" s="118"/>
      <c r="II50" s="118"/>
      <c r="IJ50" s="118"/>
      <c r="IK50" s="118"/>
      <c r="IL50" s="118"/>
      <c r="IM50" s="118"/>
      <c r="IN50" s="118"/>
      <c r="IO50" s="118"/>
      <c r="IP50" s="118"/>
      <c r="IQ50" s="118"/>
      <c r="IR50" s="118"/>
      <c r="IS50" s="119"/>
    </row>
    <row r="51" spans="1:253" ht="30">
      <c r="A51" s="322"/>
      <c r="B51" s="120"/>
      <c r="C51" s="422" t="s">
        <v>207</v>
      </c>
      <c r="D51" s="121"/>
      <c r="E51" s="121"/>
      <c r="F51" s="118"/>
      <c r="G51" s="118"/>
      <c r="H51" s="118"/>
      <c r="I51" s="118"/>
      <c r="J51" s="118"/>
      <c r="K51" s="118"/>
      <c r="L51" s="118"/>
      <c r="M51" s="121"/>
      <c r="N51" s="121"/>
      <c r="O51" s="121"/>
      <c r="P51" s="121"/>
      <c r="Q51" s="121"/>
      <c r="R51" s="121"/>
      <c r="S51" s="121"/>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c r="AU51" s="121"/>
      <c r="AV51" s="121"/>
      <c r="AW51" s="121"/>
      <c r="AX51" s="121"/>
      <c r="AY51" s="121"/>
      <c r="AZ51" s="121"/>
      <c r="BA51" s="121"/>
      <c r="BB51" s="121"/>
      <c r="BC51" s="121"/>
      <c r="BD51" s="121"/>
      <c r="BE51" s="121"/>
      <c r="BF51" s="121"/>
      <c r="BG51" s="121"/>
      <c r="BH51" s="121"/>
      <c r="BI51" s="121"/>
      <c r="BJ51" s="121"/>
      <c r="BK51" s="121"/>
      <c r="BL51" s="121"/>
      <c r="BM51" s="121"/>
      <c r="BN51" s="121"/>
      <c r="BO51" s="121"/>
      <c r="BP51" s="121"/>
      <c r="BQ51" s="121"/>
      <c r="BR51" s="121"/>
      <c r="BS51" s="121"/>
      <c r="BT51" s="121"/>
      <c r="BU51" s="121"/>
      <c r="BV51" s="121"/>
      <c r="BW51" s="121"/>
      <c r="BX51" s="121"/>
      <c r="BY51" s="121"/>
      <c r="BZ51" s="121"/>
      <c r="CA51" s="121"/>
      <c r="CB51" s="121"/>
      <c r="CC51" s="121"/>
      <c r="CD51" s="121"/>
      <c r="CE51" s="121"/>
      <c r="CF51" s="121"/>
      <c r="CG51" s="121"/>
      <c r="CH51" s="121"/>
      <c r="CI51" s="121"/>
      <c r="CJ51" s="121"/>
      <c r="CK51" s="121"/>
      <c r="CL51" s="121"/>
      <c r="CM51" s="121"/>
      <c r="CN51" s="121"/>
      <c r="CO51" s="121"/>
      <c r="CP51" s="121"/>
      <c r="CQ51" s="121"/>
      <c r="CR51" s="121"/>
      <c r="CS51" s="121"/>
      <c r="CT51" s="121"/>
      <c r="CU51" s="121"/>
      <c r="CV51" s="121"/>
      <c r="CW51" s="121"/>
      <c r="CX51" s="121"/>
      <c r="CY51" s="121"/>
      <c r="CZ51" s="121"/>
      <c r="DA51" s="121"/>
      <c r="DB51" s="121"/>
      <c r="DC51" s="121"/>
      <c r="DD51" s="121"/>
      <c r="DE51" s="121"/>
      <c r="DF51" s="121"/>
      <c r="DG51" s="121"/>
      <c r="DH51" s="121"/>
      <c r="DI51" s="121"/>
      <c r="DJ51" s="121"/>
      <c r="DK51" s="121"/>
      <c r="DL51" s="121"/>
      <c r="DM51" s="121"/>
      <c r="DN51" s="121"/>
      <c r="DO51" s="121"/>
      <c r="DP51" s="121"/>
      <c r="DQ51" s="121"/>
      <c r="DR51" s="121"/>
      <c r="DS51" s="121"/>
      <c r="DT51" s="121"/>
      <c r="DU51" s="121"/>
      <c r="DV51" s="121"/>
      <c r="DW51" s="121"/>
      <c r="DX51" s="121"/>
      <c r="DY51" s="121"/>
      <c r="DZ51" s="121"/>
      <c r="EA51" s="121"/>
      <c r="EB51" s="121"/>
      <c r="EC51" s="121"/>
      <c r="ED51" s="121"/>
      <c r="EE51" s="121"/>
      <c r="EF51" s="121"/>
      <c r="EG51" s="121"/>
      <c r="EH51" s="121"/>
      <c r="EI51" s="121"/>
      <c r="EJ51" s="121"/>
      <c r="EK51" s="121"/>
      <c r="EL51" s="121"/>
      <c r="EM51" s="121"/>
      <c r="EN51" s="121"/>
      <c r="EO51" s="121"/>
      <c r="EP51" s="121"/>
      <c r="EQ51" s="121"/>
      <c r="ER51" s="121"/>
      <c r="ES51" s="121"/>
      <c r="ET51" s="121"/>
      <c r="EU51" s="121"/>
      <c r="EV51" s="121"/>
      <c r="EW51" s="121"/>
      <c r="EX51" s="121"/>
      <c r="EY51" s="121"/>
      <c r="EZ51" s="121"/>
      <c r="FA51" s="121"/>
      <c r="FB51" s="121"/>
      <c r="FC51" s="121"/>
      <c r="FD51" s="121"/>
      <c r="FE51" s="121"/>
      <c r="FF51" s="121"/>
      <c r="FG51" s="121"/>
      <c r="FH51" s="121"/>
      <c r="FI51" s="121"/>
      <c r="FJ51" s="121"/>
      <c r="FK51" s="121"/>
      <c r="FL51" s="121"/>
      <c r="FM51" s="121"/>
      <c r="FN51" s="121"/>
      <c r="FO51" s="121"/>
      <c r="FP51" s="121"/>
      <c r="FQ51" s="121"/>
      <c r="FR51" s="121"/>
      <c r="FS51" s="121"/>
      <c r="FT51" s="121"/>
      <c r="FU51" s="121"/>
      <c r="FV51" s="121"/>
      <c r="FW51" s="121"/>
      <c r="FX51" s="121"/>
      <c r="FY51" s="121"/>
      <c r="FZ51" s="121"/>
      <c r="GA51" s="121"/>
      <c r="GB51" s="121"/>
      <c r="GC51" s="121"/>
      <c r="GD51" s="121"/>
      <c r="GE51" s="121"/>
      <c r="GF51" s="121"/>
      <c r="GG51" s="121"/>
      <c r="GH51" s="121"/>
      <c r="GI51" s="121"/>
      <c r="GJ51" s="121"/>
      <c r="GK51" s="121"/>
      <c r="GL51" s="121"/>
      <c r="GM51" s="121"/>
      <c r="GN51" s="121"/>
      <c r="GO51" s="121"/>
      <c r="GP51" s="121"/>
      <c r="GQ51" s="121"/>
      <c r="GR51" s="121"/>
      <c r="GS51" s="121"/>
      <c r="GT51" s="121"/>
      <c r="GU51" s="121"/>
      <c r="GV51" s="121"/>
      <c r="GW51" s="121"/>
      <c r="GX51" s="121"/>
      <c r="GY51" s="121"/>
      <c r="GZ51" s="121"/>
      <c r="HA51" s="121"/>
      <c r="HB51" s="121"/>
      <c r="HC51" s="121"/>
      <c r="HD51" s="121"/>
      <c r="HE51" s="121"/>
      <c r="HF51" s="121"/>
      <c r="HG51" s="121"/>
      <c r="HH51" s="121"/>
      <c r="HI51" s="121"/>
      <c r="HJ51" s="121"/>
      <c r="HK51" s="121"/>
      <c r="HL51" s="121"/>
      <c r="HM51" s="121"/>
      <c r="HN51" s="121"/>
      <c r="HO51" s="121"/>
      <c r="HP51" s="121"/>
      <c r="HQ51" s="121"/>
      <c r="HR51" s="121"/>
      <c r="HS51" s="121"/>
      <c r="HT51" s="121"/>
      <c r="HU51" s="121"/>
      <c r="HV51" s="121"/>
      <c r="HW51" s="121"/>
      <c r="HX51" s="121"/>
      <c r="HY51" s="121"/>
      <c r="HZ51" s="121"/>
      <c r="IA51" s="121"/>
      <c r="IB51" s="121"/>
      <c r="IC51" s="121"/>
      <c r="ID51" s="121"/>
      <c r="IE51" s="121"/>
      <c r="IF51" s="121"/>
      <c r="IG51" s="121"/>
      <c r="IH51" s="121"/>
      <c r="II51" s="121"/>
      <c r="IJ51" s="121"/>
      <c r="IK51" s="121"/>
      <c r="IL51" s="121"/>
      <c r="IM51" s="121"/>
      <c r="IN51" s="121"/>
      <c r="IO51" s="121"/>
      <c r="IP51" s="121"/>
      <c r="IQ51" s="121"/>
      <c r="IR51" s="121"/>
      <c r="IS51" s="122"/>
    </row>
    <row r="52" spans="1:253" ht="30">
      <c r="A52" s="322" t="s">
        <v>208</v>
      </c>
      <c r="B52" s="95" t="s">
        <v>209</v>
      </c>
      <c r="C52" s="175" t="s">
        <v>210</v>
      </c>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c r="CV52" s="27"/>
      <c r="CW52" s="27"/>
      <c r="CX52" s="27"/>
      <c r="CY52" s="27"/>
      <c r="CZ52" s="27"/>
      <c r="DA52" s="27"/>
      <c r="DB52" s="27"/>
      <c r="DC52" s="27"/>
      <c r="DD52" s="27"/>
      <c r="DE52" s="27"/>
      <c r="DF52" s="27"/>
      <c r="DG52" s="27"/>
      <c r="DH52" s="27"/>
      <c r="DI52" s="27"/>
      <c r="DJ52" s="27"/>
      <c r="DK52" s="27"/>
      <c r="DL52" s="27"/>
      <c r="DM52" s="27"/>
      <c r="DN52" s="27"/>
      <c r="DO52" s="27"/>
      <c r="DP52" s="27"/>
      <c r="DQ52" s="27"/>
      <c r="DR52" s="27"/>
      <c r="DS52" s="27"/>
      <c r="DT52" s="27"/>
      <c r="DU52" s="27"/>
      <c r="DV52" s="27"/>
      <c r="DW52" s="27"/>
      <c r="DX52" s="27"/>
      <c r="DY52" s="27"/>
      <c r="DZ52" s="27"/>
      <c r="EA52" s="27"/>
      <c r="EB52" s="27"/>
      <c r="EC52" s="27"/>
      <c r="ED52" s="27"/>
      <c r="EE52" s="27"/>
      <c r="EF52" s="27"/>
      <c r="EG52" s="27"/>
      <c r="EH52" s="27"/>
      <c r="EI52" s="27"/>
      <c r="EJ52" s="27"/>
      <c r="EK52" s="27"/>
      <c r="EL52" s="27"/>
      <c r="EM52" s="27"/>
      <c r="EN52" s="27"/>
      <c r="EO52" s="27"/>
      <c r="EP52" s="27"/>
      <c r="EQ52" s="27"/>
      <c r="ER52" s="27"/>
      <c r="ES52" s="27"/>
      <c r="ET52" s="27"/>
      <c r="EU52" s="27"/>
      <c r="EV52" s="27"/>
      <c r="EW52" s="27"/>
      <c r="EX52" s="27"/>
      <c r="EY52" s="27"/>
      <c r="EZ52" s="27"/>
      <c r="FA52" s="27"/>
      <c r="FB52" s="27"/>
      <c r="FC52" s="27"/>
      <c r="FD52" s="27"/>
      <c r="FE52" s="27"/>
      <c r="FF52" s="27"/>
      <c r="FG52" s="27"/>
      <c r="FH52" s="27"/>
      <c r="FI52" s="27"/>
      <c r="FJ52" s="27"/>
      <c r="FK52" s="27"/>
      <c r="FL52" s="27"/>
      <c r="FM52" s="27"/>
      <c r="FN52" s="27"/>
      <c r="FO52" s="27"/>
      <c r="FP52" s="27"/>
      <c r="FQ52" s="27"/>
      <c r="FR52" s="27"/>
      <c r="FS52" s="27"/>
      <c r="FT52" s="27"/>
      <c r="FU52" s="27"/>
      <c r="FV52" s="27"/>
      <c r="FW52" s="27"/>
      <c r="FX52" s="27"/>
      <c r="FY52" s="27"/>
      <c r="FZ52" s="27"/>
      <c r="GA52" s="27"/>
      <c r="GB52" s="27"/>
      <c r="GC52" s="27"/>
      <c r="GD52" s="27"/>
      <c r="GE52" s="27"/>
      <c r="GF52" s="27"/>
      <c r="GG52" s="27"/>
      <c r="GH52" s="27"/>
      <c r="GI52" s="27"/>
      <c r="GJ52" s="27"/>
      <c r="GK52" s="27"/>
      <c r="GL52" s="27"/>
      <c r="GM52" s="27"/>
      <c r="GN52" s="27"/>
      <c r="GO52" s="27"/>
      <c r="GP52" s="27"/>
      <c r="GQ52" s="27"/>
      <c r="GR52" s="27"/>
      <c r="GS52" s="27"/>
      <c r="GT52" s="27"/>
      <c r="GU52" s="27"/>
      <c r="GV52" s="27"/>
      <c r="GW52" s="27"/>
      <c r="GX52" s="27"/>
      <c r="GY52" s="27"/>
      <c r="GZ52" s="27"/>
      <c r="HA52" s="27"/>
      <c r="HB52" s="27"/>
      <c r="HC52" s="27"/>
      <c r="HD52" s="27"/>
      <c r="HE52" s="27"/>
      <c r="HF52" s="27"/>
      <c r="HG52" s="27"/>
      <c r="HH52" s="27"/>
      <c r="HI52" s="27"/>
      <c r="HJ52" s="27"/>
      <c r="HK52" s="27"/>
      <c r="HL52" s="27"/>
      <c r="HM52" s="27"/>
      <c r="HN52" s="27"/>
      <c r="HO52" s="27"/>
      <c r="HP52" s="27"/>
      <c r="HQ52" s="27"/>
      <c r="HR52" s="27"/>
      <c r="HS52" s="27"/>
      <c r="HT52" s="27"/>
      <c r="HU52" s="27"/>
      <c r="HV52" s="27"/>
      <c r="HW52" s="27"/>
      <c r="HX52" s="27"/>
      <c r="HY52" s="27"/>
      <c r="HZ52" s="27"/>
      <c r="IA52" s="27"/>
      <c r="IB52" s="27"/>
      <c r="IC52" s="27"/>
      <c r="ID52" s="27"/>
      <c r="IE52" s="27"/>
      <c r="IF52" s="27"/>
      <c r="IG52" s="27"/>
      <c r="IH52" s="27"/>
      <c r="II52" s="27"/>
      <c r="IJ52" s="27"/>
      <c r="IK52" s="27"/>
      <c r="IL52" s="27"/>
      <c r="IM52" s="27"/>
      <c r="IN52" s="27"/>
      <c r="IO52" s="27"/>
      <c r="IP52" s="27"/>
      <c r="IQ52" s="27"/>
      <c r="IR52" s="27"/>
      <c r="IS52" s="45"/>
    </row>
    <row r="53" spans="1:253" ht="30">
      <c r="A53" s="322"/>
      <c r="B53" s="455" t="s">
        <v>211</v>
      </c>
      <c r="C53" s="453" t="s">
        <v>212</v>
      </c>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c r="DC53" s="27"/>
      <c r="DD53" s="27"/>
      <c r="DE53" s="27"/>
      <c r="DF53" s="27"/>
      <c r="DG53" s="27"/>
      <c r="DH53" s="27"/>
      <c r="DI53" s="27"/>
      <c r="DJ53" s="27"/>
      <c r="DK53" s="27"/>
      <c r="DL53" s="27"/>
      <c r="DM53" s="27"/>
      <c r="DN53" s="27"/>
      <c r="DO53" s="27"/>
      <c r="DP53" s="27"/>
      <c r="DQ53" s="27"/>
      <c r="DR53" s="27"/>
      <c r="DS53" s="27"/>
      <c r="DT53" s="27"/>
      <c r="DU53" s="27"/>
      <c r="DV53" s="27"/>
      <c r="DW53" s="27"/>
      <c r="DX53" s="27"/>
      <c r="DY53" s="27"/>
      <c r="DZ53" s="27"/>
      <c r="EA53" s="27"/>
      <c r="EB53" s="27"/>
      <c r="EC53" s="27"/>
      <c r="ED53" s="27"/>
      <c r="EE53" s="27"/>
      <c r="EF53" s="27"/>
      <c r="EG53" s="27"/>
      <c r="EH53" s="27"/>
      <c r="EI53" s="27"/>
      <c r="EJ53" s="27"/>
      <c r="EK53" s="27"/>
      <c r="EL53" s="27"/>
      <c r="EM53" s="27"/>
      <c r="EN53" s="27"/>
      <c r="EO53" s="27"/>
      <c r="EP53" s="27"/>
      <c r="EQ53" s="27"/>
      <c r="ER53" s="27"/>
      <c r="ES53" s="27"/>
      <c r="ET53" s="27"/>
      <c r="EU53" s="27"/>
      <c r="EV53" s="27"/>
      <c r="EW53" s="27"/>
      <c r="EX53" s="27"/>
      <c r="EY53" s="27"/>
      <c r="EZ53" s="27"/>
      <c r="FA53" s="27"/>
      <c r="FB53" s="27"/>
      <c r="FC53" s="27"/>
      <c r="FD53" s="27"/>
      <c r="FE53" s="27"/>
      <c r="FF53" s="27"/>
      <c r="FG53" s="27"/>
      <c r="FH53" s="27"/>
      <c r="FI53" s="27"/>
      <c r="FJ53" s="27"/>
      <c r="FK53" s="27"/>
      <c r="FL53" s="27"/>
      <c r="FM53" s="27"/>
      <c r="FN53" s="27"/>
      <c r="FO53" s="27"/>
      <c r="FP53" s="27"/>
      <c r="FQ53" s="27"/>
      <c r="FR53" s="27"/>
      <c r="FS53" s="27"/>
      <c r="FT53" s="27"/>
      <c r="FU53" s="27"/>
      <c r="FV53" s="27"/>
      <c r="FW53" s="27"/>
      <c r="FX53" s="27"/>
      <c r="FY53" s="27"/>
      <c r="FZ53" s="27"/>
      <c r="GA53" s="27"/>
      <c r="GB53" s="27"/>
      <c r="GC53" s="27"/>
      <c r="GD53" s="27"/>
      <c r="GE53" s="27"/>
      <c r="GF53" s="27"/>
      <c r="GG53" s="27"/>
      <c r="GH53" s="27"/>
      <c r="GI53" s="27"/>
      <c r="GJ53" s="27"/>
      <c r="GK53" s="27"/>
      <c r="GL53" s="27"/>
      <c r="GM53" s="27"/>
      <c r="GN53" s="27"/>
      <c r="GO53" s="27"/>
      <c r="GP53" s="27"/>
      <c r="GQ53" s="27"/>
      <c r="GR53" s="27"/>
      <c r="GS53" s="27"/>
      <c r="GT53" s="27"/>
      <c r="GU53" s="27"/>
      <c r="GV53" s="27"/>
      <c r="GW53" s="27"/>
      <c r="GX53" s="27"/>
      <c r="GY53" s="27"/>
      <c r="GZ53" s="27"/>
      <c r="HA53" s="27"/>
      <c r="HB53" s="27"/>
      <c r="HC53" s="27"/>
      <c r="HD53" s="27"/>
      <c r="HE53" s="27"/>
      <c r="HF53" s="27"/>
      <c r="HG53" s="27"/>
      <c r="HH53" s="27"/>
      <c r="HI53" s="27"/>
      <c r="HJ53" s="27"/>
      <c r="HK53" s="27"/>
      <c r="HL53" s="27"/>
      <c r="HM53" s="27"/>
      <c r="HN53" s="27"/>
      <c r="HO53" s="27"/>
      <c r="HP53" s="27"/>
      <c r="HQ53" s="27"/>
      <c r="HR53" s="27"/>
      <c r="HS53" s="27"/>
      <c r="HT53" s="27"/>
      <c r="HU53" s="27"/>
      <c r="HV53" s="27"/>
      <c r="HW53" s="27"/>
      <c r="HX53" s="27"/>
      <c r="HY53" s="27"/>
      <c r="HZ53" s="27"/>
      <c r="IA53" s="27"/>
      <c r="IB53" s="27"/>
      <c r="IC53" s="27"/>
      <c r="ID53" s="27"/>
      <c r="IE53" s="27"/>
      <c r="IF53" s="27"/>
      <c r="IG53" s="27"/>
      <c r="IH53" s="27"/>
      <c r="II53" s="27"/>
      <c r="IJ53" s="27"/>
      <c r="IK53" s="27"/>
      <c r="IL53" s="27"/>
      <c r="IM53" s="27"/>
      <c r="IN53" s="27"/>
      <c r="IO53" s="27"/>
      <c r="IP53" s="27"/>
      <c r="IQ53" s="27"/>
      <c r="IR53" s="27"/>
      <c r="IS53" s="27"/>
    </row>
    <row r="54" spans="1:253" ht="15.6">
      <c r="A54" s="357" t="s">
        <v>213</v>
      </c>
      <c r="B54" s="456"/>
      <c r="C54" s="338" t="s">
        <v>214</v>
      </c>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c r="FA54" s="27"/>
      <c r="FB54" s="27"/>
      <c r="FC54" s="27"/>
      <c r="FD54" s="27"/>
      <c r="FE54" s="27"/>
      <c r="FF54" s="27"/>
      <c r="FG54" s="27"/>
      <c r="FH54" s="27"/>
      <c r="FI54" s="27"/>
      <c r="FJ54" s="27"/>
      <c r="FK54" s="27"/>
      <c r="FL54" s="27"/>
      <c r="FM54" s="27"/>
      <c r="FN54" s="27"/>
      <c r="FO54" s="27"/>
      <c r="FP54" s="27"/>
      <c r="FQ54" s="27"/>
      <c r="FR54" s="27"/>
      <c r="FS54" s="27"/>
      <c r="FT54" s="27"/>
      <c r="FU54" s="27"/>
      <c r="FV54" s="27"/>
      <c r="FW54" s="27"/>
      <c r="FX54" s="27"/>
      <c r="FY54" s="27"/>
      <c r="FZ54" s="27"/>
      <c r="GA54" s="27"/>
      <c r="GB54" s="27"/>
      <c r="GC54" s="27"/>
      <c r="GD54" s="27"/>
      <c r="GE54" s="27"/>
      <c r="GF54" s="27"/>
      <c r="GG54" s="27"/>
      <c r="GH54" s="27"/>
      <c r="GI54" s="27"/>
      <c r="GJ54" s="27"/>
      <c r="GK54" s="27"/>
      <c r="GL54" s="27"/>
      <c r="GM54" s="27"/>
      <c r="GN54" s="27"/>
      <c r="GO54" s="27"/>
      <c r="GP54" s="27"/>
      <c r="GQ54" s="27"/>
      <c r="GR54" s="27"/>
      <c r="GS54" s="27"/>
      <c r="GT54" s="27"/>
      <c r="GU54" s="27"/>
      <c r="GV54" s="27"/>
      <c r="GW54" s="27"/>
      <c r="GX54" s="27"/>
      <c r="GY54" s="27"/>
      <c r="GZ54" s="27"/>
      <c r="HA54" s="27"/>
      <c r="HB54" s="27"/>
      <c r="HC54" s="27"/>
      <c r="HD54" s="27"/>
      <c r="HE54" s="27"/>
      <c r="HF54" s="27"/>
      <c r="HG54" s="27"/>
      <c r="HH54" s="27"/>
      <c r="HI54" s="27"/>
      <c r="HJ54" s="27"/>
      <c r="HK54" s="27"/>
      <c r="HL54" s="27"/>
      <c r="HM54" s="27"/>
      <c r="HN54" s="27"/>
      <c r="HO54" s="27"/>
      <c r="HP54" s="27"/>
      <c r="HQ54" s="27"/>
      <c r="HR54" s="27"/>
      <c r="HS54" s="27"/>
      <c r="HT54" s="27"/>
      <c r="HU54" s="27"/>
      <c r="HV54" s="27"/>
      <c r="HW54" s="27"/>
      <c r="HX54" s="27"/>
      <c r="HY54" s="27"/>
      <c r="HZ54" s="27"/>
      <c r="IA54" s="27"/>
      <c r="IB54" s="27"/>
      <c r="IC54" s="27"/>
      <c r="ID54" s="27"/>
      <c r="IE54" s="27"/>
      <c r="IF54" s="27"/>
      <c r="IG54" s="27"/>
      <c r="IH54" s="27"/>
      <c r="II54" s="27"/>
      <c r="IJ54" s="27"/>
      <c r="IK54" s="27"/>
      <c r="IL54" s="27"/>
      <c r="IM54" s="27"/>
      <c r="IN54" s="27"/>
      <c r="IO54" s="27"/>
      <c r="IP54" s="27"/>
      <c r="IQ54" s="27"/>
      <c r="IR54" s="27"/>
      <c r="IS54" s="45"/>
    </row>
    <row r="55" spans="1:253" ht="15.6">
      <c r="A55" s="357" t="s">
        <v>215</v>
      </c>
      <c r="B55" s="456"/>
      <c r="C55" s="338" t="s">
        <v>216</v>
      </c>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7"/>
      <c r="CY55" s="27"/>
      <c r="CZ55" s="27"/>
      <c r="DA55" s="27"/>
      <c r="DB55" s="27"/>
      <c r="DC55" s="27"/>
      <c r="DD55" s="27"/>
      <c r="DE55" s="27"/>
      <c r="DF55" s="27"/>
      <c r="DG55" s="27"/>
      <c r="DH55" s="27"/>
      <c r="DI55" s="27"/>
      <c r="DJ55" s="27"/>
      <c r="DK55" s="27"/>
      <c r="DL55" s="27"/>
      <c r="DM55" s="27"/>
      <c r="DN55" s="27"/>
      <c r="DO55" s="27"/>
      <c r="DP55" s="27"/>
      <c r="DQ55" s="27"/>
      <c r="DR55" s="27"/>
      <c r="DS55" s="27"/>
      <c r="DT55" s="27"/>
      <c r="DU55" s="27"/>
      <c r="DV55" s="27"/>
      <c r="DW55" s="27"/>
      <c r="DX55" s="27"/>
      <c r="DY55" s="27"/>
      <c r="DZ55" s="27"/>
      <c r="EA55" s="27"/>
      <c r="EB55" s="27"/>
      <c r="EC55" s="27"/>
      <c r="ED55" s="27"/>
      <c r="EE55" s="27"/>
      <c r="EF55" s="27"/>
      <c r="EG55" s="27"/>
      <c r="EH55" s="27"/>
      <c r="EI55" s="27"/>
      <c r="EJ55" s="27"/>
      <c r="EK55" s="27"/>
      <c r="EL55" s="27"/>
      <c r="EM55" s="27"/>
      <c r="EN55" s="27"/>
      <c r="EO55" s="27"/>
      <c r="EP55" s="27"/>
      <c r="EQ55" s="27"/>
      <c r="ER55" s="27"/>
      <c r="ES55" s="27"/>
      <c r="ET55" s="27"/>
      <c r="EU55" s="27"/>
      <c r="EV55" s="27"/>
      <c r="EW55" s="27"/>
      <c r="EX55" s="27"/>
      <c r="EY55" s="27"/>
      <c r="EZ55" s="27"/>
      <c r="FA55" s="27"/>
      <c r="FB55" s="27"/>
      <c r="FC55" s="27"/>
      <c r="FD55" s="27"/>
      <c r="FE55" s="27"/>
      <c r="FF55" s="27"/>
      <c r="FG55" s="27"/>
      <c r="FH55" s="27"/>
      <c r="FI55" s="27"/>
      <c r="FJ55" s="27"/>
      <c r="FK55" s="27"/>
      <c r="FL55" s="27"/>
      <c r="FM55" s="27"/>
      <c r="FN55" s="27"/>
      <c r="FO55" s="27"/>
      <c r="FP55" s="27"/>
      <c r="FQ55" s="27"/>
      <c r="FR55" s="27"/>
      <c r="FS55" s="27"/>
      <c r="FT55" s="27"/>
      <c r="FU55" s="27"/>
      <c r="FV55" s="27"/>
      <c r="FW55" s="27"/>
      <c r="FX55" s="27"/>
      <c r="FY55" s="27"/>
      <c r="FZ55" s="27"/>
      <c r="GA55" s="27"/>
      <c r="GB55" s="27"/>
      <c r="GC55" s="27"/>
      <c r="GD55" s="27"/>
      <c r="GE55" s="27"/>
      <c r="GF55" s="27"/>
      <c r="GG55" s="27"/>
      <c r="GH55" s="27"/>
      <c r="GI55" s="27"/>
      <c r="GJ55" s="27"/>
      <c r="GK55" s="27"/>
      <c r="GL55" s="27"/>
      <c r="GM55" s="27"/>
      <c r="GN55" s="27"/>
      <c r="GO55" s="27"/>
      <c r="GP55" s="27"/>
      <c r="GQ55" s="27"/>
      <c r="GR55" s="27"/>
      <c r="GS55" s="27"/>
      <c r="GT55" s="27"/>
      <c r="GU55" s="27"/>
      <c r="GV55" s="27"/>
      <c r="GW55" s="27"/>
      <c r="GX55" s="27"/>
      <c r="GY55" s="27"/>
      <c r="GZ55" s="27"/>
      <c r="HA55" s="27"/>
      <c r="HB55" s="27"/>
      <c r="HC55" s="27"/>
      <c r="HD55" s="27"/>
      <c r="HE55" s="27"/>
      <c r="HF55" s="27"/>
      <c r="HG55" s="27"/>
      <c r="HH55" s="27"/>
      <c r="HI55" s="27"/>
      <c r="HJ55" s="27"/>
      <c r="HK55" s="27"/>
      <c r="HL55" s="27"/>
      <c r="HM55" s="27"/>
      <c r="HN55" s="27"/>
      <c r="HO55" s="27"/>
      <c r="HP55" s="27"/>
      <c r="HQ55" s="27"/>
      <c r="HR55" s="27"/>
      <c r="HS55" s="27"/>
      <c r="HT55" s="27"/>
      <c r="HU55" s="27"/>
      <c r="HV55" s="27"/>
      <c r="HW55" s="27"/>
      <c r="HX55" s="27"/>
      <c r="HY55" s="27"/>
      <c r="HZ55" s="27"/>
      <c r="IA55" s="27"/>
      <c r="IB55" s="27"/>
      <c r="IC55" s="27"/>
      <c r="ID55" s="27"/>
      <c r="IE55" s="27"/>
      <c r="IF55" s="27"/>
      <c r="IG55" s="27"/>
      <c r="IH55" s="27"/>
      <c r="II55" s="27"/>
      <c r="IJ55" s="27"/>
      <c r="IK55" s="27"/>
      <c r="IL55" s="27"/>
      <c r="IM55" s="27"/>
      <c r="IN55" s="27"/>
      <c r="IO55" s="27"/>
      <c r="IP55" s="27"/>
      <c r="IQ55" s="27"/>
      <c r="IR55" s="27"/>
      <c r="IS55" s="45"/>
    </row>
    <row r="56" spans="1:253" ht="15.6">
      <c r="A56" s="357" t="s">
        <v>217</v>
      </c>
      <c r="B56" s="456"/>
      <c r="C56" s="338" t="s">
        <v>218</v>
      </c>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c r="CY56" s="27"/>
      <c r="CZ56" s="27"/>
      <c r="DA56" s="27"/>
      <c r="DB56" s="27"/>
      <c r="DC56" s="27"/>
      <c r="DD56" s="27"/>
      <c r="DE56" s="27"/>
      <c r="DF56" s="27"/>
      <c r="DG56" s="27"/>
      <c r="DH56" s="27"/>
      <c r="DI56" s="27"/>
      <c r="DJ56" s="27"/>
      <c r="DK56" s="27"/>
      <c r="DL56" s="27"/>
      <c r="DM56" s="27"/>
      <c r="DN56" s="27"/>
      <c r="DO56" s="27"/>
      <c r="DP56" s="27"/>
      <c r="DQ56" s="27"/>
      <c r="DR56" s="27"/>
      <c r="DS56" s="27"/>
      <c r="DT56" s="27"/>
      <c r="DU56" s="27"/>
      <c r="DV56" s="27"/>
      <c r="DW56" s="27"/>
      <c r="DX56" s="27"/>
      <c r="DY56" s="27"/>
      <c r="DZ56" s="27"/>
      <c r="EA56" s="27"/>
      <c r="EB56" s="27"/>
      <c r="EC56" s="27"/>
      <c r="ED56" s="27"/>
      <c r="EE56" s="27"/>
      <c r="EF56" s="27"/>
      <c r="EG56" s="27"/>
      <c r="EH56" s="27"/>
      <c r="EI56" s="27"/>
      <c r="EJ56" s="27"/>
      <c r="EK56" s="27"/>
      <c r="EL56" s="27"/>
      <c r="EM56" s="27"/>
      <c r="EN56" s="27"/>
      <c r="EO56" s="27"/>
      <c r="EP56" s="27"/>
      <c r="EQ56" s="27"/>
      <c r="ER56" s="27"/>
      <c r="ES56" s="27"/>
      <c r="ET56" s="27"/>
      <c r="EU56" s="27"/>
      <c r="EV56" s="27"/>
      <c r="EW56" s="27"/>
      <c r="EX56" s="27"/>
      <c r="EY56" s="27"/>
      <c r="EZ56" s="27"/>
      <c r="FA56" s="27"/>
      <c r="FB56" s="27"/>
      <c r="FC56" s="27"/>
      <c r="FD56" s="27"/>
      <c r="FE56" s="27"/>
      <c r="FF56" s="27"/>
      <c r="FG56" s="27"/>
      <c r="FH56" s="27"/>
      <c r="FI56" s="27"/>
      <c r="FJ56" s="27"/>
      <c r="FK56" s="27"/>
      <c r="FL56" s="27"/>
      <c r="FM56" s="27"/>
      <c r="FN56" s="27"/>
      <c r="FO56" s="27"/>
      <c r="FP56" s="27"/>
      <c r="FQ56" s="27"/>
      <c r="FR56" s="27"/>
      <c r="FS56" s="27"/>
      <c r="FT56" s="27"/>
      <c r="FU56" s="27"/>
      <c r="FV56" s="27"/>
      <c r="FW56" s="27"/>
      <c r="FX56" s="27"/>
      <c r="FY56" s="27"/>
      <c r="FZ56" s="27"/>
      <c r="GA56" s="27"/>
      <c r="GB56" s="27"/>
      <c r="GC56" s="27"/>
      <c r="GD56" s="27"/>
      <c r="GE56" s="27"/>
      <c r="GF56" s="27"/>
      <c r="GG56" s="27"/>
      <c r="GH56" s="27"/>
      <c r="GI56" s="27"/>
      <c r="GJ56" s="27"/>
      <c r="GK56" s="27"/>
      <c r="GL56" s="27"/>
      <c r="GM56" s="27"/>
      <c r="GN56" s="27"/>
      <c r="GO56" s="27"/>
      <c r="GP56" s="27"/>
      <c r="GQ56" s="27"/>
      <c r="GR56" s="27"/>
      <c r="GS56" s="27"/>
      <c r="GT56" s="27"/>
      <c r="GU56" s="27"/>
      <c r="GV56" s="27"/>
      <c r="GW56" s="27"/>
      <c r="GX56" s="27"/>
      <c r="GY56" s="27"/>
      <c r="GZ56" s="27"/>
      <c r="HA56" s="27"/>
      <c r="HB56" s="27"/>
      <c r="HC56" s="27"/>
      <c r="HD56" s="27"/>
      <c r="HE56" s="27"/>
      <c r="HF56" s="27"/>
      <c r="HG56" s="27"/>
      <c r="HH56" s="27"/>
      <c r="HI56" s="27"/>
      <c r="HJ56" s="27"/>
      <c r="HK56" s="27"/>
      <c r="HL56" s="27"/>
      <c r="HM56" s="27"/>
      <c r="HN56" s="27"/>
      <c r="HO56" s="27"/>
      <c r="HP56" s="27"/>
      <c r="HQ56" s="27"/>
      <c r="HR56" s="27"/>
      <c r="HS56" s="27"/>
      <c r="HT56" s="27"/>
      <c r="HU56" s="27"/>
      <c r="HV56" s="27"/>
      <c r="HW56" s="27"/>
      <c r="HX56" s="27"/>
      <c r="HY56" s="27"/>
      <c r="HZ56" s="27"/>
      <c r="IA56" s="27"/>
      <c r="IB56" s="27"/>
      <c r="IC56" s="27"/>
      <c r="ID56" s="27"/>
      <c r="IE56" s="27"/>
      <c r="IF56" s="27"/>
      <c r="IG56" s="27"/>
      <c r="IH56" s="27"/>
      <c r="II56" s="27"/>
      <c r="IJ56" s="27"/>
      <c r="IK56" s="27"/>
      <c r="IL56" s="27"/>
      <c r="IM56" s="27"/>
      <c r="IN56" s="27"/>
      <c r="IO56" s="27"/>
      <c r="IP56" s="27"/>
      <c r="IQ56" s="27"/>
      <c r="IR56" s="27"/>
      <c r="IS56" s="45"/>
    </row>
    <row r="57" spans="1:253" ht="15.6">
      <c r="A57" s="357" t="s">
        <v>219</v>
      </c>
      <c r="B57" s="456"/>
      <c r="C57" s="338" t="s">
        <v>220</v>
      </c>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7"/>
      <c r="CY57" s="27"/>
      <c r="CZ57" s="27"/>
      <c r="DA57" s="27"/>
      <c r="DB57" s="27"/>
      <c r="DC57" s="27"/>
      <c r="DD57" s="27"/>
      <c r="DE57" s="27"/>
      <c r="DF57" s="27"/>
      <c r="DG57" s="27"/>
      <c r="DH57" s="27"/>
      <c r="DI57" s="27"/>
      <c r="DJ57" s="27"/>
      <c r="DK57" s="27"/>
      <c r="DL57" s="27"/>
      <c r="DM57" s="27"/>
      <c r="DN57" s="27"/>
      <c r="DO57" s="27"/>
      <c r="DP57" s="27"/>
      <c r="DQ57" s="27"/>
      <c r="DR57" s="27"/>
      <c r="DS57" s="27"/>
      <c r="DT57" s="27"/>
      <c r="DU57" s="27"/>
      <c r="DV57" s="27"/>
      <c r="DW57" s="27"/>
      <c r="DX57" s="27"/>
      <c r="DY57" s="27"/>
      <c r="DZ57" s="27"/>
      <c r="EA57" s="27"/>
      <c r="EB57" s="27"/>
      <c r="EC57" s="27"/>
      <c r="ED57" s="27"/>
      <c r="EE57" s="27"/>
      <c r="EF57" s="27"/>
      <c r="EG57" s="27"/>
      <c r="EH57" s="27"/>
      <c r="EI57" s="27"/>
      <c r="EJ57" s="27"/>
      <c r="EK57" s="27"/>
      <c r="EL57" s="27"/>
      <c r="EM57" s="27"/>
      <c r="EN57" s="27"/>
      <c r="EO57" s="27"/>
      <c r="EP57" s="27"/>
      <c r="EQ57" s="27"/>
      <c r="ER57" s="27"/>
      <c r="ES57" s="27"/>
      <c r="ET57" s="27"/>
      <c r="EU57" s="27"/>
      <c r="EV57" s="27"/>
      <c r="EW57" s="27"/>
      <c r="EX57" s="27"/>
      <c r="EY57" s="27"/>
      <c r="EZ57" s="27"/>
      <c r="FA57" s="27"/>
      <c r="FB57" s="27"/>
      <c r="FC57" s="27"/>
      <c r="FD57" s="27"/>
      <c r="FE57" s="27"/>
      <c r="FF57" s="27"/>
      <c r="FG57" s="27"/>
      <c r="FH57" s="27"/>
      <c r="FI57" s="27"/>
      <c r="FJ57" s="27"/>
      <c r="FK57" s="27"/>
      <c r="FL57" s="27"/>
      <c r="FM57" s="27"/>
      <c r="FN57" s="27"/>
      <c r="FO57" s="27"/>
      <c r="FP57" s="27"/>
      <c r="FQ57" s="27"/>
      <c r="FR57" s="27"/>
      <c r="FS57" s="27"/>
      <c r="FT57" s="27"/>
      <c r="FU57" s="27"/>
      <c r="FV57" s="27"/>
      <c r="FW57" s="27"/>
      <c r="FX57" s="27"/>
      <c r="FY57" s="27"/>
      <c r="FZ57" s="27"/>
      <c r="GA57" s="27"/>
      <c r="GB57" s="27"/>
      <c r="GC57" s="27"/>
      <c r="GD57" s="27"/>
      <c r="GE57" s="27"/>
      <c r="GF57" s="27"/>
      <c r="GG57" s="27"/>
      <c r="GH57" s="27"/>
      <c r="GI57" s="27"/>
      <c r="GJ57" s="27"/>
      <c r="GK57" s="27"/>
      <c r="GL57" s="27"/>
      <c r="GM57" s="27"/>
      <c r="GN57" s="27"/>
      <c r="GO57" s="27"/>
      <c r="GP57" s="27"/>
      <c r="GQ57" s="27"/>
      <c r="GR57" s="27"/>
      <c r="GS57" s="27"/>
      <c r="GT57" s="27"/>
      <c r="GU57" s="27"/>
      <c r="GV57" s="27"/>
      <c r="GW57" s="27"/>
      <c r="GX57" s="27"/>
      <c r="GY57" s="27"/>
      <c r="GZ57" s="27"/>
      <c r="HA57" s="27"/>
      <c r="HB57" s="27"/>
      <c r="HC57" s="27"/>
      <c r="HD57" s="27"/>
      <c r="HE57" s="27"/>
      <c r="HF57" s="27"/>
      <c r="HG57" s="27"/>
      <c r="HH57" s="27"/>
      <c r="HI57" s="27"/>
      <c r="HJ57" s="27"/>
      <c r="HK57" s="27"/>
      <c r="HL57" s="27"/>
      <c r="HM57" s="27"/>
      <c r="HN57" s="27"/>
      <c r="HO57" s="27"/>
      <c r="HP57" s="27"/>
      <c r="HQ57" s="27"/>
      <c r="HR57" s="27"/>
      <c r="HS57" s="27"/>
      <c r="HT57" s="27"/>
      <c r="HU57" s="27"/>
      <c r="HV57" s="27"/>
      <c r="HW57" s="27"/>
      <c r="HX57" s="27"/>
      <c r="HY57" s="27"/>
      <c r="HZ57" s="27"/>
      <c r="IA57" s="27"/>
      <c r="IB57" s="27"/>
      <c r="IC57" s="27"/>
      <c r="ID57" s="27"/>
      <c r="IE57" s="27"/>
      <c r="IF57" s="27"/>
      <c r="IG57" s="27"/>
      <c r="IH57" s="27"/>
      <c r="II57" s="27"/>
      <c r="IJ57" s="27"/>
      <c r="IK57" s="27"/>
      <c r="IL57" s="27"/>
      <c r="IM57" s="27"/>
      <c r="IN57" s="27"/>
      <c r="IO57" s="27"/>
      <c r="IP57" s="27"/>
      <c r="IQ57" s="27"/>
      <c r="IR57" s="27"/>
      <c r="IS57" s="45"/>
    </row>
    <row r="58" spans="1:253" ht="15.6">
      <c r="A58" s="357" t="s">
        <v>221</v>
      </c>
      <c r="B58" s="456"/>
      <c r="C58" s="338" t="s">
        <v>222</v>
      </c>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c r="DI58" s="27"/>
      <c r="DJ58" s="27"/>
      <c r="DK58" s="27"/>
      <c r="DL58" s="27"/>
      <c r="DM58" s="27"/>
      <c r="DN58" s="27"/>
      <c r="DO58" s="27"/>
      <c r="DP58" s="27"/>
      <c r="DQ58" s="27"/>
      <c r="DR58" s="27"/>
      <c r="DS58" s="27"/>
      <c r="DT58" s="27"/>
      <c r="DU58" s="27"/>
      <c r="DV58" s="27"/>
      <c r="DW58" s="27"/>
      <c r="DX58" s="27"/>
      <c r="DY58" s="27"/>
      <c r="DZ58" s="27"/>
      <c r="EA58" s="27"/>
      <c r="EB58" s="27"/>
      <c r="EC58" s="27"/>
      <c r="ED58" s="27"/>
      <c r="EE58" s="27"/>
      <c r="EF58" s="27"/>
      <c r="EG58" s="27"/>
      <c r="EH58" s="27"/>
      <c r="EI58" s="27"/>
      <c r="EJ58" s="27"/>
      <c r="EK58" s="27"/>
      <c r="EL58" s="27"/>
      <c r="EM58" s="27"/>
      <c r="EN58" s="27"/>
      <c r="EO58" s="27"/>
      <c r="EP58" s="27"/>
      <c r="EQ58" s="27"/>
      <c r="ER58" s="27"/>
      <c r="ES58" s="27"/>
      <c r="ET58" s="27"/>
      <c r="EU58" s="27"/>
      <c r="EV58" s="27"/>
      <c r="EW58" s="27"/>
      <c r="EX58" s="27"/>
      <c r="EY58" s="27"/>
      <c r="EZ58" s="27"/>
      <c r="FA58" s="27"/>
      <c r="FB58" s="27"/>
      <c r="FC58" s="27"/>
      <c r="FD58" s="27"/>
      <c r="FE58" s="27"/>
      <c r="FF58" s="27"/>
      <c r="FG58" s="27"/>
      <c r="FH58" s="27"/>
      <c r="FI58" s="27"/>
      <c r="FJ58" s="27"/>
      <c r="FK58" s="27"/>
      <c r="FL58" s="27"/>
      <c r="FM58" s="27"/>
      <c r="FN58" s="27"/>
      <c r="FO58" s="27"/>
      <c r="FP58" s="27"/>
      <c r="FQ58" s="27"/>
      <c r="FR58" s="27"/>
      <c r="FS58" s="27"/>
      <c r="FT58" s="27"/>
      <c r="FU58" s="27"/>
      <c r="FV58" s="27"/>
      <c r="FW58" s="27"/>
      <c r="FX58" s="27"/>
      <c r="FY58" s="27"/>
      <c r="FZ58" s="27"/>
      <c r="GA58" s="27"/>
      <c r="GB58" s="27"/>
      <c r="GC58" s="27"/>
      <c r="GD58" s="27"/>
      <c r="GE58" s="27"/>
      <c r="GF58" s="27"/>
      <c r="GG58" s="27"/>
      <c r="GH58" s="27"/>
      <c r="GI58" s="27"/>
      <c r="GJ58" s="27"/>
      <c r="GK58" s="27"/>
      <c r="GL58" s="27"/>
      <c r="GM58" s="27"/>
      <c r="GN58" s="27"/>
      <c r="GO58" s="27"/>
      <c r="GP58" s="27"/>
      <c r="GQ58" s="27"/>
      <c r="GR58" s="27"/>
      <c r="GS58" s="27"/>
      <c r="GT58" s="27"/>
      <c r="GU58" s="27"/>
      <c r="GV58" s="27"/>
      <c r="GW58" s="27"/>
      <c r="GX58" s="27"/>
      <c r="GY58" s="27"/>
      <c r="GZ58" s="27"/>
      <c r="HA58" s="27"/>
      <c r="HB58" s="27"/>
      <c r="HC58" s="27"/>
      <c r="HD58" s="27"/>
      <c r="HE58" s="27"/>
      <c r="HF58" s="27"/>
      <c r="HG58" s="27"/>
      <c r="HH58" s="27"/>
      <c r="HI58" s="27"/>
      <c r="HJ58" s="27"/>
      <c r="HK58" s="27"/>
      <c r="HL58" s="27"/>
      <c r="HM58" s="27"/>
      <c r="HN58" s="27"/>
      <c r="HO58" s="27"/>
      <c r="HP58" s="27"/>
      <c r="HQ58" s="27"/>
      <c r="HR58" s="27"/>
      <c r="HS58" s="27"/>
      <c r="HT58" s="27"/>
      <c r="HU58" s="27"/>
      <c r="HV58" s="27"/>
      <c r="HW58" s="27"/>
      <c r="HX58" s="27"/>
      <c r="HY58" s="27"/>
      <c r="HZ58" s="27"/>
      <c r="IA58" s="27"/>
      <c r="IB58" s="27"/>
      <c r="IC58" s="27"/>
      <c r="ID58" s="27"/>
      <c r="IE58" s="27"/>
      <c r="IF58" s="27"/>
      <c r="IG58" s="27"/>
      <c r="IH58" s="27"/>
      <c r="II58" s="27"/>
      <c r="IJ58" s="27"/>
      <c r="IK58" s="27"/>
      <c r="IL58" s="27"/>
      <c r="IM58" s="27"/>
      <c r="IN58" s="27"/>
      <c r="IO58" s="27"/>
      <c r="IP58" s="27"/>
      <c r="IQ58" s="27"/>
      <c r="IR58" s="27"/>
      <c r="IS58" s="45"/>
    </row>
    <row r="59" spans="1:253" ht="15.6">
      <c r="A59" s="357" t="s">
        <v>223</v>
      </c>
      <c r="B59" s="456"/>
      <c r="C59" s="338" t="s">
        <v>224</v>
      </c>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c r="CY59" s="27"/>
      <c r="CZ59" s="27"/>
      <c r="DA59" s="27"/>
      <c r="DB59" s="27"/>
      <c r="DC59" s="27"/>
      <c r="DD59" s="27"/>
      <c r="DE59" s="27"/>
      <c r="DF59" s="27"/>
      <c r="DG59" s="27"/>
      <c r="DH59" s="27"/>
      <c r="DI59" s="27"/>
      <c r="DJ59" s="27"/>
      <c r="DK59" s="27"/>
      <c r="DL59" s="27"/>
      <c r="DM59" s="27"/>
      <c r="DN59" s="27"/>
      <c r="DO59" s="27"/>
      <c r="DP59" s="27"/>
      <c r="DQ59" s="27"/>
      <c r="DR59" s="27"/>
      <c r="DS59" s="27"/>
      <c r="DT59" s="27"/>
      <c r="DU59" s="27"/>
      <c r="DV59" s="27"/>
      <c r="DW59" s="27"/>
      <c r="DX59" s="27"/>
      <c r="DY59" s="27"/>
      <c r="DZ59" s="27"/>
      <c r="EA59" s="27"/>
      <c r="EB59" s="27"/>
      <c r="EC59" s="27"/>
      <c r="ED59" s="27"/>
      <c r="EE59" s="27"/>
      <c r="EF59" s="27"/>
      <c r="EG59" s="27"/>
      <c r="EH59" s="27"/>
      <c r="EI59" s="27"/>
      <c r="EJ59" s="27"/>
      <c r="EK59" s="27"/>
      <c r="EL59" s="27"/>
      <c r="EM59" s="27"/>
      <c r="EN59" s="27"/>
      <c r="EO59" s="27"/>
      <c r="EP59" s="27"/>
      <c r="EQ59" s="27"/>
      <c r="ER59" s="27"/>
      <c r="ES59" s="27"/>
      <c r="ET59" s="27"/>
      <c r="EU59" s="27"/>
      <c r="EV59" s="27"/>
      <c r="EW59" s="27"/>
      <c r="EX59" s="27"/>
      <c r="EY59" s="27"/>
      <c r="EZ59" s="27"/>
      <c r="FA59" s="27"/>
      <c r="FB59" s="27"/>
      <c r="FC59" s="27"/>
      <c r="FD59" s="27"/>
      <c r="FE59" s="27"/>
      <c r="FF59" s="27"/>
      <c r="FG59" s="27"/>
      <c r="FH59" s="27"/>
      <c r="FI59" s="27"/>
      <c r="FJ59" s="27"/>
      <c r="FK59" s="27"/>
      <c r="FL59" s="27"/>
      <c r="FM59" s="27"/>
      <c r="FN59" s="27"/>
      <c r="FO59" s="27"/>
      <c r="FP59" s="27"/>
      <c r="FQ59" s="27"/>
      <c r="FR59" s="27"/>
      <c r="FS59" s="27"/>
      <c r="FT59" s="27"/>
      <c r="FU59" s="27"/>
      <c r="FV59" s="27"/>
      <c r="FW59" s="27"/>
      <c r="FX59" s="27"/>
      <c r="FY59" s="27"/>
      <c r="FZ59" s="27"/>
      <c r="GA59" s="27"/>
      <c r="GB59" s="27"/>
      <c r="GC59" s="27"/>
      <c r="GD59" s="27"/>
      <c r="GE59" s="27"/>
      <c r="GF59" s="27"/>
      <c r="GG59" s="27"/>
      <c r="GH59" s="27"/>
      <c r="GI59" s="27"/>
      <c r="GJ59" s="27"/>
      <c r="GK59" s="27"/>
      <c r="GL59" s="27"/>
      <c r="GM59" s="27"/>
      <c r="GN59" s="27"/>
      <c r="GO59" s="27"/>
      <c r="GP59" s="27"/>
      <c r="GQ59" s="27"/>
      <c r="GR59" s="27"/>
      <c r="GS59" s="27"/>
      <c r="GT59" s="27"/>
      <c r="GU59" s="27"/>
      <c r="GV59" s="27"/>
      <c r="GW59" s="27"/>
      <c r="GX59" s="27"/>
      <c r="GY59" s="27"/>
      <c r="GZ59" s="27"/>
      <c r="HA59" s="27"/>
      <c r="HB59" s="27"/>
      <c r="HC59" s="27"/>
      <c r="HD59" s="27"/>
      <c r="HE59" s="27"/>
      <c r="HF59" s="27"/>
      <c r="HG59" s="27"/>
      <c r="HH59" s="27"/>
      <c r="HI59" s="27"/>
      <c r="HJ59" s="27"/>
      <c r="HK59" s="27"/>
      <c r="HL59" s="27"/>
      <c r="HM59" s="27"/>
      <c r="HN59" s="27"/>
      <c r="HO59" s="27"/>
      <c r="HP59" s="27"/>
      <c r="HQ59" s="27"/>
      <c r="HR59" s="27"/>
      <c r="HS59" s="27"/>
      <c r="HT59" s="27"/>
      <c r="HU59" s="27"/>
      <c r="HV59" s="27"/>
      <c r="HW59" s="27"/>
      <c r="HX59" s="27"/>
      <c r="HY59" s="27"/>
      <c r="HZ59" s="27"/>
      <c r="IA59" s="27"/>
      <c r="IB59" s="27"/>
      <c r="IC59" s="27"/>
      <c r="ID59" s="27"/>
      <c r="IE59" s="27"/>
      <c r="IF59" s="27"/>
      <c r="IG59" s="27"/>
      <c r="IH59" s="27"/>
      <c r="II59" s="27"/>
      <c r="IJ59" s="27"/>
      <c r="IK59" s="27"/>
      <c r="IL59" s="27"/>
      <c r="IM59" s="27"/>
      <c r="IN59" s="27"/>
      <c r="IO59" s="27"/>
      <c r="IP59" s="27"/>
      <c r="IQ59" s="27"/>
      <c r="IR59" s="27"/>
      <c r="IS59" s="45"/>
    </row>
    <row r="60" spans="1:253" ht="15.6">
      <c r="A60" s="357" t="s">
        <v>225</v>
      </c>
      <c r="B60" s="456"/>
      <c r="C60" s="338" t="s">
        <v>226</v>
      </c>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7"/>
      <c r="CA60" s="27"/>
      <c r="CB60" s="27"/>
      <c r="CC60" s="27"/>
      <c r="CD60" s="27"/>
      <c r="CE60" s="27"/>
      <c r="CF60" s="27"/>
      <c r="CG60" s="27"/>
      <c r="CH60" s="27"/>
      <c r="CI60" s="27"/>
      <c r="CJ60" s="27"/>
      <c r="CK60" s="27"/>
      <c r="CL60" s="27"/>
      <c r="CM60" s="27"/>
      <c r="CN60" s="27"/>
      <c r="CO60" s="27"/>
      <c r="CP60" s="27"/>
      <c r="CQ60" s="27"/>
      <c r="CR60" s="27"/>
      <c r="CS60" s="27"/>
      <c r="CT60" s="27"/>
      <c r="CU60" s="27"/>
      <c r="CV60" s="27"/>
      <c r="CW60" s="27"/>
      <c r="CX60" s="27"/>
      <c r="CY60" s="27"/>
      <c r="CZ60" s="27"/>
      <c r="DA60" s="27"/>
      <c r="DB60" s="27"/>
      <c r="DC60" s="27"/>
      <c r="DD60" s="27"/>
      <c r="DE60" s="27"/>
      <c r="DF60" s="27"/>
      <c r="DG60" s="27"/>
      <c r="DH60" s="27"/>
      <c r="DI60" s="27"/>
      <c r="DJ60" s="27"/>
      <c r="DK60" s="27"/>
      <c r="DL60" s="27"/>
      <c r="DM60" s="27"/>
      <c r="DN60" s="27"/>
      <c r="DO60" s="27"/>
      <c r="DP60" s="27"/>
      <c r="DQ60" s="27"/>
      <c r="DR60" s="27"/>
      <c r="DS60" s="27"/>
      <c r="DT60" s="27"/>
      <c r="DU60" s="27"/>
      <c r="DV60" s="27"/>
      <c r="DW60" s="27"/>
      <c r="DX60" s="27"/>
      <c r="DY60" s="27"/>
      <c r="DZ60" s="27"/>
      <c r="EA60" s="27"/>
      <c r="EB60" s="27"/>
      <c r="EC60" s="27"/>
      <c r="ED60" s="27"/>
      <c r="EE60" s="27"/>
      <c r="EF60" s="27"/>
      <c r="EG60" s="27"/>
      <c r="EH60" s="27"/>
      <c r="EI60" s="27"/>
      <c r="EJ60" s="27"/>
      <c r="EK60" s="27"/>
      <c r="EL60" s="27"/>
      <c r="EM60" s="27"/>
      <c r="EN60" s="27"/>
      <c r="EO60" s="27"/>
      <c r="EP60" s="27"/>
      <c r="EQ60" s="27"/>
      <c r="ER60" s="27"/>
      <c r="ES60" s="27"/>
      <c r="ET60" s="27"/>
      <c r="EU60" s="27"/>
      <c r="EV60" s="27"/>
      <c r="EW60" s="27"/>
      <c r="EX60" s="27"/>
      <c r="EY60" s="27"/>
      <c r="EZ60" s="27"/>
      <c r="FA60" s="27"/>
      <c r="FB60" s="27"/>
      <c r="FC60" s="27"/>
      <c r="FD60" s="27"/>
      <c r="FE60" s="27"/>
      <c r="FF60" s="27"/>
      <c r="FG60" s="27"/>
      <c r="FH60" s="27"/>
      <c r="FI60" s="27"/>
      <c r="FJ60" s="27"/>
      <c r="FK60" s="27"/>
      <c r="FL60" s="27"/>
      <c r="FM60" s="27"/>
      <c r="FN60" s="27"/>
      <c r="FO60" s="27"/>
      <c r="FP60" s="27"/>
      <c r="FQ60" s="27"/>
      <c r="FR60" s="27"/>
      <c r="FS60" s="27"/>
      <c r="FT60" s="27"/>
      <c r="FU60" s="27"/>
      <c r="FV60" s="27"/>
      <c r="FW60" s="27"/>
      <c r="FX60" s="27"/>
      <c r="FY60" s="27"/>
      <c r="FZ60" s="27"/>
      <c r="GA60" s="27"/>
      <c r="GB60" s="27"/>
      <c r="GC60" s="27"/>
      <c r="GD60" s="27"/>
      <c r="GE60" s="27"/>
      <c r="GF60" s="27"/>
      <c r="GG60" s="27"/>
      <c r="GH60" s="27"/>
      <c r="GI60" s="27"/>
      <c r="GJ60" s="27"/>
      <c r="GK60" s="27"/>
      <c r="GL60" s="27"/>
      <c r="GM60" s="27"/>
      <c r="GN60" s="27"/>
      <c r="GO60" s="27"/>
      <c r="GP60" s="27"/>
      <c r="GQ60" s="27"/>
      <c r="GR60" s="27"/>
      <c r="GS60" s="27"/>
      <c r="GT60" s="27"/>
      <c r="GU60" s="27"/>
      <c r="GV60" s="27"/>
      <c r="GW60" s="27"/>
      <c r="GX60" s="27"/>
      <c r="GY60" s="27"/>
      <c r="GZ60" s="27"/>
      <c r="HA60" s="27"/>
      <c r="HB60" s="27"/>
      <c r="HC60" s="27"/>
      <c r="HD60" s="27"/>
      <c r="HE60" s="27"/>
      <c r="HF60" s="27"/>
      <c r="HG60" s="27"/>
      <c r="HH60" s="27"/>
      <c r="HI60" s="27"/>
      <c r="HJ60" s="27"/>
      <c r="HK60" s="27"/>
      <c r="HL60" s="27"/>
      <c r="HM60" s="27"/>
      <c r="HN60" s="27"/>
      <c r="HO60" s="27"/>
      <c r="HP60" s="27"/>
      <c r="HQ60" s="27"/>
      <c r="HR60" s="27"/>
      <c r="HS60" s="27"/>
      <c r="HT60" s="27"/>
      <c r="HU60" s="27"/>
      <c r="HV60" s="27"/>
      <c r="HW60" s="27"/>
      <c r="HX60" s="27"/>
      <c r="HY60" s="27"/>
      <c r="HZ60" s="27"/>
      <c r="IA60" s="27"/>
      <c r="IB60" s="27"/>
      <c r="IC60" s="27"/>
      <c r="ID60" s="27"/>
      <c r="IE60" s="27"/>
      <c r="IF60" s="27"/>
      <c r="IG60" s="27"/>
      <c r="IH60" s="27"/>
      <c r="II60" s="27"/>
      <c r="IJ60" s="27"/>
      <c r="IK60" s="27"/>
      <c r="IL60" s="27"/>
      <c r="IM60" s="27"/>
      <c r="IN60" s="27"/>
      <c r="IO60" s="27"/>
      <c r="IP60" s="27"/>
      <c r="IQ60" s="27"/>
      <c r="IR60" s="27"/>
      <c r="IS60" s="45"/>
    </row>
    <row r="61" spans="1:253" ht="15.6">
      <c r="A61" s="357" t="s">
        <v>227</v>
      </c>
      <c r="B61" s="456"/>
      <c r="C61" s="338" t="s">
        <v>228</v>
      </c>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27"/>
      <c r="FF61" s="27"/>
      <c r="FG61" s="27"/>
      <c r="FH61" s="27"/>
      <c r="FI61" s="27"/>
      <c r="FJ61" s="27"/>
      <c r="FK61" s="27"/>
      <c r="FL61" s="27"/>
      <c r="FM61" s="27"/>
      <c r="FN61" s="27"/>
      <c r="FO61" s="27"/>
      <c r="FP61" s="27"/>
      <c r="FQ61" s="27"/>
      <c r="FR61" s="27"/>
      <c r="FS61" s="27"/>
      <c r="FT61" s="27"/>
      <c r="FU61" s="27"/>
      <c r="FV61" s="27"/>
      <c r="FW61" s="27"/>
      <c r="FX61" s="27"/>
      <c r="FY61" s="27"/>
      <c r="FZ61" s="27"/>
      <c r="GA61" s="27"/>
      <c r="GB61" s="27"/>
      <c r="GC61" s="27"/>
      <c r="GD61" s="27"/>
      <c r="GE61" s="27"/>
      <c r="GF61" s="27"/>
      <c r="GG61" s="27"/>
      <c r="GH61" s="27"/>
      <c r="GI61" s="27"/>
      <c r="GJ61" s="27"/>
      <c r="GK61" s="27"/>
      <c r="GL61" s="27"/>
      <c r="GM61" s="27"/>
      <c r="GN61" s="27"/>
      <c r="GO61" s="27"/>
      <c r="GP61" s="27"/>
      <c r="GQ61" s="27"/>
      <c r="GR61" s="27"/>
      <c r="GS61" s="27"/>
      <c r="GT61" s="27"/>
      <c r="GU61" s="27"/>
      <c r="GV61" s="27"/>
      <c r="GW61" s="27"/>
      <c r="GX61" s="27"/>
      <c r="GY61" s="27"/>
      <c r="GZ61" s="27"/>
      <c r="HA61" s="27"/>
      <c r="HB61" s="27"/>
      <c r="HC61" s="27"/>
      <c r="HD61" s="27"/>
      <c r="HE61" s="27"/>
      <c r="HF61" s="27"/>
      <c r="HG61" s="27"/>
      <c r="HH61" s="27"/>
      <c r="HI61" s="27"/>
      <c r="HJ61" s="27"/>
      <c r="HK61" s="27"/>
      <c r="HL61" s="27"/>
      <c r="HM61" s="27"/>
      <c r="HN61" s="27"/>
      <c r="HO61" s="27"/>
      <c r="HP61" s="27"/>
      <c r="HQ61" s="27"/>
      <c r="HR61" s="27"/>
      <c r="HS61" s="27"/>
      <c r="HT61" s="27"/>
      <c r="HU61" s="27"/>
      <c r="HV61" s="27"/>
      <c r="HW61" s="27"/>
      <c r="HX61" s="27"/>
      <c r="HY61" s="27"/>
      <c r="HZ61" s="27"/>
      <c r="IA61" s="27"/>
      <c r="IB61" s="27"/>
      <c r="IC61" s="27"/>
      <c r="ID61" s="27"/>
      <c r="IE61" s="27"/>
      <c r="IF61" s="27"/>
      <c r="IG61" s="27"/>
      <c r="IH61" s="27"/>
      <c r="II61" s="27"/>
      <c r="IJ61" s="27"/>
      <c r="IK61" s="27"/>
      <c r="IL61" s="27"/>
      <c r="IM61" s="27"/>
      <c r="IN61" s="27"/>
      <c r="IO61" s="27"/>
      <c r="IP61" s="27"/>
      <c r="IQ61" s="27"/>
      <c r="IR61" s="27"/>
      <c r="IS61" s="45"/>
    </row>
    <row r="62" spans="1:253" ht="15.6">
      <c r="A62" s="357" t="s">
        <v>229</v>
      </c>
      <c r="B62" s="456"/>
      <c r="C62" s="338" t="s">
        <v>230</v>
      </c>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c r="FA62" s="27"/>
      <c r="FB62" s="27"/>
      <c r="FC62" s="27"/>
      <c r="FD62" s="27"/>
      <c r="FE62" s="27"/>
      <c r="FF62" s="27"/>
      <c r="FG62" s="27"/>
      <c r="FH62" s="27"/>
      <c r="FI62" s="27"/>
      <c r="FJ62" s="27"/>
      <c r="FK62" s="27"/>
      <c r="FL62" s="27"/>
      <c r="FM62" s="27"/>
      <c r="FN62" s="27"/>
      <c r="FO62" s="27"/>
      <c r="FP62" s="27"/>
      <c r="FQ62" s="27"/>
      <c r="FR62" s="27"/>
      <c r="FS62" s="27"/>
      <c r="FT62" s="27"/>
      <c r="FU62" s="27"/>
      <c r="FV62" s="27"/>
      <c r="FW62" s="27"/>
      <c r="FX62" s="27"/>
      <c r="FY62" s="27"/>
      <c r="FZ62" s="27"/>
      <c r="GA62" s="27"/>
      <c r="GB62" s="27"/>
      <c r="GC62" s="27"/>
      <c r="GD62" s="27"/>
      <c r="GE62" s="27"/>
      <c r="GF62" s="27"/>
      <c r="GG62" s="27"/>
      <c r="GH62" s="27"/>
      <c r="GI62" s="27"/>
      <c r="GJ62" s="27"/>
      <c r="GK62" s="27"/>
      <c r="GL62" s="27"/>
      <c r="GM62" s="27"/>
      <c r="GN62" s="27"/>
      <c r="GO62" s="27"/>
      <c r="GP62" s="27"/>
      <c r="GQ62" s="27"/>
      <c r="GR62" s="27"/>
      <c r="GS62" s="27"/>
      <c r="GT62" s="27"/>
      <c r="GU62" s="27"/>
      <c r="GV62" s="27"/>
      <c r="GW62" s="27"/>
      <c r="GX62" s="27"/>
      <c r="GY62" s="27"/>
      <c r="GZ62" s="27"/>
      <c r="HA62" s="27"/>
      <c r="HB62" s="27"/>
      <c r="HC62" s="27"/>
      <c r="HD62" s="27"/>
      <c r="HE62" s="27"/>
      <c r="HF62" s="27"/>
      <c r="HG62" s="27"/>
      <c r="HH62" s="27"/>
      <c r="HI62" s="27"/>
      <c r="HJ62" s="27"/>
      <c r="HK62" s="27"/>
      <c r="HL62" s="27"/>
      <c r="HM62" s="27"/>
      <c r="HN62" s="27"/>
      <c r="HO62" s="27"/>
      <c r="HP62" s="27"/>
      <c r="HQ62" s="27"/>
      <c r="HR62" s="27"/>
      <c r="HS62" s="27"/>
      <c r="HT62" s="27"/>
      <c r="HU62" s="27"/>
      <c r="HV62" s="27"/>
      <c r="HW62" s="27"/>
      <c r="HX62" s="27"/>
      <c r="HY62" s="27"/>
      <c r="HZ62" s="27"/>
      <c r="IA62" s="27"/>
      <c r="IB62" s="27"/>
      <c r="IC62" s="27"/>
      <c r="ID62" s="27"/>
      <c r="IE62" s="27"/>
      <c r="IF62" s="27"/>
      <c r="IG62" s="27"/>
      <c r="IH62" s="27"/>
      <c r="II62" s="27"/>
      <c r="IJ62" s="27"/>
      <c r="IK62" s="27"/>
      <c r="IL62" s="27"/>
      <c r="IM62" s="27"/>
      <c r="IN62" s="27"/>
      <c r="IO62" s="27"/>
      <c r="IP62" s="27"/>
      <c r="IQ62" s="27"/>
      <c r="IR62" s="27"/>
      <c r="IS62" s="45"/>
    </row>
    <row r="63" spans="1:253" ht="15.6">
      <c r="A63" s="357" t="s">
        <v>231</v>
      </c>
      <c r="B63" s="456"/>
      <c r="C63" s="338" t="s">
        <v>232</v>
      </c>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D63" s="27"/>
      <c r="CE63" s="27"/>
      <c r="CF63" s="27"/>
      <c r="CG63" s="27"/>
      <c r="CH63" s="27"/>
      <c r="CI63" s="27"/>
      <c r="CJ63" s="27"/>
      <c r="CK63" s="27"/>
      <c r="CL63" s="27"/>
      <c r="CM63" s="27"/>
      <c r="CN63" s="27"/>
      <c r="CO63" s="27"/>
      <c r="CP63" s="27"/>
      <c r="CQ63" s="27"/>
      <c r="CR63" s="27"/>
      <c r="CS63" s="27"/>
      <c r="CT63" s="27"/>
      <c r="CU63" s="27"/>
      <c r="CV63" s="27"/>
      <c r="CW63" s="27"/>
      <c r="CX63" s="27"/>
      <c r="CY63" s="27"/>
      <c r="CZ63" s="27"/>
      <c r="DA63" s="27"/>
      <c r="DB63" s="27"/>
      <c r="DC63" s="27"/>
      <c r="DD63" s="27"/>
      <c r="DE63" s="27"/>
      <c r="DF63" s="27"/>
      <c r="DG63" s="27"/>
      <c r="DH63" s="27"/>
      <c r="DI63" s="27"/>
      <c r="DJ63" s="27"/>
      <c r="DK63" s="27"/>
      <c r="DL63" s="27"/>
      <c r="DM63" s="27"/>
      <c r="DN63" s="27"/>
      <c r="DO63" s="27"/>
      <c r="DP63" s="27"/>
      <c r="DQ63" s="27"/>
      <c r="DR63" s="27"/>
      <c r="DS63" s="27"/>
      <c r="DT63" s="27"/>
      <c r="DU63" s="27"/>
      <c r="DV63" s="27"/>
      <c r="DW63" s="27"/>
      <c r="DX63" s="27"/>
      <c r="DY63" s="27"/>
      <c r="DZ63" s="27"/>
      <c r="EA63" s="27"/>
      <c r="EB63" s="27"/>
      <c r="EC63" s="27"/>
      <c r="ED63" s="27"/>
      <c r="EE63" s="27"/>
      <c r="EF63" s="27"/>
      <c r="EG63" s="27"/>
      <c r="EH63" s="27"/>
      <c r="EI63" s="27"/>
      <c r="EJ63" s="27"/>
      <c r="EK63" s="27"/>
      <c r="EL63" s="27"/>
      <c r="EM63" s="27"/>
      <c r="EN63" s="27"/>
      <c r="EO63" s="27"/>
      <c r="EP63" s="27"/>
      <c r="EQ63" s="27"/>
      <c r="ER63" s="27"/>
      <c r="ES63" s="27"/>
      <c r="ET63" s="27"/>
      <c r="EU63" s="27"/>
      <c r="EV63" s="27"/>
      <c r="EW63" s="27"/>
      <c r="EX63" s="27"/>
      <c r="EY63" s="27"/>
      <c r="EZ63" s="27"/>
      <c r="FA63" s="27"/>
      <c r="FB63" s="27"/>
      <c r="FC63" s="27"/>
      <c r="FD63" s="27"/>
      <c r="FE63" s="27"/>
      <c r="FF63" s="27"/>
      <c r="FG63" s="27"/>
      <c r="FH63" s="27"/>
      <c r="FI63" s="27"/>
      <c r="FJ63" s="27"/>
      <c r="FK63" s="27"/>
      <c r="FL63" s="27"/>
      <c r="FM63" s="27"/>
      <c r="FN63" s="27"/>
      <c r="FO63" s="27"/>
      <c r="FP63" s="27"/>
      <c r="FQ63" s="27"/>
      <c r="FR63" s="27"/>
      <c r="FS63" s="27"/>
      <c r="FT63" s="27"/>
      <c r="FU63" s="27"/>
      <c r="FV63" s="27"/>
      <c r="FW63" s="27"/>
      <c r="FX63" s="27"/>
      <c r="FY63" s="27"/>
      <c r="FZ63" s="27"/>
      <c r="GA63" s="27"/>
      <c r="GB63" s="27"/>
      <c r="GC63" s="27"/>
      <c r="GD63" s="27"/>
      <c r="GE63" s="27"/>
      <c r="GF63" s="27"/>
      <c r="GG63" s="27"/>
      <c r="GH63" s="27"/>
      <c r="GI63" s="27"/>
      <c r="GJ63" s="27"/>
      <c r="GK63" s="27"/>
      <c r="GL63" s="27"/>
      <c r="GM63" s="27"/>
      <c r="GN63" s="27"/>
      <c r="GO63" s="27"/>
      <c r="GP63" s="27"/>
      <c r="GQ63" s="27"/>
      <c r="GR63" s="27"/>
      <c r="GS63" s="27"/>
      <c r="GT63" s="27"/>
      <c r="GU63" s="27"/>
      <c r="GV63" s="27"/>
      <c r="GW63" s="27"/>
      <c r="GX63" s="27"/>
      <c r="GY63" s="27"/>
      <c r="GZ63" s="27"/>
      <c r="HA63" s="27"/>
      <c r="HB63" s="27"/>
      <c r="HC63" s="27"/>
      <c r="HD63" s="27"/>
      <c r="HE63" s="27"/>
      <c r="HF63" s="27"/>
      <c r="HG63" s="27"/>
      <c r="HH63" s="27"/>
      <c r="HI63" s="27"/>
      <c r="HJ63" s="27"/>
      <c r="HK63" s="27"/>
      <c r="HL63" s="27"/>
      <c r="HM63" s="27"/>
      <c r="HN63" s="27"/>
      <c r="HO63" s="27"/>
      <c r="HP63" s="27"/>
      <c r="HQ63" s="27"/>
      <c r="HR63" s="27"/>
      <c r="HS63" s="27"/>
      <c r="HT63" s="27"/>
      <c r="HU63" s="27"/>
      <c r="HV63" s="27"/>
      <c r="HW63" s="27"/>
      <c r="HX63" s="27"/>
      <c r="HY63" s="27"/>
      <c r="HZ63" s="27"/>
      <c r="IA63" s="27"/>
      <c r="IB63" s="27"/>
      <c r="IC63" s="27"/>
      <c r="ID63" s="27"/>
      <c r="IE63" s="27"/>
      <c r="IF63" s="27"/>
      <c r="IG63" s="27"/>
      <c r="IH63" s="27"/>
      <c r="II63" s="27"/>
      <c r="IJ63" s="27"/>
      <c r="IK63" s="27"/>
      <c r="IL63" s="27"/>
      <c r="IM63" s="27"/>
      <c r="IN63" s="27"/>
      <c r="IO63" s="27"/>
      <c r="IP63" s="27"/>
      <c r="IQ63" s="27"/>
      <c r="IR63" s="27"/>
      <c r="IS63" s="45"/>
    </row>
    <row r="64" spans="1:253" ht="15.6">
      <c r="A64" s="357" t="s">
        <v>233</v>
      </c>
      <c r="B64" s="456"/>
      <c r="C64" s="338" t="s">
        <v>234</v>
      </c>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c r="CV64" s="27"/>
      <c r="CW64" s="27"/>
      <c r="CX64" s="27"/>
      <c r="CY64" s="27"/>
      <c r="CZ64" s="27"/>
      <c r="DA64" s="27"/>
      <c r="DB64" s="27"/>
      <c r="DC64" s="27"/>
      <c r="DD64" s="27"/>
      <c r="DE64" s="27"/>
      <c r="DF64" s="27"/>
      <c r="DG64" s="27"/>
      <c r="DH64" s="27"/>
      <c r="DI64" s="27"/>
      <c r="DJ64" s="27"/>
      <c r="DK64" s="27"/>
      <c r="DL64" s="27"/>
      <c r="DM64" s="27"/>
      <c r="DN64" s="27"/>
      <c r="DO64" s="27"/>
      <c r="DP64" s="27"/>
      <c r="DQ64" s="27"/>
      <c r="DR64" s="27"/>
      <c r="DS64" s="27"/>
      <c r="DT64" s="27"/>
      <c r="DU64" s="27"/>
      <c r="DV64" s="27"/>
      <c r="DW64" s="27"/>
      <c r="DX64" s="27"/>
      <c r="DY64" s="27"/>
      <c r="DZ64" s="27"/>
      <c r="EA64" s="27"/>
      <c r="EB64" s="27"/>
      <c r="EC64" s="27"/>
      <c r="ED64" s="27"/>
      <c r="EE64" s="27"/>
      <c r="EF64" s="27"/>
      <c r="EG64" s="27"/>
      <c r="EH64" s="27"/>
      <c r="EI64" s="27"/>
      <c r="EJ64" s="27"/>
      <c r="EK64" s="27"/>
      <c r="EL64" s="27"/>
      <c r="EM64" s="27"/>
      <c r="EN64" s="27"/>
      <c r="EO64" s="27"/>
      <c r="EP64" s="27"/>
      <c r="EQ64" s="27"/>
      <c r="ER64" s="27"/>
      <c r="ES64" s="27"/>
      <c r="ET64" s="27"/>
      <c r="EU64" s="27"/>
      <c r="EV64" s="27"/>
      <c r="EW64" s="27"/>
      <c r="EX64" s="27"/>
      <c r="EY64" s="27"/>
      <c r="EZ64" s="27"/>
      <c r="FA64" s="27"/>
      <c r="FB64" s="27"/>
      <c r="FC64" s="27"/>
      <c r="FD64" s="27"/>
      <c r="FE64" s="27"/>
      <c r="FF64" s="27"/>
      <c r="FG64" s="27"/>
      <c r="FH64" s="27"/>
      <c r="FI64" s="27"/>
      <c r="FJ64" s="27"/>
      <c r="FK64" s="27"/>
      <c r="FL64" s="27"/>
      <c r="FM64" s="27"/>
      <c r="FN64" s="27"/>
      <c r="FO64" s="27"/>
      <c r="FP64" s="27"/>
      <c r="FQ64" s="27"/>
      <c r="FR64" s="27"/>
      <c r="FS64" s="27"/>
      <c r="FT64" s="27"/>
      <c r="FU64" s="27"/>
      <c r="FV64" s="27"/>
      <c r="FW64" s="27"/>
      <c r="FX64" s="27"/>
      <c r="FY64" s="27"/>
      <c r="FZ64" s="27"/>
      <c r="GA64" s="27"/>
      <c r="GB64" s="27"/>
      <c r="GC64" s="27"/>
      <c r="GD64" s="27"/>
      <c r="GE64" s="27"/>
      <c r="GF64" s="27"/>
      <c r="GG64" s="27"/>
      <c r="GH64" s="27"/>
      <c r="GI64" s="27"/>
      <c r="GJ64" s="27"/>
      <c r="GK64" s="27"/>
      <c r="GL64" s="27"/>
      <c r="GM64" s="27"/>
      <c r="GN64" s="27"/>
      <c r="GO64" s="27"/>
      <c r="GP64" s="27"/>
      <c r="GQ64" s="27"/>
      <c r="GR64" s="27"/>
      <c r="GS64" s="27"/>
      <c r="GT64" s="27"/>
      <c r="GU64" s="27"/>
      <c r="GV64" s="27"/>
      <c r="GW64" s="27"/>
      <c r="GX64" s="27"/>
      <c r="GY64" s="27"/>
      <c r="GZ64" s="27"/>
      <c r="HA64" s="27"/>
      <c r="HB64" s="27"/>
      <c r="HC64" s="27"/>
      <c r="HD64" s="27"/>
      <c r="HE64" s="27"/>
      <c r="HF64" s="27"/>
      <c r="HG64" s="27"/>
      <c r="HH64" s="27"/>
      <c r="HI64" s="27"/>
      <c r="HJ64" s="27"/>
      <c r="HK64" s="27"/>
      <c r="HL64" s="27"/>
      <c r="HM64" s="27"/>
      <c r="HN64" s="27"/>
      <c r="HO64" s="27"/>
      <c r="HP64" s="27"/>
      <c r="HQ64" s="27"/>
      <c r="HR64" s="27"/>
      <c r="HS64" s="27"/>
      <c r="HT64" s="27"/>
      <c r="HU64" s="27"/>
      <c r="HV64" s="27"/>
      <c r="HW64" s="27"/>
      <c r="HX64" s="27"/>
      <c r="HY64" s="27"/>
      <c r="HZ64" s="27"/>
      <c r="IA64" s="27"/>
      <c r="IB64" s="27"/>
      <c r="IC64" s="27"/>
      <c r="ID64" s="27"/>
      <c r="IE64" s="27"/>
      <c r="IF64" s="27"/>
      <c r="IG64" s="27"/>
      <c r="IH64" s="27"/>
      <c r="II64" s="27"/>
      <c r="IJ64" s="27"/>
      <c r="IK64" s="27"/>
      <c r="IL64" s="27"/>
      <c r="IM64" s="27"/>
      <c r="IN64" s="27"/>
      <c r="IO64" s="27"/>
      <c r="IP64" s="27"/>
      <c r="IQ64" s="27"/>
      <c r="IR64" s="27"/>
      <c r="IS64" s="45"/>
    </row>
    <row r="65" spans="1:253" ht="15.6">
      <c r="A65" s="357" t="s">
        <v>235</v>
      </c>
      <c r="B65" s="456"/>
      <c r="C65" s="338" t="s">
        <v>236</v>
      </c>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c r="CU65" s="27"/>
      <c r="CV65" s="27"/>
      <c r="CW65" s="27"/>
      <c r="CX65" s="27"/>
      <c r="CY65" s="27"/>
      <c r="CZ65" s="27"/>
      <c r="DA65" s="27"/>
      <c r="DB65" s="27"/>
      <c r="DC65" s="27"/>
      <c r="DD65" s="27"/>
      <c r="DE65" s="27"/>
      <c r="DF65" s="27"/>
      <c r="DG65" s="27"/>
      <c r="DH65" s="27"/>
      <c r="DI65" s="27"/>
      <c r="DJ65" s="27"/>
      <c r="DK65" s="27"/>
      <c r="DL65" s="27"/>
      <c r="DM65" s="27"/>
      <c r="DN65" s="27"/>
      <c r="DO65" s="27"/>
      <c r="DP65" s="27"/>
      <c r="DQ65" s="27"/>
      <c r="DR65" s="27"/>
      <c r="DS65" s="27"/>
      <c r="DT65" s="27"/>
      <c r="DU65" s="27"/>
      <c r="DV65" s="27"/>
      <c r="DW65" s="27"/>
      <c r="DX65" s="27"/>
      <c r="DY65" s="27"/>
      <c r="DZ65" s="27"/>
      <c r="EA65" s="27"/>
      <c r="EB65" s="27"/>
      <c r="EC65" s="27"/>
      <c r="ED65" s="27"/>
      <c r="EE65" s="27"/>
      <c r="EF65" s="27"/>
      <c r="EG65" s="27"/>
      <c r="EH65" s="27"/>
      <c r="EI65" s="27"/>
      <c r="EJ65" s="27"/>
      <c r="EK65" s="27"/>
      <c r="EL65" s="27"/>
      <c r="EM65" s="27"/>
      <c r="EN65" s="27"/>
      <c r="EO65" s="27"/>
      <c r="EP65" s="27"/>
      <c r="EQ65" s="27"/>
      <c r="ER65" s="27"/>
      <c r="ES65" s="27"/>
      <c r="ET65" s="27"/>
      <c r="EU65" s="27"/>
      <c r="EV65" s="27"/>
      <c r="EW65" s="27"/>
      <c r="EX65" s="27"/>
      <c r="EY65" s="27"/>
      <c r="EZ65" s="27"/>
      <c r="FA65" s="27"/>
      <c r="FB65" s="27"/>
      <c r="FC65" s="27"/>
      <c r="FD65" s="27"/>
      <c r="FE65" s="27"/>
      <c r="FF65" s="27"/>
      <c r="FG65" s="27"/>
      <c r="FH65" s="27"/>
      <c r="FI65" s="27"/>
      <c r="FJ65" s="27"/>
      <c r="FK65" s="27"/>
      <c r="FL65" s="27"/>
      <c r="FM65" s="27"/>
      <c r="FN65" s="27"/>
      <c r="FO65" s="27"/>
      <c r="FP65" s="27"/>
      <c r="FQ65" s="27"/>
      <c r="FR65" s="27"/>
      <c r="FS65" s="27"/>
      <c r="FT65" s="27"/>
      <c r="FU65" s="27"/>
      <c r="FV65" s="27"/>
      <c r="FW65" s="27"/>
      <c r="FX65" s="27"/>
      <c r="FY65" s="27"/>
      <c r="FZ65" s="27"/>
      <c r="GA65" s="27"/>
      <c r="GB65" s="27"/>
      <c r="GC65" s="27"/>
      <c r="GD65" s="27"/>
      <c r="GE65" s="27"/>
      <c r="GF65" s="27"/>
      <c r="GG65" s="27"/>
      <c r="GH65" s="27"/>
      <c r="GI65" s="27"/>
      <c r="GJ65" s="27"/>
      <c r="GK65" s="27"/>
      <c r="GL65" s="27"/>
      <c r="GM65" s="27"/>
      <c r="GN65" s="27"/>
      <c r="GO65" s="27"/>
      <c r="GP65" s="27"/>
      <c r="GQ65" s="27"/>
      <c r="GR65" s="27"/>
      <c r="GS65" s="27"/>
      <c r="GT65" s="27"/>
      <c r="GU65" s="27"/>
      <c r="GV65" s="27"/>
      <c r="GW65" s="27"/>
      <c r="GX65" s="27"/>
      <c r="GY65" s="27"/>
      <c r="GZ65" s="27"/>
      <c r="HA65" s="27"/>
      <c r="HB65" s="27"/>
      <c r="HC65" s="27"/>
      <c r="HD65" s="27"/>
      <c r="HE65" s="27"/>
      <c r="HF65" s="27"/>
      <c r="HG65" s="27"/>
      <c r="HH65" s="27"/>
      <c r="HI65" s="27"/>
      <c r="HJ65" s="27"/>
      <c r="HK65" s="27"/>
      <c r="HL65" s="27"/>
      <c r="HM65" s="27"/>
      <c r="HN65" s="27"/>
      <c r="HO65" s="27"/>
      <c r="HP65" s="27"/>
      <c r="HQ65" s="27"/>
      <c r="HR65" s="27"/>
      <c r="HS65" s="27"/>
      <c r="HT65" s="27"/>
      <c r="HU65" s="27"/>
      <c r="HV65" s="27"/>
      <c r="HW65" s="27"/>
      <c r="HX65" s="27"/>
      <c r="HY65" s="27"/>
      <c r="HZ65" s="27"/>
      <c r="IA65" s="27"/>
      <c r="IB65" s="27"/>
      <c r="IC65" s="27"/>
      <c r="ID65" s="27"/>
      <c r="IE65" s="27"/>
      <c r="IF65" s="27"/>
      <c r="IG65" s="27"/>
      <c r="IH65" s="27"/>
      <c r="II65" s="27"/>
      <c r="IJ65" s="27"/>
      <c r="IK65" s="27"/>
      <c r="IL65" s="27"/>
      <c r="IM65" s="27"/>
      <c r="IN65" s="27"/>
      <c r="IO65" s="27"/>
      <c r="IP65" s="27"/>
      <c r="IQ65" s="27"/>
      <c r="IR65" s="27"/>
      <c r="IS65" s="45"/>
    </row>
    <row r="66" spans="1:253" ht="15.6">
      <c r="A66" s="357" t="s">
        <v>237</v>
      </c>
      <c r="B66" s="337"/>
      <c r="C66" s="338" t="s">
        <v>238</v>
      </c>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7"/>
      <c r="BX66" s="27"/>
      <c r="BY66" s="27"/>
      <c r="BZ66" s="27"/>
      <c r="CA66" s="27"/>
      <c r="CB66" s="27"/>
      <c r="CC66" s="27"/>
      <c r="CD66" s="27"/>
      <c r="CE66" s="27"/>
      <c r="CF66" s="27"/>
      <c r="CG66" s="27"/>
      <c r="CH66" s="27"/>
      <c r="CI66" s="27"/>
      <c r="CJ66" s="27"/>
      <c r="CK66" s="27"/>
      <c r="CL66" s="27"/>
      <c r="CM66" s="27"/>
      <c r="CN66" s="27"/>
      <c r="CO66" s="27"/>
      <c r="CP66" s="27"/>
      <c r="CQ66" s="27"/>
      <c r="CR66" s="27"/>
      <c r="CS66" s="27"/>
      <c r="CT66" s="27"/>
      <c r="CU66" s="27"/>
      <c r="CV66" s="27"/>
      <c r="CW66" s="27"/>
      <c r="CX66" s="27"/>
      <c r="CY66" s="27"/>
      <c r="CZ66" s="27"/>
      <c r="DA66" s="27"/>
      <c r="DB66" s="27"/>
      <c r="DC66" s="27"/>
      <c r="DD66" s="27"/>
      <c r="DE66" s="27"/>
      <c r="DF66" s="27"/>
      <c r="DG66" s="27"/>
      <c r="DH66" s="27"/>
      <c r="DI66" s="27"/>
      <c r="DJ66" s="27"/>
      <c r="DK66" s="27"/>
      <c r="DL66" s="27"/>
      <c r="DM66" s="27"/>
      <c r="DN66" s="27"/>
      <c r="DO66" s="27"/>
      <c r="DP66" s="27"/>
      <c r="DQ66" s="27"/>
      <c r="DR66" s="27"/>
      <c r="DS66" s="27"/>
      <c r="DT66" s="27"/>
      <c r="DU66" s="27"/>
      <c r="DV66" s="27"/>
      <c r="DW66" s="27"/>
      <c r="DX66" s="27"/>
      <c r="DY66" s="27"/>
      <c r="DZ66" s="27"/>
      <c r="EA66" s="27"/>
      <c r="EB66" s="27"/>
      <c r="EC66" s="27"/>
      <c r="ED66" s="27"/>
      <c r="EE66" s="27"/>
      <c r="EF66" s="27"/>
      <c r="EG66" s="27"/>
      <c r="EH66" s="27"/>
      <c r="EI66" s="27"/>
      <c r="EJ66" s="27"/>
      <c r="EK66" s="27"/>
      <c r="EL66" s="27"/>
      <c r="EM66" s="27"/>
      <c r="EN66" s="27"/>
      <c r="EO66" s="27"/>
      <c r="EP66" s="27"/>
      <c r="EQ66" s="27"/>
      <c r="ER66" s="27"/>
      <c r="ES66" s="27"/>
      <c r="ET66" s="27"/>
      <c r="EU66" s="27"/>
      <c r="EV66" s="27"/>
      <c r="EW66" s="27"/>
      <c r="EX66" s="27"/>
      <c r="EY66" s="27"/>
      <c r="EZ66" s="27"/>
      <c r="FA66" s="27"/>
      <c r="FB66" s="27"/>
      <c r="FC66" s="27"/>
      <c r="FD66" s="27"/>
      <c r="FE66" s="27"/>
      <c r="FF66" s="27"/>
      <c r="FG66" s="27"/>
      <c r="FH66" s="27"/>
      <c r="FI66" s="27"/>
      <c r="FJ66" s="27"/>
      <c r="FK66" s="27"/>
      <c r="FL66" s="27"/>
      <c r="FM66" s="27"/>
      <c r="FN66" s="27"/>
      <c r="FO66" s="27"/>
      <c r="FP66" s="27"/>
      <c r="FQ66" s="27"/>
      <c r="FR66" s="27"/>
      <c r="FS66" s="27"/>
      <c r="FT66" s="27"/>
      <c r="FU66" s="27"/>
      <c r="FV66" s="27"/>
      <c r="FW66" s="27"/>
      <c r="FX66" s="27"/>
      <c r="FY66" s="27"/>
      <c r="FZ66" s="27"/>
      <c r="GA66" s="27"/>
      <c r="GB66" s="27"/>
      <c r="GC66" s="27"/>
      <c r="GD66" s="27"/>
      <c r="GE66" s="27"/>
      <c r="GF66" s="27"/>
      <c r="GG66" s="27"/>
      <c r="GH66" s="27"/>
      <c r="GI66" s="27"/>
      <c r="GJ66" s="27"/>
      <c r="GK66" s="27"/>
      <c r="GL66" s="27"/>
      <c r="GM66" s="27"/>
      <c r="GN66" s="27"/>
      <c r="GO66" s="27"/>
      <c r="GP66" s="27"/>
      <c r="GQ66" s="27"/>
      <c r="GR66" s="27"/>
      <c r="GS66" s="27"/>
      <c r="GT66" s="27"/>
      <c r="GU66" s="27"/>
      <c r="GV66" s="27"/>
      <c r="GW66" s="27"/>
      <c r="GX66" s="27"/>
      <c r="GY66" s="27"/>
      <c r="GZ66" s="27"/>
      <c r="HA66" s="27"/>
      <c r="HB66" s="27"/>
      <c r="HC66" s="27"/>
      <c r="HD66" s="27"/>
      <c r="HE66" s="27"/>
      <c r="HF66" s="27"/>
      <c r="HG66" s="27"/>
      <c r="HH66" s="27"/>
      <c r="HI66" s="27"/>
      <c r="HJ66" s="27"/>
      <c r="HK66" s="27"/>
      <c r="HL66" s="27"/>
      <c r="HM66" s="27"/>
      <c r="HN66" s="27"/>
      <c r="HO66" s="27"/>
      <c r="HP66" s="27"/>
      <c r="HQ66" s="27"/>
      <c r="HR66" s="27"/>
      <c r="HS66" s="27"/>
      <c r="HT66" s="27"/>
      <c r="HU66" s="27"/>
      <c r="HV66" s="27"/>
      <c r="HW66" s="27"/>
      <c r="HX66" s="27"/>
      <c r="HY66" s="27"/>
      <c r="HZ66" s="27"/>
      <c r="IA66" s="27"/>
      <c r="IB66" s="27"/>
      <c r="IC66" s="27"/>
      <c r="ID66" s="27"/>
      <c r="IE66" s="27"/>
      <c r="IF66" s="27"/>
      <c r="IG66" s="27"/>
      <c r="IH66" s="27"/>
      <c r="II66" s="27"/>
      <c r="IJ66" s="27"/>
      <c r="IK66" s="27"/>
      <c r="IL66" s="27"/>
      <c r="IM66" s="27"/>
      <c r="IN66" s="27"/>
      <c r="IO66" s="27"/>
      <c r="IP66" s="27"/>
      <c r="IQ66" s="27"/>
      <c r="IR66" s="27"/>
      <c r="IS66" s="45"/>
    </row>
    <row r="67" spans="1:253" ht="30">
      <c r="A67" s="357" t="s">
        <v>239</v>
      </c>
      <c r="B67" s="452" t="s">
        <v>240</v>
      </c>
      <c r="C67" s="338" t="s">
        <v>241</v>
      </c>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c r="BV67" s="27"/>
      <c r="BW67" s="27"/>
      <c r="BX67" s="27"/>
      <c r="BY67" s="27"/>
      <c r="BZ67" s="27"/>
      <c r="CA67" s="27"/>
      <c r="CB67" s="27"/>
      <c r="CC67" s="27"/>
      <c r="CD67" s="27"/>
      <c r="CE67" s="27"/>
      <c r="CF67" s="27"/>
      <c r="CG67" s="27"/>
      <c r="CH67" s="27"/>
      <c r="CI67" s="27"/>
      <c r="CJ67" s="27"/>
      <c r="CK67" s="27"/>
      <c r="CL67" s="27"/>
      <c r="CM67" s="27"/>
      <c r="CN67" s="27"/>
      <c r="CO67" s="27"/>
      <c r="CP67" s="27"/>
      <c r="CQ67" s="27"/>
      <c r="CR67" s="27"/>
      <c r="CS67" s="27"/>
      <c r="CT67" s="27"/>
      <c r="CU67" s="27"/>
      <c r="CV67" s="27"/>
      <c r="CW67" s="27"/>
      <c r="CX67" s="27"/>
      <c r="CY67" s="27"/>
      <c r="CZ67" s="27"/>
      <c r="DA67" s="27"/>
      <c r="DB67" s="27"/>
      <c r="DC67" s="27"/>
      <c r="DD67" s="27"/>
      <c r="DE67" s="27"/>
      <c r="DF67" s="27"/>
      <c r="DG67" s="27"/>
      <c r="DH67" s="27"/>
      <c r="DI67" s="27"/>
      <c r="DJ67" s="27"/>
      <c r="DK67" s="27"/>
      <c r="DL67" s="27"/>
      <c r="DM67" s="27"/>
      <c r="DN67" s="27"/>
      <c r="DO67" s="27"/>
      <c r="DP67" s="27"/>
      <c r="DQ67" s="27"/>
      <c r="DR67" s="27"/>
      <c r="DS67" s="27"/>
      <c r="DT67" s="27"/>
      <c r="DU67" s="27"/>
      <c r="DV67" s="27"/>
      <c r="DW67" s="27"/>
      <c r="DX67" s="27"/>
      <c r="DY67" s="27"/>
      <c r="DZ67" s="27"/>
      <c r="EA67" s="27"/>
      <c r="EB67" s="27"/>
      <c r="EC67" s="27"/>
      <c r="ED67" s="27"/>
      <c r="EE67" s="27"/>
      <c r="EF67" s="27"/>
      <c r="EG67" s="27"/>
      <c r="EH67" s="27"/>
      <c r="EI67" s="27"/>
      <c r="EJ67" s="27"/>
      <c r="EK67" s="27"/>
      <c r="EL67" s="27"/>
      <c r="EM67" s="27"/>
      <c r="EN67" s="27"/>
      <c r="EO67" s="27"/>
      <c r="EP67" s="27"/>
      <c r="EQ67" s="27"/>
      <c r="ER67" s="27"/>
      <c r="ES67" s="27"/>
      <c r="ET67" s="27"/>
      <c r="EU67" s="27"/>
      <c r="EV67" s="27"/>
      <c r="EW67" s="27"/>
      <c r="EX67" s="27"/>
      <c r="EY67" s="27"/>
      <c r="EZ67" s="27"/>
      <c r="FA67" s="27"/>
      <c r="FB67" s="27"/>
      <c r="FC67" s="27"/>
      <c r="FD67" s="27"/>
      <c r="FE67" s="27"/>
      <c r="FF67" s="27"/>
      <c r="FG67" s="27"/>
      <c r="FH67" s="27"/>
      <c r="FI67" s="27"/>
      <c r="FJ67" s="27"/>
      <c r="FK67" s="27"/>
      <c r="FL67" s="27"/>
      <c r="FM67" s="27"/>
      <c r="FN67" s="27"/>
      <c r="FO67" s="27"/>
      <c r="FP67" s="27"/>
      <c r="FQ67" s="27"/>
      <c r="FR67" s="27"/>
      <c r="FS67" s="27"/>
      <c r="FT67" s="27"/>
      <c r="FU67" s="27"/>
      <c r="FV67" s="27"/>
      <c r="FW67" s="27"/>
      <c r="FX67" s="27"/>
      <c r="FY67" s="27"/>
      <c r="FZ67" s="27"/>
      <c r="GA67" s="27"/>
      <c r="GB67" s="27"/>
      <c r="GC67" s="27"/>
      <c r="GD67" s="27"/>
      <c r="GE67" s="27"/>
      <c r="GF67" s="27"/>
      <c r="GG67" s="27"/>
      <c r="GH67" s="27"/>
      <c r="GI67" s="27"/>
      <c r="GJ67" s="27"/>
      <c r="GK67" s="27"/>
      <c r="GL67" s="27"/>
      <c r="GM67" s="27"/>
      <c r="GN67" s="27"/>
      <c r="GO67" s="27"/>
      <c r="GP67" s="27"/>
      <c r="GQ67" s="27"/>
      <c r="GR67" s="27"/>
      <c r="GS67" s="27"/>
      <c r="GT67" s="27"/>
      <c r="GU67" s="27"/>
      <c r="GV67" s="27"/>
      <c r="GW67" s="27"/>
      <c r="GX67" s="27"/>
      <c r="GY67" s="27"/>
      <c r="GZ67" s="27"/>
      <c r="HA67" s="27"/>
      <c r="HB67" s="27"/>
      <c r="HC67" s="27"/>
      <c r="HD67" s="27"/>
      <c r="HE67" s="27"/>
      <c r="HF67" s="27"/>
      <c r="HG67" s="27"/>
      <c r="HH67" s="27"/>
      <c r="HI67" s="27"/>
      <c r="HJ67" s="27"/>
      <c r="HK67" s="27"/>
      <c r="HL67" s="27"/>
      <c r="HM67" s="27"/>
      <c r="HN67" s="27"/>
      <c r="HO67" s="27"/>
      <c r="HP67" s="27"/>
      <c r="HQ67" s="27"/>
      <c r="HR67" s="27"/>
      <c r="HS67" s="27"/>
      <c r="HT67" s="27"/>
      <c r="HU67" s="27"/>
      <c r="HV67" s="27"/>
      <c r="HW67" s="27"/>
      <c r="HX67" s="27"/>
      <c r="HY67" s="27"/>
      <c r="HZ67" s="27"/>
      <c r="IA67" s="27"/>
      <c r="IB67" s="27"/>
      <c r="IC67" s="27"/>
      <c r="ID67" s="27"/>
      <c r="IE67" s="27"/>
      <c r="IF67" s="27"/>
      <c r="IG67" s="27"/>
      <c r="IH67" s="27"/>
      <c r="II67" s="27"/>
      <c r="IJ67" s="27"/>
      <c r="IK67" s="27"/>
      <c r="IL67" s="27"/>
      <c r="IM67" s="27"/>
      <c r="IN67" s="27"/>
      <c r="IO67" s="27"/>
      <c r="IP67" s="27"/>
      <c r="IQ67" s="27"/>
      <c r="IR67" s="27"/>
      <c r="IS67" s="45"/>
    </row>
    <row r="68" spans="1:253" ht="30">
      <c r="A68" s="322" t="s">
        <v>242</v>
      </c>
      <c r="B68" s="80" t="s">
        <v>243</v>
      </c>
      <c r="C68" s="169" t="s">
        <v>244</v>
      </c>
      <c r="D68" s="27">
        <v>10.9</v>
      </c>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7"/>
      <c r="BX68" s="27"/>
      <c r="BY68" s="27"/>
      <c r="BZ68" s="27"/>
      <c r="CA68" s="27"/>
      <c r="CB68" s="27"/>
      <c r="CC68" s="27"/>
      <c r="CD68" s="27"/>
      <c r="CE68" s="27"/>
      <c r="CF68" s="27"/>
      <c r="CG68" s="27"/>
      <c r="CH68" s="27"/>
      <c r="CI68" s="27"/>
      <c r="CJ68" s="27"/>
      <c r="CK68" s="27"/>
      <c r="CL68" s="27"/>
      <c r="CM68" s="27"/>
      <c r="CN68" s="27"/>
      <c r="CO68" s="27"/>
      <c r="CP68" s="27"/>
      <c r="CQ68" s="27"/>
      <c r="CR68" s="27"/>
      <c r="CS68" s="27"/>
      <c r="CT68" s="27"/>
      <c r="CU68" s="27"/>
      <c r="CV68" s="27"/>
      <c r="CW68" s="27"/>
      <c r="CX68" s="27"/>
      <c r="CY68" s="27"/>
      <c r="CZ68" s="27"/>
      <c r="DA68" s="27"/>
      <c r="DB68" s="27"/>
      <c r="DC68" s="27"/>
      <c r="DD68" s="27"/>
      <c r="DE68" s="27"/>
      <c r="DF68" s="27"/>
      <c r="DG68" s="27"/>
      <c r="DH68" s="27"/>
      <c r="DI68" s="27"/>
      <c r="DJ68" s="27"/>
      <c r="DK68" s="27"/>
      <c r="DL68" s="27"/>
      <c r="DM68" s="27"/>
      <c r="DN68" s="27"/>
      <c r="DO68" s="27"/>
      <c r="DP68" s="27"/>
      <c r="DQ68" s="27"/>
      <c r="DR68" s="27"/>
      <c r="DS68" s="27"/>
      <c r="DT68" s="27"/>
      <c r="DU68" s="27"/>
      <c r="DV68" s="27"/>
      <c r="DW68" s="27"/>
      <c r="DX68" s="27"/>
      <c r="DY68" s="27"/>
      <c r="DZ68" s="27"/>
      <c r="EA68" s="27"/>
      <c r="EB68" s="27"/>
      <c r="EC68" s="27"/>
      <c r="ED68" s="27"/>
      <c r="EE68" s="27"/>
      <c r="EF68" s="27"/>
      <c r="EG68" s="27"/>
      <c r="EH68" s="27"/>
      <c r="EI68" s="27"/>
      <c r="EJ68" s="27"/>
      <c r="EK68" s="27"/>
      <c r="EL68" s="27"/>
      <c r="EM68" s="27"/>
      <c r="EN68" s="27"/>
      <c r="EO68" s="27"/>
      <c r="EP68" s="27"/>
      <c r="EQ68" s="27"/>
      <c r="ER68" s="27"/>
      <c r="ES68" s="27"/>
      <c r="ET68" s="27"/>
      <c r="EU68" s="27"/>
      <c r="EV68" s="27"/>
      <c r="EW68" s="27"/>
      <c r="EX68" s="27"/>
      <c r="EY68" s="27"/>
      <c r="EZ68" s="27"/>
      <c r="FA68" s="27"/>
      <c r="FB68" s="27"/>
      <c r="FC68" s="27"/>
      <c r="FD68" s="27"/>
      <c r="FE68" s="27"/>
      <c r="FF68" s="27"/>
      <c r="FG68" s="27"/>
      <c r="FH68" s="27"/>
      <c r="FI68" s="27"/>
      <c r="FJ68" s="27"/>
      <c r="FK68" s="27"/>
      <c r="FL68" s="27"/>
      <c r="FM68" s="27"/>
      <c r="FN68" s="27"/>
      <c r="FO68" s="27"/>
      <c r="FP68" s="27"/>
      <c r="FQ68" s="27"/>
      <c r="FR68" s="27"/>
      <c r="FS68" s="27"/>
      <c r="FT68" s="27"/>
      <c r="FU68" s="27"/>
      <c r="FV68" s="27"/>
      <c r="FW68" s="27"/>
      <c r="FX68" s="27"/>
      <c r="FY68" s="27"/>
      <c r="FZ68" s="27"/>
      <c r="GA68" s="27"/>
      <c r="GB68" s="27"/>
      <c r="GC68" s="27"/>
      <c r="GD68" s="27"/>
      <c r="GE68" s="27"/>
      <c r="GF68" s="27"/>
      <c r="GG68" s="27"/>
      <c r="GH68" s="27"/>
      <c r="GI68" s="27"/>
      <c r="GJ68" s="27"/>
      <c r="GK68" s="27"/>
      <c r="GL68" s="27"/>
      <c r="GM68" s="27"/>
      <c r="GN68" s="27"/>
      <c r="GO68" s="27"/>
      <c r="GP68" s="27"/>
      <c r="GQ68" s="27"/>
      <c r="GR68" s="27"/>
      <c r="GS68" s="27"/>
      <c r="GT68" s="27"/>
      <c r="GU68" s="27"/>
      <c r="GV68" s="27"/>
      <c r="GW68" s="27"/>
      <c r="GX68" s="27"/>
      <c r="GY68" s="27"/>
      <c r="GZ68" s="27"/>
      <c r="HA68" s="27"/>
      <c r="HB68" s="27"/>
      <c r="HC68" s="27"/>
      <c r="HD68" s="27"/>
      <c r="HE68" s="27"/>
      <c r="HF68" s="27"/>
      <c r="HG68" s="27"/>
      <c r="HH68" s="27"/>
      <c r="HI68" s="27"/>
      <c r="HJ68" s="27"/>
      <c r="HK68" s="27"/>
      <c r="HL68" s="27"/>
      <c r="HM68" s="27"/>
      <c r="HN68" s="27"/>
      <c r="HO68" s="27"/>
      <c r="HP68" s="27"/>
      <c r="HQ68" s="27"/>
      <c r="HR68" s="27"/>
      <c r="HS68" s="27"/>
      <c r="HT68" s="27"/>
      <c r="HU68" s="27"/>
      <c r="HV68" s="27"/>
      <c r="HW68" s="27"/>
      <c r="HX68" s="27"/>
      <c r="HY68" s="27"/>
      <c r="HZ68" s="27"/>
      <c r="IA68" s="27"/>
      <c r="IB68" s="27"/>
      <c r="IC68" s="27"/>
      <c r="ID68" s="27"/>
      <c r="IE68" s="27"/>
      <c r="IF68" s="27"/>
      <c r="IG68" s="27"/>
      <c r="IH68" s="27"/>
      <c r="II68" s="27"/>
      <c r="IJ68" s="27"/>
      <c r="IK68" s="27"/>
      <c r="IL68" s="27"/>
      <c r="IM68" s="27"/>
      <c r="IN68" s="27"/>
      <c r="IO68" s="27"/>
      <c r="IP68" s="27"/>
      <c r="IQ68" s="27"/>
      <c r="IR68" s="27"/>
      <c r="IS68" s="45"/>
    </row>
    <row r="69" spans="1:253" ht="45">
      <c r="A69" s="322" t="s">
        <v>245</v>
      </c>
      <c r="B69" s="80">
        <v>19</v>
      </c>
      <c r="C69" s="169" t="s">
        <v>246</v>
      </c>
      <c r="D69" s="27">
        <v>0</v>
      </c>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c r="BU69" s="27"/>
      <c r="BV69" s="27"/>
      <c r="BW69" s="27"/>
      <c r="BX69" s="27"/>
      <c r="BY69" s="27"/>
      <c r="BZ69" s="27"/>
      <c r="CA69" s="27"/>
      <c r="CB69" s="27"/>
      <c r="CC69" s="27"/>
      <c r="CD69" s="27"/>
      <c r="CE69" s="27"/>
      <c r="CF69" s="27"/>
      <c r="CG69" s="27"/>
      <c r="CH69" s="27"/>
      <c r="CI69" s="27"/>
      <c r="CJ69" s="27"/>
      <c r="CK69" s="27"/>
      <c r="CL69" s="27"/>
      <c r="CM69" s="27"/>
      <c r="CN69" s="27"/>
      <c r="CO69" s="27"/>
      <c r="CP69" s="27"/>
      <c r="CQ69" s="27"/>
      <c r="CR69" s="27"/>
      <c r="CS69" s="27"/>
      <c r="CT69" s="27"/>
      <c r="CU69" s="27"/>
      <c r="CV69" s="27"/>
      <c r="CW69" s="27"/>
      <c r="CX69" s="27"/>
      <c r="CY69" s="27"/>
      <c r="CZ69" s="27"/>
      <c r="DA69" s="27"/>
      <c r="DB69" s="27"/>
      <c r="DC69" s="27"/>
      <c r="DD69" s="27"/>
      <c r="DE69" s="27"/>
      <c r="DF69" s="27"/>
      <c r="DG69" s="27"/>
      <c r="DH69" s="27"/>
      <c r="DI69" s="27"/>
      <c r="DJ69" s="27"/>
      <c r="DK69" s="27"/>
      <c r="DL69" s="27"/>
      <c r="DM69" s="27"/>
      <c r="DN69" s="27"/>
      <c r="DO69" s="27"/>
      <c r="DP69" s="27"/>
      <c r="DQ69" s="27"/>
      <c r="DR69" s="27"/>
      <c r="DS69" s="27"/>
      <c r="DT69" s="27"/>
      <c r="DU69" s="27"/>
      <c r="DV69" s="27"/>
      <c r="DW69" s="27"/>
      <c r="DX69" s="27"/>
      <c r="DY69" s="27"/>
      <c r="DZ69" s="27"/>
      <c r="EA69" s="27"/>
      <c r="EB69" s="27"/>
      <c r="EC69" s="27"/>
      <c r="ED69" s="27"/>
      <c r="EE69" s="27"/>
      <c r="EF69" s="27"/>
      <c r="EG69" s="27"/>
      <c r="EH69" s="27"/>
      <c r="EI69" s="27"/>
      <c r="EJ69" s="27"/>
      <c r="EK69" s="27"/>
      <c r="EL69" s="27"/>
      <c r="EM69" s="27"/>
      <c r="EN69" s="27"/>
      <c r="EO69" s="27"/>
      <c r="EP69" s="27"/>
      <c r="EQ69" s="27"/>
      <c r="ER69" s="27"/>
      <c r="ES69" s="27"/>
      <c r="ET69" s="27"/>
      <c r="EU69" s="27"/>
      <c r="EV69" s="27"/>
      <c r="EW69" s="27"/>
      <c r="EX69" s="27"/>
      <c r="EY69" s="27"/>
      <c r="EZ69" s="27"/>
      <c r="FA69" s="27"/>
      <c r="FB69" s="27"/>
      <c r="FC69" s="27"/>
      <c r="FD69" s="27"/>
      <c r="FE69" s="27"/>
      <c r="FF69" s="27"/>
      <c r="FG69" s="27"/>
      <c r="FH69" s="27"/>
      <c r="FI69" s="27"/>
      <c r="FJ69" s="27"/>
      <c r="FK69" s="27"/>
      <c r="FL69" s="27"/>
      <c r="FM69" s="27"/>
      <c r="FN69" s="27"/>
      <c r="FO69" s="27"/>
      <c r="FP69" s="27"/>
      <c r="FQ69" s="27"/>
      <c r="FR69" s="27"/>
      <c r="FS69" s="27"/>
      <c r="FT69" s="27"/>
      <c r="FU69" s="27"/>
      <c r="FV69" s="27"/>
      <c r="FW69" s="27"/>
      <c r="FX69" s="27"/>
      <c r="FY69" s="27"/>
      <c r="FZ69" s="27"/>
      <c r="GA69" s="27"/>
      <c r="GB69" s="27"/>
      <c r="GC69" s="27"/>
      <c r="GD69" s="27"/>
      <c r="GE69" s="27"/>
      <c r="GF69" s="27"/>
      <c r="GG69" s="27"/>
      <c r="GH69" s="27"/>
      <c r="GI69" s="27"/>
      <c r="GJ69" s="27"/>
      <c r="GK69" s="27"/>
      <c r="GL69" s="27"/>
      <c r="GM69" s="27"/>
      <c r="GN69" s="27"/>
      <c r="GO69" s="27"/>
      <c r="GP69" s="27"/>
      <c r="GQ69" s="27"/>
      <c r="GR69" s="27"/>
      <c r="GS69" s="27"/>
      <c r="GT69" s="27"/>
      <c r="GU69" s="27"/>
      <c r="GV69" s="27"/>
      <c r="GW69" s="27"/>
      <c r="GX69" s="27"/>
      <c r="GY69" s="27"/>
      <c r="GZ69" s="27"/>
      <c r="HA69" s="27"/>
      <c r="HB69" s="27"/>
      <c r="HC69" s="27"/>
      <c r="HD69" s="27"/>
      <c r="HE69" s="27"/>
      <c r="HF69" s="27"/>
      <c r="HG69" s="27"/>
      <c r="HH69" s="27"/>
      <c r="HI69" s="27"/>
      <c r="HJ69" s="27"/>
      <c r="HK69" s="27"/>
      <c r="HL69" s="27"/>
      <c r="HM69" s="27"/>
      <c r="HN69" s="27"/>
      <c r="HO69" s="27"/>
      <c r="HP69" s="27"/>
      <c r="HQ69" s="27"/>
      <c r="HR69" s="27"/>
      <c r="HS69" s="27"/>
      <c r="HT69" s="27"/>
      <c r="HU69" s="27"/>
      <c r="HV69" s="27"/>
      <c r="HW69" s="27"/>
      <c r="HX69" s="27"/>
      <c r="HY69" s="27"/>
      <c r="HZ69" s="27"/>
      <c r="IA69" s="27"/>
      <c r="IB69" s="27"/>
      <c r="IC69" s="27"/>
      <c r="ID69" s="27"/>
      <c r="IE69" s="27"/>
      <c r="IF69" s="27"/>
      <c r="IG69" s="27"/>
      <c r="IH69" s="27"/>
      <c r="II69" s="27"/>
      <c r="IJ69" s="27"/>
      <c r="IK69" s="27"/>
      <c r="IL69" s="27"/>
      <c r="IM69" s="27"/>
      <c r="IN69" s="27"/>
      <c r="IO69" s="27"/>
      <c r="IP69" s="27"/>
      <c r="IQ69" s="27"/>
      <c r="IR69" s="27"/>
      <c r="IS69" s="45"/>
    </row>
    <row r="70" spans="1:253" ht="15.6">
      <c r="A70" s="322" t="s">
        <v>247</v>
      </c>
      <c r="B70" s="80">
        <v>20</v>
      </c>
      <c r="C70" s="169" t="s">
        <v>248</v>
      </c>
      <c r="D70" s="27">
        <v>0</v>
      </c>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7"/>
      <c r="CA70" s="27"/>
      <c r="CB70" s="27"/>
      <c r="CC70" s="27"/>
      <c r="CD70" s="27"/>
      <c r="CE70" s="27"/>
      <c r="CF70" s="27"/>
      <c r="CG70" s="27"/>
      <c r="CH70" s="27"/>
      <c r="CI70" s="27"/>
      <c r="CJ70" s="27"/>
      <c r="CK70" s="27"/>
      <c r="CL70" s="27"/>
      <c r="CM70" s="27"/>
      <c r="CN70" s="27"/>
      <c r="CO70" s="27"/>
      <c r="CP70" s="27"/>
      <c r="CQ70" s="27"/>
      <c r="CR70" s="27"/>
      <c r="CS70" s="27"/>
      <c r="CT70" s="27"/>
      <c r="CU70" s="27"/>
      <c r="CV70" s="27"/>
      <c r="CW70" s="27"/>
      <c r="CX70" s="27"/>
      <c r="CY70" s="27"/>
      <c r="CZ70" s="27"/>
      <c r="DA70" s="27"/>
      <c r="DB70" s="27"/>
      <c r="DC70" s="27"/>
      <c r="DD70" s="27"/>
      <c r="DE70" s="27"/>
      <c r="DF70" s="27"/>
      <c r="DG70" s="27"/>
      <c r="DH70" s="27"/>
      <c r="DI70" s="27"/>
      <c r="DJ70" s="27"/>
      <c r="DK70" s="27"/>
      <c r="DL70" s="27"/>
      <c r="DM70" s="27"/>
      <c r="DN70" s="27"/>
      <c r="DO70" s="27"/>
      <c r="DP70" s="27"/>
      <c r="DQ70" s="27"/>
      <c r="DR70" s="27"/>
      <c r="DS70" s="27"/>
      <c r="DT70" s="27"/>
      <c r="DU70" s="27"/>
      <c r="DV70" s="27"/>
      <c r="DW70" s="27"/>
      <c r="DX70" s="27"/>
      <c r="DY70" s="27"/>
      <c r="DZ70" s="27"/>
      <c r="EA70" s="27"/>
      <c r="EB70" s="27"/>
      <c r="EC70" s="27"/>
      <c r="ED70" s="27"/>
      <c r="EE70" s="27"/>
      <c r="EF70" s="27"/>
      <c r="EG70" s="27"/>
      <c r="EH70" s="27"/>
      <c r="EI70" s="27"/>
      <c r="EJ70" s="27"/>
      <c r="EK70" s="27"/>
      <c r="EL70" s="27"/>
      <c r="EM70" s="27"/>
      <c r="EN70" s="27"/>
      <c r="EO70" s="27"/>
      <c r="EP70" s="27"/>
      <c r="EQ70" s="27"/>
      <c r="ER70" s="27"/>
      <c r="ES70" s="27"/>
      <c r="ET70" s="27"/>
      <c r="EU70" s="27"/>
      <c r="EV70" s="27"/>
      <c r="EW70" s="27"/>
      <c r="EX70" s="27"/>
      <c r="EY70" s="27"/>
      <c r="EZ70" s="27"/>
      <c r="FA70" s="27"/>
      <c r="FB70" s="27"/>
      <c r="FC70" s="27"/>
      <c r="FD70" s="27"/>
      <c r="FE70" s="27"/>
      <c r="FF70" s="27"/>
      <c r="FG70" s="27"/>
      <c r="FH70" s="27"/>
      <c r="FI70" s="27"/>
      <c r="FJ70" s="27"/>
      <c r="FK70" s="27"/>
      <c r="FL70" s="27"/>
      <c r="FM70" s="27"/>
      <c r="FN70" s="27"/>
      <c r="FO70" s="27"/>
      <c r="FP70" s="27"/>
      <c r="FQ70" s="27"/>
      <c r="FR70" s="27"/>
      <c r="FS70" s="27"/>
      <c r="FT70" s="27"/>
      <c r="FU70" s="27"/>
      <c r="FV70" s="27"/>
      <c r="FW70" s="27"/>
      <c r="FX70" s="27"/>
      <c r="FY70" s="27"/>
      <c r="FZ70" s="27"/>
      <c r="GA70" s="27"/>
      <c r="GB70" s="27"/>
      <c r="GC70" s="27"/>
      <c r="GD70" s="27"/>
      <c r="GE70" s="27"/>
      <c r="GF70" s="27"/>
      <c r="GG70" s="27"/>
      <c r="GH70" s="27"/>
      <c r="GI70" s="27"/>
      <c r="GJ70" s="27"/>
      <c r="GK70" s="27"/>
      <c r="GL70" s="27"/>
      <c r="GM70" s="27"/>
      <c r="GN70" s="27"/>
      <c r="GO70" s="27"/>
      <c r="GP70" s="27"/>
      <c r="GQ70" s="27"/>
      <c r="GR70" s="27"/>
      <c r="GS70" s="27"/>
      <c r="GT70" s="27"/>
      <c r="GU70" s="27"/>
      <c r="GV70" s="27"/>
      <c r="GW70" s="27"/>
      <c r="GX70" s="27"/>
      <c r="GY70" s="27"/>
      <c r="GZ70" s="27"/>
      <c r="HA70" s="27"/>
      <c r="HB70" s="27"/>
      <c r="HC70" s="27"/>
      <c r="HD70" s="27"/>
      <c r="HE70" s="27"/>
      <c r="HF70" s="27"/>
      <c r="HG70" s="27"/>
      <c r="HH70" s="27"/>
      <c r="HI70" s="27"/>
      <c r="HJ70" s="27"/>
      <c r="HK70" s="27"/>
      <c r="HL70" s="27"/>
      <c r="HM70" s="27"/>
      <c r="HN70" s="27"/>
      <c r="HO70" s="27"/>
      <c r="HP70" s="27"/>
      <c r="HQ70" s="27"/>
      <c r="HR70" s="27"/>
      <c r="HS70" s="27"/>
      <c r="HT70" s="27"/>
      <c r="HU70" s="27"/>
      <c r="HV70" s="27"/>
      <c r="HW70" s="27"/>
      <c r="HX70" s="27"/>
      <c r="HY70" s="27"/>
      <c r="HZ70" s="27"/>
      <c r="IA70" s="27"/>
      <c r="IB70" s="27"/>
      <c r="IC70" s="27"/>
      <c r="ID70" s="27"/>
      <c r="IE70" s="27"/>
      <c r="IF70" s="27"/>
      <c r="IG70" s="27"/>
      <c r="IH70" s="27"/>
      <c r="II70" s="27"/>
      <c r="IJ70" s="27"/>
      <c r="IK70" s="27"/>
      <c r="IL70" s="27"/>
      <c r="IM70" s="27"/>
      <c r="IN70" s="27"/>
      <c r="IO70" s="27"/>
      <c r="IP70" s="27"/>
      <c r="IQ70" s="27"/>
      <c r="IR70" s="27"/>
      <c r="IS70" s="45"/>
    </row>
    <row r="71" spans="1:253" ht="15.6">
      <c r="A71" s="322" t="s">
        <v>249</v>
      </c>
      <c r="B71" s="80">
        <v>21</v>
      </c>
      <c r="C71" s="169" t="s">
        <v>129</v>
      </c>
      <c r="D71" s="27">
        <v>0</v>
      </c>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c r="CU71" s="27"/>
      <c r="CV71" s="27"/>
      <c r="CW71" s="27"/>
      <c r="CX71" s="27"/>
      <c r="CY71" s="27"/>
      <c r="CZ71" s="27"/>
      <c r="DA71" s="27"/>
      <c r="DB71" s="27"/>
      <c r="DC71" s="27"/>
      <c r="DD71" s="27"/>
      <c r="DE71" s="27"/>
      <c r="DF71" s="27"/>
      <c r="DG71" s="27"/>
      <c r="DH71" s="27"/>
      <c r="DI71" s="27"/>
      <c r="DJ71" s="27"/>
      <c r="DK71" s="27"/>
      <c r="DL71" s="27"/>
      <c r="DM71" s="27"/>
      <c r="DN71" s="27"/>
      <c r="DO71" s="27"/>
      <c r="DP71" s="27"/>
      <c r="DQ71" s="27"/>
      <c r="DR71" s="27"/>
      <c r="DS71" s="27"/>
      <c r="DT71" s="27"/>
      <c r="DU71" s="27"/>
      <c r="DV71" s="27"/>
      <c r="DW71" s="27"/>
      <c r="DX71" s="27"/>
      <c r="DY71" s="27"/>
      <c r="DZ71" s="27"/>
      <c r="EA71" s="27"/>
      <c r="EB71" s="27"/>
      <c r="EC71" s="27"/>
      <c r="ED71" s="27"/>
      <c r="EE71" s="27"/>
      <c r="EF71" s="27"/>
      <c r="EG71" s="27"/>
      <c r="EH71" s="27"/>
      <c r="EI71" s="27"/>
      <c r="EJ71" s="27"/>
      <c r="EK71" s="27"/>
      <c r="EL71" s="27"/>
      <c r="EM71" s="27"/>
      <c r="EN71" s="27"/>
      <c r="EO71" s="27"/>
      <c r="EP71" s="27"/>
      <c r="EQ71" s="27"/>
      <c r="ER71" s="27"/>
      <c r="ES71" s="27"/>
      <c r="ET71" s="27"/>
      <c r="EU71" s="27"/>
      <c r="EV71" s="27"/>
      <c r="EW71" s="27"/>
      <c r="EX71" s="27"/>
      <c r="EY71" s="27"/>
      <c r="EZ71" s="27"/>
      <c r="FA71" s="27"/>
      <c r="FB71" s="27"/>
      <c r="FC71" s="27"/>
      <c r="FD71" s="27"/>
      <c r="FE71" s="27"/>
      <c r="FF71" s="27"/>
      <c r="FG71" s="27"/>
      <c r="FH71" s="27"/>
      <c r="FI71" s="27"/>
      <c r="FJ71" s="27"/>
      <c r="FK71" s="27"/>
      <c r="FL71" s="27"/>
      <c r="FM71" s="27"/>
      <c r="FN71" s="27"/>
      <c r="FO71" s="27"/>
      <c r="FP71" s="27"/>
      <c r="FQ71" s="27"/>
      <c r="FR71" s="27"/>
      <c r="FS71" s="27"/>
      <c r="FT71" s="27"/>
      <c r="FU71" s="27"/>
      <c r="FV71" s="27"/>
      <c r="FW71" s="27"/>
      <c r="FX71" s="27"/>
      <c r="FY71" s="27"/>
      <c r="FZ71" s="27"/>
      <c r="GA71" s="27"/>
      <c r="GB71" s="27"/>
      <c r="GC71" s="27"/>
      <c r="GD71" s="27"/>
      <c r="GE71" s="27"/>
      <c r="GF71" s="27"/>
      <c r="GG71" s="27"/>
      <c r="GH71" s="27"/>
      <c r="GI71" s="27"/>
      <c r="GJ71" s="27"/>
      <c r="GK71" s="27"/>
      <c r="GL71" s="27"/>
      <c r="GM71" s="27"/>
      <c r="GN71" s="27"/>
      <c r="GO71" s="27"/>
      <c r="GP71" s="27"/>
      <c r="GQ71" s="27"/>
      <c r="GR71" s="27"/>
      <c r="GS71" s="27"/>
      <c r="GT71" s="27"/>
      <c r="GU71" s="27"/>
      <c r="GV71" s="27"/>
      <c r="GW71" s="27"/>
      <c r="GX71" s="27"/>
      <c r="GY71" s="27"/>
      <c r="GZ71" s="27"/>
      <c r="HA71" s="27"/>
      <c r="HB71" s="27"/>
      <c r="HC71" s="27"/>
      <c r="HD71" s="27"/>
      <c r="HE71" s="27"/>
      <c r="HF71" s="27"/>
      <c r="HG71" s="27"/>
      <c r="HH71" s="27"/>
      <c r="HI71" s="27"/>
      <c r="HJ71" s="27"/>
      <c r="HK71" s="27"/>
      <c r="HL71" s="27"/>
      <c r="HM71" s="27"/>
      <c r="HN71" s="27"/>
      <c r="HO71" s="27"/>
      <c r="HP71" s="27"/>
      <c r="HQ71" s="27"/>
      <c r="HR71" s="27"/>
      <c r="HS71" s="27"/>
      <c r="HT71" s="27"/>
      <c r="HU71" s="27"/>
      <c r="HV71" s="27"/>
      <c r="HW71" s="27"/>
      <c r="HX71" s="27"/>
      <c r="HY71" s="27"/>
      <c r="HZ71" s="27"/>
      <c r="IA71" s="27"/>
      <c r="IB71" s="27"/>
      <c r="IC71" s="27"/>
      <c r="ID71" s="27"/>
      <c r="IE71" s="27"/>
      <c r="IF71" s="27"/>
      <c r="IG71" s="27"/>
      <c r="IH71" s="27"/>
      <c r="II71" s="27"/>
      <c r="IJ71" s="27"/>
      <c r="IK71" s="27"/>
      <c r="IL71" s="27"/>
      <c r="IM71" s="27"/>
      <c r="IN71" s="27"/>
      <c r="IO71" s="27"/>
      <c r="IP71" s="27"/>
      <c r="IQ71" s="27"/>
      <c r="IR71" s="27"/>
      <c r="IS71" s="45"/>
    </row>
    <row r="72" spans="1:253" ht="30">
      <c r="A72" s="322" t="s">
        <v>250</v>
      </c>
      <c r="B72" s="80">
        <v>22</v>
      </c>
      <c r="C72" s="334" t="s">
        <v>251</v>
      </c>
      <c r="D72" s="27">
        <v>6914.4</v>
      </c>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7"/>
      <c r="CA72" s="27"/>
      <c r="CB72" s="27"/>
      <c r="CC72" s="27"/>
      <c r="CD72" s="27"/>
      <c r="CE72" s="27"/>
      <c r="CF72" s="27"/>
      <c r="CG72" s="27"/>
      <c r="CH72" s="27"/>
      <c r="CI72" s="27"/>
      <c r="CJ72" s="27"/>
      <c r="CK72" s="27"/>
      <c r="CL72" s="27"/>
      <c r="CM72" s="27"/>
      <c r="CN72" s="27"/>
      <c r="CO72" s="27"/>
      <c r="CP72" s="27"/>
      <c r="CQ72" s="27"/>
      <c r="CR72" s="27"/>
      <c r="CS72" s="27"/>
      <c r="CT72" s="27"/>
      <c r="CU72" s="27"/>
      <c r="CV72" s="27"/>
      <c r="CW72" s="27"/>
      <c r="CX72" s="27"/>
      <c r="CY72" s="27"/>
      <c r="CZ72" s="27"/>
      <c r="DA72" s="27"/>
      <c r="DB72" s="27"/>
      <c r="DC72" s="27"/>
      <c r="DD72" s="27"/>
      <c r="DE72" s="27"/>
      <c r="DF72" s="27"/>
      <c r="DG72" s="27"/>
      <c r="DH72" s="27"/>
      <c r="DI72" s="27"/>
      <c r="DJ72" s="27"/>
      <c r="DK72" s="27"/>
      <c r="DL72" s="27"/>
      <c r="DM72" s="27"/>
      <c r="DN72" s="27"/>
      <c r="DO72" s="27"/>
      <c r="DP72" s="27"/>
      <c r="DQ72" s="27"/>
      <c r="DR72" s="27"/>
      <c r="DS72" s="27"/>
      <c r="DT72" s="27"/>
      <c r="DU72" s="27"/>
      <c r="DV72" s="27"/>
      <c r="DW72" s="27"/>
      <c r="DX72" s="27"/>
      <c r="DY72" s="27"/>
      <c r="DZ72" s="27"/>
      <c r="EA72" s="27"/>
      <c r="EB72" s="27"/>
      <c r="EC72" s="27"/>
      <c r="ED72" s="27"/>
      <c r="EE72" s="27"/>
      <c r="EF72" s="27"/>
      <c r="EG72" s="27"/>
      <c r="EH72" s="27"/>
      <c r="EI72" s="27"/>
      <c r="EJ72" s="27"/>
      <c r="EK72" s="27"/>
      <c r="EL72" s="27"/>
      <c r="EM72" s="27"/>
      <c r="EN72" s="27"/>
      <c r="EO72" s="27"/>
      <c r="EP72" s="27"/>
      <c r="EQ72" s="27"/>
      <c r="ER72" s="27"/>
      <c r="ES72" s="27"/>
      <c r="ET72" s="27"/>
      <c r="EU72" s="27"/>
      <c r="EV72" s="27"/>
      <c r="EW72" s="27"/>
      <c r="EX72" s="27"/>
      <c r="EY72" s="27"/>
      <c r="EZ72" s="27"/>
      <c r="FA72" s="27"/>
      <c r="FB72" s="27"/>
      <c r="FC72" s="27"/>
      <c r="FD72" s="27"/>
      <c r="FE72" s="27"/>
      <c r="FF72" s="27"/>
      <c r="FG72" s="27"/>
      <c r="FH72" s="27"/>
      <c r="FI72" s="27"/>
      <c r="FJ72" s="27"/>
      <c r="FK72" s="27"/>
      <c r="FL72" s="27"/>
      <c r="FM72" s="27"/>
      <c r="FN72" s="27"/>
      <c r="FO72" s="27"/>
      <c r="FP72" s="27"/>
      <c r="FQ72" s="27"/>
      <c r="FR72" s="27"/>
      <c r="FS72" s="27"/>
      <c r="FT72" s="27"/>
      <c r="FU72" s="27"/>
      <c r="FV72" s="27"/>
      <c r="FW72" s="27"/>
      <c r="FX72" s="27"/>
      <c r="FY72" s="27"/>
      <c r="FZ72" s="27"/>
      <c r="GA72" s="27"/>
      <c r="GB72" s="27"/>
      <c r="GC72" s="27"/>
      <c r="GD72" s="27"/>
      <c r="GE72" s="27"/>
      <c r="GF72" s="27"/>
      <c r="GG72" s="27"/>
      <c r="GH72" s="27"/>
      <c r="GI72" s="27"/>
      <c r="GJ72" s="27"/>
      <c r="GK72" s="27"/>
      <c r="GL72" s="27"/>
      <c r="GM72" s="27"/>
      <c r="GN72" s="27"/>
      <c r="GO72" s="27"/>
      <c r="GP72" s="27"/>
      <c r="GQ72" s="27"/>
      <c r="GR72" s="27"/>
      <c r="GS72" s="27"/>
      <c r="GT72" s="27"/>
      <c r="GU72" s="27"/>
      <c r="GV72" s="27"/>
      <c r="GW72" s="27"/>
      <c r="GX72" s="27"/>
      <c r="GY72" s="27"/>
      <c r="GZ72" s="27"/>
      <c r="HA72" s="27"/>
      <c r="HB72" s="27"/>
      <c r="HC72" s="27"/>
      <c r="HD72" s="27"/>
      <c r="HE72" s="27"/>
      <c r="HF72" s="27"/>
      <c r="HG72" s="27"/>
      <c r="HH72" s="27"/>
      <c r="HI72" s="27"/>
      <c r="HJ72" s="27"/>
      <c r="HK72" s="27"/>
      <c r="HL72" s="27"/>
      <c r="HM72" s="27"/>
      <c r="HN72" s="27"/>
      <c r="HO72" s="27"/>
      <c r="HP72" s="27"/>
      <c r="HQ72" s="27"/>
      <c r="HR72" s="27"/>
      <c r="HS72" s="27"/>
      <c r="HT72" s="27"/>
      <c r="HU72" s="27"/>
      <c r="HV72" s="27"/>
      <c r="HW72" s="27"/>
      <c r="HX72" s="27"/>
      <c r="HY72" s="27"/>
      <c r="HZ72" s="27"/>
      <c r="IA72" s="27"/>
      <c r="IB72" s="27"/>
      <c r="IC72" s="27"/>
      <c r="ID72" s="27"/>
      <c r="IE72" s="27"/>
      <c r="IF72" s="27"/>
      <c r="IG72" s="27"/>
      <c r="IH72" s="27"/>
      <c r="II72" s="27"/>
      <c r="IJ72" s="27"/>
      <c r="IK72" s="27"/>
      <c r="IL72" s="27"/>
      <c r="IM72" s="27"/>
      <c r="IN72" s="27"/>
      <c r="IO72" s="27"/>
      <c r="IP72" s="27"/>
      <c r="IQ72" s="27"/>
      <c r="IR72" s="27"/>
      <c r="IS72" s="45"/>
    </row>
    <row r="73" spans="1:253" ht="30">
      <c r="A73" s="322" t="s">
        <v>252</v>
      </c>
      <c r="B73" s="80" t="s">
        <v>253</v>
      </c>
      <c r="C73" s="334" t="s">
        <v>254</v>
      </c>
      <c r="D73" s="27">
        <v>0</v>
      </c>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7"/>
      <c r="CA73" s="27"/>
      <c r="CB73" s="27"/>
      <c r="CC73" s="27"/>
      <c r="CD73" s="27"/>
      <c r="CE73" s="27"/>
      <c r="CF73" s="27"/>
      <c r="CG73" s="27"/>
      <c r="CH73" s="27"/>
      <c r="CI73" s="27"/>
      <c r="CJ73" s="27"/>
      <c r="CK73" s="27"/>
      <c r="CL73" s="27"/>
      <c r="CM73" s="27"/>
      <c r="CN73" s="27"/>
      <c r="CO73" s="27"/>
      <c r="CP73" s="27"/>
      <c r="CQ73" s="27"/>
      <c r="CR73" s="27"/>
      <c r="CS73" s="27"/>
      <c r="CT73" s="27"/>
      <c r="CU73" s="27"/>
      <c r="CV73" s="27"/>
      <c r="CW73" s="27"/>
      <c r="CX73" s="27"/>
      <c r="CY73" s="27"/>
      <c r="CZ73" s="27"/>
      <c r="DA73" s="27"/>
      <c r="DB73" s="27"/>
      <c r="DC73" s="27"/>
      <c r="DD73" s="27"/>
      <c r="DE73" s="27"/>
      <c r="DF73" s="27"/>
      <c r="DG73" s="27"/>
      <c r="DH73" s="27"/>
      <c r="DI73" s="27"/>
      <c r="DJ73" s="27"/>
      <c r="DK73" s="27"/>
      <c r="DL73" s="27"/>
      <c r="DM73" s="27"/>
      <c r="DN73" s="27"/>
      <c r="DO73" s="27"/>
      <c r="DP73" s="27"/>
      <c r="DQ73" s="27"/>
      <c r="DR73" s="27"/>
      <c r="DS73" s="27"/>
      <c r="DT73" s="27"/>
      <c r="DU73" s="27"/>
      <c r="DV73" s="27"/>
      <c r="DW73" s="27"/>
      <c r="DX73" s="27"/>
      <c r="DY73" s="27"/>
      <c r="DZ73" s="27"/>
      <c r="EA73" s="27"/>
      <c r="EB73" s="27"/>
      <c r="EC73" s="27"/>
      <c r="ED73" s="27"/>
      <c r="EE73" s="27"/>
      <c r="EF73" s="27"/>
      <c r="EG73" s="27"/>
      <c r="EH73" s="27"/>
      <c r="EI73" s="27"/>
      <c r="EJ73" s="27"/>
      <c r="EK73" s="27"/>
      <c r="EL73" s="27"/>
      <c r="EM73" s="27"/>
      <c r="EN73" s="27"/>
      <c r="EO73" s="27"/>
      <c r="EP73" s="27"/>
      <c r="EQ73" s="27"/>
      <c r="ER73" s="27"/>
      <c r="ES73" s="27"/>
      <c r="ET73" s="27"/>
      <c r="EU73" s="27"/>
      <c r="EV73" s="27"/>
      <c r="EW73" s="27"/>
      <c r="EX73" s="27"/>
      <c r="EY73" s="27"/>
      <c r="EZ73" s="27"/>
      <c r="FA73" s="27"/>
      <c r="FB73" s="27"/>
      <c r="FC73" s="27"/>
      <c r="FD73" s="27"/>
      <c r="FE73" s="27"/>
      <c r="FF73" s="27"/>
      <c r="FG73" s="27"/>
      <c r="FH73" s="27"/>
      <c r="FI73" s="27"/>
      <c r="FJ73" s="27"/>
      <c r="FK73" s="27"/>
      <c r="FL73" s="27"/>
      <c r="FM73" s="27"/>
      <c r="FN73" s="27"/>
      <c r="FO73" s="27"/>
      <c r="FP73" s="27"/>
      <c r="FQ73" s="27"/>
      <c r="FR73" s="27"/>
      <c r="FS73" s="27"/>
      <c r="FT73" s="27"/>
      <c r="FU73" s="27"/>
      <c r="FV73" s="27"/>
      <c r="FW73" s="27"/>
      <c r="FX73" s="27"/>
      <c r="FY73" s="27"/>
      <c r="FZ73" s="27"/>
      <c r="GA73" s="27"/>
      <c r="GB73" s="27"/>
      <c r="GC73" s="27"/>
      <c r="GD73" s="27"/>
      <c r="GE73" s="27"/>
      <c r="GF73" s="27"/>
      <c r="GG73" s="27"/>
      <c r="GH73" s="27"/>
      <c r="GI73" s="27"/>
      <c r="GJ73" s="27"/>
      <c r="GK73" s="27"/>
      <c r="GL73" s="27"/>
      <c r="GM73" s="27"/>
      <c r="GN73" s="27"/>
      <c r="GO73" s="27"/>
      <c r="GP73" s="27"/>
      <c r="GQ73" s="27"/>
      <c r="GR73" s="27"/>
      <c r="GS73" s="27"/>
      <c r="GT73" s="27"/>
      <c r="GU73" s="27"/>
      <c r="GV73" s="27"/>
      <c r="GW73" s="27"/>
      <c r="GX73" s="27"/>
      <c r="GY73" s="27"/>
      <c r="GZ73" s="27"/>
      <c r="HA73" s="27"/>
      <c r="HB73" s="27"/>
      <c r="HC73" s="27"/>
      <c r="HD73" s="27"/>
      <c r="HE73" s="27"/>
      <c r="HF73" s="27"/>
      <c r="HG73" s="27"/>
      <c r="HH73" s="27"/>
      <c r="HI73" s="27"/>
      <c r="HJ73" s="27"/>
      <c r="HK73" s="27"/>
      <c r="HL73" s="27"/>
      <c r="HM73" s="27"/>
      <c r="HN73" s="27"/>
      <c r="HO73" s="27"/>
      <c r="HP73" s="27"/>
      <c r="HQ73" s="27"/>
      <c r="HR73" s="27"/>
      <c r="HS73" s="27"/>
      <c r="HT73" s="27"/>
      <c r="HU73" s="27"/>
      <c r="HV73" s="27"/>
      <c r="HW73" s="27"/>
      <c r="HX73" s="27"/>
      <c r="HY73" s="27"/>
      <c r="HZ73" s="27"/>
      <c r="IA73" s="27"/>
      <c r="IB73" s="27"/>
      <c r="IC73" s="27"/>
      <c r="ID73" s="27"/>
      <c r="IE73" s="27"/>
      <c r="IF73" s="27"/>
      <c r="IG73" s="27"/>
      <c r="IH73" s="27"/>
      <c r="II73" s="27"/>
      <c r="IJ73" s="27"/>
      <c r="IK73" s="27"/>
      <c r="IL73" s="27"/>
      <c r="IM73" s="27"/>
      <c r="IN73" s="27"/>
      <c r="IO73" s="27"/>
      <c r="IP73" s="27"/>
      <c r="IQ73" s="27"/>
      <c r="IR73" s="27"/>
      <c r="IS73" s="45"/>
    </row>
    <row r="74" spans="1:253" ht="30">
      <c r="A74" s="322" t="s">
        <v>255</v>
      </c>
      <c r="B74" s="106" t="s">
        <v>256</v>
      </c>
      <c r="C74" s="169" t="s">
        <v>257</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c r="CF74" s="27"/>
      <c r="CG74" s="27"/>
      <c r="CH74" s="27"/>
      <c r="CI74" s="27"/>
      <c r="CJ74" s="27"/>
      <c r="CK74" s="27"/>
      <c r="CL74" s="27"/>
      <c r="CM74" s="27"/>
      <c r="CN74" s="27"/>
      <c r="CO74" s="27"/>
      <c r="CP74" s="27"/>
      <c r="CQ74" s="27"/>
      <c r="CR74" s="27"/>
      <c r="CS74" s="27"/>
      <c r="CT74" s="27"/>
      <c r="CU74" s="27"/>
      <c r="CV74" s="27"/>
      <c r="CW74" s="27"/>
      <c r="CX74" s="27"/>
      <c r="CY74" s="27"/>
      <c r="CZ74" s="27"/>
      <c r="DA74" s="27"/>
      <c r="DB74" s="27"/>
      <c r="DC74" s="27"/>
      <c r="DD74" s="27"/>
      <c r="DE74" s="27"/>
      <c r="DF74" s="27"/>
      <c r="DG74" s="27"/>
      <c r="DH74" s="27"/>
      <c r="DI74" s="27"/>
      <c r="DJ74" s="27"/>
      <c r="DK74" s="27"/>
      <c r="DL74" s="27"/>
      <c r="DM74" s="27"/>
      <c r="DN74" s="27"/>
      <c r="DO74" s="27"/>
      <c r="DP74" s="27"/>
      <c r="DQ74" s="27"/>
      <c r="DR74" s="27"/>
      <c r="DS74" s="27"/>
      <c r="DT74" s="27"/>
      <c r="DU74" s="27"/>
      <c r="DV74" s="27"/>
      <c r="DW74" s="27"/>
      <c r="DX74" s="27"/>
      <c r="DY74" s="27"/>
      <c r="DZ74" s="27"/>
      <c r="EA74" s="27"/>
      <c r="EB74" s="27"/>
      <c r="EC74" s="27"/>
      <c r="ED74" s="27"/>
      <c r="EE74" s="27"/>
      <c r="EF74" s="27"/>
      <c r="EG74" s="27"/>
      <c r="EH74" s="27"/>
      <c r="EI74" s="27"/>
      <c r="EJ74" s="27"/>
      <c r="EK74" s="27"/>
      <c r="EL74" s="27"/>
      <c r="EM74" s="27"/>
      <c r="EN74" s="27"/>
      <c r="EO74" s="27"/>
      <c r="EP74" s="27"/>
      <c r="EQ74" s="27"/>
      <c r="ER74" s="27"/>
      <c r="ES74" s="27"/>
      <c r="ET74" s="27"/>
      <c r="EU74" s="27"/>
      <c r="EV74" s="27"/>
      <c r="EW74" s="27"/>
      <c r="EX74" s="27"/>
      <c r="EY74" s="27"/>
      <c r="EZ74" s="27"/>
      <c r="FA74" s="27"/>
      <c r="FB74" s="27"/>
      <c r="FC74" s="27"/>
      <c r="FD74" s="27"/>
      <c r="FE74" s="27"/>
      <c r="FF74" s="27"/>
      <c r="FG74" s="27"/>
      <c r="FH74" s="27"/>
      <c r="FI74" s="27"/>
      <c r="FJ74" s="27"/>
      <c r="FK74" s="27"/>
      <c r="FL74" s="27"/>
      <c r="FM74" s="27"/>
      <c r="FN74" s="27"/>
      <c r="FO74" s="27"/>
      <c r="FP74" s="27"/>
      <c r="FQ74" s="27"/>
      <c r="FR74" s="27"/>
      <c r="FS74" s="27"/>
      <c r="FT74" s="27"/>
      <c r="FU74" s="27"/>
      <c r="FV74" s="27"/>
      <c r="FW74" s="27"/>
      <c r="FX74" s="27"/>
      <c r="FY74" s="27"/>
      <c r="FZ74" s="27"/>
      <c r="GA74" s="27"/>
      <c r="GB74" s="27"/>
      <c r="GC74" s="27"/>
      <c r="GD74" s="27"/>
      <c r="GE74" s="27"/>
      <c r="GF74" s="27"/>
      <c r="GG74" s="27"/>
      <c r="GH74" s="27"/>
      <c r="GI74" s="27"/>
      <c r="GJ74" s="27"/>
      <c r="GK74" s="27"/>
      <c r="GL74" s="27"/>
      <c r="GM74" s="27"/>
      <c r="GN74" s="27"/>
      <c r="GO74" s="27"/>
      <c r="GP74" s="27"/>
      <c r="GQ74" s="27"/>
      <c r="GR74" s="27"/>
      <c r="GS74" s="27"/>
      <c r="GT74" s="27"/>
      <c r="GU74" s="27"/>
      <c r="GV74" s="27"/>
      <c r="GW74" s="27"/>
      <c r="GX74" s="27"/>
      <c r="GY74" s="27"/>
      <c r="GZ74" s="27"/>
      <c r="HA74" s="27"/>
      <c r="HB74" s="27"/>
      <c r="HC74" s="27"/>
      <c r="HD74" s="27"/>
      <c r="HE74" s="27"/>
      <c r="HF74" s="27"/>
      <c r="HG74" s="27"/>
      <c r="HH74" s="27"/>
      <c r="HI74" s="27"/>
      <c r="HJ74" s="27"/>
      <c r="HK74" s="27"/>
      <c r="HL74" s="27"/>
      <c r="HM74" s="27"/>
      <c r="HN74" s="27"/>
      <c r="HO74" s="27"/>
      <c r="HP74" s="27"/>
      <c r="HQ74" s="27"/>
      <c r="HR74" s="27"/>
      <c r="HS74" s="27"/>
      <c r="HT74" s="27"/>
      <c r="HU74" s="27"/>
      <c r="HV74" s="27"/>
      <c r="HW74" s="27"/>
      <c r="HX74" s="27"/>
      <c r="HY74" s="27"/>
      <c r="HZ74" s="27"/>
      <c r="IA74" s="27"/>
      <c r="IB74" s="27"/>
      <c r="IC74" s="27"/>
      <c r="ID74" s="27"/>
      <c r="IE74" s="27"/>
      <c r="IF74" s="27"/>
      <c r="IG74" s="27"/>
      <c r="IH74" s="27"/>
      <c r="II74" s="27"/>
      <c r="IJ74" s="27"/>
      <c r="IK74" s="27"/>
      <c r="IL74" s="27"/>
      <c r="IM74" s="27"/>
      <c r="IN74" s="27"/>
      <c r="IO74" s="27"/>
      <c r="IP74" s="27"/>
      <c r="IQ74" s="27"/>
      <c r="IR74" s="27"/>
      <c r="IS74" s="45"/>
    </row>
    <row r="75" spans="1:253" ht="45">
      <c r="A75" s="322" t="s">
        <v>258</v>
      </c>
      <c r="B75" s="123">
        <v>24</v>
      </c>
      <c r="C75" s="339" t="s">
        <v>259</v>
      </c>
      <c r="D75" s="28" t="s">
        <v>1023</v>
      </c>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c r="DQ75" s="28"/>
      <c r="DR75" s="28"/>
      <c r="DS75" s="28"/>
      <c r="DT75" s="28"/>
      <c r="DU75" s="28"/>
      <c r="DV75" s="28"/>
      <c r="DW75" s="28"/>
      <c r="DX75" s="28"/>
      <c r="DY75" s="28"/>
      <c r="DZ75" s="28"/>
      <c r="EA75" s="28"/>
      <c r="EB75" s="28"/>
      <c r="EC75" s="28"/>
      <c r="ED75" s="28"/>
      <c r="EE75" s="28"/>
      <c r="EF75" s="28"/>
      <c r="EG75" s="28"/>
      <c r="EH75" s="28"/>
      <c r="EI75" s="28"/>
      <c r="EJ75" s="28"/>
      <c r="EK75" s="28"/>
      <c r="EL75" s="28"/>
      <c r="EM75" s="28"/>
      <c r="EN75" s="28"/>
      <c r="EO75" s="28"/>
      <c r="EP75" s="28"/>
      <c r="EQ75" s="28"/>
      <c r="ER75" s="28"/>
      <c r="ES75" s="28"/>
      <c r="ET75" s="28"/>
      <c r="EU75" s="28"/>
      <c r="EV75" s="28"/>
      <c r="EW75" s="28"/>
      <c r="EX75" s="28"/>
      <c r="EY75" s="28"/>
      <c r="EZ75" s="28"/>
      <c r="FA75" s="28"/>
      <c r="FB75" s="28"/>
      <c r="FC75" s="28"/>
      <c r="FD75" s="28"/>
      <c r="FE75" s="28"/>
      <c r="FF75" s="28"/>
      <c r="FG75" s="28"/>
      <c r="FH75" s="28"/>
      <c r="FI75" s="28"/>
      <c r="FJ75" s="28"/>
      <c r="FK75" s="28"/>
      <c r="FL75" s="28"/>
      <c r="FM75" s="28"/>
      <c r="FN75" s="28"/>
      <c r="FO75" s="28"/>
      <c r="FP75" s="28"/>
      <c r="FQ75" s="28"/>
      <c r="FR75" s="28"/>
      <c r="FS75" s="28"/>
      <c r="FT75" s="28"/>
      <c r="FU75" s="28"/>
      <c r="FV75" s="28"/>
      <c r="FW75" s="28"/>
      <c r="FX75" s="28"/>
      <c r="FY75" s="28"/>
      <c r="FZ75" s="28"/>
      <c r="GA75" s="28"/>
      <c r="GB75" s="28"/>
      <c r="GC75" s="28"/>
      <c r="GD75" s="28"/>
      <c r="GE75" s="28"/>
      <c r="GF75" s="28"/>
      <c r="GG75" s="28"/>
      <c r="GH75" s="28"/>
      <c r="GI75" s="28"/>
      <c r="GJ75" s="28"/>
      <c r="GK75" s="28"/>
      <c r="GL75" s="28"/>
      <c r="GM75" s="28"/>
      <c r="GN75" s="28"/>
      <c r="GO75" s="28"/>
      <c r="GP75" s="28"/>
      <c r="GQ75" s="28"/>
      <c r="GR75" s="28"/>
      <c r="GS75" s="28"/>
      <c r="GT75" s="28"/>
      <c r="GU75" s="28"/>
      <c r="GV75" s="28"/>
      <c r="GW75" s="28"/>
      <c r="GX75" s="28"/>
      <c r="GY75" s="28"/>
      <c r="GZ75" s="28"/>
      <c r="HA75" s="28"/>
      <c r="HB75" s="28"/>
      <c r="HC75" s="28"/>
      <c r="HD75" s="28"/>
      <c r="HE75" s="28"/>
      <c r="HF75" s="28"/>
      <c r="HG75" s="28"/>
      <c r="HH75" s="28"/>
      <c r="HI75" s="28"/>
      <c r="HJ75" s="28"/>
      <c r="HK75" s="28"/>
      <c r="HL75" s="28"/>
      <c r="HM75" s="28"/>
      <c r="HN75" s="28"/>
      <c r="HO75" s="28"/>
      <c r="HP75" s="28"/>
      <c r="HQ75" s="28"/>
      <c r="HR75" s="28"/>
      <c r="HS75" s="28"/>
      <c r="HT75" s="28"/>
      <c r="HU75" s="28"/>
      <c r="HV75" s="28"/>
      <c r="HW75" s="28"/>
      <c r="HX75" s="28"/>
      <c r="HY75" s="28"/>
      <c r="HZ75" s="28"/>
      <c r="IA75" s="28"/>
      <c r="IB75" s="28"/>
      <c r="IC75" s="28"/>
      <c r="ID75" s="28"/>
      <c r="IE75" s="28"/>
      <c r="IF75" s="28"/>
      <c r="IG75" s="28"/>
      <c r="IH75" s="28"/>
      <c r="II75" s="28"/>
      <c r="IJ75" s="28"/>
      <c r="IK75" s="28"/>
      <c r="IL75" s="28"/>
      <c r="IM75" s="28"/>
      <c r="IN75" s="28"/>
      <c r="IO75" s="28"/>
      <c r="IP75" s="28"/>
      <c r="IQ75" s="28"/>
      <c r="IR75" s="28"/>
      <c r="IS75" s="46"/>
    </row>
    <row r="76" spans="1:253" ht="31.2" customHeight="1" thickBot="1">
      <c r="A76" s="322"/>
      <c r="B76" s="516"/>
      <c r="C76" s="168"/>
      <c r="D76" s="124" t="str">
        <f>IF(D75="Unquoted", "Go to Section F", "")</f>
        <v>Go to Section F</v>
      </c>
      <c r="E76" s="124" t="str">
        <f>IF(E75="Unquoted", "Go to Section F", "")</f>
        <v/>
      </c>
      <c r="F76" s="124" t="str">
        <f t="shared" ref="F76:BP76" si="240">IF(F75="Unquoted", "Go to Section F", "")</f>
        <v/>
      </c>
      <c r="G76" s="124" t="str">
        <f t="shared" si="240"/>
        <v/>
      </c>
      <c r="H76" s="124" t="str">
        <f t="shared" si="240"/>
        <v/>
      </c>
      <c r="I76" s="124" t="str">
        <f t="shared" si="240"/>
        <v/>
      </c>
      <c r="J76" s="124" t="str">
        <f t="shared" si="240"/>
        <v/>
      </c>
      <c r="K76" s="124" t="str">
        <f t="shared" si="240"/>
        <v/>
      </c>
      <c r="L76" s="124" t="str">
        <f t="shared" si="240"/>
        <v/>
      </c>
      <c r="M76" s="124" t="str">
        <f t="shared" si="240"/>
        <v/>
      </c>
      <c r="N76" s="124" t="str">
        <f t="shared" si="240"/>
        <v/>
      </c>
      <c r="O76" s="124" t="str">
        <f t="shared" si="240"/>
        <v/>
      </c>
      <c r="P76" s="124" t="str">
        <f t="shared" si="240"/>
        <v/>
      </c>
      <c r="Q76" s="124" t="str">
        <f t="shared" si="240"/>
        <v/>
      </c>
      <c r="R76" s="124" t="str">
        <f t="shared" si="240"/>
        <v/>
      </c>
      <c r="S76" s="124" t="str">
        <f t="shared" si="240"/>
        <v/>
      </c>
      <c r="T76" s="124" t="str">
        <f t="shared" si="240"/>
        <v/>
      </c>
      <c r="U76" s="124" t="str">
        <f t="shared" si="240"/>
        <v/>
      </c>
      <c r="V76" s="124" t="str">
        <f t="shared" si="240"/>
        <v/>
      </c>
      <c r="W76" s="124" t="str">
        <f t="shared" si="240"/>
        <v/>
      </c>
      <c r="X76" s="124" t="str">
        <f t="shared" si="240"/>
        <v/>
      </c>
      <c r="Y76" s="124" t="str">
        <f t="shared" si="240"/>
        <v/>
      </c>
      <c r="Z76" s="124" t="str">
        <f t="shared" si="240"/>
        <v/>
      </c>
      <c r="AA76" s="124" t="str">
        <f t="shared" si="240"/>
        <v/>
      </c>
      <c r="AB76" s="124" t="str">
        <f t="shared" si="240"/>
        <v/>
      </c>
      <c r="AC76" s="124" t="str">
        <f t="shared" si="240"/>
        <v/>
      </c>
      <c r="AD76" s="124" t="str">
        <f t="shared" si="240"/>
        <v/>
      </c>
      <c r="AE76" s="124" t="str">
        <f t="shared" si="240"/>
        <v/>
      </c>
      <c r="AF76" s="124" t="str">
        <f t="shared" si="240"/>
        <v/>
      </c>
      <c r="AG76" s="124" t="str">
        <f t="shared" si="240"/>
        <v/>
      </c>
      <c r="AH76" s="124" t="str">
        <f t="shared" si="240"/>
        <v/>
      </c>
      <c r="AI76" s="124" t="str">
        <f t="shared" si="240"/>
        <v/>
      </c>
      <c r="AJ76" s="124" t="str">
        <f t="shared" si="240"/>
        <v/>
      </c>
      <c r="AK76" s="124" t="str">
        <f t="shared" si="240"/>
        <v/>
      </c>
      <c r="AL76" s="124" t="str">
        <f t="shared" si="240"/>
        <v/>
      </c>
      <c r="AM76" s="124" t="str">
        <f t="shared" si="240"/>
        <v/>
      </c>
      <c r="AN76" s="124" t="str">
        <f t="shared" si="240"/>
        <v/>
      </c>
      <c r="AO76" s="124" t="str">
        <f t="shared" si="240"/>
        <v/>
      </c>
      <c r="AP76" s="124" t="str">
        <f t="shared" si="240"/>
        <v/>
      </c>
      <c r="AQ76" s="124" t="str">
        <f t="shared" si="240"/>
        <v/>
      </c>
      <c r="AR76" s="124" t="str">
        <f t="shared" si="240"/>
        <v/>
      </c>
      <c r="AS76" s="124" t="str">
        <f t="shared" si="240"/>
        <v/>
      </c>
      <c r="AT76" s="124" t="str">
        <f t="shared" si="240"/>
        <v/>
      </c>
      <c r="AU76" s="124" t="str">
        <f t="shared" si="240"/>
        <v/>
      </c>
      <c r="AV76" s="124" t="str">
        <f t="shared" si="240"/>
        <v/>
      </c>
      <c r="AW76" s="124" t="str">
        <f t="shared" si="240"/>
        <v/>
      </c>
      <c r="AX76" s="124" t="str">
        <f t="shared" si="240"/>
        <v/>
      </c>
      <c r="AY76" s="124" t="str">
        <f t="shared" si="240"/>
        <v/>
      </c>
      <c r="AZ76" s="124" t="str">
        <f t="shared" si="240"/>
        <v/>
      </c>
      <c r="BA76" s="124" t="str">
        <f t="shared" si="240"/>
        <v/>
      </c>
      <c r="BB76" s="124" t="str">
        <f t="shared" si="240"/>
        <v/>
      </c>
      <c r="BC76" s="124" t="str">
        <f t="shared" si="240"/>
        <v/>
      </c>
      <c r="BD76" s="124" t="str">
        <f t="shared" si="240"/>
        <v/>
      </c>
      <c r="BE76" s="124" t="str">
        <f t="shared" si="240"/>
        <v/>
      </c>
      <c r="BF76" s="124" t="str">
        <f t="shared" si="240"/>
        <v/>
      </c>
      <c r="BG76" s="124" t="str">
        <f t="shared" si="240"/>
        <v/>
      </c>
      <c r="BH76" s="124" t="str">
        <f t="shared" si="240"/>
        <v/>
      </c>
      <c r="BI76" s="124" t="str">
        <f t="shared" si="240"/>
        <v/>
      </c>
      <c r="BJ76" s="124" t="str">
        <f t="shared" si="240"/>
        <v/>
      </c>
      <c r="BK76" s="124" t="str">
        <f t="shared" si="240"/>
        <v/>
      </c>
      <c r="BL76" s="124" t="str">
        <f t="shared" si="240"/>
        <v/>
      </c>
      <c r="BM76" s="124" t="str">
        <f t="shared" si="240"/>
        <v/>
      </c>
      <c r="BN76" s="124" t="str">
        <f t="shared" si="240"/>
        <v/>
      </c>
      <c r="BO76" s="124" t="str">
        <f t="shared" si="240"/>
        <v/>
      </c>
      <c r="BP76" s="124" t="str">
        <f t="shared" si="240"/>
        <v/>
      </c>
      <c r="BQ76" s="124" t="str">
        <f t="shared" ref="BQ76:EB76" si="241">IF(BQ75="Unquoted", "Go to Section F", "")</f>
        <v/>
      </c>
      <c r="BR76" s="124" t="str">
        <f t="shared" si="241"/>
        <v/>
      </c>
      <c r="BS76" s="124" t="str">
        <f t="shared" si="241"/>
        <v/>
      </c>
      <c r="BT76" s="124" t="str">
        <f t="shared" si="241"/>
        <v/>
      </c>
      <c r="BU76" s="124" t="str">
        <f t="shared" si="241"/>
        <v/>
      </c>
      <c r="BV76" s="124" t="str">
        <f t="shared" si="241"/>
        <v/>
      </c>
      <c r="BW76" s="124" t="str">
        <f t="shared" si="241"/>
        <v/>
      </c>
      <c r="BX76" s="124" t="str">
        <f t="shared" si="241"/>
        <v/>
      </c>
      <c r="BY76" s="124" t="str">
        <f t="shared" si="241"/>
        <v/>
      </c>
      <c r="BZ76" s="124" t="str">
        <f t="shared" si="241"/>
        <v/>
      </c>
      <c r="CA76" s="124" t="str">
        <f t="shared" si="241"/>
        <v/>
      </c>
      <c r="CB76" s="124" t="str">
        <f t="shared" si="241"/>
        <v/>
      </c>
      <c r="CC76" s="124" t="str">
        <f t="shared" si="241"/>
        <v/>
      </c>
      <c r="CD76" s="124" t="str">
        <f t="shared" si="241"/>
        <v/>
      </c>
      <c r="CE76" s="124" t="str">
        <f t="shared" si="241"/>
        <v/>
      </c>
      <c r="CF76" s="124" t="str">
        <f t="shared" si="241"/>
        <v/>
      </c>
      <c r="CG76" s="124" t="str">
        <f t="shared" si="241"/>
        <v/>
      </c>
      <c r="CH76" s="124" t="str">
        <f t="shared" si="241"/>
        <v/>
      </c>
      <c r="CI76" s="124" t="str">
        <f t="shared" si="241"/>
        <v/>
      </c>
      <c r="CJ76" s="124" t="str">
        <f t="shared" si="241"/>
        <v/>
      </c>
      <c r="CK76" s="124" t="str">
        <f t="shared" si="241"/>
        <v/>
      </c>
      <c r="CL76" s="124" t="str">
        <f t="shared" si="241"/>
        <v/>
      </c>
      <c r="CM76" s="124" t="str">
        <f t="shared" si="241"/>
        <v/>
      </c>
      <c r="CN76" s="124" t="str">
        <f t="shared" si="241"/>
        <v/>
      </c>
      <c r="CO76" s="124" t="str">
        <f t="shared" si="241"/>
        <v/>
      </c>
      <c r="CP76" s="124" t="str">
        <f t="shared" si="241"/>
        <v/>
      </c>
      <c r="CQ76" s="124" t="str">
        <f t="shared" si="241"/>
        <v/>
      </c>
      <c r="CR76" s="124" t="str">
        <f t="shared" si="241"/>
        <v/>
      </c>
      <c r="CS76" s="124" t="str">
        <f t="shared" si="241"/>
        <v/>
      </c>
      <c r="CT76" s="124" t="str">
        <f t="shared" si="241"/>
        <v/>
      </c>
      <c r="CU76" s="124" t="str">
        <f t="shared" si="241"/>
        <v/>
      </c>
      <c r="CV76" s="124" t="str">
        <f t="shared" si="241"/>
        <v/>
      </c>
      <c r="CW76" s="124" t="str">
        <f t="shared" si="241"/>
        <v/>
      </c>
      <c r="CX76" s="124" t="str">
        <f t="shared" si="241"/>
        <v/>
      </c>
      <c r="CY76" s="124" t="str">
        <f t="shared" si="241"/>
        <v/>
      </c>
      <c r="CZ76" s="124" t="str">
        <f t="shared" si="241"/>
        <v/>
      </c>
      <c r="DA76" s="124" t="str">
        <f t="shared" si="241"/>
        <v/>
      </c>
      <c r="DB76" s="124" t="str">
        <f t="shared" si="241"/>
        <v/>
      </c>
      <c r="DC76" s="124" t="str">
        <f t="shared" si="241"/>
        <v/>
      </c>
      <c r="DD76" s="124" t="str">
        <f t="shared" si="241"/>
        <v/>
      </c>
      <c r="DE76" s="124" t="str">
        <f t="shared" si="241"/>
        <v/>
      </c>
      <c r="DF76" s="124" t="str">
        <f t="shared" si="241"/>
        <v/>
      </c>
      <c r="DG76" s="124" t="str">
        <f t="shared" si="241"/>
        <v/>
      </c>
      <c r="DH76" s="124" t="str">
        <f t="shared" si="241"/>
        <v/>
      </c>
      <c r="DI76" s="124" t="str">
        <f t="shared" si="241"/>
        <v/>
      </c>
      <c r="DJ76" s="124" t="str">
        <f t="shared" si="241"/>
        <v/>
      </c>
      <c r="DK76" s="124" t="str">
        <f t="shared" si="241"/>
        <v/>
      </c>
      <c r="DL76" s="124" t="str">
        <f t="shared" si="241"/>
        <v/>
      </c>
      <c r="DM76" s="124" t="str">
        <f t="shared" si="241"/>
        <v/>
      </c>
      <c r="DN76" s="124" t="str">
        <f t="shared" si="241"/>
        <v/>
      </c>
      <c r="DO76" s="124" t="str">
        <f t="shared" si="241"/>
        <v/>
      </c>
      <c r="DP76" s="124" t="str">
        <f t="shared" si="241"/>
        <v/>
      </c>
      <c r="DQ76" s="124" t="str">
        <f t="shared" si="241"/>
        <v/>
      </c>
      <c r="DR76" s="124" t="str">
        <f t="shared" si="241"/>
        <v/>
      </c>
      <c r="DS76" s="124" t="str">
        <f t="shared" si="241"/>
        <v/>
      </c>
      <c r="DT76" s="124" t="str">
        <f t="shared" si="241"/>
        <v/>
      </c>
      <c r="DU76" s="124" t="str">
        <f t="shared" si="241"/>
        <v/>
      </c>
      <c r="DV76" s="124" t="str">
        <f t="shared" si="241"/>
        <v/>
      </c>
      <c r="DW76" s="124" t="str">
        <f t="shared" si="241"/>
        <v/>
      </c>
      <c r="DX76" s="124" t="str">
        <f t="shared" si="241"/>
        <v/>
      </c>
      <c r="DY76" s="124" t="str">
        <f t="shared" si="241"/>
        <v/>
      </c>
      <c r="DZ76" s="124" t="str">
        <f t="shared" si="241"/>
        <v/>
      </c>
      <c r="EA76" s="124" t="str">
        <f t="shared" si="241"/>
        <v/>
      </c>
      <c r="EB76" s="124" t="str">
        <f t="shared" si="241"/>
        <v/>
      </c>
      <c r="EC76" s="124" t="str">
        <f t="shared" ref="EC76:GN76" si="242">IF(EC75="Unquoted", "Go to Section F", "")</f>
        <v/>
      </c>
      <c r="ED76" s="124" t="str">
        <f t="shared" si="242"/>
        <v/>
      </c>
      <c r="EE76" s="124" t="str">
        <f t="shared" si="242"/>
        <v/>
      </c>
      <c r="EF76" s="124" t="str">
        <f t="shared" si="242"/>
        <v/>
      </c>
      <c r="EG76" s="124" t="str">
        <f t="shared" si="242"/>
        <v/>
      </c>
      <c r="EH76" s="124" t="str">
        <f t="shared" si="242"/>
        <v/>
      </c>
      <c r="EI76" s="124" t="str">
        <f t="shared" si="242"/>
        <v/>
      </c>
      <c r="EJ76" s="124" t="str">
        <f t="shared" si="242"/>
        <v/>
      </c>
      <c r="EK76" s="124" t="str">
        <f t="shared" si="242"/>
        <v/>
      </c>
      <c r="EL76" s="124" t="str">
        <f t="shared" si="242"/>
        <v/>
      </c>
      <c r="EM76" s="124" t="str">
        <f t="shared" si="242"/>
        <v/>
      </c>
      <c r="EN76" s="124" t="str">
        <f t="shared" si="242"/>
        <v/>
      </c>
      <c r="EO76" s="124" t="str">
        <f t="shared" si="242"/>
        <v/>
      </c>
      <c r="EP76" s="124" t="str">
        <f t="shared" si="242"/>
        <v/>
      </c>
      <c r="EQ76" s="124" t="str">
        <f t="shared" si="242"/>
        <v/>
      </c>
      <c r="ER76" s="124" t="str">
        <f t="shared" si="242"/>
        <v/>
      </c>
      <c r="ES76" s="124" t="str">
        <f t="shared" si="242"/>
        <v/>
      </c>
      <c r="ET76" s="124" t="str">
        <f t="shared" si="242"/>
        <v/>
      </c>
      <c r="EU76" s="124" t="str">
        <f t="shared" si="242"/>
        <v/>
      </c>
      <c r="EV76" s="124" t="str">
        <f t="shared" si="242"/>
        <v/>
      </c>
      <c r="EW76" s="124" t="str">
        <f t="shared" si="242"/>
        <v/>
      </c>
      <c r="EX76" s="124" t="str">
        <f t="shared" si="242"/>
        <v/>
      </c>
      <c r="EY76" s="124" t="str">
        <f t="shared" si="242"/>
        <v/>
      </c>
      <c r="EZ76" s="124" t="str">
        <f t="shared" si="242"/>
        <v/>
      </c>
      <c r="FA76" s="124" t="str">
        <f t="shared" si="242"/>
        <v/>
      </c>
      <c r="FB76" s="124" t="str">
        <f t="shared" si="242"/>
        <v/>
      </c>
      <c r="FC76" s="124" t="str">
        <f t="shared" si="242"/>
        <v/>
      </c>
      <c r="FD76" s="124" t="str">
        <f t="shared" si="242"/>
        <v/>
      </c>
      <c r="FE76" s="124" t="str">
        <f t="shared" si="242"/>
        <v/>
      </c>
      <c r="FF76" s="124" t="str">
        <f t="shared" si="242"/>
        <v/>
      </c>
      <c r="FG76" s="124" t="str">
        <f t="shared" si="242"/>
        <v/>
      </c>
      <c r="FH76" s="124" t="str">
        <f t="shared" si="242"/>
        <v/>
      </c>
      <c r="FI76" s="124" t="str">
        <f t="shared" si="242"/>
        <v/>
      </c>
      <c r="FJ76" s="124" t="str">
        <f t="shared" si="242"/>
        <v/>
      </c>
      <c r="FK76" s="124" t="str">
        <f t="shared" si="242"/>
        <v/>
      </c>
      <c r="FL76" s="124" t="str">
        <f t="shared" si="242"/>
        <v/>
      </c>
      <c r="FM76" s="124" t="str">
        <f t="shared" si="242"/>
        <v/>
      </c>
      <c r="FN76" s="124" t="str">
        <f t="shared" si="242"/>
        <v/>
      </c>
      <c r="FO76" s="124" t="str">
        <f t="shared" si="242"/>
        <v/>
      </c>
      <c r="FP76" s="124" t="str">
        <f t="shared" si="242"/>
        <v/>
      </c>
      <c r="FQ76" s="124" t="str">
        <f t="shared" si="242"/>
        <v/>
      </c>
      <c r="FR76" s="124" t="str">
        <f t="shared" si="242"/>
        <v/>
      </c>
      <c r="FS76" s="124" t="str">
        <f t="shared" si="242"/>
        <v/>
      </c>
      <c r="FT76" s="124" t="str">
        <f t="shared" si="242"/>
        <v/>
      </c>
      <c r="FU76" s="124" t="str">
        <f t="shared" si="242"/>
        <v/>
      </c>
      <c r="FV76" s="124" t="str">
        <f t="shared" si="242"/>
        <v/>
      </c>
      <c r="FW76" s="124" t="str">
        <f t="shared" si="242"/>
        <v/>
      </c>
      <c r="FX76" s="124" t="str">
        <f t="shared" si="242"/>
        <v/>
      </c>
      <c r="FY76" s="124" t="str">
        <f t="shared" si="242"/>
        <v/>
      </c>
      <c r="FZ76" s="124" t="str">
        <f t="shared" si="242"/>
        <v/>
      </c>
      <c r="GA76" s="124" t="str">
        <f t="shared" si="242"/>
        <v/>
      </c>
      <c r="GB76" s="124" t="str">
        <f t="shared" si="242"/>
        <v/>
      </c>
      <c r="GC76" s="124" t="str">
        <f t="shared" si="242"/>
        <v/>
      </c>
      <c r="GD76" s="124" t="str">
        <f t="shared" si="242"/>
        <v/>
      </c>
      <c r="GE76" s="124" t="str">
        <f t="shared" si="242"/>
        <v/>
      </c>
      <c r="GF76" s="124" t="str">
        <f t="shared" si="242"/>
        <v/>
      </c>
      <c r="GG76" s="124" t="str">
        <f t="shared" si="242"/>
        <v/>
      </c>
      <c r="GH76" s="124" t="str">
        <f t="shared" si="242"/>
        <v/>
      </c>
      <c r="GI76" s="124" t="str">
        <f t="shared" si="242"/>
        <v/>
      </c>
      <c r="GJ76" s="124" t="str">
        <f t="shared" si="242"/>
        <v/>
      </c>
      <c r="GK76" s="124" t="str">
        <f t="shared" si="242"/>
        <v/>
      </c>
      <c r="GL76" s="124" t="str">
        <f t="shared" si="242"/>
        <v/>
      </c>
      <c r="GM76" s="124" t="str">
        <f t="shared" si="242"/>
        <v/>
      </c>
      <c r="GN76" s="124" t="str">
        <f t="shared" si="242"/>
        <v/>
      </c>
      <c r="GO76" s="124" t="str">
        <f t="shared" ref="GO76:IS76" si="243">IF(GO75="Unquoted", "Go to Section F", "")</f>
        <v/>
      </c>
      <c r="GP76" s="124" t="str">
        <f t="shared" si="243"/>
        <v/>
      </c>
      <c r="GQ76" s="124" t="str">
        <f t="shared" si="243"/>
        <v/>
      </c>
      <c r="GR76" s="124" t="str">
        <f t="shared" si="243"/>
        <v/>
      </c>
      <c r="GS76" s="124" t="str">
        <f t="shared" si="243"/>
        <v/>
      </c>
      <c r="GT76" s="124" t="str">
        <f t="shared" si="243"/>
        <v/>
      </c>
      <c r="GU76" s="124" t="str">
        <f t="shared" si="243"/>
        <v/>
      </c>
      <c r="GV76" s="124" t="str">
        <f t="shared" si="243"/>
        <v/>
      </c>
      <c r="GW76" s="124" t="str">
        <f t="shared" si="243"/>
        <v/>
      </c>
      <c r="GX76" s="124" t="str">
        <f t="shared" si="243"/>
        <v/>
      </c>
      <c r="GY76" s="124" t="str">
        <f t="shared" si="243"/>
        <v/>
      </c>
      <c r="GZ76" s="124" t="str">
        <f t="shared" si="243"/>
        <v/>
      </c>
      <c r="HA76" s="124" t="str">
        <f t="shared" si="243"/>
        <v/>
      </c>
      <c r="HB76" s="124" t="str">
        <f t="shared" si="243"/>
        <v/>
      </c>
      <c r="HC76" s="124" t="str">
        <f t="shared" si="243"/>
        <v/>
      </c>
      <c r="HD76" s="124" t="str">
        <f t="shared" si="243"/>
        <v/>
      </c>
      <c r="HE76" s="124" t="str">
        <f t="shared" si="243"/>
        <v/>
      </c>
      <c r="HF76" s="124" t="str">
        <f t="shared" si="243"/>
        <v/>
      </c>
      <c r="HG76" s="124" t="str">
        <f t="shared" si="243"/>
        <v/>
      </c>
      <c r="HH76" s="124" t="str">
        <f t="shared" si="243"/>
        <v/>
      </c>
      <c r="HI76" s="124" t="str">
        <f t="shared" si="243"/>
        <v/>
      </c>
      <c r="HJ76" s="124" t="str">
        <f t="shared" si="243"/>
        <v/>
      </c>
      <c r="HK76" s="124" t="str">
        <f t="shared" si="243"/>
        <v/>
      </c>
      <c r="HL76" s="124" t="str">
        <f t="shared" si="243"/>
        <v/>
      </c>
      <c r="HM76" s="124" t="str">
        <f t="shared" si="243"/>
        <v/>
      </c>
      <c r="HN76" s="124" t="str">
        <f t="shared" si="243"/>
        <v/>
      </c>
      <c r="HO76" s="124" t="str">
        <f t="shared" si="243"/>
        <v/>
      </c>
      <c r="HP76" s="124" t="str">
        <f t="shared" si="243"/>
        <v/>
      </c>
      <c r="HQ76" s="124" t="str">
        <f t="shared" si="243"/>
        <v/>
      </c>
      <c r="HR76" s="124" t="str">
        <f t="shared" si="243"/>
        <v/>
      </c>
      <c r="HS76" s="124" t="str">
        <f t="shared" si="243"/>
        <v/>
      </c>
      <c r="HT76" s="124" t="str">
        <f t="shared" si="243"/>
        <v/>
      </c>
      <c r="HU76" s="124" t="str">
        <f t="shared" si="243"/>
        <v/>
      </c>
      <c r="HV76" s="124" t="str">
        <f t="shared" si="243"/>
        <v/>
      </c>
      <c r="HW76" s="124" t="str">
        <f t="shared" si="243"/>
        <v/>
      </c>
      <c r="HX76" s="124" t="str">
        <f t="shared" si="243"/>
        <v/>
      </c>
      <c r="HY76" s="124" t="str">
        <f t="shared" si="243"/>
        <v/>
      </c>
      <c r="HZ76" s="124" t="str">
        <f t="shared" si="243"/>
        <v/>
      </c>
      <c r="IA76" s="124" t="str">
        <f t="shared" si="243"/>
        <v/>
      </c>
      <c r="IB76" s="124" t="str">
        <f t="shared" si="243"/>
        <v/>
      </c>
      <c r="IC76" s="124" t="str">
        <f t="shared" si="243"/>
        <v/>
      </c>
      <c r="ID76" s="124" t="str">
        <f t="shared" si="243"/>
        <v/>
      </c>
      <c r="IE76" s="124" t="str">
        <f t="shared" si="243"/>
        <v/>
      </c>
      <c r="IF76" s="124" t="str">
        <f t="shared" si="243"/>
        <v/>
      </c>
      <c r="IG76" s="124" t="str">
        <f t="shared" si="243"/>
        <v/>
      </c>
      <c r="IH76" s="124" t="str">
        <f t="shared" si="243"/>
        <v/>
      </c>
      <c r="II76" s="124" t="str">
        <f t="shared" si="243"/>
        <v/>
      </c>
      <c r="IJ76" s="124" t="str">
        <f t="shared" si="243"/>
        <v/>
      </c>
      <c r="IK76" s="124" t="str">
        <f t="shared" si="243"/>
        <v/>
      </c>
      <c r="IL76" s="124" t="str">
        <f t="shared" si="243"/>
        <v/>
      </c>
      <c r="IM76" s="124" t="str">
        <f t="shared" si="243"/>
        <v/>
      </c>
      <c r="IN76" s="124" t="str">
        <f t="shared" si="243"/>
        <v/>
      </c>
      <c r="IO76" s="124" t="str">
        <f t="shared" si="243"/>
        <v/>
      </c>
      <c r="IP76" s="124" t="str">
        <f t="shared" si="243"/>
        <v/>
      </c>
      <c r="IQ76" s="124" t="str">
        <f t="shared" si="243"/>
        <v/>
      </c>
      <c r="IR76" s="124" t="str">
        <f t="shared" si="243"/>
        <v/>
      </c>
      <c r="IS76" s="124" t="str">
        <f t="shared" si="243"/>
        <v/>
      </c>
    </row>
    <row r="77" spans="1:253" ht="78">
      <c r="A77" s="322"/>
      <c r="B77" s="126"/>
      <c r="C77" s="187" t="s">
        <v>260</v>
      </c>
      <c r="D77" s="127"/>
      <c r="E77" s="127"/>
      <c r="F77" s="127"/>
      <c r="G77" s="127"/>
      <c r="H77" s="127"/>
      <c r="I77" s="127"/>
      <c r="J77" s="128"/>
      <c r="K77" s="128"/>
      <c r="L77" s="128"/>
      <c r="M77" s="128"/>
      <c r="N77" s="128"/>
      <c r="O77" s="128"/>
      <c r="P77" s="128"/>
      <c r="Q77" s="128"/>
      <c r="R77" s="128"/>
      <c r="S77" s="128"/>
      <c r="T77" s="128"/>
      <c r="U77" s="128"/>
      <c r="V77" s="128"/>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28"/>
      <c r="AS77" s="128"/>
      <c r="AT77" s="128"/>
      <c r="AU77" s="128"/>
      <c r="AV77" s="128"/>
      <c r="AW77" s="128"/>
      <c r="AX77" s="128"/>
      <c r="AY77" s="128"/>
      <c r="AZ77" s="128"/>
      <c r="BA77" s="128"/>
      <c r="BB77" s="128"/>
      <c r="BC77" s="128"/>
      <c r="BD77" s="128"/>
      <c r="BE77" s="128"/>
      <c r="BF77" s="128"/>
      <c r="BG77" s="128"/>
      <c r="BH77" s="128"/>
      <c r="BI77" s="128"/>
      <c r="BJ77" s="128"/>
      <c r="BK77" s="128"/>
      <c r="BL77" s="128"/>
      <c r="BM77" s="128"/>
      <c r="BN77" s="128"/>
      <c r="BO77" s="128"/>
      <c r="BP77" s="128"/>
      <c r="BQ77" s="128"/>
      <c r="BR77" s="128"/>
      <c r="BS77" s="128"/>
      <c r="BT77" s="128"/>
      <c r="BU77" s="128"/>
      <c r="BV77" s="128"/>
      <c r="BW77" s="128"/>
      <c r="BX77" s="128"/>
      <c r="BY77" s="128"/>
      <c r="BZ77" s="128"/>
      <c r="CA77" s="128"/>
      <c r="CB77" s="128"/>
      <c r="CC77" s="128"/>
      <c r="CD77" s="128"/>
      <c r="CE77" s="128"/>
      <c r="CF77" s="128"/>
      <c r="CG77" s="128"/>
      <c r="CH77" s="128"/>
      <c r="CI77" s="128"/>
      <c r="CJ77" s="128"/>
      <c r="CK77" s="128"/>
      <c r="CL77" s="128"/>
      <c r="CM77" s="128"/>
      <c r="CN77" s="128"/>
      <c r="CO77" s="128"/>
      <c r="CP77" s="128"/>
      <c r="CQ77" s="128"/>
      <c r="CR77" s="128"/>
      <c r="CS77" s="128"/>
      <c r="CT77" s="128"/>
      <c r="CU77" s="128"/>
      <c r="CV77" s="128"/>
      <c r="CW77" s="128"/>
      <c r="CX77" s="128"/>
      <c r="CY77" s="128"/>
      <c r="CZ77" s="128"/>
      <c r="DA77" s="128"/>
      <c r="DB77" s="128"/>
      <c r="DC77" s="128"/>
      <c r="DD77" s="128"/>
      <c r="DE77" s="128"/>
      <c r="DF77" s="128"/>
      <c r="DG77" s="128"/>
      <c r="DH77" s="128"/>
      <c r="DI77" s="128"/>
      <c r="DJ77" s="128"/>
      <c r="DK77" s="128"/>
      <c r="DL77" s="128"/>
      <c r="DM77" s="128"/>
      <c r="DN77" s="128"/>
      <c r="DO77" s="128"/>
      <c r="DP77" s="128"/>
      <c r="DQ77" s="128"/>
      <c r="DR77" s="128"/>
      <c r="DS77" s="128"/>
      <c r="DT77" s="128"/>
      <c r="DU77" s="128"/>
      <c r="DV77" s="128"/>
      <c r="DW77" s="128"/>
      <c r="DX77" s="128"/>
      <c r="DY77" s="128"/>
      <c r="DZ77" s="128"/>
      <c r="EA77" s="128"/>
      <c r="EB77" s="128"/>
      <c r="EC77" s="128"/>
      <c r="ED77" s="128"/>
      <c r="EE77" s="128"/>
      <c r="EF77" s="128"/>
      <c r="EG77" s="128"/>
      <c r="EH77" s="128"/>
      <c r="EI77" s="128"/>
      <c r="EJ77" s="128"/>
      <c r="EK77" s="128"/>
      <c r="EL77" s="128"/>
      <c r="EM77" s="128"/>
      <c r="EN77" s="128"/>
      <c r="EO77" s="128"/>
      <c r="EP77" s="128"/>
      <c r="EQ77" s="128"/>
      <c r="ER77" s="128"/>
      <c r="ES77" s="128"/>
      <c r="ET77" s="128"/>
      <c r="EU77" s="128"/>
      <c r="EV77" s="128"/>
      <c r="EW77" s="128"/>
      <c r="EX77" s="128"/>
      <c r="EY77" s="128"/>
      <c r="EZ77" s="128"/>
      <c r="FA77" s="128"/>
      <c r="FB77" s="128"/>
      <c r="FC77" s="128"/>
      <c r="FD77" s="128"/>
      <c r="FE77" s="128"/>
      <c r="FF77" s="128"/>
      <c r="FG77" s="128"/>
      <c r="FH77" s="128"/>
      <c r="FI77" s="128"/>
      <c r="FJ77" s="128"/>
      <c r="FK77" s="128"/>
      <c r="FL77" s="128"/>
      <c r="FM77" s="128"/>
      <c r="FN77" s="128"/>
      <c r="FO77" s="128"/>
      <c r="FP77" s="128"/>
      <c r="FQ77" s="128"/>
      <c r="FR77" s="128"/>
      <c r="FS77" s="128"/>
      <c r="FT77" s="128"/>
      <c r="FU77" s="128"/>
      <c r="FV77" s="128"/>
      <c r="FW77" s="128"/>
      <c r="FX77" s="128"/>
      <c r="FY77" s="128"/>
      <c r="FZ77" s="128"/>
      <c r="GA77" s="128"/>
      <c r="GB77" s="128"/>
      <c r="GC77" s="128"/>
      <c r="GD77" s="128"/>
      <c r="GE77" s="128"/>
      <c r="GF77" s="128"/>
      <c r="GG77" s="128"/>
      <c r="GH77" s="128"/>
      <c r="GI77" s="128"/>
      <c r="GJ77" s="128"/>
      <c r="GK77" s="128"/>
      <c r="GL77" s="128"/>
      <c r="GM77" s="128"/>
      <c r="GN77" s="128"/>
      <c r="GO77" s="128"/>
      <c r="GP77" s="128"/>
      <c r="GQ77" s="128"/>
      <c r="GR77" s="128"/>
      <c r="GS77" s="128"/>
      <c r="GT77" s="128"/>
      <c r="GU77" s="128"/>
      <c r="GV77" s="128"/>
      <c r="GW77" s="128"/>
      <c r="GX77" s="128"/>
      <c r="GY77" s="128"/>
      <c r="GZ77" s="128"/>
      <c r="HA77" s="128"/>
      <c r="HB77" s="128"/>
      <c r="HC77" s="128"/>
      <c r="HD77" s="128"/>
      <c r="HE77" s="128"/>
      <c r="HF77" s="128"/>
      <c r="HG77" s="128"/>
      <c r="HH77" s="128"/>
      <c r="HI77" s="128"/>
      <c r="HJ77" s="128"/>
      <c r="HK77" s="128"/>
      <c r="HL77" s="128"/>
      <c r="HM77" s="128"/>
      <c r="HN77" s="128"/>
      <c r="HO77" s="128"/>
      <c r="HP77" s="128"/>
      <c r="HQ77" s="128"/>
      <c r="HR77" s="128"/>
      <c r="HS77" s="128"/>
      <c r="HT77" s="128"/>
      <c r="HU77" s="128"/>
      <c r="HV77" s="128"/>
      <c r="HW77" s="128"/>
      <c r="HX77" s="128"/>
      <c r="HY77" s="128"/>
      <c r="HZ77" s="128"/>
      <c r="IA77" s="128"/>
      <c r="IB77" s="128"/>
      <c r="IC77" s="128"/>
      <c r="ID77" s="128"/>
      <c r="IE77" s="128"/>
      <c r="IF77" s="128"/>
      <c r="IG77" s="128"/>
      <c r="IH77" s="128"/>
      <c r="II77" s="128"/>
      <c r="IJ77" s="128"/>
      <c r="IK77" s="128"/>
      <c r="IL77" s="128"/>
      <c r="IM77" s="128"/>
      <c r="IN77" s="128"/>
      <c r="IO77" s="128"/>
      <c r="IP77" s="128"/>
      <c r="IQ77" s="128"/>
      <c r="IR77" s="128"/>
      <c r="IS77" s="129"/>
    </row>
    <row r="78" spans="1:253" ht="61.5" customHeight="1">
      <c r="A78" s="322" t="s">
        <v>261</v>
      </c>
      <c r="B78" s="95">
        <v>25</v>
      </c>
      <c r="C78" s="175" t="s">
        <v>262</v>
      </c>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c r="BU78" s="27"/>
      <c r="BV78" s="27"/>
      <c r="BW78" s="27"/>
      <c r="BX78" s="27"/>
      <c r="BY78" s="27"/>
      <c r="BZ78" s="27"/>
      <c r="CA78" s="27"/>
      <c r="CB78" s="27"/>
      <c r="CC78" s="27"/>
      <c r="CD78" s="27"/>
      <c r="CE78" s="27"/>
      <c r="CF78" s="27"/>
      <c r="CG78" s="27"/>
      <c r="CH78" s="27"/>
      <c r="CI78" s="27"/>
      <c r="CJ78" s="27"/>
      <c r="CK78" s="27"/>
      <c r="CL78" s="27"/>
      <c r="CM78" s="27"/>
      <c r="CN78" s="27"/>
      <c r="CO78" s="27"/>
      <c r="CP78" s="27"/>
      <c r="CQ78" s="27"/>
      <c r="CR78" s="27"/>
      <c r="CS78" s="27"/>
      <c r="CT78" s="27"/>
      <c r="CU78" s="27"/>
      <c r="CV78" s="27"/>
      <c r="CW78" s="27"/>
      <c r="CX78" s="27"/>
      <c r="CY78" s="27"/>
      <c r="CZ78" s="27"/>
      <c r="DA78" s="27"/>
      <c r="DB78" s="27"/>
      <c r="DC78" s="27"/>
      <c r="DD78" s="27"/>
      <c r="DE78" s="27"/>
      <c r="DF78" s="27"/>
      <c r="DG78" s="27"/>
      <c r="DH78" s="27"/>
      <c r="DI78" s="27"/>
      <c r="DJ78" s="27"/>
      <c r="DK78" s="27"/>
      <c r="DL78" s="27"/>
      <c r="DM78" s="27"/>
      <c r="DN78" s="27"/>
      <c r="DO78" s="27"/>
      <c r="DP78" s="27"/>
      <c r="DQ78" s="27"/>
      <c r="DR78" s="27"/>
      <c r="DS78" s="27"/>
      <c r="DT78" s="27"/>
      <c r="DU78" s="27"/>
      <c r="DV78" s="27"/>
      <c r="DW78" s="27"/>
      <c r="DX78" s="27"/>
      <c r="DY78" s="27"/>
      <c r="DZ78" s="27"/>
      <c r="EA78" s="27"/>
      <c r="EB78" s="27"/>
      <c r="EC78" s="27"/>
      <c r="ED78" s="27"/>
      <c r="EE78" s="27"/>
      <c r="EF78" s="27"/>
      <c r="EG78" s="27"/>
      <c r="EH78" s="27"/>
      <c r="EI78" s="27"/>
      <c r="EJ78" s="27"/>
      <c r="EK78" s="27"/>
      <c r="EL78" s="27"/>
      <c r="EM78" s="27"/>
      <c r="EN78" s="27"/>
      <c r="EO78" s="27"/>
      <c r="EP78" s="27"/>
      <c r="EQ78" s="27"/>
      <c r="ER78" s="27"/>
      <c r="ES78" s="27"/>
      <c r="ET78" s="27"/>
      <c r="EU78" s="27"/>
      <c r="EV78" s="27"/>
      <c r="EW78" s="27"/>
      <c r="EX78" s="27"/>
      <c r="EY78" s="27"/>
      <c r="EZ78" s="27"/>
      <c r="FA78" s="27"/>
      <c r="FB78" s="27"/>
      <c r="FC78" s="27"/>
      <c r="FD78" s="27"/>
      <c r="FE78" s="27"/>
      <c r="FF78" s="27"/>
      <c r="FG78" s="27"/>
      <c r="FH78" s="27"/>
      <c r="FI78" s="27"/>
      <c r="FJ78" s="27"/>
      <c r="FK78" s="27"/>
      <c r="FL78" s="27"/>
      <c r="FM78" s="27"/>
      <c r="FN78" s="27"/>
      <c r="FO78" s="27"/>
      <c r="FP78" s="27"/>
      <c r="FQ78" s="27"/>
      <c r="FR78" s="27"/>
      <c r="FS78" s="27"/>
      <c r="FT78" s="27"/>
      <c r="FU78" s="27"/>
      <c r="FV78" s="27"/>
      <c r="FW78" s="27"/>
      <c r="FX78" s="27"/>
      <c r="FY78" s="27"/>
      <c r="FZ78" s="27"/>
      <c r="GA78" s="27"/>
      <c r="GB78" s="27"/>
      <c r="GC78" s="27"/>
      <c r="GD78" s="27"/>
      <c r="GE78" s="27"/>
      <c r="GF78" s="27"/>
      <c r="GG78" s="27"/>
      <c r="GH78" s="27"/>
      <c r="GI78" s="27"/>
      <c r="GJ78" s="27"/>
      <c r="GK78" s="27"/>
      <c r="GL78" s="27"/>
      <c r="GM78" s="27"/>
      <c r="GN78" s="27"/>
      <c r="GO78" s="27"/>
      <c r="GP78" s="27"/>
      <c r="GQ78" s="27"/>
      <c r="GR78" s="27"/>
      <c r="GS78" s="27"/>
      <c r="GT78" s="27"/>
      <c r="GU78" s="27"/>
      <c r="GV78" s="27"/>
      <c r="GW78" s="27"/>
      <c r="GX78" s="27"/>
      <c r="GY78" s="27"/>
      <c r="GZ78" s="27"/>
      <c r="HA78" s="27"/>
      <c r="HB78" s="27"/>
      <c r="HC78" s="27"/>
      <c r="HD78" s="27"/>
      <c r="HE78" s="27"/>
      <c r="HF78" s="27"/>
      <c r="HG78" s="27"/>
      <c r="HH78" s="27"/>
      <c r="HI78" s="27"/>
      <c r="HJ78" s="27"/>
      <c r="HK78" s="27"/>
      <c r="HL78" s="27"/>
      <c r="HM78" s="27"/>
      <c r="HN78" s="27"/>
      <c r="HO78" s="27"/>
      <c r="HP78" s="27"/>
      <c r="HQ78" s="27"/>
      <c r="HR78" s="27"/>
      <c r="HS78" s="27"/>
      <c r="HT78" s="27"/>
      <c r="HU78" s="27"/>
      <c r="HV78" s="27"/>
      <c r="HW78" s="27"/>
      <c r="HX78" s="27"/>
      <c r="HY78" s="27"/>
      <c r="HZ78" s="27"/>
      <c r="IA78" s="27"/>
      <c r="IB78" s="27"/>
      <c r="IC78" s="27"/>
      <c r="ID78" s="27"/>
      <c r="IE78" s="27"/>
      <c r="IF78" s="27"/>
      <c r="IG78" s="27"/>
      <c r="IH78" s="27"/>
      <c r="II78" s="27"/>
      <c r="IJ78" s="27"/>
      <c r="IK78" s="27"/>
      <c r="IL78" s="27"/>
      <c r="IM78" s="27"/>
      <c r="IN78" s="27"/>
      <c r="IO78" s="27"/>
      <c r="IP78" s="27"/>
      <c r="IQ78" s="27"/>
      <c r="IR78" s="27"/>
      <c r="IS78" s="686"/>
    </row>
    <row r="79" spans="1:253" ht="31.5" customHeight="1">
      <c r="A79" s="322" t="s">
        <v>263</v>
      </c>
      <c r="B79" s="106">
        <v>26</v>
      </c>
      <c r="C79" s="169" t="s">
        <v>264</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7"/>
      <c r="BX79" s="27"/>
      <c r="BY79" s="27"/>
      <c r="BZ79" s="27"/>
      <c r="CA79" s="27"/>
      <c r="CB79" s="27"/>
      <c r="CC79" s="27"/>
      <c r="CD79" s="27"/>
      <c r="CE79" s="27"/>
      <c r="CF79" s="27"/>
      <c r="CG79" s="27"/>
      <c r="CH79" s="27"/>
      <c r="CI79" s="27"/>
      <c r="CJ79" s="27"/>
      <c r="CK79" s="27"/>
      <c r="CL79" s="27"/>
      <c r="CM79" s="27"/>
      <c r="CN79" s="27"/>
      <c r="CO79" s="27"/>
      <c r="CP79" s="27"/>
      <c r="CQ79" s="27"/>
      <c r="CR79" s="27"/>
      <c r="CS79" s="27"/>
      <c r="CT79" s="27"/>
      <c r="CU79" s="27"/>
      <c r="CV79" s="27"/>
      <c r="CW79" s="27"/>
      <c r="CX79" s="27"/>
      <c r="CY79" s="27"/>
      <c r="CZ79" s="27"/>
      <c r="DA79" s="27"/>
      <c r="DB79" s="27"/>
      <c r="DC79" s="27"/>
      <c r="DD79" s="27"/>
      <c r="DE79" s="27"/>
      <c r="DF79" s="27"/>
      <c r="DG79" s="27"/>
      <c r="DH79" s="27"/>
      <c r="DI79" s="27"/>
      <c r="DJ79" s="27"/>
      <c r="DK79" s="27"/>
      <c r="DL79" s="27"/>
      <c r="DM79" s="27"/>
      <c r="DN79" s="27"/>
      <c r="DO79" s="27"/>
      <c r="DP79" s="27"/>
      <c r="DQ79" s="27"/>
      <c r="DR79" s="27"/>
      <c r="DS79" s="27"/>
      <c r="DT79" s="27"/>
      <c r="DU79" s="27"/>
      <c r="DV79" s="27"/>
      <c r="DW79" s="27"/>
      <c r="DX79" s="27"/>
      <c r="DY79" s="27"/>
      <c r="DZ79" s="27"/>
      <c r="EA79" s="27"/>
      <c r="EB79" s="27"/>
      <c r="EC79" s="27"/>
      <c r="ED79" s="27"/>
      <c r="EE79" s="27"/>
      <c r="EF79" s="27"/>
      <c r="EG79" s="27"/>
      <c r="EH79" s="27"/>
      <c r="EI79" s="27"/>
      <c r="EJ79" s="27"/>
      <c r="EK79" s="27"/>
      <c r="EL79" s="27"/>
      <c r="EM79" s="27"/>
      <c r="EN79" s="27"/>
      <c r="EO79" s="27"/>
      <c r="EP79" s="27"/>
      <c r="EQ79" s="27"/>
      <c r="ER79" s="27"/>
      <c r="ES79" s="27"/>
      <c r="ET79" s="27"/>
      <c r="EU79" s="27"/>
      <c r="EV79" s="27"/>
      <c r="EW79" s="27"/>
      <c r="EX79" s="27"/>
      <c r="EY79" s="27"/>
      <c r="EZ79" s="27"/>
      <c r="FA79" s="27"/>
      <c r="FB79" s="27"/>
      <c r="FC79" s="27"/>
      <c r="FD79" s="27"/>
      <c r="FE79" s="27"/>
      <c r="FF79" s="27"/>
      <c r="FG79" s="27"/>
      <c r="FH79" s="27"/>
      <c r="FI79" s="27"/>
      <c r="FJ79" s="27"/>
      <c r="FK79" s="27"/>
      <c r="FL79" s="27"/>
      <c r="FM79" s="27"/>
      <c r="FN79" s="27"/>
      <c r="FO79" s="27"/>
      <c r="FP79" s="27"/>
      <c r="FQ79" s="27"/>
      <c r="FR79" s="27"/>
      <c r="FS79" s="27"/>
      <c r="FT79" s="27"/>
      <c r="FU79" s="27"/>
      <c r="FV79" s="27"/>
      <c r="FW79" s="27"/>
      <c r="FX79" s="27"/>
      <c r="FY79" s="27"/>
      <c r="FZ79" s="27"/>
      <c r="GA79" s="27"/>
      <c r="GB79" s="27"/>
      <c r="GC79" s="27"/>
      <c r="GD79" s="27"/>
      <c r="GE79" s="27"/>
      <c r="GF79" s="27"/>
      <c r="GG79" s="27"/>
      <c r="GH79" s="27"/>
      <c r="GI79" s="27"/>
      <c r="GJ79" s="27"/>
      <c r="GK79" s="27"/>
      <c r="GL79" s="27"/>
      <c r="GM79" s="27"/>
      <c r="GN79" s="27"/>
      <c r="GO79" s="27"/>
      <c r="GP79" s="27"/>
      <c r="GQ79" s="27"/>
      <c r="GR79" s="27"/>
      <c r="GS79" s="27"/>
      <c r="GT79" s="27"/>
      <c r="GU79" s="27"/>
      <c r="GV79" s="27"/>
      <c r="GW79" s="27"/>
      <c r="GX79" s="27"/>
      <c r="GY79" s="27"/>
      <c r="GZ79" s="27"/>
      <c r="HA79" s="27"/>
      <c r="HB79" s="27"/>
      <c r="HC79" s="27"/>
      <c r="HD79" s="27"/>
      <c r="HE79" s="27"/>
      <c r="HF79" s="27"/>
      <c r="HG79" s="27"/>
      <c r="HH79" s="27"/>
      <c r="HI79" s="27"/>
      <c r="HJ79" s="27"/>
      <c r="HK79" s="27"/>
      <c r="HL79" s="27"/>
      <c r="HM79" s="27"/>
      <c r="HN79" s="27"/>
      <c r="HO79" s="27"/>
      <c r="HP79" s="27"/>
      <c r="HQ79" s="27"/>
      <c r="HR79" s="27"/>
      <c r="HS79" s="27"/>
      <c r="HT79" s="27"/>
      <c r="HU79" s="27"/>
      <c r="HV79" s="27"/>
      <c r="HW79" s="27"/>
      <c r="HX79" s="27"/>
      <c r="HY79" s="27"/>
      <c r="HZ79" s="27"/>
      <c r="IA79" s="27"/>
      <c r="IB79" s="27"/>
      <c r="IC79" s="27"/>
      <c r="ID79" s="27"/>
      <c r="IE79" s="27"/>
      <c r="IF79" s="27"/>
      <c r="IG79" s="27"/>
      <c r="IH79" s="27"/>
      <c r="II79" s="27"/>
      <c r="IJ79" s="27"/>
      <c r="IK79" s="27"/>
      <c r="IL79" s="27"/>
      <c r="IM79" s="27"/>
      <c r="IN79" s="27"/>
      <c r="IO79" s="27"/>
      <c r="IP79" s="27"/>
      <c r="IQ79" s="27"/>
      <c r="IR79" s="27"/>
      <c r="IS79" s="45"/>
    </row>
    <row r="80" spans="1:253" ht="63" customHeight="1">
      <c r="A80" s="322" t="s">
        <v>265</v>
      </c>
      <c r="B80" s="80">
        <v>27</v>
      </c>
      <c r="C80" s="169" t="s">
        <v>266</v>
      </c>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c r="CF80" s="27"/>
      <c r="CG80" s="27"/>
      <c r="CH80" s="27"/>
      <c r="CI80" s="27"/>
      <c r="CJ80" s="27"/>
      <c r="CK80" s="27"/>
      <c r="CL80" s="27"/>
      <c r="CM80" s="27"/>
      <c r="CN80" s="27"/>
      <c r="CO80" s="27"/>
      <c r="CP80" s="27"/>
      <c r="CQ80" s="27"/>
      <c r="CR80" s="27"/>
      <c r="CS80" s="27"/>
      <c r="CT80" s="27"/>
      <c r="CU80" s="27"/>
      <c r="CV80" s="27"/>
      <c r="CW80" s="27"/>
      <c r="CX80" s="27"/>
      <c r="CY80" s="27"/>
      <c r="CZ80" s="27"/>
      <c r="DA80" s="27"/>
      <c r="DB80" s="27"/>
      <c r="DC80" s="27"/>
      <c r="DD80" s="27"/>
      <c r="DE80" s="27"/>
      <c r="DF80" s="27"/>
      <c r="DG80" s="27"/>
      <c r="DH80" s="27"/>
      <c r="DI80" s="27"/>
      <c r="DJ80" s="27"/>
      <c r="DK80" s="27"/>
      <c r="DL80" s="27"/>
      <c r="DM80" s="27"/>
      <c r="DN80" s="27"/>
      <c r="DO80" s="27"/>
      <c r="DP80" s="27"/>
      <c r="DQ80" s="27"/>
      <c r="DR80" s="27"/>
      <c r="DS80" s="27"/>
      <c r="DT80" s="27"/>
      <c r="DU80" s="27"/>
      <c r="DV80" s="27"/>
      <c r="DW80" s="27"/>
      <c r="DX80" s="27"/>
      <c r="DY80" s="27"/>
      <c r="DZ80" s="27"/>
      <c r="EA80" s="27"/>
      <c r="EB80" s="27"/>
      <c r="EC80" s="27"/>
      <c r="ED80" s="27"/>
      <c r="EE80" s="27"/>
      <c r="EF80" s="27"/>
      <c r="EG80" s="27"/>
      <c r="EH80" s="27"/>
      <c r="EI80" s="27"/>
      <c r="EJ80" s="27"/>
      <c r="EK80" s="27"/>
      <c r="EL80" s="27"/>
      <c r="EM80" s="27"/>
      <c r="EN80" s="27"/>
      <c r="EO80" s="27"/>
      <c r="EP80" s="27"/>
      <c r="EQ80" s="27"/>
      <c r="ER80" s="27"/>
      <c r="ES80" s="27"/>
      <c r="ET80" s="27"/>
      <c r="EU80" s="27"/>
      <c r="EV80" s="27"/>
      <c r="EW80" s="27"/>
      <c r="EX80" s="27"/>
      <c r="EY80" s="27"/>
      <c r="EZ80" s="27"/>
      <c r="FA80" s="27"/>
      <c r="FB80" s="27"/>
      <c r="FC80" s="27"/>
      <c r="FD80" s="27"/>
      <c r="FE80" s="27"/>
      <c r="FF80" s="27"/>
      <c r="FG80" s="27"/>
      <c r="FH80" s="27"/>
      <c r="FI80" s="27"/>
      <c r="FJ80" s="27"/>
      <c r="FK80" s="27"/>
      <c r="FL80" s="27"/>
      <c r="FM80" s="27"/>
      <c r="FN80" s="27"/>
      <c r="FO80" s="27"/>
      <c r="FP80" s="27"/>
      <c r="FQ80" s="27"/>
      <c r="FR80" s="27"/>
      <c r="FS80" s="27"/>
      <c r="FT80" s="27"/>
      <c r="FU80" s="27"/>
      <c r="FV80" s="27"/>
      <c r="FW80" s="27"/>
      <c r="FX80" s="27"/>
      <c r="FY80" s="27"/>
      <c r="FZ80" s="27"/>
      <c r="GA80" s="27"/>
      <c r="GB80" s="27"/>
      <c r="GC80" s="27"/>
      <c r="GD80" s="27"/>
      <c r="GE80" s="27"/>
      <c r="GF80" s="27"/>
      <c r="GG80" s="27"/>
      <c r="GH80" s="27"/>
      <c r="GI80" s="27"/>
      <c r="GJ80" s="27"/>
      <c r="GK80" s="27"/>
      <c r="GL80" s="27"/>
      <c r="GM80" s="27"/>
      <c r="GN80" s="27"/>
      <c r="GO80" s="27"/>
      <c r="GP80" s="27"/>
      <c r="GQ80" s="27"/>
      <c r="GR80" s="27"/>
      <c r="GS80" s="27"/>
      <c r="GT80" s="27"/>
      <c r="GU80" s="27"/>
      <c r="GV80" s="27"/>
      <c r="GW80" s="27"/>
      <c r="GX80" s="27"/>
      <c r="GY80" s="27"/>
      <c r="GZ80" s="27"/>
      <c r="HA80" s="27"/>
      <c r="HB80" s="27"/>
      <c r="HC80" s="27"/>
      <c r="HD80" s="27"/>
      <c r="HE80" s="27"/>
      <c r="HF80" s="27"/>
      <c r="HG80" s="27"/>
      <c r="HH80" s="27"/>
      <c r="HI80" s="27"/>
      <c r="HJ80" s="27"/>
      <c r="HK80" s="27"/>
      <c r="HL80" s="27"/>
      <c r="HM80" s="27"/>
      <c r="HN80" s="27"/>
      <c r="HO80" s="27"/>
      <c r="HP80" s="27"/>
      <c r="HQ80" s="27"/>
      <c r="HR80" s="27"/>
      <c r="HS80" s="27"/>
      <c r="HT80" s="27"/>
      <c r="HU80" s="27"/>
      <c r="HV80" s="27"/>
      <c r="HW80" s="27"/>
      <c r="HX80" s="27"/>
      <c r="HY80" s="27"/>
      <c r="HZ80" s="27"/>
      <c r="IA80" s="27"/>
      <c r="IB80" s="27"/>
      <c r="IC80" s="27"/>
      <c r="ID80" s="27"/>
      <c r="IE80" s="27"/>
      <c r="IF80" s="27"/>
      <c r="IG80" s="27"/>
      <c r="IH80" s="27"/>
      <c r="II80" s="27"/>
      <c r="IJ80" s="27"/>
      <c r="IK80" s="27"/>
      <c r="IL80" s="27"/>
      <c r="IM80" s="27"/>
      <c r="IN80" s="27"/>
      <c r="IO80" s="27"/>
      <c r="IP80" s="27"/>
      <c r="IQ80" s="27"/>
      <c r="IR80" s="27"/>
      <c r="IS80" s="686"/>
    </row>
    <row r="81" spans="1:253" ht="31.5" customHeight="1">
      <c r="A81" s="322" t="s">
        <v>267</v>
      </c>
      <c r="B81" s="106">
        <v>28</v>
      </c>
      <c r="C81" s="169" t="s">
        <v>268</v>
      </c>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c r="BU81" s="27"/>
      <c r="BV81" s="27"/>
      <c r="BW81" s="27"/>
      <c r="BX81" s="27"/>
      <c r="BY81" s="27"/>
      <c r="BZ81" s="27"/>
      <c r="CA81" s="27"/>
      <c r="CB81" s="27"/>
      <c r="CC81" s="27"/>
      <c r="CD81" s="27"/>
      <c r="CE81" s="27"/>
      <c r="CF81" s="27"/>
      <c r="CG81" s="27"/>
      <c r="CH81" s="27"/>
      <c r="CI81" s="27"/>
      <c r="CJ81" s="27"/>
      <c r="CK81" s="27"/>
      <c r="CL81" s="27"/>
      <c r="CM81" s="27"/>
      <c r="CN81" s="27"/>
      <c r="CO81" s="27"/>
      <c r="CP81" s="27"/>
      <c r="CQ81" s="27"/>
      <c r="CR81" s="27"/>
      <c r="CS81" s="27"/>
      <c r="CT81" s="27"/>
      <c r="CU81" s="27"/>
      <c r="CV81" s="27"/>
      <c r="CW81" s="27"/>
      <c r="CX81" s="27"/>
      <c r="CY81" s="27"/>
      <c r="CZ81" s="27"/>
      <c r="DA81" s="27"/>
      <c r="DB81" s="27"/>
      <c r="DC81" s="27"/>
      <c r="DD81" s="27"/>
      <c r="DE81" s="27"/>
      <c r="DF81" s="27"/>
      <c r="DG81" s="27"/>
      <c r="DH81" s="27"/>
      <c r="DI81" s="27"/>
      <c r="DJ81" s="27"/>
      <c r="DK81" s="27"/>
      <c r="DL81" s="27"/>
      <c r="DM81" s="27"/>
      <c r="DN81" s="27"/>
      <c r="DO81" s="27"/>
      <c r="DP81" s="27"/>
      <c r="DQ81" s="27"/>
      <c r="DR81" s="27"/>
      <c r="DS81" s="27"/>
      <c r="DT81" s="27"/>
      <c r="DU81" s="27"/>
      <c r="DV81" s="27"/>
      <c r="DW81" s="27"/>
      <c r="DX81" s="27"/>
      <c r="DY81" s="27"/>
      <c r="DZ81" s="27"/>
      <c r="EA81" s="27"/>
      <c r="EB81" s="27"/>
      <c r="EC81" s="27"/>
      <c r="ED81" s="27"/>
      <c r="EE81" s="27"/>
      <c r="EF81" s="27"/>
      <c r="EG81" s="27"/>
      <c r="EH81" s="27"/>
      <c r="EI81" s="27"/>
      <c r="EJ81" s="27"/>
      <c r="EK81" s="27"/>
      <c r="EL81" s="27"/>
      <c r="EM81" s="27"/>
      <c r="EN81" s="27"/>
      <c r="EO81" s="27"/>
      <c r="EP81" s="27"/>
      <c r="EQ81" s="27"/>
      <c r="ER81" s="27"/>
      <c r="ES81" s="27"/>
      <c r="ET81" s="27"/>
      <c r="EU81" s="27"/>
      <c r="EV81" s="27"/>
      <c r="EW81" s="27"/>
      <c r="EX81" s="27"/>
      <c r="EY81" s="27"/>
      <c r="EZ81" s="27"/>
      <c r="FA81" s="27"/>
      <c r="FB81" s="27"/>
      <c r="FC81" s="27"/>
      <c r="FD81" s="27"/>
      <c r="FE81" s="27"/>
      <c r="FF81" s="27"/>
      <c r="FG81" s="27"/>
      <c r="FH81" s="27"/>
      <c r="FI81" s="27"/>
      <c r="FJ81" s="27"/>
      <c r="FK81" s="27"/>
      <c r="FL81" s="27"/>
      <c r="FM81" s="27"/>
      <c r="FN81" s="27"/>
      <c r="FO81" s="27"/>
      <c r="FP81" s="27"/>
      <c r="FQ81" s="27"/>
      <c r="FR81" s="27"/>
      <c r="FS81" s="27"/>
      <c r="FT81" s="27"/>
      <c r="FU81" s="27"/>
      <c r="FV81" s="27"/>
      <c r="FW81" s="27"/>
      <c r="FX81" s="27"/>
      <c r="FY81" s="27"/>
      <c r="FZ81" s="27"/>
      <c r="GA81" s="27"/>
      <c r="GB81" s="27"/>
      <c r="GC81" s="27"/>
      <c r="GD81" s="27"/>
      <c r="GE81" s="27"/>
      <c r="GF81" s="27"/>
      <c r="GG81" s="27"/>
      <c r="GH81" s="27"/>
      <c r="GI81" s="27"/>
      <c r="GJ81" s="27"/>
      <c r="GK81" s="27"/>
      <c r="GL81" s="27"/>
      <c r="GM81" s="27"/>
      <c r="GN81" s="27"/>
      <c r="GO81" s="27"/>
      <c r="GP81" s="27"/>
      <c r="GQ81" s="27"/>
      <c r="GR81" s="27"/>
      <c r="GS81" s="27"/>
      <c r="GT81" s="27"/>
      <c r="GU81" s="27"/>
      <c r="GV81" s="27"/>
      <c r="GW81" s="27"/>
      <c r="GX81" s="27"/>
      <c r="GY81" s="27"/>
      <c r="GZ81" s="27"/>
      <c r="HA81" s="27"/>
      <c r="HB81" s="27"/>
      <c r="HC81" s="27"/>
      <c r="HD81" s="27"/>
      <c r="HE81" s="27"/>
      <c r="HF81" s="27"/>
      <c r="HG81" s="27"/>
      <c r="HH81" s="27"/>
      <c r="HI81" s="27"/>
      <c r="HJ81" s="27"/>
      <c r="HK81" s="27"/>
      <c r="HL81" s="27"/>
      <c r="HM81" s="27"/>
      <c r="HN81" s="27"/>
      <c r="HO81" s="27"/>
      <c r="HP81" s="27"/>
      <c r="HQ81" s="27"/>
      <c r="HR81" s="27"/>
      <c r="HS81" s="27"/>
      <c r="HT81" s="27"/>
      <c r="HU81" s="27"/>
      <c r="HV81" s="27"/>
      <c r="HW81" s="27"/>
      <c r="HX81" s="27"/>
      <c r="HY81" s="27"/>
      <c r="HZ81" s="27"/>
      <c r="IA81" s="27"/>
      <c r="IB81" s="27"/>
      <c r="IC81" s="27"/>
      <c r="ID81" s="27"/>
      <c r="IE81" s="27"/>
      <c r="IF81" s="27"/>
      <c r="IG81" s="27"/>
      <c r="IH81" s="27"/>
      <c r="II81" s="27"/>
      <c r="IJ81" s="27"/>
      <c r="IK81" s="27"/>
      <c r="IL81" s="27"/>
      <c r="IM81" s="27"/>
      <c r="IN81" s="27"/>
      <c r="IO81" s="27"/>
      <c r="IP81" s="27"/>
      <c r="IQ81" s="27"/>
      <c r="IR81" s="27"/>
      <c r="IS81" s="45"/>
    </row>
    <row r="82" spans="1:253" ht="45">
      <c r="A82" s="322" t="s">
        <v>269</v>
      </c>
      <c r="B82" s="80" t="s">
        <v>270</v>
      </c>
      <c r="C82" s="169" t="s">
        <v>271</v>
      </c>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c r="BU82" s="27"/>
      <c r="BV82" s="27"/>
      <c r="BW82" s="27"/>
      <c r="BX82" s="27"/>
      <c r="BY82" s="27"/>
      <c r="BZ82" s="27"/>
      <c r="CA82" s="27"/>
      <c r="CB82" s="27"/>
      <c r="CC82" s="27"/>
      <c r="CD82" s="27"/>
      <c r="CE82" s="27"/>
      <c r="CF82" s="27"/>
      <c r="CG82" s="27"/>
      <c r="CH82" s="27"/>
      <c r="CI82" s="27"/>
      <c r="CJ82" s="27"/>
      <c r="CK82" s="27"/>
      <c r="CL82" s="27"/>
      <c r="CM82" s="27"/>
      <c r="CN82" s="27"/>
      <c r="CO82" s="27"/>
      <c r="CP82" s="27"/>
      <c r="CQ82" s="27"/>
      <c r="CR82" s="27"/>
      <c r="CS82" s="27"/>
      <c r="CT82" s="27"/>
      <c r="CU82" s="27"/>
      <c r="CV82" s="27"/>
      <c r="CW82" s="27"/>
      <c r="CX82" s="27"/>
      <c r="CY82" s="27"/>
      <c r="CZ82" s="27"/>
      <c r="DA82" s="27"/>
      <c r="DB82" s="27"/>
      <c r="DC82" s="27"/>
      <c r="DD82" s="27"/>
      <c r="DE82" s="27"/>
      <c r="DF82" s="27"/>
      <c r="DG82" s="27"/>
      <c r="DH82" s="27"/>
      <c r="DI82" s="27"/>
      <c r="DJ82" s="27"/>
      <c r="DK82" s="27"/>
      <c r="DL82" s="27"/>
      <c r="DM82" s="27"/>
      <c r="DN82" s="27"/>
      <c r="DO82" s="27"/>
      <c r="DP82" s="27"/>
      <c r="DQ82" s="27"/>
      <c r="DR82" s="27"/>
      <c r="DS82" s="27"/>
      <c r="DT82" s="27"/>
      <c r="DU82" s="27"/>
      <c r="DV82" s="27"/>
      <c r="DW82" s="27"/>
      <c r="DX82" s="27"/>
      <c r="DY82" s="27"/>
      <c r="DZ82" s="27"/>
      <c r="EA82" s="27"/>
      <c r="EB82" s="27"/>
      <c r="EC82" s="27"/>
      <c r="ED82" s="27"/>
      <c r="EE82" s="27"/>
      <c r="EF82" s="27"/>
      <c r="EG82" s="27"/>
      <c r="EH82" s="27"/>
      <c r="EI82" s="27"/>
      <c r="EJ82" s="27"/>
      <c r="EK82" s="27"/>
      <c r="EL82" s="27"/>
      <c r="EM82" s="27"/>
      <c r="EN82" s="27"/>
      <c r="EO82" s="27"/>
      <c r="EP82" s="27"/>
      <c r="EQ82" s="27"/>
      <c r="ER82" s="27"/>
      <c r="ES82" s="27"/>
      <c r="ET82" s="27"/>
      <c r="EU82" s="27"/>
      <c r="EV82" s="27"/>
      <c r="EW82" s="27"/>
      <c r="EX82" s="27"/>
      <c r="EY82" s="27"/>
      <c r="EZ82" s="27"/>
      <c r="FA82" s="27"/>
      <c r="FB82" s="27"/>
      <c r="FC82" s="27"/>
      <c r="FD82" s="27"/>
      <c r="FE82" s="27"/>
      <c r="FF82" s="27"/>
      <c r="FG82" s="27"/>
      <c r="FH82" s="27"/>
      <c r="FI82" s="27"/>
      <c r="FJ82" s="27"/>
      <c r="FK82" s="27"/>
      <c r="FL82" s="27"/>
      <c r="FM82" s="27"/>
      <c r="FN82" s="27"/>
      <c r="FO82" s="27"/>
      <c r="FP82" s="27"/>
      <c r="FQ82" s="27"/>
      <c r="FR82" s="27"/>
      <c r="FS82" s="27"/>
      <c r="FT82" s="27"/>
      <c r="FU82" s="27"/>
      <c r="FV82" s="27"/>
      <c r="FW82" s="27"/>
      <c r="FX82" s="27"/>
      <c r="FY82" s="27"/>
      <c r="FZ82" s="27"/>
      <c r="GA82" s="27"/>
      <c r="GB82" s="27"/>
      <c r="GC82" s="27"/>
      <c r="GD82" s="27"/>
      <c r="GE82" s="27"/>
      <c r="GF82" s="27"/>
      <c r="GG82" s="27"/>
      <c r="GH82" s="27"/>
      <c r="GI82" s="27"/>
      <c r="GJ82" s="27"/>
      <c r="GK82" s="27"/>
      <c r="GL82" s="27"/>
      <c r="GM82" s="27"/>
      <c r="GN82" s="27"/>
      <c r="GO82" s="27"/>
      <c r="GP82" s="27"/>
      <c r="GQ82" s="27"/>
      <c r="GR82" s="27"/>
      <c r="GS82" s="27"/>
      <c r="GT82" s="27"/>
      <c r="GU82" s="27"/>
      <c r="GV82" s="27"/>
      <c r="GW82" s="27"/>
      <c r="GX82" s="27"/>
      <c r="GY82" s="27"/>
      <c r="GZ82" s="27"/>
      <c r="HA82" s="27"/>
      <c r="HB82" s="27"/>
      <c r="HC82" s="27"/>
      <c r="HD82" s="27"/>
      <c r="HE82" s="27"/>
      <c r="HF82" s="27"/>
      <c r="HG82" s="27"/>
      <c r="HH82" s="27"/>
      <c r="HI82" s="27"/>
      <c r="HJ82" s="27"/>
      <c r="HK82" s="27"/>
      <c r="HL82" s="27"/>
      <c r="HM82" s="27"/>
      <c r="HN82" s="27"/>
      <c r="HO82" s="27"/>
      <c r="HP82" s="27"/>
      <c r="HQ82" s="27"/>
      <c r="HR82" s="27"/>
      <c r="HS82" s="27"/>
      <c r="HT82" s="27"/>
      <c r="HU82" s="27"/>
      <c r="HV82" s="27"/>
      <c r="HW82" s="27"/>
      <c r="HX82" s="27"/>
      <c r="HY82" s="27"/>
      <c r="HZ82" s="27"/>
      <c r="IA82" s="27"/>
      <c r="IB82" s="27"/>
      <c r="IC82" s="27"/>
      <c r="ID82" s="27"/>
      <c r="IE82" s="27"/>
      <c r="IF82" s="27"/>
      <c r="IG82" s="27"/>
      <c r="IH82" s="27"/>
      <c r="II82" s="27"/>
      <c r="IJ82" s="27"/>
      <c r="IK82" s="27"/>
      <c r="IL82" s="27"/>
      <c r="IM82" s="27"/>
      <c r="IN82" s="27"/>
      <c r="IO82" s="27"/>
      <c r="IP82" s="27"/>
      <c r="IQ82" s="27"/>
      <c r="IR82" s="27"/>
      <c r="IS82" s="45"/>
    </row>
    <row r="83" spans="1:253" ht="15.6">
      <c r="A83" s="322"/>
      <c r="B83" s="457" t="s">
        <v>272</v>
      </c>
      <c r="C83" s="334" t="s">
        <v>273</v>
      </c>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c r="BU83" s="27"/>
      <c r="BV83" s="27"/>
      <c r="BW83" s="27"/>
      <c r="BX83" s="27"/>
      <c r="BY83" s="27"/>
      <c r="BZ83" s="27"/>
      <c r="CA83" s="27"/>
      <c r="CB83" s="27"/>
      <c r="CC83" s="27"/>
      <c r="CD83" s="27"/>
      <c r="CE83" s="27"/>
      <c r="CF83" s="27"/>
      <c r="CG83" s="27"/>
      <c r="CH83" s="27"/>
      <c r="CI83" s="27"/>
      <c r="CJ83" s="27"/>
      <c r="CK83" s="27"/>
      <c r="CL83" s="27"/>
      <c r="CM83" s="27"/>
      <c r="CN83" s="27"/>
      <c r="CO83" s="27"/>
      <c r="CP83" s="27"/>
      <c r="CQ83" s="27"/>
      <c r="CR83" s="27"/>
      <c r="CS83" s="27"/>
      <c r="CT83" s="27"/>
      <c r="CU83" s="27"/>
      <c r="CV83" s="27"/>
      <c r="CW83" s="27"/>
      <c r="CX83" s="27"/>
      <c r="CY83" s="27"/>
      <c r="CZ83" s="27"/>
      <c r="DA83" s="27"/>
      <c r="DB83" s="27"/>
      <c r="DC83" s="27"/>
      <c r="DD83" s="27"/>
      <c r="DE83" s="27"/>
      <c r="DF83" s="27"/>
      <c r="DG83" s="27"/>
      <c r="DH83" s="27"/>
      <c r="DI83" s="27"/>
      <c r="DJ83" s="27"/>
      <c r="DK83" s="27"/>
      <c r="DL83" s="27"/>
      <c r="DM83" s="27"/>
      <c r="DN83" s="27"/>
      <c r="DO83" s="27"/>
      <c r="DP83" s="27"/>
      <c r="DQ83" s="27"/>
      <c r="DR83" s="27"/>
      <c r="DS83" s="27"/>
      <c r="DT83" s="27"/>
      <c r="DU83" s="27"/>
      <c r="DV83" s="27"/>
      <c r="DW83" s="27"/>
      <c r="DX83" s="27"/>
      <c r="DY83" s="27"/>
      <c r="DZ83" s="27"/>
      <c r="EA83" s="27"/>
      <c r="EB83" s="27"/>
      <c r="EC83" s="27"/>
      <c r="ED83" s="27"/>
      <c r="EE83" s="27"/>
      <c r="EF83" s="27"/>
      <c r="EG83" s="27"/>
      <c r="EH83" s="27"/>
      <c r="EI83" s="27"/>
      <c r="EJ83" s="27"/>
      <c r="EK83" s="27"/>
      <c r="EL83" s="27"/>
      <c r="EM83" s="27"/>
      <c r="EN83" s="27"/>
      <c r="EO83" s="27"/>
      <c r="EP83" s="27"/>
      <c r="EQ83" s="27"/>
      <c r="ER83" s="27"/>
      <c r="ES83" s="27"/>
      <c r="ET83" s="27"/>
      <c r="EU83" s="27"/>
      <c r="EV83" s="27"/>
      <c r="EW83" s="27"/>
      <c r="EX83" s="27"/>
      <c r="EY83" s="27"/>
      <c r="EZ83" s="27"/>
      <c r="FA83" s="27"/>
      <c r="FB83" s="27"/>
      <c r="FC83" s="27"/>
      <c r="FD83" s="27"/>
      <c r="FE83" s="27"/>
      <c r="FF83" s="27"/>
      <c r="FG83" s="27"/>
      <c r="FH83" s="27"/>
      <c r="FI83" s="27"/>
      <c r="FJ83" s="27"/>
      <c r="FK83" s="27"/>
      <c r="FL83" s="27"/>
      <c r="FM83" s="27"/>
      <c r="FN83" s="27"/>
      <c r="FO83" s="27"/>
      <c r="FP83" s="27"/>
      <c r="FQ83" s="27"/>
      <c r="FR83" s="27"/>
      <c r="FS83" s="27"/>
      <c r="FT83" s="27"/>
      <c r="FU83" s="27"/>
      <c r="FV83" s="27"/>
      <c r="FW83" s="27"/>
      <c r="FX83" s="27"/>
      <c r="FY83" s="27"/>
      <c r="FZ83" s="27"/>
      <c r="GA83" s="27"/>
      <c r="GB83" s="27"/>
      <c r="GC83" s="27"/>
      <c r="GD83" s="27"/>
      <c r="GE83" s="27"/>
      <c r="GF83" s="27"/>
      <c r="GG83" s="27"/>
      <c r="GH83" s="27"/>
      <c r="GI83" s="27"/>
      <c r="GJ83" s="27"/>
      <c r="GK83" s="27"/>
      <c r="GL83" s="27"/>
      <c r="GM83" s="27"/>
      <c r="GN83" s="27"/>
      <c r="GO83" s="27"/>
      <c r="GP83" s="27"/>
      <c r="GQ83" s="27"/>
      <c r="GR83" s="27"/>
      <c r="GS83" s="27"/>
      <c r="GT83" s="27"/>
      <c r="GU83" s="27"/>
      <c r="GV83" s="27"/>
      <c r="GW83" s="27"/>
      <c r="GX83" s="27"/>
      <c r="GY83" s="27"/>
      <c r="GZ83" s="27"/>
      <c r="HA83" s="27"/>
      <c r="HB83" s="27"/>
      <c r="HC83" s="27"/>
      <c r="HD83" s="27"/>
      <c r="HE83" s="27"/>
      <c r="HF83" s="27"/>
      <c r="HG83" s="27"/>
      <c r="HH83" s="27"/>
      <c r="HI83" s="27"/>
      <c r="HJ83" s="27"/>
      <c r="HK83" s="27"/>
      <c r="HL83" s="27"/>
      <c r="HM83" s="27"/>
      <c r="HN83" s="27"/>
      <c r="HO83" s="27"/>
      <c r="HP83" s="27"/>
      <c r="HQ83" s="27"/>
      <c r="HR83" s="27"/>
      <c r="HS83" s="27"/>
      <c r="HT83" s="27"/>
      <c r="HU83" s="27"/>
      <c r="HV83" s="27"/>
      <c r="HW83" s="27"/>
      <c r="HX83" s="27"/>
      <c r="HY83" s="27"/>
      <c r="HZ83" s="27"/>
      <c r="IA83" s="27"/>
      <c r="IB83" s="27"/>
      <c r="IC83" s="27"/>
      <c r="ID83" s="27"/>
      <c r="IE83" s="27"/>
      <c r="IF83" s="27"/>
      <c r="IG83" s="27"/>
      <c r="IH83" s="27"/>
      <c r="II83" s="27"/>
      <c r="IJ83" s="27"/>
      <c r="IK83" s="27"/>
      <c r="IL83" s="27"/>
      <c r="IM83" s="27"/>
      <c r="IN83" s="27"/>
      <c r="IO83" s="27"/>
      <c r="IP83" s="27"/>
      <c r="IQ83" s="27"/>
      <c r="IR83" s="27"/>
      <c r="IS83" s="45"/>
    </row>
    <row r="84" spans="1:253" ht="15.6">
      <c r="A84" s="358" t="s">
        <v>274</v>
      </c>
      <c r="B84" s="458"/>
      <c r="C84" s="334" t="s">
        <v>275</v>
      </c>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c r="BU84" s="27"/>
      <c r="BV84" s="27"/>
      <c r="BW84" s="27"/>
      <c r="BX84" s="27"/>
      <c r="BY84" s="27"/>
      <c r="BZ84" s="27"/>
      <c r="CA84" s="27"/>
      <c r="CB84" s="27"/>
      <c r="CC84" s="27"/>
      <c r="CD84" s="27"/>
      <c r="CE84" s="27"/>
      <c r="CF84" s="27"/>
      <c r="CG84" s="27"/>
      <c r="CH84" s="27"/>
      <c r="CI84" s="27"/>
      <c r="CJ84" s="27"/>
      <c r="CK84" s="27"/>
      <c r="CL84" s="27"/>
      <c r="CM84" s="27"/>
      <c r="CN84" s="27"/>
      <c r="CO84" s="27"/>
      <c r="CP84" s="27"/>
      <c r="CQ84" s="27"/>
      <c r="CR84" s="27"/>
      <c r="CS84" s="27"/>
      <c r="CT84" s="27"/>
      <c r="CU84" s="27"/>
      <c r="CV84" s="27"/>
      <c r="CW84" s="27"/>
      <c r="CX84" s="27"/>
      <c r="CY84" s="27"/>
      <c r="CZ84" s="27"/>
      <c r="DA84" s="27"/>
      <c r="DB84" s="27"/>
      <c r="DC84" s="27"/>
      <c r="DD84" s="27"/>
      <c r="DE84" s="27"/>
      <c r="DF84" s="27"/>
      <c r="DG84" s="27"/>
      <c r="DH84" s="27"/>
      <c r="DI84" s="27"/>
      <c r="DJ84" s="27"/>
      <c r="DK84" s="27"/>
      <c r="DL84" s="27"/>
      <c r="DM84" s="27"/>
      <c r="DN84" s="27"/>
      <c r="DO84" s="27"/>
      <c r="DP84" s="27"/>
      <c r="DQ84" s="27"/>
      <c r="DR84" s="27"/>
      <c r="DS84" s="27"/>
      <c r="DT84" s="27"/>
      <c r="DU84" s="27"/>
      <c r="DV84" s="27"/>
      <c r="DW84" s="27"/>
      <c r="DX84" s="27"/>
      <c r="DY84" s="27"/>
      <c r="DZ84" s="27"/>
      <c r="EA84" s="27"/>
      <c r="EB84" s="27"/>
      <c r="EC84" s="27"/>
      <c r="ED84" s="27"/>
      <c r="EE84" s="27"/>
      <c r="EF84" s="27"/>
      <c r="EG84" s="27"/>
      <c r="EH84" s="27"/>
      <c r="EI84" s="27"/>
      <c r="EJ84" s="27"/>
      <c r="EK84" s="27"/>
      <c r="EL84" s="27"/>
      <c r="EM84" s="27"/>
      <c r="EN84" s="27"/>
      <c r="EO84" s="27"/>
      <c r="EP84" s="27"/>
      <c r="EQ84" s="27"/>
      <c r="ER84" s="27"/>
      <c r="ES84" s="27"/>
      <c r="ET84" s="27"/>
      <c r="EU84" s="27"/>
      <c r="EV84" s="27"/>
      <c r="EW84" s="27"/>
      <c r="EX84" s="27"/>
      <c r="EY84" s="27"/>
      <c r="EZ84" s="27"/>
      <c r="FA84" s="27"/>
      <c r="FB84" s="27"/>
      <c r="FC84" s="27"/>
      <c r="FD84" s="27"/>
      <c r="FE84" s="27"/>
      <c r="FF84" s="27"/>
      <c r="FG84" s="27"/>
      <c r="FH84" s="27"/>
      <c r="FI84" s="27"/>
      <c r="FJ84" s="27"/>
      <c r="FK84" s="27"/>
      <c r="FL84" s="27"/>
      <c r="FM84" s="27"/>
      <c r="FN84" s="27"/>
      <c r="FO84" s="27"/>
      <c r="FP84" s="27"/>
      <c r="FQ84" s="27"/>
      <c r="FR84" s="27"/>
      <c r="FS84" s="27"/>
      <c r="FT84" s="27"/>
      <c r="FU84" s="27"/>
      <c r="FV84" s="27"/>
      <c r="FW84" s="27"/>
      <c r="FX84" s="27"/>
      <c r="FY84" s="27"/>
      <c r="FZ84" s="27"/>
      <c r="GA84" s="27"/>
      <c r="GB84" s="27"/>
      <c r="GC84" s="27"/>
      <c r="GD84" s="27"/>
      <c r="GE84" s="27"/>
      <c r="GF84" s="27"/>
      <c r="GG84" s="27"/>
      <c r="GH84" s="27"/>
      <c r="GI84" s="27"/>
      <c r="GJ84" s="27"/>
      <c r="GK84" s="27"/>
      <c r="GL84" s="27"/>
      <c r="GM84" s="27"/>
      <c r="GN84" s="27"/>
      <c r="GO84" s="27"/>
      <c r="GP84" s="27"/>
      <c r="GQ84" s="27"/>
      <c r="GR84" s="27"/>
      <c r="GS84" s="27"/>
      <c r="GT84" s="27"/>
      <c r="GU84" s="27"/>
      <c r="GV84" s="27"/>
      <c r="GW84" s="27"/>
      <c r="GX84" s="27"/>
      <c r="GY84" s="27"/>
      <c r="GZ84" s="27"/>
      <c r="HA84" s="27"/>
      <c r="HB84" s="27"/>
      <c r="HC84" s="27"/>
      <c r="HD84" s="27"/>
      <c r="HE84" s="27"/>
      <c r="HF84" s="27"/>
      <c r="HG84" s="27"/>
      <c r="HH84" s="27"/>
      <c r="HI84" s="27"/>
      <c r="HJ84" s="27"/>
      <c r="HK84" s="27"/>
      <c r="HL84" s="27"/>
      <c r="HM84" s="27"/>
      <c r="HN84" s="27"/>
      <c r="HO84" s="27"/>
      <c r="HP84" s="27"/>
      <c r="HQ84" s="27"/>
      <c r="HR84" s="27"/>
      <c r="HS84" s="27"/>
      <c r="HT84" s="27"/>
      <c r="HU84" s="27"/>
      <c r="HV84" s="27"/>
      <c r="HW84" s="27"/>
      <c r="HX84" s="27"/>
      <c r="HY84" s="27"/>
      <c r="HZ84" s="27"/>
      <c r="IA84" s="27"/>
      <c r="IB84" s="27"/>
      <c r="IC84" s="27"/>
      <c r="ID84" s="27"/>
      <c r="IE84" s="27"/>
      <c r="IF84" s="27"/>
      <c r="IG84" s="27"/>
      <c r="IH84" s="27"/>
      <c r="II84" s="27"/>
      <c r="IJ84" s="27"/>
      <c r="IK84" s="27"/>
      <c r="IL84" s="27"/>
      <c r="IM84" s="27"/>
      <c r="IN84" s="27"/>
      <c r="IO84" s="27"/>
      <c r="IP84" s="27"/>
      <c r="IQ84" s="27"/>
      <c r="IR84" s="27"/>
      <c r="IS84" s="45"/>
    </row>
    <row r="85" spans="1:253" ht="30">
      <c r="A85" s="358" t="s">
        <v>276</v>
      </c>
      <c r="B85" s="458"/>
      <c r="C85" s="334" t="s">
        <v>277</v>
      </c>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7"/>
      <c r="CE85" s="27"/>
      <c r="CF85" s="27"/>
      <c r="CG85" s="27"/>
      <c r="CH85" s="27"/>
      <c r="CI85" s="27"/>
      <c r="CJ85" s="27"/>
      <c r="CK85" s="27"/>
      <c r="CL85" s="27"/>
      <c r="CM85" s="27"/>
      <c r="CN85" s="27"/>
      <c r="CO85" s="27"/>
      <c r="CP85" s="27"/>
      <c r="CQ85" s="27"/>
      <c r="CR85" s="27"/>
      <c r="CS85" s="27"/>
      <c r="CT85" s="27"/>
      <c r="CU85" s="27"/>
      <c r="CV85" s="27"/>
      <c r="CW85" s="27"/>
      <c r="CX85" s="27"/>
      <c r="CY85" s="27"/>
      <c r="CZ85" s="27"/>
      <c r="DA85" s="27"/>
      <c r="DB85" s="27"/>
      <c r="DC85" s="27"/>
      <c r="DD85" s="27"/>
      <c r="DE85" s="27"/>
      <c r="DF85" s="27"/>
      <c r="DG85" s="27"/>
      <c r="DH85" s="27"/>
      <c r="DI85" s="27"/>
      <c r="DJ85" s="27"/>
      <c r="DK85" s="27"/>
      <c r="DL85" s="27"/>
      <c r="DM85" s="27"/>
      <c r="DN85" s="27"/>
      <c r="DO85" s="27"/>
      <c r="DP85" s="27"/>
      <c r="DQ85" s="27"/>
      <c r="DR85" s="27"/>
      <c r="DS85" s="27"/>
      <c r="DT85" s="27"/>
      <c r="DU85" s="27"/>
      <c r="DV85" s="27"/>
      <c r="DW85" s="27"/>
      <c r="DX85" s="27"/>
      <c r="DY85" s="27"/>
      <c r="DZ85" s="27"/>
      <c r="EA85" s="27"/>
      <c r="EB85" s="27"/>
      <c r="EC85" s="27"/>
      <c r="ED85" s="27"/>
      <c r="EE85" s="27"/>
      <c r="EF85" s="27"/>
      <c r="EG85" s="27"/>
      <c r="EH85" s="27"/>
      <c r="EI85" s="27"/>
      <c r="EJ85" s="27"/>
      <c r="EK85" s="27"/>
      <c r="EL85" s="27"/>
      <c r="EM85" s="27"/>
      <c r="EN85" s="27"/>
      <c r="EO85" s="27"/>
      <c r="EP85" s="27"/>
      <c r="EQ85" s="27"/>
      <c r="ER85" s="27"/>
      <c r="ES85" s="27"/>
      <c r="ET85" s="27"/>
      <c r="EU85" s="27"/>
      <c r="EV85" s="27"/>
      <c r="EW85" s="27"/>
      <c r="EX85" s="27"/>
      <c r="EY85" s="27"/>
      <c r="EZ85" s="27"/>
      <c r="FA85" s="27"/>
      <c r="FB85" s="27"/>
      <c r="FC85" s="27"/>
      <c r="FD85" s="27"/>
      <c r="FE85" s="27"/>
      <c r="FF85" s="27"/>
      <c r="FG85" s="27"/>
      <c r="FH85" s="27"/>
      <c r="FI85" s="27"/>
      <c r="FJ85" s="27"/>
      <c r="FK85" s="27"/>
      <c r="FL85" s="27"/>
      <c r="FM85" s="27"/>
      <c r="FN85" s="27"/>
      <c r="FO85" s="27"/>
      <c r="FP85" s="27"/>
      <c r="FQ85" s="27"/>
      <c r="FR85" s="27"/>
      <c r="FS85" s="27"/>
      <c r="FT85" s="27"/>
      <c r="FU85" s="27"/>
      <c r="FV85" s="27"/>
      <c r="FW85" s="27"/>
      <c r="FX85" s="27"/>
      <c r="FY85" s="27"/>
      <c r="FZ85" s="27"/>
      <c r="GA85" s="27"/>
      <c r="GB85" s="27"/>
      <c r="GC85" s="27"/>
      <c r="GD85" s="27"/>
      <c r="GE85" s="27"/>
      <c r="GF85" s="27"/>
      <c r="GG85" s="27"/>
      <c r="GH85" s="27"/>
      <c r="GI85" s="27"/>
      <c r="GJ85" s="27"/>
      <c r="GK85" s="27"/>
      <c r="GL85" s="27"/>
      <c r="GM85" s="27"/>
      <c r="GN85" s="27"/>
      <c r="GO85" s="27"/>
      <c r="GP85" s="27"/>
      <c r="GQ85" s="27"/>
      <c r="GR85" s="27"/>
      <c r="GS85" s="27"/>
      <c r="GT85" s="27"/>
      <c r="GU85" s="27"/>
      <c r="GV85" s="27"/>
      <c r="GW85" s="27"/>
      <c r="GX85" s="27"/>
      <c r="GY85" s="27"/>
      <c r="GZ85" s="27"/>
      <c r="HA85" s="27"/>
      <c r="HB85" s="27"/>
      <c r="HC85" s="27"/>
      <c r="HD85" s="27"/>
      <c r="HE85" s="27"/>
      <c r="HF85" s="27"/>
      <c r="HG85" s="27"/>
      <c r="HH85" s="27"/>
      <c r="HI85" s="27"/>
      <c r="HJ85" s="27"/>
      <c r="HK85" s="27"/>
      <c r="HL85" s="27"/>
      <c r="HM85" s="27"/>
      <c r="HN85" s="27"/>
      <c r="HO85" s="27"/>
      <c r="HP85" s="27"/>
      <c r="HQ85" s="27"/>
      <c r="HR85" s="27"/>
      <c r="HS85" s="27"/>
      <c r="HT85" s="27"/>
      <c r="HU85" s="27"/>
      <c r="HV85" s="27"/>
      <c r="HW85" s="27"/>
      <c r="HX85" s="27"/>
      <c r="HY85" s="27"/>
      <c r="HZ85" s="27"/>
      <c r="IA85" s="27"/>
      <c r="IB85" s="27"/>
      <c r="IC85" s="27"/>
      <c r="ID85" s="27"/>
      <c r="IE85" s="27"/>
      <c r="IF85" s="27"/>
      <c r="IG85" s="27"/>
      <c r="IH85" s="27"/>
      <c r="II85" s="27"/>
      <c r="IJ85" s="27"/>
      <c r="IK85" s="27"/>
      <c r="IL85" s="27"/>
      <c r="IM85" s="27"/>
      <c r="IN85" s="27"/>
      <c r="IO85" s="27"/>
      <c r="IP85" s="27"/>
      <c r="IQ85" s="27"/>
      <c r="IR85" s="27"/>
      <c r="IS85" s="45"/>
    </row>
    <row r="86" spans="1:253" ht="15.6">
      <c r="A86" s="358" t="s">
        <v>278</v>
      </c>
      <c r="B86" s="458"/>
      <c r="C86" s="334" t="s">
        <v>279</v>
      </c>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c r="BV86" s="27"/>
      <c r="BW86" s="27"/>
      <c r="BX86" s="27"/>
      <c r="BY86" s="27"/>
      <c r="BZ86" s="27"/>
      <c r="CA86" s="27"/>
      <c r="CB86" s="27"/>
      <c r="CC86" s="27"/>
      <c r="CD86" s="27"/>
      <c r="CE86" s="27"/>
      <c r="CF86" s="27"/>
      <c r="CG86" s="27"/>
      <c r="CH86" s="27"/>
      <c r="CI86" s="27"/>
      <c r="CJ86" s="27"/>
      <c r="CK86" s="27"/>
      <c r="CL86" s="27"/>
      <c r="CM86" s="27"/>
      <c r="CN86" s="27"/>
      <c r="CO86" s="27"/>
      <c r="CP86" s="27"/>
      <c r="CQ86" s="27"/>
      <c r="CR86" s="27"/>
      <c r="CS86" s="27"/>
      <c r="CT86" s="27"/>
      <c r="CU86" s="27"/>
      <c r="CV86" s="27"/>
      <c r="CW86" s="27"/>
      <c r="CX86" s="27"/>
      <c r="CY86" s="27"/>
      <c r="CZ86" s="27"/>
      <c r="DA86" s="27"/>
      <c r="DB86" s="27"/>
      <c r="DC86" s="27"/>
      <c r="DD86" s="27"/>
      <c r="DE86" s="27"/>
      <c r="DF86" s="27"/>
      <c r="DG86" s="27"/>
      <c r="DH86" s="27"/>
      <c r="DI86" s="27"/>
      <c r="DJ86" s="27"/>
      <c r="DK86" s="27"/>
      <c r="DL86" s="27"/>
      <c r="DM86" s="27"/>
      <c r="DN86" s="27"/>
      <c r="DO86" s="27"/>
      <c r="DP86" s="27"/>
      <c r="DQ86" s="27"/>
      <c r="DR86" s="27"/>
      <c r="DS86" s="27"/>
      <c r="DT86" s="27"/>
      <c r="DU86" s="27"/>
      <c r="DV86" s="27"/>
      <c r="DW86" s="27"/>
      <c r="DX86" s="27"/>
      <c r="DY86" s="27"/>
      <c r="DZ86" s="27"/>
      <c r="EA86" s="27"/>
      <c r="EB86" s="27"/>
      <c r="EC86" s="27"/>
      <c r="ED86" s="27"/>
      <c r="EE86" s="27"/>
      <c r="EF86" s="27"/>
      <c r="EG86" s="27"/>
      <c r="EH86" s="27"/>
      <c r="EI86" s="27"/>
      <c r="EJ86" s="27"/>
      <c r="EK86" s="27"/>
      <c r="EL86" s="27"/>
      <c r="EM86" s="27"/>
      <c r="EN86" s="27"/>
      <c r="EO86" s="27"/>
      <c r="EP86" s="27"/>
      <c r="EQ86" s="27"/>
      <c r="ER86" s="27"/>
      <c r="ES86" s="27"/>
      <c r="ET86" s="27"/>
      <c r="EU86" s="27"/>
      <c r="EV86" s="27"/>
      <c r="EW86" s="27"/>
      <c r="EX86" s="27"/>
      <c r="EY86" s="27"/>
      <c r="EZ86" s="27"/>
      <c r="FA86" s="27"/>
      <c r="FB86" s="27"/>
      <c r="FC86" s="27"/>
      <c r="FD86" s="27"/>
      <c r="FE86" s="27"/>
      <c r="FF86" s="27"/>
      <c r="FG86" s="27"/>
      <c r="FH86" s="27"/>
      <c r="FI86" s="27"/>
      <c r="FJ86" s="27"/>
      <c r="FK86" s="27"/>
      <c r="FL86" s="27"/>
      <c r="FM86" s="27"/>
      <c r="FN86" s="27"/>
      <c r="FO86" s="27"/>
      <c r="FP86" s="27"/>
      <c r="FQ86" s="27"/>
      <c r="FR86" s="27"/>
      <c r="FS86" s="27"/>
      <c r="FT86" s="27"/>
      <c r="FU86" s="27"/>
      <c r="FV86" s="27"/>
      <c r="FW86" s="27"/>
      <c r="FX86" s="27"/>
      <c r="FY86" s="27"/>
      <c r="FZ86" s="27"/>
      <c r="GA86" s="27"/>
      <c r="GB86" s="27"/>
      <c r="GC86" s="27"/>
      <c r="GD86" s="27"/>
      <c r="GE86" s="27"/>
      <c r="GF86" s="27"/>
      <c r="GG86" s="27"/>
      <c r="GH86" s="27"/>
      <c r="GI86" s="27"/>
      <c r="GJ86" s="27"/>
      <c r="GK86" s="27"/>
      <c r="GL86" s="27"/>
      <c r="GM86" s="27"/>
      <c r="GN86" s="27"/>
      <c r="GO86" s="27"/>
      <c r="GP86" s="27"/>
      <c r="GQ86" s="27"/>
      <c r="GR86" s="27"/>
      <c r="GS86" s="27"/>
      <c r="GT86" s="27"/>
      <c r="GU86" s="27"/>
      <c r="GV86" s="27"/>
      <c r="GW86" s="27"/>
      <c r="GX86" s="27"/>
      <c r="GY86" s="27"/>
      <c r="GZ86" s="27"/>
      <c r="HA86" s="27"/>
      <c r="HB86" s="27"/>
      <c r="HC86" s="27"/>
      <c r="HD86" s="27"/>
      <c r="HE86" s="27"/>
      <c r="HF86" s="27"/>
      <c r="HG86" s="27"/>
      <c r="HH86" s="27"/>
      <c r="HI86" s="27"/>
      <c r="HJ86" s="27"/>
      <c r="HK86" s="27"/>
      <c r="HL86" s="27"/>
      <c r="HM86" s="27"/>
      <c r="HN86" s="27"/>
      <c r="HO86" s="27"/>
      <c r="HP86" s="27"/>
      <c r="HQ86" s="27"/>
      <c r="HR86" s="27"/>
      <c r="HS86" s="27"/>
      <c r="HT86" s="27"/>
      <c r="HU86" s="27"/>
      <c r="HV86" s="27"/>
      <c r="HW86" s="27"/>
      <c r="HX86" s="27"/>
      <c r="HY86" s="27"/>
      <c r="HZ86" s="27"/>
      <c r="IA86" s="27"/>
      <c r="IB86" s="27"/>
      <c r="IC86" s="27"/>
      <c r="ID86" s="27"/>
      <c r="IE86" s="27"/>
      <c r="IF86" s="27"/>
      <c r="IG86" s="27"/>
      <c r="IH86" s="27"/>
      <c r="II86" s="27"/>
      <c r="IJ86" s="27"/>
      <c r="IK86" s="27"/>
      <c r="IL86" s="27"/>
      <c r="IM86" s="27"/>
      <c r="IN86" s="27"/>
      <c r="IO86" s="27"/>
      <c r="IP86" s="27"/>
      <c r="IQ86" s="27"/>
      <c r="IR86" s="27"/>
      <c r="IS86" s="45"/>
    </row>
    <row r="87" spans="1:253" ht="15.6">
      <c r="A87" s="358" t="s">
        <v>280</v>
      </c>
      <c r="B87" s="458"/>
      <c r="C87" s="334" t="s">
        <v>281</v>
      </c>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c r="BV87" s="27"/>
      <c r="BW87" s="27"/>
      <c r="BX87" s="27"/>
      <c r="BY87" s="27"/>
      <c r="BZ87" s="27"/>
      <c r="CA87" s="27"/>
      <c r="CB87" s="27"/>
      <c r="CC87" s="27"/>
      <c r="CD87" s="27"/>
      <c r="CE87" s="27"/>
      <c r="CF87" s="27"/>
      <c r="CG87" s="27"/>
      <c r="CH87" s="27"/>
      <c r="CI87" s="27"/>
      <c r="CJ87" s="27"/>
      <c r="CK87" s="27"/>
      <c r="CL87" s="27"/>
      <c r="CM87" s="27"/>
      <c r="CN87" s="27"/>
      <c r="CO87" s="27"/>
      <c r="CP87" s="27"/>
      <c r="CQ87" s="27"/>
      <c r="CR87" s="27"/>
      <c r="CS87" s="27"/>
      <c r="CT87" s="27"/>
      <c r="CU87" s="27"/>
      <c r="CV87" s="27"/>
      <c r="CW87" s="27"/>
      <c r="CX87" s="27"/>
      <c r="CY87" s="27"/>
      <c r="CZ87" s="27"/>
      <c r="DA87" s="27"/>
      <c r="DB87" s="27"/>
      <c r="DC87" s="27"/>
      <c r="DD87" s="27"/>
      <c r="DE87" s="27"/>
      <c r="DF87" s="27"/>
      <c r="DG87" s="27"/>
      <c r="DH87" s="27"/>
      <c r="DI87" s="27"/>
      <c r="DJ87" s="27"/>
      <c r="DK87" s="27"/>
      <c r="DL87" s="27"/>
      <c r="DM87" s="27"/>
      <c r="DN87" s="27"/>
      <c r="DO87" s="27"/>
      <c r="DP87" s="27"/>
      <c r="DQ87" s="27"/>
      <c r="DR87" s="27"/>
      <c r="DS87" s="27"/>
      <c r="DT87" s="27"/>
      <c r="DU87" s="27"/>
      <c r="DV87" s="27"/>
      <c r="DW87" s="27"/>
      <c r="DX87" s="27"/>
      <c r="DY87" s="27"/>
      <c r="DZ87" s="27"/>
      <c r="EA87" s="27"/>
      <c r="EB87" s="27"/>
      <c r="EC87" s="27"/>
      <c r="ED87" s="27"/>
      <c r="EE87" s="27"/>
      <c r="EF87" s="27"/>
      <c r="EG87" s="27"/>
      <c r="EH87" s="27"/>
      <c r="EI87" s="27"/>
      <c r="EJ87" s="27"/>
      <c r="EK87" s="27"/>
      <c r="EL87" s="27"/>
      <c r="EM87" s="27"/>
      <c r="EN87" s="27"/>
      <c r="EO87" s="27"/>
      <c r="EP87" s="27"/>
      <c r="EQ87" s="27"/>
      <c r="ER87" s="27"/>
      <c r="ES87" s="27"/>
      <c r="ET87" s="27"/>
      <c r="EU87" s="27"/>
      <c r="EV87" s="27"/>
      <c r="EW87" s="27"/>
      <c r="EX87" s="27"/>
      <c r="EY87" s="27"/>
      <c r="EZ87" s="27"/>
      <c r="FA87" s="27"/>
      <c r="FB87" s="27"/>
      <c r="FC87" s="27"/>
      <c r="FD87" s="27"/>
      <c r="FE87" s="27"/>
      <c r="FF87" s="27"/>
      <c r="FG87" s="27"/>
      <c r="FH87" s="27"/>
      <c r="FI87" s="27"/>
      <c r="FJ87" s="27"/>
      <c r="FK87" s="27"/>
      <c r="FL87" s="27"/>
      <c r="FM87" s="27"/>
      <c r="FN87" s="27"/>
      <c r="FO87" s="27"/>
      <c r="FP87" s="27"/>
      <c r="FQ87" s="27"/>
      <c r="FR87" s="27"/>
      <c r="FS87" s="27"/>
      <c r="FT87" s="27"/>
      <c r="FU87" s="27"/>
      <c r="FV87" s="27"/>
      <c r="FW87" s="27"/>
      <c r="FX87" s="27"/>
      <c r="FY87" s="27"/>
      <c r="FZ87" s="27"/>
      <c r="GA87" s="27"/>
      <c r="GB87" s="27"/>
      <c r="GC87" s="27"/>
      <c r="GD87" s="27"/>
      <c r="GE87" s="27"/>
      <c r="GF87" s="27"/>
      <c r="GG87" s="27"/>
      <c r="GH87" s="27"/>
      <c r="GI87" s="27"/>
      <c r="GJ87" s="27"/>
      <c r="GK87" s="27"/>
      <c r="GL87" s="27"/>
      <c r="GM87" s="27"/>
      <c r="GN87" s="27"/>
      <c r="GO87" s="27"/>
      <c r="GP87" s="27"/>
      <c r="GQ87" s="27"/>
      <c r="GR87" s="27"/>
      <c r="GS87" s="27"/>
      <c r="GT87" s="27"/>
      <c r="GU87" s="27"/>
      <c r="GV87" s="27"/>
      <c r="GW87" s="27"/>
      <c r="GX87" s="27"/>
      <c r="GY87" s="27"/>
      <c r="GZ87" s="27"/>
      <c r="HA87" s="27"/>
      <c r="HB87" s="27"/>
      <c r="HC87" s="27"/>
      <c r="HD87" s="27"/>
      <c r="HE87" s="27"/>
      <c r="HF87" s="27"/>
      <c r="HG87" s="27"/>
      <c r="HH87" s="27"/>
      <c r="HI87" s="27"/>
      <c r="HJ87" s="27"/>
      <c r="HK87" s="27"/>
      <c r="HL87" s="27"/>
      <c r="HM87" s="27"/>
      <c r="HN87" s="27"/>
      <c r="HO87" s="27"/>
      <c r="HP87" s="27"/>
      <c r="HQ87" s="27"/>
      <c r="HR87" s="27"/>
      <c r="HS87" s="27"/>
      <c r="HT87" s="27"/>
      <c r="HU87" s="27"/>
      <c r="HV87" s="27"/>
      <c r="HW87" s="27"/>
      <c r="HX87" s="27"/>
      <c r="HY87" s="27"/>
      <c r="HZ87" s="27"/>
      <c r="IA87" s="27"/>
      <c r="IB87" s="27"/>
      <c r="IC87" s="27"/>
      <c r="ID87" s="27"/>
      <c r="IE87" s="27"/>
      <c r="IF87" s="27"/>
      <c r="IG87" s="27"/>
      <c r="IH87" s="27"/>
      <c r="II87" s="27"/>
      <c r="IJ87" s="27"/>
      <c r="IK87" s="27"/>
      <c r="IL87" s="27"/>
      <c r="IM87" s="27"/>
      <c r="IN87" s="27"/>
      <c r="IO87" s="27"/>
      <c r="IP87" s="27"/>
      <c r="IQ87" s="27"/>
      <c r="IR87" s="27"/>
      <c r="IS87" s="45"/>
    </row>
    <row r="88" spans="1:253" ht="15.6">
      <c r="A88" s="358" t="s">
        <v>282</v>
      </c>
      <c r="B88" s="459"/>
      <c r="C88" s="334" t="s">
        <v>283</v>
      </c>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c r="BU88" s="27"/>
      <c r="BV88" s="27"/>
      <c r="BW88" s="27"/>
      <c r="BX88" s="27"/>
      <c r="BY88" s="27"/>
      <c r="BZ88" s="27"/>
      <c r="CA88" s="27"/>
      <c r="CB88" s="27"/>
      <c r="CC88" s="27"/>
      <c r="CD88" s="27"/>
      <c r="CE88" s="27"/>
      <c r="CF88" s="27"/>
      <c r="CG88" s="27"/>
      <c r="CH88" s="27"/>
      <c r="CI88" s="27"/>
      <c r="CJ88" s="27"/>
      <c r="CK88" s="27"/>
      <c r="CL88" s="27"/>
      <c r="CM88" s="27"/>
      <c r="CN88" s="27"/>
      <c r="CO88" s="27"/>
      <c r="CP88" s="27"/>
      <c r="CQ88" s="27"/>
      <c r="CR88" s="27"/>
      <c r="CS88" s="27"/>
      <c r="CT88" s="27"/>
      <c r="CU88" s="27"/>
      <c r="CV88" s="27"/>
      <c r="CW88" s="27"/>
      <c r="CX88" s="27"/>
      <c r="CY88" s="27"/>
      <c r="CZ88" s="27"/>
      <c r="DA88" s="27"/>
      <c r="DB88" s="27"/>
      <c r="DC88" s="27"/>
      <c r="DD88" s="27"/>
      <c r="DE88" s="27"/>
      <c r="DF88" s="27"/>
      <c r="DG88" s="27"/>
      <c r="DH88" s="27"/>
      <c r="DI88" s="27"/>
      <c r="DJ88" s="27"/>
      <c r="DK88" s="27"/>
      <c r="DL88" s="27"/>
      <c r="DM88" s="27"/>
      <c r="DN88" s="27"/>
      <c r="DO88" s="27"/>
      <c r="DP88" s="27"/>
      <c r="DQ88" s="27"/>
      <c r="DR88" s="27"/>
      <c r="DS88" s="27"/>
      <c r="DT88" s="27"/>
      <c r="DU88" s="27"/>
      <c r="DV88" s="27"/>
      <c r="DW88" s="27"/>
      <c r="DX88" s="27"/>
      <c r="DY88" s="27"/>
      <c r="DZ88" s="27"/>
      <c r="EA88" s="27"/>
      <c r="EB88" s="27"/>
      <c r="EC88" s="27"/>
      <c r="ED88" s="27"/>
      <c r="EE88" s="27"/>
      <c r="EF88" s="27"/>
      <c r="EG88" s="27"/>
      <c r="EH88" s="27"/>
      <c r="EI88" s="27"/>
      <c r="EJ88" s="27"/>
      <c r="EK88" s="27"/>
      <c r="EL88" s="27"/>
      <c r="EM88" s="27"/>
      <c r="EN88" s="27"/>
      <c r="EO88" s="27"/>
      <c r="EP88" s="27"/>
      <c r="EQ88" s="27"/>
      <c r="ER88" s="27"/>
      <c r="ES88" s="27"/>
      <c r="ET88" s="27"/>
      <c r="EU88" s="27"/>
      <c r="EV88" s="27"/>
      <c r="EW88" s="27"/>
      <c r="EX88" s="27"/>
      <c r="EY88" s="27"/>
      <c r="EZ88" s="27"/>
      <c r="FA88" s="27"/>
      <c r="FB88" s="27"/>
      <c r="FC88" s="27"/>
      <c r="FD88" s="27"/>
      <c r="FE88" s="27"/>
      <c r="FF88" s="27"/>
      <c r="FG88" s="27"/>
      <c r="FH88" s="27"/>
      <c r="FI88" s="27"/>
      <c r="FJ88" s="27"/>
      <c r="FK88" s="27"/>
      <c r="FL88" s="27"/>
      <c r="FM88" s="27"/>
      <c r="FN88" s="27"/>
      <c r="FO88" s="27"/>
      <c r="FP88" s="27"/>
      <c r="FQ88" s="27"/>
      <c r="FR88" s="27"/>
      <c r="FS88" s="27"/>
      <c r="FT88" s="27"/>
      <c r="FU88" s="27"/>
      <c r="FV88" s="27"/>
      <c r="FW88" s="27"/>
      <c r="FX88" s="27"/>
      <c r="FY88" s="27"/>
      <c r="FZ88" s="27"/>
      <c r="GA88" s="27"/>
      <c r="GB88" s="27"/>
      <c r="GC88" s="27"/>
      <c r="GD88" s="27"/>
      <c r="GE88" s="27"/>
      <c r="GF88" s="27"/>
      <c r="GG88" s="27"/>
      <c r="GH88" s="27"/>
      <c r="GI88" s="27"/>
      <c r="GJ88" s="27"/>
      <c r="GK88" s="27"/>
      <c r="GL88" s="27"/>
      <c r="GM88" s="27"/>
      <c r="GN88" s="27"/>
      <c r="GO88" s="27"/>
      <c r="GP88" s="27"/>
      <c r="GQ88" s="27"/>
      <c r="GR88" s="27"/>
      <c r="GS88" s="27"/>
      <c r="GT88" s="27"/>
      <c r="GU88" s="27"/>
      <c r="GV88" s="27"/>
      <c r="GW88" s="27"/>
      <c r="GX88" s="27"/>
      <c r="GY88" s="27"/>
      <c r="GZ88" s="27"/>
      <c r="HA88" s="27"/>
      <c r="HB88" s="27"/>
      <c r="HC88" s="27"/>
      <c r="HD88" s="27"/>
      <c r="HE88" s="27"/>
      <c r="HF88" s="27"/>
      <c r="HG88" s="27"/>
      <c r="HH88" s="27"/>
      <c r="HI88" s="27"/>
      <c r="HJ88" s="27"/>
      <c r="HK88" s="27"/>
      <c r="HL88" s="27"/>
      <c r="HM88" s="27"/>
      <c r="HN88" s="27"/>
      <c r="HO88" s="27"/>
      <c r="HP88" s="27"/>
      <c r="HQ88" s="27"/>
      <c r="HR88" s="27"/>
      <c r="HS88" s="27"/>
      <c r="HT88" s="27"/>
      <c r="HU88" s="27"/>
      <c r="HV88" s="27"/>
      <c r="HW88" s="27"/>
      <c r="HX88" s="27"/>
      <c r="HY88" s="27"/>
      <c r="HZ88" s="27"/>
      <c r="IA88" s="27"/>
      <c r="IB88" s="27"/>
      <c r="IC88" s="27"/>
      <c r="ID88" s="27"/>
      <c r="IE88" s="27"/>
      <c r="IF88" s="27"/>
      <c r="IG88" s="27"/>
      <c r="IH88" s="27"/>
      <c r="II88" s="27"/>
      <c r="IJ88" s="27"/>
      <c r="IK88" s="27"/>
      <c r="IL88" s="27"/>
      <c r="IM88" s="27"/>
      <c r="IN88" s="27"/>
      <c r="IO88" s="27"/>
      <c r="IP88" s="27"/>
      <c r="IQ88" s="27"/>
      <c r="IR88" s="27"/>
      <c r="IS88" s="45"/>
    </row>
    <row r="89" spans="1:253" ht="30">
      <c r="A89" s="322"/>
      <c r="B89" s="431" t="s">
        <v>284</v>
      </c>
      <c r="C89" s="334" t="s">
        <v>285</v>
      </c>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c r="BV89" s="27"/>
      <c r="BW89" s="27"/>
      <c r="BX89" s="27"/>
      <c r="BY89" s="27"/>
      <c r="BZ89" s="27"/>
      <c r="CA89" s="27"/>
      <c r="CB89" s="27"/>
      <c r="CC89" s="27"/>
      <c r="CD89" s="27"/>
      <c r="CE89" s="27"/>
      <c r="CF89" s="27"/>
      <c r="CG89" s="27"/>
      <c r="CH89" s="27"/>
      <c r="CI89" s="27"/>
      <c r="CJ89" s="27"/>
      <c r="CK89" s="27"/>
      <c r="CL89" s="27"/>
      <c r="CM89" s="27"/>
      <c r="CN89" s="27"/>
      <c r="CO89" s="27"/>
      <c r="CP89" s="27"/>
      <c r="CQ89" s="27"/>
      <c r="CR89" s="27"/>
      <c r="CS89" s="27"/>
      <c r="CT89" s="27"/>
      <c r="CU89" s="27"/>
      <c r="CV89" s="27"/>
      <c r="CW89" s="27"/>
      <c r="CX89" s="27"/>
      <c r="CY89" s="27"/>
      <c r="CZ89" s="27"/>
      <c r="DA89" s="27"/>
      <c r="DB89" s="27"/>
      <c r="DC89" s="27"/>
      <c r="DD89" s="27"/>
      <c r="DE89" s="27"/>
      <c r="DF89" s="27"/>
      <c r="DG89" s="27"/>
      <c r="DH89" s="27"/>
      <c r="DI89" s="27"/>
      <c r="DJ89" s="27"/>
      <c r="DK89" s="27"/>
      <c r="DL89" s="27"/>
      <c r="DM89" s="27"/>
      <c r="DN89" s="27"/>
      <c r="DO89" s="27"/>
      <c r="DP89" s="27"/>
      <c r="DQ89" s="27"/>
      <c r="DR89" s="27"/>
      <c r="DS89" s="27"/>
      <c r="DT89" s="27"/>
      <c r="DU89" s="27"/>
      <c r="DV89" s="27"/>
      <c r="DW89" s="27"/>
      <c r="DX89" s="27"/>
      <c r="DY89" s="27"/>
      <c r="DZ89" s="27"/>
      <c r="EA89" s="27"/>
      <c r="EB89" s="27"/>
      <c r="EC89" s="27"/>
      <c r="ED89" s="27"/>
      <c r="EE89" s="27"/>
      <c r="EF89" s="27"/>
      <c r="EG89" s="27"/>
      <c r="EH89" s="27"/>
      <c r="EI89" s="27"/>
      <c r="EJ89" s="27"/>
      <c r="EK89" s="27"/>
      <c r="EL89" s="27"/>
      <c r="EM89" s="27"/>
      <c r="EN89" s="27"/>
      <c r="EO89" s="27"/>
      <c r="EP89" s="27"/>
      <c r="EQ89" s="27"/>
      <c r="ER89" s="27"/>
      <c r="ES89" s="27"/>
      <c r="ET89" s="27"/>
      <c r="EU89" s="27"/>
      <c r="EV89" s="27"/>
      <c r="EW89" s="27"/>
      <c r="EX89" s="27"/>
      <c r="EY89" s="27"/>
      <c r="EZ89" s="27"/>
      <c r="FA89" s="27"/>
      <c r="FB89" s="27"/>
      <c r="FC89" s="27"/>
      <c r="FD89" s="27"/>
      <c r="FE89" s="27"/>
      <c r="FF89" s="27"/>
      <c r="FG89" s="27"/>
      <c r="FH89" s="27"/>
      <c r="FI89" s="27"/>
      <c r="FJ89" s="27"/>
      <c r="FK89" s="27"/>
      <c r="FL89" s="27"/>
      <c r="FM89" s="27"/>
      <c r="FN89" s="27"/>
      <c r="FO89" s="27"/>
      <c r="FP89" s="27"/>
      <c r="FQ89" s="27"/>
      <c r="FR89" s="27"/>
      <c r="FS89" s="27"/>
      <c r="FT89" s="27"/>
      <c r="FU89" s="27"/>
      <c r="FV89" s="27"/>
      <c r="FW89" s="27"/>
      <c r="FX89" s="27"/>
      <c r="FY89" s="27"/>
      <c r="FZ89" s="27"/>
      <c r="GA89" s="27"/>
      <c r="GB89" s="27"/>
      <c r="GC89" s="27"/>
      <c r="GD89" s="27"/>
      <c r="GE89" s="27"/>
      <c r="GF89" s="27"/>
      <c r="GG89" s="27"/>
      <c r="GH89" s="27"/>
      <c r="GI89" s="27"/>
      <c r="GJ89" s="27"/>
      <c r="GK89" s="27"/>
      <c r="GL89" s="27"/>
      <c r="GM89" s="27"/>
      <c r="GN89" s="27"/>
      <c r="GO89" s="27"/>
      <c r="GP89" s="27"/>
      <c r="GQ89" s="27"/>
      <c r="GR89" s="27"/>
      <c r="GS89" s="27"/>
      <c r="GT89" s="27"/>
      <c r="GU89" s="27"/>
      <c r="GV89" s="27"/>
      <c r="GW89" s="27"/>
      <c r="GX89" s="27"/>
      <c r="GY89" s="27"/>
      <c r="GZ89" s="27"/>
      <c r="HA89" s="27"/>
      <c r="HB89" s="27"/>
      <c r="HC89" s="27"/>
      <c r="HD89" s="27"/>
      <c r="HE89" s="27"/>
      <c r="HF89" s="27"/>
      <c r="HG89" s="27"/>
      <c r="HH89" s="27"/>
      <c r="HI89" s="27"/>
      <c r="HJ89" s="27"/>
      <c r="HK89" s="27"/>
      <c r="HL89" s="27"/>
      <c r="HM89" s="27"/>
      <c r="HN89" s="27"/>
      <c r="HO89" s="27"/>
      <c r="HP89" s="27"/>
      <c r="HQ89" s="27"/>
      <c r="HR89" s="27"/>
      <c r="HS89" s="27"/>
      <c r="HT89" s="27"/>
      <c r="HU89" s="27"/>
      <c r="HV89" s="27"/>
      <c r="HW89" s="27"/>
      <c r="HX89" s="27"/>
      <c r="HY89" s="27"/>
      <c r="HZ89" s="27"/>
      <c r="IA89" s="27"/>
      <c r="IB89" s="27"/>
      <c r="IC89" s="27"/>
      <c r="ID89" s="27"/>
      <c r="IE89" s="27"/>
      <c r="IF89" s="27"/>
      <c r="IG89" s="27"/>
      <c r="IH89" s="27"/>
      <c r="II89" s="27"/>
      <c r="IJ89" s="27"/>
      <c r="IK89" s="27"/>
      <c r="IL89" s="27"/>
      <c r="IM89" s="27"/>
      <c r="IN89" s="27"/>
      <c r="IO89" s="27"/>
      <c r="IP89" s="27"/>
      <c r="IQ89" s="27"/>
      <c r="IR89" s="27"/>
      <c r="IS89" s="45"/>
    </row>
    <row r="90" spans="1:253" ht="15">
      <c r="A90" s="357" t="s">
        <v>286</v>
      </c>
      <c r="B90" s="434"/>
      <c r="C90" s="423" t="s">
        <v>287</v>
      </c>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c r="BV90" s="27"/>
      <c r="BW90" s="27"/>
      <c r="BX90" s="27"/>
      <c r="BY90" s="27"/>
      <c r="BZ90" s="27"/>
      <c r="CA90" s="27"/>
      <c r="CB90" s="27"/>
      <c r="CC90" s="27"/>
      <c r="CD90" s="27"/>
      <c r="CE90" s="27"/>
      <c r="CF90" s="27"/>
      <c r="CG90" s="27"/>
      <c r="CH90" s="27"/>
      <c r="CI90" s="27"/>
      <c r="CJ90" s="27"/>
      <c r="CK90" s="27"/>
      <c r="CL90" s="27"/>
      <c r="CM90" s="27"/>
      <c r="CN90" s="27"/>
      <c r="CO90" s="27"/>
      <c r="CP90" s="27"/>
      <c r="CQ90" s="27"/>
      <c r="CR90" s="27"/>
      <c r="CS90" s="27"/>
      <c r="CT90" s="27"/>
      <c r="CU90" s="27"/>
      <c r="CV90" s="27"/>
      <c r="CW90" s="27"/>
      <c r="CX90" s="27"/>
      <c r="CY90" s="27"/>
      <c r="CZ90" s="27"/>
      <c r="DA90" s="27"/>
      <c r="DB90" s="27"/>
      <c r="DC90" s="27"/>
      <c r="DD90" s="27"/>
      <c r="DE90" s="27"/>
      <c r="DF90" s="27"/>
      <c r="DG90" s="27"/>
      <c r="DH90" s="27"/>
      <c r="DI90" s="27"/>
      <c r="DJ90" s="27"/>
      <c r="DK90" s="27"/>
      <c r="DL90" s="27"/>
      <c r="DM90" s="27"/>
      <c r="DN90" s="27"/>
      <c r="DO90" s="27"/>
      <c r="DP90" s="27"/>
      <c r="DQ90" s="27"/>
      <c r="DR90" s="27"/>
      <c r="DS90" s="27"/>
      <c r="DT90" s="27"/>
      <c r="DU90" s="27"/>
      <c r="DV90" s="27"/>
      <c r="DW90" s="27"/>
      <c r="DX90" s="27"/>
      <c r="DY90" s="27"/>
      <c r="DZ90" s="27"/>
      <c r="EA90" s="27"/>
      <c r="EB90" s="27"/>
      <c r="EC90" s="27"/>
      <c r="ED90" s="27"/>
      <c r="EE90" s="27"/>
      <c r="EF90" s="27"/>
      <c r="EG90" s="27"/>
      <c r="EH90" s="27"/>
      <c r="EI90" s="27"/>
      <c r="EJ90" s="27"/>
      <c r="EK90" s="27"/>
      <c r="EL90" s="27"/>
      <c r="EM90" s="27"/>
      <c r="EN90" s="27"/>
      <c r="EO90" s="27"/>
      <c r="EP90" s="27"/>
      <c r="EQ90" s="27"/>
      <c r="ER90" s="27"/>
      <c r="ES90" s="27"/>
      <c r="ET90" s="27"/>
      <c r="EU90" s="27"/>
      <c r="EV90" s="27"/>
      <c r="EW90" s="27"/>
      <c r="EX90" s="27"/>
      <c r="EY90" s="27"/>
      <c r="EZ90" s="27"/>
      <c r="FA90" s="27"/>
      <c r="FB90" s="27"/>
      <c r="FC90" s="27"/>
      <c r="FD90" s="27"/>
      <c r="FE90" s="27"/>
      <c r="FF90" s="27"/>
      <c r="FG90" s="27"/>
      <c r="FH90" s="27"/>
      <c r="FI90" s="27"/>
      <c r="FJ90" s="27"/>
      <c r="FK90" s="27"/>
      <c r="FL90" s="27"/>
      <c r="FM90" s="27"/>
      <c r="FN90" s="27"/>
      <c r="FO90" s="27"/>
      <c r="FP90" s="27"/>
      <c r="FQ90" s="27"/>
      <c r="FR90" s="27"/>
      <c r="FS90" s="27"/>
      <c r="FT90" s="27"/>
      <c r="FU90" s="27"/>
      <c r="FV90" s="27"/>
      <c r="FW90" s="27"/>
      <c r="FX90" s="27"/>
      <c r="FY90" s="27"/>
      <c r="FZ90" s="27"/>
      <c r="GA90" s="27"/>
      <c r="GB90" s="27"/>
      <c r="GC90" s="27"/>
      <c r="GD90" s="27"/>
      <c r="GE90" s="27"/>
      <c r="GF90" s="27"/>
      <c r="GG90" s="27"/>
      <c r="GH90" s="27"/>
      <c r="GI90" s="27"/>
      <c r="GJ90" s="27"/>
      <c r="GK90" s="27"/>
      <c r="GL90" s="27"/>
      <c r="GM90" s="27"/>
      <c r="GN90" s="27"/>
      <c r="GO90" s="27"/>
      <c r="GP90" s="27"/>
      <c r="GQ90" s="27"/>
      <c r="GR90" s="27"/>
      <c r="GS90" s="27"/>
      <c r="GT90" s="27"/>
      <c r="GU90" s="27"/>
      <c r="GV90" s="27"/>
      <c r="GW90" s="27"/>
      <c r="GX90" s="27"/>
      <c r="GY90" s="27"/>
      <c r="GZ90" s="27"/>
      <c r="HA90" s="27"/>
      <c r="HB90" s="27"/>
      <c r="HC90" s="27"/>
      <c r="HD90" s="27"/>
      <c r="HE90" s="27"/>
      <c r="HF90" s="27"/>
      <c r="HG90" s="27"/>
      <c r="HH90" s="27"/>
      <c r="HI90" s="27"/>
      <c r="HJ90" s="27"/>
      <c r="HK90" s="27"/>
      <c r="HL90" s="27"/>
      <c r="HM90" s="27"/>
      <c r="HN90" s="27"/>
      <c r="HO90" s="27"/>
      <c r="HP90" s="27"/>
      <c r="HQ90" s="27"/>
      <c r="HR90" s="27"/>
      <c r="HS90" s="27"/>
      <c r="HT90" s="27"/>
      <c r="HU90" s="27"/>
      <c r="HV90" s="27"/>
      <c r="HW90" s="27"/>
      <c r="HX90" s="27"/>
      <c r="HY90" s="27"/>
      <c r="HZ90" s="27"/>
      <c r="IA90" s="27"/>
      <c r="IB90" s="27"/>
      <c r="IC90" s="27"/>
      <c r="ID90" s="27"/>
      <c r="IE90" s="27"/>
      <c r="IF90" s="27"/>
      <c r="IG90" s="27"/>
      <c r="IH90" s="27"/>
      <c r="II90" s="27"/>
      <c r="IJ90" s="27"/>
      <c r="IK90" s="27"/>
      <c r="IL90" s="27"/>
      <c r="IM90" s="27"/>
      <c r="IN90" s="27"/>
      <c r="IO90" s="27"/>
      <c r="IP90" s="27"/>
      <c r="IQ90" s="27"/>
      <c r="IR90" s="27"/>
      <c r="IS90" s="45"/>
    </row>
    <row r="91" spans="1:253" ht="15.6">
      <c r="A91" s="357" t="s">
        <v>288</v>
      </c>
      <c r="B91" s="435"/>
      <c r="C91" s="423" t="s">
        <v>289</v>
      </c>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7"/>
      <c r="BR91" s="27"/>
      <c r="BS91" s="27"/>
      <c r="BT91" s="27"/>
      <c r="BU91" s="27"/>
      <c r="BV91" s="27"/>
      <c r="BW91" s="27"/>
      <c r="BX91" s="27"/>
      <c r="BY91" s="27"/>
      <c r="BZ91" s="27"/>
      <c r="CA91" s="27"/>
      <c r="CB91" s="27"/>
      <c r="CC91" s="27"/>
      <c r="CD91" s="27"/>
      <c r="CE91" s="27"/>
      <c r="CF91" s="27"/>
      <c r="CG91" s="27"/>
      <c r="CH91" s="27"/>
      <c r="CI91" s="27"/>
      <c r="CJ91" s="27"/>
      <c r="CK91" s="27"/>
      <c r="CL91" s="27"/>
      <c r="CM91" s="27"/>
      <c r="CN91" s="27"/>
      <c r="CO91" s="27"/>
      <c r="CP91" s="27"/>
      <c r="CQ91" s="27"/>
      <c r="CR91" s="27"/>
      <c r="CS91" s="27"/>
      <c r="CT91" s="27"/>
      <c r="CU91" s="27"/>
      <c r="CV91" s="27"/>
      <c r="CW91" s="27"/>
      <c r="CX91" s="27"/>
      <c r="CY91" s="27"/>
      <c r="CZ91" s="27"/>
      <c r="DA91" s="27"/>
      <c r="DB91" s="27"/>
      <c r="DC91" s="27"/>
      <c r="DD91" s="27"/>
      <c r="DE91" s="27"/>
      <c r="DF91" s="27"/>
      <c r="DG91" s="27"/>
      <c r="DH91" s="27"/>
      <c r="DI91" s="27"/>
      <c r="DJ91" s="27"/>
      <c r="DK91" s="27"/>
      <c r="DL91" s="27"/>
      <c r="DM91" s="27"/>
      <c r="DN91" s="27"/>
      <c r="DO91" s="27"/>
      <c r="DP91" s="27"/>
      <c r="DQ91" s="27"/>
      <c r="DR91" s="27"/>
      <c r="DS91" s="27"/>
      <c r="DT91" s="27"/>
      <c r="DU91" s="27"/>
      <c r="DV91" s="27"/>
      <c r="DW91" s="27"/>
      <c r="DX91" s="27"/>
      <c r="DY91" s="27"/>
      <c r="DZ91" s="27"/>
      <c r="EA91" s="27"/>
      <c r="EB91" s="27"/>
      <c r="EC91" s="27"/>
      <c r="ED91" s="27"/>
      <c r="EE91" s="27"/>
      <c r="EF91" s="27"/>
      <c r="EG91" s="27"/>
      <c r="EH91" s="27"/>
      <c r="EI91" s="27"/>
      <c r="EJ91" s="27"/>
      <c r="EK91" s="27"/>
      <c r="EL91" s="27"/>
      <c r="EM91" s="27"/>
      <c r="EN91" s="27"/>
      <c r="EO91" s="27"/>
      <c r="EP91" s="27"/>
      <c r="EQ91" s="27"/>
      <c r="ER91" s="27"/>
      <c r="ES91" s="27"/>
      <c r="ET91" s="27"/>
      <c r="EU91" s="27"/>
      <c r="EV91" s="27"/>
      <c r="EW91" s="27"/>
      <c r="EX91" s="27"/>
      <c r="EY91" s="27"/>
      <c r="EZ91" s="27"/>
      <c r="FA91" s="27"/>
      <c r="FB91" s="27"/>
      <c r="FC91" s="27"/>
      <c r="FD91" s="27"/>
      <c r="FE91" s="27"/>
      <c r="FF91" s="27"/>
      <c r="FG91" s="27"/>
      <c r="FH91" s="27"/>
      <c r="FI91" s="27"/>
      <c r="FJ91" s="27"/>
      <c r="FK91" s="27"/>
      <c r="FL91" s="27"/>
      <c r="FM91" s="27"/>
      <c r="FN91" s="27"/>
      <c r="FO91" s="27"/>
      <c r="FP91" s="27"/>
      <c r="FQ91" s="27"/>
      <c r="FR91" s="27"/>
      <c r="FS91" s="27"/>
      <c r="FT91" s="27"/>
      <c r="FU91" s="27"/>
      <c r="FV91" s="27"/>
      <c r="FW91" s="27"/>
      <c r="FX91" s="27"/>
      <c r="FY91" s="27"/>
      <c r="FZ91" s="27"/>
      <c r="GA91" s="27"/>
      <c r="GB91" s="27"/>
      <c r="GC91" s="27"/>
      <c r="GD91" s="27"/>
      <c r="GE91" s="27"/>
      <c r="GF91" s="27"/>
      <c r="GG91" s="27"/>
      <c r="GH91" s="27"/>
      <c r="GI91" s="27"/>
      <c r="GJ91" s="27"/>
      <c r="GK91" s="27"/>
      <c r="GL91" s="27"/>
      <c r="GM91" s="27"/>
      <c r="GN91" s="27"/>
      <c r="GO91" s="27"/>
      <c r="GP91" s="27"/>
      <c r="GQ91" s="27"/>
      <c r="GR91" s="27"/>
      <c r="GS91" s="27"/>
      <c r="GT91" s="27"/>
      <c r="GU91" s="27"/>
      <c r="GV91" s="27"/>
      <c r="GW91" s="27"/>
      <c r="GX91" s="27"/>
      <c r="GY91" s="27"/>
      <c r="GZ91" s="27"/>
      <c r="HA91" s="27"/>
      <c r="HB91" s="27"/>
      <c r="HC91" s="27"/>
      <c r="HD91" s="27"/>
      <c r="HE91" s="27"/>
      <c r="HF91" s="27"/>
      <c r="HG91" s="27"/>
      <c r="HH91" s="27"/>
      <c r="HI91" s="27"/>
      <c r="HJ91" s="27"/>
      <c r="HK91" s="27"/>
      <c r="HL91" s="27"/>
      <c r="HM91" s="27"/>
      <c r="HN91" s="27"/>
      <c r="HO91" s="27"/>
      <c r="HP91" s="27"/>
      <c r="HQ91" s="27"/>
      <c r="HR91" s="27"/>
      <c r="HS91" s="27"/>
      <c r="HT91" s="27"/>
      <c r="HU91" s="27"/>
      <c r="HV91" s="27"/>
      <c r="HW91" s="27"/>
      <c r="HX91" s="27"/>
      <c r="HY91" s="27"/>
      <c r="HZ91" s="27"/>
      <c r="IA91" s="27"/>
      <c r="IB91" s="27"/>
      <c r="IC91" s="27"/>
      <c r="ID91" s="27"/>
      <c r="IE91" s="27"/>
      <c r="IF91" s="27"/>
      <c r="IG91" s="27"/>
      <c r="IH91" s="27"/>
      <c r="II91" s="27"/>
      <c r="IJ91" s="27"/>
      <c r="IK91" s="27"/>
      <c r="IL91" s="27"/>
      <c r="IM91" s="27"/>
      <c r="IN91" s="27"/>
      <c r="IO91" s="27"/>
      <c r="IP91" s="27"/>
      <c r="IQ91" s="27"/>
      <c r="IR91" s="27"/>
      <c r="IS91" s="45"/>
    </row>
    <row r="92" spans="1:253" ht="15">
      <c r="A92" s="357" t="s">
        <v>290</v>
      </c>
      <c r="B92" s="434"/>
      <c r="C92" s="423" t="s">
        <v>291</v>
      </c>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c r="BU92" s="27"/>
      <c r="BV92" s="27"/>
      <c r="BW92" s="27"/>
      <c r="BX92" s="27"/>
      <c r="BY92" s="27"/>
      <c r="BZ92" s="27"/>
      <c r="CA92" s="27"/>
      <c r="CB92" s="27"/>
      <c r="CC92" s="27"/>
      <c r="CD92" s="27"/>
      <c r="CE92" s="27"/>
      <c r="CF92" s="27"/>
      <c r="CG92" s="27"/>
      <c r="CH92" s="27"/>
      <c r="CI92" s="27"/>
      <c r="CJ92" s="27"/>
      <c r="CK92" s="27"/>
      <c r="CL92" s="27"/>
      <c r="CM92" s="27"/>
      <c r="CN92" s="27"/>
      <c r="CO92" s="27"/>
      <c r="CP92" s="27"/>
      <c r="CQ92" s="27"/>
      <c r="CR92" s="27"/>
      <c r="CS92" s="27"/>
      <c r="CT92" s="27"/>
      <c r="CU92" s="27"/>
      <c r="CV92" s="27"/>
      <c r="CW92" s="27"/>
      <c r="CX92" s="27"/>
      <c r="CY92" s="27"/>
      <c r="CZ92" s="27"/>
      <c r="DA92" s="27"/>
      <c r="DB92" s="27"/>
      <c r="DC92" s="27"/>
      <c r="DD92" s="27"/>
      <c r="DE92" s="27"/>
      <c r="DF92" s="27"/>
      <c r="DG92" s="27"/>
      <c r="DH92" s="27"/>
      <c r="DI92" s="27"/>
      <c r="DJ92" s="27"/>
      <c r="DK92" s="27"/>
      <c r="DL92" s="27"/>
      <c r="DM92" s="27"/>
      <c r="DN92" s="27"/>
      <c r="DO92" s="27"/>
      <c r="DP92" s="27"/>
      <c r="DQ92" s="27"/>
      <c r="DR92" s="27"/>
      <c r="DS92" s="27"/>
      <c r="DT92" s="27"/>
      <c r="DU92" s="27"/>
      <c r="DV92" s="27"/>
      <c r="DW92" s="27"/>
      <c r="DX92" s="27"/>
      <c r="DY92" s="27"/>
      <c r="DZ92" s="27"/>
      <c r="EA92" s="27"/>
      <c r="EB92" s="27"/>
      <c r="EC92" s="27"/>
      <c r="ED92" s="27"/>
      <c r="EE92" s="27"/>
      <c r="EF92" s="27"/>
      <c r="EG92" s="27"/>
      <c r="EH92" s="27"/>
      <c r="EI92" s="27"/>
      <c r="EJ92" s="27"/>
      <c r="EK92" s="27"/>
      <c r="EL92" s="27"/>
      <c r="EM92" s="27"/>
      <c r="EN92" s="27"/>
      <c r="EO92" s="27"/>
      <c r="EP92" s="27"/>
      <c r="EQ92" s="27"/>
      <c r="ER92" s="27"/>
      <c r="ES92" s="27"/>
      <c r="ET92" s="27"/>
      <c r="EU92" s="27"/>
      <c r="EV92" s="27"/>
      <c r="EW92" s="27"/>
      <c r="EX92" s="27"/>
      <c r="EY92" s="27"/>
      <c r="EZ92" s="27"/>
      <c r="FA92" s="27"/>
      <c r="FB92" s="27"/>
      <c r="FC92" s="27"/>
      <c r="FD92" s="27"/>
      <c r="FE92" s="27"/>
      <c r="FF92" s="27"/>
      <c r="FG92" s="27"/>
      <c r="FH92" s="27"/>
      <c r="FI92" s="27"/>
      <c r="FJ92" s="27"/>
      <c r="FK92" s="27"/>
      <c r="FL92" s="27"/>
      <c r="FM92" s="27"/>
      <c r="FN92" s="27"/>
      <c r="FO92" s="27"/>
      <c r="FP92" s="27"/>
      <c r="FQ92" s="27"/>
      <c r="FR92" s="27"/>
      <c r="FS92" s="27"/>
      <c r="FT92" s="27"/>
      <c r="FU92" s="27"/>
      <c r="FV92" s="27"/>
      <c r="FW92" s="27"/>
      <c r="FX92" s="27"/>
      <c r="FY92" s="27"/>
      <c r="FZ92" s="27"/>
      <c r="GA92" s="27"/>
      <c r="GB92" s="27"/>
      <c r="GC92" s="27"/>
      <c r="GD92" s="27"/>
      <c r="GE92" s="27"/>
      <c r="GF92" s="27"/>
      <c r="GG92" s="27"/>
      <c r="GH92" s="27"/>
      <c r="GI92" s="27"/>
      <c r="GJ92" s="27"/>
      <c r="GK92" s="27"/>
      <c r="GL92" s="27"/>
      <c r="GM92" s="27"/>
      <c r="GN92" s="27"/>
      <c r="GO92" s="27"/>
      <c r="GP92" s="27"/>
      <c r="GQ92" s="27"/>
      <c r="GR92" s="27"/>
      <c r="GS92" s="27"/>
      <c r="GT92" s="27"/>
      <c r="GU92" s="27"/>
      <c r="GV92" s="27"/>
      <c r="GW92" s="27"/>
      <c r="GX92" s="27"/>
      <c r="GY92" s="27"/>
      <c r="GZ92" s="27"/>
      <c r="HA92" s="27"/>
      <c r="HB92" s="27"/>
      <c r="HC92" s="27"/>
      <c r="HD92" s="27"/>
      <c r="HE92" s="27"/>
      <c r="HF92" s="27"/>
      <c r="HG92" s="27"/>
      <c r="HH92" s="27"/>
      <c r="HI92" s="27"/>
      <c r="HJ92" s="27"/>
      <c r="HK92" s="27"/>
      <c r="HL92" s="27"/>
      <c r="HM92" s="27"/>
      <c r="HN92" s="27"/>
      <c r="HO92" s="27"/>
      <c r="HP92" s="27"/>
      <c r="HQ92" s="27"/>
      <c r="HR92" s="27"/>
      <c r="HS92" s="27"/>
      <c r="HT92" s="27"/>
      <c r="HU92" s="27"/>
      <c r="HV92" s="27"/>
      <c r="HW92" s="27"/>
      <c r="HX92" s="27"/>
      <c r="HY92" s="27"/>
      <c r="HZ92" s="27"/>
      <c r="IA92" s="27"/>
      <c r="IB92" s="27"/>
      <c r="IC92" s="27"/>
      <c r="ID92" s="27"/>
      <c r="IE92" s="27"/>
      <c r="IF92" s="27"/>
      <c r="IG92" s="27"/>
      <c r="IH92" s="27"/>
      <c r="II92" s="27"/>
      <c r="IJ92" s="27"/>
      <c r="IK92" s="27"/>
      <c r="IL92" s="27"/>
      <c r="IM92" s="27"/>
      <c r="IN92" s="27"/>
      <c r="IO92" s="27"/>
      <c r="IP92" s="27"/>
      <c r="IQ92" s="27"/>
      <c r="IR92" s="27"/>
      <c r="IS92" s="45"/>
    </row>
    <row r="93" spans="1:253" ht="15">
      <c r="A93" s="357" t="s">
        <v>292</v>
      </c>
      <c r="B93" s="434"/>
      <c r="C93" s="423" t="s">
        <v>293</v>
      </c>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7"/>
      <c r="BR93" s="27"/>
      <c r="BS93" s="27"/>
      <c r="BT93" s="27"/>
      <c r="BU93" s="27"/>
      <c r="BV93" s="27"/>
      <c r="BW93" s="27"/>
      <c r="BX93" s="27"/>
      <c r="BY93" s="27"/>
      <c r="BZ93" s="27"/>
      <c r="CA93" s="27"/>
      <c r="CB93" s="27"/>
      <c r="CC93" s="27"/>
      <c r="CD93" s="27"/>
      <c r="CE93" s="27"/>
      <c r="CF93" s="27"/>
      <c r="CG93" s="27"/>
      <c r="CH93" s="27"/>
      <c r="CI93" s="27"/>
      <c r="CJ93" s="27"/>
      <c r="CK93" s="27"/>
      <c r="CL93" s="27"/>
      <c r="CM93" s="27"/>
      <c r="CN93" s="27"/>
      <c r="CO93" s="27"/>
      <c r="CP93" s="27"/>
      <c r="CQ93" s="27"/>
      <c r="CR93" s="27"/>
      <c r="CS93" s="27"/>
      <c r="CT93" s="27"/>
      <c r="CU93" s="27"/>
      <c r="CV93" s="27"/>
      <c r="CW93" s="27"/>
      <c r="CX93" s="27"/>
      <c r="CY93" s="27"/>
      <c r="CZ93" s="27"/>
      <c r="DA93" s="27"/>
      <c r="DB93" s="27"/>
      <c r="DC93" s="27"/>
      <c r="DD93" s="27"/>
      <c r="DE93" s="27"/>
      <c r="DF93" s="27"/>
      <c r="DG93" s="27"/>
      <c r="DH93" s="27"/>
      <c r="DI93" s="27"/>
      <c r="DJ93" s="27"/>
      <c r="DK93" s="27"/>
      <c r="DL93" s="27"/>
      <c r="DM93" s="27"/>
      <c r="DN93" s="27"/>
      <c r="DO93" s="27"/>
      <c r="DP93" s="27"/>
      <c r="DQ93" s="27"/>
      <c r="DR93" s="27"/>
      <c r="DS93" s="27"/>
      <c r="DT93" s="27"/>
      <c r="DU93" s="27"/>
      <c r="DV93" s="27"/>
      <c r="DW93" s="27"/>
      <c r="DX93" s="27"/>
      <c r="DY93" s="27"/>
      <c r="DZ93" s="27"/>
      <c r="EA93" s="27"/>
      <c r="EB93" s="27"/>
      <c r="EC93" s="27"/>
      <c r="ED93" s="27"/>
      <c r="EE93" s="27"/>
      <c r="EF93" s="27"/>
      <c r="EG93" s="27"/>
      <c r="EH93" s="27"/>
      <c r="EI93" s="27"/>
      <c r="EJ93" s="27"/>
      <c r="EK93" s="27"/>
      <c r="EL93" s="27"/>
      <c r="EM93" s="27"/>
      <c r="EN93" s="27"/>
      <c r="EO93" s="27"/>
      <c r="EP93" s="27"/>
      <c r="EQ93" s="27"/>
      <c r="ER93" s="27"/>
      <c r="ES93" s="27"/>
      <c r="ET93" s="27"/>
      <c r="EU93" s="27"/>
      <c r="EV93" s="27"/>
      <c r="EW93" s="27"/>
      <c r="EX93" s="27"/>
      <c r="EY93" s="27"/>
      <c r="EZ93" s="27"/>
      <c r="FA93" s="27"/>
      <c r="FB93" s="27"/>
      <c r="FC93" s="27"/>
      <c r="FD93" s="27"/>
      <c r="FE93" s="27"/>
      <c r="FF93" s="27"/>
      <c r="FG93" s="27"/>
      <c r="FH93" s="27"/>
      <c r="FI93" s="27"/>
      <c r="FJ93" s="27"/>
      <c r="FK93" s="27"/>
      <c r="FL93" s="27"/>
      <c r="FM93" s="27"/>
      <c r="FN93" s="27"/>
      <c r="FO93" s="27"/>
      <c r="FP93" s="27"/>
      <c r="FQ93" s="27"/>
      <c r="FR93" s="27"/>
      <c r="FS93" s="27"/>
      <c r="FT93" s="27"/>
      <c r="FU93" s="27"/>
      <c r="FV93" s="27"/>
      <c r="FW93" s="27"/>
      <c r="FX93" s="27"/>
      <c r="FY93" s="27"/>
      <c r="FZ93" s="27"/>
      <c r="GA93" s="27"/>
      <c r="GB93" s="27"/>
      <c r="GC93" s="27"/>
      <c r="GD93" s="27"/>
      <c r="GE93" s="27"/>
      <c r="GF93" s="27"/>
      <c r="GG93" s="27"/>
      <c r="GH93" s="27"/>
      <c r="GI93" s="27"/>
      <c r="GJ93" s="27"/>
      <c r="GK93" s="27"/>
      <c r="GL93" s="27"/>
      <c r="GM93" s="27"/>
      <c r="GN93" s="27"/>
      <c r="GO93" s="27"/>
      <c r="GP93" s="27"/>
      <c r="GQ93" s="27"/>
      <c r="GR93" s="27"/>
      <c r="GS93" s="27"/>
      <c r="GT93" s="27"/>
      <c r="GU93" s="27"/>
      <c r="GV93" s="27"/>
      <c r="GW93" s="27"/>
      <c r="GX93" s="27"/>
      <c r="GY93" s="27"/>
      <c r="GZ93" s="27"/>
      <c r="HA93" s="27"/>
      <c r="HB93" s="27"/>
      <c r="HC93" s="27"/>
      <c r="HD93" s="27"/>
      <c r="HE93" s="27"/>
      <c r="HF93" s="27"/>
      <c r="HG93" s="27"/>
      <c r="HH93" s="27"/>
      <c r="HI93" s="27"/>
      <c r="HJ93" s="27"/>
      <c r="HK93" s="27"/>
      <c r="HL93" s="27"/>
      <c r="HM93" s="27"/>
      <c r="HN93" s="27"/>
      <c r="HO93" s="27"/>
      <c r="HP93" s="27"/>
      <c r="HQ93" s="27"/>
      <c r="HR93" s="27"/>
      <c r="HS93" s="27"/>
      <c r="HT93" s="27"/>
      <c r="HU93" s="27"/>
      <c r="HV93" s="27"/>
      <c r="HW93" s="27"/>
      <c r="HX93" s="27"/>
      <c r="HY93" s="27"/>
      <c r="HZ93" s="27"/>
      <c r="IA93" s="27"/>
      <c r="IB93" s="27"/>
      <c r="IC93" s="27"/>
      <c r="ID93" s="27"/>
      <c r="IE93" s="27"/>
      <c r="IF93" s="27"/>
      <c r="IG93" s="27"/>
      <c r="IH93" s="27"/>
      <c r="II93" s="27"/>
      <c r="IJ93" s="27"/>
      <c r="IK93" s="27"/>
      <c r="IL93" s="27"/>
      <c r="IM93" s="27"/>
      <c r="IN93" s="27"/>
      <c r="IO93" s="27"/>
      <c r="IP93" s="27"/>
      <c r="IQ93" s="27"/>
      <c r="IR93" s="27"/>
      <c r="IS93" s="45"/>
    </row>
    <row r="94" spans="1:253" ht="15">
      <c r="A94" s="357" t="s">
        <v>294</v>
      </c>
      <c r="B94" s="460"/>
      <c r="C94" s="334" t="s">
        <v>295</v>
      </c>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7"/>
      <c r="BX94" s="27"/>
      <c r="BY94" s="27"/>
      <c r="BZ94" s="27"/>
      <c r="CA94" s="27"/>
      <c r="CB94" s="27"/>
      <c r="CC94" s="27"/>
      <c r="CD94" s="27"/>
      <c r="CE94" s="27"/>
      <c r="CF94" s="27"/>
      <c r="CG94" s="27"/>
      <c r="CH94" s="27"/>
      <c r="CI94" s="27"/>
      <c r="CJ94" s="27"/>
      <c r="CK94" s="27"/>
      <c r="CL94" s="27"/>
      <c r="CM94" s="27"/>
      <c r="CN94" s="27"/>
      <c r="CO94" s="27"/>
      <c r="CP94" s="27"/>
      <c r="CQ94" s="27"/>
      <c r="CR94" s="27"/>
      <c r="CS94" s="27"/>
      <c r="CT94" s="27"/>
      <c r="CU94" s="27"/>
      <c r="CV94" s="27"/>
      <c r="CW94" s="27"/>
      <c r="CX94" s="27"/>
      <c r="CY94" s="27"/>
      <c r="CZ94" s="27"/>
      <c r="DA94" s="27"/>
      <c r="DB94" s="27"/>
      <c r="DC94" s="27"/>
      <c r="DD94" s="27"/>
      <c r="DE94" s="27"/>
      <c r="DF94" s="27"/>
      <c r="DG94" s="27"/>
      <c r="DH94" s="27"/>
      <c r="DI94" s="27"/>
      <c r="DJ94" s="27"/>
      <c r="DK94" s="27"/>
      <c r="DL94" s="27"/>
      <c r="DM94" s="27"/>
      <c r="DN94" s="27"/>
      <c r="DO94" s="27"/>
      <c r="DP94" s="27"/>
      <c r="DQ94" s="27"/>
      <c r="DR94" s="27"/>
      <c r="DS94" s="27"/>
      <c r="DT94" s="27"/>
      <c r="DU94" s="27"/>
      <c r="DV94" s="27"/>
      <c r="DW94" s="27"/>
      <c r="DX94" s="27"/>
      <c r="DY94" s="27"/>
      <c r="DZ94" s="27"/>
      <c r="EA94" s="27"/>
      <c r="EB94" s="27"/>
      <c r="EC94" s="27"/>
      <c r="ED94" s="27"/>
      <c r="EE94" s="27"/>
      <c r="EF94" s="27"/>
      <c r="EG94" s="27"/>
      <c r="EH94" s="27"/>
      <c r="EI94" s="27"/>
      <c r="EJ94" s="27"/>
      <c r="EK94" s="27"/>
      <c r="EL94" s="27"/>
      <c r="EM94" s="27"/>
      <c r="EN94" s="27"/>
      <c r="EO94" s="27"/>
      <c r="EP94" s="27"/>
      <c r="EQ94" s="27"/>
      <c r="ER94" s="27"/>
      <c r="ES94" s="27"/>
      <c r="ET94" s="27"/>
      <c r="EU94" s="27"/>
      <c r="EV94" s="27"/>
      <c r="EW94" s="27"/>
      <c r="EX94" s="27"/>
      <c r="EY94" s="27"/>
      <c r="EZ94" s="27"/>
      <c r="FA94" s="27"/>
      <c r="FB94" s="27"/>
      <c r="FC94" s="27"/>
      <c r="FD94" s="27"/>
      <c r="FE94" s="27"/>
      <c r="FF94" s="27"/>
      <c r="FG94" s="27"/>
      <c r="FH94" s="27"/>
      <c r="FI94" s="27"/>
      <c r="FJ94" s="27"/>
      <c r="FK94" s="27"/>
      <c r="FL94" s="27"/>
      <c r="FM94" s="27"/>
      <c r="FN94" s="27"/>
      <c r="FO94" s="27"/>
      <c r="FP94" s="27"/>
      <c r="FQ94" s="27"/>
      <c r="FR94" s="27"/>
      <c r="FS94" s="27"/>
      <c r="FT94" s="27"/>
      <c r="FU94" s="27"/>
      <c r="FV94" s="27"/>
      <c r="FW94" s="27"/>
      <c r="FX94" s="27"/>
      <c r="FY94" s="27"/>
      <c r="FZ94" s="27"/>
      <c r="GA94" s="27"/>
      <c r="GB94" s="27"/>
      <c r="GC94" s="27"/>
      <c r="GD94" s="27"/>
      <c r="GE94" s="27"/>
      <c r="GF94" s="27"/>
      <c r="GG94" s="27"/>
      <c r="GH94" s="27"/>
      <c r="GI94" s="27"/>
      <c r="GJ94" s="27"/>
      <c r="GK94" s="27"/>
      <c r="GL94" s="27"/>
      <c r="GM94" s="27"/>
      <c r="GN94" s="27"/>
      <c r="GO94" s="27"/>
      <c r="GP94" s="27"/>
      <c r="GQ94" s="27"/>
      <c r="GR94" s="27"/>
      <c r="GS94" s="27"/>
      <c r="GT94" s="27"/>
      <c r="GU94" s="27"/>
      <c r="GV94" s="27"/>
      <c r="GW94" s="27"/>
      <c r="GX94" s="27"/>
      <c r="GY94" s="27"/>
      <c r="GZ94" s="27"/>
      <c r="HA94" s="27"/>
      <c r="HB94" s="27"/>
      <c r="HC94" s="27"/>
      <c r="HD94" s="27"/>
      <c r="HE94" s="27"/>
      <c r="HF94" s="27"/>
      <c r="HG94" s="27"/>
      <c r="HH94" s="27"/>
      <c r="HI94" s="27"/>
      <c r="HJ94" s="27"/>
      <c r="HK94" s="27"/>
      <c r="HL94" s="27"/>
      <c r="HM94" s="27"/>
      <c r="HN94" s="27"/>
      <c r="HO94" s="27"/>
      <c r="HP94" s="27"/>
      <c r="HQ94" s="27"/>
      <c r="HR94" s="27"/>
      <c r="HS94" s="27"/>
      <c r="HT94" s="27"/>
      <c r="HU94" s="27"/>
      <c r="HV94" s="27"/>
      <c r="HW94" s="27"/>
      <c r="HX94" s="27"/>
      <c r="HY94" s="27"/>
      <c r="HZ94" s="27"/>
      <c r="IA94" s="27"/>
      <c r="IB94" s="27"/>
      <c r="IC94" s="27"/>
      <c r="ID94" s="27"/>
      <c r="IE94" s="27"/>
      <c r="IF94" s="27"/>
      <c r="IG94" s="27"/>
      <c r="IH94" s="27"/>
      <c r="II94" s="27"/>
      <c r="IJ94" s="27"/>
      <c r="IK94" s="27"/>
      <c r="IL94" s="27"/>
      <c r="IM94" s="27"/>
      <c r="IN94" s="27"/>
      <c r="IO94" s="27"/>
      <c r="IP94" s="27"/>
      <c r="IQ94" s="27"/>
      <c r="IR94" s="27"/>
      <c r="IS94" s="45"/>
    </row>
    <row r="95" spans="1:253" ht="30">
      <c r="A95" s="322" t="s">
        <v>296</v>
      </c>
      <c r="B95" s="80" t="s">
        <v>297</v>
      </c>
      <c r="C95" s="169" t="s">
        <v>298</v>
      </c>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c r="BU95" s="27"/>
      <c r="BV95" s="27"/>
      <c r="BW95" s="27"/>
      <c r="BX95" s="27"/>
      <c r="BY95" s="27"/>
      <c r="BZ95" s="27"/>
      <c r="CA95" s="27"/>
      <c r="CB95" s="27"/>
      <c r="CC95" s="27"/>
      <c r="CD95" s="27"/>
      <c r="CE95" s="27"/>
      <c r="CF95" s="27"/>
      <c r="CG95" s="27"/>
      <c r="CH95" s="27"/>
      <c r="CI95" s="27"/>
      <c r="CJ95" s="27"/>
      <c r="CK95" s="27"/>
      <c r="CL95" s="27"/>
      <c r="CM95" s="27"/>
      <c r="CN95" s="27"/>
      <c r="CO95" s="27"/>
      <c r="CP95" s="27"/>
      <c r="CQ95" s="27"/>
      <c r="CR95" s="27"/>
      <c r="CS95" s="27"/>
      <c r="CT95" s="27"/>
      <c r="CU95" s="27"/>
      <c r="CV95" s="27"/>
      <c r="CW95" s="27"/>
      <c r="CX95" s="27"/>
      <c r="CY95" s="27"/>
      <c r="CZ95" s="27"/>
      <c r="DA95" s="27"/>
      <c r="DB95" s="27"/>
      <c r="DC95" s="27"/>
      <c r="DD95" s="27"/>
      <c r="DE95" s="27"/>
      <c r="DF95" s="27"/>
      <c r="DG95" s="27"/>
      <c r="DH95" s="27"/>
      <c r="DI95" s="27"/>
      <c r="DJ95" s="27"/>
      <c r="DK95" s="27"/>
      <c r="DL95" s="27"/>
      <c r="DM95" s="27"/>
      <c r="DN95" s="27"/>
      <c r="DO95" s="27"/>
      <c r="DP95" s="27"/>
      <c r="DQ95" s="27"/>
      <c r="DR95" s="27"/>
      <c r="DS95" s="27"/>
      <c r="DT95" s="27"/>
      <c r="DU95" s="27"/>
      <c r="DV95" s="27"/>
      <c r="DW95" s="27"/>
      <c r="DX95" s="27"/>
      <c r="DY95" s="27"/>
      <c r="DZ95" s="27"/>
      <c r="EA95" s="27"/>
      <c r="EB95" s="27"/>
      <c r="EC95" s="27"/>
      <c r="ED95" s="27"/>
      <c r="EE95" s="27"/>
      <c r="EF95" s="27"/>
      <c r="EG95" s="27"/>
      <c r="EH95" s="27"/>
      <c r="EI95" s="27"/>
      <c r="EJ95" s="27"/>
      <c r="EK95" s="27"/>
      <c r="EL95" s="27"/>
      <c r="EM95" s="27"/>
      <c r="EN95" s="27"/>
      <c r="EO95" s="27"/>
      <c r="EP95" s="27"/>
      <c r="EQ95" s="27"/>
      <c r="ER95" s="27"/>
      <c r="ES95" s="27"/>
      <c r="ET95" s="27"/>
      <c r="EU95" s="27"/>
      <c r="EV95" s="27"/>
      <c r="EW95" s="27"/>
      <c r="EX95" s="27"/>
      <c r="EY95" s="27"/>
      <c r="EZ95" s="27"/>
      <c r="FA95" s="27"/>
      <c r="FB95" s="27"/>
      <c r="FC95" s="27"/>
      <c r="FD95" s="27"/>
      <c r="FE95" s="27"/>
      <c r="FF95" s="27"/>
      <c r="FG95" s="27"/>
      <c r="FH95" s="27"/>
      <c r="FI95" s="27"/>
      <c r="FJ95" s="27"/>
      <c r="FK95" s="27"/>
      <c r="FL95" s="27"/>
      <c r="FM95" s="27"/>
      <c r="FN95" s="27"/>
      <c r="FO95" s="27"/>
      <c r="FP95" s="27"/>
      <c r="FQ95" s="27"/>
      <c r="FR95" s="27"/>
      <c r="FS95" s="27"/>
      <c r="FT95" s="27"/>
      <c r="FU95" s="27"/>
      <c r="FV95" s="27"/>
      <c r="FW95" s="27"/>
      <c r="FX95" s="27"/>
      <c r="FY95" s="27"/>
      <c r="FZ95" s="27"/>
      <c r="GA95" s="27"/>
      <c r="GB95" s="27"/>
      <c r="GC95" s="27"/>
      <c r="GD95" s="27"/>
      <c r="GE95" s="27"/>
      <c r="GF95" s="27"/>
      <c r="GG95" s="27"/>
      <c r="GH95" s="27"/>
      <c r="GI95" s="27"/>
      <c r="GJ95" s="27"/>
      <c r="GK95" s="27"/>
      <c r="GL95" s="27"/>
      <c r="GM95" s="27"/>
      <c r="GN95" s="27"/>
      <c r="GO95" s="27"/>
      <c r="GP95" s="27"/>
      <c r="GQ95" s="27"/>
      <c r="GR95" s="27"/>
      <c r="GS95" s="27"/>
      <c r="GT95" s="27"/>
      <c r="GU95" s="27"/>
      <c r="GV95" s="27"/>
      <c r="GW95" s="27"/>
      <c r="GX95" s="27"/>
      <c r="GY95" s="27"/>
      <c r="GZ95" s="27"/>
      <c r="HA95" s="27"/>
      <c r="HB95" s="27"/>
      <c r="HC95" s="27"/>
      <c r="HD95" s="27"/>
      <c r="HE95" s="27"/>
      <c r="HF95" s="27"/>
      <c r="HG95" s="27"/>
      <c r="HH95" s="27"/>
      <c r="HI95" s="27"/>
      <c r="HJ95" s="27"/>
      <c r="HK95" s="27"/>
      <c r="HL95" s="27"/>
      <c r="HM95" s="27"/>
      <c r="HN95" s="27"/>
      <c r="HO95" s="27"/>
      <c r="HP95" s="27"/>
      <c r="HQ95" s="27"/>
      <c r="HR95" s="27"/>
      <c r="HS95" s="27"/>
      <c r="HT95" s="27"/>
      <c r="HU95" s="27"/>
      <c r="HV95" s="27"/>
      <c r="HW95" s="27"/>
      <c r="HX95" s="27"/>
      <c r="HY95" s="27"/>
      <c r="HZ95" s="27"/>
      <c r="IA95" s="27"/>
      <c r="IB95" s="27"/>
      <c r="IC95" s="27"/>
      <c r="ID95" s="27"/>
      <c r="IE95" s="27"/>
      <c r="IF95" s="27"/>
      <c r="IG95" s="27"/>
      <c r="IH95" s="27"/>
      <c r="II95" s="27"/>
      <c r="IJ95" s="27"/>
      <c r="IK95" s="27"/>
      <c r="IL95" s="27"/>
      <c r="IM95" s="27"/>
      <c r="IN95" s="27"/>
      <c r="IO95" s="27"/>
      <c r="IP95" s="27"/>
      <c r="IQ95" s="27"/>
      <c r="IR95" s="27"/>
      <c r="IS95" s="45"/>
    </row>
    <row r="96" spans="1:253" ht="15.6">
      <c r="A96" s="322"/>
      <c r="B96" s="431" t="s">
        <v>299</v>
      </c>
      <c r="C96" s="424" t="s">
        <v>300</v>
      </c>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7"/>
      <c r="BR96" s="27"/>
      <c r="BS96" s="27"/>
      <c r="BT96" s="27"/>
      <c r="BU96" s="27"/>
      <c r="BV96" s="27"/>
      <c r="BW96" s="27"/>
      <c r="BX96" s="27"/>
      <c r="BY96" s="27"/>
      <c r="BZ96" s="27"/>
      <c r="CA96" s="27"/>
      <c r="CB96" s="27"/>
      <c r="CC96" s="27"/>
      <c r="CD96" s="27"/>
      <c r="CE96" s="27"/>
      <c r="CF96" s="27"/>
      <c r="CG96" s="27"/>
      <c r="CH96" s="27"/>
      <c r="CI96" s="27"/>
      <c r="CJ96" s="27"/>
      <c r="CK96" s="27"/>
      <c r="CL96" s="27"/>
      <c r="CM96" s="27"/>
      <c r="CN96" s="27"/>
      <c r="CO96" s="27"/>
      <c r="CP96" s="27"/>
      <c r="CQ96" s="27"/>
      <c r="CR96" s="27"/>
      <c r="CS96" s="27"/>
      <c r="CT96" s="27"/>
      <c r="CU96" s="27"/>
      <c r="CV96" s="27"/>
      <c r="CW96" s="27"/>
      <c r="CX96" s="27"/>
      <c r="CY96" s="27"/>
      <c r="CZ96" s="27"/>
      <c r="DA96" s="27"/>
      <c r="DB96" s="27"/>
      <c r="DC96" s="27"/>
      <c r="DD96" s="27"/>
      <c r="DE96" s="27"/>
      <c r="DF96" s="27"/>
      <c r="DG96" s="27"/>
      <c r="DH96" s="27"/>
      <c r="DI96" s="27"/>
      <c r="DJ96" s="27"/>
      <c r="DK96" s="27"/>
      <c r="DL96" s="27"/>
      <c r="DM96" s="27"/>
      <c r="DN96" s="27"/>
      <c r="DO96" s="27"/>
      <c r="DP96" s="27"/>
      <c r="DQ96" s="27"/>
      <c r="DR96" s="27"/>
      <c r="DS96" s="27"/>
      <c r="DT96" s="27"/>
      <c r="DU96" s="27"/>
      <c r="DV96" s="27"/>
      <c r="DW96" s="27"/>
      <c r="DX96" s="27"/>
      <c r="DY96" s="27"/>
      <c r="DZ96" s="27"/>
      <c r="EA96" s="27"/>
      <c r="EB96" s="27"/>
      <c r="EC96" s="27"/>
      <c r="ED96" s="27"/>
      <c r="EE96" s="27"/>
      <c r="EF96" s="27"/>
      <c r="EG96" s="27"/>
      <c r="EH96" s="27"/>
      <c r="EI96" s="27"/>
      <c r="EJ96" s="27"/>
      <c r="EK96" s="27"/>
      <c r="EL96" s="27"/>
      <c r="EM96" s="27"/>
      <c r="EN96" s="27"/>
      <c r="EO96" s="27"/>
      <c r="EP96" s="27"/>
      <c r="EQ96" s="27"/>
      <c r="ER96" s="27"/>
      <c r="ES96" s="27"/>
      <c r="ET96" s="27"/>
      <c r="EU96" s="27"/>
      <c r="EV96" s="27"/>
      <c r="EW96" s="27"/>
      <c r="EX96" s="27"/>
      <c r="EY96" s="27"/>
      <c r="EZ96" s="27"/>
      <c r="FA96" s="27"/>
      <c r="FB96" s="27"/>
      <c r="FC96" s="27"/>
      <c r="FD96" s="27"/>
      <c r="FE96" s="27"/>
      <c r="FF96" s="27"/>
      <c r="FG96" s="27"/>
      <c r="FH96" s="27"/>
      <c r="FI96" s="27"/>
      <c r="FJ96" s="27"/>
      <c r="FK96" s="27"/>
      <c r="FL96" s="27"/>
      <c r="FM96" s="27"/>
      <c r="FN96" s="27"/>
      <c r="FO96" s="27"/>
      <c r="FP96" s="27"/>
      <c r="FQ96" s="27"/>
      <c r="FR96" s="27"/>
      <c r="FS96" s="27"/>
      <c r="FT96" s="27"/>
      <c r="FU96" s="27"/>
      <c r="FV96" s="27"/>
      <c r="FW96" s="27"/>
      <c r="FX96" s="27"/>
      <c r="FY96" s="27"/>
      <c r="FZ96" s="27"/>
      <c r="GA96" s="27"/>
      <c r="GB96" s="27"/>
      <c r="GC96" s="27"/>
      <c r="GD96" s="27"/>
      <c r="GE96" s="27"/>
      <c r="GF96" s="27"/>
      <c r="GG96" s="27"/>
      <c r="GH96" s="27"/>
      <c r="GI96" s="27"/>
      <c r="GJ96" s="27"/>
      <c r="GK96" s="27"/>
      <c r="GL96" s="27"/>
      <c r="GM96" s="27"/>
      <c r="GN96" s="27"/>
      <c r="GO96" s="27"/>
      <c r="GP96" s="27"/>
      <c r="GQ96" s="27"/>
      <c r="GR96" s="27"/>
      <c r="GS96" s="27"/>
      <c r="GT96" s="27"/>
      <c r="GU96" s="27"/>
      <c r="GV96" s="27"/>
      <c r="GW96" s="27"/>
      <c r="GX96" s="27"/>
      <c r="GY96" s="27"/>
      <c r="GZ96" s="27"/>
      <c r="HA96" s="27"/>
      <c r="HB96" s="27"/>
      <c r="HC96" s="27"/>
      <c r="HD96" s="27"/>
      <c r="HE96" s="27"/>
      <c r="HF96" s="27"/>
      <c r="HG96" s="27"/>
      <c r="HH96" s="27"/>
      <c r="HI96" s="27"/>
      <c r="HJ96" s="27"/>
      <c r="HK96" s="27"/>
      <c r="HL96" s="27"/>
      <c r="HM96" s="27"/>
      <c r="HN96" s="27"/>
      <c r="HO96" s="27"/>
      <c r="HP96" s="27"/>
      <c r="HQ96" s="27"/>
      <c r="HR96" s="27"/>
      <c r="HS96" s="27"/>
      <c r="HT96" s="27"/>
      <c r="HU96" s="27"/>
      <c r="HV96" s="27"/>
      <c r="HW96" s="27"/>
      <c r="HX96" s="27"/>
      <c r="HY96" s="27"/>
      <c r="HZ96" s="27"/>
      <c r="IA96" s="27"/>
      <c r="IB96" s="27"/>
      <c r="IC96" s="27"/>
      <c r="ID96" s="27"/>
      <c r="IE96" s="27"/>
      <c r="IF96" s="27"/>
      <c r="IG96" s="27"/>
      <c r="IH96" s="27"/>
      <c r="II96" s="27"/>
      <c r="IJ96" s="27"/>
      <c r="IK96" s="27"/>
      <c r="IL96" s="27"/>
      <c r="IM96" s="27"/>
      <c r="IN96" s="27"/>
      <c r="IO96" s="27"/>
      <c r="IP96" s="27"/>
      <c r="IQ96" s="27"/>
      <c r="IR96" s="27"/>
      <c r="IS96" s="45"/>
    </row>
    <row r="97" spans="1:253" ht="15.6">
      <c r="A97" s="357" t="s">
        <v>301</v>
      </c>
      <c r="B97" s="432"/>
      <c r="C97" s="334" t="s">
        <v>302</v>
      </c>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7"/>
      <c r="BR97" s="27"/>
      <c r="BS97" s="27"/>
      <c r="BT97" s="27"/>
      <c r="BU97" s="27"/>
      <c r="BV97" s="27"/>
      <c r="BW97" s="27"/>
      <c r="BX97" s="27"/>
      <c r="BY97" s="27"/>
      <c r="BZ97" s="27"/>
      <c r="CA97" s="27"/>
      <c r="CB97" s="27"/>
      <c r="CC97" s="27"/>
      <c r="CD97" s="27"/>
      <c r="CE97" s="27"/>
      <c r="CF97" s="27"/>
      <c r="CG97" s="27"/>
      <c r="CH97" s="27"/>
      <c r="CI97" s="27"/>
      <c r="CJ97" s="27"/>
      <c r="CK97" s="27"/>
      <c r="CL97" s="27"/>
      <c r="CM97" s="27"/>
      <c r="CN97" s="27"/>
      <c r="CO97" s="27"/>
      <c r="CP97" s="27"/>
      <c r="CQ97" s="27"/>
      <c r="CR97" s="27"/>
      <c r="CS97" s="27"/>
      <c r="CT97" s="27"/>
      <c r="CU97" s="27"/>
      <c r="CV97" s="27"/>
      <c r="CW97" s="27"/>
      <c r="CX97" s="27"/>
      <c r="CY97" s="27"/>
      <c r="CZ97" s="27"/>
      <c r="DA97" s="27"/>
      <c r="DB97" s="27"/>
      <c r="DC97" s="27"/>
      <c r="DD97" s="27"/>
      <c r="DE97" s="27"/>
      <c r="DF97" s="27"/>
      <c r="DG97" s="27"/>
      <c r="DH97" s="27"/>
      <c r="DI97" s="27"/>
      <c r="DJ97" s="27"/>
      <c r="DK97" s="27"/>
      <c r="DL97" s="27"/>
      <c r="DM97" s="27"/>
      <c r="DN97" s="27"/>
      <c r="DO97" s="27"/>
      <c r="DP97" s="27"/>
      <c r="DQ97" s="27"/>
      <c r="DR97" s="27"/>
      <c r="DS97" s="27"/>
      <c r="DT97" s="27"/>
      <c r="DU97" s="27"/>
      <c r="DV97" s="27"/>
      <c r="DW97" s="27"/>
      <c r="DX97" s="27"/>
      <c r="DY97" s="27"/>
      <c r="DZ97" s="27"/>
      <c r="EA97" s="27"/>
      <c r="EB97" s="27"/>
      <c r="EC97" s="27"/>
      <c r="ED97" s="27"/>
      <c r="EE97" s="27"/>
      <c r="EF97" s="27"/>
      <c r="EG97" s="27"/>
      <c r="EH97" s="27"/>
      <c r="EI97" s="27"/>
      <c r="EJ97" s="27"/>
      <c r="EK97" s="27"/>
      <c r="EL97" s="27"/>
      <c r="EM97" s="27"/>
      <c r="EN97" s="27"/>
      <c r="EO97" s="27"/>
      <c r="EP97" s="27"/>
      <c r="EQ97" s="27"/>
      <c r="ER97" s="27"/>
      <c r="ES97" s="27"/>
      <c r="ET97" s="27"/>
      <c r="EU97" s="27"/>
      <c r="EV97" s="27"/>
      <c r="EW97" s="27"/>
      <c r="EX97" s="27"/>
      <c r="EY97" s="27"/>
      <c r="EZ97" s="27"/>
      <c r="FA97" s="27"/>
      <c r="FB97" s="27"/>
      <c r="FC97" s="27"/>
      <c r="FD97" s="27"/>
      <c r="FE97" s="27"/>
      <c r="FF97" s="27"/>
      <c r="FG97" s="27"/>
      <c r="FH97" s="27"/>
      <c r="FI97" s="27"/>
      <c r="FJ97" s="27"/>
      <c r="FK97" s="27"/>
      <c r="FL97" s="27"/>
      <c r="FM97" s="27"/>
      <c r="FN97" s="27"/>
      <c r="FO97" s="27"/>
      <c r="FP97" s="27"/>
      <c r="FQ97" s="27"/>
      <c r="FR97" s="27"/>
      <c r="FS97" s="27"/>
      <c r="FT97" s="27"/>
      <c r="FU97" s="27"/>
      <c r="FV97" s="27"/>
      <c r="FW97" s="27"/>
      <c r="FX97" s="27"/>
      <c r="FY97" s="27"/>
      <c r="FZ97" s="27"/>
      <c r="GA97" s="27"/>
      <c r="GB97" s="27"/>
      <c r="GC97" s="27"/>
      <c r="GD97" s="27"/>
      <c r="GE97" s="27"/>
      <c r="GF97" s="27"/>
      <c r="GG97" s="27"/>
      <c r="GH97" s="27"/>
      <c r="GI97" s="27"/>
      <c r="GJ97" s="27"/>
      <c r="GK97" s="27"/>
      <c r="GL97" s="27"/>
      <c r="GM97" s="27"/>
      <c r="GN97" s="27"/>
      <c r="GO97" s="27"/>
      <c r="GP97" s="27"/>
      <c r="GQ97" s="27"/>
      <c r="GR97" s="27"/>
      <c r="GS97" s="27"/>
      <c r="GT97" s="27"/>
      <c r="GU97" s="27"/>
      <c r="GV97" s="27"/>
      <c r="GW97" s="27"/>
      <c r="GX97" s="27"/>
      <c r="GY97" s="27"/>
      <c r="GZ97" s="27"/>
      <c r="HA97" s="27"/>
      <c r="HB97" s="27"/>
      <c r="HC97" s="27"/>
      <c r="HD97" s="27"/>
      <c r="HE97" s="27"/>
      <c r="HF97" s="27"/>
      <c r="HG97" s="27"/>
      <c r="HH97" s="27"/>
      <c r="HI97" s="27"/>
      <c r="HJ97" s="27"/>
      <c r="HK97" s="27"/>
      <c r="HL97" s="27"/>
      <c r="HM97" s="27"/>
      <c r="HN97" s="27"/>
      <c r="HO97" s="27"/>
      <c r="HP97" s="27"/>
      <c r="HQ97" s="27"/>
      <c r="HR97" s="27"/>
      <c r="HS97" s="27"/>
      <c r="HT97" s="27"/>
      <c r="HU97" s="27"/>
      <c r="HV97" s="27"/>
      <c r="HW97" s="27"/>
      <c r="HX97" s="27"/>
      <c r="HY97" s="27"/>
      <c r="HZ97" s="27"/>
      <c r="IA97" s="27"/>
      <c r="IB97" s="27"/>
      <c r="IC97" s="27"/>
      <c r="ID97" s="27"/>
      <c r="IE97" s="27"/>
      <c r="IF97" s="27"/>
      <c r="IG97" s="27"/>
      <c r="IH97" s="27"/>
      <c r="II97" s="27"/>
      <c r="IJ97" s="27"/>
      <c r="IK97" s="27"/>
      <c r="IL97" s="27"/>
      <c r="IM97" s="27"/>
      <c r="IN97" s="27"/>
      <c r="IO97" s="27"/>
      <c r="IP97" s="27"/>
      <c r="IQ97" s="27"/>
      <c r="IR97" s="27"/>
      <c r="IS97" s="45"/>
    </row>
    <row r="98" spans="1:253" ht="15.6">
      <c r="A98" s="357" t="s">
        <v>303</v>
      </c>
      <c r="B98" s="432"/>
      <c r="C98" s="334" t="s">
        <v>304</v>
      </c>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7"/>
      <c r="BR98" s="27"/>
      <c r="BS98" s="27"/>
      <c r="BT98" s="27"/>
      <c r="BU98" s="27"/>
      <c r="BV98" s="27"/>
      <c r="BW98" s="27"/>
      <c r="BX98" s="27"/>
      <c r="BY98" s="27"/>
      <c r="BZ98" s="27"/>
      <c r="CA98" s="27"/>
      <c r="CB98" s="27"/>
      <c r="CC98" s="27"/>
      <c r="CD98" s="27"/>
      <c r="CE98" s="27"/>
      <c r="CF98" s="27"/>
      <c r="CG98" s="27"/>
      <c r="CH98" s="27"/>
      <c r="CI98" s="27"/>
      <c r="CJ98" s="27"/>
      <c r="CK98" s="27"/>
      <c r="CL98" s="27"/>
      <c r="CM98" s="27"/>
      <c r="CN98" s="27"/>
      <c r="CO98" s="27"/>
      <c r="CP98" s="27"/>
      <c r="CQ98" s="27"/>
      <c r="CR98" s="27"/>
      <c r="CS98" s="27"/>
      <c r="CT98" s="27"/>
      <c r="CU98" s="27"/>
      <c r="CV98" s="27"/>
      <c r="CW98" s="27"/>
      <c r="CX98" s="27"/>
      <c r="CY98" s="27"/>
      <c r="CZ98" s="27"/>
      <c r="DA98" s="27"/>
      <c r="DB98" s="27"/>
      <c r="DC98" s="27"/>
      <c r="DD98" s="27"/>
      <c r="DE98" s="27"/>
      <c r="DF98" s="27"/>
      <c r="DG98" s="27"/>
      <c r="DH98" s="27"/>
      <c r="DI98" s="27"/>
      <c r="DJ98" s="27"/>
      <c r="DK98" s="27"/>
      <c r="DL98" s="27"/>
      <c r="DM98" s="27"/>
      <c r="DN98" s="27"/>
      <c r="DO98" s="27"/>
      <c r="DP98" s="27"/>
      <c r="DQ98" s="27"/>
      <c r="DR98" s="27"/>
      <c r="DS98" s="27"/>
      <c r="DT98" s="27"/>
      <c r="DU98" s="27"/>
      <c r="DV98" s="27"/>
      <c r="DW98" s="27"/>
      <c r="DX98" s="27"/>
      <c r="DY98" s="27"/>
      <c r="DZ98" s="27"/>
      <c r="EA98" s="27"/>
      <c r="EB98" s="27"/>
      <c r="EC98" s="27"/>
      <c r="ED98" s="27"/>
      <c r="EE98" s="27"/>
      <c r="EF98" s="27"/>
      <c r="EG98" s="27"/>
      <c r="EH98" s="27"/>
      <c r="EI98" s="27"/>
      <c r="EJ98" s="27"/>
      <c r="EK98" s="27"/>
      <c r="EL98" s="27"/>
      <c r="EM98" s="27"/>
      <c r="EN98" s="27"/>
      <c r="EO98" s="27"/>
      <c r="EP98" s="27"/>
      <c r="EQ98" s="27"/>
      <c r="ER98" s="27"/>
      <c r="ES98" s="27"/>
      <c r="ET98" s="27"/>
      <c r="EU98" s="27"/>
      <c r="EV98" s="27"/>
      <c r="EW98" s="27"/>
      <c r="EX98" s="27"/>
      <c r="EY98" s="27"/>
      <c r="EZ98" s="27"/>
      <c r="FA98" s="27"/>
      <c r="FB98" s="27"/>
      <c r="FC98" s="27"/>
      <c r="FD98" s="27"/>
      <c r="FE98" s="27"/>
      <c r="FF98" s="27"/>
      <c r="FG98" s="27"/>
      <c r="FH98" s="27"/>
      <c r="FI98" s="27"/>
      <c r="FJ98" s="27"/>
      <c r="FK98" s="27"/>
      <c r="FL98" s="27"/>
      <c r="FM98" s="27"/>
      <c r="FN98" s="27"/>
      <c r="FO98" s="27"/>
      <c r="FP98" s="27"/>
      <c r="FQ98" s="27"/>
      <c r="FR98" s="27"/>
      <c r="FS98" s="27"/>
      <c r="FT98" s="27"/>
      <c r="FU98" s="27"/>
      <c r="FV98" s="27"/>
      <c r="FW98" s="27"/>
      <c r="FX98" s="27"/>
      <c r="FY98" s="27"/>
      <c r="FZ98" s="27"/>
      <c r="GA98" s="27"/>
      <c r="GB98" s="27"/>
      <c r="GC98" s="27"/>
      <c r="GD98" s="27"/>
      <c r="GE98" s="27"/>
      <c r="GF98" s="27"/>
      <c r="GG98" s="27"/>
      <c r="GH98" s="27"/>
      <c r="GI98" s="27"/>
      <c r="GJ98" s="27"/>
      <c r="GK98" s="27"/>
      <c r="GL98" s="27"/>
      <c r="GM98" s="27"/>
      <c r="GN98" s="27"/>
      <c r="GO98" s="27"/>
      <c r="GP98" s="27"/>
      <c r="GQ98" s="27"/>
      <c r="GR98" s="27"/>
      <c r="GS98" s="27"/>
      <c r="GT98" s="27"/>
      <c r="GU98" s="27"/>
      <c r="GV98" s="27"/>
      <c r="GW98" s="27"/>
      <c r="GX98" s="27"/>
      <c r="GY98" s="27"/>
      <c r="GZ98" s="27"/>
      <c r="HA98" s="27"/>
      <c r="HB98" s="27"/>
      <c r="HC98" s="27"/>
      <c r="HD98" s="27"/>
      <c r="HE98" s="27"/>
      <c r="HF98" s="27"/>
      <c r="HG98" s="27"/>
      <c r="HH98" s="27"/>
      <c r="HI98" s="27"/>
      <c r="HJ98" s="27"/>
      <c r="HK98" s="27"/>
      <c r="HL98" s="27"/>
      <c r="HM98" s="27"/>
      <c r="HN98" s="27"/>
      <c r="HO98" s="27"/>
      <c r="HP98" s="27"/>
      <c r="HQ98" s="27"/>
      <c r="HR98" s="27"/>
      <c r="HS98" s="27"/>
      <c r="HT98" s="27"/>
      <c r="HU98" s="27"/>
      <c r="HV98" s="27"/>
      <c r="HW98" s="27"/>
      <c r="HX98" s="27"/>
      <c r="HY98" s="27"/>
      <c r="HZ98" s="27"/>
      <c r="IA98" s="27"/>
      <c r="IB98" s="27"/>
      <c r="IC98" s="27"/>
      <c r="ID98" s="27"/>
      <c r="IE98" s="27"/>
      <c r="IF98" s="27"/>
      <c r="IG98" s="27"/>
      <c r="IH98" s="27"/>
      <c r="II98" s="27"/>
      <c r="IJ98" s="27"/>
      <c r="IK98" s="27"/>
      <c r="IL98" s="27"/>
      <c r="IM98" s="27"/>
      <c r="IN98" s="27"/>
      <c r="IO98" s="27"/>
      <c r="IP98" s="27"/>
      <c r="IQ98" s="27"/>
      <c r="IR98" s="27"/>
      <c r="IS98" s="45"/>
    </row>
    <row r="99" spans="1:253" ht="15.6">
      <c r="A99" s="357" t="s">
        <v>305</v>
      </c>
      <c r="B99" s="432"/>
      <c r="C99" s="334" t="s">
        <v>306</v>
      </c>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7"/>
      <c r="BR99" s="27"/>
      <c r="BS99" s="27"/>
      <c r="BT99" s="27"/>
      <c r="BU99" s="27"/>
      <c r="BV99" s="27"/>
      <c r="BW99" s="27"/>
      <c r="BX99" s="27"/>
      <c r="BY99" s="27"/>
      <c r="BZ99" s="27"/>
      <c r="CA99" s="27"/>
      <c r="CB99" s="27"/>
      <c r="CC99" s="27"/>
      <c r="CD99" s="27"/>
      <c r="CE99" s="27"/>
      <c r="CF99" s="27"/>
      <c r="CG99" s="27"/>
      <c r="CH99" s="27"/>
      <c r="CI99" s="27"/>
      <c r="CJ99" s="27"/>
      <c r="CK99" s="27"/>
      <c r="CL99" s="27"/>
      <c r="CM99" s="27"/>
      <c r="CN99" s="27"/>
      <c r="CO99" s="27"/>
      <c r="CP99" s="27"/>
      <c r="CQ99" s="27"/>
      <c r="CR99" s="27"/>
      <c r="CS99" s="27"/>
      <c r="CT99" s="27"/>
      <c r="CU99" s="27"/>
      <c r="CV99" s="27"/>
      <c r="CW99" s="27"/>
      <c r="CX99" s="27"/>
      <c r="CY99" s="27"/>
      <c r="CZ99" s="27"/>
      <c r="DA99" s="27"/>
      <c r="DB99" s="27"/>
      <c r="DC99" s="27"/>
      <c r="DD99" s="27"/>
      <c r="DE99" s="27"/>
      <c r="DF99" s="27"/>
      <c r="DG99" s="27"/>
      <c r="DH99" s="27"/>
      <c r="DI99" s="27"/>
      <c r="DJ99" s="27"/>
      <c r="DK99" s="27"/>
      <c r="DL99" s="27"/>
      <c r="DM99" s="27"/>
      <c r="DN99" s="27"/>
      <c r="DO99" s="27"/>
      <c r="DP99" s="27"/>
      <c r="DQ99" s="27"/>
      <c r="DR99" s="27"/>
      <c r="DS99" s="27"/>
      <c r="DT99" s="27"/>
      <c r="DU99" s="27"/>
      <c r="DV99" s="27"/>
      <c r="DW99" s="27"/>
      <c r="DX99" s="27"/>
      <c r="DY99" s="27"/>
      <c r="DZ99" s="27"/>
      <c r="EA99" s="27"/>
      <c r="EB99" s="27"/>
      <c r="EC99" s="27"/>
      <c r="ED99" s="27"/>
      <c r="EE99" s="27"/>
      <c r="EF99" s="27"/>
      <c r="EG99" s="27"/>
      <c r="EH99" s="27"/>
      <c r="EI99" s="27"/>
      <c r="EJ99" s="27"/>
      <c r="EK99" s="27"/>
      <c r="EL99" s="27"/>
      <c r="EM99" s="27"/>
      <c r="EN99" s="27"/>
      <c r="EO99" s="27"/>
      <c r="EP99" s="27"/>
      <c r="EQ99" s="27"/>
      <c r="ER99" s="27"/>
      <c r="ES99" s="27"/>
      <c r="ET99" s="27"/>
      <c r="EU99" s="27"/>
      <c r="EV99" s="27"/>
      <c r="EW99" s="27"/>
      <c r="EX99" s="27"/>
      <c r="EY99" s="27"/>
      <c r="EZ99" s="27"/>
      <c r="FA99" s="27"/>
      <c r="FB99" s="27"/>
      <c r="FC99" s="27"/>
      <c r="FD99" s="27"/>
      <c r="FE99" s="27"/>
      <c r="FF99" s="27"/>
      <c r="FG99" s="27"/>
      <c r="FH99" s="27"/>
      <c r="FI99" s="27"/>
      <c r="FJ99" s="27"/>
      <c r="FK99" s="27"/>
      <c r="FL99" s="27"/>
      <c r="FM99" s="27"/>
      <c r="FN99" s="27"/>
      <c r="FO99" s="27"/>
      <c r="FP99" s="27"/>
      <c r="FQ99" s="27"/>
      <c r="FR99" s="27"/>
      <c r="FS99" s="27"/>
      <c r="FT99" s="27"/>
      <c r="FU99" s="27"/>
      <c r="FV99" s="27"/>
      <c r="FW99" s="27"/>
      <c r="FX99" s="27"/>
      <c r="FY99" s="27"/>
      <c r="FZ99" s="27"/>
      <c r="GA99" s="27"/>
      <c r="GB99" s="27"/>
      <c r="GC99" s="27"/>
      <c r="GD99" s="27"/>
      <c r="GE99" s="27"/>
      <c r="GF99" s="27"/>
      <c r="GG99" s="27"/>
      <c r="GH99" s="27"/>
      <c r="GI99" s="27"/>
      <c r="GJ99" s="27"/>
      <c r="GK99" s="27"/>
      <c r="GL99" s="27"/>
      <c r="GM99" s="27"/>
      <c r="GN99" s="27"/>
      <c r="GO99" s="27"/>
      <c r="GP99" s="27"/>
      <c r="GQ99" s="27"/>
      <c r="GR99" s="27"/>
      <c r="GS99" s="27"/>
      <c r="GT99" s="27"/>
      <c r="GU99" s="27"/>
      <c r="GV99" s="27"/>
      <c r="GW99" s="27"/>
      <c r="GX99" s="27"/>
      <c r="GY99" s="27"/>
      <c r="GZ99" s="27"/>
      <c r="HA99" s="27"/>
      <c r="HB99" s="27"/>
      <c r="HC99" s="27"/>
      <c r="HD99" s="27"/>
      <c r="HE99" s="27"/>
      <c r="HF99" s="27"/>
      <c r="HG99" s="27"/>
      <c r="HH99" s="27"/>
      <c r="HI99" s="27"/>
      <c r="HJ99" s="27"/>
      <c r="HK99" s="27"/>
      <c r="HL99" s="27"/>
      <c r="HM99" s="27"/>
      <c r="HN99" s="27"/>
      <c r="HO99" s="27"/>
      <c r="HP99" s="27"/>
      <c r="HQ99" s="27"/>
      <c r="HR99" s="27"/>
      <c r="HS99" s="27"/>
      <c r="HT99" s="27"/>
      <c r="HU99" s="27"/>
      <c r="HV99" s="27"/>
      <c r="HW99" s="27"/>
      <c r="HX99" s="27"/>
      <c r="HY99" s="27"/>
      <c r="HZ99" s="27"/>
      <c r="IA99" s="27"/>
      <c r="IB99" s="27"/>
      <c r="IC99" s="27"/>
      <c r="ID99" s="27"/>
      <c r="IE99" s="27"/>
      <c r="IF99" s="27"/>
      <c r="IG99" s="27"/>
      <c r="IH99" s="27"/>
      <c r="II99" s="27"/>
      <c r="IJ99" s="27"/>
      <c r="IK99" s="27"/>
      <c r="IL99" s="27"/>
      <c r="IM99" s="27"/>
      <c r="IN99" s="27"/>
      <c r="IO99" s="27"/>
      <c r="IP99" s="27"/>
      <c r="IQ99" s="27"/>
      <c r="IR99" s="27"/>
      <c r="IS99" s="45"/>
    </row>
    <row r="100" spans="1:253" ht="15">
      <c r="A100" s="357" t="s">
        <v>307</v>
      </c>
      <c r="B100" s="433"/>
      <c r="C100" s="334" t="s">
        <v>308</v>
      </c>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7"/>
      <c r="BR100" s="27"/>
      <c r="BS100" s="27"/>
      <c r="BT100" s="27"/>
      <c r="BU100" s="27"/>
      <c r="BV100" s="27"/>
      <c r="BW100" s="27"/>
      <c r="BX100" s="27"/>
      <c r="BY100" s="27"/>
      <c r="BZ100" s="27"/>
      <c r="CA100" s="27"/>
      <c r="CB100" s="27"/>
      <c r="CC100" s="27"/>
      <c r="CD100" s="27"/>
      <c r="CE100" s="27"/>
      <c r="CF100" s="27"/>
      <c r="CG100" s="27"/>
      <c r="CH100" s="27"/>
      <c r="CI100" s="27"/>
      <c r="CJ100" s="27"/>
      <c r="CK100" s="27"/>
      <c r="CL100" s="27"/>
      <c r="CM100" s="27"/>
      <c r="CN100" s="27"/>
      <c r="CO100" s="27"/>
      <c r="CP100" s="27"/>
      <c r="CQ100" s="27"/>
      <c r="CR100" s="27"/>
      <c r="CS100" s="27"/>
      <c r="CT100" s="27"/>
      <c r="CU100" s="27"/>
      <c r="CV100" s="27"/>
      <c r="CW100" s="27"/>
      <c r="CX100" s="27"/>
      <c r="CY100" s="27"/>
      <c r="CZ100" s="27"/>
      <c r="DA100" s="27"/>
      <c r="DB100" s="27"/>
      <c r="DC100" s="27"/>
      <c r="DD100" s="27"/>
      <c r="DE100" s="27"/>
      <c r="DF100" s="27"/>
      <c r="DG100" s="27"/>
      <c r="DH100" s="27"/>
      <c r="DI100" s="27"/>
      <c r="DJ100" s="27"/>
      <c r="DK100" s="27"/>
      <c r="DL100" s="27"/>
      <c r="DM100" s="27"/>
      <c r="DN100" s="27"/>
      <c r="DO100" s="27"/>
      <c r="DP100" s="27"/>
      <c r="DQ100" s="27"/>
      <c r="DR100" s="27"/>
      <c r="DS100" s="27"/>
      <c r="DT100" s="27"/>
      <c r="DU100" s="27"/>
      <c r="DV100" s="27"/>
      <c r="DW100" s="27"/>
      <c r="DX100" s="27"/>
      <c r="DY100" s="27"/>
      <c r="DZ100" s="27"/>
      <c r="EA100" s="27"/>
      <c r="EB100" s="27"/>
      <c r="EC100" s="27"/>
      <c r="ED100" s="27"/>
      <c r="EE100" s="27"/>
      <c r="EF100" s="27"/>
      <c r="EG100" s="27"/>
      <c r="EH100" s="27"/>
      <c r="EI100" s="27"/>
      <c r="EJ100" s="27"/>
      <c r="EK100" s="27"/>
      <c r="EL100" s="27"/>
      <c r="EM100" s="27"/>
      <c r="EN100" s="27"/>
      <c r="EO100" s="27"/>
      <c r="EP100" s="27"/>
      <c r="EQ100" s="27"/>
      <c r="ER100" s="27"/>
      <c r="ES100" s="27"/>
      <c r="ET100" s="27"/>
      <c r="EU100" s="27"/>
      <c r="EV100" s="27"/>
      <c r="EW100" s="27"/>
      <c r="EX100" s="27"/>
      <c r="EY100" s="27"/>
      <c r="EZ100" s="27"/>
      <c r="FA100" s="27"/>
      <c r="FB100" s="27"/>
      <c r="FC100" s="27"/>
      <c r="FD100" s="27"/>
      <c r="FE100" s="27"/>
      <c r="FF100" s="27"/>
      <c r="FG100" s="27"/>
      <c r="FH100" s="27"/>
      <c r="FI100" s="27"/>
      <c r="FJ100" s="27"/>
      <c r="FK100" s="27"/>
      <c r="FL100" s="27"/>
      <c r="FM100" s="27"/>
      <c r="FN100" s="27"/>
      <c r="FO100" s="27"/>
      <c r="FP100" s="27"/>
      <c r="FQ100" s="27"/>
      <c r="FR100" s="27"/>
      <c r="FS100" s="27"/>
      <c r="FT100" s="27"/>
      <c r="FU100" s="27"/>
      <c r="FV100" s="27"/>
      <c r="FW100" s="27"/>
      <c r="FX100" s="27"/>
      <c r="FY100" s="27"/>
      <c r="FZ100" s="27"/>
      <c r="GA100" s="27"/>
      <c r="GB100" s="27"/>
      <c r="GC100" s="27"/>
      <c r="GD100" s="27"/>
      <c r="GE100" s="27"/>
      <c r="GF100" s="27"/>
      <c r="GG100" s="27"/>
      <c r="GH100" s="27"/>
      <c r="GI100" s="27"/>
      <c r="GJ100" s="27"/>
      <c r="GK100" s="27"/>
      <c r="GL100" s="27"/>
      <c r="GM100" s="27"/>
      <c r="GN100" s="27"/>
      <c r="GO100" s="27"/>
      <c r="GP100" s="27"/>
      <c r="GQ100" s="27"/>
      <c r="GR100" s="27"/>
      <c r="GS100" s="27"/>
      <c r="GT100" s="27"/>
      <c r="GU100" s="27"/>
      <c r="GV100" s="27"/>
      <c r="GW100" s="27"/>
      <c r="GX100" s="27"/>
      <c r="GY100" s="27"/>
      <c r="GZ100" s="27"/>
      <c r="HA100" s="27"/>
      <c r="HB100" s="27"/>
      <c r="HC100" s="27"/>
      <c r="HD100" s="27"/>
      <c r="HE100" s="27"/>
      <c r="HF100" s="27"/>
      <c r="HG100" s="27"/>
      <c r="HH100" s="27"/>
      <c r="HI100" s="27"/>
      <c r="HJ100" s="27"/>
      <c r="HK100" s="27"/>
      <c r="HL100" s="27"/>
      <c r="HM100" s="27"/>
      <c r="HN100" s="27"/>
      <c r="HO100" s="27"/>
      <c r="HP100" s="27"/>
      <c r="HQ100" s="27"/>
      <c r="HR100" s="27"/>
      <c r="HS100" s="27"/>
      <c r="HT100" s="27"/>
      <c r="HU100" s="27"/>
      <c r="HV100" s="27"/>
      <c r="HW100" s="27"/>
      <c r="HX100" s="27"/>
      <c r="HY100" s="27"/>
      <c r="HZ100" s="27"/>
      <c r="IA100" s="27"/>
      <c r="IB100" s="27"/>
      <c r="IC100" s="27"/>
      <c r="ID100" s="27"/>
      <c r="IE100" s="27"/>
      <c r="IF100" s="27"/>
      <c r="IG100" s="27"/>
      <c r="IH100" s="27"/>
      <c r="II100" s="27"/>
      <c r="IJ100" s="27"/>
      <c r="IK100" s="27"/>
      <c r="IL100" s="27"/>
      <c r="IM100" s="27"/>
      <c r="IN100" s="27"/>
      <c r="IO100" s="27"/>
      <c r="IP100" s="27"/>
      <c r="IQ100" s="27"/>
      <c r="IR100" s="27"/>
      <c r="IS100" s="45"/>
    </row>
    <row r="101" spans="1:253" ht="30">
      <c r="A101" s="322"/>
      <c r="B101" s="431" t="s">
        <v>309</v>
      </c>
      <c r="C101" s="451" t="s">
        <v>310</v>
      </c>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7"/>
      <c r="BR101" s="27"/>
      <c r="BS101" s="27"/>
      <c r="BT101" s="27"/>
      <c r="BU101" s="27"/>
      <c r="BV101" s="27"/>
      <c r="BW101" s="27"/>
      <c r="BX101" s="27"/>
      <c r="BY101" s="27"/>
      <c r="BZ101" s="27"/>
      <c r="CA101" s="27"/>
      <c r="CB101" s="27"/>
      <c r="CC101" s="27"/>
      <c r="CD101" s="27"/>
      <c r="CE101" s="27"/>
      <c r="CF101" s="27"/>
      <c r="CG101" s="27"/>
      <c r="CH101" s="27"/>
      <c r="CI101" s="27"/>
      <c r="CJ101" s="27"/>
      <c r="CK101" s="27"/>
      <c r="CL101" s="27"/>
      <c r="CM101" s="27"/>
      <c r="CN101" s="27"/>
      <c r="CO101" s="27"/>
      <c r="CP101" s="27"/>
      <c r="CQ101" s="27"/>
      <c r="CR101" s="27"/>
      <c r="CS101" s="27"/>
      <c r="CT101" s="27"/>
      <c r="CU101" s="27"/>
      <c r="CV101" s="27"/>
      <c r="CW101" s="27"/>
      <c r="CX101" s="27"/>
      <c r="CY101" s="27"/>
      <c r="CZ101" s="27"/>
      <c r="DA101" s="27"/>
      <c r="DB101" s="27"/>
      <c r="DC101" s="27"/>
      <c r="DD101" s="27"/>
      <c r="DE101" s="27"/>
      <c r="DF101" s="27"/>
      <c r="DG101" s="27"/>
      <c r="DH101" s="27"/>
      <c r="DI101" s="27"/>
      <c r="DJ101" s="27"/>
      <c r="DK101" s="27"/>
      <c r="DL101" s="27"/>
      <c r="DM101" s="27"/>
      <c r="DN101" s="27"/>
      <c r="DO101" s="27"/>
      <c r="DP101" s="27"/>
      <c r="DQ101" s="27"/>
      <c r="DR101" s="27"/>
      <c r="DS101" s="27"/>
      <c r="DT101" s="27"/>
      <c r="DU101" s="27"/>
      <c r="DV101" s="27"/>
      <c r="DW101" s="27"/>
      <c r="DX101" s="27"/>
      <c r="DY101" s="27"/>
      <c r="DZ101" s="27"/>
      <c r="EA101" s="27"/>
      <c r="EB101" s="27"/>
      <c r="EC101" s="27"/>
      <c r="ED101" s="27"/>
      <c r="EE101" s="27"/>
      <c r="EF101" s="27"/>
      <c r="EG101" s="27"/>
      <c r="EH101" s="27"/>
      <c r="EI101" s="27"/>
      <c r="EJ101" s="27"/>
      <c r="EK101" s="27"/>
      <c r="EL101" s="27"/>
      <c r="EM101" s="27"/>
      <c r="EN101" s="27"/>
      <c r="EO101" s="27"/>
      <c r="EP101" s="27"/>
      <c r="EQ101" s="27"/>
      <c r="ER101" s="27"/>
      <c r="ES101" s="27"/>
      <c r="ET101" s="27"/>
      <c r="EU101" s="27"/>
      <c r="EV101" s="27"/>
      <c r="EW101" s="27"/>
      <c r="EX101" s="27"/>
      <c r="EY101" s="27"/>
      <c r="EZ101" s="27"/>
      <c r="FA101" s="27"/>
      <c r="FB101" s="27"/>
      <c r="FC101" s="27"/>
      <c r="FD101" s="27"/>
      <c r="FE101" s="27"/>
      <c r="FF101" s="27"/>
      <c r="FG101" s="27"/>
      <c r="FH101" s="27"/>
      <c r="FI101" s="27"/>
      <c r="FJ101" s="27"/>
      <c r="FK101" s="27"/>
      <c r="FL101" s="27"/>
      <c r="FM101" s="27"/>
      <c r="FN101" s="27"/>
      <c r="FO101" s="27"/>
      <c r="FP101" s="27"/>
      <c r="FQ101" s="27"/>
      <c r="FR101" s="27"/>
      <c r="FS101" s="27"/>
      <c r="FT101" s="27"/>
      <c r="FU101" s="27"/>
      <c r="FV101" s="27"/>
      <c r="FW101" s="27"/>
      <c r="FX101" s="27"/>
      <c r="FY101" s="27"/>
      <c r="FZ101" s="27"/>
      <c r="GA101" s="27"/>
      <c r="GB101" s="27"/>
      <c r="GC101" s="27"/>
      <c r="GD101" s="27"/>
      <c r="GE101" s="27"/>
      <c r="GF101" s="27"/>
      <c r="GG101" s="27"/>
      <c r="GH101" s="27"/>
      <c r="GI101" s="27"/>
      <c r="GJ101" s="27"/>
      <c r="GK101" s="27"/>
      <c r="GL101" s="27"/>
      <c r="GM101" s="27"/>
      <c r="GN101" s="27"/>
      <c r="GO101" s="27"/>
      <c r="GP101" s="27"/>
      <c r="GQ101" s="27"/>
      <c r="GR101" s="27"/>
      <c r="GS101" s="27"/>
      <c r="GT101" s="27"/>
      <c r="GU101" s="27"/>
      <c r="GV101" s="27"/>
      <c r="GW101" s="27"/>
      <c r="GX101" s="27"/>
      <c r="GY101" s="27"/>
      <c r="GZ101" s="27"/>
      <c r="HA101" s="27"/>
      <c r="HB101" s="27"/>
      <c r="HC101" s="27"/>
      <c r="HD101" s="27"/>
      <c r="HE101" s="27"/>
      <c r="HF101" s="27"/>
      <c r="HG101" s="27"/>
      <c r="HH101" s="27"/>
      <c r="HI101" s="27"/>
      <c r="HJ101" s="27"/>
      <c r="HK101" s="27"/>
      <c r="HL101" s="27"/>
      <c r="HM101" s="27"/>
      <c r="HN101" s="27"/>
      <c r="HO101" s="27"/>
      <c r="HP101" s="27"/>
      <c r="HQ101" s="27"/>
      <c r="HR101" s="27"/>
      <c r="HS101" s="27"/>
      <c r="HT101" s="27"/>
      <c r="HU101" s="27"/>
      <c r="HV101" s="27"/>
      <c r="HW101" s="27"/>
      <c r="HX101" s="27"/>
      <c r="HY101" s="27"/>
      <c r="HZ101" s="27"/>
      <c r="IA101" s="27"/>
      <c r="IB101" s="27"/>
      <c r="IC101" s="27"/>
      <c r="ID101" s="27"/>
      <c r="IE101" s="27"/>
      <c r="IF101" s="27"/>
      <c r="IG101" s="27"/>
      <c r="IH101" s="27"/>
      <c r="II101" s="27"/>
      <c r="IJ101" s="27"/>
      <c r="IK101" s="27"/>
      <c r="IL101" s="27"/>
      <c r="IM101" s="27"/>
      <c r="IN101" s="27"/>
      <c r="IO101" s="27"/>
      <c r="IP101" s="27"/>
      <c r="IQ101" s="27"/>
      <c r="IR101" s="27"/>
      <c r="IS101" s="45"/>
    </row>
    <row r="102" spans="1:253" ht="15">
      <c r="A102" s="357" t="s">
        <v>311</v>
      </c>
      <c r="B102" s="434"/>
      <c r="C102" s="423" t="s">
        <v>312</v>
      </c>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7"/>
      <c r="BR102" s="27"/>
      <c r="BS102" s="27"/>
      <c r="BT102" s="27"/>
      <c r="BU102" s="27"/>
      <c r="BV102" s="27"/>
      <c r="BW102" s="27"/>
      <c r="BX102" s="27"/>
      <c r="BY102" s="27"/>
      <c r="BZ102" s="27"/>
      <c r="CA102" s="27"/>
      <c r="CB102" s="27"/>
      <c r="CC102" s="27"/>
      <c r="CD102" s="27"/>
      <c r="CE102" s="27"/>
      <c r="CF102" s="27"/>
      <c r="CG102" s="27"/>
      <c r="CH102" s="27"/>
      <c r="CI102" s="27"/>
      <c r="CJ102" s="27"/>
      <c r="CK102" s="27"/>
      <c r="CL102" s="27"/>
      <c r="CM102" s="27"/>
      <c r="CN102" s="27"/>
      <c r="CO102" s="27"/>
      <c r="CP102" s="27"/>
      <c r="CQ102" s="27"/>
      <c r="CR102" s="27"/>
      <c r="CS102" s="27"/>
      <c r="CT102" s="27"/>
      <c r="CU102" s="27"/>
      <c r="CV102" s="27"/>
      <c r="CW102" s="27"/>
      <c r="CX102" s="27"/>
      <c r="CY102" s="27"/>
      <c r="CZ102" s="27"/>
      <c r="DA102" s="27"/>
      <c r="DB102" s="27"/>
      <c r="DC102" s="27"/>
      <c r="DD102" s="27"/>
      <c r="DE102" s="27"/>
      <c r="DF102" s="27"/>
      <c r="DG102" s="27"/>
      <c r="DH102" s="27"/>
      <c r="DI102" s="27"/>
      <c r="DJ102" s="27"/>
      <c r="DK102" s="27"/>
      <c r="DL102" s="27"/>
      <c r="DM102" s="27"/>
      <c r="DN102" s="27"/>
      <c r="DO102" s="27"/>
      <c r="DP102" s="27"/>
      <c r="DQ102" s="27"/>
      <c r="DR102" s="27"/>
      <c r="DS102" s="27"/>
      <c r="DT102" s="27"/>
      <c r="DU102" s="27"/>
      <c r="DV102" s="27"/>
      <c r="DW102" s="27"/>
      <c r="DX102" s="27"/>
      <c r="DY102" s="27"/>
      <c r="DZ102" s="27"/>
      <c r="EA102" s="27"/>
      <c r="EB102" s="27"/>
      <c r="EC102" s="27"/>
      <c r="ED102" s="27"/>
      <c r="EE102" s="27"/>
      <c r="EF102" s="27"/>
      <c r="EG102" s="27"/>
      <c r="EH102" s="27"/>
      <c r="EI102" s="27"/>
      <c r="EJ102" s="27"/>
      <c r="EK102" s="27"/>
      <c r="EL102" s="27"/>
      <c r="EM102" s="27"/>
      <c r="EN102" s="27"/>
      <c r="EO102" s="27"/>
      <c r="EP102" s="27"/>
      <c r="EQ102" s="27"/>
      <c r="ER102" s="27"/>
      <c r="ES102" s="27"/>
      <c r="ET102" s="27"/>
      <c r="EU102" s="27"/>
      <c r="EV102" s="27"/>
      <c r="EW102" s="27"/>
      <c r="EX102" s="27"/>
      <c r="EY102" s="27"/>
      <c r="EZ102" s="27"/>
      <c r="FA102" s="27"/>
      <c r="FB102" s="27"/>
      <c r="FC102" s="27"/>
      <c r="FD102" s="27"/>
      <c r="FE102" s="27"/>
      <c r="FF102" s="27"/>
      <c r="FG102" s="27"/>
      <c r="FH102" s="27"/>
      <c r="FI102" s="27"/>
      <c r="FJ102" s="27"/>
      <c r="FK102" s="27"/>
      <c r="FL102" s="27"/>
      <c r="FM102" s="27"/>
      <c r="FN102" s="27"/>
      <c r="FO102" s="27"/>
      <c r="FP102" s="27"/>
      <c r="FQ102" s="27"/>
      <c r="FR102" s="27"/>
      <c r="FS102" s="27"/>
      <c r="FT102" s="27"/>
      <c r="FU102" s="27"/>
      <c r="FV102" s="27"/>
      <c r="FW102" s="27"/>
      <c r="FX102" s="27"/>
      <c r="FY102" s="27"/>
      <c r="FZ102" s="27"/>
      <c r="GA102" s="27"/>
      <c r="GB102" s="27"/>
      <c r="GC102" s="27"/>
      <c r="GD102" s="27"/>
      <c r="GE102" s="27"/>
      <c r="GF102" s="27"/>
      <c r="GG102" s="27"/>
      <c r="GH102" s="27"/>
      <c r="GI102" s="27"/>
      <c r="GJ102" s="27"/>
      <c r="GK102" s="27"/>
      <c r="GL102" s="27"/>
      <c r="GM102" s="27"/>
      <c r="GN102" s="27"/>
      <c r="GO102" s="27"/>
      <c r="GP102" s="27"/>
      <c r="GQ102" s="27"/>
      <c r="GR102" s="27"/>
      <c r="GS102" s="27"/>
      <c r="GT102" s="27"/>
      <c r="GU102" s="27"/>
      <c r="GV102" s="27"/>
      <c r="GW102" s="27"/>
      <c r="GX102" s="27"/>
      <c r="GY102" s="27"/>
      <c r="GZ102" s="27"/>
      <c r="HA102" s="27"/>
      <c r="HB102" s="27"/>
      <c r="HC102" s="27"/>
      <c r="HD102" s="27"/>
      <c r="HE102" s="27"/>
      <c r="HF102" s="27"/>
      <c r="HG102" s="27"/>
      <c r="HH102" s="27"/>
      <c r="HI102" s="27"/>
      <c r="HJ102" s="27"/>
      <c r="HK102" s="27"/>
      <c r="HL102" s="27"/>
      <c r="HM102" s="27"/>
      <c r="HN102" s="27"/>
      <c r="HO102" s="27"/>
      <c r="HP102" s="27"/>
      <c r="HQ102" s="27"/>
      <c r="HR102" s="27"/>
      <c r="HS102" s="27"/>
      <c r="HT102" s="27"/>
      <c r="HU102" s="27"/>
      <c r="HV102" s="27"/>
      <c r="HW102" s="27"/>
      <c r="HX102" s="27"/>
      <c r="HY102" s="27"/>
      <c r="HZ102" s="27"/>
      <c r="IA102" s="27"/>
      <c r="IB102" s="27"/>
      <c r="IC102" s="27"/>
      <c r="ID102" s="27"/>
      <c r="IE102" s="27"/>
      <c r="IF102" s="27"/>
      <c r="IG102" s="27"/>
      <c r="IH102" s="27"/>
      <c r="II102" s="27"/>
      <c r="IJ102" s="27"/>
      <c r="IK102" s="27"/>
      <c r="IL102" s="27"/>
      <c r="IM102" s="27"/>
      <c r="IN102" s="27"/>
      <c r="IO102" s="27"/>
      <c r="IP102" s="27"/>
      <c r="IQ102" s="27"/>
      <c r="IR102" s="27"/>
      <c r="IS102" s="45"/>
    </row>
    <row r="103" spans="1:253" ht="15.6">
      <c r="A103" s="357" t="s">
        <v>313</v>
      </c>
      <c r="B103" s="435"/>
      <c r="C103" s="423" t="s">
        <v>289</v>
      </c>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7"/>
      <c r="BR103" s="27"/>
      <c r="BS103" s="27"/>
      <c r="BT103" s="27"/>
      <c r="BU103" s="27"/>
      <c r="BV103" s="27"/>
      <c r="BW103" s="27"/>
      <c r="BX103" s="27"/>
      <c r="BY103" s="27"/>
      <c r="BZ103" s="27"/>
      <c r="CA103" s="27"/>
      <c r="CB103" s="27"/>
      <c r="CC103" s="27"/>
      <c r="CD103" s="27"/>
      <c r="CE103" s="27"/>
      <c r="CF103" s="27"/>
      <c r="CG103" s="27"/>
      <c r="CH103" s="27"/>
      <c r="CI103" s="27"/>
      <c r="CJ103" s="27"/>
      <c r="CK103" s="27"/>
      <c r="CL103" s="27"/>
      <c r="CM103" s="27"/>
      <c r="CN103" s="27"/>
      <c r="CO103" s="27"/>
      <c r="CP103" s="27"/>
      <c r="CQ103" s="27"/>
      <c r="CR103" s="27"/>
      <c r="CS103" s="27"/>
      <c r="CT103" s="27"/>
      <c r="CU103" s="27"/>
      <c r="CV103" s="27"/>
      <c r="CW103" s="27"/>
      <c r="CX103" s="27"/>
      <c r="CY103" s="27"/>
      <c r="CZ103" s="27"/>
      <c r="DA103" s="27"/>
      <c r="DB103" s="27"/>
      <c r="DC103" s="27"/>
      <c r="DD103" s="27"/>
      <c r="DE103" s="27"/>
      <c r="DF103" s="27"/>
      <c r="DG103" s="27"/>
      <c r="DH103" s="27"/>
      <c r="DI103" s="27"/>
      <c r="DJ103" s="27"/>
      <c r="DK103" s="27"/>
      <c r="DL103" s="27"/>
      <c r="DM103" s="27"/>
      <c r="DN103" s="27"/>
      <c r="DO103" s="27"/>
      <c r="DP103" s="27"/>
      <c r="DQ103" s="27"/>
      <c r="DR103" s="27"/>
      <c r="DS103" s="27"/>
      <c r="DT103" s="27"/>
      <c r="DU103" s="27"/>
      <c r="DV103" s="27"/>
      <c r="DW103" s="27"/>
      <c r="DX103" s="27"/>
      <c r="DY103" s="27"/>
      <c r="DZ103" s="27"/>
      <c r="EA103" s="27"/>
      <c r="EB103" s="27"/>
      <c r="EC103" s="27"/>
      <c r="ED103" s="27"/>
      <c r="EE103" s="27"/>
      <c r="EF103" s="27"/>
      <c r="EG103" s="27"/>
      <c r="EH103" s="27"/>
      <c r="EI103" s="27"/>
      <c r="EJ103" s="27"/>
      <c r="EK103" s="27"/>
      <c r="EL103" s="27"/>
      <c r="EM103" s="27"/>
      <c r="EN103" s="27"/>
      <c r="EO103" s="27"/>
      <c r="EP103" s="27"/>
      <c r="EQ103" s="27"/>
      <c r="ER103" s="27"/>
      <c r="ES103" s="27"/>
      <c r="ET103" s="27"/>
      <c r="EU103" s="27"/>
      <c r="EV103" s="27"/>
      <c r="EW103" s="27"/>
      <c r="EX103" s="27"/>
      <c r="EY103" s="27"/>
      <c r="EZ103" s="27"/>
      <c r="FA103" s="27"/>
      <c r="FB103" s="27"/>
      <c r="FC103" s="27"/>
      <c r="FD103" s="27"/>
      <c r="FE103" s="27"/>
      <c r="FF103" s="27"/>
      <c r="FG103" s="27"/>
      <c r="FH103" s="27"/>
      <c r="FI103" s="27"/>
      <c r="FJ103" s="27"/>
      <c r="FK103" s="27"/>
      <c r="FL103" s="27"/>
      <c r="FM103" s="27"/>
      <c r="FN103" s="27"/>
      <c r="FO103" s="27"/>
      <c r="FP103" s="27"/>
      <c r="FQ103" s="27"/>
      <c r="FR103" s="27"/>
      <c r="FS103" s="27"/>
      <c r="FT103" s="27"/>
      <c r="FU103" s="27"/>
      <c r="FV103" s="27"/>
      <c r="FW103" s="27"/>
      <c r="FX103" s="27"/>
      <c r="FY103" s="27"/>
      <c r="FZ103" s="27"/>
      <c r="GA103" s="27"/>
      <c r="GB103" s="27"/>
      <c r="GC103" s="27"/>
      <c r="GD103" s="27"/>
      <c r="GE103" s="27"/>
      <c r="GF103" s="27"/>
      <c r="GG103" s="27"/>
      <c r="GH103" s="27"/>
      <c r="GI103" s="27"/>
      <c r="GJ103" s="27"/>
      <c r="GK103" s="27"/>
      <c r="GL103" s="27"/>
      <c r="GM103" s="27"/>
      <c r="GN103" s="27"/>
      <c r="GO103" s="27"/>
      <c r="GP103" s="27"/>
      <c r="GQ103" s="27"/>
      <c r="GR103" s="27"/>
      <c r="GS103" s="27"/>
      <c r="GT103" s="27"/>
      <c r="GU103" s="27"/>
      <c r="GV103" s="27"/>
      <c r="GW103" s="27"/>
      <c r="GX103" s="27"/>
      <c r="GY103" s="27"/>
      <c r="GZ103" s="27"/>
      <c r="HA103" s="27"/>
      <c r="HB103" s="27"/>
      <c r="HC103" s="27"/>
      <c r="HD103" s="27"/>
      <c r="HE103" s="27"/>
      <c r="HF103" s="27"/>
      <c r="HG103" s="27"/>
      <c r="HH103" s="27"/>
      <c r="HI103" s="27"/>
      <c r="HJ103" s="27"/>
      <c r="HK103" s="27"/>
      <c r="HL103" s="27"/>
      <c r="HM103" s="27"/>
      <c r="HN103" s="27"/>
      <c r="HO103" s="27"/>
      <c r="HP103" s="27"/>
      <c r="HQ103" s="27"/>
      <c r="HR103" s="27"/>
      <c r="HS103" s="27"/>
      <c r="HT103" s="27"/>
      <c r="HU103" s="27"/>
      <c r="HV103" s="27"/>
      <c r="HW103" s="27"/>
      <c r="HX103" s="27"/>
      <c r="HY103" s="27"/>
      <c r="HZ103" s="27"/>
      <c r="IA103" s="27"/>
      <c r="IB103" s="27"/>
      <c r="IC103" s="27"/>
      <c r="ID103" s="27"/>
      <c r="IE103" s="27"/>
      <c r="IF103" s="27"/>
      <c r="IG103" s="27"/>
      <c r="IH103" s="27"/>
      <c r="II103" s="27"/>
      <c r="IJ103" s="27"/>
      <c r="IK103" s="27"/>
      <c r="IL103" s="27"/>
      <c r="IM103" s="27"/>
      <c r="IN103" s="27"/>
      <c r="IO103" s="27"/>
      <c r="IP103" s="27"/>
      <c r="IQ103" s="27"/>
      <c r="IR103" s="27"/>
      <c r="IS103" s="45"/>
    </row>
    <row r="104" spans="1:253" ht="15">
      <c r="A104" s="357" t="s">
        <v>314</v>
      </c>
      <c r="B104" s="434"/>
      <c r="C104" s="423" t="s">
        <v>291</v>
      </c>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7"/>
      <c r="BR104" s="27"/>
      <c r="BS104" s="27"/>
      <c r="BT104" s="27"/>
      <c r="BU104" s="27"/>
      <c r="BV104" s="27"/>
      <c r="BW104" s="27"/>
      <c r="BX104" s="27"/>
      <c r="BY104" s="27"/>
      <c r="BZ104" s="27"/>
      <c r="CA104" s="27"/>
      <c r="CB104" s="27"/>
      <c r="CC104" s="27"/>
      <c r="CD104" s="27"/>
      <c r="CE104" s="27"/>
      <c r="CF104" s="27"/>
      <c r="CG104" s="27"/>
      <c r="CH104" s="27"/>
      <c r="CI104" s="27"/>
      <c r="CJ104" s="27"/>
      <c r="CK104" s="27"/>
      <c r="CL104" s="27"/>
      <c r="CM104" s="27"/>
      <c r="CN104" s="27"/>
      <c r="CO104" s="27"/>
      <c r="CP104" s="27"/>
      <c r="CQ104" s="27"/>
      <c r="CR104" s="27"/>
      <c r="CS104" s="27"/>
      <c r="CT104" s="27"/>
      <c r="CU104" s="27"/>
      <c r="CV104" s="27"/>
      <c r="CW104" s="27"/>
      <c r="CX104" s="27"/>
      <c r="CY104" s="27"/>
      <c r="CZ104" s="27"/>
      <c r="DA104" s="27"/>
      <c r="DB104" s="27"/>
      <c r="DC104" s="27"/>
      <c r="DD104" s="27"/>
      <c r="DE104" s="27"/>
      <c r="DF104" s="27"/>
      <c r="DG104" s="27"/>
      <c r="DH104" s="27"/>
      <c r="DI104" s="27"/>
      <c r="DJ104" s="27"/>
      <c r="DK104" s="27"/>
      <c r="DL104" s="27"/>
      <c r="DM104" s="27"/>
      <c r="DN104" s="27"/>
      <c r="DO104" s="27"/>
      <c r="DP104" s="27"/>
      <c r="DQ104" s="27"/>
      <c r="DR104" s="27"/>
      <c r="DS104" s="27"/>
      <c r="DT104" s="27"/>
      <c r="DU104" s="27"/>
      <c r="DV104" s="27"/>
      <c r="DW104" s="27"/>
      <c r="DX104" s="27"/>
      <c r="DY104" s="27"/>
      <c r="DZ104" s="27"/>
      <c r="EA104" s="27"/>
      <c r="EB104" s="27"/>
      <c r="EC104" s="27"/>
      <c r="ED104" s="27"/>
      <c r="EE104" s="27"/>
      <c r="EF104" s="27"/>
      <c r="EG104" s="27"/>
      <c r="EH104" s="27"/>
      <c r="EI104" s="27"/>
      <c r="EJ104" s="27"/>
      <c r="EK104" s="27"/>
      <c r="EL104" s="27"/>
      <c r="EM104" s="27"/>
      <c r="EN104" s="27"/>
      <c r="EO104" s="27"/>
      <c r="EP104" s="27"/>
      <c r="EQ104" s="27"/>
      <c r="ER104" s="27"/>
      <c r="ES104" s="27"/>
      <c r="ET104" s="27"/>
      <c r="EU104" s="27"/>
      <c r="EV104" s="27"/>
      <c r="EW104" s="27"/>
      <c r="EX104" s="27"/>
      <c r="EY104" s="27"/>
      <c r="EZ104" s="27"/>
      <c r="FA104" s="27"/>
      <c r="FB104" s="27"/>
      <c r="FC104" s="27"/>
      <c r="FD104" s="27"/>
      <c r="FE104" s="27"/>
      <c r="FF104" s="27"/>
      <c r="FG104" s="27"/>
      <c r="FH104" s="27"/>
      <c r="FI104" s="27"/>
      <c r="FJ104" s="27"/>
      <c r="FK104" s="27"/>
      <c r="FL104" s="27"/>
      <c r="FM104" s="27"/>
      <c r="FN104" s="27"/>
      <c r="FO104" s="27"/>
      <c r="FP104" s="27"/>
      <c r="FQ104" s="27"/>
      <c r="FR104" s="27"/>
      <c r="FS104" s="27"/>
      <c r="FT104" s="27"/>
      <c r="FU104" s="27"/>
      <c r="FV104" s="27"/>
      <c r="FW104" s="27"/>
      <c r="FX104" s="27"/>
      <c r="FY104" s="27"/>
      <c r="FZ104" s="27"/>
      <c r="GA104" s="27"/>
      <c r="GB104" s="27"/>
      <c r="GC104" s="27"/>
      <c r="GD104" s="27"/>
      <c r="GE104" s="27"/>
      <c r="GF104" s="27"/>
      <c r="GG104" s="27"/>
      <c r="GH104" s="27"/>
      <c r="GI104" s="27"/>
      <c r="GJ104" s="27"/>
      <c r="GK104" s="27"/>
      <c r="GL104" s="27"/>
      <c r="GM104" s="27"/>
      <c r="GN104" s="27"/>
      <c r="GO104" s="27"/>
      <c r="GP104" s="27"/>
      <c r="GQ104" s="27"/>
      <c r="GR104" s="27"/>
      <c r="GS104" s="27"/>
      <c r="GT104" s="27"/>
      <c r="GU104" s="27"/>
      <c r="GV104" s="27"/>
      <c r="GW104" s="27"/>
      <c r="GX104" s="27"/>
      <c r="GY104" s="27"/>
      <c r="GZ104" s="27"/>
      <c r="HA104" s="27"/>
      <c r="HB104" s="27"/>
      <c r="HC104" s="27"/>
      <c r="HD104" s="27"/>
      <c r="HE104" s="27"/>
      <c r="HF104" s="27"/>
      <c r="HG104" s="27"/>
      <c r="HH104" s="27"/>
      <c r="HI104" s="27"/>
      <c r="HJ104" s="27"/>
      <c r="HK104" s="27"/>
      <c r="HL104" s="27"/>
      <c r="HM104" s="27"/>
      <c r="HN104" s="27"/>
      <c r="HO104" s="27"/>
      <c r="HP104" s="27"/>
      <c r="HQ104" s="27"/>
      <c r="HR104" s="27"/>
      <c r="HS104" s="27"/>
      <c r="HT104" s="27"/>
      <c r="HU104" s="27"/>
      <c r="HV104" s="27"/>
      <c r="HW104" s="27"/>
      <c r="HX104" s="27"/>
      <c r="HY104" s="27"/>
      <c r="HZ104" s="27"/>
      <c r="IA104" s="27"/>
      <c r="IB104" s="27"/>
      <c r="IC104" s="27"/>
      <c r="ID104" s="27"/>
      <c r="IE104" s="27"/>
      <c r="IF104" s="27"/>
      <c r="IG104" s="27"/>
      <c r="IH104" s="27"/>
      <c r="II104" s="27"/>
      <c r="IJ104" s="27"/>
      <c r="IK104" s="27"/>
      <c r="IL104" s="27"/>
      <c r="IM104" s="27"/>
      <c r="IN104" s="27"/>
      <c r="IO104" s="27"/>
      <c r="IP104" s="27"/>
      <c r="IQ104" s="27"/>
      <c r="IR104" s="27"/>
      <c r="IS104" s="45"/>
    </row>
    <row r="105" spans="1:253" ht="15">
      <c r="A105" s="357" t="s">
        <v>315</v>
      </c>
      <c r="B105" s="434"/>
      <c r="C105" s="425" t="s">
        <v>316</v>
      </c>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D105" s="27"/>
      <c r="CE105" s="27"/>
      <c r="CF105" s="27"/>
      <c r="CG105" s="27"/>
      <c r="CH105" s="27"/>
      <c r="CI105" s="27"/>
      <c r="CJ105" s="27"/>
      <c r="CK105" s="27"/>
      <c r="CL105" s="27"/>
      <c r="CM105" s="27"/>
      <c r="CN105" s="27"/>
      <c r="CO105" s="27"/>
      <c r="CP105" s="27"/>
      <c r="CQ105" s="27"/>
      <c r="CR105" s="27"/>
      <c r="CS105" s="27"/>
      <c r="CT105" s="27"/>
      <c r="CU105" s="27"/>
      <c r="CV105" s="27"/>
      <c r="CW105" s="27"/>
      <c r="CX105" s="27"/>
      <c r="CY105" s="27"/>
      <c r="CZ105" s="27"/>
      <c r="DA105" s="27"/>
      <c r="DB105" s="27"/>
      <c r="DC105" s="27"/>
      <c r="DD105" s="27"/>
      <c r="DE105" s="27"/>
      <c r="DF105" s="27"/>
      <c r="DG105" s="27"/>
      <c r="DH105" s="27"/>
      <c r="DI105" s="27"/>
      <c r="DJ105" s="27"/>
      <c r="DK105" s="27"/>
      <c r="DL105" s="27"/>
      <c r="DM105" s="27"/>
      <c r="DN105" s="27"/>
      <c r="DO105" s="27"/>
      <c r="DP105" s="27"/>
      <c r="DQ105" s="27"/>
      <c r="DR105" s="27"/>
      <c r="DS105" s="27"/>
      <c r="DT105" s="27"/>
      <c r="DU105" s="27"/>
      <c r="DV105" s="27"/>
      <c r="DW105" s="27"/>
      <c r="DX105" s="27"/>
      <c r="DY105" s="27"/>
      <c r="DZ105" s="27"/>
      <c r="EA105" s="27"/>
      <c r="EB105" s="27"/>
      <c r="EC105" s="27"/>
      <c r="ED105" s="27"/>
      <c r="EE105" s="27"/>
      <c r="EF105" s="27"/>
      <c r="EG105" s="27"/>
      <c r="EH105" s="27"/>
      <c r="EI105" s="27"/>
      <c r="EJ105" s="27"/>
      <c r="EK105" s="27"/>
      <c r="EL105" s="27"/>
      <c r="EM105" s="27"/>
      <c r="EN105" s="27"/>
      <c r="EO105" s="27"/>
      <c r="EP105" s="27"/>
      <c r="EQ105" s="27"/>
      <c r="ER105" s="27"/>
      <c r="ES105" s="27"/>
      <c r="ET105" s="27"/>
      <c r="EU105" s="27"/>
      <c r="EV105" s="27"/>
      <c r="EW105" s="27"/>
      <c r="EX105" s="27"/>
      <c r="EY105" s="27"/>
      <c r="EZ105" s="27"/>
      <c r="FA105" s="27"/>
      <c r="FB105" s="27"/>
      <c r="FC105" s="27"/>
      <c r="FD105" s="27"/>
      <c r="FE105" s="27"/>
      <c r="FF105" s="27"/>
      <c r="FG105" s="27"/>
      <c r="FH105" s="27"/>
      <c r="FI105" s="27"/>
      <c r="FJ105" s="27"/>
      <c r="FK105" s="27"/>
      <c r="FL105" s="27"/>
      <c r="FM105" s="27"/>
      <c r="FN105" s="27"/>
      <c r="FO105" s="27"/>
      <c r="FP105" s="27"/>
      <c r="FQ105" s="27"/>
      <c r="FR105" s="27"/>
      <c r="FS105" s="27"/>
      <c r="FT105" s="27"/>
      <c r="FU105" s="27"/>
      <c r="FV105" s="27"/>
      <c r="FW105" s="27"/>
      <c r="FX105" s="27"/>
      <c r="FY105" s="27"/>
      <c r="FZ105" s="27"/>
      <c r="GA105" s="27"/>
      <c r="GB105" s="27"/>
      <c r="GC105" s="27"/>
      <c r="GD105" s="27"/>
      <c r="GE105" s="27"/>
      <c r="GF105" s="27"/>
      <c r="GG105" s="27"/>
      <c r="GH105" s="27"/>
      <c r="GI105" s="27"/>
      <c r="GJ105" s="27"/>
      <c r="GK105" s="27"/>
      <c r="GL105" s="27"/>
      <c r="GM105" s="27"/>
      <c r="GN105" s="27"/>
      <c r="GO105" s="27"/>
      <c r="GP105" s="27"/>
      <c r="GQ105" s="27"/>
      <c r="GR105" s="27"/>
      <c r="GS105" s="27"/>
      <c r="GT105" s="27"/>
      <c r="GU105" s="27"/>
      <c r="GV105" s="27"/>
      <c r="GW105" s="27"/>
      <c r="GX105" s="27"/>
      <c r="GY105" s="27"/>
      <c r="GZ105" s="27"/>
      <c r="HA105" s="27"/>
      <c r="HB105" s="27"/>
      <c r="HC105" s="27"/>
      <c r="HD105" s="27"/>
      <c r="HE105" s="27"/>
      <c r="HF105" s="27"/>
      <c r="HG105" s="27"/>
      <c r="HH105" s="27"/>
      <c r="HI105" s="27"/>
      <c r="HJ105" s="27"/>
      <c r="HK105" s="27"/>
      <c r="HL105" s="27"/>
      <c r="HM105" s="27"/>
      <c r="HN105" s="27"/>
      <c r="HO105" s="27"/>
      <c r="HP105" s="27"/>
      <c r="HQ105" s="27"/>
      <c r="HR105" s="27"/>
      <c r="HS105" s="27"/>
      <c r="HT105" s="27"/>
      <c r="HU105" s="27"/>
      <c r="HV105" s="27"/>
      <c r="HW105" s="27"/>
      <c r="HX105" s="27"/>
      <c r="HY105" s="27"/>
      <c r="HZ105" s="27"/>
      <c r="IA105" s="27"/>
      <c r="IB105" s="27"/>
      <c r="IC105" s="27"/>
      <c r="ID105" s="27"/>
      <c r="IE105" s="27"/>
      <c r="IF105" s="27"/>
      <c r="IG105" s="27"/>
      <c r="IH105" s="27"/>
      <c r="II105" s="27"/>
      <c r="IJ105" s="27"/>
      <c r="IK105" s="27"/>
      <c r="IL105" s="27"/>
      <c r="IM105" s="27"/>
      <c r="IN105" s="27"/>
      <c r="IO105" s="27"/>
      <c r="IP105" s="27"/>
      <c r="IQ105" s="27"/>
      <c r="IR105" s="27"/>
      <c r="IS105" s="45"/>
    </row>
    <row r="106" spans="1:253" ht="15">
      <c r="A106" s="357" t="s">
        <v>317</v>
      </c>
      <c r="B106" s="436"/>
      <c r="C106" s="426" t="s">
        <v>295</v>
      </c>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D106" s="27"/>
      <c r="CE106" s="27"/>
      <c r="CF106" s="27"/>
      <c r="CG106" s="27"/>
      <c r="CH106" s="27"/>
      <c r="CI106" s="27"/>
      <c r="CJ106" s="27"/>
      <c r="CK106" s="27"/>
      <c r="CL106" s="27"/>
      <c r="CM106" s="27"/>
      <c r="CN106" s="27"/>
      <c r="CO106" s="27"/>
      <c r="CP106" s="27"/>
      <c r="CQ106" s="27"/>
      <c r="CR106" s="27"/>
      <c r="CS106" s="27"/>
      <c r="CT106" s="27"/>
      <c r="CU106" s="27"/>
      <c r="CV106" s="27"/>
      <c r="CW106" s="27"/>
      <c r="CX106" s="27"/>
      <c r="CY106" s="27"/>
      <c r="CZ106" s="27"/>
      <c r="DA106" s="27"/>
      <c r="DB106" s="27"/>
      <c r="DC106" s="27"/>
      <c r="DD106" s="27"/>
      <c r="DE106" s="27"/>
      <c r="DF106" s="27"/>
      <c r="DG106" s="27"/>
      <c r="DH106" s="27"/>
      <c r="DI106" s="27"/>
      <c r="DJ106" s="27"/>
      <c r="DK106" s="27"/>
      <c r="DL106" s="27"/>
      <c r="DM106" s="27"/>
      <c r="DN106" s="27"/>
      <c r="DO106" s="27"/>
      <c r="DP106" s="27"/>
      <c r="DQ106" s="27"/>
      <c r="DR106" s="27"/>
      <c r="DS106" s="27"/>
      <c r="DT106" s="27"/>
      <c r="DU106" s="27"/>
      <c r="DV106" s="27"/>
      <c r="DW106" s="27"/>
      <c r="DX106" s="27"/>
      <c r="DY106" s="27"/>
      <c r="DZ106" s="27"/>
      <c r="EA106" s="27"/>
      <c r="EB106" s="27"/>
      <c r="EC106" s="27"/>
      <c r="ED106" s="27"/>
      <c r="EE106" s="27"/>
      <c r="EF106" s="27"/>
      <c r="EG106" s="27"/>
      <c r="EH106" s="27"/>
      <c r="EI106" s="27"/>
      <c r="EJ106" s="27"/>
      <c r="EK106" s="27"/>
      <c r="EL106" s="27"/>
      <c r="EM106" s="27"/>
      <c r="EN106" s="27"/>
      <c r="EO106" s="27"/>
      <c r="EP106" s="27"/>
      <c r="EQ106" s="27"/>
      <c r="ER106" s="27"/>
      <c r="ES106" s="27"/>
      <c r="ET106" s="27"/>
      <c r="EU106" s="27"/>
      <c r="EV106" s="27"/>
      <c r="EW106" s="27"/>
      <c r="EX106" s="27"/>
      <c r="EY106" s="27"/>
      <c r="EZ106" s="27"/>
      <c r="FA106" s="27"/>
      <c r="FB106" s="27"/>
      <c r="FC106" s="27"/>
      <c r="FD106" s="27"/>
      <c r="FE106" s="27"/>
      <c r="FF106" s="27"/>
      <c r="FG106" s="27"/>
      <c r="FH106" s="27"/>
      <c r="FI106" s="27"/>
      <c r="FJ106" s="27"/>
      <c r="FK106" s="27"/>
      <c r="FL106" s="27"/>
      <c r="FM106" s="27"/>
      <c r="FN106" s="27"/>
      <c r="FO106" s="27"/>
      <c r="FP106" s="27"/>
      <c r="FQ106" s="27"/>
      <c r="FR106" s="27"/>
      <c r="FS106" s="27"/>
      <c r="FT106" s="27"/>
      <c r="FU106" s="27"/>
      <c r="FV106" s="27"/>
      <c r="FW106" s="27"/>
      <c r="FX106" s="27"/>
      <c r="FY106" s="27"/>
      <c r="FZ106" s="27"/>
      <c r="GA106" s="27"/>
      <c r="GB106" s="27"/>
      <c r="GC106" s="27"/>
      <c r="GD106" s="27"/>
      <c r="GE106" s="27"/>
      <c r="GF106" s="27"/>
      <c r="GG106" s="27"/>
      <c r="GH106" s="27"/>
      <c r="GI106" s="27"/>
      <c r="GJ106" s="27"/>
      <c r="GK106" s="27"/>
      <c r="GL106" s="27"/>
      <c r="GM106" s="27"/>
      <c r="GN106" s="27"/>
      <c r="GO106" s="27"/>
      <c r="GP106" s="27"/>
      <c r="GQ106" s="27"/>
      <c r="GR106" s="27"/>
      <c r="GS106" s="27"/>
      <c r="GT106" s="27"/>
      <c r="GU106" s="27"/>
      <c r="GV106" s="27"/>
      <c r="GW106" s="27"/>
      <c r="GX106" s="27"/>
      <c r="GY106" s="27"/>
      <c r="GZ106" s="27"/>
      <c r="HA106" s="27"/>
      <c r="HB106" s="27"/>
      <c r="HC106" s="27"/>
      <c r="HD106" s="27"/>
      <c r="HE106" s="27"/>
      <c r="HF106" s="27"/>
      <c r="HG106" s="27"/>
      <c r="HH106" s="27"/>
      <c r="HI106" s="27"/>
      <c r="HJ106" s="27"/>
      <c r="HK106" s="27"/>
      <c r="HL106" s="27"/>
      <c r="HM106" s="27"/>
      <c r="HN106" s="27"/>
      <c r="HO106" s="27"/>
      <c r="HP106" s="27"/>
      <c r="HQ106" s="27"/>
      <c r="HR106" s="27"/>
      <c r="HS106" s="27"/>
      <c r="HT106" s="27"/>
      <c r="HU106" s="27"/>
      <c r="HV106" s="27"/>
      <c r="HW106" s="27"/>
      <c r="HX106" s="27"/>
      <c r="HY106" s="27"/>
      <c r="HZ106" s="27"/>
      <c r="IA106" s="27"/>
      <c r="IB106" s="27"/>
      <c r="IC106" s="27"/>
      <c r="ID106" s="27"/>
      <c r="IE106" s="27"/>
      <c r="IF106" s="27"/>
      <c r="IG106" s="27"/>
      <c r="IH106" s="27"/>
      <c r="II106" s="27"/>
      <c r="IJ106" s="27"/>
      <c r="IK106" s="27"/>
      <c r="IL106" s="27"/>
      <c r="IM106" s="27"/>
      <c r="IN106" s="27"/>
      <c r="IO106" s="27"/>
      <c r="IP106" s="27"/>
      <c r="IQ106" s="27"/>
      <c r="IR106" s="27"/>
      <c r="IS106" s="45"/>
    </row>
    <row r="107" spans="1:253" ht="45">
      <c r="A107" s="322"/>
      <c r="B107" s="301" t="s">
        <v>199</v>
      </c>
      <c r="C107" s="181" t="s">
        <v>318</v>
      </c>
      <c r="D107" s="131"/>
      <c r="E107" s="131"/>
      <c r="F107" s="131"/>
      <c r="G107" s="131"/>
      <c r="H107" s="131"/>
      <c r="I107" s="131"/>
      <c r="J107" s="131"/>
      <c r="K107" s="131"/>
      <c r="L107" s="131"/>
      <c r="M107" s="131"/>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c r="AV107" s="131"/>
      <c r="AW107" s="131"/>
      <c r="AX107" s="131"/>
      <c r="AY107" s="131"/>
      <c r="AZ107" s="131"/>
      <c r="BA107" s="131"/>
      <c r="BB107" s="131"/>
      <c r="BC107" s="131"/>
      <c r="BD107" s="131"/>
      <c r="BE107" s="131"/>
      <c r="BF107" s="131"/>
      <c r="BG107" s="131"/>
      <c r="BH107" s="131"/>
      <c r="BI107" s="131"/>
      <c r="BJ107" s="131"/>
      <c r="BK107" s="131"/>
      <c r="BL107" s="131"/>
      <c r="BM107" s="131"/>
      <c r="BN107" s="131"/>
      <c r="BO107" s="131"/>
      <c r="BP107" s="131"/>
      <c r="BQ107" s="131"/>
      <c r="BR107" s="131"/>
      <c r="BS107" s="131"/>
      <c r="BT107" s="131"/>
      <c r="BU107" s="131"/>
      <c r="BV107" s="131"/>
      <c r="BW107" s="131"/>
      <c r="BX107" s="131"/>
      <c r="BY107" s="131"/>
      <c r="BZ107" s="131"/>
      <c r="CA107" s="131"/>
      <c r="CB107" s="131"/>
      <c r="CC107" s="131"/>
      <c r="CD107" s="131"/>
      <c r="CE107" s="131"/>
      <c r="CF107" s="131"/>
      <c r="CG107" s="131"/>
      <c r="CH107" s="131"/>
      <c r="CI107" s="131"/>
      <c r="CJ107" s="131"/>
      <c r="CK107" s="131"/>
      <c r="CL107" s="131"/>
      <c r="CM107" s="131"/>
      <c r="CN107" s="131"/>
      <c r="CO107" s="131"/>
      <c r="CP107" s="131"/>
      <c r="CQ107" s="131"/>
      <c r="CR107" s="131"/>
      <c r="CS107" s="131"/>
      <c r="CT107" s="131"/>
      <c r="CU107" s="131"/>
      <c r="CV107" s="131"/>
      <c r="CW107" s="131"/>
      <c r="CX107" s="131"/>
      <c r="CY107" s="131"/>
      <c r="CZ107" s="131"/>
      <c r="DA107" s="131"/>
      <c r="DB107" s="131"/>
      <c r="DC107" s="131"/>
      <c r="DD107" s="131"/>
      <c r="DE107" s="131"/>
      <c r="DF107" s="131"/>
      <c r="DG107" s="131"/>
      <c r="DH107" s="131"/>
      <c r="DI107" s="131"/>
      <c r="DJ107" s="131"/>
      <c r="DK107" s="131"/>
      <c r="DL107" s="131"/>
      <c r="DM107" s="131"/>
      <c r="DN107" s="131"/>
      <c r="DO107" s="131"/>
      <c r="DP107" s="131"/>
      <c r="DQ107" s="131"/>
      <c r="DR107" s="131"/>
      <c r="DS107" s="131"/>
      <c r="DT107" s="131"/>
      <c r="DU107" s="131"/>
      <c r="DV107" s="131"/>
      <c r="DW107" s="131"/>
      <c r="DX107" s="131"/>
      <c r="DY107" s="131"/>
      <c r="DZ107" s="131"/>
      <c r="EA107" s="131"/>
      <c r="EB107" s="131"/>
      <c r="EC107" s="131"/>
      <c r="ED107" s="131"/>
      <c r="EE107" s="131"/>
      <c r="EF107" s="131"/>
      <c r="EG107" s="131"/>
      <c r="EH107" s="131"/>
      <c r="EI107" s="131"/>
      <c r="EJ107" s="131"/>
      <c r="EK107" s="131"/>
      <c r="EL107" s="131"/>
      <c r="EM107" s="131"/>
      <c r="EN107" s="131"/>
      <c r="EO107" s="131"/>
      <c r="EP107" s="131"/>
      <c r="EQ107" s="131"/>
      <c r="ER107" s="131"/>
      <c r="ES107" s="131"/>
      <c r="ET107" s="131"/>
      <c r="EU107" s="131"/>
      <c r="EV107" s="131"/>
      <c r="EW107" s="131"/>
      <c r="EX107" s="131"/>
      <c r="EY107" s="131"/>
      <c r="EZ107" s="131"/>
      <c r="FA107" s="131"/>
      <c r="FB107" s="131"/>
      <c r="FC107" s="131"/>
      <c r="FD107" s="131"/>
      <c r="FE107" s="131"/>
      <c r="FF107" s="131"/>
      <c r="FG107" s="131"/>
      <c r="FH107" s="131"/>
      <c r="FI107" s="131"/>
      <c r="FJ107" s="131"/>
      <c r="FK107" s="131"/>
      <c r="FL107" s="131"/>
      <c r="FM107" s="131"/>
      <c r="FN107" s="131"/>
      <c r="FO107" s="131"/>
      <c r="FP107" s="131"/>
      <c r="FQ107" s="131"/>
      <c r="FR107" s="131"/>
      <c r="FS107" s="131"/>
      <c r="FT107" s="131"/>
      <c r="FU107" s="131"/>
      <c r="FV107" s="131"/>
      <c r="FW107" s="131"/>
      <c r="FX107" s="131"/>
      <c r="FY107" s="131"/>
      <c r="FZ107" s="131"/>
      <c r="GA107" s="131"/>
      <c r="GB107" s="131"/>
      <c r="GC107" s="131"/>
      <c r="GD107" s="131"/>
      <c r="GE107" s="131"/>
      <c r="GF107" s="131"/>
      <c r="GG107" s="131"/>
      <c r="GH107" s="131"/>
      <c r="GI107" s="131"/>
      <c r="GJ107" s="131"/>
      <c r="GK107" s="131"/>
      <c r="GL107" s="131"/>
      <c r="GM107" s="131"/>
      <c r="GN107" s="131"/>
      <c r="GO107" s="131"/>
      <c r="GP107" s="131"/>
      <c r="GQ107" s="131"/>
      <c r="GR107" s="131"/>
      <c r="GS107" s="131"/>
      <c r="GT107" s="131"/>
      <c r="GU107" s="131"/>
      <c r="GV107" s="131"/>
      <c r="GW107" s="131"/>
      <c r="GX107" s="131"/>
      <c r="GY107" s="131"/>
      <c r="GZ107" s="131"/>
      <c r="HA107" s="131"/>
      <c r="HB107" s="131"/>
      <c r="HC107" s="131"/>
      <c r="HD107" s="131"/>
      <c r="HE107" s="131"/>
      <c r="HF107" s="131"/>
      <c r="HG107" s="131"/>
      <c r="HH107" s="131"/>
      <c r="HI107" s="131"/>
      <c r="HJ107" s="131"/>
      <c r="HK107" s="131"/>
      <c r="HL107" s="131"/>
      <c r="HM107" s="131"/>
      <c r="HN107" s="131"/>
      <c r="HO107" s="131"/>
      <c r="HP107" s="131"/>
      <c r="HQ107" s="131"/>
      <c r="HR107" s="131"/>
      <c r="HS107" s="131"/>
      <c r="HT107" s="131"/>
      <c r="HU107" s="131"/>
      <c r="HV107" s="131"/>
      <c r="HW107" s="131"/>
      <c r="HX107" s="131"/>
      <c r="HY107" s="131"/>
      <c r="HZ107" s="131"/>
      <c r="IA107" s="131"/>
      <c r="IB107" s="131"/>
      <c r="IC107" s="131"/>
      <c r="ID107" s="131"/>
      <c r="IE107" s="131"/>
      <c r="IF107" s="131"/>
      <c r="IG107" s="131"/>
      <c r="IH107" s="131"/>
      <c r="II107" s="131"/>
      <c r="IJ107" s="131"/>
      <c r="IK107" s="131"/>
      <c r="IL107" s="131"/>
      <c r="IM107" s="131"/>
      <c r="IN107" s="131"/>
      <c r="IO107" s="131"/>
      <c r="IP107" s="131"/>
      <c r="IQ107" s="131"/>
      <c r="IR107" s="131"/>
      <c r="IS107" s="133"/>
    </row>
    <row r="108" spans="1:253" ht="45">
      <c r="A108" s="322" t="s">
        <v>319</v>
      </c>
      <c r="B108" s="95" t="s">
        <v>320</v>
      </c>
      <c r="C108" s="450" t="s">
        <v>321</v>
      </c>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c r="CC108" s="27"/>
      <c r="CD108" s="27"/>
      <c r="CE108" s="27"/>
      <c r="CF108" s="27"/>
      <c r="CG108" s="27"/>
      <c r="CH108" s="27"/>
      <c r="CI108" s="27"/>
      <c r="CJ108" s="27"/>
      <c r="CK108" s="27"/>
      <c r="CL108" s="27"/>
      <c r="CM108" s="27"/>
      <c r="CN108" s="27"/>
      <c r="CO108" s="27"/>
      <c r="CP108" s="27"/>
      <c r="CQ108" s="27"/>
      <c r="CR108" s="27"/>
      <c r="CS108" s="27"/>
      <c r="CT108" s="27"/>
      <c r="CU108" s="27"/>
      <c r="CV108" s="27"/>
      <c r="CW108" s="27"/>
      <c r="CX108" s="27"/>
      <c r="CY108" s="27"/>
      <c r="CZ108" s="27"/>
      <c r="DA108" s="27"/>
      <c r="DB108" s="27"/>
      <c r="DC108" s="27"/>
      <c r="DD108" s="27"/>
      <c r="DE108" s="27"/>
      <c r="DF108" s="27"/>
      <c r="DG108" s="27"/>
      <c r="DH108" s="27"/>
      <c r="DI108" s="27"/>
      <c r="DJ108" s="27"/>
      <c r="DK108" s="27"/>
      <c r="DL108" s="27"/>
      <c r="DM108" s="27"/>
      <c r="DN108" s="27"/>
      <c r="DO108" s="27"/>
      <c r="DP108" s="27"/>
      <c r="DQ108" s="27"/>
      <c r="DR108" s="27"/>
      <c r="DS108" s="27"/>
      <c r="DT108" s="27"/>
      <c r="DU108" s="27"/>
      <c r="DV108" s="27"/>
      <c r="DW108" s="27"/>
      <c r="DX108" s="27"/>
      <c r="DY108" s="27"/>
      <c r="DZ108" s="27"/>
      <c r="EA108" s="27"/>
      <c r="EB108" s="27"/>
      <c r="EC108" s="27"/>
      <c r="ED108" s="27"/>
      <c r="EE108" s="27"/>
      <c r="EF108" s="27"/>
      <c r="EG108" s="27"/>
      <c r="EH108" s="27"/>
      <c r="EI108" s="27"/>
      <c r="EJ108" s="27"/>
      <c r="EK108" s="27"/>
      <c r="EL108" s="27"/>
      <c r="EM108" s="27"/>
      <c r="EN108" s="27"/>
      <c r="EO108" s="27"/>
      <c r="EP108" s="27"/>
      <c r="EQ108" s="27"/>
      <c r="ER108" s="27"/>
      <c r="ES108" s="27"/>
      <c r="ET108" s="27"/>
      <c r="EU108" s="27"/>
      <c r="EV108" s="27"/>
      <c r="EW108" s="27"/>
      <c r="EX108" s="27"/>
      <c r="EY108" s="27"/>
      <c r="EZ108" s="27"/>
      <c r="FA108" s="27"/>
      <c r="FB108" s="27"/>
      <c r="FC108" s="27"/>
      <c r="FD108" s="27"/>
      <c r="FE108" s="27"/>
      <c r="FF108" s="27"/>
      <c r="FG108" s="27"/>
      <c r="FH108" s="27"/>
      <c r="FI108" s="27"/>
      <c r="FJ108" s="27"/>
      <c r="FK108" s="27"/>
      <c r="FL108" s="27"/>
      <c r="FM108" s="27"/>
      <c r="FN108" s="27"/>
      <c r="FO108" s="27"/>
      <c r="FP108" s="27"/>
      <c r="FQ108" s="27"/>
      <c r="FR108" s="27"/>
      <c r="FS108" s="27"/>
      <c r="FT108" s="27"/>
      <c r="FU108" s="27"/>
      <c r="FV108" s="27"/>
      <c r="FW108" s="27"/>
      <c r="FX108" s="27"/>
      <c r="FY108" s="27"/>
      <c r="FZ108" s="27"/>
      <c r="GA108" s="27"/>
      <c r="GB108" s="27"/>
      <c r="GC108" s="27"/>
      <c r="GD108" s="27"/>
      <c r="GE108" s="27"/>
      <c r="GF108" s="27"/>
      <c r="GG108" s="27"/>
      <c r="GH108" s="27"/>
      <c r="GI108" s="27"/>
      <c r="GJ108" s="27"/>
      <c r="GK108" s="27"/>
      <c r="GL108" s="27"/>
      <c r="GM108" s="27"/>
      <c r="GN108" s="27"/>
      <c r="GO108" s="27"/>
      <c r="GP108" s="27"/>
      <c r="GQ108" s="27"/>
      <c r="GR108" s="27"/>
      <c r="GS108" s="27"/>
      <c r="GT108" s="27"/>
      <c r="GU108" s="27"/>
      <c r="GV108" s="27"/>
      <c r="GW108" s="27"/>
      <c r="GX108" s="27"/>
      <c r="GY108" s="27"/>
      <c r="GZ108" s="27"/>
      <c r="HA108" s="27"/>
      <c r="HB108" s="27"/>
      <c r="HC108" s="27"/>
      <c r="HD108" s="27"/>
      <c r="HE108" s="27"/>
      <c r="HF108" s="27"/>
      <c r="HG108" s="27"/>
      <c r="HH108" s="27"/>
      <c r="HI108" s="27"/>
      <c r="HJ108" s="27"/>
      <c r="HK108" s="27"/>
      <c r="HL108" s="27"/>
      <c r="HM108" s="27"/>
      <c r="HN108" s="27"/>
      <c r="HO108" s="27"/>
      <c r="HP108" s="27"/>
      <c r="HQ108" s="27"/>
      <c r="HR108" s="27"/>
      <c r="HS108" s="27"/>
      <c r="HT108" s="27"/>
      <c r="HU108" s="27"/>
      <c r="HV108" s="27"/>
      <c r="HW108" s="27"/>
      <c r="HX108" s="27"/>
      <c r="HY108" s="27"/>
      <c r="HZ108" s="27"/>
      <c r="IA108" s="27"/>
      <c r="IB108" s="27"/>
      <c r="IC108" s="27"/>
      <c r="ID108" s="27"/>
      <c r="IE108" s="27"/>
      <c r="IF108" s="27"/>
      <c r="IG108" s="27"/>
      <c r="IH108" s="27"/>
      <c r="II108" s="27"/>
      <c r="IJ108" s="27"/>
      <c r="IK108" s="27"/>
      <c r="IL108" s="27"/>
      <c r="IM108" s="27"/>
      <c r="IN108" s="27"/>
      <c r="IO108" s="27"/>
      <c r="IP108" s="27"/>
      <c r="IQ108" s="27"/>
      <c r="IR108" s="27"/>
      <c r="IS108" s="45"/>
    </row>
    <row r="109" spans="1:253" ht="45.6" thickBot="1">
      <c r="A109" s="322" t="s">
        <v>322</v>
      </c>
      <c r="B109" s="82" t="s">
        <v>323</v>
      </c>
      <c r="C109" s="185" t="s">
        <v>324</v>
      </c>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c r="BU109" s="27"/>
      <c r="BV109" s="27"/>
      <c r="BW109" s="27"/>
      <c r="BX109" s="27"/>
      <c r="BY109" s="27"/>
      <c r="BZ109" s="27"/>
      <c r="CA109" s="27"/>
      <c r="CB109" s="27"/>
      <c r="CC109" s="27"/>
      <c r="CD109" s="27"/>
      <c r="CE109" s="27"/>
      <c r="CF109" s="27"/>
      <c r="CG109" s="27"/>
      <c r="CH109" s="27"/>
      <c r="CI109" s="27"/>
      <c r="CJ109" s="27"/>
      <c r="CK109" s="27"/>
      <c r="CL109" s="27"/>
      <c r="CM109" s="27"/>
      <c r="CN109" s="27"/>
      <c r="CO109" s="27"/>
      <c r="CP109" s="27"/>
      <c r="CQ109" s="27"/>
      <c r="CR109" s="27"/>
      <c r="CS109" s="27"/>
      <c r="CT109" s="27"/>
      <c r="CU109" s="27"/>
      <c r="CV109" s="27"/>
      <c r="CW109" s="27"/>
      <c r="CX109" s="27"/>
      <c r="CY109" s="27"/>
      <c r="CZ109" s="27"/>
      <c r="DA109" s="27"/>
      <c r="DB109" s="27"/>
      <c r="DC109" s="27"/>
      <c r="DD109" s="27"/>
      <c r="DE109" s="27"/>
      <c r="DF109" s="27"/>
      <c r="DG109" s="27"/>
      <c r="DH109" s="27"/>
      <c r="DI109" s="27"/>
      <c r="DJ109" s="27"/>
      <c r="DK109" s="27"/>
      <c r="DL109" s="27"/>
      <c r="DM109" s="27"/>
      <c r="DN109" s="27"/>
      <c r="DO109" s="27"/>
      <c r="DP109" s="27"/>
      <c r="DQ109" s="27"/>
      <c r="DR109" s="27"/>
      <c r="DS109" s="27"/>
      <c r="DT109" s="27"/>
      <c r="DU109" s="27"/>
      <c r="DV109" s="27"/>
      <c r="DW109" s="27"/>
      <c r="DX109" s="27"/>
      <c r="DY109" s="27"/>
      <c r="DZ109" s="27"/>
      <c r="EA109" s="27"/>
      <c r="EB109" s="27"/>
      <c r="EC109" s="27"/>
      <c r="ED109" s="27"/>
      <c r="EE109" s="27"/>
      <c r="EF109" s="27"/>
      <c r="EG109" s="27"/>
      <c r="EH109" s="27"/>
      <c r="EI109" s="27"/>
      <c r="EJ109" s="27"/>
      <c r="EK109" s="27"/>
      <c r="EL109" s="27"/>
      <c r="EM109" s="27"/>
      <c r="EN109" s="27"/>
      <c r="EO109" s="27"/>
      <c r="EP109" s="27"/>
      <c r="EQ109" s="27"/>
      <c r="ER109" s="27"/>
      <c r="ES109" s="27"/>
      <c r="ET109" s="27"/>
      <c r="EU109" s="27"/>
      <c r="EV109" s="27"/>
      <c r="EW109" s="27"/>
      <c r="EX109" s="27"/>
      <c r="EY109" s="27"/>
      <c r="EZ109" s="27"/>
      <c r="FA109" s="27"/>
      <c r="FB109" s="27"/>
      <c r="FC109" s="27"/>
      <c r="FD109" s="27"/>
      <c r="FE109" s="27"/>
      <c r="FF109" s="27"/>
      <c r="FG109" s="27"/>
      <c r="FH109" s="27"/>
      <c r="FI109" s="27"/>
      <c r="FJ109" s="27"/>
      <c r="FK109" s="27"/>
      <c r="FL109" s="27"/>
      <c r="FM109" s="27"/>
      <c r="FN109" s="27"/>
      <c r="FO109" s="27"/>
      <c r="FP109" s="27"/>
      <c r="FQ109" s="27"/>
      <c r="FR109" s="27"/>
      <c r="FS109" s="27"/>
      <c r="FT109" s="27"/>
      <c r="FU109" s="27"/>
      <c r="FV109" s="27"/>
      <c r="FW109" s="27"/>
      <c r="FX109" s="27"/>
      <c r="FY109" s="27"/>
      <c r="FZ109" s="27"/>
      <c r="GA109" s="27"/>
      <c r="GB109" s="27"/>
      <c r="GC109" s="27"/>
      <c r="GD109" s="27"/>
      <c r="GE109" s="27"/>
      <c r="GF109" s="27"/>
      <c r="GG109" s="27"/>
      <c r="GH109" s="27"/>
      <c r="GI109" s="27"/>
      <c r="GJ109" s="27"/>
      <c r="GK109" s="27"/>
      <c r="GL109" s="27"/>
      <c r="GM109" s="27"/>
      <c r="GN109" s="27"/>
      <c r="GO109" s="27"/>
      <c r="GP109" s="27"/>
      <c r="GQ109" s="27"/>
      <c r="GR109" s="27"/>
      <c r="GS109" s="27"/>
      <c r="GT109" s="27"/>
      <c r="GU109" s="27"/>
      <c r="GV109" s="27"/>
      <c r="GW109" s="27"/>
      <c r="GX109" s="27"/>
      <c r="GY109" s="27"/>
      <c r="GZ109" s="27"/>
      <c r="HA109" s="27"/>
      <c r="HB109" s="27"/>
      <c r="HC109" s="27"/>
      <c r="HD109" s="27"/>
      <c r="HE109" s="27"/>
      <c r="HF109" s="27"/>
      <c r="HG109" s="27"/>
      <c r="HH109" s="27"/>
      <c r="HI109" s="27"/>
      <c r="HJ109" s="27"/>
      <c r="HK109" s="27"/>
      <c r="HL109" s="27"/>
      <c r="HM109" s="27"/>
      <c r="HN109" s="27"/>
      <c r="HO109" s="27"/>
      <c r="HP109" s="27"/>
      <c r="HQ109" s="27"/>
      <c r="HR109" s="27"/>
      <c r="HS109" s="27"/>
      <c r="HT109" s="27"/>
      <c r="HU109" s="27"/>
      <c r="HV109" s="27"/>
      <c r="HW109" s="27"/>
      <c r="HX109" s="27"/>
      <c r="HY109" s="27"/>
      <c r="HZ109" s="27"/>
      <c r="IA109" s="27"/>
      <c r="IB109" s="27"/>
      <c r="IC109" s="27"/>
      <c r="ID109" s="27"/>
      <c r="IE109" s="27"/>
      <c r="IF109" s="27"/>
      <c r="IG109" s="27"/>
      <c r="IH109" s="27"/>
      <c r="II109" s="27"/>
      <c r="IJ109" s="27"/>
      <c r="IK109" s="27"/>
      <c r="IL109" s="27"/>
      <c r="IM109" s="27"/>
      <c r="IN109" s="27"/>
      <c r="IO109" s="27"/>
      <c r="IP109" s="27"/>
      <c r="IQ109" s="27"/>
      <c r="IR109" s="27"/>
      <c r="IS109" s="46"/>
    </row>
    <row r="110" spans="1:253" ht="101.25" customHeight="1">
      <c r="A110" s="322"/>
      <c r="B110" s="517"/>
      <c r="C110" s="186"/>
      <c r="D110" s="125" t="str">
        <f t="shared" ref="D110:BO110" si="244">IF(D75&lt;&gt;"Quoted","", IF(AND((D78+D52-D68-D72+D82-D95+D108-D109=D80)=TRUE,D47="Affiliate"=TRUE,(D75="Quoted")=TRUE,ISNUMBER(D80)=TRUE),"",  "Closing balance (Q27) is not equal to its components, please check your figures for questions 18 a and b, 22, 25, 27, 29a, 29b, 30a and 30b"))</f>
        <v/>
      </c>
      <c r="E110" s="125" t="str">
        <f t="shared" si="244"/>
        <v/>
      </c>
      <c r="F110" s="125" t="str">
        <f t="shared" si="244"/>
        <v/>
      </c>
      <c r="G110" s="125" t="str">
        <f t="shared" si="244"/>
        <v/>
      </c>
      <c r="H110" s="125" t="str">
        <f t="shared" si="244"/>
        <v/>
      </c>
      <c r="I110" s="125" t="str">
        <f t="shared" si="244"/>
        <v/>
      </c>
      <c r="J110" s="125" t="str">
        <f t="shared" si="244"/>
        <v/>
      </c>
      <c r="K110" s="125" t="str">
        <f t="shared" si="244"/>
        <v/>
      </c>
      <c r="L110" s="125" t="str">
        <f t="shared" si="244"/>
        <v/>
      </c>
      <c r="M110" s="125" t="str">
        <f t="shared" si="244"/>
        <v/>
      </c>
      <c r="N110" s="125" t="str">
        <f t="shared" si="244"/>
        <v/>
      </c>
      <c r="O110" s="125" t="str">
        <f t="shared" si="244"/>
        <v/>
      </c>
      <c r="P110" s="125" t="str">
        <f t="shared" si="244"/>
        <v/>
      </c>
      <c r="Q110" s="125" t="str">
        <f t="shared" si="244"/>
        <v/>
      </c>
      <c r="R110" s="125" t="str">
        <f t="shared" si="244"/>
        <v/>
      </c>
      <c r="S110" s="125" t="str">
        <f t="shared" si="244"/>
        <v/>
      </c>
      <c r="T110" s="125" t="str">
        <f t="shared" si="244"/>
        <v/>
      </c>
      <c r="U110" s="125" t="str">
        <f t="shared" si="244"/>
        <v/>
      </c>
      <c r="V110" s="125" t="str">
        <f t="shared" si="244"/>
        <v/>
      </c>
      <c r="W110" s="125" t="str">
        <f t="shared" si="244"/>
        <v/>
      </c>
      <c r="X110" s="125" t="str">
        <f t="shared" si="244"/>
        <v/>
      </c>
      <c r="Y110" s="125" t="str">
        <f t="shared" si="244"/>
        <v/>
      </c>
      <c r="Z110" s="125" t="str">
        <f t="shared" si="244"/>
        <v/>
      </c>
      <c r="AA110" s="125" t="str">
        <f t="shared" si="244"/>
        <v/>
      </c>
      <c r="AB110" s="125" t="str">
        <f t="shared" si="244"/>
        <v/>
      </c>
      <c r="AC110" s="125" t="str">
        <f t="shared" si="244"/>
        <v/>
      </c>
      <c r="AD110" s="125" t="str">
        <f t="shared" si="244"/>
        <v/>
      </c>
      <c r="AE110" s="125" t="str">
        <f t="shared" si="244"/>
        <v/>
      </c>
      <c r="AF110" s="125" t="str">
        <f t="shared" si="244"/>
        <v/>
      </c>
      <c r="AG110" s="125" t="str">
        <f t="shared" si="244"/>
        <v/>
      </c>
      <c r="AH110" s="125" t="str">
        <f t="shared" si="244"/>
        <v/>
      </c>
      <c r="AI110" s="125" t="str">
        <f t="shared" si="244"/>
        <v/>
      </c>
      <c r="AJ110" s="125" t="str">
        <f t="shared" si="244"/>
        <v/>
      </c>
      <c r="AK110" s="125" t="str">
        <f t="shared" si="244"/>
        <v/>
      </c>
      <c r="AL110" s="125" t="str">
        <f t="shared" si="244"/>
        <v/>
      </c>
      <c r="AM110" s="125" t="str">
        <f t="shared" si="244"/>
        <v/>
      </c>
      <c r="AN110" s="125" t="str">
        <f t="shared" si="244"/>
        <v/>
      </c>
      <c r="AO110" s="125" t="str">
        <f t="shared" si="244"/>
        <v/>
      </c>
      <c r="AP110" s="125" t="str">
        <f t="shared" si="244"/>
        <v/>
      </c>
      <c r="AQ110" s="125" t="str">
        <f t="shared" si="244"/>
        <v/>
      </c>
      <c r="AR110" s="125" t="str">
        <f t="shared" si="244"/>
        <v/>
      </c>
      <c r="AS110" s="125" t="str">
        <f t="shared" si="244"/>
        <v/>
      </c>
      <c r="AT110" s="125" t="str">
        <f t="shared" si="244"/>
        <v/>
      </c>
      <c r="AU110" s="125" t="str">
        <f t="shared" si="244"/>
        <v/>
      </c>
      <c r="AV110" s="125" t="str">
        <f t="shared" si="244"/>
        <v/>
      </c>
      <c r="AW110" s="125" t="str">
        <f t="shared" si="244"/>
        <v/>
      </c>
      <c r="AX110" s="125" t="str">
        <f t="shared" si="244"/>
        <v/>
      </c>
      <c r="AY110" s="125" t="str">
        <f t="shared" si="244"/>
        <v/>
      </c>
      <c r="AZ110" s="125" t="str">
        <f t="shared" si="244"/>
        <v/>
      </c>
      <c r="BA110" s="125" t="str">
        <f t="shared" si="244"/>
        <v/>
      </c>
      <c r="BB110" s="125" t="str">
        <f t="shared" si="244"/>
        <v/>
      </c>
      <c r="BC110" s="125" t="str">
        <f t="shared" si="244"/>
        <v/>
      </c>
      <c r="BD110" s="125" t="str">
        <f t="shared" si="244"/>
        <v/>
      </c>
      <c r="BE110" s="125" t="str">
        <f t="shared" si="244"/>
        <v/>
      </c>
      <c r="BF110" s="125" t="str">
        <f t="shared" si="244"/>
        <v/>
      </c>
      <c r="BG110" s="125" t="str">
        <f t="shared" si="244"/>
        <v/>
      </c>
      <c r="BH110" s="125" t="str">
        <f t="shared" si="244"/>
        <v/>
      </c>
      <c r="BI110" s="125" t="str">
        <f t="shared" si="244"/>
        <v/>
      </c>
      <c r="BJ110" s="125" t="str">
        <f t="shared" si="244"/>
        <v/>
      </c>
      <c r="BK110" s="125" t="str">
        <f t="shared" si="244"/>
        <v/>
      </c>
      <c r="BL110" s="125" t="str">
        <f t="shared" si="244"/>
        <v/>
      </c>
      <c r="BM110" s="125" t="str">
        <f t="shared" si="244"/>
        <v/>
      </c>
      <c r="BN110" s="125" t="str">
        <f t="shared" si="244"/>
        <v/>
      </c>
      <c r="BO110" s="125" t="str">
        <f t="shared" si="244"/>
        <v/>
      </c>
      <c r="BP110" s="125" t="str">
        <f t="shared" ref="BP110:EA110" si="245">IF(BP75&lt;&gt;"Quoted","", IF(AND((BP78+BP52-BP68-BP72+BP82-BP95+BP108-BP109=BP80)=TRUE,BP47="Affiliate"=TRUE,(BP75="Quoted")=TRUE,ISNUMBER(BP80)=TRUE),"",  "Closing balance (Q27) is not equal to its components, please check your figures for questions 18 a and b, 22, 25, 27, 29a, 29b, 30a and 30b"))</f>
        <v/>
      </c>
      <c r="BQ110" s="125" t="str">
        <f t="shared" si="245"/>
        <v/>
      </c>
      <c r="BR110" s="125" t="str">
        <f t="shared" si="245"/>
        <v/>
      </c>
      <c r="BS110" s="125" t="str">
        <f t="shared" si="245"/>
        <v/>
      </c>
      <c r="BT110" s="125" t="str">
        <f t="shared" si="245"/>
        <v/>
      </c>
      <c r="BU110" s="125" t="str">
        <f t="shared" si="245"/>
        <v/>
      </c>
      <c r="BV110" s="125" t="str">
        <f t="shared" si="245"/>
        <v/>
      </c>
      <c r="BW110" s="125" t="str">
        <f t="shared" si="245"/>
        <v/>
      </c>
      <c r="BX110" s="125" t="str">
        <f t="shared" si="245"/>
        <v/>
      </c>
      <c r="BY110" s="125" t="str">
        <f t="shared" si="245"/>
        <v/>
      </c>
      <c r="BZ110" s="125" t="str">
        <f t="shared" si="245"/>
        <v/>
      </c>
      <c r="CA110" s="125" t="str">
        <f t="shared" si="245"/>
        <v/>
      </c>
      <c r="CB110" s="125" t="str">
        <f t="shared" si="245"/>
        <v/>
      </c>
      <c r="CC110" s="125" t="str">
        <f t="shared" si="245"/>
        <v/>
      </c>
      <c r="CD110" s="125" t="str">
        <f t="shared" si="245"/>
        <v/>
      </c>
      <c r="CE110" s="125" t="str">
        <f t="shared" si="245"/>
        <v/>
      </c>
      <c r="CF110" s="125" t="str">
        <f t="shared" si="245"/>
        <v/>
      </c>
      <c r="CG110" s="125" t="str">
        <f t="shared" si="245"/>
        <v/>
      </c>
      <c r="CH110" s="125" t="str">
        <f t="shared" si="245"/>
        <v/>
      </c>
      <c r="CI110" s="125" t="str">
        <f t="shared" si="245"/>
        <v/>
      </c>
      <c r="CJ110" s="125" t="str">
        <f t="shared" si="245"/>
        <v/>
      </c>
      <c r="CK110" s="125" t="str">
        <f t="shared" si="245"/>
        <v/>
      </c>
      <c r="CL110" s="125" t="str">
        <f t="shared" si="245"/>
        <v/>
      </c>
      <c r="CM110" s="125" t="str">
        <f t="shared" si="245"/>
        <v/>
      </c>
      <c r="CN110" s="125" t="str">
        <f t="shared" si="245"/>
        <v/>
      </c>
      <c r="CO110" s="125" t="str">
        <f t="shared" si="245"/>
        <v/>
      </c>
      <c r="CP110" s="125" t="str">
        <f t="shared" si="245"/>
        <v/>
      </c>
      <c r="CQ110" s="125" t="str">
        <f t="shared" si="245"/>
        <v/>
      </c>
      <c r="CR110" s="125" t="str">
        <f t="shared" si="245"/>
        <v/>
      </c>
      <c r="CS110" s="125" t="str">
        <f t="shared" si="245"/>
        <v/>
      </c>
      <c r="CT110" s="125" t="str">
        <f t="shared" si="245"/>
        <v/>
      </c>
      <c r="CU110" s="125" t="str">
        <f t="shared" si="245"/>
        <v/>
      </c>
      <c r="CV110" s="125" t="str">
        <f t="shared" si="245"/>
        <v/>
      </c>
      <c r="CW110" s="125" t="str">
        <f t="shared" si="245"/>
        <v/>
      </c>
      <c r="CX110" s="125" t="str">
        <f t="shared" si="245"/>
        <v/>
      </c>
      <c r="CY110" s="125" t="str">
        <f t="shared" si="245"/>
        <v/>
      </c>
      <c r="CZ110" s="125" t="str">
        <f t="shared" si="245"/>
        <v/>
      </c>
      <c r="DA110" s="125" t="str">
        <f t="shared" si="245"/>
        <v/>
      </c>
      <c r="DB110" s="125" t="str">
        <f t="shared" si="245"/>
        <v/>
      </c>
      <c r="DC110" s="125" t="str">
        <f t="shared" si="245"/>
        <v/>
      </c>
      <c r="DD110" s="125" t="str">
        <f t="shared" si="245"/>
        <v/>
      </c>
      <c r="DE110" s="125" t="str">
        <f t="shared" si="245"/>
        <v/>
      </c>
      <c r="DF110" s="125" t="str">
        <f t="shared" si="245"/>
        <v/>
      </c>
      <c r="DG110" s="125" t="str">
        <f t="shared" si="245"/>
        <v/>
      </c>
      <c r="DH110" s="125" t="str">
        <f t="shared" si="245"/>
        <v/>
      </c>
      <c r="DI110" s="125" t="str">
        <f t="shared" si="245"/>
        <v/>
      </c>
      <c r="DJ110" s="125" t="str">
        <f t="shared" si="245"/>
        <v/>
      </c>
      <c r="DK110" s="125" t="str">
        <f t="shared" si="245"/>
        <v/>
      </c>
      <c r="DL110" s="125" t="str">
        <f t="shared" si="245"/>
        <v/>
      </c>
      <c r="DM110" s="125" t="str">
        <f t="shared" si="245"/>
        <v/>
      </c>
      <c r="DN110" s="125" t="str">
        <f t="shared" si="245"/>
        <v/>
      </c>
      <c r="DO110" s="125" t="str">
        <f t="shared" si="245"/>
        <v/>
      </c>
      <c r="DP110" s="125" t="str">
        <f t="shared" si="245"/>
        <v/>
      </c>
      <c r="DQ110" s="125" t="str">
        <f t="shared" si="245"/>
        <v/>
      </c>
      <c r="DR110" s="125" t="str">
        <f t="shared" si="245"/>
        <v/>
      </c>
      <c r="DS110" s="125" t="str">
        <f t="shared" si="245"/>
        <v/>
      </c>
      <c r="DT110" s="125" t="str">
        <f t="shared" si="245"/>
        <v/>
      </c>
      <c r="DU110" s="125" t="str">
        <f t="shared" si="245"/>
        <v/>
      </c>
      <c r="DV110" s="125" t="str">
        <f t="shared" si="245"/>
        <v/>
      </c>
      <c r="DW110" s="125" t="str">
        <f t="shared" si="245"/>
        <v/>
      </c>
      <c r="DX110" s="125" t="str">
        <f t="shared" si="245"/>
        <v/>
      </c>
      <c r="DY110" s="125" t="str">
        <f t="shared" si="245"/>
        <v/>
      </c>
      <c r="DZ110" s="125" t="str">
        <f t="shared" si="245"/>
        <v/>
      </c>
      <c r="EA110" s="125" t="str">
        <f t="shared" si="245"/>
        <v/>
      </c>
      <c r="EB110" s="125" t="str">
        <f t="shared" ref="EB110:GM110" si="246">IF(EB75&lt;&gt;"Quoted","", IF(AND((EB78+EB52-EB68-EB72+EB82-EB95+EB108-EB109=EB80)=TRUE,EB47="Affiliate"=TRUE,(EB75="Quoted")=TRUE,ISNUMBER(EB80)=TRUE),"",  "Closing balance (Q27) is not equal to its components, please check your figures for questions 18 a and b, 22, 25, 27, 29a, 29b, 30a and 30b"))</f>
        <v/>
      </c>
      <c r="EC110" s="125" t="str">
        <f t="shared" si="246"/>
        <v/>
      </c>
      <c r="ED110" s="125" t="str">
        <f t="shared" si="246"/>
        <v/>
      </c>
      <c r="EE110" s="125" t="str">
        <f t="shared" si="246"/>
        <v/>
      </c>
      <c r="EF110" s="125" t="str">
        <f t="shared" si="246"/>
        <v/>
      </c>
      <c r="EG110" s="125" t="str">
        <f t="shared" si="246"/>
        <v/>
      </c>
      <c r="EH110" s="125" t="str">
        <f t="shared" si="246"/>
        <v/>
      </c>
      <c r="EI110" s="125" t="str">
        <f t="shared" si="246"/>
        <v/>
      </c>
      <c r="EJ110" s="125" t="str">
        <f t="shared" si="246"/>
        <v/>
      </c>
      <c r="EK110" s="125" t="str">
        <f t="shared" si="246"/>
        <v/>
      </c>
      <c r="EL110" s="125" t="str">
        <f t="shared" si="246"/>
        <v/>
      </c>
      <c r="EM110" s="125" t="str">
        <f t="shared" si="246"/>
        <v/>
      </c>
      <c r="EN110" s="125" t="str">
        <f t="shared" si="246"/>
        <v/>
      </c>
      <c r="EO110" s="125" t="str">
        <f t="shared" si="246"/>
        <v/>
      </c>
      <c r="EP110" s="125" t="str">
        <f t="shared" si="246"/>
        <v/>
      </c>
      <c r="EQ110" s="125" t="str">
        <f t="shared" si="246"/>
        <v/>
      </c>
      <c r="ER110" s="125" t="str">
        <f t="shared" si="246"/>
        <v/>
      </c>
      <c r="ES110" s="125" t="str">
        <f t="shared" si="246"/>
        <v/>
      </c>
      <c r="ET110" s="125" t="str">
        <f t="shared" si="246"/>
        <v/>
      </c>
      <c r="EU110" s="125" t="str">
        <f t="shared" si="246"/>
        <v/>
      </c>
      <c r="EV110" s="125" t="str">
        <f t="shared" si="246"/>
        <v/>
      </c>
      <c r="EW110" s="125" t="str">
        <f t="shared" si="246"/>
        <v/>
      </c>
      <c r="EX110" s="125" t="str">
        <f t="shared" si="246"/>
        <v/>
      </c>
      <c r="EY110" s="125" t="str">
        <f t="shared" si="246"/>
        <v/>
      </c>
      <c r="EZ110" s="125" t="str">
        <f t="shared" si="246"/>
        <v/>
      </c>
      <c r="FA110" s="125" t="str">
        <f t="shared" si="246"/>
        <v/>
      </c>
      <c r="FB110" s="125" t="str">
        <f t="shared" si="246"/>
        <v/>
      </c>
      <c r="FC110" s="125" t="str">
        <f t="shared" si="246"/>
        <v/>
      </c>
      <c r="FD110" s="125" t="str">
        <f t="shared" si="246"/>
        <v/>
      </c>
      <c r="FE110" s="125" t="str">
        <f t="shared" si="246"/>
        <v/>
      </c>
      <c r="FF110" s="125" t="str">
        <f t="shared" si="246"/>
        <v/>
      </c>
      <c r="FG110" s="125" t="str">
        <f t="shared" si="246"/>
        <v/>
      </c>
      <c r="FH110" s="125" t="str">
        <f t="shared" si="246"/>
        <v/>
      </c>
      <c r="FI110" s="125" t="str">
        <f t="shared" si="246"/>
        <v/>
      </c>
      <c r="FJ110" s="125" t="str">
        <f t="shared" si="246"/>
        <v/>
      </c>
      <c r="FK110" s="125" t="str">
        <f t="shared" si="246"/>
        <v/>
      </c>
      <c r="FL110" s="125" t="str">
        <f t="shared" si="246"/>
        <v/>
      </c>
      <c r="FM110" s="125" t="str">
        <f t="shared" si="246"/>
        <v/>
      </c>
      <c r="FN110" s="125" t="str">
        <f t="shared" si="246"/>
        <v/>
      </c>
      <c r="FO110" s="125" t="str">
        <f t="shared" si="246"/>
        <v/>
      </c>
      <c r="FP110" s="125" t="str">
        <f t="shared" si="246"/>
        <v/>
      </c>
      <c r="FQ110" s="125" t="str">
        <f t="shared" si="246"/>
        <v/>
      </c>
      <c r="FR110" s="125" t="str">
        <f t="shared" si="246"/>
        <v/>
      </c>
      <c r="FS110" s="125" t="str">
        <f t="shared" si="246"/>
        <v/>
      </c>
      <c r="FT110" s="125" t="str">
        <f t="shared" si="246"/>
        <v/>
      </c>
      <c r="FU110" s="125" t="str">
        <f t="shared" si="246"/>
        <v/>
      </c>
      <c r="FV110" s="125" t="str">
        <f t="shared" si="246"/>
        <v/>
      </c>
      <c r="FW110" s="125" t="str">
        <f t="shared" si="246"/>
        <v/>
      </c>
      <c r="FX110" s="125" t="str">
        <f t="shared" si="246"/>
        <v/>
      </c>
      <c r="FY110" s="125" t="str">
        <f t="shared" si="246"/>
        <v/>
      </c>
      <c r="FZ110" s="125" t="str">
        <f t="shared" si="246"/>
        <v/>
      </c>
      <c r="GA110" s="125" t="str">
        <f t="shared" si="246"/>
        <v/>
      </c>
      <c r="GB110" s="125" t="str">
        <f t="shared" si="246"/>
        <v/>
      </c>
      <c r="GC110" s="125" t="str">
        <f t="shared" si="246"/>
        <v/>
      </c>
      <c r="GD110" s="125" t="str">
        <f t="shared" si="246"/>
        <v/>
      </c>
      <c r="GE110" s="125" t="str">
        <f t="shared" si="246"/>
        <v/>
      </c>
      <c r="GF110" s="125" t="str">
        <f t="shared" si="246"/>
        <v/>
      </c>
      <c r="GG110" s="125" t="str">
        <f t="shared" si="246"/>
        <v/>
      </c>
      <c r="GH110" s="125" t="str">
        <f t="shared" si="246"/>
        <v/>
      </c>
      <c r="GI110" s="125" t="str">
        <f t="shared" si="246"/>
        <v/>
      </c>
      <c r="GJ110" s="125" t="str">
        <f t="shared" si="246"/>
        <v/>
      </c>
      <c r="GK110" s="125" t="str">
        <f t="shared" si="246"/>
        <v/>
      </c>
      <c r="GL110" s="125" t="str">
        <f t="shared" si="246"/>
        <v/>
      </c>
      <c r="GM110" s="125" t="str">
        <f t="shared" si="246"/>
        <v/>
      </c>
      <c r="GN110" s="125" t="str">
        <f t="shared" ref="GN110:IS110" si="247">IF(GN75&lt;&gt;"Quoted","", IF(AND((GN78+GN52-GN68-GN72+GN82-GN95+GN108-GN109=GN80)=TRUE,GN47="Affiliate"=TRUE,(GN75="Quoted")=TRUE,ISNUMBER(GN80)=TRUE),"",  "Closing balance (Q27) is not equal to its components, please check your figures for questions 18 a and b, 22, 25, 27, 29a, 29b, 30a and 30b"))</f>
        <v/>
      </c>
      <c r="GO110" s="125" t="str">
        <f t="shared" si="247"/>
        <v/>
      </c>
      <c r="GP110" s="125" t="str">
        <f t="shared" si="247"/>
        <v/>
      </c>
      <c r="GQ110" s="125" t="str">
        <f t="shared" si="247"/>
        <v/>
      </c>
      <c r="GR110" s="125" t="str">
        <f t="shared" si="247"/>
        <v/>
      </c>
      <c r="GS110" s="125" t="str">
        <f t="shared" si="247"/>
        <v/>
      </c>
      <c r="GT110" s="125" t="str">
        <f t="shared" si="247"/>
        <v/>
      </c>
      <c r="GU110" s="125" t="str">
        <f t="shared" si="247"/>
        <v/>
      </c>
      <c r="GV110" s="125" t="str">
        <f t="shared" si="247"/>
        <v/>
      </c>
      <c r="GW110" s="125" t="str">
        <f t="shared" si="247"/>
        <v/>
      </c>
      <c r="GX110" s="125" t="str">
        <f t="shared" si="247"/>
        <v/>
      </c>
      <c r="GY110" s="125" t="str">
        <f t="shared" si="247"/>
        <v/>
      </c>
      <c r="GZ110" s="125" t="str">
        <f t="shared" si="247"/>
        <v/>
      </c>
      <c r="HA110" s="125" t="str">
        <f t="shared" si="247"/>
        <v/>
      </c>
      <c r="HB110" s="125" t="str">
        <f t="shared" si="247"/>
        <v/>
      </c>
      <c r="HC110" s="125" t="str">
        <f t="shared" si="247"/>
        <v/>
      </c>
      <c r="HD110" s="125" t="str">
        <f t="shared" si="247"/>
        <v/>
      </c>
      <c r="HE110" s="125" t="str">
        <f t="shared" si="247"/>
        <v/>
      </c>
      <c r="HF110" s="125" t="str">
        <f t="shared" si="247"/>
        <v/>
      </c>
      <c r="HG110" s="125" t="str">
        <f t="shared" si="247"/>
        <v/>
      </c>
      <c r="HH110" s="125" t="str">
        <f t="shared" si="247"/>
        <v/>
      </c>
      <c r="HI110" s="125" t="str">
        <f t="shared" si="247"/>
        <v/>
      </c>
      <c r="HJ110" s="125" t="str">
        <f t="shared" si="247"/>
        <v/>
      </c>
      <c r="HK110" s="125" t="str">
        <f t="shared" si="247"/>
        <v/>
      </c>
      <c r="HL110" s="125" t="str">
        <f t="shared" si="247"/>
        <v/>
      </c>
      <c r="HM110" s="125" t="str">
        <f t="shared" si="247"/>
        <v/>
      </c>
      <c r="HN110" s="125" t="str">
        <f t="shared" si="247"/>
        <v/>
      </c>
      <c r="HO110" s="125" t="str">
        <f t="shared" si="247"/>
        <v/>
      </c>
      <c r="HP110" s="125" t="str">
        <f t="shared" si="247"/>
        <v/>
      </c>
      <c r="HQ110" s="125" t="str">
        <f t="shared" si="247"/>
        <v/>
      </c>
      <c r="HR110" s="125" t="str">
        <f t="shared" si="247"/>
        <v/>
      </c>
      <c r="HS110" s="125" t="str">
        <f t="shared" si="247"/>
        <v/>
      </c>
      <c r="HT110" s="125" t="str">
        <f t="shared" si="247"/>
        <v/>
      </c>
      <c r="HU110" s="125" t="str">
        <f t="shared" si="247"/>
        <v/>
      </c>
      <c r="HV110" s="125" t="str">
        <f t="shared" si="247"/>
        <v/>
      </c>
      <c r="HW110" s="125" t="str">
        <f t="shared" si="247"/>
        <v/>
      </c>
      <c r="HX110" s="125" t="str">
        <f t="shared" si="247"/>
        <v/>
      </c>
      <c r="HY110" s="125" t="str">
        <f t="shared" si="247"/>
        <v/>
      </c>
      <c r="HZ110" s="125" t="str">
        <f t="shared" si="247"/>
        <v/>
      </c>
      <c r="IA110" s="125" t="str">
        <f t="shared" si="247"/>
        <v/>
      </c>
      <c r="IB110" s="125" t="str">
        <f t="shared" si="247"/>
        <v/>
      </c>
      <c r="IC110" s="125" t="str">
        <f t="shared" si="247"/>
        <v/>
      </c>
      <c r="ID110" s="125" t="str">
        <f t="shared" si="247"/>
        <v/>
      </c>
      <c r="IE110" s="125" t="str">
        <f t="shared" si="247"/>
        <v/>
      </c>
      <c r="IF110" s="125" t="str">
        <f t="shared" si="247"/>
        <v/>
      </c>
      <c r="IG110" s="125" t="str">
        <f t="shared" si="247"/>
        <v/>
      </c>
      <c r="IH110" s="125" t="str">
        <f t="shared" si="247"/>
        <v/>
      </c>
      <c r="II110" s="125" t="str">
        <f t="shared" si="247"/>
        <v/>
      </c>
      <c r="IJ110" s="125" t="str">
        <f t="shared" si="247"/>
        <v/>
      </c>
      <c r="IK110" s="125" t="str">
        <f t="shared" si="247"/>
        <v/>
      </c>
      <c r="IL110" s="125" t="str">
        <f t="shared" si="247"/>
        <v/>
      </c>
      <c r="IM110" s="125" t="str">
        <f t="shared" si="247"/>
        <v/>
      </c>
      <c r="IN110" s="125" t="str">
        <f t="shared" si="247"/>
        <v/>
      </c>
      <c r="IO110" s="125" t="str">
        <f t="shared" si="247"/>
        <v/>
      </c>
      <c r="IP110" s="125" t="str">
        <f t="shared" si="247"/>
        <v/>
      </c>
      <c r="IQ110" s="125" t="str">
        <f t="shared" si="247"/>
        <v/>
      </c>
      <c r="IR110" s="125" t="str">
        <f t="shared" si="247"/>
        <v/>
      </c>
      <c r="IS110" s="125" t="str">
        <f t="shared" si="247"/>
        <v/>
      </c>
    </row>
    <row r="111" spans="1:253" s="420" customFormat="1" ht="15" customHeight="1" thickBot="1">
      <c r="A111" s="322"/>
      <c r="B111" s="518"/>
      <c r="C111" s="186"/>
      <c r="D111" s="124" t="str">
        <f>IF(D75="Quoted", "Go to Section G", "")</f>
        <v/>
      </c>
      <c r="E111" s="124" t="str">
        <f t="shared" ref="E111:BP111" si="248">IF(E75="Quoted", "Go to Section G", "")</f>
        <v/>
      </c>
      <c r="F111" s="124" t="str">
        <f>IF(F75="Quoted", "Go to Section G", "")</f>
        <v/>
      </c>
      <c r="G111" s="124" t="str">
        <f t="shared" si="248"/>
        <v/>
      </c>
      <c r="H111" s="124" t="str">
        <f t="shared" si="248"/>
        <v/>
      </c>
      <c r="I111" s="124" t="str">
        <f t="shared" si="248"/>
        <v/>
      </c>
      <c r="J111" s="124" t="str">
        <f t="shared" si="248"/>
        <v/>
      </c>
      <c r="K111" s="124" t="str">
        <f t="shared" si="248"/>
        <v/>
      </c>
      <c r="L111" s="124" t="str">
        <f t="shared" si="248"/>
        <v/>
      </c>
      <c r="M111" s="124" t="str">
        <f t="shared" si="248"/>
        <v/>
      </c>
      <c r="N111" s="124" t="str">
        <f t="shared" si="248"/>
        <v/>
      </c>
      <c r="O111" s="124" t="str">
        <f t="shared" si="248"/>
        <v/>
      </c>
      <c r="P111" s="124" t="str">
        <f t="shared" si="248"/>
        <v/>
      </c>
      <c r="Q111" s="124" t="str">
        <f t="shared" si="248"/>
        <v/>
      </c>
      <c r="R111" s="124" t="str">
        <f t="shared" si="248"/>
        <v/>
      </c>
      <c r="S111" s="124" t="str">
        <f t="shared" si="248"/>
        <v/>
      </c>
      <c r="T111" s="124" t="str">
        <f t="shared" si="248"/>
        <v/>
      </c>
      <c r="U111" s="124" t="str">
        <f t="shared" si="248"/>
        <v/>
      </c>
      <c r="V111" s="124" t="str">
        <f t="shared" si="248"/>
        <v/>
      </c>
      <c r="W111" s="124" t="str">
        <f t="shared" si="248"/>
        <v/>
      </c>
      <c r="X111" s="124" t="str">
        <f t="shared" si="248"/>
        <v/>
      </c>
      <c r="Y111" s="124" t="str">
        <f t="shared" si="248"/>
        <v/>
      </c>
      <c r="Z111" s="124" t="str">
        <f t="shared" si="248"/>
        <v/>
      </c>
      <c r="AA111" s="124" t="str">
        <f t="shared" si="248"/>
        <v/>
      </c>
      <c r="AB111" s="124" t="str">
        <f t="shared" si="248"/>
        <v/>
      </c>
      <c r="AC111" s="124" t="str">
        <f t="shared" si="248"/>
        <v/>
      </c>
      <c r="AD111" s="124" t="str">
        <f t="shared" si="248"/>
        <v/>
      </c>
      <c r="AE111" s="124" t="str">
        <f t="shared" si="248"/>
        <v/>
      </c>
      <c r="AF111" s="124" t="str">
        <f t="shared" si="248"/>
        <v/>
      </c>
      <c r="AG111" s="124" t="str">
        <f t="shared" si="248"/>
        <v/>
      </c>
      <c r="AH111" s="124" t="str">
        <f t="shared" si="248"/>
        <v/>
      </c>
      <c r="AI111" s="124" t="str">
        <f t="shared" si="248"/>
        <v/>
      </c>
      <c r="AJ111" s="124" t="str">
        <f t="shared" si="248"/>
        <v/>
      </c>
      <c r="AK111" s="124" t="str">
        <f t="shared" si="248"/>
        <v/>
      </c>
      <c r="AL111" s="124" t="str">
        <f t="shared" si="248"/>
        <v/>
      </c>
      <c r="AM111" s="124" t="str">
        <f t="shared" si="248"/>
        <v/>
      </c>
      <c r="AN111" s="124" t="str">
        <f t="shared" si="248"/>
        <v/>
      </c>
      <c r="AO111" s="124" t="str">
        <f t="shared" si="248"/>
        <v/>
      </c>
      <c r="AP111" s="124" t="str">
        <f t="shared" si="248"/>
        <v/>
      </c>
      <c r="AQ111" s="124" t="str">
        <f t="shared" si="248"/>
        <v/>
      </c>
      <c r="AR111" s="124" t="str">
        <f t="shared" si="248"/>
        <v/>
      </c>
      <c r="AS111" s="124" t="str">
        <f t="shared" si="248"/>
        <v/>
      </c>
      <c r="AT111" s="124" t="str">
        <f t="shared" si="248"/>
        <v/>
      </c>
      <c r="AU111" s="124" t="str">
        <f t="shared" si="248"/>
        <v/>
      </c>
      <c r="AV111" s="124" t="str">
        <f t="shared" si="248"/>
        <v/>
      </c>
      <c r="AW111" s="124" t="str">
        <f t="shared" si="248"/>
        <v/>
      </c>
      <c r="AX111" s="124" t="str">
        <f t="shared" si="248"/>
        <v/>
      </c>
      <c r="AY111" s="124" t="str">
        <f t="shared" si="248"/>
        <v/>
      </c>
      <c r="AZ111" s="124" t="str">
        <f t="shared" si="248"/>
        <v/>
      </c>
      <c r="BA111" s="124" t="str">
        <f t="shared" si="248"/>
        <v/>
      </c>
      <c r="BB111" s="124" t="str">
        <f t="shared" si="248"/>
        <v/>
      </c>
      <c r="BC111" s="124" t="str">
        <f t="shared" si="248"/>
        <v/>
      </c>
      <c r="BD111" s="124" t="str">
        <f t="shared" si="248"/>
        <v/>
      </c>
      <c r="BE111" s="124" t="str">
        <f t="shared" si="248"/>
        <v/>
      </c>
      <c r="BF111" s="124" t="str">
        <f t="shared" si="248"/>
        <v/>
      </c>
      <c r="BG111" s="124" t="str">
        <f t="shared" si="248"/>
        <v/>
      </c>
      <c r="BH111" s="124" t="str">
        <f t="shared" si="248"/>
        <v/>
      </c>
      <c r="BI111" s="124" t="str">
        <f t="shared" si="248"/>
        <v/>
      </c>
      <c r="BJ111" s="124" t="str">
        <f t="shared" si="248"/>
        <v/>
      </c>
      <c r="BK111" s="124" t="str">
        <f t="shared" si="248"/>
        <v/>
      </c>
      <c r="BL111" s="124" t="str">
        <f t="shared" si="248"/>
        <v/>
      </c>
      <c r="BM111" s="124" t="str">
        <f t="shared" si="248"/>
        <v/>
      </c>
      <c r="BN111" s="124" t="str">
        <f t="shared" si="248"/>
        <v/>
      </c>
      <c r="BO111" s="124" t="str">
        <f t="shared" si="248"/>
        <v/>
      </c>
      <c r="BP111" s="124" t="str">
        <f t="shared" si="248"/>
        <v/>
      </c>
      <c r="BQ111" s="124" t="str">
        <f t="shared" ref="BQ111:EB111" si="249">IF(BQ75="Quoted", "Go to Section G", "")</f>
        <v/>
      </c>
      <c r="BR111" s="124" t="str">
        <f t="shared" si="249"/>
        <v/>
      </c>
      <c r="BS111" s="124" t="str">
        <f t="shared" si="249"/>
        <v/>
      </c>
      <c r="BT111" s="124" t="str">
        <f t="shared" si="249"/>
        <v/>
      </c>
      <c r="BU111" s="124" t="str">
        <f t="shared" si="249"/>
        <v/>
      </c>
      <c r="BV111" s="124" t="str">
        <f t="shared" si="249"/>
        <v/>
      </c>
      <c r="BW111" s="124" t="str">
        <f t="shared" si="249"/>
        <v/>
      </c>
      <c r="BX111" s="124" t="str">
        <f t="shared" si="249"/>
        <v/>
      </c>
      <c r="BY111" s="124" t="str">
        <f t="shared" si="249"/>
        <v/>
      </c>
      <c r="BZ111" s="124" t="str">
        <f t="shared" si="249"/>
        <v/>
      </c>
      <c r="CA111" s="124" t="str">
        <f t="shared" si="249"/>
        <v/>
      </c>
      <c r="CB111" s="124" t="str">
        <f t="shared" si="249"/>
        <v/>
      </c>
      <c r="CC111" s="124" t="str">
        <f t="shared" si="249"/>
        <v/>
      </c>
      <c r="CD111" s="124" t="str">
        <f t="shared" si="249"/>
        <v/>
      </c>
      <c r="CE111" s="124" t="str">
        <f t="shared" si="249"/>
        <v/>
      </c>
      <c r="CF111" s="124" t="str">
        <f t="shared" si="249"/>
        <v/>
      </c>
      <c r="CG111" s="124" t="str">
        <f t="shared" si="249"/>
        <v/>
      </c>
      <c r="CH111" s="124" t="str">
        <f t="shared" si="249"/>
        <v/>
      </c>
      <c r="CI111" s="124" t="str">
        <f t="shared" si="249"/>
        <v/>
      </c>
      <c r="CJ111" s="124" t="str">
        <f t="shared" si="249"/>
        <v/>
      </c>
      <c r="CK111" s="124" t="str">
        <f t="shared" si="249"/>
        <v/>
      </c>
      <c r="CL111" s="124" t="str">
        <f t="shared" si="249"/>
        <v/>
      </c>
      <c r="CM111" s="124" t="str">
        <f t="shared" si="249"/>
        <v/>
      </c>
      <c r="CN111" s="124" t="str">
        <f t="shared" si="249"/>
        <v/>
      </c>
      <c r="CO111" s="124" t="str">
        <f t="shared" si="249"/>
        <v/>
      </c>
      <c r="CP111" s="124" t="str">
        <f t="shared" si="249"/>
        <v/>
      </c>
      <c r="CQ111" s="124" t="str">
        <f t="shared" si="249"/>
        <v/>
      </c>
      <c r="CR111" s="124" t="str">
        <f t="shared" si="249"/>
        <v/>
      </c>
      <c r="CS111" s="124" t="str">
        <f t="shared" si="249"/>
        <v/>
      </c>
      <c r="CT111" s="124" t="str">
        <f t="shared" si="249"/>
        <v/>
      </c>
      <c r="CU111" s="124" t="str">
        <f t="shared" si="249"/>
        <v/>
      </c>
      <c r="CV111" s="124" t="str">
        <f t="shared" si="249"/>
        <v/>
      </c>
      <c r="CW111" s="124" t="str">
        <f t="shared" si="249"/>
        <v/>
      </c>
      <c r="CX111" s="124" t="str">
        <f t="shared" si="249"/>
        <v/>
      </c>
      <c r="CY111" s="124" t="str">
        <f t="shared" si="249"/>
        <v/>
      </c>
      <c r="CZ111" s="124" t="str">
        <f t="shared" si="249"/>
        <v/>
      </c>
      <c r="DA111" s="124" t="str">
        <f t="shared" si="249"/>
        <v/>
      </c>
      <c r="DB111" s="124" t="str">
        <f t="shared" si="249"/>
        <v/>
      </c>
      <c r="DC111" s="124" t="str">
        <f t="shared" si="249"/>
        <v/>
      </c>
      <c r="DD111" s="124" t="str">
        <f t="shared" si="249"/>
        <v/>
      </c>
      <c r="DE111" s="124" t="str">
        <f t="shared" si="249"/>
        <v/>
      </c>
      <c r="DF111" s="124" t="str">
        <f t="shared" si="249"/>
        <v/>
      </c>
      <c r="DG111" s="124" t="str">
        <f t="shared" si="249"/>
        <v/>
      </c>
      <c r="DH111" s="124" t="str">
        <f t="shared" si="249"/>
        <v/>
      </c>
      <c r="DI111" s="124" t="str">
        <f t="shared" si="249"/>
        <v/>
      </c>
      <c r="DJ111" s="124" t="str">
        <f t="shared" si="249"/>
        <v/>
      </c>
      <c r="DK111" s="124" t="str">
        <f t="shared" si="249"/>
        <v/>
      </c>
      <c r="DL111" s="124" t="str">
        <f t="shared" si="249"/>
        <v/>
      </c>
      <c r="DM111" s="124" t="str">
        <f t="shared" si="249"/>
        <v/>
      </c>
      <c r="DN111" s="124" t="str">
        <f t="shared" si="249"/>
        <v/>
      </c>
      <c r="DO111" s="124" t="str">
        <f t="shared" si="249"/>
        <v/>
      </c>
      <c r="DP111" s="124" t="str">
        <f t="shared" si="249"/>
        <v/>
      </c>
      <c r="DQ111" s="124" t="str">
        <f t="shared" si="249"/>
        <v/>
      </c>
      <c r="DR111" s="124" t="str">
        <f t="shared" si="249"/>
        <v/>
      </c>
      <c r="DS111" s="124" t="str">
        <f t="shared" si="249"/>
        <v/>
      </c>
      <c r="DT111" s="124" t="str">
        <f t="shared" si="249"/>
        <v/>
      </c>
      <c r="DU111" s="124" t="str">
        <f t="shared" si="249"/>
        <v/>
      </c>
      <c r="DV111" s="124" t="str">
        <f t="shared" si="249"/>
        <v/>
      </c>
      <c r="DW111" s="124" t="str">
        <f t="shared" si="249"/>
        <v/>
      </c>
      <c r="DX111" s="124" t="str">
        <f t="shared" si="249"/>
        <v/>
      </c>
      <c r="DY111" s="124" t="str">
        <f t="shared" si="249"/>
        <v/>
      </c>
      <c r="DZ111" s="124" t="str">
        <f t="shared" si="249"/>
        <v/>
      </c>
      <c r="EA111" s="124" t="str">
        <f t="shared" si="249"/>
        <v/>
      </c>
      <c r="EB111" s="124" t="str">
        <f t="shared" si="249"/>
        <v/>
      </c>
      <c r="EC111" s="124" t="str">
        <f t="shared" ref="EC111:GN111" si="250">IF(EC75="Quoted", "Go to Section G", "")</f>
        <v/>
      </c>
      <c r="ED111" s="124" t="str">
        <f t="shared" si="250"/>
        <v/>
      </c>
      <c r="EE111" s="124" t="str">
        <f t="shared" si="250"/>
        <v/>
      </c>
      <c r="EF111" s="124" t="str">
        <f t="shared" si="250"/>
        <v/>
      </c>
      <c r="EG111" s="124" t="str">
        <f t="shared" si="250"/>
        <v/>
      </c>
      <c r="EH111" s="124" t="str">
        <f t="shared" si="250"/>
        <v/>
      </c>
      <c r="EI111" s="124" t="str">
        <f t="shared" si="250"/>
        <v/>
      </c>
      <c r="EJ111" s="124" t="str">
        <f t="shared" si="250"/>
        <v/>
      </c>
      <c r="EK111" s="124" t="str">
        <f t="shared" si="250"/>
        <v/>
      </c>
      <c r="EL111" s="124" t="str">
        <f t="shared" si="250"/>
        <v/>
      </c>
      <c r="EM111" s="124" t="str">
        <f t="shared" si="250"/>
        <v/>
      </c>
      <c r="EN111" s="124" t="str">
        <f t="shared" si="250"/>
        <v/>
      </c>
      <c r="EO111" s="124" t="str">
        <f t="shared" si="250"/>
        <v/>
      </c>
      <c r="EP111" s="124" t="str">
        <f t="shared" si="250"/>
        <v/>
      </c>
      <c r="EQ111" s="124" t="str">
        <f t="shared" si="250"/>
        <v/>
      </c>
      <c r="ER111" s="124" t="str">
        <f t="shared" si="250"/>
        <v/>
      </c>
      <c r="ES111" s="124" t="str">
        <f t="shared" si="250"/>
        <v/>
      </c>
      <c r="ET111" s="124" t="str">
        <f t="shared" si="250"/>
        <v/>
      </c>
      <c r="EU111" s="124" t="str">
        <f t="shared" si="250"/>
        <v/>
      </c>
      <c r="EV111" s="124" t="str">
        <f t="shared" si="250"/>
        <v/>
      </c>
      <c r="EW111" s="124" t="str">
        <f t="shared" si="250"/>
        <v/>
      </c>
      <c r="EX111" s="124" t="str">
        <f t="shared" si="250"/>
        <v/>
      </c>
      <c r="EY111" s="124" t="str">
        <f t="shared" si="250"/>
        <v/>
      </c>
      <c r="EZ111" s="124" t="str">
        <f t="shared" si="250"/>
        <v/>
      </c>
      <c r="FA111" s="124" t="str">
        <f t="shared" si="250"/>
        <v/>
      </c>
      <c r="FB111" s="124" t="str">
        <f t="shared" si="250"/>
        <v/>
      </c>
      <c r="FC111" s="124" t="str">
        <f t="shared" si="250"/>
        <v/>
      </c>
      <c r="FD111" s="124" t="str">
        <f t="shared" si="250"/>
        <v/>
      </c>
      <c r="FE111" s="124" t="str">
        <f t="shared" si="250"/>
        <v/>
      </c>
      <c r="FF111" s="124" t="str">
        <f t="shared" si="250"/>
        <v/>
      </c>
      <c r="FG111" s="124" t="str">
        <f t="shared" si="250"/>
        <v/>
      </c>
      <c r="FH111" s="124" t="str">
        <f t="shared" si="250"/>
        <v/>
      </c>
      <c r="FI111" s="124" t="str">
        <f t="shared" si="250"/>
        <v/>
      </c>
      <c r="FJ111" s="124" t="str">
        <f t="shared" si="250"/>
        <v/>
      </c>
      <c r="FK111" s="124" t="str">
        <f t="shared" si="250"/>
        <v/>
      </c>
      <c r="FL111" s="124" t="str">
        <f t="shared" si="250"/>
        <v/>
      </c>
      <c r="FM111" s="124" t="str">
        <f t="shared" si="250"/>
        <v/>
      </c>
      <c r="FN111" s="124" t="str">
        <f t="shared" si="250"/>
        <v/>
      </c>
      <c r="FO111" s="124" t="str">
        <f t="shared" si="250"/>
        <v/>
      </c>
      <c r="FP111" s="124" t="str">
        <f t="shared" si="250"/>
        <v/>
      </c>
      <c r="FQ111" s="124" t="str">
        <f t="shared" si="250"/>
        <v/>
      </c>
      <c r="FR111" s="124" t="str">
        <f t="shared" si="250"/>
        <v/>
      </c>
      <c r="FS111" s="124" t="str">
        <f t="shared" si="250"/>
        <v/>
      </c>
      <c r="FT111" s="124" t="str">
        <f t="shared" si="250"/>
        <v/>
      </c>
      <c r="FU111" s="124" t="str">
        <f t="shared" si="250"/>
        <v/>
      </c>
      <c r="FV111" s="124" t="str">
        <f t="shared" si="250"/>
        <v/>
      </c>
      <c r="FW111" s="124" t="str">
        <f t="shared" si="250"/>
        <v/>
      </c>
      <c r="FX111" s="124" t="str">
        <f t="shared" si="250"/>
        <v/>
      </c>
      <c r="FY111" s="124" t="str">
        <f t="shared" si="250"/>
        <v/>
      </c>
      <c r="FZ111" s="124" t="str">
        <f t="shared" si="250"/>
        <v/>
      </c>
      <c r="GA111" s="124" t="str">
        <f t="shared" si="250"/>
        <v/>
      </c>
      <c r="GB111" s="124" t="str">
        <f t="shared" si="250"/>
        <v/>
      </c>
      <c r="GC111" s="124" t="str">
        <f t="shared" si="250"/>
        <v/>
      </c>
      <c r="GD111" s="124" t="str">
        <f t="shared" si="250"/>
        <v/>
      </c>
      <c r="GE111" s="124" t="str">
        <f t="shared" si="250"/>
        <v/>
      </c>
      <c r="GF111" s="124" t="str">
        <f t="shared" si="250"/>
        <v/>
      </c>
      <c r="GG111" s="124" t="str">
        <f t="shared" si="250"/>
        <v/>
      </c>
      <c r="GH111" s="124" t="str">
        <f t="shared" si="250"/>
        <v/>
      </c>
      <c r="GI111" s="124" t="str">
        <f t="shared" si="250"/>
        <v/>
      </c>
      <c r="GJ111" s="124" t="str">
        <f t="shared" si="250"/>
        <v/>
      </c>
      <c r="GK111" s="124" t="str">
        <f t="shared" si="250"/>
        <v/>
      </c>
      <c r="GL111" s="124" t="str">
        <f t="shared" si="250"/>
        <v/>
      </c>
      <c r="GM111" s="124" t="str">
        <f t="shared" si="250"/>
        <v/>
      </c>
      <c r="GN111" s="124" t="str">
        <f t="shared" si="250"/>
        <v/>
      </c>
      <c r="GO111" s="124" t="str">
        <f t="shared" ref="GO111:IS111" si="251">IF(GO75="Quoted", "Go to Section G", "")</f>
        <v/>
      </c>
      <c r="GP111" s="124" t="str">
        <f t="shared" si="251"/>
        <v/>
      </c>
      <c r="GQ111" s="124" t="str">
        <f t="shared" si="251"/>
        <v/>
      </c>
      <c r="GR111" s="124" t="str">
        <f t="shared" si="251"/>
        <v/>
      </c>
      <c r="GS111" s="124" t="str">
        <f t="shared" si="251"/>
        <v/>
      </c>
      <c r="GT111" s="124" t="str">
        <f t="shared" si="251"/>
        <v/>
      </c>
      <c r="GU111" s="124" t="str">
        <f t="shared" si="251"/>
        <v/>
      </c>
      <c r="GV111" s="124" t="str">
        <f t="shared" si="251"/>
        <v/>
      </c>
      <c r="GW111" s="124" t="str">
        <f t="shared" si="251"/>
        <v/>
      </c>
      <c r="GX111" s="124" t="str">
        <f t="shared" si="251"/>
        <v/>
      </c>
      <c r="GY111" s="124" t="str">
        <f t="shared" si="251"/>
        <v/>
      </c>
      <c r="GZ111" s="124" t="str">
        <f t="shared" si="251"/>
        <v/>
      </c>
      <c r="HA111" s="124" t="str">
        <f t="shared" si="251"/>
        <v/>
      </c>
      <c r="HB111" s="124" t="str">
        <f t="shared" si="251"/>
        <v/>
      </c>
      <c r="HC111" s="124" t="str">
        <f t="shared" si="251"/>
        <v/>
      </c>
      <c r="HD111" s="124" t="str">
        <f t="shared" si="251"/>
        <v/>
      </c>
      <c r="HE111" s="124" t="str">
        <f t="shared" si="251"/>
        <v/>
      </c>
      <c r="HF111" s="124" t="str">
        <f t="shared" si="251"/>
        <v/>
      </c>
      <c r="HG111" s="124" t="str">
        <f t="shared" si="251"/>
        <v/>
      </c>
      <c r="HH111" s="124" t="str">
        <f t="shared" si="251"/>
        <v/>
      </c>
      <c r="HI111" s="124" t="str">
        <f t="shared" si="251"/>
        <v/>
      </c>
      <c r="HJ111" s="124" t="str">
        <f t="shared" si="251"/>
        <v/>
      </c>
      <c r="HK111" s="124" t="str">
        <f t="shared" si="251"/>
        <v/>
      </c>
      <c r="HL111" s="124" t="str">
        <f t="shared" si="251"/>
        <v/>
      </c>
      <c r="HM111" s="124" t="str">
        <f t="shared" si="251"/>
        <v/>
      </c>
      <c r="HN111" s="124" t="str">
        <f t="shared" si="251"/>
        <v/>
      </c>
      <c r="HO111" s="124" t="str">
        <f t="shared" si="251"/>
        <v/>
      </c>
      <c r="HP111" s="124" t="str">
        <f t="shared" si="251"/>
        <v/>
      </c>
      <c r="HQ111" s="124" t="str">
        <f t="shared" si="251"/>
        <v/>
      </c>
      <c r="HR111" s="124" t="str">
        <f t="shared" si="251"/>
        <v/>
      </c>
      <c r="HS111" s="124" t="str">
        <f t="shared" si="251"/>
        <v/>
      </c>
      <c r="HT111" s="124" t="str">
        <f t="shared" si="251"/>
        <v/>
      </c>
      <c r="HU111" s="124" t="str">
        <f t="shared" si="251"/>
        <v/>
      </c>
      <c r="HV111" s="124" t="str">
        <f t="shared" si="251"/>
        <v/>
      </c>
      <c r="HW111" s="124" t="str">
        <f t="shared" si="251"/>
        <v/>
      </c>
      <c r="HX111" s="124" t="str">
        <f t="shared" si="251"/>
        <v/>
      </c>
      <c r="HY111" s="124" t="str">
        <f t="shared" si="251"/>
        <v/>
      </c>
      <c r="HZ111" s="124" t="str">
        <f t="shared" si="251"/>
        <v/>
      </c>
      <c r="IA111" s="124" t="str">
        <f t="shared" si="251"/>
        <v/>
      </c>
      <c r="IB111" s="124" t="str">
        <f t="shared" si="251"/>
        <v/>
      </c>
      <c r="IC111" s="124" t="str">
        <f t="shared" si="251"/>
        <v/>
      </c>
      <c r="ID111" s="124" t="str">
        <f t="shared" si="251"/>
        <v/>
      </c>
      <c r="IE111" s="124" t="str">
        <f t="shared" si="251"/>
        <v/>
      </c>
      <c r="IF111" s="124" t="str">
        <f t="shared" si="251"/>
        <v/>
      </c>
      <c r="IG111" s="124" t="str">
        <f t="shared" si="251"/>
        <v/>
      </c>
      <c r="IH111" s="124" t="str">
        <f t="shared" si="251"/>
        <v/>
      </c>
      <c r="II111" s="124" t="str">
        <f t="shared" si="251"/>
        <v/>
      </c>
      <c r="IJ111" s="124" t="str">
        <f t="shared" si="251"/>
        <v/>
      </c>
      <c r="IK111" s="124" t="str">
        <f t="shared" si="251"/>
        <v/>
      </c>
      <c r="IL111" s="124" t="str">
        <f t="shared" si="251"/>
        <v/>
      </c>
      <c r="IM111" s="124" t="str">
        <f t="shared" si="251"/>
        <v/>
      </c>
      <c r="IN111" s="124" t="str">
        <f t="shared" si="251"/>
        <v/>
      </c>
      <c r="IO111" s="124" t="str">
        <f t="shared" si="251"/>
        <v/>
      </c>
      <c r="IP111" s="124" t="str">
        <f t="shared" si="251"/>
        <v/>
      </c>
      <c r="IQ111" s="124" t="str">
        <f t="shared" si="251"/>
        <v/>
      </c>
      <c r="IR111" s="124" t="str">
        <f t="shared" si="251"/>
        <v/>
      </c>
      <c r="IS111" s="124" t="str">
        <f t="shared" si="251"/>
        <v/>
      </c>
    </row>
    <row r="112" spans="1:253" ht="78">
      <c r="A112" s="322"/>
      <c r="B112" s="126"/>
      <c r="C112" s="187" t="s">
        <v>325</v>
      </c>
      <c r="D112" s="127"/>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c r="AV112" s="128"/>
      <c r="AW112" s="128"/>
      <c r="AX112" s="128"/>
      <c r="AY112" s="128"/>
      <c r="AZ112" s="128"/>
      <c r="BA112" s="128"/>
      <c r="BB112" s="128"/>
      <c r="BC112" s="128"/>
      <c r="BD112" s="128"/>
      <c r="BE112" s="128"/>
      <c r="BF112" s="128"/>
      <c r="BG112" s="128"/>
      <c r="BH112" s="128"/>
      <c r="BI112" s="128"/>
      <c r="BJ112" s="128"/>
      <c r="BK112" s="128"/>
      <c r="BL112" s="128"/>
      <c r="BM112" s="128"/>
      <c r="BN112" s="128"/>
      <c r="BO112" s="128"/>
      <c r="BP112" s="128"/>
      <c r="BQ112" s="128"/>
      <c r="BR112" s="128"/>
      <c r="BS112" s="128"/>
      <c r="BT112" s="128"/>
      <c r="BU112" s="128"/>
      <c r="BV112" s="128"/>
      <c r="BW112" s="128"/>
      <c r="BX112" s="128"/>
      <c r="BY112" s="128"/>
      <c r="BZ112" s="128"/>
      <c r="CA112" s="128"/>
      <c r="CB112" s="128"/>
      <c r="CC112" s="128"/>
      <c r="CD112" s="128"/>
      <c r="CE112" s="128"/>
      <c r="CF112" s="128"/>
      <c r="CG112" s="128"/>
      <c r="CH112" s="128"/>
      <c r="CI112" s="128"/>
      <c r="CJ112" s="128"/>
      <c r="CK112" s="128"/>
      <c r="CL112" s="128"/>
      <c r="CM112" s="128"/>
      <c r="CN112" s="128"/>
      <c r="CO112" s="128"/>
      <c r="CP112" s="128"/>
      <c r="CQ112" s="128"/>
      <c r="CR112" s="128"/>
      <c r="CS112" s="128"/>
      <c r="CT112" s="128"/>
      <c r="CU112" s="128"/>
      <c r="CV112" s="128"/>
      <c r="CW112" s="128"/>
      <c r="CX112" s="128"/>
      <c r="CY112" s="128"/>
      <c r="CZ112" s="128"/>
      <c r="DA112" s="128"/>
      <c r="DB112" s="128"/>
      <c r="DC112" s="128"/>
      <c r="DD112" s="128"/>
      <c r="DE112" s="128"/>
      <c r="DF112" s="128"/>
      <c r="DG112" s="128"/>
      <c r="DH112" s="128"/>
      <c r="DI112" s="128"/>
      <c r="DJ112" s="128"/>
      <c r="DK112" s="128"/>
      <c r="DL112" s="128"/>
      <c r="DM112" s="128"/>
      <c r="DN112" s="128"/>
      <c r="DO112" s="128"/>
      <c r="DP112" s="128"/>
      <c r="DQ112" s="128"/>
      <c r="DR112" s="128"/>
      <c r="DS112" s="128"/>
      <c r="DT112" s="128"/>
      <c r="DU112" s="128"/>
      <c r="DV112" s="128"/>
      <c r="DW112" s="128"/>
      <c r="DX112" s="128"/>
      <c r="DY112" s="128"/>
      <c r="DZ112" s="128"/>
      <c r="EA112" s="128"/>
      <c r="EB112" s="128"/>
      <c r="EC112" s="128"/>
      <c r="ED112" s="128"/>
      <c r="EE112" s="128"/>
      <c r="EF112" s="128"/>
      <c r="EG112" s="128"/>
      <c r="EH112" s="128"/>
      <c r="EI112" s="128"/>
      <c r="EJ112" s="128"/>
      <c r="EK112" s="128"/>
      <c r="EL112" s="128"/>
      <c r="EM112" s="128"/>
      <c r="EN112" s="128"/>
      <c r="EO112" s="128"/>
      <c r="EP112" s="128"/>
      <c r="EQ112" s="128"/>
      <c r="ER112" s="128"/>
      <c r="ES112" s="128"/>
      <c r="ET112" s="128"/>
      <c r="EU112" s="128"/>
      <c r="EV112" s="128"/>
      <c r="EW112" s="128"/>
      <c r="EX112" s="128"/>
      <c r="EY112" s="128"/>
      <c r="EZ112" s="128"/>
      <c r="FA112" s="128"/>
      <c r="FB112" s="128"/>
      <c r="FC112" s="128"/>
      <c r="FD112" s="128"/>
      <c r="FE112" s="128"/>
      <c r="FF112" s="128"/>
      <c r="FG112" s="128"/>
      <c r="FH112" s="128"/>
      <c r="FI112" s="128"/>
      <c r="FJ112" s="128"/>
      <c r="FK112" s="128"/>
      <c r="FL112" s="128"/>
      <c r="FM112" s="128"/>
      <c r="FN112" s="128"/>
      <c r="FO112" s="128"/>
      <c r="FP112" s="128"/>
      <c r="FQ112" s="128"/>
      <c r="FR112" s="128"/>
      <c r="FS112" s="128"/>
      <c r="FT112" s="128"/>
      <c r="FU112" s="128"/>
      <c r="FV112" s="128"/>
      <c r="FW112" s="128"/>
      <c r="FX112" s="128"/>
      <c r="FY112" s="128"/>
      <c r="FZ112" s="128"/>
      <c r="GA112" s="128"/>
      <c r="GB112" s="128"/>
      <c r="GC112" s="128"/>
      <c r="GD112" s="128"/>
      <c r="GE112" s="128"/>
      <c r="GF112" s="128"/>
      <c r="GG112" s="128"/>
      <c r="GH112" s="128"/>
      <c r="GI112" s="128"/>
      <c r="GJ112" s="128"/>
      <c r="GK112" s="128"/>
      <c r="GL112" s="128"/>
      <c r="GM112" s="128"/>
      <c r="GN112" s="128"/>
      <c r="GO112" s="128"/>
      <c r="GP112" s="128"/>
      <c r="GQ112" s="128"/>
      <c r="GR112" s="128"/>
      <c r="GS112" s="128"/>
      <c r="GT112" s="128"/>
      <c r="GU112" s="128"/>
      <c r="GV112" s="128"/>
      <c r="GW112" s="128"/>
      <c r="GX112" s="128"/>
      <c r="GY112" s="128"/>
      <c r="GZ112" s="128"/>
      <c r="HA112" s="128"/>
      <c r="HB112" s="128"/>
      <c r="HC112" s="128"/>
      <c r="HD112" s="128"/>
      <c r="HE112" s="128"/>
      <c r="HF112" s="128"/>
      <c r="HG112" s="128"/>
      <c r="HH112" s="128"/>
      <c r="HI112" s="128"/>
      <c r="HJ112" s="128"/>
      <c r="HK112" s="128"/>
      <c r="HL112" s="128"/>
      <c r="HM112" s="128"/>
      <c r="HN112" s="128"/>
      <c r="HO112" s="128"/>
      <c r="HP112" s="128"/>
      <c r="HQ112" s="128"/>
      <c r="HR112" s="128"/>
      <c r="HS112" s="128"/>
      <c r="HT112" s="128"/>
      <c r="HU112" s="128"/>
      <c r="HV112" s="128"/>
      <c r="HW112" s="128"/>
      <c r="HX112" s="128"/>
      <c r="HY112" s="128"/>
      <c r="HZ112" s="128"/>
      <c r="IA112" s="128"/>
      <c r="IB112" s="128"/>
      <c r="IC112" s="128"/>
      <c r="ID112" s="128"/>
      <c r="IE112" s="128"/>
      <c r="IF112" s="128"/>
      <c r="IG112" s="128"/>
      <c r="IH112" s="128"/>
      <c r="II112" s="128"/>
      <c r="IJ112" s="128"/>
      <c r="IK112" s="128"/>
      <c r="IL112" s="128"/>
      <c r="IM112" s="128"/>
      <c r="IN112" s="128"/>
      <c r="IO112" s="128"/>
      <c r="IP112" s="128"/>
      <c r="IQ112" s="128"/>
      <c r="IR112" s="128"/>
      <c r="IS112" s="129"/>
    </row>
    <row r="113" spans="1:253" ht="75">
      <c r="A113" s="322" t="s">
        <v>326</v>
      </c>
      <c r="B113" s="95">
        <v>31</v>
      </c>
      <c r="C113" s="450" t="s">
        <v>327</v>
      </c>
      <c r="D113" s="27">
        <v>0</v>
      </c>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7"/>
      <c r="BR113" s="27"/>
      <c r="BS113" s="27"/>
      <c r="BT113" s="27"/>
      <c r="BU113" s="27"/>
      <c r="BV113" s="27"/>
      <c r="BW113" s="27"/>
      <c r="BX113" s="27"/>
      <c r="BY113" s="27"/>
      <c r="BZ113" s="27"/>
      <c r="CA113" s="27"/>
      <c r="CB113" s="27"/>
      <c r="CC113" s="27"/>
      <c r="CD113" s="27"/>
      <c r="CE113" s="27"/>
      <c r="CF113" s="27"/>
      <c r="CG113" s="27"/>
      <c r="CH113" s="27"/>
      <c r="CI113" s="27"/>
      <c r="CJ113" s="27"/>
      <c r="CK113" s="27"/>
      <c r="CL113" s="27"/>
      <c r="CM113" s="27"/>
      <c r="CN113" s="27"/>
      <c r="CO113" s="27"/>
      <c r="CP113" s="27"/>
      <c r="CQ113" s="27"/>
      <c r="CR113" s="27"/>
      <c r="CS113" s="27"/>
      <c r="CT113" s="27"/>
      <c r="CU113" s="27"/>
      <c r="CV113" s="27"/>
      <c r="CW113" s="27"/>
      <c r="CX113" s="27"/>
      <c r="CY113" s="27"/>
      <c r="CZ113" s="27"/>
      <c r="DA113" s="27"/>
      <c r="DB113" s="27"/>
      <c r="DC113" s="27"/>
      <c r="DD113" s="27"/>
      <c r="DE113" s="27"/>
      <c r="DF113" s="27"/>
      <c r="DG113" s="27"/>
      <c r="DH113" s="27"/>
      <c r="DI113" s="27"/>
      <c r="DJ113" s="27"/>
      <c r="DK113" s="27"/>
      <c r="DL113" s="27"/>
      <c r="DM113" s="27"/>
      <c r="DN113" s="27"/>
      <c r="DO113" s="27"/>
      <c r="DP113" s="27"/>
      <c r="DQ113" s="27"/>
      <c r="DR113" s="27"/>
      <c r="DS113" s="27"/>
      <c r="DT113" s="27"/>
      <c r="DU113" s="27"/>
      <c r="DV113" s="27"/>
      <c r="DW113" s="27"/>
      <c r="DX113" s="27"/>
      <c r="DY113" s="27"/>
      <c r="DZ113" s="27"/>
      <c r="EA113" s="27"/>
      <c r="EB113" s="27"/>
      <c r="EC113" s="27"/>
      <c r="ED113" s="27"/>
      <c r="EE113" s="27"/>
      <c r="EF113" s="27"/>
      <c r="EG113" s="27"/>
      <c r="EH113" s="27"/>
      <c r="EI113" s="27"/>
      <c r="EJ113" s="27"/>
      <c r="EK113" s="27"/>
      <c r="EL113" s="27"/>
      <c r="EM113" s="27"/>
      <c r="EN113" s="27"/>
      <c r="EO113" s="27"/>
      <c r="EP113" s="27"/>
      <c r="EQ113" s="27"/>
      <c r="ER113" s="27"/>
      <c r="ES113" s="27"/>
      <c r="ET113" s="27"/>
      <c r="EU113" s="27"/>
      <c r="EV113" s="27"/>
      <c r="EW113" s="27"/>
      <c r="EX113" s="27"/>
      <c r="EY113" s="27"/>
      <c r="EZ113" s="27"/>
      <c r="FA113" s="27"/>
      <c r="FB113" s="27"/>
      <c r="FC113" s="27"/>
      <c r="FD113" s="27"/>
      <c r="FE113" s="27"/>
      <c r="FF113" s="27"/>
      <c r="FG113" s="27"/>
      <c r="FH113" s="27"/>
      <c r="FI113" s="27"/>
      <c r="FJ113" s="27"/>
      <c r="FK113" s="27"/>
      <c r="FL113" s="27"/>
      <c r="FM113" s="27"/>
      <c r="FN113" s="27"/>
      <c r="FO113" s="27"/>
      <c r="FP113" s="27"/>
      <c r="FQ113" s="27"/>
      <c r="FR113" s="27"/>
      <c r="FS113" s="27"/>
      <c r="FT113" s="27"/>
      <c r="FU113" s="27"/>
      <c r="FV113" s="27"/>
      <c r="FW113" s="27"/>
      <c r="FX113" s="27"/>
      <c r="FY113" s="27"/>
      <c r="FZ113" s="27"/>
      <c r="GA113" s="27"/>
      <c r="GB113" s="27"/>
      <c r="GC113" s="27"/>
      <c r="GD113" s="27"/>
      <c r="GE113" s="27"/>
      <c r="GF113" s="27"/>
      <c r="GG113" s="27"/>
      <c r="GH113" s="27"/>
      <c r="GI113" s="27"/>
      <c r="GJ113" s="27"/>
      <c r="GK113" s="27"/>
      <c r="GL113" s="27"/>
      <c r="GM113" s="27"/>
      <c r="GN113" s="27"/>
      <c r="GO113" s="27"/>
      <c r="GP113" s="27"/>
      <c r="GQ113" s="27"/>
      <c r="GR113" s="27"/>
      <c r="GS113" s="27"/>
      <c r="GT113" s="27"/>
      <c r="GU113" s="27"/>
      <c r="GV113" s="27"/>
      <c r="GW113" s="27"/>
      <c r="GX113" s="27"/>
      <c r="GY113" s="27"/>
      <c r="GZ113" s="27"/>
      <c r="HA113" s="27"/>
      <c r="HB113" s="27"/>
      <c r="HC113" s="27"/>
      <c r="HD113" s="27"/>
      <c r="HE113" s="27"/>
      <c r="HF113" s="27"/>
      <c r="HG113" s="27"/>
      <c r="HH113" s="27"/>
      <c r="HI113" s="27"/>
      <c r="HJ113" s="27"/>
      <c r="HK113" s="27"/>
      <c r="HL113" s="27"/>
      <c r="HM113" s="27"/>
      <c r="HN113" s="27"/>
      <c r="HO113" s="27"/>
      <c r="HP113" s="27"/>
      <c r="HQ113" s="27"/>
      <c r="HR113" s="27"/>
      <c r="HS113" s="27"/>
      <c r="HT113" s="27"/>
      <c r="HU113" s="27"/>
      <c r="HV113" s="27"/>
      <c r="HW113" s="27"/>
      <c r="HX113" s="27"/>
      <c r="HY113" s="27"/>
      <c r="HZ113" s="27"/>
      <c r="IA113" s="27"/>
      <c r="IB113" s="27"/>
      <c r="IC113" s="27"/>
      <c r="ID113" s="27"/>
      <c r="IE113" s="27"/>
      <c r="IF113" s="27"/>
      <c r="IG113" s="27"/>
      <c r="IH113" s="27"/>
      <c r="II113" s="27"/>
      <c r="IJ113" s="27"/>
      <c r="IK113" s="27"/>
      <c r="IL113" s="27"/>
      <c r="IM113" s="27"/>
      <c r="IN113" s="27"/>
      <c r="IO113" s="27"/>
      <c r="IP113" s="27"/>
      <c r="IQ113" s="27"/>
      <c r="IR113" s="27"/>
      <c r="IS113" s="686"/>
    </row>
    <row r="114" spans="1:253" ht="75">
      <c r="A114" s="322" t="s">
        <v>328</v>
      </c>
      <c r="B114" s="80">
        <v>32</v>
      </c>
      <c r="C114" s="169" t="s">
        <v>329</v>
      </c>
      <c r="D114" s="27">
        <v>1571.8</v>
      </c>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7"/>
      <c r="BR114" s="27"/>
      <c r="BS114" s="27"/>
      <c r="BT114" s="27"/>
      <c r="BU114" s="27"/>
      <c r="BV114" s="27"/>
      <c r="BW114" s="27"/>
      <c r="BX114" s="27"/>
      <c r="BY114" s="27"/>
      <c r="BZ114" s="27"/>
      <c r="CA114" s="27"/>
      <c r="CB114" s="27"/>
      <c r="CC114" s="27"/>
      <c r="CD114" s="27"/>
      <c r="CE114" s="27"/>
      <c r="CF114" s="27"/>
      <c r="CG114" s="27"/>
      <c r="CH114" s="27"/>
      <c r="CI114" s="27"/>
      <c r="CJ114" s="27"/>
      <c r="CK114" s="27"/>
      <c r="CL114" s="27"/>
      <c r="CM114" s="27"/>
      <c r="CN114" s="27"/>
      <c r="CO114" s="27"/>
      <c r="CP114" s="27"/>
      <c r="CQ114" s="27"/>
      <c r="CR114" s="27"/>
      <c r="CS114" s="27"/>
      <c r="CT114" s="27"/>
      <c r="CU114" s="27"/>
      <c r="CV114" s="27"/>
      <c r="CW114" s="27"/>
      <c r="CX114" s="27"/>
      <c r="CY114" s="27"/>
      <c r="CZ114" s="27"/>
      <c r="DA114" s="27"/>
      <c r="DB114" s="27"/>
      <c r="DC114" s="27"/>
      <c r="DD114" s="27"/>
      <c r="DE114" s="27"/>
      <c r="DF114" s="27"/>
      <c r="DG114" s="27"/>
      <c r="DH114" s="27"/>
      <c r="DI114" s="27"/>
      <c r="DJ114" s="27"/>
      <c r="DK114" s="27"/>
      <c r="DL114" s="27"/>
      <c r="DM114" s="27"/>
      <c r="DN114" s="27"/>
      <c r="DO114" s="27"/>
      <c r="DP114" s="27"/>
      <c r="DQ114" s="27"/>
      <c r="DR114" s="27"/>
      <c r="DS114" s="27"/>
      <c r="DT114" s="27"/>
      <c r="DU114" s="27"/>
      <c r="DV114" s="27"/>
      <c r="DW114" s="27"/>
      <c r="DX114" s="27"/>
      <c r="DY114" s="27"/>
      <c r="DZ114" s="27"/>
      <c r="EA114" s="27"/>
      <c r="EB114" s="27"/>
      <c r="EC114" s="27"/>
      <c r="ED114" s="27"/>
      <c r="EE114" s="27"/>
      <c r="EF114" s="27"/>
      <c r="EG114" s="27"/>
      <c r="EH114" s="27"/>
      <c r="EI114" s="27"/>
      <c r="EJ114" s="27"/>
      <c r="EK114" s="27"/>
      <c r="EL114" s="27"/>
      <c r="EM114" s="27"/>
      <c r="EN114" s="27"/>
      <c r="EO114" s="27"/>
      <c r="EP114" s="27"/>
      <c r="EQ114" s="27"/>
      <c r="ER114" s="27"/>
      <c r="ES114" s="27"/>
      <c r="ET114" s="27"/>
      <c r="EU114" s="27"/>
      <c r="EV114" s="27"/>
      <c r="EW114" s="27"/>
      <c r="EX114" s="27"/>
      <c r="EY114" s="27"/>
      <c r="EZ114" s="27"/>
      <c r="FA114" s="27"/>
      <c r="FB114" s="27"/>
      <c r="FC114" s="27"/>
      <c r="FD114" s="27"/>
      <c r="FE114" s="27"/>
      <c r="FF114" s="27"/>
      <c r="FG114" s="27"/>
      <c r="FH114" s="27"/>
      <c r="FI114" s="27"/>
      <c r="FJ114" s="27"/>
      <c r="FK114" s="27"/>
      <c r="FL114" s="27"/>
      <c r="FM114" s="27"/>
      <c r="FN114" s="27"/>
      <c r="FO114" s="27"/>
      <c r="FP114" s="27"/>
      <c r="FQ114" s="27"/>
      <c r="FR114" s="27"/>
      <c r="FS114" s="27"/>
      <c r="FT114" s="27"/>
      <c r="FU114" s="27"/>
      <c r="FV114" s="27"/>
      <c r="FW114" s="27"/>
      <c r="FX114" s="27"/>
      <c r="FY114" s="27"/>
      <c r="FZ114" s="27"/>
      <c r="GA114" s="27"/>
      <c r="GB114" s="27"/>
      <c r="GC114" s="27"/>
      <c r="GD114" s="27"/>
      <c r="GE114" s="27"/>
      <c r="GF114" s="27"/>
      <c r="GG114" s="27"/>
      <c r="GH114" s="27"/>
      <c r="GI114" s="27"/>
      <c r="GJ114" s="27"/>
      <c r="GK114" s="27"/>
      <c r="GL114" s="27"/>
      <c r="GM114" s="27"/>
      <c r="GN114" s="27"/>
      <c r="GO114" s="27"/>
      <c r="GP114" s="27"/>
      <c r="GQ114" s="27"/>
      <c r="GR114" s="27"/>
      <c r="GS114" s="27"/>
      <c r="GT114" s="27"/>
      <c r="GU114" s="27"/>
      <c r="GV114" s="27"/>
      <c r="GW114" s="27"/>
      <c r="GX114" s="27"/>
      <c r="GY114" s="27"/>
      <c r="GZ114" s="27"/>
      <c r="HA114" s="27"/>
      <c r="HB114" s="27"/>
      <c r="HC114" s="27"/>
      <c r="HD114" s="27"/>
      <c r="HE114" s="27"/>
      <c r="HF114" s="27"/>
      <c r="HG114" s="27"/>
      <c r="HH114" s="27"/>
      <c r="HI114" s="27"/>
      <c r="HJ114" s="27"/>
      <c r="HK114" s="27"/>
      <c r="HL114" s="27"/>
      <c r="HM114" s="27"/>
      <c r="HN114" s="27"/>
      <c r="HO114" s="27"/>
      <c r="HP114" s="27"/>
      <c r="HQ114" s="27"/>
      <c r="HR114" s="27"/>
      <c r="HS114" s="27"/>
      <c r="HT114" s="27"/>
      <c r="HU114" s="27"/>
      <c r="HV114" s="27"/>
      <c r="HW114" s="27"/>
      <c r="HX114" s="27"/>
      <c r="HY114" s="27"/>
      <c r="HZ114" s="27"/>
      <c r="IA114" s="27"/>
      <c r="IB114" s="27"/>
      <c r="IC114" s="27"/>
      <c r="ID114" s="27"/>
      <c r="IE114" s="27"/>
      <c r="IF114" s="27"/>
      <c r="IG114" s="27"/>
      <c r="IH114" s="27"/>
      <c r="II114" s="27"/>
      <c r="IJ114" s="27"/>
      <c r="IK114" s="27"/>
      <c r="IL114" s="27"/>
      <c r="IM114" s="27"/>
      <c r="IN114" s="27"/>
      <c r="IO114" s="27"/>
      <c r="IP114" s="27"/>
      <c r="IQ114" s="27"/>
      <c r="IR114" s="27"/>
      <c r="IS114" s="686"/>
    </row>
    <row r="115" spans="1:253" ht="30">
      <c r="A115" s="322"/>
      <c r="B115" s="431" t="s">
        <v>330</v>
      </c>
      <c r="C115" s="334" t="s">
        <v>331</v>
      </c>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7"/>
      <c r="BR115" s="27"/>
      <c r="BS115" s="27"/>
      <c r="BT115" s="27"/>
      <c r="BU115" s="27"/>
      <c r="BV115" s="27"/>
      <c r="BW115" s="27"/>
      <c r="BX115" s="27"/>
      <c r="BY115" s="27"/>
      <c r="BZ115" s="27"/>
      <c r="CA115" s="27"/>
      <c r="CB115" s="27"/>
      <c r="CC115" s="27"/>
      <c r="CD115" s="27"/>
      <c r="CE115" s="27"/>
      <c r="CF115" s="27"/>
      <c r="CG115" s="27"/>
      <c r="CH115" s="27"/>
      <c r="CI115" s="27"/>
      <c r="CJ115" s="27"/>
      <c r="CK115" s="27"/>
      <c r="CL115" s="27"/>
      <c r="CM115" s="27"/>
      <c r="CN115" s="27"/>
      <c r="CO115" s="27"/>
      <c r="CP115" s="27"/>
      <c r="CQ115" s="27"/>
      <c r="CR115" s="27"/>
      <c r="CS115" s="27"/>
      <c r="CT115" s="27"/>
      <c r="CU115" s="27"/>
      <c r="CV115" s="27"/>
      <c r="CW115" s="27"/>
      <c r="CX115" s="27"/>
      <c r="CY115" s="27"/>
      <c r="CZ115" s="27"/>
      <c r="DA115" s="27"/>
      <c r="DB115" s="27"/>
      <c r="DC115" s="27"/>
      <c r="DD115" s="27"/>
      <c r="DE115" s="27"/>
      <c r="DF115" s="27"/>
      <c r="DG115" s="27"/>
      <c r="DH115" s="27"/>
      <c r="DI115" s="27"/>
      <c r="DJ115" s="27"/>
      <c r="DK115" s="27"/>
      <c r="DL115" s="27"/>
      <c r="DM115" s="27"/>
      <c r="DN115" s="27"/>
      <c r="DO115" s="27"/>
      <c r="DP115" s="27"/>
      <c r="DQ115" s="27"/>
      <c r="DR115" s="27"/>
      <c r="DS115" s="27"/>
      <c r="DT115" s="27"/>
      <c r="DU115" s="27"/>
      <c r="DV115" s="27"/>
      <c r="DW115" s="27"/>
      <c r="DX115" s="27"/>
      <c r="DY115" s="27"/>
      <c r="DZ115" s="27"/>
      <c r="EA115" s="27"/>
      <c r="EB115" s="27"/>
      <c r="EC115" s="27"/>
      <c r="ED115" s="27"/>
      <c r="EE115" s="27"/>
      <c r="EF115" s="27"/>
      <c r="EG115" s="27"/>
      <c r="EH115" s="27"/>
      <c r="EI115" s="27"/>
      <c r="EJ115" s="27"/>
      <c r="EK115" s="27"/>
      <c r="EL115" s="27"/>
      <c r="EM115" s="27"/>
      <c r="EN115" s="27"/>
      <c r="EO115" s="27"/>
      <c r="EP115" s="27"/>
      <c r="EQ115" s="27"/>
      <c r="ER115" s="27"/>
      <c r="ES115" s="27"/>
      <c r="ET115" s="27"/>
      <c r="EU115" s="27"/>
      <c r="EV115" s="27"/>
      <c r="EW115" s="27"/>
      <c r="EX115" s="27"/>
      <c r="EY115" s="27"/>
      <c r="EZ115" s="27"/>
      <c r="FA115" s="27"/>
      <c r="FB115" s="27"/>
      <c r="FC115" s="27"/>
      <c r="FD115" s="27"/>
      <c r="FE115" s="27"/>
      <c r="FF115" s="27"/>
      <c r="FG115" s="27"/>
      <c r="FH115" s="27"/>
      <c r="FI115" s="27"/>
      <c r="FJ115" s="27"/>
      <c r="FK115" s="27"/>
      <c r="FL115" s="27"/>
      <c r="FM115" s="27"/>
      <c r="FN115" s="27"/>
      <c r="FO115" s="27"/>
      <c r="FP115" s="27"/>
      <c r="FQ115" s="27"/>
      <c r="FR115" s="27"/>
      <c r="FS115" s="27"/>
      <c r="FT115" s="27"/>
      <c r="FU115" s="27"/>
      <c r="FV115" s="27"/>
      <c r="FW115" s="27"/>
      <c r="FX115" s="27"/>
      <c r="FY115" s="27"/>
      <c r="FZ115" s="27"/>
      <c r="GA115" s="27"/>
      <c r="GB115" s="27"/>
      <c r="GC115" s="27"/>
      <c r="GD115" s="27"/>
      <c r="GE115" s="27"/>
      <c r="GF115" s="27"/>
      <c r="GG115" s="27"/>
      <c r="GH115" s="27"/>
      <c r="GI115" s="27"/>
      <c r="GJ115" s="27"/>
      <c r="GK115" s="27"/>
      <c r="GL115" s="27"/>
      <c r="GM115" s="27"/>
      <c r="GN115" s="27"/>
      <c r="GO115" s="27"/>
      <c r="GP115" s="27"/>
      <c r="GQ115" s="27"/>
      <c r="GR115" s="27"/>
      <c r="GS115" s="27"/>
      <c r="GT115" s="27"/>
      <c r="GU115" s="27"/>
      <c r="GV115" s="27"/>
      <c r="GW115" s="27"/>
      <c r="GX115" s="27"/>
      <c r="GY115" s="27"/>
      <c r="GZ115" s="27"/>
      <c r="HA115" s="27"/>
      <c r="HB115" s="27"/>
      <c r="HC115" s="27"/>
      <c r="HD115" s="27"/>
      <c r="HE115" s="27"/>
      <c r="HF115" s="27"/>
      <c r="HG115" s="27"/>
      <c r="HH115" s="27"/>
      <c r="HI115" s="27"/>
      <c r="HJ115" s="27"/>
      <c r="HK115" s="27"/>
      <c r="HL115" s="27"/>
      <c r="HM115" s="27"/>
      <c r="HN115" s="27"/>
      <c r="HO115" s="27"/>
      <c r="HP115" s="27"/>
      <c r="HQ115" s="27"/>
      <c r="HR115" s="27"/>
      <c r="HS115" s="27"/>
      <c r="HT115" s="27"/>
      <c r="HU115" s="27"/>
      <c r="HV115" s="27"/>
      <c r="HW115" s="27"/>
      <c r="HX115" s="27"/>
      <c r="HY115" s="27"/>
      <c r="HZ115" s="27"/>
      <c r="IA115" s="27"/>
      <c r="IB115" s="27"/>
      <c r="IC115" s="27"/>
      <c r="ID115" s="27"/>
      <c r="IE115" s="27"/>
      <c r="IF115" s="27"/>
      <c r="IG115" s="27"/>
      <c r="IH115" s="27"/>
      <c r="II115" s="27"/>
      <c r="IJ115" s="27"/>
      <c r="IK115" s="27"/>
      <c r="IL115" s="27"/>
      <c r="IM115" s="27"/>
      <c r="IN115" s="27"/>
      <c r="IO115" s="27"/>
      <c r="IP115" s="27"/>
      <c r="IQ115" s="27"/>
      <c r="IR115" s="27"/>
      <c r="IS115" s="45"/>
    </row>
    <row r="116" spans="1:253" ht="15.6">
      <c r="A116" s="357" t="s">
        <v>332</v>
      </c>
      <c r="B116" s="435"/>
      <c r="C116" s="341" t="s">
        <v>214</v>
      </c>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7"/>
      <c r="BR116" s="27"/>
      <c r="BS116" s="27"/>
      <c r="BT116" s="27"/>
      <c r="BU116" s="27"/>
      <c r="BV116" s="27"/>
      <c r="BW116" s="27"/>
      <c r="BX116" s="27"/>
      <c r="BY116" s="27"/>
      <c r="BZ116" s="27"/>
      <c r="CA116" s="27"/>
      <c r="CB116" s="27"/>
      <c r="CC116" s="27"/>
      <c r="CD116" s="27"/>
      <c r="CE116" s="27"/>
      <c r="CF116" s="27"/>
      <c r="CG116" s="27"/>
      <c r="CH116" s="27"/>
      <c r="CI116" s="27"/>
      <c r="CJ116" s="27"/>
      <c r="CK116" s="27"/>
      <c r="CL116" s="27"/>
      <c r="CM116" s="27"/>
      <c r="CN116" s="27"/>
      <c r="CO116" s="27"/>
      <c r="CP116" s="27"/>
      <c r="CQ116" s="27"/>
      <c r="CR116" s="27"/>
      <c r="CS116" s="27"/>
      <c r="CT116" s="27"/>
      <c r="CU116" s="27"/>
      <c r="CV116" s="27"/>
      <c r="CW116" s="27"/>
      <c r="CX116" s="27"/>
      <c r="CY116" s="27"/>
      <c r="CZ116" s="27"/>
      <c r="DA116" s="27"/>
      <c r="DB116" s="27"/>
      <c r="DC116" s="27"/>
      <c r="DD116" s="27"/>
      <c r="DE116" s="27"/>
      <c r="DF116" s="27"/>
      <c r="DG116" s="27"/>
      <c r="DH116" s="27"/>
      <c r="DI116" s="27"/>
      <c r="DJ116" s="27"/>
      <c r="DK116" s="27"/>
      <c r="DL116" s="27"/>
      <c r="DM116" s="27"/>
      <c r="DN116" s="27"/>
      <c r="DO116" s="27"/>
      <c r="DP116" s="27"/>
      <c r="DQ116" s="27"/>
      <c r="DR116" s="27"/>
      <c r="DS116" s="27"/>
      <c r="DT116" s="27"/>
      <c r="DU116" s="27"/>
      <c r="DV116" s="27"/>
      <c r="DW116" s="27"/>
      <c r="DX116" s="27"/>
      <c r="DY116" s="27"/>
      <c r="DZ116" s="27"/>
      <c r="EA116" s="27"/>
      <c r="EB116" s="27"/>
      <c r="EC116" s="27"/>
      <c r="ED116" s="27"/>
      <c r="EE116" s="27"/>
      <c r="EF116" s="27"/>
      <c r="EG116" s="27"/>
      <c r="EH116" s="27"/>
      <c r="EI116" s="27"/>
      <c r="EJ116" s="27"/>
      <c r="EK116" s="27"/>
      <c r="EL116" s="27"/>
      <c r="EM116" s="27"/>
      <c r="EN116" s="27"/>
      <c r="EO116" s="27"/>
      <c r="EP116" s="27"/>
      <c r="EQ116" s="27"/>
      <c r="ER116" s="27"/>
      <c r="ES116" s="27"/>
      <c r="ET116" s="27"/>
      <c r="EU116" s="27"/>
      <c r="EV116" s="27"/>
      <c r="EW116" s="27"/>
      <c r="EX116" s="27"/>
      <c r="EY116" s="27"/>
      <c r="EZ116" s="27"/>
      <c r="FA116" s="27"/>
      <c r="FB116" s="27"/>
      <c r="FC116" s="27"/>
      <c r="FD116" s="27"/>
      <c r="FE116" s="27"/>
      <c r="FF116" s="27"/>
      <c r="FG116" s="27"/>
      <c r="FH116" s="27"/>
      <c r="FI116" s="27"/>
      <c r="FJ116" s="27"/>
      <c r="FK116" s="27"/>
      <c r="FL116" s="27"/>
      <c r="FM116" s="27"/>
      <c r="FN116" s="27"/>
      <c r="FO116" s="27"/>
      <c r="FP116" s="27"/>
      <c r="FQ116" s="27"/>
      <c r="FR116" s="27"/>
      <c r="FS116" s="27"/>
      <c r="FT116" s="27"/>
      <c r="FU116" s="27"/>
      <c r="FV116" s="27"/>
      <c r="FW116" s="27"/>
      <c r="FX116" s="27"/>
      <c r="FY116" s="27"/>
      <c r="FZ116" s="27"/>
      <c r="GA116" s="27"/>
      <c r="GB116" s="27"/>
      <c r="GC116" s="27"/>
      <c r="GD116" s="27"/>
      <c r="GE116" s="27"/>
      <c r="GF116" s="27"/>
      <c r="GG116" s="27"/>
      <c r="GH116" s="27"/>
      <c r="GI116" s="27"/>
      <c r="GJ116" s="27"/>
      <c r="GK116" s="27"/>
      <c r="GL116" s="27"/>
      <c r="GM116" s="27"/>
      <c r="GN116" s="27"/>
      <c r="GO116" s="27"/>
      <c r="GP116" s="27"/>
      <c r="GQ116" s="27"/>
      <c r="GR116" s="27"/>
      <c r="GS116" s="27"/>
      <c r="GT116" s="27"/>
      <c r="GU116" s="27"/>
      <c r="GV116" s="27"/>
      <c r="GW116" s="27"/>
      <c r="GX116" s="27"/>
      <c r="GY116" s="27"/>
      <c r="GZ116" s="27"/>
      <c r="HA116" s="27"/>
      <c r="HB116" s="27"/>
      <c r="HC116" s="27"/>
      <c r="HD116" s="27"/>
      <c r="HE116" s="27"/>
      <c r="HF116" s="27"/>
      <c r="HG116" s="27"/>
      <c r="HH116" s="27"/>
      <c r="HI116" s="27"/>
      <c r="HJ116" s="27"/>
      <c r="HK116" s="27"/>
      <c r="HL116" s="27"/>
      <c r="HM116" s="27"/>
      <c r="HN116" s="27"/>
      <c r="HO116" s="27"/>
      <c r="HP116" s="27"/>
      <c r="HQ116" s="27"/>
      <c r="HR116" s="27"/>
      <c r="HS116" s="27"/>
      <c r="HT116" s="27"/>
      <c r="HU116" s="27"/>
      <c r="HV116" s="27"/>
      <c r="HW116" s="27"/>
      <c r="HX116" s="27"/>
      <c r="HY116" s="27"/>
      <c r="HZ116" s="27"/>
      <c r="IA116" s="27"/>
      <c r="IB116" s="27"/>
      <c r="IC116" s="27"/>
      <c r="ID116" s="27"/>
      <c r="IE116" s="27"/>
      <c r="IF116" s="27"/>
      <c r="IG116" s="27"/>
      <c r="IH116" s="27"/>
      <c r="II116" s="27"/>
      <c r="IJ116" s="27"/>
      <c r="IK116" s="27"/>
      <c r="IL116" s="27"/>
      <c r="IM116" s="27"/>
      <c r="IN116" s="27"/>
      <c r="IO116" s="27"/>
      <c r="IP116" s="27"/>
      <c r="IQ116" s="27"/>
      <c r="IR116" s="27"/>
      <c r="IS116" s="686"/>
    </row>
    <row r="117" spans="1:253" ht="15.6">
      <c r="A117" s="357" t="s">
        <v>333</v>
      </c>
      <c r="B117" s="435"/>
      <c r="C117" s="341" t="s">
        <v>216</v>
      </c>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7"/>
      <c r="BR117" s="27"/>
      <c r="BS117" s="27"/>
      <c r="BT117" s="27"/>
      <c r="BU117" s="27"/>
      <c r="BV117" s="27"/>
      <c r="BW117" s="27"/>
      <c r="BX117" s="27"/>
      <c r="BY117" s="27"/>
      <c r="BZ117" s="27"/>
      <c r="CA117" s="27"/>
      <c r="CB117" s="27"/>
      <c r="CC117" s="27"/>
      <c r="CD117" s="27"/>
      <c r="CE117" s="27"/>
      <c r="CF117" s="27"/>
      <c r="CG117" s="27"/>
      <c r="CH117" s="27"/>
      <c r="CI117" s="27"/>
      <c r="CJ117" s="27"/>
      <c r="CK117" s="27"/>
      <c r="CL117" s="27"/>
      <c r="CM117" s="27"/>
      <c r="CN117" s="27"/>
      <c r="CO117" s="27"/>
      <c r="CP117" s="27"/>
      <c r="CQ117" s="27"/>
      <c r="CR117" s="27"/>
      <c r="CS117" s="27"/>
      <c r="CT117" s="27"/>
      <c r="CU117" s="27"/>
      <c r="CV117" s="27"/>
      <c r="CW117" s="27"/>
      <c r="CX117" s="27"/>
      <c r="CY117" s="27"/>
      <c r="CZ117" s="27"/>
      <c r="DA117" s="27"/>
      <c r="DB117" s="27"/>
      <c r="DC117" s="27"/>
      <c r="DD117" s="27"/>
      <c r="DE117" s="27"/>
      <c r="DF117" s="27"/>
      <c r="DG117" s="27"/>
      <c r="DH117" s="27"/>
      <c r="DI117" s="27"/>
      <c r="DJ117" s="27"/>
      <c r="DK117" s="27"/>
      <c r="DL117" s="27"/>
      <c r="DM117" s="27"/>
      <c r="DN117" s="27"/>
      <c r="DO117" s="27"/>
      <c r="DP117" s="27"/>
      <c r="DQ117" s="27"/>
      <c r="DR117" s="27"/>
      <c r="DS117" s="27"/>
      <c r="DT117" s="27"/>
      <c r="DU117" s="27"/>
      <c r="DV117" s="27"/>
      <c r="DW117" s="27"/>
      <c r="DX117" s="27"/>
      <c r="DY117" s="27"/>
      <c r="DZ117" s="27"/>
      <c r="EA117" s="27"/>
      <c r="EB117" s="27"/>
      <c r="EC117" s="27"/>
      <c r="ED117" s="27"/>
      <c r="EE117" s="27"/>
      <c r="EF117" s="27"/>
      <c r="EG117" s="27"/>
      <c r="EH117" s="27"/>
      <c r="EI117" s="27"/>
      <c r="EJ117" s="27"/>
      <c r="EK117" s="27"/>
      <c r="EL117" s="27"/>
      <c r="EM117" s="27"/>
      <c r="EN117" s="27"/>
      <c r="EO117" s="27"/>
      <c r="EP117" s="27"/>
      <c r="EQ117" s="27"/>
      <c r="ER117" s="27"/>
      <c r="ES117" s="27"/>
      <c r="ET117" s="27"/>
      <c r="EU117" s="27"/>
      <c r="EV117" s="27"/>
      <c r="EW117" s="27"/>
      <c r="EX117" s="27"/>
      <c r="EY117" s="27"/>
      <c r="EZ117" s="27"/>
      <c r="FA117" s="27"/>
      <c r="FB117" s="27"/>
      <c r="FC117" s="27"/>
      <c r="FD117" s="27"/>
      <c r="FE117" s="27"/>
      <c r="FF117" s="27"/>
      <c r="FG117" s="27"/>
      <c r="FH117" s="27"/>
      <c r="FI117" s="27"/>
      <c r="FJ117" s="27"/>
      <c r="FK117" s="27"/>
      <c r="FL117" s="27"/>
      <c r="FM117" s="27"/>
      <c r="FN117" s="27"/>
      <c r="FO117" s="27"/>
      <c r="FP117" s="27"/>
      <c r="FQ117" s="27"/>
      <c r="FR117" s="27"/>
      <c r="FS117" s="27"/>
      <c r="FT117" s="27"/>
      <c r="FU117" s="27"/>
      <c r="FV117" s="27"/>
      <c r="FW117" s="27"/>
      <c r="FX117" s="27"/>
      <c r="FY117" s="27"/>
      <c r="FZ117" s="27"/>
      <c r="GA117" s="27"/>
      <c r="GB117" s="27"/>
      <c r="GC117" s="27"/>
      <c r="GD117" s="27"/>
      <c r="GE117" s="27"/>
      <c r="GF117" s="27"/>
      <c r="GG117" s="27"/>
      <c r="GH117" s="27"/>
      <c r="GI117" s="27"/>
      <c r="GJ117" s="27"/>
      <c r="GK117" s="27"/>
      <c r="GL117" s="27"/>
      <c r="GM117" s="27"/>
      <c r="GN117" s="27"/>
      <c r="GO117" s="27"/>
      <c r="GP117" s="27"/>
      <c r="GQ117" s="27"/>
      <c r="GR117" s="27"/>
      <c r="GS117" s="27"/>
      <c r="GT117" s="27"/>
      <c r="GU117" s="27"/>
      <c r="GV117" s="27"/>
      <c r="GW117" s="27"/>
      <c r="GX117" s="27"/>
      <c r="GY117" s="27"/>
      <c r="GZ117" s="27"/>
      <c r="HA117" s="27"/>
      <c r="HB117" s="27"/>
      <c r="HC117" s="27"/>
      <c r="HD117" s="27"/>
      <c r="HE117" s="27"/>
      <c r="HF117" s="27"/>
      <c r="HG117" s="27"/>
      <c r="HH117" s="27"/>
      <c r="HI117" s="27"/>
      <c r="HJ117" s="27"/>
      <c r="HK117" s="27"/>
      <c r="HL117" s="27"/>
      <c r="HM117" s="27"/>
      <c r="HN117" s="27"/>
      <c r="HO117" s="27"/>
      <c r="HP117" s="27"/>
      <c r="HQ117" s="27"/>
      <c r="HR117" s="27"/>
      <c r="HS117" s="27"/>
      <c r="HT117" s="27"/>
      <c r="HU117" s="27"/>
      <c r="HV117" s="27"/>
      <c r="HW117" s="27"/>
      <c r="HX117" s="27"/>
      <c r="HY117" s="27"/>
      <c r="HZ117" s="27"/>
      <c r="IA117" s="27"/>
      <c r="IB117" s="27"/>
      <c r="IC117" s="27"/>
      <c r="ID117" s="27"/>
      <c r="IE117" s="27"/>
      <c r="IF117" s="27"/>
      <c r="IG117" s="27"/>
      <c r="IH117" s="27"/>
      <c r="II117" s="27"/>
      <c r="IJ117" s="27"/>
      <c r="IK117" s="27"/>
      <c r="IL117" s="27"/>
      <c r="IM117" s="27"/>
      <c r="IN117" s="27"/>
      <c r="IO117" s="27"/>
      <c r="IP117" s="27"/>
      <c r="IQ117" s="27"/>
      <c r="IR117" s="27"/>
      <c r="IS117" s="686"/>
    </row>
    <row r="118" spans="1:253" ht="15.6">
      <c r="A118" s="357" t="s">
        <v>334</v>
      </c>
      <c r="B118" s="435"/>
      <c r="C118" s="341" t="s">
        <v>218</v>
      </c>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7"/>
      <c r="BR118" s="27"/>
      <c r="BS118" s="27"/>
      <c r="BT118" s="27"/>
      <c r="BU118" s="27"/>
      <c r="BV118" s="27"/>
      <c r="BW118" s="27"/>
      <c r="BX118" s="27"/>
      <c r="BY118" s="27"/>
      <c r="BZ118" s="27"/>
      <c r="CA118" s="27"/>
      <c r="CB118" s="27"/>
      <c r="CC118" s="27"/>
      <c r="CD118" s="27"/>
      <c r="CE118" s="27"/>
      <c r="CF118" s="27"/>
      <c r="CG118" s="27"/>
      <c r="CH118" s="27"/>
      <c r="CI118" s="27"/>
      <c r="CJ118" s="27"/>
      <c r="CK118" s="27"/>
      <c r="CL118" s="27"/>
      <c r="CM118" s="27"/>
      <c r="CN118" s="27"/>
      <c r="CO118" s="27"/>
      <c r="CP118" s="27"/>
      <c r="CQ118" s="27"/>
      <c r="CR118" s="27"/>
      <c r="CS118" s="27"/>
      <c r="CT118" s="27"/>
      <c r="CU118" s="27"/>
      <c r="CV118" s="27"/>
      <c r="CW118" s="27"/>
      <c r="CX118" s="27"/>
      <c r="CY118" s="27"/>
      <c r="CZ118" s="27"/>
      <c r="DA118" s="27"/>
      <c r="DB118" s="27"/>
      <c r="DC118" s="27"/>
      <c r="DD118" s="27"/>
      <c r="DE118" s="27"/>
      <c r="DF118" s="27"/>
      <c r="DG118" s="27"/>
      <c r="DH118" s="27"/>
      <c r="DI118" s="27"/>
      <c r="DJ118" s="27"/>
      <c r="DK118" s="27"/>
      <c r="DL118" s="27"/>
      <c r="DM118" s="27"/>
      <c r="DN118" s="27"/>
      <c r="DO118" s="27"/>
      <c r="DP118" s="27"/>
      <c r="DQ118" s="27"/>
      <c r="DR118" s="27"/>
      <c r="DS118" s="27"/>
      <c r="DT118" s="27"/>
      <c r="DU118" s="27"/>
      <c r="DV118" s="27"/>
      <c r="DW118" s="27"/>
      <c r="DX118" s="27"/>
      <c r="DY118" s="27"/>
      <c r="DZ118" s="27"/>
      <c r="EA118" s="27"/>
      <c r="EB118" s="27"/>
      <c r="EC118" s="27"/>
      <c r="ED118" s="27"/>
      <c r="EE118" s="27"/>
      <c r="EF118" s="27"/>
      <c r="EG118" s="27"/>
      <c r="EH118" s="27"/>
      <c r="EI118" s="27"/>
      <c r="EJ118" s="27"/>
      <c r="EK118" s="27"/>
      <c r="EL118" s="27"/>
      <c r="EM118" s="27"/>
      <c r="EN118" s="27"/>
      <c r="EO118" s="27"/>
      <c r="EP118" s="27"/>
      <c r="EQ118" s="27"/>
      <c r="ER118" s="27"/>
      <c r="ES118" s="27"/>
      <c r="ET118" s="27"/>
      <c r="EU118" s="27"/>
      <c r="EV118" s="27"/>
      <c r="EW118" s="27"/>
      <c r="EX118" s="27"/>
      <c r="EY118" s="27"/>
      <c r="EZ118" s="27"/>
      <c r="FA118" s="27"/>
      <c r="FB118" s="27"/>
      <c r="FC118" s="27"/>
      <c r="FD118" s="27"/>
      <c r="FE118" s="27"/>
      <c r="FF118" s="27"/>
      <c r="FG118" s="27"/>
      <c r="FH118" s="27"/>
      <c r="FI118" s="27"/>
      <c r="FJ118" s="27"/>
      <c r="FK118" s="27"/>
      <c r="FL118" s="27"/>
      <c r="FM118" s="27"/>
      <c r="FN118" s="27"/>
      <c r="FO118" s="27"/>
      <c r="FP118" s="27"/>
      <c r="FQ118" s="27"/>
      <c r="FR118" s="27"/>
      <c r="FS118" s="27"/>
      <c r="FT118" s="27"/>
      <c r="FU118" s="27"/>
      <c r="FV118" s="27"/>
      <c r="FW118" s="27"/>
      <c r="FX118" s="27"/>
      <c r="FY118" s="27"/>
      <c r="FZ118" s="27"/>
      <c r="GA118" s="27"/>
      <c r="GB118" s="27"/>
      <c r="GC118" s="27"/>
      <c r="GD118" s="27"/>
      <c r="GE118" s="27"/>
      <c r="GF118" s="27"/>
      <c r="GG118" s="27"/>
      <c r="GH118" s="27"/>
      <c r="GI118" s="27"/>
      <c r="GJ118" s="27"/>
      <c r="GK118" s="27"/>
      <c r="GL118" s="27"/>
      <c r="GM118" s="27"/>
      <c r="GN118" s="27"/>
      <c r="GO118" s="27"/>
      <c r="GP118" s="27"/>
      <c r="GQ118" s="27"/>
      <c r="GR118" s="27"/>
      <c r="GS118" s="27"/>
      <c r="GT118" s="27"/>
      <c r="GU118" s="27"/>
      <c r="GV118" s="27"/>
      <c r="GW118" s="27"/>
      <c r="GX118" s="27"/>
      <c r="GY118" s="27"/>
      <c r="GZ118" s="27"/>
      <c r="HA118" s="27"/>
      <c r="HB118" s="27"/>
      <c r="HC118" s="27"/>
      <c r="HD118" s="27"/>
      <c r="HE118" s="27"/>
      <c r="HF118" s="27"/>
      <c r="HG118" s="27"/>
      <c r="HH118" s="27"/>
      <c r="HI118" s="27"/>
      <c r="HJ118" s="27"/>
      <c r="HK118" s="27"/>
      <c r="HL118" s="27"/>
      <c r="HM118" s="27"/>
      <c r="HN118" s="27"/>
      <c r="HO118" s="27"/>
      <c r="HP118" s="27"/>
      <c r="HQ118" s="27"/>
      <c r="HR118" s="27"/>
      <c r="HS118" s="27"/>
      <c r="HT118" s="27"/>
      <c r="HU118" s="27"/>
      <c r="HV118" s="27"/>
      <c r="HW118" s="27"/>
      <c r="HX118" s="27"/>
      <c r="HY118" s="27"/>
      <c r="HZ118" s="27"/>
      <c r="IA118" s="27"/>
      <c r="IB118" s="27"/>
      <c r="IC118" s="27"/>
      <c r="ID118" s="27"/>
      <c r="IE118" s="27"/>
      <c r="IF118" s="27"/>
      <c r="IG118" s="27"/>
      <c r="IH118" s="27"/>
      <c r="II118" s="27"/>
      <c r="IJ118" s="27"/>
      <c r="IK118" s="27"/>
      <c r="IL118" s="27"/>
      <c r="IM118" s="27"/>
      <c r="IN118" s="27"/>
      <c r="IO118" s="27"/>
      <c r="IP118" s="27"/>
      <c r="IQ118" s="27"/>
      <c r="IR118" s="27"/>
      <c r="IS118" s="686"/>
    </row>
    <row r="119" spans="1:253" ht="15.6">
      <c r="A119" s="357" t="s">
        <v>335</v>
      </c>
      <c r="B119" s="435"/>
      <c r="C119" s="341" t="s">
        <v>220</v>
      </c>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c r="CN119" s="27"/>
      <c r="CO119" s="27"/>
      <c r="CP119" s="27"/>
      <c r="CQ119" s="27"/>
      <c r="CR119" s="27"/>
      <c r="CS119" s="27"/>
      <c r="CT119" s="27"/>
      <c r="CU119" s="27"/>
      <c r="CV119" s="27"/>
      <c r="CW119" s="27"/>
      <c r="CX119" s="27"/>
      <c r="CY119" s="27"/>
      <c r="CZ119" s="27"/>
      <c r="DA119" s="27"/>
      <c r="DB119" s="27"/>
      <c r="DC119" s="27"/>
      <c r="DD119" s="27"/>
      <c r="DE119" s="27"/>
      <c r="DF119" s="27"/>
      <c r="DG119" s="27"/>
      <c r="DH119" s="27"/>
      <c r="DI119" s="27"/>
      <c r="DJ119" s="27"/>
      <c r="DK119" s="27"/>
      <c r="DL119" s="27"/>
      <c r="DM119" s="27"/>
      <c r="DN119" s="27"/>
      <c r="DO119" s="27"/>
      <c r="DP119" s="27"/>
      <c r="DQ119" s="27"/>
      <c r="DR119" s="27"/>
      <c r="DS119" s="27"/>
      <c r="DT119" s="27"/>
      <c r="DU119" s="27"/>
      <c r="DV119" s="27"/>
      <c r="DW119" s="27"/>
      <c r="DX119" s="27"/>
      <c r="DY119" s="27"/>
      <c r="DZ119" s="27"/>
      <c r="EA119" s="27"/>
      <c r="EB119" s="27"/>
      <c r="EC119" s="27"/>
      <c r="ED119" s="27"/>
      <c r="EE119" s="27"/>
      <c r="EF119" s="27"/>
      <c r="EG119" s="27"/>
      <c r="EH119" s="27"/>
      <c r="EI119" s="27"/>
      <c r="EJ119" s="27"/>
      <c r="EK119" s="27"/>
      <c r="EL119" s="27"/>
      <c r="EM119" s="27"/>
      <c r="EN119" s="27"/>
      <c r="EO119" s="27"/>
      <c r="EP119" s="27"/>
      <c r="EQ119" s="27"/>
      <c r="ER119" s="27"/>
      <c r="ES119" s="27"/>
      <c r="ET119" s="27"/>
      <c r="EU119" s="27"/>
      <c r="EV119" s="27"/>
      <c r="EW119" s="27"/>
      <c r="EX119" s="27"/>
      <c r="EY119" s="27"/>
      <c r="EZ119" s="27"/>
      <c r="FA119" s="27"/>
      <c r="FB119" s="27"/>
      <c r="FC119" s="27"/>
      <c r="FD119" s="27"/>
      <c r="FE119" s="27"/>
      <c r="FF119" s="27"/>
      <c r="FG119" s="27"/>
      <c r="FH119" s="27"/>
      <c r="FI119" s="27"/>
      <c r="FJ119" s="27"/>
      <c r="FK119" s="27"/>
      <c r="FL119" s="27"/>
      <c r="FM119" s="27"/>
      <c r="FN119" s="27"/>
      <c r="FO119" s="27"/>
      <c r="FP119" s="27"/>
      <c r="FQ119" s="27"/>
      <c r="FR119" s="27"/>
      <c r="FS119" s="27"/>
      <c r="FT119" s="27"/>
      <c r="FU119" s="27"/>
      <c r="FV119" s="27"/>
      <c r="FW119" s="27"/>
      <c r="FX119" s="27"/>
      <c r="FY119" s="27"/>
      <c r="FZ119" s="27"/>
      <c r="GA119" s="27"/>
      <c r="GB119" s="27"/>
      <c r="GC119" s="27"/>
      <c r="GD119" s="27"/>
      <c r="GE119" s="27"/>
      <c r="GF119" s="27"/>
      <c r="GG119" s="27"/>
      <c r="GH119" s="27"/>
      <c r="GI119" s="27"/>
      <c r="GJ119" s="27"/>
      <c r="GK119" s="27"/>
      <c r="GL119" s="27"/>
      <c r="GM119" s="27"/>
      <c r="GN119" s="27"/>
      <c r="GO119" s="27"/>
      <c r="GP119" s="27"/>
      <c r="GQ119" s="27"/>
      <c r="GR119" s="27"/>
      <c r="GS119" s="27"/>
      <c r="GT119" s="27"/>
      <c r="GU119" s="27"/>
      <c r="GV119" s="27"/>
      <c r="GW119" s="27"/>
      <c r="GX119" s="27"/>
      <c r="GY119" s="27"/>
      <c r="GZ119" s="27"/>
      <c r="HA119" s="27"/>
      <c r="HB119" s="27"/>
      <c r="HC119" s="27"/>
      <c r="HD119" s="27"/>
      <c r="HE119" s="27"/>
      <c r="HF119" s="27"/>
      <c r="HG119" s="27"/>
      <c r="HH119" s="27"/>
      <c r="HI119" s="27"/>
      <c r="HJ119" s="27"/>
      <c r="HK119" s="27"/>
      <c r="HL119" s="27"/>
      <c r="HM119" s="27"/>
      <c r="HN119" s="27"/>
      <c r="HO119" s="27"/>
      <c r="HP119" s="27"/>
      <c r="HQ119" s="27"/>
      <c r="HR119" s="27"/>
      <c r="HS119" s="27"/>
      <c r="HT119" s="27"/>
      <c r="HU119" s="27"/>
      <c r="HV119" s="27"/>
      <c r="HW119" s="27"/>
      <c r="HX119" s="27"/>
      <c r="HY119" s="27"/>
      <c r="HZ119" s="27"/>
      <c r="IA119" s="27"/>
      <c r="IB119" s="27"/>
      <c r="IC119" s="27"/>
      <c r="ID119" s="27"/>
      <c r="IE119" s="27"/>
      <c r="IF119" s="27"/>
      <c r="IG119" s="27"/>
      <c r="IH119" s="27"/>
      <c r="II119" s="27"/>
      <c r="IJ119" s="27"/>
      <c r="IK119" s="27"/>
      <c r="IL119" s="27"/>
      <c r="IM119" s="27"/>
      <c r="IN119" s="27"/>
      <c r="IO119" s="27"/>
      <c r="IP119" s="27"/>
      <c r="IQ119" s="27"/>
      <c r="IR119" s="27"/>
      <c r="IS119" s="686"/>
    </row>
    <row r="120" spans="1:253" ht="15.6">
      <c r="A120" s="357" t="s">
        <v>336</v>
      </c>
      <c r="B120" s="435"/>
      <c r="C120" s="341" t="s">
        <v>222</v>
      </c>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7"/>
      <c r="BR120" s="27"/>
      <c r="BS120" s="27"/>
      <c r="BT120" s="27"/>
      <c r="BU120" s="27"/>
      <c r="BV120" s="27"/>
      <c r="BW120" s="27"/>
      <c r="BX120" s="27"/>
      <c r="BY120" s="27"/>
      <c r="BZ120" s="27"/>
      <c r="CA120" s="27"/>
      <c r="CB120" s="27"/>
      <c r="CC120" s="27"/>
      <c r="CD120" s="27"/>
      <c r="CE120" s="27"/>
      <c r="CF120" s="27"/>
      <c r="CG120" s="27"/>
      <c r="CH120" s="27"/>
      <c r="CI120" s="27"/>
      <c r="CJ120" s="27"/>
      <c r="CK120" s="27"/>
      <c r="CL120" s="27"/>
      <c r="CM120" s="27"/>
      <c r="CN120" s="27"/>
      <c r="CO120" s="27"/>
      <c r="CP120" s="27"/>
      <c r="CQ120" s="27"/>
      <c r="CR120" s="27"/>
      <c r="CS120" s="27"/>
      <c r="CT120" s="27"/>
      <c r="CU120" s="27"/>
      <c r="CV120" s="27"/>
      <c r="CW120" s="27"/>
      <c r="CX120" s="27"/>
      <c r="CY120" s="27"/>
      <c r="CZ120" s="27"/>
      <c r="DA120" s="27"/>
      <c r="DB120" s="27"/>
      <c r="DC120" s="27"/>
      <c r="DD120" s="27"/>
      <c r="DE120" s="27"/>
      <c r="DF120" s="27"/>
      <c r="DG120" s="27"/>
      <c r="DH120" s="27"/>
      <c r="DI120" s="27"/>
      <c r="DJ120" s="27"/>
      <c r="DK120" s="27"/>
      <c r="DL120" s="27"/>
      <c r="DM120" s="27"/>
      <c r="DN120" s="27"/>
      <c r="DO120" s="27"/>
      <c r="DP120" s="27"/>
      <c r="DQ120" s="27"/>
      <c r="DR120" s="27"/>
      <c r="DS120" s="27"/>
      <c r="DT120" s="27"/>
      <c r="DU120" s="27"/>
      <c r="DV120" s="27"/>
      <c r="DW120" s="27"/>
      <c r="DX120" s="27"/>
      <c r="DY120" s="27"/>
      <c r="DZ120" s="27"/>
      <c r="EA120" s="27"/>
      <c r="EB120" s="27"/>
      <c r="EC120" s="27"/>
      <c r="ED120" s="27"/>
      <c r="EE120" s="27"/>
      <c r="EF120" s="27"/>
      <c r="EG120" s="27"/>
      <c r="EH120" s="27"/>
      <c r="EI120" s="27"/>
      <c r="EJ120" s="27"/>
      <c r="EK120" s="27"/>
      <c r="EL120" s="27"/>
      <c r="EM120" s="27"/>
      <c r="EN120" s="27"/>
      <c r="EO120" s="27"/>
      <c r="EP120" s="27"/>
      <c r="EQ120" s="27"/>
      <c r="ER120" s="27"/>
      <c r="ES120" s="27"/>
      <c r="ET120" s="27"/>
      <c r="EU120" s="27"/>
      <c r="EV120" s="27"/>
      <c r="EW120" s="27"/>
      <c r="EX120" s="27"/>
      <c r="EY120" s="27"/>
      <c r="EZ120" s="27"/>
      <c r="FA120" s="27"/>
      <c r="FB120" s="27"/>
      <c r="FC120" s="27"/>
      <c r="FD120" s="27"/>
      <c r="FE120" s="27"/>
      <c r="FF120" s="27"/>
      <c r="FG120" s="27"/>
      <c r="FH120" s="27"/>
      <c r="FI120" s="27"/>
      <c r="FJ120" s="27"/>
      <c r="FK120" s="27"/>
      <c r="FL120" s="27"/>
      <c r="FM120" s="27"/>
      <c r="FN120" s="27"/>
      <c r="FO120" s="27"/>
      <c r="FP120" s="27"/>
      <c r="FQ120" s="27"/>
      <c r="FR120" s="27"/>
      <c r="FS120" s="27"/>
      <c r="FT120" s="27"/>
      <c r="FU120" s="27"/>
      <c r="FV120" s="27"/>
      <c r="FW120" s="27"/>
      <c r="FX120" s="27"/>
      <c r="FY120" s="27"/>
      <c r="FZ120" s="27"/>
      <c r="GA120" s="27"/>
      <c r="GB120" s="27"/>
      <c r="GC120" s="27"/>
      <c r="GD120" s="27"/>
      <c r="GE120" s="27"/>
      <c r="GF120" s="27"/>
      <c r="GG120" s="27"/>
      <c r="GH120" s="27"/>
      <c r="GI120" s="27"/>
      <c r="GJ120" s="27"/>
      <c r="GK120" s="27"/>
      <c r="GL120" s="27"/>
      <c r="GM120" s="27"/>
      <c r="GN120" s="27"/>
      <c r="GO120" s="27"/>
      <c r="GP120" s="27"/>
      <c r="GQ120" s="27"/>
      <c r="GR120" s="27"/>
      <c r="GS120" s="27"/>
      <c r="GT120" s="27"/>
      <c r="GU120" s="27"/>
      <c r="GV120" s="27"/>
      <c r="GW120" s="27"/>
      <c r="GX120" s="27"/>
      <c r="GY120" s="27"/>
      <c r="GZ120" s="27"/>
      <c r="HA120" s="27"/>
      <c r="HB120" s="27"/>
      <c r="HC120" s="27"/>
      <c r="HD120" s="27"/>
      <c r="HE120" s="27"/>
      <c r="HF120" s="27"/>
      <c r="HG120" s="27"/>
      <c r="HH120" s="27"/>
      <c r="HI120" s="27"/>
      <c r="HJ120" s="27"/>
      <c r="HK120" s="27"/>
      <c r="HL120" s="27"/>
      <c r="HM120" s="27"/>
      <c r="HN120" s="27"/>
      <c r="HO120" s="27"/>
      <c r="HP120" s="27"/>
      <c r="HQ120" s="27"/>
      <c r="HR120" s="27"/>
      <c r="HS120" s="27"/>
      <c r="HT120" s="27"/>
      <c r="HU120" s="27"/>
      <c r="HV120" s="27"/>
      <c r="HW120" s="27"/>
      <c r="HX120" s="27"/>
      <c r="HY120" s="27"/>
      <c r="HZ120" s="27"/>
      <c r="IA120" s="27"/>
      <c r="IB120" s="27"/>
      <c r="IC120" s="27"/>
      <c r="ID120" s="27"/>
      <c r="IE120" s="27"/>
      <c r="IF120" s="27"/>
      <c r="IG120" s="27"/>
      <c r="IH120" s="27"/>
      <c r="II120" s="27"/>
      <c r="IJ120" s="27"/>
      <c r="IK120" s="27"/>
      <c r="IL120" s="27"/>
      <c r="IM120" s="27"/>
      <c r="IN120" s="27"/>
      <c r="IO120" s="27"/>
      <c r="IP120" s="27"/>
      <c r="IQ120" s="27"/>
      <c r="IR120" s="27"/>
      <c r="IS120" s="686"/>
    </row>
    <row r="121" spans="1:253" ht="15.6">
      <c r="A121" s="357" t="s">
        <v>337</v>
      </c>
      <c r="B121" s="435"/>
      <c r="C121" s="341" t="s">
        <v>224</v>
      </c>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7"/>
      <c r="BR121" s="27"/>
      <c r="BS121" s="27"/>
      <c r="BT121" s="27"/>
      <c r="BU121" s="27"/>
      <c r="BV121" s="27"/>
      <c r="BW121" s="27"/>
      <c r="BX121" s="27"/>
      <c r="BY121" s="27"/>
      <c r="BZ121" s="27"/>
      <c r="CA121" s="27"/>
      <c r="CB121" s="27"/>
      <c r="CC121" s="27"/>
      <c r="CD121" s="27"/>
      <c r="CE121" s="27"/>
      <c r="CF121" s="27"/>
      <c r="CG121" s="27"/>
      <c r="CH121" s="27"/>
      <c r="CI121" s="27"/>
      <c r="CJ121" s="27"/>
      <c r="CK121" s="27"/>
      <c r="CL121" s="27"/>
      <c r="CM121" s="27"/>
      <c r="CN121" s="27"/>
      <c r="CO121" s="27"/>
      <c r="CP121" s="27"/>
      <c r="CQ121" s="27"/>
      <c r="CR121" s="27"/>
      <c r="CS121" s="27"/>
      <c r="CT121" s="27"/>
      <c r="CU121" s="27"/>
      <c r="CV121" s="27"/>
      <c r="CW121" s="27"/>
      <c r="CX121" s="27"/>
      <c r="CY121" s="27"/>
      <c r="CZ121" s="27"/>
      <c r="DA121" s="27"/>
      <c r="DB121" s="27"/>
      <c r="DC121" s="27"/>
      <c r="DD121" s="27"/>
      <c r="DE121" s="27"/>
      <c r="DF121" s="27"/>
      <c r="DG121" s="27"/>
      <c r="DH121" s="27"/>
      <c r="DI121" s="27"/>
      <c r="DJ121" s="27"/>
      <c r="DK121" s="27"/>
      <c r="DL121" s="27"/>
      <c r="DM121" s="27"/>
      <c r="DN121" s="27"/>
      <c r="DO121" s="27"/>
      <c r="DP121" s="27"/>
      <c r="DQ121" s="27"/>
      <c r="DR121" s="27"/>
      <c r="DS121" s="27"/>
      <c r="DT121" s="27"/>
      <c r="DU121" s="27"/>
      <c r="DV121" s="27"/>
      <c r="DW121" s="27"/>
      <c r="DX121" s="27"/>
      <c r="DY121" s="27"/>
      <c r="DZ121" s="27"/>
      <c r="EA121" s="27"/>
      <c r="EB121" s="27"/>
      <c r="EC121" s="27"/>
      <c r="ED121" s="27"/>
      <c r="EE121" s="27"/>
      <c r="EF121" s="27"/>
      <c r="EG121" s="27"/>
      <c r="EH121" s="27"/>
      <c r="EI121" s="27"/>
      <c r="EJ121" s="27"/>
      <c r="EK121" s="27"/>
      <c r="EL121" s="27"/>
      <c r="EM121" s="27"/>
      <c r="EN121" s="27"/>
      <c r="EO121" s="27"/>
      <c r="EP121" s="27"/>
      <c r="EQ121" s="27"/>
      <c r="ER121" s="27"/>
      <c r="ES121" s="27"/>
      <c r="ET121" s="27"/>
      <c r="EU121" s="27"/>
      <c r="EV121" s="27"/>
      <c r="EW121" s="27"/>
      <c r="EX121" s="27"/>
      <c r="EY121" s="27"/>
      <c r="EZ121" s="27"/>
      <c r="FA121" s="27"/>
      <c r="FB121" s="27"/>
      <c r="FC121" s="27"/>
      <c r="FD121" s="27"/>
      <c r="FE121" s="27"/>
      <c r="FF121" s="27"/>
      <c r="FG121" s="27"/>
      <c r="FH121" s="27"/>
      <c r="FI121" s="27"/>
      <c r="FJ121" s="27"/>
      <c r="FK121" s="27"/>
      <c r="FL121" s="27"/>
      <c r="FM121" s="27"/>
      <c r="FN121" s="27"/>
      <c r="FO121" s="27"/>
      <c r="FP121" s="27"/>
      <c r="FQ121" s="27"/>
      <c r="FR121" s="27"/>
      <c r="FS121" s="27"/>
      <c r="FT121" s="27"/>
      <c r="FU121" s="27"/>
      <c r="FV121" s="27"/>
      <c r="FW121" s="27"/>
      <c r="FX121" s="27"/>
      <c r="FY121" s="27"/>
      <c r="FZ121" s="27"/>
      <c r="GA121" s="27"/>
      <c r="GB121" s="27"/>
      <c r="GC121" s="27"/>
      <c r="GD121" s="27"/>
      <c r="GE121" s="27"/>
      <c r="GF121" s="27"/>
      <c r="GG121" s="27"/>
      <c r="GH121" s="27"/>
      <c r="GI121" s="27"/>
      <c r="GJ121" s="27"/>
      <c r="GK121" s="27"/>
      <c r="GL121" s="27"/>
      <c r="GM121" s="27"/>
      <c r="GN121" s="27"/>
      <c r="GO121" s="27"/>
      <c r="GP121" s="27"/>
      <c r="GQ121" s="27"/>
      <c r="GR121" s="27"/>
      <c r="GS121" s="27"/>
      <c r="GT121" s="27"/>
      <c r="GU121" s="27"/>
      <c r="GV121" s="27"/>
      <c r="GW121" s="27"/>
      <c r="GX121" s="27"/>
      <c r="GY121" s="27"/>
      <c r="GZ121" s="27"/>
      <c r="HA121" s="27"/>
      <c r="HB121" s="27"/>
      <c r="HC121" s="27"/>
      <c r="HD121" s="27"/>
      <c r="HE121" s="27"/>
      <c r="HF121" s="27"/>
      <c r="HG121" s="27"/>
      <c r="HH121" s="27"/>
      <c r="HI121" s="27"/>
      <c r="HJ121" s="27"/>
      <c r="HK121" s="27"/>
      <c r="HL121" s="27"/>
      <c r="HM121" s="27"/>
      <c r="HN121" s="27"/>
      <c r="HO121" s="27"/>
      <c r="HP121" s="27"/>
      <c r="HQ121" s="27"/>
      <c r="HR121" s="27"/>
      <c r="HS121" s="27"/>
      <c r="HT121" s="27"/>
      <c r="HU121" s="27"/>
      <c r="HV121" s="27"/>
      <c r="HW121" s="27"/>
      <c r="HX121" s="27"/>
      <c r="HY121" s="27"/>
      <c r="HZ121" s="27"/>
      <c r="IA121" s="27"/>
      <c r="IB121" s="27"/>
      <c r="IC121" s="27"/>
      <c r="ID121" s="27"/>
      <c r="IE121" s="27"/>
      <c r="IF121" s="27"/>
      <c r="IG121" s="27"/>
      <c r="IH121" s="27"/>
      <c r="II121" s="27"/>
      <c r="IJ121" s="27"/>
      <c r="IK121" s="27"/>
      <c r="IL121" s="27"/>
      <c r="IM121" s="27"/>
      <c r="IN121" s="27"/>
      <c r="IO121" s="27"/>
      <c r="IP121" s="27"/>
      <c r="IQ121" s="27"/>
      <c r="IR121" s="27"/>
      <c r="IS121" s="686"/>
    </row>
    <row r="122" spans="1:253" ht="15.6">
      <c r="A122" s="357" t="s">
        <v>338</v>
      </c>
      <c r="B122" s="435"/>
      <c r="C122" s="341" t="s">
        <v>226</v>
      </c>
      <c r="D122" s="27">
        <v>1571.8</v>
      </c>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7"/>
      <c r="CM122" s="27"/>
      <c r="CN122" s="27"/>
      <c r="CO122" s="27"/>
      <c r="CP122" s="27"/>
      <c r="CQ122" s="27"/>
      <c r="CR122" s="27"/>
      <c r="CS122" s="27"/>
      <c r="CT122" s="27"/>
      <c r="CU122" s="27"/>
      <c r="CV122" s="27"/>
      <c r="CW122" s="27"/>
      <c r="CX122" s="27"/>
      <c r="CY122" s="27"/>
      <c r="CZ122" s="27"/>
      <c r="DA122" s="27"/>
      <c r="DB122" s="27"/>
      <c r="DC122" s="27"/>
      <c r="DD122" s="27"/>
      <c r="DE122" s="27"/>
      <c r="DF122" s="27"/>
      <c r="DG122" s="27"/>
      <c r="DH122" s="27"/>
      <c r="DI122" s="27"/>
      <c r="DJ122" s="27"/>
      <c r="DK122" s="27"/>
      <c r="DL122" s="27"/>
      <c r="DM122" s="27"/>
      <c r="DN122" s="27"/>
      <c r="DO122" s="27"/>
      <c r="DP122" s="27"/>
      <c r="DQ122" s="27"/>
      <c r="DR122" s="27"/>
      <c r="DS122" s="27"/>
      <c r="DT122" s="27"/>
      <c r="DU122" s="27"/>
      <c r="DV122" s="27"/>
      <c r="DW122" s="27"/>
      <c r="DX122" s="27"/>
      <c r="DY122" s="27"/>
      <c r="DZ122" s="27"/>
      <c r="EA122" s="27"/>
      <c r="EB122" s="27"/>
      <c r="EC122" s="27"/>
      <c r="ED122" s="27"/>
      <c r="EE122" s="27"/>
      <c r="EF122" s="27"/>
      <c r="EG122" s="27"/>
      <c r="EH122" s="27"/>
      <c r="EI122" s="27"/>
      <c r="EJ122" s="27"/>
      <c r="EK122" s="27"/>
      <c r="EL122" s="27"/>
      <c r="EM122" s="27"/>
      <c r="EN122" s="27"/>
      <c r="EO122" s="27"/>
      <c r="EP122" s="27"/>
      <c r="EQ122" s="27"/>
      <c r="ER122" s="27"/>
      <c r="ES122" s="27"/>
      <c r="ET122" s="27"/>
      <c r="EU122" s="27"/>
      <c r="EV122" s="27"/>
      <c r="EW122" s="27"/>
      <c r="EX122" s="27"/>
      <c r="EY122" s="27"/>
      <c r="EZ122" s="27"/>
      <c r="FA122" s="27"/>
      <c r="FB122" s="27"/>
      <c r="FC122" s="27"/>
      <c r="FD122" s="27"/>
      <c r="FE122" s="27"/>
      <c r="FF122" s="27"/>
      <c r="FG122" s="27"/>
      <c r="FH122" s="27"/>
      <c r="FI122" s="27"/>
      <c r="FJ122" s="27"/>
      <c r="FK122" s="27"/>
      <c r="FL122" s="27"/>
      <c r="FM122" s="27"/>
      <c r="FN122" s="27"/>
      <c r="FO122" s="27"/>
      <c r="FP122" s="27"/>
      <c r="FQ122" s="27"/>
      <c r="FR122" s="27"/>
      <c r="FS122" s="27"/>
      <c r="FT122" s="27"/>
      <c r="FU122" s="27"/>
      <c r="FV122" s="27"/>
      <c r="FW122" s="27"/>
      <c r="FX122" s="27"/>
      <c r="FY122" s="27"/>
      <c r="FZ122" s="27"/>
      <c r="GA122" s="27"/>
      <c r="GB122" s="27"/>
      <c r="GC122" s="27"/>
      <c r="GD122" s="27"/>
      <c r="GE122" s="27"/>
      <c r="GF122" s="27"/>
      <c r="GG122" s="27"/>
      <c r="GH122" s="27"/>
      <c r="GI122" s="27"/>
      <c r="GJ122" s="27"/>
      <c r="GK122" s="27"/>
      <c r="GL122" s="27"/>
      <c r="GM122" s="27"/>
      <c r="GN122" s="27"/>
      <c r="GO122" s="27"/>
      <c r="GP122" s="27"/>
      <c r="GQ122" s="27"/>
      <c r="GR122" s="27"/>
      <c r="GS122" s="27"/>
      <c r="GT122" s="27"/>
      <c r="GU122" s="27"/>
      <c r="GV122" s="27"/>
      <c r="GW122" s="27"/>
      <c r="GX122" s="27"/>
      <c r="GY122" s="27"/>
      <c r="GZ122" s="27"/>
      <c r="HA122" s="27"/>
      <c r="HB122" s="27"/>
      <c r="HC122" s="27"/>
      <c r="HD122" s="27"/>
      <c r="HE122" s="27"/>
      <c r="HF122" s="27"/>
      <c r="HG122" s="27"/>
      <c r="HH122" s="27"/>
      <c r="HI122" s="27"/>
      <c r="HJ122" s="27"/>
      <c r="HK122" s="27"/>
      <c r="HL122" s="27"/>
      <c r="HM122" s="27"/>
      <c r="HN122" s="27"/>
      <c r="HO122" s="27"/>
      <c r="HP122" s="27"/>
      <c r="HQ122" s="27"/>
      <c r="HR122" s="27"/>
      <c r="HS122" s="27"/>
      <c r="HT122" s="27"/>
      <c r="HU122" s="27"/>
      <c r="HV122" s="27"/>
      <c r="HW122" s="27"/>
      <c r="HX122" s="27"/>
      <c r="HY122" s="27"/>
      <c r="HZ122" s="27"/>
      <c r="IA122" s="27"/>
      <c r="IB122" s="27"/>
      <c r="IC122" s="27"/>
      <c r="ID122" s="27"/>
      <c r="IE122" s="27"/>
      <c r="IF122" s="27"/>
      <c r="IG122" s="27"/>
      <c r="IH122" s="27"/>
      <c r="II122" s="27"/>
      <c r="IJ122" s="27"/>
      <c r="IK122" s="27"/>
      <c r="IL122" s="27"/>
      <c r="IM122" s="27"/>
      <c r="IN122" s="27"/>
      <c r="IO122" s="27"/>
      <c r="IP122" s="27"/>
      <c r="IQ122" s="27"/>
      <c r="IR122" s="27"/>
      <c r="IS122" s="686"/>
    </row>
    <row r="123" spans="1:253" ht="15.6">
      <c r="A123" s="357" t="s">
        <v>339</v>
      </c>
      <c r="B123" s="435"/>
      <c r="C123" s="341" t="s">
        <v>228</v>
      </c>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7"/>
      <c r="BR123" s="27"/>
      <c r="BS123" s="27"/>
      <c r="BT123" s="27"/>
      <c r="BU123" s="27"/>
      <c r="BV123" s="27"/>
      <c r="BW123" s="27"/>
      <c r="BX123" s="27"/>
      <c r="BY123" s="27"/>
      <c r="BZ123" s="27"/>
      <c r="CA123" s="27"/>
      <c r="CB123" s="27"/>
      <c r="CC123" s="27"/>
      <c r="CD123" s="27"/>
      <c r="CE123" s="27"/>
      <c r="CF123" s="27"/>
      <c r="CG123" s="27"/>
      <c r="CH123" s="27"/>
      <c r="CI123" s="27"/>
      <c r="CJ123" s="27"/>
      <c r="CK123" s="27"/>
      <c r="CL123" s="27"/>
      <c r="CM123" s="27"/>
      <c r="CN123" s="27"/>
      <c r="CO123" s="27"/>
      <c r="CP123" s="27"/>
      <c r="CQ123" s="27"/>
      <c r="CR123" s="27"/>
      <c r="CS123" s="27"/>
      <c r="CT123" s="27"/>
      <c r="CU123" s="27"/>
      <c r="CV123" s="27"/>
      <c r="CW123" s="27"/>
      <c r="CX123" s="27"/>
      <c r="CY123" s="27"/>
      <c r="CZ123" s="27"/>
      <c r="DA123" s="27"/>
      <c r="DB123" s="27"/>
      <c r="DC123" s="27"/>
      <c r="DD123" s="27"/>
      <c r="DE123" s="27"/>
      <c r="DF123" s="27"/>
      <c r="DG123" s="27"/>
      <c r="DH123" s="27"/>
      <c r="DI123" s="27"/>
      <c r="DJ123" s="27"/>
      <c r="DK123" s="27"/>
      <c r="DL123" s="27"/>
      <c r="DM123" s="27"/>
      <c r="DN123" s="27"/>
      <c r="DO123" s="27"/>
      <c r="DP123" s="27"/>
      <c r="DQ123" s="27"/>
      <c r="DR123" s="27"/>
      <c r="DS123" s="27"/>
      <c r="DT123" s="27"/>
      <c r="DU123" s="27"/>
      <c r="DV123" s="27"/>
      <c r="DW123" s="27"/>
      <c r="DX123" s="27"/>
      <c r="DY123" s="27"/>
      <c r="DZ123" s="27"/>
      <c r="EA123" s="27"/>
      <c r="EB123" s="27"/>
      <c r="EC123" s="27"/>
      <c r="ED123" s="27"/>
      <c r="EE123" s="27"/>
      <c r="EF123" s="27"/>
      <c r="EG123" s="27"/>
      <c r="EH123" s="27"/>
      <c r="EI123" s="27"/>
      <c r="EJ123" s="27"/>
      <c r="EK123" s="27"/>
      <c r="EL123" s="27"/>
      <c r="EM123" s="27"/>
      <c r="EN123" s="27"/>
      <c r="EO123" s="27"/>
      <c r="EP123" s="27"/>
      <c r="EQ123" s="27"/>
      <c r="ER123" s="27"/>
      <c r="ES123" s="27"/>
      <c r="ET123" s="27"/>
      <c r="EU123" s="27"/>
      <c r="EV123" s="27"/>
      <c r="EW123" s="27"/>
      <c r="EX123" s="27"/>
      <c r="EY123" s="27"/>
      <c r="EZ123" s="27"/>
      <c r="FA123" s="27"/>
      <c r="FB123" s="27"/>
      <c r="FC123" s="27"/>
      <c r="FD123" s="27"/>
      <c r="FE123" s="27"/>
      <c r="FF123" s="27"/>
      <c r="FG123" s="27"/>
      <c r="FH123" s="27"/>
      <c r="FI123" s="27"/>
      <c r="FJ123" s="27"/>
      <c r="FK123" s="27"/>
      <c r="FL123" s="27"/>
      <c r="FM123" s="27"/>
      <c r="FN123" s="27"/>
      <c r="FO123" s="27"/>
      <c r="FP123" s="27"/>
      <c r="FQ123" s="27"/>
      <c r="FR123" s="27"/>
      <c r="FS123" s="27"/>
      <c r="FT123" s="27"/>
      <c r="FU123" s="27"/>
      <c r="FV123" s="27"/>
      <c r="FW123" s="27"/>
      <c r="FX123" s="27"/>
      <c r="FY123" s="27"/>
      <c r="FZ123" s="27"/>
      <c r="GA123" s="27"/>
      <c r="GB123" s="27"/>
      <c r="GC123" s="27"/>
      <c r="GD123" s="27"/>
      <c r="GE123" s="27"/>
      <c r="GF123" s="27"/>
      <c r="GG123" s="27"/>
      <c r="GH123" s="27"/>
      <c r="GI123" s="27"/>
      <c r="GJ123" s="27"/>
      <c r="GK123" s="27"/>
      <c r="GL123" s="27"/>
      <c r="GM123" s="27"/>
      <c r="GN123" s="27"/>
      <c r="GO123" s="27"/>
      <c r="GP123" s="27"/>
      <c r="GQ123" s="27"/>
      <c r="GR123" s="27"/>
      <c r="GS123" s="27"/>
      <c r="GT123" s="27"/>
      <c r="GU123" s="27"/>
      <c r="GV123" s="27"/>
      <c r="GW123" s="27"/>
      <c r="GX123" s="27"/>
      <c r="GY123" s="27"/>
      <c r="GZ123" s="27"/>
      <c r="HA123" s="27"/>
      <c r="HB123" s="27"/>
      <c r="HC123" s="27"/>
      <c r="HD123" s="27"/>
      <c r="HE123" s="27"/>
      <c r="HF123" s="27"/>
      <c r="HG123" s="27"/>
      <c r="HH123" s="27"/>
      <c r="HI123" s="27"/>
      <c r="HJ123" s="27"/>
      <c r="HK123" s="27"/>
      <c r="HL123" s="27"/>
      <c r="HM123" s="27"/>
      <c r="HN123" s="27"/>
      <c r="HO123" s="27"/>
      <c r="HP123" s="27"/>
      <c r="HQ123" s="27"/>
      <c r="HR123" s="27"/>
      <c r="HS123" s="27"/>
      <c r="HT123" s="27"/>
      <c r="HU123" s="27"/>
      <c r="HV123" s="27"/>
      <c r="HW123" s="27"/>
      <c r="HX123" s="27"/>
      <c r="HY123" s="27"/>
      <c r="HZ123" s="27"/>
      <c r="IA123" s="27"/>
      <c r="IB123" s="27"/>
      <c r="IC123" s="27"/>
      <c r="ID123" s="27"/>
      <c r="IE123" s="27"/>
      <c r="IF123" s="27"/>
      <c r="IG123" s="27"/>
      <c r="IH123" s="27"/>
      <c r="II123" s="27"/>
      <c r="IJ123" s="27"/>
      <c r="IK123" s="27"/>
      <c r="IL123" s="27"/>
      <c r="IM123" s="27"/>
      <c r="IN123" s="27"/>
      <c r="IO123" s="27"/>
      <c r="IP123" s="27"/>
      <c r="IQ123" s="27"/>
      <c r="IR123" s="27"/>
      <c r="IS123" s="686"/>
    </row>
    <row r="124" spans="1:253" ht="15.6">
      <c r="A124" s="357" t="s">
        <v>340</v>
      </c>
      <c r="B124" s="435"/>
      <c r="C124" s="341" t="s">
        <v>230</v>
      </c>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27"/>
      <c r="CE124" s="27"/>
      <c r="CF124" s="27"/>
      <c r="CG124" s="27"/>
      <c r="CH124" s="27"/>
      <c r="CI124" s="27"/>
      <c r="CJ124" s="27"/>
      <c r="CK124" s="27"/>
      <c r="CL124" s="27"/>
      <c r="CM124" s="27"/>
      <c r="CN124" s="27"/>
      <c r="CO124" s="27"/>
      <c r="CP124" s="27"/>
      <c r="CQ124" s="27"/>
      <c r="CR124" s="27"/>
      <c r="CS124" s="27"/>
      <c r="CT124" s="27"/>
      <c r="CU124" s="27"/>
      <c r="CV124" s="27"/>
      <c r="CW124" s="27"/>
      <c r="CX124" s="27"/>
      <c r="CY124" s="27"/>
      <c r="CZ124" s="27"/>
      <c r="DA124" s="27"/>
      <c r="DB124" s="27"/>
      <c r="DC124" s="27"/>
      <c r="DD124" s="27"/>
      <c r="DE124" s="27"/>
      <c r="DF124" s="27"/>
      <c r="DG124" s="27"/>
      <c r="DH124" s="27"/>
      <c r="DI124" s="27"/>
      <c r="DJ124" s="27"/>
      <c r="DK124" s="27"/>
      <c r="DL124" s="27"/>
      <c r="DM124" s="27"/>
      <c r="DN124" s="27"/>
      <c r="DO124" s="27"/>
      <c r="DP124" s="27"/>
      <c r="DQ124" s="27"/>
      <c r="DR124" s="27"/>
      <c r="DS124" s="27"/>
      <c r="DT124" s="27"/>
      <c r="DU124" s="27"/>
      <c r="DV124" s="27"/>
      <c r="DW124" s="27"/>
      <c r="DX124" s="27"/>
      <c r="DY124" s="27"/>
      <c r="DZ124" s="27"/>
      <c r="EA124" s="27"/>
      <c r="EB124" s="27"/>
      <c r="EC124" s="27"/>
      <c r="ED124" s="27"/>
      <c r="EE124" s="27"/>
      <c r="EF124" s="27"/>
      <c r="EG124" s="27"/>
      <c r="EH124" s="27"/>
      <c r="EI124" s="27"/>
      <c r="EJ124" s="27"/>
      <c r="EK124" s="27"/>
      <c r="EL124" s="27"/>
      <c r="EM124" s="27"/>
      <c r="EN124" s="27"/>
      <c r="EO124" s="27"/>
      <c r="EP124" s="27"/>
      <c r="EQ124" s="27"/>
      <c r="ER124" s="27"/>
      <c r="ES124" s="27"/>
      <c r="ET124" s="27"/>
      <c r="EU124" s="27"/>
      <c r="EV124" s="27"/>
      <c r="EW124" s="27"/>
      <c r="EX124" s="27"/>
      <c r="EY124" s="27"/>
      <c r="EZ124" s="27"/>
      <c r="FA124" s="27"/>
      <c r="FB124" s="27"/>
      <c r="FC124" s="27"/>
      <c r="FD124" s="27"/>
      <c r="FE124" s="27"/>
      <c r="FF124" s="27"/>
      <c r="FG124" s="27"/>
      <c r="FH124" s="27"/>
      <c r="FI124" s="27"/>
      <c r="FJ124" s="27"/>
      <c r="FK124" s="27"/>
      <c r="FL124" s="27"/>
      <c r="FM124" s="27"/>
      <c r="FN124" s="27"/>
      <c r="FO124" s="27"/>
      <c r="FP124" s="27"/>
      <c r="FQ124" s="27"/>
      <c r="FR124" s="27"/>
      <c r="FS124" s="27"/>
      <c r="FT124" s="27"/>
      <c r="FU124" s="27"/>
      <c r="FV124" s="27"/>
      <c r="FW124" s="27"/>
      <c r="FX124" s="27"/>
      <c r="FY124" s="27"/>
      <c r="FZ124" s="27"/>
      <c r="GA124" s="27"/>
      <c r="GB124" s="27"/>
      <c r="GC124" s="27"/>
      <c r="GD124" s="27"/>
      <c r="GE124" s="27"/>
      <c r="GF124" s="27"/>
      <c r="GG124" s="27"/>
      <c r="GH124" s="27"/>
      <c r="GI124" s="27"/>
      <c r="GJ124" s="27"/>
      <c r="GK124" s="27"/>
      <c r="GL124" s="27"/>
      <c r="GM124" s="27"/>
      <c r="GN124" s="27"/>
      <c r="GO124" s="27"/>
      <c r="GP124" s="27"/>
      <c r="GQ124" s="27"/>
      <c r="GR124" s="27"/>
      <c r="GS124" s="27"/>
      <c r="GT124" s="27"/>
      <c r="GU124" s="27"/>
      <c r="GV124" s="27"/>
      <c r="GW124" s="27"/>
      <c r="GX124" s="27"/>
      <c r="GY124" s="27"/>
      <c r="GZ124" s="27"/>
      <c r="HA124" s="27"/>
      <c r="HB124" s="27"/>
      <c r="HC124" s="27"/>
      <c r="HD124" s="27"/>
      <c r="HE124" s="27"/>
      <c r="HF124" s="27"/>
      <c r="HG124" s="27"/>
      <c r="HH124" s="27"/>
      <c r="HI124" s="27"/>
      <c r="HJ124" s="27"/>
      <c r="HK124" s="27"/>
      <c r="HL124" s="27"/>
      <c r="HM124" s="27"/>
      <c r="HN124" s="27"/>
      <c r="HO124" s="27"/>
      <c r="HP124" s="27"/>
      <c r="HQ124" s="27"/>
      <c r="HR124" s="27"/>
      <c r="HS124" s="27"/>
      <c r="HT124" s="27"/>
      <c r="HU124" s="27"/>
      <c r="HV124" s="27"/>
      <c r="HW124" s="27"/>
      <c r="HX124" s="27"/>
      <c r="HY124" s="27"/>
      <c r="HZ124" s="27"/>
      <c r="IA124" s="27"/>
      <c r="IB124" s="27"/>
      <c r="IC124" s="27"/>
      <c r="ID124" s="27"/>
      <c r="IE124" s="27"/>
      <c r="IF124" s="27"/>
      <c r="IG124" s="27"/>
      <c r="IH124" s="27"/>
      <c r="II124" s="27"/>
      <c r="IJ124" s="27"/>
      <c r="IK124" s="27"/>
      <c r="IL124" s="27"/>
      <c r="IM124" s="27"/>
      <c r="IN124" s="27"/>
      <c r="IO124" s="27"/>
      <c r="IP124" s="27"/>
      <c r="IQ124" s="27"/>
      <c r="IR124" s="27"/>
      <c r="IS124" s="686"/>
    </row>
    <row r="125" spans="1:253" ht="15.6">
      <c r="A125" s="357" t="s">
        <v>341</v>
      </c>
      <c r="B125" s="435"/>
      <c r="C125" s="341" t="s">
        <v>232</v>
      </c>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7"/>
      <c r="BR125" s="27"/>
      <c r="BS125" s="27"/>
      <c r="BT125" s="27"/>
      <c r="BU125" s="27"/>
      <c r="BV125" s="27"/>
      <c r="BW125" s="27"/>
      <c r="BX125" s="27"/>
      <c r="BY125" s="27"/>
      <c r="BZ125" s="27"/>
      <c r="CA125" s="27"/>
      <c r="CB125" s="27"/>
      <c r="CC125" s="27"/>
      <c r="CD125" s="27"/>
      <c r="CE125" s="27"/>
      <c r="CF125" s="27"/>
      <c r="CG125" s="27"/>
      <c r="CH125" s="27"/>
      <c r="CI125" s="27"/>
      <c r="CJ125" s="27"/>
      <c r="CK125" s="27"/>
      <c r="CL125" s="27"/>
      <c r="CM125" s="27"/>
      <c r="CN125" s="27"/>
      <c r="CO125" s="27"/>
      <c r="CP125" s="27"/>
      <c r="CQ125" s="27"/>
      <c r="CR125" s="27"/>
      <c r="CS125" s="27"/>
      <c r="CT125" s="27"/>
      <c r="CU125" s="27"/>
      <c r="CV125" s="27"/>
      <c r="CW125" s="27"/>
      <c r="CX125" s="27"/>
      <c r="CY125" s="27"/>
      <c r="CZ125" s="27"/>
      <c r="DA125" s="27"/>
      <c r="DB125" s="27"/>
      <c r="DC125" s="27"/>
      <c r="DD125" s="27"/>
      <c r="DE125" s="27"/>
      <c r="DF125" s="27"/>
      <c r="DG125" s="27"/>
      <c r="DH125" s="27"/>
      <c r="DI125" s="27"/>
      <c r="DJ125" s="27"/>
      <c r="DK125" s="27"/>
      <c r="DL125" s="27"/>
      <c r="DM125" s="27"/>
      <c r="DN125" s="27"/>
      <c r="DO125" s="27"/>
      <c r="DP125" s="27"/>
      <c r="DQ125" s="27"/>
      <c r="DR125" s="27"/>
      <c r="DS125" s="27"/>
      <c r="DT125" s="27"/>
      <c r="DU125" s="27"/>
      <c r="DV125" s="27"/>
      <c r="DW125" s="27"/>
      <c r="DX125" s="27"/>
      <c r="DY125" s="27"/>
      <c r="DZ125" s="27"/>
      <c r="EA125" s="27"/>
      <c r="EB125" s="27"/>
      <c r="EC125" s="27"/>
      <c r="ED125" s="27"/>
      <c r="EE125" s="27"/>
      <c r="EF125" s="27"/>
      <c r="EG125" s="27"/>
      <c r="EH125" s="27"/>
      <c r="EI125" s="27"/>
      <c r="EJ125" s="27"/>
      <c r="EK125" s="27"/>
      <c r="EL125" s="27"/>
      <c r="EM125" s="27"/>
      <c r="EN125" s="27"/>
      <c r="EO125" s="27"/>
      <c r="EP125" s="27"/>
      <c r="EQ125" s="27"/>
      <c r="ER125" s="27"/>
      <c r="ES125" s="27"/>
      <c r="ET125" s="27"/>
      <c r="EU125" s="27"/>
      <c r="EV125" s="27"/>
      <c r="EW125" s="27"/>
      <c r="EX125" s="27"/>
      <c r="EY125" s="27"/>
      <c r="EZ125" s="27"/>
      <c r="FA125" s="27"/>
      <c r="FB125" s="27"/>
      <c r="FC125" s="27"/>
      <c r="FD125" s="27"/>
      <c r="FE125" s="27"/>
      <c r="FF125" s="27"/>
      <c r="FG125" s="27"/>
      <c r="FH125" s="27"/>
      <c r="FI125" s="27"/>
      <c r="FJ125" s="27"/>
      <c r="FK125" s="27"/>
      <c r="FL125" s="27"/>
      <c r="FM125" s="27"/>
      <c r="FN125" s="27"/>
      <c r="FO125" s="27"/>
      <c r="FP125" s="27"/>
      <c r="FQ125" s="27"/>
      <c r="FR125" s="27"/>
      <c r="FS125" s="27"/>
      <c r="FT125" s="27"/>
      <c r="FU125" s="27"/>
      <c r="FV125" s="27"/>
      <c r="FW125" s="27"/>
      <c r="FX125" s="27"/>
      <c r="FY125" s="27"/>
      <c r="FZ125" s="27"/>
      <c r="GA125" s="27"/>
      <c r="GB125" s="27"/>
      <c r="GC125" s="27"/>
      <c r="GD125" s="27"/>
      <c r="GE125" s="27"/>
      <c r="GF125" s="27"/>
      <c r="GG125" s="27"/>
      <c r="GH125" s="27"/>
      <c r="GI125" s="27"/>
      <c r="GJ125" s="27"/>
      <c r="GK125" s="27"/>
      <c r="GL125" s="27"/>
      <c r="GM125" s="27"/>
      <c r="GN125" s="27"/>
      <c r="GO125" s="27"/>
      <c r="GP125" s="27"/>
      <c r="GQ125" s="27"/>
      <c r="GR125" s="27"/>
      <c r="GS125" s="27"/>
      <c r="GT125" s="27"/>
      <c r="GU125" s="27"/>
      <c r="GV125" s="27"/>
      <c r="GW125" s="27"/>
      <c r="GX125" s="27"/>
      <c r="GY125" s="27"/>
      <c r="GZ125" s="27"/>
      <c r="HA125" s="27"/>
      <c r="HB125" s="27"/>
      <c r="HC125" s="27"/>
      <c r="HD125" s="27"/>
      <c r="HE125" s="27"/>
      <c r="HF125" s="27"/>
      <c r="HG125" s="27"/>
      <c r="HH125" s="27"/>
      <c r="HI125" s="27"/>
      <c r="HJ125" s="27"/>
      <c r="HK125" s="27"/>
      <c r="HL125" s="27"/>
      <c r="HM125" s="27"/>
      <c r="HN125" s="27"/>
      <c r="HO125" s="27"/>
      <c r="HP125" s="27"/>
      <c r="HQ125" s="27"/>
      <c r="HR125" s="27"/>
      <c r="HS125" s="27"/>
      <c r="HT125" s="27"/>
      <c r="HU125" s="27"/>
      <c r="HV125" s="27"/>
      <c r="HW125" s="27"/>
      <c r="HX125" s="27"/>
      <c r="HY125" s="27"/>
      <c r="HZ125" s="27"/>
      <c r="IA125" s="27"/>
      <c r="IB125" s="27"/>
      <c r="IC125" s="27"/>
      <c r="ID125" s="27"/>
      <c r="IE125" s="27"/>
      <c r="IF125" s="27"/>
      <c r="IG125" s="27"/>
      <c r="IH125" s="27"/>
      <c r="II125" s="27"/>
      <c r="IJ125" s="27"/>
      <c r="IK125" s="27"/>
      <c r="IL125" s="27"/>
      <c r="IM125" s="27"/>
      <c r="IN125" s="27"/>
      <c r="IO125" s="27"/>
      <c r="IP125" s="27"/>
      <c r="IQ125" s="27"/>
      <c r="IR125" s="27"/>
      <c r="IS125" s="686"/>
    </row>
    <row r="126" spans="1:253" ht="15.6">
      <c r="A126" s="357" t="s">
        <v>342</v>
      </c>
      <c r="B126" s="435"/>
      <c r="C126" s="341" t="s">
        <v>234</v>
      </c>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7"/>
      <c r="BR126" s="27"/>
      <c r="BS126" s="27"/>
      <c r="BT126" s="27"/>
      <c r="BU126" s="27"/>
      <c r="BV126" s="27"/>
      <c r="BW126" s="27"/>
      <c r="BX126" s="27"/>
      <c r="BY126" s="27"/>
      <c r="BZ126" s="27"/>
      <c r="CA126" s="27"/>
      <c r="CB126" s="27"/>
      <c r="CC126" s="27"/>
      <c r="CD126" s="27"/>
      <c r="CE126" s="27"/>
      <c r="CF126" s="27"/>
      <c r="CG126" s="27"/>
      <c r="CH126" s="27"/>
      <c r="CI126" s="27"/>
      <c r="CJ126" s="27"/>
      <c r="CK126" s="27"/>
      <c r="CL126" s="27"/>
      <c r="CM126" s="27"/>
      <c r="CN126" s="27"/>
      <c r="CO126" s="27"/>
      <c r="CP126" s="27"/>
      <c r="CQ126" s="27"/>
      <c r="CR126" s="27"/>
      <c r="CS126" s="27"/>
      <c r="CT126" s="27"/>
      <c r="CU126" s="27"/>
      <c r="CV126" s="27"/>
      <c r="CW126" s="27"/>
      <c r="CX126" s="27"/>
      <c r="CY126" s="27"/>
      <c r="CZ126" s="27"/>
      <c r="DA126" s="27"/>
      <c r="DB126" s="27"/>
      <c r="DC126" s="27"/>
      <c r="DD126" s="27"/>
      <c r="DE126" s="27"/>
      <c r="DF126" s="27"/>
      <c r="DG126" s="27"/>
      <c r="DH126" s="27"/>
      <c r="DI126" s="27"/>
      <c r="DJ126" s="27"/>
      <c r="DK126" s="27"/>
      <c r="DL126" s="27"/>
      <c r="DM126" s="27"/>
      <c r="DN126" s="27"/>
      <c r="DO126" s="27"/>
      <c r="DP126" s="27"/>
      <c r="DQ126" s="27"/>
      <c r="DR126" s="27"/>
      <c r="DS126" s="27"/>
      <c r="DT126" s="27"/>
      <c r="DU126" s="27"/>
      <c r="DV126" s="27"/>
      <c r="DW126" s="27"/>
      <c r="DX126" s="27"/>
      <c r="DY126" s="27"/>
      <c r="DZ126" s="27"/>
      <c r="EA126" s="27"/>
      <c r="EB126" s="27"/>
      <c r="EC126" s="27"/>
      <c r="ED126" s="27"/>
      <c r="EE126" s="27"/>
      <c r="EF126" s="27"/>
      <c r="EG126" s="27"/>
      <c r="EH126" s="27"/>
      <c r="EI126" s="27"/>
      <c r="EJ126" s="27"/>
      <c r="EK126" s="27"/>
      <c r="EL126" s="27"/>
      <c r="EM126" s="27"/>
      <c r="EN126" s="27"/>
      <c r="EO126" s="27"/>
      <c r="EP126" s="27"/>
      <c r="EQ126" s="27"/>
      <c r="ER126" s="27"/>
      <c r="ES126" s="27"/>
      <c r="ET126" s="27"/>
      <c r="EU126" s="27"/>
      <c r="EV126" s="27"/>
      <c r="EW126" s="27"/>
      <c r="EX126" s="27"/>
      <c r="EY126" s="27"/>
      <c r="EZ126" s="27"/>
      <c r="FA126" s="27"/>
      <c r="FB126" s="27"/>
      <c r="FC126" s="27"/>
      <c r="FD126" s="27"/>
      <c r="FE126" s="27"/>
      <c r="FF126" s="27"/>
      <c r="FG126" s="27"/>
      <c r="FH126" s="27"/>
      <c r="FI126" s="27"/>
      <c r="FJ126" s="27"/>
      <c r="FK126" s="27"/>
      <c r="FL126" s="27"/>
      <c r="FM126" s="27"/>
      <c r="FN126" s="27"/>
      <c r="FO126" s="27"/>
      <c r="FP126" s="27"/>
      <c r="FQ126" s="27"/>
      <c r="FR126" s="27"/>
      <c r="FS126" s="27"/>
      <c r="FT126" s="27"/>
      <c r="FU126" s="27"/>
      <c r="FV126" s="27"/>
      <c r="FW126" s="27"/>
      <c r="FX126" s="27"/>
      <c r="FY126" s="27"/>
      <c r="FZ126" s="27"/>
      <c r="GA126" s="27"/>
      <c r="GB126" s="27"/>
      <c r="GC126" s="27"/>
      <c r="GD126" s="27"/>
      <c r="GE126" s="27"/>
      <c r="GF126" s="27"/>
      <c r="GG126" s="27"/>
      <c r="GH126" s="27"/>
      <c r="GI126" s="27"/>
      <c r="GJ126" s="27"/>
      <c r="GK126" s="27"/>
      <c r="GL126" s="27"/>
      <c r="GM126" s="27"/>
      <c r="GN126" s="27"/>
      <c r="GO126" s="27"/>
      <c r="GP126" s="27"/>
      <c r="GQ126" s="27"/>
      <c r="GR126" s="27"/>
      <c r="GS126" s="27"/>
      <c r="GT126" s="27"/>
      <c r="GU126" s="27"/>
      <c r="GV126" s="27"/>
      <c r="GW126" s="27"/>
      <c r="GX126" s="27"/>
      <c r="GY126" s="27"/>
      <c r="GZ126" s="27"/>
      <c r="HA126" s="27"/>
      <c r="HB126" s="27"/>
      <c r="HC126" s="27"/>
      <c r="HD126" s="27"/>
      <c r="HE126" s="27"/>
      <c r="HF126" s="27"/>
      <c r="HG126" s="27"/>
      <c r="HH126" s="27"/>
      <c r="HI126" s="27"/>
      <c r="HJ126" s="27"/>
      <c r="HK126" s="27"/>
      <c r="HL126" s="27"/>
      <c r="HM126" s="27"/>
      <c r="HN126" s="27"/>
      <c r="HO126" s="27"/>
      <c r="HP126" s="27"/>
      <c r="HQ126" s="27"/>
      <c r="HR126" s="27"/>
      <c r="HS126" s="27"/>
      <c r="HT126" s="27"/>
      <c r="HU126" s="27"/>
      <c r="HV126" s="27"/>
      <c r="HW126" s="27"/>
      <c r="HX126" s="27"/>
      <c r="HY126" s="27"/>
      <c r="HZ126" s="27"/>
      <c r="IA126" s="27"/>
      <c r="IB126" s="27"/>
      <c r="IC126" s="27"/>
      <c r="ID126" s="27"/>
      <c r="IE126" s="27"/>
      <c r="IF126" s="27"/>
      <c r="IG126" s="27"/>
      <c r="IH126" s="27"/>
      <c r="II126" s="27"/>
      <c r="IJ126" s="27"/>
      <c r="IK126" s="27"/>
      <c r="IL126" s="27"/>
      <c r="IM126" s="27"/>
      <c r="IN126" s="27"/>
      <c r="IO126" s="27"/>
      <c r="IP126" s="27"/>
      <c r="IQ126" s="27"/>
      <c r="IR126" s="27"/>
      <c r="IS126" s="686"/>
    </row>
    <row r="127" spans="1:253" ht="15.6">
      <c r="A127" s="357" t="s">
        <v>343</v>
      </c>
      <c r="B127" s="435"/>
      <c r="C127" s="341" t="s">
        <v>236</v>
      </c>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c r="BU127" s="27"/>
      <c r="BV127" s="27"/>
      <c r="BW127" s="27"/>
      <c r="BX127" s="27"/>
      <c r="BY127" s="27"/>
      <c r="BZ127" s="27"/>
      <c r="CA127" s="27"/>
      <c r="CB127" s="27"/>
      <c r="CC127" s="27"/>
      <c r="CD127" s="27"/>
      <c r="CE127" s="27"/>
      <c r="CF127" s="27"/>
      <c r="CG127" s="27"/>
      <c r="CH127" s="27"/>
      <c r="CI127" s="27"/>
      <c r="CJ127" s="27"/>
      <c r="CK127" s="27"/>
      <c r="CL127" s="27"/>
      <c r="CM127" s="27"/>
      <c r="CN127" s="27"/>
      <c r="CO127" s="27"/>
      <c r="CP127" s="27"/>
      <c r="CQ127" s="27"/>
      <c r="CR127" s="27"/>
      <c r="CS127" s="27"/>
      <c r="CT127" s="27"/>
      <c r="CU127" s="27"/>
      <c r="CV127" s="27"/>
      <c r="CW127" s="27"/>
      <c r="CX127" s="27"/>
      <c r="CY127" s="27"/>
      <c r="CZ127" s="27"/>
      <c r="DA127" s="27"/>
      <c r="DB127" s="27"/>
      <c r="DC127" s="27"/>
      <c r="DD127" s="27"/>
      <c r="DE127" s="27"/>
      <c r="DF127" s="27"/>
      <c r="DG127" s="27"/>
      <c r="DH127" s="27"/>
      <c r="DI127" s="27"/>
      <c r="DJ127" s="27"/>
      <c r="DK127" s="27"/>
      <c r="DL127" s="27"/>
      <c r="DM127" s="27"/>
      <c r="DN127" s="27"/>
      <c r="DO127" s="27"/>
      <c r="DP127" s="27"/>
      <c r="DQ127" s="27"/>
      <c r="DR127" s="27"/>
      <c r="DS127" s="27"/>
      <c r="DT127" s="27"/>
      <c r="DU127" s="27"/>
      <c r="DV127" s="27"/>
      <c r="DW127" s="27"/>
      <c r="DX127" s="27"/>
      <c r="DY127" s="27"/>
      <c r="DZ127" s="27"/>
      <c r="EA127" s="27"/>
      <c r="EB127" s="27"/>
      <c r="EC127" s="27"/>
      <c r="ED127" s="27"/>
      <c r="EE127" s="27"/>
      <c r="EF127" s="27"/>
      <c r="EG127" s="27"/>
      <c r="EH127" s="27"/>
      <c r="EI127" s="27"/>
      <c r="EJ127" s="27"/>
      <c r="EK127" s="27"/>
      <c r="EL127" s="27"/>
      <c r="EM127" s="27"/>
      <c r="EN127" s="27"/>
      <c r="EO127" s="27"/>
      <c r="EP127" s="27"/>
      <c r="EQ127" s="27"/>
      <c r="ER127" s="27"/>
      <c r="ES127" s="27"/>
      <c r="ET127" s="27"/>
      <c r="EU127" s="27"/>
      <c r="EV127" s="27"/>
      <c r="EW127" s="27"/>
      <c r="EX127" s="27"/>
      <c r="EY127" s="27"/>
      <c r="EZ127" s="27"/>
      <c r="FA127" s="27"/>
      <c r="FB127" s="27"/>
      <c r="FC127" s="27"/>
      <c r="FD127" s="27"/>
      <c r="FE127" s="27"/>
      <c r="FF127" s="27"/>
      <c r="FG127" s="27"/>
      <c r="FH127" s="27"/>
      <c r="FI127" s="27"/>
      <c r="FJ127" s="27"/>
      <c r="FK127" s="27"/>
      <c r="FL127" s="27"/>
      <c r="FM127" s="27"/>
      <c r="FN127" s="27"/>
      <c r="FO127" s="27"/>
      <c r="FP127" s="27"/>
      <c r="FQ127" s="27"/>
      <c r="FR127" s="27"/>
      <c r="FS127" s="27"/>
      <c r="FT127" s="27"/>
      <c r="FU127" s="27"/>
      <c r="FV127" s="27"/>
      <c r="FW127" s="27"/>
      <c r="FX127" s="27"/>
      <c r="FY127" s="27"/>
      <c r="FZ127" s="27"/>
      <c r="GA127" s="27"/>
      <c r="GB127" s="27"/>
      <c r="GC127" s="27"/>
      <c r="GD127" s="27"/>
      <c r="GE127" s="27"/>
      <c r="GF127" s="27"/>
      <c r="GG127" s="27"/>
      <c r="GH127" s="27"/>
      <c r="GI127" s="27"/>
      <c r="GJ127" s="27"/>
      <c r="GK127" s="27"/>
      <c r="GL127" s="27"/>
      <c r="GM127" s="27"/>
      <c r="GN127" s="27"/>
      <c r="GO127" s="27"/>
      <c r="GP127" s="27"/>
      <c r="GQ127" s="27"/>
      <c r="GR127" s="27"/>
      <c r="GS127" s="27"/>
      <c r="GT127" s="27"/>
      <c r="GU127" s="27"/>
      <c r="GV127" s="27"/>
      <c r="GW127" s="27"/>
      <c r="GX127" s="27"/>
      <c r="GY127" s="27"/>
      <c r="GZ127" s="27"/>
      <c r="HA127" s="27"/>
      <c r="HB127" s="27"/>
      <c r="HC127" s="27"/>
      <c r="HD127" s="27"/>
      <c r="HE127" s="27"/>
      <c r="HF127" s="27"/>
      <c r="HG127" s="27"/>
      <c r="HH127" s="27"/>
      <c r="HI127" s="27"/>
      <c r="HJ127" s="27"/>
      <c r="HK127" s="27"/>
      <c r="HL127" s="27"/>
      <c r="HM127" s="27"/>
      <c r="HN127" s="27"/>
      <c r="HO127" s="27"/>
      <c r="HP127" s="27"/>
      <c r="HQ127" s="27"/>
      <c r="HR127" s="27"/>
      <c r="HS127" s="27"/>
      <c r="HT127" s="27"/>
      <c r="HU127" s="27"/>
      <c r="HV127" s="27"/>
      <c r="HW127" s="27"/>
      <c r="HX127" s="27"/>
      <c r="HY127" s="27"/>
      <c r="HZ127" s="27"/>
      <c r="IA127" s="27"/>
      <c r="IB127" s="27"/>
      <c r="IC127" s="27"/>
      <c r="ID127" s="27"/>
      <c r="IE127" s="27"/>
      <c r="IF127" s="27"/>
      <c r="IG127" s="27"/>
      <c r="IH127" s="27"/>
      <c r="II127" s="27"/>
      <c r="IJ127" s="27"/>
      <c r="IK127" s="27"/>
      <c r="IL127" s="27"/>
      <c r="IM127" s="27"/>
      <c r="IN127" s="27"/>
      <c r="IO127" s="27"/>
      <c r="IP127" s="27"/>
      <c r="IQ127" s="27"/>
      <c r="IR127" s="27"/>
      <c r="IS127" s="686"/>
    </row>
    <row r="128" spans="1:253" ht="15.6">
      <c r="A128" s="357" t="s">
        <v>344</v>
      </c>
      <c r="B128" s="439"/>
      <c r="C128" s="341" t="s">
        <v>238</v>
      </c>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7"/>
      <c r="BR128" s="27"/>
      <c r="BS128" s="27"/>
      <c r="BT128" s="27"/>
      <c r="BU128" s="27"/>
      <c r="BV128" s="27"/>
      <c r="BW128" s="27"/>
      <c r="BX128" s="27"/>
      <c r="BY128" s="27"/>
      <c r="BZ128" s="27"/>
      <c r="CA128" s="27"/>
      <c r="CB128" s="27"/>
      <c r="CC128" s="27"/>
      <c r="CD128" s="27"/>
      <c r="CE128" s="27"/>
      <c r="CF128" s="27"/>
      <c r="CG128" s="27"/>
      <c r="CH128" s="27"/>
      <c r="CI128" s="27"/>
      <c r="CJ128" s="27"/>
      <c r="CK128" s="27"/>
      <c r="CL128" s="27"/>
      <c r="CM128" s="27"/>
      <c r="CN128" s="27"/>
      <c r="CO128" s="27"/>
      <c r="CP128" s="27"/>
      <c r="CQ128" s="27"/>
      <c r="CR128" s="27"/>
      <c r="CS128" s="27"/>
      <c r="CT128" s="27"/>
      <c r="CU128" s="27"/>
      <c r="CV128" s="27"/>
      <c r="CW128" s="27"/>
      <c r="CX128" s="27"/>
      <c r="CY128" s="27"/>
      <c r="CZ128" s="27"/>
      <c r="DA128" s="27"/>
      <c r="DB128" s="27"/>
      <c r="DC128" s="27"/>
      <c r="DD128" s="27"/>
      <c r="DE128" s="27"/>
      <c r="DF128" s="27"/>
      <c r="DG128" s="27"/>
      <c r="DH128" s="27"/>
      <c r="DI128" s="27"/>
      <c r="DJ128" s="27"/>
      <c r="DK128" s="27"/>
      <c r="DL128" s="27"/>
      <c r="DM128" s="27"/>
      <c r="DN128" s="27"/>
      <c r="DO128" s="27"/>
      <c r="DP128" s="27"/>
      <c r="DQ128" s="27"/>
      <c r="DR128" s="27"/>
      <c r="DS128" s="27"/>
      <c r="DT128" s="27"/>
      <c r="DU128" s="27"/>
      <c r="DV128" s="27"/>
      <c r="DW128" s="27"/>
      <c r="DX128" s="27"/>
      <c r="DY128" s="27"/>
      <c r="DZ128" s="27"/>
      <c r="EA128" s="27"/>
      <c r="EB128" s="27"/>
      <c r="EC128" s="27"/>
      <c r="ED128" s="27"/>
      <c r="EE128" s="27"/>
      <c r="EF128" s="27"/>
      <c r="EG128" s="27"/>
      <c r="EH128" s="27"/>
      <c r="EI128" s="27"/>
      <c r="EJ128" s="27"/>
      <c r="EK128" s="27"/>
      <c r="EL128" s="27"/>
      <c r="EM128" s="27"/>
      <c r="EN128" s="27"/>
      <c r="EO128" s="27"/>
      <c r="EP128" s="27"/>
      <c r="EQ128" s="27"/>
      <c r="ER128" s="27"/>
      <c r="ES128" s="27"/>
      <c r="ET128" s="27"/>
      <c r="EU128" s="27"/>
      <c r="EV128" s="27"/>
      <c r="EW128" s="27"/>
      <c r="EX128" s="27"/>
      <c r="EY128" s="27"/>
      <c r="EZ128" s="27"/>
      <c r="FA128" s="27"/>
      <c r="FB128" s="27"/>
      <c r="FC128" s="27"/>
      <c r="FD128" s="27"/>
      <c r="FE128" s="27"/>
      <c r="FF128" s="27"/>
      <c r="FG128" s="27"/>
      <c r="FH128" s="27"/>
      <c r="FI128" s="27"/>
      <c r="FJ128" s="27"/>
      <c r="FK128" s="27"/>
      <c r="FL128" s="27"/>
      <c r="FM128" s="27"/>
      <c r="FN128" s="27"/>
      <c r="FO128" s="27"/>
      <c r="FP128" s="27"/>
      <c r="FQ128" s="27"/>
      <c r="FR128" s="27"/>
      <c r="FS128" s="27"/>
      <c r="FT128" s="27"/>
      <c r="FU128" s="27"/>
      <c r="FV128" s="27"/>
      <c r="FW128" s="27"/>
      <c r="FX128" s="27"/>
      <c r="FY128" s="27"/>
      <c r="FZ128" s="27"/>
      <c r="GA128" s="27"/>
      <c r="GB128" s="27"/>
      <c r="GC128" s="27"/>
      <c r="GD128" s="27"/>
      <c r="GE128" s="27"/>
      <c r="GF128" s="27"/>
      <c r="GG128" s="27"/>
      <c r="GH128" s="27"/>
      <c r="GI128" s="27"/>
      <c r="GJ128" s="27"/>
      <c r="GK128" s="27"/>
      <c r="GL128" s="27"/>
      <c r="GM128" s="27"/>
      <c r="GN128" s="27"/>
      <c r="GO128" s="27"/>
      <c r="GP128" s="27"/>
      <c r="GQ128" s="27"/>
      <c r="GR128" s="27"/>
      <c r="GS128" s="27"/>
      <c r="GT128" s="27"/>
      <c r="GU128" s="27"/>
      <c r="GV128" s="27"/>
      <c r="GW128" s="27"/>
      <c r="GX128" s="27"/>
      <c r="GY128" s="27"/>
      <c r="GZ128" s="27"/>
      <c r="HA128" s="27"/>
      <c r="HB128" s="27"/>
      <c r="HC128" s="27"/>
      <c r="HD128" s="27"/>
      <c r="HE128" s="27"/>
      <c r="HF128" s="27"/>
      <c r="HG128" s="27"/>
      <c r="HH128" s="27"/>
      <c r="HI128" s="27"/>
      <c r="HJ128" s="27"/>
      <c r="HK128" s="27"/>
      <c r="HL128" s="27"/>
      <c r="HM128" s="27"/>
      <c r="HN128" s="27"/>
      <c r="HO128" s="27"/>
      <c r="HP128" s="27"/>
      <c r="HQ128" s="27"/>
      <c r="HR128" s="27"/>
      <c r="HS128" s="27"/>
      <c r="HT128" s="27"/>
      <c r="HU128" s="27"/>
      <c r="HV128" s="27"/>
      <c r="HW128" s="27"/>
      <c r="HX128" s="27"/>
      <c r="HY128" s="27"/>
      <c r="HZ128" s="27"/>
      <c r="IA128" s="27"/>
      <c r="IB128" s="27"/>
      <c r="IC128" s="27"/>
      <c r="ID128" s="27"/>
      <c r="IE128" s="27"/>
      <c r="IF128" s="27"/>
      <c r="IG128" s="27"/>
      <c r="IH128" s="27"/>
      <c r="II128" s="27"/>
      <c r="IJ128" s="27"/>
      <c r="IK128" s="27"/>
      <c r="IL128" s="27"/>
      <c r="IM128" s="27"/>
      <c r="IN128" s="27"/>
      <c r="IO128" s="27"/>
      <c r="IP128" s="27"/>
      <c r="IQ128" s="27"/>
      <c r="IR128" s="27"/>
      <c r="IS128" s="686"/>
    </row>
    <row r="129" spans="1:253" ht="30">
      <c r="A129" s="357" t="s">
        <v>345</v>
      </c>
      <c r="B129" s="340" t="s">
        <v>346</v>
      </c>
      <c r="C129" s="341" t="s">
        <v>347</v>
      </c>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7"/>
      <c r="BR129" s="27"/>
      <c r="BS129" s="27"/>
      <c r="BT129" s="27"/>
      <c r="BU129" s="27"/>
      <c r="BV129" s="27"/>
      <c r="BW129" s="27"/>
      <c r="BX129" s="27"/>
      <c r="BY129" s="27"/>
      <c r="BZ129" s="27"/>
      <c r="CA129" s="27"/>
      <c r="CB129" s="27"/>
      <c r="CC129" s="27"/>
      <c r="CD129" s="27"/>
      <c r="CE129" s="27"/>
      <c r="CF129" s="27"/>
      <c r="CG129" s="27"/>
      <c r="CH129" s="27"/>
      <c r="CI129" s="27"/>
      <c r="CJ129" s="27"/>
      <c r="CK129" s="27"/>
      <c r="CL129" s="27"/>
      <c r="CM129" s="27"/>
      <c r="CN129" s="27"/>
      <c r="CO129" s="27"/>
      <c r="CP129" s="27"/>
      <c r="CQ129" s="27"/>
      <c r="CR129" s="27"/>
      <c r="CS129" s="27"/>
      <c r="CT129" s="27"/>
      <c r="CU129" s="27"/>
      <c r="CV129" s="27"/>
      <c r="CW129" s="27"/>
      <c r="CX129" s="27"/>
      <c r="CY129" s="27"/>
      <c r="CZ129" s="27"/>
      <c r="DA129" s="27"/>
      <c r="DB129" s="27"/>
      <c r="DC129" s="27"/>
      <c r="DD129" s="27"/>
      <c r="DE129" s="27"/>
      <c r="DF129" s="27"/>
      <c r="DG129" s="27"/>
      <c r="DH129" s="27"/>
      <c r="DI129" s="27"/>
      <c r="DJ129" s="27"/>
      <c r="DK129" s="27"/>
      <c r="DL129" s="27"/>
      <c r="DM129" s="27"/>
      <c r="DN129" s="27"/>
      <c r="DO129" s="27"/>
      <c r="DP129" s="27"/>
      <c r="DQ129" s="27"/>
      <c r="DR129" s="27"/>
      <c r="DS129" s="27"/>
      <c r="DT129" s="27"/>
      <c r="DU129" s="27"/>
      <c r="DV129" s="27"/>
      <c r="DW129" s="27"/>
      <c r="DX129" s="27"/>
      <c r="DY129" s="27"/>
      <c r="DZ129" s="27"/>
      <c r="EA129" s="27"/>
      <c r="EB129" s="27"/>
      <c r="EC129" s="27"/>
      <c r="ED129" s="27"/>
      <c r="EE129" s="27"/>
      <c r="EF129" s="27"/>
      <c r="EG129" s="27"/>
      <c r="EH129" s="27"/>
      <c r="EI129" s="27"/>
      <c r="EJ129" s="27"/>
      <c r="EK129" s="27"/>
      <c r="EL129" s="27"/>
      <c r="EM129" s="27"/>
      <c r="EN129" s="27"/>
      <c r="EO129" s="27"/>
      <c r="EP129" s="27"/>
      <c r="EQ129" s="27"/>
      <c r="ER129" s="27"/>
      <c r="ES129" s="27"/>
      <c r="ET129" s="27"/>
      <c r="EU129" s="27"/>
      <c r="EV129" s="27"/>
      <c r="EW129" s="27"/>
      <c r="EX129" s="27"/>
      <c r="EY129" s="27"/>
      <c r="EZ129" s="27"/>
      <c r="FA129" s="27"/>
      <c r="FB129" s="27"/>
      <c r="FC129" s="27"/>
      <c r="FD129" s="27"/>
      <c r="FE129" s="27"/>
      <c r="FF129" s="27"/>
      <c r="FG129" s="27"/>
      <c r="FH129" s="27"/>
      <c r="FI129" s="27"/>
      <c r="FJ129" s="27"/>
      <c r="FK129" s="27"/>
      <c r="FL129" s="27"/>
      <c r="FM129" s="27"/>
      <c r="FN129" s="27"/>
      <c r="FO129" s="27"/>
      <c r="FP129" s="27"/>
      <c r="FQ129" s="27"/>
      <c r="FR129" s="27"/>
      <c r="FS129" s="27"/>
      <c r="FT129" s="27"/>
      <c r="FU129" s="27"/>
      <c r="FV129" s="27"/>
      <c r="FW129" s="27"/>
      <c r="FX129" s="27"/>
      <c r="FY129" s="27"/>
      <c r="FZ129" s="27"/>
      <c r="GA129" s="27"/>
      <c r="GB129" s="27"/>
      <c r="GC129" s="27"/>
      <c r="GD129" s="27"/>
      <c r="GE129" s="27"/>
      <c r="GF129" s="27"/>
      <c r="GG129" s="27"/>
      <c r="GH129" s="27"/>
      <c r="GI129" s="27"/>
      <c r="GJ129" s="27"/>
      <c r="GK129" s="27"/>
      <c r="GL129" s="27"/>
      <c r="GM129" s="27"/>
      <c r="GN129" s="27"/>
      <c r="GO129" s="27"/>
      <c r="GP129" s="27"/>
      <c r="GQ129" s="27"/>
      <c r="GR129" s="27"/>
      <c r="GS129" s="27"/>
      <c r="GT129" s="27"/>
      <c r="GU129" s="27"/>
      <c r="GV129" s="27"/>
      <c r="GW129" s="27"/>
      <c r="GX129" s="27"/>
      <c r="GY129" s="27"/>
      <c r="GZ129" s="27"/>
      <c r="HA129" s="27"/>
      <c r="HB129" s="27"/>
      <c r="HC129" s="27"/>
      <c r="HD129" s="27"/>
      <c r="HE129" s="27"/>
      <c r="HF129" s="27"/>
      <c r="HG129" s="27"/>
      <c r="HH129" s="27"/>
      <c r="HI129" s="27"/>
      <c r="HJ129" s="27"/>
      <c r="HK129" s="27"/>
      <c r="HL129" s="27"/>
      <c r="HM129" s="27"/>
      <c r="HN129" s="27"/>
      <c r="HO129" s="27"/>
      <c r="HP129" s="27"/>
      <c r="HQ129" s="27"/>
      <c r="HR129" s="27"/>
      <c r="HS129" s="27"/>
      <c r="HT129" s="27"/>
      <c r="HU129" s="27"/>
      <c r="HV129" s="27"/>
      <c r="HW129" s="27"/>
      <c r="HX129" s="27"/>
      <c r="HY129" s="27"/>
      <c r="HZ129" s="27"/>
      <c r="IA129" s="27"/>
      <c r="IB129" s="27"/>
      <c r="IC129" s="27"/>
      <c r="ID129" s="27"/>
      <c r="IE129" s="27"/>
      <c r="IF129" s="27"/>
      <c r="IG129" s="27"/>
      <c r="IH129" s="27"/>
      <c r="II129" s="27"/>
      <c r="IJ129" s="27"/>
      <c r="IK129" s="27"/>
      <c r="IL129" s="27"/>
      <c r="IM129" s="27"/>
      <c r="IN129" s="27"/>
      <c r="IO129" s="27"/>
      <c r="IP129" s="27"/>
      <c r="IQ129" s="27"/>
      <c r="IR129" s="27"/>
      <c r="IS129" s="45"/>
    </row>
    <row r="130" spans="1:253" ht="45">
      <c r="A130" s="322" t="s">
        <v>348</v>
      </c>
      <c r="B130" s="80" t="s">
        <v>349</v>
      </c>
      <c r="C130" s="169" t="s">
        <v>350</v>
      </c>
      <c r="D130" s="27">
        <v>8497.1</v>
      </c>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7"/>
      <c r="BR130" s="27"/>
      <c r="BS130" s="27"/>
      <c r="BT130" s="27"/>
      <c r="BU130" s="27"/>
      <c r="BV130" s="27"/>
      <c r="BW130" s="27"/>
      <c r="BX130" s="27"/>
      <c r="BY130" s="27"/>
      <c r="BZ130" s="27"/>
      <c r="CA130" s="27"/>
      <c r="CB130" s="27"/>
      <c r="CC130" s="27"/>
      <c r="CD130" s="27"/>
      <c r="CE130" s="27"/>
      <c r="CF130" s="27"/>
      <c r="CG130" s="27"/>
      <c r="CH130" s="27"/>
      <c r="CI130" s="27"/>
      <c r="CJ130" s="27"/>
      <c r="CK130" s="27"/>
      <c r="CL130" s="27"/>
      <c r="CM130" s="27"/>
      <c r="CN130" s="27"/>
      <c r="CO130" s="27"/>
      <c r="CP130" s="27"/>
      <c r="CQ130" s="27"/>
      <c r="CR130" s="27"/>
      <c r="CS130" s="27"/>
      <c r="CT130" s="27"/>
      <c r="CU130" s="27"/>
      <c r="CV130" s="27"/>
      <c r="CW130" s="27"/>
      <c r="CX130" s="27"/>
      <c r="CY130" s="27"/>
      <c r="CZ130" s="27"/>
      <c r="DA130" s="27"/>
      <c r="DB130" s="27"/>
      <c r="DC130" s="27"/>
      <c r="DD130" s="27"/>
      <c r="DE130" s="27"/>
      <c r="DF130" s="27"/>
      <c r="DG130" s="27"/>
      <c r="DH130" s="27"/>
      <c r="DI130" s="27"/>
      <c r="DJ130" s="27"/>
      <c r="DK130" s="27"/>
      <c r="DL130" s="27"/>
      <c r="DM130" s="27"/>
      <c r="DN130" s="27"/>
      <c r="DO130" s="27"/>
      <c r="DP130" s="27"/>
      <c r="DQ130" s="27"/>
      <c r="DR130" s="27"/>
      <c r="DS130" s="27"/>
      <c r="DT130" s="27"/>
      <c r="DU130" s="27"/>
      <c r="DV130" s="27"/>
      <c r="DW130" s="27"/>
      <c r="DX130" s="27"/>
      <c r="DY130" s="27"/>
      <c r="DZ130" s="27"/>
      <c r="EA130" s="27"/>
      <c r="EB130" s="27"/>
      <c r="EC130" s="27"/>
      <c r="ED130" s="27"/>
      <c r="EE130" s="27"/>
      <c r="EF130" s="27"/>
      <c r="EG130" s="27"/>
      <c r="EH130" s="27"/>
      <c r="EI130" s="27"/>
      <c r="EJ130" s="27"/>
      <c r="EK130" s="27"/>
      <c r="EL130" s="27"/>
      <c r="EM130" s="27"/>
      <c r="EN130" s="27"/>
      <c r="EO130" s="27"/>
      <c r="EP130" s="27"/>
      <c r="EQ130" s="27"/>
      <c r="ER130" s="27"/>
      <c r="ES130" s="27"/>
      <c r="ET130" s="27"/>
      <c r="EU130" s="27"/>
      <c r="EV130" s="27"/>
      <c r="EW130" s="27"/>
      <c r="EX130" s="27"/>
      <c r="EY130" s="27"/>
      <c r="EZ130" s="27"/>
      <c r="FA130" s="27"/>
      <c r="FB130" s="27"/>
      <c r="FC130" s="27"/>
      <c r="FD130" s="27"/>
      <c r="FE130" s="27"/>
      <c r="FF130" s="27"/>
      <c r="FG130" s="27"/>
      <c r="FH130" s="27"/>
      <c r="FI130" s="27"/>
      <c r="FJ130" s="27"/>
      <c r="FK130" s="27"/>
      <c r="FL130" s="27"/>
      <c r="FM130" s="27"/>
      <c r="FN130" s="27"/>
      <c r="FO130" s="27"/>
      <c r="FP130" s="27"/>
      <c r="FQ130" s="27"/>
      <c r="FR130" s="27"/>
      <c r="FS130" s="27"/>
      <c r="FT130" s="27"/>
      <c r="FU130" s="27"/>
      <c r="FV130" s="27"/>
      <c r="FW130" s="27"/>
      <c r="FX130" s="27"/>
      <c r="FY130" s="27"/>
      <c r="FZ130" s="27"/>
      <c r="GA130" s="27"/>
      <c r="GB130" s="27"/>
      <c r="GC130" s="27"/>
      <c r="GD130" s="27"/>
      <c r="GE130" s="27"/>
      <c r="GF130" s="27"/>
      <c r="GG130" s="27"/>
      <c r="GH130" s="27"/>
      <c r="GI130" s="27"/>
      <c r="GJ130" s="27"/>
      <c r="GK130" s="27"/>
      <c r="GL130" s="27"/>
      <c r="GM130" s="27"/>
      <c r="GN130" s="27"/>
      <c r="GO130" s="27"/>
      <c r="GP130" s="27"/>
      <c r="GQ130" s="27"/>
      <c r="GR130" s="27"/>
      <c r="GS130" s="27"/>
      <c r="GT130" s="27"/>
      <c r="GU130" s="27"/>
      <c r="GV130" s="27"/>
      <c r="GW130" s="27"/>
      <c r="GX130" s="27"/>
      <c r="GY130" s="27"/>
      <c r="GZ130" s="27"/>
      <c r="HA130" s="27"/>
      <c r="HB130" s="27"/>
      <c r="HC130" s="27"/>
      <c r="HD130" s="27"/>
      <c r="HE130" s="27"/>
      <c r="HF130" s="27"/>
      <c r="HG130" s="27"/>
      <c r="HH130" s="27"/>
      <c r="HI130" s="27"/>
      <c r="HJ130" s="27"/>
      <c r="HK130" s="27"/>
      <c r="HL130" s="27"/>
      <c r="HM130" s="27"/>
      <c r="HN130" s="27"/>
      <c r="HO130" s="27"/>
      <c r="HP130" s="27"/>
      <c r="HQ130" s="27"/>
      <c r="HR130" s="27"/>
      <c r="HS130" s="27"/>
      <c r="HT130" s="27"/>
      <c r="HU130" s="27"/>
      <c r="HV130" s="27"/>
      <c r="HW130" s="27"/>
      <c r="HX130" s="27"/>
      <c r="HY130" s="27"/>
      <c r="HZ130" s="27"/>
      <c r="IA130" s="27"/>
      <c r="IB130" s="27"/>
      <c r="IC130" s="27"/>
      <c r="ID130" s="27"/>
      <c r="IE130" s="27"/>
      <c r="IF130" s="27"/>
      <c r="IG130" s="27"/>
      <c r="IH130" s="27"/>
      <c r="II130" s="27"/>
      <c r="IJ130" s="27"/>
      <c r="IK130" s="27"/>
      <c r="IL130" s="27"/>
      <c r="IM130" s="27"/>
      <c r="IN130" s="27"/>
      <c r="IO130" s="27"/>
      <c r="IP130" s="27"/>
      <c r="IQ130" s="27"/>
      <c r="IR130" s="27"/>
      <c r="IS130" s="45"/>
    </row>
    <row r="131" spans="1:253" ht="30" customHeight="1">
      <c r="A131" s="322"/>
      <c r="B131" s="431" t="s">
        <v>351</v>
      </c>
      <c r="C131" s="334" t="s">
        <v>352</v>
      </c>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c r="CM131" s="27"/>
      <c r="CN131" s="27"/>
      <c r="CO131" s="27"/>
      <c r="CP131" s="27"/>
      <c r="CQ131" s="27"/>
      <c r="CR131" s="27"/>
      <c r="CS131" s="27"/>
      <c r="CT131" s="27"/>
      <c r="CU131" s="27"/>
      <c r="CV131" s="27"/>
      <c r="CW131" s="27"/>
      <c r="CX131" s="27"/>
      <c r="CY131" s="27"/>
      <c r="CZ131" s="27"/>
      <c r="DA131" s="27"/>
      <c r="DB131" s="27"/>
      <c r="DC131" s="27"/>
      <c r="DD131" s="27"/>
      <c r="DE131" s="27"/>
      <c r="DF131" s="27"/>
      <c r="DG131" s="27"/>
      <c r="DH131" s="27"/>
      <c r="DI131" s="27"/>
      <c r="DJ131" s="27"/>
      <c r="DK131" s="27"/>
      <c r="DL131" s="27"/>
      <c r="DM131" s="27"/>
      <c r="DN131" s="27"/>
      <c r="DO131" s="27"/>
      <c r="DP131" s="27"/>
      <c r="DQ131" s="27"/>
      <c r="DR131" s="27"/>
      <c r="DS131" s="27"/>
      <c r="DT131" s="27"/>
      <c r="DU131" s="27"/>
      <c r="DV131" s="27"/>
      <c r="DW131" s="27"/>
      <c r="DX131" s="27"/>
      <c r="DY131" s="27"/>
      <c r="DZ131" s="27"/>
      <c r="EA131" s="27"/>
      <c r="EB131" s="27"/>
      <c r="EC131" s="27"/>
      <c r="ED131" s="27"/>
      <c r="EE131" s="27"/>
      <c r="EF131" s="27"/>
      <c r="EG131" s="27"/>
      <c r="EH131" s="27"/>
      <c r="EI131" s="27"/>
      <c r="EJ131" s="27"/>
      <c r="EK131" s="27"/>
      <c r="EL131" s="27"/>
      <c r="EM131" s="27"/>
      <c r="EN131" s="27"/>
      <c r="EO131" s="27"/>
      <c r="EP131" s="27"/>
      <c r="EQ131" s="27"/>
      <c r="ER131" s="27"/>
      <c r="ES131" s="27"/>
      <c r="ET131" s="27"/>
      <c r="EU131" s="27"/>
      <c r="EV131" s="27"/>
      <c r="EW131" s="27"/>
      <c r="EX131" s="27"/>
      <c r="EY131" s="27"/>
      <c r="EZ131" s="27"/>
      <c r="FA131" s="27"/>
      <c r="FB131" s="27"/>
      <c r="FC131" s="27"/>
      <c r="FD131" s="27"/>
      <c r="FE131" s="27"/>
      <c r="FF131" s="27"/>
      <c r="FG131" s="27"/>
      <c r="FH131" s="27"/>
      <c r="FI131" s="27"/>
      <c r="FJ131" s="27"/>
      <c r="FK131" s="27"/>
      <c r="FL131" s="27"/>
      <c r="FM131" s="27"/>
      <c r="FN131" s="27"/>
      <c r="FO131" s="27"/>
      <c r="FP131" s="27"/>
      <c r="FQ131" s="27"/>
      <c r="FR131" s="27"/>
      <c r="FS131" s="27"/>
      <c r="FT131" s="27"/>
      <c r="FU131" s="27"/>
      <c r="FV131" s="27"/>
      <c r="FW131" s="27"/>
      <c r="FX131" s="27"/>
      <c r="FY131" s="27"/>
      <c r="FZ131" s="27"/>
      <c r="GA131" s="27"/>
      <c r="GB131" s="27"/>
      <c r="GC131" s="27"/>
      <c r="GD131" s="27"/>
      <c r="GE131" s="27"/>
      <c r="GF131" s="27"/>
      <c r="GG131" s="27"/>
      <c r="GH131" s="27"/>
      <c r="GI131" s="27"/>
      <c r="GJ131" s="27"/>
      <c r="GK131" s="27"/>
      <c r="GL131" s="27"/>
      <c r="GM131" s="27"/>
      <c r="GN131" s="27"/>
      <c r="GO131" s="27"/>
      <c r="GP131" s="27"/>
      <c r="GQ131" s="27"/>
      <c r="GR131" s="27"/>
      <c r="GS131" s="27"/>
      <c r="GT131" s="27"/>
      <c r="GU131" s="27"/>
      <c r="GV131" s="27"/>
      <c r="GW131" s="27"/>
      <c r="GX131" s="27"/>
      <c r="GY131" s="27"/>
      <c r="GZ131" s="27"/>
      <c r="HA131" s="27"/>
      <c r="HB131" s="27"/>
      <c r="HC131" s="27"/>
      <c r="HD131" s="27"/>
      <c r="HE131" s="27"/>
      <c r="HF131" s="27"/>
      <c r="HG131" s="27"/>
      <c r="HH131" s="27"/>
      <c r="HI131" s="27"/>
      <c r="HJ131" s="27"/>
      <c r="HK131" s="27"/>
      <c r="HL131" s="27"/>
      <c r="HM131" s="27"/>
      <c r="HN131" s="27"/>
      <c r="HO131" s="27"/>
      <c r="HP131" s="27"/>
      <c r="HQ131" s="27"/>
      <c r="HR131" s="27"/>
      <c r="HS131" s="27"/>
      <c r="HT131" s="27"/>
      <c r="HU131" s="27"/>
      <c r="HV131" s="27"/>
      <c r="HW131" s="27"/>
      <c r="HX131" s="27"/>
      <c r="HY131" s="27"/>
      <c r="HZ131" s="27"/>
      <c r="IA131" s="27"/>
      <c r="IB131" s="27"/>
      <c r="IC131" s="27"/>
      <c r="ID131" s="27"/>
      <c r="IE131" s="27"/>
      <c r="IF131" s="27"/>
      <c r="IG131" s="27"/>
      <c r="IH131" s="27"/>
      <c r="II131" s="27"/>
      <c r="IJ131" s="27"/>
      <c r="IK131" s="27"/>
      <c r="IL131" s="27"/>
      <c r="IM131" s="27"/>
      <c r="IN131" s="27"/>
      <c r="IO131" s="27"/>
      <c r="IP131" s="27"/>
      <c r="IQ131" s="27"/>
      <c r="IR131" s="27"/>
      <c r="IS131" s="45"/>
    </row>
    <row r="132" spans="1:253" ht="15.6">
      <c r="A132" s="357" t="s">
        <v>353</v>
      </c>
      <c r="B132" s="437"/>
      <c r="C132" s="334" t="s">
        <v>275</v>
      </c>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7"/>
      <c r="BR132" s="27"/>
      <c r="BS132" s="27"/>
      <c r="BT132" s="27"/>
      <c r="BU132" s="27"/>
      <c r="BV132" s="27"/>
      <c r="BW132" s="27"/>
      <c r="BX132" s="27"/>
      <c r="BY132" s="27"/>
      <c r="BZ132" s="27"/>
      <c r="CA132" s="27"/>
      <c r="CB132" s="27"/>
      <c r="CC132" s="27"/>
      <c r="CD132" s="27"/>
      <c r="CE132" s="27"/>
      <c r="CF132" s="27"/>
      <c r="CG132" s="27"/>
      <c r="CH132" s="27"/>
      <c r="CI132" s="27"/>
      <c r="CJ132" s="27"/>
      <c r="CK132" s="27"/>
      <c r="CL132" s="27"/>
      <c r="CM132" s="27"/>
      <c r="CN132" s="27"/>
      <c r="CO132" s="27"/>
      <c r="CP132" s="27"/>
      <c r="CQ132" s="27"/>
      <c r="CR132" s="27"/>
      <c r="CS132" s="27"/>
      <c r="CT132" s="27"/>
      <c r="CU132" s="27"/>
      <c r="CV132" s="27"/>
      <c r="CW132" s="27"/>
      <c r="CX132" s="27"/>
      <c r="CY132" s="27"/>
      <c r="CZ132" s="27"/>
      <c r="DA132" s="27"/>
      <c r="DB132" s="27"/>
      <c r="DC132" s="27"/>
      <c r="DD132" s="27"/>
      <c r="DE132" s="27"/>
      <c r="DF132" s="27"/>
      <c r="DG132" s="27"/>
      <c r="DH132" s="27"/>
      <c r="DI132" s="27"/>
      <c r="DJ132" s="27"/>
      <c r="DK132" s="27"/>
      <c r="DL132" s="27"/>
      <c r="DM132" s="27"/>
      <c r="DN132" s="27"/>
      <c r="DO132" s="27"/>
      <c r="DP132" s="27"/>
      <c r="DQ132" s="27"/>
      <c r="DR132" s="27"/>
      <c r="DS132" s="27"/>
      <c r="DT132" s="27"/>
      <c r="DU132" s="27"/>
      <c r="DV132" s="27"/>
      <c r="DW132" s="27"/>
      <c r="DX132" s="27"/>
      <c r="DY132" s="27"/>
      <c r="DZ132" s="27"/>
      <c r="EA132" s="27"/>
      <c r="EB132" s="27"/>
      <c r="EC132" s="27"/>
      <c r="ED132" s="27"/>
      <c r="EE132" s="27"/>
      <c r="EF132" s="27"/>
      <c r="EG132" s="27"/>
      <c r="EH132" s="27"/>
      <c r="EI132" s="27"/>
      <c r="EJ132" s="27"/>
      <c r="EK132" s="27"/>
      <c r="EL132" s="27"/>
      <c r="EM132" s="27"/>
      <c r="EN132" s="27"/>
      <c r="EO132" s="27"/>
      <c r="EP132" s="27"/>
      <c r="EQ132" s="27"/>
      <c r="ER132" s="27"/>
      <c r="ES132" s="27"/>
      <c r="ET132" s="27"/>
      <c r="EU132" s="27"/>
      <c r="EV132" s="27"/>
      <c r="EW132" s="27"/>
      <c r="EX132" s="27"/>
      <c r="EY132" s="27"/>
      <c r="EZ132" s="27"/>
      <c r="FA132" s="27"/>
      <c r="FB132" s="27"/>
      <c r="FC132" s="27"/>
      <c r="FD132" s="27"/>
      <c r="FE132" s="27"/>
      <c r="FF132" s="27"/>
      <c r="FG132" s="27"/>
      <c r="FH132" s="27"/>
      <c r="FI132" s="27"/>
      <c r="FJ132" s="27"/>
      <c r="FK132" s="27"/>
      <c r="FL132" s="27"/>
      <c r="FM132" s="27"/>
      <c r="FN132" s="27"/>
      <c r="FO132" s="27"/>
      <c r="FP132" s="27"/>
      <c r="FQ132" s="27"/>
      <c r="FR132" s="27"/>
      <c r="FS132" s="27"/>
      <c r="FT132" s="27"/>
      <c r="FU132" s="27"/>
      <c r="FV132" s="27"/>
      <c r="FW132" s="27"/>
      <c r="FX132" s="27"/>
      <c r="FY132" s="27"/>
      <c r="FZ132" s="27"/>
      <c r="GA132" s="27"/>
      <c r="GB132" s="27"/>
      <c r="GC132" s="27"/>
      <c r="GD132" s="27"/>
      <c r="GE132" s="27"/>
      <c r="GF132" s="27"/>
      <c r="GG132" s="27"/>
      <c r="GH132" s="27"/>
      <c r="GI132" s="27"/>
      <c r="GJ132" s="27"/>
      <c r="GK132" s="27"/>
      <c r="GL132" s="27"/>
      <c r="GM132" s="27"/>
      <c r="GN132" s="27"/>
      <c r="GO132" s="27"/>
      <c r="GP132" s="27"/>
      <c r="GQ132" s="27"/>
      <c r="GR132" s="27"/>
      <c r="GS132" s="27"/>
      <c r="GT132" s="27"/>
      <c r="GU132" s="27"/>
      <c r="GV132" s="27"/>
      <c r="GW132" s="27"/>
      <c r="GX132" s="27"/>
      <c r="GY132" s="27"/>
      <c r="GZ132" s="27"/>
      <c r="HA132" s="27"/>
      <c r="HB132" s="27"/>
      <c r="HC132" s="27"/>
      <c r="HD132" s="27"/>
      <c r="HE132" s="27"/>
      <c r="HF132" s="27"/>
      <c r="HG132" s="27"/>
      <c r="HH132" s="27"/>
      <c r="HI132" s="27"/>
      <c r="HJ132" s="27"/>
      <c r="HK132" s="27"/>
      <c r="HL132" s="27"/>
      <c r="HM132" s="27"/>
      <c r="HN132" s="27"/>
      <c r="HO132" s="27"/>
      <c r="HP132" s="27"/>
      <c r="HQ132" s="27"/>
      <c r="HR132" s="27"/>
      <c r="HS132" s="27"/>
      <c r="HT132" s="27"/>
      <c r="HU132" s="27"/>
      <c r="HV132" s="27"/>
      <c r="HW132" s="27"/>
      <c r="HX132" s="27"/>
      <c r="HY132" s="27"/>
      <c r="HZ132" s="27"/>
      <c r="IA132" s="27"/>
      <c r="IB132" s="27"/>
      <c r="IC132" s="27"/>
      <c r="ID132" s="27"/>
      <c r="IE132" s="27"/>
      <c r="IF132" s="27"/>
      <c r="IG132" s="27"/>
      <c r="IH132" s="27"/>
      <c r="II132" s="27"/>
      <c r="IJ132" s="27"/>
      <c r="IK132" s="27"/>
      <c r="IL132" s="27"/>
      <c r="IM132" s="27"/>
      <c r="IN132" s="27"/>
      <c r="IO132" s="27"/>
      <c r="IP132" s="27"/>
      <c r="IQ132" s="27"/>
      <c r="IR132" s="27"/>
      <c r="IS132" s="45"/>
    </row>
    <row r="133" spans="1:253" ht="30">
      <c r="A133" s="357" t="s">
        <v>354</v>
      </c>
      <c r="B133" s="437"/>
      <c r="C133" s="334" t="s">
        <v>277</v>
      </c>
      <c r="D133" s="27">
        <v>8497.1</v>
      </c>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c r="CU133" s="27"/>
      <c r="CV133" s="27"/>
      <c r="CW133" s="27"/>
      <c r="CX133" s="27"/>
      <c r="CY133" s="27"/>
      <c r="CZ133" s="27"/>
      <c r="DA133" s="27"/>
      <c r="DB133" s="27"/>
      <c r="DC133" s="27"/>
      <c r="DD133" s="27"/>
      <c r="DE133" s="27"/>
      <c r="DF133" s="27"/>
      <c r="DG133" s="27"/>
      <c r="DH133" s="27"/>
      <c r="DI133" s="27"/>
      <c r="DJ133" s="27"/>
      <c r="DK133" s="27"/>
      <c r="DL133" s="27"/>
      <c r="DM133" s="27"/>
      <c r="DN133" s="27"/>
      <c r="DO133" s="27"/>
      <c r="DP133" s="27"/>
      <c r="DQ133" s="27"/>
      <c r="DR133" s="27"/>
      <c r="DS133" s="27"/>
      <c r="DT133" s="27"/>
      <c r="DU133" s="27"/>
      <c r="DV133" s="27"/>
      <c r="DW133" s="27"/>
      <c r="DX133" s="27"/>
      <c r="DY133" s="27"/>
      <c r="DZ133" s="27"/>
      <c r="EA133" s="27"/>
      <c r="EB133" s="27"/>
      <c r="EC133" s="27"/>
      <c r="ED133" s="27"/>
      <c r="EE133" s="27"/>
      <c r="EF133" s="27"/>
      <c r="EG133" s="27"/>
      <c r="EH133" s="27"/>
      <c r="EI133" s="27"/>
      <c r="EJ133" s="27"/>
      <c r="EK133" s="27"/>
      <c r="EL133" s="27"/>
      <c r="EM133" s="27"/>
      <c r="EN133" s="27"/>
      <c r="EO133" s="27"/>
      <c r="EP133" s="27"/>
      <c r="EQ133" s="27"/>
      <c r="ER133" s="27"/>
      <c r="ES133" s="27"/>
      <c r="ET133" s="27"/>
      <c r="EU133" s="27"/>
      <c r="EV133" s="27"/>
      <c r="EW133" s="27"/>
      <c r="EX133" s="27"/>
      <c r="EY133" s="27"/>
      <c r="EZ133" s="27"/>
      <c r="FA133" s="27"/>
      <c r="FB133" s="27"/>
      <c r="FC133" s="27"/>
      <c r="FD133" s="27"/>
      <c r="FE133" s="27"/>
      <c r="FF133" s="27"/>
      <c r="FG133" s="27"/>
      <c r="FH133" s="27"/>
      <c r="FI133" s="27"/>
      <c r="FJ133" s="27"/>
      <c r="FK133" s="27"/>
      <c r="FL133" s="27"/>
      <c r="FM133" s="27"/>
      <c r="FN133" s="27"/>
      <c r="FO133" s="27"/>
      <c r="FP133" s="27"/>
      <c r="FQ133" s="27"/>
      <c r="FR133" s="27"/>
      <c r="FS133" s="27"/>
      <c r="FT133" s="27"/>
      <c r="FU133" s="27"/>
      <c r="FV133" s="27"/>
      <c r="FW133" s="27"/>
      <c r="FX133" s="27"/>
      <c r="FY133" s="27"/>
      <c r="FZ133" s="27"/>
      <c r="GA133" s="27"/>
      <c r="GB133" s="27"/>
      <c r="GC133" s="27"/>
      <c r="GD133" s="27"/>
      <c r="GE133" s="27"/>
      <c r="GF133" s="27"/>
      <c r="GG133" s="27"/>
      <c r="GH133" s="27"/>
      <c r="GI133" s="27"/>
      <c r="GJ133" s="27"/>
      <c r="GK133" s="27"/>
      <c r="GL133" s="27"/>
      <c r="GM133" s="27"/>
      <c r="GN133" s="27"/>
      <c r="GO133" s="27"/>
      <c r="GP133" s="27"/>
      <c r="GQ133" s="27"/>
      <c r="GR133" s="27"/>
      <c r="GS133" s="27"/>
      <c r="GT133" s="27"/>
      <c r="GU133" s="27"/>
      <c r="GV133" s="27"/>
      <c r="GW133" s="27"/>
      <c r="GX133" s="27"/>
      <c r="GY133" s="27"/>
      <c r="GZ133" s="27"/>
      <c r="HA133" s="27"/>
      <c r="HB133" s="27"/>
      <c r="HC133" s="27"/>
      <c r="HD133" s="27"/>
      <c r="HE133" s="27"/>
      <c r="HF133" s="27"/>
      <c r="HG133" s="27"/>
      <c r="HH133" s="27"/>
      <c r="HI133" s="27"/>
      <c r="HJ133" s="27"/>
      <c r="HK133" s="27"/>
      <c r="HL133" s="27"/>
      <c r="HM133" s="27"/>
      <c r="HN133" s="27"/>
      <c r="HO133" s="27"/>
      <c r="HP133" s="27"/>
      <c r="HQ133" s="27"/>
      <c r="HR133" s="27"/>
      <c r="HS133" s="27"/>
      <c r="HT133" s="27"/>
      <c r="HU133" s="27"/>
      <c r="HV133" s="27"/>
      <c r="HW133" s="27"/>
      <c r="HX133" s="27"/>
      <c r="HY133" s="27"/>
      <c r="HZ133" s="27"/>
      <c r="IA133" s="27"/>
      <c r="IB133" s="27"/>
      <c r="IC133" s="27"/>
      <c r="ID133" s="27"/>
      <c r="IE133" s="27"/>
      <c r="IF133" s="27"/>
      <c r="IG133" s="27"/>
      <c r="IH133" s="27"/>
      <c r="II133" s="27"/>
      <c r="IJ133" s="27"/>
      <c r="IK133" s="27"/>
      <c r="IL133" s="27"/>
      <c r="IM133" s="27"/>
      <c r="IN133" s="27"/>
      <c r="IO133" s="27"/>
      <c r="IP133" s="27"/>
      <c r="IQ133" s="27"/>
      <c r="IR133" s="27"/>
      <c r="IS133" s="45"/>
    </row>
    <row r="134" spans="1:253" ht="15.6">
      <c r="A134" s="357" t="s">
        <v>355</v>
      </c>
      <c r="B134" s="437"/>
      <c r="C134" s="334" t="s">
        <v>279</v>
      </c>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c r="CU134" s="27"/>
      <c r="CV134" s="27"/>
      <c r="CW134" s="27"/>
      <c r="CX134" s="27"/>
      <c r="CY134" s="27"/>
      <c r="CZ134" s="27"/>
      <c r="DA134" s="27"/>
      <c r="DB134" s="27"/>
      <c r="DC134" s="27"/>
      <c r="DD134" s="27"/>
      <c r="DE134" s="27"/>
      <c r="DF134" s="27"/>
      <c r="DG134" s="27"/>
      <c r="DH134" s="27"/>
      <c r="DI134" s="27"/>
      <c r="DJ134" s="27"/>
      <c r="DK134" s="27"/>
      <c r="DL134" s="27"/>
      <c r="DM134" s="27"/>
      <c r="DN134" s="27"/>
      <c r="DO134" s="27"/>
      <c r="DP134" s="27"/>
      <c r="DQ134" s="27"/>
      <c r="DR134" s="27"/>
      <c r="DS134" s="27"/>
      <c r="DT134" s="27"/>
      <c r="DU134" s="27"/>
      <c r="DV134" s="27"/>
      <c r="DW134" s="27"/>
      <c r="DX134" s="27"/>
      <c r="DY134" s="27"/>
      <c r="DZ134" s="27"/>
      <c r="EA134" s="27"/>
      <c r="EB134" s="27"/>
      <c r="EC134" s="27"/>
      <c r="ED134" s="27"/>
      <c r="EE134" s="27"/>
      <c r="EF134" s="27"/>
      <c r="EG134" s="27"/>
      <c r="EH134" s="27"/>
      <c r="EI134" s="27"/>
      <c r="EJ134" s="27"/>
      <c r="EK134" s="27"/>
      <c r="EL134" s="27"/>
      <c r="EM134" s="27"/>
      <c r="EN134" s="27"/>
      <c r="EO134" s="27"/>
      <c r="EP134" s="27"/>
      <c r="EQ134" s="27"/>
      <c r="ER134" s="27"/>
      <c r="ES134" s="27"/>
      <c r="ET134" s="27"/>
      <c r="EU134" s="27"/>
      <c r="EV134" s="27"/>
      <c r="EW134" s="27"/>
      <c r="EX134" s="27"/>
      <c r="EY134" s="27"/>
      <c r="EZ134" s="27"/>
      <c r="FA134" s="27"/>
      <c r="FB134" s="27"/>
      <c r="FC134" s="27"/>
      <c r="FD134" s="27"/>
      <c r="FE134" s="27"/>
      <c r="FF134" s="27"/>
      <c r="FG134" s="27"/>
      <c r="FH134" s="27"/>
      <c r="FI134" s="27"/>
      <c r="FJ134" s="27"/>
      <c r="FK134" s="27"/>
      <c r="FL134" s="27"/>
      <c r="FM134" s="27"/>
      <c r="FN134" s="27"/>
      <c r="FO134" s="27"/>
      <c r="FP134" s="27"/>
      <c r="FQ134" s="27"/>
      <c r="FR134" s="27"/>
      <c r="FS134" s="27"/>
      <c r="FT134" s="27"/>
      <c r="FU134" s="27"/>
      <c r="FV134" s="27"/>
      <c r="FW134" s="27"/>
      <c r="FX134" s="27"/>
      <c r="FY134" s="27"/>
      <c r="FZ134" s="27"/>
      <c r="GA134" s="27"/>
      <c r="GB134" s="27"/>
      <c r="GC134" s="27"/>
      <c r="GD134" s="27"/>
      <c r="GE134" s="27"/>
      <c r="GF134" s="27"/>
      <c r="GG134" s="27"/>
      <c r="GH134" s="27"/>
      <c r="GI134" s="27"/>
      <c r="GJ134" s="27"/>
      <c r="GK134" s="27"/>
      <c r="GL134" s="27"/>
      <c r="GM134" s="27"/>
      <c r="GN134" s="27"/>
      <c r="GO134" s="27"/>
      <c r="GP134" s="27"/>
      <c r="GQ134" s="27"/>
      <c r="GR134" s="27"/>
      <c r="GS134" s="27"/>
      <c r="GT134" s="27"/>
      <c r="GU134" s="27"/>
      <c r="GV134" s="27"/>
      <c r="GW134" s="27"/>
      <c r="GX134" s="27"/>
      <c r="GY134" s="27"/>
      <c r="GZ134" s="27"/>
      <c r="HA134" s="27"/>
      <c r="HB134" s="27"/>
      <c r="HC134" s="27"/>
      <c r="HD134" s="27"/>
      <c r="HE134" s="27"/>
      <c r="HF134" s="27"/>
      <c r="HG134" s="27"/>
      <c r="HH134" s="27"/>
      <c r="HI134" s="27"/>
      <c r="HJ134" s="27"/>
      <c r="HK134" s="27"/>
      <c r="HL134" s="27"/>
      <c r="HM134" s="27"/>
      <c r="HN134" s="27"/>
      <c r="HO134" s="27"/>
      <c r="HP134" s="27"/>
      <c r="HQ134" s="27"/>
      <c r="HR134" s="27"/>
      <c r="HS134" s="27"/>
      <c r="HT134" s="27"/>
      <c r="HU134" s="27"/>
      <c r="HV134" s="27"/>
      <c r="HW134" s="27"/>
      <c r="HX134" s="27"/>
      <c r="HY134" s="27"/>
      <c r="HZ134" s="27"/>
      <c r="IA134" s="27"/>
      <c r="IB134" s="27"/>
      <c r="IC134" s="27"/>
      <c r="ID134" s="27"/>
      <c r="IE134" s="27"/>
      <c r="IF134" s="27"/>
      <c r="IG134" s="27"/>
      <c r="IH134" s="27"/>
      <c r="II134" s="27"/>
      <c r="IJ134" s="27"/>
      <c r="IK134" s="27"/>
      <c r="IL134" s="27"/>
      <c r="IM134" s="27"/>
      <c r="IN134" s="27"/>
      <c r="IO134" s="27"/>
      <c r="IP134" s="27"/>
      <c r="IQ134" s="27"/>
      <c r="IR134" s="27"/>
      <c r="IS134" s="45"/>
    </row>
    <row r="135" spans="1:253" ht="15.6">
      <c r="A135" s="357" t="s">
        <v>356</v>
      </c>
      <c r="B135" s="437"/>
      <c r="C135" s="334" t="s">
        <v>281</v>
      </c>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c r="CV135" s="27"/>
      <c r="CW135" s="27"/>
      <c r="CX135" s="27"/>
      <c r="CY135" s="27"/>
      <c r="CZ135" s="27"/>
      <c r="DA135" s="27"/>
      <c r="DB135" s="27"/>
      <c r="DC135" s="27"/>
      <c r="DD135" s="27"/>
      <c r="DE135" s="27"/>
      <c r="DF135" s="27"/>
      <c r="DG135" s="27"/>
      <c r="DH135" s="27"/>
      <c r="DI135" s="27"/>
      <c r="DJ135" s="27"/>
      <c r="DK135" s="27"/>
      <c r="DL135" s="27"/>
      <c r="DM135" s="27"/>
      <c r="DN135" s="27"/>
      <c r="DO135" s="27"/>
      <c r="DP135" s="27"/>
      <c r="DQ135" s="27"/>
      <c r="DR135" s="27"/>
      <c r="DS135" s="27"/>
      <c r="DT135" s="27"/>
      <c r="DU135" s="27"/>
      <c r="DV135" s="27"/>
      <c r="DW135" s="27"/>
      <c r="DX135" s="27"/>
      <c r="DY135" s="27"/>
      <c r="DZ135" s="27"/>
      <c r="EA135" s="27"/>
      <c r="EB135" s="27"/>
      <c r="EC135" s="27"/>
      <c r="ED135" s="27"/>
      <c r="EE135" s="27"/>
      <c r="EF135" s="27"/>
      <c r="EG135" s="27"/>
      <c r="EH135" s="27"/>
      <c r="EI135" s="27"/>
      <c r="EJ135" s="27"/>
      <c r="EK135" s="27"/>
      <c r="EL135" s="27"/>
      <c r="EM135" s="27"/>
      <c r="EN135" s="27"/>
      <c r="EO135" s="27"/>
      <c r="EP135" s="27"/>
      <c r="EQ135" s="27"/>
      <c r="ER135" s="27"/>
      <c r="ES135" s="27"/>
      <c r="ET135" s="27"/>
      <c r="EU135" s="27"/>
      <c r="EV135" s="27"/>
      <c r="EW135" s="27"/>
      <c r="EX135" s="27"/>
      <c r="EY135" s="27"/>
      <c r="EZ135" s="27"/>
      <c r="FA135" s="27"/>
      <c r="FB135" s="27"/>
      <c r="FC135" s="27"/>
      <c r="FD135" s="27"/>
      <c r="FE135" s="27"/>
      <c r="FF135" s="27"/>
      <c r="FG135" s="27"/>
      <c r="FH135" s="27"/>
      <c r="FI135" s="27"/>
      <c r="FJ135" s="27"/>
      <c r="FK135" s="27"/>
      <c r="FL135" s="27"/>
      <c r="FM135" s="27"/>
      <c r="FN135" s="27"/>
      <c r="FO135" s="27"/>
      <c r="FP135" s="27"/>
      <c r="FQ135" s="27"/>
      <c r="FR135" s="27"/>
      <c r="FS135" s="27"/>
      <c r="FT135" s="27"/>
      <c r="FU135" s="27"/>
      <c r="FV135" s="27"/>
      <c r="FW135" s="27"/>
      <c r="FX135" s="27"/>
      <c r="FY135" s="27"/>
      <c r="FZ135" s="27"/>
      <c r="GA135" s="27"/>
      <c r="GB135" s="27"/>
      <c r="GC135" s="27"/>
      <c r="GD135" s="27"/>
      <c r="GE135" s="27"/>
      <c r="GF135" s="27"/>
      <c r="GG135" s="27"/>
      <c r="GH135" s="27"/>
      <c r="GI135" s="27"/>
      <c r="GJ135" s="27"/>
      <c r="GK135" s="27"/>
      <c r="GL135" s="27"/>
      <c r="GM135" s="27"/>
      <c r="GN135" s="27"/>
      <c r="GO135" s="27"/>
      <c r="GP135" s="27"/>
      <c r="GQ135" s="27"/>
      <c r="GR135" s="27"/>
      <c r="GS135" s="27"/>
      <c r="GT135" s="27"/>
      <c r="GU135" s="27"/>
      <c r="GV135" s="27"/>
      <c r="GW135" s="27"/>
      <c r="GX135" s="27"/>
      <c r="GY135" s="27"/>
      <c r="GZ135" s="27"/>
      <c r="HA135" s="27"/>
      <c r="HB135" s="27"/>
      <c r="HC135" s="27"/>
      <c r="HD135" s="27"/>
      <c r="HE135" s="27"/>
      <c r="HF135" s="27"/>
      <c r="HG135" s="27"/>
      <c r="HH135" s="27"/>
      <c r="HI135" s="27"/>
      <c r="HJ135" s="27"/>
      <c r="HK135" s="27"/>
      <c r="HL135" s="27"/>
      <c r="HM135" s="27"/>
      <c r="HN135" s="27"/>
      <c r="HO135" s="27"/>
      <c r="HP135" s="27"/>
      <c r="HQ135" s="27"/>
      <c r="HR135" s="27"/>
      <c r="HS135" s="27"/>
      <c r="HT135" s="27"/>
      <c r="HU135" s="27"/>
      <c r="HV135" s="27"/>
      <c r="HW135" s="27"/>
      <c r="HX135" s="27"/>
      <c r="HY135" s="27"/>
      <c r="HZ135" s="27"/>
      <c r="IA135" s="27"/>
      <c r="IB135" s="27"/>
      <c r="IC135" s="27"/>
      <c r="ID135" s="27"/>
      <c r="IE135" s="27"/>
      <c r="IF135" s="27"/>
      <c r="IG135" s="27"/>
      <c r="IH135" s="27"/>
      <c r="II135" s="27"/>
      <c r="IJ135" s="27"/>
      <c r="IK135" s="27"/>
      <c r="IL135" s="27"/>
      <c r="IM135" s="27"/>
      <c r="IN135" s="27"/>
      <c r="IO135" s="27"/>
      <c r="IP135" s="27"/>
      <c r="IQ135" s="27"/>
      <c r="IR135" s="27"/>
      <c r="IS135" s="45"/>
    </row>
    <row r="136" spans="1:253" ht="31.5" customHeight="1">
      <c r="A136" s="357" t="s">
        <v>357</v>
      </c>
      <c r="B136" s="438"/>
      <c r="C136" s="334" t="s">
        <v>283</v>
      </c>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7"/>
      <c r="BR136" s="27"/>
      <c r="BS136" s="27"/>
      <c r="BT136" s="27"/>
      <c r="BU136" s="27"/>
      <c r="BV136" s="27"/>
      <c r="BW136" s="27"/>
      <c r="BX136" s="27"/>
      <c r="BY136" s="27"/>
      <c r="BZ136" s="27"/>
      <c r="CA136" s="27"/>
      <c r="CB136" s="27"/>
      <c r="CC136" s="27"/>
      <c r="CD136" s="27"/>
      <c r="CE136" s="27"/>
      <c r="CF136" s="27"/>
      <c r="CG136" s="27"/>
      <c r="CH136" s="27"/>
      <c r="CI136" s="27"/>
      <c r="CJ136" s="27"/>
      <c r="CK136" s="27"/>
      <c r="CL136" s="27"/>
      <c r="CM136" s="27"/>
      <c r="CN136" s="27"/>
      <c r="CO136" s="27"/>
      <c r="CP136" s="27"/>
      <c r="CQ136" s="27"/>
      <c r="CR136" s="27"/>
      <c r="CS136" s="27"/>
      <c r="CT136" s="27"/>
      <c r="CU136" s="27"/>
      <c r="CV136" s="27"/>
      <c r="CW136" s="27"/>
      <c r="CX136" s="27"/>
      <c r="CY136" s="27"/>
      <c r="CZ136" s="27"/>
      <c r="DA136" s="27"/>
      <c r="DB136" s="27"/>
      <c r="DC136" s="27"/>
      <c r="DD136" s="27"/>
      <c r="DE136" s="27"/>
      <c r="DF136" s="27"/>
      <c r="DG136" s="27"/>
      <c r="DH136" s="27"/>
      <c r="DI136" s="27"/>
      <c r="DJ136" s="27"/>
      <c r="DK136" s="27"/>
      <c r="DL136" s="27"/>
      <c r="DM136" s="27"/>
      <c r="DN136" s="27"/>
      <c r="DO136" s="27"/>
      <c r="DP136" s="27"/>
      <c r="DQ136" s="27"/>
      <c r="DR136" s="27"/>
      <c r="DS136" s="27"/>
      <c r="DT136" s="27"/>
      <c r="DU136" s="27"/>
      <c r="DV136" s="27"/>
      <c r="DW136" s="27"/>
      <c r="DX136" s="27"/>
      <c r="DY136" s="27"/>
      <c r="DZ136" s="27"/>
      <c r="EA136" s="27"/>
      <c r="EB136" s="27"/>
      <c r="EC136" s="27"/>
      <c r="ED136" s="27"/>
      <c r="EE136" s="27"/>
      <c r="EF136" s="27"/>
      <c r="EG136" s="27"/>
      <c r="EH136" s="27"/>
      <c r="EI136" s="27"/>
      <c r="EJ136" s="27"/>
      <c r="EK136" s="27"/>
      <c r="EL136" s="27"/>
      <c r="EM136" s="27"/>
      <c r="EN136" s="27"/>
      <c r="EO136" s="27"/>
      <c r="EP136" s="27"/>
      <c r="EQ136" s="27"/>
      <c r="ER136" s="27"/>
      <c r="ES136" s="27"/>
      <c r="ET136" s="27"/>
      <c r="EU136" s="27"/>
      <c r="EV136" s="27"/>
      <c r="EW136" s="27"/>
      <c r="EX136" s="27"/>
      <c r="EY136" s="27"/>
      <c r="EZ136" s="27"/>
      <c r="FA136" s="27"/>
      <c r="FB136" s="27"/>
      <c r="FC136" s="27"/>
      <c r="FD136" s="27"/>
      <c r="FE136" s="27"/>
      <c r="FF136" s="27"/>
      <c r="FG136" s="27"/>
      <c r="FH136" s="27"/>
      <c r="FI136" s="27"/>
      <c r="FJ136" s="27"/>
      <c r="FK136" s="27"/>
      <c r="FL136" s="27"/>
      <c r="FM136" s="27"/>
      <c r="FN136" s="27"/>
      <c r="FO136" s="27"/>
      <c r="FP136" s="27"/>
      <c r="FQ136" s="27"/>
      <c r="FR136" s="27"/>
      <c r="FS136" s="27"/>
      <c r="FT136" s="27"/>
      <c r="FU136" s="27"/>
      <c r="FV136" s="27"/>
      <c r="FW136" s="27"/>
      <c r="FX136" s="27"/>
      <c r="FY136" s="27"/>
      <c r="FZ136" s="27"/>
      <c r="GA136" s="27"/>
      <c r="GB136" s="27"/>
      <c r="GC136" s="27"/>
      <c r="GD136" s="27"/>
      <c r="GE136" s="27"/>
      <c r="GF136" s="27"/>
      <c r="GG136" s="27"/>
      <c r="GH136" s="27"/>
      <c r="GI136" s="27"/>
      <c r="GJ136" s="27"/>
      <c r="GK136" s="27"/>
      <c r="GL136" s="27"/>
      <c r="GM136" s="27"/>
      <c r="GN136" s="27"/>
      <c r="GO136" s="27"/>
      <c r="GP136" s="27"/>
      <c r="GQ136" s="27"/>
      <c r="GR136" s="27"/>
      <c r="GS136" s="27"/>
      <c r="GT136" s="27"/>
      <c r="GU136" s="27"/>
      <c r="GV136" s="27"/>
      <c r="GW136" s="27"/>
      <c r="GX136" s="27"/>
      <c r="GY136" s="27"/>
      <c r="GZ136" s="27"/>
      <c r="HA136" s="27"/>
      <c r="HB136" s="27"/>
      <c r="HC136" s="27"/>
      <c r="HD136" s="27"/>
      <c r="HE136" s="27"/>
      <c r="HF136" s="27"/>
      <c r="HG136" s="27"/>
      <c r="HH136" s="27"/>
      <c r="HI136" s="27"/>
      <c r="HJ136" s="27"/>
      <c r="HK136" s="27"/>
      <c r="HL136" s="27"/>
      <c r="HM136" s="27"/>
      <c r="HN136" s="27"/>
      <c r="HO136" s="27"/>
      <c r="HP136" s="27"/>
      <c r="HQ136" s="27"/>
      <c r="HR136" s="27"/>
      <c r="HS136" s="27"/>
      <c r="HT136" s="27"/>
      <c r="HU136" s="27"/>
      <c r="HV136" s="27"/>
      <c r="HW136" s="27"/>
      <c r="HX136" s="27"/>
      <c r="HY136" s="27"/>
      <c r="HZ136" s="27"/>
      <c r="IA136" s="27"/>
      <c r="IB136" s="27"/>
      <c r="IC136" s="27"/>
      <c r="ID136" s="27"/>
      <c r="IE136" s="27"/>
      <c r="IF136" s="27"/>
      <c r="IG136" s="27"/>
      <c r="IH136" s="27"/>
      <c r="II136" s="27"/>
      <c r="IJ136" s="27"/>
      <c r="IK136" s="27"/>
      <c r="IL136" s="27"/>
      <c r="IM136" s="27"/>
      <c r="IN136" s="27"/>
      <c r="IO136" s="27"/>
      <c r="IP136" s="27"/>
      <c r="IQ136" s="27"/>
      <c r="IR136" s="27"/>
      <c r="IS136" s="45"/>
    </row>
    <row r="137" spans="1:253" ht="32.25" customHeight="1">
      <c r="A137" s="322"/>
      <c r="B137" s="427" t="s">
        <v>358</v>
      </c>
      <c r="C137" s="334" t="s">
        <v>359</v>
      </c>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c r="CV137" s="27"/>
      <c r="CW137" s="27"/>
      <c r="CX137" s="27"/>
      <c r="CY137" s="27"/>
      <c r="CZ137" s="27"/>
      <c r="DA137" s="27"/>
      <c r="DB137" s="27"/>
      <c r="DC137" s="27"/>
      <c r="DD137" s="27"/>
      <c r="DE137" s="27"/>
      <c r="DF137" s="27"/>
      <c r="DG137" s="27"/>
      <c r="DH137" s="27"/>
      <c r="DI137" s="27"/>
      <c r="DJ137" s="27"/>
      <c r="DK137" s="27"/>
      <c r="DL137" s="27"/>
      <c r="DM137" s="27"/>
      <c r="DN137" s="27"/>
      <c r="DO137" s="27"/>
      <c r="DP137" s="27"/>
      <c r="DQ137" s="27"/>
      <c r="DR137" s="27"/>
      <c r="DS137" s="27"/>
      <c r="DT137" s="27"/>
      <c r="DU137" s="27"/>
      <c r="DV137" s="27"/>
      <c r="DW137" s="27"/>
      <c r="DX137" s="27"/>
      <c r="DY137" s="27"/>
      <c r="DZ137" s="27"/>
      <c r="EA137" s="27"/>
      <c r="EB137" s="27"/>
      <c r="EC137" s="27"/>
      <c r="ED137" s="27"/>
      <c r="EE137" s="27"/>
      <c r="EF137" s="27"/>
      <c r="EG137" s="27"/>
      <c r="EH137" s="27"/>
      <c r="EI137" s="27"/>
      <c r="EJ137" s="27"/>
      <c r="EK137" s="27"/>
      <c r="EL137" s="27"/>
      <c r="EM137" s="27"/>
      <c r="EN137" s="27"/>
      <c r="EO137" s="27"/>
      <c r="EP137" s="27"/>
      <c r="EQ137" s="27"/>
      <c r="ER137" s="27"/>
      <c r="ES137" s="27"/>
      <c r="ET137" s="27"/>
      <c r="EU137" s="27"/>
      <c r="EV137" s="27"/>
      <c r="EW137" s="27"/>
      <c r="EX137" s="27"/>
      <c r="EY137" s="27"/>
      <c r="EZ137" s="27"/>
      <c r="FA137" s="27"/>
      <c r="FB137" s="27"/>
      <c r="FC137" s="27"/>
      <c r="FD137" s="27"/>
      <c r="FE137" s="27"/>
      <c r="FF137" s="27"/>
      <c r="FG137" s="27"/>
      <c r="FH137" s="27"/>
      <c r="FI137" s="27"/>
      <c r="FJ137" s="27"/>
      <c r="FK137" s="27"/>
      <c r="FL137" s="27"/>
      <c r="FM137" s="27"/>
      <c r="FN137" s="27"/>
      <c r="FO137" s="27"/>
      <c r="FP137" s="27"/>
      <c r="FQ137" s="27"/>
      <c r="FR137" s="27"/>
      <c r="FS137" s="27"/>
      <c r="FT137" s="27"/>
      <c r="FU137" s="27"/>
      <c r="FV137" s="27"/>
      <c r="FW137" s="27"/>
      <c r="FX137" s="27"/>
      <c r="FY137" s="27"/>
      <c r="FZ137" s="27"/>
      <c r="GA137" s="27"/>
      <c r="GB137" s="27"/>
      <c r="GC137" s="27"/>
      <c r="GD137" s="27"/>
      <c r="GE137" s="27"/>
      <c r="GF137" s="27"/>
      <c r="GG137" s="27"/>
      <c r="GH137" s="27"/>
      <c r="GI137" s="27"/>
      <c r="GJ137" s="27"/>
      <c r="GK137" s="27"/>
      <c r="GL137" s="27"/>
      <c r="GM137" s="27"/>
      <c r="GN137" s="27"/>
      <c r="GO137" s="27"/>
      <c r="GP137" s="27"/>
      <c r="GQ137" s="27"/>
      <c r="GR137" s="27"/>
      <c r="GS137" s="27"/>
      <c r="GT137" s="27"/>
      <c r="GU137" s="27"/>
      <c r="GV137" s="27"/>
      <c r="GW137" s="27"/>
      <c r="GX137" s="27"/>
      <c r="GY137" s="27"/>
      <c r="GZ137" s="27"/>
      <c r="HA137" s="27"/>
      <c r="HB137" s="27"/>
      <c r="HC137" s="27"/>
      <c r="HD137" s="27"/>
      <c r="HE137" s="27"/>
      <c r="HF137" s="27"/>
      <c r="HG137" s="27"/>
      <c r="HH137" s="27"/>
      <c r="HI137" s="27"/>
      <c r="HJ137" s="27"/>
      <c r="HK137" s="27"/>
      <c r="HL137" s="27"/>
      <c r="HM137" s="27"/>
      <c r="HN137" s="27"/>
      <c r="HO137" s="27"/>
      <c r="HP137" s="27"/>
      <c r="HQ137" s="27"/>
      <c r="HR137" s="27"/>
      <c r="HS137" s="27"/>
      <c r="HT137" s="27"/>
      <c r="HU137" s="27"/>
      <c r="HV137" s="27"/>
      <c r="HW137" s="27"/>
      <c r="HX137" s="27"/>
      <c r="HY137" s="27"/>
      <c r="HZ137" s="27"/>
      <c r="IA137" s="27"/>
      <c r="IB137" s="27"/>
      <c r="IC137" s="27"/>
      <c r="ID137" s="27"/>
      <c r="IE137" s="27"/>
      <c r="IF137" s="27"/>
      <c r="IG137" s="27"/>
      <c r="IH137" s="27"/>
      <c r="II137" s="27"/>
      <c r="IJ137" s="27"/>
      <c r="IK137" s="27"/>
      <c r="IL137" s="27"/>
      <c r="IM137" s="27"/>
      <c r="IN137" s="27"/>
      <c r="IO137" s="27"/>
      <c r="IP137" s="27"/>
      <c r="IQ137" s="27"/>
      <c r="IR137" s="27"/>
      <c r="IS137" s="45"/>
    </row>
    <row r="138" spans="1:253" ht="15">
      <c r="A138" s="357" t="s">
        <v>360</v>
      </c>
      <c r="B138" s="428"/>
      <c r="C138" s="423" t="s">
        <v>361</v>
      </c>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c r="BT138" s="27"/>
      <c r="BU138" s="27"/>
      <c r="BV138" s="27"/>
      <c r="BW138" s="27"/>
      <c r="BX138" s="27"/>
      <c r="BY138" s="27"/>
      <c r="BZ138" s="27"/>
      <c r="CA138" s="27"/>
      <c r="CB138" s="27"/>
      <c r="CC138" s="27"/>
      <c r="CD138" s="27"/>
      <c r="CE138" s="27"/>
      <c r="CF138" s="27"/>
      <c r="CG138" s="27"/>
      <c r="CH138" s="27"/>
      <c r="CI138" s="27"/>
      <c r="CJ138" s="27"/>
      <c r="CK138" s="27"/>
      <c r="CL138" s="27"/>
      <c r="CM138" s="27"/>
      <c r="CN138" s="27"/>
      <c r="CO138" s="27"/>
      <c r="CP138" s="27"/>
      <c r="CQ138" s="27"/>
      <c r="CR138" s="27"/>
      <c r="CS138" s="27"/>
      <c r="CT138" s="27"/>
      <c r="CU138" s="27"/>
      <c r="CV138" s="27"/>
      <c r="CW138" s="27"/>
      <c r="CX138" s="27"/>
      <c r="CY138" s="27"/>
      <c r="CZ138" s="27"/>
      <c r="DA138" s="27"/>
      <c r="DB138" s="27"/>
      <c r="DC138" s="27"/>
      <c r="DD138" s="27"/>
      <c r="DE138" s="27"/>
      <c r="DF138" s="27"/>
      <c r="DG138" s="27"/>
      <c r="DH138" s="27"/>
      <c r="DI138" s="27"/>
      <c r="DJ138" s="27"/>
      <c r="DK138" s="27"/>
      <c r="DL138" s="27"/>
      <c r="DM138" s="27"/>
      <c r="DN138" s="27"/>
      <c r="DO138" s="27"/>
      <c r="DP138" s="27"/>
      <c r="DQ138" s="27"/>
      <c r="DR138" s="27"/>
      <c r="DS138" s="27"/>
      <c r="DT138" s="27"/>
      <c r="DU138" s="27"/>
      <c r="DV138" s="27"/>
      <c r="DW138" s="27"/>
      <c r="DX138" s="27"/>
      <c r="DY138" s="27"/>
      <c r="DZ138" s="27"/>
      <c r="EA138" s="27"/>
      <c r="EB138" s="27"/>
      <c r="EC138" s="27"/>
      <c r="ED138" s="27"/>
      <c r="EE138" s="27"/>
      <c r="EF138" s="27"/>
      <c r="EG138" s="27"/>
      <c r="EH138" s="27"/>
      <c r="EI138" s="27"/>
      <c r="EJ138" s="27"/>
      <c r="EK138" s="27"/>
      <c r="EL138" s="27"/>
      <c r="EM138" s="27"/>
      <c r="EN138" s="27"/>
      <c r="EO138" s="27"/>
      <c r="EP138" s="27"/>
      <c r="EQ138" s="27"/>
      <c r="ER138" s="27"/>
      <c r="ES138" s="27"/>
      <c r="ET138" s="27"/>
      <c r="EU138" s="27"/>
      <c r="EV138" s="27"/>
      <c r="EW138" s="27"/>
      <c r="EX138" s="27"/>
      <c r="EY138" s="27"/>
      <c r="EZ138" s="27"/>
      <c r="FA138" s="27"/>
      <c r="FB138" s="27"/>
      <c r="FC138" s="27"/>
      <c r="FD138" s="27"/>
      <c r="FE138" s="27"/>
      <c r="FF138" s="27"/>
      <c r="FG138" s="27"/>
      <c r="FH138" s="27"/>
      <c r="FI138" s="27"/>
      <c r="FJ138" s="27"/>
      <c r="FK138" s="27"/>
      <c r="FL138" s="27"/>
      <c r="FM138" s="27"/>
      <c r="FN138" s="27"/>
      <c r="FO138" s="27"/>
      <c r="FP138" s="27"/>
      <c r="FQ138" s="27"/>
      <c r="FR138" s="27"/>
      <c r="FS138" s="27"/>
      <c r="FT138" s="27"/>
      <c r="FU138" s="27"/>
      <c r="FV138" s="27"/>
      <c r="FW138" s="27"/>
      <c r="FX138" s="27"/>
      <c r="FY138" s="27"/>
      <c r="FZ138" s="27"/>
      <c r="GA138" s="27"/>
      <c r="GB138" s="27"/>
      <c r="GC138" s="27"/>
      <c r="GD138" s="27"/>
      <c r="GE138" s="27"/>
      <c r="GF138" s="27"/>
      <c r="GG138" s="27"/>
      <c r="GH138" s="27"/>
      <c r="GI138" s="27"/>
      <c r="GJ138" s="27"/>
      <c r="GK138" s="27"/>
      <c r="GL138" s="27"/>
      <c r="GM138" s="27"/>
      <c r="GN138" s="27"/>
      <c r="GO138" s="27"/>
      <c r="GP138" s="27"/>
      <c r="GQ138" s="27"/>
      <c r="GR138" s="27"/>
      <c r="GS138" s="27"/>
      <c r="GT138" s="27"/>
      <c r="GU138" s="27"/>
      <c r="GV138" s="27"/>
      <c r="GW138" s="27"/>
      <c r="GX138" s="27"/>
      <c r="GY138" s="27"/>
      <c r="GZ138" s="27"/>
      <c r="HA138" s="27"/>
      <c r="HB138" s="27"/>
      <c r="HC138" s="27"/>
      <c r="HD138" s="27"/>
      <c r="HE138" s="27"/>
      <c r="HF138" s="27"/>
      <c r="HG138" s="27"/>
      <c r="HH138" s="27"/>
      <c r="HI138" s="27"/>
      <c r="HJ138" s="27"/>
      <c r="HK138" s="27"/>
      <c r="HL138" s="27"/>
      <c r="HM138" s="27"/>
      <c r="HN138" s="27"/>
      <c r="HO138" s="27"/>
      <c r="HP138" s="27"/>
      <c r="HQ138" s="27"/>
      <c r="HR138" s="27"/>
      <c r="HS138" s="27"/>
      <c r="HT138" s="27"/>
      <c r="HU138" s="27"/>
      <c r="HV138" s="27"/>
      <c r="HW138" s="27"/>
      <c r="HX138" s="27"/>
      <c r="HY138" s="27"/>
      <c r="HZ138" s="27"/>
      <c r="IA138" s="27"/>
      <c r="IB138" s="27"/>
      <c r="IC138" s="27"/>
      <c r="ID138" s="27"/>
      <c r="IE138" s="27"/>
      <c r="IF138" s="27"/>
      <c r="IG138" s="27"/>
      <c r="IH138" s="27"/>
      <c r="II138" s="27"/>
      <c r="IJ138" s="27"/>
      <c r="IK138" s="27"/>
      <c r="IL138" s="27"/>
      <c r="IM138" s="27"/>
      <c r="IN138" s="27"/>
      <c r="IO138" s="27"/>
      <c r="IP138" s="27"/>
      <c r="IQ138" s="27"/>
      <c r="IR138" s="27"/>
      <c r="IS138" s="45"/>
    </row>
    <row r="139" spans="1:253" ht="15.6">
      <c r="A139" s="357" t="s">
        <v>362</v>
      </c>
      <c r="B139" s="429"/>
      <c r="C139" s="423" t="s">
        <v>289</v>
      </c>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7"/>
      <c r="BR139" s="27"/>
      <c r="BS139" s="27"/>
      <c r="BT139" s="27"/>
      <c r="BU139" s="27"/>
      <c r="BV139" s="27"/>
      <c r="BW139" s="27"/>
      <c r="BX139" s="27"/>
      <c r="BY139" s="27"/>
      <c r="BZ139" s="27"/>
      <c r="CA139" s="27"/>
      <c r="CB139" s="27"/>
      <c r="CC139" s="27"/>
      <c r="CD139" s="27"/>
      <c r="CE139" s="27"/>
      <c r="CF139" s="27"/>
      <c r="CG139" s="27"/>
      <c r="CH139" s="27"/>
      <c r="CI139" s="27"/>
      <c r="CJ139" s="27"/>
      <c r="CK139" s="27"/>
      <c r="CL139" s="27"/>
      <c r="CM139" s="27"/>
      <c r="CN139" s="27"/>
      <c r="CO139" s="27"/>
      <c r="CP139" s="27"/>
      <c r="CQ139" s="27"/>
      <c r="CR139" s="27"/>
      <c r="CS139" s="27"/>
      <c r="CT139" s="27"/>
      <c r="CU139" s="27"/>
      <c r="CV139" s="27"/>
      <c r="CW139" s="27"/>
      <c r="CX139" s="27"/>
      <c r="CY139" s="27"/>
      <c r="CZ139" s="27"/>
      <c r="DA139" s="27"/>
      <c r="DB139" s="27"/>
      <c r="DC139" s="27"/>
      <c r="DD139" s="27"/>
      <c r="DE139" s="27"/>
      <c r="DF139" s="27"/>
      <c r="DG139" s="27"/>
      <c r="DH139" s="27"/>
      <c r="DI139" s="27"/>
      <c r="DJ139" s="27"/>
      <c r="DK139" s="27"/>
      <c r="DL139" s="27"/>
      <c r="DM139" s="27"/>
      <c r="DN139" s="27"/>
      <c r="DO139" s="27"/>
      <c r="DP139" s="27"/>
      <c r="DQ139" s="27"/>
      <c r="DR139" s="27"/>
      <c r="DS139" s="27"/>
      <c r="DT139" s="27"/>
      <c r="DU139" s="27"/>
      <c r="DV139" s="27"/>
      <c r="DW139" s="27"/>
      <c r="DX139" s="27"/>
      <c r="DY139" s="27"/>
      <c r="DZ139" s="27"/>
      <c r="EA139" s="27"/>
      <c r="EB139" s="27"/>
      <c r="EC139" s="27"/>
      <c r="ED139" s="27"/>
      <c r="EE139" s="27"/>
      <c r="EF139" s="27"/>
      <c r="EG139" s="27"/>
      <c r="EH139" s="27"/>
      <c r="EI139" s="27"/>
      <c r="EJ139" s="27"/>
      <c r="EK139" s="27"/>
      <c r="EL139" s="27"/>
      <c r="EM139" s="27"/>
      <c r="EN139" s="27"/>
      <c r="EO139" s="27"/>
      <c r="EP139" s="27"/>
      <c r="EQ139" s="27"/>
      <c r="ER139" s="27"/>
      <c r="ES139" s="27"/>
      <c r="ET139" s="27"/>
      <c r="EU139" s="27"/>
      <c r="EV139" s="27"/>
      <c r="EW139" s="27"/>
      <c r="EX139" s="27"/>
      <c r="EY139" s="27"/>
      <c r="EZ139" s="27"/>
      <c r="FA139" s="27"/>
      <c r="FB139" s="27"/>
      <c r="FC139" s="27"/>
      <c r="FD139" s="27"/>
      <c r="FE139" s="27"/>
      <c r="FF139" s="27"/>
      <c r="FG139" s="27"/>
      <c r="FH139" s="27"/>
      <c r="FI139" s="27"/>
      <c r="FJ139" s="27"/>
      <c r="FK139" s="27"/>
      <c r="FL139" s="27"/>
      <c r="FM139" s="27"/>
      <c r="FN139" s="27"/>
      <c r="FO139" s="27"/>
      <c r="FP139" s="27"/>
      <c r="FQ139" s="27"/>
      <c r="FR139" s="27"/>
      <c r="FS139" s="27"/>
      <c r="FT139" s="27"/>
      <c r="FU139" s="27"/>
      <c r="FV139" s="27"/>
      <c r="FW139" s="27"/>
      <c r="FX139" s="27"/>
      <c r="FY139" s="27"/>
      <c r="FZ139" s="27"/>
      <c r="GA139" s="27"/>
      <c r="GB139" s="27"/>
      <c r="GC139" s="27"/>
      <c r="GD139" s="27"/>
      <c r="GE139" s="27"/>
      <c r="GF139" s="27"/>
      <c r="GG139" s="27"/>
      <c r="GH139" s="27"/>
      <c r="GI139" s="27"/>
      <c r="GJ139" s="27"/>
      <c r="GK139" s="27"/>
      <c r="GL139" s="27"/>
      <c r="GM139" s="27"/>
      <c r="GN139" s="27"/>
      <c r="GO139" s="27"/>
      <c r="GP139" s="27"/>
      <c r="GQ139" s="27"/>
      <c r="GR139" s="27"/>
      <c r="GS139" s="27"/>
      <c r="GT139" s="27"/>
      <c r="GU139" s="27"/>
      <c r="GV139" s="27"/>
      <c r="GW139" s="27"/>
      <c r="GX139" s="27"/>
      <c r="GY139" s="27"/>
      <c r="GZ139" s="27"/>
      <c r="HA139" s="27"/>
      <c r="HB139" s="27"/>
      <c r="HC139" s="27"/>
      <c r="HD139" s="27"/>
      <c r="HE139" s="27"/>
      <c r="HF139" s="27"/>
      <c r="HG139" s="27"/>
      <c r="HH139" s="27"/>
      <c r="HI139" s="27"/>
      <c r="HJ139" s="27"/>
      <c r="HK139" s="27"/>
      <c r="HL139" s="27"/>
      <c r="HM139" s="27"/>
      <c r="HN139" s="27"/>
      <c r="HO139" s="27"/>
      <c r="HP139" s="27"/>
      <c r="HQ139" s="27"/>
      <c r="HR139" s="27"/>
      <c r="HS139" s="27"/>
      <c r="HT139" s="27"/>
      <c r="HU139" s="27"/>
      <c r="HV139" s="27"/>
      <c r="HW139" s="27"/>
      <c r="HX139" s="27"/>
      <c r="HY139" s="27"/>
      <c r="HZ139" s="27"/>
      <c r="IA139" s="27"/>
      <c r="IB139" s="27"/>
      <c r="IC139" s="27"/>
      <c r="ID139" s="27"/>
      <c r="IE139" s="27"/>
      <c r="IF139" s="27"/>
      <c r="IG139" s="27"/>
      <c r="IH139" s="27"/>
      <c r="II139" s="27"/>
      <c r="IJ139" s="27"/>
      <c r="IK139" s="27"/>
      <c r="IL139" s="27"/>
      <c r="IM139" s="27"/>
      <c r="IN139" s="27"/>
      <c r="IO139" s="27"/>
      <c r="IP139" s="27"/>
      <c r="IQ139" s="27"/>
      <c r="IR139" s="27"/>
      <c r="IS139" s="45"/>
    </row>
    <row r="140" spans="1:253" ht="15">
      <c r="A140" s="357" t="s">
        <v>363</v>
      </c>
      <c r="B140" s="428"/>
      <c r="C140" s="423" t="s">
        <v>291</v>
      </c>
      <c r="D140" s="27">
        <v>8497.1</v>
      </c>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7"/>
      <c r="BU140" s="27"/>
      <c r="BV140" s="27"/>
      <c r="BW140" s="27"/>
      <c r="BX140" s="27"/>
      <c r="BY140" s="27"/>
      <c r="BZ140" s="27"/>
      <c r="CA140" s="27"/>
      <c r="CB140" s="27"/>
      <c r="CC140" s="27"/>
      <c r="CD140" s="27"/>
      <c r="CE140" s="27"/>
      <c r="CF140" s="27"/>
      <c r="CG140" s="27"/>
      <c r="CH140" s="27"/>
      <c r="CI140" s="27"/>
      <c r="CJ140" s="27"/>
      <c r="CK140" s="27"/>
      <c r="CL140" s="27"/>
      <c r="CM140" s="27"/>
      <c r="CN140" s="27"/>
      <c r="CO140" s="27"/>
      <c r="CP140" s="27"/>
      <c r="CQ140" s="27"/>
      <c r="CR140" s="27"/>
      <c r="CS140" s="27"/>
      <c r="CT140" s="27"/>
      <c r="CU140" s="27"/>
      <c r="CV140" s="27"/>
      <c r="CW140" s="27"/>
      <c r="CX140" s="27"/>
      <c r="CY140" s="27"/>
      <c r="CZ140" s="27"/>
      <c r="DA140" s="27"/>
      <c r="DB140" s="27"/>
      <c r="DC140" s="27"/>
      <c r="DD140" s="27"/>
      <c r="DE140" s="27"/>
      <c r="DF140" s="27"/>
      <c r="DG140" s="27"/>
      <c r="DH140" s="27"/>
      <c r="DI140" s="27"/>
      <c r="DJ140" s="27"/>
      <c r="DK140" s="27"/>
      <c r="DL140" s="27"/>
      <c r="DM140" s="27"/>
      <c r="DN140" s="27"/>
      <c r="DO140" s="27"/>
      <c r="DP140" s="27"/>
      <c r="DQ140" s="27"/>
      <c r="DR140" s="27"/>
      <c r="DS140" s="27"/>
      <c r="DT140" s="27"/>
      <c r="DU140" s="27"/>
      <c r="DV140" s="27"/>
      <c r="DW140" s="27"/>
      <c r="DX140" s="27"/>
      <c r="DY140" s="27"/>
      <c r="DZ140" s="27"/>
      <c r="EA140" s="27"/>
      <c r="EB140" s="27"/>
      <c r="EC140" s="27"/>
      <c r="ED140" s="27"/>
      <c r="EE140" s="27"/>
      <c r="EF140" s="27"/>
      <c r="EG140" s="27"/>
      <c r="EH140" s="27"/>
      <c r="EI140" s="27"/>
      <c r="EJ140" s="27"/>
      <c r="EK140" s="27"/>
      <c r="EL140" s="27"/>
      <c r="EM140" s="27"/>
      <c r="EN140" s="27"/>
      <c r="EO140" s="27"/>
      <c r="EP140" s="27"/>
      <c r="EQ140" s="27"/>
      <c r="ER140" s="27"/>
      <c r="ES140" s="27"/>
      <c r="ET140" s="27"/>
      <c r="EU140" s="27"/>
      <c r="EV140" s="27"/>
      <c r="EW140" s="27"/>
      <c r="EX140" s="27"/>
      <c r="EY140" s="27"/>
      <c r="EZ140" s="27"/>
      <c r="FA140" s="27"/>
      <c r="FB140" s="27"/>
      <c r="FC140" s="27"/>
      <c r="FD140" s="27"/>
      <c r="FE140" s="27"/>
      <c r="FF140" s="27"/>
      <c r="FG140" s="27"/>
      <c r="FH140" s="27"/>
      <c r="FI140" s="27"/>
      <c r="FJ140" s="27"/>
      <c r="FK140" s="27"/>
      <c r="FL140" s="27"/>
      <c r="FM140" s="27"/>
      <c r="FN140" s="27"/>
      <c r="FO140" s="27"/>
      <c r="FP140" s="27"/>
      <c r="FQ140" s="27"/>
      <c r="FR140" s="27"/>
      <c r="FS140" s="27"/>
      <c r="FT140" s="27"/>
      <c r="FU140" s="27"/>
      <c r="FV140" s="27"/>
      <c r="FW140" s="27"/>
      <c r="FX140" s="27"/>
      <c r="FY140" s="27"/>
      <c r="FZ140" s="27"/>
      <c r="GA140" s="27"/>
      <c r="GB140" s="27"/>
      <c r="GC140" s="27"/>
      <c r="GD140" s="27"/>
      <c r="GE140" s="27"/>
      <c r="GF140" s="27"/>
      <c r="GG140" s="27"/>
      <c r="GH140" s="27"/>
      <c r="GI140" s="27"/>
      <c r="GJ140" s="27"/>
      <c r="GK140" s="27"/>
      <c r="GL140" s="27"/>
      <c r="GM140" s="27"/>
      <c r="GN140" s="27"/>
      <c r="GO140" s="27"/>
      <c r="GP140" s="27"/>
      <c r="GQ140" s="27"/>
      <c r="GR140" s="27"/>
      <c r="GS140" s="27"/>
      <c r="GT140" s="27"/>
      <c r="GU140" s="27"/>
      <c r="GV140" s="27"/>
      <c r="GW140" s="27"/>
      <c r="GX140" s="27"/>
      <c r="GY140" s="27"/>
      <c r="GZ140" s="27"/>
      <c r="HA140" s="27"/>
      <c r="HB140" s="27"/>
      <c r="HC140" s="27"/>
      <c r="HD140" s="27"/>
      <c r="HE140" s="27"/>
      <c r="HF140" s="27"/>
      <c r="HG140" s="27"/>
      <c r="HH140" s="27"/>
      <c r="HI140" s="27"/>
      <c r="HJ140" s="27"/>
      <c r="HK140" s="27"/>
      <c r="HL140" s="27"/>
      <c r="HM140" s="27"/>
      <c r="HN140" s="27"/>
      <c r="HO140" s="27"/>
      <c r="HP140" s="27"/>
      <c r="HQ140" s="27"/>
      <c r="HR140" s="27"/>
      <c r="HS140" s="27"/>
      <c r="HT140" s="27"/>
      <c r="HU140" s="27"/>
      <c r="HV140" s="27"/>
      <c r="HW140" s="27"/>
      <c r="HX140" s="27"/>
      <c r="HY140" s="27"/>
      <c r="HZ140" s="27"/>
      <c r="IA140" s="27"/>
      <c r="IB140" s="27"/>
      <c r="IC140" s="27"/>
      <c r="ID140" s="27"/>
      <c r="IE140" s="27"/>
      <c r="IF140" s="27"/>
      <c r="IG140" s="27"/>
      <c r="IH140" s="27"/>
      <c r="II140" s="27"/>
      <c r="IJ140" s="27"/>
      <c r="IK140" s="27"/>
      <c r="IL140" s="27"/>
      <c r="IM140" s="27"/>
      <c r="IN140" s="27"/>
      <c r="IO140" s="27"/>
      <c r="IP140" s="27"/>
      <c r="IQ140" s="27"/>
      <c r="IR140" s="27"/>
      <c r="IS140" s="45"/>
    </row>
    <row r="141" spans="1:253" ht="15">
      <c r="A141" s="357" t="s">
        <v>364</v>
      </c>
      <c r="B141" s="428"/>
      <c r="C141" s="423" t="s">
        <v>293</v>
      </c>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27"/>
      <c r="BU141" s="27"/>
      <c r="BV141" s="27"/>
      <c r="BW141" s="27"/>
      <c r="BX141" s="27"/>
      <c r="BY141" s="27"/>
      <c r="BZ141" s="27"/>
      <c r="CA141" s="27"/>
      <c r="CB141" s="27"/>
      <c r="CC141" s="27"/>
      <c r="CD141" s="27"/>
      <c r="CE141" s="27"/>
      <c r="CF141" s="27"/>
      <c r="CG141" s="27"/>
      <c r="CH141" s="27"/>
      <c r="CI141" s="27"/>
      <c r="CJ141" s="27"/>
      <c r="CK141" s="27"/>
      <c r="CL141" s="27"/>
      <c r="CM141" s="27"/>
      <c r="CN141" s="27"/>
      <c r="CO141" s="27"/>
      <c r="CP141" s="27"/>
      <c r="CQ141" s="27"/>
      <c r="CR141" s="27"/>
      <c r="CS141" s="27"/>
      <c r="CT141" s="27"/>
      <c r="CU141" s="27"/>
      <c r="CV141" s="27"/>
      <c r="CW141" s="27"/>
      <c r="CX141" s="27"/>
      <c r="CY141" s="27"/>
      <c r="CZ141" s="27"/>
      <c r="DA141" s="27"/>
      <c r="DB141" s="27"/>
      <c r="DC141" s="27"/>
      <c r="DD141" s="27"/>
      <c r="DE141" s="27"/>
      <c r="DF141" s="27"/>
      <c r="DG141" s="27"/>
      <c r="DH141" s="27"/>
      <c r="DI141" s="27"/>
      <c r="DJ141" s="27"/>
      <c r="DK141" s="27"/>
      <c r="DL141" s="27"/>
      <c r="DM141" s="27"/>
      <c r="DN141" s="27"/>
      <c r="DO141" s="27"/>
      <c r="DP141" s="27"/>
      <c r="DQ141" s="27"/>
      <c r="DR141" s="27"/>
      <c r="DS141" s="27"/>
      <c r="DT141" s="27"/>
      <c r="DU141" s="27"/>
      <c r="DV141" s="27"/>
      <c r="DW141" s="27"/>
      <c r="DX141" s="27"/>
      <c r="DY141" s="27"/>
      <c r="DZ141" s="27"/>
      <c r="EA141" s="27"/>
      <c r="EB141" s="27"/>
      <c r="EC141" s="27"/>
      <c r="ED141" s="27"/>
      <c r="EE141" s="27"/>
      <c r="EF141" s="27"/>
      <c r="EG141" s="27"/>
      <c r="EH141" s="27"/>
      <c r="EI141" s="27"/>
      <c r="EJ141" s="27"/>
      <c r="EK141" s="27"/>
      <c r="EL141" s="27"/>
      <c r="EM141" s="27"/>
      <c r="EN141" s="27"/>
      <c r="EO141" s="27"/>
      <c r="EP141" s="27"/>
      <c r="EQ141" s="27"/>
      <c r="ER141" s="27"/>
      <c r="ES141" s="27"/>
      <c r="ET141" s="27"/>
      <c r="EU141" s="27"/>
      <c r="EV141" s="27"/>
      <c r="EW141" s="27"/>
      <c r="EX141" s="27"/>
      <c r="EY141" s="27"/>
      <c r="EZ141" s="27"/>
      <c r="FA141" s="27"/>
      <c r="FB141" s="27"/>
      <c r="FC141" s="27"/>
      <c r="FD141" s="27"/>
      <c r="FE141" s="27"/>
      <c r="FF141" s="27"/>
      <c r="FG141" s="27"/>
      <c r="FH141" s="27"/>
      <c r="FI141" s="27"/>
      <c r="FJ141" s="27"/>
      <c r="FK141" s="27"/>
      <c r="FL141" s="27"/>
      <c r="FM141" s="27"/>
      <c r="FN141" s="27"/>
      <c r="FO141" s="27"/>
      <c r="FP141" s="27"/>
      <c r="FQ141" s="27"/>
      <c r="FR141" s="27"/>
      <c r="FS141" s="27"/>
      <c r="FT141" s="27"/>
      <c r="FU141" s="27"/>
      <c r="FV141" s="27"/>
      <c r="FW141" s="27"/>
      <c r="FX141" s="27"/>
      <c r="FY141" s="27"/>
      <c r="FZ141" s="27"/>
      <c r="GA141" s="27"/>
      <c r="GB141" s="27"/>
      <c r="GC141" s="27"/>
      <c r="GD141" s="27"/>
      <c r="GE141" s="27"/>
      <c r="GF141" s="27"/>
      <c r="GG141" s="27"/>
      <c r="GH141" s="27"/>
      <c r="GI141" s="27"/>
      <c r="GJ141" s="27"/>
      <c r="GK141" s="27"/>
      <c r="GL141" s="27"/>
      <c r="GM141" s="27"/>
      <c r="GN141" s="27"/>
      <c r="GO141" s="27"/>
      <c r="GP141" s="27"/>
      <c r="GQ141" s="27"/>
      <c r="GR141" s="27"/>
      <c r="GS141" s="27"/>
      <c r="GT141" s="27"/>
      <c r="GU141" s="27"/>
      <c r="GV141" s="27"/>
      <c r="GW141" s="27"/>
      <c r="GX141" s="27"/>
      <c r="GY141" s="27"/>
      <c r="GZ141" s="27"/>
      <c r="HA141" s="27"/>
      <c r="HB141" s="27"/>
      <c r="HC141" s="27"/>
      <c r="HD141" s="27"/>
      <c r="HE141" s="27"/>
      <c r="HF141" s="27"/>
      <c r="HG141" s="27"/>
      <c r="HH141" s="27"/>
      <c r="HI141" s="27"/>
      <c r="HJ141" s="27"/>
      <c r="HK141" s="27"/>
      <c r="HL141" s="27"/>
      <c r="HM141" s="27"/>
      <c r="HN141" s="27"/>
      <c r="HO141" s="27"/>
      <c r="HP141" s="27"/>
      <c r="HQ141" s="27"/>
      <c r="HR141" s="27"/>
      <c r="HS141" s="27"/>
      <c r="HT141" s="27"/>
      <c r="HU141" s="27"/>
      <c r="HV141" s="27"/>
      <c r="HW141" s="27"/>
      <c r="HX141" s="27"/>
      <c r="HY141" s="27"/>
      <c r="HZ141" s="27"/>
      <c r="IA141" s="27"/>
      <c r="IB141" s="27"/>
      <c r="IC141" s="27"/>
      <c r="ID141" s="27"/>
      <c r="IE141" s="27"/>
      <c r="IF141" s="27"/>
      <c r="IG141" s="27"/>
      <c r="IH141" s="27"/>
      <c r="II141" s="27"/>
      <c r="IJ141" s="27"/>
      <c r="IK141" s="27"/>
      <c r="IL141" s="27"/>
      <c r="IM141" s="27"/>
      <c r="IN141" s="27"/>
      <c r="IO141" s="27"/>
      <c r="IP141" s="27"/>
      <c r="IQ141" s="27"/>
      <c r="IR141" s="27"/>
      <c r="IS141" s="45"/>
    </row>
    <row r="142" spans="1:253" ht="15">
      <c r="A142" s="357" t="s">
        <v>365</v>
      </c>
      <c r="B142" s="430"/>
      <c r="C142" s="334" t="s">
        <v>295</v>
      </c>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7"/>
      <c r="BR142" s="27"/>
      <c r="BS142" s="27"/>
      <c r="BT142" s="27"/>
      <c r="BU142" s="27"/>
      <c r="BV142" s="27"/>
      <c r="BW142" s="27"/>
      <c r="BX142" s="27"/>
      <c r="BY142" s="27"/>
      <c r="BZ142" s="27"/>
      <c r="CA142" s="27"/>
      <c r="CB142" s="27"/>
      <c r="CC142" s="27"/>
      <c r="CD142" s="27"/>
      <c r="CE142" s="27"/>
      <c r="CF142" s="27"/>
      <c r="CG142" s="27"/>
      <c r="CH142" s="27"/>
      <c r="CI142" s="27"/>
      <c r="CJ142" s="27"/>
      <c r="CK142" s="27"/>
      <c r="CL142" s="27"/>
      <c r="CM142" s="27"/>
      <c r="CN142" s="27"/>
      <c r="CO142" s="27"/>
      <c r="CP142" s="27"/>
      <c r="CQ142" s="27"/>
      <c r="CR142" s="27"/>
      <c r="CS142" s="27"/>
      <c r="CT142" s="27"/>
      <c r="CU142" s="27"/>
      <c r="CV142" s="27"/>
      <c r="CW142" s="27"/>
      <c r="CX142" s="27"/>
      <c r="CY142" s="27"/>
      <c r="CZ142" s="27"/>
      <c r="DA142" s="27"/>
      <c r="DB142" s="27"/>
      <c r="DC142" s="27"/>
      <c r="DD142" s="27"/>
      <c r="DE142" s="27"/>
      <c r="DF142" s="27"/>
      <c r="DG142" s="27"/>
      <c r="DH142" s="27"/>
      <c r="DI142" s="27"/>
      <c r="DJ142" s="27"/>
      <c r="DK142" s="27"/>
      <c r="DL142" s="27"/>
      <c r="DM142" s="27"/>
      <c r="DN142" s="27"/>
      <c r="DO142" s="27"/>
      <c r="DP142" s="27"/>
      <c r="DQ142" s="27"/>
      <c r="DR142" s="27"/>
      <c r="DS142" s="27"/>
      <c r="DT142" s="27"/>
      <c r="DU142" s="27"/>
      <c r="DV142" s="27"/>
      <c r="DW142" s="27"/>
      <c r="DX142" s="27"/>
      <c r="DY142" s="27"/>
      <c r="DZ142" s="27"/>
      <c r="EA142" s="27"/>
      <c r="EB142" s="27"/>
      <c r="EC142" s="27"/>
      <c r="ED142" s="27"/>
      <c r="EE142" s="27"/>
      <c r="EF142" s="27"/>
      <c r="EG142" s="27"/>
      <c r="EH142" s="27"/>
      <c r="EI142" s="27"/>
      <c r="EJ142" s="27"/>
      <c r="EK142" s="27"/>
      <c r="EL142" s="27"/>
      <c r="EM142" s="27"/>
      <c r="EN142" s="27"/>
      <c r="EO142" s="27"/>
      <c r="EP142" s="27"/>
      <c r="EQ142" s="27"/>
      <c r="ER142" s="27"/>
      <c r="ES142" s="27"/>
      <c r="ET142" s="27"/>
      <c r="EU142" s="27"/>
      <c r="EV142" s="27"/>
      <c r="EW142" s="27"/>
      <c r="EX142" s="27"/>
      <c r="EY142" s="27"/>
      <c r="EZ142" s="27"/>
      <c r="FA142" s="27"/>
      <c r="FB142" s="27"/>
      <c r="FC142" s="27"/>
      <c r="FD142" s="27"/>
      <c r="FE142" s="27"/>
      <c r="FF142" s="27"/>
      <c r="FG142" s="27"/>
      <c r="FH142" s="27"/>
      <c r="FI142" s="27"/>
      <c r="FJ142" s="27"/>
      <c r="FK142" s="27"/>
      <c r="FL142" s="27"/>
      <c r="FM142" s="27"/>
      <c r="FN142" s="27"/>
      <c r="FO142" s="27"/>
      <c r="FP142" s="27"/>
      <c r="FQ142" s="27"/>
      <c r="FR142" s="27"/>
      <c r="FS142" s="27"/>
      <c r="FT142" s="27"/>
      <c r="FU142" s="27"/>
      <c r="FV142" s="27"/>
      <c r="FW142" s="27"/>
      <c r="FX142" s="27"/>
      <c r="FY142" s="27"/>
      <c r="FZ142" s="27"/>
      <c r="GA142" s="27"/>
      <c r="GB142" s="27"/>
      <c r="GC142" s="27"/>
      <c r="GD142" s="27"/>
      <c r="GE142" s="27"/>
      <c r="GF142" s="27"/>
      <c r="GG142" s="27"/>
      <c r="GH142" s="27"/>
      <c r="GI142" s="27"/>
      <c r="GJ142" s="27"/>
      <c r="GK142" s="27"/>
      <c r="GL142" s="27"/>
      <c r="GM142" s="27"/>
      <c r="GN142" s="27"/>
      <c r="GO142" s="27"/>
      <c r="GP142" s="27"/>
      <c r="GQ142" s="27"/>
      <c r="GR142" s="27"/>
      <c r="GS142" s="27"/>
      <c r="GT142" s="27"/>
      <c r="GU142" s="27"/>
      <c r="GV142" s="27"/>
      <c r="GW142" s="27"/>
      <c r="GX142" s="27"/>
      <c r="GY142" s="27"/>
      <c r="GZ142" s="27"/>
      <c r="HA142" s="27"/>
      <c r="HB142" s="27"/>
      <c r="HC142" s="27"/>
      <c r="HD142" s="27"/>
      <c r="HE142" s="27"/>
      <c r="HF142" s="27"/>
      <c r="HG142" s="27"/>
      <c r="HH142" s="27"/>
      <c r="HI142" s="27"/>
      <c r="HJ142" s="27"/>
      <c r="HK142" s="27"/>
      <c r="HL142" s="27"/>
      <c r="HM142" s="27"/>
      <c r="HN142" s="27"/>
      <c r="HO142" s="27"/>
      <c r="HP142" s="27"/>
      <c r="HQ142" s="27"/>
      <c r="HR142" s="27"/>
      <c r="HS142" s="27"/>
      <c r="HT142" s="27"/>
      <c r="HU142" s="27"/>
      <c r="HV142" s="27"/>
      <c r="HW142" s="27"/>
      <c r="HX142" s="27"/>
      <c r="HY142" s="27"/>
      <c r="HZ142" s="27"/>
      <c r="IA142" s="27"/>
      <c r="IB142" s="27"/>
      <c r="IC142" s="27"/>
      <c r="ID142" s="27"/>
      <c r="IE142" s="27"/>
      <c r="IF142" s="27"/>
      <c r="IG142" s="27"/>
      <c r="IH142" s="27"/>
      <c r="II142" s="27"/>
      <c r="IJ142" s="27"/>
      <c r="IK142" s="27"/>
      <c r="IL142" s="27"/>
      <c r="IM142" s="27"/>
      <c r="IN142" s="27"/>
      <c r="IO142" s="27"/>
      <c r="IP142" s="27"/>
      <c r="IQ142" s="27"/>
      <c r="IR142" s="27"/>
      <c r="IS142" s="45"/>
    </row>
    <row r="143" spans="1:253" ht="45">
      <c r="A143" s="322" t="s">
        <v>366</v>
      </c>
      <c r="B143" s="80" t="s">
        <v>367</v>
      </c>
      <c r="C143" s="169" t="s">
        <v>368</v>
      </c>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c r="BU143" s="27"/>
      <c r="BV143" s="27"/>
      <c r="BW143" s="27"/>
      <c r="BX143" s="27"/>
      <c r="BY143" s="27"/>
      <c r="BZ143" s="27"/>
      <c r="CA143" s="27"/>
      <c r="CB143" s="27"/>
      <c r="CC143" s="27"/>
      <c r="CD143" s="27"/>
      <c r="CE143" s="27"/>
      <c r="CF143" s="27"/>
      <c r="CG143" s="27"/>
      <c r="CH143" s="27"/>
      <c r="CI143" s="27"/>
      <c r="CJ143" s="27"/>
      <c r="CK143" s="27"/>
      <c r="CL143" s="27"/>
      <c r="CM143" s="27"/>
      <c r="CN143" s="27"/>
      <c r="CO143" s="27"/>
      <c r="CP143" s="27"/>
      <c r="CQ143" s="27"/>
      <c r="CR143" s="27"/>
      <c r="CS143" s="27"/>
      <c r="CT143" s="27"/>
      <c r="CU143" s="27"/>
      <c r="CV143" s="27"/>
      <c r="CW143" s="27"/>
      <c r="CX143" s="27"/>
      <c r="CY143" s="27"/>
      <c r="CZ143" s="27"/>
      <c r="DA143" s="27"/>
      <c r="DB143" s="27"/>
      <c r="DC143" s="27"/>
      <c r="DD143" s="27"/>
      <c r="DE143" s="27"/>
      <c r="DF143" s="27"/>
      <c r="DG143" s="27"/>
      <c r="DH143" s="27"/>
      <c r="DI143" s="27"/>
      <c r="DJ143" s="27"/>
      <c r="DK143" s="27"/>
      <c r="DL143" s="27"/>
      <c r="DM143" s="27"/>
      <c r="DN143" s="27"/>
      <c r="DO143" s="27"/>
      <c r="DP143" s="27"/>
      <c r="DQ143" s="27"/>
      <c r="DR143" s="27"/>
      <c r="DS143" s="27"/>
      <c r="DT143" s="27"/>
      <c r="DU143" s="27"/>
      <c r="DV143" s="27"/>
      <c r="DW143" s="27"/>
      <c r="DX143" s="27"/>
      <c r="DY143" s="27"/>
      <c r="DZ143" s="27"/>
      <c r="EA143" s="27"/>
      <c r="EB143" s="27"/>
      <c r="EC143" s="27"/>
      <c r="ED143" s="27"/>
      <c r="EE143" s="27"/>
      <c r="EF143" s="27"/>
      <c r="EG143" s="27"/>
      <c r="EH143" s="27"/>
      <c r="EI143" s="27"/>
      <c r="EJ143" s="27"/>
      <c r="EK143" s="27"/>
      <c r="EL143" s="27"/>
      <c r="EM143" s="27"/>
      <c r="EN143" s="27"/>
      <c r="EO143" s="27"/>
      <c r="EP143" s="27"/>
      <c r="EQ143" s="27"/>
      <c r="ER143" s="27"/>
      <c r="ES143" s="27"/>
      <c r="ET143" s="27"/>
      <c r="EU143" s="27"/>
      <c r="EV143" s="27"/>
      <c r="EW143" s="27"/>
      <c r="EX143" s="27"/>
      <c r="EY143" s="27"/>
      <c r="EZ143" s="27"/>
      <c r="FA143" s="27"/>
      <c r="FB143" s="27"/>
      <c r="FC143" s="27"/>
      <c r="FD143" s="27"/>
      <c r="FE143" s="27"/>
      <c r="FF143" s="27"/>
      <c r="FG143" s="27"/>
      <c r="FH143" s="27"/>
      <c r="FI143" s="27"/>
      <c r="FJ143" s="27"/>
      <c r="FK143" s="27"/>
      <c r="FL143" s="27"/>
      <c r="FM143" s="27"/>
      <c r="FN143" s="27"/>
      <c r="FO143" s="27"/>
      <c r="FP143" s="27"/>
      <c r="FQ143" s="27"/>
      <c r="FR143" s="27"/>
      <c r="FS143" s="27"/>
      <c r="FT143" s="27"/>
      <c r="FU143" s="27"/>
      <c r="FV143" s="27"/>
      <c r="FW143" s="27"/>
      <c r="FX143" s="27"/>
      <c r="FY143" s="27"/>
      <c r="FZ143" s="27"/>
      <c r="GA143" s="27"/>
      <c r="GB143" s="27"/>
      <c r="GC143" s="27"/>
      <c r="GD143" s="27"/>
      <c r="GE143" s="27"/>
      <c r="GF143" s="27"/>
      <c r="GG143" s="27"/>
      <c r="GH143" s="27"/>
      <c r="GI143" s="27"/>
      <c r="GJ143" s="27"/>
      <c r="GK143" s="27"/>
      <c r="GL143" s="27"/>
      <c r="GM143" s="27"/>
      <c r="GN143" s="27"/>
      <c r="GO143" s="27"/>
      <c r="GP143" s="27"/>
      <c r="GQ143" s="27"/>
      <c r="GR143" s="27"/>
      <c r="GS143" s="27"/>
      <c r="GT143" s="27"/>
      <c r="GU143" s="27"/>
      <c r="GV143" s="27"/>
      <c r="GW143" s="27"/>
      <c r="GX143" s="27"/>
      <c r="GY143" s="27"/>
      <c r="GZ143" s="27"/>
      <c r="HA143" s="27"/>
      <c r="HB143" s="27"/>
      <c r="HC143" s="27"/>
      <c r="HD143" s="27"/>
      <c r="HE143" s="27"/>
      <c r="HF143" s="27"/>
      <c r="HG143" s="27"/>
      <c r="HH143" s="27"/>
      <c r="HI143" s="27"/>
      <c r="HJ143" s="27"/>
      <c r="HK143" s="27"/>
      <c r="HL143" s="27"/>
      <c r="HM143" s="27"/>
      <c r="HN143" s="27"/>
      <c r="HO143" s="27"/>
      <c r="HP143" s="27"/>
      <c r="HQ143" s="27"/>
      <c r="HR143" s="27"/>
      <c r="HS143" s="27"/>
      <c r="HT143" s="27"/>
      <c r="HU143" s="27"/>
      <c r="HV143" s="27"/>
      <c r="HW143" s="27"/>
      <c r="HX143" s="27"/>
      <c r="HY143" s="27"/>
      <c r="HZ143" s="27"/>
      <c r="IA143" s="27"/>
      <c r="IB143" s="27"/>
      <c r="IC143" s="27"/>
      <c r="ID143" s="27"/>
      <c r="IE143" s="27"/>
      <c r="IF143" s="27"/>
      <c r="IG143" s="27"/>
      <c r="IH143" s="27"/>
      <c r="II143" s="27"/>
      <c r="IJ143" s="27"/>
      <c r="IK143" s="27"/>
      <c r="IL143" s="27"/>
      <c r="IM143" s="27"/>
      <c r="IN143" s="27"/>
      <c r="IO143" s="27"/>
      <c r="IP143" s="27"/>
      <c r="IQ143" s="27"/>
      <c r="IR143" s="27"/>
      <c r="IS143" s="45"/>
    </row>
    <row r="144" spans="1:253" ht="15.6">
      <c r="A144" s="322"/>
      <c r="B144" s="431" t="s">
        <v>369</v>
      </c>
      <c r="C144" s="424" t="s">
        <v>370</v>
      </c>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7"/>
      <c r="BR144" s="27"/>
      <c r="BS144" s="27"/>
      <c r="BT144" s="27"/>
      <c r="BU144" s="27"/>
      <c r="BV144" s="27"/>
      <c r="BW144" s="27"/>
      <c r="BX144" s="27"/>
      <c r="BY144" s="27"/>
      <c r="BZ144" s="27"/>
      <c r="CA144" s="27"/>
      <c r="CB144" s="27"/>
      <c r="CC144" s="27"/>
      <c r="CD144" s="27"/>
      <c r="CE144" s="27"/>
      <c r="CF144" s="27"/>
      <c r="CG144" s="27"/>
      <c r="CH144" s="27"/>
      <c r="CI144" s="27"/>
      <c r="CJ144" s="27"/>
      <c r="CK144" s="27"/>
      <c r="CL144" s="27"/>
      <c r="CM144" s="27"/>
      <c r="CN144" s="27"/>
      <c r="CO144" s="27"/>
      <c r="CP144" s="27"/>
      <c r="CQ144" s="27"/>
      <c r="CR144" s="27"/>
      <c r="CS144" s="27"/>
      <c r="CT144" s="27"/>
      <c r="CU144" s="27"/>
      <c r="CV144" s="27"/>
      <c r="CW144" s="27"/>
      <c r="CX144" s="27"/>
      <c r="CY144" s="27"/>
      <c r="CZ144" s="27"/>
      <c r="DA144" s="27"/>
      <c r="DB144" s="27"/>
      <c r="DC144" s="27"/>
      <c r="DD144" s="27"/>
      <c r="DE144" s="27"/>
      <c r="DF144" s="27"/>
      <c r="DG144" s="27"/>
      <c r="DH144" s="27"/>
      <c r="DI144" s="27"/>
      <c r="DJ144" s="27"/>
      <c r="DK144" s="27"/>
      <c r="DL144" s="27"/>
      <c r="DM144" s="27"/>
      <c r="DN144" s="27"/>
      <c r="DO144" s="27"/>
      <c r="DP144" s="27"/>
      <c r="DQ144" s="27"/>
      <c r="DR144" s="27"/>
      <c r="DS144" s="27"/>
      <c r="DT144" s="27"/>
      <c r="DU144" s="27"/>
      <c r="DV144" s="27"/>
      <c r="DW144" s="27"/>
      <c r="DX144" s="27"/>
      <c r="DY144" s="27"/>
      <c r="DZ144" s="27"/>
      <c r="EA144" s="27"/>
      <c r="EB144" s="27"/>
      <c r="EC144" s="27"/>
      <c r="ED144" s="27"/>
      <c r="EE144" s="27"/>
      <c r="EF144" s="27"/>
      <c r="EG144" s="27"/>
      <c r="EH144" s="27"/>
      <c r="EI144" s="27"/>
      <c r="EJ144" s="27"/>
      <c r="EK144" s="27"/>
      <c r="EL144" s="27"/>
      <c r="EM144" s="27"/>
      <c r="EN144" s="27"/>
      <c r="EO144" s="27"/>
      <c r="EP144" s="27"/>
      <c r="EQ144" s="27"/>
      <c r="ER144" s="27"/>
      <c r="ES144" s="27"/>
      <c r="ET144" s="27"/>
      <c r="EU144" s="27"/>
      <c r="EV144" s="27"/>
      <c r="EW144" s="27"/>
      <c r="EX144" s="27"/>
      <c r="EY144" s="27"/>
      <c r="EZ144" s="27"/>
      <c r="FA144" s="27"/>
      <c r="FB144" s="27"/>
      <c r="FC144" s="27"/>
      <c r="FD144" s="27"/>
      <c r="FE144" s="27"/>
      <c r="FF144" s="27"/>
      <c r="FG144" s="27"/>
      <c r="FH144" s="27"/>
      <c r="FI144" s="27"/>
      <c r="FJ144" s="27"/>
      <c r="FK144" s="27"/>
      <c r="FL144" s="27"/>
      <c r="FM144" s="27"/>
      <c r="FN144" s="27"/>
      <c r="FO144" s="27"/>
      <c r="FP144" s="27"/>
      <c r="FQ144" s="27"/>
      <c r="FR144" s="27"/>
      <c r="FS144" s="27"/>
      <c r="FT144" s="27"/>
      <c r="FU144" s="27"/>
      <c r="FV144" s="27"/>
      <c r="FW144" s="27"/>
      <c r="FX144" s="27"/>
      <c r="FY144" s="27"/>
      <c r="FZ144" s="27"/>
      <c r="GA144" s="27"/>
      <c r="GB144" s="27"/>
      <c r="GC144" s="27"/>
      <c r="GD144" s="27"/>
      <c r="GE144" s="27"/>
      <c r="GF144" s="27"/>
      <c r="GG144" s="27"/>
      <c r="GH144" s="27"/>
      <c r="GI144" s="27"/>
      <c r="GJ144" s="27"/>
      <c r="GK144" s="27"/>
      <c r="GL144" s="27"/>
      <c r="GM144" s="27"/>
      <c r="GN144" s="27"/>
      <c r="GO144" s="27"/>
      <c r="GP144" s="27"/>
      <c r="GQ144" s="27"/>
      <c r="GR144" s="27"/>
      <c r="GS144" s="27"/>
      <c r="GT144" s="27"/>
      <c r="GU144" s="27"/>
      <c r="GV144" s="27"/>
      <c r="GW144" s="27"/>
      <c r="GX144" s="27"/>
      <c r="GY144" s="27"/>
      <c r="GZ144" s="27"/>
      <c r="HA144" s="27"/>
      <c r="HB144" s="27"/>
      <c r="HC144" s="27"/>
      <c r="HD144" s="27"/>
      <c r="HE144" s="27"/>
      <c r="HF144" s="27"/>
      <c r="HG144" s="27"/>
      <c r="HH144" s="27"/>
      <c r="HI144" s="27"/>
      <c r="HJ144" s="27"/>
      <c r="HK144" s="27"/>
      <c r="HL144" s="27"/>
      <c r="HM144" s="27"/>
      <c r="HN144" s="27"/>
      <c r="HO144" s="27"/>
      <c r="HP144" s="27"/>
      <c r="HQ144" s="27"/>
      <c r="HR144" s="27"/>
      <c r="HS144" s="27"/>
      <c r="HT144" s="27"/>
      <c r="HU144" s="27"/>
      <c r="HV144" s="27"/>
      <c r="HW144" s="27"/>
      <c r="HX144" s="27"/>
      <c r="HY144" s="27"/>
      <c r="HZ144" s="27"/>
      <c r="IA144" s="27"/>
      <c r="IB144" s="27"/>
      <c r="IC144" s="27"/>
      <c r="ID144" s="27"/>
      <c r="IE144" s="27"/>
      <c r="IF144" s="27"/>
      <c r="IG144" s="27"/>
      <c r="IH144" s="27"/>
      <c r="II144" s="27"/>
      <c r="IJ144" s="27"/>
      <c r="IK144" s="27"/>
      <c r="IL144" s="27"/>
      <c r="IM144" s="27"/>
      <c r="IN144" s="27"/>
      <c r="IO144" s="27"/>
      <c r="IP144" s="27"/>
      <c r="IQ144" s="27"/>
      <c r="IR144" s="27"/>
      <c r="IS144" s="45"/>
    </row>
    <row r="145" spans="1:253" ht="15.6">
      <c r="A145" s="357" t="s">
        <v>371</v>
      </c>
      <c r="B145" s="432"/>
      <c r="C145" s="334" t="s">
        <v>302</v>
      </c>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7"/>
      <c r="BR145" s="27"/>
      <c r="BS145" s="27"/>
      <c r="BT145" s="27"/>
      <c r="BU145" s="27"/>
      <c r="BV145" s="27"/>
      <c r="BW145" s="27"/>
      <c r="BX145" s="27"/>
      <c r="BY145" s="27"/>
      <c r="BZ145" s="27"/>
      <c r="CA145" s="27"/>
      <c r="CB145" s="27"/>
      <c r="CC145" s="27"/>
      <c r="CD145" s="27"/>
      <c r="CE145" s="27"/>
      <c r="CF145" s="27"/>
      <c r="CG145" s="27"/>
      <c r="CH145" s="27"/>
      <c r="CI145" s="27"/>
      <c r="CJ145" s="27"/>
      <c r="CK145" s="27"/>
      <c r="CL145" s="27"/>
      <c r="CM145" s="27"/>
      <c r="CN145" s="27"/>
      <c r="CO145" s="27"/>
      <c r="CP145" s="27"/>
      <c r="CQ145" s="27"/>
      <c r="CR145" s="27"/>
      <c r="CS145" s="27"/>
      <c r="CT145" s="27"/>
      <c r="CU145" s="27"/>
      <c r="CV145" s="27"/>
      <c r="CW145" s="27"/>
      <c r="CX145" s="27"/>
      <c r="CY145" s="27"/>
      <c r="CZ145" s="27"/>
      <c r="DA145" s="27"/>
      <c r="DB145" s="27"/>
      <c r="DC145" s="27"/>
      <c r="DD145" s="27"/>
      <c r="DE145" s="27"/>
      <c r="DF145" s="27"/>
      <c r="DG145" s="27"/>
      <c r="DH145" s="27"/>
      <c r="DI145" s="27"/>
      <c r="DJ145" s="27"/>
      <c r="DK145" s="27"/>
      <c r="DL145" s="27"/>
      <c r="DM145" s="27"/>
      <c r="DN145" s="27"/>
      <c r="DO145" s="27"/>
      <c r="DP145" s="27"/>
      <c r="DQ145" s="27"/>
      <c r="DR145" s="27"/>
      <c r="DS145" s="27"/>
      <c r="DT145" s="27"/>
      <c r="DU145" s="27"/>
      <c r="DV145" s="27"/>
      <c r="DW145" s="27"/>
      <c r="DX145" s="27"/>
      <c r="DY145" s="27"/>
      <c r="DZ145" s="27"/>
      <c r="EA145" s="27"/>
      <c r="EB145" s="27"/>
      <c r="EC145" s="27"/>
      <c r="ED145" s="27"/>
      <c r="EE145" s="27"/>
      <c r="EF145" s="27"/>
      <c r="EG145" s="27"/>
      <c r="EH145" s="27"/>
      <c r="EI145" s="27"/>
      <c r="EJ145" s="27"/>
      <c r="EK145" s="27"/>
      <c r="EL145" s="27"/>
      <c r="EM145" s="27"/>
      <c r="EN145" s="27"/>
      <c r="EO145" s="27"/>
      <c r="EP145" s="27"/>
      <c r="EQ145" s="27"/>
      <c r="ER145" s="27"/>
      <c r="ES145" s="27"/>
      <c r="ET145" s="27"/>
      <c r="EU145" s="27"/>
      <c r="EV145" s="27"/>
      <c r="EW145" s="27"/>
      <c r="EX145" s="27"/>
      <c r="EY145" s="27"/>
      <c r="EZ145" s="27"/>
      <c r="FA145" s="27"/>
      <c r="FB145" s="27"/>
      <c r="FC145" s="27"/>
      <c r="FD145" s="27"/>
      <c r="FE145" s="27"/>
      <c r="FF145" s="27"/>
      <c r="FG145" s="27"/>
      <c r="FH145" s="27"/>
      <c r="FI145" s="27"/>
      <c r="FJ145" s="27"/>
      <c r="FK145" s="27"/>
      <c r="FL145" s="27"/>
      <c r="FM145" s="27"/>
      <c r="FN145" s="27"/>
      <c r="FO145" s="27"/>
      <c r="FP145" s="27"/>
      <c r="FQ145" s="27"/>
      <c r="FR145" s="27"/>
      <c r="FS145" s="27"/>
      <c r="FT145" s="27"/>
      <c r="FU145" s="27"/>
      <c r="FV145" s="27"/>
      <c r="FW145" s="27"/>
      <c r="FX145" s="27"/>
      <c r="FY145" s="27"/>
      <c r="FZ145" s="27"/>
      <c r="GA145" s="27"/>
      <c r="GB145" s="27"/>
      <c r="GC145" s="27"/>
      <c r="GD145" s="27"/>
      <c r="GE145" s="27"/>
      <c r="GF145" s="27"/>
      <c r="GG145" s="27"/>
      <c r="GH145" s="27"/>
      <c r="GI145" s="27"/>
      <c r="GJ145" s="27"/>
      <c r="GK145" s="27"/>
      <c r="GL145" s="27"/>
      <c r="GM145" s="27"/>
      <c r="GN145" s="27"/>
      <c r="GO145" s="27"/>
      <c r="GP145" s="27"/>
      <c r="GQ145" s="27"/>
      <c r="GR145" s="27"/>
      <c r="GS145" s="27"/>
      <c r="GT145" s="27"/>
      <c r="GU145" s="27"/>
      <c r="GV145" s="27"/>
      <c r="GW145" s="27"/>
      <c r="GX145" s="27"/>
      <c r="GY145" s="27"/>
      <c r="GZ145" s="27"/>
      <c r="HA145" s="27"/>
      <c r="HB145" s="27"/>
      <c r="HC145" s="27"/>
      <c r="HD145" s="27"/>
      <c r="HE145" s="27"/>
      <c r="HF145" s="27"/>
      <c r="HG145" s="27"/>
      <c r="HH145" s="27"/>
      <c r="HI145" s="27"/>
      <c r="HJ145" s="27"/>
      <c r="HK145" s="27"/>
      <c r="HL145" s="27"/>
      <c r="HM145" s="27"/>
      <c r="HN145" s="27"/>
      <c r="HO145" s="27"/>
      <c r="HP145" s="27"/>
      <c r="HQ145" s="27"/>
      <c r="HR145" s="27"/>
      <c r="HS145" s="27"/>
      <c r="HT145" s="27"/>
      <c r="HU145" s="27"/>
      <c r="HV145" s="27"/>
      <c r="HW145" s="27"/>
      <c r="HX145" s="27"/>
      <c r="HY145" s="27"/>
      <c r="HZ145" s="27"/>
      <c r="IA145" s="27"/>
      <c r="IB145" s="27"/>
      <c r="IC145" s="27"/>
      <c r="ID145" s="27"/>
      <c r="IE145" s="27"/>
      <c r="IF145" s="27"/>
      <c r="IG145" s="27"/>
      <c r="IH145" s="27"/>
      <c r="II145" s="27"/>
      <c r="IJ145" s="27"/>
      <c r="IK145" s="27"/>
      <c r="IL145" s="27"/>
      <c r="IM145" s="27"/>
      <c r="IN145" s="27"/>
      <c r="IO145" s="27"/>
      <c r="IP145" s="27"/>
      <c r="IQ145" s="27"/>
      <c r="IR145" s="27"/>
      <c r="IS145" s="45"/>
    </row>
    <row r="146" spans="1:253" ht="15.6">
      <c r="A146" s="357" t="s">
        <v>372</v>
      </c>
      <c r="B146" s="432"/>
      <c r="C146" s="334" t="s">
        <v>304</v>
      </c>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7"/>
      <c r="BR146" s="27"/>
      <c r="BS146" s="27"/>
      <c r="BT146" s="27"/>
      <c r="BU146" s="27"/>
      <c r="BV146" s="27"/>
      <c r="BW146" s="27"/>
      <c r="BX146" s="27"/>
      <c r="BY146" s="27"/>
      <c r="BZ146" s="27"/>
      <c r="CA146" s="27"/>
      <c r="CB146" s="27"/>
      <c r="CC146" s="27"/>
      <c r="CD146" s="27"/>
      <c r="CE146" s="27"/>
      <c r="CF146" s="27"/>
      <c r="CG146" s="27"/>
      <c r="CH146" s="27"/>
      <c r="CI146" s="27"/>
      <c r="CJ146" s="27"/>
      <c r="CK146" s="27"/>
      <c r="CL146" s="27"/>
      <c r="CM146" s="27"/>
      <c r="CN146" s="27"/>
      <c r="CO146" s="27"/>
      <c r="CP146" s="27"/>
      <c r="CQ146" s="27"/>
      <c r="CR146" s="27"/>
      <c r="CS146" s="27"/>
      <c r="CT146" s="27"/>
      <c r="CU146" s="27"/>
      <c r="CV146" s="27"/>
      <c r="CW146" s="27"/>
      <c r="CX146" s="27"/>
      <c r="CY146" s="27"/>
      <c r="CZ146" s="27"/>
      <c r="DA146" s="27"/>
      <c r="DB146" s="27"/>
      <c r="DC146" s="27"/>
      <c r="DD146" s="27"/>
      <c r="DE146" s="27"/>
      <c r="DF146" s="27"/>
      <c r="DG146" s="27"/>
      <c r="DH146" s="27"/>
      <c r="DI146" s="27"/>
      <c r="DJ146" s="27"/>
      <c r="DK146" s="27"/>
      <c r="DL146" s="27"/>
      <c r="DM146" s="27"/>
      <c r="DN146" s="27"/>
      <c r="DO146" s="27"/>
      <c r="DP146" s="27"/>
      <c r="DQ146" s="27"/>
      <c r="DR146" s="27"/>
      <c r="DS146" s="27"/>
      <c r="DT146" s="27"/>
      <c r="DU146" s="27"/>
      <c r="DV146" s="27"/>
      <c r="DW146" s="27"/>
      <c r="DX146" s="27"/>
      <c r="DY146" s="27"/>
      <c r="DZ146" s="27"/>
      <c r="EA146" s="27"/>
      <c r="EB146" s="27"/>
      <c r="EC146" s="27"/>
      <c r="ED146" s="27"/>
      <c r="EE146" s="27"/>
      <c r="EF146" s="27"/>
      <c r="EG146" s="27"/>
      <c r="EH146" s="27"/>
      <c r="EI146" s="27"/>
      <c r="EJ146" s="27"/>
      <c r="EK146" s="27"/>
      <c r="EL146" s="27"/>
      <c r="EM146" s="27"/>
      <c r="EN146" s="27"/>
      <c r="EO146" s="27"/>
      <c r="EP146" s="27"/>
      <c r="EQ146" s="27"/>
      <c r="ER146" s="27"/>
      <c r="ES146" s="27"/>
      <c r="ET146" s="27"/>
      <c r="EU146" s="27"/>
      <c r="EV146" s="27"/>
      <c r="EW146" s="27"/>
      <c r="EX146" s="27"/>
      <c r="EY146" s="27"/>
      <c r="EZ146" s="27"/>
      <c r="FA146" s="27"/>
      <c r="FB146" s="27"/>
      <c r="FC146" s="27"/>
      <c r="FD146" s="27"/>
      <c r="FE146" s="27"/>
      <c r="FF146" s="27"/>
      <c r="FG146" s="27"/>
      <c r="FH146" s="27"/>
      <c r="FI146" s="27"/>
      <c r="FJ146" s="27"/>
      <c r="FK146" s="27"/>
      <c r="FL146" s="27"/>
      <c r="FM146" s="27"/>
      <c r="FN146" s="27"/>
      <c r="FO146" s="27"/>
      <c r="FP146" s="27"/>
      <c r="FQ146" s="27"/>
      <c r="FR146" s="27"/>
      <c r="FS146" s="27"/>
      <c r="FT146" s="27"/>
      <c r="FU146" s="27"/>
      <c r="FV146" s="27"/>
      <c r="FW146" s="27"/>
      <c r="FX146" s="27"/>
      <c r="FY146" s="27"/>
      <c r="FZ146" s="27"/>
      <c r="GA146" s="27"/>
      <c r="GB146" s="27"/>
      <c r="GC146" s="27"/>
      <c r="GD146" s="27"/>
      <c r="GE146" s="27"/>
      <c r="GF146" s="27"/>
      <c r="GG146" s="27"/>
      <c r="GH146" s="27"/>
      <c r="GI146" s="27"/>
      <c r="GJ146" s="27"/>
      <c r="GK146" s="27"/>
      <c r="GL146" s="27"/>
      <c r="GM146" s="27"/>
      <c r="GN146" s="27"/>
      <c r="GO146" s="27"/>
      <c r="GP146" s="27"/>
      <c r="GQ146" s="27"/>
      <c r="GR146" s="27"/>
      <c r="GS146" s="27"/>
      <c r="GT146" s="27"/>
      <c r="GU146" s="27"/>
      <c r="GV146" s="27"/>
      <c r="GW146" s="27"/>
      <c r="GX146" s="27"/>
      <c r="GY146" s="27"/>
      <c r="GZ146" s="27"/>
      <c r="HA146" s="27"/>
      <c r="HB146" s="27"/>
      <c r="HC146" s="27"/>
      <c r="HD146" s="27"/>
      <c r="HE146" s="27"/>
      <c r="HF146" s="27"/>
      <c r="HG146" s="27"/>
      <c r="HH146" s="27"/>
      <c r="HI146" s="27"/>
      <c r="HJ146" s="27"/>
      <c r="HK146" s="27"/>
      <c r="HL146" s="27"/>
      <c r="HM146" s="27"/>
      <c r="HN146" s="27"/>
      <c r="HO146" s="27"/>
      <c r="HP146" s="27"/>
      <c r="HQ146" s="27"/>
      <c r="HR146" s="27"/>
      <c r="HS146" s="27"/>
      <c r="HT146" s="27"/>
      <c r="HU146" s="27"/>
      <c r="HV146" s="27"/>
      <c r="HW146" s="27"/>
      <c r="HX146" s="27"/>
      <c r="HY146" s="27"/>
      <c r="HZ146" s="27"/>
      <c r="IA146" s="27"/>
      <c r="IB146" s="27"/>
      <c r="IC146" s="27"/>
      <c r="ID146" s="27"/>
      <c r="IE146" s="27"/>
      <c r="IF146" s="27"/>
      <c r="IG146" s="27"/>
      <c r="IH146" s="27"/>
      <c r="II146" s="27"/>
      <c r="IJ146" s="27"/>
      <c r="IK146" s="27"/>
      <c r="IL146" s="27"/>
      <c r="IM146" s="27"/>
      <c r="IN146" s="27"/>
      <c r="IO146" s="27"/>
      <c r="IP146" s="27"/>
      <c r="IQ146" s="27"/>
      <c r="IR146" s="27"/>
      <c r="IS146" s="45"/>
    </row>
    <row r="147" spans="1:253" ht="15.6">
      <c r="A147" s="357" t="s">
        <v>373</v>
      </c>
      <c r="B147" s="432"/>
      <c r="C147" s="334" t="s">
        <v>306</v>
      </c>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c r="BP147" s="27"/>
      <c r="BQ147" s="27"/>
      <c r="BR147" s="27"/>
      <c r="BS147" s="27"/>
      <c r="BT147" s="27"/>
      <c r="BU147" s="27"/>
      <c r="BV147" s="27"/>
      <c r="BW147" s="27"/>
      <c r="BX147" s="27"/>
      <c r="BY147" s="27"/>
      <c r="BZ147" s="27"/>
      <c r="CA147" s="27"/>
      <c r="CB147" s="27"/>
      <c r="CC147" s="27"/>
      <c r="CD147" s="27"/>
      <c r="CE147" s="27"/>
      <c r="CF147" s="27"/>
      <c r="CG147" s="27"/>
      <c r="CH147" s="27"/>
      <c r="CI147" s="27"/>
      <c r="CJ147" s="27"/>
      <c r="CK147" s="27"/>
      <c r="CL147" s="27"/>
      <c r="CM147" s="27"/>
      <c r="CN147" s="27"/>
      <c r="CO147" s="27"/>
      <c r="CP147" s="27"/>
      <c r="CQ147" s="27"/>
      <c r="CR147" s="27"/>
      <c r="CS147" s="27"/>
      <c r="CT147" s="27"/>
      <c r="CU147" s="27"/>
      <c r="CV147" s="27"/>
      <c r="CW147" s="27"/>
      <c r="CX147" s="27"/>
      <c r="CY147" s="27"/>
      <c r="CZ147" s="27"/>
      <c r="DA147" s="27"/>
      <c r="DB147" s="27"/>
      <c r="DC147" s="27"/>
      <c r="DD147" s="27"/>
      <c r="DE147" s="27"/>
      <c r="DF147" s="27"/>
      <c r="DG147" s="27"/>
      <c r="DH147" s="27"/>
      <c r="DI147" s="27"/>
      <c r="DJ147" s="27"/>
      <c r="DK147" s="27"/>
      <c r="DL147" s="27"/>
      <c r="DM147" s="27"/>
      <c r="DN147" s="27"/>
      <c r="DO147" s="27"/>
      <c r="DP147" s="27"/>
      <c r="DQ147" s="27"/>
      <c r="DR147" s="27"/>
      <c r="DS147" s="27"/>
      <c r="DT147" s="27"/>
      <c r="DU147" s="27"/>
      <c r="DV147" s="27"/>
      <c r="DW147" s="27"/>
      <c r="DX147" s="27"/>
      <c r="DY147" s="27"/>
      <c r="DZ147" s="27"/>
      <c r="EA147" s="27"/>
      <c r="EB147" s="27"/>
      <c r="EC147" s="27"/>
      <c r="ED147" s="27"/>
      <c r="EE147" s="27"/>
      <c r="EF147" s="27"/>
      <c r="EG147" s="27"/>
      <c r="EH147" s="27"/>
      <c r="EI147" s="27"/>
      <c r="EJ147" s="27"/>
      <c r="EK147" s="27"/>
      <c r="EL147" s="27"/>
      <c r="EM147" s="27"/>
      <c r="EN147" s="27"/>
      <c r="EO147" s="27"/>
      <c r="EP147" s="27"/>
      <c r="EQ147" s="27"/>
      <c r="ER147" s="27"/>
      <c r="ES147" s="27"/>
      <c r="ET147" s="27"/>
      <c r="EU147" s="27"/>
      <c r="EV147" s="27"/>
      <c r="EW147" s="27"/>
      <c r="EX147" s="27"/>
      <c r="EY147" s="27"/>
      <c r="EZ147" s="27"/>
      <c r="FA147" s="27"/>
      <c r="FB147" s="27"/>
      <c r="FC147" s="27"/>
      <c r="FD147" s="27"/>
      <c r="FE147" s="27"/>
      <c r="FF147" s="27"/>
      <c r="FG147" s="27"/>
      <c r="FH147" s="27"/>
      <c r="FI147" s="27"/>
      <c r="FJ147" s="27"/>
      <c r="FK147" s="27"/>
      <c r="FL147" s="27"/>
      <c r="FM147" s="27"/>
      <c r="FN147" s="27"/>
      <c r="FO147" s="27"/>
      <c r="FP147" s="27"/>
      <c r="FQ147" s="27"/>
      <c r="FR147" s="27"/>
      <c r="FS147" s="27"/>
      <c r="FT147" s="27"/>
      <c r="FU147" s="27"/>
      <c r="FV147" s="27"/>
      <c r="FW147" s="27"/>
      <c r="FX147" s="27"/>
      <c r="FY147" s="27"/>
      <c r="FZ147" s="27"/>
      <c r="GA147" s="27"/>
      <c r="GB147" s="27"/>
      <c r="GC147" s="27"/>
      <c r="GD147" s="27"/>
      <c r="GE147" s="27"/>
      <c r="GF147" s="27"/>
      <c r="GG147" s="27"/>
      <c r="GH147" s="27"/>
      <c r="GI147" s="27"/>
      <c r="GJ147" s="27"/>
      <c r="GK147" s="27"/>
      <c r="GL147" s="27"/>
      <c r="GM147" s="27"/>
      <c r="GN147" s="27"/>
      <c r="GO147" s="27"/>
      <c r="GP147" s="27"/>
      <c r="GQ147" s="27"/>
      <c r="GR147" s="27"/>
      <c r="GS147" s="27"/>
      <c r="GT147" s="27"/>
      <c r="GU147" s="27"/>
      <c r="GV147" s="27"/>
      <c r="GW147" s="27"/>
      <c r="GX147" s="27"/>
      <c r="GY147" s="27"/>
      <c r="GZ147" s="27"/>
      <c r="HA147" s="27"/>
      <c r="HB147" s="27"/>
      <c r="HC147" s="27"/>
      <c r="HD147" s="27"/>
      <c r="HE147" s="27"/>
      <c r="HF147" s="27"/>
      <c r="HG147" s="27"/>
      <c r="HH147" s="27"/>
      <c r="HI147" s="27"/>
      <c r="HJ147" s="27"/>
      <c r="HK147" s="27"/>
      <c r="HL147" s="27"/>
      <c r="HM147" s="27"/>
      <c r="HN147" s="27"/>
      <c r="HO147" s="27"/>
      <c r="HP147" s="27"/>
      <c r="HQ147" s="27"/>
      <c r="HR147" s="27"/>
      <c r="HS147" s="27"/>
      <c r="HT147" s="27"/>
      <c r="HU147" s="27"/>
      <c r="HV147" s="27"/>
      <c r="HW147" s="27"/>
      <c r="HX147" s="27"/>
      <c r="HY147" s="27"/>
      <c r="HZ147" s="27"/>
      <c r="IA147" s="27"/>
      <c r="IB147" s="27"/>
      <c r="IC147" s="27"/>
      <c r="ID147" s="27"/>
      <c r="IE147" s="27"/>
      <c r="IF147" s="27"/>
      <c r="IG147" s="27"/>
      <c r="IH147" s="27"/>
      <c r="II147" s="27"/>
      <c r="IJ147" s="27"/>
      <c r="IK147" s="27"/>
      <c r="IL147" s="27"/>
      <c r="IM147" s="27"/>
      <c r="IN147" s="27"/>
      <c r="IO147" s="27"/>
      <c r="IP147" s="27"/>
      <c r="IQ147" s="27"/>
      <c r="IR147" s="27"/>
      <c r="IS147" s="45"/>
    </row>
    <row r="148" spans="1:253" ht="31.5" customHeight="1">
      <c r="A148" s="357" t="s">
        <v>374</v>
      </c>
      <c r="B148" s="433"/>
      <c r="C148" s="334" t="s">
        <v>308</v>
      </c>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c r="BQ148" s="27"/>
      <c r="BR148" s="27"/>
      <c r="BS148" s="27"/>
      <c r="BT148" s="27"/>
      <c r="BU148" s="27"/>
      <c r="BV148" s="27"/>
      <c r="BW148" s="27"/>
      <c r="BX148" s="27"/>
      <c r="BY148" s="27"/>
      <c r="BZ148" s="27"/>
      <c r="CA148" s="27"/>
      <c r="CB148" s="27"/>
      <c r="CC148" s="27"/>
      <c r="CD148" s="27"/>
      <c r="CE148" s="27"/>
      <c r="CF148" s="27"/>
      <c r="CG148" s="27"/>
      <c r="CH148" s="27"/>
      <c r="CI148" s="27"/>
      <c r="CJ148" s="27"/>
      <c r="CK148" s="27"/>
      <c r="CL148" s="27"/>
      <c r="CM148" s="27"/>
      <c r="CN148" s="27"/>
      <c r="CO148" s="27"/>
      <c r="CP148" s="27"/>
      <c r="CQ148" s="27"/>
      <c r="CR148" s="27"/>
      <c r="CS148" s="27"/>
      <c r="CT148" s="27"/>
      <c r="CU148" s="27"/>
      <c r="CV148" s="27"/>
      <c r="CW148" s="27"/>
      <c r="CX148" s="27"/>
      <c r="CY148" s="27"/>
      <c r="CZ148" s="27"/>
      <c r="DA148" s="27"/>
      <c r="DB148" s="27"/>
      <c r="DC148" s="27"/>
      <c r="DD148" s="27"/>
      <c r="DE148" s="27"/>
      <c r="DF148" s="27"/>
      <c r="DG148" s="27"/>
      <c r="DH148" s="27"/>
      <c r="DI148" s="27"/>
      <c r="DJ148" s="27"/>
      <c r="DK148" s="27"/>
      <c r="DL148" s="27"/>
      <c r="DM148" s="27"/>
      <c r="DN148" s="27"/>
      <c r="DO148" s="27"/>
      <c r="DP148" s="27"/>
      <c r="DQ148" s="27"/>
      <c r="DR148" s="27"/>
      <c r="DS148" s="27"/>
      <c r="DT148" s="27"/>
      <c r="DU148" s="27"/>
      <c r="DV148" s="27"/>
      <c r="DW148" s="27"/>
      <c r="DX148" s="27"/>
      <c r="DY148" s="27"/>
      <c r="DZ148" s="27"/>
      <c r="EA148" s="27"/>
      <c r="EB148" s="27"/>
      <c r="EC148" s="27"/>
      <c r="ED148" s="27"/>
      <c r="EE148" s="27"/>
      <c r="EF148" s="27"/>
      <c r="EG148" s="27"/>
      <c r="EH148" s="27"/>
      <c r="EI148" s="27"/>
      <c r="EJ148" s="27"/>
      <c r="EK148" s="27"/>
      <c r="EL148" s="27"/>
      <c r="EM148" s="27"/>
      <c r="EN148" s="27"/>
      <c r="EO148" s="27"/>
      <c r="EP148" s="27"/>
      <c r="EQ148" s="27"/>
      <c r="ER148" s="27"/>
      <c r="ES148" s="27"/>
      <c r="ET148" s="27"/>
      <c r="EU148" s="27"/>
      <c r="EV148" s="27"/>
      <c r="EW148" s="27"/>
      <c r="EX148" s="27"/>
      <c r="EY148" s="27"/>
      <c r="EZ148" s="27"/>
      <c r="FA148" s="27"/>
      <c r="FB148" s="27"/>
      <c r="FC148" s="27"/>
      <c r="FD148" s="27"/>
      <c r="FE148" s="27"/>
      <c r="FF148" s="27"/>
      <c r="FG148" s="27"/>
      <c r="FH148" s="27"/>
      <c r="FI148" s="27"/>
      <c r="FJ148" s="27"/>
      <c r="FK148" s="27"/>
      <c r="FL148" s="27"/>
      <c r="FM148" s="27"/>
      <c r="FN148" s="27"/>
      <c r="FO148" s="27"/>
      <c r="FP148" s="27"/>
      <c r="FQ148" s="27"/>
      <c r="FR148" s="27"/>
      <c r="FS148" s="27"/>
      <c r="FT148" s="27"/>
      <c r="FU148" s="27"/>
      <c r="FV148" s="27"/>
      <c r="FW148" s="27"/>
      <c r="FX148" s="27"/>
      <c r="FY148" s="27"/>
      <c r="FZ148" s="27"/>
      <c r="GA148" s="27"/>
      <c r="GB148" s="27"/>
      <c r="GC148" s="27"/>
      <c r="GD148" s="27"/>
      <c r="GE148" s="27"/>
      <c r="GF148" s="27"/>
      <c r="GG148" s="27"/>
      <c r="GH148" s="27"/>
      <c r="GI148" s="27"/>
      <c r="GJ148" s="27"/>
      <c r="GK148" s="27"/>
      <c r="GL148" s="27"/>
      <c r="GM148" s="27"/>
      <c r="GN148" s="27"/>
      <c r="GO148" s="27"/>
      <c r="GP148" s="27"/>
      <c r="GQ148" s="27"/>
      <c r="GR148" s="27"/>
      <c r="GS148" s="27"/>
      <c r="GT148" s="27"/>
      <c r="GU148" s="27"/>
      <c r="GV148" s="27"/>
      <c r="GW148" s="27"/>
      <c r="GX148" s="27"/>
      <c r="GY148" s="27"/>
      <c r="GZ148" s="27"/>
      <c r="HA148" s="27"/>
      <c r="HB148" s="27"/>
      <c r="HC148" s="27"/>
      <c r="HD148" s="27"/>
      <c r="HE148" s="27"/>
      <c r="HF148" s="27"/>
      <c r="HG148" s="27"/>
      <c r="HH148" s="27"/>
      <c r="HI148" s="27"/>
      <c r="HJ148" s="27"/>
      <c r="HK148" s="27"/>
      <c r="HL148" s="27"/>
      <c r="HM148" s="27"/>
      <c r="HN148" s="27"/>
      <c r="HO148" s="27"/>
      <c r="HP148" s="27"/>
      <c r="HQ148" s="27"/>
      <c r="HR148" s="27"/>
      <c r="HS148" s="27"/>
      <c r="HT148" s="27"/>
      <c r="HU148" s="27"/>
      <c r="HV148" s="27"/>
      <c r="HW148" s="27"/>
      <c r="HX148" s="27"/>
      <c r="HY148" s="27"/>
      <c r="HZ148" s="27"/>
      <c r="IA148" s="27"/>
      <c r="IB148" s="27"/>
      <c r="IC148" s="27"/>
      <c r="ID148" s="27"/>
      <c r="IE148" s="27"/>
      <c r="IF148" s="27"/>
      <c r="IG148" s="27"/>
      <c r="IH148" s="27"/>
      <c r="II148" s="27"/>
      <c r="IJ148" s="27"/>
      <c r="IK148" s="27"/>
      <c r="IL148" s="27"/>
      <c r="IM148" s="27"/>
      <c r="IN148" s="27"/>
      <c r="IO148" s="27"/>
      <c r="IP148" s="27"/>
      <c r="IQ148" s="27"/>
      <c r="IR148" s="27"/>
      <c r="IS148" s="45"/>
    </row>
    <row r="149" spans="1:253" ht="30">
      <c r="A149" s="322"/>
      <c r="B149" s="431" t="s">
        <v>375</v>
      </c>
      <c r="C149" s="341" t="s">
        <v>376</v>
      </c>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c r="BU149" s="27"/>
      <c r="BV149" s="27"/>
      <c r="BW149" s="27"/>
      <c r="BX149" s="27"/>
      <c r="BY149" s="27"/>
      <c r="BZ149" s="27"/>
      <c r="CA149" s="27"/>
      <c r="CB149" s="27"/>
      <c r="CC149" s="27"/>
      <c r="CD149" s="27"/>
      <c r="CE149" s="27"/>
      <c r="CF149" s="27"/>
      <c r="CG149" s="27"/>
      <c r="CH149" s="27"/>
      <c r="CI149" s="27"/>
      <c r="CJ149" s="27"/>
      <c r="CK149" s="27"/>
      <c r="CL149" s="27"/>
      <c r="CM149" s="27"/>
      <c r="CN149" s="27"/>
      <c r="CO149" s="27"/>
      <c r="CP149" s="27"/>
      <c r="CQ149" s="27"/>
      <c r="CR149" s="27"/>
      <c r="CS149" s="27"/>
      <c r="CT149" s="27"/>
      <c r="CU149" s="27"/>
      <c r="CV149" s="27"/>
      <c r="CW149" s="27"/>
      <c r="CX149" s="27"/>
      <c r="CY149" s="27"/>
      <c r="CZ149" s="27"/>
      <c r="DA149" s="27"/>
      <c r="DB149" s="27"/>
      <c r="DC149" s="27"/>
      <c r="DD149" s="27"/>
      <c r="DE149" s="27"/>
      <c r="DF149" s="27"/>
      <c r="DG149" s="27"/>
      <c r="DH149" s="27"/>
      <c r="DI149" s="27"/>
      <c r="DJ149" s="27"/>
      <c r="DK149" s="27"/>
      <c r="DL149" s="27"/>
      <c r="DM149" s="27"/>
      <c r="DN149" s="27"/>
      <c r="DO149" s="27"/>
      <c r="DP149" s="27"/>
      <c r="DQ149" s="27"/>
      <c r="DR149" s="27"/>
      <c r="DS149" s="27"/>
      <c r="DT149" s="27"/>
      <c r="DU149" s="27"/>
      <c r="DV149" s="27"/>
      <c r="DW149" s="27"/>
      <c r="DX149" s="27"/>
      <c r="DY149" s="27"/>
      <c r="DZ149" s="27"/>
      <c r="EA149" s="27"/>
      <c r="EB149" s="27"/>
      <c r="EC149" s="27"/>
      <c r="ED149" s="27"/>
      <c r="EE149" s="27"/>
      <c r="EF149" s="27"/>
      <c r="EG149" s="27"/>
      <c r="EH149" s="27"/>
      <c r="EI149" s="27"/>
      <c r="EJ149" s="27"/>
      <c r="EK149" s="27"/>
      <c r="EL149" s="27"/>
      <c r="EM149" s="27"/>
      <c r="EN149" s="27"/>
      <c r="EO149" s="27"/>
      <c r="EP149" s="27"/>
      <c r="EQ149" s="27"/>
      <c r="ER149" s="27"/>
      <c r="ES149" s="27"/>
      <c r="ET149" s="27"/>
      <c r="EU149" s="27"/>
      <c r="EV149" s="27"/>
      <c r="EW149" s="27"/>
      <c r="EX149" s="27"/>
      <c r="EY149" s="27"/>
      <c r="EZ149" s="27"/>
      <c r="FA149" s="27"/>
      <c r="FB149" s="27"/>
      <c r="FC149" s="27"/>
      <c r="FD149" s="27"/>
      <c r="FE149" s="27"/>
      <c r="FF149" s="27"/>
      <c r="FG149" s="27"/>
      <c r="FH149" s="27"/>
      <c r="FI149" s="27"/>
      <c r="FJ149" s="27"/>
      <c r="FK149" s="27"/>
      <c r="FL149" s="27"/>
      <c r="FM149" s="27"/>
      <c r="FN149" s="27"/>
      <c r="FO149" s="27"/>
      <c r="FP149" s="27"/>
      <c r="FQ149" s="27"/>
      <c r="FR149" s="27"/>
      <c r="FS149" s="27"/>
      <c r="FT149" s="27"/>
      <c r="FU149" s="27"/>
      <c r="FV149" s="27"/>
      <c r="FW149" s="27"/>
      <c r="FX149" s="27"/>
      <c r="FY149" s="27"/>
      <c r="FZ149" s="27"/>
      <c r="GA149" s="27"/>
      <c r="GB149" s="27"/>
      <c r="GC149" s="27"/>
      <c r="GD149" s="27"/>
      <c r="GE149" s="27"/>
      <c r="GF149" s="27"/>
      <c r="GG149" s="27"/>
      <c r="GH149" s="27"/>
      <c r="GI149" s="27"/>
      <c r="GJ149" s="27"/>
      <c r="GK149" s="27"/>
      <c r="GL149" s="27"/>
      <c r="GM149" s="27"/>
      <c r="GN149" s="27"/>
      <c r="GO149" s="27"/>
      <c r="GP149" s="27"/>
      <c r="GQ149" s="27"/>
      <c r="GR149" s="27"/>
      <c r="GS149" s="27"/>
      <c r="GT149" s="27"/>
      <c r="GU149" s="27"/>
      <c r="GV149" s="27"/>
      <c r="GW149" s="27"/>
      <c r="GX149" s="27"/>
      <c r="GY149" s="27"/>
      <c r="GZ149" s="27"/>
      <c r="HA149" s="27"/>
      <c r="HB149" s="27"/>
      <c r="HC149" s="27"/>
      <c r="HD149" s="27"/>
      <c r="HE149" s="27"/>
      <c r="HF149" s="27"/>
      <c r="HG149" s="27"/>
      <c r="HH149" s="27"/>
      <c r="HI149" s="27"/>
      <c r="HJ149" s="27"/>
      <c r="HK149" s="27"/>
      <c r="HL149" s="27"/>
      <c r="HM149" s="27"/>
      <c r="HN149" s="27"/>
      <c r="HO149" s="27"/>
      <c r="HP149" s="27"/>
      <c r="HQ149" s="27"/>
      <c r="HR149" s="27"/>
      <c r="HS149" s="27"/>
      <c r="HT149" s="27"/>
      <c r="HU149" s="27"/>
      <c r="HV149" s="27"/>
      <c r="HW149" s="27"/>
      <c r="HX149" s="27"/>
      <c r="HY149" s="27"/>
      <c r="HZ149" s="27"/>
      <c r="IA149" s="27"/>
      <c r="IB149" s="27"/>
      <c r="IC149" s="27"/>
      <c r="ID149" s="27"/>
      <c r="IE149" s="27"/>
      <c r="IF149" s="27"/>
      <c r="IG149" s="27"/>
      <c r="IH149" s="27"/>
      <c r="II149" s="27"/>
      <c r="IJ149" s="27"/>
      <c r="IK149" s="27"/>
      <c r="IL149" s="27"/>
      <c r="IM149" s="27"/>
      <c r="IN149" s="27"/>
      <c r="IO149" s="27"/>
      <c r="IP149" s="27"/>
      <c r="IQ149" s="27"/>
      <c r="IR149" s="27"/>
      <c r="IS149" s="45"/>
    </row>
    <row r="150" spans="1:253" ht="15">
      <c r="A150" s="357" t="s">
        <v>377</v>
      </c>
      <c r="B150" s="434"/>
      <c r="C150" s="423" t="s">
        <v>378</v>
      </c>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c r="BQ150" s="27"/>
      <c r="BR150" s="27"/>
      <c r="BS150" s="27"/>
      <c r="BT150" s="27"/>
      <c r="BU150" s="27"/>
      <c r="BV150" s="27"/>
      <c r="BW150" s="27"/>
      <c r="BX150" s="27"/>
      <c r="BY150" s="27"/>
      <c r="BZ150" s="27"/>
      <c r="CA150" s="27"/>
      <c r="CB150" s="27"/>
      <c r="CC150" s="27"/>
      <c r="CD150" s="27"/>
      <c r="CE150" s="27"/>
      <c r="CF150" s="27"/>
      <c r="CG150" s="27"/>
      <c r="CH150" s="27"/>
      <c r="CI150" s="27"/>
      <c r="CJ150" s="27"/>
      <c r="CK150" s="27"/>
      <c r="CL150" s="27"/>
      <c r="CM150" s="27"/>
      <c r="CN150" s="27"/>
      <c r="CO150" s="27"/>
      <c r="CP150" s="27"/>
      <c r="CQ150" s="27"/>
      <c r="CR150" s="27"/>
      <c r="CS150" s="27"/>
      <c r="CT150" s="27"/>
      <c r="CU150" s="27"/>
      <c r="CV150" s="27"/>
      <c r="CW150" s="27"/>
      <c r="CX150" s="27"/>
      <c r="CY150" s="27"/>
      <c r="CZ150" s="27"/>
      <c r="DA150" s="27"/>
      <c r="DB150" s="27"/>
      <c r="DC150" s="27"/>
      <c r="DD150" s="27"/>
      <c r="DE150" s="27"/>
      <c r="DF150" s="27"/>
      <c r="DG150" s="27"/>
      <c r="DH150" s="27"/>
      <c r="DI150" s="27"/>
      <c r="DJ150" s="27"/>
      <c r="DK150" s="27"/>
      <c r="DL150" s="27"/>
      <c r="DM150" s="27"/>
      <c r="DN150" s="27"/>
      <c r="DO150" s="27"/>
      <c r="DP150" s="27"/>
      <c r="DQ150" s="27"/>
      <c r="DR150" s="27"/>
      <c r="DS150" s="27"/>
      <c r="DT150" s="27"/>
      <c r="DU150" s="27"/>
      <c r="DV150" s="27"/>
      <c r="DW150" s="27"/>
      <c r="DX150" s="27"/>
      <c r="DY150" s="27"/>
      <c r="DZ150" s="27"/>
      <c r="EA150" s="27"/>
      <c r="EB150" s="27"/>
      <c r="EC150" s="27"/>
      <c r="ED150" s="27"/>
      <c r="EE150" s="27"/>
      <c r="EF150" s="27"/>
      <c r="EG150" s="27"/>
      <c r="EH150" s="27"/>
      <c r="EI150" s="27"/>
      <c r="EJ150" s="27"/>
      <c r="EK150" s="27"/>
      <c r="EL150" s="27"/>
      <c r="EM150" s="27"/>
      <c r="EN150" s="27"/>
      <c r="EO150" s="27"/>
      <c r="EP150" s="27"/>
      <c r="EQ150" s="27"/>
      <c r="ER150" s="27"/>
      <c r="ES150" s="27"/>
      <c r="ET150" s="27"/>
      <c r="EU150" s="27"/>
      <c r="EV150" s="27"/>
      <c r="EW150" s="27"/>
      <c r="EX150" s="27"/>
      <c r="EY150" s="27"/>
      <c r="EZ150" s="27"/>
      <c r="FA150" s="27"/>
      <c r="FB150" s="27"/>
      <c r="FC150" s="27"/>
      <c r="FD150" s="27"/>
      <c r="FE150" s="27"/>
      <c r="FF150" s="27"/>
      <c r="FG150" s="27"/>
      <c r="FH150" s="27"/>
      <c r="FI150" s="27"/>
      <c r="FJ150" s="27"/>
      <c r="FK150" s="27"/>
      <c r="FL150" s="27"/>
      <c r="FM150" s="27"/>
      <c r="FN150" s="27"/>
      <c r="FO150" s="27"/>
      <c r="FP150" s="27"/>
      <c r="FQ150" s="27"/>
      <c r="FR150" s="27"/>
      <c r="FS150" s="27"/>
      <c r="FT150" s="27"/>
      <c r="FU150" s="27"/>
      <c r="FV150" s="27"/>
      <c r="FW150" s="27"/>
      <c r="FX150" s="27"/>
      <c r="FY150" s="27"/>
      <c r="FZ150" s="27"/>
      <c r="GA150" s="27"/>
      <c r="GB150" s="27"/>
      <c r="GC150" s="27"/>
      <c r="GD150" s="27"/>
      <c r="GE150" s="27"/>
      <c r="GF150" s="27"/>
      <c r="GG150" s="27"/>
      <c r="GH150" s="27"/>
      <c r="GI150" s="27"/>
      <c r="GJ150" s="27"/>
      <c r="GK150" s="27"/>
      <c r="GL150" s="27"/>
      <c r="GM150" s="27"/>
      <c r="GN150" s="27"/>
      <c r="GO150" s="27"/>
      <c r="GP150" s="27"/>
      <c r="GQ150" s="27"/>
      <c r="GR150" s="27"/>
      <c r="GS150" s="27"/>
      <c r="GT150" s="27"/>
      <c r="GU150" s="27"/>
      <c r="GV150" s="27"/>
      <c r="GW150" s="27"/>
      <c r="GX150" s="27"/>
      <c r="GY150" s="27"/>
      <c r="GZ150" s="27"/>
      <c r="HA150" s="27"/>
      <c r="HB150" s="27"/>
      <c r="HC150" s="27"/>
      <c r="HD150" s="27"/>
      <c r="HE150" s="27"/>
      <c r="HF150" s="27"/>
      <c r="HG150" s="27"/>
      <c r="HH150" s="27"/>
      <c r="HI150" s="27"/>
      <c r="HJ150" s="27"/>
      <c r="HK150" s="27"/>
      <c r="HL150" s="27"/>
      <c r="HM150" s="27"/>
      <c r="HN150" s="27"/>
      <c r="HO150" s="27"/>
      <c r="HP150" s="27"/>
      <c r="HQ150" s="27"/>
      <c r="HR150" s="27"/>
      <c r="HS150" s="27"/>
      <c r="HT150" s="27"/>
      <c r="HU150" s="27"/>
      <c r="HV150" s="27"/>
      <c r="HW150" s="27"/>
      <c r="HX150" s="27"/>
      <c r="HY150" s="27"/>
      <c r="HZ150" s="27"/>
      <c r="IA150" s="27"/>
      <c r="IB150" s="27"/>
      <c r="IC150" s="27"/>
      <c r="ID150" s="27"/>
      <c r="IE150" s="27"/>
      <c r="IF150" s="27"/>
      <c r="IG150" s="27"/>
      <c r="IH150" s="27"/>
      <c r="II150" s="27"/>
      <c r="IJ150" s="27"/>
      <c r="IK150" s="27"/>
      <c r="IL150" s="27"/>
      <c r="IM150" s="27"/>
      <c r="IN150" s="27"/>
      <c r="IO150" s="27"/>
      <c r="IP150" s="27"/>
      <c r="IQ150" s="27"/>
      <c r="IR150" s="27"/>
      <c r="IS150" s="45"/>
    </row>
    <row r="151" spans="1:253" ht="15.6">
      <c r="A151" s="357" t="s">
        <v>379</v>
      </c>
      <c r="B151" s="435"/>
      <c r="C151" s="423" t="s">
        <v>289</v>
      </c>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c r="BZ151" s="27"/>
      <c r="CA151" s="27"/>
      <c r="CB151" s="27"/>
      <c r="CC151" s="27"/>
      <c r="CD151" s="27"/>
      <c r="CE151" s="27"/>
      <c r="CF151" s="27"/>
      <c r="CG151" s="27"/>
      <c r="CH151" s="27"/>
      <c r="CI151" s="27"/>
      <c r="CJ151" s="27"/>
      <c r="CK151" s="27"/>
      <c r="CL151" s="27"/>
      <c r="CM151" s="27"/>
      <c r="CN151" s="27"/>
      <c r="CO151" s="27"/>
      <c r="CP151" s="27"/>
      <c r="CQ151" s="27"/>
      <c r="CR151" s="27"/>
      <c r="CS151" s="27"/>
      <c r="CT151" s="27"/>
      <c r="CU151" s="27"/>
      <c r="CV151" s="27"/>
      <c r="CW151" s="27"/>
      <c r="CX151" s="27"/>
      <c r="CY151" s="27"/>
      <c r="CZ151" s="27"/>
      <c r="DA151" s="27"/>
      <c r="DB151" s="27"/>
      <c r="DC151" s="27"/>
      <c r="DD151" s="27"/>
      <c r="DE151" s="27"/>
      <c r="DF151" s="27"/>
      <c r="DG151" s="27"/>
      <c r="DH151" s="27"/>
      <c r="DI151" s="27"/>
      <c r="DJ151" s="27"/>
      <c r="DK151" s="27"/>
      <c r="DL151" s="27"/>
      <c r="DM151" s="27"/>
      <c r="DN151" s="27"/>
      <c r="DO151" s="27"/>
      <c r="DP151" s="27"/>
      <c r="DQ151" s="27"/>
      <c r="DR151" s="27"/>
      <c r="DS151" s="27"/>
      <c r="DT151" s="27"/>
      <c r="DU151" s="27"/>
      <c r="DV151" s="27"/>
      <c r="DW151" s="27"/>
      <c r="DX151" s="27"/>
      <c r="DY151" s="27"/>
      <c r="DZ151" s="27"/>
      <c r="EA151" s="27"/>
      <c r="EB151" s="27"/>
      <c r="EC151" s="27"/>
      <c r="ED151" s="27"/>
      <c r="EE151" s="27"/>
      <c r="EF151" s="27"/>
      <c r="EG151" s="27"/>
      <c r="EH151" s="27"/>
      <c r="EI151" s="27"/>
      <c r="EJ151" s="27"/>
      <c r="EK151" s="27"/>
      <c r="EL151" s="27"/>
      <c r="EM151" s="27"/>
      <c r="EN151" s="27"/>
      <c r="EO151" s="27"/>
      <c r="EP151" s="27"/>
      <c r="EQ151" s="27"/>
      <c r="ER151" s="27"/>
      <c r="ES151" s="27"/>
      <c r="ET151" s="27"/>
      <c r="EU151" s="27"/>
      <c r="EV151" s="27"/>
      <c r="EW151" s="27"/>
      <c r="EX151" s="27"/>
      <c r="EY151" s="27"/>
      <c r="EZ151" s="27"/>
      <c r="FA151" s="27"/>
      <c r="FB151" s="27"/>
      <c r="FC151" s="27"/>
      <c r="FD151" s="27"/>
      <c r="FE151" s="27"/>
      <c r="FF151" s="27"/>
      <c r="FG151" s="27"/>
      <c r="FH151" s="27"/>
      <c r="FI151" s="27"/>
      <c r="FJ151" s="27"/>
      <c r="FK151" s="27"/>
      <c r="FL151" s="27"/>
      <c r="FM151" s="27"/>
      <c r="FN151" s="27"/>
      <c r="FO151" s="27"/>
      <c r="FP151" s="27"/>
      <c r="FQ151" s="27"/>
      <c r="FR151" s="27"/>
      <c r="FS151" s="27"/>
      <c r="FT151" s="27"/>
      <c r="FU151" s="27"/>
      <c r="FV151" s="27"/>
      <c r="FW151" s="27"/>
      <c r="FX151" s="27"/>
      <c r="FY151" s="27"/>
      <c r="FZ151" s="27"/>
      <c r="GA151" s="27"/>
      <c r="GB151" s="27"/>
      <c r="GC151" s="27"/>
      <c r="GD151" s="27"/>
      <c r="GE151" s="27"/>
      <c r="GF151" s="27"/>
      <c r="GG151" s="27"/>
      <c r="GH151" s="27"/>
      <c r="GI151" s="27"/>
      <c r="GJ151" s="27"/>
      <c r="GK151" s="27"/>
      <c r="GL151" s="27"/>
      <c r="GM151" s="27"/>
      <c r="GN151" s="27"/>
      <c r="GO151" s="27"/>
      <c r="GP151" s="27"/>
      <c r="GQ151" s="27"/>
      <c r="GR151" s="27"/>
      <c r="GS151" s="27"/>
      <c r="GT151" s="27"/>
      <c r="GU151" s="27"/>
      <c r="GV151" s="27"/>
      <c r="GW151" s="27"/>
      <c r="GX151" s="27"/>
      <c r="GY151" s="27"/>
      <c r="GZ151" s="27"/>
      <c r="HA151" s="27"/>
      <c r="HB151" s="27"/>
      <c r="HC151" s="27"/>
      <c r="HD151" s="27"/>
      <c r="HE151" s="27"/>
      <c r="HF151" s="27"/>
      <c r="HG151" s="27"/>
      <c r="HH151" s="27"/>
      <c r="HI151" s="27"/>
      <c r="HJ151" s="27"/>
      <c r="HK151" s="27"/>
      <c r="HL151" s="27"/>
      <c r="HM151" s="27"/>
      <c r="HN151" s="27"/>
      <c r="HO151" s="27"/>
      <c r="HP151" s="27"/>
      <c r="HQ151" s="27"/>
      <c r="HR151" s="27"/>
      <c r="HS151" s="27"/>
      <c r="HT151" s="27"/>
      <c r="HU151" s="27"/>
      <c r="HV151" s="27"/>
      <c r="HW151" s="27"/>
      <c r="HX151" s="27"/>
      <c r="HY151" s="27"/>
      <c r="HZ151" s="27"/>
      <c r="IA151" s="27"/>
      <c r="IB151" s="27"/>
      <c r="IC151" s="27"/>
      <c r="ID151" s="27"/>
      <c r="IE151" s="27"/>
      <c r="IF151" s="27"/>
      <c r="IG151" s="27"/>
      <c r="IH151" s="27"/>
      <c r="II151" s="27"/>
      <c r="IJ151" s="27"/>
      <c r="IK151" s="27"/>
      <c r="IL151" s="27"/>
      <c r="IM151" s="27"/>
      <c r="IN151" s="27"/>
      <c r="IO151" s="27"/>
      <c r="IP151" s="27"/>
      <c r="IQ151" s="27"/>
      <c r="IR151" s="27"/>
      <c r="IS151" s="45"/>
    </row>
    <row r="152" spans="1:253" ht="15">
      <c r="A152" s="357" t="s">
        <v>380</v>
      </c>
      <c r="B152" s="434"/>
      <c r="C152" s="423" t="s">
        <v>291</v>
      </c>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c r="BU152" s="27"/>
      <c r="BV152" s="27"/>
      <c r="BW152" s="27"/>
      <c r="BX152" s="27"/>
      <c r="BY152" s="27"/>
      <c r="BZ152" s="27"/>
      <c r="CA152" s="27"/>
      <c r="CB152" s="27"/>
      <c r="CC152" s="27"/>
      <c r="CD152" s="27"/>
      <c r="CE152" s="27"/>
      <c r="CF152" s="27"/>
      <c r="CG152" s="27"/>
      <c r="CH152" s="27"/>
      <c r="CI152" s="27"/>
      <c r="CJ152" s="27"/>
      <c r="CK152" s="27"/>
      <c r="CL152" s="27"/>
      <c r="CM152" s="27"/>
      <c r="CN152" s="27"/>
      <c r="CO152" s="27"/>
      <c r="CP152" s="27"/>
      <c r="CQ152" s="27"/>
      <c r="CR152" s="27"/>
      <c r="CS152" s="27"/>
      <c r="CT152" s="27"/>
      <c r="CU152" s="27"/>
      <c r="CV152" s="27"/>
      <c r="CW152" s="27"/>
      <c r="CX152" s="27"/>
      <c r="CY152" s="27"/>
      <c r="CZ152" s="27"/>
      <c r="DA152" s="27"/>
      <c r="DB152" s="27"/>
      <c r="DC152" s="27"/>
      <c r="DD152" s="27"/>
      <c r="DE152" s="27"/>
      <c r="DF152" s="27"/>
      <c r="DG152" s="27"/>
      <c r="DH152" s="27"/>
      <c r="DI152" s="27"/>
      <c r="DJ152" s="27"/>
      <c r="DK152" s="27"/>
      <c r="DL152" s="27"/>
      <c r="DM152" s="27"/>
      <c r="DN152" s="27"/>
      <c r="DO152" s="27"/>
      <c r="DP152" s="27"/>
      <c r="DQ152" s="27"/>
      <c r="DR152" s="27"/>
      <c r="DS152" s="27"/>
      <c r="DT152" s="27"/>
      <c r="DU152" s="27"/>
      <c r="DV152" s="27"/>
      <c r="DW152" s="27"/>
      <c r="DX152" s="27"/>
      <c r="DY152" s="27"/>
      <c r="DZ152" s="27"/>
      <c r="EA152" s="27"/>
      <c r="EB152" s="27"/>
      <c r="EC152" s="27"/>
      <c r="ED152" s="27"/>
      <c r="EE152" s="27"/>
      <c r="EF152" s="27"/>
      <c r="EG152" s="27"/>
      <c r="EH152" s="27"/>
      <c r="EI152" s="27"/>
      <c r="EJ152" s="27"/>
      <c r="EK152" s="27"/>
      <c r="EL152" s="27"/>
      <c r="EM152" s="27"/>
      <c r="EN152" s="27"/>
      <c r="EO152" s="27"/>
      <c r="EP152" s="27"/>
      <c r="EQ152" s="27"/>
      <c r="ER152" s="27"/>
      <c r="ES152" s="27"/>
      <c r="ET152" s="27"/>
      <c r="EU152" s="27"/>
      <c r="EV152" s="27"/>
      <c r="EW152" s="27"/>
      <c r="EX152" s="27"/>
      <c r="EY152" s="27"/>
      <c r="EZ152" s="27"/>
      <c r="FA152" s="27"/>
      <c r="FB152" s="27"/>
      <c r="FC152" s="27"/>
      <c r="FD152" s="27"/>
      <c r="FE152" s="27"/>
      <c r="FF152" s="27"/>
      <c r="FG152" s="27"/>
      <c r="FH152" s="27"/>
      <c r="FI152" s="27"/>
      <c r="FJ152" s="27"/>
      <c r="FK152" s="27"/>
      <c r="FL152" s="27"/>
      <c r="FM152" s="27"/>
      <c r="FN152" s="27"/>
      <c r="FO152" s="27"/>
      <c r="FP152" s="27"/>
      <c r="FQ152" s="27"/>
      <c r="FR152" s="27"/>
      <c r="FS152" s="27"/>
      <c r="FT152" s="27"/>
      <c r="FU152" s="27"/>
      <c r="FV152" s="27"/>
      <c r="FW152" s="27"/>
      <c r="FX152" s="27"/>
      <c r="FY152" s="27"/>
      <c r="FZ152" s="27"/>
      <c r="GA152" s="27"/>
      <c r="GB152" s="27"/>
      <c r="GC152" s="27"/>
      <c r="GD152" s="27"/>
      <c r="GE152" s="27"/>
      <c r="GF152" s="27"/>
      <c r="GG152" s="27"/>
      <c r="GH152" s="27"/>
      <c r="GI152" s="27"/>
      <c r="GJ152" s="27"/>
      <c r="GK152" s="27"/>
      <c r="GL152" s="27"/>
      <c r="GM152" s="27"/>
      <c r="GN152" s="27"/>
      <c r="GO152" s="27"/>
      <c r="GP152" s="27"/>
      <c r="GQ152" s="27"/>
      <c r="GR152" s="27"/>
      <c r="GS152" s="27"/>
      <c r="GT152" s="27"/>
      <c r="GU152" s="27"/>
      <c r="GV152" s="27"/>
      <c r="GW152" s="27"/>
      <c r="GX152" s="27"/>
      <c r="GY152" s="27"/>
      <c r="GZ152" s="27"/>
      <c r="HA152" s="27"/>
      <c r="HB152" s="27"/>
      <c r="HC152" s="27"/>
      <c r="HD152" s="27"/>
      <c r="HE152" s="27"/>
      <c r="HF152" s="27"/>
      <c r="HG152" s="27"/>
      <c r="HH152" s="27"/>
      <c r="HI152" s="27"/>
      <c r="HJ152" s="27"/>
      <c r="HK152" s="27"/>
      <c r="HL152" s="27"/>
      <c r="HM152" s="27"/>
      <c r="HN152" s="27"/>
      <c r="HO152" s="27"/>
      <c r="HP152" s="27"/>
      <c r="HQ152" s="27"/>
      <c r="HR152" s="27"/>
      <c r="HS152" s="27"/>
      <c r="HT152" s="27"/>
      <c r="HU152" s="27"/>
      <c r="HV152" s="27"/>
      <c r="HW152" s="27"/>
      <c r="HX152" s="27"/>
      <c r="HY152" s="27"/>
      <c r="HZ152" s="27"/>
      <c r="IA152" s="27"/>
      <c r="IB152" s="27"/>
      <c r="IC152" s="27"/>
      <c r="ID152" s="27"/>
      <c r="IE152" s="27"/>
      <c r="IF152" s="27"/>
      <c r="IG152" s="27"/>
      <c r="IH152" s="27"/>
      <c r="II152" s="27"/>
      <c r="IJ152" s="27"/>
      <c r="IK152" s="27"/>
      <c r="IL152" s="27"/>
      <c r="IM152" s="27"/>
      <c r="IN152" s="27"/>
      <c r="IO152" s="27"/>
      <c r="IP152" s="27"/>
      <c r="IQ152" s="27"/>
      <c r="IR152" s="27"/>
      <c r="IS152" s="45"/>
    </row>
    <row r="153" spans="1:253" ht="15">
      <c r="A153" s="357" t="s">
        <v>381</v>
      </c>
      <c r="B153" s="434"/>
      <c r="C153" s="425" t="s">
        <v>316</v>
      </c>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7"/>
      <c r="BR153" s="27"/>
      <c r="BS153" s="27"/>
      <c r="BT153" s="27"/>
      <c r="BU153" s="27"/>
      <c r="BV153" s="27"/>
      <c r="BW153" s="27"/>
      <c r="BX153" s="27"/>
      <c r="BY153" s="27"/>
      <c r="BZ153" s="27"/>
      <c r="CA153" s="27"/>
      <c r="CB153" s="27"/>
      <c r="CC153" s="27"/>
      <c r="CD153" s="27"/>
      <c r="CE153" s="27"/>
      <c r="CF153" s="27"/>
      <c r="CG153" s="27"/>
      <c r="CH153" s="27"/>
      <c r="CI153" s="27"/>
      <c r="CJ153" s="27"/>
      <c r="CK153" s="27"/>
      <c r="CL153" s="27"/>
      <c r="CM153" s="27"/>
      <c r="CN153" s="27"/>
      <c r="CO153" s="27"/>
      <c r="CP153" s="27"/>
      <c r="CQ153" s="27"/>
      <c r="CR153" s="27"/>
      <c r="CS153" s="27"/>
      <c r="CT153" s="27"/>
      <c r="CU153" s="27"/>
      <c r="CV153" s="27"/>
      <c r="CW153" s="27"/>
      <c r="CX153" s="27"/>
      <c r="CY153" s="27"/>
      <c r="CZ153" s="27"/>
      <c r="DA153" s="27"/>
      <c r="DB153" s="27"/>
      <c r="DC153" s="27"/>
      <c r="DD153" s="27"/>
      <c r="DE153" s="27"/>
      <c r="DF153" s="27"/>
      <c r="DG153" s="27"/>
      <c r="DH153" s="27"/>
      <c r="DI153" s="27"/>
      <c r="DJ153" s="27"/>
      <c r="DK153" s="27"/>
      <c r="DL153" s="27"/>
      <c r="DM153" s="27"/>
      <c r="DN153" s="27"/>
      <c r="DO153" s="27"/>
      <c r="DP153" s="27"/>
      <c r="DQ153" s="27"/>
      <c r="DR153" s="27"/>
      <c r="DS153" s="27"/>
      <c r="DT153" s="27"/>
      <c r="DU153" s="27"/>
      <c r="DV153" s="27"/>
      <c r="DW153" s="27"/>
      <c r="DX153" s="27"/>
      <c r="DY153" s="27"/>
      <c r="DZ153" s="27"/>
      <c r="EA153" s="27"/>
      <c r="EB153" s="27"/>
      <c r="EC153" s="27"/>
      <c r="ED153" s="27"/>
      <c r="EE153" s="27"/>
      <c r="EF153" s="27"/>
      <c r="EG153" s="27"/>
      <c r="EH153" s="27"/>
      <c r="EI153" s="27"/>
      <c r="EJ153" s="27"/>
      <c r="EK153" s="27"/>
      <c r="EL153" s="27"/>
      <c r="EM153" s="27"/>
      <c r="EN153" s="27"/>
      <c r="EO153" s="27"/>
      <c r="EP153" s="27"/>
      <c r="EQ153" s="27"/>
      <c r="ER153" s="27"/>
      <c r="ES153" s="27"/>
      <c r="ET153" s="27"/>
      <c r="EU153" s="27"/>
      <c r="EV153" s="27"/>
      <c r="EW153" s="27"/>
      <c r="EX153" s="27"/>
      <c r="EY153" s="27"/>
      <c r="EZ153" s="27"/>
      <c r="FA153" s="27"/>
      <c r="FB153" s="27"/>
      <c r="FC153" s="27"/>
      <c r="FD153" s="27"/>
      <c r="FE153" s="27"/>
      <c r="FF153" s="27"/>
      <c r="FG153" s="27"/>
      <c r="FH153" s="27"/>
      <c r="FI153" s="27"/>
      <c r="FJ153" s="27"/>
      <c r="FK153" s="27"/>
      <c r="FL153" s="27"/>
      <c r="FM153" s="27"/>
      <c r="FN153" s="27"/>
      <c r="FO153" s="27"/>
      <c r="FP153" s="27"/>
      <c r="FQ153" s="27"/>
      <c r="FR153" s="27"/>
      <c r="FS153" s="27"/>
      <c r="FT153" s="27"/>
      <c r="FU153" s="27"/>
      <c r="FV153" s="27"/>
      <c r="FW153" s="27"/>
      <c r="FX153" s="27"/>
      <c r="FY153" s="27"/>
      <c r="FZ153" s="27"/>
      <c r="GA153" s="27"/>
      <c r="GB153" s="27"/>
      <c r="GC153" s="27"/>
      <c r="GD153" s="27"/>
      <c r="GE153" s="27"/>
      <c r="GF153" s="27"/>
      <c r="GG153" s="27"/>
      <c r="GH153" s="27"/>
      <c r="GI153" s="27"/>
      <c r="GJ153" s="27"/>
      <c r="GK153" s="27"/>
      <c r="GL153" s="27"/>
      <c r="GM153" s="27"/>
      <c r="GN153" s="27"/>
      <c r="GO153" s="27"/>
      <c r="GP153" s="27"/>
      <c r="GQ153" s="27"/>
      <c r="GR153" s="27"/>
      <c r="GS153" s="27"/>
      <c r="GT153" s="27"/>
      <c r="GU153" s="27"/>
      <c r="GV153" s="27"/>
      <c r="GW153" s="27"/>
      <c r="GX153" s="27"/>
      <c r="GY153" s="27"/>
      <c r="GZ153" s="27"/>
      <c r="HA153" s="27"/>
      <c r="HB153" s="27"/>
      <c r="HC153" s="27"/>
      <c r="HD153" s="27"/>
      <c r="HE153" s="27"/>
      <c r="HF153" s="27"/>
      <c r="HG153" s="27"/>
      <c r="HH153" s="27"/>
      <c r="HI153" s="27"/>
      <c r="HJ153" s="27"/>
      <c r="HK153" s="27"/>
      <c r="HL153" s="27"/>
      <c r="HM153" s="27"/>
      <c r="HN153" s="27"/>
      <c r="HO153" s="27"/>
      <c r="HP153" s="27"/>
      <c r="HQ153" s="27"/>
      <c r="HR153" s="27"/>
      <c r="HS153" s="27"/>
      <c r="HT153" s="27"/>
      <c r="HU153" s="27"/>
      <c r="HV153" s="27"/>
      <c r="HW153" s="27"/>
      <c r="HX153" s="27"/>
      <c r="HY153" s="27"/>
      <c r="HZ153" s="27"/>
      <c r="IA153" s="27"/>
      <c r="IB153" s="27"/>
      <c r="IC153" s="27"/>
      <c r="ID153" s="27"/>
      <c r="IE153" s="27"/>
      <c r="IF153" s="27"/>
      <c r="IG153" s="27"/>
      <c r="IH153" s="27"/>
      <c r="II153" s="27"/>
      <c r="IJ153" s="27"/>
      <c r="IK153" s="27"/>
      <c r="IL153" s="27"/>
      <c r="IM153" s="27"/>
      <c r="IN153" s="27"/>
      <c r="IO153" s="27"/>
      <c r="IP153" s="27"/>
      <c r="IQ153" s="27"/>
      <c r="IR153" s="27"/>
      <c r="IS153" s="45"/>
    </row>
    <row r="154" spans="1:253" ht="15">
      <c r="A154" s="357" t="s">
        <v>382</v>
      </c>
      <c r="B154" s="436"/>
      <c r="C154" s="426" t="s">
        <v>295</v>
      </c>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c r="BQ154" s="27"/>
      <c r="BR154" s="27"/>
      <c r="BS154" s="27"/>
      <c r="BT154" s="27"/>
      <c r="BU154" s="27"/>
      <c r="BV154" s="27"/>
      <c r="BW154" s="27"/>
      <c r="BX154" s="27"/>
      <c r="BY154" s="27"/>
      <c r="BZ154" s="27"/>
      <c r="CA154" s="27"/>
      <c r="CB154" s="27"/>
      <c r="CC154" s="27"/>
      <c r="CD154" s="27"/>
      <c r="CE154" s="27"/>
      <c r="CF154" s="27"/>
      <c r="CG154" s="27"/>
      <c r="CH154" s="27"/>
      <c r="CI154" s="27"/>
      <c r="CJ154" s="27"/>
      <c r="CK154" s="27"/>
      <c r="CL154" s="27"/>
      <c r="CM154" s="27"/>
      <c r="CN154" s="27"/>
      <c r="CO154" s="27"/>
      <c r="CP154" s="27"/>
      <c r="CQ154" s="27"/>
      <c r="CR154" s="27"/>
      <c r="CS154" s="27"/>
      <c r="CT154" s="27"/>
      <c r="CU154" s="27"/>
      <c r="CV154" s="27"/>
      <c r="CW154" s="27"/>
      <c r="CX154" s="27"/>
      <c r="CY154" s="27"/>
      <c r="CZ154" s="27"/>
      <c r="DA154" s="27"/>
      <c r="DB154" s="27"/>
      <c r="DC154" s="27"/>
      <c r="DD154" s="27"/>
      <c r="DE154" s="27"/>
      <c r="DF154" s="27"/>
      <c r="DG154" s="27"/>
      <c r="DH154" s="27"/>
      <c r="DI154" s="27"/>
      <c r="DJ154" s="27"/>
      <c r="DK154" s="27"/>
      <c r="DL154" s="27"/>
      <c r="DM154" s="27"/>
      <c r="DN154" s="27"/>
      <c r="DO154" s="27"/>
      <c r="DP154" s="27"/>
      <c r="DQ154" s="27"/>
      <c r="DR154" s="27"/>
      <c r="DS154" s="27"/>
      <c r="DT154" s="27"/>
      <c r="DU154" s="27"/>
      <c r="DV154" s="27"/>
      <c r="DW154" s="27"/>
      <c r="DX154" s="27"/>
      <c r="DY154" s="27"/>
      <c r="DZ154" s="27"/>
      <c r="EA154" s="27"/>
      <c r="EB154" s="27"/>
      <c r="EC154" s="27"/>
      <c r="ED154" s="27"/>
      <c r="EE154" s="27"/>
      <c r="EF154" s="27"/>
      <c r="EG154" s="27"/>
      <c r="EH154" s="27"/>
      <c r="EI154" s="27"/>
      <c r="EJ154" s="27"/>
      <c r="EK154" s="27"/>
      <c r="EL154" s="27"/>
      <c r="EM154" s="27"/>
      <c r="EN154" s="27"/>
      <c r="EO154" s="27"/>
      <c r="EP154" s="27"/>
      <c r="EQ154" s="27"/>
      <c r="ER154" s="27"/>
      <c r="ES154" s="27"/>
      <c r="ET154" s="27"/>
      <c r="EU154" s="27"/>
      <c r="EV154" s="27"/>
      <c r="EW154" s="27"/>
      <c r="EX154" s="27"/>
      <c r="EY154" s="27"/>
      <c r="EZ154" s="27"/>
      <c r="FA154" s="27"/>
      <c r="FB154" s="27"/>
      <c r="FC154" s="27"/>
      <c r="FD154" s="27"/>
      <c r="FE154" s="27"/>
      <c r="FF154" s="27"/>
      <c r="FG154" s="27"/>
      <c r="FH154" s="27"/>
      <c r="FI154" s="27"/>
      <c r="FJ154" s="27"/>
      <c r="FK154" s="27"/>
      <c r="FL154" s="27"/>
      <c r="FM154" s="27"/>
      <c r="FN154" s="27"/>
      <c r="FO154" s="27"/>
      <c r="FP154" s="27"/>
      <c r="FQ154" s="27"/>
      <c r="FR154" s="27"/>
      <c r="FS154" s="27"/>
      <c r="FT154" s="27"/>
      <c r="FU154" s="27"/>
      <c r="FV154" s="27"/>
      <c r="FW154" s="27"/>
      <c r="FX154" s="27"/>
      <c r="FY154" s="27"/>
      <c r="FZ154" s="27"/>
      <c r="GA154" s="27"/>
      <c r="GB154" s="27"/>
      <c r="GC154" s="27"/>
      <c r="GD154" s="27"/>
      <c r="GE154" s="27"/>
      <c r="GF154" s="27"/>
      <c r="GG154" s="27"/>
      <c r="GH154" s="27"/>
      <c r="GI154" s="27"/>
      <c r="GJ154" s="27"/>
      <c r="GK154" s="27"/>
      <c r="GL154" s="27"/>
      <c r="GM154" s="27"/>
      <c r="GN154" s="27"/>
      <c r="GO154" s="27"/>
      <c r="GP154" s="27"/>
      <c r="GQ154" s="27"/>
      <c r="GR154" s="27"/>
      <c r="GS154" s="27"/>
      <c r="GT154" s="27"/>
      <c r="GU154" s="27"/>
      <c r="GV154" s="27"/>
      <c r="GW154" s="27"/>
      <c r="GX154" s="27"/>
      <c r="GY154" s="27"/>
      <c r="GZ154" s="27"/>
      <c r="HA154" s="27"/>
      <c r="HB154" s="27"/>
      <c r="HC154" s="27"/>
      <c r="HD154" s="27"/>
      <c r="HE154" s="27"/>
      <c r="HF154" s="27"/>
      <c r="HG154" s="27"/>
      <c r="HH154" s="27"/>
      <c r="HI154" s="27"/>
      <c r="HJ154" s="27"/>
      <c r="HK154" s="27"/>
      <c r="HL154" s="27"/>
      <c r="HM154" s="27"/>
      <c r="HN154" s="27"/>
      <c r="HO154" s="27"/>
      <c r="HP154" s="27"/>
      <c r="HQ154" s="27"/>
      <c r="HR154" s="27"/>
      <c r="HS154" s="27"/>
      <c r="HT154" s="27"/>
      <c r="HU154" s="27"/>
      <c r="HV154" s="27"/>
      <c r="HW154" s="27"/>
      <c r="HX154" s="27"/>
      <c r="HY154" s="27"/>
      <c r="HZ154" s="27"/>
      <c r="IA154" s="27"/>
      <c r="IB154" s="27"/>
      <c r="IC154" s="27"/>
      <c r="ID154" s="27"/>
      <c r="IE154" s="27"/>
      <c r="IF154" s="27"/>
      <c r="IG154" s="27"/>
      <c r="IH154" s="27"/>
      <c r="II154" s="27"/>
      <c r="IJ154" s="27"/>
      <c r="IK154" s="27"/>
      <c r="IL154" s="27"/>
      <c r="IM154" s="27"/>
      <c r="IN154" s="27"/>
      <c r="IO154" s="27"/>
      <c r="IP154" s="27"/>
      <c r="IQ154" s="27"/>
      <c r="IR154" s="27"/>
      <c r="IS154" s="45"/>
    </row>
    <row r="155" spans="1:253" ht="45">
      <c r="A155" s="322"/>
      <c r="B155" s="301" t="s">
        <v>199</v>
      </c>
      <c r="C155" s="181" t="s">
        <v>383</v>
      </c>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c r="Z155" s="131"/>
      <c r="AA155" s="131"/>
      <c r="AB155" s="131"/>
      <c r="AC155" s="131"/>
      <c r="AD155" s="131"/>
      <c r="AE155" s="131"/>
      <c r="AF155" s="131"/>
      <c r="AG155" s="131"/>
      <c r="AH155" s="131"/>
      <c r="AI155" s="131"/>
      <c r="AJ155" s="131"/>
      <c r="AK155" s="131"/>
      <c r="AL155" s="131"/>
      <c r="AM155" s="131"/>
      <c r="AN155" s="131"/>
      <c r="AO155" s="131"/>
      <c r="AP155" s="131"/>
      <c r="AQ155" s="131"/>
      <c r="AR155" s="131"/>
      <c r="AS155" s="131"/>
      <c r="AT155" s="131"/>
      <c r="AU155" s="131"/>
      <c r="AV155" s="131"/>
      <c r="AW155" s="131"/>
      <c r="AX155" s="131"/>
      <c r="AY155" s="131"/>
      <c r="AZ155" s="131"/>
      <c r="BA155" s="131"/>
      <c r="BB155" s="131"/>
      <c r="BC155" s="131"/>
      <c r="BD155" s="131"/>
      <c r="BE155" s="131"/>
      <c r="BF155" s="131"/>
      <c r="BG155" s="131"/>
      <c r="BH155" s="131"/>
      <c r="BI155" s="131"/>
      <c r="BJ155" s="131"/>
      <c r="BK155" s="131"/>
      <c r="BL155" s="131"/>
      <c r="BM155" s="131"/>
      <c r="BN155" s="131"/>
      <c r="BO155" s="131"/>
      <c r="BP155" s="131"/>
      <c r="BQ155" s="131"/>
      <c r="BR155" s="131"/>
      <c r="BS155" s="131"/>
      <c r="BT155" s="131"/>
      <c r="BU155" s="131"/>
      <c r="BV155" s="131"/>
      <c r="BW155" s="131"/>
      <c r="BX155" s="131"/>
      <c r="BY155" s="131"/>
      <c r="BZ155" s="131"/>
      <c r="CA155" s="131"/>
      <c r="CB155" s="131"/>
      <c r="CC155" s="131"/>
      <c r="CD155" s="131"/>
      <c r="CE155" s="131"/>
      <c r="CF155" s="131"/>
      <c r="CG155" s="131"/>
      <c r="CH155" s="131"/>
      <c r="CI155" s="131"/>
      <c r="CJ155" s="131"/>
      <c r="CK155" s="131"/>
      <c r="CL155" s="131"/>
      <c r="CM155" s="131"/>
      <c r="CN155" s="131"/>
      <c r="CO155" s="131"/>
      <c r="CP155" s="131"/>
      <c r="CQ155" s="131"/>
      <c r="CR155" s="131"/>
      <c r="CS155" s="131"/>
      <c r="CT155" s="131"/>
      <c r="CU155" s="131"/>
      <c r="CV155" s="131"/>
      <c r="CW155" s="131"/>
      <c r="CX155" s="131"/>
      <c r="CY155" s="131"/>
      <c r="CZ155" s="131"/>
      <c r="DA155" s="131"/>
      <c r="DB155" s="131"/>
      <c r="DC155" s="131"/>
      <c r="DD155" s="131"/>
      <c r="DE155" s="131"/>
      <c r="DF155" s="131"/>
      <c r="DG155" s="131"/>
      <c r="DH155" s="131"/>
      <c r="DI155" s="131"/>
      <c r="DJ155" s="131"/>
      <c r="DK155" s="131"/>
      <c r="DL155" s="131"/>
      <c r="DM155" s="131"/>
      <c r="DN155" s="131"/>
      <c r="DO155" s="131"/>
      <c r="DP155" s="131"/>
      <c r="DQ155" s="131"/>
      <c r="DR155" s="131"/>
      <c r="DS155" s="131"/>
      <c r="DT155" s="131"/>
      <c r="DU155" s="131"/>
      <c r="DV155" s="131"/>
      <c r="DW155" s="131"/>
      <c r="DX155" s="131"/>
      <c r="DY155" s="131"/>
      <c r="DZ155" s="131"/>
      <c r="EA155" s="131"/>
      <c r="EB155" s="131"/>
      <c r="EC155" s="131"/>
      <c r="ED155" s="131"/>
      <c r="EE155" s="131"/>
      <c r="EF155" s="131"/>
      <c r="EG155" s="131"/>
      <c r="EH155" s="131"/>
      <c r="EI155" s="131"/>
      <c r="EJ155" s="131"/>
      <c r="EK155" s="131"/>
      <c r="EL155" s="131"/>
      <c r="EM155" s="131"/>
      <c r="EN155" s="131"/>
      <c r="EO155" s="131"/>
      <c r="EP155" s="131"/>
      <c r="EQ155" s="131"/>
      <c r="ER155" s="131"/>
      <c r="ES155" s="131"/>
      <c r="ET155" s="131"/>
      <c r="EU155" s="131"/>
      <c r="EV155" s="131"/>
      <c r="EW155" s="131"/>
      <c r="EX155" s="131"/>
      <c r="EY155" s="131"/>
      <c r="EZ155" s="131"/>
      <c r="FA155" s="131"/>
      <c r="FB155" s="131"/>
      <c r="FC155" s="131"/>
      <c r="FD155" s="131"/>
      <c r="FE155" s="131"/>
      <c r="FF155" s="131"/>
      <c r="FG155" s="131"/>
      <c r="FH155" s="131"/>
      <c r="FI155" s="131"/>
      <c r="FJ155" s="131"/>
      <c r="FK155" s="131"/>
      <c r="FL155" s="131"/>
      <c r="FM155" s="131"/>
      <c r="FN155" s="131"/>
      <c r="FO155" s="131"/>
      <c r="FP155" s="131"/>
      <c r="FQ155" s="131"/>
      <c r="FR155" s="131"/>
      <c r="FS155" s="131"/>
      <c r="FT155" s="131"/>
      <c r="FU155" s="131"/>
      <c r="FV155" s="131"/>
      <c r="FW155" s="131"/>
      <c r="FX155" s="131"/>
      <c r="FY155" s="131"/>
      <c r="FZ155" s="131"/>
      <c r="GA155" s="131"/>
      <c r="GB155" s="131"/>
      <c r="GC155" s="131"/>
      <c r="GD155" s="131"/>
      <c r="GE155" s="131"/>
      <c r="GF155" s="131"/>
      <c r="GG155" s="131"/>
      <c r="GH155" s="131"/>
      <c r="GI155" s="131"/>
      <c r="GJ155" s="131"/>
      <c r="GK155" s="131"/>
      <c r="GL155" s="131"/>
      <c r="GM155" s="131"/>
      <c r="GN155" s="131"/>
      <c r="GO155" s="131"/>
      <c r="GP155" s="131"/>
      <c r="GQ155" s="131"/>
      <c r="GR155" s="131"/>
      <c r="GS155" s="131"/>
      <c r="GT155" s="131"/>
      <c r="GU155" s="131"/>
      <c r="GV155" s="131"/>
      <c r="GW155" s="131"/>
      <c r="GX155" s="131"/>
      <c r="GY155" s="131"/>
      <c r="GZ155" s="131"/>
      <c r="HA155" s="131"/>
      <c r="HB155" s="131"/>
      <c r="HC155" s="131"/>
      <c r="HD155" s="131"/>
      <c r="HE155" s="131"/>
      <c r="HF155" s="131"/>
      <c r="HG155" s="131"/>
      <c r="HH155" s="131"/>
      <c r="HI155" s="131"/>
      <c r="HJ155" s="131"/>
      <c r="HK155" s="131"/>
      <c r="HL155" s="131"/>
      <c r="HM155" s="131"/>
      <c r="HN155" s="131"/>
      <c r="HO155" s="131"/>
      <c r="HP155" s="131"/>
      <c r="HQ155" s="131"/>
      <c r="HR155" s="131"/>
      <c r="HS155" s="131"/>
      <c r="HT155" s="131"/>
      <c r="HU155" s="131"/>
      <c r="HV155" s="131"/>
      <c r="HW155" s="131"/>
      <c r="HX155" s="131"/>
      <c r="HY155" s="131"/>
      <c r="HZ155" s="131"/>
      <c r="IA155" s="131"/>
      <c r="IB155" s="131"/>
      <c r="IC155" s="131"/>
      <c r="ID155" s="131"/>
      <c r="IE155" s="131"/>
      <c r="IF155" s="131"/>
      <c r="IG155" s="131"/>
      <c r="IH155" s="131"/>
      <c r="II155" s="131"/>
      <c r="IJ155" s="131"/>
      <c r="IK155" s="131"/>
      <c r="IL155" s="131"/>
      <c r="IM155" s="131"/>
      <c r="IN155" s="131"/>
      <c r="IO155" s="131"/>
      <c r="IP155" s="131"/>
      <c r="IQ155" s="131"/>
      <c r="IR155" s="131"/>
      <c r="IS155" s="133"/>
    </row>
    <row r="156" spans="1:253" ht="45">
      <c r="A156" s="322" t="s">
        <v>384</v>
      </c>
      <c r="B156" s="95" t="s">
        <v>385</v>
      </c>
      <c r="C156" s="450" t="s">
        <v>386</v>
      </c>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c r="BO156" s="27"/>
      <c r="BP156" s="27"/>
      <c r="BQ156" s="27"/>
      <c r="BR156" s="27"/>
      <c r="BS156" s="27"/>
      <c r="BT156" s="27"/>
      <c r="BU156" s="27"/>
      <c r="BV156" s="27"/>
      <c r="BW156" s="27"/>
      <c r="BX156" s="27"/>
      <c r="BY156" s="27"/>
      <c r="BZ156" s="27"/>
      <c r="CA156" s="27"/>
      <c r="CB156" s="27"/>
      <c r="CC156" s="27"/>
      <c r="CD156" s="27"/>
      <c r="CE156" s="27"/>
      <c r="CF156" s="27"/>
      <c r="CG156" s="27"/>
      <c r="CH156" s="27"/>
      <c r="CI156" s="27"/>
      <c r="CJ156" s="27"/>
      <c r="CK156" s="27"/>
      <c r="CL156" s="27"/>
      <c r="CM156" s="27"/>
      <c r="CN156" s="27"/>
      <c r="CO156" s="27"/>
      <c r="CP156" s="27"/>
      <c r="CQ156" s="27"/>
      <c r="CR156" s="27"/>
      <c r="CS156" s="27"/>
      <c r="CT156" s="27"/>
      <c r="CU156" s="27"/>
      <c r="CV156" s="27"/>
      <c r="CW156" s="27"/>
      <c r="CX156" s="27"/>
      <c r="CY156" s="27"/>
      <c r="CZ156" s="27"/>
      <c r="DA156" s="27"/>
      <c r="DB156" s="27"/>
      <c r="DC156" s="27"/>
      <c r="DD156" s="27"/>
      <c r="DE156" s="27"/>
      <c r="DF156" s="27"/>
      <c r="DG156" s="27"/>
      <c r="DH156" s="27"/>
      <c r="DI156" s="27"/>
      <c r="DJ156" s="27"/>
      <c r="DK156" s="27"/>
      <c r="DL156" s="27"/>
      <c r="DM156" s="27"/>
      <c r="DN156" s="27"/>
      <c r="DO156" s="27"/>
      <c r="DP156" s="27"/>
      <c r="DQ156" s="27"/>
      <c r="DR156" s="27"/>
      <c r="DS156" s="27"/>
      <c r="DT156" s="27"/>
      <c r="DU156" s="27"/>
      <c r="DV156" s="27"/>
      <c r="DW156" s="27"/>
      <c r="DX156" s="27"/>
      <c r="DY156" s="27"/>
      <c r="DZ156" s="27"/>
      <c r="EA156" s="27"/>
      <c r="EB156" s="27"/>
      <c r="EC156" s="27"/>
      <c r="ED156" s="27"/>
      <c r="EE156" s="27"/>
      <c r="EF156" s="27"/>
      <c r="EG156" s="27"/>
      <c r="EH156" s="27"/>
      <c r="EI156" s="27"/>
      <c r="EJ156" s="27"/>
      <c r="EK156" s="27"/>
      <c r="EL156" s="27"/>
      <c r="EM156" s="27"/>
      <c r="EN156" s="27"/>
      <c r="EO156" s="27"/>
      <c r="EP156" s="27"/>
      <c r="EQ156" s="27"/>
      <c r="ER156" s="27"/>
      <c r="ES156" s="27"/>
      <c r="ET156" s="27"/>
      <c r="EU156" s="27"/>
      <c r="EV156" s="27"/>
      <c r="EW156" s="27"/>
      <c r="EX156" s="27"/>
      <c r="EY156" s="27"/>
      <c r="EZ156" s="27"/>
      <c r="FA156" s="27"/>
      <c r="FB156" s="27"/>
      <c r="FC156" s="27"/>
      <c r="FD156" s="27"/>
      <c r="FE156" s="27"/>
      <c r="FF156" s="27"/>
      <c r="FG156" s="27"/>
      <c r="FH156" s="27"/>
      <c r="FI156" s="27"/>
      <c r="FJ156" s="27"/>
      <c r="FK156" s="27"/>
      <c r="FL156" s="27"/>
      <c r="FM156" s="27"/>
      <c r="FN156" s="27"/>
      <c r="FO156" s="27"/>
      <c r="FP156" s="27"/>
      <c r="FQ156" s="27"/>
      <c r="FR156" s="27"/>
      <c r="FS156" s="27"/>
      <c r="FT156" s="27"/>
      <c r="FU156" s="27"/>
      <c r="FV156" s="27"/>
      <c r="FW156" s="27"/>
      <c r="FX156" s="27"/>
      <c r="FY156" s="27"/>
      <c r="FZ156" s="27"/>
      <c r="GA156" s="27"/>
      <c r="GB156" s="27"/>
      <c r="GC156" s="27"/>
      <c r="GD156" s="27"/>
      <c r="GE156" s="27"/>
      <c r="GF156" s="27"/>
      <c r="GG156" s="27"/>
      <c r="GH156" s="27"/>
      <c r="GI156" s="27"/>
      <c r="GJ156" s="27"/>
      <c r="GK156" s="27"/>
      <c r="GL156" s="27"/>
      <c r="GM156" s="27"/>
      <c r="GN156" s="27"/>
      <c r="GO156" s="27"/>
      <c r="GP156" s="27"/>
      <c r="GQ156" s="27"/>
      <c r="GR156" s="27"/>
      <c r="GS156" s="27"/>
      <c r="GT156" s="27"/>
      <c r="GU156" s="27"/>
      <c r="GV156" s="27"/>
      <c r="GW156" s="27"/>
      <c r="GX156" s="27"/>
      <c r="GY156" s="27"/>
      <c r="GZ156" s="27"/>
      <c r="HA156" s="27"/>
      <c r="HB156" s="27"/>
      <c r="HC156" s="27"/>
      <c r="HD156" s="27"/>
      <c r="HE156" s="27"/>
      <c r="HF156" s="27"/>
      <c r="HG156" s="27"/>
      <c r="HH156" s="27"/>
      <c r="HI156" s="27"/>
      <c r="HJ156" s="27"/>
      <c r="HK156" s="27"/>
      <c r="HL156" s="27"/>
      <c r="HM156" s="27"/>
      <c r="HN156" s="27"/>
      <c r="HO156" s="27"/>
      <c r="HP156" s="27"/>
      <c r="HQ156" s="27"/>
      <c r="HR156" s="27"/>
      <c r="HS156" s="27"/>
      <c r="HT156" s="27"/>
      <c r="HU156" s="27"/>
      <c r="HV156" s="27"/>
      <c r="HW156" s="27"/>
      <c r="HX156" s="27"/>
      <c r="HY156" s="27"/>
      <c r="HZ156" s="27"/>
      <c r="IA156" s="27"/>
      <c r="IB156" s="27"/>
      <c r="IC156" s="27"/>
      <c r="ID156" s="27"/>
      <c r="IE156" s="27"/>
      <c r="IF156" s="27"/>
      <c r="IG156" s="27"/>
      <c r="IH156" s="27"/>
      <c r="II156" s="27"/>
      <c r="IJ156" s="27"/>
      <c r="IK156" s="27"/>
      <c r="IL156" s="27"/>
      <c r="IM156" s="27"/>
      <c r="IN156" s="27"/>
      <c r="IO156" s="27"/>
      <c r="IP156" s="27"/>
      <c r="IQ156" s="27"/>
      <c r="IR156" s="27"/>
      <c r="IS156" s="45"/>
    </row>
    <row r="157" spans="1:253" ht="45.6" thickBot="1">
      <c r="A157" s="322" t="s">
        <v>387</v>
      </c>
      <c r="B157" s="82" t="s">
        <v>388</v>
      </c>
      <c r="C157" s="185" t="s">
        <v>389</v>
      </c>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c r="BQ157" s="27"/>
      <c r="BR157" s="27"/>
      <c r="BS157" s="27"/>
      <c r="BT157" s="27"/>
      <c r="BU157" s="27"/>
      <c r="BV157" s="27"/>
      <c r="BW157" s="27"/>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c r="CU157" s="27"/>
      <c r="CV157" s="27"/>
      <c r="CW157" s="27"/>
      <c r="CX157" s="27"/>
      <c r="CY157" s="27"/>
      <c r="CZ157" s="27"/>
      <c r="DA157" s="27"/>
      <c r="DB157" s="27"/>
      <c r="DC157" s="27"/>
      <c r="DD157" s="27"/>
      <c r="DE157" s="27"/>
      <c r="DF157" s="27"/>
      <c r="DG157" s="27"/>
      <c r="DH157" s="27"/>
      <c r="DI157" s="27"/>
      <c r="DJ157" s="27"/>
      <c r="DK157" s="27"/>
      <c r="DL157" s="27"/>
      <c r="DM157" s="27"/>
      <c r="DN157" s="27"/>
      <c r="DO157" s="27"/>
      <c r="DP157" s="27"/>
      <c r="DQ157" s="27"/>
      <c r="DR157" s="27"/>
      <c r="DS157" s="27"/>
      <c r="DT157" s="27"/>
      <c r="DU157" s="27"/>
      <c r="DV157" s="27"/>
      <c r="DW157" s="27"/>
      <c r="DX157" s="27"/>
      <c r="DY157" s="27"/>
      <c r="DZ157" s="27"/>
      <c r="EA157" s="27"/>
      <c r="EB157" s="27"/>
      <c r="EC157" s="27"/>
      <c r="ED157" s="27"/>
      <c r="EE157" s="27"/>
      <c r="EF157" s="27"/>
      <c r="EG157" s="27"/>
      <c r="EH157" s="27"/>
      <c r="EI157" s="27"/>
      <c r="EJ157" s="27"/>
      <c r="EK157" s="27"/>
      <c r="EL157" s="27"/>
      <c r="EM157" s="27"/>
      <c r="EN157" s="27"/>
      <c r="EO157" s="27"/>
      <c r="EP157" s="27"/>
      <c r="EQ157" s="27"/>
      <c r="ER157" s="27"/>
      <c r="ES157" s="27"/>
      <c r="ET157" s="27"/>
      <c r="EU157" s="27"/>
      <c r="EV157" s="27"/>
      <c r="EW157" s="27"/>
      <c r="EX157" s="27"/>
      <c r="EY157" s="27"/>
      <c r="EZ157" s="27"/>
      <c r="FA157" s="27"/>
      <c r="FB157" s="27"/>
      <c r="FC157" s="27"/>
      <c r="FD157" s="27"/>
      <c r="FE157" s="27"/>
      <c r="FF157" s="27"/>
      <c r="FG157" s="27"/>
      <c r="FH157" s="27"/>
      <c r="FI157" s="27"/>
      <c r="FJ157" s="27"/>
      <c r="FK157" s="27"/>
      <c r="FL157" s="27"/>
      <c r="FM157" s="27"/>
      <c r="FN157" s="27"/>
      <c r="FO157" s="27"/>
      <c r="FP157" s="27"/>
      <c r="FQ157" s="27"/>
      <c r="FR157" s="27"/>
      <c r="FS157" s="27"/>
      <c r="FT157" s="27"/>
      <c r="FU157" s="27"/>
      <c r="FV157" s="27"/>
      <c r="FW157" s="27"/>
      <c r="FX157" s="27"/>
      <c r="FY157" s="27"/>
      <c r="FZ157" s="27"/>
      <c r="GA157" s="27"/>
      <c r="GB157" s="27"/>
      <c r="GC157" s="27"/>
      <c r="GD157" s="27"/>
      <c r="GE157" s="27"/>
      <c r="GF157" s="27"/>
      <c r="GG157" s="27"/>
      <c r="GH157" s="27"/>
      <c r="GI157" s="27"/>
      <c r="GJ157" s="27"/>
      <c r="GK157" s="27"/>
      <c r="GL157" s="27"/>
      <c r="GM157" s="27"/>
      <c r="GN157" s="27"/>
      <c r="GO157" s="27"/>
      <c r="GP157" s="27"/>
      <c r="GQ157" s="27"/>
      <c r="GR157" s="27"/>
      <c r="GS157" s="27"/>
      <c r="GT157" s="27"/>
      <c r="GU157" s="27"/>
      <c r="GV157" s="27"/>
      <c r="GW157" s="27"/>
      <c r="GX157" s="27"/>
      <c r="GY157" s="27"/>
      <c r="GZ157" s="27"/>
      <c r="HA157" s="27"/>
      <c r="HB157" s="27"/>
      <c r="HC157" s="27"/>
      <c r="HD157" s="27"/>
      <c r="HE157" s="27"/>
      <c r="HF157" s="27"/>
      <c r="HG157" s="27"/>
      <c r="HH157" s="27"/>
      <c r="HI157" s="27"/>
      <c r="HJ157" s="27"/>
      <c r="HK157" s="27"/>
      <c r="HL157" s="27"/>
      <c r="HM157" s="27"/>
      <c r="HN157" s="27"/>
      <c r="HO157" s="27"/>
      <c r="HP157" s="27"/>
      <c r="HQ157" s="27"/>
      <c r="HR157" s="27"/>
      <c r="HS157" s="27"/>
      <c r="HT157" s="27"/>
      <c r="HU157" s="27"/>
      <c r="HV157" s="27"/>
      <c r="HW157" s="27"/>
      <c r="HX157" s="27"/>
      <c r="HY157" s="27"/>
      <c r="HZ157" s="27"/>
      <c r="IA157" s="27"/>
      <c r="IB157" s="27"/>
      <c r="IC157" s="27"/>
      <c r="ID157" s="27"/>
      <c r="IE157" s="27"/>
      <c r="IF157" s="27"/>
      <c r="IG157" s="27"/>
      <c r="IH157" s="27"/>
      <c r="II157" s="27"/>
      <c r="IJ157" s="27"/>
      <c r="IK157" s="27"/>
      <c r="IL157" s="27"/>
      <c r="IM157" s="27"/>
      <c r="IN157" s="27"/>
      <c r="IO157" s="27"/>
      <c r="IP157" s="27"/>
      <c r="IQ157" s="27"/>
      <c r="IR157" s="27"/>
      <c r="IS157" s="46"/>
    </row>
    <row r="158" spans="1:253" ht="105.75" customHeight="1">
      <c r="A158" s="322"/>
      <c r="B158" s="517"/>
      <c r="C158" s="186"/>
      <c r="D158" s="125" t="str">
        <f t="shared" ref="D158:BO158" si="252">IF(D75&lt;&gt;"Unquoted","",IF(AND((D113+(D52-D68)-D72+D130-D143+D156-D157=D114)=TRUE,D47="Affiliate"=TRUE,(D75="Unquoted")=TRUE,ISNUMBER(D114)=TRUE),"",IF(D47="Branch","","Closing balance (Q32) is not equal to its components, please check your figures for questions  18 a and b, 22, 31, 33a, 33b, 34a and 34b")))</f>
        <v/>
      </c>
      <c r="E158" s="125" t="str">
        <f t="shared" si="252"/>
        <v/>
      </c>
      <c r="F158" s="125" t="str">
        <f t="shared" si="252"/>
        <v/>
      </c>
      <c r="G158" s="125" t="str">
        <f t="shared" si="252"/>
        <v/>
      </c>
      <c r="H158" s="125" t="str">
        <f t="shared" si="252"/>
        <v/>
      </c>
      <c r="I158" s="125" t="str">
        <f t="shared" si="252"/>
        <v/>
      </c>
      <c r="J158" s="125" t="str">
        <f t="shared" si="252"/>
        <v/>
      </c>
      <c r="K158" s="125" t="str">
        <f t="shared" si="252"/>
        <v/>
      </c>
      <c r="L158" s="125" t="str">
        <f t="shared" si="252"/>
        <v/>
      </c>
      <c r="M158" s="125" t="str">
        <f t="shared" si="252"/>
        <v/>
      </c>
      <c r="N158" s="125" t="str">
        <f t="shared" si="252"/>
        <v/>
      </c>
      <c r="O158" s="125" t="str">
        <f t="shared" si="252"/>
        <v/>
      </c>
      <c r="P158" s="125" t="str">
        <f t="shared" si="252"/>
        <v/>
      </c>
      <c r="Q158" s="125" t="str">
        <f t="shared" si="252"/>
        <v/>
      </c>
      <c r="R158" s="125" t="str">
        <f t="shared" si="252"/>
        <v/>
      </c>
      <c r="S158" s="125" t="str">
        <f t="shared" si="252"/>
        <v/>
      </c>
      <c r="T158" s="125" t="str">
        <f t="shared" si="252"/>
        <v/>
      </c>
      <c r="U158" s="125" t="str">
        <f t="shared" si="252"/>
        <v/>
      </c>
      <c r="V158" s="125" t="str">
        <f t="shared" si="252"/>
        <v/>
      </c>
      <c r="W158" s="125" t="str">
        <f t="shared" si="252"/>
        <v/>
      </c>
      <c r="X158" s="125" t="str">
        <f t="shared" si="252"/>
        <v/>
      </c>
      <c r="Y158" s="125" t="str">
        <f t="shared" si="252"/>
        <v/>
      </c>
      <c r="Z158" s="125" t="str">
        <f t="shared" si="252"/>
        <v/>
      </c>
      <c r="AA158" s="125" t="str">
        <f t="shared" si="252"/>
        <v/>
      </c>
      <c r="AB158" s="125" t="str">
        <f t="shared" si="252"/>
        <v/>
      </c>
      <c r="AC158" s="125" t="str">
        <f t="shared" si="252"/>
        <v/>
      </c>
      <c r="AD158" s="125" t="str">
        <f t="shared" si="252"/>
        <v/>
      </c>
      <c r="AE158" s="125" t="str">
        <f t="shared" si="252"/>
        <v/>
      </c>
      <c r="AF158" s="125" t="str">
        <f t="shared" si="252"/>
        <v/>
      </c>
      <c r="AG158" s="125" t="str">
        <f t="shared" si="252"/>
        <v/>
      </c>
      <c r="AH158" s="125" t="str">
        <f t="shared" si="252"/>
        <v/>
      </c>
      <c r="AI158" s="125" t="str">
        <f t="shared" si="252"/>
        <v/>
      </c>
      <c r="AJ158" s="125" t="str">
        <f t="shared" si="252"/>
        <v/>
      </c>
      <c r="AK158" s="125" t="str">
        <f t="shared" si="252"/>
        <v/>
      </c>
      <c r="AL158" s="125" t="str">
        <f t="shared" si="252"/>
        <v/>
      </c>
      <c r="AM158" s="125" t="str">
        <f t="shared" si="252"/>
        <v/>
      </c>
      <c r="AN158" s="125" t="str">
        <f t="shared" si="252"/>
        <v/>
      </c>
      <c r="AO158" s="125" t="str">
        <f t="shared" si="252"/>
        <v/>
      </c>
      <c r="AP158" s="125" t="str">
        <f t="shared" si="252"/>
        <v/>
      </c>
      <c r="AQ158" s="125" t="str">
        <f t="shared" si="252"/>
        <v/>
      </c>
      <c r="AR158" s="125" t="str">
        <f t="shared" si="252"/>
        <v/>
      </c>
      <c r="AS158" s="125" t="str">
        <f t="shared" si="252"/>
        <v/>
      </c>
      <c r="AT158" s="125" t="str">
        <f t="shared" si="252"/>
        <v/>
      </c>
      <c r="AU158" s="125" t="str">
        <f t="shared" si="252"/>
        <v/>
      </c>
      <c r="AV158" s="125" t="str">
        <f t="shared" si="252"/>
        <v/>
      </c>
      <c r="AW158" s="125" t="str">
        <f t="shared" si="252"/>
        <v/>
      </c>
      <c r="AX158" s="125" t="str">
        <f t="shared" si="252"/>
        <v/>
      </c>
      <c r="AY158" s="125" t="str">
        <f t="shared" si="252"/>
        <v/>
      </c>
      <c r="AZ158" s="125" t="str">
        <f t="shared" si="252"/>
        <v/>
      </c>
      <c r="BA158" s="125" t="str">
        <f t="shared" si="252"/>
        <v/>
      </c>
      <c r="BB158" s="125" t="str">
        <f t="shared" si="252"/>
        <v/>
      </c>
      <c r="BC158" s="125" t="str">
        <f t="shared" si="252"/>
        <v/>
      </c>
      <c r="BD158" s="125" t="str">
        <f t="shared" si="252"/>
        <v/>
      </c>
      <c r="BE158" s="125" t="str">
        <f t="shared" si="252"/>
        <v/>
      </c>
      <c r="BF158" s="125" t="str">
        <f t="shared" si="252"/>
        <v/>
      </c>
      <c r="BG158" s="125" t="str">
        <f t="shared" si="252"/>
        <v/>
      </c>
      <c r="BH158" s="125" t="str">
        <f t="shared" si="252"/>
        <v/>
      </c>
      <c r="BI158" s="125" t="str">
        <f t="shared" si="252"/>
        <v/>
      </c>
      <c r="BJ158" s="125" t="str">
        <f t="shared" si="252"/>
        <v/>
      </c>
      <c r="BK158" s="125" t="str">
        <f t="shared" si="252"/>
        <v/>
      </c>
      <c r="BL158" s="125" t="str">
        <f t="shared" si="252"/>
        <v/>
      </c>
      <c r="BM158" s="125" t="str">
        <f t="shared" si="252"/>
        <v/>
      </c>
      <c r="BN158" s="125" t="str">
        <f t="shared" si="252"/>
        <v/>
      </c>
      <c r="BO158" s="125" t="str">
        <f t="shared" si="252"/>
        <v/>
      </c>
      <c r="BP158" s="125" t="str">
        <f t="shared" ref="BP158:EA158" si="253">IF(BP75&lt;&gt;"Unquoted","",IF(AND((BP113+(BP52-BP68)-BP72+BP130-BP143+BP156-BP157=BP114)=TRUE,BP47="Affiliate"=TRUE,(BP75="Unquoted")=TRUE,ISNUMBER(BP114)=TRUE),"",IF(BP47="Branch","","Closing balance (Q32) is not equal to its components, please check your figures for questions  18 a and b, 22, 31, 33a, 33b, 34a and 34b")))</f>
        <v/>
      </c>
      <c r="BQ158" s="125" t="str">
        <f t="shared" si="253"/>
        <v/>
      </c>
      <c r="BR158" s="125" t="str">
        <f t="shared" si="253"/>
        <v/>
      </c>
      <c r="BS158" s="125" t="str">
        <f t="shared" si="253"/>
        <v/>
      </c>
      <c r="BT158" s="125" t="str">
        <f t="shared" si="253"/>
        <v/>
      </c>
      <c r="BU158" s="125" t="str">
        <f t="shared" si="253"/>
        <v/>
      </c>
      <c r="BV158" s="125" t="str">
        <f t="shared" si="253"/>
        <v/>
      </c>
      <c r="BW158" s="125" t="str">
        <f t="shared" si="253"/>
        <v/>
      </c>
      <c r="BX158" s="125" t="str">
        <f t="shared" si="253"/>
        <v/>
      </c>
      <c r="BY158" s="125" t="str">
        <f t="shared" si="253"/>
        <v/>
      </c>
      <c r="BZ158" s="125" t="str">
        <f t="shared" si="253"/>
        <v/>
      </c>
      <c r="CA158" s="125" t="str">
        <f t="shared" si="253"/>
        <v/>
      </c>
      <c r="CB158" s="125" t="str">
        <f t="shared" si="253"/>
        <v/>
      </c>
      <c r="CC158" s="125" t="str">
        <f t="shared" si="253"/>
        <v/>
      </c>
      <c r="CD158" s="125" t="str">
        <f t="shared" si="253"/>
        <v/>
      </c>
      <c r="CE158" s="125" t="str">
        <f t="shared" si="253"/>
        <v/>
      </c>
      <c r="CF158" s="125" t="str">
        <f t="shared" si="253"/>
        <v/>
      </c>
      <c r="CG158" s="125" t="str">
        <f t="shared" si="253"/>
        <v/>
      </c>
      <c r="CH158" s="125" t="str">
        <f t="shared" si="253"/>
        <v/>
      </c>
      <c r="CI158" s="125" t="str">
        <f t="shared" si="253"/>
        <v/>
      </c>
      <c r="CJ158" s="125" t="str">
        <f t="shared" si="253"/>
        <v/>
      </c>
      <c r="CK158" s="125" t="str">
        <f t="shared" si="253"/>
        <v/>
      </c>
      <c r="CL158" s="125" t="str">
        <f t="shared" si="253"/>
        <v/>
      </c>
      <c r="CM158" s="125" t="str">
        <f t="shared" si="253"/>
        <v/>
      </c>
      <c r="CN158" s="125" t="str">
        <f t="shared" si="253"/>
        <v/>
      </c>
      <c r="CO158" s="125" t="str">
        <f t="shared" si="253"/>
        <v/>
      </c>
      <c r="CP158" s="125" t="str">
        <f t="shared" si="253"/>
        <v/>
      </c>
      <c r="CQ158" s="125" t="str">
        <f t="shared" si="253"/>
        <v/>
      </c>
      <c r="CR158" s="125" t="str">
        <f t="shared" si="253"/>
        <v/>
      </c>
      <c r="CS158" s="125" t="str">
        <f t="shared" si="253"/>
        <v/>
      </c>
      <c r="CT158" s="125" t="str">
        <f t="shared" si="253"/>
        <v/>
      </c>
      <c r="CU158" s="125" t="str">
        <f t="shared" si="253"/>
        <v/>
      </c>
      <c r="CV158" s="125" t="str">
        <f t="shared" si="253"/>
        <v/>
      </c>
      <c r="CW158" s="125" t="str">
        <f t="shared" si="253"/>
        <v/>
      </c>
      <c r="CX158" s="125" t="str">
        <f t="shared" si="253"/>
        <v/>
      </c>
      <c r="CY158" s="125" t="str">
        <f t="shared" si="253"/>
        <v/>
      </c>
      <c r="CZ158" s="125" t="str">
        <f t="shared" si="253"/>
        <v/>
      </c>
      <c r="DA158" s="125" t="str">
        <f t="shared" si="253"/>
        <v/>
      </c>
      <c r="DB158" s="125" t="str">
        <f t="shared" si="253"/>
        <v/>
      </c>
      <c r="DC158" s="125" t="str">
        <f t="shared" si="253"/>
        <v/>
      </c>
      <c r="DD158" s="125" t="str">
        <f t="shared" si="253"/>
        <v/>
      </c>
      <c r="DE158" s="125" t="str">
        <f t="shared" si="253"/>
        <v/>
      </c>
      <c r="DF158" s="125" t="str">
        <f t="shared" si="253"/>
        <v/>
      </c>
      <c r="DG158" s="125" t="str">
        <f t="shared" si="253"/>
        <v/>
      </c>
      <c r="DH158" s="125" t="str">
        <f t="shared" si="253"/>
        <v/>
      </c>
      <c r="DI158" s="125" t="str">
        <f t="shared" si="253"/>
        <v/>
      </c>
      <c r="DJ158" s="125" t="str">
        <f t="shared" si="253"/>
        <v/>
      </c>
      <c r="DK158" s="125" t="str">
        <f t="shared" si="253"/>
        <v/>
      </c>
      <c r="DL158" s="125" t="str">
        <f t="shared" si="253"/>
        <v/>
      </c>
      <c r="DM158" s="125" t="str">
        <f t="shared" si="253"/>
        <v/>
      </c>
      <c r="DN158" s="125" t="str">
        <f t="shared" si="253"/>
        <v/>
      </c>
      <c r="DO158" s="125" t="str">
        <f t="shared" si="253"/>
        <v/>
      </c>
      <c r="DP158" s="125" t="str">
        <f t="shared" si="253"/>
        <v/>
      </c>
      <c r="DQ158" s="125" t="str">
        <f t="shared" si="253"/>
        <v/>
      </c>
      <c r="DR158" s="125" t="str">
        <f t="shared" si="253"/>
        <v/>
      </c>
      <c r="DS158" s="125" t="str">
        <f t="shared" si="253"/>
        <v/>
      </c>
      <c r="DT158" s="125" t="str">
        <f t="shared" si="253"/>
        <v/>
      </c>
      <c r="DU158" s="125" t="str">
        <f t="shared" si="253"/>
        <v/>
      </c>
      <c r="DV158" s="125" t="str">
        <f t="shared" si="253"/>
        <v/>
      </c>
      <c r="DW158" s="125" t="str">
        <f t="shared" si="253"/>
        <v/>
      </c>
      <c r="DX158" s="125" t="str">
        <f t="shared" si="253"/>
        <v/>
      </c>
      <c r="DY158" s="125" t="str">
        <f t="shared" si="253"/>
        <v/>
      </c>
      <c r="DZ158" s="125" t="str">
        <f t="shared" si="253"/>
        <v/>
      </c>
      <c r="EA158" s="125" t="str">
        <f t="shared" si="253"/>
        <v/>
      </c>
      <c r="EB158" s="125" t="str">
        <f t="shared" ref="EB158:GM158" si="254">IF(EB75&lt;&gt;"Unquoted","",IF(AND((EB113+(EB52-EB68)-EB72+EB130-EB143+EB156-EB157=EB114)=TRUE,EB47="Affiliate"=TRUE,(EB75="Unquoted")=TRUE,ISNUMBER(EB114)=TRUE),"",IF(EB47="Branch","","Closing balance (Q32) is not equal to its components, please check your figures for questions  18 a and b, 22, 31, 33a, 33b, 34a and 34b")))</f>
        <v/>
      </c>
      <c r="EC158" s="125" t="str">
        <f t="shared" si="254"/>
        <v/>
      </c>
      <c r="ED158" s="125" t="str">
        <f t="shared" si="254"/>
        <v/>
      </c>
      <c r="EE158" s="125" t="str">
        <f t="shared" si="254"/>
        <v/>
      </c>
      <c r="EF158" s="125" t="str">
        <f t="shared" si="254"/>
        <v/>
      </c>
      <c r="EG158" s="125" t="str">
        <f t="shared" si="254"/>
        <v/>
      </c>
      <c r="EH158" s="125" t="str">
        <f t="shared" si="254"/>
        <v/>
      </c>
      <c r="EI158" s="125" t="str">
        <f t="shared" si="254"/>
        <v/>
      </c>
      <c r="EJ158" s="125" t="str">
        <f t="shared" si="254"/>
        <v/>
      </c>
      <c r="EK158" s="125" t="str">
        <f t="shared" si="254"/>
        <v/>
      </c>
      <c r="EL158" s="125" t="str">
        <f t="shared" si="254"/>
        <v/>
      </c>
      <c r="EM158" s="125" t="str">
        <f t="shared" si="254"/>
        <v/>
      </c>
      <c r="EN158" s="125" t="str">
        <f t="shared" si="254"/>
        <v/>
      </c>
      <c r="EO158" s="125" t="str">
        <f t="shared" si="254"/>
        <v/>
      </c>
      <c r="EP158" s="125" t="str">
        <f t="shared" si="254"/>
        <v/>
      </c>
      <c r="EQ158" s="125" t="str">
        <f t="shared" si="254"/>
        <v/>
      </c>
      <c r="ER158" s="125" t="str">
        <f t="shared" si="254"/>
        <v/>
      </c>
      <c r="ES158" s="125" t="str">
        <f t="shared" si="254"/>
        <v/>
      </c>
      <c r="ET158" s="125" t="str">
        <f t="shared" si="254"/>
        <v/>
      </c>
      <c r="EU158" s="125" t="str">
        <f t="shared" si="254"/>
        <v/>
      </c>
      <c r="EV158" s="125" t="str">
        <f t="shared" si="254"/>
        <v/>
      </c>
      <c r="EW158" s="125" t="str">
        <f t="shared" si="254"/>
        <v/>
      </c>
      <c r="EX158" s="125" t="str">
        <f t="shared" si="254"/>
        <v/>
      </c>
      <c r="EY158" s="125" t="str">
        <f t="shared" si="254"/>
        <v/>
      </c>
      <c r="EZ158" s="125" t="str">
        <f t="shared" si="254"/>
        <v/>
      </c>
      <c r="FA158" s="125" t="str">
        <f t="shared" si="254"/>
        <v/>
      </c>
      <c r="FB158" s="125" t="str">
        <f t="shared" si="254"/>
        <v/>
      </c>
      <c r="FC158" s="125" t="str">
        <f t="shared" si="254"/>
        <v/>
      </c>
      <c r="FD158" s="125" t="str">
        <f t="shared" si="254"/>
        <v/>
      </c>
      <c r="FE158" s="125" t="str">
        <f t="shared" si="254"/>
        <v/>
      </c>
      <c r="FF158" s="125" t="str">
        <f t="shared" si="254"/>
        <v/>
      </c>
      <c r="FG158" s="125" t="str">
        <f t="shared" si="254"/>
        <v/>
      </c>
      <c r="FH158" s="125" t="str">
        <f t="shared" si="254"/>
        <v/>
      </c>
      <c r="FI158" s="125" t="str">
        <f t="shared" si="254"/>
        <v/>
      </c>
      <c r="FJ158" s="125" t="str">
        <f t="shared" si="254"/>
        <v/>
      </c>
      <c r="FK158" s="125" t="str">
        <f t="shared" si="254"/>
        <v/>
      </c>
      <c r="FL158" s="125" t="str">
        <f t="shared" si="254"/>
        <v/>
      </c>
      <c r="FM158" s="125" t="str">
        <f t="shared" si="254"/>
        <v/>
      </c>
      <c r="FN158" s="125" t="str">
        <f t="shared" si="254"/>
        <v/>
      </c>
      <c r="FO158" s="125" t="str">
        <f t="shared" si="254"/>
        <v/>
      </c>
      <c r="FP158" s="125" t="str">
        <f t="shared" si="254"/>
        <v/>
      </c>
      <c r="FQ158" s="125" t="str">
        <f t="shared" si="254"/>
        <v/>
      </c>
      <c r="FR158" s="125" t="str">
        <f t="shared" si="254"/>
        <v/>
      </c>
      <c r="FS158" s="125" t="str">
        <f t="shared" si="254"/>
        <v/>
      </c>
      <c r="FT158" s="125" t="str">
        <f t="shared" si="254"/>
        <v/>
      </c>
      <c r="FU158" s="125" t="str">
        <f t="shared" si="254"/>
        <v/>
      </c>
      <c r="FV158" s="125" t="str">
        <f t="shared" si="254"/>
        <v/>
      </c>
      <c r="FW158" s="125" t="str">
        <f t="shared" si="254"/>
        <v/>
      </c>
      <c r="FX158" s="125" t="str">
        <f t="shared" si="254"/>
        <v/>
      </c>
      <c r="FY158" s="125" t="str">
        <f t="shared" si="254"/>
        <v/>
      </c>
      <c r="FZ158" s="125" t="str">
        <f t="shared" si="254"/>
        <v/>
      </c>
      <c r="GA158" s="125" t="str">
        <f t="shared" si="254"/>
        <v/>
      </c>
      <c r="GB158" s="125" t="str">
        <f t="shared" si="254"/>
        <v/>
      </c>
      <c r="GC158" s="125" t="str">
        <f t="shared" si="254"/>
        <v/>
      </c>
      <c r="GD158" s="125" t="str">
        <f t="shared" si="254"/>
        <v/>
      </c>
      <c r="GE158" s="125" t="str">
        <f t="shared" si="254"/>
        <v/>
      </c>
      <c r="GF158" s="125" t="str">
        <f t="shared" si="254"/>
        <v/>
      </c>
      <c r="GG158" s="125" t="str">
        <f t="shared" si="254"/>
        <v/>
      </c>
      <c r="GH158" s="125" t="str">
        <f t="shared" si="254"/>
        <v/>
      </c>
      <c r="GI158" s="125" t="str">
        <f t="shared" si="254"/>
        <v/>
      </c>
      <c r="GJ158" s="125" t="str">
        <f t="shared" si="254"/>
        <v/>
      </c>
      <c r="GK158" s="125" t="str">
        <f t="shared" si="254"/>
        <v/>
      </c>
      <c r="GL158" s="125" t="str">
        <f t="shared" si="254"/>
        <v/>
      </c>
      <c r="GM158" s="125" t="str">
        <f t="shared" si="254"/>
        <v/>
      </c>
      <c r="GN158" s="125" t="str">
        <f t="shared" ref="GN158:IS158" si="255">IF(GN75&lt;&gt;"Unquoted","",IF(AND((GN113+(GN52-GN68)-GN72+GN130-GN143+GN156-GN157=GN114)=TRUE,GN47="Affiliate"=TRUE,(GN75="Unquoted")=TRUE,ISNUMBER(GN114)=TRUE),"",IF(GN47="Branch","","Closing balance (Q32) is not equal to its components, please check your figures for questions  18 a and b, 22, 31, 33a, 33b, 34a and 34b")))</f>
        <v/>
      </c>
      <c r="GO158" s="125" t="str">
        <f t="shared" si="255"/>
        <v/>
      </c>
      <c r="GP158" s="125" t="str">
        <f t="shared" si="255"/>
        <v/>
      </c>
      <c r="GQ158" s="125" t="str">
        <f t="shared" si="255"/>
        <v/>
      </c>
      <c r="GR158" s="125" t="str">
        <f t="shared" si="255"/>
        <v/>
      </c>
      <c r="GS158" s="125" t="str">
        <f t="shared" si="255"/>
        <v/>
      </c>
      <c r="GT158" s="125" t="str">
        <f t="shared" si="255"/>
        <v/>
      </c>
      <c r="GU158" s="125" t="str">
        <f t="shared" si="255"/>
        <v/>
      </c>
      <c r="GV158" s="125" t="str">
        <f t="shared" si="255"/>
        <v/>
      </c>
      <c r="GW158" s="125" t="str">
        <f t="shared" si="255"/>
        <v/>
      </c>
      <c r="GX158" s="125" t="str">
        <f t="shared" si="255"/>
        <v/>
      </c>
      <c r="GY158" s="125" t="str">
        <f t="shared" si="255"/>
        <v/>
      </c>
      <c r="GZ158" s="125" t="str">
        <f t="shared" si="255"/>
        <v/>
      </c>
      <c r="HA158" s="125" t="str">
        <f t="shared" si="255"/>
        <v/>
      </c>
      <c r="HB158" s="125" t="str">
        <f t="shared" si="255"/>
        <v/>
      </c>
      <c r="HC158" s="125" t="str">
        <f t="shared" si="255"/>
        <v/>
      </c>
      <c r="HD158" s="125" t="str">
        <f t="shared" si="255"/>
        <v/>
      </c>
      <c r="HE158" s="125" t="str">
        <f t="shared" si="255"/>
        <v/>
      </c>
      <c r="HF158" s="125" t="str">
        <f t="shared" si="255"/>
        <v/>
      </c>
      <c r="HG158" s="125" t="str">
        <f t="shared" si="255"/>
        <v/>
      </c>
      <c r="HH158" s="125" t="str">
        <f t="shared" si="255"/>
        <v/>
      </c>
      <c r="HI158" s="125" t="str">
        <f t="shared" si="255"/>
        <v/>
      </c>
      <c r="HJ158" s="125" t="str">
        <f t="shared" si="255"/>
        <v/>
      </c>
      <c r="HK158" s="125" t="str">
        <f t="shared" si="255"/>
        <v/>
      </c>
      <c r="HL158" s="125" t="str">
        <f t="shared" si="255"/>
        <v/>
      </c>
      <c r="HM158" s="125" t="str">
        <f t="shared" si="255"/>
        <v/>
      </c>
      <c r="HN158" s="125" t="str">
        <f t="shared" si="255"/>
        <v/>
      </c>
      <c r="HO158" s="125" t="str">
        <f t="shared" si="255"/>
        <v/>
      </c>
      <c r="HP158" s="125" t="str">
        <f t="shared" si="255"/>
        <v/>
      </c>
      <c r="HQ158" s="125" t="str">
        <f t="shared" si="255"/>
        <v/>
      </c>
      <c r="HR158" s="125" t="str">
        <f t="shared" si="255"/>
        <v/>
      </c>
      <c r="HS158" s="125" t="str">
        <f t="shared" si="255"/>
        <v/>
      </c>
      <c r="HT158" s="125" t="str">
        <f t="shared" si="255"/>
        <v/>
      </c>
      <c r="HU158" s="125" t="str">
        <f t="shared" si="255"/>
        <v/>
      </c>
      <c r="HV158" s="125" t="str">
        <f t="shared" si="255"/>
        <v/>
      </c>
      <c r="HW158" s="125" t="str">
        <f t="shared" si="255"/>
        <v/>
      </c>
      <c r="HX158" s="125" t="str">
        <f t="shared" si="255"/>
        <v/>
      </c>
      <c r="HY158" s="125" t="str">
        <f t="shared" si="255"/>
        <v/>
      </c>
      <c r="HZ158" s="125" t="str">
        <f t="shared" si="255"/>
        <v/>
      </c>
      <c r="IA158" s="125" t="str">
        <f t="shared" si="255"/>
        <v/>
      </c>
      <c r="IB158" s="125" t="str">
        <f t="shared" si="255"/>
        <v/>
      </c>
      <c r="IC158" s="125" t="str">
        <f t="shared" si="255"/>
        <v/>
      </c>
      <c r="ID158" s="125" t="str">
        <f t="shared" si="255"/>
        <v/>
      </c>
      <c r="IE158" s="125" t="str">
        <f t="shared" si="255"/>
        <v/>
      </c>
      <c r="IF158" s="125" t="str">
        <f t="shared" si="255"/>
        <v/>
      </c>
      <c r="IG158" s="125" t="str">
        <f t="shared" si="255"/>
        <v/>
      </c>
      <c r="IH158" s="125" t="str">
        <f t="shared" si="255"/>
        <v/>
      </c>
      <c r="II158" s="125" t="str">
        <f t="shared" si="255"/>
        <v/>
      </c>
      <c r="IJ158" s="125" t="str">
        <f t="shared" si="255"/>
        <v/>
      </c>
      <c r="IK158" s="125" t="str">
        <f t="shared" si="255"/>
        <v/>
      </c>
      <c r="IL158" s="125" t="str">
        <f t="shared" si="255"/>
        <v/>
      </c>
      <c r="IM158" s="125" t="str">
        <f t="shared" si="255"/>
        <v/>
      </c>
      <c r="IN158" s="125" t="str">
        <f t="shared" si="255"/>
        <v/>
      </c>
      <c r="IO158" s="125" t="str">
        <f t="shared" si="255"/>
        <v/>
      </c>
      <c r="IP158" s="125" t="str">
        <f t="shared" si="255"/>
        <v/>
      </c>
      <c r="IQ158" s="125" t="str">
        <f t="shared" si="255"/>
        <v/>
      </c>
      <c r="IR158" s="125" t="str">
        <f t="shared" si="255"/>
        <v/>
      </c>
      <c r="IS158" s="125" t="str">
        <f t="shared" si="255"/>
        <v/>
      </c>
    </row>
    <row r="159" spans="1:253" s="420" customFormat="1" ht="15.6" thickBot="1">
      <c r="A159" s="322"/>
      <c r="B159" s="518"/>
      <c r="C159" s="172"/>
      <c r="D159" s="147"/>
      <c r="E159" s="147"/>
      <c r="F159" s="147"/>
      <c r="G159" s="147"/>
      <c r="H159" s="147"/>
      <c r="I159" s="147"/>
      <c r="J159" s="147"/>
      <c r="K159" s="147"/>
      <c r="L159" s="147"/>
      <c r="M159" s="147"/>
      <c r="N159" s="147"/>
      <c r="O159" s="134"/>
      <c r="P159" s="134"/>
      <c r="Q159" s="134"/>
      <c r="R159" s="134"/>
      <c r="S159" s="134"/>
      <c r="T159" s="134"/>
      <c r="U159" s="134"/>
      <c r="V159" s="134"/>
      <c r="W159" s="134"/>
      <c r="X159" s="134"/>
      <c r="Y159" s="134"/>
      <c r="Z159" s="134"/>
      <c r="AA159" s="134"/>
      <c r="AB159" s="134"/>
      <c r="AC159" s="134"/>
      <c r="AD159" s="134"/>
      <c r="AE159" s="134"/>
      <c r="AF159" s="134"/>
      <c r="AG159" s="134"/>
      <c r="AH159" s="134"/>
      <c r="AI159" s="134"/>
      <c r="AJ159" s="134"/>
      <c r="AK159" s="134"/>
      <c r="AL159" s="134"/>
      <c r="AM159" s="134"/>
      <c r="AN159" s="134"/>
      <c r="AO159" s="134"/>
      <c r="AP159" s="134"/>
      <c r="AQ159" s="134"/>
      <c r="AR159" s="134"/>
      <c r="AS159" s="134"/>
      <c r="AT159" s="134"/>
      <c r="AU159" s="134"/>
      <c r="AV159" s="134"/>
      <c r="AW159" s="134"/>
      <c r="AX159" s="134"/>
      <c r="AY159" s="134"/>
      <c r="AZ159" s="134"/>
      <c r="BA159" s="134"/>
      <c r="BB159" s="134"/>
      <c r="BC159" s="134"/>
      <c r="BD159" s="134"/>
      <c r="BE159" s="134"/>
      <c r="BF159" s="134"/>
      <c r="BG159" s="134"/>
      <c r="BH159" s="134"/>
      <c r="BI159" s="134"/>
      <c r="BJ159" s="134"/>
      <c r="BK159" s="134"/>
      <c r="BL159" s="134"/>
      <c r="BM159" s="134"/>
      <c r="BN159" s="134"/>
      <c r="BO159" s="134"/>
      <c r="BP159" s="134"/>
      <c r="BQ159" s="134"/>
      <c r="BR159" s="134"/>
      <c r="BS159" s="134"/>
      <c r="BT159" s="134"/>
      <c r="BU159" s="134"/>
      <c r="BV159" s="134"/>
      <c r="BW159" s="134"/>
      <c r="BX159" s="134"/>
      <c r="BY159" s="134"/>
      <c r="BZ159" s="134"/>
      <c r="CA159" s="134"/>
      <c r="CB159" s="134"/>
      <c r="CC159" s="134"/>
      <c r="CD159" s="134"/>
      <c r="CE159" s="134"/>
      <c r="CF159" s="134"/>
      <c r="CG159" s="134"/>
      <c r="CH159" s="134"/>
      <c r="CI159" s="134"/>
      <c r="CJ159" s="134"/>
      <c r="CK159" s="134"/>
      <c r="CL159" s="134"/>
      <c r="CM159" s="134"/>
      <c r="CN159" s="134"/>
      <c r="CO159" s="134"/>
      <c r="CP159" s="134"/>
      <c r="CQ159" s="134"/>
      <c r="CR159" s="134"/>
      <c r="CS159" s="134"/>
      <c r="CT159" s="134"/>
      <c r="CU159" s="134"/>
      <c r="CV159" s="134"/>
      <c r="CW159" s="134"/>
      <c r="CX159" s="134"/>
      <c r="CY159" s="134"/>
      <c r="CZ159" s="134"/>
      <c r="DA159" s="134"/>
      <c r="DB159" s="134"/>
      <c r="DC159" s="134"/>
      <c r="DD159" s="134"/>
      <c r="DE159" s="134"/>
      <c r="DF159" s="134"/>
      <c r="DG159" s="134"/>
      <c r="DH159" s="134"/>
      <c r="DI159" s="134"/>
      <c r="DJ159" s="134"/>
      <c r="DK159" s="134"/>
      <c r="DL159" s="134"/>
      <c r="DM159" s="134"/>
      <c r="DN159" s="134"/>
      <c r="DO159" s="134"/>
      <c r="DP159" s="134"/>
      <c r="DQ159" s="134"/>
      <c r="DR159" s="134"/>
      <c r="DS159" s="134"/>
      <c r="DT159" s="134"/>
      <c r="DU159" s="134"/>
      <c r="DV159" s="134"/>
      <c r="DW159" s="134"/>
      <c r="DX159" s="134"/>
      <c r="DY159" s="134"/>
      <c r="DZ159" s="134"/>
      <c r="EA159" s="134"/>
      <c r="EB159" s="134"/>
      <c r="EC159" s="134"/>
      <c r="ED159" s="134"/>
      <c r="EE159" s="134"/>
      <c r="EF159" s="134"/>
      <c r="EG159" s="134"/>
      <c r="EH159" s="134"/>
      <c r="EI159" s="134"/>
      <c r="EJ159" s="134"/>
      <c r="EK159" s="134"/>
      <c r="EL159" s="134"/>
      <c r="EM159" s="134"/>
      <c r="EN159" s="134"/>
      <c r="EO159" s="134"/>
      <c r="EP159" s="134"/>
      <c r="EQ159" s="134"/>
      <c r="ER159" s="134"/>
      <c r="ES159" s="134"/>
      <c r="ET159" s="134"/>
      <c r="EU159" s="134"/>
      <c r="EV159" s="134"/>
      <c r="EW159" s="134"/>
      <c r="EX159" s="134"/>
      <c r="EY159" s="134"/>
      <c r="EZ159" s="134"/>
      <c r="FA159" s="134"/>
      <c r="FB159" s="134"/>
      <c r="FC159" s="134"/>
      <c r="FD159" s="134"/>
      <c r="FE159" s="134"/>
      <c r="FF159" s="134"/>
      <c r="FG159" s="134"/>
      <c r="FH159" s="134"/>
      <c r="FI159" s="134"/>
      <c r="FJ159" s="134"/>
      <c r="FK159" s="134"/>
      <c r="FL159" s="134"/>
      <c r="FM159" s="134"/>
      <c r="FN159" s="134"/>
      <c r="FO159" s="134"/>
      <c r="FP159" s="134"/>
      <c r="FQ159" s="134"/>
      <c r="FR159" s="134"/>
      <c r="FS159" s="134"/>
      <c r="FT159" s="134"/>
      <c r="FU159" s="134"/>
      <c r="FV159" s="134"/>
      <c r="FW159" s="134"/>
      <c r="FX159" s="134"/>
      <c r="FY159" s="134"/>
      <c r="FZ159" s="134"/>
      <c r="GA159" s="134"/>
      <c r="GB159" s="134"/>
      <c r="GC159" s="134"/>
      <c r="GD159" s="134"/>
      <c r="GE159" s="134"/>
      <c r="GF159" s="134"/>
      <c r="GG159" s="134"/>
      <c r="GH159" s="134"/>
      <c r="GI159" s="134"/>
      <c r="GJ159" s="134"/>
      <c r="GK159" s="134"/>
      <c r="GL159" s="134"/>
      <c r="GM159" s="134"/>
      <c r="GN159" s="134"/>
      <c r="GO159" s="134"/>
      <c r="GP159" s="134"/>
      <c r="GQ159" s="134"/>
      <c r="GR159" s="134"/>
      <c r="GS159" s="134"/>
      <c r="GT159" s="134"/>
      <c r="GU159" s="134"/>
      <c r="GV159" s="134"/>
      <c r="GW159" s="134"/>
      <c r="GX159" s="134"/>
      <c r="GY159" s="134"/>
      <c r="GZ159" s="134"/>
      <c r="HA159" s="134"/>
      <c r="HB159" s="134"/>
      <c r="HC159" s="134"/>
      <c r="HD159" s="134"/>
      <c r="HE159" s="134"/>
      <c r="HF159" s="134"/>
      <c r="HG159" s="134"/>
      <c r="HH159" s="134"/>
      <c r="HI159" s="134"/>
      <c r="HJ159" s="134"/>
      <c r="HK159" s="134"/>
      <c r="HL159" s="134"/>
      <c r="HM159" s="134"/>
      <c r="HN159" s="134"/>
      <c r="HO159" s="134"/>
      <c r="HP159" s="134"/>
      <c r="HQ159" s="134"/>
      <c r="HR159" s="134"/>
      <c r="HS159" s="134"/>
      <c r="HT159" s="134"/>
      <c r="HU159" s="134"/>
      <c r="HV159" s="134"/>
      <c r="HW159" s="134"/>
      <c r="HX159" s="134"/>
      <c r="HY159" s="134"/>
      <c r="HZ159" s="134"/>
      <c r="IA159" s="134"/>
      <c r="IB159" s="134"/>
      <c r="IC159" s="134"/>
      <c r="ID159" s="134"/>
      <c r="IE159" s="134"/>
      <c r="IF159" s="134"/>
      <c r="IG159" s="134"/>
      <c r="IH159" s="134"/>
      <c r="II159" s="134"/>
      <c r="IJ159" s="134"/>
      <c r="IK159" s="134"/>
      <c r="IL159" s="134"/>
      <c r="IM159" s="134"/>
      <c r="IN159" s="134"/>
      <c r="IO159" s="134"/>
      <c r="IP159" s="134"/>
      <c r="IQ159" s="134"/>
      <c r="IR159" s="134"/>
      <c r="IS159" s="677"/>
    </row>
    <row r="160" spans="1:253" ht="78">
      <c r="A160" s="322"/>
      <c r="B160" s="126"/>
      <c r="C160" s="188" t="s">
        <v>390</v>
      </c>
      <c r="D160" s="135"/>
      <c r="E160" s="135"/>
      <c r="F160" s="135"/>
      <c r="G160" s="135"/>
      <c r="H160" s="135"/>
      <c r="I160" s="135"/>
      <c r="J160" s="136"/>
      <c r="K160" s="136"/>
      <c r="L160" s="136"/>
      <c r="M160" s="136"/>
      <c r="N160" s="136"/>
      <c r="O160" s="136"/>
      <c r="P160" s="136"/>
      <c r="Q160" s="136"/>
      <c r="R160" s="136"/>
      <c r="S160" s="136"/>
      <c r="T160" s="136"/>
      <c r="U160" s="136"/>
      <c r="V160" s="136"/>
      <c r="W160" s="136"/>
      <c r="X160" s="136"/>
      <c r="Y160" s="136"/>
      <c r="Z160" s="136"/>
      <c r="AA160" s="136"/>
      <c r="AB160" s="136"/>
      <c r="AC160" s="136"/>
      <c r="AD160" s="136"/>
      <c r="AE160" s="136"/>
      <c r="AF160" s="136"/>
      <c r="AG160" s="136"/>
      <c r="AH160" s="136"/>
      <c r="AI160" s="136"/>
      <c r="AJ160" s="136"/>
      <c r="AK160" s="136"/>
      <c r="AL160" s="136"/>
      <c r="AM160" s="136"/>
      <c r="AN160" s="136"/>
      <c r="AO160" s="136"/>
      <c r="AP160" s="136"/>
      <c r="AQ160" s="136"/>
      <c r="AR160" s="136"/>
      <c r="AS160" s="136"/>
      <c r="AT160" s="136"/>
      <c r="AU160" s="136"/>
      <c r="AV160" s="136"/>
      <c r="AW160" s="136"/>
      <c r="AX160" s="136"/>
      <c r="AY160" s="136"/>
      <c r="AZ160" s="136"/>
      <c r="BA160" s="136"/>
      <c r="BB160" s="136"/>
      <c r="BC160" s="136"/>
      <c r="BD160" s="136"/>
      <c r="BE160" s="136"/>
      <c r="BF160" s="136"/>
      <c r="BG160" s="136"/>
      <c r="BH160" s="136"/>
      <c r="BI160" s="136"/>
      <c r="BJ160" s="136"/>
      <c r="BK160" s="136"/>
      <c r="BL160" s="136"/>
      <c r="BM160" s="136"/>
      <c r="BN160" s="136"/>
      <c r="BO160" s="136"/>
      <c r="BP160" s="136"/>
      <c r="BQ160" s="136"/>
      <c r="BR160" s="136"/>
      <c r="BS160" s="136"/>
      <c r="BT160" s="136"/>
      <c r="BU160" s="136"/>
      <c r="BV160" s="136"/>
      <c r="BW160" s="136"/>
      <c r="BX160" s="136"/>
      <c r="BY160" s="136"/>
      <c r="BZ160" s="136"/>
      <c r="CA160" s="136"/>
      <c r="CB160" s="136"/>
      <c r="CC160" s="136"/>
      <c r="CD160" s="136"/>
      <c r="CE160" s="136"/>
      <c r="CF160" s="136"/>
      <c r="CG160" s="136"/>
      <c r="CH160" s="136"/>
      <c r="CI160" s="136"/>
      <c r="CJ160" s="136"/>
      <c r="CK160" s="136"/>
      <c r="CL160" s="136"/>
      <c r="CM160" s="136"/>
      <c r="CN160" s="136"/>
      <c r="CO160" s="136"/>
      <c r="CP160" s="136"/>
      <c r="CQ160" s="136"/>
      <c r="CR160" s="136"/>
      <c r="CS160" s="136"/>
      <c r="CT160" s="136"/>
      <c r="CU160" s="136"/>
      <c r="CV160" s="136"/>
      <c r="CW160" s="136"/>
      <c r="CX160" s="136"/>
      <c r="CY160" s="136"/>
      <c r="CZ160" s="136"/>
      <c r="DA160" s="136"/>
      <c r="DB160" s="136"/>
      <c r="DC160" s="136"/>
      <c r="DD160" s="136"/>
      <c r="DE160" s="136"/>
      <c r="DF160" s="136"/>
      <c r="DG160" s="136"/>
      <c r="DH160" s="136"/>
      <c r="DI160" s="136"/>
      <c r="DJ160" s="136"/>
      <c r="DK160" s="136"/>
      <c r="DL160" s="136"/>
      <c r="DM160" s="136"/>
      <c r="DN160" s="136"/>
      <c r="DO160" s="136"/>
      <c r="DP160" s="136"/>
      <c r="DQ160" s="136"/>
      <c r="DR160" s="136"/>
      <c r="DS160" s="136"/>
      <c r="DT160" s="136"/>
      <c r="DU160" s="136"/>
      <c r="DV160" s="136"/>
      <c r="DW160" s="136"/>
      <c r="DX160" s="136"/>
      <c r="DY160" s="136"/>
      <c r="DZ160" s="136"/>
      <c r="EA160" s="136"/>
      <c r="EB160" s="136"/>
      <c r="EC160" s="136"/>
      <c r="ED160" s="136"/>
      <c r="EE160" s="136"/>
      <c r="EF160" s="136"/>
      <c r="EG160" s="136"/>
      <c r="EH160" s="136"/>
      <c r="EI160" s="136"/>
      <c r="EJ160" s="136"/>
      <c r="EK160" s="136"/>
      <c r="EL160" s="136"/>
      <c r="EM160" s="136"/>
      <c r="EN160" s="136"/>
      <c r="EO160" s="136"/>
      <c r="EP160" s="136"/>
      <c r="EQ160" s="136"/>
      <c r="ER160" s="136"/>
      <c r="ES160" s="136"/>
      <c r="ET160" s="136"/>
      <c r="EU160" s="136"/>
      <c r="EV160" s="136"/>
      <c r="EW160" s="136"/>
      <c r="EX160" s="136"/>
      <c r="EY160" s="136"/>
      <c r="EZ160" s="136"/>
      <c r="FA160" s="136"/>
      <c r="FB160" s="136"/>
      <c r="FC160" s="136"/>
      <c r="FD160" s="136"/>
      <c r="FE160" s="136"/>
      <c r="FF160" s="136"/>
      <c r="FG160" s="136"/>
      <c r="FH160" s="136"/>
      <c r="FI160" s="136"/>
      <c r="FJ160" s="136"/>
      <c r="FK160" s="136"/>
      <c r="FL160" s="136"/>
      <c r="FM160" s="136"/>
      <c r="FN160" s="136"/>
      <c r="FO160" s="136"/>
      <c r="FP160" s="136"/>
      <c r="FQ160" s="136"/>
      <c r="FR160" s="136"/>
      <c r="FS160" s="136"/>
      <c r="FT160" s="136"/>
      <c r="FU160" s="136"/>
      <c r="FV160" s="136"/>
      <c r="FW160" s="136"/>
      <c r="FX160" s="136"/>
      <c r="FY160" s="136"/>
      <c r="FZ160" s="136"/>
      <c r="GA160" s="136"/>
      <c r="GB160" s="136"/>
      <c r="GC160" s="136"/>
      <c r="GD160" s="136"/>
      <c r="GE160" s="136"/>
      <c r="GF160" s="136"/>
      <c r="GG160" s="136"/>
      <c r="GH160" s="136"/>
      <c r="GI160" s="136"/>
      <c r="GJ160" s="136"/>
      <c r="GK160" s="136"/>
      <c r="GL160" s="136"/>
      <c r="GM160" s="136"/>
      <c r="GN160" s="136"/>
      <c r="GO160" s="136"/>
      <c r="GP160" s="136"/>
      <c r="GQ160" s="136"/>
      <c r="GR160" s="136"/>
      <c r="GS160" s="136"/>
      <c r="GT160" s="136"/>
      <c r="GU160" s="136"/>
      <c r="GV160" s="136"/>
      <c r="GW160" s="136"/>
      <c r="GX160" s="136"/>
      <c r="GY160" s="136"/>
      <c r="GZ160" s="136"/>
      <c r="HA160" s="136"/>
      <c r="HB160" s="136"/>
      <c r="HC160" s="136"/>
      <c r="HD160" s="136"/>
      <c r="HE160" s="136"/>
      <c r="HF160" s="136"/>
      <c r="HG160" s="136"/>
      <c r="HH160" s="136"/>
      <c r="HI160" s="136"/>
      <c r="HJ160" s="136"/>
      <c r="HK160" s="136"/>
      <c r="HL160" s="136"/>
      <c r="HM160" s="136"/>
      <c r="HN160" s="136"/>
      <c r="HO160" s="136"/>
      <c r="HP160" s="136"/>
      <c r="HQ160" s="136"/>
      <c r="HR160" s="136"/>
      <c r="HS160" s="136"/>
      <c r="HT160" s="136"/>
      <c r="HU160" s="136"/>
      <c r="HV160" s="136"/>
      <c r="HW160" s="136"/>
      <c r="HX160" s="136"/>
      <c r="HY160" s="136"/>
      <c r="HZ160" s="136"/>
      <c r="IA160" s="136"/>
      <c r="IB160" s="136"/>
      <c r="IC160" s="136"/>
      <c r="ID160" s="136"/>
      <c r="IE160" s="136"/>
      <c r="IF160" s="136"/>
      <c r="IG160" s="136"/>
      <c r="IH160" s="136"/>
      <c r="II160" s="136"/>
      <c r="IJ160" s="136"/>
      <c r="IK160" s="136"/>
      <c r="IL160" s="136"/>
      <c r="IM160" s="136"/>
      <c r="IN160" s="136"/>
      <c r="IO160" s="136"/>
      <c r="IP160" s="136"/>
      <c r="IQ160" s="136"/>
      <c r="IR160" s="136"/>
      <c r="IS160" s="137"/>
    </row>
    <row r="161" spans="1:253" ht="47.25" customHeight="1">
      <c r="A161" s="322" t="s">
        <v>391</v>
      </c>
      <c r="B161" s="95">
        <v>35</v>
      </c>
      <c r="C161" s="450" t="s">
        <v>392</v>
      </c>
      <c r="D161" s="27">
        <v>0</v>
      </c>
      <c r="E161" s="27"/>
      <c r="F161" s="674"/>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7"/>
      <c r="BR161" s="27"/>
      <c r="BS161" s="27"/>
      <c r="BT161" s="27"/>
      <c r="BU161" s="27"/>
      <c r="BV161" s="27"/>
      <c r="BW161" s="27"/>
      <c r="BX161" s="27"/>
      <c r="BY161" s="27"/>
      <c r="BZ161" s="27"/>
      <c r="CA161" s="27"/>
      <c r="CB161" s="27"/>
      <c r="CC161" s="27"/>
      <c r="CD161" s="27"/>
      <c r="CE161" s="27"/>
      <c r="CF161" s="27"/>
      <c r="CG161" s="27"/>
      <c r="CH161" s="27"/>
      <c r="CI161" s="27"/>
      <c r="CJ161" s="27"/>
      <c r="CK161" s="27"/>
      <c r="CL161" s="27"/>
      <c r="CM161" s="27"/>
      <c r="CN161" s="27"/>
      <c r="CO161" s="27"/>
      <c r="CP161" s="27"/>
      <c r="CQ161" s="27"/>
      <c r="CR161" s="27"/>
      <c r="CS161" s="27"/>
      <c r="CT161" s="27"/>
      <c r="CU161" s="27"/>
      <c r="CV161" s="27"/>
      <c r="CW161" s="27"/>
      <c r="CX161" s="27"/>
      <c r="CY161" s="27"/>
      <c r="CZ161" s="27"/>
      <c r="DA161" s="27"/>
      <c r="DB161" s="27"/>
      <c r="DC161" s="27"/>
      <c r="DD161" s="27"/>
      <c r="DE161" s="27"/>
      <c r="DF161" s="27"/>
      <c r="DG161" s="27"/>
      <c r="DH161" s="27"/>
      <c r="DI161" s="27"/>
      <c r="DJ161" s="27"/>
      <c r="DK161" s="27"/>
      <c r="DL161" s="27"/>
      <c r="DM161" s="27"/>
      <c r="DN161" s="27"/>
      <c r="DO161" s="27"/>
      <c r="DP161" s="27"/>
      <c r="DQ161" s="27"/>
      <c r="DR161" s="27"/>
      <c r="DS161" s="27"/>
      <c r="DT161" s="27"/>
      <c r="DU161" s="27"/>
      <c r="DV161" s="27"/>
      <c r="DW161" s="27"/>
      <c r="DX161" s="27"/>
      <c r="DY161" s="27"/>
      <c r="DZ161" s="27"/>
      <c r="EA161" s="27"/>
      <c r="EB161" s="27"/>
      <c r="EC161" s="27"/>
      <c r="ED161" s="27"/>
      <c r="EE161" s="27"/>
      <c r="EF161" s="27"/>
      <c r="EG161" s="27"/>
      <c r="EH161" s="27"/>
      <c r="EI161" s="27"/>
      <c r="EJ161" s="27"/>
      <c r="EK161" s="27"/>
      <c r="EL161" s="27"/>
      <c r="EM161" s="27"/>
      <c r="EN161" s="27"/>
      <c r="EO161" s="27"/>
      <c r="EP161" s="27"/>
      <c r="EQ161" s="27"/>
      <c r="ER161" s="27"/>
      <c r="ES161" s="27"/>
      <c r="ET161" s="27"/>
      <c r="EU161" s="27"/>
      <c r="EV161" s="27"/>
      <c r="EW161" s="27"/>
      <c r="EX161" s="27"/>
      <c r="EY161" s="27"/>
      <c r="EZ161" s="27"/>
      <c r="FA161" s="27"/>
      <c r="FB161" s="27"/>
      <c r="FC161" s="27"/>
      <c r="FD161" s="27"/>
      <c r="FE161" s="27"/>
      <c r="FF161" s="27"/>
      <c r="FG161" s="27"/>
      <c r="FH161" s="27"/>
      <c r="FI161" s="27"/>
      <c r="FJ161" s="27"/>
      <c r="FK161" s="27"/>
      <c r="FL161" s="27"/>
      <c r="FM161" s="27"/>
      <c r="FN161" s="27"/>
      <c r="FO161" s="27"/>
      <c r="FP161" s="27"/>
      <c r="FQ161" s="27"/>
      <c r="FR161" s="27"/>
      <c r="FS161" s="27"/>
      <c r="FT161" s="27"/>
      <c r="FU161" s="27"/>
      <c r="FV161" s="27"/>
      <c r="FW161" s="27"/>
      <c r="FX161" s="27"/>
      <c r="FY161" s="27"/>
      <c r="FZ161" s="27"/>
      <c r="GA161" s="27"/>
      <c r="GB161" s="27"/>
      <c r="GC161" s="27"/>
      <c r="GD161" s="27"/>
      <c r="GE161" s="27"/>
      <c r="GF161" s="27"/>
      <c r="GG161" s="27"/>
      <c r="GH161" s="27"/>
      <c r="GI161" s="27"/>
      <c r="GJ161" s="27"/>
      <c r="GK161" s="27"/>
      <c r="GL161" s="27"/>
      <c r="GM161" s="27"/>
      <c r="GN161" s="27"/>
      <c r="GO161" s="27"/>
      <c r="GP161" s="27"/>
      <c r="GQ161" s="27"/>
      <c r="GR161" s="27"/>
      <c r="GS161" s="27"/>
      <c r="GT161" s="27"/>
      <c r="GU161" s="27"/>
      <c r="GV161" s="27"/>
      <c r="GW161" s="27"/>
      <c r="GX161" s="27"/>
      <c r="GY161" s="27"/>
      <c r="GZ161" s="27"/>
      <c r="HA161" s="27"/>
      <c r="HB161" s="27"/>
      <c r="HC161" s="27"/>
      <c r="HD161" s="27"/>
      <c r="HE161" s="27"/>
      <c r="HF161" s="27"/>
      <c r="HG161" s="27"/>
      <c r="HH161" s="27"/>
      <c r="HI161" s="27"/>
      <c r="HJ161" s="27"/>
      <c r="HK161" s="27"/>
      <c r="HL161" s="27"/>
      <c r="HM161" s="27"/>
      <c r="HN161" s="27"/>
      <c r="HO161" s="27"/>
      <c r="HP161" s="27"/>
      <c r="HQ161" s="27"/>
      <c r="HR161" s="27"/>
      <c r="HS161" s="27"/>
      <c r="HT161" s="27"/>
      <c r="HU161" s="27"/>
      <c r="HV161" s="27"/>
      <c r="HW161" s="27"/>
      <c r="HX161" s="27"/>
      <c r="HY161" s="27"/>
      <c r="HZ161" s="27"/>
      <c r="IA161" s="27"/>
      <c r="IB161" s="27"/>
      <c r="IC161" s="27"/>
      <c r="ID161" s="27"/>
      <c r="IE161" s="27"/>
      <c r="IF161" s="27"/>
      <c r="IG161" s="27"/>
      <c r="IH161" s="27"/>
      <c r="II161" s="27"/>
      <c r="IJ161" s="27"/>
      <c r="IK161" s="27"/>
      <c r="IL161" s="27"/>
      <c r="IM161" s="27"/>
      <c r="IN161" s="27"/>
      <c r="IO161" s="27"/>
      <c r="IP161" s="27"/>
      <c r="IQ161" s="27"/>
      <c r="IR161" s="27"/>
      <c r="IS161" s="45"/>
    </row>
    <row r="162" spans="1:253" ht="47.25" customHeight="1">
      <c r="A162" s="322" t="s">
        <v>393</v>
      </c>
      <c r="B162" s="80">
        <v>36</v>
      </c>
      <c r="C162" s="182" t="s">
        <v>394</v>
      </c>
      <c r="D162" s="27">
        <v>0</v>
      </c>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c r="BO162" s="27"/>
      <c r="BP162" s="27"/>
      <c r="BQ162" s="27"/>
      <c r="BR162" s="27"/>
      <c r="BS162" s="27"/>
      <c r="BT162" s="27"/>
      <c r="BU162" s="27"/>
      <c r="BV162" s="27"/>
      <c r="BW162" s="27"/>
      <c r="BX162" s="27"/>
      <c r="BY162" s="27"/>
      <c r="BZ162" s="27"/>
      <c r="CA162" s="27"/>
      <c r="CB162" s="27"/>
      <c r="CC162" s="27"/>
      <c r="CD162" s="27"/>
      <c r="CE162" s="27"/>
      <c r="CF162" s="27"/>
      <c r="CG162" s="27"/>
      <c r="CH162" s="27"/>
      <c r="CI162" s="27"/>
      <c r="CJ162" s="27"/>
      <c r="CK162" s="27"/>
      <c r="CL162" s="27"/>
      <c r="CM162" s="27"/>
      <c r="CN162" s="27"/>
      <c r="CO162" s="27"/>
      <c r="CP162" s="27"/>
      <c r="CQ162" s="27"/>
      <c r="CR162" s="27"/>
      <c r="CS162" s="27"/>
      <c r="CT162" s="27"/>
      <c r="CU162" s="27"/>
      <c r="CV162" s="27"/>
      <c r="CW162" s="27"/>
      <c r="CX162" s="27"/>
      <c r="CY162" s="27"/>
      <c r="CZ162" s="27"/>
      <c r="DA162" s="27"/>
      <c r="DB162" s="27"/>
      <c r="DC162" s="27"/>
      <c r="DD162" s="27"/>
      <c r="DE162" s="27"/>
      <c r="DF162" s="27"/>
      <c r="DG162" s="27"/>
      <c r="DH162" s="27"/>
      <c r="DI162" s="27"/>
      <c r="DJ162" s="27"/>
      <c r="DK162" s="27"/>
      <c r="DL162" s="27"/>
      <c r="DM162" s="27"/>
      <c r="DN162" s="27"/>
      <c r="DO162" s="27"/>
      <c r="DP162" s="27"/>
      <c r="DQ162" s="27"/>
      <c r="DR162" s="27"/>
      <c r="DS162" s="27"/>
      <c r="DT162" s="27"/>
      <c r="DU162" s="27"/>
      <c r="DV162" s="27"/>
      <c r="DW162" s="27"/>
      <c r="DX162" s="27"/>
      <c r="DY162" s="27"/>
      <c r="DZ162" s="27"/>
      <c r="EA162" s="27"/>
      <c r="EB162" s="27"/>
      <c r="EC162" s="27"/>
      <c r="ED162" s="27"/>
      <c r="EE162" s="27"/>
      <c r="EF162" s="27"/>
      <c r="EG162" s="27"/>
      <c r="EH162" s="27"/>
      <c r="EI162" s="27"/>
      <c r="EJ162" s="27"/>
      <c r="EK162" s="27"/>
      <c r="EL162" s="27"/>
      <c r="EM162" s="27"/>
      <c r="EN162" s="27"/>
      <c r="EO162" s="27"/>
      <c r="EP162" s="27"/>
      <c r="EQ162" s="27"/>
      <c r="ER162" s="27"/>
      <c r="ES162" s="27"/>
      <c r="ET162" s="27"/>
      <c r="EU162" s="27"/>
      <c r="EV162" s="27"/>
      <c r="EW162" s="27"/>
      <c r="EX162" s="27"/>
      <c r="EY162" s="27"/>
      <c r="EZ162" s="27"/>
      <c r="FA162" s="27"/>
      <c r="FB162" s="27"/>
      <c r="FC162" s="27"/>
      <c r="FD162" s="27"/>
      <c r="FE162" s="27"/>
      <c r="FF162" s="27"/>
      <c r="FG162" s="27"/>
      <c r="FH162" s="27"/>
      <c r="FI162" s="27"/>
      <c r="FJ162" s="27"/>
      <c r="FK162" s="27"/>
      <c r="FL162" s="27"/>
      <c r="FM162" s="27"/>
      <c r="FN162" s="27"/>
      <c r="FO162" s="27"/>
      <c r="FP162" s="27"/>
      <c r="FQ162" s="27"/>
      <c r="FR162" s="27"/>
      <c r="FS162" s="27"/>
      <c r="FT162" s="27"/>
      <c r="FU162" s="27"/>
      <c r="FV162" s="27"/>
      <c r="FW162" s="27"/>
      <c r="FX162" s="27"/>
      <c r="FY162" s="27"/>
      <c r="FZ162" s="27"/>
      <c r="GA162" s="27"/>
      <c r="GB162" s="27"/>
      <c r="GC162" s="27"/>
      <c r="GD162" s="27"/>
      <c r="GE162" s="27"/>
      <c r="GF162" s="27"/>
      <c r="GG162" s="27"/>
      <c r="GH162" s="27"/>
      <c r="GI162" s="27"/>
      <c r="GJ162" s="27"/>
      <c r="GK162" s="27"/>
      <c r="GL162" s="27"/>
      <c r="GM162" s="27"/>
      <c r="GN162" s="27"/>
      <c r="GO162" s="27"/>
      <c r="GP162" s="27"/>
      <c r="GQ162" s="27"/>
      <c r="GR162" s="27"/>
      <c r="GS162" s="27"/>
      <c r="GT162" s="27"/>
      <c r="GU162" s="27"/>
      <c r="GV162" s="27"/>
      <c r="GW162" s="27"/>
      <c r="GX162" s="27"/>
      <c r="GY162" s="27"/>
      <c r="GZ162" s="27"/>
      <c r="HA162" s="27"/>
      <c r="HB162" s="27"/>
      <c r="HC162" s="27"/>
      <c r="HD162" s="27"/>
      <c r="HE162" s="27"/>
      <c r="HF162" s="27"/>
      <c r="HG162" s="27"/>
      <c r="HH162" s="27"/>
      <c r="HI162" s="27"/>
      <c r="HJ162" s="27"/>
      <c r="HK162" s="27"/>
      <c r="HL162" s="27"/>
      <c r="HM162" s="27"/>
      <c r="HN162" s="27"/>
      <c r="HO162" s="27"/>
      <c r="HP162" s="27"/>
      <c r="HQ162" s="27"/>
      <c r="HR162" s="27"/>
      <c r="HS162" s="27"/>
      <c r="HT162" s="27"/>
      <c r="HU162" s="27"/>
      <c r="HV162" s="27"/>
      <c r="HW162" s="27"/>
      <c r="HX162" s="27"/>
      <c r="HY162" s="27"/>
      <c r="HZ162" s="27"/>
      <c r="IA162" s="27"/>
      <c r="IB162" s="27"/>
      <c r="IC162" s="27"/>
      <c r="ID162" s="27"/>
      <c r="IE162" s="27"/>
      <c r="IF162" s="27"/>
      <c r="IG162" s="27"/>
      <c r="IH162" s="27"/>
      <c r="II162" s="27"/>
      <c r="IJ162" s="27"/>
      <c r="IK162" s="27"/>
      <c r="IL162" s="27"/>
      <c r="IM162" s="27"/>
      <c r="IN162" s="27"/>
      <c r="IO162" s="27"/>
      <c r="IP162" s="27"/>
      <c r="IQ162" s="27"/>
      <c r="IR162" s="27"/>
      <c r="IS162" s="45"/>
    </row>
    <row r="163" spans="1:253" ht="45">
      <c r="A163" s="322" t="s">
        <v>395</v>
      </c>
      <c r="B163" s="80" t="s">
        <v>396</v>
      </c>
      <c r="C163" s="169" t="s">
        <v>397</v>
      </c>
      <c r="D163" s="27">
        <v>0</v>
      </c>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c r="BQ163" s="27"/>
      <c r="BR163" s="27"/>
      <c r="BS163" s="27"/>
      <c r="BT163" s="27"/>
      <c r="BU163" s="27"/>
      <c r="BV163" s="27"/>
      <c r="BW163" s="27"/>
      <c r="BX163" s="27"/>
      <c r="BY163" s="27"/>
      <c r="BZ163" s="27"/>
      <c r="CA163" s="27"/>
      <c r="CB163" s="27"/>
      <c r="CC163" s="27"/>
      <c r="CD163" s="27"/>
      <c r="CE163" s="27"/>
      <c r="CF163" s="27"/>
      <c r="CG163" s="27"/>
      <c r="CH163" s="27"/>
      <c r="CI163" s="27"/>
      <c r="CJ163" s="27"/>
      <c r="CK163" s="27"/>
      <c r="CL163" s="27"/>
      <c r="CM163" s="27"/>
      <c r="CN163" s="27"/>
      <c r="CO163" s="27"/>
      <c r="CP163" s="27"/>
      <c r="CQ163" s="27"/>
      <c r="CR163" s="27"/>
      <c r="CS163" s="27"/>
      <c r="CT163" s="27"/>
      <c r="CU163" s="27"/>
      <c r="CV163" s="27"/>
      <c r="CW163" s="27"/>
      <c r="CX163" s="27"/>
      <c r="CY163" s="27"/>
      <c r="CZ163" s="27"/>
      <c r="DA163" s="27"/>
      <c r="DB163" s="27"/>
      <c r="DC163" s="27"/>
      <c r="DD163" s="27"/>
      <c r="DE163" s="27"/>
      <c r="DF163" s="27"/>
      <c r="DG163" s="27"/>
      <c r="DH163" s="27"/>
      <c r="DI163" s="27"/>
      <c r="DJ163" s="27"/>
      <c r="DK163" s="27"/>
      <c r="DL163" s="27"/>
      <c r="DM163" s="27"/>
      <c r="DN163" s="27"/>
      <c r="DO163" s="27"/>
      <c r="DP163" s="27"/>
      <c r="DQ163" s="27"/>
      <c r="DR163" s="27"/>
      <c r="DS163" s="27"/>
      <c r="DT163" s="27"/>
      <c r="DU163" s="27"/>
      <c r="DV163" s="27"/>
      <c r="DW163" s="27"/>
      <c r="DX163" s="27"/>
      <c r="DY163" s="27"/>
      <c r="DZ163" s="27"/>
      <c r="EA163" s="27"/>
      <c r="EB163" s="27"/>
      <c r="EC163" s="27"/>
      <c r="ED163" s="27"/>
      <c r="EE163" s="27"/>
      <c r="EF163" s="27"/>
      <c r="EG163" s="27"/>
      <c r="EH163" s="27"/>
      <c r="EI163" s="27"/>
      <c r="EJ163" s="27"/>
      <c r="EK163" s="27"/>
      <c r="EL163" s="27"/>
      <c r="EM163" s="27"/>
      <c r="EN163" s="27"/>
      <c r="EO163" s="27"/>
      <c r="EP163" s="27"/>
      <c r="EQ163" s="27"/>
      <c r="ER163" s="27"/>
      <c r="ES163" s="27"/>
      <c r="ET163" s="27"/>
      <c r="EU163" s="27"/>
      <c r="EV163" s="27"/>
      <c r="EW163" s="27"/>
      <c r="EX163" s="27"/>
      <c r="EY163" s="27"/>
      <c r="EZ163" s="27"/>
      <c r="FA163" s="27"/>
      <c r="FB163" s="27"/>
      <c r="FC163" s="27"/>
      <c r="FD163" s="27"/>
      <c r="FE163" s="27"/>
      <c r="FF163" s="27"/>
      <c r="FG163" s="27"/>
      <c r="FH163" s="27"/>
      <c r="FI163" s="27"/>
      <c r="FJ163" s="27"/>
      <c r="FK163" s="27"/>
      <c r="FL163" s="27"/>
      <c r="FM163" s="27"/>
      <c r="FN163" s="27"/>
      <c r="FO163" s="27"/>
      <c r="FP163" s="27"/>
      <c r="FQ163" s="27"/>
      <c r="FR163" s="27"/>
      <c r="FS163" s="27"/>
      <c r="FT163" s="27"/>
      <c r="FU163" s="27"/>
      <c r="FV163" s="27"/>
      <c r="FW163" s="27"/>
      <c r="FX163" s="27"/>
      <c r="FY163" s="27"/>
      <c r="FZ163" s="27"/>
      <c r="GA163" s="27"/>
      <c r="GB163" s="27"/>
      <c r="GC163" s="27"/>
      <c r="GD163" s="27"/>
      <c r="GE163" s="27"/>
      <c r="GF163" s="27"/>
      <c r="GG163" s="27"/>
      <c r="GH163" s="27"/>
      <c r="GI163" s="27"/>
      <c r="GJ163" s="27"/>
      <c r="GK163" s="27"/>
      <c r="GL163" s="27"/>
      <c r="GM163" s="27"/>
      <c r="GN163" s="27"/>
      <c r="GO163" s="27"/>
      <c r="GP163" s="27"/>
      <c r="GQ163" s="27"/>
      <c r="GR163" s="27"/>
      <c r="GS163" s="27"/>
      <c r="GT163" s="27"/>
      <c r="GU163" s="27"/>
      <c r="GV163" s="27"/>
      <c r="GW163" s="27"/>
      <c r="GX163" s="27"/>
      <c r="GY163" s="27"/>
      <c r="GZ163" s="27"/>
      <c r="HA163" s="27"/>
      <c r="HB163" s="27"/>
      <c r="HC163" s="27"/>
      <c r="HD163" s="27"/>
      <c r="HE163" s="27"/>
      <c r="HF163" s="27"/>
      <c r="HG163" s="27"/>
      <c r="HH163" s="27"/>
      <c r="HI163" s="27"/>
      <c r="HJ163" s="27"/>
      <c r="HK163" s="27"/>
      <c r="HL163" s="27"/>
      <c r="HM163" s="27"/>
      <c r="HN163" s="27"/>
      <c r="HO163" s="27"/>
      <c r="HP163" s="27"/>
      <c r="HQ163" s="27"/>
      <c r="HR163" s="27"/>
      <c r="HS163" s="27"/>
      <c r="HT163" s="27"/>
      <c r="HU163" s="27"/>
      <c r="HV163" s="27"/>
      <c r="HW163" s="27"/>
      <c r="HX163" s="27"/>
      <c r="HY163" s="27"/>
      <c r="HZ163" s="27"/>
      <c r="IA163" s="27"/>
      <c r="IB163" s="27"/>
      <c r="IC163" s="27"/>
      <c r="ID163" s="27"/>
      <c r="IE163" s="27"/>
      <c r="IF163" s="27"/>
      <c r="IG163" s="27"/>
      <c r="IH163" s="27"/>
      <c r="II163" s="27"/>
      <c r="IJ163" s="27"/>
      <c r="IK163" s="27"/>
      <c r="IL163" s="27"/>
      <c r="IM163" s="27"/>
      <c r="IN163" s="27"/>
      <c r="IO163" s="27"/>
      <c r="IP163" s="27"/>
      <c r="IQ163" s="27"/>
      <c r="IR163" s="27"/>
      <c r="IS163" s="45"/>
    </row>
    <row r="164" spans="1:253" ht="45">
      <c r="A164" s="322" t="s">
        <v>398</v>
      </c>
      <c r="B164" s="80" t="s">
        <v>399</v>
      </c>
      <c r="C164" s="189" t="s">
        <v>400</v>
      </c>
      <c r="D164" s="27">
        <v>0</v>
      </c>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c r="BP164" s="27"/>
      <c r="BQ164" s="27"/>
      <c r="BR164" s="27"/>
      <c r="BS164" s="27"/>
      <c r="BT164" s="27"/>
      <c r="BU164" s="27"/>
      <c r="BV164" s="27"/>
      <c r="BW164" s="27"/>
      <c r="BX164" s="27"/>
      <c r="BY164" s="27"/>
      <c r="BZ164" s="27"/>
      <c r="CA164" s="27"/>
      <c r="CB164" s="27"/>
      <c r="CC164" s="27"/>
      <c r="CD164" s="27"/>
      <c r="CE164" s="27"/>
      <c r="CF164" s="27"/>
      <c r="CG164" s="27"/>
      <c r="CH164" s="27"/>
      <c r="CI164" s="27"/>
      <c r="CJ164" s="27"/>
      <c r="CK164" s="27"/>
      <c r="CL164" s="27"/>
      <c r="CM164" s="27"/>
      <c r="CN164" s="27"/>
      <c r="CO164" s="27"/>
      <c r="CP164" s="27"/>
      <c r="CQ164" s="27"/>
      <c r="CR164" s="27"/>
      <c r="CS164" s="27"/>
      <c r="CT164" s="27"/>
      <c r="CU164" s="27"/>
      <c r="CV164" s="27"/>
      <c r="CW164" s="27"/>
      <c r="CX164" s="27"/>
      <c r="CY164" s="27"/>
      <c r="CZ164" s="27"/>
      <c r="DA164" s="27"/>
      <c r="DB164" s="27"/>
      <c r="DC164" s="27"/>
      <c r="DD164" s="27"/>
      <c r="DE164" s="27"/>
      <c r="DF164" s="27"/>
      <c r="DG164" s="27"/>
      <c r="DH164" s="27"/>
      <c r="DI164" s="27"/>
      <c r="DJ164" s="27"/>
      <c r="DK164" s="27"/>
      <c r="DL164" s="27"/>
      <c r="DM164" s="27"/>
      <c r="DN164" s="27"/>
      <c r="DO164" s="27"/>
      <c r="DP164" s="27"/>
      <c r="DQ164" s="27"/>
      <c r="DR164" s="27"/>
      <c r="DS164" s="27"/>
      <c r="DT164" s="27"/>
      <c r="DU164" s="27"/>
      <c r="DV164" s="27"/>
      <c r="DW164" s="27"/>
      <c r="DX164" s="27"/>
      <c r="DY164" s="27"/>
      <c r="DZ164" s="27"/>
      <c r="EA164" s="27"/>
      <c r="EB164" s="27"/>
      <c r="EC164" s="27"/>
      <c r="ED164" s="27"/>
      <c r="EE164" s="27"/>
      <c r="EF164" s="27"/>
      <c r="EG164" s="27"/>
      <c r="EH164" s="27"/>
      <c r="EI164" s="27"/>
      <c r="EJ164" s="27"/>
      <c r="EK164" s="27"/>
      <c r="EL164" s="27"/>
      <c r="EM164" s="27"/>
      <c r="EN164" s="27"/>
      <c r="EO164" s="27"/>
      <c r="EP164" s="27"/>
      <c r="EQ164" s="27"/>
      <c r="ER164" s="27"/>
      <c r="ES164" s="27"/>
      <c r="ET164" s="27"/>
      <c r="EU164" s="27"/>
      <c r="EV164" s="27"/>
      <c r="EW164" s="27"/>
      <c r="EX164" s="27"/>
      <c r="EY164" s="27"/>
      <c r="EZ164" s="27"/>
      <c r="FA164" s="27"/>
      <c r="FB164" s="27"/>
      <c r="FC164" s="27"/>
      <c r="FD164" s="27"/>
      <c r="FE164" s="27"/>
      <c r="FF164" s="27"/>
      <c r="FG164" s="27"/>
      <c r="FH164" s="27"/>
      <c r="FI164" s="27"/>
      <c r="FJ164" s="27"/>
      <c r="FK164" s="27"/>
      <c r="FL164" s="27"/>
      <c r="FM164" s="27"/>
      <c r="FN164" s="27"/>
      <c r="FO164" s="27"/>
      <c r="FP164" s="27"/>
      <c r="FQ164" s="27"/>
      <c r="FR164" s="27"/>
      <c r="FS164" s="27"/>
      <c r="FT164" s="27"/>
      <c r="FU164" s="27"/>
      <c r="FV164" s="27"/>
      <c r="FW164" s="27"/>
      <c r="FX164" s="27"/>
      <c r="FY164" s="27"/>
      <c r="FZ164" s="27"/>
      <c r="GA164" s="27"/>
      <c r="GB164" s="27"/>
      <c r="GC164" s="27"/>
      <c r="GD164" s="27"/>
      <c r="GE164" s="27"/>
      <c r="GF164" s="27"/>
      <c r="GG164" s="27"/>
      <c r="GH164" s="27"/>
      <c r="GI164" s="27"/>
      <c r="GJ164" s="27"/>
      <c r="GK164" s="27"/>
      <c r="GL164" s="27"/>
      <c r="GM164" s="27"/>
      <c r="GN164" s="27"/>
      <c r="GO164" s="27"/>
      <c r="GP164" s="27"/>
      <c r="GQ164" s="27"/>
      <c r="GR164" s="27"/>
      <c r="GS164" s="27"/>
      <c r="GT164" s="27"/>
      <c r="GU164" s="27"/>
      <c r="GV164" s="27"/>
      <c r="GW164" s="27"/>
      <c r="GX164" s="27"/>
      <c r="GY164" s="27"/>
      <c r="GZ164" s="27"/>
      <c r="HA164" s="27"/>
      <c r="HB164" s="27"/>
      <c r="HC164" s="27"/>
      <c r="HD164" s="27"/>
      <c r="HE164" s="27"/>
      <c r="HF164" s="27"/>
      <c r="HG164" s="27"/>
      <c r="HH164" s="27"/>
      <c r="HI164" s="27"/>
      <c r="HJ164" s="27"/>
      <c r="HK164" s="27"/>
      <c r="HL164" s="27"/>
      <c r="HM164" s="27"/>
      <c r="HN164" s="27"/>
      <c r="HO164" s="27"/>
      <c r="HP164" s="27"/>
      <c r="HQ164" s="27"/>
      <c r="HR164" s="27"/>
      <c r="HS164" s="27"/>
      <c r="HT164" s="27"/>
      <c r="HU164" s="27"/>
      <c r="HV164" s="27"/>
      <c r="HW164" s="27"/>
      <c r="HX164" s="27"/>
      <c r="HY164" s="27"/>
      <c r="HZ164" s="27"/>
      <c r="IA164" s="27"/>
      <c r="IB164" s="27"/>
      <c r="IC164" s="27"/>
      <c r="ID164" s="27"/>
      <c r="IE164" s="27"/>
      <c r="IF164" s="27"/>
      <c r="IG164" s="27"/>
      <c r="IH164" s="27"/>
      <c r="II164" s="27"/>
      <c r="IJ164" s="27"/>
      <c r="IK164" s="27"/>
      <c r="IL164" s="27"/>
      <c r="IM164" s="27"/>
      <c r="IN164" s="27"/>
      <c r="IO164" s="27"/>
      <c r="IP164" s="27"/>
      <c r="IQ164" s="27"/>
      <c r="IR164" s="27"/>
      <c r="IS164" s="45"/>
    </row>
    <row r="165" spans="1:253" ht="45">
      <c r="A165" s="322"/>
      <c r="B165" s="301" t="s">
        <v>199</v>
      </c>
      <c r="C165" s="190" t="s">
        <v>401</v>
      </c>
      <c r="D165" s="131"/>
      <c r="E165" s="131"/>
      <c r="F165" s="131"/>
      <c r="G165" s="131"/>
      <c r="H165" s="131"/>
      <c r="I165" s="131"/>
      <c r="J165" s="131"/>
      <c r="K165" s="131"/>
      <c r="L165" s="131"/>
      <c r="M165" s="132"/>
      <c r="N165" s="132"/>
      <c r="O165" s="132"/>
      <c r="P165" s="132"/>
      <c r="Q165" s="132"/>
      <c r="R165" s="132"/>
      <c r="S165" s="132"/>
      <c r="T165" s="132"/>
      <c r="U165" s="132"/>
      <c r="V165" s="132"/>
      <c r="W165" s="132"/>
      <c r="X165" s="132"/>
      <c r="Y165" s="132"/>
      <c r="Z165" s="132"/>
      <c r="AA165" s="132"/>
      <c r="AB165" s="132"/>
      <c r="AC165" s="132"/>
      <c r="AD165" s="132"/>
      <c r="AE165" s="132"/>
      <c r="AF165" s="132"/>
      <c r="AG165" s="132"/>
      <c r="AH165" s="132"/>
      <c r="AI165" s="132"/>
      <c r="AJ165" s="132"/>
      <c r="AK165" s="132"/>
      <c r="AL165" s="132"/>
      <c r="AM165" s="132"/>
      <c r="AN165" s="132"/>
      <c r="AO165" s="132"/>
      <c r="AP165" s="132"/>
      <c r="AQ165" s="132"/>
      <c r="AR165" s="132"/>
      <c r="AS165" s="132"/>
      <c r="AT165" s="132"/>
      <c r="AU165" s="132"/>
      <c r="AV165" s="132"/>
      <c r="AW165" s="132"/>
      <c r="AX165" s="132"/>
      <c r="AY165" s="132"/>
      <c r="AZ165" s="132"/>
      <c r="BA165" s="132"/>
      <c r="BB165" s="132"/>
      <c r="BC165" s="132"/>
      <c r="BD165" s="132"/>
      <c r="BE165" s="132"/>
      <c r="BF165" s="132"/>
      <c r="BG165" s="132"/>
      <c r="BH165" s="132"/>
      <c r="BI165" s="132"/>
      <c r="BJ165" s="132"/>
      <c r="BK165" s="132"/>
      <c r="BL165" s="132"/>
      <c r="BM165" s="132"/>
      <c r="BN165" s="132"/>
      <c r="BO165" s="132"/>
      <c r="BP165" s="132"/>
      <c r="BQ165" s="132"/>
      <c r="BR165" s="132"/>
      <c r="BS165" s="132"/>
      <c r="BT165" s="132"/>
      <c r="BU165" s="132"/>
      <c r="BV165" s="132"/>
      <c r="BW165" s="132"/>
      <c r="BX165" s="132"/>
      <c r="BY165" s="132"/>
      <c r="BZ165" s="132"/>
      <c r="CA165" s="132"/>
      <c r="CB165" s="132"/>
      <c r="CC165" s="132"/>
      <c r="CD165" s="132"/>
      <c r="CE165" s="132"/>
      <c r="CF165" s="132"/>
      <c r="CG165" s="132"/>
      <c r="CH165" s="132"/>
      <c r="CI165" s="132"/>
      <c r="CJ165" s="132"/>
      <c r="CK165" s="132"/>
      <c r="CL165" s="132"/>
      <c r="CM165" s="132"/>
      <c r="CN165" s="132"/>
      <c r="CO165" s="132"/>
      <c r="CP165" s="132"/>
      <c r="CQ165" s="132"/>
      <c r="CR165" s="132"/>
      <c r="CS165" s="132"/>
      <c r="CT165" s="132"/>
      <c r="CU165" s="132"/>
      <c r="CV165" s="132"/>
      <c r="CW165" s="132"/>
      <c r="CX165" s="132"/>
      <c r="CY165" s="132"/>
      <c r="CZ165" s="132"/>
      <c r="DA165" s="132"/>
      <c r="DB165" s="132"/>
      <c r="DC165" s="132"/>
      <c r="DD165" s="132"/>
      <c r="DE165" s="132"/>
      <c r="DF165" s="132"/>
      <c r="DG165" s="132"/>
      <c r="DH165" s="132"/>
      <c r="DI165" s="132"/>
      <c r="DJ165" s="132"/>
      <c r="DK165" s="132"/>
      <c r="DL165" s="132"/>
      <c r="DM165" s="132"/>
      <c r="DN165" s="132"/>
      <c r="DO165" s="132"/>
      <c r="DP165" s="132"/>
      <c r="DQ165" s="132"/>
      <c r="DR165" s="132"/>
      <c r="DS165" s="132"/>
      <c r="DT165" s="132"/>
      <c r="DU165" s="132"/>
      <c r="DV165" s="132"/>
      <c r="DW165" s="132"/>
      <c r="DX165" s="132"/>
      <c r="DY165" s="132"/>
      <c r="DZ165" s="132"/>
      <c r="EA165" s="132"/>
      <c r="EB165" s="132"/>
      <c r="EC165" s="132"/>
      <c r="ED165" s="132"/>
      <c r="EE165" s="132"/>
      <c r="EF165" s="132"/>
      <c r="EG165" s="132"/>
      <c r="EH165" s="132"/>
      <c r="EI165" s="132"/>
      <c r="EJ165" s="132"/>
      <c r="EK165" s="132"/>
      <c r="EL165" s="132"/>
      <c r="EM165" s="132"/>
      <c r="EN165" s="132"/>
      <c r="EO165" s="132"/>
      <c r="EP165" s="132"/>
      <c r="EQ165" s="132"/>
      <c r="ER165" s="132"/>
      <c r="ES165" s="132"/>
      <c r="ET165" s="132"/>
      <c r="EU165" s="132"/>
      <c r="EV165" s="132"/>
      <c r="EW165" s="132"/>
      <c r="EX165" s="132"/>
      <c r="EY165" s="132"/>
      <c r="EZ165" s="132"/>
      <c r="FA165" s="132"/>
      <c r="FB165" s="132"/>
      <c r="FC165" s="132"/>
      <c r="FD165" s="132"/>
      <c r="FE165" s="132"/>
      <c r="FF165" s="132"/>
      <c r="FG165" s="132"/>
      <c r="FH165" s="132"/>
      <c r="FI165" s="132"/>
      <c r="FJ165" s="132"/>
      <c r="FK165" s="132"/>
      <c r="FL165" s="132"/>
      <c r="FM165" s="132"/>
      <c r="FN165" s="132"/>
      <c r="FO165" s="132"/>
      <c r="FP165" s="132"/>
      <c r="FQ165" s="132"/>
      <c r="FR165" s="132"/>
      <c r="FS165" s="132"/>
      <c r="FT165" s="132"/>
      <c r="FU165" s="132"/>
      <c r="FV165" s="132"/>
      <c r="FW165" s="132"/>
      <c r="FX165" s="132"/>
      <c r="FY165" s="132"/>
      <c r="FZ165" s="132"/>
      <c r="GA165" s="132"/>
      <c r="GB165" s="132"/>
      <c r="GC165" s="132"/>
      <c r="GD165" s="132"/>
      <c r="GE165" s="132"/>
      <c r="GF165" s="132"/>
      <c r="GG165" s="132"/>
      <c r="GH165" s="132"/>
      <c r="GI165" s="132"/>
      <c r="GJ165" s="132"/>
      <c r="GK165" s="132"/>
      <c r="GL165" s="132"/>
      <c r="GM165" s="132"/>
      <c r="GN165" s="132"/>
      <c r="GO165" s="132"/>
      <c r="GP165" s="132"/>
      <c r="GQ165" s="132"/>
      <c r="GR165" s="132"/>
      <c r="GS165" s="132"/>
      <c r="GT165" s="132"/>
      <c r="GU165" s="132"/>
      <c r="GV165" s="132"/>
      <c r="GW165" s="132"/>
      <c r="GX165" s="132"/>
      <c r="GY165" s="132"/>
      <c r="GZ165" s="132"/>
      <c r="HA165" s="132"/>
      <c r="HB165" s="132"/>
      <c r="HC165" s="132"/>
      <c r="HD165" s="132"/>
      <c r="HE165" s="132"/>
      <c r="HF165" s="132"/>
      <c r="HG165" s="132"/>
      <c r="HH165" s="132"/>
      <c r="HI165" s="132"/>
      <c r="HJ165" s="132"/>
      <c r="HK165" s="132"/>
      <c r="HL165" s="132"/>
      <c r="HM165" s="132"/>
      <c r="HN165" s="132"/>
      <c r="HO165" s="132"/>
      <c r="HP165" s="132"/>
      <c r="HQ165" s="132"/>
      <c r="HR165" s="132"/>
      <c r="HS165" s="132"/>
      <c r="HT165" s="132"/>
      <c r="HU165" s="132"/>
      <c r="HV165" s="132"/>
      <c r="HW165" s="132"/>
      <c r="HX165" s="132"/>
      <c r="HY165" s="132"/>
      <c r="HZ165" s="132"/>
      <c r="IA165" s="132"/>
      <c r="IB165" s="132"/>
      <c r="IC165" s="132"/>
      <c r="ID165" s="132"/>
      <c r="IE165" s="132"/>
      <c r="IF165" s="132"/>
      <c r="IG165" s="132"/>
      <c r="IH165" s="132"/>
      <c r="II165" s="132"/>
      <c r="IJ165" s="132"/>
      <c r="IK165" s="132"/>
      <c r="IL165" s="132"/>
      <c r="IM165" s="132"/>
      <c r="IN165" s="132"/>
      <c r="IO165" s="132"/>
      <c r="IP165" s="132"/>
      <c r="IQ165" s="132"/>
      <c r="IR165" s="132"/>
      <c r="IS165" s="133"/>
    </row>
    <row r="166" spans="1:253" ht="45">
      <c r="A166" s="322" t="s">
        <v>402</v>
      </c>
      <c r="B166" s="95" t="s">
        <v>403</v>
      </c>
      <c r="C166" s="450" t="s">
        <v>404</v>
      </c>
      <c r="D166" s="27">
        <v>0</v>
      </c>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7"/>
      <c r="BR166" s="27"/>
      <c r="BS166" s="27"/>
      <c r="BT166" s="27"/>
      <c r="BU166" s="27"/>
      <c r="BV166" s="27"/>
      <c r="BW166" s="27"/>
      <c r="BX166" s="27"/>
      <c r="BY166" s="27"/>
      <c r="BZ166" s="27"/>
      <c r="CA166" s="27"/>
      <c r="CB166" s="27"/>
      <c r="CC166" s="27"/>
      <c r="CD166" s="27"/>
      <c r="CE166" s="27"/>
      <c r="CF166" s="27"/>
      <c r="CG166" s="27"/>
      <c r="CH166" s="27"/>
      <c r="CI166" s="27"/>
      <c r="CJ166" s="27"/>
      <c r="CK166" s="27"/>
      <c r="CL166" s="27"/>
      <c r="CM166" s="27"/>
      <c r="CN166" s="27"/>
      <c r="CO166" s="27"/>
      <c r="CP166" s="27"/>
      <c r="CQ166" s="27"/>
      <c r="CR166" s="27"/>
      <c r="CS166" s="27"/>
      <c r="CT166" s="27"/>
      <c r="CU166" s="27"/>
      <c r="CV166" s="27"/>
      <c r="CW166" s="27"/>
      <c r="CX166" s="27"/>
      <c r="CY166" s="27"/>
      <c r="CZ166" s="27"/>
      <c r="DA166" s="27"/>
      <c r="DB166" s="27"/>
      <c r="DC166" s="27"/>
      <c r="DD166" s="27"/>
      <c r="DE166" s="27"/>
      <c r="DF166" s="27"/>
      <c r="DG166" s="27"/>
      <c r="DH166" s="27"/>
      <c r="DI166" s="27"/>
      <c r="DJ166" s="27"/>
      <c r="DK166" s="27"/>
      <c r="DL166" s="27"/>
      <c r="DM166" s="27"/>
      <c r="DN166" s="27"/>
      <c r="DO166" s="27"/>
      <c r="DP166" s="27"/>
      <c r="DQ166" s="27"/>
      <c r="DR166" s="27"/>
      <c r="DS166" s="27"/>
      <c r="DT166" s="27"/>
      <c r="DU166" s="27"/>
      <c r="DV166" s="27"/>
      <c r="DW166" s="27"/>
      <c r="DX166" s="27"/>
      <c r="DY166" s="27"/>
      <c r="DZ166" s="27"/>
      <c r="EA166" s="27"/>
      <c r="EB166" s="27"/>
      <c r="EC166" s="27"/>
      <c r="ED166" s="27"/>
      <c r="EE166" s="27"/>
      <c r="EF166" s="27"/>
      <c r="EG166" s="27"/>
      <c r="EH166" s="27"/>
      <c r="EI166" s="27"/>
      <c r="EJ166" s="27"/>
      <c r="EK166" s="27"/>
      <c r="EL166" s="27"/>
      <c r="EM166" s="27"/>
      <c r="EN166" s="27"/>
      <c r="EO166" s="27"/>
      <c r="EP166" s="27"/>
      <c r="EQ166" s="27"/>
      <c r="ER166" s="27"/>
      <c r="ES166" s="27"/>
      <c r="ET166" s="27"/>
      <c r="EU166" s="27"/>
      <c r="EV166" s="27"/>
      <c r="EW166" s="27"/>
      <c r="EX166" s="27"/>
      <c r="EY166" s="27"/>
      <c r="EZ166" s="27"/>
      <c r="FA166" s="27"/>
      <c r="FB166" s="27"/>
      <c r="FC166" s="27"/>
      <c r="FD166" s="27"/>
      <c r="FE166" s="27"/>
      <c r="FF166" s="27"/>
      <c r="FG166" s="27"/>
      <c r="FH166" s="27"/>
      <c r="FI166" s="27"/>
      <c r="FJ166" s="27"/>
      <c r="FK166" s="27"/>
      <c r="FL166" s="27"/>
      <c r="FM166" s="27"/>
      <c r="FN166" s="27"/>
      <c r="FO166" s="27"/>
      <c r="FP166" s="27"/>
      <c r="FQ166" s="27"/>
      <c r="FR166" s="27"/>
      <c r="FS166" s="27"/>
      <c r="FT166" s="27"/>
      <c r="FU166" s="27"/>
      <c r="FV166" s="27"/>
      <c r="FW166" s="27"/>
      <c r="FX166" s="27"/>
      <c r="FY166" s="27"/>
      <c r="FZ166" s="27"/>
      <c r="GA166" s="27"/>
      <c r="GB166" s="27"/>
      <c r="GC166" s="27"/>
      <c r="GD166" s="27"/>
      <c r="GE166" s="27"/>
      <c r="GF166" s="27"/>
      <c r="GG166" s="27"/>
      <c r="GH166" s="27"/>
      <c r="GI166" s="27"/>
      <c r="GJ166" s="27"/>
      <c r="GK166" s="27"/>
      <c r="GL166" s="27"/>
      <c r="GM166" s="27"/>
      <c r="GN166" s="27"/>
      <c r="GO166" s="27"/>
      <c r="GP166" s="27"/>
      <c r="GQ166" s="27"/>
      <c r="GR166" s="27"/>
      <c r="GS166" s="27"/>
      <c r="GT166" s="27"/>
      <c r="GU166" s="27"/>
      <c r="GV166" s="27"/>
      <c r="GW166" s="27"/>
      <c r="GX166" s="27"/>
      <c r="GY166" s="27"/>
      <c r="GZ166" s="27"/>
      <c r="HA166" s="27"/>
      <c r="HB166" s="27"/>
      <c r="HC166" s="27"/>
      <c r="HD166" s="27"/>
      <c r="HE166" s="27"/>
      <c r="HF166" s="27"/>
      <c r="HG166" s="27"/>
      <c r="HH166" s="27"/>
      <c r="HI166" s="27"/>
      <c r="HJ166" s="27"/>
      <c r="HK166" s="27"/>
      <c r="HL166" s="27"/>
      <c r="HM166" s="27"/>
      <c r="HN166" s="27"/>
      <c r="HO166" s="27"/>
      <c r="HP166" s="27"/>
      <c r="HQ166" s="27"/>
      <c r="HR166" s="27"/>
      <c r="HS166" s="27"/>
      <c r="HT166" s="27"/>
      <c r="HU166" s="27"/>
      <c r="HV166" s="27"/>
      <c r="HW166" s="27"/>
      <c r="HX166" s="27"/>
      <c r="HY166" s="27"/>
      <c r="HZ166" s="27"/>
      <c r="IA166" s="27"/>
      <c r="IB166" s="27"/>
      <c r="IC166" s="27"/>
      <c r="ID166" s="27"/>
      <c r="IE166" s="27"/>
      <c r="IF166" s="27"/>
      <c r="IG166" s="27"/>
      <c r="IH166" s="27"/>
      <c r="II166" s="27"/>
      <c r="IJ166" s="27"/>
      <c r="IK166" s="27"/>
      <c r="IL166" s="27"/>
      <c r="IM166" s="27"/>
      <c r="IN166" s="27"/>
      <c r="IO166" s="27"/>
      <c r="IP166" s="27"/>
      <c r="IQ166" s="27"/>
      <c r="IR166" s="27"/>
      <c r="IS166" s="45"/>
    </row>
    <row r="167" spans="1:253" ht="45">
      <c r="A167" s="322" t="s">
        <v>405</v>
      </c>
      <c r="B167" s="82" t="s">
        <v>406</v>
      </c>
      <c r="C167" s="185" t="s">
        <v>407</v>
      </c>
      <c r="D167" s="29">
        <v>0</v>
      </c>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c r="CE167" s="29"/>
      <c r="CF167" s="29"/>
      <c r="CG167" s="29"/>
      <c r="CH167" s="29"/>
      <c r="CI167" s="29"/>
      <c r="CJ167" s="29"/>
      <c r="CK167" s="29"/>
      <c r="CL167" s="29"/>
      <c r="CM167" s="29"/>
      <c r="CN167" s="29"/>
      <c r="CO167" s="29"/>
      <c r="CP167" s="29"/>
      <c r="CQ167" s="29"/>
      <c r="CR167" s="29"/>
      <c r="CS167" s="29"/>
      <c r="CT167" s="29"/>
      <c r="CU167" s="29"/>
      <c r="CV167" s="29"/>
      <c r="CW167" s="29"/>
      <c r="CX167" s="29"/>
      <c r="CY167" s="29"/>
      <c r="CZ167" s="29"/>
      <c r="DA167" s="29"/>
      <c r="DB167" s="29"/>
      <c r="DC167" s="29"/>
      <c r="DD167" s="29"/>
      <c r="DE167" s="29"/>
      <c r="DF167" s="29"/>
      <c r="DG167" s="29"/>
      <c r="DH167" s="29"/>
      <c r="DI167" s="29"/>
      <c r="DJ167" s="29"/>
      <c r="DK167" s="29"/>
      <c r="DL167" s="29"/>
      <c r="DM167" s="29"/>
      <c r="DN167" s="29"/>
      <c r="DO167" s="29"/>
      <c r="DP167" s="29"/>
      <c r="DQ167" s="29"/>
      <c r="DR167" s="29"/>
      <c r="DS167" s="29"/>
      <c r="DT167" s="29"/>
      <c r="DU167" s="29"/>
      <c r="DV167" s="29"/>
      <c r="DW167" s="29"/>
      <c r="DX167" s="29"/>
      <c r="DY167" s="29"/>
      <c r="DZ167" s="29"/>
      <c r="EA167" s="29"/>
      <c r="EB167" s="29"/>
      <c r="EC167" s="29"/>
      <c r="ED167" s="29"/>
      <c r="EE167" s="29"/>
      <c r="EF167" s="29"/>
      <c r="EG167" s="29"/>
      <c r="EH167" s="29"/>
      <c r="EI167" s="29"/>
      <c r="EJ167" s="29"/>
      <c r="EK167" s="29"/>
      <c r="EL167" s="29"/>
      <c r="EM167" s="29"/>
      <c r="EN167" s="29"/>
      <c r="EO167" s="29"/>
      <c r="EP167" s="29"/>
      <c r="EQ167" s="29"/>
      <c r="ER167" s="29"/>
      <c r="ES167" s="29"/>
      <c r="ET167" s="29"/>
      <c r="EU167" s="29"/>
      <c r="EV167" s="29"/>
      <c r="EW167" s="29"/>
      <c r="EX167" s="29"/>
      <c r="EY167" s="29"/>
      <c r="EZ167" s="29"/>
      <c r="FA167" s="29"/>
      <c r="FB167" s="29"/>
      <c r="FC167" s="29"/>
      <c r="FD167" s="29"/>
      <c r="FE167" s="29"/>
      <c r="FF167" s="29"/>
      <c r="FG167" s="29"/>
      <c r="FH167" s="29"/>
      <c r="FI167" s="29"/>
      <c r="FJ167" s="29"/>
      <c r="FK167" s="29"/>
      <c r="FL167" s="29"/>
      <c r="FM167" s="29"/>
      <c r="FN167" s="29"/>
      <c r="FO167" s="29"/>
      <c r="FP167" s="29"/>
      <c r="FQ167" s="29"/>
      <c r="FR167" s="29"/>
      <c r="FS167" s="29"/>
      <c r="FT167" s="29"/>
      <c r="FU167" s="29"/>
      <c r="FV167" s="29"/>
      <c r="FW167" s="29"/>
      <c r="FX167" s="29"/>
      <c r="FY167" s="29"/>
      <c r="FZ167" s="29"/>
      <c r="GA167" s="29"/>
      <c r="GB167" s="29"/>
      <c r="GC167" s="29"/>
      <c r="GD167" s="29"/>
      <c r="GE167" s="29"/>
      <c r="GF167" s="29"/>
      <c r="GG167" s="29"/>
      <c r="GH167" s="29"/>
      <c r="GI167" s="29"/>
      <c r="GJ167" s="29"/>
      <c r="GK167" s="29"/>
      <c r="GL167" s="29"/>
      <c r="GM167" s="29"/>
      <c r="GN167" s="29"/>
      <c r="GO167" s="29"/>
      <c r="GP167" s="29"/>
      <c r="GQ167" s="29"/>
      <c r="GR167" s="29"/>
      <c r="GS167" s="29"/>
      <c r="GT167" s="29"/>
      <c r="GU167" s="29"/>
      <c r="GV167" s="29"/>
      <c r="GW167" s="29"/>
      <c r="GX167" s="29"/>
      <c r="GY167" s="29"/>
      <c r="GZ167" s="29"/>
      <c r="HA167" s="29"/>
      <c r="HB167" s="29"/>
      <c r="HC167" s="29"/>
      <c r="HD167" s="29"/>
      <c r="HE167" s="29"/>
      <c r="HF167" s="29"/>
      <c r="HG167" s="29"/>
      <c r="HH167" s="29"/>
      <c r="HI167" s="29"/>
      <c r="HJ167" s="29"/>
      <c r="HK167" s="29"/>
      <c r="HL167" s="29"/>
      <c r="HM167" s="29"/>
      <c r="HN167" s="29"/>
      <c r="HO167" s="29"/>
      <c r="HP167" s="29"/>
      <c r="HQ167" s="29"/>
      <c r="HR167" s="29"/>
      <c r="HS167" s="29"/>
      <c r="HT167" s="29"/>
      <c r="HU167" s="29"/>
      <c r="HV167" s="29"/>
      <c r="HW167" s="29"/>
      <c r="HX167" s="29"/>
      <c r="HY167" s="29"/>
      <c r="HZ167" s="29"/>
      <c r="IA167" s="29"/>
      <c r="IB167" s="29"/>
      <c r="IC167" s="29"/>
      <c r="ID167" s="29"/>
      <c r="IE167" s="29"/>
      <c r="IF167" s="29"/>
      <c r="IG167" s="29"/>
      <c r="IH167" s="29"/>
      <c r="II167" s="29"/>
      <c r="IJ167" s="29"/>
      <c r="IK167" s="29"/>
      <c r="IL167" s="29"/>
      <c r="IM167" s="29"/>
      <c r="IN167" s="29"/>
      <c r="IO167" s="29"/>
      <c r="IP167" s="29"/>
      <c r="IQ167" s="29"/>
      <c r="IR167" s="29"/>
      <c r="IS167" s="46"/>
    </row>
    <row r="168" spans="1:253" ht="105" customHeight="1">
      <c r="A168" s="322"/>
      <c r="B168" s="517"/>
      <c r="C168" s="186"/>
      <c r="D168" s="125" t="str">
        <f t="shared" ref="D168:BO168" si="256">IF(D47&lt;&gt;"Affiliate","",IF(AND((D161+(D163-D164)+D166-D167=D162) = TRUE,D47="Affiliate"=TRUE), "", IF(D47 = "Branch", "", "Closing balance (Q36) is not equal to its components, please check your figures for questions 35, 37a &amp; 37b, 38a &amp; 38b")))</f>
        <v/>
      </c>
      <c r="E168" s="125" t="str">
        <f t="shared" si="256"/>
        <v/>
      </c>
      <c r="F168" s="125" t="str">
        <f t="shared" si="256"/>
        <v/>
      </c>
      <c r="G168" s="125" t="str">
        <f t="shared" si="256"/>
        <v/>
      </c>
      <c r="H168" s="125" t="str">
        <f t="shared" si="256"/>
        <v/>
      </c>
      <c r="I168" s="125" t="str">
        <f t="shared" si="256"/>
        <v/>
      </c>
      <c r="J168" s="125" t="str">
        <f t="shared" si="256"/>
        <v/>
      </c>
      <c r="K168" s="125" t="str">
        <f t="shared" si="256"/>
        <v/>
      </c>
      <c r="L168" s="125" t="str">
        <f t="shared" si="256"/>
        <v/>
      </c>
      <c r="M168" s="125" t="str">
        <f t="shared" si="256"/>
        <v/>
      </c>
      <c r="N168" s="125" t="str">
        <f t="shared" si="256"/>
        <v/>
      </c>
      <c r="O168" s="125" t="str">
        <f t="shared" si="256"/>
        <v/>
      </c>
      <c r="P168" s="125" t="str">
        <f t="shared" si="256"/>
        <v/>
      </c>
      <c r="Q168" s="125" t="str">
        <f t="shared" si="256"/>
        <v/>
      </c>
      <c r="R168" s="125" t="str">
        <f t="shared" si="256"/>
        <v/>
      </c>
      <c r="S168" s="125" t="str">
        <f t="shared" si="256"/>
        <v/>
      </c>
      <c r="T168" s="125" t="str">
        <f t="shared" si="256"/>
        <v/>
      </c>
      <c r="U168" s="125" t="str">
        <f t="shared" si="256"/>
        <v/>
      </c>
      <c r="V168" s="125" t="str">
        <f t="shared" si="256"/>
        <v/>
      </c>
      <c r="W168" s="125" t="str">
        <f t="shared" si="256"/>
        <v/>
      </c>
      <c r="X168" s="125" t="str">
        <f t="shared" si="256"/>
        <v/>
      </c>
      <c r="Y168" s="125" t="str">
        <f t="shared" si="256"/>
        <v/>
      </c>
      <c r="Z168" s="125" t="str">
        <f t="shared" si="256"/>
        <v/>
      </c>
      <c r="AA168" s="125" t="str">
        <f t="shared" si="256"/>
        <v/>
      </c>
      <c r="AB168" s="125" t="str">
        <f t="shared" si="256"/>
        <v/>
      </c>
      <c r="AC168" s="125" t="str">
        <f t="shared" si="256"/>
        <v/>
      </c>
      <c r="AD168" s="125" t="str">
        <f t="shared" si="256"/>
        <v/>
      </c>
      <c r="AE168" s="125" t="str">
        <f t="shared" si="256"/>
        <v/>
      </c>
      <c r="AF168" s="125" t="str">
        <f t="shared" si="256"/>
        <v/>
      </c>
      <c r="AG168" s="125" t="str">
        <f t="shared" si="256"/>
        <v/>
      </c>
      <c r="AH168" s="125" t="str">
        <f t="shared" si="256"/>
        <v/>
      </c>
      <c r="AI168" s="125" t="str">
        <f t="shared" si="256"/>
        <v/>
      </c>
      <c r="AJ168" s="125" t="str">
        <f t="shared" si="256"/>
        <v/>
      </c>
      <c r="AK168" s="125" t="str">
        <f t="shared" si="256"/>
        <v/>
      </c>
      <c r="AL168" s="125" t="str">
        <f t="shared" si="256"/>
        <v/>
      </c>
      <c r="AM168" s="125" t="str">
        <f t="shared" si="256"/>
        <v/>
      </c>
      <c r="AN168" s="125" t="str">
        <f t="shared" si="256"/>
        <v/>
      </c>
      <c r="AO168" s="125" t="str">
        <f t="shared" si="256"/>
        <v/>
      </c>
      <c r="AP168" s="125" t="str">
        <f t="shared" si="256"/>
        <v/>
      </c>
      <c r="AQ168" s="125" t="str">
        <f t="shared" si="256"/>
        <v/>
      </c>
      <c r="AR168" s="125" t="str">
        <f t="shared" si="256"/>
        <v/>
      </c>
      <c r="AS168" s="125" t="str">
        <f t="shared" si="256"/>
        <v/>
      </c>
      <c r="AT168" s="125" t="str">
        <f t="shared" si="256"/>
        <v/>
      </c>
      <c r="AU168" s="125" t="str">
        <f t="shared" si="256"/>
        <v/>
      </c>
      <c r="AV168" s="125" t="str">
        <f t="shared" si="256"/>
        <v/>
      </c>
      <c r="AW168" s="125" t="str">
        <f t="shared" si="256"/>
        <v/>
      </c>
      <c r="AX168" s="125" t="str">
        <f t="shared" si="256"/>
        <v/>
      </c>
      <c r="AY168" s="125" t="str">
        <f t="shared" si="256"/>
        <v/>
      </c>
      <c r="AZ168" s="125" t="str">
        <f t="shared" si="256"/>
        <v/>
      </c>
      <c r="BA168" s="125" t="str">
        <f t="shared" si="256"/>
        <v/>
      </c>
      <c r="BB168" s="125" t="str">
        <f t="shared" si="256"/>
        <v/>
      </c>
      <c r="BC168" s="125" t="str">
        <f t="shared" si="256"/>
        <v/>
      </c>
      <c r="BD168" s="125" t="str">
        <f t="shared" si="256"/>
        <v/>
      </c>
      <c r="BE168" s="125" t="str">
        <f t="shared" si="256"/>
        <v/>
      </c>
      <c r="BF168" s="125" t="str">
        <f t="shared" si="256"/>
        <v/>
      </c>
      <c r="BG168" s="125" t="str">
        <f t="shared" si="256"/>
        <v/>
      </c>
      <c r="BH168" s="125" t="str">
        <f t="shared" si="256"/>
        <v/>
      </c>
      <c r="BI168" s="125" t="str">
        <f t="shared" si="256"/>
        <v/>
      </c>
      <c r="BJ168" s="125" t="str">
        <f t="shared" si="256"/>
        <v/>
      </c>
      <c r="BK168" s="125" t="str">
        <f t="shared" si="256"/>
        <v/>
      </c>
      <c r="BL168" s="125" t="str">
        <f t="shared" si="256"/>
        <v/>
      </c>
      <c r="BM168" s="125" t="str">
        <f t="shared" si="256"/>
        <v/>
      </c>
      <c r="BN168" s="125" t="str">
        <f t="shared" si="256"/>
        <v/>
      </c>
      <c r="BO168" s="125" t="str">
        <f t="shared" si="256"/>
        <v/>
      </c>
      <c r="BP168" s="125" t="str">
        <f t="shared" ref="BP168:EA168" si="257">IF(BP47&lt;&gt;"Affiliate","",IF(AND((BP161+(BP163-BP164)+BP166-BP167=BP162) = TRUE,BP47="Affiliate"=TRUE), "", IF(BP47 = "Branch", "", "Closing balance (Q36) is not equal to its components, please check your figures for questions 35, 37a &amp; 37b, 38a &amp; 38b")))</f>
        <v/>
      </c>
      <c r="BQ168" s="125" t="str">
        <f t="shared" si="257"/>
        <v/>
      </c>
      <c r="BR168" s="125" t="str">
        <f t="shared" si="257"/>
        <v/>
      </c>
      <c r="BS168" s="125" t="str">
        <f t="shared" si="257"/>
        <v/>
      </c>
      <c r="BT168" s="125" t="str">
        <f t="shared" si="257"/>
        <v/>
      </c>
      <c r="BU168" s="125" t="str">
        <f t="shared" si="257"/>
        <v/>
      </c>
      <c r="BV168" s="125" t="str">
        <f t="shared" si="257"/>
        <v/>
      </c>
      <c r="BW168" s="125" t="str">
        <f t="shared" si="257"/>
        <v/>
      </c>
      <c r="BX168" s="125" t="str">
        <f t="shared" si="257"/>
        <v/>
      </c>
      <c r="BY168" s="125" t="str">
        <f t="shared" si="257"/>
        <v/>
      </c>
      <c r="BZ168" s="125" t="str">
        <f t="shared" si="257"/>
        <v/>
      </c>
      <c r="CA168" s="125" t="str">
        <f t="shared" si="257"/>
        <v/>
      </c>
      <c r="CB168" s="125" t="str">
        <f t="shared" si="257"/>
        <v/>
      </c>
      <c r="CC168" s="125" t="str">
        <f t="shared" si="257"/>
        <v/>
      </c>
      <c r="CD168" s="125" t="str">
        <f t="shared" si="257"/>
        <v/>
      </c>
      <c r="CE168" s="125" t="str">
        <f t="shared" si="257"/>
        <v/>
      </c>
      <c r="CF168" s="125" t="str">
        <f t="shared" si="257"/>
        <v/>
      </c>
      <c r="CG168" s="125" t="str">
        <f t="shared" si="257"/>
        <v/>
      </c>
      <c r="CH168" s="125" t="str">
        <f t="shared" si="257"/>
        <v/>
      </c>
      <c r="CI168" s="125" t="str">
        <f t="shared" si="257"/>
        <v/>
      </c>
      <c r="CJ168" s="125" t="str">
        <f t="shared" si="257"/>
        <v/>
      </c>
      <c r="CK168" s="125" t="str">
        <f t="shared" si="257"/>
        <v/>
      </c>
      <c r="CL168" s="125" t="str">
        <f t="shared" si="257"/>
        <v/>
      </c>
      <c r="CM168" s="125" t="str">
        <f t="shared" si="257"/>
        <v/>
      </c>
      <c r="CN168" s="125" t="str">
        <f t="shared" si="257"/>
        <v/>
      </c>
      <c r="CO168" s="125" t="str">
        <f t="shared" si="257"/>
        <v/>
      </c>
      <c r="CP168" s="125" t="str">
        <f t="shared" si="257"/>
        <v/>
      </c>
      <c r="CQ168" s="125" t="str">
        <f t="shared" si="257"/>
        <v/>
      </c>
      <c r="CR168" s="125" t="str">
        <f t="shared" si="257"/>
        <v/>
      </c>
      <c r="CS168" s="125" t="str">
        <f t="shared" si="257"/>
        <v/>
      </c>
      <c r="CT168" s="125" t="str">
        <f t="shared" si="257"/>
        <v/>
      </c>
      <c r="CU168" s="125" t="str">
        <f t="shared" si="257"/>
        <v/>
      </c>
      <c r="CV168" s="125" t="str">
        <f t="shared" si="257"/>
        <v/>
      </c>
      <c r="CW168" s="125" t="str">
        <f t="shared" si="257"/>
        <v/>
      </c>
      <c r="CX168" s="125" t="str">
        <f t="shared" si="257"/>
        <v/>
      </c>
      <c r="CY168" s="125" t="str">
        <f t="shared" si="257"/>
        <v/>
      </c>
      <c r="CZ168" s="125" t="str">
        <f t="shared" si="257"/>
        <v/>
      </c>
      <c r="DA168" s="125" t="str">
        <f t="shared" si="257"/>
        <v/>
      </c>
      <c r="DB168" s="125" t="str">
        <f t="shared" si="257"/>
        <v/>
      </c>
      <c r="DC168" s="125" t="str">
        <f t="shared" si="257"/>
        <v/>
      </c>
      <c r="DD168" s="125" t="str">
        <f t="shared" si="257"/>
        <v/>
      </c>
      <c r="DE168" s="125" t="str">
        <f t="shared" si="257"/>
        <v/>
      </c>
      <c r="DF168" s="125" t="str">
        <f t="shared" si="257"/>
        <v/>
      </c>
      <c r="DG168" s="125" t="str">
        <f t="shared" si="257"/>
        <v/>
      </c>
      <c r="DH168" s="125" t="str">
        <f t="shared" si="257"/>
        <v/>
      </c>
      <c r="DI168" s="125" t="str">
        <f t="shared" si="257"/>
        <v/>
      </c>
      <c r="DJ168" s="125" t="str">
        <f t="shared" si="257"/>
        <v/>
      </c>
      <c r="DK168" s="125" t="str">
        <f t="shared" si="257"/>
        <v/>
      </c>
      <c r="DL168" s="125" t="str">
        <f t="shared" si="257"/>
        <v/>
      </c>
      <c r="DM168" s="125" t="str">
        <f t="shared" si="257"/>
        <v/>
      </c>
      <c r="DN168" s="125" t="str">
        <f t="shared" si="257"/>
        <v/>
      </c>
      <c r="DO168" s="125" t="str">
        <f t="shared" si="257"/>
        <v/>
      </c>
      <c r="DP168" s="125" t="str">
        <f t="shared" si="257"/>
        <v/>
      </c>
      <c r="DQ168" s="125" t="str">
        <f t="shared" si="257"/>
        <v/>
      </c>
      <c r="DR168" s="125" t="str">
        <f t="shared" si="257"/>
        <v/>
      </c>
      <c r="DS168" s="125" t="str">
        <f t="shared" si="257"/>
        <v/>
      </c>
      <c r="DT168" s="125" t="str">
        <f t="shared" si="257"/>
        <v/>
      </c>
      <c r="DU168" s="125" t="str">
        <f t="shared" si="257"/>
        <v/>
      </c>
      <c r="DV168" s="125" t="str">
        <f t="shared" si="257"/>
        <v/>
      </c>
      <c r="DW168" s="125" t="str">
        <f t="shared" si="257"/>
        <v/>
      </c>
      <c r="DX168" s="125" t="str">
        <f t="shared" si="257"/>
        <v/>
      </c>
      <c r="DY168" s="125" t="str">
        <f t="shared" si="257"/>
        <v/>
      </c>
      <c r="DZ168" s="125" t="str">
        <f t="shared" si="257"/>
        <v/>
      </c>
      <c r="EA168" s="125" t="str">
        <f t="shared" si="257"/>
        <v/>
      </c>
      <c r="EB168" s="125" t="str">
        <f t="shared" ref="EB168:GM168" si="258">IF(EB47&lt;&gt;"Affiliate","",IF(AND((EB161+(EB163-EB164)+EB166-EB167=EB162) = TRUE,EB47="Affiliate"=TRUE), "", IF(EB47 = "Branch", "", "Closing balance (Q36) is not equal to its components, please check your figures for questions 35, 37a &amp; 37b, 38a &amp; 38b")))</f>
        <v/>
      </c>
      <c r="EC168" s="125" t="str">
        <f t="shared" si="258"/>
        <v/>
      </c>
      <c r="ED168" s="125" t="str">
        <f t="shared" si="258"/>
        <v/>
      </c>
      <c r="EE168" s="125" t="str">
        <f t="shared" si="258"/>
        <v/>
      </c>
      <c r="EF168" s="125" t="str">
        <f t="shared" si="258"/>
        <v/>
      </c>
      <c r="EG168" s="125" t="str">
        <f t="shared" si="258"/>
        <v/>
      </c>
      <c r="EH168" s="125" t="str">
        <f t="shared" si="258"/>
        <v/>
      </c>
      <c r="EI168" s="125" t="str">
        <f t="shared" si="258"/>
        <v/>
      </c>
      <c r="EJ168" s="125" t="str">
        <f t="shared" si="258"/>
        <v/>
      </c>
      <c r="EK168" s="125" t="str">
        <f t="shared" si="258"/>
        <v/>
      </c>
      <c r="EL168" s="125" t="str">
        <f t="shared" si="258"/>
        <v/>
      </c>
      <c r="EM168" s="125" t="str">
        <f t="shared" si="258"/>
        <v/>
      </c>
      <c r="EN168" s="125" t="str">
        <f t="shared" si="258"/>
        <v/>
      </c>
      <c r="EO168" s="125" t="str">
        <f t="shared" si="258"/>
        <v/>
      </c>
      <c r="EP168" s="125" t="str">
        <f t="shared" si="258"/>
        <v/>
      </c>
      <c r="EQ168" s="125" t="str">
        <f t="shared" si="258"/>
        <v/>
      </c>
      <c r="ER168" s="125" t="str">
        <f t="shared" si="258"/>
        <v/>
      </c>
      <c r="ES168" s="125" t="str">
        <f t="shared" si="258"/>
        <v/>
      </c>
      <c r="ET168" s="125" t="str">
        <f t="shared" si="258"/>
        <v/>
      </c>
      <c r="EU168" s="125" t="str">
        <f t="shared" si="258"/>
        <v/>
      </c>
      <c r="EV168" s="125" t="str">
        <f t="shared" si="258"/>
        <v/>
      </c>
      <c r="EW168" s="125" t="str">
        <f t="shared" si="258"/>
        <v/>
      </c>
      <c r="EX168" s="125" t="str">
        <f t="shared" si="258"/>
        <v/>
      </c>
      <c r="EY168" s="125" t="str">
        <f t="shared" si="258"/>
        <v/>
      </c>
      <c r="EZ168" s="125" t="str">
        <f t="shared" si="258"/>
        <v/>
      </c>
      <c r="FA168" s="125" t="str">
        <f t="shared" si="258"/>
        <v/>
      </c>
      <c r="FB168" s="125" t="str">
        <f t="shared" si="258"/>
        <v/>
      </c>
      <c r="FC168" s="125" t="str">
        <f t="shared" si="258"/>
        <v/>
      </c>
      <c r="FD168" s="125" t="str">
        <f t="shared" si="258"/>
        <v/>
      </c>
      <c r="FE168" s="125" t="str">
        <f t="shared" si="258"/>
        <v/>
      </c>
      <c r="FF168" s="125" t="str">
        <f t="shared" si="258"/>
        <v/>
      </c>
      <c r="FG168" s="125" t="str">
        <f t="shared" si="258"/>
        <v/>
      </c>
      <c r="FH168" s="125" t="str">
        <f t="shared" si="258"/>
        <v/>
      </c>
      <c r="FI168" s="125" t="str">
        <f t="shared" si="258"/>
        <v/>
      </c>
      <c r="FJ168" s="125" t="str">
        <f t="shared" si="258"/>
        <v/>
      </c>
      <c r="FK168" s="125" t="str">
        <f t="shared" si="258"/>
        <v/>
      </c>
      <c r="FL168" s="125" t="str">
        <f t="shared" si="258"/>
        <v/>
      </c>
      <c r="FM168" s="125" t="str">
        <f t="shared" si="258"/>
        <v/>
      </c>
      <c r="FN168" s="125" t="str">
        <f t="shared" si="258"/>
        <v/>
      </c>
      <c r="FO168" s="125" t="str">
        <f t="shared" si="258"/>
        <v/>
      </c>
      <c r="FP168" s="125" t="str">
        <f t="shared" si="258"/>
        <v/>
      </c>
      <c r="FQ168" s="125" t="str">
        <f t="shared" si="258"/>
        <v/>
      </c>
      <c r="FR168" s="125" t="str">
        <f t="shared" si="258"/>
        <v/>
      </c>
      <c r="FS168" s="125" t="str">
        <f t="shared" si="258"/>
        <v/>
      </c>
      <c r="FT168" s="125" t="str">
        <f t="shared" si="258"/>
        <v/>
      </c>
      <c r="FU168" s="125" t="str">
        <f t="shared" si="258"/>
        <v/>
      </c>
      <c r="FV168" s="125" t="str">
        <f t="shared" si="258"/>
        <v/>
      </c>
      <c r="FW168" s="125" t="str">
        <f t="shared" si="258"/>
        <v/>
      </c>
      <c r="FX168" s="125" t="str">
        <f t="shared" si="258"/>
        <v/>
      </c>
      <c r="FY168" s="125" t="str">
        <f t="shared" si="258"/>
        <v/>
      </c>
      <c r="FZ168" s="125" t="str">
        <f t="shared" si="258"/>
        <v/>
      </c>
      <c r="GA168" s="125" t="str">
        <f t="shared" si="258"/>
        <v/>
      </c>
      <c r="GB168" s="125" t="str">
        <f t="shared" si="258"/>
        <v/>
      </c>
      <c r="GC168" s="125" t="str">
        <f t="shared" si="258"/>
        <v/>
      </c>
      <c r="GD168" s="125" t="str">
        <f t="shared" si="258"/>
        <v/>
      </c>
      <c r="GE168" s="125" t="str">
        <f t="shared" si="258"/>
        <v/>
      </c>
      <c r="GF168" s="125" t="str">
        <f t="shared" si="258"/>
        <v/>
      </c>
      <c r="GG168" s="125" t="str">
        <f t="shared" si="258"/>
        <v/>
      </c>
      <c r="GH168" s="125" t="str">
        <f t="shared" si="258"/>
        <v/>
      </c>
      <c r="GI168" s="125" t="str">
        <f t="shared" si="258"/>
        <v/>
      </c>
      <c r="GJ168" s="125" t="str">
        <f t="shared" si="258"/>
        <v/>
      </c>
      <c r="GK168" s="125" t="str">
        <f t="shared" si="258"/>
        <v/>
      </c>
      <c r="GL168" s="125" t="str">
        <f t="shared" si="258"/>
        <v/>
      </c>
      <c r="GM168" s="125" t="str">
        <f t="shared" si="258"/>
        <v/>
      </c>
      <c r="GN168" s="125" t="str">
        <f t="shared" ref="GN168:IS168" si="259">IF(GN47&lt;&gt;"Affiliate","",IF(AND((GN161+(GN163-GN164)+GN166-GN167=GN162) = TRUE,GN47="Affiliate"=TRUE), "", IF(GN47 = "Branch", "", "Closing balance (Q36) is not equal to its components, please check your figures for questions 35, 37a &amp; 37b, 38a &amp; 38b")))</f>
        <v/>
      </c>
      <c r="GO168" s="125" t="str">
        <f t="shared" si="259"/>
        <v/>
      </c>
      <c r="GP168" s="125" t="str">
        <f t="shared" si="259"/>
        <v/>
      </c>
      <c r="GQ168" s="125" t="str">
        <f t="shared" si="259"/>
        <v/>
      </c>
      <c r="GR168" s="125" t="str">
        <f t="shared" si="259"/>
        <v/>
      </c>
      <c r="GS168" s="125" t="str">
        <f t="shared" si="259"/>
        <v/>
      </c>
      <c r="GT168" s="125" t="str">
        <f t="shared" si="259"/>
        <v/>
      </c>
      <c r="GU168" s="125" t="str">
        <f t="shared" si="259"/>
        <v/>
      </c>
      <c r="GV168" s="125" t="str">
        <f t="shared" si="259"/>
        <v/>
      </c>
      <c r="GW168" s="125" t="str">
        <f t="shared" si="259"/>
        <v/>
      </c>
      <c r="GX168" s="125" t="str">
        <f t="shared" si="259"/>
        <v/>
      </c>
      <c r="GY168" s="125" t="str">
        <f t="shared" si="259"/>
        <v/>
      </c>
      <c r="GZ168" s="125" t="str">
        <f t="shared" si="259"/>
        <v/>
      </c>
      <c r="HA168" s="125" t="str">
        <f t="shared" si="259"/>
        <v/>
      </c>
      <c r="HB168" s="125" t="str">
        <f t="shared" si="259"/>
        <v/>
      </c>
      <c r="HC168" s="125" t="str">
        <f t="shared" si="259"/>
        <v/>
      </c>
      <c r="HD168" s="125" t="str">
        <f t="shared" si="259"/>
        <v/>
      </c>
      <c r="HE168" s="125" t="str">
        <f t="shared" si="259"/>
        <v/>
      </c>
      <c r="HF168" s="125" t="str">
        <f t="shared" si="259"/>
        <v/>
      </c>
      <c r="HG168" s="125" t="str">
        <f t="shared" si="259"/>
        <v/>
      </c>
      <c r="HH168" s="125" t="str">
        <f t="shared" si="259"/>
        <v/>
      </c>
      <c r="HI168" s="125" t="str">
        <f t="shared" si="259"/>
        <v/>
      </c>
      <c r="HJ168" s="125" t="str">
        <f t="shared" si="259"/>
        <v/>
      </c>
      <c r="HK168" s="125" t="str">
        <f t="shared" si="259"/>
        <v/>
      </c>
      <c r="HL168" s="125" t="str">
        <f t="shared" si="259"/>
        <v/>
      </c>
      <c r="HM168" s="125" t="str">
        <f t="shared" si="259"/>
        <v/>
      </c>
      <c r="HN168" s="125" t="str">
        <f t="shared" si="259"/>
        <v/>
      </c>
      <c r="HO168" s="125" t="str">
        <f t="shared" si="259"/>
        <v/>
      </c>
      <c r="HP168" s="125" t="str">
        <f t="shared" si="259"/>
        <v/>
      </c>
      <c r="HQ168" s="125" t="str">
        <f t="shared" si="259"/>
        <v/>
      </c>
      <c r="HR168" s="125" t="str">
        <f t="shared" si="259"/>
        <v/>
      </c>
      <c r="HS168" s="125" t="str">
        <f t="shared" si="259"/>
        <v/>
      </c>
      <c r="HT168" s="125" t="str">
        <f t="shared" si="259"/>
        <v/>
      </c>
      <c r="HU168" s="125" t="str">
        <f t="shared" si="259"/>
        <v/>
      </c>
      <c r="HV168" s="125" t="str">
        <f t="shared" si="259"/>
        <v/>
      </c>
      <c r="HW168" s="125" t="str">
        <f t="shared" si="259"/>
        <v/>
      </c>
      <c r="HX168" s="125" t="str">
        <f t="shared" si="259"/>
        <v/>
      </c>
      <c r="HY168" s="125" t="str">
        <f t="shared" si="259"/>
        <v/>
      </c>
      <c r="HZ168" s="125" t="str">
        <f t="shared" si="259"/>
        <v/>
      </c>
      <c r="IA168" s="125" t="str">
        <f t="shared" si="259"/>
        <v/>
      </c>
      <c r="IB168" s="125" t="str">
        <f t="shared" si="259"/>
        <v/>
      </c>
      <c r="IC168" s="125" t="str">
        <f t="shared" si="259"/>
        <v/>
      </c>
      <c r="ID168" s="125" t="str">
        <f t="shared" si="259"/>
        <v/>
      </c>
      <c r="IE168" s="125" t="str">
        <f t="shared" si="259"/>
        <v/>
      </c>
      <c r="IF168" s="125" t="str">
        <f t="shared" si="259"/>
        <v/>
      </c>
      <c r="IG168" s="125" t="str">
        <f t="shared" si="259"/>
        <v/>
      </c>
      <c r="IH168" s="125" t="str">
        <f t="shared" si="259"/>
        <v/>
      </c>
      <c r="II168" s="125" t="str">
        <f t="shared" si="259"/>
        <v/>
      </c>
      <c r="IJ168" s="125" t="str">
        <f t="shared" si="259"/>
        <v/>
      </c>
      <c r="IK168" s="125" t="str">
        <f t="shared" si="259"/>
        <v/>
      </c>
      <c r="IL168" s="125" t="str">
        <f t="shared" si="259"/>
        <v/>
      </c>
      <c r="IM168" s="125" t="str">
        <f t="shared" si="259"/>
        <v/>
      </c>
      <c r="IN168" s="125" t="str">
        <f t="shared" si="259"/>
        <v/>
      </c>
      <c r="IO168" s="125" t="str">
        <f t="shared" si="259"/>
        <v/>
      </c>
      <c r="IP168" s="125" t="str">
        <f t="shared" si="259"/>
        <v/>
      </c>
      <c r="IQ168" s="125" t="str">
        <f t="shared" si="259"/>
        <v/>
      </c>
      <c r="IR168" s="125" t="str">
        <f t="shared" si="259"/>
        <v/>
      </c>
      <c r="IS168" s="125" t="str">
        <f t="shared" si="259"/>
        <v/>
      </c>
    </row>
    <row r="169" spans="1:253" s="420" customFormat="1" ht="15.6" thickBot="1">
      <c r="A169" s="322"/>
      <c r="B169" s="518"/>
      <c r="C169" s="168"/>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c r="AA169" s="134"/>
      <c r="AB169" s="134"/>
      <c r="AC169" s="134"/>
      <c r="AD169" s="134"/>
      <c r="AE169" s="134"/>
      <c r="AF169" s="134"/>
      <c r="AG169" s="134"/>
      <c r="AH169" s="134"/>
      <c r="AI169" s="134"/>
      <c r="AJ169" s="134"/>
      <c r="AK169" s="134"/>
      <c r="AL169" s="134"/>
      <c r="AM169" s="134"/>
      <c r="AN169" s="134"/>
      <c r="AO169" s="134"/>
      <c r="AP169" s="134"/>
      <c r="AQ169" s="134"/>
      <c r="AR169" s="134"/>
      <c r="AS169" s="134"/>
      <c r="AT169" s="134"/>
      <c r="AU169" s="134"/>
      <c r="AV169" s="134"/>
      <c r="AW169" s="134"/>
      <c r="AX169" s="134"/>
      <c r="AY169" s="134"/>
      <c r="AZ169" s="134"/>
      <c r="BA169" s="134"/>
      <c r="BB169" s="134"/>
      <c r="BC169" s="134"/>
      <c r="BD169" s="134"/>
      <c r="BE169" s="134"/>
      <c r="BF169" s="134"/>
      <c r="BG169" s="134"/>
      <c r="BH169" s="134"/>
      <c r="BI169" s="134"/>
      <c r="BJ169" s="134"/>
      <c r="BK169" s="134"/>
      <c r="BL169" s="134"/>
      <c r="BM169" s="134"/>
      <c r="BN169" s="134"/>
      <c r="BO169" s="134"/>
      <c r="BP169" s="134"/>
      <c r="BQ169" s="134"/>
      <c r="BR169" s="134"/>
      <c r="BS169" s="134"/>
      <c r="BT169" s="134"/>
      <c r="BU169" s="134"/>
      <c r="BV169" s="134"/>
      <c r="BW169" s="134"/>
      <c r="BX169" s="134"/>
      <c r="BY169" s="134"/>
      <c r="BZ169" s="134"/>
      <c r="CA169" s="134"/>
      <c r="CB169" s="134"/>
      <c r="CC169" s="134"/>
      <c r="CD169" s="134"/>
      <c r="CE169" s="134"/>
      <c r="CF169" s="134"/>
      <c r="CG169" s="134"/>
      <c r="CH169" s="134"/>
      <c r="CI169" s="134"/>
      <c r="CJ169" s="134"/>
      <c r="CK169" s="134"/>
      <c r="CL169" s="134"/>
      <c r="CM169" s="134"/>
      <c r="CN169" s="134"/>
      <c r="CO169" s="134"/>
      <c r="CP169" s="134"/>
      <c r="CQ169" s="134"/>
      <c r="CR169" s="134"/>
      <c r="CS169" s="134"/>
      <c r="CT169" s="134"/>
      <c r="CU169" s="134"/>
      <c r="CV169" s="134"/>
      <c r="CW169" s="134"/>
      <c r="CX169" s="134"/>
      <c r="CY169" s="134"/>
      <c r="CZ169" s="134"/>
      <c r="DA169" s="134"/>
      <c r="DB169" s="134"/>
      <c r="DC169" s="134"/>
      <c r="DD169" s="134"/>
      <c r="DE169" s="134"/>
      <c r="DF169" s="134"/>
      <c r="DG169" s="134"/>
      <c r="DH169" s="134"/>
      <c r="DI169" s="134"/>
      <c r="DJ169" s="134"/>
      <c r="DK169" s="134"/>
      <c r="DL169" s="134"/>
      <c r="DM169" s="134"/>
      <c r="DN169" s="134"/>
      <c r="DO169" s="134"/>
      <c r="DP169" s="134"/>
      <c r="DQ169" s="134"/>
      <c r="DR169" s="134"/>
      <c r="DS169" s="134"/>
      <c r="DT169" s="134"/>
      <c r="DU169" s="134"/>
      <c r="DV169" s="134"/>
      <c r="DW169" s="134"/>
      <c r="DX169" s="134"/>
      <c r="DY169" s="134"/>
      <c r="DZ169" s="134"/>
      <c r="EA169" s="134"/>
      <c r="EB169" s="134"/>
      <c r="EC169" s="134"/>
      <c r="ED169" s="134"/>
      <c r="EE169" s="134"/>
      <c r="EF169" s="134"/>
      <c r="EG169" s="134"/>
      <c r="EH169" s="134"/>
      <c r="EI169" s="134"/>
      <c r="EJ169" s="134"/>
      <c r="EK169" s="134"/>
      <c r="EL169" s="134"/>
      <c r="EM169" s="134"/>
      <c r="EN169" s="134"/>
      <c r="EO169" s="134"/>
      <c r="EP169" s="134"/>
      <c r="EQ169" s="134"/>
      <c r="ER169" s="134"/>
      <c r="ES169" s="134"/>
      <c r="ET169" s="134"/>
      <c r="EU169" s="134"/>
      <c r="EV169" s="134"/>
      <c r="EW169" s="134"/>
      <c r="EX169" s="134"/>
      <c r="EY169" s="134"/>
      <c r="EZ169" s="134"/>
      <c r="FA169" s="134"/>
      <c r="FB169" s="134"/>
      <c r="FC169" s="134"/>
      <c r="FD169" s="134"/>
      <c r="FE169" s="134"/>
      <c r="FF169" s="134"/>
      <c r="FG169" s="134"/>
      <c r="FH169" s="134"/>
      <c r="FI169" s="134"/>
      <c r="FJ169" s="134"/>
      <c r="FK169" s="134"/>
      <c r="FL169" s="134"/>
      <c r="FM169" s="134"/>
      <c r="FN169" s="134"/>
      <c r="FO169" s="134"/>
      <c r="FP169" s="134"/>
      <c r="FQ169" s="134"/>
      <c r="FR169" s="134"/>
      <c r="FS169" s="134"/>
      <c r="FT169" s="134"/>
      <c r="FU169" s="134"/>
      <c r="FV169" s="134"/>
      <c r="FW169" s="134"/>
      <c r="FX169" s="134"/>
      <c r="FY169" s="134"/>
      <c r="FZ169" s="134"/>
      <c r="GA169" s="134"/>
      <c r="GB169" s="134"/>
      <c r="GC169" s="134"/>
      <c r="GD169" s="134"/>
      <c r="GE169" s="134"/>
      <c r="GF169" s="134"/>
      <c r="GG169" s="134"/>
      <c r="GH169" s="134"/>
      <c r="GI169" s="134"/>
      <c r="GJ169" s="134"/>
      <c r="GK169" s="134"/>
      <c r="GL169" s="134"/>
      <c r="GM169" s="134"/>
      <c r="GN169" s="134"/>
      <c r="GO169" s="134"/>
      <c r="GP169" s="134"/>
      <c r="GQ169" s="134"/>
      <c r="GR169" s="134"/>
      <c r="GS169" s="134"/>
      <c r="GT169" s="134"/>
      <c r="GU169" s="134"/>
      <c r="GV169" s="134"/>
      <c r="GW169" s="134"/>
      <c r="GX169" s="134"/>
      <c r="GY169" s="134"/>
      <c r="GZ169" s="134"/>
      <c r="HA169" s="134"/>
      <c r="HB169" s="134"/>
      <c r="HC169" s="134"/>
      <c r="HD169" s="134"/>
      <c r="HE169" s="134"/>
      <c r="HF169" s="134"/>
      <c r="HG169" s="134"/>
      <c r="HH169" s="134"/>
      <c r="HI169" s="134"/>
      <c r="HJ169" s="134"/>
      <c r="HK169" s="134"/>
      <c r="HL169" s="134"/>
      <c r="HM169" s="134"/>
      <c r="HN169" s="134"/>
      <c r="HO169" s="134"/>
      <c r="HP169" s="134"/>
      <c r="HQ169" s="134"/>
      <c r="HR169" s="134"/>
      <c r="HS169" s="134"/>
      <c r="HT169" s="134"/>
      <c r="HU169" s="134"/>
      <c r="HV169" s="134"/>
      <c r="HW169" s="134"/>
      <c r="HX169" s="134"/>
      <c r="HY169" s="134"/>
      <c r="HZ169" s="134"/>
      <c r="IA169" s="134"/>
      <c r="IB169" s="134"/>
      <c r="IC169" s="134"/>
      <c r="ID169" s="134"/>
      <c r="IE169" s="134"/>
      <c r="IF169" s="134"/>
      <c r="IG169" s="134"/>
      <c r="IH169" s="134"/>
      <c r="II169" s="134"/>
      <c r="IJ169" s="134"/>
      <c r="IK169" s="134"/>
      <c r="IL169" s="134"/>
      <c r="IM169" s="134"/>
      <c r="IN169" s="134"/>
      <c r="IO169" s="134"/>
      <c r="IP169" s="134"/>
      <c r="IQ169" s="134"/>
      <c r="IR169" s="134"/>
      <c r="IS169" s="677"/>
    </row>
    <row r="170" spans="1:253" ht="78">
      <c r="A170" s="322"/>
      <c r="B170" s="126"/>
      <c r="C170" s="187" t="s">
        <v>408</v>
      </c>
      <c r="D170" s="127"/>
      <c r="E170" s="127"/>
      <c r="F170" s="128"/>
      <c r="G170" s="128"/>
      <c r="H170" s="128"/>
      <c r="I170" s="128"/>
      <c r="J170" s="128"/>
      <c r="K170" s="128"/>
      <c r="L170" s="128"/>
      <c r="M170" s="128"/>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c r="CR170" s="128"/>
      <c r="CS170" s="128"/>
      <c r="CT170" s="128"/>
      <c r="CU170" s="128"/>
      <c r="CV170" s="128"/>
      <c r="CW170" s="128"/>
      <c r="CX170" s="128"/>
      <c r="CY170" s="128"/>
      <c r="CZ170" s="128"/>
      <c r="DA170" s="128"/>
      <c r="DB170" s="128"/>
      <c r="DC170" s="128"/>
      <c r="DD170" s="128"/>
      <c r="DE170" s="128"/>
      <c r="DF170" s="128"/>
      <c r="DG170" s="128"/>
      <c r="DH170" s="128"/>
      <c r="DI170" s="128"/>
      <c r="DJ170" s="128"/>
      <c r="DK170" s="128"/>
      <c r="DL170" s="128"/>
      <c r="DM170" s="128"/>
      <c r="DN170" s="128"/>
      <c r="DO170" s="128"/>
      <c r="DP170" s="128"/>
      <c r="DQ170" s="128"/>
      <c r="DR170" s="128"/>
      <c r="DS170" s="128"/>
      <c r="DT170" s="128"/>
      <c r="DU170" s="128"/>
      <c r="DV170" s="128"/>
      <c r="DW170" s="128"/>
      <c r="DX170" s="128"/>
      <c r="DY170" s="128"/>
      <c r="DZ170" s="128"/>
      <c r="EA170" s="128"/>
      <c r="EB170" s="128"/>
      <c r="EC170" s="128"/>
      <c r="ED170" s="128"/>
      <c r="EE170" s="128"/>
      <c r="EF170" s="128"/>
      <c r="EG170" s="128"/>
      <c r="EH170" s="128"/>
      <c r="EI170" s="128"/>
      <c r="EJ170" s="128"/>
      <c r="EK170" s="128"/>
      <c r="EL170" s="128"/>
      <c r="EM170" s="128"/>
      <c r="EN170" s="128"/>
      <c r="EO170" s="128"/>
      <c r="EP170" s="128"/>
      <c r="EQ170" s="128"/>
      <c r="ER170" s="128"/>
      <c r="ES170" s="128"/>
      <c r="ET170" s="128"/>
      <c r="EU170" s="128"/>
      <c r="EV170" s="128"/>
      <c r="EW170" s="128"/>
      <c r="EX170" s="128"/>
      <c r="EY170" s="128"/>
      <c r="EZ170" s="128"/>
      <c r="FA170" s="128"/>
      <c r="FB170" s="128"/>
      <c r="FC170" s="128"/>
      <c r="FD170" s="128"/>
      <c r="FE170" s="128"/>
      <c r="FF170" s="128"/>
      <c r="FG170" s="128"/>
      <c r="FH170" s="128"/>
      <c r="FI170" s="128"/>
      <c r="FJ170" s="128"/>
      <c r="FK170" s="128"/>
      <c r="FL170" s="128"/>
      <c r="FM170" s="128"/>
      <c r="FN170" s="128"/>
      <c r="FO170" s="128"/>
      <c r="FP170" s="128"/>
      <c r="FQ170" s="128"/>
      <c r="FR170" s="128"/>
      <c r="FS170" s="128"/>
      <c r="FT170" s="128"/>
      <c r="FU170" s="128"/>
      <c r="FV170" s="128"/>
      <c r="FW170" s="128"/>
      <c r="FX170" s="128"/>
      <c r="FY170" s="128"/>
      <c r="FZ170" s="128"/>
      <c r="GA170" s="128"/>
      <c r="GB170" s="128"/>
      <c r="GC170" s="128"/>
      <c r="GD170" s="128"/>
      <c r="GE170" s="128"/>
      <c r="GF170" s="128"/>
      <c r="GG170" s="128"/>
      <c r="GH170" s="128"/>
      <c r="GI170" s="128"/>
      <c r="GJ170" s="128"/>
      <c r="GK170" s="128"/>
      <c r="GL170" s="128"/>
      <c r="GM170" s="128"/>
      <c r="GN170" s="128"/>
      <c r="GO170" s="128"/>
      <c r="GP170" s="128"/>
      <c r="GQ170" s="128"/>
      <c r="GR170" s="128"/>
      <c r="GS170" s="128"/>
      <c r="GT170" s="128"/>
      <c r="GU170" s="128"/>
      <c r="GV170" s="128"/>
      <c r="GW170" s="128"/>
      <c r="GX170" s="128"/>
      <c r="GY170" s="128"/>
      <c r="GZ170" s="128"/>
      <c r="HA170" s="128"/>
      <c r="HB170" s="128"/>
      <c r="HC170" s="128"/>
      <c r="HD170" s="128"/>
      <c r="HE170" s="128"/>
      <c r="HF170" s="128"/>
      <c r="HG170" s="128"/>
      <c r="HH170" s="128"/>
      <c r="HI170" s="128"/>
      <c r="HJ170" s="128"/>
      <c r="HK170" s="128"/>
      <c r="HL170" s="128"/>
      <c r="HM170" s="128"/>
      <c r="HN170" s="128"/>
      <c r="HO170" s="128"/>
      <c r="HP170" s="128"/>
      <c r="HQ170" s="128"/>
      <c r="HR170" s="128"/>
      <c r="HS170" s="128"/>
      <c r="HT170" s="128"/>
      <c r="HU170" s="128"/>
      <c r="HV170" s="128"/>
      <c r="HW170" s="128"/>
      <c r="HX170" s="128"/>
      <c r="HY170" s="128"/>
      <c r="HZ170" s="128"/>
      <c r="IA170" s="128"/>
      <c r="IB170" s="128"/>
      <c r="IC170" s="128"/>
      <c r="ID170" s="128"/>
      <c r="IE170" s="128"/>
      <c r="IF170" s="128"/>
      <c r="IG170" s="128"/>
      <c r="IH170" s="128"/>
      <c r="II170" s="128"/>
      <c r="IJ170" s="128"/>
      <c r="IK170" s="128"/>
      <c r="IL170" s="128"/>
      <c r="IM170" s="128"/>
      <c r="IN170" s="128"/>
      <c r="IO170" s="128"/>
      <c r="IP170" s="128"/>
      <c r="IQ170" s="128"/>
      <c r="IR170" s="128"/>
      <c r="IS170" s="129"/>
    </row>
    <row r="171" spans="1:253" ht="45">
      <c r="A171" s="322" t="s">
        <v>409</v>
      </c>
      <c r="B171" s="95" t="s">
        <v>410</v>
      </c>
      <c r="C171" s="175" t="s">
        <v>411</v>
      </c>
      <c r="D171" s="27">
        <v>0</v>
      </c>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c r="BQ171" s="27"/>
      <c r="BR171" s="27"/>
      <c r="BS171" s="27"/>
      <c r="BT171" s="27"/>
      <c r="BU171" s="27"/>
      <c r="BV171" s="27"/>
      <c r="BW171" s="27"/>
      <c r="BX171" s="27"/>
      <c r="BY171" s="27"/>
      <c r="BZ171" s="27"/>
      <c r="CA171" s="27"/>
      <c r="CB171" s="27"/>
      <c r="CC171" s="27"/>
      <c r="CD171" s="27"/>
      <c r="CE171" s="27"/>
      <c r="CF171" s="27"/>
      <c r="CG171" s="27"/>
      <c r="CH171" s="27"/>
      <c r="CI171" s="27"/>
      <c r="CJ171" s="27"/>
      <c r="CK171" s="27"/>
      <c r="CL171" s="27"/>
      <c r="CM171" s="27"/>
      <c r="CN171" s="27"/>
      <c r="CO171" s="27"/>
      <c r="CP171" s="27"/>
      <c r="CQ171" s="27"/>
      <c r="CR171" s="27"/>
      <c r="CS171" s="27"/>
      <c r="CT171" s="27"/>
      <c r="CU171" s="27"/>
      <c r="CV171" s="27"/>
      <c r="CW171" s="27"/>
      <c r="CX171" s="27"/>
      <c r="CY171" s="27"/>
      <c r="CZ171" s="27"/>
      <c r="DA171" s="27"/>
      <c r="DB171" s="27"/>
      <c r="DC171" s="27"/>
      <c r="DD171" s="27"/>
      <c r="DE171" s="27"/>
      <c r="DF171" s="27"/>
      <c r="DG171" s="27"/>
      <c r="DH171" s="27"/>
      <c r="DI171" s="27"/>
      <c r="DJ171" s="27"/>
      <c r="DK171" s="27"/>
      <c r="DL171" s="27"/>
      <c r="DM171" s="27"/>
      <c r="DN171" s="27"/>
      <c r="DO171" s="27"/>
      <c r="DP171" s="27"/>
      <c r="DQ171" s="27"/>
      <c r="DR171" s="27"/>
      <c r="DS171" s="27"/>
      <c r="DT171" s="27"/>
      <c r="DU171" s="27"/>
      <c r="DV171" s="27"/>
      <c r="DW171" s="27"/>
      <c r="DX171" s="27"/>
      <c r="DY171" s="27"/>
      <c r="DZ171" s="27"/>
      <c r="EA171" s="27"/>
      <c r="EB171" s="27"/>
      <c r="EC171" s="27"/>
      <c r="ED171" s="27"/>
      <c r="EE171" s="27"/>
      <c r="EF171" s="27"/>
      <c r="EG171" s="27"/>
      <c r="EH171" s="27"/>
      <c r="EI171" s="27"/>
      <c r="EJ171" s="27"/>
      <c r="EK171" s="27"/>
      <c r="EL171" s="27"/>
      <c r="EM171" s="27"/>
      <c r="EN171" s="27"/>
      <c r="EO171" s="27"/>
      <c r="EP171" s="27"/>
      <c r="EQ171" s="27"/>
      <c r="ER171" s="27"/>
      <c r="ES171" s="27"/>
      <c r="ET171" s="27"/>
      <c r="EU171" s="27"/>
      <c r="EV171" s="27"/>
      <c r="EW171" s="27"/>
      <c r="EX171" s="27"/>
      <c r="EY171" s="27"/>
      <c r="EZ171" s="27"/>
      <c r="FA171" s="27"/>
      <c r="FB171" s="27"/>
      <c r="FC171" s="27"/>
      <c r="FD171" s="27"/>
      <c r="FE171" s="27"/>
      <c r="FF171" s="27"/>
      <c r="FG171" s="27"/>
      <c r="FH171" s="27"/>
      <c r="FI171" s="27"/>
      <c r="FJ171" s="27"/>
      <c r="FK171" s="27"/>
      <c r="FL171" s="27"/>
      <c r="FM171" s="27"/>
      <c r="FN171" s="27"/>
      <c r="FO171" s="27"/>
      <c r="FP171" s="27"/>
      <c r="FQ171" s="27"/>
      <c r="FR171" s="27"/>
      <c r="FS171" s="27"/>
      <c r="FT171" s="27"/>
      <c r="FU171" s="27"/>
      <c r="FV171" s="27"/>
      <c r="FW171" s="27"/>
      <c r="FX171" s="27"/>
      <c r="FY171" s="27"/>
      <c r="FZ171" s="27"/>
      <c r="GA171" s="27"/>
      <c r="GB171" s="27"/>
      <c r="GC171" s="27"/>
      <c r="GD171" s="27"/>
      <c r="GE171" s="27"/>
      <c r="GF171" s="27"/>
      <c r="GG171" s="27"/>
      <c r="GH171" s="27"/>
      <c r="GI171" s="27"/>
      <c r="GJ171" s="27"/>
      <c r="GK171" s="27"/>
      <c r="GL171" s="27"/>
      <c r="GM171" s="27"/>
      <c r="GN171" s="27"/>
      <c r="GO171" s="27"/>
      <c r="GP171" s="27"/>
      <c r="GQ171" s="27"/>
      <c r="GR171" s="27"/>
      <c r="GS171" s="27"/>
      <c r="GT171" s="27"/>
      <c r="GU171" s="27"/>
      <c r="GV171" s="27"/>
      <c r="GW171" s="27"/>
      <c r="GX171" s="27"/>
      <c r="GY171" s="27"/>
      <c r="GZ171" s="27"/>
      <c r="HA171" s="27"/>
      <c r="HB171" s="27"/>
      <c r="HC171" s="27"/>
      <c r="HD171" s="27"/>
      <c r="HE171" s="27"/>
      <c r="HF171" s="27"/>
      <c r="HG171" s="27"/>
      <c r="HH171" s="27"/>
      <c r="HI171" s="27"/>
      <c r="HJ171" s="27"/>
      <c r="HK171" s="27"/>
      <c r="HL171" s="27"/>
      <c r="HM171" s="27"/>
      <c r="HN171" s="27"/>
      <c r="HO171" s="27"/>
      <c r="HP171" s="27"/>
      <c r="HQ171" s="27"/>
      <c r="HR171" s="27"/>
      <c r="HS171" s="27"/>
      <c r="HT171" s="27"/>
      <c r="HU171" s="27"/>
      <c r="HV171" s="27"/>
      <c r="HW171" s="27"/>
      <c r="HX171" s="27"/>
      <c r="HY171" s="27"/>
      <c r="HZ171" s="27"/>
      <c r="IA171" s="27"/>
      <c r="IB171" s="27"/>
      <c r="IC171" s="27"/>
      <c r="ID171" s="27"/>
      <c r="IE171" s="27"/>
      <c r="IF171" s="27"/>
      <c r="IG171" s="27"/>
      <c r="IH171" s="27"/>
      <c r="II171" s="27"/>
      <c r="IJ171" s="27"/>
      <c r="IK171" s="27"/>
      <c r="IL171" s="27"/>
      <c r="IM171" s="27"/>
      <c r="IN171" s="27"/>
      <c r="IO171" s="27"/>
      <c r="IP171" s="27"/>
      <c r="IQ171" s="27"/>
      <c r="IR171" s="27"/>
      <c r="IS171" s="45"/>
    </row>
    <row r="172" spans="1:253" ht="45">
      <c r="A172" s="322" t="s">
        <v>412</v>
      </c>
      <c r="B172" s="80" t="s">
        <v>413</v>
      </c>
      <c r="C172" s="169" t="s">
        <v>414</v>
      </c>
      <c r="D172" s="27">
        <v>0</v>
      </c>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c r="BP172" s="27"/>
      <c r="BQ172" s="27"/>
      <c r="BR172" s="27"/>
      <c r="BS172" s="27"/>
      <c r="BT172" s="27"/>
      <c r="BU172" s="27"/>
      <c r="BV172" s="27"/>
      <c r="BW172" s="27"/>
      <c r="BX172" s="27"/>
      <c r="BY172" s="27"/>
      <c r="BZ172" s="27"/>
      <c r="CA172" s="27"/>
      <c r="CB172" s="27"/>
      <c r="CC172" s="27"/>
      <c r="CD172" s="27"/>
      <c r="CE172" s="27"/>
      <c r="CF172" s="27"/>
      <c r="CG172" s="27"/>
      <c r="CH172" s="27"/>
      <c r="CI172" s="27"/>
      <c r="CJ172" s="27"/>
      <c r="CK172" s="27"/>
      <c r="CL172" s="27"/>
      <c r="CM172" s="27"/>
      <c r="CN172" s="27"/>
      <c r="CO172" s="27"/>
      <c r="CP172" s="27"/>
      <c r="CQ172" s="27"/>
      <c r="CR172" s="27"/>
      <c r="CS172" s="27"/>
      <c r="CT172" s="27"/>
      <c r="CU172" s="27"/>
      <c r="CV172" s="27"/>
      <c r="CW172" s="27"/>
      <c r="CX172" s="27"/>
      <c r="CY172" s="27"/>
      <c r="CZ172" s="27"/>
      <c r="DA172" s="27"/>
      <c r="DB172" s="27"/>
      <c r="DC172" s="27"/>
      <c r="DD172" s="27"/>
      <c r="DE172" s="27"/>
      <c r="DF172" s="27"/>
      <c r="DG172" s="27"/>
      <c r="DH172" s="27"/>
      <c r="DI172" s="27"/>
      <c r="DJ172" s="27"/>
      <c r="DK172" s="27"/>
      <c r="DL172" s="27"/>
      <c r="DM172" s="27"/>
      <c r="DN172" s="27"/>
      <c r="DO172" s="27"/>
      <c r="DP172" s="27"/>
      <c r="DQ172" s="27"/>
      <c r="DR172" s="27"/>
      <c r="DS172" s="27"/>
      <c r="DT172" s="27"/>
      <c r="DU172" s="27"/>
      <c r="DV172" s="27"/>
      <c r="DW172" s="27"/>
      <c r="DX172" s="27"/>
      <c r="DY172" s="27"/>
      <c r="DZ172" s="27"/>
      <c r="EA172" s="27"/>
      <c r="EB172" s="27"/>
      <c r="EC172" s="27"/>
      <c r="ED172" s="27"/>
      <c r="EE172" s="27"/>
      <c r="EF172" s="27"/>
      <c r="EG172" s="27"/>
      <c r="EH172" s="27"/>
      <c r="EI172" s="27"/>
      <c r="EJ172" s="27"/>
      <c r="EK172" s="27"/>
      <c r="EL172" s="27"/>
      <c r="EM172" s="27"/>
      <c r="EN172" s="27"/>
      <c r="EO172" s="27"/>
      <c r="EP172" s="27"/>
      <c r="EQ172" s="27"/>
      <c r="ER172" s="27"/>
      <c r="ES172" s="27"/>
      <c r="ET172" s="27"/>
      <c r="EU172" s="27"/>
      <c r="EV172" s="27"/>
      <c r="EW172" s="27"/>
      <c r="EX172" s="27"/>
      <c r="EY172" s="27"/>
      <c r="EZ172" s="27"/>
      <c r="FA172" s="27"/>
      <c r="FB172" s="27"/>
      <c r="FC172" s="27"/>
      <c r="FD172" s="27"/>
      <c r="FE172" s="27"/>
      <c r="FF172" s="27"/>
      <c r="FG172" s="27"/>
      <c r="FH172" s="27"/>
      <c r="FI172" s="27"/>
      <c r="FJ172" s="27"/>
      <c r="FK172" s="27"/>
      <c r="FL172" s="27"/>
      <c r="FM172" s="27"/>
      <c r="FN172" s="27"/>
      <c r="FO172" s="27"/>
      <c r="FP172" s="27"/>
      <c r="FQ172" s="27"/>
      <c r="FR172" s="27"/>
      <c r="FS172" s="27"/>
      <c r="FT172" s="27"/>
      <c r="FU172" s="27"/>
      <c r="FV172" s="27"/>
      <c r="FW172" s="27"/>
      <c r="FX172" s="27"/>
      <c r="FY172" s="27"/>
      <c r="FZ172" s="27"/>
      <c r="GA172" s="27"/>
      <c r="GB172" s="27"/>
      <c r="GC172" s="27"/>
      <c r="GD172" s="27"/>
      <c r="GE172" s="27"/>
      <c r="GF172" s="27"/>
      <c r="GG172" s="27"/>
      <c r="GH172" s="27"/>
      <c r="GI172" s="27"/>
      <c r="GJ172" s="27"/>
      <c r="GK172" s="27"/>
      <c r="GL172" s="27"/>
      <c r="GM172" s="27"/>
      <c r="GN172" s="27"/>
      <c r="GO172" s="27"/>
      <c r="GP172" s="27"/>
      <c r="GQ172" s="27"/>
      <c r="GR172" s="27"/>
      <c r="GS172" s="27"/>
      <c r="GT172" s="27"/>
      <c r="GU172" s="27"/>
      <c r="GV172" s="27"/>
      <c r="GW172" s="27"/>
      <c r="GX172" s="27"/>
      <c r="GY172" s="27"/>
      <c r="GZ172" s="27"/>
      <c r="HA172" s="27"/>
      <c r="HB172" s="27"/>
      <c r="HC172" s="27"/>
      <c r="HD172" s="27"/>
      <c r="HE172" s="27"/>
      <c r="HF172" s="27"/>
      <c r="HG172" s="27"/>
      <c r="HH172" s="27"/>
      <c r="HI172" s="27"/>
      <c r="HJ172" s="27"/>
      <c r="HK172" s="27"/>
      <c r="HL172" s="27"/>
      <c r="HM172" s="27"/>
      <c r="HN172" s="27"/>
      <c r="HO172" s="27"/>
      <c r="HP172" s="27"/>
      <c r="HQ172" s="27"/>
      <c r="HR172" s="27"/>
      <c r="HS172" s="27"/>
      <c r="HT172" s="27"/>
      <c r="HU172" s="27"/>
      <c r="HV172" s="27"/>
      <c r="HW172" s="27"/>
      <c r="HX172" s="27"/>
      <c r="HY172" s="27"/>
      <c r="HZ172" s="27"/>
      <c r="IA172" s="27"/>
      <c r="IB172" s="27"/>
      <c r="IC172" s="27"/>
      <c r="ID172" s="27"/>
      <c r="IE172" s="27"/>
      <c r="IF172" s="27"/>
      <c r="IG172" s="27"/>
      <c r="IH172" s="27"/>
      <c r="II172" s="27"/>
      <c r="IJ172" s="27"/>
      <c r="IK172" s="27"/>
      <c r="IL172" s="27"/>
      <c r="IM172" s="27"/>
      <c r="IN172" s="27"/>
      <c r="IO172" s="27"/>
      <c r="IP172" s="27"/>
      <c r="IQ172" s="27"/>
      <c r="IR172" s="27"/>
      <c r="IS172" s="45"/>
    </row>
    <row r="173" spans="1:253" ht="45">
      <c r="A173" s="322" t="s">
        <v>415</v>
      </c>
      <c r="B173" s="80" t="s">
        <v>416</v>
      </c>
      <c r="C173" s="169" t="s">
        <v>417</v>
      </c>
      <c r="D173" s="27">
        <v>0</v>
      </c>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7"/>
      <c r="BR173" s="27"/>
      <c r="BS173" s="27"/>
      <c r="BT173" s="27"/>
      <c r="BU173" s="27"/>
      <c r="BV173" s="27"/>
      <c r="BW173" s="27"/>
      <c r="BX173" s="27"/>
      <c r="BY173" s="27"/>
      <c r="BZ173" s="27"/>
      <c r="CA173" s="27"/>
      <c r="CB173" s="27"/>
      <c r="CC173" s="27"/>
      <c r="CD173" s="27"/>
      <c r="CE173" s="27"/>
      <c r="CF173" s="27"/>
      <c r="CG173" s="27"/>
      <c r="CH173" s="27"/>
      <c r="CI173" s="27"/>
      <c r="CJ173" s="27"/>
      <c r="CK173" s="27"/>
      <c r="CL173" s="27"/>
      <c r="CM173" s="27"/>
      <c r="CN173" s="27"/>
      <c r="CO173" s="27"/>
      <c r="CP173" s="27"/>
      <c r="CQ173" s="27"/>
      <c r="CR173" s="27"/>
      <c r="CS173" s="27"/>
      <c r="CT173" s="27"/>
      <c r="CU173" s="27"/>
      <c r="CV173" s="27"/>
      <c r="CW173" s="27"/>
      <c r="CX173" s="27"/>
      <c r="CY173" s="27"/>
      <c r="CZ173" s="27"/>
      <c r="DA173" s="27"/>
      <c r="DB173" s="27"/>
      <c r="DC173" s="27"/>
      <c r="DD173" s="27"/>
      <c r="DE173" s="27"/>
      <c r="DF173" s="27"/>
      <c r="DG173" s="27"/>
      <c r="DH173" s="27"/>
      <c r="DI173" s="27"/>
      <c r="DJ173" s="27"/>
      <c r="DK173" s="27"/>
      <c r="DL173" s="27"/>
      <c r="DM173" s="27"/>
      <c r="DN173" s="27"/>
      <c r="DO173" s="27"/>
      <c r="DP173" s="27"/>
      <c r="DQ173" s="27"/>
      <c r="DR173" s="27"/>
      <c r="DS173" s="27"/>
      <c r="DT173" s="27"/>
      <c r="DU173" s="27"/>
      <c r="DV173" s="27"/>
      <c r="DW173" s="27"/>
      <c r="DX173" s="27"/>
      <c r="DY173" s="27"/>
      <c r="DZ173" s="27"/>
      <c r="EA173" s="27"/>
      <c r="EB173" s="27"/>
      <c r="EC173" s="27"/>
      <c r="ED173" s="27"/>
      <c r="EE173" s="27"/>
      <c r="EF173" s="27"/>
      <c r="EG173" s="27"/>
      <c r="EH173" s="27"/>
      <c r="EI173" s="27"/>
      <c r="EJ173" s="27"/>
      <c r="EK173" s="27"/>
      <c r="EL173" s="27"/>
      <c r="EM173" s="27"/>
      <c r="EN173" s="27"/>
      <c r="EO173" s="27"/>
      <c r="EP173" s="27"/>
      <c r="EQ173" s="27"/>
      <c r="ER173" s="27"/>
      <c r="ES173" s="27"/>
      <c r="ET173" s="27"/>
      <c r="EU173" s="27"/>
      <c r="EV173" s="27"/>
      <c r="EW173" s="27"/>
      <c r="EX173" s="27"/>
      <c r="EY173" s="27"/>
      <c r="EZ173" s="27"/>
      <c r="FA173" s="27"/>
      <c r="FB173" s="27"/>
      <c r="FC173" s="27"/>
      <c r="FD173" s="27"/>
      <c r="FE173" s="27"/>
      <c r="FF173" s="27"/>
      <c r="FG173" s="27"/>
      <c r="FH173" s="27"/>
      <c r="FI173" s="27"/>
      <c r="FJ173" s="27"/>
      <c r="FK173" s="27"/>
      <c r="FL173" s="27"/>
      <c r="FM173" s="27"/>
      <c r="FN173" s="27"/>
      <c r="FO173" s="27"/>
      <c r="FP173" s="27"/>
      <c r="FQ173" s="27"/>
      <c r="FR173" s="27"/>
      <c r="FS173" s="27"/>
      <c r="FT173" s="27"/>
      <c r="FU173" s="27"/>
      <c r="FV173" s="27"/>
      <c r="FW173" s="27"/>
      <c r="FX173" s="27"/>
      <c r="FY173" s="27"/>
      <c r="FZ173" s="27"/>
      <c r="GA173" s="27"/>
      <c r="GB173" s="27"/>
      <c r="GC173" s="27"/>
      <c r="GD173" s="27"/>
      <c r="GE173" s="27"/>
      <c r="GF173" s="27"/>
      <c r="GG173" s="27"/>
      <c r="GH173" s="27"/>
      <c r="GI173" s="27"/>
      <c r="GJ173" s="27"/>
      <c r="GK173" s="27"/>
      <c r="GL173" s="27"/>
      <c r="GM173" s="27"/>
      <c r="GN173" s="27"/>
      <c r="GO173" s="27"/>
      <c r="GP173" s="27"/>
      <c r="GQ173" s="27"/>
      <c r="GR173" s="27"/>
      <c r="GS173" s="27"/>
      <c r="GT173" s="27"/>
      <c r="GU173" s="27"/>
      <c r="GV173" s="27"/>
      <c r="GW173" s="27"/>
      <c r="GX173" s="27"/>
      <c r="GY173" s="27"/>
      <c r="GZ173" s="27"/>
      <c r="HA173" s="27"/>
      <c r="HB173" s="27"/>
      <c r="HC173" s="27"/>
      <c r="HD173" s="27"/>
      <c r="HE173" s="27"/>
      <c r="HF173" s="27"/>
      <c r="HG173" s="27"/>
      <c r="HH173" s="27"/>
      <c r="HI173" s="27"/>
      <c r="HJ173" s="27"/>
      <c r="HK173" s="27"/>
      <c r="HL173" s="27"/>
      <c r="HM173" s="27"/>
      <c r="HN173" s="27"/>
      <c r="HO173" s="27"/>
      <c r="HP173" s="27"/>
      <c r="HQ173" s="27"/>
      <c r="HR173" s="27"/>
      <c r="HS173" s="27"/>
      <c r="HT173" s="27"/>
      <c r="HU173" s="27"/>
      <c r="HV173" s="27"/>
      <c r="HW173" s="27"/>
      <c r="HX173" s="27"/>
      <c r="HY173" s="27"/>
      <c r="HZ173" s="27"/>
      <c r="IA173" s="27"/>
      <c r="IB173" s="27"/>
      <c r="IC173" s="27"/>
      <c r="ID173" s="27"/>
      <c r="IE173" s="27"/>
      <c r="IF173" s="27"/>
      <c r="IG173" s="27"/>
      <c r="IH173" s="27"/>
      <c r="II173" s="27"/>
      <c r="IJ173" s="27"/>
      <c r="IK173" s="27"/>
      <c r="IL173" s="27"/>
      <c r="IM173" s="27"/>
      <c r="IN173" s="27"/>
      <c r="IO173" s="27"/>
      <c r="IP173" s="27"/>
      <c r="IQ173" s="27"/>
      <c r="IR173" s="27"/>
      <c r="IS173" s="45"/>
    </row>
    <row r="174" spans="1:253" ht="45">
      <c r="A174" s="322" t="s">
        <v>418</v>
      </c>
      <c r="B174" s="80" t="s">
        <v>419</v>
      </c>
      <c r="C174" s="169" t="s">
        <v>420</v>
      </c>
      <c r="D174" s="27">
        <v>0</v>
      </c>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c r="BP174" s="27"/>
      <c r="BQ174" s="27"/>
      <c r="BR174" s="27"/>
      <c r="BS174" s="27"/>
      <c r="BT174" s="27"/>
      <c r="BU174" s="27"/>
      <c r="BV174" s="27"/>
      <c r="BW174" s="27"/>
      <c r="BX174" s="27"/>
      <c r="BY174" s="27"/>
      <c r="BZ174" s="27"/>
      <c r="CA174" s="27"/>
      <c r="CB174" s="27"/>
      <c r="CC174" s="27"/>
      <c r="CD174" s="27"/>
      <c r="CE174" s="27"/>
      <c r="CF174" s="27"/>
      <c r="CG174" s="27"/>
      <c r="CH174" s="27"/>
      <c r="CI174" s="27"/>
      <c r="CJ174" s="27"/>
      <c r="CK174" s="27"/>
      <c r="CL174" s="27"/>
      <c r="CM174" s="27"/>
      <c r="CN174" s="27"/>
      <c r="CO174" s="27"/>
      <c r="CP174" s="27"/>
      <c r="CQ174" s="27"/>
      <c r="CR174" s="27"/>
      <c r="CS174" s="27"/>
      <c r="CT174" s="27"/>
      <c r="CU174" s="27"/>
      <c r="CV174" s="27"/>
      <c r="CW174" s="27"/>
      <c r="CX174" s="27"/>
      <c r="CY174" s="27"/>
      <c r="CZ174" s="27"/>
      <c r="DA174" s="27"/>
      <c r="DB174" s="27"/>
      <c r="DC174" s="27"/>
      <c r="DD174" s="27"/>
      <c r="DE174" s="27"/>
      <c r="DF174" s="27"/>
      <c r="DG174" s="27"/>
      <c r="DH174" s="27"/>
      <c r="DI174" s="27"/>
      <c r="DJ174" s="27"/>
      <c r="DK174" s="27"/>
      <c r="DL174" s="27"/>
      <c r="DM174" s="27"/>
      <c r="DN174" s="27"/>
      <c r="DO174" s="27"/>
      <c r="DP174" s="27"/>
      <c r="DQ174" s="27"/>
      <c r="DR174" s="27"/>
      <c r="DS174" s="27"/>
      <c r="DT174" s="27"/>
      <c r="DU174" s="27"/>
      <c r="DV174" s="27"/>
      <c r="DW174" s="27"/>
      <c r="DX174" s="27"/>
      <c r="DY174" s="27"/>
      <c r="DZ174" s="27"/>
      <c r="EA174" s="27"/>
      <c r="EB174" s="27"/>
      <c r="EC174" s="27"/>
      <c r="ED174" s="27"/>
      <c r="EE174" s="27"/>
      <c r="EF174" s="27"/>
      <c r="EG174" s="27"/>
      <c r="EH174" s="27"/>
      <c r="EI174" s="27"/>
      <c r="EJ174" s="27"/>
      <c r="EK174" s="27"/>
      <c r="EL174" s="27"/>
      <c r="EM174" s="27"/>
      <c r="EN174" s="27"/>
      <c r="EO174" s="27"/>
      <c r="EP174" s="27"/>
      <c r="EQ174" s="27"/>
      <c r="ER174" s="27"/>
      <c r="ES174" s="27"/>
      <c r="ET174" s="27"/>
      <c r="EU174" s="27"/>
      <c r="EV174" s="27"/>
      <c r="EW174" s="27"/>
      <c r="EX174" s="27"/>
      <c r="EY174" s="27"/>
      <c r="EZ174" s="27"/>
      <c r="FA174" s="27"/>
      <c r="FB174" s="27"/>
      <c r="FC174" s="27"/>
      <c r="FD174" s="27"/>
      <c r="FE174" s="27"/>
      <c r="FF174" s="27"/>
      <c r="FG174" s="27"/>
      <c r="FH174" s="27"/>
      <c r="FI174" s="27"/>
      <c r="FJ174" s="27"/>
      <c r="FK174" s="27"/>
      <c r="FL174" s="27"/>
      <c r="FM174" s="27"/>
      <c r="FN174" s="27"/>
      <c r="FO174" s="27"/>
      <c r="FP174" s="27"/>
      <c r="FQ174" s="27"/>
      <c r="FR174" s="27"/>
      <c r="FS174" s="27"/>
      <c r="FT174" s="27"/>
      <c r="FU174" s="27"/>
      <c r="FV174" s="27"/>
      <c r="FW174" s="27"/>
      <c r="FX174" s="27"/>
      <c r="FY174" s="27"/>
      <c r="FZ174" s="27"/>
      <c r="GA174" s="27"/>
      <c r="GB174" s="27"/>
      <c r="GC174" s="27"/>
      <c r="GD174" s="27"/>
      <c r="GE174" s="27"/>
      <c r="GF174" s="27"/>
      <c r="GG174" s="27"/>
      <c r="GH174" s="27"/>
      <c r="GI174" s="27"/>
      <c r="GJ174" s="27"/>
      <c r="GK174" s="27"/>
      <c r="GL174" s="27"/>
      <c r="GM174" s="27"/>
      <c r="GN174" s="27"/>
      <c r="GO174" s="27"/>
      <c r="GP174" s="27"/>
      <c r="GQ174" s="27"/>
      <c r="GR174" s="27"/>
      <c r="GS174" s="27"/>
      <c r="GT174" s="27"/>
      <c r="GU174" s="27"/>
      <c r="GV174" s="27"/>
      <c r="GW174" s="27"/>
      <c r="GX174" s="27"/>
      <c r="GY174" s="27"/>
      <c r="GZ174" s="27"/>
      <c r="HA174" s="27"/>
      <c r="HB174" s="27"/>
      <c r="HC174" s="27"/>
      <c r="HD174" s="27"/>
      <c r="HE174" s="27"/>
      <c r="HF174" s="27"/>
      <c r="HG174" s="27"/>
      <c r="HH174" s="27"/>
      <c r="HI174" s="27"/>
      <c r="HJ174" s="27"/>
      <c r="HK174" s="27"/>
      <c r="HL174" s="27"/>
      <c r="HM174" s="27"/>
      <c r="HN174" s="27"/>
      <c r="HO174" s="27"/>
      <c r="HP174" s="27"/>
      <c r="HQ174" s="27"/>
      <c r="HR174" s="27"/>
      <c r="HS174" s="27"/>
      <c r="HT174" s="27"/>
      <c r="HU174" s="27"/>
      <c r="HV174" s="27"/>
      <c r="HW174" s="27"/>
      <c r="HX174" s="27"/>
      <c r="HY174" s="27"/>
      <c r="HZ174" s="27"/>
      <c r="IA174" s="27"/>
      <c r="IB174" s="27"/>
      <c r="IC174" s="27"/>
      <c r="ID174" s="27"/>
      <c r="IE174" s="27"/>
      <c r="IF174" s="27"/>
      <c r="IG174" s="27"/>
      <c r="IH174" s="27"/>
      <c r="II174" s="27"/>
      <c r="IJ174" s="27"/>
      <c r="IK174" s="27"/>
      <c r="IL174" s="27"/>
      <c r="IM174" s="27"/>
      <c r="IN174" s="27"/>
      <c r="IO174" s="27"/>
      <c r="IP174" s="27"/>
      <c r="IQ174" s="27"/>
      <c r="IR174" s="27"/>
      <c r="IS174" s="45"/>
    </row>
    <row r="175" spans="1:253" ht="45">
      <c r="A175" s="322" t="s">
        <v>421</v>
      </c>
      <c r="B175" s="80" t="s">
        <v>422</v>
      </c>
      <c r="C175" s="169" t="s">
        <v>423</v>
      </c>
      <c r="D175" s="27">
        <v>0</v>
      </c>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s="27"/>
      <c r="BR175" s="27"/>
      <c r="BS175" s="27"/>
      <c r="BT175" s="27"/>
      <c r="BU175" s="27"/>
      <c r="BV175" s="27"/>
      <c r="BW175" s="27"/>
      <c r="BX175" s="27"/>
      <c r="BY175" s="27"/>
      <c r="BZ175" s="27"/>
      <c r="CA175" s="27"/>
      <c r="CB175" s="27"/>
      <c r="CC175" s="27"/>
      <c r="CD175" s="27"/>
      <c r="CE175" s="27"/>
      <c r="CF175" s="27"/>
      <c r="CG175" s="27"/>
      <c r="CH175" s="27"/>
      <c r="CI175" s="27"/>
      <c r="CJ175" s="27"/>
      <c r="CK175" s="27"/>
      <c r="CL175" s="27"/>
      <c r="CM175" s="27"/>
      <c r="CN175" s="27"/>
      <c r="CO175" s="27"/>
      <c r="CP175" s="27"/>
      <c r="CQ175" s="27"/>
      <c r="CR175" s="27"/>
      <c r="CS175" s="27"/>
      <c r="CT175" s="27"/>
      <c r="CU175" s="27"/>
      <c r="CV175" s="27"/>
      <c r="CW175" s="27"/>
      <c r="CX175" s="27"/>
      <c r="CY175" s="27"/>
      <c r="CZ175" s="27"/>
      <c r="DA175" s="27"/>
      <c r="DB175" s="27"/>
      <c r="DC175" s="27"/>
      <c r="DD175" s="27"/>
      <c r="DE175" s="27"/>
      <c r="DF175" s="27"/>
      <c r="DG175" s="27"/>
      <c r="DH175" s="27"/>
      <c r="DI175" s="27"/>
      <c r="DJ175" s="27"/>
      <c r="DK175" s="27"/>
      <c r="DL175" s="27"/>
      <c r="DM175" s="27"/>
      <c r="DN175" s="27"/>
      <c r="DO175" s="27"/>
      <c r="DP175" s="27"/>
      <c r="DQ175" s="27"/>
      <c r="DR175" s="27"/>
      <c r="DS175" s="27"/>
      <c r="DT175" s="27"/>
      <c r="DU175" s="27"/>
      <c r="DV175" s="27"/>
      <c r="DW175" s="27"/>
      <c r="DX175" s="27"/>
      <c r="DY175" s="27"/>
      <c r="DZ175" s="27"/>
      <c r="EA175" s="27"/>
      <c r="EB175" s="27"/>
      <c r="EC175" s="27"/>
      <c r="ED175" s="27"/>
      <c r="EE175" s="27"/>
      <c r="EF175" s="27"/>
      <c r="EG175" s="27"/>
      <c r="EH175" s="27"/>
      <c r="EI175" s="27"/>
      <c r="EJ175" s="27"/>
      <c r="EK175" s="27"/>
      <c r="EL175" s="27"/>
      <c r="EM175" s="27"/>
      <c r="EN175" s="27"/>
      <c r="EO175" s="27"/>
      <c r="EP175" s="27"/>
      <c r="EQ175" s="27"/>
      <c r="ER175" s="27"/>
      <c r="ES175" s="27"/>
      <c r="ET175" s="27"/>
      <c r="EU175" s="27"/>
      <c r="EV175" s="27"/>
      <c r="EW175" s="27"/>
      <c r="EX175" s="27"/>
      <c r="EY175" s="27"/>
      <c r="EZ175" s="27"/>
      <c r="FA175" s="27"/>
      <c r="FB175" s="27"/>
      <c r="FC175" s="27"/>
      <c r="FD175" s="27"/>
      <c r="FE175" s="27"/>
      <c r="FF175" s="27"/>
      <c r="FG175" s="27"/>
      <c r="FH175" s="27"/>
      <c r="FI175" s="27"/>
      <c r="FJ175" s="27"/>
      <c r="FK175" s="27"/>
      <c r="FL175" s="27"/>
      <c r="FM175" s="27"/>
      <c r="FN175" s="27"/>
      <c r="FO175" s="27"/>
      <c r="FP175" s="27"/>
      <c r="FQ175" s="27"/>
      <c r="FR175" s="27"/>
      <c r="FS175" s="27"/>
      <c r="FT175" s="27"/>
      <c r="FU175" s="27"/>
      <c r="FV175" s="27"/>
      <c r="FW175" s="27"/>
      <c r="FX175" s="27"/>
      <c r="FY175" s="27"/>
      <c r="FZ175" s="27"/>
      <c r="GA175" s="27"/>
      <c r="GB175" s="27"/>
      <c r="GC175" s="27"/>
      <c r="GD175" s="27"/>
      <c r="GE175" s="27"/>
      <c r="GF175" s="27"/>
      <c r="GG175" s="27"/>
      <c r="GH175" s="27"/>
      <c r="GI175" s="27"/>
      <c r="GJ175" s="27"/>
      <c r="GK175" s="27"/>
      <c r="GL175" s="27"/>
      <c r="GM175" s="27"/>
      <c r="GN175" s="27"/>
      <c r="GO175" s="27"/>
      <c r="GP175" s="27"/>
      <c r="GQ175" s="27"/>
      <c r="GR175" s="27"/>
      <c r="GS175" s="27"/>
      <c r="GT175" s="27"/>
      <c r="GU175" s="27"/>
      <c r="GV175" s="27"/>
      <c r="GW175" s="27"/>
      <c r="GX175" s="27"/>
      <c r="GY175" s="27"/>
      <c r="GZ175" s="27"/>
      <c r="HA175" s="27"/>
      <c r="HB175" s="27"/>
      <c r="HC175" s="27"/>
      <c r="HD175" s="27"/>
      <c r="HE175" s="27"/>
      <c r="HF175" s="27"/>
      <c r="HG175" s="27"/>
      <c r="HH175" s="27"/>
      <c r="HI175" s="27"/>
      <c r="HJ175" s="27"/>
      <c r="HK175" s="27"/>
      <c r="HL175" s="27"/>
      <c r="HM175" s="27"/>
      <c r="HN175" s="27"/>
      <c r="HO175" s="27"/>
      <c r="HP175" s="27"/>
      <c r="HQ175" s="27"/>
      <c r="HR175" s="27"/>
      <c r="HS175" s="27"/>
      <c r="HT175" s="27"/>
      <c r="HU175" s="27"/>
      <c r="HV175" s="27"/>
      <c r="HW175" s="27"/>
      <c r="HX175" s="27"/>
      <c r="HY175" s="27"/>
      <c r="HZ175" s="27"/>
      <c r="IA175" s="27"/>
      <c r="IB175" s="27"/>
      <c r="IC175" s="27"/>
      <c r="ID175" s="27"/>
      <c r="IE175" s="27"/>
      <c r="IF175" s="27"/>
      <c r="IG175" s="27"/>
      <c r="IH175" s="27"/>
      <c r="II175" s="27"/>
      <c r="IJ175" s="27"/>
      <c r="IK175" s="27"/>
      <c r="IL175" s="27"/>
      <c r="IM175" s="27"/>
      <c r="IN175" s="27"/>
      <c r="IO175" s="27"/>
      <c r="IP175" s="27"/>
      <c r="IQ175" s="27"/>
      <c r="IR175" s="27"/>
      <c r="IS175" s="45"/>
    </row>
    <row r="176" spans="1:253" ht="45">
      <c r="A176" s="322" t="s">
        <v>424</v>
      </c>
      <c r="B176" s="82" t="s">
        <v>425</v>
      </c>
      <c r="C176" s="170" t="s">
        <v>426</v>
      </c>
      <c r="D176" s="29">
        <v>0</v>
      </c>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c r="CE176" s="29"/>
      <c r="CF176" s="29"/>
      <c r="CG176" s="29"/>
      <c r="CH176" s="29"/>
      <c r="CI176" s="29"/>
      <c r="CJ176" s="29"/>
      <c r="CK176" s="29"/>
      <c r="CL176" s="29"/>
      <c r="CM176" s="29"/>
      <c r="CN176" s="29"/>
      <c r="CO176" s="29"/>
      <c r="CP176" s="29"/>
      <c r="CQ176" s="29"/>
      <c r="CR176" s="29"/>
      <c r="CS176" s="29"/>
      <c r="CT176" s="29"/>
      <c r="CU176" s="29"/>
      <c r="CV176" s="29"/>
      <c r="CW176" s="29"/>
      <c r="CX176" s="29"/>
      <c r="CY176" s="29"/>
      <c r="CZ176" s="29"/>
      <c r="DA176" s="29"/>
      <c r="DB176" s="29"/>
      <c r="DC176" s="29"/>
      <c r="DD176" s="29"/>
      <c r="DE176" s="29"/>
      <c r="DF176" s="29"/>
      <c r="DG176" s="29"/>
      <c r="DH176" s="29"/>
      <c r="DI176" s="29"/>
      <c r="DJ176" s="29"/>
      <c r="DK176" s="29"/>
      <c r="DL176" s="29"/>
      <c r="DM176" s="29"/>
      <c r="DN176" s="29"/>
      <c r="DO176" s="29"/>
      <c r="DP176" s="29"/>
      <c r="DQ176" s="29"/>
      <c r="DR176" s="29"/>
      <c r="DS176" s="29"/>
      <c r="DT176" s="29"/>
      <c r="DU176" s="29"/>
      <c r="DV176" s="29"/>
      <c r="DW176" s="29"/>
      <c r="DX176" s="29"/>
      <c r="DY176" s="29"/>
      <c r="DZ176" s="29"/>
      <c r="EA176" s="29"/>
      <c r="EB176" s="29"/>
      <c r="EC176" s="29"/>
      <c r="ED176" s="29"/>
      <c r="EE176" s="29"/>
      <c r="EF176" s="29"/>
      <c r="EG176" s="29"/>
      <c r="EH176" s="29"/>
      <c r="EI176" s="29"/>
      <c r="EJ176" s="29"/>
      <c r="EK176" s="29"/>
      <c r="EL176" s="29"/>
      <c r="EM176" s="29"/>
      <c r="EN176" s="29"/>
      <c r="EO176" s="29"/>
      <c r="EP176" s="29"/>
      <c r="EQ176" s="29"/>
      <c r="ER176" s="29"/>
      <c r="ES176" s="29"/>
      <c r="ET176" s="29"/>
      <c r="EU176" s="29"/>
      <c r="EV176" s="29"/>
      <c r="EW176" s="29"/>
      <c r="EX176" s="29"/>
      <c r="EY176" s="29"/>
      <c r="EZ176" s="29"/>
      <c r="FA176" s="29"/>
      <c r="FB176" s="29"/>
      <c r="FC176" s="29"/>
      <c r="FD176" s="29"/>
      <c r="FE176" s="29"/>
      <c r="FF176" s="29"/>
      <c r="FG176" s="29"/>
      <c r="FH176" s="29"/>
      <c r="FI176" s="29"/>
      <c r="FJ176" s="29"/>
      <c r="FK176" s="29"/>
      <c r="FL176" s="29"/>
      <c r="FM176" s="29"/>
      <c r="FN176" s="29"/>
      <c r="FO176" s="29"/>
      <c r="FP176" s="29"/>
      <c r="FQ176" s="29"/>
      <c r="FR176" s="29"/>
      <c r="FS176" s="29"/>
      <c r="FT176" s="29"/>
      <c r="FU176" s="29"/>
      <c r="FV176" s="29"/>
      <c r="FW176" s="29"/>
      <c r="FX176" s="29"/>
      <c r="FY176" s="29"/>
      <c r="FZ176" s="29"/>
      <c r="GA176" s="29"/>
      <c r="GB176" s="29"/>
      <c r="GC176" s="29"/>
      <c r="GD176" s="29"/>
      <c r="GE176" s="29"/>
      <c r="GF176" s="29"/>
      <c r="GG176" s="29"/>
      <c r="GH176" s="29"/>
      <c r="GI176" s="29"/>
      <c r="GJ176" s="29"/>
      <c r="GK176" s="29"/>
      <c r="GL176" s="29"/>
      <c r="GM176" s="29"/>
      <c r="GN176" s="29"/>
      <c r="GO176" s="29"/>
      <c r="GP176" s="29"/>
      <c r="GQ176" s="29"/>
      <c r="GR176" s="29"/>
      <c r="GS176" s="29"/>
      <c r="GT176" s="29"/>
      <c r="GU176" s="29"/>
      <c r="GV176" s="29"/>
      <c r="GW176" s="29"/>
      <c r="GX176" s="29"/>
      <c r="GY176" s="29"/>
      <c r="GZ176" s="29"/>
      <c r="HA176" s="29"/>
      <c r="HB176" s="29"/>
      <c r="HC176" s="29"/>
      <c r="HD176" s="29"/>
      <c r="HE176" s="29"/>
      <c r="HF176" s="29"/>
      <c r="HG176" s="29"/>
      <c r="HH176" s="29"/>
      <c r="HI176" s="29"/>
      <c r="HJ176" s="29"/>
      <c r="HK176" s="29"/>
      <c r="HL176" s="29"/>
      <c r="HM176" s="29"/>
      <c r="HN176" s="29"/>
      <c r="HO176" s="29"/>
      <c r="HP176" s="29"/>
      <c r="HQ176" s="29"/>
      <c r="HR176" s="29"/>
      <c r="HS176" s="29"/>
      <c r="HT176" s="29"/>
      <c r="HU176" s="29"/>
      <c r="HV176" s="29"/>
      <c r="HW176" s="29"/>
      <c r="HX176" s="29"/>
      <c r="HY176" s="29"/>
      <c r="HZ176" s="29"/>
      <c r="IA176" s="29"/>
      <c r="IB176" s="29"/>
      <c r="IC176" s="29"/>
      <c r="ID176" s="29"/>
      <c r="IE176" s="29"/>
      <c r="IF176" s="29"/>
      <c r="IG176" s="29"/>
      <c r="IH176" s="29"/>
      <c r="II176" s="29"/>
      <c r="IJ176" s="29"/>
      <c r="IK176" s="29"/>
      <c r="IL176" s="29"/>
      <c r="IM176" s="29"/>
      <c r="IN176" s="29"/>
      <c r="IO176" s="29"/>
      <c r="IP176" s="29"/>
      <c r="IQ176" s="29"/>
      <c r="IR176" s="29"/>
      <c r="IS176" s="46"/>
    </row>
    <row r="177" spans="1:253" ht="31.2" customHeight="1" thickBot="1">
      <c r="A177" s="322"/>
      <c r="B177" s="516"/>
      <c r="C177" s="191"/>
      <c r="D177" s="124" t="str">
        <f t="shared" ref="D177:BO177" si="260">IF(D47="Affiliate", "Go to Section J",IF(D47="Fellow Enterprise", "Go to Section K", ""))</f>
        <v>Go to Section J</v>
      </c>
      <c r="E177" s="124" t="str">
        <f t="shared" si="260"/>
        <v/>
      </c>
      <c r="F177" s="124" t="str">
        <f t="shared" si="260"/>
        <v/>
      </c>
      <c r="G177" s="124" t="str">
        <f t="shared" si="260"/>
        <v/>
      </c>
      <c r="H177" s="124" t="str">
        <f t="shared" si="260"/>
        <v/>
      </c>
      <c r="I177" s="124" t="str">
        <f t="shared" si="260"/>
        <v/>
      </c>
      <c r="J177" s="124" t="str">
        <f t="shared" si="260"/>
        <v/>
      </c>
      <c r="K177" s="124" t="str">
        <f t="shared" si="260"/>
        <v/>
      </c>
      <c r="L177" s="124" t="str">
        <f t="shared" si="260"/>
        <v/>
      </c>
      <c r="M177" s="124" t="str">
        <f t="shared" si="260"/>
        <v/>
      </c>
      <c r="N177" s="124" t="str">
        <f t="shared" si="260"/>
        <v/>
      </c>
      <c r="O177" s="124" t="str">
        <f t="shared" si="260"/>
        <v/>
      </c>
      <c r="P177" s="124" t="str">
        <f t="shared" si="260"/>
        <v/>
      </c>
      <c r="Q177" s="124" t="str">
        <f t="shared" si="260"/>
        <v/>
      </c>
      <c r="R177" s="124" t="str">
        <f t="shared" si="260"/>
        <v/>
      </c>
      <c r="S177" s="124" t="str">
        <f t="shared" si="260"/>
        <v/>
      </c>
      <c r="T177" s="124" t="str">
        <f t="shared" si="260"/>
        <v/>
      </c>
      <c r="U177" s="124" t="str">
        <f t="shared" si="260"/>
        <v/>
      </c>
      <c r="V177" s="124" t="str">
        <f t="shared" si="260"/>
        <v/>
      </c>
      <c r="W177" s="124" t="str">
        <f t="shared" si="260"/>
        <v/>
      </c>
      <c r="X177" s="124" t="str">
        <f t="shared" si="260"/>
        <v/>
      </c>
      <c r="Y177" s="124" t="str">
        <f t="shared" si="260"/>
        <v/>
      </c>
      <c r="Z177" s="124" t="str">
        <f t="shared" si="260"/>
        <v/>
      </c>
      <c r="AA177" s="124" t="str">
        <f t="shared" si="260"/>
        <v/>
      </c>
      <c r="AB177" s="124" t="str">
        <f t="shared" si="260"/>
        <v/>
      </c>
      <c r="AC177" s="124" t="str">
        <f t="shared" si="260"/>
        <v/>
      </c>
      <c r="AD177" s="124" t="str">
        <f t="shared" si="260"/>
        <v/>
      </c>
      <c r="AE177" s="124" t="str">
        <f t="shared" si="260"/>
        <v/>
      </c>
      <c r="AF177" s="124" t="str">
        <f t="shared" si="260"/>
        <v/>
      </c>
      <c r="AG177" s="124" t="str">
        <f t="shared" si="260"/>
        <v/>
      </c>
      <c r="AH177" s="124" t="str">
        <f t="shared" si="260"/>
        <v/>
      </c>
      <c r="AI177" s="124" t="str">
        <f t="shared" si="260"/>
        <v/>
      </c>
      <c r="AJ177" s="124" t="str">
        <f t="shared" si="260"/>
        <v/>
      </c>
      <c r="AK177" s="124" t="str">
        <f t="shared" si="260"/>
        <v/>
      </c>
      <c r="AL177" s="124" t="str">
        <f t="shared" si="260"/>
        <v/>
      </c>
      <c r="AM177" s="124" t="str">
        <f t="shared" si="260"/>
        <v/>
      </c>
      <c r="AN177" s="124" t="str">
        <f t="shared" si="260"/>
        <v/>
      </c>
      <c r="AO177" s="124" t="str">
        <f t="shared" si="260"/>
        <v/>
      </c>
      <c r="AP177" s="124" t="str">
        <f t="shared" si="260"/>
        <v/>
      </c>
      <c r="AQ177" s="124" t="str">
        <f t="shared" si="260"/>
        <v/>
      </c>
      <c r="AR177" s="124" t="str">
        <f t="shared" si="260"/>
        <v/>
      </c>
      <c r="AS177" s="124" t="str">
        <f t="shared" si="260"/>
        <v/>
      </c>
      <c r="AT177" s="124" t="str">
        <f t="shared" si="260"/>
        <v/>
      </c>
      <c r="AU177" s="124" t="str">
        <f t="shared" si="260"/>
        <v/>
      </c>
      <c r="AV177" s="124" t="str">
        <f t="shared" si="260"/>
        <v/>
      </c>
      <c r="AW177" s="124" t="str">
        <f t="shared" si="260"/>
        <v/>
      </c>
      <c r="AX177" s="124" t="str">
        <f t="shared" si="260"/>
        <v/>
      </c>
      <c r="AY177" s="124" t="str">
        <f t="shared" si="260"/>
        <v/>
      </c>
      <c r="AZ177" s="124" t="str">
        <f t="shared" si="260"/>
        <v/>
      </c>
      <c r="BA177" s="124" t="str">
        <f t="shared" si="260"/>
        <v/>
      </c>
      <c r="BB177" s="124" t="str">
        <f t="shared" si="260"/>
        <v/>
      </c>
      <c r="BC177" s="124" t="str">
        <f t="shared" si="260"/>
        <v/>
      </c>
      <c r="BD177" s="124" t="str">
        <f t="shared" si="260"/>
        <v/>
      </c>
      <c r="BE177" s="124" t="str">
        <f t="shared" si="260"/>
        <v/>
      </c>
      <c r="BF177" s="124" t="str">
        <f t="shared" si="260"/>
        <v/>
      </c>
      <c r="BG177" s="124" t="str">
        <f t="shared" si="260"/>
        <v/>
      </c>
      <c r="BH177" s="124" t="str">
        <f t="shared" si="260"/>
        <v/>
      </c>
      <c r="BI177" s="124" t="str">
        <f t="shared" si="260"/>
        <v/>
      </c>
      <c r="BJ177" s="124" t="str">
        <f t="shared" si="260"/>
        <v/>
      </c>
      <c r="BK177" s="124" t="str">
        <f t="shared" si="260"/>
        <v/>
      </c>
      <c r="BL177" s="124" t="str">
        <f t="shared" si="260"/>
        <v/>
      </c>
      <c r="BM177" s="124" t="str">
        <f t="shared" si="260"/>
        <v/>
      </c>
      <c r="BN177" s="124" t="str">
        <f t="shared" si="260"/>
        <v/>
      </c>
      <c r="BO177" s="124" t="str">
        <f t="shared" si="260"/>
        <v/>
      </c>
      <c r="BP177" s="124" t="str">
        <f t="shared" ref="BP177:EA177" si="261">IF(BP47="Affiliate", "Go to Section J",IF(BP47="Fellow Enterprise", "Go to Section K", ""))</f>
        <v/>
      </c>
      <c r="BQ177" s="124" t="str">
        <f t="shared" si="261"/>
        <v/>
      </c>
      <c r="BR177" s="124" t="str">
        <f t="shared" si="261"/>
        <v/>
      </c>
      <c r="BS177" s="124" t="str">
        <f t="shared" si="261"/>
        <v/>
      </c>
      <c r="BT177" s="124" t="str">
        <f t="shared" si="261"/>
        <v/>
      </c>
      <c r="BU177" s="124" t="str">
        <f t="shared" si="261"/>
        <v/>
      </c>
      <c r="BV177" s="124" t="str">
        <f t="shared" si="261"/>
        <v/>
      </c>
      <c r="BW177" s="124" t="str">
        <f t="shared" si="261"/>
        <v/>
      </c>
      <c r="BX177" s="124" t="str">
        <f t="shared" si="261"/>
        <v/>
      </c>
      <c r="BY177" s="124" t="str">
        <f t="shared" si="261"/>
        <v/>
      </c>
      <c r="BZ177" s="124" t="str">
        <f t="shared" si="261"/>
        <v/>
      </c>
      <c r="CA177" s="124" t="str">
        <f t="shared" si="261"/>
        <v/>
      </c>
      <c r="CB177" s="124" t="str">
        <f t="shared" si="261"/>
        <v/>
      </c>
      <c r="CC177" s="124" t="str">
        <f t="shared" si="261"/>
        <v/>
      </c>
      <c r="CD177" s="124" t="str">
        <f t="shared" si="261"/>
        <v/>
      </c>
      <c r="CE177" s="124" t="str">
        <f t="shared" si="261"/>
        <v/>
      </c>
      <c r="CF177" s="124" t="str">
        <f t="shared" si="261"/>
        <v/>
      </c>
      <c r="CG177" s="124" t="str">
        <f t="shared" si="261"/>
        <v/>
      </c>
      <c r="CH177" s="124" t="str">
        <f t="shared" si="261"/>
        <v/>
      </c>
      <c r="CI177" s="124" t="str">
        <f t="shared" si="261"/>
        <v/>
      </c>
      <c r="CJ177" s="124" t="str">
        <f t="shared" si="261"/>
        <v/>
      </c>
      <c r="CK177" s="124" t="str">
        <f t="shared" si="261"/>
        <v/>
      </c>
      <c r="CL177" s="124" t="str">
        <f t="shared" si="261"/>
        <v/>
      </c>
      <c r="CM177" s="124" t="str">
        <f t="shared" si="261"/>
        <v/>
      </c>
      <c r="CN177" s="124" t="str">
        <f t="shared" si="261"/>
        <v/>
      </c>
      <c r="CO177" s="124" t="str">
        <f t="shared" si="261"/>
        <v/>
      </c>
      <c r="CP177" s="124" t="str">
        <f t="shared" si="261"/>
        <v/>
      </c>
      <c r="CQ177" s="124" t="str">
        <f t="shared" si="261"/>
        <v/>
      </c>
      <c r="CR177" s="124" t="str">
        <f t="shared" si="261"/>
        <v/>
      </c>
      <c r="CS177" s="124" t="str">
        <f t="shared" si="261"/>
        <v/>
      </c>
      <c r="CT177" s="124" t="str">
        <f t="shared" si="261"/>
        <v/>
      </c>
      <c r="CU177" s="124" t="str">
        <f t="shared" si="261"/>
        <v/>
      </c>
      <c r="CV177" s="124" t="str">
        <f t="shared" si="261"/>
        <v/>
      </c>
      <c r="CW177" s="124" t="str">
        <f t="shared" si="261"/>
        <v/>
      </c>
      <c r="CX177" s="124" t="str">
        <f t="shared" si="261"/>
        <v/>
      </c>
      <c r="CY177" s="124" t="str">
        <f t="shared" si="261"/>
        <v/>
      </c>
      <c r="CZ177" s="124" t="str">
        <f t="shared" si="261"/>
        <v/>
      </c>
      <c r="DA177" s="124" t="str">
        <f t="shared" si="261"/>
        <v/>
      </c>
      <c r="DB177" s="124" t="str">
        <f t="shared" si="261"/>
        <v/>
      </c>
      <c r="DC177" s="124" t="str">
        <f t="shared" si="261"/>
        <v/>
      </c>
      <c r="DD177" s="124" t="str">
        <f t="shared" si="261"/>
        <v/>
      </c>
      <c r="DE177" s="124" t="str">
        <f t="shared" si="261"/>
        <v/>
      </c>
      <c r="DF177" s="124" t="str">
        <f t="shared" si="261"/>
        <v/>
      </c>
      <c r="DG177" s="124" t="str">
        <f t="shared" si="261"/>
        <v/>
      </c>
      <c r="DH177" s="124" t="str">
        <f t="shared" si="261"/>
        <v/>
      </c>
      <c r="DI177" s="124" t="str">
        <f t="shared" si="261"/>
        <v/>
      </c>
      <c r="DJ177" s="124" t="str">
        <f t="shared" si="261"/>
        <v/>
      </c>
      <c r="DK177" s="124" t="str">
        <f t="shared" si="261"/>
        <v/>
      </c>
      <c r="DL177" s="124" t="str">
        <f t="shared" si="261"/>
        <v/>
      </c>
      <c r="DM177" s="124" t="str">
        <f t="shared" si="261"/>
        <v/>
      </c>
      <c r="DN177" s="124" t="str">
        <f t="shared" si="261"/>
        <v/>
      </c>
      <c r="DO177" s="124" t="str">
        <f t="shared" si="261"/>
        <v/>
      </c>
      <c r="DP177" s="124" t="str">
        <f t="shared" si="261"/>
        <v/>
      </c>
      <c r="DQ177" s="124" t="str">
        <f t="shared" si="261"/>
        <v/>
      </c>
      <c r="DR177" s="124" t="str">
        <f t="shared" si="261"/>
        <v/>
      </c>
      <c r="DS177" s="124" t="str">
        <f t="shared" si="261"/>
        <v/>
      </c>
      <c r="DT177" s="124" t="str">
        <f t="shared" si="261"/>
        <v/>
      </c>
      <c r="DU177" s="124" t="str">
        <f t="shared" si="261"/>
        <v/>
      </c>
      <c r="DV177" s="124" t="str">
        <f t="shared" si="261"/>
        <v/>
      </c>
      <c r="DW177" s="124" t="str">
        <f t="shared" si="261"/>
        <v/>
      </c>
      <c r="DX177" s="124" t="str">
        <f t="shared" si="261"/>
        <v/>
      </c>
      <c r="DY177" s="124" t="str">
        <f t="shared" si="261"/>
        <v/>
      </c>
      <c r="DZ177" s="124" t="str">
        <f t="shared" si="261"/>
        <v/>
      </c>
      <c r="EA177" s="124" t="str">
        <f t="shared" si="261"/>
        <v/>
      </c>
      <c r="EB177" s="124" t="str">
        <f t="shared" ref="EB177:GM177" si="262">IF(EB47="Affiliate", "Go to Section J",IF(EB47="Fellow Enterprise", "Go to Section K", ""))</f>
        <v/>
      </c>
      <c r="EC177" s="124" t="str">
        <f t="shared" si="262"/>
        <v/>
      </c>
      <c r="ED177" s="124" t="str">
        <f t="shared" si="262"/>
        <v/>
      </c>
      <c r="EE177" s="124" t="str">
        <f t="shared" si="262"/>
        <v/>
      </c>
      <c r="EF177" s="124" t="str">
        <f t="shared" si="262"/>
        <v/>
      </c>
      <c r="EG177" s="124" t="str">
        <f t="shared" si="262"/>
        <v/>
      </c>
      <c r="EH177" s="124" t="str">
        <f t="shared" si="262"/>
        <v/>
      </c>
      <c r="EI177" s="124" t="str">
        <f t="shared" si="262"/>
        <v/>
      </c>
      <c r="EJ177" s="124" t="str">
        <f t="shared" si="262"/>
        <v/>
      </c>
      <c r="EK177" s="124" t="str">
        <f t="shared" si="262"/>
        <v/>
      </c>
      <c r="EL177" s="124" t="str">
        <f t="shared" si="262"/>
        <v/>
      </c>
      <c r="EM177" s="124" t="str">
        <f t="shared" si="262"/>
        <v/>
      </c>
      <c r="EN177" s="124" t="str">
        <f t="shared" si="262"/>
        <v/>
      </c>
      <c r="EO177" s="124" t="str">
        <f t="shared" si="262"/>
        <v/>
      </c>
      <c r="EP177" s="124" t="str">
        <f t="shared" si="262"/>
        <v/>
      </c>
      <c r="EQ177" s="124" t="str">
        <f t="shared" si="262"/>
        <v/>
      </c>
      <c r="ER177" s="124" t="str">
        <f t="shared" si="262"/>
        <v/>
      </c>
      <c r="ES177" s="124" t="str">
        <f t="shared" si="262"/>
        <v/>
      </c>
      <c r="ET177" s="124" t="str">
        <f t="shared" si="262"/>
        <v/>
      </c>
      <c r="EU177" s="124" t="str">
        <f t="shared" si="262"/>
        <v/>
      </c>
      <c r="EV177" s="124" t="str">
        <f t="shared" si="262"/>
        <v/>
      </c>
      <c r="EW177" s="124" t="str">
        <f t="shared" si="262"/>
        <v/>
      </c>
      <c r="EX177" s="124" t="str">
        <f t="shared" si="262"/>
        <v/>
      </c>
      <c r="EY177" s="124" t="str">
        <f t="shared" si="262"/>
        <v/>
      </c>
      <c r="EZ177" s="124" t="str">
        <f t="shared" si="262"/>
        <v/>
      </c>
      <c r="FA177" s="124" t="str">
        <f t="shared" si="262"/>
        <v/>
      </c>
      <c r="FB177" s="124" t="str">
        <f t="shared" si="262"/>
        <v/>
      </c>
      <c r="FC177" s="124" t="str">
        <f t="shared" si="262"/>
        <v/>
      </c>
      <c r="FD177" s="124" t="str">
        <f t="shared" si="262"/>
        <v/>
      </c>
      <c r="FE177" s="124" t="str">
        <f t="shared" si="262"/>
        <v/>
      </c>
      <c r="FF177" s="124" t="str">
        <f t="shared" si="262"/>
        <v/>
      </c>
      <c r="FG177" s="124" t="str">
        <f t="shared" si="262"/>
        <v/>
      </c>
      <c r="FH177" s="124" t="str">
        <f t="shared" si="262"/>
        <v/>
      </c>
      <c r="FI177" s="124" t="str">
        <f t="shared" si="262"/>
        <v/>
      </c>
      <c r="FJ177" s="124" t="str">
        <f t="shared" si="262"/>
        <v/>
      </c>
      <c r="FK177" s="124" t="str">
        <f t="shared" si="262"/>
        <v/>
      </c>
      <c r="FL177" s="124" t="str">
        <f t="shared" si="262"/>
        <v/>
      </c>
      <c r="FM177" s="124" t="str">
        <f t="shared" si="262"/>
        <v/>
      </c>
      <c r="FN177" s="124" t="str">
        <f t="shared" si="262"/>
        <v/>
      </c>
      <c r="FO177" s="124" t="str">
        <f t="shared" si="262"/>
        <v/>
      </c>
      <c r="FP177" s="124" t="str">
        <f t="shared" si="262"/>
        <v/>
      </c>
      <c r="FQ177" s="124" t="str">
        <f t="shared" si="262"/>
        <v/>
      </c>
      <c r="FR177" s="124" t="str">
        <f t="shared" si="262"/>
        <v/>
      </c>
      <c r="FS177" s="124" t="str">
        <f t="shared" si="262"/>
        <v/>
      </c>
      <c r="FT177" s="124" t="str">
        <f t="shared" si="262"/>
        <v/>
      </c>
      <c r="FU177" s="124" t="str">
        <f t="shared" si="262"/>
        <v/>
      </c>
      <c r="FV177" s="124" t="str">
        <f t="shared" si="262"/>
        <v/>
      </c>
      <c r="FW177" s="124" t="str">
        <f t="shared" si="262"/>
        <v/>
      </c>
      <c r="FX177" s="124" t="str">
        <f t="shared" si="262"/>
        <v/>
      </c>
      <c r="FY177" s="124" t="str">
        <f t="shared" si="262"/>
        <v/>
      </c>
      <c r="FZ177" s="124" t="str">
        <f t="shared" si="262"/>
        <v/>
      </c>
      <c r="GA177" s="124" t="str">
        <f t="shared" si="262"/>
        <v/>
      </c>
      <c r="GB177" s="124" t="str">
        <f t="shared" si="262"/>
        <v/>
      </c>
      <c r="GC177" s="124" t="str">
        <f t="shared" si="262"/>
        <v/>
      </c>
      <c r="GD177" s="124" t="str">
        <f t="shared" si="262"/>
        <v/>
      </c>
      <c r="GE177" s="124" t="str">
        <f t="shared" si="262"/>
        <v/>
      </c>
      <c r="GF177" s="124" t="str">
        <f t="shared" si="262"/>
        <v/>
      </c>
      <c r="GG177" s="124" t="str">
        <f t="shared" si="262"/>
        <v/>
      </c>
      <c r="GH177" s="124" t="str">
        <f t="shared" si="262"/>
        <v/>
      </c>
      <c r="GI177" s="124" t="str">
        <f t="shared" si="262"/>
        <v/>
      </c>
      <c r="GJ177" s="124" t="str">
        <f t="shared" si="262"/>
        <v/>
      </c>
      <c r="GK177" s="124" t="str">
        <f t="shared" si="262"/>
        <v/>
      </c>
      <c r="GL177" s="124" t="str">
        <f t="shared" si="262"/>
        <v/>
      </c>
      <c r="GM177" s="124" t="str">
        <f t="shared" si="262"/>
        <v/>
      </c>
      <c r="GN177" s="124" t="str">
        <f t="shared" ref="GN177:IS177" si="263">IF(GN47="Affiliate", "Go to Section J",IF(GN47="Fellow Enterprise", "Go to Section K", ""))</f>
        <v/>
      </c>
      <c r="GO177" s="124" t="str">
        <f t="shared" si="263"/>
        <v/>
      </c>
      <c r="GP177" s="124" t="str">
        <f t="shared" si="263"/>
        <v/>
      </c>
      <c r="GQ177" s="124" t="str">
        <f t="shared" si="263"/>
        <v/>
      </c>
      <c r="GR177" s="124" t="str">
        <f t="shared" si="263"/>
        <v/>
      </c>
      <c r="GS177" s="124" t="str">
        <f t="shared" si="263"/>
        <v/>
      </c>
      <c r="GT177" s="124" t="str">
        <f t="shared" si="263"/>
        <v/>
      </c>
      <c r="GU177" s="124" t="str">
        <f t="shared" si="263"/>
        <v/>
      </c>
      <c r="GV177" s="124" t="str">
        <f t="shared" si="263"/>
        <v/>
      </c>
      <c r="GW177" s="124" t="str">
        <f t="shared" si="263"/>
        <v/>
      </c>
      <c r="GX177" s="124" t="str">
        <f t="shared" si="263"/>
        <v/>
      </c>
      <c r="GY177" s="124" t="str">
        <f t="shared" si="263"/>
        <v/>
      </c>
      <c r="GZ177" s="124" t="str">
        <f t="shared" si="263"/>
        <v/>
      </c>
      <c r="HA177" s="124" t="str">
        <f t="shared" si="263"/>
        <v/>
      </c>
      <c r="HB177" s="124" t="str">
        <f t="shared" si="263"/>
        <v/>
      </c>
      <c r="HC177" s="124" t="str">
        <f t="shared" si="263"/>
        <v/>
      </c>
      <c r="HD177" s="124" t="str">
        <f t="shared" si="263"/>
        <v/>
      </c>
      <c r="HE177" s="124" t="str">
        <f t="shared" si="263"/>
        <v/>
      </c>
      <c r="HF177" s="124" t="str">
        <f t="shared" si="263"/>
        <v/>
      </c>
      <c r="HG177" s="124" t="str">
        <f t="shared" si="263"/>
        <v/>
      </c>
      <c r="HH177" s="124" t="str">
        <f t="shared" si="263"/>
        <v/>
      </c>
      <c r="HI177" s="124" t="str">
        <f t="shared" si="263"/>
        <v/>
      </c>
      <c r="HJ177" s="124" t="str">
        <f t="shared" si="263"/>
        <v/>
      </c>
      <c r="HK177" s="124" t="str">
        <f t="shared" si="263"/>
        <v/>
      </c>
      <c r="HL177" s="124" t="str">
        <f t="shared" si="263"/>
        <v/>
      </c>
      <c r="HM177" s="124" t="str">
        <f t="shared" si="263"/>
        <v/>
      </c>
      <c r="HN177" s="124" t="str">
        <f t="shared" si="263"/>
        <v/>
      </c>
      <c r="HO177" s="124" t="str">
        <f t="shared" si="263"/>
        <v/>
      </c>
      <c r="HP177" s="124" t="str">
        <f t="shared" si="263"/>
        <v/>
      </c>
      <c r="HQ177" s="124" t="str">
        <f t="shared" si="263"/>
        <v/>
      </c>
      <c r="HR177" s="124" t="str">
        <f t="shared" si="263"/>
        <v/>
      </c>
      <c r="HS177" s="124" t="str">
        <f t="shared" si="263"/>
        <v/>
      </c>
      <c r="HT177" s="124" t="str">
        <f t="shared" si="263"/>
        <v/>
      </c>
      <c r="HU177" s="124" t="str">
        <f t="shared" si="263"/>
        <v/>
      </c>
      <c r="HV177" s="124" t="str">
        <f t="shared" si="263"/>
        <v/>
      </c>
      <c r="HW177" s="124" t="str">
        <f t="shared" si="263"/>
        <v/>
      </c>
      <c r="HX177" s="124" t="str">
        <f t="shared" si="263"/>
        <v/>
      </c>
      <c r="HY177" s="124" t="str">
        <f t="shared" si="263"/>
        <v/>
      </c>
      <c r="HZ177" s="124" t="str">
        <f t="shared" si="263"/>
        <v/>
      </c>
      <c r="IA177" s="124" t="str">
        <f t="shared" si="263"/>
        <v/>
      </c>
      <c r="IB177" s="124" t="str">
        <f t="shared" si="263"/>
        <v/>
      </c>
      <c r="IC177" s="124" t="str">
        <f t="shared" si="263"/>
        <v/>
      </c>
      <c r="ID177" s="124" t="str">
        <f t="shared" si="263"/>
        <v/>
      </c>
      <c r="IE177" s="124" t="str">
        <f t="shared" si="263"/>
        <v/>
      </c>
      <c r="IF177" s="124" t="str">
        <f t="shared" si="263"/>
        <v/>
      </c>
      <c r="IG177" s="124" t="str">
        <f t="shared" si="263"/>
        <v/>
      </c>
      <c r="IH177" s="124" t="str">
        <f t="shared" si="263"/>
        <v/>
      </c>
      <c r="II177" s="124" t="str">
        <f t="shared" si="263"/>
        <v/>
      </c>
      <c r="IJ177" s="124" t="str">
        <f t="shared" si="263"/>
        <v/>
      </c>
      <c r="IK177" s="124" t="str">
        <f t="shared" si="263"/>
        <v/>
      </c>
      <c r="IL177" s="124" t="str">
        <f t="shared" si="263"/>
        <v/>
      </c>
      <c r="IM177" s="124" t="str">
        <f t="shared" si="263"/>
        <v/>
      </c>
      <c r="IN177" s="124" t="str">
        <f t="shared" si="263"/>
        <v/>
      </c>
      <c r="IO177" s="124" t="str">
        <f t="shared" si="263"/>
        <v/>
      </c>
      <c r="IP177" s="124" t="str">
        <f t="shared" si="263"/>
        <v/>
      </c>
      <c r="IQ177" s="124" t="str">
        <f t="shared" si="263"/>
        <v/>
      </c>
      <c r="IR177" s="124" t="str">
        <f t="shared" si="263"/>
        <v/>
      </c>
      <c r="IS177" s="124" t="str">
        <f t="shared" si="263"/>
        <v/>
      </c>
    </row>
    <row r="178" spans="1:253" ht="15.6">
      <c r="A178" s="322"/>
      <c r="B178" s="72"/>
      <c r="C178" s="167" t="s">
        <v>427</v>
      </c>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c r="AD178" s="127"/>
      <c r="AE178" s="127"/>
      <c r="AF178" s="127"/>
      <c r="AG178" s="127"/>
      <c r="AH178" s="127"/>
      <c r="AI178" s="127"/>
      <c r="AJ178" s="127"/>
      <c r="AK178" s="127"/>
      <c r="AL178" s="127"/>
      <c r="AM178" s="127"/>
      <c r="AN178" s="127"/>
      <c r="AO178" s="127"/>
      <c r="AP178" s="127"/>
      <c r="AQ178" s="127"/>
      <c r="AR178" s="127"/>
      <c r="AS178" s="127"/>
      <c r="AT178" s="127"/>
      <c r="AU178" s="127"/>
      <c r="AV178" s="127"/>
      <c r="AW178" s="127"/>
      <c r="AX178" s="127"/>
      <c r="AY178" s="127"/>
      <c r="AZ178" s="127"/>
      <c r="BA178" s="127"/>
      <c r="BB178" s="127"/>
      <c r="BC178" s="127"/>
      <c r="BD178" s="127"/>
      <c r="BE178" s="127"/>
      <c r="BF178" s="127"/>
      <c r="BG178" s="127"/>
      <c r="BH178" s="127"/>
      <c r="BI178" s="127"/>
      <c r="BJ178" s="127"/>
      <c r="BK178" s="127"/>
      <c r="BL178" s="127"/>
      <c r="BM178" s="127"/>
      <c r="BN178" s="127"/>
      <c r="BO178" s="127"/>
      <c r="BP178" s="127"/>
      <c r="BQ178" s="127"/>
      <c r="BR178" s="127"/>
      <c r="BS178" s="127"/>
      <c r="BT178" s="127"/>
      <c r="BU178" s="127"/>
      <c r="BV178" s="127"/>
      <c r="BW178" s="127"/>
      <c r="BX178" s="127"/>
      <c r="BY178" s="127"/>
      <c r="BZ178" s="127"/>
      <c r="CA178" s="127"/>
      <c r="CB178" s="127"/>
      <c r="CC178" s="127"/>
      <c r="CD178" s="127"/>
      <c r="CE178" s="127"/>
      <c r="CF178" s="127"/>
      <c r="CG178" s="127"/>
      <c r="CH178" s="127"/>
      <c r="CI178" s="127"/>
      <c r="CJ178" s="127"/>
      <c r="CK178" s="127"/>
      <c r="CL178" s="127"/>
      <c r="CM178" s="127"/>
      <c r="CN178" s="127"/>
      <c r="CO178" s="127"/>
      <c r="CP178" s="127"/>
      <c r="CQ178" s="127"/>
      <c r="CR178" s="127"/>
      <c r="CS178" s="127"/>
      <c r="CT178" s="127"/>
      <c r="CU178" s="127"/>
      <c r="CV178" s="127"/>
      <c r="CW178" s="127"/>
      <c r="CX178" s="127"/>
      <c r="CY178" s="127"/>
      <c r="CZ178" s="127"/>
      <c r="DA178" s="127"/>
      <c r="DB178" s="127"/>
      <c r="DC178" s="127"/>
      <c r="DD178" s="127"/>
      <c r="DE178" s="127"/>
      <c r="DF178" s="127"/>
      <c r="DG178" s="127"/>
      <c r="DH178" s="127"/>
      <c r="DI178" s="127"/>
      <c r="DJ178" s="127"/>
      <c r="DK178" s="127"/>
      <c r="DL178" s="127"/>
      <c r="DM178" s="127"/>
      <c r="DN178" s="127"/>
      <c r="DO178" s="127"/>
      <c r="DP178" s="127"/>
      <c r="DQ178" s="127"/>
      <c r="DR178" s="127"/>
      <c r="DS178" s="127"/>
      <c r="DT178" s="127"/>
      <c r="DU178" s="127"/>
      <c r="DV178" s="127"/>
      <c r="DW178" s="127"/>
      <c r="DX178" s="127"/>
      <c r="DY178" s="127"/>
      <c r="DZ178" s="127"/>
      <c r="EA178" s="127"/>
      <c r="EB178" s="127"/>
      <c r="EC178" s="127"/>
      <c r="ED178" s="127"/>
      <c r="EE178" s="127"/>
      <c r="EF178" s="127"/>
      <c r="EG178" s="127"/>
      <c r="EH178" s="127"/>
      <c r="EI178" s="127"/>
      <c r="EJ178" s="127"/>
      <c r="EK178" s="127"/>
      <c r="EL178" s="127"/>
      <c r="EM178" s="127"/>
      <c r="EN178" s="127"/>
      <c r="EO178" s="127"/>
      <c r="EP178" s="127"/>
      <c r="EQ178" s="127"/>
      <c r="ER178" s="127"/>
      <c r="ES178" s="127"/>
      <c r="ET178" s="127"/>
      <c r="EU178" s="127"/>
      <c r="EV178" s="127"/>
      <c r="EW178" s="127"/>
      <c r="EX178" s="127"/>
      <c r="EY178" s="127"/>
      <c r="EZ178" s="127"/>
      <c r="FA178" s="127"/>
      <c r="FB178" s="127"/>
      <c r="FC178" s="127"/>
      <c r="FD178" s="127"/>
      <c r="FE178" s="127"/>
      <c r="FF178" s="127"/>
      <c r="FG178" s="127"/>
      <c r="FH178" s="127"/>
      <c r="FI178" s="127"/>
      <c r="FJ178" s="127"/>
      <c r="FK178" s="127"/>
      <c r="FL178" s="127"/>
      <c r="FM178" s="127"/>
      <c r="FN178" s="127"/>
      <c r="FO178" s="127"/>
      <c r="FP178" s="127"/>
      <c r="FQ178" s="127"/>
      <c r="FR178" s="127"/>
      <c r="FS178" s="127"/>
      <c r="FT178" s="127"/>
      <c r="FU178" s="127"/>
      <c r="FV178" s="127"/>
      <c r="FW178" s="127"/>
      <c r="FX178" s="127"/>
      <c r="FY178" s="127"/>
      <c r="FZ178" s="127"/>
      <c r="GA178" s="127"/>
      <c r="GB178" s="127"/>
      <c r="GC178" s="127"/>
      <c r="GD178" s="127"/>
      <c r="GE178" s="127"/>
      <c r="GF178" s="127"/>
      <c r="GG178" s="127"/>
      <c r="GH178" s="127"/>
      <c r="GI178" s="127"/>
      <c r="GJ178" s="127"/>
      <c r="GK178" s="127"/>
      <c r="GL178" s="127"/>
      <c r="GM178" s="127"/>
      <c r="GN178" s="127"/>
      <c r="GO178" s="127"/>
      <c r="GP178" s="127"/>
      <c r="GQ178" s="127"/>
      <c r="GR178" s="127"/>
      <c r="GS178" s="127"/>
      <c r="GT178" s="127"/>
      <c r="GU178" s="127"/>
      <c r="GV178" s="127"/>
      <c r="GW178" s="127"/>
      <c r="GX178" s="127"/>
      <c r="GY178" s="127"/>
      <c r="GZ178" s="127"/>
      <c r="HA178" s="127"/>
      <c r="HB178" s="127"/>
      <c r="HC178" s="127"/>
      <c r="HD178" s="127"/>
      <c r="HE178" s="127"/>
      <c r="HF178" s="127"/>
      <c r="HG178" s="127"/>
      <c r="HH178" s="127"/>
      <c r="HI178" s="127"/>
      <c r="HJ178" s="127"/>
      <c r="HK178" s="127"/>
      <c r="HL178" s="127"/>
      <c r="HM178" s="127"/>
      <c r="HN178" s="127"/>
      <c r="HO178" s="127"/>
      <c r="HP178" s="127"/>
      <c r="HQ178" s="127"/>
      <c r="HR178" s="127"/>
      <c r="HS178" s="127"/>
      <c r="HT178" s="127"/>
      <c r="HU178" s="127"/>
      <c r="HV178" s="127"/>
      <c r="HW178" s="127"/>
      <c r="HX178" s="127"/>
      <c r="HY178" s="127"/>
      <c r="HZ178" s="127"/>
      <c r="IA178" s="127"/>
      <c r="IB178" s="127"/>
      <c r="IC178" s="127"/>
      <c r="ID178" s="127"/>
      <c r="IE178" s="127"/>
      <c r="IF178" s="127"/>
      <c r="IG178" s="127"/>
      <c r="IH178" s="127"/>
      <c r="II178" s="127"/>
      <c r="IJ178" s="127"/>
      <c r="IK178" s="127"/>
      <c r="IL178" s="127"/>
      <c r="IM178" s="127"/>
      <c r="IN178" s="127"/>
      <c r="IO178" s="127"/>
      <c r="IP178" s="127"/>
      <c r="IQ178" s="127"/>
      <c r="IR178" s="127"/>
      <c r="IS178" s="138"/>
    </row>
    <row r="179" spans="1:253" ht="45">
      <c r="A179" s="322"/>
      <c r="B179" s="139"/>
      <c r="C179" s="440" t="s">
        <v>428</v>
      </c>
      <c r="D179" s="134"/>
      <c r="E179" s="134"/>
      <c r="F179" s="134"/>
      <c r="G179" s="134"/>
      <c r="H179" s="140"/>
      <c r="I179" s="140"/>
      <c r="J179" s="140"/>
      <c r="K179" s="140"/>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c r="AH179" s="140"/>
      <c r="AI179" s="140"/>
      <c r="AJ179" s="140"/>
      <c r="AK179" s="140"/>
      <c r="AL179" s="140"/>
      <c r="AM179" s="140"/>
      <c r="AN179" s="140"/>
      <c r="AO179" s="140"/>
      <c r="AP179" s="140"/>
      <c r="AQ179" s="140"/>
      <c r="AR179" s="140"/>
      <c r="AS179" s="140"/>
      <c r="AT179" s="140"/>
      <c r="AU179" s="140"/>
      <c r="AV179" s="140"/>
      <c r="AW179" s="140"/>
      <c r="AX179" s="140"/>
      <c r="AY179" s="140"/>
      <c r="AZ179" s="140"/>
      <c r="BA179" s="140"/>
      <c r="BB179" s="140"/>
      <c r="BC179" s="140"/>
      <c r="BD179" s="140"/>
      <c r="BE179" s="140"/>
      <c r="BF179" s="140"/>
      <c r="BG179" s="140"/>
      <c r="BH179" s="140"/>
      <c r="BI179" s="140"/>
      <c r="BJ179" s="140"/>
      <c r="BK179" s="140"/>
      <c r="BL179" s="140"/>
      <c r="BM179" s="140"/>
      <c r="BN179" s="140"/>
      <c r="BO179" s="140"/>
      <c r="BP179" s="140"/>
      <c r="BQ179" s="140"/>
      <c r="BR179" s="140"/>
      <c r="BS179" s="140"/>
      <c r="BT179" s="140"/>
      <c r="BU179" s="140"/>
      <c r="BV179" s="140"/>
      <c r="BW179" s="140"/>
      <c r="BX179" s="140"/>
      <c r="BY179" s="140"/>
      <c r="BZ179" s="140"/>
      <c r="CA179" s="140"/>
      <c r="CB179" s="140"/>
      <c r="CC179" s="140"/>
      <c r="CD179" s="140"/>
      <c r="CE179" s="140"/>
      <c r="CF179" s="140"/>
      <c r="CG179" s="140"/>
      <c r="CH179" s="140"/>
      <c r="CI179" s="140"/>
      <c r="CJ179" s="140"/>
      <c r="CK179" s="140"/>
      <c r="CL179" s="140"/>
      <c r="CM179" s="140"/>
      <c r="CN179" s="140"/>
      <c r="CO179" s="140"/>
      <c r="CP179" s="140"/>
      <c r="CQ179" s="140"/>
      <c r="CR179" s="140"/>
      <c r="CS179" s="140"/>
      <c r="CT179" s="140"/>
      <c r="CU179" s="140"/>
      <c r="CV179" s="140"/>
      <c r="CW179" s="140"/>
      <c r="CX179" s="140"/>
      <c r="CY179" s="140"/>
      <c r="CZ179" s="140"/>
      <c r="DA179" s="140"/>
      <c r="DB179" s="140"/>
      <c r="DC179" s="140"/>
      <c r="DD179" s="140"/>
      <c r="DE179" s="140"/>
      <c r="DF179" s="140"/>
      <c r="DG179" s="140"/>
      <c r="DH179" s="140"/>
      <c r="DI179" s="140"/>
      <c r="DJ179" s="140"/>
      <c r="DK179" s="140"/>
      <c r="DL179" s="140"/>
      <c r="DM179" s="140"/>
      <c r="DN179" s="140"/>
      <c r="DO179" s="140"/>
      <c r="DP179" s="140"/>
      <c r="DQ179" s="140"/>
      <c r="DR179" s="140"/>
      <c r="DS179" s="140"/>
      <c r="DT179" s="140"/>
      <c r="DU179" s="140"/>
      <c r="DV179" s="140"/>
      <c r="DW179" s="140"/>
      <c r="DX179" s="140"/>
      <c r="DY179" s="140"/>
      <c r="DZ179" s="140"/>
      <c r="EA179" s="140"/>
      <c r="EB179" s="140"/>
      <c r="EC179" s="140"/>
      <c r="ED179" s="140"/>
      <c r="EE179" s="140"/>
      <c r="EF179" s="140"/>
      <c r="EG179" s="140"/>
      <c r="EH179" s="140"/>
      <c r="EI179" s="140"/>
      <c r="EJ179" s="140"/>
      <c r="EK179" s="140"/>
      <c r="EL179" s="140"/>
      <c r="EM179" s="140"/>
      <c r="EN179" s="140"/>
      <c r="EO179" s="140"/>
      <c r="EP179" s="140"/>
      <c r="EQ179" s="140"/>
      <c r="ER179" s="140"/>
      <c r="ES179" s="140"/>
      <c r="ET179" s="140"/>
      <c r="EU179" s="140"/>
      <c r="EV179" s="140"/>
      <c r="EW179" s="140"/>
      <c r="EX179" s="140"/>
      <c r="EY179" s="140"/>
      <c r="EZ179" s="140"/>
      <c r="FA179" s="140"/>
      <c r="FB179" s="140"/>
      <c r="FC179" s="140"/>
      <c r="FD179" s="140"/>
      <c r="FE179" s="140"/>
      <c r="FF179" s="140"/>
      <c r="FG179" s="140"/>
      <c r="FH179" s="140"/>
      <c r="FI179" s="140"/>
      <c r="FJ179" s="140"/>
      <c r="FK179" s="140"/>
      <c r="FL179" s="140"/>
      <c r="FM179" s="140"/>
      <c r="FN179" s="140"/>
      <c r="FO179" s="140"/>
      <c r="FP179" s="140"/>
      <c r="FQ179" s="140"/>
      <c r="FR179" s="140"/>
      <c r="FS179" s="140"/>
      <c r="FT179" s="140"/>
      <c r="FU179" s="140"/>
      <c r="FV179" s="140"/>
      <c r="FW179" s="140"/>
      <c r="FX179" s="140"/>
      <c r="FY179" s="140"/>
      <c r="FZ179" s="140"/>
      <c r="GA179" s="140"/>
      <c r="GB179" s="140"/>
      <c r="GC179" s="140"/>
      <c r="GD179" s="140"/>
      <c r="GE179" s="140"/>
      <c r="GF179" s="140"/>
      <c r="GG179" s="140"/>
      <c r="GH179" s="140"/>
      <c r="GI179" s="140"/>
      <c r="GJ179" s="140"/>
      <c r="GK179" s="140"/>
      <c r="GL179" s="140"/>
      <c r="GM179" s="140"/>
      <c r="GN179" s="140"/>
      <c r="GO179" s="140"/>
      <c r="GP179" s="140"/>
      <c r="GQ179" s="140"/>
      <c r="GR179" s="140"/>
      <c r="GS179" s="140"/>
      <c r="GT179" s="140"/>
      <c r="GU179" s="140"/>
      <c r="GV179" s="140"/>
      <c r="GW179" s="140"/>
      <c r="GX179" s="140"/>
      <c r="GY179" s="140"/>
      <c r="GZ179" s="140"/>
      <c r="HA179" s="140"/>
      <c r="HB179" s="140"/>
      <c r="HC179" s="140"/>
      <c r="HD179" s="140"/>
      <c r="HE179" s="140"/>
      <c r="HF179" s="140"/>
      <c r="HG179" s="140"/>
      <c r="HH179" s="140"/>
      <c r="HI179" s="140"/>
      <c r="HJ179" s="140"/>
      <c r="HK179" s="140"/>
      <c r="HL179" s="140"/>
      <c r="HM179" s="140"/>
      <c r="HN179" s="140"/>
      <c r="HO179" s="140"/>
      <c r="HP179" s="140"/>
      <c r="HQ179" s="140"/>
      <c r="HR179" s="140"/>
      <c r="HS179" s="140"/>
      <c r="HT179" s="140"/>
      <c r="HU179" s="140"/>
      <c r="HV179" s="140"/>
      <c r="HW179" s="140"/>
      <c r="HX179" s="140"/>
      <c r="HY179" s="140"/>
      <c r="HZ179" s="140"/>
      <c r="IA179" s="140"/>
      <c r="IB179" s="140"/>
      <c r="IC179" s="140"/>
      <c r="ID179" s="140"/>
      <c r="IE179" s="140"/>
      <c r="IF179" s="140"/>
      <c r="IG179" s="140"/>
      <c r="IH179" s="140"/>
      <c r="II179" s="140"/>
      <c r="IJ179" s="140"/>
      <c r="IK179" s="140"/>
      <c r="IL179" s="140"/>
      <c r="IM179" s="140"/>
      <c r="IN179" s="140"/>
      <c r="IO179" s="140"/>
      <c r="IP179" s="140"/>
      <c r="IQ179" s="140"/>
      <c r="IR179" s="140"/>
      <c r="IS179" s="141"/>
    </row>
    <row r="180" spans="1:253" ht="26.25" customHeight="1">
      <c r="A180" s="322" t="s">
        <v>429</v>
      </c>
      <c r="B180" s="95" t="s">
        <v>430</v>
      </c>
      <c r="C180" s="175" t="s">
        <v>431</v>
      </c>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7"/>
      <c r="BR180" s="27"/>
      <c r="BS180" s="27"/>
      <c r="BT180" s="27"/>
      <c r="BU180" s="27"/>
      <c r="BV180" s="27"/>
      <c r="BW180" s="27"/>
      <c r="BX180" s="27"/>
      <c r="BY180" s="27"/>
      <c r="BZ180" s="27"/>
      <c r="CA180" s="27"/>
      <c r="CB180" s="27"/>
      <c r="CC180" s="27"/>
      <c r="CD180" s="27"/>
      <c r="CE180" s="27"/>
      <c r="CF180" s="27"/>
      <c r="CG180" s="27"/>
      <c r="CH180" s="27"/>
      <c r="CI180" s="27"/>
      <c r="CJ180" s="27"/>
      <c r="CK180" s="27"/>
      <c r="CL180" s="27"/>
      <c r="CM180" s="27"/>
      <c r="CN180" s="27"/>
      <c r="CO180" s="27"/>
      <c r="CP180" s="27"/>
      <c r="CQ180" s="27"/>
      <c r="CR180" s="27"/>
      <c r="CS180" s="27"/>
      <c r="CT180" s="27"/>
      <c r="CU180" s="27"/>
      <c r="CV180" s="27"/>
      <c r="CW180" s="27"/>
      <c r="CX180" s="27"/>
      <c r="CY180" s="27"/>
      <c r="CZ180" s="27"/>
      <c r="DA180" s="27"/>
      <c r="DB180" s="27"/>
      <c r="DC180" s="27"/>
      <c r="DD180" s="27"/>
      <c r="DE180" s="27"/>
      <c r="DF180" s="27"/>
      <c r="DG180" s="27"/>
      <c r="DH180" s="27"/>
      <c r="DI180" s="27"/>
      <c r="DJ180" s="27"/>
      <c r="DK180" s="27"/>
      <c r="DL180" s="27"/>
      <c r="DM180" s="27"/>
      <c r="DN180" s="27"/>
      <c r="DO180" s="27"/>
      <c r="DP180" s="27"/>
      <c r="DQ180" s="27"/>
      <c r="DR180" s="27"/>
      <c r="DS180" s="27"/>
      <c r="DT180" s="27"/>
      <c r="DU180" s="27"/>
      <c r="DV180" s="27"/>
      <c r="DW180" s="27"/>
      <c r="DX180" s="27"/>
      <c r="DY180" s="27"/>
      <c r="DZ180" s="27"/>
      <c r="EA180" s="27"/>
      <c r="EB180" s="27"/>
      <c r="EC180" s="27"/>
      <c r="ED180" s="27"/>
      <c r="EE180" s="27"/>
      <c r="EF180" s="27"/>
      <c r="EG180" s="27"/>
      <c r="EH180" s="27"/>
      <c r="EI180" s="27"/>
      <c r="EJ180" s="27"/>
      <c r="EK180" s="27"/>
      <c r="EL180" s="27"/>
      <c r="EM180" s="27"/>
      <c r="EN180" s="27"/>
      <c r="EO180" s="27"/>
      <c r="EP180" s="27"/>
      <c r="EQ180" s="27"/>
      <c r="ER180" s="27"/>
      <c r="ES180" s="27"/>
      <c r="ET180" s="27"/>
      <c r="EU180" s="27"/>
      <c r="EV180" s="27"/>
      <c r="EW180" s="27"/>
      <c r="EX180" s="27"/>
      <c r="EY180" s="27"/>
      <c r="EZ180" s="27"/>
      <c r="FA180" s="27"/>
      <c r="FB180" s="27"/>
      <c r="FC180" s="27"/>
      <c r="FD180" s="27"/>
      <c r="FE180" s="27"/>
      <c r="FF180" s="27"/>
      <c r="FG180" s="27"/>
      <c r="FH180" s="27"/>
      <c r="FI180" s="27"/>
      <c r="FJ180" s="27"/>
      <c r="FK180" s="27"/>
      <c r="FL180" s="27"/>
      <c r="FM180" s="27"/>
      <c r="FN180" s="27"/>
      <c r="FO180" s="27"/>
      <c r="FP180" s="27"/>
      <c r="FQ180" s="27"/>
      <c r="FR180" s="27"/>
      <c r="FS180" s="27"/>
      <c r="FT180" s="27"/>
      <c r="FU180" s="27"/>
      <c r="FV180" s="27"/>
      <c r="FW180" s="27"/>
      <c r="FX180" s="27"/>
      <c r="FY180" s="27"/>
      <c r="FZ180" s="27"/>
      <c r="GA180" s="27"/>
      <c r="GB180" s="27"/>
      <c r="GC180" s="27"/>
      <c r="GD180" s="27"/>
      <c r="GE180" s="27"/>
      <c r="GF180" s="27"/>
      <c r="GG180" s="27"/>
      <c r="GH180" s="27"/>
      <c r="GI180" s="27"/>
      <c r="GJ180" s="27"/>
      <c r="GK180" s="27"/>
      <c r="GL180" s="27"/>
      <c r="GM180" s="27"/>
      <c r="GN180" s="27"/>
      <c r="GO180" s="27"/>
      <c r="GP180" s="27"/>
      <c r="GQ180" s="27"/>
      <c r="GR180" s="27"/>
      <c r="GS180" s="27"/>
      <c r="GT180" s="27"/>
      <c r="GU180" s="27"/>
      <c r="GV180" s="27"/>
      <c r="GW180" s="27"/>
      <c r="GX180" s="27"/>
      <c r="GY180" s="27"/>
      <c r="GZ180" s="27"/>
      <c r="HA180" s="27"/>
      <c r="HB180" s="27"/>
      <c r="HC180" s="27"/>
      <c r="HD180" s="27"/>
      <c r="HE180" s="27"/>
      <c r="HF180" s="27"/>
      <c r="HG180" s="27"/>
      <c r="HH180" s="27"/>
      <c r="HI180" s="27"/>
      <c r="HJ180" s="27"/>
      <c r="HK180" s="27"/>
      <c r="HL180" s="27"/>
      <c r="HM180" s="27"/>
      <c r="HN180" s="27"/>
      <c r="HO180" s="27"/>
      <c r="HP180" s="27"/>
      <c r="HQ180" s="27"/>
      <c r="HR180" s="27"/>
      <c r="HS180" s="27"/>
      <c r="HT180" s="27"/>
      <c r="HU180" s="27"/>
      <c r="HV180" s="27"/>
      <c r="HW180" s="27"/>
      <c r="HX180" s="27"/>
      <c r="HY180" s="27"/>
      <c r="HZ180" s="27"/>
      <c r="IA180" s="27"/>
      <c r="IB180" s="27"/>
      <c r="IC180" s="27"/>
      <c r="ID180" s="27"/>
      <c r="IE180" s="27"/>
      <c r="IF180" s="27"/>
      <c r="IG180" s="27"/>
      <c r="IH180" s="27"/>
      <c r="II180" s="27"/>
      <c r="IJ180" s="27"/>
      <c r="IK180" s="27"/>
      <c r="IL180" s="27"/>
      <c r="IM180" s="27"/>
      <c r="IN180" s="27"/>
      <c r="IO180" s="27"/>
      <c r="IP180" s="27"/>
      <c r="IQ180" s="27"/>
      <c r="IR180" s="27"/>
      <c r="IS180" s="45"/>
    </row>
    <row r="181" spans="1:253" ht="26.25" customHeight="1">
      <c r="A181" s="322" t="s">
        <v>432</v>
      </c>
      <c r="B181" s="80" t="s">
        <v>433</v>
      </c>
      <c r="C181" s="169" t="s">
        <v>434</v>
      </c>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s="27"/>
      <c r="BP181" s="27"/>
      <c r="BQ181" s="27"/>
      <c r="BR181" s="27"/>
      <c r="BS181" s="27"/>
      <c r="BT181" s="27"/>
      <c r="BU181" s="27"/>
      <c r="BV181" s="27"/>
      <c r="BW181" s="27"/>
      <c r="BX181" s="27"/>
      <c r="BY181" s="27"/>
      <c r="BZ181" s="27"/>
      <c r="CA181" s="27"/>
      <c r="CB181" s="27"/>
      <c r="CC181" s="27"/>
      <c r="CD181" s="27"/>
      <c r="CE181" s="27"/>
      <c r="CF181" s="27"/>
      <c r="CG181" s="27"/>
      <c r="CH181" s="27"/>
      <c r="CI181" s="27"/>
      <c r="CJ181" s="27"/>
      <c r="CK181" s="27"/>
      <c r="CL181" s="27"/>
      <c r="CM181" s="27"/>
      <c r="CN181" s="27"/>
      <c r="CO181" s="27"/>
      <c r="CP181" s="27"/>
      <c r="CQ181" s="27"/>
      <c r="CR181" s="27"/>
      <c r="CS181" s="27"/>
      <c r="CT181" s="27"/>
      <c r="CU181" s="27"/>
      <c r="CV181" s="27"/>
      <c r="CW181" s="27"/>
      <c r="CX181" s="27"/>
      <c r="CY181" s="27"/>
      <c r="CZ181" s="27"/>
      <c r="DA181" s="27"/>
      <c r="DB181" s="27"/>
      <c r="DC181" s="27"/>
      <c r="DD181" s="27"/>
      <c r="DE181" s="27"/>
      <c r="DF181" s="27"/>
      <c r="DG181" s="27"/>
      <c r="DH181" s="27"/>
      <c r="DI181" s="27"/>
      <c r="DJ181" s="27"/>
      <c r="DK181" s="27"/>
      <c r="DL181" s="27"/>
      <c r="DM181" s="27"/>
      <c r="DN181" s="27"/>
      <c r="DO181" s="27"/>
      <c r="DP181" s="27"/>
      <c r="DQ181" s="27"/>
      <c r="DR181" s="27"/>
      <c r="DS181" s="27"/>
      <c r="DT181" s="27"/>
      <c r="DU181" s="27"/>
      <c r="DV181" s="27"/>
      <c r="DW181" s="27"/>
      <c r="DX181" s="27"/>
      <c r="DY181" s="27"/>
      <c r="DZ181" s="27"/>
      <c r="EA181" s="27"/>
      <c r="EB181" s="27"/>
      <c r="EC181" s="27"/>
      <c r="ED181" s="27"/>
      <c r="EE181" s="27"/>
      <c r="EF181" s="27"/>
      <c r="EG181" s="27"/>
      <c r="EH181" s="27"/>
      <c r="EI181" s="27"/>
      <c r="EJ181" s="27"/>
      <c r="EK181" s="27"/>
      <c r="EL181" s="27"/>
      <c r="EM181" s="27"/>
      <c r="EN181" s="27"/>
      <c r="EO181" s="27"/>
      <c r="EP181" s="27"/>
      <c r="EQ181" s="27"/>
      <c r="ER181" s="27"/>
      <c r="ES181" s="27"/>
      <c r="ET181" s="27"/>
      <c r="EU181" s="27"/>
      <c r="EV181" s="27"/>
      <c r="EW181" s="27"/>
      <c r="EX181" s="27"/>
      <c r="EY181" s="27"/>
      <c r="EZ181" s="27"/>
      <c r="FA181" s="27"/>
      <c r="FB181" s="27"/>
      <c r="FC181" s="27"/>
      <c r="FD181" s="27"/>
      <c r="FE181" s="27"/>
      <c r="FF181" s="27"/>
      <c r="FG181" s="27"/>
      <c r="FH181" s="27"/>
      <c r="FI181" s="27"/>
      <c r="FJ181" s="27"/>
      <c r="FK181" s="27"/>
      <c r="FL181" s="27"/>
      <c r="FM181" s="27"/>
      <c r="FN181" s="27"/>
      <c r="FO181" s="27"/>
      <c r="FP181" s="27"/>
      <c r="FQ181" s="27"/>
      <c r="FR181" s="27"/>
      <c r="FS181" s="27"/>
      <c r="FT181" s="27"/>
      <c r="FU181" s="27"/>
      <c r="FV181" s="27"/>
      <c r="FW181" s="27"/>
      <c r="FX181" s="27"/>
      <c r="FY181" s="27"/>
      <c r="FZ181" s="27"/>
      <c r="GA181" s="27"/>
      <c r="GB181" s="27"/>
      <c r="GC181" s="27"/>
      <c r="GD181" s="27"/>
      <c r="GE181" s="27"/>
      <c r="GF181" s="27"/>
      <c r="GG181" s="27"/>
      <c r="GH181" s="27"/>
      <c r="GI181" s="27"/>
      <c r="GJ181" s="27"/>
      <c r="GK181" s="27"/>
      <c r="GL181" s="27"/>
      <c r="GM181" s="27"/>
      <c r="GN181" s="27"/>
      <c r="GO181" s="27"/>
      <c r="GP181" s="27"/>
      <c r="GQ181" s="27"/>
      <c r="GR181" s="27"/>
      <c r="GS181" s="27"/>
      <c r="GT181" s="27"/>
      <c r="GU181" s="27"/>
      <c r="GV181" s="27"/>
      <c r="GW181" s="27"/>
      <c r="GX181" s="27"/>
      <c r="GY181" s="27"/>
      <c r="GZ181" s="27"/>
      <c r="HA181" s="27"/>
      <c r="HB181" s="27"/>
      <c r="HC181" s="27"/>
      <c r="HD181" s="27"/>
      <c r="HE181" s="27"/>
      <c r="HF181" s="27"/>
      <c r="HG181" s="27"/>
      <c r="HH181" s="27"/>
      <c r="HI181" s="27"/>
      <c r="HJ181" s="27"/>
      <c r="HK181" s="27"/>
      <c r="HL181" s="27"/>
      <c r="HM181" s="27"/>
      <c r="HN181" s="27"/>
      <c r="HO181" s="27"/>
      <c r="HP181" s="27"/>
      <c r="HQ181" s="27"/>
      <c r="HR181" s="27"/>
      <c r="HS181" s="27"/>
      <c r="HT181" s="27"/>
      <c r="HU181" s="27"/>
      <c r="HV181" s="27"/>
      <c r="HW181" s="27"/>
      <c r="HX181" s="27"/>
      <c r="HY181" s="27"/>
      <c r="HZ181" s="27"/>
      <c r="IA181" s="27"/>
      <c r="IB181" s="27"/>
      <c r="IC181" s="27"/>
      <c r="ID181" s="27"/>
      <c r="IE181" s="27"/>
      <c r="IF181" s="27"/>
      <c r="IG181" s="27"/>
      <c r="IH181" s="27"/>
      <c r="II181" s="27"/>
      <c r="IJ181" s="27"/>
      <c r="IK181" s="27"/>
      <c r="IL181" s="27"/>
      <c r="IM181" s="27"/>
      <c r="IN181" s="27"/>
      <c r="IO181" s="27"/>
      <c r="IP181" s="27"/>
      <c r="IQ181" s="27"/>
      <c r="IR181" s="27"/>
      <c r="IS181" s="45"/>
    </row>
    <row r="182" spans="1:253" ht="30">
      <c r="A182" s="322" t="s">
        <v>435</v>
      </c>
      <c r="B182" s="80">
        <v>43</v>
      </c>
      <c r="C182" s="169" t="s">
        <v>436</v>
      </c>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7"/>
      <c r="BR182" s="27"/>
      <c r="BS182" s="27"/>
      <c r="BT182" s="27"/>
      <c r="BU182" s="27"/>
      <c r="BV182" s="27"/>
      <c r="BW182" s="27"/>
      <c r="BX182" s="27"/>
      <c r="BY182" s="27"/>
      <c r="BZ182" s="27"/>
      <c r="CA182" s="27"/>
      <c r="CB182" s="27"/>
      <c r="CC182" s="27"/>
      <c r="CD182" s="27"/>
      <c r="CE182" s="27"/>
      <c r="CF182" s="27"/>
      <c r="CG182" s="27"/>
      <c r="CH182" s="27"/>
      <c r="CI182" s="27"/>
      <c r="CJ182" s="27"/>
      <c r="CK182" s="27"/>
      <c r="CL182" s="27"/>
      <c r="CM182" s="27"/>
      <c r="CN182" s="27"/>
      <c r="CO182" s="27"/>
      <c r="CP182" s="27"/>
      <c r="CQ182" s="27"/>
      <c r="CR182" s="27"/>
      <c r="CS182" s="27"/>
      <c r="CT182" s="27"/>
      <c r="CU182" s="27"/>
      <c r="CV182" s="27"/>
      <c r="CW182" s="27"/>
      <c r="CX182" s="27"/>
      <c r="CY182" s="27"/>
      <c r="CZ182" s="27"/>
      <c r="DA182" s="27"/>
      <c r="DB182" s="27"/>
      <c r="DC182" s="27"/>
      <c r="DD182" s="27"/>
      <c r="DE182" s="27"/>
      <c r="DF182" s="27"/>
      <c r="DG182" s="27"/>
      <c r="DH182" s="27"/>
      <c r="DI182" s="27"/>
      <c r="DJ182" s="27"/>
      <c r="DK182" s="27"/>
      <c r="DL182" s="27"/>
      <c r="DM182" s="27"/>
      <c r="DN182" s="27"/>
      <c r="DO182" s="27"/>
      <c r="DP182" s="27"/>
      <c r="DQ182" s="27"/>
      <c r="DR182" s="27"/>
      <c r="DS182" s="27"/>
      <c r="DT182" s="27"/>
      <c r="DU182" s="27"/>
      <c r="DV182" s="27"/>
      <c r="DW182" s="27"/>
      <c r="DX182" s="27"/>
      <c r="DY182" s="27"/>
      <c r="DZ182" s="27"/>
      <c r="EA182" s="27"/>
      <c r="EB182" s="27"/>
      <c r="EC182" s="27"/>
      <c r="ED182" s="27"/>
      <c r="EE182" s="27"/>
      <c r="EF182" s="27"/>
      <c r="EG182" s="27"/>
      <c r="EH182" s="27"/>
      <c r="EI182" s="27"/>
      <c r="EJ182" s="27"/>
      <c r="EK182" s="27"/>
      <c r="EL182" s="27"/>
      <c r="EM182" s="27"/>
      <c r="EN182" s="27"/>
      <c r="EO182" s="27"/>
      <c r="EP182" s="27"/>
      <c r="EQ182" s="27"/>
      <c r="ER182" s="27"/>
      <c r="ES182" s="27"/>
      <c r="ET182" s="27"/>
      <c r="EU182" s="27"/>
      <c r="EV182" s="27"/>
      <c r="EW182" s="27"/>
      <c r="EX182" s="27"/>
      <c r="EY182" s="27"/>
      <c r="EZ182" s="27"/>
      <c r="FA182" s="27"/>
      <c r="FB182" s="27"/>
      <c r="FC182" s="27"/>
      <c r="FD182" s="27"/>
      <c r="FE182" s="27"/>
      <c r="FF182" s="27"/>
      <c r="FG182" s="27"/>
      <c r="FH182" s="27"/>
      <c r="FI182" s="27"/>
      <c r="FJ182" s="27"/>
      <c r="FK182" s="27"/>
      <c r="FL182" s="27"/>
      <c r="FM182" s="27"/>
      <c r="FN182" s="27"/>
      <c r="FO182" s="27"/>
      <c r="FP182" s="27"/>
      <c r="FQ182" s="27"/>
      <c r="FR182" s="27"/>
      <c r="FS182" s="27"/>
      <c r="FT182" s="27"/>
      <c r="FU182" s="27"/>
      <c r="FV182" s="27"/>
      <c r="FW182" s="27"/>
      <c r="FX182" s="27"/>
      <c r="FY182" s="27"/>
      <c r="FZ182" s="27"/>
      <c r="GA182" s="27"/>
      <c r="GB182" s="27"/>
      <c r="GC182" s="27"/>
      <c r="GD182" s="27"/>
      <c r="GE182" s="27"/>
      <c r="GF182" s="27"/>
      <c r="GG182" s="27"/>
      <c r="GH182" s="27"/>
      <c r="GI182" s="27"/>
      <c r="GJ182" s="27"/>
      <c r="GK182" s="27"/>
      <c r="GL182" s="27"/>
      <c r="GM182" s="27"/>
      <c r="GN182" s="27"/>
      <c r="GO182" s="27"/>
      <c r="GP182" s="27"/>
      <c r="GQ182" s="27"/>
      <c r="GR182" s="27"/>
      <c r="GS182" s="27"/>
      <c r="GT182" s="27"/>
      <c r="GU182" s="27"/>
      <c r="GV182" s="27"/>
      <c r="GW182" s="27"/>
      <c r="GX182" s="27"/>
      <c r="GY182" s="27"/>
      <c r="GZ182" s="27"/>
      <c r="HA182" s="27"/>
      <c r="HB182" s="27"/>
      <c r="HC182" s="27"/>
      <c r="HD182" s="27"/>
      <c r="HE182" s="27"/>
      <c r="HF182" s="27"/>
      <c r="HG182" s="27"/>
      <c r="HH182" s="27"/>
      <c r="HI182" s="27"/>
      <c r="HJ182" s="27"/>
      <c r="HK182" s="27"/>
      <c r="HL182" s="27"/>
      <c r="HM182" s="27"/>
      <c r="HN182" s="27"/>
      <c r="HO182" s="27"/>
      <c r="HP182" s="27"/>
      <c r="HQ182" s="27"/>
      <c r="HR182" s="27"/>
      <c r="HS182" s="27"/>
      <c r="HT182" s="27"/>
      <c r="HU182" s="27"/>
      <c r="HV182" s="27"/>
      <c r="HW182" s="27"/>
      <c r="HX182" s="27"/>
      <c r="HY182" s="27"/>
      <c r="HZ182" s="27"/>
      <c r="IA182" s="27"/>
      <c r="IB182" s="27"/>
      <c r="IC182" s="27"/>
      <c r="ID182" s="27"/>
      <c r="IE182" s="27"/>
      <c r="IF182" s="27"/>
      <c r="IG182" s="27"/>
      <c r="IH182" s="27"/>
      <c r="II182" s="27"/>
      <c r="IJ182" s="27"/>
      <c r="IK182" s="27"/>
      <c r="IL182" s="27"/>
      <c r="IM182" s="27"/>
      <c r="IN182" s="27"/>
      <c r="IO182" s="27"/>
      <c r="IP182" s="27"/>
      <c r="IQ182" s="27"/>
      <c r="IR182" s="27"/>
      <c r="IS182" s="45"/>
    </row>
    <row r="183" spans="1:253" ht="45">
      <c r="A183" s="322" t="s">
        <v>437</v>
      </c>
      <c r="B183" s="80">
        <v>44</v>
      </c>
      <c r="C183" s="169" t="s">
        <v>438</v>
      </c>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c r="BQ183" s="27"/>
      <c r="BR183" s="27"/>
      <c r="BS183" s="27"/>
      <c r="BT183" s="27"/>
      <c r="BU183" s="27"/>
      <c r="BV183" s="27"/>
      <c r="BW183" s="27"/>
      <c r="BX183" s="27"/>
      <c r="BY183" s="27"/>
      <c r="BZ183" s="27"/>
      <c r="CA183" s="27"/>
      <c r="CB183" s="27"/>
      <c r="CC183" s="27"/>
      <c r="CD183" s="27"/>
      <c r="CE183" s="27"/>
      <c r="CF183" s="27"/>
      <c r="CG183" s="27"/>
      <c r="CH183" s="27"/>
      <c r="CI183" s="27"/>
      <c r="CJ183" s="27"/>
      <c r="CK183" s="27"/>
      <c r="CL183" s="27"/>
      <c r="CM183" s="27"/>
      <c r="CN183" s="27"/>
      <c r="CO183" s="27"/>
      <c r="CP183" s="27"/>
      <c r="CQ183" s="27"/>
      <c r="CR183" s="27"/>
      <c r="CS183" s="27"/>
      <c r="CT183" s="27"/>
      <c r="CU183" s="27"/>
      <c r="CV183" s="27"/>
      <c r="CW183" s="27"/>
      <c r="CX183" s="27"/>
      <c r="CY183" s="27"/>
      <c r="CZ183" s="27"/>
      <c r="DA183" s="27"/>
      <c r="DB183" s="27"/>
      <c r="DC183" s="27"/>
      <c r="DD183" s="27"/>
      <c r="DE183" s="27"/>
      <c r="DF183" s="27"/>
      <c r="DG183" s="27"/>
      <c r="DH183" s="27"/>
      <c r="DI183" s="27"/>
      <c r="DJ183" s="27"/>
      <c r="DK183" s="27"/>
      <c r="DL183" s="27"/>
      <c r="DM183" s="27"/>
      <c r="DN183" s="27"/>
      <c r="DO183" s="27"/>
      <c r="DP183" s="27"/>
      <c r="DQ183" s="27"/>
      <c r="DR183" s="27"/>
      <c r="DS183" s="27"/>
      <c r="DT183" s="27"/>
      <c r="DU183" s="27"/>
      <c r="DV183" s="27"/>
      <c r="DW183" s="27"/>
      <c r="DX183" s="27"/>
      <c r="DY183" s="27"/>
      <c r="DZ183" s="27"/>
      <c r="EA183" s="27"/>
      <c r="EB183" s="27"/>
      <c r="EC183" s="27"/>
      <c r="ED183" s="27"/>
      <c r="EE183" s="27"/>
      <c r="EF183" s="27"/>
      <c r="EG183" s="27"/>
      <c r="EH183" s="27"/>
      <c r="EI183" s="27"/>
      <c r="EJ183" s="27"/>
      <c r="EK183" s="27"/>
      <c r="EL183" s="27"/>
      <c r="EM183" s="27"/>
      <c r="EN183" s="27"/>
      <c r="EO183" s="27"/>
      <c r="EP183" s="27"/>
      <c r="EQ183" s="27"/>
      <c r="ER183" s="27"/>
      <c r="ES183" s="27"/>
      <c r="ET183" s="27"/>
      <c r="EU183" s="27"/>
      <c r="EV183" s="27"/>
      <c r="EW183" s="27"/>
      <c r="EX183" s="27"/>
      <c r="EY183" s="27"/>
      <c r="EZ183" s="27"/>
      <c r="FA183" s="27"/>
      <c r="FB183" s="27"/>
      <c r="FC183" s="27"/>
      <c r="FD183" s="27"/>
      <c r="FE183" s="27"/>
      <c r="FF183" s="27"/>
      <c r="FG183" s="27"/>
      <c r="FH183" s="27"/>
      <c r="FI183" s="27"/>
      <c r="FJ183" s="27"/>
      <c r="FK183" s="27"/>
      <c r="FL183" s="27"/>
      <c r="FM183" s="27"/>
      <c r="FN183" s="27"/>
      <c r="FO183" s="27"/>
      <c r="FP183" s="27"/>
      <c r="FQ183" s="27"/>
      <c r="FR183" s="27"/>
      <c r="FS183" s="27"/>
      <c r="FT183" s="27"/>
      <c r="FU183" s="27"/>
      <c r="FV183" s="27"/>
      <c r="FW183" s="27"/>
      <c r="FX183" s="27"/>
      <c r="FY183" s="27"/>
      <c r="FZ183" s="27"/>
      <c r="GA183" s="27"/>
      <c r="GB183" s="27"/>
      <c r="GC183" s="27"/>
      <c r="GD183" s="27"/>
      <c r="GE183" s="27"/>
      <c r="GF183" s="27"/>
      <c r="GG183" s="27"/>
      <c r="GH183" s="27"/>
      <c r="GI183" s="27"/>
      <c r="GJ183" s="27"/>
      <c r="GK183" s="27"/>
      <c r="GL183" s="27"/>
      <c r="GM183" s="27"/>
      <c r="GN183" s="27"/>
      <c r="GO183" s="27"/>
      <c r="GP183" s="27"/>
      <c r="GQ183" s="27"/>
      <c r="GR183" s="27"/>
      <c r="GS183" s="27"/>
      <c r="GT183" s="27"/>
      <c r="GU183" s="27"/>
      <c r="GV183" s="27"/>
      <c r="GW183" s="27"/>
      <c r="GX183" s="27"/>
      <c r="GY183" s="27"/>
      <c r="GZ183" s="27"/>
      <c r="HA183" s="27"/>
      <c r="HB183" s="27"/>
      <c r="HC183" s="27"/>
      <c r="HD183" s="27"/>
      <c r="HE183" s="27"/>
      <c r="HF183" s="27"/>
      <c r="HG183" s="27"/>
      <c r="HH183" s="27"/>
      <c r="HI183" s="27"/>
      <c r="HJ183" s="27"/>
      <c r="HK183" s="27"/>
      <c r="HL183" s="27"/>
      <c r="HM183" s="27"/>
      <c r="HN183" s="27"/>
      <c r="HO183" s="27"/>
      <c r="HP183" s="27"/>
      <c r="HQ183" s="27"/>
      <c r="HR183" s="27"/>
      <c r="HS183" s="27"/>
      <c r="HT183" s="27"/>
      <c r="HU183" s="27"/>
      <c r="HV183" s="27"/>
      <c r="HW183" s="27"/>
      <c r="HX183" s="27"/>
      <c r="HY183" s="27"/>
      <c r="HZ183" s="27"/>
      <c r="IA183" s="27"/>
      <c r="IB183" s="27"/>
      <c r="IC183" s="27"/>
      <c r="ID183" s="27"/>
      <c r="IE183" s="27"/>
      <c r="IF183" s="27"/>
      <c r="IG183" s="27"/>
      <c r="IH183" s="27"/>
      <c r="II183" s="27"/>
      <c r="IJ183" s="27"/>
      <c r="IK183" s="27"/>
      <c r="IL183" s="27"/>
      <c r="IM183" s="27"/>
      <c r="IN183" s="27"/>
      <c r="IO183" s="27"/>
      <c r="IP183" s="27"/>
      <c r="IQ183" s="27"/>
      <c r="IR183" s="27"/>
      <c r="IS183" s="45"/>
    </row>
    <row r="184" spans="1:253" ht="31.5" customHeight="1">
      <c r="A184" s="322" t="s">
        <v>439</v>
      </c>
      <c r="B184" s="80" t="s">
        <v>440</v>
      </c>
      <c r="C184" s="169" t="s">
        <v>441</v>
      </c>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s="27"/>
      <c r="BP184" s="27"/>
      <c r="BQ184" s="27"/>
      <c r="BR184" s="27"/>
      <c r="BS184" s="27"/>
      <c r="BT184" s="27"/>
      <c r="BU184" s="27"/>
      <c r="BV184" s="27"/>
      <c r="BW184" s="27"/>
      <c r="BX184" s="27"/>
      <c r="BY184" s="27"/>
      <c r="BZ184" s="27"/>
      <c r="CA184" s="27"/>
      <c r="CB184" s="27"/>
      <c r="CC184" s="27"/>
      <c r="CD184" s="27"/>
      <c r="CE184" s="27"/>
      <c r="CF184" s="27"/>
      <c r="CG184" s="27"/>
      <c r="CH184" s="27"/>
      <c r="CI184" s="27"/>
      <c r="CJ184" s="27"/>
      <c r="CK184" s="27"/>
      <c r="CL184" s="27"/>
      <c r="CM184" s="27"/>
      <c r="CN184" s="27"/>
      <c r="CO184" s="27"/>
      <c r="CP184" s="27"/>
      <c r="CQ184" s="27"/>
      <c r="CR184" s="27"/>
      <c r="CS184" s="27"/>
      <c r="CT184" s="27"/>
      <c r="CU184" s="27"/>
      <c r="CV184" s="27"/>
      <c r="CW184" s="27"/>
      <c r="CX184" s="27"/>
      <c r="CY184" s="27"/>
      <c r="CZ184" s="27"/>
      <c r="DA184" s="27"/>
      <c r="DB184" s="27"/>
      <c r="DC184" s="27"/>
      <c r="DD184" s="27"/>
      <c r="DE184" s="27"/>
      <c r="DF184" s="27"/>
      <c r="DG184" s="27"/>
      <c r="DH184" s="27"/>
      <c r="DI184" s="27"/>
      <c r="DJ184" s="27"/>
      <c r="DK184" s="27"/>
      <c r="DL184" s="27"/>
      <c r="DM184" s="27"/>
      <c r="DN184" s="27"/>
      <c r="DO184" s="27"/>
      <c r="DP184" s="27"/>
      <c r="DQ184" s="27"/>
      <c r="DR184" s="27"/>
      <c r="DS184" s="27"/>
      <c r="DT184" s="27"/>
      <c r="DU184" s="27"/>
      <c r="DV184" s="27"/>
      <c r="DW184" s="27"/>
      <c r="DX184" s="27"/>
      <c r="DY184" s="27"/>
      <c r="DZ184" s="27"/>
      <c r="EA184" s="27"/>
      <c r="EB184" s="27"/>
      <c r="EC184" s="27"/>
      <c r="ED184" s="27"/>
      <c r="EE184" s="27"/>
      <c r="EF184" s="27"/>
      <c r="EG184" s="27"/>
      <c r="EH184" s="27"/>
      <c r="EI184" s="27"/>
      <c r="EJ184" s="27"/>
      <c r="EK184" s="27"/>
      <c r="EL184" s="27"/>
      <c r="EM184" s="27"/>
      <c r="EN184" s="27"/>
      <c r="EO184" s="27"/>
      <c r="EP184" s="27"/>
      <c r="EQ184" s="27"/>
      <c r="ER184" s="27"/>
      <c r="ES184" s="27"/>
      <c r="ET184" s="27"/>
      <c r="EU184" s="27"/>
      <c r="EV184" s="27"/>
      <c r="EW184" s="27"/>
      <c r="EX184" s="27"/>
      <c r="EY184" s="27"/>
      <c r="EZ184" s="27"/>
      <c r="FA184" s="27"/>
      <c r="FB184" s="27"/>
      <c r="FC184" s="27"/>
      <c r="FD184" s="27"/>
      <c r="FE184" s="27"/>
      <c r="FF184" s="27"/>
      <c r="FG184" s="27"/>
      <c r="FH184" s="27"/>
      <c r="FI184" s="27"/>
      <c r="FJ184" s="27"/>
      <c r="FK184" s="27"/>
      <c r="FL184" s="27"/>
      <c r="FM184" s="27"/>
      <c r="FN184" s="27"/>
      <c r="FO184" s="27"/>
      <c r="FP184" s="27"/>
      <c r="FQ184" s="27"/>
      <c r="FR184" s="27"/>
      <c r="FS184" s="27"/>
      <c r="FT184" s="27"/>
      <c r="FU184" s="27"/>
      <c r="FV184" s="27"/>
      <c r="FW184" s="27"/>
      <c r="FX184" s="27"/>
      <c r="FY184" s="27"/>
      <c r="FZ184" s="27"/>
      <c r="GA184" s="27"/>
      <c r="GB184" s="27"/>
      <c r="GC184" s="27"/>
      <c r="GD184" s="27"/>
      <c r="GE184" s="27"/>
      <c r="GF184" s="27"/>
      <c r="GG184" s="27"/>
      <c r="GH184" s="27"/>
      <c r="GI184" s="27"/>
      <c r="GJ184" s="27"/>
      <c r="GK184" s="27"/>
      <c r="GL184" s="27"/>
      <c r="GM184" s="27"/>
      <c r="GN184" s="27"/>
      <c r="GO184" s="27"/>
      <c r="GP184" s="27"/>
      <c r="GQ184" s="27"/>
      <c r="GR184" s="27"/>
      <c r="GS184" s="27"/>
      <c r="GT184" s="27"/>
      <c r="GU184" s="27"/>
      <c r="GV184" s="27"/>
      <c r="GW184" s="27"/>
      <c r="GX184" s="27"/>
      <c r="GY184" s="27"/>
      <c r="GZ184" s="27"/>
      <c r="HA184" s="27"/>
      <c r="HB184" s="27"/>
      <c r="HC184" s="27"/>
      <c r="HD184" s="27"/>
      <c r="HE184" s="27"/>
      <c r="HF184" s="27"/>
      <c r="HG184" s="27"/>
      <c r="HH184" s="27"/>
      <c r="HI184" s="27"/>
      <c r="HJ184" s="27"/>
      <c r="HK184" s="27"/>
      <c r="HL184" s="27"/>
      <c r="HM184" s="27"/>
      <c r="HN184" s="27"/>
      <c r="HO184" s="27"/>
      <c r="HP184" s="27"/>
      <c r="HQ184" s="27"/>
      <c r="HR184" s="27"/>
      <c r="HS184" s="27"/>
      <c r="HT184" s="27"/>
      <c r="HU184" s="27"/>
      <c r="HV184" s="27"/>
      <c r="HW184" s="27"/>
      <c r="HX184" s="27"/>
      <c r="HY184" s="27"/>
      <c r="HZ184" s="27"/>
      <c r="IA184" s="27"/>
      <c r="IB184" s="27"/>
      <c r="IC184" s="27"/>
      <c r="ID184" s="27"/>
      <c r="IE184" s="27"/>
      <c r="IF184" s="27"/>
      <c r="IG184" s="27"/>
      <c r="IH184" s="27"/>
      <c r="II184" s="27"/>
      <c r="IJ184" s="27"/>
      <c r="IK184" s="27"/>
      <c r="IL184" s="27"/>
      <c r="IM184" s="27"/>
      <c r="IN184" s="27"/>
      <c r="IO184" s="27"/>
      <c r="IP184" s="27"/>
      <c r="IQ184" s="27"/>
      <c r="IR184" s="27"/>
      <c r="IS184" s="45"/>
    </row>
    <row r="185" spans="1:253" ht="31.5" customHeight="1">
      <c r="A185" s="322" t="s">
        <v>442</v>
      </c>
      <c r="B185" s="80" t="s">
        <v>443</v>
      </c>
      <c r="C185" s="169" t="s">
        <v>444</v>
      </c>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c r="BQ185" s="27"/>
      <c r="BR185" s="27"/>
      <c r="BS185" s="27"/>
      <c r="BT185" s="27"/>
      <c r="BU185" s="27"/>
      <c r="BV185" s="27"/>
      <c r="BW185" s="27"/>
      <c r="BX185" s="27"/>
      <c r="BY185" s="27"/>
      <c r="BZ185" s="27"/>
      <c r="CA185" s="27"/>
      <c r="CB185" s="27"/>
      <c r="CC185" s="27"/>
      <c r="CD185" s="27"/>
      <c r="CE185" s="27"/>
      <c r="CF185" s="27"/>
      <c r="CG185" s="27"/>
      <c r="CH185" s="27"/>
      <c r="CI185" s="27"/>
      <c r="CJ185" s="27"/>
      <c r="CK185" s="27"/>
      <c r="CL185" s="27"/>
      <c r="CM185" s="27"/>
      <c r="CN185" s="27"/>
      <c r="CO185" s="27"/>
      <c r="CP185" s="27"/>
      <c r="CQ185" s="27"/>
      <c r="CR185" s="27"/>
      <c r="CS185" s="27"/>
      <c r="CT185" s="27"/>
      <c r="CU185" s="27"/>
      <c r="CV185" s="27"/>
      <c r="CW185" s="27"/>
      <c r="CX185" s="27"/>
      <c r="CY185" s="27"/>
      <c r="CZ185" s="27"/>
      <c r="DA185" s="27"/>
      <c r="DB185" s="27"/>
      <c r="DC185" s="27"/>
      <c r="DD185" s="27"/>
      <c r="DE185" s="27"/>
      <c r="DF185" s="27"/>
      <c r="DG185" s="27"/>
      <c r="DH185" s="27"/>
      <c r="DI185" s="27"/>
      <c r="DJ185" s="27"/>
      <c r="DK185" s="27"/>
      <c r="DL185" s="27"/>
      <c r="DM185" s="27"/>
      <c r="DN185" s="27"/>
      <c r="DO185" s="27"/>
      <c r="DP185" s="27"/>
      <c r="DQ185" s="27"/>
      <c r="DR185" s="27"/>
      <c r="DS185" s="27"/>
      <c r="DT185" s="27"/>
      <c r="DU185" s="27"/>
      <c r="DV185" s="27"/>
      <c r="DW185" s="27"/>
      <c r="DX185" s="27"/>
      <c r="DY185" s="27"/>
      <c r="DZ185" s="27"/>
      <c r="EA185" s="27"/>
      <c r="EB185" s="27"/>
      <c r="EC185" s="27"/>
      <c r="ED185" s="27"/>
      <c r="EE185" s="27"/>
      <c r="EF185" s="27"/>
      <c r="EG185" s="27"/>
      <c r="EH185" s="27"/>
      <c r="EI185" s="27"/>
      <c r="EJ185" s="27"/>
      <c r="EK185" s="27"/>
      <c r="EL185" s="27"/>
      <c r="EM185" s="27"/>
      <c r="EN185" s="27"/>
      <c r="EO185" s="27"/>
      <c r="EP185" s="27"/>
      <c r="EQ185" s="27"/>
      <c r="ER185" s="27"/>
      <c r="ES185" s="27"/>
      <c r="ET185" s="27"/>
      <c r="EU185" s="27"/>
      <c r="EV185" s="27"/>
      <c r="EW185" s="27"/>
      <c r="EX185" s="27"/>
      <c r="EY185" s="27"/>
      <c r="EZ185" s="27"/>
      <c r="FA185" s="27"/>
      <c r="FB185" s="27"/>
      <c r="FC185" s="27"/>
      <c r="FD185" s="27"/>
      <c r="FE185" s="27"/>
      <c r="FF185" s="27"/>
      <c r="FG185" s="27"/>
      <c r="FH185" s="27"/>
      <c r="FI185" s="27"/>
      <c r="FJ185" s="27"/>
      <c r="FK185" s="27"/>
      <c r="FL185" s="27"/>
      <c r="FM185" s="27"/>
      <c r="FN185" s="27"/>
      <c r="FO185" s="27"/>
      <c r="FP185" s="27"/>
      <c r="FQ185" s="27"/>
      <c r="FR185" s="27"/>
      <c r="FS185" s="27"/>
      <c r="FT185" s="27"/>
      <c r="FU185" s="27"/>
      <c r="FV185" s="27"/>
      <c r="FW185" s="27"/>
      <c r="FX185" s="27"/>
      <c r="FY185" s="27"/>
      <c r="FZ185" s="27"/>
      <c r="GA185" s="27"/>
      <c r="GB185" s="27"/>
      <c r="GC185" s="27"/>
      <c r="GD185" s="27"/>
      <c r="GE185" s="27"/>
      <c r="GF185" s="27"/>
      <c r="GG185" s="27"/>
      <c r="GH185" s="27"/>
      <c r="GI185" s="27"/>
      <c r="GJ185" s="27"/>
      <c r="GK185" s="27"/>
      <c r="GL185" s="27"/>
      <c r="GM185" s="27"/>
      <c r="GN185" s="27"/>
      <c r="GO185" s="27"/>
      <c r="GP185" s="27"/>
      <c r="GQ185" s="27"/>
      <c r="GR185" s="27"/>
      <c r="GS185" s="27"/>
      <c r="GT185" s="27"/>
      <c r="GU185" s="27"/>
      <c r="GV185" s="27"/>
      <c r="GW185" s="27"/>
      <c r="GX185" s="27"/>
      <c r="GY185" s="27"/>
      <c r="GZ185" s="27"/>
      <c r="HA185" s="27"/>
      <c r="HB185" s="27"/>
      <c r="HC185" s="27"/>
      <c r="HD185" s="27"/>
      <c r="HE185" s="27"/>
      <c r="HF185" s="27"/>
      <c r="HG185" s="27"/>
      <c r="HH185" s="27"/>
      <c r="HI185" s="27"/>
      <c r="HJ185" s="27"/>
      <c r="HK185" s="27"/>
      <c r="HL185" s="27"/>
      <c r="HM185" s="27"/>
      <c r="HN185" s="27"/>
      <c r="HO185" s="27"/>
      <c r="HP185" s="27"/>
      <c r="HQ185" s="27"/>
      <c r="HR185" s="27"/>
      <c r="HS185" s="27"/>
      <c r="HT185" s="27"/>
      <c r="HU185" s="27"/>
      <c r="HV185" s="27"/>
      <c r="HW185" s="27"/>
      <c r="HX185" s="27"/>
      <c r="HY185" s="27"/>
      <c r="HZ185" s="27"/>
      <c r="IA185" s="27"/>
      <c r="IB185" s="27"/>
      <c r="IC185" s="27"/>
      <c r="ID185" s="27"/>
      <c r="IE185" s="27"/>
      <c r="IF185" s="27"/>
      <c r="IG185" s="27"/>
      <c r="IH185" s="27"/>
      <c r="II185" s="27"/>
      <c r="IJ185" s="27"/>
      <c r="IK185" s="27"/>
      <c r="IL185" s="27"/>
      <c r="IM185" s="27"/>
      <c r="IN185" s="27"/>
      <c r="IO185" s="27"/>
      <c r="IP185" s="27"/>
      <c r="IQ185" s="27"/>
      <c r="IR185" s="27"/>
      <c r="IS185" s="45"/>
    </row>
    <row r="186" spans="1:253" ht="46.5" customHeight="1">
      <c r="A186" s="322" t="s">
        <v>445</v>
      </c>
      <c r="B186" s="80" t="s">
        <v>446</v>
      </c>
      <c r="C186" s="169" t="s">
        <v>447</v>
      </c>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7"/>
      <c r="BO186" s="27"/>
      <c r="BP186" s="27"/>
      <c r="BQ186" s="27"/>
      <c r="BR186" s="27"/>
      <c r="BS186" s="27"/>
      <c r="BT186" s="27"/>
      <c r="BU186" s="27"/>
      <c r="BV186" s="27"/>
      <c r="BW186" s="27"/>
      <c r="BX186" s="27"/>
      <c r="BY186" s="27"/>
      <c r="BZ186" s="27"/>
      <c r="CA186" s="27"/>
      <c r="CB186" s="27"/>
      <c r="CC186" s="27"/>
      <c r="CD186" s="27"/>
      <c r="CE186" s="27"/>
      <c r="CF186" s="27"/>
      <c r="CG186" s="27"/>
      <c r="CH186" s="27"/>
      <c r="CI186" s="27"/>
      <c r="CJ186" s="27"/>
      <c r="CK186" s="27"/>
      <c r="CL186" s="27"/>
      <c r="CM186" s="27"/>
      <c r="CN186" s="27"/>
      <c r="CO186" s="27"/>
      <c r="CP186" s="27"/>
      <c r="CQ186" s="27"/>
      <c r="CR186" s="27"/>
      <c r="CS186" s="27"/>
      <c r="CT186" s="27"/>
      <c r="CU186" s="27"/>
      <c r="CV186" s="27"/>
      <c r="CW186" s="27"/>
      <c r="CX186" s="27"/>
      <c r="CY186" s="27"/>
      <c r="CZ186" s="27"/>
      <c r="DA186" s="27"/>
      <c r="DB186" s="27"/>
      <c r="DC186" s="27"/>
      <c r="DD186" s="27"/>
      <c r="DE186" s="27"/>
      <c r="DF186" s="27"/>
      <c r="DG186" s="27"/>
      <c r="DH186" s="27"/>
      <c r="DI186" s="27"/>
      <c r="DJ186" s="27"/>
      <c r="DK186" s="27"/>
      <c r="DL186" s="27"/>
      <c r="DM186" s="27"/>
      <c r="DN186" s="27"/>
      <c r="DO186" s="27"/>
      <c r="DP186" s="27"/>
      <c r="DQ186" s="27"/>
      <c r="DR186" s="27"/>
      <c r="DS186" s="27"/>
      <c r="DT186" s="27"/>
      <c r="DU186" s="27"/>
      <c r="DV186" s="27"/>
      <c r="DW186" s="27"/>
      <c r="DX186" s="27"/>
      <c r="DY186" s="27"/>
      <c r="DZ186" s="27"/>
      <c r="EA186" s="27"/>
      <c r="EB186" s="27"/>
      <c r="EC186" s="27"/>
      <c r="ED186" s="27"/>
      <c r="EE186" s="27"/>
      <c r="EF186" s="27"/>
      <c r="EG186" s="27"/>
      <c r="EH186" s="27"/>
      <c r="EI186" s="27"/>
      <c r="EJ186" s="27"/>
      <c r="EK186" s="27"/>
      <c r="EL186" s="27"/>
      <c r="EM186" s="27"/>
      <c r="EN186" s="27"/>
      <c r="EO186" s="27"/>
      <c r="EP186" s="27"/>
      <c r="EQ186" s="27"/>
      <c r="ER186" s="27"/>
      <c r="ES186" s="27"/>
      <c r="ET186" s="27"/>
      <c r="EU186" s="27"/>
      <c r="EV186" s="27"/>
      <c r="EW186" s="27"/>
      <c r="EX186" s="27"/>
      <c r="EY186" s="27"/>
      <c r="EZ186" s="27"/>
      <c r="FA186" s="27"/>
      <c r="FB186" s="27"/>
      <c r="FC186" s="27"/>
      <c r="FD186" s="27"/>
      <c r="FE186" s="27"/>
      <c r="FF186" s="27"/>
      <c r="FG186" s="27"/>
      <c r="FH186" s="27"/>
      <c r="FI186" s="27"/>
      <c r="FJ186" s="27"/>
      <c r="FK186" s="27"/>
      <c r="FL186" s="27"/>
      <c r="FM186" s="27"/>
      <c r="FN186" s="27"/>
      <c r="FO186" s="27"/>
      <c r="FP186" s="27"/>
      <c r="FQ186" s="27"/>
      <c r="FR186" s="27"/>
      <c r="FS186" s="27"/>
      <c r="FT186" s="27"/>
      <c r="FU186" s="27"/>
      <c r="FV186" s="27"/>
      <c r="FW186" s="27"/>
      <c r="FX186" s="27"/>
      <c r="FY186" s="27"/>
      <c r="FZ186" s="27"/>
      <c r="GA186" s="27"/>
      <c r="GB186" s="27"/>
      <c r="GC186" s="27"/>
      <c r="GD186" s="27"/>
      <c r="GE186" s="27"/>
      <c r="GF186" s="27"/>
      <c r="GG186" s="27"/>
      <c r="GH186" s="27"/>
      <c r="GI186" s="27"/>
      <c r="GJ186" s="27"/>
      <c r="GK186" s="27"/>
      <c r="GL186" s="27"/>
      <c r="GM186" s="27"/>
      <c r="GN186" s="27"/>
      <c r="GO186" s="27"/>
      <c r="GP186" s="27"/>
      <c r="GQ186" s="27"/>
      <c r="GR186" s="27"/>
      <c r="GS186" s="27"/>
      <c r="GT186" s="27"/>
      <c r="GU186" s="27"/>
      <c r="GV186" s="27"/>
      <c r="GW186" s="27"/>
      <c r="GX186" s="27"/>
      <c r="GY186" s="27"/>
      <c r="GZ186" s="27"/>
      <c r="HA186" s="27"/>
      <c r="HB186" s="27"/>
      <c r="HC186" s="27"/>
      <c r="HD186" s="27"/>
      <c r="HE186" s="27"/>
      <c r="HF186" s="27"/>
      <c r="HG186" s="27"/>
      <c r="HH186" s="27"/>
      <c r="HI186" s="27"/>
      <c r="HJ186" s="27"/>
      <c r="HK186" s="27"/>
      <c r="HL186" s="27"/>
      <c r="HM186" s="27"/>
      <c r="HN186" s="27"/>
      <c r="HO186" s="27"/>
      <c r="HP186" s="27"/>
      <c r="HQ186" s="27"/>
      <c r="HR186" s="27"/>
      <c r="HS186" s="27"/>
      <c r="HT186" s="27"/>
      <c r="HU186" s="27"/>
      <c r="HV186" s="27"/>
      <c r="HW186" s="27"/>
      <c r="HX186" s="27"/>
      <c r="HY186" s="27"/>
      <c r="HZ186" s="27"/>
      <c r="IA186" s="27"/>
      <c r="IB186" s="27"/>
      <c r="IC186" s="27"/>
      <c r="ID186" s="27"/>
      <c r="IE186" s="27"/>
      <c r="IF186" s="27"/>
      <c r="IG186" s="27"/>
      <c r="IH186" s="27"/>
      <c r="II186" s="27"/>
      <c r="IJ186" s="27"/>
      <c r="IK186" s="27"/>
      <c r="IL186" s="27"/>
      <c r="IM186" s="27"/>
      <c r="IN186" s="27"/>
      <c r="IO186" s="27"/>
      <c r="IP186" s="27"/>
      <c r="IQ186" s="27"/>
      <c r="IR186" s="27"/>
      <c r="IS186" s="45"/>
    </row>
    <row r="187" spans="1:253" ht="46.5" customHeight="1">
      <c r="A187" s="322" t="s">
        <v>448</v>
      </c>
      <c r="B187" s="80" t="s">
        <v>449</v>
      </c>
      <c r="C187" s="169" t="s">
        <v>450</v>
      </c>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c r="BO187" s="27"/>
      <c r="BP187" s="27"/>
      <c r="BQ187" s="27"/>
      <c r="BR187" s="27"/>
      <c r="BS187" s="27"/>
      <c r="BT187" s="27"/>
      <c r="BU187" s="27"/>
      <c r="BV187" s="27"/>
      <c r="BW187" s="27"/>
      <c r="BX187" s="27"/>
      <c r="BY187" s="27"/>
      <c r="BZ187" s="27"/>
      <c r="CA187" s="27"/>
      <c r="CB187" s="27"/>
      <c r="CC187" s="27"/>
      <c r="CD187" s="27"/>
      <c r="CE187" s="27"/>
      <c r="CF187" s="27"/>
      <c r="CG187" s="27"/>
      <c r="CH187" s="27"/>
      <c r="CI187" s="27"/>
      <c r="CJ187" s="27"/>
      <c r="CK187" s="27"/>
      <c r="CL187" s="27"/>
      <c r="CM187" s="27"/>
      <c r="CN187" s="27"/>
      <c r="CO187" s="27"/>
      <c r="CP187" s="27"/>
      <c r="CQ187" s="27"/>
      <c r="CR187" s="27"/>
      <c r="CS187" s="27"/>
      <c r="CT187" s="27"/>
      <c r="CU187" s="27"/>
      <c r="CV187" s="27"/>
      <c r="CW187" s="27"/>
      <c r="CX187" s="27"/>
      <c r="CY187" s="27"/>
      <c r="CZ187" s="27"/>
      <c r="DA187" s="27"/>
      <c r="DB187" s="27"/>
      <c r="DC187" s="27"/>
      <c r="DD187" s="27"/>
      <c r="DE187" s="27"/>
      <c r="DF187" s="27"/>
      <c r="DG187" s="27"/>
      <c r="DH187" s="27"/>
      <c r="DI187" s="27"/>
      <c r="DJ187" s="27"/>
      <c r="DK187" s="27"/>
      <c r="DL187" s="27"/>
      <c r="DM187" s="27"/>
      <c r="DN187" s="27"/>
      <c r="DO187" s="27"/>
      <c r="DP187" s="27"/>
      <c r="DQ187" s="27"/>
      <c r="DR187" s="27"/>
      <c r="DS187" s="27"/>
      <c r="DT187" s="27"/>
      <c r="DU187" s="27"/>
      <c r="DV187" s="27"/>
      <c r="DW187" s="27"/>
      <c r="DX187" s="27"/>
      <c r="DY187" s="27"/>
      <c r="DZ187" s="27"/>
      <c r="EA187" s="27"/>
      <c r="EB187" s="27"/>
      <c r="EC187" s="27"/>
      <c r="ED187" s="27"/>
      <c r="EE187" s="27"/>
      <c r="EF187" s="27"/>
      <c r="EG187" s="27"/>
      <c r="EH187" s="27"/>
      <c r="EI187" s="27"/>
      <c r="EJ187" s="27"/>
      <c r="EK187" s="27"/>
      <c r="EL187" s="27"/>
      <c r="EM187" s="27"/>
      <c r="EN187" s="27"/>
      <c r="EO187" s="27"/>
      <c r="EP187" s="27"/>
      <c r="EQ187" s="27"/>
      <c r="ER187" s="27"/>
      <c r="ES187" s="27"/>
      <c r="ET187" s="27"/>
      <c r="EU187" s="27"/>
      <c r="EV187" s="27"/>
      <c r="EW187" s="27"/>
      <c r="EX187" s="27"/>
      <c r="EY187" s="27"/>
      <c r="EZ187" s="27"/>
      <c r="FA187" s="27"/>
      <c r="FB187" s="27"/>
      <c r="FC187" s="27"/>
      <c r="FD187" s="27"/>
      <c r="FE187" s="27"/>
      <c r="FF187" s="27"/>
      <c r="FG187" s="27"/>
      <c r="FH187" s="27"/>
      <c r="FI187" s="27"/>
      <c r="FJ187" s="27"/>
      <c r="FK187" s="27"/>
      <c r="FL187" s="27"/>
      <c r="FM187" s="27"/>
      <c r="FN187" s="27"/>
      <c r="FO187" s="27"/>
      <c r="FP187" s="27"/>
      <c r="FQ187" s="27"/>
      <c r="FR187" s="27"/>
      <c r="FS187" s="27"/>
      <c r="FT187" s="27"/>
      <c r="FU187" s="27"/>
      <c r="FV187" s="27"/>
      <c r="FW187" s="27"/>
      <c r="FX187" s="27"/>
      <c r="FY187" s="27"/>
      <c r="FZ187" s="27"/>
      <c r="GA187" s="27"/>
      <c r="GB187" s="27"/>
      <c r="GC187" s="27"/>
      <c r="GD187" s="27"/>
      <c r="GE187" s="27"/>
      <c r="GF187" s="27"/>
      <c r="GG187" s="27"/>
      <c r="GH187" s="27"/>
      <c r="GI187" s="27"/>
      <c r="GJ187" s="27"/>
      <c r="GK187" s="27"/>
      <c r="GL187" s="27"/>
      <c r="GM187" s="27"/>
      <c r="GN187" s="27"/>
      <c r="GO187" s="27"/>
      <c r="GP187" s="27"/>
      <c r="GQ187" s="27"/>
      <c r="GR187" s="27"/>
      <c r="GS187" s="27"/>
      <c r="GT187" s="27"/>
      <c r="GU187" s="27"/>
      <c r="GV187" s="27"/>
      <c r="GW187" s="27"/>
      <c r="GX187" s="27"/>
      <c r="GY187" s="27"/>
      <c r="GZ187" s="27"/>
      <c r="HA187" s="27"/>
      <c r="HB187" s="27"/>
      <c r="HC187" s="27"/>
      <c r="HD187" s="27"/>
      <c r="HE187" s="27"/>
      <c r="HF187" s="27"/>
      <c r="HG187" s="27"/>
      <c r="HH187" s="27"/>
      <c r="HI187" s="27"/>
      <c r="HJ187" s="27"/>
      <c r="HK187" s="27"/>
      <c r="HL187" s="27"/>
      <c r="HM187" s="27"/>
      <c r="HN187" s="27"/>
      <c r="HO187" s="27"/>
      <c r="HP187" s="27"/>
      <c r="HQ187" s="27"/>
      <c r="HR187" s="27"/>
      <c r="HS187" s="27"/>
      <c r="HT187" s="27"/>
      <c r="HU187" s="27"/>
      <c r="HV187" s="27"/>
      <c r="HW187" s="27"/>
      <c r="HX187" s="27"/>
      <c r="HY187" s="27"/>
      <c r="HZ187" s="27"/>
      <c r="IA187" s="27"/>
      <c r="IB187" s="27"/>
      <c r="IC187" s="27"/>
      <c r="ID187" s="27"/>
      <c r="IE187" s="27"/>
      <c r="IF187" s="27"/>
      <c r="IG187" s="27"/>
      <c r="IH187" s="27"/>
      <c r="II187" s="27"/>
      <c r="IJ187" s="27"/>
      <c r="IK187" s="27"/>
      <c r="IL187" s="27"/>
      <c r="IM187" s="27"/>
      <c r="IN187" s="27"/>
      <c r="IO187" s="27"/>
      <c r="IP187" s="27"/>
      <c r="IQ187" s="27"/>
      <c r="IR187" s="27"/>
      <c r="IS187" s="45"/>
    </row>
    <row r="188" spans="1:253" ht="45">
      <c r="A188" s="322"/>
      <c r="B188" s="142"/>
      <c r="C188" s="192" t="s">
        <v>451</v>
      </c>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43"/>
      <c r="AH188" s="143"/>
      <c r="AI188" s="143"/>
      <c r="AJ188" s="143"/>
      <c r="AK188" s="143"/>
      <c r="AL188" s="143"/>
      <c r="AM188" s="143"/>
      <c r="AN188" s="143"/>
      <c r="AO188" s="143"/>
      <c r="AP188" s="143"/>
      <c r="AQ188" s="143"/>
      <c r="AR188" s="143"/>
      <c r="AS188" s="143"/>
      <c r="AT188" s="143"/>
      <c r="AU188" s="143"/>
      <c r="AV188" s="143"/>
      <c r="AW188" s="143"/>
      <c r="AX188" s="143"/>
      <c r="AY188" s="143"/>
      <c r="AZ188" s="143"/>
      <c r="BA188" s="143"/>
      <c r="BB188" s="143"/>
      <c r="BC188" s="143"/>
      <c r="BD188" s="143"/>
      <c r="BE188" s="143"/>
      <c r="BF188" s="143"/>
      <c r="BG188" s="143"/>
      <c r="BH188" s="143"/>
      <c r="BI188" s="143"/>
      <c r="BJ188" s="143"/>
      <c r="BK188" s="143"/>
      <c r="BL188" s="143"/>
      <c r="BM188" s="143"/>
      <c r="BN188" s="143"/>
      <c r="BO188" s="143"/>
      <c r="BP188" s="143"/>
      <c r="BQ188" s="143"/>
      <c r="BR188" s="143"/>
      <c r="BS188" s="143"/>
      <c r="BT188" s="143"/>
      <c r="BU188" s="143"/>
      <c r="BV188" s="143"/>
      <c r="BW188" s="143"/>
      <c r="BX188" s="143"/>
      <c r="BY188" s="143"/>
      <c r="BZ188" s="143"/>
      <c r="CA188" s="143"/>
      <c r="CB188" s="143"/>
      <c r="CC188" s="143"/>
      <c r="CD188" s="143"/>
      <c r="CE188" s="143"/>
      <c r="CF188" s="143"/>
      <c r="CG188" s="143"/>
      <c r="CH188" s="143"/>
      <c r="CI188" s="143"/>
      <c r="CJ188" s="143"/>
      <c r="CK188" s="143"/>
      <c r="CL188" s="143"/>
      <c r="CM188" s="143"/>
      <c r="CN188" s="143"/>
      <c r="CO188" s="143"/>
      <c r="CP188" s="143"/>
      <c r="CQ188" s="143"/>
      <c r="CR188" s="143"/>
      <c r="CS188" s="143"/>
      <c r="CT188" s="143"/>
      <c r="CU188" s="143"/>
      <c r="CV188" s="143"/>
      <c r="CW188" s="143"/>
      <c r="CX188" s="143"/>
      <c r="CY188" s="143"/>
      <c r="CZ188" s="143"/>
      <c r="DA188" s="143"/>
      <c r="DB188" s="143"/>
      <c r="DC188" s="143"/>
      <c r="DD188" s="143"/>
      <c r="DE188" s="143"/>
      <c r="DF188" s="143"/>
      <c r="DG188" s="143"/>
      <c r="DH188" s="143"/>
      <c r="DI188" s="143"/>
      <c r="DJ188" s="143"/>
      <c r="DK188" s="143"/>
      <c r="DL188" s="143"/>
      <c r="DM188" s="143"/>
      <c r="DN188" s="143"/>
      <c r="DO188" s="143"/>
      <c r="DP188" s="143"/>
      <c r="DQ188" s="143"/>
      <c r="DR188" s="143"/>
      <c r="DS188" s="143"/>
      <c r="DT188" s="143"/>
      <c r="DU188" s="143"/>
      <c r="DV188" s="143"/>
      <c r="DW188" s="143"/>
      <c r="DX188" s="143"/>
      <c r="DY188" s="143"/>
      <c r="DZ188" s="143"/>
      <c r="EA188" s="143"/>
      <c r="EB188" s="143"/>
      <c r="EC188" s="143"/>
      <c r="ED188" s="143"/>
      <c r="EE188" s="143"/>
      <c r="EF188" s="143"/>
      <c r="EG188" s="143"/>
      <c r="EH188" s="143"/>
      <c r="EI188" s="143"/>
      <c r="EJ188" s="143"/>
      <c r="EK188" s="143"/>
      <c r="EL188" s="143"/>
      <c r="EM188" s="143"/>
      <c r="EN188" s="143"/>
      <c r="EO188" s="143"/>
      <c r="EP188" s="143"/>
      <c r="EQ188" s="143"/>
      <c r="ER188" s="143"/>
      <c r="ES188" s="143"/>
      <c r="ET188" s="143"/>
      <c r="EU188" s="143"/>
      <c r="EV188" s="143"/>
      <c r="EW188" s="143"/>
      <c r="EX188" s="143"/>
      <c r="EY188" s="143"/>
      <c r="EZ188" s="143"/>
      <c r="FA188" s="143"/>
      <c r="FB188" s="143"/>
      <c r="FC188" s="143"/>
      <c r="FD188" s="143"/>
      <c r="FE188" s="143"/>
      <c r="FF188" s="143"/>
      <c r="FG188" s="143"/>
      <c r="FH188" s="143"/>
      <c r="FI188" s="143"/>
      <c r="FJ188" s="143"/>
      <c r="FK188" s="143"/>
      <c r="FL188" s="143"/>
      <c r="FM188" s="143"/>
      <c r="FN188" s="143"/>
      <c r="FO188" s="143"/>
      <c r="FP188" s="143"/>
      <c r="FQ188" s="143"/>
      <c r="FR188" s="143"/>
      <c r="FS188" s="143"/>
      <c r="FT188" s="143"/>
      <c r="FU188" s="143"/>
      <c r="FV188" s="143"/>
      <c r="FW188" s="143"/>
      <c r="FX188" s="143"/>
      <c r="FY188" s="143"/>
      <c r="FZ188" s="143"/>
      <c r="GA188" s="143"/>
      <c r="GB188" s="143"/>
      <c r="GC188" s="143"/>
      <c r="GD188" s="143"/>
      <c r="GE188" s="143"/>
      <c r="GF188" s="143"/>
      <c r="GG188" s="143"/>
      <c r="GH188" s="143"/>
      <c r="GI188" s="143"/>
      <c r="GJ188" s="143"/>
      <c r="GK188" s="143"/>
      <c r="GL188" s="143"/>
      <c r="GM188" s="143"/>
      <c r="GN188" s="143"/>
      <c r="GO188" s="143"/>
      <c r="GP188" s="143"/>
      <c r="GQ188" s="143"/>
      <c r="GR188" s="143"/>
      <c r="GS188" s="143"/>
      <c r="GT188" s="143"/>
      <c r="GU188" s="143"/>
      <c r="GV188" s="143"/>
      <c r="GW188" s="143"/>
      <c r="GX188" s="143"/>
      <c r="GY188" s="143"/>
      <c r="GZ188" s="143"/>
      <c r="HA188" s="143"/>
      <c r="HB188" s="143"/>
      <c r="HC188" s="143"/>
      <c r="HD188" s="143"/>
      <c r="HE188" s="143"/>
      <c r="HF188" s="143"/>
      <c r="HG188" s="143"/>
      <c r="HH188" s="143"/>
      <c r="HI188" s="143"/>
      <c r="HJ188" s="143"/>
      <c r="HK188" s="143"/>
      <c r="HL188" s="143"/>
      <c r="HM188" s="143"/>
      <c r="HN188" s="143"/>
      <c r="HO188" s="143"/>
      <c r="HP188" s="143"/>
      <c r="HQ188" s="143"/>
      <c r="HR188" s="143"/>
      <c r="HS188" s="143"/>
      <c r="HT188" s="143"/>
      <c r="HU188" s="143"/>
      <c r="HV188" s="143"/>
      <c r="HW188" s="143"/>
      <c r="HX188" s="143"/>
      <c r="HY188" s="143"/>
      <c r="HZ188" s="143"/>
      <c r="IA188" s="143"/>
      <c r="IB188" s="143"/>
      <c r="IC188" s="143"/>
      <c r="ID188" s="143"/>
      <c r="IE188" s="143"/>
      <c r="IF188" s="143"/>
      <c r="IG188" s="143"/>
      <c r="IH188" s="143"/>
      <c r="II188" s="143"/>
      <c r="IJ188" s="143"/>
      <c r="IK188" s="143"/>
      <c r="IL188" s="143"/>
      <c r="IM188" s="143"/>
      <c r="IN188" s="143"/>
      <c r="IO188" s="143"/>
      <c r="IP188" s="143"/>
      <c r="IQ188" s="143"/>
      <c r="IR188" s="143"/>
      <c r="IS188" s="678"/>
    </row>
    <row r="189" spans="1:253" ht="47.25" customHeight="1">
      <c r="A189" s="322" t="s">
        <v>452</v>
      </c>
      <c r="B189" s="442" t="s">
        <v>453</v>
      </c>
      <c r="C189" s="175" t="s">
        <v>454</v>
      </c>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c r="BO189" s="27"/>
      <c r="BP189" s="27"/>
      <c r="BQ189" s="27"/>
      <c r="BR189" s="27"/>
      <c r="BS189" s="27"/>
      <c r="BT189" s="27"/>
      <c r="BU189" s="27"/>
      <c r="BV189" s="27"/>
      <c r="BW189" s="27"/>
      <c r="BX189" s="27"/>
      <c r="BY189" s="27"/>
      <c r="BZ189" s="27"/>
      <c r="CA189" s="27"/>
      <c r="CB189" s="27"/>
      <c r="CC189" s="27"/>
      <c r="CD189" s="27"/>
      <c r="CE189" s="27"/>
      <c r="CF189" s="27"/>
      <c r="CG189" s="27"/>
      <c r="CH189" s="27"/>
      <c r="CI189" s="27"/>
      <c r="CJ189" s="27"/>
      <c r="CK189" s="27"/>
      <c r="CL189" s="27"/>
      <c r="CM189" s="27"/>
      <c r="CN189" s="27"/>
      <c r="CO189" s="27"/>
      <c r="CP189" s="27"/>
      <c r="CQ189" s="27"/>
      <c r="CR189" s="27"/>
      <c r="CS189" s="27"/>
      <c r="CT189" s="27"/>
      <c r="CU189" s="27"/>
      <c r="CV189" s="27"/>
      <c r="CW189" s="27"/>
      <c r="CX189" s="27"/>
      <c r="CY189" s="27"/>
      <c r="CZ189" s="27"/>
      <c r="DA189" s="27"/>
      <c r="DB189" s="27"/>
      <c r="DC189" s="27"/>
      <c r="DD189" s="27"/>
      <c r="DE189" s="27"/>
      <c r="DF189" s="27"/>
      <c r="DG189" s="27"/>
      <c r="DH189" s="27"/>
      <c r="DI189" s="27"/>
      <c r="DJ189" s="27"/>
      <c r="DK189" s="27"/>
      <c r="DL189" s="27"/>
      <c r="DM189" s="27"/>
      <c r="DN189" s="27"/>
      <c r="DO189" s="27"/>
      <c r="DP189" s="27"/>
      <c r="DQ189" s="27"/>
      <c r="DR189" s="27"/>
      <c r="DS189" s="27"/>
      <c r="DT189" s="27"/>
      <c r="DU189" s="27"/>
      <c r="DV189" s="27"/>
      <c r="DW189" s="27"/>
      <c r="DX189" s="27"/>
      <c r="DY189" s="27"/>
      <c r="DZ189" s="27"/>
      <c r="EA189" s="27"/>
      <c r="EB189" s="27"/>
      <c r="EC189" s="27"/>
      <c r="ED189" s="27"/>
      <c r="EE189" s="27"/>
      <c r="EF189" s="27"/>
      <c r="EG189" s="27"/>
      <c r="EH189" s="27"/>
      <c r="EI189" s="27"/>
      <c r="EJ189" s="27"/>
      <c r="EK189" s="27"/>
      <c r="EL189" s="27"/>
      <c r="EM189" s="27"/>
      <c r="EN189" s="27"/>
      <c r="EO189" s="27"/>
      <c r="EP189" s="27"/>
      <c r="EQ189" s="27"/>
      <c r="ER189" s="27"/>
      <c r="ES189" s="27"/>
      <c r="ET189" s="27"/>
      <c r="EU189" s="27"/>
      <c r="EV189" s="27"/>
      <c r="EW189" s="27"/>
      <c r="EX189" s="27"/>
      <c r="EY189" s="27"/>
      <c r="EZ189" s="27"/>
      <c r="FA189" s="27"/>
      <c r="FB189" s="27"/>
      <c r="FC189" s="27"/>
      <c r="FD189" s="27"/>
      <c r="FE189" s="27"/>
      <c r="FF189" s="27"/>
      <c r="FG189" s="27"/>
      <c r="FH189" s="27"/>
      <c r="FI189" s="27"/>
      <c r="FJ189" s="27"/>
      <c r="FK189" s="27"/>
      <c r="FL189" s="27"/>
      <c r="FM189" s="27"/>
      <c r="FN189" s="27"/>
      <c r="FO189" s="27"/>
      <c r="FP189" s="27"/>
      <c r="FQ189" s="27"/>
      <c r="FR189" s="27"/>
      <c r="FS189" s="27"/>
      <c r="FT189" s="27"/>
      <c r="FU189" s="27"/>
      <c r="FV189" s="27"/>
      <c r="FW189" s="27"/>
      <c r="FX189" s="27"/>
      <c r="FY189" s="27"/>
      <c r="FZ189" s="27"/>
      <c r="GA189" s="27"/>
      <c r="GB189" s="27"/>
      <c r="GC189" s="27"/>
      <c r="GD189" s="27"/>
      <c r="GE189" s="27"/>
      <c r="GF189" s="27"/>
      <c r="GG189" s="27"/>
      <c r="GH189" s="27"/>
      <c r="GI189" s="27"/>
      <c r="GJ189" s="27"/>
      <c r="GK189" s="27"/>
      <c r="GL189" s="27"/>
      <c r="GM189" s="27"/>
      <c r="GN189" s="27"/>
      <c r="GO189" s="27"/>
      <c r="GP189" s="27"/>
      <c r="GQ189" s="27"/>
      <c r="GR189" s="27"/>
      <c r="GS189" s="27"/>
      <c r="GT189" s="27"/>
      <c r="GU189" s="27"/>
      <c r="GV189" s="27"/>
      <c r="GW189" s="27"/>
      <c r="GX189" s="27"/>
      <c r="GY189" s="27"/>
      <c r="GZ189" s="27"/>
      <c r="HA189" s="27"/>
      <c r="HB189" s="27"/>
      <c r="HC189" s="27"/>
      <c r="HD189" s="27"/>
      <c r="HE189" s="27"/>
      <c r="HF189" s="27"/>
      <c r="HG189" s="27"/>
      <c r="HH189" s="27"/>
      <c r="HI189" s="27"/>
      <c r="HJ189" s="27"/>
      <c r="HK189" s="27"/>
      <c r="HL189" s="27"/>
      <c r="HM189" s="27"/>
      <c r="HN189" s="27"/>
      <c r="HO189" s="27"/>
      <c r="HP189" s="27"/>
      <c r="HQ189" s="27"/>
      <c r="HR189" s="27"/>
      <c r="HS189" s="27"/>
      <c r="HT189" s="27"/>
      <c r="HU189" s="27"/>
      <c r="HV189" s="27"/>
      <c r="HW189" s="27"/>
      <c r="HX189" s="27"/>
      <c r="HY189" s="27"/>
      <c r="HZ189" s="27"/>
      <c r="IA189" s="27"/>
      <c r="IB189" s="27"/>
      <c r="IC189" s="27"/>
      <c r="ID189" s="27"/>
      <c r="IE189" s="27"/>
      <c r="IF189" s="27"/>
      <c r="IG189" s="27"/>
      <c r="IH189" s="27"/>
      <c r="II189" s="27"/>
      <c r="IJ189" s="27"/>
      <c r="IK189" s="27"/>
      <c r="IL189" s="27"/>
      <c r="IM189" s="27"/>
      <c r="IN189" s="27"/>
      <c r="IO189" s="27"/>
      <c r="IP189" s="27"/>
      <c r="IQ189" s="27"/>
      <c r="IR189" s="27"/>
      <c r="IS189" s="45"/>
    </row>
    <row r="190" spans="1:253" ht="46.5" customHeight="1">
      <c r="A190" s="322" t="s">
        <v>455</v>
      </c>
      <c r="B190" s="106" t="s">
        <v>456</v>
      </c>
      <c r="C190" s="169" t="s">
        <v>457</v>
      </c>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7"/>
      <c r="BP190" s="27"/>
      <c r="BQ190" s="27"/>
      <c r="BR190" s="27"/>
      <c r="BS190" s="27"/>
      <c r="BT190" s="27"/>
      <c r="BU190" s="27"/>
      <c r="BV190" s="27"/>
      <c r="BW190" s="27"/>
      <c r="BX190" s="27"/>
      <c r="BY190" s="27"/>
      <c r="BZ190" s="27"/>
      <c r="CA190" s="27"/>
      <c r="CB190" s="27"/>
      <c r="CC190" s="27"/>
      <c r="CD190" s="27"/>
      <c r="CE190" s="27"/>
      <c r="CF190" s="27"/>
      <c r="CG190" s="27"/>
      <c r="CH190" s="27"/>
      <c r="CI190" s="27"/>
      <c r="CJ190" s="27"/>
      <c r="CK190" s="27"/>
      <c r="CL190" s="27"/>
      <c r="CM190" s="27"/>
      <c r="CN190" s="27"/>
      <c r="CO190" s="27"/>
      <c r="CP190" s="27"/>
      <c r="CQ190" s="27"/>
      <c r="CR190" s="27"/>
      <c r="CS190" s="27"/>
      <c r="CT190" s="27"/>
      <c r="CU190" s="27"/>
      <c r="CV190" s="27"/>
      <c r="CW190" s="27"/>
      <c r="CX190" s="27"/>
      <c r="CY190" s="27"/>
      <c r="CZ190" s="27"/>
      <c r="DA190" s="27"/>
      <c r="DB190" s="27"/>
      <c r="DC190" s="27"/>
      <c r="DD190" s="27"/>
      <c r="DE190" s="27"/>
      <c r="DF190" s="27"/>
      <c r="DG190" s="27"/>
      <c r="DH190" s="27"/>
      <c r="DI190" s="27"/>
      <c r="DJ190" s="27"/>
      <c r="DK190" s="27"/>
      <c r="DL190" s="27"/>
      <c r="DM190" s="27"/>
      <c r="DN190" s="27"/>
      <c r="DO190" s="27"/>
      <c r="DP190" s="27"/>
      <c r="DQ190" s="27"/>
      <c r="DR190" s="27"/>
      <c r="DS190" s="27"/>
      <c r="DT190" s="27"/>
      <c r="DU190" s="27"/>
      <c r="DV190" s="27"/>
      <c r="DW190" s="27"/>
      <c r="DX190" s="27"/>
      <c r="DY190" s="27"/>
      <c r="DZ190" s="27"/>
      <c r="EA190" s="27"/>
      <c r="EB190" s="27"/>
      <c r="EC190" s="27"/>
      <c r="ED190" s="27"/>
      <c r="EE190" s="27"/>
      <c r="EF190" s="27"/>
      <c r="EG190" s="27"/>
      <c r="EH190" s="27"/>
      <c r="EI190" s="27"/>
      <c r="EJ190" s="27"/>
      <c r="EK190" s="27"/>
      <c r="EL190" s="27"/>
      <c r="EM190" s="27"/>
      <c r="EN190" s="27"/>
      <c r="EO190" s="27"/>
      <c r="EP190" s="27"/>
      <c r="EQ190" s="27"/>
      <c r="ER190" s="27"/>
      <c r="ES190" s="27"/>
      <c r="ET190" s="27"/>
      <c r="EU190" s="27"/>
      <c r="EV190" s="27"/>
      <c r="EW190" s="27"/>
      <c r="EX190" s="27"/>
      <c r="EY190" s="27"/>
      <c r="EZ190" s="27"/>
      <c r="FA190" s="27"/>
      <c r="FB190" s="27"/>
      <c r="FC190" s="27"/>
      <c r="FD190" s="27"/>
      <c r="FE190" s="27"/>
      <c r="FF190" s="27"/>
      <c r="FG190" s="27"/>
      <c r="FH190" s="27"/>
      <c r="FI190" s="27"/>
      <c r="FJ190" s="27"/>
      <c r="FK190" s="27"/>
      <c r="FL190" s="27"/>
      <c r="FM190" s="27"/>
      <c r="FN190" s="27"/>
      <c r="FO190" s="27"/>
      <c r="FP190" s="27"/>
      <c r="FQ190" s="27"/>
      <c r="FR190" s="27"/>
      <c r="FS190" s="27"/>
      <c r="FT190" s="27"/>
      <c r="FU190" s="27"/>
      <c r="FV190" s="27"/>
      <c r="FW190" s="27"/>
      <c r="FX190" s="27"/>
      <c r="FY190" s="27"/>
      <c r="FZ190" s="27"/>
      <c r="GA190" s="27"/>
      <c r="GB190" s="27"/>
      <c r="GC190" s="27"/>
      <c r="GD190" s="27"/>
      <c r="GE190" s="27"/>
      <c r="GF190" s="27"/>
      <c r="GG190" s="27"/>
      <c r="GH190" s="27"/>
      <c r="GI190" s="27"/>
      <c r="GJ190" s="27"/>
      <c r="GK190" s="27"/>
      <c r="GL190" s="27"/>
      <c r="GM190" s="27"/>
      <c r="GN190" s="27"/>
      <c r="GO190" s="27"/>
      <c r="GP190" s="27"/>
      <c r="GQ190" s="27"/>
      <c r="GR190" s="27"/>
      <c r="GS190" s="27"/>
      <c r="GT190" s="27"/>
      <c r="GU190" s="27"/>
      <c r="GV190" s="27"/>
      <c r="GW190" s="27"/>
      <c r="GX190" s="27"/>
      <c r="GY190" s="27"/>
      <c r="GZ190" s="27"/>
      <c r="HA190" s="27"/>
      <c r="HB190" s="27"/>
      <c r="HC190" s="27"/>
      <c r="HD190" s="27"/>
      <c r="HE190" s="27"/>
      <c r="HF190" s="27"/>
      <c r="HG190" s="27"/>
      <c r="HH190" s="27"/>
      <c r="HI190" s="27"/>
      <c r="HJ190" s="27"/>
      <c r="HK190" s="27"/>
      <c r="HL190" s="27"/>
      <c r="HM190" s="27"/>
      <c r="HN190" s="27"/>
      <c r="HO190" s="27"/>
      <c r="HP190" s="27"/>
      <c r="HQ190" s="27"/>
      <c r="HR190" s="27"/>
      <c r="HS190" s="27"/>
      <c r="HT190" s="27"/>
      <c r="HU190" s="27"/>
      <c r="HV190" s="27"/>
      <c r="HW190" s="27"/>
      <c r="HX190" s="27"/>
      <c r="HY190" s="27"/>
      <c r="HZ190" s="27"/>
      <c r="IA190" s="27"/>
      <c r="IB190" s="27"/>
      <c r="IC190" s="27"/>
      <c r="ID190" s="27"/>
      <c r="IE190" s="27"/>
      <c r="IF190" s="27"/>
      <c r="IG190" s="27"/>
      <c r="IH190" s="27"/>
      <c r="II190" s="27"/>
      <c r="IJ190" s="27"/>
      <c r="IK190" s="27"/>
      <c r="IL190" s="27"/>
      <c r="IM190" s="27"/>
      <c r="IN190" s="27"/>
      <c r="IO190" s="27"/>
      <c r="IP190" s="27"/>
      <c r="IQ190" s="27"/>
      <c r="IR190" s="27"/>
      <c r="IS190" s="45"/>
    </row>
    <row r="191" spans="1:253" ht="46.5" customHeight="1">
      <c r="A191" s="322" t="s">
        <v>458</v>
      </c>
      <c r="B191" s="106" t="s">
        <v>459</v>
      </c>
      <c r="C191" s="169" t="s">
        <v>460</v>
      </c>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c r="BU191" s="27"/>
      <c r="BV191" s="27"/>
      <c r="BW191" s="27"/>
      <c r="BX191" s="27"/>
      <c r="BY191" s="27"/>
      <c r="BZ191" s="27"/>
      <c r="CA191" s="27"/>
      <c r="CB191" s="27"/>
      <c r="CC191" s="27"/>
      <c r="CD191" s="27"/>
      <c r="CE191" s="27"/>
      <c r="CF191" s="27"/>
      <c r="CG191" s="27"/>
      <c r="CH191" s="27"/>
      <c r="CI191" s="27"/>
      <c r="CJ191" s="27"/>
      <c r="CK191" s="27"/>
      <c r="CL191" s="27"/>
      <c r="CM191" s="27"/>
      <c r="CN191" s="27"/>
      <c r="CO191" s="27"/>
      <c r="CP191" s="27"/>
      <c r="CQ191" s="27"/>
      <c r="CR191" s="27"/>
      <c r="CS191" s="27"/>
      <c r="CT191" s="27"/>
      <c r="CU191" s="27"/>
      <c r="CV191" s="27"/>
      <c r="CW191" s="27"/>
      <c r="CX191" s="27"/>
      <c r="CY191" s="27"/>
      <c r="CZ191" s="27"/>
      <c r="DA191" s="27"/>
      <c r="DB191" s="27"/>
      <c r="DC191" s="27"/>
      <c r="DD191" s="27"/>
      <c r="DE191" s="27"/>
      <c r="DF191" s="27"/>
      <c r="DG191" s="27"/>
      <c r="DH191" s="27"/>
      <c r="DI191" s="27"/>
      <c r="DJ191" s="27"/>
      <c r="DK191" s="27"/>
      <c r="DL191" s="27"/>
      <c r="DM191" s="27"/>
      <c r="DN191" s="27"/>
      <c r="DO191" s="27"/>
      <c r="DP191" s="27"/>
      <c r="DQ191" s="27"/>
      <c r="DR191" s="27"/>
      <c r="DS191" s="27"/>
      <c r="DT191" s="27"/>
      <c r="DU191" s="27"/>
      <c r="DV191" s="27"/>
      <c r="DW191" s="27"/>
      <c r="DX191" s="27"/>
      <c r="DY191" s="27"/>
      <c r="DZ191" s="27"/>
      <c r="EA191" s="27"/>
      <c r="EB191" s="27"/>
      <c r="EC191" s="27"/>
      <c r="ED191" s="27"/>
      <c r="EE191" s="27"/>
      <c r="EF191" s="27"/>
      <c r="EG191" s="27"/>
      <c r="EH191" s="27"/>
      <c r="EI191" s="27"/>
      <c r="EJ191" s="27"/>
      <c r="EK191" s="27"/>
      <c r="EL191" s="27"/>
      <c r="EM191" s="27"/>
      <c r="EN191" s="27"/>
      <c r="EO191" s="27"/>
      <c r="EP191" s="27"/>
      <c r="EQ191" s="27"/>
      <c r="ER191" s="27"/>
      <c r="ES191" s="27"/>
      <c r="ET191" s="27"/>
      <c r="EU191" s="27"/>
      <c r="EV191" s="27"/>
      <c r="EW191" s="27"/>
      <c r="EX191" s="27"/>
      <c r="EY191" s="27"/>
      <c r="EZ191" s="27"/>
      <c r="FA191" s="27"/>
      <c r="FB191" s="27"/>
      <c r="FC191" s="27"/>
      <c r="FD191" s="27"/>
      <c r="FE191" s="27"/>
      <c r="FF191" s="27"/>
      <c r="FG191" s="27"/>
      <c r="FH191" s="27"/>
      <c r="FI191" s="27"/>
      <c r="FJ191" s="27"/>
      <c r="FK191" s="27"/>
      <c r="FL191" s="27"/>
      <c r="FM191" s="27"/>
      <c r="FN191" s="27"/>
      <c r="FO191" s="27"/>
      <c r="FP191" s="27"/>
      <c r="FQ191" s="27"/>
      <c r="FR191" s="27"/>
      <c r="FS191" s="27"/>
      <c r="FT191" s="27"/>
      <c r="FU191" s="27"/>
      <c r="FV191" s="27"/>
      <c r="FW191" s="27"/>
      <c r="FX191" s="27"/>
      <c r="FY191" s="27"/>
      <c r="FZ191" s="27"/>
      <c r="GA191" s="27"/>
      <c r="GB191" s="27"/>
      <c r="GC191" s="27"/>
      <c r="GD191" s="27"/>
      <c r="GE191" s="27"/>
      <c r="GF191" s="27"/>
      <c r="GG191" s="27"/>
      <c r="GH191" s="27"/>
      <c r="GI191" s="27"/>
      <c r="GJ191" s="27"/>
      <c r="GK191" s="27"/>
      <c r="GL191" s="27"/>
      <c r="GM191" s="27"/>
      <c r="GN191" s="27"/>
      <c r="GO191" s="27"/>
      <c r="GP191" s="27"/>
      <c r="GQ191" s="27"/>
      <c r="GR191" s="27"/>
      <c r="GS191" s="27"/>
      <c r="GT191" s="27"/>
      <c r="GU191" s="27"/>
      <c r="GV191" s="27"/>
      <c r="GW191" s="27"/>
      <c r="GX191" s="27"/>
      <c r="GY191" s="27"/>
      <c r="GZ191" s="27"/>
      <c r="HA191" s="27"/>
      <c r="HB191" s="27"/>
      <c r="HC191" s="27"/>
      <c r="HD191" s="27"/>
      <c r="HE191" s="27"/>
      <c r="HF191" s="27"/>
      <c r="HG191" s="27"/>
      <c r="HH191" s="27"/>
      <c r="HI191" s="27"/>
      <c r="HJ191" s="27"/>
      <c r="HK191" s="27"/>
      <c r="HL191" s="27"/>
      <c r="HM191" s="27"/>
      <c r="HN191" s="27"/>
      <c r="HO191" s="27"/>
      <c r="HP191" s="27"/>
      <c r="HQ191" s="27"/>
      <c r="HR191" s="27"/>
      <c r="HS191" s="27"/>
      <c r="HT191" s="27"/>
      <c r="HU191" s="27"/>
      <c r="HV191" s="27"/>
      <c r="HW191" s="27"/>
      <c r="HX191" s="27"/>
      <c r="HY191" s="27"/>
      <c r="HZ191" s="27"/>
      <c r="IA191" s="27"/>
      <c r="IB191" s="27"/>
      <c r="IC191" s="27"/>
      <c r="ID191" s="27"/>
      <c r="IE191" s="27"/>
      <c r="IF191" s="27"/>
      <c r="IG191" s="27"/>
      <c r="IH191" s="27"/>
      <c r="II191" s="27"/>
      <c r="IJ191" s="27"/>
      <c r="IK191" s="27"/>
      <c r="IL191" s="27"/>
      <c r="IM191" s="27"/>
      <c r="IN191" s="27"/>
      <c r="IO191" s="27"/>
      <c r="IP191" s="27"/>
      <c r="IQ191" s="27"/>
      <c r="IR191" s="27"/>
      <c r="IS191" s="45"/>
    </row>
    <row r="192" spans="1:253" ht="46.5" customHeight="1" thickBot="1">
      <c r="A192" s="322" t="s">
        <v>461</v>
      </c>
      <c r="B192" s="130" t="s">
        <v>462</v>
      </c>
      <c r="C192" s="170" t="s">
        <v>463</v>
      </c>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c r="CE192" s="29"/>
      <c r="CF192" s="29"/>
      <c r="CG192" s="29"/>
      <c r="CH192" s="29"/>
      <c r="CI192" s="29"/>
      <c r="CJ192" s="29"/>
      <c r="CK192" s="29"/>
      <c r="CL192" s="29"/>
      <c r="CM192" s="29"/>
      <c r="CN192" s="29"/>
      <c r="CO192" s="29"/>
      <c r="CP192" s="29"/>
      <c r="CQ192" s="29"/>
      <c r="CR192" s="29"/>
      <c r="CS192" s="29"/>
      <c r="CT192" s="29"/>
      <c r="CU192" s="29"/>
      <c r="CV192" s="29"/>
      <c r="CW192" s="29"/>
      <c r="CX192" s="29"/>
      <c r="CY192" s="29"/>
      <c r="CZ192" s="29"/>
      <c r="DA192" s="29"/>
      <c r="DB192" s="29"/>
      <c r="DC192" s="29"/>
      <c r="DD192" s="29"/>
      <c r="DE192" s="29"/>
      <c r="DF192" s="29"/>
      <c r="DG192" s="29"/>
      <c r="DH192" s="29"/>
      <c r="DI192" s="29"/>
      <c r="DJ192" s="29"/>
      <c r="DK192" s="29"/>
      <c r="DL192" s="29"/>
      <c r="DM192" s="29"/>
      <c r="DN192" s="29"/>
      <c r="DO192" s="29"/>
      <c r="DP192" s="29"/>
      <c r="DQ192" s="29"/>
      <c r="DR192" s="29"/>
      <c r="DS192" s="29"/>
      <c r="DT192" s="29"/>
      <c r="DU192" s="29"/>
      <c r="DV192" s="29"/>
      <c r="DW192" s="29"/>
      <c r="DX192" s="29"/>
      <c r="DY192" s="29"/>
      <c r="DZ192" s="29"/>
      <c r="EA192" s="29"/>
      <c r="EB192" s="29"/>
      <c r="EC192" s="29"/>
      <c r="ED192" s="29"/>
      <c r="EE192" s="29"/>
      <c r="EF192" s="29"/>
      <c r="EG192" s="29"/>
      <c r="EH192" s="29"/>
      <c r="EI192" s="29"/>
      <c r="EJ192" s="29"/>
      <c r="EK192" s="29"/>
      <c r="EL192" s="29"/>
      <c r="EM192" s="29"/>
      <c r="EN192" s="29"/>
      <c r="EO192" s="29"/>
      <c r="EP192" s="29"/>
      <c r="EQ192" s="29"/>
      <c r="ER192" s="29"/>
      <c r="ES192" s="29"/>
      <c r="ET192" s="29"/>
      <c r="EU192" s="29"/>
      <c r="EV192" s="29"/>
      <c r="EW192" s="29"/>
      <c r="EX192" s="29"/>
      <c r="EY192" s="29"/>
      <c r="EZ192" s="29"/>
      <c r="FA192" s="29"/>
      <c r="FB192" s="29"/>
      <c r="FC192" s="29"/>
      <c r="FD192" s="29"/>
      <c r="FE192" s="29"/>
      <c r="FF192" s="29"/>
      <c r="FG192" s="29"/>
      <c r="FH192" s="29"/>
      <c r="FI192" s="29"/>
      <c r="FJ192" s="29"/>
      <c r="FK192" s="29"/>
      <c r="FL192" s="29"/>
      <c r="FM192" s="29"/>
      <c r="FN192" s="29"/>
      <c r="FO192" s="29"/>
      <c r="FP192" s="29"/>
      <c r="FQ192" s="29"/>
      <c r="FR192" s="29"/>
      <c r="FS192" s="29"/>
      <c r="FT192" s="29"/>
      <c r="FU192" s="29"/>
      <c r="FV192" s="29"/>
      <c r="FW192" s="29"/>
      <c r="FX192" s="29"/>
      <c r="FY192" s="29"/>
      <c r="FZ192" s="29"/>
      <c r="GA192" s="29"/>
      <c r="GB192" s="29"/>
      <c r="GC192" s="29"/>
      <c r="GD192" s="29"/>
      <c r="GE192" s="29"/>
      <c r="GF192" s="29"/>
      <c r="GG192" s="29"/>
      <c r="GH192" s="29"/>
      <c r="GI192" s="29"/>
      <c r="GJ192" s="29"/>
      <c r="GK192" s="29"/>
      <c r="GL192" s="29"/>
      <c r="GM192" s="29"/>
      <c r="GN192" s="29"/>
      <c r="GO192" s="29"/>
      <c r="GP192" s="29"/>
      <c r="GQ192" s="29"/>
      <c r="GR192" s="29"/>
      <c r="GS192" s="29"/>
      <c r="GT192" s="29"/>
      <c r="GU192" s="29"/>
      <c r="GV192" s="29"/>
      <c r="GW192" s="29"/>
      <c r="GX192" s="29"/>
      <c r="GY192" s="29"/>
      <c r="GZ192" s="29"/>
      <c r="HA192" s="29"/>
      <c r="HB192" s="29"/>
      <c r="HC192" s="29"/>
      <c r="HD192" s="29"/>
      <c r="HE192" s="29"/>
      <c r="HF192" s="29"/>
      <c r="HG192" s="29"/>
      <c r="HH192" s="29"/>
      <c r="HI192" s="29"/>
      <c r="HJ192" s="29"/>
      <c r="HK192" s="29"/>
      <c r="HL192" s="29"/>
      <c r="HM192" s="29"/>
      <c r="HN192" s="29"/>
      <c r="HO192" s="29"/>
      <c r="HP192" s="29"/>
      <c r="HQ192" s="29"/>
      <c r="HR192" s="29"/>
      <c r="HS192" s="29"/>
      <c r="HT192" s="29"/>
      <c r="HU192" s="29"/>
      <c r="HV192" s="29"/>
      <c r="HW192" s="29"/>
      <c r="HX192" s="29"/>
      <c r="HY192" s="29"/>
      <c r="HZ192" s="29"/>
      <c r="IA192" s="29"/>
      <c r="IB192" s="29"/>
      <c r="IC192" s="29"/>
      <c r="ID192" s="29"/>
      <c r="IE192" s="29"/>
      <c r="IF192" s="29"/>
      <c r="IG192" s="29"/>
      <c r="IH192" s="29"/>
      <c r="II192" s="29"/>
      <c r="IJ192" s="29"/>
      <c r="IK192" s="29"/>
      <c r="IL192" s="29"/>
      <c r="IM192" s="29"/>
      <c r="IN192" s="29"/>
      <c r="IO192" s="29"/>
      <c r="IP192" s="29"/>
      <c r="IQ192" s="29"/>
      <c r="IR192" s="29"/>
      <c r="IS192" s="46"/>
    </row>
    <row r="193" spans="1:253" ht="31.2" customHeight="1" thickBot="1">
      <c r="A193" s="326"/>
      <c r="B193" s="515"/>
      <c r="C193" s="193"/>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c r="BA193" s="124"/>
      <c r="BB193" s="124"/>
      <c r="BC193" s="124"/>
      <c r="BD193" s="124"/>
      <c r="BE193" s="124"/>
      <c r="BF193" s="124"/>
      <c r="BG193" s="124"/>
      <c r="BH193" s="124"/>
      <c r="BI193" s="124"/>
      <c r="BJ193" s="124"/>
      <c r="BK193" s="124"/>
      <c r="BL193" s="124"/>
      <c r="BM193" s="124"/>
      <c r="BN193" s="124"/>
      <c r="BO193" s="124"/>
      <c r="BP193" s="124"/>
      <c r="BQ193" s="124"/>
      <c r="BR193" s="124"/>
      <c r="BS193" s="124"/>
      <c r="BT193" s="124"/>
      <c r="BU193" s="124"/>
      <c r="BV193" s="124"/>
      <c r="BW193" s="124"/>
      <c r="BX193" s="124"/>
      <c r="BY193" s="124"/>
      <c r="BZ193" s="124"/>
      <c r="CA193" s="124"/>
      <c r="CB193" s="124"/>
      <c r="CC193" s="124"/>
      <c r="CD193" s="124"/>
      <c r="CE193" s="124"/>
      <c r="CF193" s="124"/>
      <c r="CG193" s="124"/>
      <c r="CH193" s="124"/>
      <c r="CI193" s="124"/>
      <c r="CJ193" s="124"/>
      <c r="CK193" s="124"/>
      <c r="CL193" s="124"/>
      <c r="CM193" s="124"/>
      <c r="CN193" s="124"/>
      <c r="CO193" s="124"/>
      <c r="CP193" s="124"/>
      <c r="CQ193" s="124"/>
      <c r="CR193" s="124"/>
      <c r="CS193" s="124"/>
      <c r="CT193" s="124"/>
      <c r="CU193" s="124"/>
      <c r="CV193" s="124"/>
      <c r="CW193" s="124"/>
      <c r="CX193" s="124"/>
      <c r="CY193" s="124"/>
      <c r="CZ193" s="124"/>
      <c r="DA193" s="124"/>
      <c r="DB193" s="124"/>
      <c r="DC193" s="124"/>
      <c r="DD193" s="124"/>
      <c r="DE193" s="124"/>
      <c r="DF193" s="124"/>
      <c r="DG193" s="124"/>
      <c r="DH193" s="124"/>
      <c r="DI193" s="124"/>
      <c r="DJ193" s="124"/>
      <c r="DK193" s="124"/>
      <c r="DL193" s="124"/>
      <c r="DM193" s="124"/>
      <c r="DN193" s="124"/>
      <c r="DO193" s="124"/>
      <c r="DP193" s="124"/>
      <c r="DQ193" s="124"/>
      <c r="DR193" s="124"/>
      <c r="DS193" s="124"/>
      <c r="DT193" s="124"/>
      <c r="DU193" s="124"/>
      <c r="DV193" s="124"/>
      <c r="DW193" s="124"/>
      <c r="DX193" s="124"/>
      <c r="DY193" s="124"/>
      <c r="DZ193" s="124"/>
      <c r="EA193" s="124"/>
      <c r="EB193" s="124"/>
      <c r="EC193" s="124"/>
      <c r="ED193" s="124"/>
      <c r="EE193" s="124"/>
      <c r="EF193" s="124"/>
      <c r="EG193" s="124"/>
      <c r="EH193" s="124"/>
      <c r="EI193" s="124"/>
      <c r="EJ193" s="124"/>
      <c r="EK193" s="124"/>
      <c r="EL193" s="124"/>
      <c r="EM193" s="124"/>
      <c r="EN193" s="124"/>
      <c r="EO193" s="124"/>
      <c r="EP193" s="124"/>
      <c r="EQ193" s="124"/>
      <c r="ER193" s="124"/>
      <c r="ES193" s="124"/>
      <c r="ET193" s="124"/>
      <c r="EU193" s="124"/>
      <c r="EV193" s="124"/>
      <c r="EW193" s="124"/>
      <c r="EX193" s="124"/>
      <c r="EY193" s="124"/>
      <c r="EZ193" s="124"/>
      <c r="FA193" s="124"/>
      <c r="FB193" s="124"/>
      <c r="FC193" s="124"/>
      <c r="FD193" s="124"/>
      <c r="FE193" s="124"/>
      <c r="FF193" s="124"/>
      <c r="FG193" s="124"/>
      <c r="FH193" s="124"/>
      <c r="FI193" s="124"/>
      <c r="FJ193" s="124"/>
      <c r="FK193" s="124"/>
      <c r="FL193" s="124"/>
      <c r="FM193" s="124"/>
      <c r="FN193" s="124"/>
      <c r="FO193" s="124"/>
      <c r="FP193" s="124"/>
      <c r="FQ193" s="124"/>
      <c r="FR193" s="124"/>
      <c r="FS193" s="124"/>
      <c r="FT193" s="124"/>
      <c r="FU193" s="124"/>
      <c r="FV193" s="124"/>
      <c r="FW193" s="124"/>
      <c r="FX193" s="124"/>
      <c r="FY193" s="124"/>
      <c r="FZ193" s="124"/>
      <c r="GA193" s="124"/>
      <c r="GB193" s="124"/>
      <c r="GC193" s="124"/>
      <c r="GD193" s="124"/>
      <c r="GE193" s="124"/>
      <c r="GF193" s="124"/>
      <c r="GG193" s="124"/>
      <c r="GH193" s="124"/>
      <c r="GI193" s="124"/>
      <c r="GJ193" s="124"/>
      <c r="GK193" s="124"/>
      <c r="GL193" s="124"/>
      <c r="GM193" s="124"/>
      <c r="GN193" s="124"/>
      <c r="GO193" s="124"/>
      <c r="GP193" s="124"/>
      <c r="GQ193" s="124"/>
      <c r="GR193" s="124"/>
      <c r="GS193" s="124"/>
      <c r="GT193" s="124"/>
      <c r="GU193" s="124"/>
      <c r="GV193" s="124"/>
      <c r="GW193" s="124"/>
      <c r="GX193" s="124"/>
      <c r="GY193" s="124"/>
      <c r="GZ193" s="124"/>
      <c r="HA193" s="124"/>
      <c r="HB193" s="124"/>
      <c r="HC193" s="124"/>
      <c r="HD193" s="124"/>
      <c r="HE193" s="124"/>
      <c r="HF193" s="124"/>
      <c r="HG193" s="124"/>
      <c r="HH193" s="124"/>
      <c r="HI193" s="124"/>
      <c r="HJ193" s="124"/>
      <c r="HK193" s="124"/>
      <c r="HL193" s="124"/>
      <c r="HM193" s="124"/>
      <c r="HN193" s="124"/>
      <c r="HO193" s="124"/>
      <c r="HP193" s="124"/>
      <c r="HQ193" s="124"/>
      <c r="HR193" s="124"/>
      <c r="HS193" s="124"/>
      <c r="HT193" s="124"/>
      <c r="HU193" s="124"/>
      <c r="HV193" s="124"/>
      <c r="HW193" s="124"/>
      <c r="HX193" s="124"/>
      <c r="HY193" s="124"/>
      <c r="HZ193" s="124"/>
      <c r="IA193" s="124"/>
      <c r="IB193" s="124"/>
      <c r="IC193" s="124"/>
      <c r="ID193" s="124"/>
      <c r="IE193" s="124"/>
      <c r="IF193" s="124"/>
      <c r="IG193" s="124"/>
      <c r="IH193" s="124"/>
      <c r="II193" s="124"/>
      <c r="IJ193" s="124"/>
      <c r="IK193" s="124"/>
      <c r="IL193" s="124"/>
      <c r="IM193" s="124"/>
      <c r="IN193" s="124"/>
      <c r="IO193" s="124"/>
      <c r="IP193" s="124"/>
      <c r="IQ193" s="124"/>
      <c r="IR193" s="124"/>
      <c r="IS193" s="124"/>
    </row>
    <row r="194" spans="1:253" ht="62.4">
      <c r="A194" s="326"/>
      <c r="B194" s="344"/>
      <c r="C194" s="441" t="s">
        <v>464</v>
      </c>
      <c r="D194" s="415"/>
      <c r="E194" s="415"/>
      <c r="F194" s="416"/>
      <c r="G194" s="416"/>
      <c r="H194" s="417"/>
      <c r="I194" s="418"/>
      <c r="J194" s="418"/>
      <c r="K194" s="418"/>
      <c r="L194" s="418"/>
      <c r="M194" s="418"/>
      <c r="N194" s="418"/>
      <c r="O194" s="418"/>
      <c r="P194" s="418"/>
      <c r="Q194" s="418"/>
      <c r="R194" s="418"/>
      <c r="S194" s="418"/>
      <c r="T194" s="418"/>
      <c r="U194" s="418"/>
      <c r="V194" s="418"/>
      <c r="W194" s="418"/>
      <c r="X194" s="418"/>
      <c r="Y194" s="418"/>
      <c r="Z194" s="418"/>
      <c r="AA194" s="418"/>
      <c r="AB194" s="418"/>
      <c r="AC194" s="418"/>
      <c r="AD194" s="418"/>
      <c r="AE194" s="418"/>
      <c r="AF194" s="418"/>
      <c r="AG194" s="418"/>
      <c r="AH194" s="418"/>
      <c r="AI194" s="418"/>
      <c r="AJ194" s="418"/>
      <c r="AK194" s="418"/>
      <c r="AL194" s="418"/>
      <c r="AM194" s="418"/>
      <c r="AN194" s="418"/>
      <c r="AO194" s="418"/>
      <c r="AP194" s="418"/>
      <c r="AQ194" s="418"/>
      <c r="AR194" s="418"/>
      <c r="AS194" s="418"/>
      <c r="AT194" s="418"/>
      <c r="AU194" s="418"/>
      <c r="AV194" s="418"/>
      <c r="AW194" s="418"/>
      <c r="AX194" s="418"/>
      <c r="AY194" s="418"/>
      <c r="AZ194" s="418"/>
      <c r="BA194" s="418"/>
      <c r="BB194" s="418"/>
      <c r="BC194" s="418"/>
      <c r="BD194" s="418"/>
      <c r="BE194" s="418"/>
      <c r="BF194" s="418"/>
      <c r="BG194" s="418"/>
      <c r="BH194" s="418"/>
      <c r="BI194" s="418"/>
      <c r="BJ194" s="418"/>
      <c r="BK194" s="418"/>
      <c r="BL194" s="418"/>
      <c r="BM194" s="418"/>
      <c r="BN194" s="418"/>
      <c r="BO194" s="418"/>
      <c r="BP194" s="418"/>
      <c r="BQ194" s="418"/>
      <c r="BR194" s="418"/>
      <c r="BS194" s="418"/>
      <c r="BT194" s="418"/>
      <c r="BU194" s="418"/>
      <c r="BV194" s="418"/>
      <c r="BW194" s="418"/>
      <c r="BX194" s="418"/>
      <c r="BY194" s="418"/>
      <c r="BZ194" s="418"/>
      <c r="CA194" s="418"/>
      <c r="CB194" s="418"/>
      <c r="CC194" s="418"/>
      <c r="CD194" s="418"/>
      <c r="CE194" s="418"/>
      <c r="CF194" s="418"/>
      <c r="CG194" s="418"/>
      <c r="CH194" s="418"/>
      <c r="CI194" s="418"/>
      <c r="CJ194" s="418"/>
      <c r="CK194" s="418"/>
      <c r="CL194" s="418"/>
      <c r="CM194" s="418"/>
      <c r="CN194" s="418"/>
      <c r="CO194" s="418"/>
      <c r="CP194" s="418"/>
      <c r="CQ194" s="418"/>
      <c r="CR194" s="418"/>
      <c r="CS194" s="418"/>
      <c r="CT194" s="418"/>
      <c r="CU194" s="418"/>
      <c r="CV194" s="418"/>
      <c r="CW194" s="418"/>
      <c r="CX194" s="418"/>
      <c r="CY194" s="418"/>
      <c r="CZ194" s="418"/>
      <c r="DA194" s="418"/>
      <c r="DB194" s="418"/>
      <c r="DC194" s="418"/>
      <c r="DD194" s="418"/>
      <c r="DE194" s="418"/>
      <c r="DF194" s="418"/>
      <c r="DG194" s="418"/>
      <c r="DH194" s="418"/>
      <c r="DI194" s="418"/>
      <c r="DJ194" s="418"/>
      <c r="DK194" s="418"/>
      <c r="DL194" s="418"/>
      <c r="DM194" s="418"/>
      <c r="DN194" s="418"/>
      <c r="DO194" s="418"/>
      <c r="DP194" s="418"/>
      <c r="DQ194" s="418"/>
      <c r="DR194" s="418"/>
      <c r="DS194" s="418"/>
      <c r="DT194" s="418"/>
      <c r="DU194" s="418"/>
      <c r="DV194" s="418"/>
      <c r="DW194" s="418"/>
      <c r="DX194" s="418"/>
      <c r="DY194" s="418"/>
      <c r="DZ194" s="418"/>
      <c r="EA194" s="418"/>
      <c r="EB194" s="418"/>
      <c r="EC194" s="418"/>
      <c r="ED194" s="418"/>
      <c r="EE194" s="418"/>
      <c r="EF194" s="418"/>
      <c r="EG194" s="418"/>
      <c r="EH194" s="418"/>
      <c r="EI194" s="418"/>
      <c r="EJ194" s="418"/>
      <c r="EK194" s="418"/>
      <c r="EL194" s="418"/>
      <c r="EM194" s="418"/>
      <c r="EN194" s="418"/>
      <c r="EO194" s="418"/>
      <c r="EP194" s="418"/>
      <c r="EQ194" s="418"/>
      <c r="ER194" s="418"/>
      <c r="ES194" s="418"/>
      <c r="ET194" s="418"/>
      <c r="EU194" s="418"/>
      <c r="EV194" s="418"/>
      <c r="EW194" s="418"/>
      <c r="EX194" s="418"/>
      <c r="EY194" s="418"/>
      <c r="EZ194" s="418"/>
      <c r="FA194" s="418"/>
      <c r="FB194" s="418"/>
      <c r="FC194" s="418"/>
      <c r="FD194" s="418"/>
      <c r="FE194" s="418"/>
      <c r="FF194" s="418"/>
      <c r="FG194" s="418"/>
      <c r="FH194" s="418"/>
      <c r="FI194" s="418"/>
      <c r="FJ194" s="418"/>
      <c r="FK194" s="418"/>
      <c r="FL194" s="418"/>
      <c r="FM194" s="418"/>
      <c r="FN194" s="418"/>
      <c r="FO194" s="418"/>
      <c r="FP194" s="418"/>
      <c r="FQ194" s="418"/>
      <c r="FR194" s="418"/>
      <c r="FS194" s="418"/>
      <c r="FT194" s="418"/>
      <c r="FU194" s="418"/>
      <c r="FV194" s="418"/>
      <c r="FW194" s="418"/>
      <c r="FX194" s="418"/>
      <c r="FY194" s="418"/>
      <c r="FZ194" s="418"/>
      <c r="GA194" s="418"/>
      <c r="GB194" s="418"/>
      <c r="GC194" s="418"/>
      <c r="GD194" s="418"/>
      <c r="GE194" s="418"/>
      <c r="GF194" s="418"/>
      <c r="GG194" s="418"/>
      <c r="GH194" s="418"/>
      <c r="GI194" s="418"/>
      <c r="GJ194" s="418"/>
      <c r="GK194" s="418"/>
      <c r="GL194" s="418"/>
      <c r="GM194" s="418"/>
      <c r="GN194" s="418"/>
      <c r="GO194" s="418"/>
      <c r="GP194" s="418"/>
      <c r="GQ194" s="418"/>
      <c r="GR194" s="418"/>
      <c r="GS194" s="418"/>
      <c r="GT194" s="418"/>
      <c r="GU194" s="418"/>
      <c r="GV194" s="418"/>
      <c r="GW194" s="418"/>
      <c r="GX194" s="418"/>
      <c r="GY194" s="418"/>
      <c r="GZ194" s="418"/>
      <c r="HA194" s="418"/>
      <c r="HB194" s="418"/>
      <c r="HC194" s="418"/>
      <c r="HD194" s="418"/>
      <c r="HE194" s="418"/>
      <c r="HF194" s="418"/>
      <c r="HG194" s="418"/>
      <c r="HH194" s="418"/>
      <c r="HI194" s="418"/>
      <c r="HJ194" s="418"/>
      <c r="HK194" s="418"/>
      <c r="HL194" s="418"/>
      <c r="HM194" s="418"/>
      <c r="HN194" s="418"/>
      <c r="HO194" s="418"/>
      <c r="HP194" s="418"/>
      <c r="HQ194" s="418"/>
      <c r="HR194" s="418"/>
      <c r="HS194" s="418"/>
      <c r="HT194" s="418"/>
      <c r="HU194" s="418"/>
      <c r="HV194" s="418"/>
      <c r="HW194" s="418"/>
      <c r="HX194" s="418"/>
      <c r="HY194" s="418"/>
      <c r="HZ194" s="418"/>
      <c r="IA194" s="418"/>
      <c r="IB194" s="418"/>
      <c r="IC194" s="418"/>
      <c r="ID194" s="418"/>
      <c r="IE194" s="418"/>
      <c r="IF194" s="418"/>
      <c r="IG194" s="418"/>
      <c r="IH194" s="418"/>
      <c r="II194" s="418"/>
      <c r="IJ194" s="418"/>
      <c r="IK194" s="418"/>
      <c r="IL194" s="418"/>
      <c r="IM194" s="418"/>
      <c r="IN194" s="418"/>
      <c r="IO194" s="418"/>
      <c r="IP194" s="418"/>
      <c r="IQ194" s="418"/>
      <c r="IR194" s="418"/>
      <c r="IS194" s="419"/>
    </row>
    <row r="195" spans="1:253" ht="45">
      <c r="A195" s="357" t="s">
        <v>465</v>
      </c>
      <c r="B195" s="443">
        <v>49</v>
      </c>
      <c r="C195" s="444" t="s">
        <v>466</v>
      </c>
      <c r="D195" s="27">
        <v>0</v>
      </c>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c r="BU195" s="27"/>
      <c r="BV195" s="27"/>
      <c r="BW195" s="27"/>
      <c r="BX195" s="27"/>
      <c r="BY195" s="27"/>
      <c r="BZ195" s="27"/>
      <c r="CA195" s="27"/>
      <c r="CB195" s="27"/>
      <c r="CC195" s="27"/>
      <c r="CD195" s="27"/>
      <c r="CE195" s="27"/>
      <c r="CF195" s="27"/>
      <c r="CG195" s="27"/>
      <c r="CH195" s="27"/>
      <c r="CI195" s="27"/>
      <c r="CJ195" s="27"/>
      <c r="CK195" s="27"/>
      <c r="CL195" s="27"/>
      <c r="CM195" s="27"/>
      <c r="CN195" s="27"/>
      <c r="CO195" s="27"/>
      <c r="CP195" s="27"/>
      <c r="CQ195" s="27"/>
      <c r="CR195" s="27"/>
      <c r="CS195" s="27"/>
      <c r="CT195" s="27"/>
      <c r="CU195" s="27"/>
      <c r="CV195" s="27"/>
      <c r="CW195" s="27"/>
      <c r="CX195" s="27"/>
      <c r="CY195" s="27"/>
      <c r="CZ195" s="27"/>
      <c r="DA195" s="27"/>
      <c r="DB195" s="27"/>
      <c r="DC195" s="27"/>
      <c r="DD195" s="27"/>
      <c r="DE195" s="27"/>
      <c r="DF195" s="27"/>
      <c r="DG195" s="27"/>
      <c r="DH195" s="27"/>
      <c r="DI195" s="27"/>
      <c r="DJ195" s="27"/>
      <c r="DK195" s="27"/>
      <c r="DL195" s="27"/>
      <c r="DM195" s="27"/>
      <c r="DN195" s="27"/>
      <c r="DO195" s="27"/>
      <c r="DP195" s="27"/>
      <c r="DQ195" s="27"/>
      <c r="DR195" s="27"/>
      <c r="DS195" s="27"/>
      <c r="DT195" s="27"/>
      <c r="DU195" s="27"/>
      <c r="DV195" s="27"/>
      <c r="DW195" s="27"/>
      <c r="DX195" s="27"/>
      <c r="DY195" s="27"/>
      <c r="DZ195" s="27"/>
      <c r="EA195" s="27"/>
      <c r="EB195" s="27"/>
      <c r="EC195" s="27"/>
      <c r="ED195" s="27"/>
      <c r="EE195" s="27"/>
      <c r="EF195" s="27"/>
      <c r="EG195" s="27"/>
      <c r="EH195" s="27"/>
      <c r="EI195" s="27"/>
      <c r="EJ195" s="27"/>
      <c r="EK195" s="27"/>
      <c r="EL195" s="27"/>
      <c r="EM195" s="27"/>
      <c r="EN195" s="27"/>
      <c r="EO195" s="27"/>
      <c r="EP195" s="27"/>
      <c r="EQ195" s="27"/>
      <c r="ER195" s="27"/>
      <c r="ES195" s="27"/>
      <c r="ET195" s="27"/>
      <c r="EU195" s="27"/>
      <c r="EV195" s="27"/>
      <c r="EW195" s="27"/>
      <c r="EX195" s="27"/>
      <c r="EY195" s="27"/>
      <c r="EZ195" s="27"/>
      <c r="FA195" s="27"/>
      <c r="FB195" s="27"/>
      <c r="FC195" s="27"/>
      <c r="FD195" s="27"/>
      <c r="FE195" s="27"/>
      <c r="FF195" s="27"/>
      <c r="FG195" s="27"/>
      <c r="FH195" s="27"/>
      <c r="FI195" s="27"/>
      <c r="FJ195" s="27"/>
      <c r="FK195" s="27"/>
      <c r="FL195" s="27"/>
      <c r="FM195" s="27"/>
      <c r="FN195" s="27"/>
      <c r="FO195" s="27"/>
      <c r="FP195" s="27"/>
      <c r="FQ195" s="27"/>
      <c r="FR195" s="27"/>
      <c r="FS195" s="27"/>
      <c r="FT195" s="27"/>
      <c r="FU195" s="27"/>
      <c r="FV195" s="27"/>
      <c r="FW195" s="27"/>
      <c r="FX195" s="27"/>
      <c r="FY195" s="27"/>
      <c r="FZ195" s="27"/>
      <c r="GA195" s="27"/>
      <c r="GB195" s="27"/>
      <c r="GC195" s="27"/>
      <c r="GD195" s="27"/>
      <c r="GE195" s="27"/>
      <c r="GF195" s="27"/>
      <c r="GG195" s="27"/>
      <c r="GH195" s="27"/>
      <c r="GI195" s="27"/>
      <c r="GJ195" s="27"/>
      <c r="GK195" s="27"/>
      <c r="GL195" s="27"/>
      <c r="GM195" s="27"/>
      <c r="GN195" s="27"/>
      <c r="GO195" s="27"/>
      <c r="GP195" s="27"/>
      <c r="GQ195" s="27"/>
      <c r="GR195" s="27"/>
      <c r="GS195" s="27"/>
      <c r="GT195" s="27"/>
      <c r="GU195" s="27"/>
      <c r="GV195" s="27"/>
      <c r="GW195" s="27"/>
      <c r="GX195" s="27"/>
      <c r="GY195" s="27"/>
      <c r="GZ195" s="27"/>
      <c r="HA195" s="27"/>
      <c r="HB195" s="27"/>
      <c r="HC195" s="27"/>
      <c r="HD195" s="27"/>
      <c r="HE195" s="27"/>
      <c r="HF195" s="27"/>
      <c r="HG195" s="27"/>
      <c r="HH195" s="27"/>
      <c r="HI195" s="27"/>
      <c r="HJ195" s="27"/>
      <c r="HK195" s="27"/>
      <c r="HL195" s="27"/>
      <c r="HM195" s="27"/>
      <c r="HN195" s="27"/>
      <c r="HO195" s="27"/>
      <c r="HP195" s="27"/>
      <c r="HQ195" s="27"/>
      <c r="HR195" s="27"/>
      <c r="HS195" s="27"/>
      <c r="HT195" s="27"/>
      <c r="HU195" s="27"/>
      <c r="HV195" s="27"/>
      <c r="HW195" s="27"/>
      <c r="HX195" s="27"/>
      <c r="HY195" s="27"/>
      <c r="HZ195" s="27"/>
      <c r="IA195" s="27"/>
      <c r="IB195" s="27"/>
      <c r="IC195" s="27"/>
      <c r="ID195" s="27"/>
      <c r="IE195" s="27"/>
      <c r="IF195" s="27"/>
      <c r="IG195" s="27"/>
      <c r="IH195" s="27"/>
      <c r="II195" s="27"/>
      <c r="IJ195" s="27"/>
      <c r="IK195" s="27"/>
      <c r="IL195" s="27"/>
      <c r="IM195" s="27"/>
      <c r="IN195" s="27"/>
      <c r="IO195" s="27"/>
      <c r="IP195" s="27"/>
      <c r="IQ195" s="27"/>
      <c r="IR195" s="27"/>
      <c r="IS195" s="45"/>
    </row>
    <row r="196" spans="1:253" ht="45">
      <c r="A196" s="357" t="s">
        <v>467</v>
      </c>
      <c r="B196" s="445">
        <v>50</v>
      </c>
      <c r="C196" s="446" t="s">
        <v>468</v>
      </c>
      <c r="D196" s="27">
        <v>0</v>
      </c>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c r="BU196" s="27"/>
      <c r="BV196" s="27"/>
      <c r="BW196" s="27"/>
      <c r="BX196" s="27"/>
      <c r="BY196" s="27"/>
      <c r="BZ196" s="27"/>
      <c r="CA196" s="27"/>
      <c r="CB196" s="27"/>
      <c r="CC196" s="27"/>
      <c r="CD196" s="27"/>
      <c r="CE196" s="27"/>
      <c r="CF196" s="27"/>
      <c r="CG196" s="27"/>
      <c r="CH196" s="27"/>
      <c r="CI196" s="27"/>
      <c r="CJ196" s="27"/>
      <c r="CK196" s="27"/>
      <c r="CL196" s="27"/>
      <c r="CM196" s="27"/>
      <c r="CN196" s="27"/>
      <c r="CO196" s="27"/>
      <c r="CP196" s="27"/>
      <c r="CQ196" s="27"/>
      <c r="CR196" s="27"/>
      <c r="CS196" s="27"/>
      <c r="CT196" s="27"/>
      <c r="CU196" s="27"/>
      <c r="CV196" s="27"/>
      <c r="CW196" s="27"/>
      <c r="CX196" s="27"/>
      <c r="CY196" s="27"/>
      <c r="CZ196" s="27"/>
      <c r="DA196" s="27"/>
      <c r="DB196" s="27"/>
      <c r="DC196" s="27"/>
      <c r="DD196" s="27"/>
      <c r="DE196" s="27"/>
      <c r="DF196" s="27"/>
      <c r="DG196" s="27"/>
      <c r="DH196" s="27"/>
      <c r="DI196" s="27"/>
      <c r="DJ196" s="27"/>
      <c r="DK196" s="27"/>
      <c r="DL196" s="27"/>
      <c r="DM196" s="27"/>
      <c r="DN196" s="27"/>
      <c r="DO196" s="27"/>
      <c r="DP196" s="27"/>
      <c r="DQ196" s="27"/>
      <c r="DR196" s="27"/>
      <c r="DS196" s="27"/>
      <c r="DT196" s="27"/>
      <c r="DU196" s="27"/>
      <c r="DV196" s="27"/>
      <c r="DW196" s="27"/>
      <c r="DX196" s="27"/>
      <c r="DY196" s="27"/>
      <c r="DZ196" s="27"/>
      <c r="EA196" s="27"/>
      <c r="EB196" s="27"/>
      <c r="EC196" s="27"/>
      <c r="ED196" s="27"/>
      <c r="EE196" s="27"/>
      <c r="EF196" s="27"/>
      <c r="EG196" s="27"/>
      <c r="EH196" s="27"/>
      <c r="EI196" s="27"/>
      <c r="EJ196" s="27"/>
      <c r="EK196" s="27"/>
      <c r="EL196" s="27"/>
      <c r="EM196" s="27"/>
      <c r="EN196" s="27"/>
      <c r="EO196" s="27"/>
      <c r="EP196" s="27"/>
      <c r="EQ196" s="27"/>
      <c r="ER196" s="27"/>
      <c r="ES196" s="27"/>
      <c r="ET196" s="27"/>
      <c r="EU196" s="27"/>
      <c r="EV196" s="27"/>
      <c r="EW196" s="27"/>
      <c r="EX196" s="27"/>
      <c r="EY196" s="27"/>
      <c r="EZ196" s="27"/>
      <c r="FA196" s="27"/>
      <c r="FB196" s="27"/>
      <c r="FC196" s="27"/>
      <c r="FD196" s="27"/>
      <c r="FE196" s="27"/>
      <c r="FF196" s="27"/>
      <c r="FG196" s="27"/>
      <c r="FH196" s="27"/>
      <c r="FI196" s="27"/>
      <c r="FJ196" s="27"/>
      <c r="FK196" s="27"/>
      <c r="FL196" s="27"/>
      <c r="FM196" s="27"/>
      <c r="FN196" s="27"/>
      <c r="FO196" s="27"/>
      <c r="FP196" s="27"/>
      <c r="FQ196" s="27"/>
      <c r="FR196" s="27"/>
      <c r="FS196" s="27"/>
      <c r="FT196" s="27"/>
      <c r="FU196" s="27"/>
      <c r="FV196" s="27"/>
      <c r="FW196" s="27"/>
      <c r="FX196" s="27"/>
      <c r="FY196" s="27"/>
      <c r="FZ196" s="27"/>
      <c r="GA196" s="27"/>
      <c r="GB196" s="27"/>
      <c r="GC196" s="27"/>
      <c r="GD196" s="27"/>
      <c r="GE196" s="27"/>
      <c r="GF196" s="27"/>
      <c r="GG196" s="27"/>
      <c r="GH196" s="27"/>
      <c r="GI196" s="27"/>
      <c r="GJ196" s="27"/>
      <c r="GK196" s="27"/>
      <c r="GL196" s="27"/>
      <c r="GM196" s="27"/>
      <c r="GN196" s="27"/>
      <c r="GO196" s="27"/>
      <c r="GP196" s="27"/>
      <c r="GQ196" s="27"/>
      <c r="GR196" s="27"/>
      <c r="GS196" s="27"/>
      <c r="GT196" s="27"/>
      <c r="GU196" s="27"/>
      <c r="GV196" s="27"/>
      <c r="GW196" s="27"/>
      <c r="GX196" s="27"/>
      <c r="GY196" s="27"/>
      <c r="GZ196" s="27"/>
      <c r="HA196" s="27"/>
      <c r="HB196" s="27"/>
      <c r="HC196" s="27"/>
      <c r="HD196" s="27"/>
      <c r="HE196" s="27"/>
      <c r="HF196" s="27"/>
      <c r="HG196" s="27"/>
      <c r="HH196" s="27"/>
      <c r="HI196" s="27"/>
      <c r="HJ196" s="27"/>
      <c r="HK196" s="27"/>
      <c r="HL196" s="27"/>
      <c r="HM196" s="27"/>
      <c r="HN196" s="27"/>
      <c r="HO196" s="27"/>
      <c r="HP196" s="27"/>
      <c r="HQ196" s="27"/>
      <c r="HR196" s="27"/>
      <c r="HS196" s="27"/>
      <c r="HT196" s="27"/>
      <c r="HU196" s="27"/>
      <c r="HV196" s="27"/>
      <c r="HW196" s="27"/>
      <c r="HX196" s="27"/>
      <c r="HY196" s="27"/>
      <c r="HZ196" s="27"/>
      <c r="IA196" s="27"/>
      <c r="IB196" s="27"/>
      <c r="IC196" s="27"/>
      <c r="ID196" s="27"/>
      <c r="IE196" s="27"/>
      <c r="IF196" s="27"/>
      <c r="IG196" s="27"/>
      <c r="IH196" s="27"/>
      <c r="II196" s="27"/>
      <c r="IJ196" s="27"/>
      <c r="IK196" s="27"/>
      <c r="IL196" s="27"/>
      <c r="IM196" s="27"/>
      <c r="IN196" s="27"/>
      <c r="IO196" s="27"/>
      <c r="IP196" s="27"/>
      <c r="IQ196" s="27"/>
      <c r="IR196" s="27"/>
      <c r="IS196" s="45"/>
    </row>
    <row r="197" spans="1:253" ht="45">
      <c r="A197" s="357" t="s">
        <v>469</v>
      </c>
      <c r="B197" s="445">
        <v>51</v>
      </c>
      <c r="C197" s="446" t="s">
        <v>470</v>
      </c>
      <c r="D197" s="27">
        <v>0</v>
      </c>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c r="CL197" s="27"/>
      <c r="CM197" s="27"/>
      <c r="CN197" s="27"/>
      <c r="CO197" s="27"/>
      <c r="CP197" s="27"/>
      <c r="CQ197" s="27"/>
      <c r="CR197" s="27"/>
      <c r="CS197" s="27"/>
      <c r="CT197" s="27"/>
      <c r="CU197" s="27"/>
      <c r="CV197" s="27"/>
      <c r="CW197" s="27"/>
      <c r="CX197" s="27"/>
      <c r="CY197" s="27"/>
      <c r="CZ197" s="27"/>
      <c r="DA197" s="27"/>
      <c r="DB197" s="27"/>
      <c r="DC197" s="27"/>
      <c r="DD197" s="27"/>
      <c r="DE197" s="27"/>
      <c r="DF197" s="27"/>
      <c r="DG197" s="27"/>
      <c r="DH197" s="27"/>
      <c r="DI197" s="27"/>
      <c r="DJ197" s="27"/>
      <c r="DK197" s="27"/>
      <c r="DL197" s="27"/>
      <c r="DM197" s="27"/>
      <c r="DN197" s="27"/>
      <c r="DO197" s="27"/>
      <c r="DP197" s="27"/>
      <c r="DQ197" s="27"/>
      <c r="DR197" s="27"/>
      <c r="DS197" s="27"/>
      <c r="DT197" s="27"/>
      <c r="DU197" s="27"/>
      <c r="DV197" s="27"/>
      <c r="DW197" s="27"/>
      <c r="DX197" s="27"/>
      <c r="DY197" s="27"/>
      <c r="DZ197" s="27"/>
      <c r="EA197" s="27"/>
      <c r="EB197" s="27"/>
      <c r="EC197" s="27"/>
      <c r="ED197" s="27"/>
      <c r="EE197" s="27"/>
      <c r="EF197" s="27"/>
      <c r="EG197" s="27"/>
      <c r="EH197" s="27"/>
      <c r="EI197" s="27"/>
      <c r="EJ197" s="27"/>
      <c r="EK197" s="27"/>
      <c r="EL197" s="27"/>
      <c r="EM197" s="27"/>
      <c r="EN197" s="27"/>
      <c r="EO197" s="27"/>
      <c r="EP197" s="27"/>
      <c r="EQ197" s="27"/>
      <c r="ER197" s="27"/>
      <c r="ES197" s="27"/>
      <c r="ET197" s="27"/>
      <c r="EU197" s="27"/>
      <c r="EV197" s="27"/>
      <c r="EW197" s="27"/>
      <c r="EX197" s="27"/>
      <c r="EY197" s="27"/>
      <c r="EZ197" s="27"/>
      <c r="FA197" s="27"/>
      <c r="FB197" s="27"/>
      <c r="FC197" s="27"/>
      <c r="FD197" s="27"/>
      <c r="FE197" s="27"/>
      <c r="FF197" s="27"/>
      <c r="FG197" s="27"/>
      <c r="FH197" s="27"/>
      <c r="FI197" s="27"/>
      <c r="FJ197" s="27"/>
      <c r="FK197" s="27"/>
      <c r="FL197" s="27"/>
      <c r="FM197" s="27"/>
      <c r="FN197" s="27"/>
      <c r="FO197" s="27"/>
      <c r="FP197" s="27"/>
      <c r="FQ197" s="27"/>
      <c r="FR197" s="27"/>
      <c r="FS197" s="27"/>
      <c r="FT197" s="27"/>
      <c r="FU197" s="27"/>
      <c r="FV197" s="27"/>
      <c r="FW197" s="27"/>
      <c r="FX197" s="27"/>
      <c r="FY197" s="27"/>
      <c r="FZ197" s="27"/>
      <c r="GA197" s="27"/>
      <c r="GB197" s="27"/>
      <c r="GC197" s="27"/>
      <c r="GD197" s="27"/>
      <c r="GE197" s="27"/>
      <c r="GF197" s="27"/>
      <c r="GG197" s="27"/>
      <c r="GH197" s="27"/>
      <c r="GI197" s="27"/>
      <c r="GJ197" s="27"/>
      <c r="GK197" s="27"/>
      <c r="GL197" s="27"/>
      <c r="GM197" s="27"/>
      <c r="GN197" s="27"/>
      <c r="GO197" s="27"/>
      <c r="GP197" s="27"/>
      <c r="GQ197" s="27"/>
      <c r="GR197" s="27"/>
      <c r="GS197" s="27"/>
      <c r="GT197" s="27"/>
      <c r="GU197" s="27"/>
      <c r="GV197" s="27"/>
      <c r="GW197" s="27"/>
      <c r="GX197" s="27"/>
      <c r="GY197" s="27"/>
      <c r="GZ197" s="27"/>
      <c r="HA197" s="27"/>
      <c r="HB197" s="27"/>
      <c r="HC197" s="27"/>
      <c r="HD197" s="27"/>
      <c r="HE197" s="27"/>
      <c r="HF197" s="27"/>
      <c r="HG197" s="27"/>
      <c r="HH197" s="27"/>
      <c r="HI197" s="27"/>
      <c r="HJ197" s="27"/>
      <c r="HK197" s="27"/>
      <c r="HL197" s="27"/>
      <c r="HM197" s="27"/>
      <c r="HN197" s="27"/>
      <c r="HO197" s="27"/>
      <c r="HP197" s="27"/>
      <c r="HQ197" s="27"/>
      <c r="HR197" s="27"/>
      <c r="HS197" s="27"/>
      <c r="HT197" s="27"/>
      <c r="HU197" s="27"/>
      <c r="HV197" s="27"/>
      <c r="HW197" s="27"/>
      <c r="HX197" s="27"/>
      <c r="HY197" s="27"/>
      <c r="HZ197" s="27"/>
      <c r="IA197" s="27"/>
      <c r="IB197" s="27"/>
      <c r="IC197" s="27"/>
      <c r="ID197" s="27"/>
      <c r="IE197" s="27"/>
      <c r="IF197" s="27"/>
      <c r="IG197" s="27"/>
      <c r="IH197" s="27"/>
      <c r="II197" s="27"/>
      <c r="IJ197" s="27"/>
      <c r="IK197" s="27"/>
      <c r="IL197" s="27"/>
      <c r="IM197" s="27"/>
      <c r="IN197" s="27"/>
      <c r="IO197" s="27"/>
      <c r="IP197" s="27"/>
      <c r="IQ197" s="27"/>
      <c r="IR197" s="27"/>
      <c r="IS197" s="45"/>
    </row>
    <row r="198" spans="1:253" ht="45">
      <c r="A198" s="357" t="s">
        <v>471</v>
      </c>
      <c r="B198" s="445">
        <v>52</v>
      </c>
      <c r="C198" s="334" t="s">
        <v>472</v>
      </c>
      <c r="D198" s="27">
        <v>0</v>
      </c>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c r="BQ198" s="27"/>
      <c r="BR198" s="27"/>
      <c r="BS198" s="27"/>
      <c r="BT198" s="27"/>
      <c r="BU198" s="27"/>
      <c r="BV198" s="27"/>
      <c r="BW198" s="27"/>
      <c r="BX198" s="27"/>
      <c r="BY198" s="27"/>
      <c r="BZ198" s="27"/>
      <c r="CA198" s="27"/>
      <c r="CB198" s="27"/>
      <c r="CC198" s="27"/>
      <c r="CD198" s="27"/>
      <c r="CE198" s="27"/>
      <c r="CF198" s="27"/>
      <c r="CG198" s="27"/>
      <c r="CH198" s="27"/>
      <c r="CI198" s="27"/>
      <c r="CJ198" s="27"/>
      <c r="CK198" s="27"/>
      <c r="CL198" s="27"/>
      <c r="CM198" s="27"/>
      <c r="CN198" s="27"/>
      <c r="CO198" s="27"/>
      <c r="CP198" s="27"/>
      <c r="CQ198" s="27"/>
      <c r="CR198" s="27"/>
      <c r="CS198" s="27"/>
      <c r="CT198" s="27"/>
      <c r="CU198" s="27"/>
      <c r="CV198" s="27"/>
      <c r="CW198" s="27"/>
      <c r="CX198" s="27"/>
      <c r="CY198" s="27"/>
      <c r="CZ198" s="27"/>
      <c r="DA198" s="27"/>
      <c r="DB198" s="27"/>
      <c r="DC198" s="27"/>
      <c r="DD198" s="27"/>
      <c r="DE198" s="27"/>
      <c r="DF198" s="27"/>
      <c r="DG198" s="27"/>
      <c r="DH198" s="27"/>
      <c r="DI198" s="27"/>
      <c r="DJ198" s="27"/>
      <c r="DK198" s="27"/>
      <c r="DL198" s="27"/>
      <c r="DM198" s="27"/>
      <c r="DN198" s="27"/>
      <c r="DO198" s="27"/>
      <c r="DP198" s="27"/>
      <c r="DQ198" s="27"/>
      <c r="DR198" s="27"/>
      <c r="DS198" s="27"/>
      <c r="DT198" s="27"/>
      <c r="DU198" s="27"/>
      <c r="DV198" s="27"/>
      <c r="DW198" s="27"/>
      <c r="DX198" s="27"/>
      <c r="DY198" s="27"/>
      <c r="DZ198" s="27"/>
      <c r="EA198" s="27"/>
      <c r="EB198" s="27"/>
      <c r="EC198" s="27"/>
      <c r="ED198" s="27"/>
      <c r="EE198" s="27"/>
      <c r="EF198" s="27"/>
      <c r="EG198" s="27"/>
      <c r="EH198" s="27"/>
      <c r="EI198" s="27"/>
      <c r="EJ198" s="27"/>
      <c r="EK198" s="27"/>
      <c r="EL198" s="27"/>
      <c r="EM198" s="27"/>
      <c r="EN198" s="27"/>
      <c r="EO198" s="27"/>
      <c r="EP198" s="27"/>
      <c r="EQ198" s="27"/>
      <c r="ER198" s="27"/>
      <c r="ES198" s="27"/>
      <c r="ET198" s="27"/>
      <c r="EU198" s="27"/>
      <c r="EV198" s="27"/>
      <c r="EW198" s="27"/>
      <c r="EX198" s="27"/>
      <c r="EY198" s="27"/>
      <c r="EZ198" s="27"/>
      <c r="FA198" s="27"/>
      <c r="FB198" s="27"/>
      <c r="FC198" s="27"/>
      <c r="FD198" s="27"/>
      <c r="FE198" s="27"/>
      <c r="FF198" s="27"/>
      <c r="FG198" s="27"/>
      <c r="FH198" s="27"/>
      <c r="FI198" s="27"/>
      <c r="FJ198" s="27"/>
      <c r="FK198" s="27"/>
      <c r="FL198" s="27"/>
      <c r="FM198" s="27"/>
      <c r="FN198" s="27"/>
      <c r="FO198" s="27"/>
      <c r="FP198" s="27"/>
      <c r="FQ198" s="27"/>
      <c r="FR198" s="27"/>
      <c r="FS198" s="27"/>
      <c r="FT198" s="27"/>
      <c r="FU198" s="27"/>
      <c r="FV198" s="27"/>
      <c r="FW198" s="27"/>
      <c r="FX198" s="27"/>
      <c r="FY198" s="27"/>
      <c r="FZ198" s="27"/>
      <c r="GA198" s="27"/>
      <c r="GB198" s="27"/>
      <c r="GC198" s="27"/>
      <c r="GD198" s="27"/>
      <c r="GE198" s="27"/>
      <c r="GF198" s="27"/>
      <c r="GG198" s="27"/>
      <c r="GH198" s="27"/>
      <c r="GI198" s="27"/>
      <c r="GJ198" s="27"/>
      <c r="GK198" s="27"/>
      <c r="GL198" s="27"/>
      <c r="GM198" s="27"/>
      <c r="GN198" s="27"/>
      <c r="GO198" s="27"/>
      <c r="GP198" s="27"/>
      <c r="GQ198" s="27"/>
      <c r="GR198" s="27"/>
      <c r="GS198" s="27"/>
      <c r="GT198" s="27"/>
      <c r="GU198" s="27"/>
      <c r="GV198" s="27"/>
      <c r="GW198" s="27"/>
      <c r="GX198" s="27"/>
      <c r="GY198" s="27"/>
      <c r="GZ198" s="27"/>
      <c r="HA198" s="27"/>
      <c r="HB198" s="27"/>
      <c r="HC198" s="27"/>
      <c r="HD198" s="27"/>
      <c r="HE198" s="27"/>
      <c r="HF198" s="27"/>
      <c r="HG198" s="27"/>
      <c r="HH198" s="27"/>
      <c r="HI198" s="27"/>
      <c r="HJ198" s="27"/>
      <c r="HK198" s="27"/>
      <c r="HL198" s="27"/>
      <c r="HM198" s="27"/>
      <c r="HN198" s="27"/>
      <c r="HO198" s="27"/>
      <c r="HP198" s="27"/>
      <c r="HQ198" s="27"/>
      <c r="HR198" s="27"/>
      <c r="HS198" s="27"/>
      <c r="HT198" s="27"/>
      <c r="HU198" s="27"/>
      <c r="HV198" s="27"/>
      <c r="HW198" s="27"/>
      <c r="HX198" s="27"/>
      <c r="HY198" s="27"/>
      <c r="HZ198" s="27"/>
      <c r="IA198" s="27"/>
      <c r="IB198" s="27"/>
      <c r="IC198" s="27"/>
      <c r="ID198" s="27"/>
      <c r="IE198" s="27"/>
      <c r="IF198" s="27"/>
      <c r="IG198" s="27"/>
      <c r="IH198" s="27"/>
      <c r="II198" s="27"/>
      <c r="IJ198" s="27"/>
      <c r="IK198" s="27"/>
      <c r="IL198" s="27"/>
      <c r="IM198" s="27"/>
      <c r="IN198" s="27"/>
      <c r="IO198" s="27"/>
      <c r="IP198" s="27"/>
      <c r="IQ198" s="27"/>
      <c r="IR198" s="27"/>
      <c r="IS198" s="45"/>
    </row>
    <row r="199" spans="1:253" ht="45">
      <c r="A199" s="357" t="s">
        <v>473</v>
      </c>
      <c r="B199" s="445">
        <v>53</v>
      </c>
      <c r="C199" s="446" t="s">
        <v>474</v>
      </c>
      <c r="D199" s="27">
        <v>0</v>
      </c>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c r="BU199" s="27"/>
      <c r="BV199" s="27"/>
      <c r="BW199" s="27"/>
      <c r="BX199" s="27"/>
      <c r="BY199" s="27"/>
      <c r="BZ199" s="27"/>
      <c r="CA199" s="27"/>
      <c r="CB199" s="27"/>
      <c r="CC199" s="27"/>
      <c r="CD199" s="27"/>
      <c r="CE199" s="27"/>
      <c r="CF199" s="27"/>
      <c r="CG199" s="27"/>
      <c r="CH199" s="27"/>
      <c r="CI199" s="27"/>
      <c r="CJ199" s="27"/>
      <c r="CK199" s="27"/>
      <c r="CL199" s="27"/>
      <c r="CM199" s="27"/>
      <c r="CN199" s="27"/>
      <c r="CO199" s="27"/>
      <c r="CP199" s="27"/>
      <c r="CQ199" s="27"/>
      <c r="CR199" s="27"/>
      <c r="CS199" s="27"/>
      <c r="CT199" s="27"/>
      <c r="CU199" s="27"/>
      <c r="CV199" s="27"/>
      <c r="CW199" s="27"/>
      <c r="CX199" s="27"/>
      <c r="CY199" s="27"/>
      <c r="CZ199" s="27"/>
      <c r="DA199" s="27"/>
      <c r="DB199" s="27"/>
      <c r="DC199" s="27"/>
      <c r="DD199" s="27"/>
      <c r="DE199" s="27"/>
      <c r="DF199" s="27"/>
      <c r="DG199" s="27"/>
      <c r="DH199" s="27"/>
      <c r="DI199" s="27"/>
      <c r="DJ199" s="27"/>
      <c r="DK199" s="27"/>
      <c r="DL199" s="27"/>
      <c r="DM199" s="27"/>
      <c r="DN199" s="27"/>
      <c r="DO199" s="27"/>
      <c r="DP199" s="27"/>
      <c r="DQ199" s="27"/>
      <c r="DR199" s="27"/>
      <c r="DS199" s="27"/>
      <c r="DT199" s="27"/>
      <c r="DU199" s="27"/>
      <c r="DV199" s="27"/>
      <c r="DW199" s="27"/>
      <c r="DX199" s="27"/>
      <c r="DY199" s="27"/>
      <c r="DZ199" s="27"/>
      <c r="EA199" s="27"/>
      <c r="EB199" s="27"/>
      <c r="EC199" s="27"/>
      <c r="ED199" s="27"/>
      <c r="EE199" s="27"/>
      <c r="EF199" s="27"/>
      <c r="EG199" s="27"/>
      <c r="EH199" s="27"/>
      <c r="EI199" s="27"/>
      <c r="EJ199" s="27"/>
      <c r="EK199" s="27"/>
      <c r="EL199" s="27"/>
      <c r="EM199" s="27"/>
      <c r="EN199" s="27"/>
      <c r="EO199" s="27"/>
      <c r="EP199" s="27"/>
      <c r="EQ199" s="27"/>
      <c r="ER199" s="27"/>
      <c r="ES199" s="27"/>
      <c r="ET199" s="27"/>
      <c r="EU199" s="27"/>
      <c r="EV199" s="27"/>
      <c r="EW199" s="27"/>
      <c r="EX199" s="27"/>
      <c r="EY199" s="27"/>
      <c r="EZ199" s="27"/>
      <c r="FA199" s="27"/>
      <c r="FB199" s="27"/>
      <c r="FC199" s="27"/>
      <c r="FD199" s="27"/>
      <c r="FE199" s="27"/>
      <c r="FF199" s="27"/>
      <c r="FG199" s="27"/>
      <c r="FH199" s="27"/>
      <c r="FI199" s="27"/>
      <c r="FJ199" s="27"/>
      <c r="FK199" s="27"/>
      <c r="FL199" s="27"/>
      <c r="FM199" s="27"/>
      <c r="FN199" s="27"/>
      <c r="FO199" s="27"/>
      <c r="FP199" s="27"/>
      <c r="FQ199" s="27"/>
      <c r="FR199" s="27"/>
      <c r="FS199" s="27"/>
      <c r="FT199" s="27"/>
      <c r="FU199" s="27"/>
      <c r="FV199" s="27"/>
      <c r="FW199" s="27"/>
      <c r="FX199" s="27"/>
      <c r="FY199" s="27"/>
      <c r="FZ199" s="27"/>
      <c r="GA199" s="27"/>
      <c r="GB199" s="27"/>
      <c r="GC199" s="27"/>
      <c r="GD199" s="27"/>
      <c r="GE199" s="27"/>
      <c r="GF199" s="27"/>
      <c r="GG199" s="27"/>
      <c r="GH199" s="27"/>
      <c r="GI199" s="27"/>
      <c r="GJ199" s="27"/>
      <c r="GK199" s="27"/>
      <c r="GL199" s="27"/>
      <c r="GM199" s="27"/>
      <c r="GN199" s="27"/>
      <c r="GO199" s="27"/>
      <c r="GP199" s="27"/>
      <c r="GQ199" s="27"/>
      <c r="GR199" s="27"/>
      <c r="GS199" s="27"/>
      <c r="GT199" s="27"/>
      <c r="GU199" s="27"/>
      <c r="GV199" s="27"/>
      <c r="GW199" s="27"/>
      <c r="GX199" s="27"/>
      <c r="GY199" s="27"/>
      <c r="GZ199" s="27"/>
      <c r="HA199" s="27"/>
      <c r="HB199" s="27"/>
      <c r="HC199" s="27"/>
      <c r="HD199" s="27"/>
      <c r="HE199" s="27"/>
      <c r="HF199" s="27"/>
      <c r="HG199" s="27"/>
      <c r="HH199" s="27"/>
      <c r="HI199" s="27"/>
      <c r="HJ199" s="27"/>
      <c r="HK199" s="27"/>
      <c r="HL199" s="27"/>
      <c r="HM199" s="27"/>
      <c r="HN199" s="27"/>
      <c r="HO199" s="27"/>
      <c r="HP199" s="27"/>
      <c r="HQ199" s="27"/>
      <c r="HR199" s="27"/>
      <c r="HS199" s="27"/>
      <c r="HT199" s="27"/>
      <c r="HU199" s="27"/>
      <c r="HV199" s="27"/>
      <c r="HW199" s="27"/>
      <c r="HX199" s="27"/>
      <c r="HY199" s="27"/>
      <c r="HZ199" s="27"/>
      <c r="IA199" s="27"/>
      <c r="IB199" s="27"/>
      <c r="IC199" s="27"/>
      <c r="ID199" s="27"/>
      <c r="IE199" s="27"/>
      <c r="IF199" s="27"/>
      <c r="IG199" s="27"/>
      <c r="IH199" s="27"/>
      <c r="II199" s="27"/>
      <c r="IJ199" s="27"/>
      <c r="IK199" s="27"/>
      <c r="IL199" s="27"/>
      <c r="IM199" s="27"/>
      <c r="IN199" s="27"/>
      <c r="IO199" s="27"/>
      <c r="IP199" s="27"/>
      <c r="IQ199" s="27"/>
      <c r="IR199" s="27"/>
      <c r="IS199" s="45"/>
    </row>
    <row r="200" spans="1:253" ht="45">
      <c r="A200" s="357" t="s">
        <v>475</v>
      </c>
      <c r="B200" s="447">
        <v>54</v>
      </c>
      <c r="C200" s="339" t="s">
        <v>476</v>
      </c>
      <c r="D200" s="29">
        <v>0</v>
      </c>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c r="CE200" s="29"/>
      <c r="CF200" s="29"/>
      <c r="CG200" s="29"/>
      <c r="CH200" s="29"/>
      <c r="CI200" s="29"/>
      <c r="CJ200" s="29"/>
      <c r="CK200" s="29"/>
      <c r="CL200" s="29"/>
      <c r="CM200" s="29"/>
      <c r="CN200" s="29"/>
      <c r="CO200" s="29"/>
      <c r="CP200" s="29"/>
      <c r="CQ200" s="29"/>
      <c r="CR200" s="29"/>
      <c r="CS200" s="29"/>
      <c r="CT200" s="29"/>
      <c r="CU200" s="29"/>
      <c r="CV200" s="29"/>
      <c r="CW200" s="29"/>
      <c r="CX200" s="29"/>
      <c r="CY200" s="29"/>
      <c r="CZ200" s="29"/>
      <c r="DA200" s="29"/>
      <c r="DB200" s="29"/>
      <c r="DC200" s="29"/>
      <c r="DD200" s="29"/>
      <c r="DE200" s="29"/>
      <c r="DF200" s="29"/>
      <c r="DG200" s="29"/>
      <c r="DH200" s="29"/>
      <c r="DI200" s="29"/>
      <c r="DJ200" s="29"/>
      <c r="DK200" s="29"/>
      <c r="DL200" s="29"/>
      <c r="DM200" s="29"/>
      <c r="DN200" s="29"/>
      <c r="DO200" s="29"/>
      <c r="DP200" s="29"/>
      <c r="DQ200" s="29"/>
      <c r="DR200" s="29"/>
      <c r="DS200" s="29"/>
      <c r="DT200" s="29"/>
      <c r="DU200" s="29"/>
      <c r="DV200" s="29"/>
      <c r="DW200" s="29"/>
      <c r="DX200" s="29"/>
      <c r="DY200" s="29"/>
      <c r="DZ200" s="29"/>
      <c r="EA200" s="29"/>
      <c r="EB200" s="29"/>
      <c r="EC200" s="29"/>
      <c r="ED200" s="29"/>
      <c r="EE200" s="29"/>
      <c r="EF200" s="29"/>
      <c r="EG200" s="29"/>
      <c r="EH200" s="29"/>
      <c r="EI200" s="29"/>
      <c r="EJ200" s="29"/>
      <c r="EK200" s="29"/>
      <c r="EL200" s="29"/>
      <c r="EM200" s="29"/>
      <c r="EN200" s="29"/>
      <c r="EO200" s="29"/>
      <c r="EP200" s="29"/>
      <c r="EQ200" s="29"/>
      <c r="ER200" s="29"/>
      <c r="ES200" s="29"/>
      <c r="ET200" s="29"/>
      <c r="EU200" s="29"/>
      <c r="EV200" s="29"/>
      <c r="EW200" s="29"/>
      <c r="EX200" s="29"/>
      <c r="EY200" s="29"/>
      <c r="EZ200" s="29"/>
      <c r="FA200" s="29"/>
      <c r="FB200" s="29"/>
      <c r="FC200" s="29"/>
      <c r="FD200" s="29"/>
      <c r="FE200" s="29"/>
      <c r="FF200" s="29"/>
      <c r="FG200" s="29"/>
      <c r="FH200" s="29"/>
      <c r="FI200" s="29"/>
      <c r="FJ200" s="29"/>
      <c r="FK200" s="29"/>
      <c r="FL200" s="29"/>
      <c r="FM200" s="29"/>
      <c r="FN200" s="29"/>
      <c r="FO200" s="29"/>
      <c r="FP200" s="29"/>
      <c r="FQ200" s="29"/>
      <c r="FR200" s="29"/>
      <c r="FS200" s="29"/>
      <c r="FT200" s="29"/>
      <c r="FU200" s="29"/>
      <c r="FV200" s="29"/>
      <c r="FW200" s="29"/>
      <c r="FX200" s="29"/>
      <c r="FY200" s="29"/>
      <c r="FZ200" s="29"/>
      <c r="GA200" s="29"/>
      <c r="GB200" s="29"/>
      <c r="GC200" s="29"/>
      <c r="GD200" s="29"/>
      <c r="GE200" s="29"/>
      <c r="GF200" s="29"/>
      <c r="GG200" s="29"/>
      <c r="GH200" s="29"/>
      <c r="GI200" s="29"/>
      <c r="GJ200" s="29"/>
      <c r="GK200" s="29"/>
      <c r="GL200" s="29"/>
      <c r="GM200" s="29"/>
      <c r="GN200" s="29"/>
      <c r="GO200" s="29"/>
      <c r="GP200" s="29"/>
      <c r="GQ200" s="29"/>
      <c r="GR200" s="29"/>
      <c r="GS200" s="29"/>
      <c r="GT200" s="29"/>
      <c r="GU200" s="29"/>
      <c r="GV200" s="29"/>
      <c r="GW200" s="29"/>
      <c r="GX200" s="29"/>
      <c r="GY200" s="29"/>
      <c r="GZ200" s="29"/>
      <c r="HA200" s="29"/>
      <c r="HB200" s="29"/>
      <c r="HC200" s="29"/>
      <c r="HD200" s="29"/>
      <c r="HE200" s="29"/>
      <c r="HF200" s="29"/>
      <c r="HG200" s="29"/>
      <c r="HH200" s="29"/>
      <c r="HI200" s="29"/>
      <c r="HJ200" s="29"/>
      <c r="HK200" s="29"/>
      <c r="HL200" s="29"/>
      <c r="HM200" s="29"/>
      <c r="HN200" s="29"/>
      <c r="HO200" s="29"/>
      <c r="HP200" s="29"/>
      <c r="HQ200" s="29"/>
      <c r="HR200" s="29"/>
      <c r="HS200" s="29"/>
      <c r="HT200" s="29"/>
      <c r="HU200" s="29"/>
      <c r="HV200" s="29"/>
      <c r="HW200" s="29"/>
      <c r="HX200" s="29"/>
      <c r="HY200" s="29"/>
      <c r="HZ200" s="29"/>
      <c r="IA200" s="29"/>
      <c r="IB200" s="29"/>
      <c r="IC200" s="29"/>
      <c r="ID200" s="29"/>
      <c r="IE200" s="29"/>
      <c r="IF200" s="29"/>
      <c r="IG200" s="29"/>
      <c r="IH200" s="29"/>
      <c r="II200" s="29"/>
      <c r="IJ200" s="29"/>
      <c r="IK200" s="29"/>
      <c r="IL200" s="29"/>
      <c r="IM200" s="29"/>
      <c r="IN200" s="29"/>
      <c r="IO200" s="29"/>
      <c r="IP200" s="29"/>
      <c r="IQ200" s="29"/>
      <c r="IR200" s="29"/>
      <c r="IS200" s="46"/>
    </row>
    <row r="201" spans="1:253" ht="31.2" customHeight="1" thickBot="1">
      <c r="A201" s="326"/>
      <c r="B201" s="515"/>
      <c r="C201" s="193"/>
      <c r="D201" s="3"/>
      <c r="E201" s="671"/>
      <c r="F201" s="4"/>
      <c r="G201" s="4"/>
      <c r="H201" s="1"/>
    </row>
    <row r="202" spans="1:253" ht="45.6">
      <c r="A202" s="326"/>
      <c r="B202" s="344"/>
      <c r="C202" s="441" t="s">
        <v>477</v>
      </c>
      <c r="D202" s="676"/>
    </row>
    <row r="203" spans="1:253" ht="30">
      <c r="A203" s="357" t="s">
        <v>1035</v>
      </c>
      <c r="B203" s="448">
        <v>55</v>
      </c>
      <c r="C203" s="449" t="s">
        <v>478</v>
      </c>
      <c r="D203" s="683">
        <v>0</v>
      </c>
    </row>
    <row r="204" spans="1:253" ht="31.2" customHeight="1" thickBot="1">
      <c r="A204" s="326"/>
      <c r="B204" s="515"/>
      <c r="C204" s="193"/>
      <c r="D204" s="3"/>
      <c r="E204" s="3"/>
      <c r="F204" s="4"/>
      <c r="G204" s="4"/>
      <c r="H204" s="1"/>
    </row>
    <row r="205" spans="1:253" ht="15.6">
      <c r="A205" s="327"/>
      <c r="B205" s="42"/>
      <c r="C205" s="194" t="s">
        <v>479</v>
      </c>
      <c r="D205" s="11"/>
      <c r="E205" s="11"/>
      <c r="F205" s="11"/>
      <c r="G205" s="12"/>
      <c r="H205" s="8"/>
      <c r="I205" s="8"/>
      <c r="J205" s="8"/>
      <c r="K205" s="8"/>
      <c r="L205" s="8"/>
      <c r="M205" s="8"/>
    </row>
    <row r="206" spans="1:253" ht="15.6">
      <c r="A206" s="328"/>
      <c r="B206" s="47"/>
      <c r="C206" s="195" t="s">
        <v>480</v>
      </c>
      <c r="D206" s="15"/>
      <c r="E206" s="15"/>
      <c r="F206" s="15"/>
      <c r="G206" s="18"/>
    </row>
    <row r="207" spans="1:253" ht="30">
      <c r="A207" s="328"/>
      <c r="B207" s="47"/>
      <c r="C207" s="196" t="s">
        <v>481</v>
      </c>
      <c r="D207" s="15"/>
      <c r="E207" s="15"/>
      <c r="F207" s="15"/>
      <c r="G207" s="18"/>
    </row>
    <row r="208" spans="1:253" ht="30">
      <c r="A208" s="328"/>
      <c r="B208" s="47"/>
      <c r="C208" s="197" t="s">
        <v>482</v>
      </c>
      <c r="D208" s="52" t="str">
        <f>IF(ISBLANK(C208),"0","1")</f>
        <v>1</v>
      </c>
      <c r="E208" s="15"/>
      <c r="F208" s="15"/>
      <c r="G208" s="18"/>
    </row>
    <row r="209" spans="1:8" ht="30" customHeight="1">
      <c r="A209" s="328"/>
      <c r="B209" s="47"/>
      <c r="C209" s="281" t="s">
        <v>483</v>
      </c>
      <c r="D209" s="15"/>
      <c r="E209" s="15"/>
      <c r="F209" s="15"/>
      <c r="G209" s="18"/>
    </row>
    <row r="210" spans="1:8" ht="15">
      <c r="A210" s="328"/>
      <c r="B210" s="47"/>
      <c r="C210" s="198" t="s">
        <v>183</v>
      </c>
      <c r="D210" s="15"/>
      <c r="E210" s="15"/>
      <c r="F210" s="15"/>
      <c r="G210" s="18"/>
    </row>
    <row r="211" spans="1:8" ht="51.75" customHeight="1">
      <c r="A211" s="329" t="s">
        <v>484</v>
      </c>
      <c r="B211" s="53"/>
      <c r="C211" s="313"/>
      <c r="D211" s="52" t="str">
        <f>IF(ISBLANK(C211),"0","1")</f>
        <v>0</v>
      </c>
      <c r="E211" s="15"/>
      <c r="F211" s="15"/>
      <c r="G211" s="18"/>
      <c r="H211" s="6"/>
    </row>
    <row r="212" spans="1:8" ht="15.6">
      <c r="A212" s="326"/>
      <c r="B212" s="48"/>
      <c r="C212" s="199" t="s">
        <v>485</v>
      </c>
      <c r="D212" s="16"/>
      <c r="E212" s="16"/>
      <c r="F212" s="16"/>
      <c r="G212" s="19"/>
      <c r="H212" s="6"/>
    </row>
    <row r="213" spans="1:8" ht="15">
      <c r="A213" s="330"/>
      <c r="B213" s="48"/>
      <c r="C213" s="200" t="s">
        <v>486</v>
      </c>
      <c r="D213" s="20"/>
      <c r="E213" s="17"/>
      <c r="F213" s="17"/>
      <c r="G213" s="21"/>
      <c r="H213" s="7"/>
    </row>
    <row r="214" spans="1:8" ht="15.6" thickBot="1">
      <c r="A214" s="330"/>
      <c r="B214" s="48"/>
      <c r="C214" s="200" t="s">
        <v>487</v>
      </c>
      <c r="D214" s="20"/>
      <c r="E214" s="17"/>
      <c r="F214" s="17"/>
      <c r="G214" s="21"/>
      <c r="H214" s="7"/>
    </row>
    <row r="215" spans="1:8" ht="15" customHeight="1" thickBot="1">
      <c r="A215" s="331" t="s">
        <v>1036</v>
      </c>
      <c r="B215" s="48"/>
      <c r="C215" s="201" t="s">
        <v>488</v>
      </c>
      <c r="D215" s="314"/>
      <c r="E215" s="282" t="s">
        <v>489</v>
      </c>
      <c r="F215" s="17"/>
      <c r="G215" s="21"/>
      <c r="H215" s="6"/>
    </row>
    <row r="216" spans="1:8" ht="15" customHeight="1" thickBot="1">
      <c r="A216" s="331" t="s">
        <v>1037</v>
      </c>
      <c r="B216" s="49"/>
      <c r="C216" s="202"/>
      <c r="D216" s="315"/>
      <c r="E216" s="283" t="s">
        <v>490</v>
      </c>
      <c r="F216" s="51"/>
      <c r="G216" s="50"/>
      <c r="H216" s="6"/>
    </row>
    <row r="217" spans="1:8" ht="15">
      <c r="A217" s="332" t="s">
        <v>491</v>
      </c>
      <c r="B217" s="2"/>
      <c r="C217" s="203"/>
      <c r="D217" s="54" t="str">
        <f>IF(ISBLANK(D16:D17),"1","0")</f>
        <v>0</v>
      </c>
      <c r="E217" s="6"/>
      <c r="F217" s="6"/>
      <c r="G217" s="6"/>
      <c r="H217" s="1"/>
    </row>
    <row r="218" spans="1:8" ht="15.6">
      <c r="C218" s="204" t="s">
        <v>492</v>
      </c>
    </row>
  </sheetData>
  <sheetProtection algorithmName="SHA-512" hashValue="BfeYlW35yMKH1itNPRa3HjQlRDEAF4vLewxH+x6Xpn90yR5saLVU18h/uY9vYuJ2NkuA1aiGGAwzk9z5gtmZpw==" saltValue="YrvNyjy+MJxJEpa40oS/Lg==" spinCount="100000" sheet="1" objects="1" scenarios="1"/>
  <dataConsolidate/>
  <conditionalFormatting sqref="D19">
    <cfRule type="expression" dxfId="2615" priority="274" stopIfTrue="1">
      <formula>IF(( ISBLANK(D18)=FALSE),0,1)</formula>
    </cfRule>
  </conditionalFormatting>
  <conditionalFormatting sqref="D26">
    <cfRule type="expression" dxfId="2614" priority="273" stopIfTrue="1">
      <formula>IF(( ISBLANK(D19)=FALSE),0,1)</formula>
    </cfRule>
  </conditionalFormatting>
  <conditionalFormatting sqref="D27">
    <cfRule type="expression" dxfId="2613" priority="272" stopIfTrue="1">
      <formula>IF(( ISBLANK(D26)=FALSE),0,1)</formula>
    </cfRule>
  </conditionalFormatting>
  <conditionalFormatting sqref="D32">
    <cfRule type="expression" dxfId="2612" priority="269" stopIfTrue="1">
      <formula>IF(( ISBLANK(D29)=FALSE),0,1)</formula>
    </cfRule>
  </conditionalFormatting>
  <conditionalFormatting sqref="D18">
    <cfRule type="expression" dxfId="2611" priority="99" stopIfTrue="1">
      <formula>IF(AND( ISBLANK(C5)=FALSE,  ISBLANK(C6)=FALSE, ISBLANK(C7)=FALSE,  ISBLANK(C9)=FALSE),0, 1)</formula>
    </cfRule>
  </conditionalFormatting>
  <conditionalFormatting sqref="D29">
    <cfRule type="expression" dxfId="2610" priority="69" stopIfTrue="1">
      <formula>IF(( ISBLANK(D28)=FALSE),0,1)</formula>
    </cfRule>
  </conditionalFormatting>
  <conditionalFormatting sqref="D28">
    <cfRule type="expression" dxfId="2609" priority="68" stopIfTrue="1">
      <formula>IF(( ISBLANK(D27)=FALSE),0,1)</formula>
    </cfRule>
  </conditionalFormatting>
  <conditionalFormatting sqref="D16">
    <cfRule type="expression" dxfId="2608" priority="67" stopIfTrue="1">
      <formula>IF(AND( ISBLANK(C5)=FALSE,  ISBLANK(C6)=FALSE, ISBLANK(C7)=FALSE,  ISBLANK(C9)=FALSE),0, 1)</formula>
    </cfRule>
  </conditionalFormatting>
  <conditionalFormatting sqref="D17">
    <cfRule type="expression" dxfId="2607" priority="66" stopIfTrue="1">
      <formula>IF(AND( ISBLANK(C5)=FALSE,  ISBLANK(C6)=FALSE, ISBLANK(C7)=FALSE,  ISBLANK(C9)=FALSE),0, 1)</formula>
    </cfRule>
  </conditionalFormatting>
  <conditionalFormatting sqref="D35">
    <cfRule type="expression" dxfId="2606" priority="65" stopIfTrue="1">
      <formula>IF(( ISBLANK(D32)=FALSE),0,1)</formula>
    </cfRule>
  </conditionalFormatting>
  <conditionalFormatting sqref="D161:IS164 D166:IS167 D156:IS157 D108:IS109 D113:IS154 D78:IS106 D52:IS75">
    <cfRule type="expression" dxfId="2605" priority="4" stopIfTrue="1">
      <formula>IF(OR(D$47="Branch",D$47="Fellow Enterprise"),1,0)</formula>
    </cfRule>
  </conditionalFormatting>
  <conditionalFormatting sqref="D108:IS109 D78:IS106">
    <cfRule type="expression" dxfId="2604" priority="8" stopIfTrue="1">
      <formula>IF(D$75="Unquoted", 1,0)</formula>
    </cfRule>
  </conditionalFormatting>
  <conditionalFormatting sqref="D156:IS157 D113:IS154">
    <cfRule type="expression" dxfId="2603" priority="10" stopIfTrue="1">
      <formula>IF(D$75&gt;0,0,IF(D$47="Branch", 0,1))</formula>
    </cfRule>
    <cfRule type="expression" dxfId="2602" priority="11" stopIfTrue="1">
      <formula>IF(D$75="Quoted", 1,0)</formula>
    </cfRule>
  </conditionalFormatting>
  <conditionalFormatting sqref="D161:IS164 D166:IS167">
    <cfRule type="expression" dxfId="2601" priority="281" stopIfTrue="1">
      <formula>IF(D$47="Affiliate", 0,1)</formula>
    </cfRule>
  </conditionalFormatting>
  <conditionalFormatting sqref="D180:IS187 D189:IS192">
    <cfRule type="expression" dxfId="2600" priority="282" stopIfTrue="1">
      <formula>IF(OR(D$47="Affiliate",D$47="Fellow Enterprise"),1,0)</formula>
    </cfRule>
  </conditionalFormatting>
  <conditionalFormatting sqref="D38:IS38">
    <cfRule type="expression" dxfId="2599" priority="283" stopIfTrue="1">
      <formula>IF((ISBLANK($D$35)=FALSE),0,1)</formula>
    </cfRule>
  </conditionalFormatting>
  <conditionalFormatting sqref="D39">
    <cfRule type="expression" dxfId="2598" priority="284" stopIfTrue="1">
      <formula>IF((ISBLANK($D$38)=FALSE),0,1)</formula>
    </cfRule>
  </conditionalFormatting>
  <conditionalFormatting sqref="D40">
    <cfRule type="expression" dxfId="2597" priority="285" stopIfTrue="1">
      <formula>IF((ISBLANK($D$39)=FALSE),0,1)</formula>
    </cfRule>
  </conditionalFormatting>
  <conditionalFormatting sqref="D41">
    <cfRule type="expression" dxfId="2596" priority="286" stopIfTrue="1">
      <formula>IF((ISBLANK($D$40)=FALSE),0,1)</formula>
    </cfRule>
  </conditionalFormatting>
  <conditionalFormatting sqref="D42">
    <cfRule type="expression" dxfId="2595" priority="287" stopIfTrue="1">
      <formula>IF((ISBLANK($D$41)=FALSE),0,1)</formula>
    </cfRule>
  </conditionalFormatting>
  <conditionalFormatting sqref="D44:IS44">
    <cfRule type="expression" dxfId="2594" priority="288" stopIfTrue="1">
      <formula>IF((ISBLANK(D$42)=FALSE),0,1)</formula>
    </cfRule>
  </conditionalFormatting>
  <conditionalFormatting sqref="D74:IS74">
    <cfRule type="expression" dxfId="2593" priority="292" stopIfTrue="1">
      <formula>IF(D$73&gt;0,0,1)</formula>
    </cfRule>
  </conditionalFormatting>
  <conditionalFormatting sqref="D68:IS68">
    <cfRule type="expression" dxfId="2592" priority="294" stopIfTrue="1">
      <formula>IF(D$52&gt;0,1,0)</formula>
    </cfRule>
  </conditionalFormatting>
  <conditionalFormatting sqref="D108:IS108">
    <cfRule type="expression" dxfId="2591" priority="295" stopIfTrue="1">
      <formula>IF(D$109&gt;0,1,0)</formula>
    </cfRule>
  </conditionalFormatting>
  <conditionalFormatting sqref="D109:IS109">
    <cfRule type="expression" dxfId="2590" priority="296" stopIfTrue="1">
      <formula>IF(D$108&gt;0,1,0)</formula>
    </cfRule>
  </conditionalFormatting>
  <conditionalFormatting sqref="D156:IS156">
    <cfRule type="expression" dxfId="2589" priority="297" stopIfTrue="1">
      <formula>IF($D$157&gt;0,1,0)</formula>
    </cfRule>
  </conditionalFormatting>
  <conditionalFormatting sqref="D157:IS157">
    <cfRule type="expression" dxfId="2588" priority="298" stopIfTrue="1">
      <formula>IF($D$156&gt;0,1,0)</formula>
    </cfRule>
  </conditionalFormatting>
  <conditionalFormatting sqref="D166:G166">
    <cfRule type="expression" dxfId="2587" priority="299" stopIfTrue="1">
      <formula>IF($D$167&gt;0,1,0)</formula>
    </cfRule>
  </conditionalFormatting>
  <conditionalFormatting sqref="D167:G167">
    <cfRule type="expression" dxfId="2586" priority="300" stopIfTrue="1">
      <formula>IF($D$166&gt;0,1,0)</formula>
    </cfRule>
  </conditionalFormatting>
  <conditionalFormatting sqref="D180:IS180">
    <cfRule type="expression" dxfId="2585" priority="301" stopIfTrue="1">
      <formula>IF(D$181&gt;0,1,0)</formula>
    </cfRule>
  </conditionalFormatting>
  <conditionalFormatting sqref="D181:IS181">
    <cfRule type="expression" dxfId="2584" priority="302" stopIfTrue="1">
      <formula>IF(D$180&gt;0,1,0)</formula>
    </cfRule>
  </conditionalFormatting>
  <conditionalFormatting sqref="E39">
    <cfRule type="expression" dxfId="2583" priority="312" stopIfTrue="1">
      <formula>IF((ISBLANK($E$38)=FALSE),0,1)</formula>
    </cfRule>
  </conditionalFormatting>
  <conditionalFormatting sqref="E40">
    <cfRule type="expression" dxfId="2582" priority="313" stopIfTrue="1">
      <formula>IF((ISBLANK($E$39)=FALSE),0,1)</formula>
    </cfRule>
  </conditionalFormatting>
  <conditionalFormatting sqref="E41">
    <cfRule type="expression" dxfId="2581" priority="314" stopIfTrue="1">
      <formula>IF((ISBLANK($E$40)=FALSE),0,1)</formula>
    </cfRule>
  </conditionalFormatting>
  <conditionalFormatting sqref="E42">
    <cfRule type="expression" dxfId="2580" priority="315" stopIfTrue="1">
      <formula>IF((ISBLANK($E$41)=FALSE),0,1)</formula>
    </cfRule>
  </conditionalFormatting>
  <conditionalFormatting sqref="F39">
    <cfRule type="expression" dxfId="2579" priority="340" stopIfTrue="1">
      <formula>IF((ISBLANK($F$38)=FALSE),0,1)</formula>
    </cfRule>
  </conditionalFormatting>
  <conditionalFormatting sqref="F40">
    <cfRule type="expression" dxfId="2578" priority="341" stopIfTrue="1">
      <formula>IF((ISBLANK($F$39)=FALSE),0,1)</formula>
    </cfRule>
  </conditionalFormatting>
  <conditionalFormatting sqref="F41">
    <cfRule type="expression" dxfId="2577" priority="342" stopIfTrue="1">
      <formula>IF((ISBLANK($F$40)=FALSE),0,1)</formula>
    </cfRule>
  </conditionalFormatting>
  <conditionalFormatting sqref="F42">
    <cfRule type="expression" dxfId="2576" priority="343" stopIfTrue="1">
      <formula>IF((ISBLANK($F$41)=FALSE),0,1)</formula>
    </cfRule>
  </conditionalFormatting>
  <conditionalFormatting sqref="G39">
    <cfRule type="expression" dxfId="2575" priority="368" stopIfTrue="1">
      <formula>IF((ISBLANK($G$38)=FALSE),0,1)</formula>
    </cfRule>
  </conditionalFormatting>
  <conditionalFormatting sqref="G40">
    <cfRule type="expression" dxfId="2574" priority="369" stopIfTrue="1">
      <formula>IF((ISBLANK($G$39)=FALSE),0,1)</formula>
    </cfRule>
  </conditionalFormatting>
  <conditionalFormatting sqref="G41">
    <cfRule type="expression" dxfId="2573" priority="370" stopIfTrue="1">
      <formula>IF((ISBLANK($G$40)=FALSE),0,1)</formula>
    </cfRule>
  </conditionalFormatting>
  <conditionalFormatting sqref="G42">
    <cfRule type="expression" dxfId="2572" priority="371" stopIfTrue="1">
      <formula>IF((ISBLANK($G$41)=FALSE),0,1)</formula>
    </cfRule>
  </conditionalFormatting>
  <conditionalFormatting sqref="H39">
    <cfRule type="expression" dxfId="2571" priority="396" stopIfTrue="1">
      <formula>IF((ISBLANK($H$38)=FALSE),0,1)</formula>
    </cfRule>
  </conditionalFormatting>
  <conditionalFormatting sqref="H40">
    <cfRule type="expression" dxfId="2570" priority="397" stopIfTrue="1">
      <formula>IF((ISBLANK($H$39)=FALSE),0,1)</formula>
    </cfRule>
  </conditionalFormatting>
  <conditionalFormatting sqref="H41">
    <cfRule type="expression" dxfId="2569" priority="398" stopIfTrue="1">
      <formula>IF((ISBLANK($H$40)=FALSE),0,1)</formula>
    </cfRule>
  </conditionalFormatting>
  <conditionalFormatting sqref="H42">
    <cfRule type="expression" dxfId="2568" priority="399" stopIfTrue="1">
      <formula>IF((ISBLANK($H$41)=FALSE),0,1)</formula>
    </cfRule>
  </conditionalFormatting>
  <conditionalFormatting sqref="H166">
    <cfRule type="expression" dxfId="2567" priority="411" stopIfTrue="1">
      <formula>IF($H$167&gt;0,1,0)</formula>
    </cfRule>
  </conditionalFormatting>
  <conditionalFormatting sqref="H167">
    <cfRule type="expression" dxfId="2566" priority="412" stopIfTrue="1">
      <formula>IF($H$166&gt;0,1,0)</formula>
    </cfRule>
  </conditionalFormatting>
  <conditionalFormatting sqref="I39">
    <cfRule type="expression" dxfId="2565" priority="424" stopIfTrue="1">
      <formula>IF((ISBLANK($I$38)=FALSE),0,1)</formula>
    </cfRule>
  </conditionalFormatting>
  <conditionalFormatting sqref="I40">
    <cfRule type="expression" dxfId="2564" priority="425" stopIfTrue="1">
      <formula>IF((ISBLANK($I$39)=FALSE),0,1)</formula>
    </cfRule>
  </conditionalFormatting>
  <conditionalFormatting sqref="I41">
    <cfRule type="expression" dxfId="2563" priority="426" stopIfTrue="1">
      <formula>IF((ISBLANK($I$40)=FALSE),0,1)</formula>
    </cfRule>
  </conditionalFormatting>
  <conditionalFormatting sqref="I42">
    <cfRule type="expression" dxfId="2562" priority="427" stopIfTrue="1">
      <formula>IF((ISBLANK($I$41)=FALSE),0,1)</formula>
    </cfRule>
  </conditionalFormatting>
  <conditionalFormatting sqref="I166">
    <cfRule type="expression" dxfId="2561" priority="439" stopIfTrue="1">
      <formula>IF($I$167&gt;0,1,0)</formula>
    </cfRule>
  </conditionalFormatting>
  <conditionalFormatting sqref="I167">
    <cfRule type="expression" dxfId="2560" priority="440" stopIfTrue="1">
      <formula>IF($I$166&gt;0,1,0)</formula>
    </cfRule>
  </conditionalFormatting>
  <conditionalFormatting sqref="J39">
    <cfRule type="expression" dxfId="2559" priority="452" stopIfTrue="1">
      <formula>IF((ISBLANK($J$38)=FALSE),0,1)</formula>
    </cfRule>
  </conditionalFormatting>
  <conditionalFormatting sqref="J40">
    <cfRule type="expression" dxfId="2558" priority="453" stopIfTrue="1">
      <formula>IF((ISBLANK($J$39)=FALSE),0,1)</formula>
    </cfRule>
  </conditionalFormatting>
  <conditionalFormatting sqref="J41">
    <cfRule type="expression" dxfId="2557" priority="454" stopIfTrue="1">
      <formula>IF((ISBLANK($J$40)=FALSE),0,1)</formula>
    </cfRule>
  </conditionalFormatting>
  <conditionalFormatting sqref="J42">
    <cfRule type="expression" dxfId="2556" priority="455" stopIfTrue="1">
      <formula>IF((ISBLANK($J$41)=FALSE),0,1)</formula>
    </cfRule>
  </conditionalFormatting>
  <conditionalFormatting sqref="J166">
    <cfRule type="expression" dxfId="2555" priority="467" stopIfTrue="1">
      <formula>IF($J$167&gt;0,1,0)</formula>
    </cfRule>
  </conditionalFormatting>
  <conditionalFormatting sqref="J167">
    <cfRule type="expression" dxfId="2554" priority="468" stopIfTrue="1">
      <formula>IF($J$166&gt;0,1,0)</formula>
    </cfRule>
  </conditionalFormatting>
  <conditionalFormatting sqref="K39">
    <cfRule type="expression" dxfId="2553" priority="480" stopIfTrue="1">
      <formula>IF((ISBLANK($K$38)=FALSE),0,1)</formula>
    </cfRule>
  </conditionalFormatting>
  <conditionalFormatting sqref="K40">
    <cfRule type="expression" dxfId="2552" priority="481" stopIfTrue="1">
      <formula>IF((ISBLANK($K$39)=FALSE),0,1)</formula>
    </cfRule>
  </conditionalFormatting>
  <conditionalFormatting sqref="K41">
    <cfRule type="expression" dxfId="2551" priority="482" stopIfTrue="1">
      <formula>IF((ISBLANK($K$40)=FALSE),0,1)</formula>
    </cfRule>
  </conditionalFormatting>
  <conditionalFormatting sqref="K42">
    <cfRule type="expression" dxfId="2550" priority="483" stopIfTrue="1">
      <formula>IF((ISBLANK($K$41)=FALSE),0,1)</formula>
    </cfRule>
  </conditionalFormatting>
  <conditionalFormatting sqref="K166">
    <cfRule type="expression" dxfId="2549" priority="495" stopIfTrue="1">
      <formula>IF($K$167&gt;0,1,0)</formula>
    </cfRule>
  </conditionalFormatting>
  <conditionalFormatting sqref="K167">
    <cfRule type="expression" dxfId="2548" priority="496" stopIfTrue="1">
      <formula>IF($K$166&gt;0,1,0)</formula>
    </cfRule>
  </conditionalFormatting>
  <conditionalFormatting sqref="L39">
    <cfRule type="expression" dxfId="2547" priority="508" stopIfTrue="1">
      <formula>IF((ISBLANK($L$38)=FALSE),0,1)</formula>
    </cfRule>
  </conditionalFormatting>
  <conditionalFormatting sqref="L40">
    <cfRule type="expression" dxfId="2546" priority="509" stopIfTrue="1">
      <formula>IF((ISBLANK($L$39)=FALSE),0,1)</formula>
    </cfRule>
  </conditionalFormatting>
  <conditionalFormatting sqref="L41">
    <cfRule type="expression" dxfId="2545" priority="510" stopIfTrue="1">
      <formula>IF((ISBLANK($L$40)=FALSE),0,1)</formula>
    </cfRule>
  </conditionalFormatting>
  <conditionalFormatting sqref="L42">
    <cfRule type="expression" dxfId="2544" priority="511" stopIfTrue="1">
      <formula>IF((ISBLANK($L$41)=FALSE),0,1)</formula>
    </cfRule>
  </conditionalFormatting>
  <conditionalFormatting sqref="M39">
    <cfRule type="expression" dxfId="2543" priority="536" stopIfTrue="1">
      <formula>IF((ISBLANK($M$38)=FALSE),0,1)</formula>
    </cfRule>
  </conditionalFormatting>
  <conditionalFormatting sqref="M40">
    <cfRule type="expression" dxfId="2542" priority="537" stopIfTrue="1">
      <formula>IF((ISBLANK($M$39)=FALSE),0,1)</formula>
    </cfRule>
  </conditionalFormatting>
  <conditionalFormatting sqref="M41">
    <cfRule type="expression" dxfId="2541" priority="538" stopIfTrue="1">
      <formula>IF((ISBLANK($M$40)=FALSE),0,1)</formula>
    </cfRule>
  </conditionalFormatting>
  <conditionalFormatting sqref="M42">
    <cfRule type="expression" dxfId="2540" priority="539" stopIfTrue="1">
      <formula>IF((ISBLANK($M$41)=FALSE),0,1)</formula>
    </cfRule>
  </conditionalFormatting>
  <conditionalFormatting sqref="N39">
    <cfRule type="expression" dxfId="2539" priority="564" stopIfTrue="1">
      <formula>IF((ISBLANK($N$38)=FALSE),0,1)</formula>
    </cfRule>
  </conditionalFormatting>
  <conditionalFormatting sqref="N40">
    <cfRule type="expression" dxfId="2538" priority="565" stopIfTrue="1">
      <formula>IF((ISBLANK($N$39)=FALSE),0,1)</formula>
    </cfRule>
  </conditionalFormatting>
  <conditionalFormatting sqref="N41">
    <cfRule type="expression" dxfId="2537" priority="566" stopIfTrue="1">
      <formula>IF((ISBLANK($N$40)=FALSE),0,1)</formula>
    </cfRule>
  </conditionalFormatting>
  <conditionalFormatting sqref="N42">
    <cfRule type="expression" dxfId="2536" priority="567" stopIfTrue="1">
      <formula>IF((ISBLANK($N$41)=FALSE),0,1)</formula>
    </cfRule>
  </conditionalFormatting>
  <conditionalFormatting sqref="O39">
    <cfRule type="expression" dxfId="2535" priority="592" stopIfTrue="1">
      <formula>IF((ISBLANK($O$38)=FALSE),0,1)</formula>
    </cfRule>
  </conditionalFormatting>
  <conditionalFormatting sqref="O40">
    <cfRule type="expression" dxfId="2534" priority="593" stopIfTrue="1">
      <formula>IF((ISBLANK($O$39)=FALSE),0,1)</formula>
    </cfRule>
  </conditionalFormatting>
  <conditionalFormatting sqref="O41">
    <cfRule type="expression" dxfId="2533" priority="594" stopIfTrue="1">
      <formula>IF((ISBLANK($O$40)=FALSE),0,1)</formula>
    </cfRule>
  </conditionalFormatting>
  <conditionalFormatting sqref="O42">
    <cfRule type="expression" dxfId="2532" priority="595" stopIfTrue="1">
      <formula>IF((ISBLANK($O$41)=FALSE),0,1)</formula>
    </cfRule>
  </conditionalFormatting>
  <conditionalFormatting sqref="P39">
    <cfRule type="expression" dxfId="2531" priority="620" stopIfTrue="1">
      <formula>IF((ISBLANK($P$38)=FALSE),0,1)</formula>
    </cfRule>
  </conditionalFormatting>
  <conditionalFormatting sqref="P40">
    <cfRule type="expression" dxfId="2530" priority="621" stopIfTrue="1">
      <formula>IF((ISBLANK($P$39)=FALSE),0,1)</formula>
    </cfRule>
  </conditionalFormatting>
  <conditionalFormatting sqref="P41">
    <cfRule type="expression" dxfId="2529" priority="622" stopIfTrue="1">
      <formula>IF((ISBLANK($P$40)=FALSE),0,1)</formula>
    </cfRule>
  </conditionalFormatting>
  <conditionalFormatting sqref="P42">
    <cfRule type="expression" dxfId="2528" priority="623" stopIfTrue="1">
      <formula>IF((ISBLANK($P$41)=FALSE),0,1)</formula>
    </cfRule>
  </conditionalFormatting>
  <conditionalFormatting sqref="Q39">
    <cfRule type="expression" dxfId="2527" priority="648" stopIfTrue="1">
      <formula>IF((ISBLANK($Q$38)=FALSE),0,1)</formula>
    </cfRule>
  </conditionalFormatting>
  <conditionalFormatting sqref="Q40">
    <cfRule type="expression" dxfId="2526" priority="649" stopIfTrue="1">
      <formula>IF((ISBLANK($Q$39)=FALSE),0,1)</formula>
    </cfRule>
  </conditionalFormatting>
  <conditionalFormatting sqref="Q41">
    <cfRule type="expression" dxfId="2525" priority="650" stopIfTrue="1">
      <formula>IF((ISBLANK($Q$40)=FALSE),0,1)</formula>
    </cfRule>
  </conditionalFormatting>
  <conditionalFormatting sqref="Q42">
    <cfRule type="expression" dxfId="2524" priority="651" stopIfTrue="1">
      <formula>IF((ISBLANK($Q$41)=FALSE),0,1)</formula>
    </cfRule>
  </conditionalFormatting>
  <conditionalFormatting sqref="R39">
    <cfRule type="expression" dxfId="2523" priority="676" stopIfTrue="1">
      <formula>IF((ISBLANK($R$38)=FALSE),0,1)</formula>
    </cfRule>
  </conditionalFormatting>
  <conditionalFormatting sqref="R40">
    <cfRule type="expression" dxfId="2522" priority="677" stopIfTrue="1">
      <formula>IF((ISBLANK($R$39)=FALSE),0,1)</formula>
    </cfRule>
  </conditionalFormatting>
  <conditionalFormatting sqref="R41">
    <cfRule type="expression" dxfId="2521" priority="678" stopIfTrue="1">
      <formula>IF((ISBLANK($R$40)=FALSE),0,1)</formula>
    </cfRule>
  </conditionalFormatting>
  <conditionalFormatting sqref="R42">
    <cfRule type="expression" dxfId="2520" priority="679" stopIfTrue="1">
      <formula>IF((ISBLANK($R$41)=FALSE),0,1)</formula>
    </cfRule>
  </conditionalFormatting>
  <conditionalFormatting sqref="S39">
    <cfRule type="expression" dxfId="2519" priority="704" stopIfTrue="1">
      <formula>IF((ISBLANK($S$38)=FALSE),0,1)</formula>
    </cfRule>
  </conditionalFormatting>
  <conditionalFormatting sqref="S40">
    <cfRule type="expression" dxfId="2518" priority="705" stopIfTrue="1">
      <formula>IF((ISBLANK($S$39)=FALSE),0,1)</formula>
    </cfRule>
  </conditionalFormatting>
  <conditionalFormatting sqref="S41">
    <cfRule type="expression" dxfId="2517" priority="706" stopIfTrue="1">
      <formula>IF((ISBLANK($S$40)=FALSE),0,1)</formula>
    </cfRule>
  </conditionalFormatting>
  <conditionalFormatting sqref="S42">
    <cfRule type="expression" dxfId="2516" priority="707" stopIfTrue="1">
      <formula>IF((ISBLANK($S$41)=FALSE),0,1)</formula>
    </cfRule>
  </conditionalFormatting>
  <conditionalFormatting sqref="T39">
    <cfRule type="expression" dxfId="2515" priority="732" stopIfTrue="1">
      <formula>IF((ISBLANK($T$38)=FALSE),0,1)</formula>
    </cfRule>
  </conditionalFormatting>
  <conditionalFormatting sqref="T40">
    <cfRule type="expression" dxfId="2514" priority="733" stopIfTrue="1">
      <formula>IF((ISBLANK($T$39)=FALSE),0,1)</formula>
    </cfRule>
  </conditionalFormatting>
  <conditionalFormatting sqref="T41">
    <cfRule type="expression" dxfId="2513" priority="734" stopIfTrue="1">
      <formula>IF((ISBLANK($T$40)=FALSE),0,1)</formula>
    </cfRule>
  </conditionalFormatting>
  <conditionalFormatting sqref="T42">
    <cfRule type="expression" dxfId="2512" priority="735" stopIfTrue="1">
      <formula>IF((ISBLANK($T$41)=FALSE),0,1)</formula>
    </cfRule>
  </conditionalFormatting>
  <conditionalFormatting sqref="U39">
    <cfRule type="expression" dxfId="2511" priority="760" stopIfTrue="1">
      <formula>IF((ISBLANK($U$38)=FALSE),0,1)</formula>
    </cfRule>
  </conditionalFormatting>
  <conditionalFormatting sqref="U40">
    <cfRule type="expression" dxfId="2510" priority="761" stopIfTrue="1">
      <formula>IF((ISBLANK($U$39)=FALSE),0,1)</formula>
    </cfRule>
  </conditionalFormatting>
  <conditionalFormatting sqref="U41">
    <cfRule type="expression" dxfId="2509" priority="762" stopIfTrue="1">
      <formula>IF((ISBLANK($U$40)=FALSE),0,1)</formula>
    </cfRule>
  </conditionalFormatting>
  <conditionalFormatting sqref="U42">
    <cfRule type="expression" dxfId="2508" priority="763" stopIfTrue="1">
      <formula>IF((ISBLANK($U$41)=FALSE),0,1)</formula>
    </cfRule>
  </conditionalFormatting>
  <conditionalFormatting sqref="V39">
    <cfRule type="expression" dxfId="2507" priority="788" stopIfTrue="1">
      <formula>IF((ISBLANK($V$38)=FALSE),0,1)</formula>
    </cfRule>
  </conditionalFormatting>
  <conditionalFormatting sqref="V40">
    <cfRule type="expression" dxfId="2506" priority="789" stopIfTrue="1">
      <formula>IF((ISBLANK($V$39)=FALSE),0,1)</formula>
    </cfRule>
  </conditionalFormatting>
  <conditionalFormatting sqref="V41">
    <cfRule type="expression" dxfId="2505" priority="790" stopIfTrue="1">
      <formula>IF((ISBLANK($V$40)=FALSE),0,1)</formula>
    </cfRule>
  </conditionalFormatting>
  <conditionalFormatting sqref="V42">
    <cfRule type="expression" dxfId="2504" priority="791" stopIfTrue="1">
      <formula>IF((ISBLANK($V$41)=FALSE),0,1)</formula>
    </cfRule>
  </conditionalFormatting>
  <conditionalFormatting sqref="W39">
    <cfRule type="expression" dxfId="2503" priority="816" stopIfTrue="1">
      <formula>IF((ISBLANK($W$38)=FALSE),0,1)</formula>
    </cfRule>
  </conditionalFormatting>
  <conditionalFormatting sqref="W40">
    <cfRule type="expression" dxfId="2502" priority="817" stopIfTrue="1">
      <formula>IF((ISBLANK($W$39)=FALSE),0,1)</formula>
    </cfRule>
  </conditionalFormatting>
  <conditionalFormatting sqref="W41">
    <cfRule type="expression" dxfId="2501" priority="818" stopIfTrue="1">
      <formula>IF((ISBLANK($W$40)=FALSE),0,1)</formula>
    </cfRule>
  </conditionalFormatting>
  <conditionalFormatting sqref="W42">
    <cfRule type="expression" dxfId="2500" priority="819" stopIfTrue="1">
      <formula>IF((ISBLANK($W$41)=FALSE),0,1)</formula>
    </cfRule>
  </conditionalFormatting>
  <conditionalFormatting sqref="X39">
    <cfRule type="expression" dxfId="2499" priority="844" stopIfTrue="1">
      <formula>IF((ISBLANK($X$38)=FALSE),0,1)</formula>
    </cfRule>
  </conditionalFormatting>
  <conditionalFormatting sqref="X40">
    <cfRule type="expression" dxfId="2498" priority="845" stopIfTrue="1">
      <formula>IF((ISBLANK($X$39)=FALSE),0,1)</formula>
    </cfRule>
  </conditionalFormatting>
  <conditionalFormatting sqref="X41">
    <cfRule type="expression" dxfId="2497" priority="846" stopIfTrue="1">
      <formula>IF((ISBLANK($X$40)=FALSE),0,1)</formula>
    </cfRule>
  </conditionalFormatting>
  <conditionalFormatting sqref="X42">
    <cfRule type="expression" dxfId="2496" priority="847" stopIfTrue="1">
      <formula>IF((ISBLANK($X$41)=FALSE),0,1)</formula>
    </cfRule>
  </conditionalFormatting>
  <conditionalFormatting sqref="Y39">
    <cfRule type="expression" dxfId="2495" priority="872" stopIfTrue="1">
      <formula>IF((ISBLANK($Y$38)=FALSE),0,1)</formula>
    </cfRule>
  </conditionalFormatting>
  <conditionalFormatting sqref="Y40">
    <cfRule type="expression" dxfId="2494" priority="873" stopIfTrue="1">
      <formula>IF((ISBLANK($Y$39)=FALSE),0,1)</formula>
    </cfRule>
  </conditionalFormatting>
  <conditionalFormatting sqref="Y41">
    <cfRule type="expression" dxfId="2493" priority="874" stopIfTrue="1">
      <formula>IF((ISBLANK($Y$40)=FALSE),0,1)</formula>
    </cfRule>
  </conditionalFormatting>
  <conditionalFormatting sqref="Y42">
    <cfRule type="expression" dxfId="2492" priority="875" stopIfTrue="1">
      <formula>IF((ISBLANK($Y$41)=FALSE),0,1)</formula>
    </cfRule>
  </conditionalFormatting>
  <conditionalFormatting sqref="Z39">
    <cfRule type="expression" dxfId="2491" priority="900" stopIfTrue="1">
      <formula>IF((ISBLANK($Z$38)=FALSE),0,1)</formula>
    </cfRule>
  </conditionalFormatting>
  <conditionalFormatting sqref="Z40">
    <cfRule type="expression" dxfId="2490" priority="901" stopIfTrue="1">
      <formula>IF((ISBLANK($Z$39)=FALSE),0,1)</formula>
    </cfRule>
  </conditionalFormatting>
  <conditionalFormatting sqref="Z41">
    <cfRule type="expression" dxfId="2489" priority="902" stopIfTrue="1">
      <formula>IF((ISBLANK($Z$40)=FALSE),0,1)</formula>
    </cfRule>
  </conditionalFormatting>
  <conditionalFormatting sqref="Z42">
    <cfRule type="expression" dxfId="2488" priority="903" stopIfTrue="1">
      <formula>IF((ISBLANK($Z$41)=FALSE),0,1)</formula>
    </cfRule>
  </conditionalFormatting>
  <conditionalFormatting sqref="AA39">
    <cfRule type="expression" dxfId="2487" priority="928" stopIfTrue="1">
      <formula>IF((ISBLANK($AA$38)=FALSE),0,1)</formula>
    </cfRule>
  </conditionalFormatting>
  <conditionalFormatting sqref="AA40">
    <cfRule type="expression" dxfId="2486" priority="929" stopIfTrue="1">
      <formula>IF((ISBLANK($AA$39)=FALSE),0,1)</formula>
    </cfRule>
  </conditionalFormatting>
  <conditionalFormatting sqref="AA41">
    <cfRule type="expression" dxfId="2485" priority="930" stopIfTrue="1">
      <formula>IF((ISBLANK($AA$40)=FALSE),0,1)</formula>
    </cfRule>
  </conditionalFormatting>
  <conditionalFormatting sqref="AA42">
    <cfRule type="expression" dxfId="2484" priority="931" stopIfTrue="1">
      <formula>IF((ISBLANK($AA$41)=FALSE),0,1)</formula>
    </cfRule>
  </conditionalFormatting>
  <conditionalFormatting sqref="AB39">
    <cfRule type="expression" dxfId="2483" priority="956" stopIfTrue="1">
      <formula>IF((ISBLANK($AB$38)=FALSE),0,1)</formula>
    </cfRule>
  </conditionalFormatting>
  <conditionalFormatting sqref="AB40">
    <cfRule type="expression" dxfId="2482" priority="957" stopIfTrue="1">
      <formula>IF((ISBLANK($AB$39)=FALSE),0,1)</formula>
    </cfRule>
  </conditionalFormatting>
  <conditionalFormatting sqref="AB41">
    <cfRule type="expression" dxfId="2481" priority="958" stopIfTrue="1">
      <formula>IF((ISBLANK($AB$40)=FALSE),0,1)</formula>
    </cfRule>
  </conditionalFormatting>
  <conditionalFormatting sqref="AB42">
    <cfRule type="expression" dxfId="2480" priority="959" stopIfTrue="1">
      <formula>IF((ISBLANK($AB$41)=FALSE),0,1)</formula>
    </cfRule>
  </conditionalFormatting>
  <conditionalFormatting sqref="AC39">
    <cfRule type="expression" dxfId="2479" priority="984" stopIfTrue="1">
      <formula>IF((ISBLANK($AC$38)=FALSE),0,1)</formula>
    </cfRule>
  </conditionalFormatting>
  <conditionalFormatting sqref="AC40">
    <cfRule type="expression" dxfId="2478" priority="985" stopIfTrue="1">
      <formula>IF((ISBLANK($AC$39)=FALSE),0,1)</formula>
    </cfRule>
  </conditionalFormatting>
  <conditionalFormatting sqref="AC41">
    <cfRule type="expression" dxfId="2477" priority="986" stopIfTrue="1">
      <formula>IF((ISBLANK($AC$40)=FALSE),0,1)</formula>
    </cfRule>
  </conditionalFormatting>
  <conditionalFormatting sqref="AC42">
    <cfRule type="expression" dxfId="2476" priority="987" stopIfTrue="1">
      <formula>IF((ISBLANK($AC$41)=FALSE),0,1)</formula>
    </cfRule>
  </conditionalFormatting>
  <conditionalFormatting sqref="AD39">
    <cfRule type="expression" dxfId="2475" priority="1012" stopIfTrue="1">
      <formula>IF((ISBLANK($AD$38)=FALSE),0,1)</formula>
    </cfRule>
  </conditionalFormatting>
  <conditionalFormatting sqref="AD40">
    <cfRule type="expression" dxfId="2474" priority="1013" stopIfTrue="1">
      <formula>IF((ISBLANK($AD$39)=FALSE),0,1)</formula>
    </cfRule>
  </conditionalFormatting>
  <conditionalFormatting sqref="AD41">
    <cfRule type="expression" dxfId="2473" priority="1014" stopIfTrue="1">
      <formula>IF((ISBLANK($AD$40)=FALSE),0,1)</formula>
    </cfRule>
  </conditionalFormatting>
  <conditionalFormatting sqref="AD42">
    <cfRule type="expression" dxfId="2472" priority="1015" stopIfTrue="1">
      <formula>IF((ISBLANK($AD$41)=FALSE),0,1)</formula>
    </cfRule>
  </conditionalFormatting>
  <conditionalFormatting sqref="AE39">
    <cfRule type="expression" dxfId="2471" priority="1040" stopIfTrue="1">
      <formula>IF((ISBLANK($AE$38)=FALSE),0,1)</formula>
    </cfRule>
  </conditionalFormatting>
  <conditionalFormatting sqref="AE40">
    <cfRule type="expression" dxfId="2470" priority="1041" stopIfTrue="1">
      <formula>IF((ISBLANK($AE$39)=FALSE),0,1)</formula>
    </cfRule>
  </conditionalFormatting>
  <conditionalFormatting sqref="AE41">
    <cfRule type="expression" dxfId="2469" priority="1042" stopIfTrue="1">
      <formula>IF((ISBLANK($AE$40)=FALSE),0,1)</formula>
    </cfRule>
  </conditionalFormatting>
  <conditionalFormatting sqref="AE42">
    <cfRule type="expression" dxfId="2468" priority="1043" stopIfTrue="1">
      <formula>IF((ISBLANK($AE$41)=FALSE),0,1)</formula>
    </cfRule>
  </conditionalFormatting>
  <conditionalFormatting sqref="AF39">
    <cfRule type="expression" dxfId="2467" priority="1068" stopIfTrue="1">
      <formula>IF((ISBLANK($AF$38)=FALSE),0,1)</formula>
    </cfRule>
  </conditionalFormatting>
  <conditionalFormatting sqref="AF40">
    <cfRule type="expression" dxfId="2466" priority="1069" stopIfTrue="1">
      <formula>IF((ISBLANK($AF$39)=FALSE),0,1)</formula>
    </cfRule>
  </conditionalFormatting>
  <conditionalFormatting sqref="AF41">
    <cfRule type="expression" dxfId="2465" priority="1070" stopIfTrue="1">
      <formula>IF((ISBLANK($AF$40)=FALSE),0,1)</formula>
    </cfRule>
  </conditionalFormatting>
  <conditionalFormatting sqref="AF42">
    <cfRule type="expression" dxfId="2464" priority="1071" stopIfTrue="1">
      <formula>IF((ISBLANK($AF$41)=FALSE),0,1)</formula>
    </cfRule>
  </conditionalFormatting>
  <conditionalFormatting sqref="AG39">
    <cfRule type="expression" dxfId="2463" priority="1096" stopIfTrue="1">
      <formula>IF((ISBLANK($AG$38)=FALSE),0,1)</formula>
    </cfRule>
  </conditionalFormatting>
  <conditionalFormatting sqref="AG40">
    <cfRule type="expression" dxfId="2462" priority="1097" stopIfTrue="1">
      <formula>IF((ISBLANK($AG$39)=FALSE),0,1)</formula>
    </cfRule>
  </conditionalFormatting>
  <conditionalFormatting sqref="AG41">
    <cfRule type="expression" dxfId="2461" priority="1098" stopIfTrue="1">
      <formula>IF((ISBLANK($AG$40)=FALSE),0,1)</formula>
    </cfRule>
  </conditionalFormatting>
  <conditionalFormatting sqref="AG42">
    <cfRule type="expression" dxfId="2460" priority="1099" stopIfTrue="1">
      <formula>IF((ISBLANK($AG$41)=FALSE),0,1)</formula>
    </cfRule>
  </conditionalFormatting>
  <conditionalFormatting sqref="AH39">
    <cfRule type="expression" dxfId="2459" priority="1124" stopIfTrue="1">
      <formula>IF((ISBLANK($AH$38)=FALSE),0,1)</formula>
    </cfRule>
  </conditionalFormatting>
  <conditionalFormatting sqref="AH40">
    <cfRule type="expression" dxfId="2458" priority="1125" stopIfTrue="1">
      <formula>IF((ISBLANK($AH$39)=FALSE),0,1)</formula>
    </cfRule>
  </conditionalFormatting>
  <conditionalFormatting sqref="AH41">
    <cfRule type="expression" dxfId="2457" priority="1126" stopIfTrue="1">
      <formula>IF((ISBLANK($AH$40)=FALSE),0,1)</formula>
    </cfRule>
  </conditionalFormatting>
  <conditionalFormatting sqref="AH42">
    <cfRule type="expression" dxfId="2456" priority="1127" stopIfTrue="1">
      <formula>IF((ISBLANK($AH$41)=FALSE),0,1)</formula>
    </cfRule>
  </conditionalFormatting>
  <conditionalFormatting sqref="AI39">
    <cfRule type="expression" dxfId="2455" priority="1152" stopIfTrue="1">
      <formula>IF((ISBLANK($AI$38)=FALSE),0,1)</formula>
    </cfRule>
  </conditionalFormatting>
  <conditionalFormatting sqref="AI40">
    <cfRule type="expression" dxfId="2454" priority="1153" stopIfTrue="1">
      <formula>IF((ISBLANK($AI$39)=FALSE),0,1)</formula>
    </cfRule>
  </conditionalFormatting>
  <conditionalFormatting sqref="AI41">
    <cfRule type="expression" dxfId="2453" priority="1154" stopIfTrue="1">
      <formula>IF((ISBLANK($AI$40)=FALSE),0,1)</formula>
    </cfRule>
  </conditionalFormatting>
  <conditionalFormatting sqref="AI42">
    <cfRule type="expression" dxfId="2452" priority="1155" stopIfTrue="1">
      <formula>IF((ISBLANK($AI$41)=FALSE),0,1)</formula>
    </cfRule>
  </conditionalFormatting>
  <conditionalFormatting sqref="AJ39">
    <cfRule type="expression" dxfId="2451" priority="1180" stopIfTrue="1">
      <formula>IF((ISBLANK($AJ$38)=FALSE),0,1)</formula>
    </cfRule>
  </conditionalFormatting>
  <conditionalFormatting sqref="AJ40">
    <cfRule type="expression" dxfId="2450" priority="1181" stopIfTrue="1">
      <formula>IF((ISBLANK($AJ$39)=FALSE),0,1)</formula>
    </cfRule>
  </conditionalFormatting>
  <conditionalFormatting sqref="AJ41">
    <cfRule type="expression" dxfId="2449" priority="1182" stopIfTrue="1">
      <formula>IF((ISBLANK($AJ$40)=FALSE),0,1)</formula>
    </cfRule>
  </conditionalFormatting>
  <conditionalFormatting sqref="AJ42">
    <cfRule type="expression" dxfId="2448" priority="1183" stopIfTrue="1">
      <formula>IF((ISBLANK($AJ$41)=FALSE),0,1)</formula>
    </cfRule>
  </conditionalFormatting>
  <conditionalFormatting sqref="AK39">
    <cfRule type="expression" dxfId="2447" priority="1208" stopIfTrue="1">
      <formula>IF((ISBLANK($AK$38)=FALSE),0,1)</formula>
    </cfRule>
  </conditionalFormatting>
  <conditionalFormatting sqref="AK40">
    <cfRule type="expression" dxfId="2446" priority="1209" stopIfTrue="1">
      <formula>IF((ISBLANK($AK$39)=FALSE),0,1)</formula>
    </cfRule>
  </conditionalFormatting>
  <conditionalFormatting sqref="AK41">
    <cfRule type="expression" dxfId="2445" priority="1210" stopIfTrue="1">
      <formula>IF((ISBLANK($AK$40)=FALSE),0,1)</formula>
    </cfRule>
  </conditionalFormatting>
  <conditionalFormatting sqref="AK42">
    <cfRule type="expression" dxfId="2444" priority="1211" stopIfTrue="1">
      <formula>IF((ISBLANK($AK$41)=FALSE),0,1)</formula>
    </cfRule>
  </conditionalFormatting>
  <conditionalFormatting sqref="AL39">
    <cfRule type="expression" dxfId="2443" priority="1236" stopIfTrue="1">
      <formula>IF((ISBLANK($AL$38)=FALSE),0,1)</formula>
    </cfRule>
  </conditionalFormatting>
  <conditionalFormatting sqref="AL40">
    <cfRule type="expression" dxfId="2442" priority="1237" stopIfTrue="1">
      <formula>IF((ISBLANK($AL$39)=FALSE),0,1)</formula>
    </cfRule>
  </conditionalFormatting>
  <conditionalFormatting sqref="AL41">
    <cfRule type="expression" dxfId="2441" priority="1238" stopIfTrue="1">
      <formula>IF((ISBLANK($AL$40)=FALSE),0,1)</formula>
    </cfRule>
  </conditionalFormatting>
  <conditionalFormatting sqref="AL42">
    <cfRule type="expression" dxfId="2440" priority="1239" stopIfTrue="1">
      <formula>IF((ISBLANK($AL$41)=FALSE),0,1)</formula>
    </cfRule>
  </conditionalFormatting>
  <conditionalFormatting sqref="AM39">
    <cfRule type="expression" dxfId="2439" priority="1264" stopIfTrue="1">
      <formula>IF((ISBLANK($AM$38)=FALSE),0,1)</formula>
    </cfRule>
  </conditionalFormatting>
  <conditionalFormatting sqref="AM40">
    <cfRule type="expression" dxfId="2438" priority="1265" stopIfTrue="1">
      <formula>IF((ISBLANK($AM$39)=FALSE),0,1)</formula>
    </cfRule>
  </conditionalFormatting>
  <conditionalFormatting sqref="AM41">
    <cfRule type="expression" dxfId="2437" priority="1266" stopIfTrue="1">
      <formula>IF((ISBLANK($AM$40)=FALSE),0,1)</formula>
    </cfRule>
  </conditionalFormatting>
  <conditionalFormatting sqref="AM42">
    <cfRule type="expression" dxfId="2436" priority="1267" stopIfTrue="1">
      <formula>IF((ISBLANK($AM$41)=FALSE),0,1)</formula>
    </cfRule>
  </conditionalFormatting>
  <conditionalFormatting sqref="AN39">
    <cfRule type="expression" dxfId="2435" priority="1292" stopIfTrue="1">
      <formula>IF((ISBLANK($AN$38)=FALSE),0,1)</formula>
    </cfRule>
  </conditionalFormatting>
  <conditionalFormatting sqref="AN40">
    <cfRule type="expression" dxfId="2434" priority="1293" stopIfTrue="1">
      <formula>IF((ISBLANK($AN$39)=FALSE),0,1)</formula>
    </cfRule>
  </conditionalFormatting>
  <conditionalFormatting sqref="AN41">
    <cfRule type="expression" dxfId="2433" priority="1294" stopIfTrue="1">
      <formula>IF((ISBLANK($AN$40)=FALSE),0,1)</formula>
    </cfRule>
  </conditionalFormatting>
  <conditionalFormatting sqref="AN42">
    <cfRule type="expression" dxfId="2432" priority="1295" stopIfTrue="1">
      <formula>IF((ISBLANK($AN$41)=FALSE),0,1)</formula>
    </cfRule>
  </conditionalFormatting>
  <conditionalFormatting sqref="AO39">
    <cfRule type="expression" dxfId="2431" priority="1320" stopIfTrue="1">
      <formula>IF((ISBLANK($AO$38)=FALSE),0,1)</formula>
    </cfRule>
  </conditionalFormatting>
  <conditionalFormatting sqref="AO40">
    <cfRule type="expression" dxfId="2430" priority="1321" stopIfTrue="1">
      <formula>IF((ISBLANK($AO$39)=FALSE),0,1)</formula>
    </cfRule>
  </conditionalFormatting>
  <conditionalFormatting sqref="AO41">
    <cfRule type="expression" dxfId="2429" priority="1322" stopIfTrue="1">
      <formula>IF((ISBLANK($AO$40)=FALSE),0,1)</formula>
    </cfRule>
  </conditionalFormatting>
  <conditionalFormatting sqref="AO42">
    <cfRule type="expression" dxfId="2428" priority="1323" stopIfTrue="1">
      <formula>IF((ISBLANK($AO$41)=FALSE),0,1)</formula>
    </cfRule>
  </conditionalFormatting>
  <conditionalFormatting sqref="AP39">
    <cfRule type="expression" dxfId="2427" priority="1348" stopIfTrue="1">
      <formula>IF((ISBLANK($AP$38)=FALSE),0,1)</formula>
    </cfRule>
  </conditionalFormatting>
  <conditionalFormatting sqref="AP40">
    <cfRule type="expression" dxfId="2426" priority="1349" stopIfTrue="1">
      <formula>IF((ISBLANK($AP$39)=FALSE),0,1)</formula>
    </cfRule>
  </conditionalFormatting>
  <conditionalFormatting sqref="AP41">
    <cfRule type="expression" dxfId="2425" priority="1350" stopIfTrue="1">
      <formula>IF((ISBLANK($AP$40)=FALSE),0,1)</formula>
    </cfRule>
  </conditionalFormatting>
  <conditionalFormatting sqref="AP42">
    <cfRule type="expression" dxfId="2424" priority="1351" stopIfTrue="1">
      <formula>IF((ISBLANK($AP$41)=FALSE),0,1)</formula>
    </cfRule>
  </conditionalFormatting>
  <conditionalFormatting sqref="AQ39">
    <cfRule type="expression" dxfId="2423" priority="1376" stopIfTrue="1">
      <formula>IF((ISBLANK($AQ$38)=FALSE),0,1)</formula>
    </cfRule>
  </conditionalFormatting>
  <conditionalFormatting sqref="AQ40">
    <cfRule type="expression" dxfId="2422" priority="1377" stopIfTrue="1">
      <formula>IF((ISBLANK($AQ$39)=FALSE),0,1)</formula>
    </cfRule>
  </conditionalFormatting>
  <conditionalFormatting sqref="AQ41">
    <cfRule type="expression" dxfId="2421" priority="1378" stopIfTrue="1">
      <formula>IF((ISBLANK($AQ$40)=FALSE),0,1)</formula>
    </cfRule>
  </conditionalFormatting>
  <conditionalFormatting sqref="AQ42">
    <cfRule type="expression" dxfId="2420" priority="1379" stopIfTrue="1">
      <formula>IF((ISBLANK($AQ$41)=FALSE),0,1)</formula>
    </cfRule>
  </conditionalFormatting>
  <conditionalFormatting sqref="AR39">
    <cfRule type="expression" dxfId="2419" priority="1404" stopIfTrue="1">
      <formula>IF((ISBLANK($AR$38)=FALSE),0,1)</formula>
    </cfRule>
  </conditionalFormatting>
  <conditionalFormatting sqref="AR40">
    <cfRule type="expression" dxfId="2418" priority="1405" stopIfTrue="1">
      <formula>IF((ISBLANK($AR$39)=FALSE),0,1)</formula>
    </cfRule>
  </conditionalFormatting>
  <conditionalFormatting sqref="AR41">
    <cfRule type="expression" dxfId="2417" priority="1406" stopIfTrue="1">
      <formula>IF((ISBLANK($AR$40)=FALSE),0,1)</formula>
    </cfRule>
  </conditionalFormatting>
  <conditionalFormatting sqref="AR42">
    <cfRule type="expression" dxfId="2416" priority="1407" stopIfTrue="1">
      <formula>IF((ISBLANK($AR$41)=FALSE),0,1)</formula>
    </cfRule>
  </conditionalFormatting>
  <conditionalFormatting sqref="AS39">
    <cfRule type="expression" dxfId="2415" priority="1432" stopIfTrue="1">
      <formula>IF((ISBLANK($AS$38)=FALSE),0,1)</formula>
    </cfRule>
  </conditionalFormatting>
  <conditionalFormatting sqref="AS40">
    <cfRule type="expression" dxfId="2414" priority="1433" stopIfTrue="1">
      <formula>IF((ISBLANK($AS$39)=FALSE),0,1)</formula>
    </cfRule>
  </conditionalFormatting>
  <conditionalFormatting sqref="AS41">
    <cfRule type="expression" dxfId="2413" priority="1434" stopIfTrue="1">
      <formula>IF((ISBLANK($AS$40)=FALSE),0,1)</formula>
    </cfRule>
  </conditionalFormatting>
  <conditionalFormatting sqref="AS42">
    <cfRule type="expression" dxfId="2412" priority="1435" stopIfTrue="1">
      <formula>IF((ISBLANK($AS$41)=FALSE),0,1)</formula>
    </cfRule>
  </conditionalFormatting>
  <conditionalFormatting sqref="AT39">
    <cfRule type="expression" dxfId="2411" priority="1460" stopIfTrue="1">
      <formula>IF((ISBLANK($AT$38)=FALSE),0,1)</formula>
    </cfRule>
  </conditionalFormatting>
  <conditionalFormatting sqref="AT40">
    <cfRule type="expression" dxfId="2410" priority="1461" stopIfTrue="1">
      <formula>IF((ISBLANK($AT$39)=FALSE),0,1)</formula>
    </cfRule>
  </conditionalFormatting>
  <conditionalFormatting sqref="AT41">
    <cfRule type="expression" dxfId="2409" priority="1462" stopIfTrue="1">
      <formula>IF((ISBLANK($AT$40)=FALSE),0,1)</formula>
    </cfRule>
  </conditionalFormatting>
  <conditionalFormatting sqref="AT42">
    <cfRule type="expression" dxfId="2408" priority="1463" stopIfTrue="1">
      <formula>IF((ISBLANK($AT$41)=FALSE),0,1)</formula>
    </cfRule>
  </conditionalFormatting>
  <conditionalFormatting sqref="AU39">
    <cfRule type="expression" dxfId="2407" priority="1488" stopIfTrue="1">
      <formula>IF((ISBLANK($AU$38)=FALSE),0,1)</formula>
    </cfRule>
  </conditionalFormatting>
  <conditionalFormatting sqref="AU40">
    <cfRule type="expression" dxfId="2406" priority="1489" stopIfTrue="1">
      <formula>IF((ISBLANK($AU$39)=FALSE),0,1)</formula>
    </cfRule>
  </conditionalFormatting>
  <conditionalFormatting sqref="AU41">
    <cfRule type="expression" dxfId="2405" priority="1490" stopIfTrue="1">
      <formula>IF((ISBLANK($AU$40)=FALSE),0,1)</formula>
    </cfRule>
  </conditionalFormatting>
  <conditionalFormatting sqref="AU42">
    <cfRule type="expression" dxfId="2404" priority="1491" stopIfTrue="1">
      <formula>IF((ISBLANK($AU$41)=FALSE),0,1)</formula>
    </cfRule>
  </conditionalFormatting>
  <conditionalFormatting sqref="AV39">
    <cfRule type="expression" dxfId="2403" priority="1516" stopIfTrue="1">
      <formula>IF((ISBLANK($AV$38)=FALSE),0,1)</formula>
    </cfRule>
  </conditionalFormatting>
  <conditionalFormatting sqref="AV40">
    <cfRule type="expression" dxfId="2402" priority="1517" stopIfTrue="1">
      <formula>IF((ISBLANK($AV$39)=FALSE),0,1)</formula>
    </cfRule>
  </conditionalFormatting>
  <conditionalFormatting sqref="AV41">
    <cfRule type="expression" dxfId="2401" priority="1518" stopIfTrue="1">
      <formula>IF((ISBLANK($AV$40)=FALSE),0,1)</formula>
    </cfRule>
  </conditionalFormatting>
  <conditionalFormatting sqref="AV42">
    <cfRule type="expression" dxfId="2400" priority="1519" stopIfTrue="1">
      <formula>IF((ISBLANK($AV$41)=FALSE),0,1)</formula>
    </cfRule>
  </conditionalFormatting>
  <conditionalFormatting sqref="AW39">
    <cfRule type="expression" dxfId="2399" priority="1544" stopIfTrue="1">
      <formula>IF((ISBLANK($AW$38)=FALSE),0,1)</formula>
    </cfRule>
  </conditionalFormatting>
  <conditionalFormatting sqref="AW40">
    <cfRule type="expression" dxfId="2398" priority="1545" stopIfTrue="1">
      <formula>IF((ISBLANK($AW$39)=FALSE),0,1)</formula>
    </cfRule>
  </conditionalFormatting>
  <conditionalFormatting sqref="AW41">
    <cfRule type="expression" dxfId="2397" priority="1546" stopIfTrue="1">
      <formula>IF((ISBLANK($AW$40)=FALSE),0,1)</formula>
    </cfRule>
  </conditionalFormatting>
  <conditionalFormatting sqref="AW42">
    <cfRule type="expression" dxfId="2396" priority="1547" stopIfTrue="1">
      <formula>IF((ISBLANK($AW$41)=FALSE),0,1)</formula>
    </cfRule>
  </conditionalFormatting>
  <conditionalFormatting sqref="AX39">
    <cfRule type="expression" dxfId="2395" priority="1572" stopIfTrue="1">
      <formula>IF((ISBLANK($AX$38)=FALSE),0,1)</formula>
    </cfRule>
  </conditionalFormatting>
  <conditionalFormatting sqref="AX40">
    <cfRule type="expression" dxfId="2394" priority="1573" stopIfTrue="1">
      <formula>IF((ISBLANK($AX$39)=FALSE),0,1)</formula>
    </cfRule>
  </conditionalFormatting>
  <conditionalFormatting sqref="AX41">
    <cfRule type="expression" dxfId="2393" priority="1574" stopIfTrue="1">
      <formula>IF((ISBLANK($AX$40)=FALSE),0,1)</formula>
    </cfRule>
  </conditionalFormatting>
  <conditionalFormatting sqref="AX42">
    <cfRule type="expression" dxfId="2392" priority="1575" stopIfTrue="1">
      <formula>IF((ISBLANK($AX$41)=FALSE),0,1)</formula>
    </cfRule>
  </conditionalFormatting>
  <conditionalFormatting sqref="AY39">
    <cfRule type="expression" dxfId="2391" priority="1600" stopIfTrue="1">
      <formula>IF((ISBLANK($AY$38)=FALSE),0,1)</formula>
    </cfRule>
  </conditionalFormatting>
  <conditionalFormatting sqref="AY40">
    <cfRule type="expression" dxfId="2390" priority="1601" stopIfTrue="1">
      <formula>IF((ISBLANK($AY$39)=FALSE),0,1)</formula>
    </cfRule>
  </conditionalFormatting>
  <conditionalFormatting sqref="AY41">
    <cfRule type="expression" dxfId="2389" priority="1602" stopIfTrue="1">
      <formula>IF((ISBLANK($AY$40)=FALSE),0,1)</formula>
    </cfRule>
  </conditionalFormatting>
  <conditionalFormatting sqref="AY42">
    <cfRule type="expression" dxfId="2388" priority="1603" stopIfTrue="1">
      <formula>IF((ISBLANK($AY$41)=FALSE),0,1)</formula>
    </cfRule>
  </conditionalFormatting>
  <conditionalFormatting sqref="AZ39">
    <cfRule type="expression" dxfId="2387" priority="1628" stopIfTrue="1">
      <formula>IF((ISBLANK($AZ$38)=FALSE),0,1)</formula>
    </cfRule>
  </conditionalFormatting>
  <conditionalFormatting sqref="AZ40">
    <cfRule type="expression" dxfId="2386" priority="1629" stopIfTrue="1">
      <formula>IF((ISBLANK($AZ$39)=FALSE),0,1)</formula>
    </cfRule>
  </conditionalFormatting>
  <conditionalFormatting sqref="AZ41">
    <cfRule type="expression" dxfId="2385" priority="1630" stopIfTrue="1">
      <formula>IF((ISBLANK($AZ$40)=FALSE),0,1)</formula>
    </cfRule>
  </conditionalFormatting>
  <conditionalFormatting sqref="AZ42">
    <cfRule type="expression" dxfId="2384" priority="1631" stopIfTrue="1">
      <formula>IF((ISBLANK($AZ$41)=FALSE),0,1)</formula>
    </cfRule>
  </conditionalFormatting>
  <conditionalFormatting sqref="BA39">
    <cfRule type="expression" dxfId="2383" priority="1656" stopIfTrue="1">
      <formula>IF((ISBLANK($BA$38)=FALSE),0,1)</formula>
    </cfRule>
  </conditionalFormatting>
  <conditionalFormatting sqref="BA40">
    <cfRule type="expression" dxfId="2382" priority="1657" stopIfTrue="1">
      <formula>IF((ISBLANK($BA$39)=FALSE),0,1)</formula>
    </cfRule>
  </conditionalFormatting>
  <conditionalFormatting sqref="BA41">
    <cfRule type="expression" dxfId="2381" priority="1658" stopIfTrue="1">
      <formula>IF((ISBLANK($BA$40)=FALSE),0,1)</formula>
    </cfRule>
  </conditionalFormatting>
  <conditionalFormatting sqref="BA42">
    <cfRule type="expression" dxfId="2380" priority="1659" stopIfTrue="1">
      <formula>IF((ISBLANK($BA$41)=FALSE),0,1)</formula>
    </cfRule>
  </conditionalFormatting>
  <conditionalFormatting sqref="BB39">
    <cfRule type="expression" dxfId="2379" priority="1684" stopIfTrue="1">
      <formula>IF((ISBLANK($BB$38)=FALSE),0,1)</formula>
    </cfRule>
  </conditionalFormatting>
  <conditionalFormatting sqref="BB40">
    <cfRule type="expression" dxfId="2378" priority="1685" stopIfTrue="1">
      <formula>IF((ISBLANK($BB$39)=FALSE),0,1)</formula>
    </cfRule>
  </conditionalFormatting>
  <conditionalFormatting sqref="BB41">
    <cfRule type="expression" dxfId="2377" priority="1686" stopIfTrue="1">
      <formula>IF((ISBLANK($BB$40)=FALSE),0,1)</formula>
    </cfRule>
  </conditionalFormatting>
  <conditionalFormatting sqref="BB42">
    <cfRule type="expression" dxfId="2376" priority="1687" stopIfTrue="1">
      <formula>IF((ISBLANK($BB$41)=FALSE),0,1)</formula>
    </cfRule>
  </conditionalFormatting>
  <conditionalFormatting sqref="BC39">
    <cfRule type="expression" dxfId="2375" priority="1712" stopIfTrue="1">
      <formula>IF((ISBLANK($BC$38)=FALSE),0,1)</formula>
    </cfRule>
  </conditionalFormatting>
  <conditionalFormatting sqref="BC40">
    <cfRule type="expression" dxfId="2374" priority="1713" stopIfTrue="1">
      <formula>IF((ISBLANK($BC$39)=FALSE),0,1)</formula>
    </cfRule>
  </conditionalFormatting>
  <conditionalFormatting sqref="BC41">
    <cfRule type="expression" dxfId="2373" priority="1714" stopIfTrue="1">
      <formula>IF((ISBLANK($BC$40)=FALSE),0,1)</formula>
    </cfRule>
  </conditionalFormatting>
  <conditionalFormatting sqref="BC42">
    <cfRule type="expression" dxfId="2372" priority="1715" stopIfTrue="1">
      <formula>IF((ISBLANK($BC$41)=FALSE),0,1)</formula>
    </cfRule>
  </conditionalFormatting>
  <conditionalFormatting sqref="BD39">
    <cfRule type="expression" dxfId="2371" priority="1740" stopIfTrue="1">
      <formula>IF((ISBLANK($BD$38)=FALSE),0,1)</formula>
    </cfRule>
  </conditionalFormatting>
  <conditionalFormatting sqref="BD40">
    <cfRule type="expression" dxfId="2370" priority="1741" stopIfTrue="1">
      <formula>IF((ISBLANK($BD$39)=FALSE),0,1)</formula>
    </cfRule>
  </conditionalFormatting>
  <conditionalFormatting sqref="BD41">
    <cfRule type="expression" dxfId="2369" priority="1742" stopIfTrue="1">
      <formula>IF((ISBLANK($BD$40)=FALSE),0,1)</formula>
    </cfRule>
  </conditionalFormatting>
  <conditionalFormatting sqref="BD42">
    <cfRule type="expression" dxfId="2368" priority="1743" stopIfTrue="1">
      <formula>IF((ISBLANK($BD$41)=FALSE),0,1)</formula>
    </cfRule>
  </conditionalFormatting>
  <conditionalFormatting sqref="BE39">
    <cfRule type="expression" dxfId="2367" priority="1768" stopIfTrue="1">
      <formula>IF((ISBLANK($BE$38)=FALSE),0,1)</formula>
    </cfRule>
  </conditionalFormatting>
  <conditionalFormatting sqref="BE40">
    <cfRule type="expression" dxfId="2366" priority="1769" stopIfTrue="1">
      <formula>IF((ISBLANK($BE$39)=FALSE),0,1)</formula>
    </cfRule>
  </conditionalFormatting>
  <conditionalFormatting sqref="BE41">
    <cfRule type="expression" dxfId="2365" priority="1770" stopIfTrue="1">
      <formula>IF((ISBLANK($BE$40)=FALSE),0,1)</formula>
    </cfRule>
  </conditionalFormatting>
  <conditionalFormatting sqref="BE42">
    <cfRule type="expression" dxfId="2364" priority="1771" stopIfTrue="1">
      <formula>IF((ISBLANK($BE$41)=FALSE),0,1)</formula>
    </cfRule>
  </conditionalFormatting>
  <conditionalFormatting sqref="BF39">
    <cfRule type="expression" dxfId="2363" priority="1796" stopIfTrue="1">
      <formula>IF((ISBLANK($BF$38)=FALSE),0,1)</formula>
    </cfRule>
  </conditionalFormatting>
  <conditionalFormatting sqref="BF40">
    <cfRule type="expression" dxfId="2362" priority="1797" stopIfTrue="1">
      <formula>IF((ISBLANK($BF$39)=FALSE),0,1)</formula>
    </cfRule>
  </conditionalFormatting>
  <conditionalFormatting sqref="BF41">
    <cfRule type="expression" dxfId="2361" priority="1798" stopIfTrue="1">
      <formula>IF((ISBLANK($BF$40)=FALSE),0,1)</formula>
    </cfRule>
  </conditionalFormatting>
  <conditionalFormatting sqref="BF42">
    <cfRule type="expression" dxfId="2360" priority="1799" stopIfTrue="1">
      <formula>IF((ISBLANK($BF$41)=FALSE),0,1)</formula>
    </cfRule>
  </conditionalFormatting>
  <conditionalFormatting sqref="BG39">
    <cfRule type="expression" dxfId="2359" priority="1824" stopIfTrue="1">
      <formula>IF((ISBLANK($BG$38)=FALSE),0,1)</formula>
    </cfRule>
  </conditionalFormatting>
  <conditionalFormatting sqref="BG40">
    <cfRule type="expression" dxfId="2358" priority="1825" stopIfTrue="1">
      <formula>IF((ISBLANK($BG$39)=FALSE),0,1)</formula>
    </cfRule>
  </conditionalFormatting>
  <conditionalFormatting sqref="BG41">
    <cfRule type="expression" dxfId="2357" priority="1826" stopIfTrue="1">
      <formula>IF((ISBLANK($BG$40)=FALSE),0,1)</formula>
    </cfRule>
  </conditionalFormatting>
  <conditionalFormatting sqref="BG42">
    <cfRule type="expression" dxfId="2356" priority="1827" stopIfTrue="1">
      <formula>IF((ISBLANK($BG$41)=FALSE),0,1)</formula>
    </cfRule>
  </conditionalFormatting>
  <conditionalFormatting sqref="BH39">
    <cfRule type="expression" dxfId="2355" priority="1852" stopIfTrue="1">
      <formula>IF((ISBLANK($BH$38)=FALSE),0,1)</formula>
    </cfRule>
  </conditionalFormatting>
  <conditionalFormatting sqref="BH40">
    <cfRule type="expression" dxfId="2354" priority="1853" stopIfTrue="1">
      <formula>IF((ISBLANK($BH$39)=FALSE),0,1)</formula>
    </cfRule>
  </conditionalFormatting>
  <conditionalFormatting sqref="BH41">
    <cfRule type="expression" dxfId="2353" priority="1854" stopIfTrue="1">
      <formula>IF((ISBLANK($BH$40)=FALSE),0,1)</formula>
    </cfRule>
  </conditionalFormatting>
  <conditionalFormatting sqref="BH42">
    <cfRule type="expression" dxfId="2352" priority="1855" stopIfTrue="1">
      <formula>IF((ISBLANK($BH$41)=FALSE),0,1)</formula>
    </cfRule>
  </conditionalFormatting>
  <conditionalFormatting sqref="BI39">
    <cfRule type="expression" dxfId="2351" priority="1880" stopIfTrue="1">
      <formula>IF((ISBLANK($BI$38)=FALSE),0,1)</formula>
    </cfRule>
  </conditionalFormatting>
  <conditionalFormatting sqref="BI40">
    <cfRule type="expression" dxfId="2350" priority="1881" stopIfTrue="1">
      <formula>IF((ISBLANK($BI$39)=FALSE),0,1)</formula>
    </cfRule>
  </conditionalFormatting>
  <conditionalFormatting sqref="BI41">
    <cfRule type="expression" dxfId="2349" priority="1882" stopIfTrue="1">
      <formula>IF((ISBLANK($BI$40)=FALSE),0,1)</formula>
    </cfRule>
  </conditionalFormatting>
  <conditionalFormatting sqref="BI42">
    <cfRule type="expression" dxfId="2348" priority="1883" stopIfTrue="1">
      <formula>IF((ISBLANK($BI$41)=FALSE),0,1)</formula>
    </cfRule>
  </conditionalFormatting>
  <conditionalFormatting sqref="BJ39">
    <cfRule type="expression" dxfId="2347" priority="1908" stopIfTrue="1">
      <formula>IF((ISBLANK($BJ$38)=FALSE),0,1)</formula>
    </cfRule>
  </conditionalFormatting>
  <conditionalFormatting sqref="BJ40">
    <cfRule type="expression" dxfId="2346" priority="1909" stopIfTrue="1">
      <formula>IF((ISBLANK($BJ$39)=FALSE),0,1)</formula>
    </cfRule>
  </conditionalFormatting>
  <conditionalFormatting sqref="BJ41">
    <cfRule type="expression" dxfId="2345" priority="1910" stopIfTrue="1">
      <formula>IF((ISBLANK($BJ$40)=FALSE),0,1)</formula>
    </cfRule>
  </conditionalFormatting>
  <conditionalFormatting sqref="BJ42">
    <cfRule type="expression" dxfId="2344" priority="1911" stopIfTrue="1">
      <formula>IF((ISBLANK($BJ$41)=FALSE),0,1)</formula>
    </cfRule>
  </conditionalFormatting>
  <conditionalFormatting sqref="BK39">
    <cfRule type="expression" dxfId="2343" priority="1936" stopIfTrue="1">
      <formula>IF((ISBLANK($BK$38)=FALSE),0,1)</formula>
    </cfRule>
  </conditionalFormatting>
  <conditionalFormatting sqref="BK40">
    <cfRule type="expression" dxfId="2342" priority="1937" stopIfTrue="1">
      <formula>IF((ISBLANK($BK$39)=FALSE),0,1)</formula>
    </cfRule>
  </conditionalFormatting>
  <conditionalFormatting sqref="BK41">
    <cfRule type="expression" dxfId="2341" priority="1938" stopIfTrue="1">
      <formula>IF((ISBLANK($BK$40)=FALSE),0,1)</formula>
    </cfRule>
  </conditionalFormatting>
  <conditionalFormatting sqref="BK42">
    <cfRule type="expression" dxfId="2340" priority="1939" stopIfTrue="1">
      <formula>IF((ISBLANK($BK$41)=FALSE),0,1)</formula>
    </cfRule>
  </conditionalFormatting>
  <conditionalFormatting sqref="BL39">
    <cfRule type="expression" dxfId="2339" priority="1964" stopIfTrue="1">
      <formula>IF((ISBLANK($BL$38)=FALSE),0,1)</formula>
    </cfRule>
  </conditionalFormatting>
  <conditionalFormatting sqref="BL40">
    <cfRule type="expression" dxfId="2338" priority="1965" stopIfTrue="1">
      <formula>IF((ISBLANK($BL$39)=FALSE),0,1)</formula>
    </cfRule>
  </conditionalFormatting>
  <conditionalFormatting sqref="BL41">
    <cfRule type="expression" dxfId="2337" priority="1966" stopIfTrue="1">
      <formula>IF((ISBLANK($BL$40)=FALSE),0,1)</formula>
    </cfRule>
  </conditionalFormatting>
  <conditionalFormatting sqref="BL42">
    <cfRule type="expression" dxfId="2336" priority="1967" stopIfTrue="1">
      <formula>IF((ISBLANK($BL$41)=FALSE),0,1)</formula>
    </cfRule>
  </conditionalFormatting>
  <conditionalFormatting sqref="BM39">
    <cfRule type="expression" dxfId="2335" priority="1992" stopIfTrue="1">
      <formula>IF((ISBLANK($BM$38)=FALSE),0,1)</formula>
    </cfRule>
  </conditionalFormatting>
  <conditionalFormatting sqref="BM40">
    <cfRule type="expression" dxfId="2334" priority="1993" stopIfTrue="1">
      <formula>IF((ISBLANK($BM$39)=FALSE),0,1)</formula>
    </cfRule>
  </conditionalFormatting>
  <conditionalFormatting sqref="BM41">
    <cfRule type="expression" dxfId="2333" priority="1994" stopIfTrue="1">
      <formula>IF((ISBLANK($BM$40)=FALSE),0,1)</formula>
    </cfRule>
  </conditionalFormatting>
  <conditionalFormatting sqref="BM42">
    <cfRule type="expression" dxfId="2332" priority="1995" stopIfTrue="1">
      <formula>IF((ISBLANK($BM$41)=FALSE),0,1)</formula>
    </cfRule>
  </conditionalFormatting>
  <conditionalFormatting sqref="BN39">
    <cfRule type="expression" dxfId="2331" priority="2020" stopIfTrue="1">
      <formula>IF((ISBLANK($BN$38)=FALSE),0,1)</formula>
    </cfRule>
  </conditionalFormatting>
  <conditionalFormatting sqref="BN40">
    <cfRule type="expression" dxfId="2330" priority="2021" stopIfTrue="1">
      <formula>IF((ISBLANK($BN$39)=FALSE),0,1)</formula>
    </cfRule>
  </conditionalFormatting>
  <conditionalFormatting sqref="BN41">
    <cfRule type="expression" dxfId="2329" priority="2022" stopIfTrue="1">
      <formula>IF((ISBLANK($BN$40)=FALSE),0,1)</formula>
    </cfRule>
  </conditionalFormatting>
  <conditionalFormatting sqref="BN42">
    <cfRule type="expression" dxfId="2328" priority="2023" stopIfTrue="1">
      <formula>IF((ISBLANK($BN$41)=FALSE),0,1)</formula>
    </cfRule>
  </conditionalFormatting>
  <conditionalFormatting sqref="BO39">
    <cfRule type="expression" dxfId="2327" priority="2048" stopIfTrue="1">
      <formula>IF((ISBLANK($BO$38)=FALSE),0,1)</formula>
    </cfRule>
  </conditionalFormatting>
  <conditionalFormatting sqref="BO40">
    <cfRule type="expression" dxfId="2326" priority="2049" stopIfTrue="1">
      <formula>IF((ISBLANK($BO$39)=FALSE),0,1)</formula>
    </cfRule>
  </conditionalFormatting>
  <conditionalFormatting sqref="BO41">
    <cfRule type="expression" dxfId="2325" priority="2050" stopIfTrue="1">
      <formula>IF((ISBLANK($BO$40)=FALSE),0,1)</formula>
    </cfRule>
  </conditionalFormatting>
  <conditionalFormatting sqref="BO42">
    <cfRule type="expression" dxfId="2324" priority="2051" stopIfTrue="1">
      <formula>IF((ISBLANK($BO$41)=FALSE),0,1)</formula>
    </cfRule>
  </conditionalFormatting>
  <conditionalFormatting sqref="BP39">
    <cfRule type="expression" dxfId="2323" priority="2076" stopIfTrue="1">
      <formula>IF((ISBLANK($BP$38)=FALSE),0,1)</formula>
    </cfRule>
  </conditionalFormatting>
  <conditionalFormatting sqref="BP40">
    <cfRule type="expression" dxfId="2322" priority="2077" stopIfTrue="1">
      <formula>IF((ISBLANK($BP$39)=FALSE),0,1)</formula>
    </cfRule>
  </conditionalFormatting>
  <conditionalFormatting sqref="BP41">
    <cfRule type="expression" dxfId="2321" priority="2078" stopIfTrue="1">
      <formula>IF((ISBLANK($BP$40)=FALSE),0,1)</formula>
    </cfRule>
  </conditionalFormatting>
  <conditionalFormatting sqref="BP42">
    <cfRule type="expression" dxfId="2320" priority="2079" stopIfTrue="1">
      <formula>IF((ISBLANK($BP$41)=FALSE),0,1)</formula>
    </cfRule>
  </conditionalFormatting>
  <conditionalFormatting sqref="BQ39">
    <cfRule type="expression" dxfId="2319" priority="2104" stopIfTrue="1">
      <formula>IF((ISBLANK($BQ$38)=FALSE),0,1)</formula>
    </cfRule>
  </conditionalFormatting>
  <conditionalFormatting sqref="BQ40">
    <cfRule type="expression" dxfId="2318" priority="2105" stopIfTrue="1">
      <formula>IF((ISBLANK($BQ$39)=FALSE),0,1)</formula>
    </cfRule>
  </conditionalFormatting>
  <conditionalFormatting sqref="BQ41">
    <cfRule type="expression" dxfId="2317" priority="2106" stopIfTrue="1">
      <formula>IF((ISBLANK($BQ$40)=FALSE),0,1)</formula>
    </cfRule>
  </conditionalFormatting>
  <conditionalFormatting sqref="BQ42">
    <cfRule type="expression" dxfId="2316" priority="2107" stopIfTrue="1">
      <formula>IF((ISBLANK($BQ$41)=FALSE),0,1)</formula>
    </cfRule>
  </conditionalFormatting>
  <conditionalFormatting sqref="BR39">
    <cfRule type="expression" dxfId="2315" priority="2132" stopIfTrue="1">
      <formula>IF((ISBLANK($BR$38)=FALSE),0,1)</formula>
    </cfRule>
  </conditionalFormatting>
  <conditionalFormatting sqref="BR40">
    <cfRule type="expression" dxfId="2314" priority="2133" stopIfTrue="1">
      <formula>IF((ISBLANK($BR$39)=FALSE),0,1)</formula>
    </cfRule>
  </conditionalFormatting>
  <conditionalFormatting sqref="BR41">
    <cfRule type="expression" dxfId="2313" priority="2134" stopIfTrue="1">
      <formula>IF((ISBLANK($BR$40)=FALSE),0,1)</formula>
    </cfRule>
  </conditionalFormatting>
  <conditionalFormatting sqref="BR42">
    <cfRule type="expression" dxfId="2312" priority="2135" stopIfTrue="1">
      <formula>IF((ISBLANK($BR$41)=FALSE),0,1)</formula>
    </cfRule>
  </conditionalFormatting>
  <conditionalFormatting sqref="BS39">
    <cfRule type="expression" dxfId="2311" priority="2160" stopIfTrue="1">
      <formula>IF((ISBLANK($BS$38)=FALSE),0,1)</formula>
    </cfRule>
  </conditionalFormatting>
  <conditionalFormatting sqref="BS40">
    <cfRule type="expression" dxfId="2310" priority="2161" stopIfTrue="1">
      <formula>IF((ISBLANK($BS$39)=FALSE),0,1)</formula>
    </cfRule>
  </conditionalFormatting>
  <conditionalFormatting sqref="BS41">
    <cfRule type="expression" dxfId="2309" priority="2162" stopIfTrue="1">
      <formula>IF((ISBLANK($BS$40)=FALSE),0,1)</formula>
    </cfRule>
  </conditionalFormatting>
  <conditionalFormatting sqref="BS42">
    <cfRule type="expression" dxfId="2308" priority="2163" stopIfTrue="1">
      <formula>IF((ISBLANK($BS$41)=FALSE),0,1)</formula>
    </cfRule>
  </conditionalFormatting>
  <conditionalFormatting sqref="BT39">
    <cfRule type="expression" dxfId="2307" priority="2188" stopIfTrue="1">
      <formula>IF((ISBLANK($BT$38)=FALSE),0,1)</formula>
    </cfRule>
  </conditionalFormatting>
  <conditionalFormatting sqref="BT40">
    <cfRule type="expression" dxfId="2306" priority="2189" stopIfTrue="1">
      <formula>IF((ISBLANK($BT$39)=FALSE),0,1)</formula>
    </cfRule>
  </conditionalFormatting>
  <conditionalFormatting sqref="BT41">
    <cfRule type="expression" dxfId="2305" priority="2190" stopIfTrue="1">
      <formula>IF((ISBLANK($BT$40)=FALSE),0,1)</formula>
    </cfRule>
  </conditionalFormatting>
  <conditionalFormatting sqref="BT42">
    <cfRule type="expression" dxfId="2304" priority="2191" stopIfTrue="1">
      <formula>IF((ISBLANK($BT$41)=FALSE),0,1)</formula>
    </cfRule>
  </conditionalFormatting>
  <conditionalFormatting sqref="BU39">
    <cfRule type="expression" dxfId="2303" priority="2216" stopIfTrue="1">
      <formula>IF((ISBLANK($BU$38)=FALSE),0,1)</formula>
    </cfRule>
  </conditionalFormatting>
  <conditionalFormatting sqref="BU40">
    <cfRule type="expression" dxfId="2302" priority="2217" stopIfTrue="1">
      <formula>IF((ISBLANK($BU$39)=FALSE),0,1)</formula>
    </cfRule>
  </conditionalFormatting>
  <conditionalFormatting sqref="BU41">
    <cfRule type="expression" dxfId="2301" priority="2218" stopIfTrue="1">
      <formula>IF((ISBLANK($BU$40)=FALSE),0,1)</formula>
    </cfRule>
  </conditionalFormatting>
  <conditionalFormatting sqref="BU42">
    <cfRule type="expression" dxfId="2300" priority="2219" stopIfTrue="1">
      <formula>IF((ISBLANK($BU$41)=FALSE),0,1)</formula>
    </cfRule>
  </conditionalFormatting>
  <conditionalFormatting sqref="BV39">
    <cfRule type="expression" dxfId="2299" priority="2244" stopIfTrue="1">
      <formula>IF((ISBLANK($BV$38)=FALSE),0,1)</formula>
    </cfRule>
  </conditionalFormatting>
  <conditionalFormatting sqref="BV40">
    <cfRule type="expression" dxfId="2298" priority="2245" stopIfTrue="1">
      <formula>IF((ISBLANK($BV$39)=FALSE),0,1)</formula>
    </cfRule>
  </conditionalFormatting>
  <conditionalFormatting sqref="BV41">
    <cfRule type="expression" dxfId="2297" priority="2246" stopIfTrue="1">
      <formula>IF((ISBLANK($BV$40)=FALSE),0,1)</formula>
    </cfRule>
  </conditionalFormatting>
  <conditionalFormatting sqref="BV42">
    <cfRule type="expression" dxfId="2296" priority="2247" stopIfTrue="1">
      <formula>IF((ISBLANK($BV$41)=FALSE),0,1)</formula>
    </cfRule>
  </conditionalFormatting>
  <conditionalFormatting sqref="BW39">
    <cfRule type="expression" dxfId="2295" priority="2272" stopIfTrue="1">
      <formula>IF((ISBLANK($BW$38)=FALSE),0,1)</formula>
    </cfRule>
  </conditionalFormatting>
  <conditionalFormatting sqref="BW40">
    <cfRule type="expression" dxfId="2294" priority="2273" stopIfTrue="1">
      <formula>IF((ISBLANK($BW$39)=FALSE),0,1)</formula>
    </cfRule>
  </conditionalFormatting>
  <conditionalFormatting sqref="BW41">
    <cfRule type="expression" dxfId="2293" priority="2274" stopIfTrue="1">
      <formula>IF((ISBLANK($BW$40)=FALSE),0,1)</formula>
    </cfRule>
  </conditionalFormatting>
  <conditionalFormatting sqref="BW42">
    <cfRule type="expression" dxfId="2292" priority="2275" stopIfTrue="1">
      <formula>IF((ISBLANK($BW$41)=FALSE),0,1)</formula>
    </cfRule>
  </conditionalFormatting>
  <conditionalFormatting sqref="BX39">
    <cfRule type="expression" dxfId="2291" priority="2300" stopIfTrue="1">
      <formula>IF((ISBLANK($BX$38)=FALSE),0,1)</formula>
    </cfRule>
  </conditionalFormatting>
  <conditionalFormatting sqref="BX40">
    <cfRule type="expression" dxfId="2290" priority="2301" stopIfTrue="1">
      <formula>IF((ISBLANK($BX$39)=FALSE),0,1)</formula>
    </cfRule>
  </conditionalFormatting>
  <conditionalFormatting sqref="BX41">
    <cfRule type="expression" dxfId="2289" priority="2302" stopIfTrue="1">
      <formula>IF((ISBLANK($BX$40)=FALSE),0,1)</formula>
    </cfRule>
  </conditionalFormatting>
  <conditionalFormatting sqref="BX42">
    <cfRule type="expression" dxfId="2288" priority="2303" stopIfTrue="1">
      <formula>IF((ISBLANK($BX$41)=FALSE),0,1)</formula>
    </cfRule>
  </conditionalFormatting>
  <conditionalFormatting sqref="BY39">
    <cfRule type="expression" dxfId="2287" priority="2328" stopIfTrue="1">
      <formula>IF((ISBLANK($BY$38)=FALSE),0,1)</formula>
    </cfRule>
  </conditionalFormatting>
  <conditionalFormatting sqref="BY40">
    <cfRule type="expression" dxfId="2286" priority="2329" stopIfTrue="1">
      <formula>IF((ISBLANK($BY$39)=FALSE),0,1)</formula>
    </cfRule>
  </conditionalFormatting>
  <conditionalFormatting sqref="BY41">
    <cfRule type="expression" dxfId="2285" priority="2330" stopIfTrue="1">
      <formula>IF((ISBLANK($BY$40)=FALSE),0,1)</formula>
    </cfRule>
  </conditionalFormatting>
  <conditionalFormatting sqref="BY42">
    <cfRule type="expression" dxfId="2284" priority="2331" stopIfTrue="1">
      <formula>IF((ISBLANK($BY$41)=FALSE),0,1)</formula>
    </cfRule>
  </conditionalFormatting>
  <conditionalFormatting sqref="BZ39">
    <cfRule type="expression" dxfId="2283" priority="2356" stopIfTrue="1">
      <formula>IF((ISBLANK($BZ$38)=FALSE),0,1)</formula>
    </cfRule>
  </conditionalFormatting>
  <conditionalFormatting sqref="BZ40">
    <cfRule type="expression" dxfId="2282" priority="2357" stopIfTrue="1">
      <formula>IF((ISBLANK($BZ$39)=FALSE),0,1)</formula>
    </cfRule>
  </conditionalFormatting>
  <conditionalFormatting sqref="BZ41">
    <cfRule type="expression" dxfId="2281" priority="2358" stopIfTrue="1">
      <formula>IF((ISBLANK($BZ$40)=FALSE),0,1)</formula>
    </cfRule>
  </conditionalFormatting>
  <conditionalFormatting sqref="BZ42">
    <cfRule type="expression" dxfId="2280" priority="2359" stopIfTrue="1">
      <formula>IF((ISBLANK($BZ$41)=FALSE),0,1)</formula>
    </cfRule>
  </conditionalFormatting>
  <conditionalFormatting sqref="CA39">
    <cfRule type="expression" dxfId="2279" priority="2384" stopIfTrue="1">
      <formula>IF((ISBLANK($CA$38)=FALSE),0,1)</formula>
    </cfRule>
  </conditionalFormatting>
  <conditionalFormatting sqref="CA40">
    <cfRule type="expression" dxfId="2278" priority="2385" stopIfTrue="1">
      <formula>IF((ISBLANK($CA$39)=FALSE),0,1)</formula>
    </cfRule>
  </conditionalFormatting>
  <conditionalFormatting sqref="CA41">
    <cfRule type="expression" dxfId="2277" priority="2386" stopIfTrue="1">
      <formula>IF((ISBLANK($CA$40)=FALSE),0,1)</formula>
    </cfRule>
  </conditionalFormatting>
  <conditionalFormatting sqref="CA42">
    <cfRule type="expression" dxfId="2276" priority="2387" stopIfTrue="1">
      <formula>IF((ISBLANK($CA$41)=FALSE),0,1)</formula>
    </cfRule>
  </conditionalFormatting>
  <conditionalFormatting sqref="CB39">
    <cfRule type="expression" dxfId="2275" priority="2412" stopIfTrue="1">
      <formula>IF((ISBLANK($CB$38)=FALSE),0,1)</formula>
    </cfRule>
  </conditionalFormatting>
  <conditionalFormatting sqref="CB40">
    <cfRule type="expression" dxfId="2274" priority="2413" stopIfTrue="1">
      <formula>IF((ISBLANK($CB$39)=FALSE),0,1)</formula>
    </cfRule>
  </conditionalFormatting>
  <conditionalFormatting sqref="CB41">
    <cfRule type="expression" dxfId="2273" priority="2414" stopIfTrue="1">
      <formula>IF((ISBLANK($CB$40)=FALSE),0,1)</formula>
    </cfRule>
  </conditionalFormatting>
  <conditionalFormatting sqref="CB42">
    <cfRule type="expression" dxfId="2272" priority="2415" stopIfTrue="1">
      <formula>IF((ISBLANK($CB$41)=FALSE),0,1)</formula>
    </cfRule>
  </conditionalFormatting>
  <conditionalFormatting sqref="CC39">
    <cfRule type="expression" dxfId="2271" priority="2440" stopIfTrue="1">
      <formula>IF((ISBLANK($CC$38)=FALSE),0,1)</formula>
    </cfRule>
  </conditionalFormatting>
  <conditionalFormatting sqref="CC40">
    <cfRule type="expression" dxfId="2270" priority="2441" stopIfTrue="1">
      <formula>IF((ISBLANK($CC$39)=FALSE),0,1)</formula>
    </cfRule>
  </conditionalFormatting>
  <conditionalFormatting sqref="CC41">
    <cfRule type="expression" dxfId="2269" priority="2442" stopIfTrue="1">
      <formula>IF((ISBLANK($CC$40)=FALSE),0,1)</formula>
    </cfRule>
  </conditionalFormatting>
  <conditionalFormatting sqref="CC42">
    <cfRule type="expression" dxfId="2268" priority="2443" stopIfTrue="1">
      <formula>IF((ISBLANK($CC$41)=FALSE),0,1)</formula>
    </cfRule>
  </conditionalFormatting>
  <conditionalFormatting sqref="CD39">
    <cfRule type="expression" dxfId="2267" priority="2468" stopIfTrue="1">
      <formula>IF((ISBLANK($CD$38)=FALSE),0,1)</formula>
    </cfRule>
  </conditionalFormatting>
  <conditionalFormatting sqref="CD40">
    <cfRule type="expression" dxfId="2266" priority="2469" stopIfTrue="1">
      <formula>IF((ISBLANK($CD$39)=FALSE),0,1)</formula>
    </cfRule>
  </conditionalFormatting>
  <conditionalFormatting sqref="CD41">
    <cfRule type="expression" dxfId="2265" priority="2470" stopIfTrue="1">
      <formula>IF((ISBLANK($CD$40)=FALSE),0,1)</formula>
    </cfRule>
  </conditionalFormatting>
  <conditionalFormatting sqref="CD42">
    <cfRule type="expression" dxfId="2264" priority="2471" stopIfTrue="1">
      <formula>IF((ISBLANK($CD$41)=FALSE),0,1)</formula>
    </cfRule>
  </conditionalFormatting>
  <conditionalFormatting sqref="CE39">
    <cfRule type="expression" dxfId="2263" priority="2496" stopIfTrue="1">
      <formula>IF((ISBLANK($CE$38)=FALSE),0,1)</formula>
    </cfRule>
  </conditionalFormatting>
  <conditionalFormatting sqref="CE40">
    <cfRule type="expression" dxfId="2262" priority="2497" stopIfTrue="1">
      <formula>IF((ISBLANK($CE$39)=FALSE),0,1)</formula>
    </cfRule>
  </conditionalFormatting>
  <conditionalFormatting sqref="CE41">
    <cfRule type="expression" dxfId="2261" priority="2498" stopIfTrue="1">
      <formula>IF((ISBLANK($CE$40)=FALSE),0,1)</formula>
    </cfRule>
  </conditionalFormatting>
  <conditionalFormatting sqref="CE42">
    <cfRule type="expression" dxfId="2260" priority="2499" stopIfTrue="1">
      <formula>IF((ISBLANK($CE$41)=FALSE),0,1)</formula>
    </cfRule>
  </conditionalFormatting>
  <conditionalFormatting sqref="CF39">
    <cfRule type="expression" dxfId="2259" priority="2524" stopIfTrue="1">
      <formula>IF((ISBLANK($CF$38)=FALSE),0,1)</formula>
    </cfRule>
  </conditionalFormatting>
  <conditionalFormatting sqref="CF40">
    <cfRule type="expression" dxfId="2258" priority="2525" stopIfTrue="1">
      <formula>IF((ISBLANK($CF$39)=FALSE),0,1)</formula>
    </cfRule>
  </conditionalFormatting>
  <conditionalFormatting sqref="CF41">
    <cfRule type="expression" dxfId="2257" priority="2526" stopIfTrue="1">
      <formula>IF((ISBLANK($CF$40)=FALSE),0,1)</formula>
    </cfRule>
  </conditionalFormatting>
  <conditionalFormatting sqref="CF42">
    <cfRule type="expression" dxfId="2256" priority="2527" stopIfTrue="1">
      <formula>IF((ISBLANK($CF$41)=FALSE),0,1)</formula>
    </cfRule>
  </conditionalFormatting>
  <conditionalFormatting sqref="CG39">
    <cfRule type="expression" dxfId="2255" priority="2552" stopIfTrue="1">
      <formula>IF((ISBLANK($CG$38)=FALSE),0,1)</formula>
    </cfRule>
  </conditionalFormatting>
  <conditionalFormatting sqref="CG40">
    <cfRule type="expression" dxfId="2254" priority="2553" stopIfTrue="1">
      <formula>IF((ISBLANK($CG$39)=FALSE),0,1)</formula>
    </cfRule>
  </conditionalFormatting>
  <conditionalFormatting sqref="CG41">
    <cfRule type="expression" dxfId="2253" priority="2554" stopIfTrue="1">
      <formula>IF((ISBLANK($CG$40)=FALSE),0,1)</formula>
    </cfRule>
  </conditionalFormatting>
  <conditionalFormatting sqref="CG42">
    <cfRule type="expression" dxfId="2252" priority="2555" stopIfTrue="1">
      <formula>IF((ISBLANK($CG$41)=FALSE),0,1)</formula>
    </cfRule>
  </conditionalFormatting>
  <conditionalFormatting sqref="CH39">
    <cfRule type="expression" dxfId="2251" priority="2580" stopIfTrue="1">
      <formula>IF((ISBLANK($CH$38)=FALSE),0,1)</formula>
    </cfRule>
  </conditionalFormatting>
  <conditionalFormatting sqref="CH40">
    <cfRule type="expression" dxfId="2250" priority="2581" stopIfTrue="1">
      <formula>IF((ISBLANK($CH$39)=FALSE),0,1)</formula>
    </cfRule>
  </conditionalFormatting>
  <conditionalFormatting sqref="CH41">
    <cfRule type="expression" dxfId="2249" priority="2582" stopIfTrue="1">
      <formula>IF((ISBLANK($CH$40)=FALSE),0,1)</formula>
    </cfRule>
  </conditionalFormatting>
  <conditionalFormatting sqref="CH42">
    <cfRule type="expression" dxfId="2248" priority="2583" stopIfTrue="1">
      <formula>IF((ISBLANK($CH$41)=FALSE),0,1)</formula>
    </cfRule>
  </conditionalFormatting>
  <conditionalFormatting sqref="CI39">
    <cfRule type="expression" dxfId="2247" priority="2608" stopIfTrue="1">
      <formula>IF((ISBLANK($CI$38)=FALSE),0,1)</formula>
    </cfRule>
  </conditionalFormatting>
  <conditionalFormatting sqref="CI40">
    <cfRule type="expression" dxfId="2246" priority="2609" stopIfTrue="1">
      <formula>IF((ISBLANK($CI$39)=FALSE),0,1)</formula>
    </cfRule>
  </conditionalFormatting>
  <conditionalFormatting sqref="CI41">
    <cfRule type="expression" dxfId="2245" priority="2610" stopIfTrue="1">
      <formula>IF((ISBLANK($CI$40)=FALSE),0,1)</formula>
    </cfRule>
  </conditionalFormatting>
  <conditionalFormatting sqref="CI42">
    <cfRule type="expression" dxfId="2244" priority="2611" stopIfTrue="1">
      <formula>IF((ISBLANK($CI$41)=FALSE),0,1)</formula>
    </cfRule>
  </conditionalFormatting>
  <conditionalFormatting sqref="CJ39">
    <cfRule type="expression" dxfId="2243" priority="2636" stopIfTrue="1">
      <formula>IF((ISBLANK($CJ$38)=FALSE),0,1)</formula>
    </cfRule>
  </conditionalFormatting>
  <conditionalFormatting sqref="CJ40">
    <cfRule type="expression" dxfId="2242" priority="2637" stopIfTrue="1">
      <formula>IF((ISBLANK($CJ$39)=FALSE),0,1)</formula>
    </cfRule>
  </conditionalFormatting>
  <conditionalFormatting sqref="CJ41">
    <cfRule type="expression" dxfId="2241" priority="2638" stopIfTrue="1">
      <formula>IF((ISBLANK($CJ$40)=FALSE),0,1)</formula>
    </cfRule>
  </conditionalFormatting>
  <conditionalFormatting sqref="CJ42">
    <cfRule type="expression" dxfId="2240" priority="2639" stopIfTrue="1">
      <formula>IF((ISBLANK($CJ$41)=FALSE),0,1)</formula>
    </cfRule>
  </conditionalFormatting>
  <conditionalFormatting sqref="CK39">
    <cfRule type="expression" dxfId="2239" priority="2664" stopIfTrue="1">
      <formula>IF((ISBLANK($CK$38)=FALSE),0,1)</formula>
    </cfRule>
  </conditionalFormatting>
  <conditionalFormatting sqref="CK40">
    <cfRule type="expression" dxfId="2238" priority="2665" stopIfTrue="1">
      <formula>IF((ISBLANK($CK$39)=FALSE),0,1)</formula>
    </cfRule>
  </conditionalFormatting>
  <conditionalFormatting sqref="CK41">
    <cfRule type="expression" dxfId="2237" priority="2666" stopIfTrue="1">
      <formula>IF((ISBLANK($CK$40)=FALSE),0,1)</formula>
    </cfRule>
  </conditionalFormatting>
  <conditionalFormatting sqref="CK42">
    <cfRule type="expression" dxfId="2236" priority="2667" stopIfTrue="1">
      <formula>IF((ISBLANK($CK$41)=FALSE),0,1)</formula>
    </cfRule>
  </conditionalFormatting>
  <conditionalFormatting sqref="CL39">
    <cfRule type="expression" dxfId="2235" priority="2692" stopIfTrue="1">
      <formula>IF((ISBLANK($CL$38)=FALSE),0,1)</formula>
    </cfRule>
  </conditionalFormatting>
  <conditionalFormatting sqref="CL40">
    <cfRule type="expression" dxfId="2234" priority="2693" stopIfTrue="1">
      <formula>IF((ISBLANK($CL$39)=FALSE),0,1)</formula>
    </cfRule>
  </conditionalFormatting>
  <conditionalFormatting sqref="CL41">
    <cfRule type="expression" dxfId="2233" priority="2694" stopIfTrue="1">
      <formula>IF((ISBLANK($CL$40)=FALSE),0,1)</formula>
    </cfRule>
  </conditionalFormatting>
  <conditionalFormatting sqref="CL42">
    <cfRule type="expression" dxfId="2232" priority="2695" stopIfTrue="1">
      <formula>IF((ISBLANK($CL$41)=FALSE),0,1)</formula>
    </cfRule>
  </conditionalFormatting>
  <conditionalFormatting sqref="CM39">
    <cfRule type="expression" dxfId="2231" priority="2720" stopIfTrue="1">
      <formula>IF((ISBLANK($CM$38)=FALSE),0,1)</formula>
    </cfRule>
  </conditionalFormatting>
  <conditionalFormatting sqref="CM40">
    <cfRule type="expression" dxfId="2230" priority="2721" stopIfTrue="1">
      <formula>IF((ISBLANK($CM$39)=FALSE),0,1)</formula>
    </cfRule>
  </conditionalFormatting>
  <conditionalFormatting sqref="CM41">
    <cfRule type="expression" dxfId="2229" priority="2722" stopIfTrue="1">
      <formula>IF((ISBLANK($CM$40)=FALSE),0,1)</formula>
    </cfRule>
  </conditionalFormatting>
  <conditionalFormatting sqref="CM42">
    <cfRule type="expression" dxfId="2228" priority="2723" stopIfTrue="1">
      <formula>IF((ISBLANK($CM$41)=FALSE),0,1)</formula>
    </cfRule>
  </conditionalFormatting>
  <conditionalFormatting sqref="CN39">
    <cfRule type="expression" dxfId="2227" priority="2748" stopIfTrue="1">
      <formula>IF((ISBLANK($CN$38)=FALSE),0,1)</formula>
    </cfRule>
  </conditionalFormatting>
  <conditionalFormatting sqref="CN40">
    <cfRule type="expression" dxfId="2226" priority="2749" stopIfTrue="1">
      <formula>IF((ISBLANK($CN$39)=FALSE),0,1)</formula>
    </cfRule>
  </conditionalFormatting>
  <conditionalFormatting sqref="CN41">
    <cfRule type="expression" dxfId="2225" priority="2750" stopIfTrue="1">
      <formula>IF((ISBLANK($CN$40)=FALSE),0,1)</formula>
    </cfRule>
  </conditionalFormatting>
  <conditionalFormatting sqref="CN42">
    <cfRule type="expression" dxfId="2224" priority="2751" stopIfTrue="1">
      <formula>IF((ISBLANK($CN$41)=FALSE),0,1)</formula>
    </cfRule>
  </conditionalFormatting>
  <conditionalFormatting sqref="CO39">
    <cfRule type="expression" dxfId="2223" priority="2776" stopIfTrue="1">
      <formula>IF((ISBLANK($CO$38)=FALSE),0,1)</formula>
    </cfRule>
  </conditionalFormatting>
  <conditionalFormatting sqref="CO40">
    <cfRule type="expression" dxfId="2222" priority="2777" stopIfTrue="1">
      <formula>IF((ISBLANK($CO$39)=FALSE),0,1)</formula>
    </cfRule>
  </conditionalFormatting>
  <conditionalFormatting sqref="CO41">
    <cfRule type="expression" dxfId="2221" priority="2778" stopIfTrue="1">
      <formula>IF((ISBLANK($CO$40)=FALSE),0,1)</formula>
    </cfRule>
  </conditionalFormatting>
  <conditionalFormatting sqref="CO42">
    <cfRule type="expression" dxfId="2220" priority="2779" stopIfTrue="1">
      <formula>IF((ISBLANK($CO$41)=FALSE),0,1)</formula>
    </cfRule>
  </conditionalFormatting>
  <conditionalFormatting sqref="CP39">
    <cfRule type="expression" dxfId="2219" priority="2804" stopIfTrue="1">
      <formula>IF((ISBLANK($CP$38)=FALSE),0,1)</formula>
    </cfRule>
  </conditionalFormatting>
  <conditionalFormatting sqref="CP40">
    <cfRule type="expression" dxfId="2218" priority="2805" stopIfTrue="1">
      <formula>IF((ISBLANK($CP$39)=FALSE),0,1)</formula>
    </cfRule>
  </conditionalFormatting>
  <conditionalFormatting sqref="CP41">
    <cfRule type="expression" dxfId="2217" priority="2806" stopIfTrue="1">
      <formula>IF((ISBLANK($CP$40)=FALSE),0,1)</formula>
    </cfRule>
  </conditionalFormatting>
  <conditionalFormatting sqref="CP42">
    <cfRule type="expression" dxfId="2216" priority="2807" stopIfTrue="1">
      <formula>IF((ISBLANK($CP$41)=FALSE),0,1)</formula>
    </cfRule>
  </conditionalFormatting>
  <conditionalFormatting sqref="CQ39">
    <cfRule type="expression" dxfId="2215" priority="2832" stopIfTrue="1">
      <formula>IF((ISBLANK($CQ$38)=FALSE),0,1)</formula>
    </cfRule>
  </conditionalFormatting>
  <conditionalFormatting sqref="CQ40">
    <cfRule type="expression" dxfId="2214" priority="2833" stopIfTrue="1">
      <formula>IF((ISBLANK($CQ$39)=FALSE),0,1)</formula>
    </cfRule>
  </conditionalFormatting>
  <conditionalFormatting sqref="CQ41">
    <cfRule type="expression" dxfId="2213" priority="2834" stopIfTrue="1">
      <formula>IF((ISBLANK($CQ$40)=FALSE),0,1)</formula>
    </cfRule>
  </conditionalFormatting>
  <conditionalFormatting sqref="CQ42">
    <cfRule type="expression" dxfId="2212" priority="2835" stopIfTrue="1">
      <formula>IF((ISBLANK($CQ$41)=FALSE),0,1)</formula>
    </cfRule>
  </conditionalFormatting>
  <conditionalFormatting sqref="CR39">
    <cfRule type="expression" dxfId="2211" priority="2860" stopIfTrue="1">
      <formula>IF((ISBLANK($CR$38)=FALSE),0,1)</formula>
    </cfRule>
  </conditionalFormatting>
  <conditionalFormatting sqref="CR40">
    <cfRule type="expression" dxfId="2210" priority="2861" stopIfTrue="1">
      <formula>IF((ISBLANK($CR$39)=FALSE),0,1)</formula>
    </cfRule>
  </conditionalFormatting>
  <conditionalFormatting sqref="CR41">
    <cfRule type="expression" dxfId="2209" priority="2862" stopIfTrue="1">
      <formula>IF((ISBLANK($CR$40)=FALSE),0,1)</formula>
    </cfRule>
  </conditionalFormatting>
  <conditionalFormatting sqref="CR42">
    <cfRule type="expression" dxfId="2208" priority="2863" stopIfTrue="1">
      <formula>IF((ISBLANK($CR$41)=FALSE),0,1)</formula>
    </cfRule>
  </conditionalFormatting>
  <conditionalFormatting sqref="CS39">
    <cfRule type="expression" dxfId="2207" priority="2888" stopIfTrue="1">
      <formula>IF((ISBLANK($CS$38)=FALSE),0,1)</formula>
    </cfRule>
  </conditionalFormatting>
  <conditionalFormatting sqref="CS40">
    <cfRule type="expression" dxfId="2206" priority="2889" stopIfTrue="1">
      <formula>IF((ISBLANK($CS$39)=FALSE),0,1)</formula>
    </cfRule>
  </conditionalFormatting>
  <conditionalFormatting sqref="CS41">
    <cfRule type="expression" dxfId="2205" priority="2890" stopIfTrue="1">
      <formula>IF((ISBLANK($CS$40)=FALSE),0,1)</formula>
    </cfRule>
  </conditionalFormatting>
  <conditionalFormatting sqref="CS42">
    <cfRule type="expression" dxfId="2204" priority="2891" stopIfTrue="1">
      <formula>IF((ISBLANK($CS$41)=FALSE),0,1)</formula>
    </cfRule>
  </conditionalFormatting>
  <conditionalFormatting sqref="CT39">
    <cfRule type="expression" dxfId="2203" priority="2916" stopIfTrue="1">
      <formula>IF((ISBLANK($CT$38)=FALSE),0,1)</formula>
    </cfRule>
  </conditionalFormatting>
  <conditionalFormatting sqref="CT40">
    <cfRule type="expression" dxfId="2202" priority="2917" stopIfTrue="1">
      <formula>IF((ISBLANK($CT$39)=FALSE),0,1)</formula>
    </cfRule>
  </conditionalFormatting>
  <conditionalFormatting sqref="CT41">
    <cfRule type="expression" dxfId="2201" priority="2918" stopIfTrue="1">
      <formula>IF((ISBLANK($CT$40)=FALSE),0,1)</formula>
    </cfRule>
  </conditionalFormatting>
  <conditionalFormatting sqref="CT42">
    <cfRule type="expression" dxfId="2200" priority="2919" stopIfTrue="1">
      <formula>IF((ISBLANK($CT$41)=FALSE),0,1)</formula>
    </cfRule>
  </conditionalFormatting>
  <conditionalFormatting sqref="CU39">
    <cfRule type="expression" dxfId="2199" priority="2944" stopIfTrue="1">
      <formula>IF((ISBLANK($CU$38)=FALSE),0,1)</formula>
    </cfRule>
  </conditionalFormatting>
  <conditionalFormatting sqref="CU40">
    <cfRule type="expression" dxfId="2198" priority="2945" stopIfTrue="1">
      <formula>IF((ISBLANK($CU$39)=FALSE),0,1)</formula>
    </cfRule>
  </conditionalFormatting>
  <conditionalFormatting sqref="CU41">
    <cfRule type="expression" dxfId="2197" priority="2946" stopIfTrue="1">
      <formula>IF((ISBLANK($CU$40)=FALSE),0,1)</formula>
    </cfRule>
  </conditionalFormatting>
  <conditionalFormatting sqref="CU42">
    <cfRule type="expression" dxfId="2196" priority="2947" stopIfTrue="1">
      <formula>IF((ISBLANK($CU$41)=FALSE),0,1)</formula>
    </cfRule>
  </conditionalFormatting>
  <conditionalFormatting sqref="CV39">
    <cfRule type="expression" dxfId="2195" priority="2972" stopIfTrue="1">
      <formula>IF((ISBLANK($CV$38)=FALSE),0,1)</formula>
    </cfRule>
  </conditionalFormatting>
  <conditionalFormatting sqref="CV40">
    <cfRule type="expression" dxfId="2194" priority="2973" stopIfTrue="1">
      <formula>IF((ISBLANK($CV$39)=FALSE),0,1)</formula>
    </cfRule>
  </conditionalFormatting>
  <conditionalFormatting sqref="CV41">
    <cfRule type="expression" dxfId="2193" priority="2974" stopIfTrue="1">
      <formula>IF((ISBLANK($CV$40)=FALSE),0,1)</formula>
    </cfRule>
  </conditionalFormatting>
  <conditionalFormatting sqref="CV42">
    <cfRule type="expression" dxfId="2192" priority="2975" stopIfTrue="1">
      <formula>IF((ISBLANK($CV$41)=FALSE),0,1)</formula>
    </cfRule>
  </conditionalFormatting>
  <conditionalFormatting sqref="CW39">
    <cfRule type="expression" dxfId="2191" priority="3000" stopIfTrue="1">
      <formula>IF((ISBLANK($CW$38)=FALSE),0,1)</formula>
    </cfRule>
  </conditionalFormatting>
  <conditionalFormatting sqref="CW40">
    <cfRule type="expression" dxfId="2190" priority="3001" stopIfTrue="1">
      <formula>IF((ISBLANK($CW$39)=FALSE),0,1)</formula>
    </cfRule>
  </conditionalFormatting>
  <conditionalFormatting sqref="CW41">
    <cfRule type="expression" dxfId="2189" priority="3002" stopIfTrue="1">
      <formula>IF((ISBLANK($CW$40)=FALSE),0,1)</formula>
    </cfRule>
  </conditionalFormatting>
  <conditionalFormatting sqref="CW42">
    <cfRule type="expression" dxfId="2188" priority="3003" stopIfTrue="1">
      <formula>IF((ISBLANK($CW$41)=FALSE),0,1)</formula>
    </cfRule>
  </conditionalFormatting>
  <conditionalFormatting sqref="CX39">
    <cfRule type="expression" dxfId="2187" priority="3028" stopIfTrue="1">
      <formula>IF((ISBLANK($CX$38)=FALSE),0,1)</formula>
    </cfRule>
  </conditionalFormatting>
  <conditionalFormatting sqref="CX40">
    <cfRule type="expression" dxfId="2186" priority="3029" stopIfTrue="1">
      <formula>IF((ISBLANK($CX$39)=FALSE),0,1)</formula>
    </cfRule>
  </conditionalFormatting>
  <conditionalFormatting sqref="CX41">
    <cfRule type="expression" dxfId="2185" priority="3030" stopIfTrue="1">
      <formula>IF((ISBLANK($CX$40)=FALSE),0,1)</formula>
    </cfRule>
  </conditionalFormatting>
  <conditionalFormatting sqref="CX42">
    <cfRule type="expression" dxfId="2184" priority="3031" stopIfTrue="1">
      <formula>IF((ISBLANK($CX$41)=FALSE),0,1)</formula>
    </cfRule>
  </conditionalFormatting>
  <conditionalFormatting sqref="CY39">
    <cfRule type="expression" dxfId="2183" priority="3056" stopIfTrue="1">
      <formula>IF((ISBLANK($CY$38)=FALSE),0,1)</formula>
    </cfRule>
  </conditionalFormatting>
  <conditionalFormatting sqref="CY40">
    <cfRule type="expression" dxfId="2182" priority="3057" stopIfTrue="1">
      <formula>IF((ISBLANK($CY$39)=FALSE),0,1)</formula>
    </cfRule>
  </conditionalFormatting>
  <conditionalFormatting sqref="CY41">
    <cfRule type="expression" dxfId="2181" priority="3058" stopIfTrue="1">
      <formula>IF((ISBLANK($CY$40)=FALSE),0,1)</formula>
    </cfRule>
  </conditionalFormatting>
  <conditionalFormatting sqref="CY42">
    <cfRule type="expression" dxfId="2180" priority="3059" stopIfTrue="1">
      <formula>IF((ISBLANK($CY$41)=FALSE),0,1)</formula>
    </cfRule>
  </conditionalFormatting>
  <conditionalFormatting sqref="CZ39">
    <cfRule type="expression" dxfId="2179" priority="3084" stopIfTrue="1">
      <formula>IF((ISBLANK($CZ$38)=FALSE),0,1)</formula>
    </cfRule>
  </conditionalFormatting>
  <conditionalFormatting sqref="CZ40">
    <cfRule type="expression" dxfId="2178" priority="3085" stopIfTrue="1">
      <formula>IF((ISBLANK($CZ$39)=FALSE),0,1)</formula>
    </cfRule>
  </conditionalFormatting>
  <conditionalFormatting sqref="CZ41">
    <cfRule type="expression" dxfId="2177" priority="3086" stopIfTrue="1">
      <formula>IF((ISBLANK($CZ$40)=FALSE),0,1)</formula>
    </cfRule>
  </conditionalFormatting>
  <conditionalFormatting sqref="CZ42">
    <cfRule type="expression" dxfId="2176" priority="3087" stopIfTrue="1">
      <formula>IF((ISBLANK($CZ$41)=FALSE),0,1)</formula>
    </cfRule>
  </conditionalFormatting>
  <conditionalFormatting sqref="DA39">
    <cfRule type="expression" dxfId="2175" priority="3112" stopIfTrue="1">
      <formula>IF((ISBLANK($DA$38)=FALSE),0,1)</formula>
    </cfRule>
  </conditionalFormatting>
  <conditionalFormatting sqref="DA40">
    <cfRule type="expression" dxfId="2174" priority="3113" stopIfTrue="1">
      <formula>IF((ISBLANK($DA$39)=FALSE),0,1)</formula>
    </cfRule>
  </conditionalFormatting>
  <conditionalFormatting sqref="DA41">
    <cfRule type="expression" dxfId="2173" priority="3114" stopIfTrue="1">
      <formula>IF((ISBLANK($DA$40)=FALSE),0,1)</formula>
    </cfRule>
  </conditionalFormatting>
  <conditionalFormatting sqref="DA42">
    <cfRule type="expression" dxfId="2172" priority="3115" stopIfTrue="1">
      <formula>IF((ISBLANK($DA$41)=FALSE),0,1)</formula>
    </cfRule>
  </conditionalFormatting>
  <conditionalFormatting sqref="DB39">
    <cfRule type="expression" dxfId="2171" priority="3140" stopIfTrue="1">
      <formula>IF((ISBLANK($DB$38)=FALSE),0,1)</formula>
    </cfRule>
  </conditionalFormatting>
  <conditionalFormatting sqref="DB40">
    <cfRule type="expression" dxfId="2170" priority="3141" stopIfTrue="1">
      <formula>IF((ISBLANK($DB$39)=FALSE),0,1)</formula>
    </cfRule>
  </conditionalFormatting>
  <conditionalFormatting sqref="DB41">
    <cfRule type="expression" dxfId="2169" priority="3142" stopIfTrue="1">
      <formula>IF((ISBLANK($DB$40)=FALSE),0,1)</formula>
    </cfRule>
  </conditionalFormatting>
  <conditionalFormatting sqref="DB42">
    <cfRule type="expression" dxfId="2168" priority="3143" stopIfTrue="1">
      <formula>IF((ISBLANK($DB$41)=FALSE),0,1)</formula>
    </cfRule>
  </conditionalFormatting>
  <conditionalFormatting sqref="DC39">
    <cfRule type="expression" dxfId="2167" priority="3168" stopIfTrue="1">
      <formula>IF((ISBLANK($DC$38)=FALSE),0,1)</formula>
    </cfRule>
  </conditionalFormatting>
  <conditionalFormatting sqref="DC40">
    <cfRule type="expression" dxfId="2166" priority="3169" stopIfTrue="1">
      <formula>IF((ISBLANK($DC$39)=FALSE),0,1)</formula>
    </cfRule>
  </conditionalFormatting>
  <conditionalFormatting sqref="DC41">
    <cfRule type="expression" dxfId="2165" priority="3170" stopIfTrue="1">
      <formula>IF((ISBLANK($DC$40)=FALSE),0,1)</formula>
    </cfRule>
  </conditionalFormatting>
  <conditionalFormatting sqref="DC42">
    <cfRule type="expression" dxfId="2164" priority="3171" stopIfTrue="1">
      <formula>IF((ISBLANK($DC$41)=FALSE),0,1)</formula>
    </cfRule>
  </conditionalFormatting>
  <conditionalFormatting sqref="DD39">
    <cfRule type="expression" dxfId="2163" priority="3196" stopIfTrue="1">
      <formula>IF((ISBLANK($DD$38)=FALSE),0,1)</formula>
    </cfRule>
  </conditionalFormatting>
  <conditionalFormatting sqref="DD40">
    <cfRule type="expression" dxfId="2162" priority="3197" stopIfTrue="1">
      <formula>IF((ISBLANK($DD$39)=FALSE),0,1)</formula>
    </cfRule>
  </conditionalFormatting>
  <conditionalFormatting sqref="DD41">
    <cfRule type="expression" dxfId="2161" priority="3198" stopIfTrue="1">
      <formula>IF((ISBLANK($DD$40)=FALSE),0,1)</formula>
    </cfRule>
  </conditionalFormatting>
  <conditionalFormatting sqref="DD42">
    <cfRule type="expression" dxfId="2160" priority="3199" stopIfTrue="1">
      <formula>IF((ISBLANK($DD$41)=FALSE),0,1)</formula>
    </cfRule>
  </conditionalFormatting>
  <conditionalFormatting sqref="DE39">
    <cfRule type="expression" dxfId="2159" priority="3224" stopIfTrue="1">
      <formula>IF((ISBLANK($DE$38)=FALSE),0,1)</formula>
    </cfRule>
  </conditionalFormatting>
  <conditionalFormatting sqref="DE40">
    <cfRule type="expression" dxfId="2158" priority="3225" stopIfTrue="1">
      <formula>IF((ISBLANK($DE$39)=FALSE),0,1)</formula>
    </cfRule>
  </conditionalFormatting>
  <conditionalFormatting sqref="DE41">
    <cfRule type="expression" dxfId="2157" priority="3226" stopIfTrue="1">
      <formula>IF((ISBLANK($DE$40)=FALSE),0,1)</formula>
    </cfRule>
  </conditionalFormatting>
  <conditionalFormatting sqref="DE42">
    <cfRule type="expression" dxfId="2156" priority="3227" stopIfTrue="1">
      <formula>IF((ISBLANK($DE$41)=FALSE),0,1)</formula>
    </cfRule>
  </conditionalFormatting>
  <conditionalFormatting sqref="DF39">
    <cfRule type="expression" dxfId="2155" priority="3252" stopIfTrue="1">
      <formula>IF((ISBLANK($DF$38)=FALSE),0,1)</formula>
    </cfRule>
  </conditionalFormatting>
  <conditionalFormatting sqref="DF40">
    <cfRule type="expression" dxfId="2154" priority="3253" stopIfTrue="1">
      <formula>IF((ISBLANK($DF$39)=FALSE),0,1)</formula>
    </cfRule>
  </conditionalFormatting>
  <conditionalFormatting sqref="DF41">
    <cfRule type="expression" dxfId="2153" priority="3254" stopIfTrue="1">
      <formula>IF((ISBLANK($DF$40)=FALSE),0,1)</formula>
    </cfRule>
  </conditionalFormatting>
  <conditionalFormatting sqref="DF42">
    <cfRule type="expression" dxfId="2152" priority="3255" stopIfTrue="1">
      <formula>IF((ISBLANK($DF$41)=FALSE),0,1)</formula>
    </cfRule>
  </conditionalFormatting>
  <conditionalFormatting sqref="DG39">
    <cfRule type="expression" dxfId="2151" priority="3280" stopIfTrue="1">
      <formula>IF((ISBLANK($DG$38)=FALSE),0,1)</formula>
    </cfRule>
  </conditionalFormatting>
  <conditionalFormatting sqref="DG40">
    <cfRule type="expression" dxfId="2150" priority="3281" stopIfTrue="1">
      <formula>IF((ISBLANK($DG$39)=FALSE),0,1)</formula>
    </cfRule>
  </conditionalFormatting>
  <conditionalFormatting sqref="DG41">
    <cfRule type="expression" dxfId="2149" priority="3282" stopIfTrue="1">
      <formula>IF((ISBLANK($DG$40)=FALSE),0,1)</formula>
    </cfRule>
  </conditionalFormatting>
  <conditionalFormatting sqref="DG42">
    <cfRule type="expression" dxfId="2148" priority="3283" stopIfTrue="1">
      <formula>IF((ISBLANK($DG$41)=FALSE),0,1)</formula>
    </cfRule>
  </conditionalFormatting>
  <conditionalFormatting sqref="DH39">
    <cfRule type="expression" dxfId="2147" priority="3308" stopIfTrue="1">
      <formula>IF((ISBLANK($DH$38)=FALSE),0,1)</formula>
    </cfRule>
  </conditionalFormatting>
  <conditionalFormatting sqref="DH40">
    <cfRule type="expression" dxfId="2146" priority="3309" stopIfTrue="1">
      <formula>IF((ISBLANK($DH$39)=FALSE),0,1)</formula>
    </cfRule>
  </conditionalFormatting>
  <conditionalFormatting sqref="DH41">
    <cfRule type="expression" dxfId="2145" priority="3310" stopIfTrue="1">
      <formula>IF((ISBLANK($DH$40)=FALSE),0,1)</formula>
    </cfRule>
  </conditionalFormatting>
  <conditionalFormatting sqref="DH42">
    <cfRule type="expression" dxfId="2144" priority="3311" stopIfTrue="1">
      <formula>IF((ISBLANK($DH$41)=FALSE),0,1)</formula>
    </cfRule>
  </conditionalFormatting>
  <conditionalFormatting sqref="DI39">
    <cfRule type="expression" dxfId="2143" priority="3336" stopIfTrue="1">
      <formula>IF((ISBLANK($DI$38)=FALSE),0,1)</formula>
    </cfRule>
  </conditionalFormatting>
  <conditionalFormatting sqref="DI40">
    <cfRule type="expression" dxfId="2142" priority="3337" stopIfTrue="1">
      <formula>IF((ISBLANK($DI$39)=FALSE),0,1)</formula>
    </cfRule>
  </conditionalFormatting>
  <conditionalFormatting sqref="DI41">
    <cfRule type="expression" dxfId="2141" priority="3338" stopIfTrue="1">
      <formula>IF((ISBLANK($DI$40)=FALSE),0,1)</formula>
    </cfRule>
  </conditionalFormatting>
  <conditionalFormatting sqref="DI42">
    <cfRule type="expression" dxfId="2140" priority="3339" stopIfTrue="1">
      <formula>IF((ISBLANK($DI$41)=FALSE),0,1)</formula>
    </cfRule>
  </conditionalFormatting>
  <conditionalFormatting sqref="DJ39">
    <cfRule type="expression" dxfId="2139" priority="3364" stopIfTrue="1">
      <formula>IF((ISBLANK($DJ$38)=FALSE),0,1)</formula>
    </cfRule>
  </conditionalFormatting>
  <conditionalFormatting sqref="DJ40">
    <cfRule type="expression" dxfId="2138" priority="3365" stopIfTrue="1">
      <formula>IF((ISBLANK($DJ$39)=FALSE),0,1)</formula>
    </cfRule>
  </conditionalFormatting>
  <conditionalFormatting sqref="DJ41">
    <cfRule type="expression" dxfId="2137" priority="3366" stopIfTrue="1">
      <formula>IF((ISBLANK($DJ$40)=FALSE),0,1)</formula>
    </cfRule>
  </conditionalFormatting>
  <conditionalFormatting sqref="DJ42">
    <cfRule type="expression" dxfId="2136" priority="3367" stopIfTrue="1">
      <formula>IF((ISBLANK($DJ$41)=FALSE),0,1)</formula>
    </cfRule>
  </conditionalFormatting>
  <conditionalFormatting sqref="DK39">
    <cfRule type="expression" dxfId="2135" priority="3392" stopIfTrue="1">
      <formula>IF((ISBLANK($DK$38)=FALSE),0,1)</formula>
    </cfRule>
  </conditionalFormatting>
  <conditionalFormatting sqref="DK40">
    <cfRule type="expression" dxfId="2134" priority="3393" stopIfTrue="1">
      <formula>IF((ISBLANK($DK$39)=FALSE),0,1)</formula>
    </cfRule>
  </conditionalFormatting>
  <conditionalFormatting sqref="DK41">
    <cfRule type="expression" dxfId="2133" priority="3394" stopIfTrue="1">
      <formula>IF((ISBLANK($DK$40)=FALSE),0,1)</formula>
    </cfRule>
  </conditionalFormatting>
  <conditionalFormatting sqref="DK42">
    <cfRule type="expression" dxfId="2132" priority="3395" stopIfTrue="1">
      <formula>IF((ISBLANK($DK$41)=FALSE),0,1)</formula>
    </cfRule>
  </conditionalFormatting>
  <conditionalFormatting sqref="DL39">
    <cfRule type="expression" dxfId="2131" priority="3420" stopIfTrue="1">
      <formula>IF((ISBLANK($DL$38)=FALSE),0,1)</formula>
    </cfRule>
  </conditionalFormatting>
  <conditionalFormatting sqref="DL40">
    <cfRule type="expression" dxfId="2130" priority="3421" stopIfTrue="1">
      <formula>IF((ISBLANK($DL$39)=FALSE),0,1)</formula>
    </cfRule>
  </conditionalFormatting>
  <conditionalFormatting sqref="DL41">
    <cfRule type="expression" dxfId="2129" priority="3422" stopIfTrue="1">
      <formula>IF((ISBLANK($DL$40)=FALSE),0,1)</formula>
    </cfRule>
  </conditionalFormatting>
  <conditionalFormatting sqref="DL42">
    <cfRule type="expression" dxfId="2128" priority="3423" stopIfTrue="1">
      <formula>IF((ISBLANK($DL$41)=FALSE),0,1)</formula>
    </cfRule>
  </conditionalFormatting>
  <conditionalFormatting sqref="DM39">
    <cfRule type="expression" dxfId="2127" priority="3448" stopIfTrue="1">
      <formula>IF((ISBLANK($DM$38)=FALSE),0,1)</formula>
    </cfRule>
  </conditionalFormatting>
  <conditionalFormatting sqref="DM40">
    <cfRule type="expression" dxfId="2126" priority="3449" stopIfTrue="1">
      <formula>IF((ISBLANK($DM$39)=FALSE),0,1)</formula>
    </cfRule>
  </conditionalFormatting>
  <conditionalFormatting sqref="DM41">
    <cfRule type="expression" dxfId="2125" priority="3450" stopIfTrue="1">
      <formula>IF((ISBLANK($DM$40)=FALSE),0,1)</formula>
    </cfRule>
  </conditionalFormatting>
  <conditionalFormatting sqref="DM42">
    <cfRule type="expression" dxfId="2124" priority="3451" stopIfTrue="1">
      <formula>IF((ISBLANK($DM$41)=FALSE),0,1)</formula>
    </cfRule>
  </conditionalFormatting>
  <conditionalFormatting sqref="DN39">
    <cfRule type="expression" dxfId="2123" priority="3476" stopIfTrue="1">
      <formula>IF((ISBLANK($DN$38)=FALSE),0,1)</formula>
    </cfRule>
  </conditionalFormatting>
  <conditionalFormatting sqref="DN40">
    <cfRule type="expression" dxfId="2122" priority="3477" stopIfTrue="1">
      <formula>IF((ISBLANK($DN$39)=FALSE),0,1)</formula>
    </cfRule>
  </conditionalFormatting>
  <conditionalFormatting sqref="DN41">
    <cfRule type="expression" dxfId="2121" priority="3478" stopIfTrue="1">
      <formula>IF((ISBLANK($DN$40)=FALSE),0,1)</formula>
    </cfRule>
  </conditionalFormatting>
  <conditionalFormatting sqref="DN42">
    <cfRule type="expression" dxfId="2120" priority="3479" stopIfTrue="1">
      <formula>IF((ISBLANK($DN$41)=FALSE),0,1)</formula>
    </cfRule>
  </conditionalFormatting>
  <conditionalFormatting sqref="DO39">
    <cfRule type="expression" dxfId="2119" priority="3504" stopIfTrue="1">
      <formula>IF((ISBLANK($DO$38)=FALSE),0,1)</formula>
    </cfRule>
  </conditionalFormatting>
  <conditionalFormatting sqref="DO40">
    <cfRule type="expression" dxfId="2118" priority="3505" stopIfTrue="1">
      <formula>IF((ISBLANK($DO$39)=FALSE),0,1)</formula>
    </cfRule>
  </conditionalFormatting>
  <conditionalFormatting sqref="DO41">
    <cfRule type="expression" dxfId="2117" priority="3506" stopIfTrue="1">
      <formula>IF((ISBLANK($DO$40)=FALSE),0,1)</formula>
    </cfRule>
  </conditionalFormatting>
  <conditionalFormatting sqref="DO42">
    <cfRule type="expression" dxfId="2116" priority="3507" stopIfTrue="1">
      <formula>IF((ISBLANK($DO$41)=FALSE),0,1)</formula>
    </cfRule>
  </conditionalFormatting>
  <conditionalFormatting sqref="DP39">
    <cfRule type="expression" dxfId="2115" priority="3532" stopIfTrue="1">
      <formula>IF((ISBLANK($DP$38)=FALSE),0,1)</formula>
    </cfRule>
  </conditionalFormatting>
  <conditionalFormatting sqref="DP40">
    <cfRule type="expression" dxfId="2114" priority="3533" stopIfTrue="1">
      <formula>IF((ISBLANK($DP$39)=FALSE),0,1)</formula>
    </cfRule>
  </conditionalFormatting>
  <conditionalFormatting sqref="DP41">
    <cfRule type="expression" dxfId="2113" priority="3534" stopIfTrue="1">
      <formula>IF((ISBLANK($DP$40)=FALSE),0,1)</formula>
    </cfRule>
  </conditionalFormatting>
  <conditionalFormatting sqref="DP42">
    <cfRule type="expression" dxfId="2112" priority="3535" stopIfTrue="1">
      <formula>IF((ISBLANK($DP$41)=FALSE),0,1)</formula>
    </cfRule>
  </conditionalFormatting>
  <conditionalFormatting sqref="DQ39">
    <cfRule type="expression" dxfId="2111" priority="3560" stopIfTrue="1">
      <formula>IF((ISBLANK($DQ$38)=FALSE),0,1)</formula>
    </cfRule>
  </conditionalFormatting>
  <conditionalFormatting sqref="DQ40">
    <cfRule type="expression" dxfId="2110" priority="3561" stopIfTrue="1">
      <formula>IF((ISBLANK($DQ$39)=FALSE),0,1)</formula>
    </cfRule>
  </conditionalFormatting>
  <conditionalFormatting sqref="DQ41">
    <cfRule type="expression" dxfId="2109" priority="3562" stopIfTrue="1">
      <formula>IF((ISBLANK($DQ$40)=FALSE),0,1)</formula>
    </cfRule>
  </conditionalFormatting>
  <conditionalFormatting sqref="DQ42">
    <cfRule type="expression" dxfId="2108" priority="3563" stopIfTrue="1">
      <formula>IF((ISBLANK($DQ$41)=FALSE),0,1)</formula>
    </cfRule>
  </conditionalFormatting>
  <conditionalFormatting sqref="DR39">
    <cfRule type="expression" dxfId="2107" priority="3588" stopIfTrue="1">
      <formula>IF((ISBLANK($DR$38)=FALSE),0,1)</formula>
    </cfRule>
  </conditionalFormatting>
  <conditionalFormatting sqref="DR40">
    <cfRule type="expression" dxfId="2106" priority="3589" stopIfTrue="1">
      <formula>IF((ISBLANK($DR$39)=FALSE),0,1)</formula>
    </cfRule>
  </conditionalFormatting>
  <conditionalFormatting sqref="DR41">
    <cfRule type="expression" dxfId="2105" priority="3590" stopIfTrue="1">
      <formula>IF((ISBLANK($DR$40)=FALSE),0,1)</formula>
    </cfRule>
  </conditionalFormatting>
  <conditionalFormatting sqref="DR42">
    <cfRule type="expression" dxfId="2104" priority="3591" stopIfTrue="1">
      <formula>IF((ISBLANK($DR$41)=FALSE),0,1)</formula>
    </cfRule>
  </conditionalFormatting>
  <conditionalFormatting sqref="DS39">
    <cfRule type="expression" dxfId="2103" priority="3616" stopIfTrue="1">
      <formula>IF((ISBLANK($DS$38)=FALSE),0,1)</formula>
    </cfRule>
  </conditionalFormatting>
  <conditionalFormatting sqref="DS40">
    <cfRule type="expression" dxfId="2102" priority="3617" stopIfTrue="1">
      <formula>IF((ISBLANK($DS$39)=FALSE),0,1)</formula>
    </cfRule>
  </conditionalFormatting>
  <conditionalFormatting sqref="DS41">
    <cfRule type="expression" dxfId="2101" priority="3618" stopIfTrue="1">
      <formula>IF((ISBLANK($DS$40)=FALSE),0,1)</formula>
    </cfRule>
  </conditionalFormatting>
  <conditionalFormatting sqref="DS42">
    <cfRule type="expression" dxfId="2100" priority="3619" stopIfTrue="1">
      <formula>IF((ISBLANK($DS$41)=FALSE),0,1)</formula>
    </cfRule>
  </conditionalFormatting>
  <conditionalFormatting sqref="DT39">
    <cfRule type="expression" dxfId="2099" priority="3644" stopIfTrue="1">
      <formula>IF((ISBLANK($DT$38)=FALSE),0,1)</formula>
    </cfRule>
  </conditionalFormatting>
  <conditionalFormatting sqref="DT40">
    <cfRule type="expression" dxfId="2098" priority="3645" stopIfTrue="1">
      <formula>IF((ISBLANK($DT$39)=FALSE),0,1)</formula>
    </cfRule>
  </conditionalFormatting>
  <conditionalFormatting sqref="DT41">
    <cfRule type="expression" dxfId="2097" priority="3646" stopIfTrue="1">
      <formula>IF((ISBLANK($DT$40)=FALSE),0,1)</formula>
    </cfRule>
  </conditionalFormatting>
  <conditionalFormatting sqref="DT42">
    <cfRule type="expression" dxfId="2096" priority="3647" stopIfTrue="1">
      <formula>IF((ISBLANK($DT$41)=FALSE),0,1)</formula>
    </cfRule>
  </conditionalFormatting>
  <conditionalFormatting sqref="DU39">
    <cfRule type="expression" dxfId="2095" priority="3672" stopIfTrue="1">
      <formula>IF((ISBLANK($DU$38)=FALSE),0,1)</formula>
    </cfRule>
  </conditionalFormatting>
  <conditionalFormatting sqref="DU40">
    <cfRule type="expression" dxfId="2094" priority="3673" stopIfTrue="1">
      <formula>IF((ISBLANK($DU$39)=FALSE),0,1)</formula>
    </cfRule>
  </conditionalFormatting>
  <conditionalFormatting sqref="DU41">
    <cfRule type="expression" dxfId="2093" priority="3674" stopIfTrue="1">
      <formula>IF((ISBLANK($DU$40)=FALSE),0,1)</formula>
    </cfRule>
  </conditionalFormatting>
  <conditionalFormatting sqref="DU42">
    <cfRule type="expression" dxfId="2092" priority="3675" stopIfTrue="1">
      <formula>IF((ISBLANK($DU$41)=FALSE),0,1)</formula>
    </cfRule>
  </conditionalFormatting>
  <conditionalFormatting sqref="DV39">
    <cfRule type="expression" dxfId="2091" priority="3700" stopIfTrue="1">
      <formula>IF((ISBLANK($DV$38)=FALSE),0,1)</formula>
    </cfRule>
  </conditionalFormatting>
  <conditionalFormatting sqref="DV40">
    <cfRule type="expression" dxfId="2090" priority="3701" stopIfTrue="1">
      <formula>IF((ISBLANK($DV$39)=FALSE),0,1)</formula>
    </cfRule>
  </conditionalFormatting>
  <conditionalFormatting sqref="DV41">
    <cfRule type="expression" dxfId="2089" priority="3702" stopIfTrue="1">
      <formula>IF((ISBLANK($DV$40)=FALSE),0,1)</formula>
    </cfRule>
  </conditionalFormatting>
  <conditionalFormatting sqref="DV42">
    <cfRule type="expression" dxfId="2088" priority="3703" stopIfTrue="1">
      <formula>IF((ISBLANK($DV$41)=FALSE),0,1)</formula>
    </cfRule>
  </conditionalFormatting>
  <conditionalFormatting sqref="DW39">
    <cfRule type="expression" dxfId="2087" priority="3728" stopIfTrue="1">
      <formula>IF((ISBLANK($DW$38)=FALSE),0,1)</formula>
    </cfRule>
  </conditionalFormatting>
  <conditionalFormatting sqref="DW40">
    <cfRule type="expression" dxfId="2086" priority="3729" stopIfTrue="1">
      <formula>IF((ISBLANK($DW$39)=FALSE),0,1)</formula>
    </cfRule>
  </conditionalFormatting>
  <conditionalFormatting sqref="DW41">
    <cfRule type="expression" dxfId="2085" priority="3730" stopIfTrue="1">
      <formula>IF((ISBLANK($DW$40)=FALSE),0,1)</formula>
    </cfRule>
  </conditionalFormatting>
  <conditionalFormatting sqref="DW42">
    <cfRule type="expression" dxfId="2084" priority="3731" stopIfTrue="1">
      <formula>IF((ISBLANK($DW$41)=FALSE),0,1)</formula>
    </cfRule>
  </conditionalFormatting>
  <conditionalFormatting sqref="DX39">
    <cfRule type="expression" dxfId="2083" priority="3756" stopIfTrue="1">
      <formula>IF((ISBLANK($DX$38)=FALSE),0,1)</formula>
    </cfRule>
  </conditionalFormatting>
  <conditionalFormatting sqref="DX40">
    <cfRule type="expression" dxfId="2082" priority="3757" stopIfTrue="1">
      <formula>IF((ISBLANK($DX$39)=FALSE),0,1)</formula>
    </cfRule>
  </conditionalFormatting>
  <conditionalFormatting sqref="DX41">
    <cfRule type="expression" dxfId="2081" priority="3758" stopIfTrue="1">
      <formula>IF((ISBLANK($DX$40)=FALSE),0,1)</formula>
    </cfRule>
  </conditionalFormatting>
  <conditionalFormatting sqref="DX42">
    <cfRule type="expression" dxfId="2080" priority="3759" stopIfTrue="1">
      <formula>IF((ISBLANK($DX$41)=FALSE),0,1)</formula>
    </cfRule>
  </conditionalFormatting>
  <conditionalFormatting sqref="DY39">
    <cfRule type="expression" dxfId="2079" priority="3784" stopIfTrue="1">
      <formula>IF((ISBLANK($DY$38)=FALSE),0,1)</formula>
    </cfRule>
  </conditionalFormatting>
  <conditionalFormatting sqref="DY40">
    <cfRule type="expression" dxfId="2078" priority="3785" stopIfTrue="1">
      <formula>IF((ISBLANK($DY$39)=FALSE),0,1)</formula>
    </cfRule>
  </conditionalFormatting>
  <conditionalFormatting sqref="DY41">
    <cfRule type="expression" dxfId="2077" priority="3786" stopIfTrue="1">
      <formula>IF((ISBLANK($DY$40)=FALSE),0,1)</formula>
    </cfRule>
  </conditionalFormatting>
  <conditionalFormatting sqref="DY42">
    <cfRule type="expression" dxfId="2076" priority="3787" stopIfTrue="1">
      <formula>IF((ISBLANK($DY$41)=FALSE),0,1)</formula>
    </cfRule>
  </conditionalFormatting>
  <conditionalFormatting sqref="DZ39">
    <cfRule type="expression" dxfId="2075" priority="3812" stopIfTrue="1">
      <formula>IF((ISBLANK($DZ$38)=FALSE),0,1)</formula>
    </cfRule>
  </conditionalFormatting>
  <conditionalFormatting sqref="DZ40">
    <cfRule type="expression" dxfId="2074" priority="3813" stopIfTrue="1">
      <formula>IF((ISBLANK($DZ$39)=FALSE),0,1)</formula>
    </cfRule>
  </conditionalFormatting>
  <conditionalFormatting sqref="DZ41">
    <cfRule type="expression" dxfId="2073" priority="3814" stopIfTrue="1">
      <formula>IF((ISBLANK($DZ$40)=FALSE),0,1)</formula>
    </cfRule>
  </conditionalFormatting>
  <conditionalFormatting sqref="DZ42">
    <cfRule type="expression" dxfId="2072" priority="3815" stopIfTrue="1">
      <formula>IF((ISBLANK($DZ$41)=FALSE),0,1)</formula>
    </cfRule>
  </conditionalFormatting>
  <conditionalFormatting sqref="EA39">
    <cfRule type="expression" dxfId="2071" priority="3840" stopIfTrue="1">
      <formula>IF((ISBLANK($EA$38)=FALSE),0,1)</formula>
    </cfRule>
  </conditionalFormatting>
  <conditionalFormatting sqref="EA40">
    <cfRule type="expression" dxfId="2070" priority="3841" stopIfTrue="1">
      <formula>IF((ISBLANK($EA$39)=FALSE),0,1)</formula>
    </cfRule>
  </conditionalFormatting>
  <conditionalFormatting sqref="EA41">
    <cfRule type="expression" dxfId="2069" priority="3842" stopIfTrue="1">
      <formula>IF((ISBLANK($EA$40)=FALSE),0,1)</formula>
    </cfRule>
  </conditionalFormatting>
  <conditionalFormatting sqref="EA42">
    <cfRule type="expression" dxfId="2068" priority="3843" stopIfTrue="1">
      <formula>IF((ISBLANK($EA$41)=FALSE),0,1)</formula>
    </cfRule>
  </conditionalFormatting>
  <conditionalFormatting sqref="EB39">
    <cfRule type="expression" dxfId="2067" priority="3868" stopIfTrue="1">
      <formula>IF((ISBLANK($EB$38)=FALSE),0,1)</formula>
    </cfRule>
  </conditionalFormatting>
  <conditionalFormatting sqref="EB40">
    <cfRule type="expression" dxfId="2066" priority="3869" stopIfTrue="1">
      <formula>IF((ISBLANK($EB$39)=FALSE),0,1)</formula>
    </cfRule>
  </conditionalFormatting>
  <conditionalFormatting sqref="EB41">
    <cfRule type="expression" dxfId="2065" priority="3870" stopIfTrue="1">
      <formula>IF((ISBLANK($EB$40)=FALSE),0,1)</formula>
    </cfRule>
  </conditionalFormatting>
  <conditionalFormatting sqref="EB42">
    <cfRule type="expression" dxfId="2064" priority="3871" stopIfTrue="1">
      <formula>IF((ISBLANK($EB$41)=FALSE),0,1)</formula>
    </cfRule>
  </conditionalFormatting>
  <conditionalFormatting sqref="EC39">
    <cfRule type="expression" dxfId="2063" priority="3896" stopIfTrue="1">
      <formula>IF((ISBLANK($EC$38)=FALSE),0,1)</formula>
    </cfRule>
  </conditionalFormatting>
  <conditionalFormatting sqref="EC40">
    <cfRule type="expression" dxfId="2062" priority="3897" stopIfTrue="1">
      <formula>IF((ISBLANK($EC$39)=FALSE),0,1)</formula>
    </cfRule>
  </conditionalFormatting>
  <conditionalFormatting sqref="EC41">
    <cfRule type="expression" dxfId="2061" priority="3898" stopIfTrue="1">
      <formula>IF((ISBLANK($EC$40)=FALSE),0,1)</formula>
    </cfRule>
  </conditionalFormatting>
  <conditionalFormatting sqref="EC42">
    <cfRule type="expression" dxfId="2060" priority="3899" stopIfTrue="1">
      <formula>IF((ISBLANK($EC$41)=FALSE),0,1)</formula>
    </cfRule>
  </conditionalFormatting>
  <conditionalFormatting sqref="ED39">
    <cfRule type="expression" dxfId="2059" priority="3924" stopIfTrue="1">
      <formula>IF((ISBLANK($ED$38)=FALSE),0,1)</formula>
    </cfRule>
  </conditionalFormatting>
  <conditionalFormatting sqref="ED40">
    <cfRule type="expression" dxfId="2058" priority="3925" stopIfTrue="1">
      <formula>IF((ISBLANK($ED$39)=FALSE),0,1)</formula>
    </cfRule>
  </conditionalFormatting>
  <conditionalFormatting sqref="ED41">
    <cfRule type="expression" dxfId="2057" priority="3926" stopIfTrue="1">
      <formula>IF((ISBLANK($ED$40)=FALSE),0,1)</formula>
    </cfRule>
  </conditionalFormatting>
  <conditionalFormatting sqref="ED42">
    <cfRule type="expression" dxfId="2056" priority="3927" stopIfTrue="1">
      <formula>IF((ISBLANK($ED$41)=FALSE),0,1)</formula>
    </cfRule>
  </conditionalFormatting>
  <conditionalFormatting sqref="EE39">
    <cfRule type="expression" dxfId="2055" priority="3952" stopIfTrue="1">
      <formula>IF((ISBLANK($EE$38)=FALSE),0,1)</formula>
    </cfRule>
  </conditionalFormatting>
  <conditionalFormatting sqref="EE40">
    <cfRule type="expression" dxfId="2054" priority="3953" stopIfTrue="1">
      <formula>IF((ISBLANK($EE$39)=FALSE),0,1)</formula>
    </cfRule>
  </conditionalFormatting>
  <conditionalFormatting sqref="EE41">
    <cfRule type="expression" dxfId="2053" priority="3954" stopIfTrue="1">
      <formula>IF((ISBLANK($EE$40)=FALSE),0,1)</formula>
    </cfRule>
  </conditionalFormatting>
  <conditionalFormatting sqref="EE42">
    <cfRule type="expression" dxfId="2052" priority="3955" stopIfTrue="1">
      <formula>IF((ISBLANK($EE$41)=FALSE),0,1)</formula>
    </cfRule>
  </conditionalFormatting>
  <conditionalFormatting sqref="EF39">
    <cfRule type="expression" dxfId="2051" priority="3980" stopIfTrue="1">
      <formula>IF((ISBLANK($EF$38)=FALSE),0,1)</formula>
    </cfRule>
  </conditionalFormatting>
  <conditionalFormatting sqref="EF40">
    <cfRule type="expression" dxfId="2050" priority="3981" stopIfTrue="1">
      <formula>IF((ISBLANK($EF$39)=FALSE),0,1)</formula>
    </cfRule>
  </conditionalFormatting>
  <conditionalFormatting sqref="EF41">
    <cfRule type="expression" dxfId="2049" priority="3982" stopIfTrue="1">
      <formula>IF((ISBLANK($EF$40)=FALSE),0,1)</formula>
    </cfRule>
  </conditionalFormatting>
  <conditionalFormatting sqref="EF42">
    <cfRule type="expression" dxfId="2048" priority="3983" stopIfTrue="1">
      <formula>IF((ISBLANK($EF$41)=FALSE),0,1)</formula>
    </cfRule>
  </conditionalFormatting>
  <conditionalFormatting sqref="EG39">
    <cfRule type="expression" dxfId="2047" priority="4008" stopIfTrue="1">
      <formula>IF((ISBLANK($EG$38)=FALSE),0,1)</formula>
    </cfRule>
  </conditionalFormatting>
  <conditionalFormatting sqref="EG40">
    <cfRule type="expression" dxfId="2046" priority="4009" stopIfTrue="1">
      <formula>IF((ISBLANK($EG$39)=FALSE),0,1)</formula>
    </cfRule>
  </conditionalFormatting>
  <conditionalFormatting sqref="EG41">
    <cfRule type="expression" dxfId="2045" priority="4010" stopIfTrue="1">
      <formula>IF((ISBLANK($EG$40)=FALSE),0,1)</formula>
    </cfRule>
  </conditionalFormatting>
  <conditionalFormatting sqref="EG42">
    <cfRule type="expression" dxfId="2044" priority="4011" stopIfTrue="1">
      <formula>IF((ISBLANK($EG$41)=FALSE),0,1)</formula>
    </cfRule>
  </conditionalFormatting>
  <conditionalFormatting sqref="EH39">
    <cfRule type="expression" dxfId="2043" priority="4036" stopIfTrue="1">
      <formula>IF((ISBLANK($EH$38)=FALSE),0,1)</formula>
    </cfRule>
  </conditionalFormatting>
  <conditionalFormatting sqref="EH40">
    <cfRule type="expression" dxfId="2042" priority="4037" stopIfTrue="1">
      <formula>IF((ISBLANK($EH$39)=FALSE),0,1)</formula>
    </cfRule>
  </conditionalFormatting>
  <conditionalFormatting sqref="EH41">
    <cfRule type="expression" dxfId="2041" priority="4038" stopIfTrue="1">
      <formula>IF((ISBLANK($EH$40)=FALSE),0,1)</formula>
    </cfRule>
  </conditionalFormatting>
  <conditionalFormatting sqref="EH42">
    <cfRule type="expression" dxfId="2040" priority="4039" stopIfTrue="1">
      <formula>IF((ISBLANK($EH$41)=FALSE),0,1)</formula>
    </cfRule>
  </conditionalFormatting>
  <conditionalFormatting sqref="EI39">
    <cfRule type="expression" dxfId="2039" priority="4064" stopIfTrue="1">
      <formula>IF((ISBLANK($EI$38)=FALSE),0,1)</formula>
    </cfRule>
  </conditionalFormatting>
  <conditionalFormatting sqref="EI40">
    <cfRule type="expression" dxfId="2038" priority="4065" stopIfTrue="1">
      <formula>IF((ISBLANK($EI$39)=FALSE),0,1)</formula>
    </cfRule>
  </conditionalFormatting>
  <conditionalFormatting sqref="EI41">
    <cfRule type="expression" dxfId="2037" priority="4066" stopIfTrue="1">
      <formula>IF((ISBLANK($EI$40)=FALSE),0,1)</formula>
    </cfRule>
  </conditionalFormatting>
  <conditionalFormatting sqref="EI42">
    <cfRule type="expression" dxfId="2036" priority="4067" stopIfTrue="1">
      <formula>IF((ISBLANK($EI$41)=FALSE),0,1)</formula>
    </cfRule>
  </conditionalFormatting>
  <conditionalFormatting sqref="EJ39">
    <cfRule type="expression" dxfId="2035" priority="4092" stopIfTrue="1">
      <formula>IF((ISBLANK($EJ$38)=FALSE),0,1)</formula>
    </cfRule>
  </conditionalFormatting>
  <conditionalFormatting sqref="EJ40">
    <cfRule type="expression" dxfId="2034" priority="4093" stopIfTrue="1">
      <formula>IF((ISBLANK($EJ$39)=FALSE),0,1)</formula>
    </cfRule>
  </conditionalFormatting>
  <conditionalFormatting sqref="EJ41">
    <cfRule type="expression" dxfId="2033" priority="4094" stopIfTrue="1">
      <formula>IF((ISBLANK($EJ$40)=FALSE),0,1)</formula>
    </cfRule>
  </conditionalFormatting>
  <conditionalFormatting sqref="EJ42">
    <cfRule type="expression" dxfId="2032" priority="4095" stopIfTrue="1">
      <formula>IF((ISBLANK($EJ$41)=FALSE),0,1)</formula>
    </cfRule>
  </conditionalFormatting>
  <conditionalFormatting sqref="EK39">
    <cfRule type="expression" dxfId="2031" priority="4120" stopIfTrue="1">
      <formula>IF((ISBLANK($EK$38)=FALSE),0,1)</formula>
    </cfRule>
  </conditionalFormatting>
  <conditionalFormatting sqref="EK40">
    <cfRule type="expression" dxfId="2030" priority="4121" stopIfTrue="1">
      <formula>IF((ISBLANK($EK$39)=FALSE),0,1)</formula>
    </cfRule>
  </conditionalFormatting>
  <conditionalFormatting sqref="EK41">
    <cfRule type="expression" dxfId="2029" priority="4122" stopIfTrue="1">
      <formula>IF((ISBLANK($EK$40)=FALSE),0,1)</formula>
    </cfRule>
  </conditionalFormatting>
  <conditionalFormatting sqref="EK42">
    <cfRule type="expression" dxfId="2028" priority="4123" stopIfTrue="1">
      <formula>IF((ISBLANK($EK$41)=FALSE),0,1)</formula>
    </cfRule>
  </conditionalFormatting>
  <conditionalFormatting sqref="EL39">
    <cfRule type="expression" dxfId="2027" priority="4148" stopIfTrue="1">
      <formula>IF((ISBLANK($EL$38)=FALSE),0,1)</formula>
    </cfRule>
  </conditionalFormatting>
  <conditionalFormatting sqref="EL40">
    <cfRule type="expression" dxfId="2026" priority="4149" stopIfTrue="1">
      <formula>IF((ISBLANK($EL$39)=FALSE),0,1)</formula>
    </cfRule>
  </conditionalFormatting>
  <conditionalFormatting sqref="EL41">
    <cfRule type="expression" dxfId="2025" priority="4150" stopIfTrue="1">
      <formula>IF((ISBLANK($EL$40)=FALSE),0,1)</formula>
    </cfRule>
  </conditionalFormatting>
  <conditionalFormatting sqref="EL42">
    <cfRule type="expression" dxfId="2024" priority="4151" stopIfTrue="1">
      <formula>IF((ISBLANK($EL$41)=FALSE),0,1)</formula>
    </cfRule>
  </conditionalFormatting>
  <conditionalFormatting sqref="EM39">
    <cfRule type="expression" dxfId="2023" priority="4176" stopIfTrue="1">
      <formula>IF((ISBLANK($EM$38)=FALSE),0,1)</formula>
    </cfRule>
  </conditionalFormatting>
  <conditionalFormatting sqref="EM40">
    <cfRule type="expression" dxfId="2022" priority="4177" stopIfTrue="1">
      <formula>IF((ISBLANK($EM$39)=FALSE),0,1)</formula>
    </cfRule>
  </conditionalFormatting>
  <conditionalFormatting sqref="EM41">
    <cfRule type="expression" dxfId="2021" priority="4178" stopIfTrue="1">
      <formula>IF((ISBLANK($EM$40)=FALSE),0,1)</formula>
    </cfRule>
  </conditionalFormatting>
  <conditionalFormatting sqref="EM42">
    <cfRule type="expression" dxfId="2020" priority="4179" stopIfTrue="1">
      <formula>IF((ISBLANK($EM$41)=FALSE),0,1)</formula>
    </cfRule>
  </conditionalFormatting>
  <conditionalFormatting sqref="EN39">
    <cfRule type="expression" dxfId="2019" priority="4204" stopIfTrue="1">
      <formula>IF((ISBLANK($EN$38)=FALSE),0,1)</formula>
    </cfRule>
  </conditionalFormatting>
  <conditionalFormatting sqref="EN40">
    <cfRule type="expression" dxfId="2018" priority="4205" stopIfTrue="1">
      <formula>IF((ISBLANK($EN$39)=FALSE),0,1)</formula>
    </cfRule>
  </conditionalFormatting>
  <conditionalFormatting sqref="EN41">
    <cfRule type="expression" dxfId="2017" priority="4206" stopIfTrue="1">
      <formula>IF((ISBLANK($EN$40)=FALSE),0,1)</formula>
    </cfRule>
  </conditionalFormatting>
  <conditionalFormatting sqref="EN42">
    <cfRule type="expression" dxfId="2016" priority="4207" stopIfTrue="1">
      <formula>IF((ISBLANK($EN$41)=FALSE),0,1)</formula>
    </cfRule>
  </conditionalFormatting>
  <conditionalFormatting sqref="EO39">
    <cfRule type="expression" dxfId="2015" priority="4232" stopIfTrue="1">
      <formula>IF((ISBLANK($EO$38)=FALSE),0,1)</formula>
    </cfRule>
  </conditionalFormatting>
  <conditionalFormatting sqref="EO40">
    <cfRule type="expression" dxfId="2014" priority="4233" stopIfTrue="1">
      <formula>IF((ISBLANK($EO$39)=FALSE),0,1)</formula>
    </cfRule>
  </conditionalFormatting>
  <conditionalFormatting sqref="EO41">
    <cfRule type="expression" dxfId="2013" priority="4234" stopIfTrue="1">
      <formula>IF((ISBLANK($EO$40)=FALSE),0,1)</formula>
    </cfRule>
  </conditionalFormatting>
  <conditionalFormatting sqref="EO42">
    <cfRule type="expression" dxfId="2012" priority="4235" stopIfTrue="1">
      <formula>IF((ISBLANK($EO$41)=FALSE),0,1)</formula>
    </cfRule>
  </conditionalFormatting>
  <conditionalFormatting sqref="EP39">
    <cfRule type="expression" dxfId="2011" priority="4260" stopIfTrue="1">
      <formula>IF((ISBLANK($EP$38)=FALSE),0,1)</formula>
    </cfRule>
  </conditionalFormatting>
  <conditionalFormatting sqref="EP40">
    <cfRule type="expression" dxfId="2010" priority="4261" stopIfTrue="1">
      <formula>IF((ISBLANK($EP$39)=FALSE),0,1)</formula>
    </cfRule>
  </conditionalFormatting>
  <conditionalFormatting sqref="EP41">
    <cfRule type="expression" dxfId="2009" priority="4262" stopIfTrue="1">
      <formula>IF((ISBLANK($EP$40)=FALSE),0,1)</formula>
    </cfRule>
  </conditionalFormatting>
  <conditionalFormatting sqref="EP42">
    <cfRule type="expression" dxfId="2008" priority="4263" stopIfTrue="1">
      <formula>IF((ISBLANK($EP$41)=FALSE),0,1)</formula>
    </cfRule>
  </conditionalFormatting>
  <conditionalFormatting sqref="EQ39">
    <cfRule type="expression" dxfId="2007" priority="4288" stopIfTrue="1">
      <formula>IF((ISBLANK($EQ$38)=FALSE),0,1)</formula>
    </cfRule>
  </conditionalFormatting>
  <conditionalFormatting sqref="EQ40">
    <cfRule type="expression" dxfId="2006" priority="4289" stopIfTrue="1">
      <formula>IF((ISBLANK($EQ$39)=FALSE),0,1)</formula>
    </cfRule>
  </conditionalFormatting>
  <conditionalFormatting sqref="EQ41">
    <cfRule type="expression" dxfId="2005" priority="4290" stopIfTrue="1">
      <formula>IF((ISBLANK($EQ$40)=FALSE),0,1)</formula>
    </cfRule>
  </conditionalFormatting>
  <conditionalFormatting sqref="EQ42">
    <cfRule type="expression" dxfId="2004" priority="4291" stopIfTrue="1">
      <formula>IF((ISBLANK($EQ$41)=FALSE),0,1)</formula>
    </cfRule>
  </conditionalFormatting>
  <conditionalFormatting sqref="ER39">
    <cfRule type="expression" dxfId="2003" priority="4316" stopIfTrue="1">
      <formula>IF((ISBLANK($ER$38)=FALSE),0,1)</formula>
    </cfRule>
  </conditionalFormatting>
  <conditionalFormatting sqref="ER40">
    <cfRule type="expression" dxfId="2002" priority="4317" stopIfTrue="1">
      <formula>IF((ISBLANK($ER$39)=FALSE),0,1)</formula>
    </cfRule>
  </conditionalFormatting>
  <conditionalFormatting sqref="ER41">
    <cfRule type="expression" dxfId="2001" priority="4318" stopIfTrue="1">
      <formula>IF((ISBLANK($ER$40)=FALSE),0,1)</formula>
    </cfRule>
  </conditionalFormatting>
  <conditionalFormatting sqref="ER42">
    <cfRule type="expression" dxfId="2000" priority="4319" stopIfTrue="1">
      <formula>IF((ISBLANK($ER$41)=FALSE),0,1)</formula>
    </cfRule>
  </conditionalFormatting>
  <conditionalFormatting sqref="ES39">
    <cfRule type="expression" dxfId="1999" priority="4344" stopIfTrue="1">
      <formula>IF((ISBLANK($ES$38)=FALSE),0,1)</formula>
    </cfRule>
  </conditionalFormatting>
  <conditionalFormatting sqref="ES40">
    <cfRule type="expression" dxfId="1998" priority="4345" stopIfTrue="1">
      <formula>IF((ISBLANK($ES$39)=FALSE),0,1)</formula>
    </cfRule>
  </conditionalFormatting>
  <conditionalFormatting sqref="ES41">
    <cfRule type="expression" dxfId="1997" priority="4346" stopIfTrue="1">
      <formula>IF((ISBLANK($ES$40)=FALSE),0,1)</formula>
    </cfRule>
  </conditionalFormatting>
  <conditionalFormatting sqref="ES42">
    <cfRule type="expression" dxfId="1996" priority="4347" stopIfTrue="1">
      <formula>IF((ISBLANK($ES$41)=FALSE),0,1)</formula>
    </cfRule>
  </conditionalFormatting>
  <conditionalFormatting sqref="ET39">
    <cfRule type="expression" dxfId="1995" priority="4372" stopIfTrue="1">
      <formula>IF((ISBLANK($ET$38)=FALSE),0,1)</formula>
    </cfRule>
  </conditionalFormatting>
  <conditionalFormatting sqref="ET40">
    <cfRule type="expression" dxfId="1994" priority="4373" stopIfTrue="1">
      <formula>IF((ISBLANK($ET$39)=FALSE),0,1)</formula>
    </cfRule>
  </conditionalFormatting>
  <conditionalFormatting sqref="ET41">
    <cfRule type="expression" dxfId="1993" priority="4374" stopIfTrue="1">
      <formula>IF((ISBLANK($ET$40)=FALSE),0,1)</formula>
    </cfRule>
  </conditionalFormatting>
  <conditionalFormatting sqref="ET42">
    <cfRule type="expression" dxfId="1992" priority="4375" stopIfTrue="1">
      <formula>IF((ISBLANK($ET$41)=FALSE),0,1)</formula>
    </cfRule>
  </conditionalFormatting>
  <conditionalFormatting sqref="EU39">
    <cfRule type="expression" dxfId="1991" priority="4400" stopIfTrue="1">
      <formula>IF((ISBLANK($EU$38)=FALSE),0,1)</formula>
    </cfRule>
  </conditionalFormatting>
  <conditionalFormatting sqref="EU40">
    <cfRule type="expression" dxfId="1990" priority="4401" stopIfTrue="1">
      <formula>IF((ISBLANK($EU$39)=FALSE),0,1)</formula>
    </cfRule>
  </conditionalFormatting>
  <conditionalFormatting sqref="EU41">
    <cfRule type="expression" dxfId="1989" priority="4402" stopIfTrue="1">
      <formula>IF((ISBLANK($EU$40)=FALSE),0,1)</formula>
    </cfRule>
  </conditionalFormatting>
  <conditionalFormatting sqref="EU42">
    <cfRule type="expression" dxfId="1988" priority="4403" stopIfTrue="1">
      <formula>IF((ISBLANK($EU$41)=FALSE),0,1)</formula>
    </cfRule>
  </conditionalFormatting>
  <conditionalFormatting sqref="EV39">
    <cfRule type="expression" dxfId="1987" priority="4428" stopIfTrue="1">
      <formula>IF((ISBLANK($EV$38)=FALSE),0,1)</formula>
    </cfRule>
  </conditionalFormatting>
  <conditionalFormatting sqref="EV40">
    <cfRule type="expression" dxfId="1986" priority="4429" stopIfTrue="1">
      <formula>IF((ISBLANK($EV$39)=FALSE),0,1)</formula>
    </cfRule>
  </conditionalFormatting>
  <conditionalFormatting sqref="EV41">
    <cfRule type="expression" dxfId="1985" priority="4430" stopIfTrue="1">
      <formula>IF((ISBLANK($EV$40)=FALSE),0,1)</formula>
    </cfRule>
  </conditionalFormatting>
  <conditionalFormatting sqref="EV42">
    <cfRule type="expression" dxfId="1984" priority="4431" stopIfTrue="1">
      <formula>IF((ISBLANK($EV$41)=FALSE),0,1)</formula>
    </cfRule>
  </conditionalFormatting>
  <conditionalFormatting sqref="EW39">
    <cfRule type="expression" dxfId="1983" priority="4456" stopIfTrue="1">
      <formula>IF((ISBLANK($EW$38)=FALSE),0,1)</formula>
    </cfRule>
  </conditionalFormatting>
  <conditionalFormatting sqref="EW40">
    <cfRule type="expression" dxfId="1982" priority="4457" stopIfTrue="1">
      <formula>IF((ISBLANK($EW$39)=FALSE),0,1)</formula>
    </cfRule>
  </conditionalFormatting>
  <conditionalFormatting sqref="EW41">
    <cfRule type="expression" dxfId="1981" priority="4458" stopIfTrue="1">
      <formula>IF((ISBLANK($EW$40)=FALSE),0,1)</formula>
    </cfRule>
  </conditionalFormatting>
  <conditionalFormatting sqref="EW42">
    <cfRule type="expression" dxfId="1980" priority="4459" stopIfTrue="1">
      <formula>IF((ISBLANK($EW$41)=FALSE),0,1)</formula>
    </cfRule>
  </conditionalFormatting>
  <conditionalFormatting sqref="EX39">
    <cfRule type="expression" dxfId="1979" priority="4484" stopIfTrue="1">
      <formula>IF((ISBLANK($EX$38)=FALSE),0,1)</formula>
    </cfRule>
  </conditionalFormatting>
  <conditionalFormatting sqref="EX40">
    <cfRule type="expression" dxfId="1978" priority="4485" stopIfTrue="1">
      <formula>IF((ISBLANK($EX$39)=FALSE),0,1)</formula>
    </cfRule>
  </conditionalFormatting>
  <conditionalFormatting sqref="EX41">
    <cfRule type="expression" dxfId="1977" priority="4486" stopIfTrue="1">
      <formula>IF((ISBLANK($EX$40)=FALSE),0,1)</formula>
    </cfRule>
  </conditionalFormatting>
  <conditionalFormatting sqref="EX42">
    <cfRule type="expression" dxfId="1976" priority="4487" stopIfTrue="1">
      <formula>IF((ISBLANK($EX$41)=FALSE),0,1)</formula>
    </cfRule>
  </conditionalFormatting>
  <conditionalFormatting sqref="EY39">
    <cfRule type="expression" dxfId="1975" priority="4512" stopIfTrue="1">
      <formula>IF((ISBLANK($EY$38)=FALSE),0,1)</formula>
    </cfRule>
  </conditionalFormatting>
  <conditionalFormatting sqref="EY40">
    <cfRule type="expression" dxfId="1974" priority="4513" stopIfTrue="1">
      <formula>IF((ISBLANK($EY$39)=FALSE),0,1)</formula>
    </cfRule>
  </conditionalFormatting>
  <conditionalFormatting sqref="EY41">
    <cfRule type="expression" dxfId="1973" priority="4514" stopIfTrue="1">
      <formula>IF((ISBLANK($EY$40)=FALSE),0,1)</formula>
    </cfRule>
  </conditionalFormatting>
  <conditionalFormatting sqref="EY42">
    <cfRule type="expression" dxfId="1972" priority="4515" stopIfTrue="1">
      <formula>IF((ISBLANK($EY$41)=FALSE),0,1)</formula>
    </cfRule>
  </conditionalFormatting>
  <conditionalFormatting sqref="EZ39">
    <cfRule type="expression" dxfId="1971" priority="4540" stopIfTrue="1">
      <formula>IF((ISBLANK($EZ$38)=FALSE),0,1)</formula>
    </cfRule>
  </conditionalFormatting>
  <conditionalFormatting sqref="EZ40">
    <cfRule type="expression" dxfId="1970" priority="4541" stopIfTrue="1">
      <formula>IF((ISBLANK($EZ$39)=FALSE),0,1)</formula>
    </cfRule>
  </conditionalFormatting>
  <conditionalFormatting sqref="EZ41">
    <cfRule type="expression" dxfId="1969" priority="4542" stopIfTrue="1">
      <formula>IF((ISBLANK($EZ$40)=FALSE),0,1)</formula>
    </cfRule>
  </conditionalFormatting>
  <conditionalFormatting sqref="EZ42">
    <cfRule type="expression" dxfId="1968" priority="4543" stopIfTrue="1">
      <formula>IF((ISBLANK($EZ$41)=FALSE),0,1)</formula>
    </cfRule>
  </conditionalFormatting>
  <conditionalFormatting sqref="FA39">
    <cfRule type="expression" dxfId="1967" priority="4568" stopIfTrue="1">
      <formula>IF((ISBLANK($FA$38)=FALSE),0,1)</formula>
    </cfRule>
  </conditionalFormatting>
  <conditionalFormatting sqref="FA40">
    <cfRule type="expression" dxfId="1966" priority="4569" stopIfTrue="1">
      <formula>IF((ISBLANK($FA$39)=FALSE),0,1)</formula>
    </cfRule>
  </conditionalFormatting>
  <conditionalFormatting sqref="FA41">
    <cfRule type="expression" dxfId="1965" priority="4570" stopIfTrue="1">
      <formula>IF((ISBLANK($FA$40)=FALSE),0,1)</formula>
    </cfRule>
  </conditionalFormatting>
  <conditionalFormatting sqref="FA42">
    <cfRule type="expression" dxfId="1964" priority="4571" stopIfTrue="1">
      <formula>IF((ISBLANK($FA$41)=FALSE),0,1)</formula>
    </cfRule>
  </conditionalFormatting>
  <conditionalFormatting sqref="FB39">
    <cfRule type="expression" dxfId="1963" priority="4596" stopIfTrue="1">
      <formula>IF((ISBLANK($FB$38)=FALSE),0,1)</formula>
    </cfRule>
  </conditionalFormatting>
  <conditionalFormatting sqref="FB40">
    <cfRule type="expression" dxfId="1962" priority="4597" stopIfTrue="1">
      <formula>IF((ISBLANK($FB$39)=FALSE),0,1)</formula>
    </cfRule>
  </conditionalFormatting>
  <conditionalFormatting sqref="FB41">
    <cfRule type="expression" dxfId="1961" priority="4598" stopIfTrue="1">
      <formula>IF((ISBLANK($FB$40)=FALSE),0,1)</formula>
    </cfRule>
  </conditionalFormatting>
  <conditionalFormatting sqref="FB42">
    <cfRule type="expression" dxfId="1960" priority="4599" stopIfTrue="1">
      <formula>IF((ISBLANK($FB$41)=FALSE),0,1)</formula>
    </cfRule>
  </conditionalFormatting>
  <conditionalFormatting sqref="FC39">
    <cfRule type="expression" dxfId="1959" priority="4624" stopIfTrue="1">
      <formula>IF((ISBLANK($FC$38)=FALSE),0,1)</formula>
    </cfRule>
  </conditionalFormatting>
  <conditionalFormatting sqref="FC40">
    <cfRule type="expression" dxfId="1958" priority="4625" stopIfTrue="1">
      <formula>IF((ISBLANK($FC$39)=FALSE),0,1)</formula>
    </cfRule>
  </conditionalFormatting>
  <conditionalFormatting sqref="FC41">
    <cfRule type="expression" dxfId="1957" priority="4626" stopIfTrue="1">
      <formula>IF((ISBLANK($FC$40)=FALSE),0,1)</formula>
    </cfRule>
  </conditionalFormatting>
  <conditionalFormatting sqref="FC42">
    <cfRule type="expression" dxfId="1956" priority="4627" stopIfTrue="1">
      <formula>IF((ISBLANK($FC$41)=FALSE),0,1)</formula>
    </cfRule>
  </conditionalFormatting>
  <conditionalFormatting sqref="FD39">
    <cfRule type="expression" dxfId="1955" priority="4652" stopIfTrue="1">
      <formula>IF((ISBLANK($FD$38)=FALSE),0,1)</formula>
    </cfRule>
  </conditionalFormatting>
  <conditionalFormatting sqref="FD40">
    <cfRule type="expression" dxfId="1954" priority="4653" stopIfTrue="1">
      <formula>IF((ISBLANK($FD$39)=FALSE),0,1)</formula>
    </cfRule>
  </conditionalFormatting>
  <conditionalFormatting sqref="FD41">
    <cfRule type="expression" dxfId="1953" priority="4654" stopIfTrue="1">
      <formula>IF((ISBLANK($FD$40)=FALSE),0,1)</formula>
    </cfRule>
  </conditionalFormatting>
  <conditionalFormatting sqref="FD42">
    <cfRule type="expression" dxfId="1952" priority="4655" stopIfTrue="1">
      <formula>IF((ISBLANK($FD$41)=FALSE),0,1)</formula>
    </cfRule>
  </conditionalFormatting>
  <conditionalFormatting sqref="FE39">
    <cfRule type="expression" dxfId="1951" priority="4680" stopIfTrue="1">
      <formula>IF((ISBLANK($FE$38)=FALSE),0,1)</formula>
    </cfRule>
  </conditionalFormatting>
  <conditionalFormatting sqref="FE40">
    <cfRule type="expression" dxfId="1950" priority="4681" stopIfTrue="1">
      <formula>IF((ISBLANK($FE$39)=FALSE),0,1)</formula>
    </cfRule>
  </conditionalFormatting>
  <conditionalFormatting sqref="FE41">
    <cfRule type="expression" dxfId="1949" priority="4682" stopIfTrue="1">
      <formula>IF((ISBLANK($FE$40)=FALSE),0,1)</formula>
    </cfRule>
  </conditionalFormatting>
  <conditionalFormatting sqref="FE42">
    <cfRule type="expression" dxfId="1948" priority="4683" stopIfTrue="1">
      <formula>IF((ISBLANK($FE$41)=FALSE),0,1)</formula>
    </cfRule>
  </conditionalFormatting>
  <conditionalFormatting sqref="FF39">
    <cfRule type="expression" dxfId="1947" priority="4708" stopIfTrue="1">
      <formula>IF((ISBLANK($FF$38)=FALSE),0,1)</formula>
    </cfRule>
  </conditionalFormatting>
  <conditionalFormatting sqref="FF40">
    <cfRule type="expression" dxfId="1946" priority="4709" stopIfTrue="1">
      <formula>IF((ISBLANK($FF$39)=FALSE),0,1)</formula>
    </cfRule>
  </conditionalFormatting>
  <conditionalFormatting sqref="FF41">
    <cfRule type="expression" dxfId="1945" priority="4710" stopIfTrue="1">
      <formula>IF((ISBLANK($FF$40)=FALSE),0,1)</formula>
    </cfRule>
  </conditionalFormatting>
  <conditionalFormatting sqref="FF42">
    <cfRule type="expression" dxfId="1944" priority="4711" stopIfTrue="1">
      <formula>IF((ISBLANK($FF$41)=FALSE),0,1)</formula>
    </cfRule>
  </conditionalFormatting>
  <conditionalFormatting sqref="FG39">
    <cfRule type="expression" dxfId="1943" priority="4736" stopIfTrue="1">
      <formula>IF((ISBLANK($FG$38)=FALSE),0,1)</formula>
    </cfRule>
  </conditionalFormatting>
  <conditionalFormatting sqref="FG40">
    <cfRule type="expression" dxfId="1942" priority="4737" stopIfTrue="1">
      <formula>IF((ISBLANK($FG$39)=FALSE),0,1)</formula>
    </cfRule>
  </conditionalFormatting>
  <conditionalFormatting sqref="FG41">
    <cfRule type="expression" dxfId="1941" priority="4738" stopIfTrue="1">
      <formula>IF((ISBLANK($FG$40)=FALSE),0,1)</formula>
    </cfRule>
  </conditionalFormatting>
  <conditionalFormatting sqref="FG42">
    <cfRule type="expression" dxfId="1940" priority="4739" stopIfTrue="1">
      <formula>IF((ISBLANK($FG$41)=FALSE),0,1)</formula>
    </cfRule>
  </conditionalFormatting>
  <conditionalFormatting sqref="FH39">
    <cfRule type="expression" dxfId="1939" priority="4764" stopIfTrue="1">
      <formula>IF((ISBLANK($FH$38)=FALSE),0,1)</formula>
    </cfRule>
  </conditionalFormatting>
  <conditionalFormatting sqref="FH40">
    <cfRule type="expression" dxfId="1938" priority="4765" stopIfTrue="1">
      <formula>IF((ISBLANK($FH$39)=FALSE),0,1)</formula>
    </cfRule>
  </conditionalFormatting>
  <conditionalFormatting sqref="FH41">
    <cfRule type="expression" dxfId="1937" priority="4766" stopIfTrue="1">
      <formula>IF((ISBLANK($FH$40)=FALSE),0,1)</formula>
    </cfRule>
  </conditionalFormatting>
  <conditionalFormatting sqref="FH42">
    <cfRule type="expression" dxfId="1936" priority="4767" stopIfTrue="1">
      <formula>IF((ISBLANK($FH$41)=FALSE),0,1)</formula>
    </cfRule>
  </conditionalFormatting>
  <conditionalFormatting sqref="FI39">
    <cfRule type="expression" dxfId="1935" priority="4792" stopIfTrue="1">
      <formula>IF((ISBLANK($FI$38)=FALSE),0,1)</formula>
    </cfRule>
  </conditionalFormatting>
  <conditionalFormatting sqref="FI40">
    <cfRule type="expression" dxfId="1934" priority="4793" stopIfTrue="1">
      <formula>IF((ISBLANK($FI$39)=FALSE),0,1)</formula>
    </cfRule>
  </conditionalFormatting>
  <conditionalFormatting sqref="FI41">
    <cfRule type="expression" dxfId="1933" priority="4794" stopIfTrue="1">
      <formula>IF((ISBLANK($FI$40)=FALSE),0,1)</formula>
    </cfRule>
  </conditionalFormatting>
  <conditionalFormatting sqref="FI42">
    <cfRule type="expression" dxfId="1932" priority="4795" stopIfTrue="1">
      <formula>IF((ISBLANK($FI$41)=FALSE),0,1)</formula>
    </cfRule>
  </conditionalFormatting>
  <conditionalFormatting sqref="FJ39">
    <cfRule type="expression" dxfId="1931" priority="4820" stopIfTrue="1">
      <formula>IF((ISBLANK($FJ$38)=FALSE),0,1)</formula>
    </cfRule>
  </conditionalFormatting>
  <conditionalFormatting sqref="FJ40">
    <cfRule type="expression" dxfId="1930" priority="4821" stopIfTrue="1">
      <formula>IF((ISBLANK($FJ$39)=FALSE),0,1)</formula>
    </cfRule>
  </conditionalFormatting>
  <conditionalFormatting sqref="FJ41">
    <cfRule type="expression" dxfId="1929" priority="4822" stopIfTrue="1">
      <formula>IF((ISBLANK($FJ$40)=FALSE),0,1)</formula>
    </cfRule>
  </conditionalFormatting>
  <conditionalFormatting sqref="FJ42">
    <cfRule type="expression" dxfId="1928" priority="4823" stopIfTrue="1">
      <formula>IF((ISBLANK($FJ$41)=FALSE),0,1)</formula>
    </cfRule>
  </conditionalFormatting>
  <conditionalFormatting sqref="FK39">
    <cfRule type="expression" dxfId="1927" priority="4848" stopIfTrue="1">
      <formula>IF((ISBLANK($FK$38)=FALSE),0,1)</formula>
    </cfRule>
  </conditionalFormatting>
  <conditionalFormatting sqref="FK40">
    <cfRule type="expression" dxfId="1926" priority="4849" stopIfTrue="1">
      <formula>IF((ISBLANK($FK$39)=FALSE),0,1)</formula>
    </cfRule>
  </conditionalFormatting>
  <conditionalFormatting sqref="FK41">
    <cfRule type="expression" dxfId="1925" priority="4850" stopIfTrue="1">
      <formula>IF((ISBLANK($FK$40)=FALSE),0,1)</formula>
    </cfRule>
  </conditionalFormatting>
  <conditionalFormatting sqref="FK42">
    <cfRule type="expression" dxfId="1924" priority="4851" stopIfTrue="1">
      <formula>IF((ISBLANK($FK$41)=FALSE),0,1)</formula>
    </cfRule>
  </conditionalFormatting>
  <conditionalFormatting sqref="FL39">
    <cfRule type="expression" dxfId="1923" priority="4876" stopIfTrue="1">
      <formula>IF((ISBLANK($FL$38)=FALSE),0,1)</formula>
    </cfRule>
  </conditionalFormatting>
  <conditionalFormatting sqref="FL40">
    <cfRule type="expression" dxfId="1922" priority="4877" stopIfTrue="1">
      <formula>IF((ISBLANK($FL$39)=FALSE),0,1)</formula>
    </cfRule>
  </conditionalFormatting>
  <conditionalFormatting sqref="FL41">
    <cfRule type="expression" dxfId="1921" priority="4878" stopIfTrue="1">
      <formula>IF((ISBLANK($FL$40)=FALSE),0,1)</formula>
    </cfRule>
  </conditionalFormatting>
  <conditionalFormatting sqref="FL42">
    <cfRule type="expression" dxfId="1920" priority="4879" stopIfTrue="1">
      <formula>IF((ISBLANK($FL$41)=FALSE),0,1)</formula>
    </cfRule>
  </conditionalFormatting>
  <conditionalFormatting sqref="FM39">
    <cfRule type="expression" dxfId="1919" priority="4904" stopIfTrue="1">
      <formula>IF((ISBLANK($FM$38)=FALSE),0,1)</formula>
    </cfRule>
  </conditionalFormatting>
  <conditionalFormatting sqref="FM40">
    <cfRule type="expression" dxfId="1918" priority="4905" stopIfTrue="1">
      <formula>IF((ISBLANK($FM$39)=FALSE),0,1)</formula>
    </cfRule>
  </conditionalFormatting>
  <conditionalFormatting sqref="FM41">
    <cfRule type="expression" dxfId="1917" priority="4906" stopIfTrue="1">
      <formula>IF((ISBLANK($FM$40)=FALSE),0,1)</formula>
    </cfRule>
  </conditionalFormatting>
  <conditionalFormatting sqref="FM42">
    <cfRule type="expression" dxfId="1916" priority="4907" stopIfTrue="1">
      <formula>IF((ISBLANK($FM$41)=FALSE),0,1)</formula>
    </cfRule>
  </conditionalFormatting>
  <conditionalFormatting sqref="FN39">
    <cfRule type="expression" dxfId="1915" priority="4932" stopIfTrue="1">
      <formula>IF((ISBLANK($FN$38)=FALSE),0,1)</formula>
    </cfRule>
  </conditionalFormatting>
  <conditionalFormatting sqref="FN40">
    <cfRule type="expression" dxfId="1914" priority="4933" stopIfTrue="1">
      <formula>IF((ISBLANK($FN$39)=FALSE),0,1)</formula>
    </cfRule>
  </conditionalFormatting>
  <conditionalFormatting sqref="FN41">
    <cfRule type="expression" dxfId="1913" priority="4934" stopIfTrue="1">
      <formula>IF((ISBLANK($FN$40)=FALSE),0,1)</formula>
    </cfRule>
  </conditionalFormatting>
  <conditionalFormatting sqref="FN42">
    <cfRule type="expression" dxfId="1912" priority="4935" stopIfTrue="1">
      <formula>IF((ISBLANK($FN$41)=FALSE),0,1)</formula>
    </cfRule>
  </conditionalFormatting>
  <conditionalFormatting sqref="FO39">
    <cfRule type="expression" dxfId="1911" priority="4960" stopIfTrue="1">
      <formula>IF((ISBLANK($FO$38)=FALSE),0,1)</formula>
    </cfRule>
  </conditionalFormatting>
  <conditionalFormatting sqref="FO40">
    <cfRule type="expression" dxfId="1910" priority="4961" stopIfTrue="1">
      <formula>IF((ISBLANK($FO$39)=FALSE),0,1)</formula>
    </cfRule>
  </conditionalFormatting>
  <conditionalFormatting sqref="FO41">
    <cfRule type="expression" dxfId="1909" priority="4962" stopIfTrue="1">
      <formula>IF((ISBLANK($FO$40)=FALSE),0,1)</formula>
    </cfRule>
  </conditionalFormatting>
  <conditionalFormatting sqref="FO42">
    <cfRule type="expression" dxfId="1908" priority="4963" stopIfTrue="1">
      <formula>IF((ISBLANK($FO$41)=FALSE),0,1)</formula>
    </cfRule>
  </conditionalFormatting>
  <conditionalFormatting sqref="FP39">
    <cfRule type="expression" dxfId="1907" priority="4988" stopIfTrue="1">
      <formula>IF((ISBLANK($FP$38)=FALSE),0,1)</formula>
    </cfRule>
  </conditionalFormatting>
  <conditionalFormatting sqref="FP40">
    <cfRule type="expression" dxfId="1906" priority="4989" stopIfTrue="1">
      <formula>IF((ISBLANK($FP$39)=FALSE),0,1)</formula>
    </cfRule>
  </conditionalFormatting>
  <conditionalFormatting sqref="FP41">
    <cfRule type="expression" dxfId="1905" priority="4990" stopIfTrue="1">
      <formula>IF((ISBLANK($FP$40)=FALSE),0,1)</formula>
    </cfRule>
  </conditionalFormatting>
  <conditionalFormatting sqref="FP42">
    <cfRule type="expression" dxfId="1904" priority="4991" stopIfTrue="1">
      <formula>IF((ISBLANK($FP$41)=FALSE),0,1)</formula>
    </cfRule>
  </conditionalFormatting>
  <conditionalFormatting sqref="FQ39">
    <cfRule type="expression" dxfId="1903" priority="5016" stopIfTrue="1">
      <formula>IF((ISBLANK($FQ$38)=FALSE),0,1)</formula>
    </cfRule>
  </conditionalFormatting>
  <conditionalFormatting sqref="FQ40">
    <cfRule type="expression" dxfId="1902" priority="5017" stopIfTrue="1">
      <formula>IF((ISBLANK($FQ$39)=FALSE),0,1)</formula>
    </cfRule>
  </conditionalFormatting>
  <conditionalFormatting sqref="FQ41">
    <cfRule type="expression" dxfId="1901" priority="5018" stopIfTrue="1">
      <formula>IF((ISBLANK($FQ$40)=FALSE),0,1)</formula>
    </cfRule>
  </conditionalFormatting>
  <conditionalFormatting sqref="FQ42">
    <cfRule type="expression" dxfId="1900" priority="5019" stopIfTrue="1">
      <formula>IF((ISBLANK($FQ$41)=FALSE),0,1)</formula>
    </cfRule>
  </conditionalFormatting>
  <conditionalFormatting sqref="FR39">
    <cfRule type="expression" dxfId="1899" priority="5044" stopIfTrue="1">
      <formula>IF((ISBLANK($FR$38)=FALSE),0,1)</formula>
    </cfRule>
  </conditionalFormatting>
  <conditionalFormatting sqref="FR40">
    <cfRule type="expression" dxfId="1898" priority="5045" stopIfTrue="1">
      <formula>IF((ISBLANK($FR$39)=FALSE),0,1)</formula>
    </cfRule>
  </conditionalFormatting>
  <conditionalFormatting sqref="FR41">
    <cfRule type="expression" dxfId="1897" priority="5046" stopIfTrue="1">
      <formula>IF((ISBLANK($FR$40)=FALSE),0,1)</formula>
    </cfRule>
  </conditionalFormatting>
  <conditionalFormatting sqref="FR42">
    <cfRule type="expression" dxfId="1896" priority="5047" stopIfTrue="1">
      <formula>IF((ISBLANK($FR$41)=FALSE),0,1)</formula>
    </cfRule>
  </conditionalFormatting>
  <conditionalFormatting sqref="FS39">
    <cfRule type="expression" dxfId="1895" priority="5072" stopIfTrue="1">
      <formula>IF((ISBLANK($FS$38)=FALSE),0,1)</formula>
    </cfRule>
  </conditionalFormatting>
  <conditionalFormatting sqref="FS40">
    <cfRule type="expression" dxfId="1894" priority="5073" stopIfTrue="1">
      <formula>IF((ISBLANK($FS$39)=FALSE),0,1)</formula>
    </cfRule>
  </conditionalFormatting>
  <conditionalFormatting sqref="FS41">
    <cfRule type="expression" dxfId="1893" priority="5074" stopIfTrue="1">
      <formula>IF((ISBLANK($FS$40)=FALSE),0,1)</formula>
    </cfRule>
  </conditionalFormatting>
  <conditionalFormatting sqref="FS42">
    <cfRule type="expression" dxfId="1892" priority="5075" stopIfTrue="1">
      <formula>IF((ISBLANK($FS$41)=FALSE),0,1)</formula>
    </cfRule>
  </conditionalFormatting>
  <conditionalFormatting sqref="FT39">
    <cfRule type="expression" dxfId="1891" priority="5100" stopIfTrue="1">
      <formula>IF((ISBLANK($FT$38)=FALSE),0,1)</formula>
    </cfRule>
  </conditionalFormatting>
  <conditionalFormatting sqref="FT40">
    <cfRule type="expression" dxfId="1890" priority="5101" stopIfTrue="1">
      <formula>IF((ISBLANK($FT$39)=FALSE),0,1)</formula>
    </cfRule>
  </conditionalFormatting>
  <conditionalFormatting sqref="FT41">
    <cfRule type="expression" dxfId="1889" priority="5102" stopIfTrue="1">
      <formula>IF((ISBLANK($FT$40)=FALSE),0,1)</formula>
    </cfRule>
  </conditionalFormatting>
  <conditionalFormatting sqref="FT42">
    <cfRule type="expression" dxfId="1888" priority="5103" stopIfTrue="1">
      <formula>IF((ISBLANK($FT$41)=FALSE),0,1)</formula>
    </cfRule>
  </conditionalFormatting>
  <conditionalFormatting sqref="FU39">
    <cfRule type="expression" dxfId="1887" priority="5128" stopIfTrue="1">
      <formula>IF((ISBLANK($FU$38)=FALSE),0,1)</formula>
    </cfRule>
  </conditionalFormatting>
  <conditionalFormatting sqref="FU40">
    <cfRule type="expression" dxfId="1886" priority="5129" stopIfTrue="1">
      <formula>IF((ISBLANK($FU$39)=FALSE),0,1)</formula>
    </cfRule>
  </conditionalFormatting>
  <conditionalFormatting sqref="FU41">
    <cfRule type="expression" dxfId="1885" priority="5130" stopIfTrue="1">
      <formula>IF((ISBLANK($FU$40)=FALSE),0,1)</formula>
    </cfRule>
  </conditionalFormatting>
  <conditionalFormatting sqref="FU42">
    <cfRule type="expression" dxfId="1884" priority="5131" stopIfTrue="1">
      <formula>IF((ISBLANK($FU$41)=FALSE),0,1)</formula>
    </cfRule>
  </conditionalFormatting>
  <conditionalFormatting sqref="FV39">
    <cfRule type="expression" dxfId="1883" priority="5156" stopIfTrue="1">
      <formula>IF((ISBLANK($FV$38)=FALSE),0,1)</formula>
    </cfRule>
  </conditionalFormatting>
  <conditionalFormatting sqref="FV40">
    <cfRule type="expression" dxfId="1882" priority="5157" stopIfTrue="1">
      <formula>IF((ISBLANK($FV$39)=FALSE),0,1)</formula>
    </cfRule>
  </conditionalFormatting>
  <conditionalFormatting sqref="FV41">
    <cfRule type="expression" dxfId="1881" priority="5158" stopIfTrue="1">
      <formula>IF((ISBLANK($FV$40)=FALSE),0,1)</formula>
    </cfRule>
  </conditionalFormatting>
  <conditionalFormatting sqref="FV42">
    <cfRule type="expression" dxfId="1880" priority="5159" stopIfTrue="1">
      <formula>IF((ISBLANK($FV$41)=FALSE),0,1)</formula>
    </cfRule>
  </conditionalFormatting>
  <conditionalFormatting sqref="FW39">
    <cfRule type="expression" dxfId="1879" priority="5184" stopIfTrue="1">
      <formula>IF((ISBLANK($FW$38)=FALSE),0,1)</formula>
    </cfRule>
  </conditionalFormatting>
  <conditionalFormatting sqref="FW40">
    <cfRule type="expression" dxfId="1878" priority="5185" stopIfTrue="1">
      <formula>IF((ISBLANK($FW$39)=FALSE),0,1)</formula>
    </cfRule>
  </conditionalFormatting>
  <conditionalFormatting sqref="FW41">
    <cfRule type="expression" dxfId="1877" priority="5186" stopIfTrue="1">
      <formula>IF((ISBLANK($FW$40)=FALSE),0,1)</formula>
    </cfRule>
  </conditionalFormatting>
  <conditionalFormatting sqref="FW42">
    <cfRule type="expression" dxfId="1876" priority="5187" stopIfTrue="1">
      <formula>IF((ISBLANK($FW$41)=FALSE),0,1)</formula>
    </cfRule>
  </conditionalFormatting>
  <conditionalFormatting sqref="FX39">
    <cfRule type="expression" dxfId="1875" priority="5212" stopIfTrue="1">
      <formula>IF((ISBLANK($FX$38)=FALSE),0,1)</formula>
    </cfRule>
  </conditionalFormatting>
  <conditionalFormatting sqref="FX40">
    <cfRule type="expression" dxfId="1874" priority="5213" stopIfTrue="1">
      <formula>IF((ISBLANK($FX$39)=FALSE),0,1)</formula>
    </cfRule>
  </conditionalFormatting>
  <conditionalFormatting sqref="FX41">
    <cfRule type="expression" dxfId="1873" priority="5214" stopIfTrue="1">
      <formula>IF((ISBLANK($FX$40)=FALSE),0,1)</formula>
    </cfRule>
  </conditionalFormatting>
  <conditionalFormatting sqref="FX42">
    <cfRule type="expression" dxfId="1872" priority="5215" stopIfTrue="1">
      <formula>IF((ISBLANK($FX$41)=FALSE),0,1)</formula>
    </cfRule>
  </conditionalFormatting>
  <conditionalFormatting sqref="FY39">
    <cfRule type="expression" dxfId="1871" priority="5240" stopIfTrue="1">
      <formula>IF((ISBLANK($FY$38)=FALSE),0,1)</formula>
    </cfRule>
  </conditionalFormatting>
  <conditionalFormatting sqref="FY40">
    <cfRule type="expression" dxfId="1870" priority="5241" stopIfTrue="1">
      <formula>IF((ISBLANK($FY$39)=FALSE),0,1)</formula>
    </cfRule>
  </conditionalFormatting>
  <conditionalFormatting sqref="FY41">
    <cfRule type="expression" dxfId="1869" priority="5242" stopIfTrue="1">
      <formula>IF((ISBLANK($FY$40)=FALSE),0,1)</formula>
    </cfRule>
  </conditionalFormatting>
  <conditionalFormatting sqref="FY42">
    <cfRule type="expression" dxfId="1868" priority="5243" stopIfTrue="1">
      <formula>IF((ISBLANK($FY$41)=FALSE),0,1)</formula>
    </cfRule>
  </conditionalFormatting>
  <conditionalFormatting sqref="FZ39">
    <cfRule type="expression" dxfId="1867" priority="5268" stopIfTrue="1">
      <formula>IF((ISBLANK($FZ$38)=FALSE),0,1)</formula>
    </cfRule>
  </conditionalFormatting>
  <conditionalFormatting sqref="FZ40">
    <cfRule type="expression" dxfId="1866" priority="5269" stopIfTrue="1">
      <formula>IF((ISBLANK($FZ$39)=FALSE),0,1)</formula>
    </cfRule>
  </conditionalFormatting>
  <conditionalFormatting sqref="FZ41">
    <cfRule type="expression" dxfId="1865" priority="5270" stopIfTrue="1">
      <formula>IF((ISBLANK($FZ$40)=FALSE),0,1)</formula>
    </cfRule>
  </conditionalFormatting>
  <conditionalFormatting sqref="FZ42">
    <cfRule type="expression" dxfId="1864" priority="5271" stopIfTrue="1">
      <formula>IF((ISBLANK($FZ$41)=FALSE),0,1)</formula>
    </cfRule>
  </conditionalFormatting>
  <conditionalFormatting sqref="GA39">
    <cfRule type="expression" dxfId="1863" priority="5296" stopIfTrue="1">
      <formula>IF((ISBLANK($GA$38)=FALSE),0,1)</formula>
    </cfRule>
  </conditionalFormatting>
  <conditionalFormatting sqref="GA40">
    <cfRule type="expression" dxfId="1862" priority="5297" stopIfTrue="1">
      <formula>IF((ISBLANK($GA$39)=FALSE),0,1)</formula>
    </cfRule>
  </conditionalFormatting>
  <conditionalFormatting sqref="GA41">
    <cfRule type="expression" dxfId="1861" priority="5298" stopIfTrue="1">
      <formula>IF((ISBLANK($GA$40)=FALSE),0,1)</formula>
    </cfRule>
  </conditionalFormatting>
  <conditionalFormatting sqref="GA42">
    <cfRule type="expression" dxfId="1860" priority="5299" stopIfTrue="1">
      <formula>IF((ISBLANK($GA$41)=FALSE),0,1)</formula>
    </cfRule>
  </conditionalFormatting>
  <conditionalFormatting sqref="GB39">
    <cfRule type="expression" dxfId="1859" priority="5324" stopIfTrue="1">
      <formula>IF((ISBLANK($GB$38)=FALSE),0,1)</formula>
    </cfRule>
  </conditionalFormatting>
  <conditionalFormatting sqref="GB40">
    <cfRule type="expression" dxfId="1858" priority="5325" stopIfTrue="1">
      <formula>IF((ISBLANK($GB$39)=FALSE),0,1)</formula>
    </cfRule>
  </conditionalFormatting>
  <conditionalFormatting sqref="GB41">
    <cfRule type="expression" dxfId="1857" priority="5326" stopIfTrue="1">
      <formula>IF((ISBLANK($GB$40)=FALSE),0,1)</formula>
    </cfRule>
  </conditionalFormatting>
  <conditionalFormatting sqref="GB42">
    <cfRule type="expression" dxfId="1856" priority="5327" stopIfTrue="1">
      <formula>IF((ISBLANK($GB$41)=FALSE),0,1)</formula>
    </cfRule>
  </conditionalFormatting>
  <conditionalFormatting sqref="GC39">
    <cfRule type="expression" dxfId="1855" priority="5352" stopIfTrue="1">
      <formula>IF((ISBLANK($GC$38)=FALSE),0,1)</formula>
    </cfRule>
  </conditionalFormatting>
  <conditionalFormatting sqref="GC40">
    <cfRule type="expression" dxfId="1854" priority="5353" stopIfTrue="1">
      <formula>IF((ISBLANK($GC$39)=FALSE),0,1)</formula>
    </cfRule>
  </conditionalFormatting>
  <conditionalFormatting sqref="GC41">
    <cfRule type="expression" dxfId="1853" priority="5354" stopIfTrue="1">
      <formula>IF((ISBLANK($GC$40)=FALSE),0,1)</formula>
    </cfRule>
  </conditionalFormatting>
  <conditionalFormatting sqref="GC42">
    <cfRule type="expression" dxfId="1852" priority="5355" stopIfTrue="1">
      <formula>IF((ISBLANK($GC$41)=FALSE),0,1)</formula>
    </cfRule>
  </conditionalFormatting>
  <conditionalFormatting sqref="GD39">
    <cfRule type="expression" dxfId="1851" priority="5380" stopIfTrue="1">
      <formula>IF((ISBLANK($GD$38)=FALSE),0,1)</formula>
    </cfRule>
  </conditionalFormatting>
  <conditionalFormatting sqref="GD40">
    <cfRule type="expression" dxfId="1850" priority="5381" stopIfTrue="1">
      <formula>IF((ISBLANK($GD$39)=FALSE),0,1)</formula>
    </cfRule>
  </conditionalFormatting>
  <conditionalFormatting sqref="GD41">
    <cfRule type="expression" dxfId="1849" priority="5382" stopIfTrue="1">
      <formula>IF((ISBLANK($GD$40)=FALSE),0,1)</formula>
    </cfRule>
  </conditionalFormatting>
  <conditionalFormatting sqref="GD42">
    <cfRule type="expression" dxfId="1848" priority="5383" stopIfTrue="1">
      <formula>IF((ISBLANK($GD$41)=FALSE),0,1)</formula>
    </cfRule>
  </conditionalFormatting>
  <conditionalFormatting sqref="GE39">
    <cfRule type="expression" dxfId="1847" priority="5408" stopIfTrue="1">
      <formula>IF((ISBLANK($GE$38)=FALSE),0,1)</formula>
    </cfRule>
  </conditionalFormatting>
  <conditionalFormatting sqref="GE40">
    <cfRule type="expression" dxfId="1846" priority="5409" stopIfTrue="1">
      <formula>IF((ISBLANK($GE$39)=FALSE),0,1)</formula>
    </cfRule>
  </conditionalFormatting>
  <conditionalFormatting sqref="GE41">
    <cfRule type="expression" dxfId="1845" priority="5410" stopIfTrue="1">
      <formula>IF((ISBLANK($GE$40)=FALSE),0,1)</formula>
    </cfRule>
  </conditionalFormatting>
  <conditionalFormatting sqref="GE42">
    <cfRule type="expression" dxfId="1844" priority="5411" stopIfTrue="1">
      <formula>IF((ISBLANK($GE$41)=FALSE),0,1)</formula>
    </cfRule>
  </conditionalFormatting>
  <conditionalFormatting sqref="GF39">
    <cfRule type="expression" dxfId="1843" priority="5436" stopIfTrue="1">
      <formula>IF((ISBLANK($GF$38)=FALSE),0,1)</formula>
    </cfRule>
  </conditionalFormatting>
  <conditionalFormatting sqref="GF40">
    <cfRule type="expression" dxfId="1842" priority="5437" stopIfTrue="1">
      <formula>IF((ISBLANK($GF$39)=FALSE),0,1)</formula>
    </cfRule>
  </conditionalFormatting>
  <conditionalFormatting sqref="GF41">
    <cfRule type="expression" dxfId="1841" priority="5438" stopIfTrue="1">
      <formula>IF((ISBLANK($GF$40)=FALSE),0,1)</formula>
    </cfRule>
  </conditionalFormatting>
  <conditionalFormatting sqref="GF42">
    <cfRule type="expression" dxfId="1840" priority="5439" stopIfTrue="1">
      <formula>IF((ISBLANK($GF$41)=FALSE),0,1)</formula>
    </cfRule>
  </conditionalFormatting>
  <conditionalFormatting sqref="GG39">
    <cfRule type="expression" dxfId="1839" priority="5464" stopIfTrue="1">
      <formula>IF((ISBLANK($GG$38)=FALSE),0,1)</formula>
    </cfRule>
  </conditionalFormatting>
  <conditionalFormatting sqref="GG40">
    <cfRule type="expression" dxfId="1838" priority="5465" stopIfTrue="1">
      <formula>IF((ISBLANK($GG$39)=FALSE),0,1)</formula>
    </cfRule>
  </conditionalFormatting>
  <conditionalFormatting sqref="GG41">
    <cfRule type="expression" dxfId="1837" priority="5466" stopIfTrue="1">
      <formula>IF((ISBLANK($GG$40)=FALSE),0,1)</formula>
    </cfRule>
  </conditionalFormatting>
  <conditionalFormatting sqref="GG42">
    <cfRule type="expression" dxfId="1836" priority="5467" stopIfTrue="1">
      <formula>IF((ISBLANK($GG$41)=FALSE),0,1)</formula>
    </cfRule>
  </conditionalFormatting>
  <conditionalFormatting sqref="GH39">
    <cfRule type="expression" dxfId="1835" priority="5492" stopIfTrue="1">
      <formula>IF((ISBLANK($GH$38)=FALSE),0,1)</formula>
    </cfRule>
  </conditionalFormatting>
  <conditionalFormatting sqref="GH40">
    <cfRule type="expression" dxfId="1834" priority="5493" stopIfTrue="1">
      <formula>IF((ISBLANK($GH$39)=FALSE),0,1)</formula>
    </cfRule>
  </conditionalFormatting>
  <conditionalFormatting sqref="GH41">
    <cfRule type="expression" dxfId="1833" priority="5494" stopIfTrue="1">
      <formula>IF((ISBLANK($GH$40)=FALSE),0,1)</formula>
    </cfRule>
  </conditionalFormatting>
  <conditionalFormatting sqref="GH42">
    <cfRule type="expression" dxfId="1832" priority="5495" stopIfTrue="1">
      <formula>IF((ISBLANK($GH$41)=FALSE),0,1)</formula>
    </cfRule>
  </conditionalFormatting>
  <conditionalFormatting sqref="GI39">
    <cfRule type="expression" dxfId="1831" priority="5520" stopIfTrue="1">
      <formula>IF((ISBLANK($GI$38)=FALSE),0,1)</formula>
    </cfRule>
  </conditionalFormatting>
  <conditionalFormatting sqref="GI40">
    <cfRule type="expression" dxfId="1830" priority="5521" stopIfTrue="1">
      <formula>IF((ISBLANK($GI$39)=FALSE),0,1)</formula>
    </cfRule>
  </conditionalFormatting>
  <conditionalFormatting sqref="GI41">
    <cfRule type="expression" dxfId="1829" priority="5522" stopIfTrue="1">
      <formula>IF((ISBLANK($GI$40)=FALSE),0,1)</formula>
    </cfRule>
  </conditionalFormatting>
  <conditionalFormatting sqref="GI42">
    <cfRule type="expression" dxfId="1828" priority="5523" stopIfTrue="1">
      <formula>IF((ISBLANK($GI$41)=FALSE),0,1)</formula>
    </cfRule>
  </conditionalFormatting>
  <conditionalFormatting sqref="GJ39">
    <cfRule type="expression" dxfId="1827" priority="5548" stopIfTrue="1">
      <formula>IF((ISBLANK($GJ$38)=FALSE),0,1)</formula>
    </cfRule>
  </conditionalFormatting>
  <conditionalFormatting sqref="GJ40">
    <cfRule type="expression" dxfId="1826" priority="5549" stopIfTrue="1">
      <formula>IF((ISBLANK($GJ$39)=FALSE),0,1)</formula>
    </cfRule>
  </conditionalFormatting>
  <conditionalFormatting sqref="GJ41">
    <cfRule type="expression" dxfId="1825" priority="5550" stopIfTrue="1">
      <formula>IF((ISBLANK($GJ$40)=FALSE),0,1)</formula>
    </cfRule>
  </conditionalFormatting>
  <conditionalFormatting sqref="GJ42">
    <cfRule type="expression" dxfId="1824" priority="5551" stopIfTrue="1">
      <formula>IF((ISBLANK($GJ$41)=FALSE),0,1)</formula>
    </cfRule>
  </conditionalFormatting>
  <conditionalFormatting sqref="GK39">
    <cfRule type="expression" dxfId="1823" priority="5576" stopIfTrue="1">
      <formula>IF((ISBLANK($GK$38)=FALSE),0,1)</formula>
    </cfRule>
  </conditionalFormatting>
  <conditionalFormatting sqref="GK40">
    <cfRule type="expression" dxfId="1822" priority="5577" stopIfTrue="1">
      <formula>IF((ISBLANK($GK$39)=FALSE),0,1)</formula>
    </cfRule>
  </conditionalFormatting>
  <conditionalFormatting sqref="GK41">
    <cfRule type="expression" dxfId="1821" priority="5578" stopIfTrue="1">
      <formula>IF((ISBLANK($GK$40)=FALSE),0,1)</formula>
    </cfRule>
  </conditionalFormatting>
  <conditionalFormatting sqref="GK42">
    <cfRule type="expression" dxfId="1820" priority="5579" stopIfTrue="1">
      <formula>IF((ISBLANK($GK$41)=FALSE),0,1)</formula>
    </cfRule>
  </conditionalFormatting>
  <conditionalFormatting sqref="GL39">
    <cfRule type="expression" dxfId="1819" priority="5604" stopIfTrue="1">
      <formula>IF((ISBLANK($GL$38)=FALSE),0,1)</formula>
    </cfRule>
  </conditionalFormatting>
  <conditionalFormatting sqref="GL40">
    <cfRule type="expression" dxfId="1818" priority="5605" stopIfTrue="1">
      <formula>IF((ISBLANK($GL$39)=FALSE),0,1)</formula>
    </cfRule>
  </conditionalFormatting>
  <conditionalFormatting sqref="GL41">
    <cfRule type="expression" dxfId="1817" priority="5606" stopIfTrue="1">
      <formula>IF((ISBLANK($GL$40)=FALSE),0,1)</formula>
    </cfRule>
  </conditionalFormatting>
  <conditionalFormatting sqref="GL42">
    <cfRule type="expression" dxfId="1816" priority="5607" stopIfTrue="1">
      <formula>IF((ISBLANK($GL$41)=FALSE),0,1)</formula>
    </cfRule>
  </conditionalFormatting>
  <conditionalFormatting sqref="GM39">
    <cfRule type="expression" dxfId="1815" priority="5632" stopIfTrue="1">
      <formula>IF((ISBLANK($GM$38)=FALSE),0,1)</formula>
    </cfRule>
  </conditionalFormatting>
  <conditionalFormatting sqref="GM40">
    <cfRule type="expression" dxfId="1814" priority="5633" stopIfTrue="1">
      <formula>IF((ISBLANK($GM$39)=FALSE),0,1)</formula>
    </cfRule>
  </conditionalFormatting>
  <conditionalFormatting sqref="GM41">
    <cfRule type="expression" dxfId="1813" priority="5634" stopIfTrue="1">
      <formula>IF((ISBLANK($GM$40)=FALSE),0,1)</formula>
    </cfRule>
  </conditionalFormatting>
  <conditionalFormatting sqref="GM42">
    <cfRule type="expression" dxfId="1812" priority="5635" stopIfTrue="1">
      <formula>IF((ISBLANK($GM$41)=FALSE),0,1)</formula>
    </cfRule>
  </conditionalFormatting>
  <conditionalFormatting sqref="GN39">
    <cfRule type="expression" dxfId="1811" priority="5660" stopIfTrue="1">
      <formula>IF((ISBLANK($GN$38)=FALSE),0,1)</formula>
    </cfRule>
  </conditionalFormatting>
  <conditionalFormatting sqref="GN40">
    <cfRule type="expression" dxfId="1810" priority="5661" stopIfTrue="1">
      <formula>IF((ISBLANK($GN$39)=FALSE),0,1)</formula>
    </cfRule>
  </conditionalFormatting>
  <conditionalFormatting sqref="GN41">
    <cfRule type="expression" dxfId="1809" priority="5662" stopIfTrue="1">
      <formula>IF((ISBLANK($GN$40)=FALSE),0,1)</formula>
    </cfRule>
  </conditionalFormatting>
  <conditionalFormatting sqref="GN42">
    <cfRule type="expression" dxfId="1808" priority="5663" stopIfTrue="1">
      <formula>IF((ISBLANK($GN$41)=FALSE),0,1)</formula>
    </cfRule>
  </conditionalFormatting>
  <conditionalFormatting sqref="GO39">
    <cfRule type="expression" dxfId="1807" priority="5688" stopIfTrue="1">
      <formula>IF((ISBLANK($GO$38)=FALSE),0,1)</formula>
    </cfRule>
  </conditionalFormatting>
  <conditionalFormatting sqref="GO40">
    <cfRule type="expression" dxfId="1806" priority="5689" stopIfTrue="1">
      <formula>IF((ISBLANK($GO$39)=FALSE),0,1)</formula>
    </cfRule>
  </conditionalFormatting>
  <conditionalFormatting sqref="GO41">
    <cfRule type="expression" dxfId="1805" priority="5690" stopIfTrue="1">
      <formula>IF((ISBLANK($GO$40)=FALSE),0,1)</formula>
    </cfRule>
  </conditionalFormatting>
  <conditionalFormatting sqref="GO42">
    <cfRule type="expression" dxfId="1804" priority="5691" stopIfTrue="1">
      <formula>IF((ISBLANK($GO$41)=FALSE),0,1)</formula>
    </cfRule>
  </conditionalFormatting>
  <conditionalFormatting sqref="GP39">
    <cfRule type="expression" dxfId="1803" priority="5716" stopIfTrue="1">
      <formula>IF((ISBLANK($GP$38)=FALSE),0,1)</formula>
    </cfRule>
  </conditionalFormatting>
  <conditionalFormatting sqref="GP40">
    <cfRule type="expression" dxfId="1802" priority="5717" stopIfTrue="1">
      <formula>IF((ISBLANK($GP$39)=FALSE),0,1)</formula>
    </cfRule>
  </conditionalFormatting>
  <conditionalFormatting sqref="GP41">
    <cfRule type="expression" dxfId="1801" priority="5718" stopIfTrue="1">
      <formula>IF((ISBLANK($GP$40)=FALSE),0,1)</formula>
    </cfRule>
  </conditionalFormatting>
  <conditionalFormatting sqref="GP42">
    <cfRule type="expression" dxfId="1800" priority="5719" stopIfTrue="1">
      <formula>IF((ISBLANK($GP$41)=FALSE),0,1)</formula>
    </cfRule>
  </conditionalFormatting>
  <conditionalFormatting sqref="GQ39">
    <cfRule type="expression" dxfId="1799" priority="5744" stopIfTrue="1">
      <formula>IF((ISBLANK($GQ$38)=FALSE),0,1)</formula>
    </cfRule>
  </conditionalFormatting>
  <conditionalFormatting sqref="GQ40">
    <cfRule type="expression" dxfId="1798" priority="5745" stopIfTrue="1">
      <formula>IF((ISBLANK($GQ$39)=FALSE),0,1)</formula>
    </cfRule>
  </conditionalFormatting>
  <conditionalFormatting sqref="GQ41">
    <cfRule type="expression" dxfId="1797" priority="5746" stopIfTrue="1">
      <formula>IF((ISBLANK($GQ$40)=FALSE),0,1)</formula>
    </cfRule>
  </conditionalFormatting>
  <conditionalFormatting sqref="GQ42">
    <cfRule type="expression" dxfId="1796" priority="5747" stopIfTrue="1">
      <formula>IF((ISBLANK($GQ$41)=FALSE),0,1)</formula>
    </cfRule>
  </conditionalFormatting>
  <conditionalFormatting sqref="GR39">
    <cfRule type="expression" dxfId="1795" priority="5772" stopIfTrue="1">
      <formula>IF((ISBLANK($GR$38)=FALSE),0,1)</formula>
    </cfRule>
  </conditionalFormatting>
  <conditionalFormatting sqref="GR40">
    <cfRule type="expression" dxfId="1794" priority="5773" stopIfTrue="1">
      <formula>IF((ISBLANK($GR$39)=FALSE),0,1)</formula>
    </cfRule>
  </conditionalFormatting>
  <conditionalFormatting sqref="GR41">
    <cfRule type="expression" dxfId="1793" priority="5774" stopIfTrue="1">
      <formula>IF((ISBLANK($GR$40)=FALSE),0,1)</formula>
    </cfRule>
  </conditionalFormatting>
  <conditionalFormatting sqref="GR42">
    <cfRule type="expression" dxfId="1792" priority="5775" stopIfTrue="1">
      <formula>IF((ISBLANK($GR$41)=FALSE),0,1)</formula>
    </cfRule>
  </conditionalFormatting>
  <conditionalFormatting sqref="GS39">
    <cfRule type="expression" dxfId="1791" priority="5800" stopIfTrue="1">
      <formula>IF((ISBLANK($GS$38)=FALSE),0,1)</formula>
    </cfRule>
  </conditionalFormatting>
  <conditionalFormatting sqref="GS40">
    <cfRule type="expression" dxfId="1790" priority="5801" stopIfTrue="1">
      <formula>IF((ISBLANK($GS$39)=FALSE),0,1)</formula>
    </cfRule>
  </conditionalFormatting>
  <conditionalFormatting sqref="GS41">
    <cfRule type="expression" dxfId="1789" priority="5802" stopIfTrue="1">
      <formula>IF((ISBLANK($GS$40)=FALSE),0,1)</formula>
    </cfRule>
  </conditionalFormatting>
  <conditionalFormatting sqref="GS42">
    <cfRule type="expression" dxfId="1788" priority="5803" stopIfTrue="1">
      <formula>IF((ISBLANK($GS$41)=FALSE),0,1)</formula>
    </cfRule>
  </conditionalFormatting>
  <conditionalFormatting sqref="GT39">
    <cfRule type="expression" dxfId="1787" priority="5828" stopIfTrue="1">
      <formula>IF((ISBLANK($GT$38)=FALSE),0,1)</formula>
    </cfRule>
  </conditionalFormatting>
  <conditionalFormatting sqref="GT40">
    <cfRule type="expression" dxfId="1786" priority="5829" stopIfTrue="1">
      <formula>IF((ISBLANK($GT$39)=FALSE),0,1)</formula>
    </cfRule>
  </conditionalFormatting>
  <conditionalFormatting sqref="GT41">
    <cfRule type="expression" dxfId="1785" priority="5830" stopIfTrue="1">
      <formula>IF((ISBLANK($GT$40)=FALSE),0,1)</formula>
    </cfRule>
  </conditionalFormatting>
  <conditionalFormatting sqref="GT42">
    <cfRule type="expression" dxfId="1784" priority="5831" stopIfTrue="1">
      <formula>IF((ISBLANK($GT$41)=FALSE),0,1)</formula>
    </cfRule>
  </conditionalFormatting>
  <conditionalFormatting sqref="GU39">
    <cfRule type="expression" dxfId="1783" priority="5856" stopIfTrue="1">
      <formula>IF((ISBLANK($GU$38)=FALSE),0,1)</formula>
    </cfRule>
  </conditionalFormatting>
  <conditionalFormatting sqref="GU40">
    <cfRule type="expression" dxfId="1782" priority="5857" stopIfTrue="1">
      <formula>IF((ISBLANK($GU$39)=FALSE),0,1)</formula>
    </cfRule>
  </conditionalFormatting>
  <conditionalFormatting sqref="GU41">
    <cfRule type="expression" dxfId="1781" priority="5858" stopIfTrue="1">
      <formula>IF((ISBLANK($GU$40)=FALSE),0,1)</formula>
    </cfRule>
  </conditionalFormatting>
  <conditionalFormatting sqref="GU42">
    <cfRule type="expression" dxfId="1780" priority="5859" stopIfTrue="1">
      <formula>IF((ISBLANK($GU$41)=FALSE),0,1)</formula>
    </cfRule>
  </conditionalFormatting>
  <conditionalFormatting sqref="GV39">
    <cfRule type="expression" dxfId="1779" priority="5884" stopIfTrue="1">
      <formula>IF((ISBLANK($GV$38)=FALSE),0,1)</formula>
    </cfRule>
  </conditionalFormatting>
  <conditionalFormatting sqref="GV40">
    <cfRule type="expression" dxfId="1778" priority="5885" stopIfTrue="1">
      <formula>IF((ISBLANK($GV$39)=FALSE),0,1)</formula>
    </cfRule>
  </conditionalFormatting>
  <conditionalFormatting sqref="GV41">
    <cfRule type="expression" dxfId="1777" priority="5886" stopIfTrue="1">
      <formula>IF((ISBLANK($GV$40)=FALSE),0,1)</formula>
    </cfRule>
  </conditionalFormatting>
  <conditionalFormatting sqref="GV42">
    <cfRule type="expression" dxfId="1776" priority="5887" stopIfTrue="1">
      <formula>IF((ISBLANK($GV$41)=FALSE),0,1)</formula>
    </cfRule>
  </conditionalFormatting>
  <conditionalFormatting sqref="GW39">
    <cfRule type="expression" dxfId="1775" priority="5912" stopIfTrue="1">
      <formula>IF((ISBLANK($GW$38)=FALSE),0,1)</formula>
    </cfRule>
  </conditionalFormatting>
  <conditionalFormatting sqref="GW40">
    <cfRule type="expression" dxfId="1774" priority="5913" stopIfTrue="1">
      <formula>IF((ISBLANK($GW$39)=FALSE),0,1)</formula>
    </cfRule>
  </conditionalFormatting>
  <conditionalFormatting sqref="GW41">
    <cfRule type="expression" dxfId="1773" priority="5914" stopIfTrue="1">
      <formula>IF((ISBLANK($GW$40)=FALSE),0,1)</formula>
    </cfRule>
  </conditionalFormatting>
  <conditionalFormatting sqref="GW42">
    <cfRule type="expression" dxfId="1772" priority="5915" stopIfTrue="1">
      <formula>IF((ISBLANK($GW$41)=FALSE),0,1)</formula>
    </cfRule>
  </conditionalFormatting>
  <conditionalFormatting sqref="GX39">
    <cfRule type="expression" dxfId="1771" priority="5940" stopIfTrue="1">
      <formula>IF((ISBLANK($GX$38)=FALSE),0,1)</formula>
    </cfRule>
  </conditionalFormatting>
  <conditionalFormatting sqref="GX40">
    <cfRule type="expression" dxfId="1770" priority="5941" stopIfTrue="1">
      <formula>IF((ISBLANK($GX$39)=FALSE),0,1)</formula>
    </cfRule>
  </conditionalFormatting>
  <conditionalFormatting sqref="GX41">
    <cfRule type="expression" dxfId="1769" priority="5942" stopIfTrue="1">
      <formula>IF((ISBLANK($GX$40)=FALSE),0,1)</formula>
    </cfRule>
  </conditionalFormatting>
  <conditionalFormatting sqref="GX42">
    <cfRule type="expression" dxfId="1768" priority="5943" stopIfTrue="1">
      <formula>IF((ISBLANK($GX$41)=FALSE),0,1)</formula>
    </cfRule>
  </conditionalFormatting>
  <conditionalFormatting sqref="GY39">
    <cfRule type="expression" dxfId="1767" priority="5968" stopIfTrue="1">
      <formula>IF((ISBLANK($GY$38)=FALSE),0,1)</formula>
    </cfRule>
  </conditionalFormatting>
  <conditionalFormatting sqref="GY40">
    <cfRule type="expression" dxfId="1766" priority="5969" stopIfTrue="1">
      <formula>IF((ISBLANK($GY$39)=FALSE),0,1)</formula>
    </cfRule>
  </conditionalFormatting>
  <conditionalFormatting sqref="GY41">
    <cfRule type="expression" dxfId="1765" priority="5970" stopIfTrue="1">
      <formula>IF((ISBLANK($GY$40)=FALSE),0,1)</formula>
    </cfRule>
  </conditionalFormatting>
  <conditionalFormatting sqref="GY42">
    <cfRule type="expression" dxfId="1764" priority="5971" stopIfTrue="1">
      <formula>IF((ISBLANK($GY$41)=FALSE),0,1)</formula>
    </cfRule>
  </conditionalFormatting>
  <conditionalFormatting sqref="GZ39">
    <cfRule type="expression" dxfId="1763" priority="5996" stopIfTrue="1">
      <formula>IF((ISBLANK($GZ$38)=FALSE),0,1)</formula>
    </cfRule>
  </conditionalFormatting>
  <conditionalFormatting sqref="GZ40">
    <cfRule type="expression" dxfId="1762" priority="5997" stopIfTrue="1">
      <formula>IF((ISBLANK($GZ$39)=FALSE),0,1)</formula>
    </cfRule>
  </conditionalFormatting>
  <conditionalFormatting sqref="GZ41">
    <cfRule type="expression" dxfId="1761" priority="5998" stopIfTrue="1">
      <formula>IF((ISBLANK($GZ$40)=FALSE),0,1)</formula>
    </cfRule>
  </conditionalFormatting>
  <conditionalFormatting sqref="GZ42">
    <cfRule type="expression" dxfId="1760" priority="5999" stopIfTrue="1">
      <formula>IF((ISBLANK($GZ$41)=FALSE),0,1)</formula>
    </cfRule>
  </conditionalFormatting>
  <conditionalFormatting sqref="HA39">
    <cfRule type="expression" dxfId="1759" priority="6024" stopIfTrue="1">
      <formula>IF((ISBLANK($HA$38)=FALSE),0,1)</formula>
    </cfRule>
  </conditionalFormatting>
  <conditionalFormatting sqref="HA40">
    <cfRule type="expression" dxfId="1758" priority="6025" stopIfTrue="1">
      <formula>IF((ISBLANK($HA$39)=FALSE),0,1)</formula>
    </cfRule>
  </conditionalFormatting>
  <conditionalFormatting sqref="HA41">
    <cfRule type="expression" dxfId="1757" priority="6026" stopIfTrue="1">
      <formula>IF((ISBLANK($HA$40)=FALSE),0,1)</formula>
    </cfRule>
  </conditionalFormatting>
  <conditionalFormatting sqref="HA42">
    <cfRule type="expression" dxfId="1756" priority="6027" stopIfTrue="1">
      <formula>IF((ISBLANK($HA$41)=FALSE),0,1)</formula>
    </cfRule>
  </conditionalFormatting>
  <conditionalFormatting sqref="HB39">
    <cfRule type="expression" dxfId="1755" priority="6052" stopIfTrue="1">
      <formula>IF((ISBLANK($HB$38)=FALSE),0,1)</formula>
    </cfRule>
  </conditionalFormatting>
  <conditionalFormatting sqref="HB40">
    <cfRule type="expression" dxfId="1754" priority="6053" stopIfTrue="1">
      <formula>IF((ISBLANK($HB$39)=FALSE),0,1)</formula>
    </cfRule>
  </conditionalFormatting>
  <conditionalFormatting sqref="HB41">
    <cfRule type="expression" dxfId="1753" priority="6054" stopIfTrue="1">
      <formula>IF((ISBLANK($HB$40)=FALSE),0,1)</formula>
    </cfRule>
  </conditionalFormatting>
  <conditionalFormatting sqref="HB42">
    <cfRule type="expression" dxfId="1752" priority="6055" stopIfTrue="1">
      <formula>IF((ISBLANK($HB$41)=FALSE),0,1)</formula>
    </cfRule>
  </conditionalFormatting>
  <conditionalFormatting sqref="HC39">
    <cfRule type="expression" dxfId="1751" priority="6080" stopIfTrue="1">
      <formula>IF((ISBLANK($HC$38)=FALSE),0,1)</formula>
    </cfRule>
  </conditionalFormatting>
  <conditionalFormatting sqref="HC40">
    <cfRule type="expression" dxfId="1750" priority="6081" stopIfTrue="1">
      <formula>IF((ISBLANK($HC$39)=FALSE),0,1)</formula>
    </cfRule>
  </conditionalFormatting>
  <conditionalFormatting sqref="HC41">
    <cfRule type="expression" dxfId="1749" priority="6082" stopIfTrue="1">
      <formula>IF((ISBLANK($HC$40)=FALSE),0,1)</formula>
    </cfRule>
  </conditionalFormatting>
  <conditionalFormatting sqref="HC42">
    <cfRule type="expression" dxfId="1748" priority="6083" stopIfTrue="1">
      <formula>IF((ISBLANK($HC$41)=FALSE),0,1)</formula>
    </cfRule>
  </conditionalFormatting>
  <conditionalFormatting sqref="HD39">
    <cfRule type="expression" dxfId="1747" priority="6108" stopIfTrue="1">
      <formula>IF((ISBLANK($HD$38)=FALSE),0,1)</formula>
    </cfRule>
  </conditionalFormatting>
  <conditionalFormatting sqref="HD40">
    <cfRule type="expression" dxfId="1746" priority="6109" stopIfTrue="1">
      <formula>IF((ISBLANK($HD$39)=FALSE),0,1)</formula>
    </cfRule>
  </conditionalFormatting>
  <conditionalFormatting sqref="HD41">
    <cfRule type="expression" dxfId="1745" priority="6110" stopIfTrue="1">
      <formula>IF((ISBLANK($HD$40)=FALSE),0,1)</formula>
    </cfRule>
  </conditionalFormatting>
  <conditionalFormatting sqref="HD42">
    <cfRule type="expression" dxfId="1744" priority="6111" stopIfTrue="1">
      <formula>IF((ISBLANK($HD$41)=FALSE),0,1)</formula>
    </cfRule>
  </conditionalFormatting>
  <conditionalFormatting sqref="HE39">
    <cfRule type="expression" dxfId="1743" priority="6136" stopIfTrue="1">
      <formula>IF((ISBLANK($HE$38)=FALSE),0,1)</formula>
    </cfRule>
  </conditionalFormatting>
  <conditionalFormatting sqref="HE40">
    <cfRule type="expression" dxfId="1742" priority="6137" stopIfTrue="1">
      <formula>IF((ISBLANK($HE$39)=FALSE),0,1)</formula>
    </cfRule>
  </conditionalFormatting>
  <conditionalFormatting sqref="HE41">
    <cfRule type="expression" dxfId="1741" priority="6138" stopIfTrue="1">
      <formula>IF((ISBLANK($HE$40)=FALSE),0,1)</formula>
    </cfRule>
  </conditionalFormatting>
  <conditionalFormatting sqref="HE42">
    <cfRule type="expression" dxfId="1740" priority="6139" stopIfTrue="1">
      <formula>IF((ISBLANK($HE$41)=FALSE),0,1)</formula>
    </cfRule>
  </conditionalFormatting>
  <conditionalFormatting sqref="HF39">
    <cfRule type="expression" dxfId="1739" priority="6164" stopIfTrue="1">
      <formula>IF((ISBLANK($HF$38)=FALSE),0,1)</formula>
    </cfRule>
  </conditionalFormatting>
  <conditionalFormatting sqref="HF40">
    <cfRule type="expression" dxfId="1738" priority="6165" stopIfTrue="1">
      <formula>IF((ISBLANK($HF$39)=FALSE),0,1)</formula>
    </cfRule>
  </conditionalFormatting>
  <conditionalFormatting sqref="HF41">
    <cfRule type="expression" dxfId="1737" priority="6166" stopIfTrue="1">
      <formula>IF((ISBLANK($HF$40)=FALSE),0,1)</formula>
    </cfRule>
  </conditionalFormatting>
  <conditionalFormatting sqref="HF42">
    <cfRule type="expression" dxfId="1736" priority="6167" stopIfTrue="1">
      <formula>IF((ISBLANK($HF$41)=FALSE),0,1)</formula>
    </cfRule>
  </conditionalFormatting>
  <conditionalFormatting sqref="HG39">
    <cfRule type="expression" dxfId="1735" priority="6192" stopIfTrue="1">
      <formula>IF((ISBLANK($HG$38)=FALSE),0,1)</formula>
    </cfRule>
  </conditionalFormatting>
  <conditionalFormatting sqref="HG40">
    <cfRule type="expression" dxfId="1734" priority="6193" stopIfTrue="1">
      <formula>IF((ISBLANK($HG$39)=FALSE),0,1)</formula>
    </cfRule>
  </conditionalFormatting>
  <conditionalFormatting sqref="HG41">
    <cfRule type="expression" dxfId="1733" priority="6194" stopIfTrue="1">
      <formula>IF((ISBLANK($HG$40)=FALSE),0,1)</formula>
    </cfRule>
  </conditionalFormatting>
  <conditionalFormatting sqref="HG42">
    <cfRule type="expression" dxfId="1732" priority="6195" stopIfTrue="1">
      <formula>IF((ISBLANK($HG$41)=FALSE),0,1)</formula>
    </cfRule>
  </conditionalFormatting>
  <conditionalFormatting sqref="HH39">
    <cfRule type="expression" dxfId="1731" priority="6220" stopIfTrue="1">
      <formula>IF((ISBLANK($HH$38)=FALSE),0,1)</formula>
    </cfRule>
  </conditionalFormatting>
  <conditionalFormatting sqref="HH40">
    <cfRule type="expression" dxfId="1730" priority="6221" stopIfTrue="1">
      <formula>IF((ISBLANK($HH$39)=FALSE),0,1)</formula>
    </cfRule>
  </conditionalFormatting>
  <conditionalFormatting sqref="HH41">
    <cfRule type="expression" dxfId="1729" priority="6222" stopIfTrue="1">
      <formula>IF((ISBLANK($HH$40)=FALSE),0,1)</formula>
    </cfRule>
  </conditionalFormatting>
  <conditionalFormatting sqref="HH42">
    <cfRule type="expression" dxfId="1728" priority="6223" stopIfTrue="1">
      <formula>IF((ISBLANK($HH$41)=FALSE),0,1)</formula>
    </cfRule>
  </conditionalFormatting>
  <conditionalFormatting sqref="HI39">
    <cfRule type="expression" dxfId="1727" priority="6248" stopIfTrue="1">
      <formula>IF((ISBLANK($HI$38)=FALSE),0,1)</formula>
    </cfRule>
  </conditionalFormatting>
  <conditionalFormatting sqref="HI40">
    <cfRule type="expression" dxfId="1726" priority="6249" stopIfTrue="1">
      <formula>IF((ISBLANK($HI$39)=FALSE),0,1)</formula>
    </cfRule>
  </conditionalFormatting>
  <conditionalFormatting sqref="HI41">
    <cfRule type="expression" dxfId="1725" priority="6250" stopIfTrue="1">
      <formula>IF((ISBLANK($HI$40)=FALSE),0,1)</formula>
    </cfRule>
  </conditionalFormatting>
  <conditionalFormatting sqref="HI42">
    <cfRule type="expression" dxfId="1724" priority="6251" stopIfTrue="1">
      <formula>IF((ISBLANK($HI$41)=FALSE),0,1)</formula>
    </cfRule>
  </conditionalFormatting>
  <conditionalFormatting sqref="HJ39">
    <cfRule type="expression" dxfId="1723" priority="6276" stopIfTrue="1">
      <formula>IF((ISBLANK($HJ$38)=FALSE),0,1)</formula>
    </cfRule>
  </conditionalFormatting>
  <conditionalFormatting sqref="HJ40">
    <cfRule type="expression" dxfId="1722" priority="6277" stopIfTrue="1">
      <formula>IF((ISBLANK($HJ$39)=FALSE),0,1)</formula>
    </cfRule>
  </conditionalFormatting>
  <conditionalFormatting sqref="HJ41">
    <cfRule type="expression" dxfId="1721" priority="6278" stopIfTrue="1">
      <formula>IF((ISBLANK($HJ$40)=FALSE),0,1)</formula>
    </cfRule>
  </conditionalFormatting>
  <conditionalFormatting sqref="HJ42">
    <cfRule type="expression" dxfId="1720" priority="6279" stopIfTrue="1">
      <formula>IF((ISBLANK($HJ$41)=FALSE),0,1)</formula>
    </cfRule>
  </conditionalFormatting>
  <conditionalFormatting sqref="HK39">
    <cfRule type="expression" dxfId="1719" priority="6304" stopIfTrue="1">
      <formula>IF((ISBLANK($HK$38)=FALSE),0,1)</formula>
    </cfRule>
  </conditionalFormatting>
  <conditionalFormatting sqref="HK40">
    <cfRule type="expression" dxfId="1718" priority="6305" stopIfTrue="1">
      <formula>IF((ISBLANK($HK$39)=FALSE),0,1)</formula>
    </cfRule>
  </conditionalFormatting>
  <conditionalFormatting sqref="HK41">
    <cfRule type="expression" dxfId="1717" priority="6306" stopIfTrue="1">
      <formula>IF((ISBLANK($HK$40)=FALSE),0,1)</formula>
    </cfRule>
  </conditionalFormatting>
  <conditionalFormatting sqref="HK42">
    <cfRule type="expression" dxfId="1716" priority="6307" stopIfTrue="1">
      <formula>IF((ISBLANK($HK$41)=FALSE),0,1)</formula>
    </cfRule>
  </conditionalFormatting>
  <conditionalFormatting sqref="HL39">
    <cfRule type="expression" dxfId="1715" priority="6332" stopIfTrue="1">
      <formula>IF((ISBLANK($HL$38)=FALSE),0,1)</formula>
    </cfRule>
  </conditionalFormatting>
  <conditionalFormatting sqref="HL40">
    <cfRule type="expression" dxfId="1714" priority="6333" stopIfTrue="1">
      <formula>IF((ISBLANK($HL$39)=FALSE),0,1)</formula>
    </cfRule>
  </conditionalFormatting>
  <conditionalFormatting sqref="HL41">
    <cfRule type="expression" dxfId="1713" priority="6334" stopIfTrue="1">
      <formula>IF((ISBLANK($HL$40)=FALSE),0,1)</formula>
    </cfRule>
  </conditionalFormatting>
  <conditionalFormatting sqref="HL42">
    <cfRule type="expression" dxfId="1712" priority="6335" stopIfTrue="1">
      <formula>IF((ISBLANK($HL$41)=FALSE),0,1)</formula>
    </cfRule>
  </conditionalFormatting>
  <conditionalFormatting sqref="HM39">
    <cfRule type="expression" dxfId="1711" priority="6360" stopIfTrue="1">
      <formula>IF((ISBLANK($HM$38)=FALSE),0,1)</formula>
    </cfRule>
  </conditionalFormatting>
  <conditionalFormatting sqref="HM40">
    <cfRule type="expression" dxfId="1710" priority="6361" stopIfTrue="1">
      <formula>IF((ISBLANK($HM$39)=FALSE),0,1)</formula>
    </cfRule>
  </conditionalFormatting>
  <conditionalFormatting sqref="HM41">
    <cfRule type="expression" dxfId="1709" priority="6362" stopIfTrue="1">
      <formula>IF((ISBLANK($HM$40)=FALSE),0,1)</formula>
    </cfRule>
  </conditionalFormatting>
  <conditionalFormatting sqref="HM42">
    <cfRule type="expression" dxfId="1708" priority="6363" stopIfTrue="1">
      <formula>IF((ISBLANK($HM$41)=FALSE),0,1)</formula>
    </cfRule>
  </conditionalFormatting>
  <conditionalFormatting sqref="HN39">
    <cfRule type="expression" dxfId="1707" priority="6388" stopIfTrue="1">
      <formula>IF((ISBLANK($HN$38)=FALSE),0,1)</formula>
    </cfRule>
  </conditionalFormatting>
  <conditionalFormatting sqref="HN40">
    <cfRule type="expression" dxfId="1706" priority="6389" stopIfTrue="1">
      <formula>IF((ISBLANK($HN$39)=FALSE),0,1)</formula>
    </cfRule>
  </conditionalFormatting>
  <conditionalFormatting sqref="HN41">
    <cfRule type="expression" dxfId="1705" priority="6390" stopIfTrue="1">
      <formula>IF((ISBLANK($HN$40)=FALSE),0,1)</formula>
    </cfRule>
  </conditionalFormatting>
  <conditionalFormatting sqref="HN42">
    <cfRule type="expression" dxfId="1704" priority="6391" stopIfTrue="1">
      <formula>IF((ISBLANK($HN$41)=FALSE),0,1)</formula>
    </cfRule>
  </conditionalFormatting>
  <conditionalFormatting sqref="HO39">
    <cfRule type="expression" dxfId="1703" priority="6416" stopIfTrue="1">
      <formula>IF((ISBLANK($HO$38)=FALSE),0,1)</formula>
    </cfRule>
  </conditionalFormatting>
  <conditionalFormatting sqref="HO40">
    <cfRule type="expression" dxfId="1702" priority="6417" stopIfTrue="1">
      <formula>IF((ISBLANK($HO$39)=FALSE),0,1)</formula>
    </cfRule>
  </conditionalFormatting>
  <conditionalFormatting sqref="HO41">
    <cfRule type="expression" dxfId="1701" priority="6418" stopIfTrue="1">
      <formula>IF((ISBLANK($HO$40)=FALSE),0,1)</formula>
    </cfRule>
  </conditionalFormatting>
  <conditionalFormatting sqref="HO42">
    <cfRule type="expression" dxfId="1700" priority="6419" stopIfTrue="1">
      <formula>IF((ISBLANK($HO$41)=FALSE),0,1)</formula>
    </cfRule>
  </conditionalFormatting>
  <conditionalFormatting sqref="HP39">
    <cfRule type="expression" dxfId="1699" priority="6444" stopIfTrue="1">
      <formula>IF((ISBLANK($HP$38)=FALSE),0,1)</formula>
    </cfRule>
  </conditionalFormatting>
  <conditionalFormatting sqref="HP40">
    <cfRule type="expression" dxfId="1698" priority="6445" stopIfTrue="1">
      <formula>IF((ISBLANK($HP$39)=FALSE),0,1)</formula>
    </cfRule>
  </conditionalFormatting>
  <conditionalFormatting sqref="HP41">
    <cfRule type="expression" dxfId="1697" priority="6446" stopIfTrue="1">
      <formula>IF((ISBLANK($HP$40)=FALSE),0,1)</formula>
    </cfRule>
  </conditionalFormatting>
  <conditionalFormatting sqref="HP42">
    <cfRule type="expression" dxfId="1696" priority="6447" stopIfTrue="1">
      <formula>IF((ISBLANK($HP$41)=FALSE),0,1)</formula>
    </cfRule>
  </conditionalFormatting>
  <conditionalFormatting sqref="HQ39">
    <cfRule type="expression" dxfId="1695" priority="6472" stopIfTrue="1">
      <formula>IF((ISBLANK($HQ$38)=FALSE),0,1)</formula>
    </cfRule>
  </conditionalFormatting>
  <conditionalFormatting sqref="HQ40">
    <cfRule type="expression" dxfId="1694" priority="6473" stopIfTrue="1">
      <formula>IF((ISBLANK($HQ$39)=FALSE),0,1)</formula>
    </cfRule>
  </conditionalFormatting>
  <conditionalFormatting sqref="HQ41">
    <cfRule type="expression" dxfId="1693" priority="6474" stopIfTrue="1">
      <formula>IF((ISBLANK($HQ$40)=FALSE),0,1)</formula>
    </cfRule>
  </conditionalFormatting>
  <conditionalFormatting sqref="HQ42">
    <cfRule type="expression" dxfId="1692" priority="6475" stopIfTrue="1">
      <formula>IF((ISBLANK($HQ$41)=FALSE),0,1)</formula>
    </cfRule>
  </conditionalFormatting>
  <conditionalFormatting sqref="HR39">
    <cfRule type="expression" dxfId="1691" priority="6500" stopIfTrue="1">
      <formula>IF((ISBLANK($HR$38)=FALSE),0,1)</formula>
    </cfRule>
  </conditionalFormatting>
  <conditionalFormatting sqref="HR40">
    <cfRule type="expression" dxfId="1690" priority="6501" stopIfTrue="1">
      <formula>IF((ISBLANK($HR$39)=FALSE),0,1)</formula>
    </cfRule>
  </conditionalFormatting>
  <conditionalFormatting sqref="HR41">
    <cfRule type="expression" dxfId="1689" priority="6502" stopIfTrue="1">
      <formula>IF((ISBLANK($HR$40)=FALSE),0,1)</formula>
    </cfRule>
  </conditionalFormatting>
  <conditionalFormatting sqref="HR42">
    <cfRule type="expression" dxfId="1688" priority="6503" stopIfTrue="1">
      <formula>IF((ISBLANK($HR$41)=FALSE),0,1)</formula>
    </cfRule>
  </conditionalFormatting>
  <conditionalFormatting sqref="HS39">
    <cfRule type="expression" dxfId="1687" priority="6528" stopIfTrue="1">
      <formula>IF((ISBLANK($HS$38)=FALSE),0,1)</formula>
    </cfRule>
  </conditionalFormatting>
  <conditionalFormatting sqref="HS40">
    <cfRule type="expression" dxfId="1686" priority="6529" stopIfTrue="1">
      <formula>IF((ISBLANK($HS$39)=FALSE),0,1)</formula>
    </cfRule>
  </conditionalFormatting>
  <conditionalFormatting sqref="HS41">
    <cfRule type="expression" dxfId="1685" priority="6530" stopIfTrue="1">
      <formula>IF((ISBLANK($HS$40)=FALSE),0,1)</formula>
    </cfRule>
  </conditionalFormatting>
  <conditionalFormatting sqref="HS42">
    <cfRule type="expression" dxfId="1684" priority="6531" stopIfTrue="1">
      <formula>IF((ISBLANK($HS$41)=FALSE),0,1)</formula>
    </cfRule>
  </conditionalFormatting>
  <conditionalFormatting sqref="HT39">
    <cfRule type="expression" dxfId="1683" priority="6556" stopIfTrue="1">
      <formula>IF((ISBLANK($HT$38)=FALSE),0,1)</formula>
    </cfRule>
  </conditionalFormatting>
  <conditionalFormatting sqref="HT40">
    <cfRule type="expression" dxfId="1682" priority="6557" stopIfTrue="1">
      <formula>IF((ISBLANK($HT$39)=FALSE),0,1)</formula>
    </cfRule>
  </conditionalFormatting>
  <conditionalFormatting sqref="HT41">
    <cfRule type="expression" dxfId="1681" priority="6558" stopIfTrue="1">
      <formula>IF((ISBLANK($HT$40)=FALSE),0,1)</formula>
    </cfRule>
  </conditionalFormatting>
  <conditionalFormatting sqref="HT42">
    <cfRule type="expression" dxfId="1680" priority="6559" stopIfTrue="1">
      <formula>IF((ISBLANK($HT$41)=FALSE),0,1)</formula>
    </cfRule>
  </conditionalFormatting>
  <conditionalFormatting sqref="HU39">
    <cfRule type="expression" dxfId="1679" priority="6584" stopIfTrue="1">
      <formula>IF((ISBLANK($HU$38)=FALSE),0,1)</formula>
    </cfRule>
  </conditionalFormatting>
  <conditionalFormatting sqref="HU40">
    <cfRule type="expression" dxfId="1678" priority="6585" stopIfTrue="1">
      <formula>IF((ISBLANK($HU$39)=FALSE),0,1)</formula>
    </cfRule>
  </conditionalFormatting>
  <conditionalFormatting sqref="HU41">
    <cfRule type="expression" dxfId="1677" priority="6586" stopIfTrue="1">
      <formula>IF((ISBLANK($HU$40)=FALSE),0,1)</formula>
    </cfRule>
  </conditionalFormatting>
  <conditionalFormatting sqref="HU42">
    <cfRule type="expression" dxfId="1676" priority="6587" stopIfTrue="1">
      <formula>IF((ISBLANK($HU$41)=FALSE),0,1)</formula>
    </cfRule>
  </conditionalFormatting>
  <conditionalFormatting sqref="HV39">
    <cfRule type="expression" dxfId="1675" priority="6612" stopIfTrue="1">
      <formula>IF((ISBLANK($HV$38)=FALSE),0,1)</formula>
    </cfRule>
  </conditionalFormatting>
  <conditionalFormatting sqref="HV40">
    <cfRule type="expression" dxfId="1674" priority="6613" stopIfTrue="1">
      <formula>IF((ISBLANK($HV$39)=FALSE),0,1)</formula>
    </cfRule>
  </conditionalFormatting>
  <conditionalFormatting sqref="HV41">
    <cfRule type="expression" dxfId="1673" priority="6614" stopIfTrue="1">
      <formula>IF((ISBLANK($HV$40)=FALSE),0,1)</formula>
    </cfRule>
  </conditionalFormatting>
  <conditionalFormatting sqref="HV42">
    <cfRule type="expression" dxfId="1672" priority="6615" stopIfTrue="1">
      <formula>IF((ISBLANK($HV$41)=FALSE),0,1)</formula>
    </cfRule>
  </conditionalFormatting>
  <conditionalFormatting sqref="HW39">
    <cfRule type="expression" dxfId="1671" priority="6640" stopIfTrue="1">
      <formula>IF((ISBLANK($HW$38)=FALSE),0,1)</formula>
    </cfRule>
  </conditionalFormatting>
  <conditionalFormatting sqref="HW40">
    <cfRule type="expression" dxfId="1670" priority="6641" stopIfTrue="1">
      <formula>IF((ISBLANK($HW$39)=FALSE),0,1)</formula>
    </cfRule>
  </conditionalFormatting>
  <conditionalFormatting sqref="HW41">
    <cfRule type="expression" dxfId="1669" priority="6642" stopIfTrue="1">
      <formula>IF((ISBLANK($HW$40)=FALSE),0,1)</formula>
    </cfRule>
  </conditionalFormatting>
  <conditionalFormatting sqref="HW42">
    <cfRule type="expression" dxfId="1668" priority="6643" stopIfTrue="1">
      <formula>IF((ISBLANK($HW$41)=FALSE),0,1)</formula>
    </cfRule>
  </conditionalFormatting>
  <conditionalFormatting sqref="HX39">
    <cfRule type="expression" dxfId="1667" priority="6668" stopIfTrue="1">
      <formula>IF((ISBLANK($HX$38)=FALSE),0,1)</formula>
    </cfRule>
  </conditionalFormatting>
  <conditionalFormatting sqref="HX40">
    <cfRule type="expression" dxfId="1666" priority="6669" stopIfTrue="1">
      <formula>IF((ISBLANK($HX$39)=FALSE),0,1)</formula>
    </cfRule>
  </conditionalFormatting>
  <conditionalFormatting sqref="HX41">
    <cfRule type="expression" dxfId="1665" priority="6670" stopIfTrue="1">
      <formula>IF((ISBLANK($HX$40)=FALSE),0,1)</formula>
    </cfRule>
  </conditionalFormatting>
  <conditionalFormatting sqref="HX42">
    <cfRule type="expression" dxfId="1664" priority="6671" stopIfTrue="1">
      <formula>IF((ISBLANK($HX$41)=FALSE),0,1)</formula>
    </cfRule>
  </conditionalFormatting>
  <conditionalFormatting sqref="HY39">
    <cfRule type="expression" dxfId="1663" priority="6696" stopIfTrue="1">
      <formula>IF((ISBLANK($HY$38)=FALSE),0,1)</formula>
    </cfRule>
  </conditionalFormatting>
  <conditionalFormatting sqref="HY40">
    <cfRule type="expression" dxfId="1662" priority="6697" stopIfTrue="1">
      <formula>IF((ISBLANK($HY$39)=FALSE),0,1)</formula>
    </cfRule>
  </conditionalFormatting>
  <conditionalFormatting sqref="HY41">
    <cfRule type="expression" dxfId="1661" priority="6698" stopIfTrue="1">
      <formula>IF((ISBLANK($HY$40)=FALSE),0,1)</formula>
    </cfRule>
  </conditionalFormatting>
  <conditionalFormatting sqref="HY42">
    <cfRule type="expression" dxfId="1660" priority="6699" stopIfTrue="1">
      <formula>IF((ISBLANK($HY$41)=FALSE),0,1)</formula>
    </cfRule>
  </conditionalFormatting>
  <conditionalFormatting sqref="HZ39">
    <cfRule type="expression" dxfId="1659" priority="6724" stopIfTrue="1">
      <formula>IF((ISBLANK($HZ$38)=FALSE),0,1)</formula>
    </cfRule>
  </conditionalFormatting>
  <conditionalFormatting sqref="HZ40">
    <cfRule type="expression" dxfId="1658" priority="6725" stopIfTrue="1">
      <formula>IF((ISBLANK($HZ$39)=FALSE),0,1)</formula>
    </cfRule>
  </conditionalFormatting>
  <conditionalFormatting sqref="HZ41">
    <cfRule type="expression" dxfId="1657" priority="6726" stopIfTrue="1">
      <formula>IF((ISBLANK($HZ$40)=FALSE),0,1)</formula>
    </cfRule>
  </conditionalFormatting>
  <conditionalFormatting sqref="HZ42">
    <cfRule type="expression" dxfId="1656" priority="6727" stopIfTrue="1">
      <formula>IF((ISBLANK($HZ$41)=FALSE),0,1)</formula>
    </cfRule>
  </conditionalFormatting>
  <conditionalFormatting sqref="IA39">
    <cfRule type="expression" dxfId="1655" priority="6752" stopIfTrue="1">
      <formula>IF((ISBLANK($IA$38)=FALSE),0,1)</formula>
    </cfRule>
  </conditionalFormatting>
  <conditionalFormatting sqref="IA40">
    <cfRule type="expression" dxfId="1654" priority="6753" stopIfTrue="1">
      <formula>IF((ISBLANK($IA$39)=FALSE),0,1)</formula>
    </cfRule>
  </conditionalFormatting>
  <conditionalFormatting sqref="IA41">
    <cfRule type="expression" dxfId="1653" priority="6754" stopIfTrue="1">
      <formula>IF((ISBLANK($IA$40)=FALSE),0,1)</formula>
    </cfRule>
  </conditionalFormatting>
  <conditionalFormatting sqref="IA42">
    <cfRule type="expression" dxfId="1652" priority="6755" stopIfTrue="1">
      <formula>IF((ISBLANK($IA$41)=FALSE),0,1)</formula>
    </cfRule>
  </conditionalFormatting>
  <conditionalFormatting sqref="IB39">
    <cfRule type="expression" dxfId="1651" priority="6780" stopIfTrue="1">
      <formula>IF((ISBLANK($IB$38)=FALSE),0,1)</formula>
    </cfRule>
  </conditionalFormatting>
  <conditionalFormatting sqref="IB40">
    <cfRule type="expression" dxfId="1650" priority="6781" stopIfTrue="1">
      <formula>IF((ISBLANK($IB$39)=FALSE),0,1)</formula>
    </cfRule>
  </conditionalFormatting>
  <conditionalFormatting sqref="IB41">
    <cfRule type="expression" dxfId="1649" priority="6782" stopIfTrue="1">
      <formula>IF((ISBLANK($IB$40)=FALSE),0,1)</formula>
    </cfRule>
  </conditionalFormatting>
  <conditionalFormatting sqref="IB42">
    <cfRule type="expression" dxfId="1648" priority="6783" stopIfTrue="1">
      <formula>IF((ISBLANK($IB$41)=FALSE),0,1)</formula>
    </cfRule>
  </conditionalFormatting>
  <conditionalFormatting sqref="IC39">
    <cfRule type="expression" dxfId="1647" priority="6808" stopIfTrue="1">
      <formula>IF((ISBLANK($IC$38)=FALSE),0,1)</formula>
    </cfRule>
  </conditionalFormatting>
  <conditionalFormatting sqref="IC40">
    <cfRule type="expression" dxfId="1646" priority="6809" stopIfTrue="1">
      <formula>IF((ISBLANK($IC$39)=FALSE),0,1)</formula>
    </cfRule>
  </conditionalFormatting>
  <conditionalFormatting sqref="IC41">
    <cfRule type="expression" dxfId="1645" priority="6810" stopIfTrue="1">
      <formula>IF((ISBLANK($IC$40)=FALSE),0,1)</formula>
    </cfRule>
  </conditionalFormatting>
  <conditionalFormatting sqref="IC42">
    <cfRule type="expression" dxfId="1644" priority="6811" stopIfTrue="1">
      <formula>IF((ISBLANK($IC$41)=FALSE),0,1)</formula>
    </cfRule>
  </conditionalFormatting>
  <conditionalFormatting sqref="ID39">
    <cfRule type="expression" dxfId="1643" priority="6836" stopIfTrue="1">
      <formula>IF((ISBLANK($ID$38)=FALSE),0,1)</formula>
    </cfRule>
  </conditionalFormatting>
  <conditionalFormatting sqref="ID40">
    <cfRule type="expression" dxfId="1642" priority="6837" stopIfTrue="1">
      <formula>IF((ISBLANK($ID$39)=FALSE),0,1)</formula>
    </cfRule>
  </conditionalFormatting>
  <conditionalFormatting sqref="ID41">
    <cfRule type="expression" dxfId="1641" priority="6838" stopIfTrue="1">
      <formula>IF((ISBLANK($ID$40)=FALSE),0,1)</formula>
    </cfRule>
  </conditionalFormatting>
  <conditionalFormatting sqref="ID42">
    <cfRule type="expression" dxfId="1640" priority="6839" stopIfTrue="1">
      <formula>IF((ISBLANK($ID$41)=FALSE),0,1)</formula>
    </cfRule>
  </conditionalFormatting>
  <conditionalFormatting sqref="IE39">
    <cfRule type="expression" dxfId="1639" priority="6864" stopIfTrue="1">
      <formula>IF((ISBLANK($IE$38)=FALSE),0,1)</formula>
    </cfRule>
  </conditionalFormatting>
  <conditionalFormatting sqref="IE40">
    <cfRule type="expression" dxfId="1638" priority="6865" stopIfTrue="1">
      <formula>IF((ISBLANK($IE$39)=FALSE),0,1)</formula>
    </cfRule>
  </conditionalFormatting>
  <conditionalFormatting sqref="IE41">
    <cfRule type="expression" dxfId="1637" priority="6866" stopIfTrue="1">
      <formula>IF((ISBLANK($IE$40)=FALSE),0,1)</formula>
    </cfRule>
  </conditionalFormatting>
  <conditionalFormatting sqref="IE42">
    <cfRule type="expression" dxfId="1636" priority="6867" stopIfTrue="1">
      <formula>IF((ISBLANK($IE$41)=FALSE),0,1)</formula>
    </cfRule>
  </conditionalFormatting>
  <conditionalFormatting sqref="IF39">
    <cfRule type="expression" dxfId="1635" priority="6892" stopIfTrue="1">
      <formula>IF((ISBLANK($IF$38)=FALSE),0,1)</formula>
    </cfRule>
  </conditionalFormatting>
  <conditionalFormatting sqref="IF40">
    <cfRule type="expression" dxfId="1634" priority="6893" stopIfTrue="1">
      <formula>IF((ISBLANK($IF$39)=FALSE),0,1)</formula>
    </cfRule>
  </conditionalFormatting>
  <conditionalFormatting sqref="IF41">
    <cfRule type="expression" dxfId="1633" priority="6894" stopIfTrue="1">
      <formula>IF((ISBLANK($IF$40)=FALSE),0,1)</formula>
    </cfRule>
  </conditionalFormatting>
  <conditionalFormatting sqref="IF42">
    <cfRule type="expression" dxfId="1632" priority="6895" stopIfTrue="1">
      <formula>IF((ISBLANK($IF$41)=FALSE),0,1)</formula>
    </cfRule>
  </conditionalFormatting>
  <conditionalFormatting sqref="IG39">
    <cfRule type="expression" dxfId="1631" priority="6920" stopIfTrue="1">
      <formula>IF((ISBLANK($IG$38)=FALSE),0,1)</formula>
    </cfRule>
  </conditionalFormatting>
  <conditionalFormatting sqref="IG40">
    <cfRule type="expression" dxfId="1630" priority="6921" stopIfTrue="1">
      <formula>IF((ISBLANK($IG$39)=FALSE),0,1)</formula>
    </cfRule>
  </conditionalFormatting>
  <conditionalFormatting sqref="IG41">
    <cfRule type="expression" dxfId="1629" priority="6922" stopIfTrue="1">
      <formula>IF((ISBLANK($IG$40)=FALSE),0,1)</formula>
    </cfRule>
  </conditionalFormatting>
  <conditionalFormatting sqref="IG42">
    <cfRule type="expression" dxfId="1628" priority="6923" stopIfTrue="1">
      <formula>IF((ISBLANK($IG$41)=FALSE),0,1)</formula>
    </cfRule>
  </conditionalFormatting>
  <conditionalFormatting sqref="IH39">
    <cfRule type="expression" dxfId="1627" priority="6948" stopIfTrue="1">
      <formula>IF((ISBLANK($IH$38)=FALSE),0,1)</formula>
    </cfRule>
  </conditionalFormatting>
  <conditionalFormatting sqref="IH40">
    <cfRule type="expression" dxfId="1626" priority="6949" stopIfTrue="1">
      <formula>IF((ISBLANK($IH$39)=FALSE),0,1)</formula>
    </cfRule>
  </conditionalFormatting>
  <conditionalFormatting sqref="IH41">
    <cfRule type="expression" dxfId="1625" priority="6950" stopIfTrue="1">
      <formula>IF((ISBLANK($IH$40)=FALSE),0,1)</formula>
    </cfRule>
  </conditionalFormatting>
  <conditionalFormatting sqref="IH42">
    <cfRule type="expression" dxfId="1624" priority="6951" stopIfTrue="1">
      <formula>IF((ISBLANK($IH$41)=FALSE),0,1)</formula>
    </cfRule>
  </conditionalFormatting>
  <conditionalFormatting sqref="II39">
    <cfRule type="expression" dxfId="1623" priority="6976" stopIfTrue="1">
      <formula>IF((ISBLANK($II$38)=FALSE),0,1)</formula>
    </cfRule>
  </conditionalFormatting>
  <conditionalFormatting sqref="II40">
    <cfRule type="expression" dxfId="1622" priority="6977" stopIfTrue="1">
      <formula>IF((ISBLANK($II$39)=FALSE),0,1)</formula>
    </cfRule>
  </conditionalFormatting>
  <conditionalFormatting sqref="II41">
    <cfRule type="expression" dxfId="1621" priority="6978" stopIfTrue="1">
      <formula>IF((ISBLANK($II$40)=FALSE),0,1)</formula>
    </cfRule>
  </conditionalFormatting>
  <conditionalFormatting sqref="II42">
    <cfRule type="expression" dxfId="1620" priority="6979" stopIfTrue="1">
      <formula>IF((ISBLANK($II$41)=FALSE),0,1)</formula>
    </cfRule>
  </conditionalFormatting>
  <conditionalFormatting sqref="IJ39">
    <cfRule type="expression" dxfId="1619" priority="7004" stopIfTrue="1">
      <formula>IF((ISBLANK($IJ$38)=FALSE),0,1)</formula>
    </cfRule>
  </conditionalFormatting>
  <conditionalFormatting sqref="IJ40">
    <cfRule type="expression" dxfId="1618" priority="7005" stopIfTrue="1">
      <formula>IF((ISBLANK($IJ$39)=FALSE),0,1)</formula>
    </cfRule>
  </conditionalFormatting>
  <conditionalFormatting sqref="IJ41">
    <cfRule type="expression" dxfId="1617" priority="7006" stopIfTrue="1">
      <formula>IF((ISBLANK($IJ$40)=FALSE),0,1)</formula>
    </cfRule>
  </conditionalFormatting>
  <conditionalFormatting sqref="IJ42">
    <cfRule type="expression" dxfId="1616" priority="7007" stopIfTrue="1">
      <formula>IF((ISBLANK($IJ$41)=FALSE),0,1)</formula>
    </cfRule>
  </conditionalFormatting>
  <conditionalFormatting sqref="IK39">
    <cfRule type="expression" dxfId="1615" priority="7032" stopIfTrue="1">
      <formula>IF((ISBLANK($IK$38)=FALSE),0,1)</formula>
    </cfRule>
  </conditionalFormatting>
  <conditionalFormatting sqref="IK40">
    <cfRule type="expression" dxfId="1614" priority="7033" stopIfTrue="1">
      <formula>IF((ISBLANK($IK$39)=FALSE),0,1)</formula>
    </cfRule>
  </conditionalFormatting>
  <conditionalFormatting sqref="IK41">
    <cfRule type="expression" dxfId="1613" priority="7034" stopIfTrue="1">
      <formula>IF((ISBLANK($IK$40)=FALSE),0,1)</formula>
    </cfRule>
  </conditionalFormatting>
  <conditionalFormatting sqref="IK42">
    <cfRule type="expression" dxfId="1612" priority="7035" stopIfTrue="1">
      <formula>IF((ISBLANK($IK$41)=FALSE),0,1)</formula>
    </cfRule>
  </conditionalFormatting>
  <conditionalFormatting sqref="IL39">
    <cfRule type="expression" dxfId="1611" priority="7060" stopIfTrue="1">
      <formula>IF((ISBLANK($IL$38)=FALSE),0,1)</formula>
    </cfRule>
  </conditionalFormatting>
  <conditionalFormatting sqref="IL40">
    <cfRule type="expression" dxfId="1610" priority="7061" stopIfTrue="1">
      <formula>IF((ISBLANK($IL$39)=FALSE),0,1)</formula>
    </cfRule>
  </conditionalFormatting>
  <conditionalFormatting sqref="IL41">
    <cfRule type="expression" dxfId="1609" priority="7062" stopIfTrue="1">
      <formula>IF((ISBLANK($IL$40)=FALSE),0,1)</formula>
    </cfRule>
  </conditionalFormatting>
  <conditionalFormatting sqref="IL42">
    <cfRule type="expression" dxfId="1608" priority="7063" stopIfTrue="1">
      <formula>IF((ISBLANK($IL$41)=FALSE),0,1)</formula>
    </cfRule>
  </conditionalFormatting>
  <conditionalFormatting sqref="IM39">
    <cfRule type="expression" dxfId="1607" priority="7088" stopIfTrue="1">
      <formula>IF((ISBLANK($IM$38)=FALSE),0,1)</formula>
    </cfRule>
  </conditionalFormatting>
  <conditionalFormatting sqref="IM40">
    <cfRule type="expression" dxfId="1606" priority="7089" stopIfTrue="1">
      <formula>IF((ISBLANK($IM$39)=FALSE),0,1)</formula>
    </cfRule>
  </conditionalFormatting>
  <conditionalFormatting sqref="IM41">
    <cfRule type="expression" dxfId="1605" priority="7090" stopIfTrue="1">
      <formula>IF((ISBLANK($IM$40)=FALSE),0,1)</formula>
    </cfRule>
  </conditionalFormatting>
  <conditionalFormatting sqref="IM42">
    <cfRule type="expression" dxfId="1604" priority="7091" stopIfTrue="1">
      <formula>IF((ISBLANK($IM$41)=FALSE),0,1)</formula>
    </cfRule>
  </conditionalFormatting>
  <conditionalFormatting sqref="IN39">
    <cfRule type="expression" dxfId="1603" priority="7116" stopIfTrue="1">
      <formula>IF((ISBLANK($IN$38)=FALSE),0,1)</formula>
    </cfRule>
  </conditionalFormatting>
  <conditionalFormatting sqref="IN40">
    <cfRule type="expression" dxfId="1602" priority="7117" stopIfTrue="1">
      <formula>IF((ISBLANK($IN$39)=FALSE),0,1)</formula>
    </cfRule>
  </conditionalFormatting>
  <conditionalFormatting sqref="IN41">
    <cfRule type="expression" dxfId="1601" priority="7118" stopIfTrue="1">
      <formula>IF((ISBLANK($IN$40)=FALSE),0,1)</formula>
    </cfRule>
  </conditionalFormatting>
  <conditionalFormatting sqref="IN42">
    <cfRule type="expression" dxfId="1600" priority="7119" stopIfTrue="1">
      <formula>IF((ISBLANK($IN$41)=FALSE),0,1)</formula>
    </cfRule>
  </conditionalFormatting>
  <conditionalFormatting sqref="IO39">
    <cfRule type="expression" dxfId="1599" priority="7144" stopIfTrue="1">
      <formula>IF((ISBLANK($IO$38)=FALSE),0,1)</formula>
    </cfRule>
  </conditionalFormatting>
  <conditionalFormatting sqref="IO40">
    <cfRule type="expression" dxfId="1598" priority="7145" stopIfTrue="1">
      <formula>IF((ISBLANK($IO$39)=FALSE),0,1)</formula>
    </cfRule>
  </conditionalFormatting>
  <conditionalFormatting sqref="IO41">
    <cfRule type="expression" dxfId="1597" priority="7146" stopIfTrue="1">
      <formula>IF((ISBLANK($IO$40)=FALSE),0,1)</formula>
    </cfRule>
  </conditionalFormatting>
  <conditionalFormatting sqref="IO42">
    <cfRule type="expression" dxfId="1596" priority="7147" stopIfTrue="1">
      <formula>IF((ISBLANK($IO$41)=FALSE),0,1)</formula>
    </cfRule>
  </conditionalFormatting>
  <conditionalFormatting sqref="IP39">
    <cfRule type="expression" dxfId="1595" priority="7172" stopIfTrue="1">
      <formula>IF((ISBLANK($IP$38)=FALSE),0,1)</formula>
    </cfRule>
  </conditionalFormatting>
  <conditionalFormatting sqref="IP40">
    <cfRule type="expression" dxfId="1594" priority="7173" stopIfTrue="1">
      <formula>IF((ISBLANK($IP$39)=FALSE),0,1)</formula>
    </cfRule>
  </conditionalFormatting>
  <conditionalFormatting sqref="IP41">
    <cfRule type="expression" dxfId="1593" priority="7174" stopIfTrue="1">
      <formula>IF((ISBLANK($IP$40)=FALSE),0,1)</formula>
    </cfRule>
  </conditionalFormatting>
  <conditionalFormatting sqref="IP42">
    <cfRule type="expression" dxfId="1592" priority="7175" stopIfTrue="1">
      <formula>IF((ISBLANK($IP$41)=FALSE),0,1)</formula>
    </cfRule>
  </conditionalFormatting>
  <conditionalFormatting sqref="IQ39">
    <cfRule type="expression" dxfId="1591" priority="7200" stopIfTrue="1">
      <formula>IF((ISBLANK($IQ$38)=FALSE),0,1)</formula>
    </cfRule>
  </conditionalFormatting>
  <conditionalFormatting sqref="IQ40">
    <cfRule type="expression" dxfId="1590" priority="7201" stopIfTrue="1">
      <formula>IF((ISBLANK($IQ$39)=FALSE),0,1)</formula>
    </cfRule>
  </conditionalFormatting>
  <conditionalFormatting sqref="IQ41">
    <cfRule type="expression" dxfId="1589" priority="7202" stopIfTrue="1">
      <formula>IF((ISBLANK($IQ$40)=FALSE),0,1)</formula>
    </cfRule>
  </conditionalFormatting>
  <conditionalFormatting sqref="IQ42">
    <cfRule type="expression" dxfId="1588" priority="7203" stopIfTrue="1">
      <formula>IF((ISBLANK($IQ$41)=FALSE),0,1)</formula>
    </cfRule>
  </conditionalFormatting>
  <conditionalFormatting sqref="IR39">
    <cfRule type="expression" dxfId="1587" priority="7228" stopIfTrue="1">
      <formula>IF((ISBLANK($IR$38)=FALSE),0,1)</formula>
    </cfRule>
  </conditionalFormatting>
  <conditionalFormatting sqref="IR40">
    <cfRule type="expression" dxfId="1586" priority="7229" stopIfTrue="1">
      <formula>IF((ISBLANK($IR$39)=FALSE),0,1)</formula>
    </cfRule>
  </conditionalFormatting>
  <conditionalFormatting sqref="IR41">
    <cfRule type="expression" dxfId="1585" priority="7230" stopIfTrue="1">
      <formula>IF((ISBLANK($IR$40)=FALSE),0,1)</formula>
    </cfRule>
  </conditionalFormatting>
  <conditionalFormatting sqref="IR42">
    <cfRule type="expression" dxfId="1584" priority="7231" stopIfTrue="1">
      <formula>IF((ISBLANK($IR$41)=FALSE),0,1)</formula>
    </cfRule>
  </conditionalFormatting>
  <conditionalFormatting sqref="IS39">
    <cfRule type="expression" dxfId="1583" priority="7256" stopIfTrue="1">
      <formula>IF((ISBLANK($IS$38)=FALSE),0,1)</formula>
    </cfRule>
  </conditionalFormatting>
  <conditionalFormatting sqref="IS40">
    <cfRule type="expression" dxfId="1582" priority="7257" stopIfTrue="1">
      <formula>IF((ISBLANK($IS$39)=FALSE),0,1)</formula>
    </cfRule>
  </conditionalFormatting>
  <conditionalFormatting sqref="IS41">
    <cfRule type="expression" dxfId="1581" priority="7258" stopIfTrue="1">
      <formula>IF((ISBLANK($IS$40)=FALSE),0,1)</formula>
    </cfRule>
  </conditionalFormatting>
  <conditionalFormatting sqref="IS42">
    <cfRule type="expression" dxfId="1580" priority="7259" stopIfTrue="1">
      <formula>IF((ISBLANK($IS$41)=FALSE),0,1)</formula>
    </cfRule>
  </conditionalFormatting>
  <conditionalFormatting sqref="D171:IS176">
    <cfRule type="expression" dxfId="1579" priority="64" stopIfTrue="1">
      <formula>IF(D$47="Branch",1,0)</formula>
    </cfRule>
  </conditionalFormatting>
  <conditionalFormatting sqref="D171:IS176">
    <cfRule type="expression" dxfId="1578" priority="60" stopIfTrue="1">
      <formula>IF(OR(D$47&gt;0,D$47="Fellow Enterprise"),0,IF(D$47="Branch", 0,1))</formula>
    </cfRule>
  </conditionalFormatting>
  <conditionalFormatting sqref="D195:IS200">
    <cfRule type="expression" dxfId="1577" priority="41" stopIfTrue="1">
      <formula>IF(D$47="Fellow Enterprise",1,0)</formula>
    </cfRule>
  </conditionalFormatting>
  <conditionalFormatting sqref="D52:IS75">
    <cfRule type="expression" dxfId="1576" priority="35" stopIfTrue="1">
      <formula>IF(D$47="Affiliate",0,1)</formula>
    </cfRule>
    <cfRule type="expression" dxfId="1575" priority="38" stopIfTrue="1">
      <formula>IF((ISBLANK(D$47)=TRUE),1,0)</formula>
    </cfRule>
  </conditionalFormatting>
  <conditionalFormatting sqref="D180:IS187 D189:IS192 D195:IS200">
    <cfRule type="expression" dxfId="1574" priority="39" stopIfTrue="1">
      <formula>IF((ISBLANK(D$47)=TRUE),1,0)</formula>
    </cfRule>
  </conditionalFormatting>
  <conditionalFormatting sqref="D67:IS67">
    <cfRule type="expression" dxfId="1573" priority="293" stopIfTrue="1">
      <formula>IF(D$66&gt;0,0,1)</formula>
    </cfRule>
  </conditionalFormatting>
  <conditionalFormatting sqref="D53:IS53">
    <cfRule type="expression" dxfId="1572" priority="33" stopIfTrue="1">
      <formula>IF((ISBLANK(D$47)=FALSE),1,0)</formula>
    </cfRule>
    <cfRule type="expression" dxfId="1571" priority="34" stopIfTrue="1">
      <formula>IF((ISBLANK(D$47)=TRUE),1,0)</formula>
    </cfRule>
  </conditionalFormatting>
  <conditionalFormatting sqref="D83:IS83">
    <cfRule type="expression" dxfId="1570" priority="31">
      <formula>IF((ISBLANK(D$47)=FALSE),1,0)</formula>
    </cfRule>
    <cfRule type="expression" dxfId="1569" priority="32">
      <formula>IF((ISBLANK(D$47)=TRUE),1,0)</formula>
    </cfRule>
  </conditionalFormatting>
  <conditionalFormatting sqref="D89:IS89">
    <cfRule type="expression" dxfId="1568" priority="29" stopIfTrue="1">
      <formula>IF((ISBLANK(D$47)=FALSE),1,0)</formula>
    </cfRule>
    <cfRule type="expression" dxfId="1567" priority="30" stopIfTrue="1">
      <formula>IF((ISBLANK(D$47)=TRUE),1,0)</formula>
    </cfRule>
  </conditionalFormatting>
  <conditionalFormatting sqref="D96:IS96">
    <cfRule type="expression" dxfId="1566" priority="27" stopIfTrue="1">
      <formula>IF((ISBLANK(D$47)=FALSE),1,0)</formula>
    </cfRule>
    <cfRule type="expression" dxfId="1565" priority="28" stopIfTrue="1">
      <formula>IF((ISBLANK(D$47)=TRUE),1,0)</formula>
    </cfRule>
  </conditionalFormatting>
  <conditionalFormatting sqref="D101:IS101">
    <cfRule type="expression" dxfId="1564" priority="25" stopIfTrue="1">
      <formula>IF((ISBLANK(D$47)=FALSE),1,0)</formula>
    </cfRule>
    <cfRule type="expression" dxfId="1563" priority="26" stopIfTrue="1">
      <formula>IF((ISBLANK(D$47)=TRUE),1,0)</formula>
    </cfRule>
  </conditionalFormatting>
  <conditionalFormatting sqref="D115:IS115">
    <cfRule type="expression" dxfId="1562" priority="23" stopIfTrue="1">
      <formula>IF((ISBLANK(D$47)=TRUE),1,0)</formula>
    </cfRule>
    <cfRule type="expression" dxfId="1561" priority="24" stopIfTrue="1">
      <formula>IF((ISBLANK(D$47)=FALSE),1,0)</formula>
    </cfRule>
  </conditionalFormatting>
  <conditionalFormatting sqref="D129:IS129">
    <cfRule type="expression" dxfId="1560" priority="280" stopIfTrue="1">
      <formula>IF(ABS(D$128)&gt;0,0,1)</formula>
    </cfRule>
  </conditionalFormatting>
  <conditionalFormatting sqref="D131:IS131">
    <cfRule type="expression" dxfId="1559" priority="20" stopIfTrue="1">
      <formula>IF((ISBLANK(D$47)=FALSE),1,0)</formula>
    </cfRule>
    <cfRule type="expression" dxfId="1558" priority="21" stopIfTrue="1">
      <formula>IF((ISBLANK(D$47)=TRUE),1,0)</formula>
    </cfRule>
  </conditionalFormatting>
  <conditionalFormatting sqref="D136:IS136">
    <cfRule type="expression" dxfId="1557" priority="279" stopIfTrue="1">
      <formula>IF(D$135&gt;0,0,1)</formula>
    </cfRule>
  </conditionalFormatting>
  <conditionalFormatting sqref="D142:IS142">
    <cfRule type="expression" dxfId="1556" priority="22" stopIfTrue="1">
      <formula>IF(D$141&gt;0,0,1)</formula>
    </cfRule>
  </conditionalFormatting>
  <conditionalFormatting sqref="D154:IS154">
    <cfRule type="expression" dxfId="1555" priority="12" stopIfTrue="1">
      <formula>IF(D$153&gt;0,0,1)</formula>
    </cfRule>
  </conditionalFormatting>
  <conditionalFormatting sqref="D148:IS148">
    <cfRule type="expression" dxfId="1554" priority="13" stopIfTrue="1">
      <formula>IF(D$147&gt;0,0,1)</formula>
    </cfRule>
  </conditionalFormatting>
  <conditionalFormatting sqref="D137:IS137">
    <cfRule type="expression" dxfId="1553" priority="18" stopIfTrue="1">
      <formula>IF((ISBLANK(D$47)=FALSE),1,0)</formula>
    </cfRule>
    <cfRule type="expression" dxfId="1552" priority="19" stopIfTrue="1">
      <formula>IF((ISBLANK(D$47)=TRUE),1,0)</formula>
    </cfRule>
  </conditionalFormatting>
  <conditionalFormatting sqref="D144:IS144">
    <cfRule type="expression" dxfId="1551" priority="16" stopIfTrue="1">
      <formula>IF((ISBLANK(D$47)=FALSE),1,0)</formula>
    </cfRule>
    <cfRule type="expression" dxfId="1550" priority="17" stopIfTrue="1">
      <formula>IF((ISBLANK(D$47)=TRUE),1,0)</formula>
    </cfRule>
  </conditionalFormatting>
  <conditionalFormatting sqref="D149:IS149">
    <cfRule type="expression" dxfId="1549" priority="14" stopIfTrue="1">
      <formula>IF((ISBLANK(D$47)=FALSE),1,0)</formula>
    </cfRule>
    <cfRule type="expression" dxfId="1548" priority="15" stopIfTrue="1">
      <formula>IF((ISBLANK(D$47)=TRUE),1,0)</formula>
    </cfRule>
  </conditionalFormatting>
  <conditionalFormatting sqref="D88:IS88">
    <cfRule type="expression" dxfId="1547" priority="278" stopIfTrue="1">
      <formula>IF(D$87&gt;0,0,1)</formula>
    </cfRule>
  </conditionalFormatting>
  <conditionalFormatting sqref="D94:IS94">
    <cfRule type="expression" dxfId="1546" priority="277" stopIfTrue="1">
      <formula>IF(D$93&gt;0,0,1)</formula>
    </cfRule>
  </conditionalFormatting>
  <conditionalFormatting sqref="D100:IS100">
    <cfRule type="expression" dxfId="1545" priority="40" stopIfTrue="1">
      <formula>IF(D$99&gt;0,0,1)</formula>
    </cfRule>
  </conditionalFormatting>
  <conditionalFormatting sqref="E106:IS106">
    <cfRule type="expression" dxfId="1544" priority="9" stopIfTrue="1">
      <formula>IF(E$105&gt;0,0,1)</formula>
    </cfRule>
  </conditionalFormatting>
  <conditionalFormatting sqref="D108:IS109 D78:IS106">
    <cfRule type="expression" dxfId="1543" priority="7" stopIfTrue="1">
      <formula>IF(D$75&gt;0,0,IF($D$47="Branch", 0,1))</formula>
    </cfRule>
  </conditionalFormatting>
  <conditionalFormatting sqref="D46:IS46">
    <cfRule type="expression" dxfId="1542" priority="3" stopIfTrue="1">
      <formula>IF(ISBLANK(D$44)=FALSE,0,1)</formula>
    </cfRule>
  </conditionalFormatting>
  <conditionalFormatting sqref="D47:IS47">
    <cfRule type="expression" dxfId="1541" priority="2" stopIfTrue="1">
      <formula>IF(ISBLANK(D$46)=FALSE,0,1)</formula>
    </cfRule>
  </conditionalFormatting>
  <conditionalFormatting sqref="D106">
    <cfRule type="expression" dxfId="1540" priority="8285" stopIfTrue="1">
      <formula>IF(D$104&gt;0,0,1)</formula>
    </cfRule>
  </conditionalFormatting>
  <conditionalFormatting sqref="D52:IS52 D54:IS66">
    <cfRule type="expression" dxfId="1539" priority="1" stopIfTrue="1">
      <formula>IF(D$68&gt;0,1,0)</formula>
    </cfRule>
  </conditionalFormatting>
  <dataValidations xWindow="536" yWindow="584" count="64">
    <dataValidation type="custom" showInputMessage="1" showErrorMessage="1" errorTitle="Section D" error="No need to explain exceptional dividends if none paid (see Q23.a)_x000a_OR_x000a_if it is not an Affiliate (see Q17). Go to section 'I' if this is a branch." sqref="D74:IS74" xr:uid="{F6C0F594-9E3F-486E-8BFE-0833BCEF5412}">
      <formula1>AND(D47="Affiliate"=TRUE,ISNUMBER(D73)=TRUE)</formula1>
    </dataValidation>
    <dataValidation type="custom" showInputMessage="1" showErrorMessage="1" errorTitle="Section G" error="No input is allowed because either: a) You are not an Affiliate (Q17)._x000a_Go to section 'I' if this is a branch._x000a_or_x000a_b) Negative values are not allowed." sqref="D161:IS161" xr:uid="{F35DA491-CA2E-4D3D-B425-A72EC2C185C7}">
      <formula1>AND(D161&gt;=0 = TRUE,D47="Affiliate"=TRUE,ISBLANK(D47)=FALSE,ISNUMBER(D161)=TRUE)</formula1>
    </dataValidation>
    <dataValidation type="custom" showInputMessage="1" showErrorMessage="1" errorTitle="Section G" error="No input is allowed because either:_x000a_a) You are not an Affiliate (Q17)._x000a_Go to section 'I' if this is a branch._x000a_or_x000a_b)_x000a_Negative values are not allowed." sqref="D163:IS163" xr:uid="{9D8108C8-E1D6-494B-AAEB-2ED095C4FF88}">
      <formula1>AND(D163&gt;=0 = TRUE,D47="Affiliate"=TRUE,ISBLANK(D47)=FALSE,ISNUMBER(D163)=TRUE)</formula1>
    </dataValidation>
    <dataValidation type="custom" showInputMessage="1" showErrorMessage="1" errorTitle="Section G" error="No input is allowed because either:_x000a_a) You are not an Affiliate (Q17)._x000a_Go to section 'I' if this is a branch._x000a_or_x000a_b)_x000a_Negative values are not allowed." sqref="D164:IS164" xr:uid="{998E4A57-E9B2-4182-B944-F097A40710F7}">
      <formula1>AND(D164&gt;=0 = TRUE,D47="Affiliate"=TRUE,ISBLANK(D47)=FALSE,ISNUMBER(D164)=TRUE)</formula1>
    </dataValidation>
    <dataValidation type="custom" showInputMessage="1" showErrorMessage="1" errorTitle="Section I" error="This section is for branches only. See Q17._x000a__x000a_Negative values are allowed." sqref="D183:IS183" xr:uid="{AEA099FE-C2B1-402C-913F-B05C162DEDA8}">
      <formula1>AND(D47="Branch"=TRUE,ISNUMBER(D183)=TRUE)</formula1>
    </dataValidation>
    <dataValidation type="custom" showInputMessage="1" showErrorMessage="1" errorTitle="Section I" error="This section is for branches only. See Q17._x000a__x000a_Negative values are not allowed." sqref="D184:IS184" xr:uid="{016DB6C3-46FE-448B-90C3-B08086EE2EC6}">
      <formula1>AND(D184&gt;=0 = TRUE,D47="Branch"=TRUE,ISNUMBER(D184)=TRUE)</formula1>
    </dataValidation>
    <dataValidation type="custom" showInputMessage="1" showErrorMessage="1" errorTitle="Section I" error="This section is for branches only. See Q17._x000a__x000a_Negative values are not allowed." sqref="D185:IS185" xr:uid="{579CD903-598C-4C8A-BAC3-B615B5476ABA}">
      <formula1>AND(D185&gt;=0 = TRUE,D47="Branch"=TRUE,ISNUMBER(D185)=TRUE)</formula1>
    </dataValidation>
    <dataValidation type="custom" allowBlank="1" showInputMessage="1" showErrorMessage="1" errorTitle="Section I" error="This section is for branches only. See Q17._x000a__x000a_Negative values are not allowed." sqref="D186:IS186" xr:uid="{0E494E67-E90B-4A24-8DDB-9ECECC325CC6}">
      <formula1>AND(D186&gt;=0 = TRUE,D47="Branch"=TRUE,ISNUMBER(D186)=TRUE)</formula1>
    </dataValidation>
    <dataValidation type="custom" showInputMessage="1" showErrorMessage="1" errorTitle="Section I" error="This section is for branches only. See Q17._x000a__x000a_Negative values are not allowed." sqref="D187:IS187" xr:uid="{50091A33-F599-4E76-B2D7-9BCE6CAFED5E}">
      <formula1>AND(D187&gt;=0 = TRUE,D47="Branch"=TRUE,ISNUMBER(D187)=TRUE)</formula1>
    </dataValidation>
    <dataValidation type="custom" showInputMessage="1" showErrorMessage="1" errorTitle="Section I" error="This section is for branches only. See Q17._x000a__x000a_Negative values are not allowed." sqref="D189:IS189" xr:uid="{5AAAD325-01C6-4936-AF3A-1D5CE1D4D9BD}">
      <formula1>AND(D189&gt;=0 = TRUE,D47="Branch"=TRUE,ISNUMBER(D189)=TRUE)</formula1>
    </dataValidation>
    <dataValidation type="custom" showInputMessage="1" showErrorMessage="1" errorTitle="Section I" error="This section is for branches only. See Q17._x000a__x000a_Negative values are not allowed." sqref="D190:IS190" xr:uid="{37C50519-CA73-4763-8785-52B3728540A6}">
      <formula1>AND(D190&gt;=0 = TRUE,D47="Branch"=TRUE,ISNUMBER(D190)=TRUE)</formula1>
    </dataValidation>
    <dataValidation type="custom" showInputMessage="1" showErrorMessage="1" errorTitle="Section I" error="This section is for branches only. See Q17._x000a__x000a_Negative values are not allowed." sqref="D191:IS191" xr:uid="{803BAA0B-B73F-4610-AC5A-607D52B0E655}">
      <formula1>AND(D191&gt;=0 = TRUE,D47="Branch"=TRUE,ISNUMBER(D191)=TRUE)</formula1>
    </dataValidation>
    <dataValidation type="custom" showInputMessage="1" showErrorMessage="1" errorTitle="Section I" error="This section is for branches only. See Q17._x000a__x000a_Negative values are not allowed." sqref="D192:IS192" xr:uid="{3ED8AC5A-7F95-49C9-9754-473A1D355831}">
      <formula1>AND(D192&gt;=0 = TRUE,D47="Branch"=TRUE,ISNUMBER(D192)=TRUE)</formula1>
    </dataValidation>
    <dataValidation type="custom" showInputMessage="1" showErrorMessage="1" errorTitle="Section D" error="Not allowed to enter data in this section if it is not an Affiliate (see Q17)._x000a_Go to section 'I' if this is a branch._x000a_Negative values are not allowed." sqref="D72:IS72" xr:uid="{A8B7E141-98C1-427B-A1D9-F7503A707074}">
      <formula1>AND(D72&gt;=0 = TRUE, D47="Affiliate"=TRUE,ISNUMBER(D72)=TRUE)</formula1>
    </dataValidation>
    <dataValidation type="custom" showInputMessage="1" showErrorMessage="1" errorTitle="Section D" error="Not allowed to enter data in this section if it is not an Affiliate (see Q17)._x000a_Go to section 'I' if this is a branch._x000a_Negative values are not allowed." sqref="D73:IS73" xr:uid="{1921B98E-52EC-4614-B6ED-EEA57BDCAEFD}">
      <formula1>AND(D73&gt;=0 = TRUE,D47="Affiliate"=TRUE,ISNUMBER(D73)=TRUE)</formula1>
    </dataValidation>
    <dataValidation type="custom" showInputMessage="1" showErrorMessage="1" errorTitle="Section D" error="Not allowed to enter data in this section where a profit has already been entered (see Q18.a) or if it is not an Affiliate (see Q17)._x000a_Go to section 'I' if this is a branch._x000a_Negative values are not allowed." sqref="D68:IS68" xr:uid="{2E83AD17-C7FA-403D-AAE6-0F72FEB1CFB1}">
      <formula1>AND(D68&gt;=0 = TRUE,D47="Affiliate"=TRUE,ISNUMBER(D68)=TRUE,D52&lt;=0 )</formula1>
    </dataValidation>
    <dataValidation type="custom" showInputMessage="1" showErrorMessage="1" errorTitle="Section D" error="Not allowed to enter data if it is not an Affiliate (see Q17)._x000a_Go to section 'I' if this is a branch._x000a_Negative values are not allowed." sqref="D69:IS69" xr:uid="{2F60C225-D9FE-4361-9CC2-F027DCF6AF26}">
      <formula1>AND(D69&gt;=0 = TRUE,D47="Affiliate"=TRUE,ISNUMBER(D69)=TRUE)</formula1>
    </dataValidation>
    <dataValidation type="custom" showInputMessage="1" showErrorMessage="1" errorTitle="Section G" error="No input is allowed because_x000a_a) You are not an Affiliate (Q17)._x000a_Go to section 'I' if this is a branch._x000a_or_x000a_b) Preference share capital and debt cannot increase and decrease simultaneously (see Q38.b)" sqref="M166:IS166" xr:uid="{809F9C30-48E0-4919-B005-8C3611864E97}">
      <formula1>AND(M166&gt;=0 = TRUE,M47="Affiliate"=TRUE,ISBLANK(M47)=FALSE, M167&lt;=0)</formula1>
    </dataValidation>
    <dataValidation type="custom" showInputMessage="1" showErrorMessage="1" errorTitle="Section I" error="This section is for branches only. See Q17._x000a__x000a_Negative values are not allowed." sqref="G181:IS181 D181:E181" xr:uid="{60A66E41-02E5-4504-B884-56CF4D8D8CD7}">
      <formula1>AND(D181&gt;=0 = TRUE,D47="Branch"=TRUE,ISNUMBER(D181)=TRUE, D180&lt;=0)</formula1>
    </dataValidation>
    <dataValidation type="custom" showInputMessage="1" showErrorMessage="1" errorTitle="Section I" error="This section is for branches only. See Q17._x000a__x000a_Negative values are not allowed." sqref="D182:IS182" xr:uid="{732EBF4B-A495-40FE-849B-BFFDFA8B1EE2}">
      <formula1>AND(D182&gt;=0 = TRUE,D47="Branch"=TRUE,ISNUMBER(D182)=TRUE)</formula1>
    </dataValidation>
    <dataValidation type="custom" showInputMessage="1" showErrorMessage="1" errorTitle="Section D" error="Not allowed to enter data in this section where a credit has been received (see Q20) or if it is not an Affiliate (see Q17)._x000a_Go to section 'I' if this is a branch._x000a_Negative values are not allowed." sqref="D71:IS71" xr:uid="{3F1236F1-1B85-4E3D-A231-85289552087B}">
      <formula1>AND(D71&gt;=0 = TRUE,D47="Affiliate"=TRUE,ISNUMBER(D71)=TRUE)</formula1>
    </dataValidation>
    <dataValidation type="custom" showInputMessage="1" showErrorMessage="1" errorTitle="Section D" error="Not allowed to enter data in this section where a refund has been received (see Q21) or if it is not an Affiliate (see Q17)._x000a_Go to section 'I' if this is a branch._x000a_Negative values are not allowed." sqref="D70:IS70" xr:uid="{1437AA6A-77CF-4163-8D31-FA928EB224D7}">
      <formula1>AND(D70&gt;=0 = TRUE,D47="Affiliate"=TRUE,ISNUMBER(D70)=TRUE)</formula1>
    </dataValidation>
    <dataValidation type="date" allowBlank="1" showErrorMessage="1" errorTitle="Section A" error="Date is not valid." prompt="_x000a_" sqref="D17" xr:uid="{D55A1957-6565-49DF-BF1E-D86E0B2DF000}">
      <formula1>44375</formula1>
      <formula2>44744</formula2>
    </dataValidation>
    <dataValidation type="whole" allowBlank="1" showInputMessage="1" showErrorMessage="1" error="Allowable range is 0 to 59" sqref="D216" xr:uid="{EB5C4CB8-3EBD-4361-AAC6-1EBF15BD36AB}">
      <formula1>0</formula1>
      <formula2>59</formula2>
    </dataValidation>
    <dataValidation type="whole" allowBlank="1" showErrorMessage="1" error="500 hours is arbitrary maximum allowed in this field. Minimum is 0." sqref="D215" xr:uid="{F990EF1E-1A2D-4261-A6A2-6DB9854CA7B3}">
      <formula1>0</formula1>
      <formula2>500</formula2>
    </dataValidation>
    <dataValidation type="list" allowBlank="1" showInputMessage="1" showErrorMessage="1" errorTitle="Section D" error="Select Quoted or Unquoted" sqref="D75:IS75" xr:uid="{84BD2667-DDDE-4EFD-AD4A-44882AEFFE0F}">
      <formula1>"Unquoted,Quoted"</formula1>
    </dataValidation>
    <dataValidation type="decimal" allowBlank="1" showInputMessage="1" showErrorMessage="1" errorTitle="Section C" error="This must be between 10% and  100%._x000a_If you are a Branch or Fellow Enterprise leave this blank." sqref="D46:IS46" xr:uid="{07BE744C-2B66-4AF6-8AB5-A50BA0A422CC}">
      <formula1>10</formula1>
      <formula2>100</formula2>
    </dataValidation>
    <dataValidation allowBlank="1" showErrorMessage="1" promptTitle="INFORMATION" prompt="These holdings will give the parents the equivalent voting rights in the UK company or group of companies" sqref="C35" xr:uid="{CD699B95-0570-45A4-B3E7-C0B7F499B321}"/>
    <dataValidation type="whole" allowBlank="1" showInputMessage="1" showErrorMessage="1" errorTitle="Section B" sqref="D32" xr:uid="{23967484-E4A4-42D3-BE4A-66A8670C53AC}">
      <formula1>0</formula1>
      <formula2>9999</formula2>
    </dataValidation>
    <dataValidation type="whole" allowBlank="1" showInputMessage="1" showErrorMessage="1" error="Must be between 0 and 10" sqref="D36" xr:uid="{336A64DA-8EE7-4D76-8EC8-C03313D17971}">
      <formula1>0</formula1>
      <formula2>10</formula2>
    </dataValidation>
    <dataValidation type="whole" allowBlank="1" showInputMessage="1" showErrorMessage="1" errorTitle="Section B" error="Must be between 1 and 10" sqref="D35" xr:uid="{50C10FAD-6CB8-40D4-9B80-2EF630E7B104}">
      <formula1>1</formula1>
      <formula2>10</formula2>
    </dataValidation>
    <dataValidation type="decimal" showInputMessage="1" showErrorMessage="1" errorTitle="Section C" error="This must be between 10% and  100%._x000a_If you are a Branch or Fellow Enterprise leave this blank." sqref="D44:IS44" xr:uid="{96B43AF5-D8F0-4C0B-88B0-FB1B0C69F4C9}">
      <formula1>10</formula1>
      <formula2>100</formula2>
    </dataValidation>
    <dataValidation type="list" showInputMessage="1" showErrorMessage="1" errorTitle="Section C" error="Please answer Q10 or select from the drop down menu before proceeding." sqref="D39:IS39" xr:uid="{2AB2AFB2-AEEF-4F60-B254-B2930BADE05C}">
      <formula1>"Foreign Parent,Head Office,Fellow Enterprise"</formula1>
    </dataValidation>
    <dataValidation type="list" showInputMessage="1" showErrorMessage="1" errorTitle="Section C" error="Please answer all preceeding questions and select yes or no from the drop down menu." sqref="D40:IS40" xr:uid="{E0F15A9B-308B-480C-BD9B-2EABAB8DFB02}">
      <formula1>"No,Yes"</formula1>
    </dataValidation>
    <dataValidation type="list" showInputMessage="1" showErrorMessage="1" errorTitle="Section C" error="Please answer all preceeding questions and select a country from the drop down menu." sqref="D41:IS41" xr:uid="{A6BBA818-7782-4466-A89C-3538D66BE63D}">
      <formula1>NonUKCountry</formula1>
    </dataValidation>
    <dataValidation type="list" showInputMessage="1" showErrorMessage="1" errorTitle="Section C" error="Please answer all preceeding questions and select an industry from the drop down menu." sqref="D42:IS42" xr:uid="{0AFE64AB-757C-423B-955C-4B6D8115AA4F}">
      <formula1>IndustrySector</formula1>
    </dataValidation>
    <dataValidation type="list" allowBlank="1" showInputMessage="1" showErrorMessage="1" errorTitle="Section A" promptTitle="Quoted" sqref="D19" xr:uid="{95FFA133-44B6-4A0C-99B8-274BBAD0892F}">
      <formula1>"N/A (branch),No (unquoted affiliate),Yes (quoted affiliate)"</formula1>
    </dataValidation>
    <dataValidation type="list" allowBlank="1" showInputMessage="1" showErrorMessage="1" errorTitle="Section A" error="Please select a value from the drop down menu." sqref="D18" xr:uid="{7033D154-EAE5-41B0-AFD0-5E28EA89AF50}">
      <formula1>"2021, 2020/21, 2021/22"</formula1>
    </dataValidation>
    <dataValidation type="list" allowBlank="1" showInputMessage="1" showErrorMessage="1" errorTitle="Section B" error="Please select an industry from the drop down menu." prompt="Please ensure you use the correct code from the country/industry list" sqref="D28" xr:uid="{39AF6AE2-3295-4762-8088-A7501771F995}">
      <formula1>IndustrySector</formula1>
    </dataValidation>
    <dataValidation type="decimal" allowBlank="1" showInputMessage="1" showErrorMessage="1" errorTitle="Section B" error="Must be between 10 and 100" sqref="D29" xr:uid="{7F61F491-1887-4A9A-B1A6-1902DAD2F8A7}">
      <formula1>10</formula1>
      <formula2>100</formula2>
    </dataValidation>
    <dataValidation type="textLength" allowBlank="1" showInputMessage="1" showErrorMessage="1" sqref="E6:G9 E11:G11 C6:C11" xr:uid="{1B7EE703-1DD7-471E-ABA3-EF10F9500128}">
      <formula1>2</formula1>
      <formula2>1000</formula2>
    </dataValidation>
    <dataValidation type="custom" showInputMessage="1" showErrorMessage="1" errorTitle="Section G" error="No input is allowed because either: a) You are not an Affiliate (Q17)._x000a_Go to section 'I' if this is a branch._x000a_or_x000a_b) This figure cannot be negative but must be exactly equal to Q35+(Q37a-Q37b)+Q38a OR Q35+ (Q37a-Q37b)-Q38b" sqref="D162:IS162" xr:uid="{A3433E06-E4A0-4C57-BE84-2AB2027C3216}">
      <formula1>AND(D162&gt;=0 =TRUE,D47="Affiliate"=TRUE,ISBLANK(D47)=FALSE,OR(ISNUMBER(D162)=TRUE,D162=""))</formula1>
    </dataValidation>
    <dataValidation type="custom" showInputMessage="1" showErrorMessage="1" errorTitle="Section D" error="Not allowed to enter data in this section where a loss has already been entered (see Q18.b) or if it is not an Affiliate (see Q17)._x000a_Go to section 'I' if this is a branch._x000a_Negative values are not allowed." sqref="D52:IS52" xr:uid="{214F93B3-80E7-4378-8555-045B5764CCAD}">
      <formula1>AND(D52&gt;=0 = TRUE,D47="Affiliate"=TRUE,ISNUMBER(D52)=TRUE,D68&lt;=0)</formula1>
    </dataValidation>
    <dataValidation type="list" allowBlank="1" showInputMessage="1" showErrorMessage="1" errorTitle="Section C" error="Select either Affiliate, Branch or Fellow Enterprise" sqref="D47:IS47" xr:uid="{D4C3EC63-12F2-49A6-8F34-E8960230A846}">
      <formula1>"Affiliate,Branch,Fellow Enterprise"</formula1>
    </dataValidation>
    <dataValidation type="custom" showInputMessage="1" showErrorMessage="1" errorTitle="Section D" error="Not allowed to enter data in this section where a loss has already been entered (see Q18.b) or if it is not an Affiliate (see Q17)._x000a_Go to section 'I' if this is a branch._x000a_Negative values are not allowed." sqref="D54:IS66" xr:uid="{6F62E98E-0E4E-4AB5-B062-9FE80D4BF958}">
      <formula1>AND(D54&gt;=0 = TRUE,D$47="Affiliate"=TRUE,ISNUMBER(D54)=TRUE,D$68&lt;=0)</formula1>
    </dataValidation>
    <dataValidation type="custom" showInputMessage="1" showErrorMessage="1" errorTitle="Section J" error="Negative values are not allowed." sqref="D195:IS200" xr:uid="{9734076E-D597-4FF9-951E-286EFACA691D}">
      <formula1>AND(D195&gt;=0 = TRUE,ISBLANK(D$47)=FALSE,ISNUMBER(D195)=TRUE)</formula1>
    </dataValidation>
    <dataValidation type="custom" showInputMessage="1" showErrorMessage="1" errorTitle="Section K" error="No input is allowed because either: a) You are not an Affiliate (Q17)._x000a_or_x000a_b) Negative percentages are not allowed._x000a_or_x000a_c) Percentage must not exceed 100." sqref="E203:IS203" xr:uid="{2D2EABE4-CF23-45DB-BE7A-E9D02C6A6EE2}">
      <formula1>AND(E203 &gt;= 0 = TRUE,E$47="Affiliate"=TRUE,ISBLANK(E$47)=FALSE)</formula1>
    </dataValidation>
    <dataValidation type="custom" showInputMessage="1" showErrorMessage="1" errorTitle="Section I" error="Not allowed to enter data in this section where a loss has already been entered (see Q42.a) or if it is not an Affiliate (see Q17). Negative values not allowed." sqref="F181" xr:uid="{B0A9BF29-009F-46F4-8F04-3B6528FE2E61}">
      <formula1>AND(F181&gt;=0 = TRUE,F47="Branch"=TRUE,ISNUMBER(F181)=TRUE, F180&lt;=0)</formula1>
    </dataValidation>
    <dataValidation type="custom" showInputMessage="1" showErrorMessage="1" errorTitle="Section F" error="No input is allowed because either:_x000a_a) You are not an Affiliate (Q17). Go to section 'I' if this is a branch._x000a_or_x000a_b) You have quoted shares but this section is for unquoted (Q24)_x000a_Negative values are allowed." sqref="D130:IS135 D137:IS141 D143:IS147 D149:IS153 D115:IS115" xr:uid="{D976F7D5-95AB-45A0-9F1D-9762FD7DCD52}">
      <formula1>AND(D$47="Affiliate"=TRUE,(D$75="Unquoted")=TRUE,ISNUMBER(D115)=TRUE,D115&gt;=0)</formula1>
    </dataValidation>
    <dataValidation type="custom" showInputMessage="1" showErrorMessage="1" errorTitle="Section E" error="No input is allowed because:_x000a_a) You are not an Affiliate (Q17)._x000a_or_x000a_b) This section is for quoted shares and you have none (Q24)_x000a_or_x000a_c) Negative values are allowed." promptTitle="SectionEIM" sqref="D89:IS93 D95:IS99 D79:IS79 D101:IS105 E81:IS87 D81:D82 D84:D87" xr:uid="{B148C664-A0B0-4DF4-9ACE-CC12F7ABEDDA}">
      <formula1>AND(D$47="Affiliate"=TRUE, (D$75="Quoted")=TRUE,ISNUMBER(D79)=TRUE,D79&gt;=0)</formula1>
    </dataValidation>
    <dataValidation type="custom" showInputMessage="1" showErrorMessage="1" errorTitle="Section H" error="No input is allowed because either:_x000a_a) You are not an Affiliate or a Fellow Enterprise (Q17)._x000a_Go to section 'I' if this is a branch._x000a_or_x000a_b)_x000a_Negative values are not allowed." sqref="D171:IS176" xr:uid="{55195557-80B4-4995-8F79-F6C05C7A6047}">
      <formula1>AND(D171&gt;=0 = TRUE,OR(D$47="Affiliate"=TRUE,D$47="Fellow Enterprise"=TRUE)=TRUE,ISNUMBER(D171)=TRUE)</formula1>
    </dataValidation>
    <dataValidation type="decimal" showInputMessage="1" showErrorMessage="1" errorTitle="Section K" error="No input is allowed because either:_x000a_a) You are not an affiliate (see Q17)_x000a_or_x000a_b) Negative percentages are not allowed._x000a_or_x000a_c) Percentage must not exceed 100." sqref="D203" xr:uid="{6E0940F5-B723-45DC-B983-23AF9D0201AD}">
      <formula1>0</formula1>
      <formula2>100</formula2>
    </dataValidation>
    <dataValidation type="custom" showInputMessage="1" showErrorMessage="1" errorTitle="Section E" error="No input is allowed because:_x000a_a) You are not an Affiliate (Q17)._x000a_or_x000a_b) This section is for quoted shares and you have none (Q24)_x000a_or_x000a_c) Negative values are allowed." promptTitle="SectionEIM" sqref="D78:IS78 D80:IS80" xr:uid="{3236F273-8FA5-4A01-B485-7533D6C096D8}">
      <formula1>AND(D$47="Affiliate"=TRUE, (D$75="Quoted")=TRUE,ISNUMBER(D78)=TRUE)</formula1>
    </dataValidation>
    <dataValidation type="custom" showInputMessage="1" showErrorMessage="1" errorTitle="Section F" error="No input is allowed because either:_x000a_a) You are not an Affiliate (Q17). Go to section 'I' if this is a branch._x000a_or_x000a_b) You have quoted shares but this section is for unquoted (Q24)_x000a_Negative values are allowed." sqref="D113:IS114 D116:IS128" xr:uid="{C3922419-A4CE-4F74-85ED-8591AA2A1DD1}">
      <formula1>AND(D$47="Affiliate"=TRUE,(D$75="Unquoted")=TRUE,ISNUMBER(D113)=TRUE)</formula1>
    </dataValidation>
    <dataValidation type="custom" showInputMessage="1" showErrorMessage="1" errorTitle="Section G" error="No input is allowed because_x000a_a) You are not an Affiliate (Q17)._x000a_Go to section 'I' if this is a branch._x000a_or_x000a_b) Preference share capital and debt cannot increase and decrease simultaneously (see Q38.b)" sqref="D166:L166" xr:uid="{F82A65C7-7DC0-48C7-BBDD-F3F347B9B305}">
      <formula1>AND(D166&gt;=0 = TRUE,D47="Affiliate"=TRUE,ISBLANK(D47)=FALSE,D167&lt;=0)</formula1>
    </dataValidation>
    <dataValidation type="custom" showInputMessage="1" showErrorMessage="1" errorTitle="Section G" error="No input is allowed because_x000a_a) You are not an Affiliate (Q17)._x000a_Go to section 'I' if this is a branch._x000a_or_x000a_b) Preference share capital and debt cannot increase and decrease simultaneously (see Q38.a)" sqref="D167:IS167" xr:uid="{6D26DA25-08BF-4FC5-A84E-3178FDF53D86}">
      <formula1>AND(D167&gt;=0 = TRUE,D47="Affiliate"=TRUE,ISBLANK(D47)=FALSE,ISNUMBER(D167)=TRUE, D166&lt;=0)</formula1>
    </dataValidation>
    <dataValidation type="custom" showInputMessage="1" showErrorMessage="1" errorTitle="Section I" error="This section is for branches only. See Q17._x000a__x000a_Negative values are not allowed." sqref="D180:IS180" xr:uid="{3573EF5E-EB28-4B42-8CE3-6BC18458D786}">
      <formula1>AND(D180&gt;=0 = TRUE,D47="Branch"=TRUE,ISNUMBER(D180)=TRUE, D181&lt;=0)</formula1>
    </dataValidation>
    <dataValidation type="custom" showInputMessage="1" showErrorMessage="1" errorTitle="Section F" error="No input is allowed because either:_x000a_a) You are not an affiliate (Q17)_x000a_or_x000a_b) This section is for unquoted shares but you are quoted (Q24)_x000a_or_x000a_c) Unquoted equity capital cannot increase and decrease simultaneously (see Q34.b)" sqref="D156:IS156" xr:uid="{6D50D073-2E3C-4280-B872-7E25FEBE6D09}">
      <formula1>AND(D$156&gt;=0 = TRUE,D$47="Affiliate"=TRUE,(D$75="Unquoted")=TRUE,ISNUMBER(D$156)=TRUE, D157&lt;=0)</formula1>
    </dataValidation>
    <dataValidation type="custom" showInputMessage="1" showErrorMessage="1" errorTitle="Section E" error="No input is allowed because either:_x000a_a) You are not an affiliate (Q17)_x000a_or_x000a_b) You are unquoted and this section is for quoted shares (Q24)_x000a_or_x000a_c) Quoted equity capital cannot  increase and decrease simultaneously (see Q30.b)_x000a_" promptTitle="SectionEIM" sqref="D108:IS108" xr:uid="{EBF0AD08-3A31-4F37-83F4-E6453C6A61C5}">
      <formula1>AND(D$108&gt;=0 = TRUE,D$47="Affiliate"=TRUE,(D$75="Quoted")=TRUE,ISNUMBER(D$108)=TRUE, D109&lt;=0)</formula1>
    </dataValidation>
    <dataValidation type="custom" showInputMessage="1" showErrorMessage="1" errorTitle="Section F" error="No input is allowed because either:_x000a_a) You are not an affiliate (Q17)_x000a_or_x000a_b) This section is for unquoted shares but you are quoted (Q24)_x000a_or_x000a_c) Unquoted equity capital cannot increase and decrease simultaneously (see Q34.a)" sqref="D157:IS157" xr:uid="{1DEEDCA1-855B-424F-973A-5147B977CB6B}">
      <formula1>AND(D$157&gt;=0 = TRUE,D$47="Affiliate"=TRUE,(D$75="Unquoted")=TRUE,ISNUMBER(D$157)=TRUE, D156&lt;=0)</formula1>
    </dataValidation>
    <dataValidation type="custom" showInputMessage="1" showErrorMessage="1" errorTitle="Section E" error="No input is allowed because either:_x000a_a) You are not an affiliate (Q17)_x000a_or_x000a_b) You are unquoted and this section is for quoted shares (Q24)_x000a_or_x000a_c) Quoted equity capital cannot  increase and decrease simultaneously (see Q30.b)_x000a_" promptTitle="SectionEIM" sqref="D109:IS109" xr:uid="{1F10978E-FF1D-44E4-8F66-027D290A7DBD}">
      <formula1>AND(D$109&gt;=0 = TRUE,D$47="Affiliate"=TRUE,(D$75="Quoted")=TRUE,ISNUMBER(D$109)=TRUE, D108&lt;=0)</formula1>
    </dataValidation>
    <dataValidation type="custom" showInputMessage="1" showErrorMessage="1" errorTitle="Section E" error="No input allowed." promptTitle="SectionEIM" sqref="D83" xr:uid="{151F6434-A348-40B4-B62A-E4546CCC9C60}">
      <formula1>AND(D$47="Affiliate"=TRUE, (D$75="Quoted")=TRUE,ISNUMBER(D83)=TRUE,D83&gt;0)</formula1>
    </dataValidation>
    <dataValidation type="custom" showInputMessage="1" showErrorMessage="1" errorTitle="Section D" error="No input allowed." sqref="D53:IS53" xr:uid="{C8BA6F90-C549-4667-8CDC-EFF3E8CFE55C}">
      <formula1>AND(D53&gt;=0 = TRUE,D48="Affiliate"=TRUE,ISNUMBER(D53)=TRUE,((D69&gt;0)=FALSE))</formula1>
    </dataValidation>
    <dataValidation type="date" allowBlank="1" showErrorMessage="1" errorTitle="Section A" error="Date is not valid." prompt="_x000a_" sqref="D16" xr:uid="{57868BB7-249C-49C4-9A5A-6AEABC5F99F5}">
      <formula1>44010</formula1>
      <formula2>44379</formula2>
    </dataValidation>
  </dataValidations>
  <pageMargins left="0.23622047244094491" right="0.23622047244094491" top="0.74803149606299213" bottom="0.74803149606299213" header="0.31496062992125984" footer="0.31496062992125984"/>
  <pageSetup paperSize="9" scale="82" fitToHeight="10" orientation="landscape" r:id="rId1"/>
  <headerFooter>
    <oddFooter>&amp;L&amp;P of &amp;N</oddFooter>
  </headerFooter>
  <rowBreaks count="4" manualBreakCount="4">
    <brk id="36" max="12" man="1"/>
    <brk id="76" max="12" man="1"/>
    <brk id="159" max="12" man="1"/>
    <brk id="177" max="12" man="1"/>
  </rowBreaks>
  <drawing r:id="rId2"/>
  <legacyDrawing r:id="rId3"/>
  <extLst>
    <ext xmlns:x14="http://schemas.microsoft.com/office/spreadsheetml/2009/9/main" uri="{CCE6A557-97BC-4b89-ADB6-D9C93CAAB3DF}">
      <x14:dataValidations xmlns:xm="http://schemas.microsoft.com/office/excel/2006/main" xWindow="536" yWindow="584" count="16">
        <x14:dataValidation type="list" allowBlank="1" showInputMessage="1" showErrorMessage="1" errorTitle="Section B" error="Please select an country from the drop down menu." prompt="Please ensure you use the correct code from the country/industry list" xr:uid="{D8C801E6-33CA-4CAC-A350-BA2EEC74B08D}">
          <x14:formula1>
            <xm:f>'Country List'!$B$4:$B$240</xm:f>
          </x14:formula1>
          <xm:sqref>D27</xm:sqref>
        </x14:dataValidation>
        <x14:dataValidation type="custom" allowBlank="1" showInputMessage="1" showErrorMessage="1" errorTitle="Section B" error="Please removed any ',' or '|' characters from the name." xr:uid="{8D50A67F-0E20-421E-BF57-C1F09F39E462}">
          <x14:formula1>
            <xm:f>COUNT(FIND('General Instructions'!$C$211:$C$213,D26))=0</xm:f>
          </x14:formula1>
          <xm:sqref>D26</xm:sqref>
        </x14:dataValidation>
        <x14:dataValidation type="custom" allowBlank="1" showInputMessage="1" showErrorMessage="1" errorTitle="Company" error="Please remove any ',' or '|' characters from the name" xr:uid="{0D661433-4521-411A-B42C-00727622BE04}">
          <x14:formula1>
            <xm:f>COUNT(FIND('General Instructions'!$C$211:$C$213,C5))=0</xm:f>
          </x14:formula1>
          <xm:sqref>C5</xm:sqref>
        </x14:dataValidation>
        <x14:dataValidation type="custom" allowBlank="1" showInputMessage="1" showErrorMessage="1" errorTitle="Section C" error="Please remove any ',' or '|' characters from the name." xr:uid="{63FFD348-B601-4A65-9948-A8E728F9E859}">
          <x14:formula1>
            <xm:f>COUNT(FIND('General Instructions'!$C$211:$C$213,D38))=0</xm:f>
          </x14:formula1>
          <xm:sqref>D38:IS38</xm:sqref>
        </x14:dataValidation>
        <x14:dataValidation type="custom" showInputMessage="1" showErrorMessage="1" errorTitle="Section E" error="No need to complete this question if Q29.a.i option D has not been completed _x000a_OR _x000a_it is an Unquoted affiliate (Q24)._x000a_Go to section 'I' if this is a branch._x000a_Remove any ',' or '|'" promptTitle="SectionEIM" xr:uid="{54F051D8-626B-4C4A-B830-C72F85918884}">
          <x14:formula1>
            <xm:f>AND(D$47="Affiliate"=TRUE, (D$75="Quoted")=TRUE,ISNUMBER(D87)=TRUE,COUNT(FIND('General Instructions'!$C$211:$C$214,D88))=0)</xm:f>
          </x14:formula1>
          <xm:sqref>D88:IS88</xm:sqref>
        </x14:dataValidation>
        <x14:dataValidation type="custom" showInputMessage="1" showErrorMessage="1" errorTitle="Section D" error="Do not need to complete this question if the option “Value that cannot be attributed to a region” in 18a.i has not been completed._x000a_Remove any ',' or '|'" xr:uid="{17DA40A8-ED75-4B75-ACEF-EB3C8DF013F1}">
          <x14:formula1>
            <xm:f>AND(E$47="Affiliate"=TRUE,ISNUMBER(E66)=TRUE,COUNT(FIND('General Instructions'!$C$211:$C$214,E67))=0)</xm:f>
          </x14:formula1>
          <xm:sqref>E67:IS67</xm:sqref>
        </x14:dataValidation>
        <x14:dataValidation type="custom" showInputMessage="1" showErrorMessage="1" errorTitle="Section D" error="No need to complete this question if the option “Value that cannot be attributed to a region” in 18a.i has not been completed _x000a_OR _x000a_it is not an affiliate (Q17)._x000a_Go to section 'I' if this is a branch._x000a_Remove any ',' or '|'" xr:uid="{1533053D-22A1-42AD-9A8E-96FB602DC300}">
          <x14:formula1>
            <xm:f>AND(D$47="Affiliate"=TRUE,ISNUMBER(D66)=TRUE,COUNT(FIND('General Instructions'!$C$211:$C$214,D67))=0)</xm:f>
          </x14:formula1>
          <xm:sqref>D67</xm:sqref>
        </x14:dataValidation>
        <x14:dataValidation type="custom" showInputMessage="1" showErrorMessage="1" errorTitle="Section E" error="No need to complete this question if Q29.a.ii option D has not been completed _x000a_OR _x000a_it is an Unquoted affiliate (Q24)._x000a_Go to section 'I' if this is a branch._x000a_Remove any ',' or '|'" promptTitle="SectionEIM" xr:uid="{1418E14C-D866-4576-9DF2-E0ADAC43D23D}">
          <x14:formula1>
            <xm:f>AND(D$47="Affiliate"=TRUE, (D$75="Quoted")=TRUE,ISNUMBER(D93)=TRUE,COUNT(FIND('General Instructions'!$C$211:$C$214,D38))=0)</xm:f>
          </x14:formula1>
          <xm:sqref>D94:IS94</xm:sqref>
        </x14:dataValidation>
        <x14:dataValidation type="custom" showInputMessage="1" showErrorMessage="1" errorTitle="Section E" error="No need to complete this question if Q29.b.i option C has not been completed _x000a_OR _x000a_it is an Unquoted affiliate (Q24)._x000a_Go to section 'I' if this is a branch._x000a_Remove any ',' or '|'" promptTitle="SectionEIM" xr:uid="{B3880741-BBD6-4348-9840-43A4F954CE45}">
          <x14:formula1>
            <xm:f>AND(D$47="Affiliate"=TRUE, (D$75="Quoted")=TRUE,ISNUMBER(D99)=TRUE,COUNT(FIND('General Instructions'!$C$211:$C$214,D99))=0)</xm:f>
          </x14:formula1>
          <xm:sqref>D100:IS100</xm:sqref>
        </x14:dataValidation>
        <x14:dataValidation type="custom" showInputMessage="1" showErrorMessage="1" errorTitle="Section F" error="No need to complete this question if the option “Value that cannot be attributed to a region” in Q32a has not been completed _x000a_OR _x000a_it is not a Quoted affiliate (Q17)_x000a_Go to section 'I' if this is a branch._x000a_Remove any ',' or '|'" xr:uid="{D107D9A9-54EC-4104-8625-6403F5BD3B6C}">
          <x14:formula1>
            <xm:f>AND(D$47="Affiliate"=TRUE,(D$75="Unquoted")=TRUE,ISNUMBER(D128)=TRUE,COUNT(FIND('General Instructions'!$C$211:$C$214,D129))=0)</xm:f>
          </x14:formula1>
          <xm:sqref>D129:IS129</xm:sqref>
        </x14:dataValidation>
        <x14:dataValidation type="custom" showInputMessage="1" showErrorMessage="1" errorTitle="Section E" error="No need to complete this question if Q29.b.ii option D has not been completed _x000a_OR _x000a_it is an Unquoted affiliate (Q24)._x000a_Go to section 'I' if this is a branch._x000a_Remove any ',' or '|'" promptTitle="SectionEIM" xr:uid="{C3BB8521-ABFD-4BB1-B771-2C7C32A5D95C}">
          <x14:formula1>
            <xm:f>AND(E$47="Affiliate"=TRUE, (E$75="Quoted")=TRUE,ISNUMBER(E105)=TRUE,COUNT(FIND('General Instructions'!$C$211:$C$214,E105))=0)</xm:f>
          </x14:formula1>
          <xm:sqref>E106:IS106</xm:sqref>
        </x14:dataValidation>
        <x14:dataValidation type="custom" showInputMessage="1" showErrorMessage="1" errorTitle="Section E" error="No need to complete this question if Q29.b.ii option D has not been completed _x000a_OR _x000a_it is an Unquoted affiliate (Q24)._x000a_Go to section 'I' if this is a branch._x000a_Remove any ',' or '|'" promptTitle="SectionEIM" xr:uid="{0704F68D-835D-44CE-8EFE-024DB365F620}">
          <x14:formula1>
            <xm:f>AND(D$47="Affiliate"=TRUE, (D$75="Quoted")=TRUE,ISNUMBER(D104)=TRUE,COUNT(FIND('General Instructions'!$C$211:$C$214,D104))=0)</xm:f>
          </x14:formula1>
          <xm:sqref>D106</xm:sqref>
        </x14:dataValidation>
        <x14:dataValidation type="custom" showInputMessage="1" showErrorMessage="1" errorTitle="Section F" error="No need to complete this question if Q33.a.i option D has not been completed _x000a_OR _x000a_it is a Quoted affiliate (Q24)._x000a_Go to section 'I' if this is a branch._x000a_Remove any ',' or '|'_x000a_" xr:uid="{2F60A0D8-8C12-458E-9FE5-41F3DD2FE8BD}">
          <x14:formula1>
            <xm:f>AND(D$47="Affiliate"=TRUE,(D$75="Unquoted")=TRUE,ISNUMBER(D135)=TRUE,COUNT(FIND('General Instructions'!$C$211:$C$214,D136))=0)</xm:f>
          </x14:formula1>
          <xm:sqref>D136:IS136</xm:sqref>
        </x14:dataValidation>
        <x14:dataValidation type="custom" showInputMessage="1" showErrorMessage="1" errorTitle="Section F" error="No need to complete this question if Q33.a.ii option D has not been completed _x000a_OR _x000a_it is a Quoted affiliate (Q24)._x000a_Go to section 'I' if this is a branch._x000a_Remove any ',' or '|'" xr:uid="{31E3914A-3571-4D5B-8157-097394D0C17F}">
          <x14:formula1>
            <xm:f>AND(D$47="Affiliate"=TRUE,(D$75="Unquoted")=TRUE,ISNUMBER(D141)=TRUE,COUNT(FIND('General Instructions'!$C$211:$C$214,D142))=0)</xm:f>
          </x14:formula1>
          <xm:sqref>D142:IS142</xm:sqref>
        </x14:dataValidation>
        <x14:dataValidation type="custom" showInputMessage="1" showErrorMessage="1" errorTitle="Section F" error="No need to complete this question if Q33.b.i option C has not been completed _x000a_OR _x000a_it is a Quoted affiliate (Q24)._x000a_Go to section 'I' if this is a branch._x000a_Remove any ',' or '|'" xr:uid="{8D8310A2-0196-401D-B2C0-DB7583820AAE}">
          <x14:formula1>
            <xm:f>AND(D$47="Affiliate"=TRUE,(D$75="Unquoted")=TRUE,ISNUMBER(D147)=TRUE,COUNT(FIND('General Instructions'!$C$211:$C$214,D148))=0)</xm:f>
          </x14:formula1>
          <xm:sqref>D148:IS148</xm:sqref>
        </x14:dataValidation>
        <x14:dataValidation type="custom" showInputMessage="1" showErrorMessage="1" errorTitle="Section F" error="No need to complete this question if Q33.b.ii option D has not been completed _x000a_OR _x000a_it is a Quoted affiliate (Q24)._x000a_Go to section 'I' if this is a branch._x000a_Remove any ',' or '|'" xr:uid="{6ECFDCB6-6B07-4993-8C31-84A0EB461EE6}">
          <x14:formula1>
            <xm:f>AND(D$47="Affiliate"=TRUE,(D$75="Unquoted")=TRUE,ISNUMBER(D153)=TRUE,COUNT(FIND('General Instructions'!$C$211:$C$214,D154))=0)</xm:f>
          </x14:formula1>
          <xm:sqref>D154:IS154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R605"/>
  <sheetViews>
    <sheetView zoomScale="80" zoomScaleNormal="80" workbookViewId="0"/>
  </sheetViews>
  <sheetFormatPr defaultColWidth="9.21875" defaultRowHeight="15"/>
  <cols>
    <col min="1" max="1" width="11.21875" style="33" customWidth="1"/>
    <col min="2" max="2" width="69.5546875" style="33" customWidth="1"/>
    <col min="3" max="3" width="94.44140625" style="667" customWidth="1"/>
    <col min="4" max="16384" width="9.21875" style="526"/>
  </cols>
  <sheetData>
    <row r="1" spans="1:17" ht="16.2" thickBot="1">
      <c r="A1" s="13" t="s">
        <v>493</v>
      </c>
      <c r="B1" s="284"/>
      <c r="C1" s="14" t="s">
        <v>494</v>
      </c>
      <c r="D1" s="529"/>
      <c r="E1" s="529"/>
      <c r="F1" s="529"/>
      <c r="G1" s="529"/>
      <c r="H1" s="529"/>
      <c r="I1" s="529"/>
      <c r="J1" s="529"/>
      <c r="K1" s="529"/>
      <c r="L1" s="529"/>
      <c r="M1" s="529"/>
      <c r="N1" s="529"/>
      <c r="O1" s="529"/>
      <c r="P1" s="529"/>
      <c r="Q1" s="529"/>
    </row>
    <row r="2" spans="1:17" ht="16.2" thickBot="1">
      <c r="A2" s="530"/>
      <c r="B2" s="531"/>
      <c r="C2" s="532"/>
    </row>
    <row r="3" spans="1:17" ht="15.6">
      <c r="A3" s="285" t="s">
        <v>44</v>
      </c>
      <c r="B3" s="286"/>
      <c r="C3" s="533"/>
    </row>
    <row r="4" spans="1:17" ht="30">
      <c r="A4" s="228"/>
      <c r="B4" s="229" t="s">
        <v>141</v>
      </c>
      <c r="C4" s="532"/>
    </row>
    <row r="5" spans="1:17">
      <c r="A5" s="534" t="s">
        <v>142</v>
      </c>
      <c r="B5" s="535"/>
      <c r="C5" s="536" t="s">
        <v>495</v>
      </c>
    </row>
    <row r="6" spans="1:17">
      <c r="A6" s="398" t="s">
        <v>144</v>
      </c>
      <c r="B6" s="537"/>
      <c r="C6" s="538" t="s">
        <v>496</v>
      </c>
    </row>
    <row r="7" spans="1:17">
      <c r="A7" s="539" t="s">
        <v>146</v>
      </c>
      <c r="B7" s="540"/>
      <c r="C7" s="541" t="s">
        <v>497</v>
      </c>
    </row>
    <row r="8" spans="1:17">
      <c r="A8" s="398" t="s">
        <v>148</v>
      </c>
      <c r="B8" s="537"/>
      <c r="C8" s="538"/>
    </row>
    <row r="9" spans="1:17">
      <c r="A9" s="539" t="s">
        <v>150</v>
      </c>
      <c r="B9" s="540"/>
      <c r="C9" s="541" t="s">
        <v>498</v>
      </c>
    </row>
    <row r="10" spans="1:17">
      <c r="A10" s="398" t="s">
        <v>151</v>
      </c>
      <c r="B10" s="537"/>
      <c r="C10" s="538"/>
    </row>
    <row r="11" spans="1:17" ht="15.6" thickBot="1">
      <c r="A11" s="542" t="s">
        <v>152</v>
      </c>
      <c r="B11" s="543"/>
      <c r="C11" s="544"/>
    </row>
    <row r="12" spans="1:17" ht="16.2" thickBot="1">
      <c r="A12" s="287"/>
      <c r="B12" s="545"/>
      <c r="C12" s="532"/>
    </row>
    <row r="13" spans="1:17" ht="15.6">
      <c r="A13" s="288"/>
      <c r="B13" s="289" t="s">
        <v>499</v>
      </c>
      <c r="C13" s="533"/>
    </row>
    <row r="14" spans="1:17" ht="15.6">
      <c r="A14" s="230"/>
      <c r="B14" s="231" t="s">
        <v>155</v>
      </c>
      <c r="C14" s="532"/>
    </row>
    <row r="15" spans="1:17" ht="18" thickBot="1">
      <c r="A15" s="230"/>
      <c r="B15" s="316" t="s">
        <v>1039</v>
      </c>
      <c r="C15" s="546"/>
    </row>
    <row r="16" spans="1:17" ht="48.75" customHeight="1">
      <c r="A16" s="232">
        <v>1</v>
      </c>
      <c r="B16" s="547" t="s">
        <v>157</v>
      </c>
      <c r="C16" s="548" t="s">
        <v>500</v>
      </c>
    </row>
    <row r="17" spans="1:7" ht="30.6">
      <c r="A17" s="233"/>
      <c r="B17" s="547" t="s">
        <v>159</v>
      </c>
      <c r="C17" s="549"/>
    </row>
    <row r="18" spans="1:7" ht="30">
      <c r="A18" s="247">
        <v>2</v>
      </c>
      <c r="B18" s="550" t="s">
        <v>161</v>
      </c>
      <c r="C18" s="551" t="s">
        <v>501</v>
      </c>
    </row>
    <row r="19" spans="1:7" ht="45.6" thickBot="1">
      <c r="A19" s="234">
        <v>3</v>
      </c>
      <c r="B19" s="552" t="s">
        <v>163</v>
      </c>
      <c r="C19" s="695" t="s">
        <v>502</v>
      </c>
    </row>
    <row r="20" spans="1:7" s="33" customFormat="1" ht="18" customHeight="1" thickBot="1">
      <c r="A20" s="290"/>
      <c r="B20" s="553"/>
      <c r="C20" s="554"/>
      <c r="D20" s="555"/>
      <c r="F20" s="556"/>
      <c r="G20" s="557"/>
    </row>
    <row r="21" spans="1:7" s="33" customFormat="1" ht="15.6">
      <c r="A21" s="291"/>
      <c r="B21" s="558" t="s">
        <v>164</v>
      </c>
      <c r="C21" s="292"/>
      <c r="D21" s="559"/>
      <c r="E21" s="559"/>
      <c r="F21" s="560"/>
      <c r="G21" s="561"/>
    </row>
    <row r="22" spans="1:7" s="33" customFormat="1" ht="92.25" customHeight="1">
      <c r="A22" s="235"/>
      <c r="B22" s="562" t="s">
        <v>165</v>
      </c>
      <c r="C22" s="294"/>
      <c r="D22" s="526"/>
      <c r="E22" s="563"/>
      <c r="F22" s="564"/>
      <c r="G22" s="561"/>
    </row>
    <row r="23" spans="1:7" s="33" customFormat="1" ht="15.6">
      <c r="A23" s="235"/>
      <c r="B23" s="565" t="s">
        <v>503</v>
      </c>
      <c r="C23" s="294"/>
      <c r="D23" s="526"/>
      <c r="E23" s="563"/>
      <c r="F23" s="564"/>
      <c r="G23" s="561"/>
    </row>
    <row r="24" spans="1:7" s="33" customFormat="1" ht="12.75" customHeight="1">
      <c r="A24" s="235"/>
      <c r="B24" s="566" t="s">
        <v>504</v>
      </c>
      <c r="C24" s="294"/>
      <c r="D24" s="526"/>
      <c r="E24" s="563"/>
      <c r="F24" s="564"/>
      <c r="G24" s="561"/>
    </row>
    <row r="25" spans="1:7" s="33" customFormat="1" ht="90.6">
      <c r="A25" s="236"/>
      <c r="B25" s="567" t="s">
        <v>505</v>
      </c>
      <c r="C25" s="295"/>
      <c r="D25" s="526"/>
      <c r="E25" s="563"/>
      <c r="F25" s="564"/>
      <c r="G25" s="561"/>
    </row>
    <row r="26" spans="1:7" ht="30">
      <c r="A26" s="246">
        <v>4</v>
      </c>
      <c r="B26" s="568" t="s">
        <v>169</v>
      </c>
      <c r="C26" s="569" t="s">
        <v>506</v>
      </c>
    </row>
    <row r="27" spans="1:7" ht="137.25" customHeight="1">
      <c r="A27" s="237">
        <v>5</v>
      </c>
      <c r="B27" s="570" t="s">
        <v>170</v>
      </c>
      <c r="C27" s="571" t="s">
        <v>507</v>
      </c>
    </row>
    <row r="28" spans="1:7" ht="150">
      <c r="A28" s="247">
        <v>6</v>
      </c>
      <c r="B28" s="572" t="s">
        <v>171</v>
      </c>
      <c r="C28" s="573" t="s">
        <v>508</v>
      </c>
    </row>
    <row r="29" spans="1:7" ht="31.5" customHeight="1">
      <c r="A29" s="238">
        <v>7</v>
      </c>
      <c r="B29" s="574" t="s">
        <v>173</v>
      </c>
      <c r="C29" s="575"/>
    </row>
    <row r="30" spans="1:7" s="33" customFormat="1" ht="165.6">
      <c r="A30" s="239"/>
      <c r="B30" s="576" t="s">
        <v>174</v>
      </c>
      <c r="C30" s="296"/>
    </row>
    <row r="31" spans="1:7" ht="136.19999999999999">
      <c r="A31" s="240"/>
      <c r="B31" s="577" t="s">
        <v>509</v>
      </c>
      <c r="C31" s="578"/>
    </row>
    <row r="32" spans="1:7" ht="45">
      <c r="A32" s="246">
        <v>8</v>
      </c>
      <c r="B32" s="579" t="s">
        <v>177</v>
      </c>
      <c r="C32" s="551"/>
    </row>
    <row r="33" spans="1:12" s="33" customFormat="1" ht="15.6">
      <c r="A33" s="241"/>
      <c r="B33" s="580" t="s">
        <v>178</v>
      </c>
      <c r="C33" s="297"/>
    </row>
    <row r="34" spans="1:12" s="33" customFormat="1" ht="60">
      <c r="A34" s="240"/>
      <c r="B34" s="577" t="s">
        <v>179</v>
      </c>
      <c r="C34" s="298"/>
    </row>
    <row r="35" spans="1:12" ht="30.6" thickBot="1">
      <c r="A35" s="234">
        <v>9</v>
      </c>
      <c r="B35" s="581" t="s">
        <v>181</v>
      </c>
      <c r="C35" s="582"/>
    </row>
    <row r="36" spans="1:12" ht="108" thickBot="1">
      <c r="A36" s="242"/>
      <c r="B36" s="583" t="s">
        <v>182</v>
      </c>
      <c r="C36" s="584"/>
    </row>
    <row r="37" spans="1:12" ht="46.8">
      <c r="A37" s="299"/>
      <c r="B37" s="585" t="s">
        <v>510</v>
      </c>
      <c r="C37" s="586"/>
    </row>
    <row r="38" spans="1:12" ht="30">
      <c r="A38" s="246">
        <v>10</v>
      </c>
      <c r="B38" s="360" t="s">
        <v>186</v>
      </c>
      <c r="C38" s="693" t="s">
        <v>511</v>
      </c>
    </row>
    <row r="39" spans="1:12" ht="48" customHeight="1">
      <c r="A39" s="237">
        <v>11</v>
      </c>
      <c r="B39" s="587" t="s">
        <v>188</v>
      </c>
      <c r="C39" s="588"/>
    </row>
    <row r="40" spans="1:12" ht="75">
      <c r="A40" s="247">
        <v>12</v>
      </c>
      <c r="B40" s="550" t="s">
        <v>190</v>
      </c>
      <c r="C40" s="551" t="s">
        <v>512</v>
      </c>
    </row>
    <row r="41" spans="1:12" ht="137.25" customHeight="1">
      <c r="A41" s="237">
        <v>13</v>
      </c>
      <c r="B41" s="587" t="s">
        <v>192</v>
      </c>
      <c r="C41" s="588" t="s">
        <v>513</v>
      </c>
    </row>
    <row r="42" spans="1:12" ht="150">
      <c r="A42" s="247">
        <v>14</v>
      </c>
      <c r="B42" s="550" t="s">
        <v>194</v>
      </c>
      <c r="C42" s="589" t="s">
        <v>508</v>
      </c>
    </row>
    <row r="43" spans="1:12" s="33" customFormat="1" ht="90.6">
      <c r="A43" s="300"/>
      <c r="B43" s="590" t="s">
        <v>514</v>
      </c>
      <c r="C43" s="243"/>
      <c r="D43" s="526"/>
      <c r="E43" s="526"/>
      <c r="F43" s="526"/>
      <c r="G43" s="526"/>
      <c r="H43" s="526"/>
      <c r="I43" s="526"/>
      <c r="J43" s="526"/>
      <c r="K43" s="526"/>
      <c r="L43" s="526"/>
    </row>
    <row r="44" spans="1:12" ht="45">
      <c r="A44" s="237">
        <v>15</v>
      </c>
      <c r="B44" s="591" t="s">
        <v>515</v>
      </c>
      <c r="C44" s="592" t="s">
        <v>516</v>
      </c>
    </row>
    <row r="45" spans="1:12" s="33" customFormat="1" ht="150">
      <c r="A45" s="593" t="s">
        <v>199</v>
      </c>
      <c r="B45" s="590" t="s">
        <v>517</v>
      </c>
      <c r="C45" s="244"/>
      <c r="D45" s="767"/>
      <c r="E45" s="768"/>
      <c r="F45" s="768"/>
      <c r="G45" s="768"/>
      <c r="H45" s="768"/>
      <c r="I45" s="768"/>
      <c r="J45" s="768"/>
      <c r="K45" s="768"/>
      <c r="L45" s="768"/>
    </row>
    <row r="46" spans="1:12" ht="45">
      <c r="A46" s="302">
        <v>16</v>
      </c>
      <c r="B46" s="594" t="s">
        <v>518</v>
      </c>
      <c r="C46" s="595"/>
    </row>
    <row r="47" spans="1:12" ht="257.39999999999998" thickBot="1">
      <c r="A47" s="596">
        <v>17</v>
      </c>
      <c r="B47" s="552" t="s">
        <v>519</v>
      </c>
      <c r="C47" s="696" t="s">
        <v>520</v>
      </c>
    </row>
    <row r="48" spans="1:12" s="33" customFormat="1" ht="13.5" customHeight="1" thickBot="1">
      <c r="A48" s="597"/>
      <c r="B48" s="598"/>
      <c r="C48" s="303" t="str">
        <f>IF(C47="Branch", "Go to Section I", "")</f>
        <v/>
      </c>
      <c r="D48" s="599" t="str">
        <f>IF(D47="Branch", "Go to Section I", "")</f>
        <v/>
      </c>
      <c r="E48" s="599" t="str">
        <f t="shared" ref="E48:L48" si="0">IF(E47="Branch", "Go to Section I", "")</f>
        <v/>
      </c>
      <c r="F48" s="599" t="str">
        <f t="shared" si="0"/>
        <v/>
      </c>
      <c r="G48" s="599" t="str">
        <f t="shared" si="0"/>
        <v/>
      </c>
      <c r="H48" s="599" t="str">
        <f t="shared" si="0"/>
        <v/>
      </c>
      <c r="I48" s="599" t="str">
        <f t="shared" si="0"/>
        <v/>
      </c>
      <c r="J48" s="599" t="str">
        <f t="shared" si="0"/>
        <v/>
      </c>
      <c r="K48" s="599" t="str">
        <f t="shared" si="0"/>
        <v/>
      </c>
      <c r="L48" s="599" t="str">
        <f t="shared" si="0"/>
        <v/>
      </c>
    </row>
    <row r="49" spans="1:12" s="33" customFormat="1" ht="15" customHeight="1">
      <c r="A49" s="288"/>
      <c r="B49" s="600" t="s">
        <v>521</v>
      </c>
      <c r="C49" s="770" t="s">
        <v>522</v>
      </c>
      <c r="D49" s="601"/>
      <c r="E49" s="601"/>
      <c r="F49" s="601"/>
      <c r="G49" s="601"/>
      <c r="H49" s="601"/>
      <c r="I49" s="601"/>
      <c r="J49" s="601"/>
      <c r="K49" s="601"/>
      <c r="L49" s="601"/>
    </row>
    <row r="50" spans="1:12" s="33" customFormat="1" ht="30">
      <c r="A50" s="304"/>
      <c r="B50" s="602" t="s">
        <v>206</v>
      </c>
      <c r="C50" s="771"/>
      <c r="D50" s="601"/>
      <c r="E50" s="601"/>
      <c r="F50" s="601"/>
      <c r="G50" s="601"/>
      <c r="H50" s="601"/>
      <c r="I50" s="601"/>
      <c r="J50" s="601"/>
      <c r="K50" s="601"/>
      <c r="L50" s="601"/>
    </row>
    <row r="51" spans="1:12" s="33" customFormat="1" ht="151.5" customHeight="1">
      <c r="A51" s="305"/>
      <c r="B51" s="603" t="s">
        <v>523</v>
      </c>
      <c r="C51" s="772"/>
      <c r="D51" s="601"/>
      <c r="E51" s="601"/>
      <c r="F51" s="601"/>
      <c r="G51" s="601"/>
      <c r="H51" s="601"/>
      <c r="I51" s="601"/>
      <c r="J51" s="601"/>
      <c r="K51" s="601"/>
      <c r="L51" s="601"/>
    </row>
    <row r="52" spans="1:12" ht="196.2">
      <c r="A52" s="247" t="s">
        <v>209</v>
      </c>
      <c r="B52" s="604" t="s">
        <v>524</v>
      </c>
      <c r="C52" s="605" t="s">
        <v>525</v>
      </c>
      <c r="L52" s="601"/>
    </row>
    <row r="53" spans="1:12" ht="315">
      <c r="A53" s="359" t="s">
        <v>211</v>
      </c>
      <c r="B53" s="360" t="s">
        <v>526</v>
      </c>
      <c r="C53" s="414" t="s">
        <v>1047</v>
      </c>
      <c r="L53" s="601"/>
    </row>
    <row r="54" spans="1:12" ht="45.6">
      <c r="A54" s="359"/>
      <c r="B54" s="361" t="s">
        <v>214</v>
      </c>
      <c r="C54" s="606" t="s">
        <v>527</v>
      </c>
      <c r="L54" s="601"/>
    </row>
    <row r="55" spans="1:12" ht="90.6">
      <c r="A55" s="359"/>
      <c r="B55" s="362" t="s">
        <v>216</v>
      </c>
      <c r="C55" s="606" t="s">
        <v>528</v>
      </c>
      <c r="L55" s="601"/>
    </row>
    <row r="56" spans="1:12" ht="75.599999999999994">
      <c r="A56" s="359"/>
      <c r="B56" s="362" t="s">
        <v>218</v>
      </c>
      <c r="C56" s="606" t="s">
        <v>529</v>
      </c>
      <c r="L56" s="601"/>
    </row>
    <row r="57" spans="1:12" ht="60.6">
      <c r="A57" s="359"/>
      <c r="B57" s="362" t="s">
        <v>220</v>
      </c>
      <c r="C57" s="606" t="s">
        <v>530</v>
      </c>
      <c r="L57" s="601"/>
    </row>
    <row r="58" spans="1:12" ht="60.6">
      <c r="A58" s="359"/>
      <c r="B58" s="362" t="s">
        <v>222</v>
      </c>
      <c r="C58" s="606" t="s">
        <v>531</v>
      </c>
      <c r="L58" s="601"/>
    </row>
    <row r="59" spans="1:12" ht="60.6">
      <c r="A59" s="359"/>
      <c r="B59" s="362" t="s">
        <v>224</v>
      </c>
      <c r="C59" s="606" t="s">
        <v>532</v>
      </c>
      <c r="L59" s="601"/>
    </row>
    <row r="60" spans="1:12" ht="90.6">
      <c r="A60" s="359"/>
      <c r="B60" s="362" t="s">
        <v>226</v>
      </c>
      <c r="C60" s="606" t="s">
        <v>533</v>
      </c>
      <c r="L60" s="601"/>
    </row>
    <row r="61" spans="1:12" ht="75.599999999999994">
      <c r="A61" s="359"/>
      <c r="B61" s="362" t="s">
        <v>228</v>
      </c>
      <c r="C61" s="606" t="s">
        <v>534</v>
      </c>
      <c r="L61" s="601"/>
    </row>
    <row r="62" spans="1:12" ht="75.599999999999994">
      <c r="A62" s="359"/>
      <c r="B62" s="362" t="s">
        <v>230</v>
      </c>
      <c r="C62" s="606" t="s">
        <v>535</v>
      </c>
      <c r="L62" s="601"/>
    </row>
    <row r="63" spans="1:12" ht="15.6">
      <c r="A63" s="359"/>
      <c r="B63" s="362" t="s">
        <v>232</v>
      </c>
      <c r="C63" s="606"/>
      <c r="L63" s="601"/>
    </row>
    <row r="64" spans="1:12" ht="15.6">
      <c r="A64" s="359"/>
      <c r="B64" s="362" t="s">
        <v>234</v>
      </c>
      <c r="C64" s="606"/>
      <c r="L64" s="601"/>
    </row>
    <row r="65" spans="1:12" ht="15.6">
      <c r="A65" s="359"/>
      <c r="B65" s="362" t="s">
        <v>236</v>
      </c>
      <c r="C65" s="607"/>
      <c r="L65" s="601"/>
    </row>
    <row r="66" spans="1:12" ht="15.6">
      <c r="A66" s="359"/>
      <c r="B66" s="362" t="s">
        <v>238</v>
      </c>
      <c r="C66" s="399"/>
      <c r="L66" s="601"/>
    </row>
    <row r="67" spans="1:12" ht="75">
      <c r="A67" s="359" t="s">
        <v>240</v>
      </c>
      <c r="B67" s="363" t="s">
        <v>241</v>
      </c>
      <c r="C67" s="414" t="s">
        <v>1030</v>
      </c>
      <c r="L67" s="601"/>
    </row>
    <row r="68" spans="1:12" ht="211.2">
      <c r="A68" s="247" t="s">
        <v>243</v>
      </c>
      <c r="B68" s="550" t="s">
        <v>244</v>
      </c>
      <c r="C68" s="608" t="s">
        <v>536</v>
      </c>
      <c r="L68" s="601"/>
    </row>
    <row r="69" spans="1:12" ht="93" customHeight="1">
      <c r="A69" s="609">
        <v>19</v>
      </c>
      <c r="B69" s="587" t="s">
        <v>246</v>
      </c>
      <c r="C69" s="610" t="s">
        <v>537</v>
      </c>
      <c r="L69" s="601"/>
    </row>
    <row r="70" spans="1:12" ht="44.25" customHeight="1">
      <c r="A70" s="247">
        <v>20</v>
      </c>
      <c r="B70" s="550" t="s">
        <v>248</v>
      </c>
      <c r="C70" s="551" t="s">
        <v>538</v>
      </c>
      <c r="L70" s="601"/>
    </row>
    <row r="71" spans="1:12" ht="45" customHeight="1">
      <c r="A71" s="609">
        <v>21</v>
      </c>
      <c r="B71" s="587" t="s">
        <v>129</v>
      </c>
      <c r="C71" s="610" t="s">
        <v>539</v>
      </c>
      <c r="L71" s="601"/>
    </row>
    <row r="72" spans="1:12" ht="150.6">
      <c r="A72" s="247">
        <v>22</v>
      </c>
      <c r="B72" s="550" t="s">
        <v>540</v>
      </c>
      <c r="C72" s="551" t="s">
        <v>541</v>
      </c>
      <c r="L72" s="601"/>
    </row>
    <row r="73" spans="1:12" ht="60.75" customHeight="1">
      <c r="A73" s="609" t="s">
        <v>253</v>
      </c>
      <c r="B73" s="587" t="s">
        <v>542</v>
      </c>
      <c r="C73" s="588" t="s">
        <v>543</v>
      </c>
      <c r="L73" s="601"/>
    </row>
    <row r="74" spans="1:12" ht="30">
      <c r="A74" s="247" t="s">
        <v>256</v>
      </c>
      <c r="B74" s="550" t="s">
        <v>544</v>
      </c>
      <c r="C74" s="551" t="s">
        <v>545</v>
      </c>
      <c r="L74" s="601"/>
    </row>
    <row r="75" spans="1:12" ht="120.6" thickBot="1">
      <c r="A75" s="596">
        <v>24</v>
      </c>
      <c r="B75" s="552" t="s">
        <v>259</v>
      </c>
      <c r="C75" s="611" t="s">
        <v>546</v>
      </c>
      <c r="L75" s="601"/>
    </row>
    <row r="76" spans="1:12" ht="16.2" thickBot="1">
      <c r="A76" s="597"/>
      <c r="B76" s="612"/>
      <c r="C76" s="613"/>
      <c r="L76" s="601"/>
    </row>
    <row r="77" spans="1:12" ht="46.2">
      <c r="A77" s="245"/>
      <c r="B77" s="614" t="s">
        <v>547</v>
      </c>
      <c r="C77" s="615" t="s">
        <v>548</v>
      </c>
      <c r="L77" s="601"/>
    </row>
    <row r="78" spans="1:12" ht="62.25" customHeight="1">
      <c r="A78" s="246">
        <v>25</v>
      </c>
      <c r="B78" s="360" t="s">
        <v>549</v>
      </c>
      <c r="C78" s="693" t="s">
        <v>550</v>
      </c>
      <c r="L78" s="601"/>
    </row>
    <row r="79" spans="1:12" ht="32.25" customHeight="1">
      <c r="A79" s="609">
        <v>26</v>
      </c>
      <c r="B79" s="587" t="s">
        <v>551</v>
      </c>
      <c r="C79" s="616"/>
      <c r="L79" s="601"/>
    </row>
    <row r="80" spans="1:12" ht="137.25" customHeight="1">
      <c r="A80" s="247">
        <v>27</v>
      </c>
      <c r="B80" s="550" t="s">
        <v>552</v>
      </c>
      <c r="C80" s="551" t="s">
        <v>553</v>
      </c>
      <c r="L80" s="601"/>
    </row>
    <row r="81" spans="1:12" ht="30.75" customHeight="1">
      <c r="A81" s="609">
        <v>28</v>
      </c>
      <c r="B81" s="617" t="s">
        <v>554</v>
      </c>
      <c r="C81" s="616"/>
      <c r="L81" s="601"/>
    </row>
    <row r="82" spans="1:12" ht="409.5" customHeight="1">
      <c r="A82" s="247" t="s">
        <v>270</v>
      </c>
      <c r="B82" s="550" t="s">
        <v>555</v>
      </c>
      <c r="C82" s="607" t="s">
        <v>556</v>
      </c>
      <c r="L82" s="601"/>
    </row>
    <row r="83" spans="1:12" ht="15.6">
      <c r="A83" s="364" t="s">
        <v>557</v>
      </c>
      <c r="B83" s="370" t="s">
        <v>558</v>
      </c>
      <c r="C83" s="618"/>
      <c r="L83" s="601"/>
    </row>
    <row r="84" spans="1:12" ht="30.6">
      <c r="A84" s="365"/>
      <c r="B84" s="376" t="s">
        <v>275</v>
      </c>
      <c r="C84" s="619" t="s">
        <v>559</v>
      </c>
      <c r="L84" s="601"/>
    </row>
    <row r="85" spans="1:12" ht="30">
      <c r="A85" s="365"/>
      <c r="B85" s="376" t="s">
        <v>277</v>
      </c>
      <c r="C85" s="619"/>
      <c r="L85" s="601"/>
    </row>
    <row r="86" spans="1:12" ht="30.6">
      <c r="A86" s="365"/>
      <c r="B86" s="376" t="s">
        <v>279</v>
      </c>
      <c r="C86" s="619" t="s">
        <v>560</v>
      </c>
      <c r="L86" s="601"/>
    </row>
    <row r="87" spans="1:12" ht="90.6">
      <c r="A87" s="365"/>
      <c r="B87" s="376" t="s">
        <v>281</v>
      </c>
      <c r="C87" s="619" t="s">
        <v>1045</v>
      </c>
      <c r="L87" s="601"/>
    </row>
    <row r="88" spans="1:12" ht="15.6">
      <c r="A88" s="366"/>
      <c r="B88" s="400" t="s">
        <v>283</v>
      </c>
      <c r="C88" s="619"/>
      <c r="L88" s="601"/>
    </row>
    <row r="89" spans="1:12" ht="30">
      <c r="A89" s="368" t="s">
        <v>284</v>
      </c>
      <c r="B89" s="370" t="s">
        <v>561</v>
      </c>
      <c r="C89" s="619"/>
      <c r="L89" s="601"/>
    </row>
    <row r="90" spans="1:12">
      <c r="A90" s="369"/>
      <c r="B90" s="370" t="s">
        <v>287</v>
      </c>
      <c r="C90" s="619"/>
      <c r="L90" s="601"/>
    </row>
    <row r="91" spans="1:12" ht="15.6">
      <c r="A91" s="371"/>
      <c r="B91" s="370" t="s">
        <v>289</v>
      </c>
      <c r="C91" s="619"/>
      <c r="L91" s="601"/>
    </row>
    <row r="92" spans="1:12">
      <c r="A92" s="369"/>
      <c r="B92" s="370" t="s">
        <v>291</v>
      </c>
      <c r="C92" s="619"/>
      <c r="L92" s="601"/>
    </row>
    <row r="93" spans="1:12">
      <c r="A93" s="369"/>
      <c r="B93" s="370" t="s">
        <v>293</v>
      </c>
      <c r="C93" s="619"/>
      <c r="L93" s="601"/>
    </row>
    <row r="94" spans="1:12">
      <c r="A94" s="372"/>
      <c r="B94" s="401" t="s">
        <v>295</v>
      </c>
      <c r="C94" s="619"/>
      <c r="L94" s="601"/>
    </row>
    <row r="95" spans="1:12" ht="30">
      <c r="A95" s="247" t="s">
        <v>297</v>
      </c>
      <c r="B95" s="620" t="s">
        <v>562</v>
      </c>
      <c r="C95" s="621"/>
      <c r="L95" s="601"/>
    </row>
    <row r="96" spans="1:12" ht="15.6">
      <c r="A96" s="368" t="s">
        <v>299</v>
      </c>
      <c r="B96" s="402" t="s">
        <v>563</v>
      </c>
      <c r="C96" s="622"/>
      <c r="L96" s="601"/>
    </row>
    <row r="97" spans="1:12" ht="30.6">
      <c r="A97" s="373"/>
      <c r="B97" s="370" t="s">
        <v>302</v>
      </c>
      <c r="C97" s="619" t="s">
        <v>559</v>
      </c>
      <c r="L97" s="601"/>
    </row>
    <row r="98" spans="1:12" ht="30.6">
      <c r="A98" s="373"/>
      <c r="B98" s="376" t="s">
        <v>304</v>
      </c>
      <c r="C98" s="619" t="s">
        <v>564</v>
      </c>
      <c r="L98" s="601"/>
    </row>
    <row r="99" spans="1:12" ht="60.6">
      <c r="A99" s="373"/>
      <c r="B99" s="376" t="s">
        <v>306</v>
      </c>
      <c r="C99" s="619" t="s">
        <v>1044</v>
      </c>
      <c r="L99" s="601"/>
    </row>
    <row r="100" spans="1:12">
      <c r="A100" s="374"/>
      <c r="B100" s="401" t="s">
        <v>308</v>
      </c>
      <c r="C100" s="619"/>
      <c r="L100" s="601"/>
    </row>
    <row r="101" spans="1:12" ht="30">
      <c r="A101" s="368" t="s">
        <v>309</v>
      </c>
      <c r="B101" s="375" t="s">
        <v>565</v>
      </c>
      <c r="C101" s="619"/>
      <c r="L101" s="601"/>
    </row>
    <row r="102" spans="1:12">
      <c r="A102" s="369"/>
      <c r="B102" s="376" t="s">
        <v>312</v>
      </c>
      <c r="C102" s="619"/>
      <c r="L102" s="601"/>
    </row>
    <row r="103" spans="1:12" ht="15.6">
      <c r="A103" s="371"/>
      <c r="B103" s="370" t="s">
        <v>289</v>
      </c>
      <c r="C103" s="619"/>
      <c r="L103" s="601"/>
    </row>
    <row r="104" spans="1:12">
      <c r="A104" s="369"/>
      <c r="B104" s="370" t="s">
        <v>291</v>
      </c>
      <c r="C104" s="619"/>
      <c r="L104" s="601"/>
    </row>
    <row r="105" spans="1:12">
      <c r="A105" s="369"/>
      <c r="B105" s="377" t="s">
        <v>316</v>
      </c>
      <c r="C105" s="619"/>
      <c r="L105" s="601"/>
    </row>
    <row r="106" spans="1:12">
      <c r="A106" s="372"/>
      <c r="B106" s="378" t="s">
        <v>295</v>
      </c>
      <c r="C106" s="589"/>
      <c r="L106" s="601"/>
    </row>
    <row r="107" spans="1:12" s="33" customFormat="1" ht="45">
      <c r="A107" s="249" t="s">
        <v>199</v>
      </c>
      <c r="B107" s="590" t="s">
        <v>318</v>
      </c>
      <c r="C107" s="243"/>
      <c r="D107" s="769"/>
      <c r="E107" s="769"/>
      <c r="F107" s="769"/>
      <c r="G107" s="769"/>
      <c r="H107" s="769"/>
      <c r="I107" s="769"/>
      <c r="J107" s="769"/>
      <c r="K107" s="769"/>
      <c r="L107" s="769"/>
    </row>
    <row r="108" spans="1:12" ht="168" customHeight="1">
      <c r="A108" s="609" t="s">
        <v>320</v>
      </c>
      <c r="B108" s="623" t="s">
        <v>321</v>
      </c>
      <c r="C108" s="624" t="s">
        <v>566</v>
      </c>
    </row>
    <row r="109" spans="1:12" ht="45.6" thickBot="1">
      <c r="A109" s="596" t="s">
        <v>323</v>
      </c>
      <c r="B109" s="552" t="s">
        <v>324</v>
      </c>
      <c r="C109" s="625"/>
    </row>
    <row r="110" spans="1:12" ht="15.6">
      <c r="A110" s="626"/>
      <c r="B110" s="627"/>
      <c r="C110" s="628"/>
    </row>
    <row r="111" spans="1:12" ht="16.2" thickBot="1">
      <c r="A111" s="626"/>
      <c r="B111" s="627"/>
      <c r="C111" s="628"/>
    </row>
    <row r="112" spans="1:12" ht="46.2">
      <c r="A112" s="245"/>
      <c r="B112" s="614" t="s">
        <v>567</v>
      </c>
      <c r="C112" s="548" t="s">
        <v>568</v>
      </c>
    </row>
    <row r="113" spans="1:3" ht="62.25" customHeight="1">
      <c r="A113" s="246">
        <v>31</v>
      </c>
      <c r="B113" s="360" t="s">
        <v>569</v>
      </c>
      <c r="C113" s="595" t="s">
        <v>550</v>
      </c>
    </row>
    <row r="114" spans="1:3" ht="152.4">
      <c r="A114" s="629">
        <v>32</v>
      </c>
      <c r="B114" s="630" t="s">
        <v>570</v>
      </c>
      <c r="C114" s="610" t="s">
        <v>571</v>
      </c>
    </row>
    <row r="115" spans="1:3" ht="345">
      <c r="A115" s="379" t="s">
        <v>330</v>
      </c>
      <c r="B115" s="409" t="s">
        <v>331</v>
      </c>
      <c r="C115" s="709" t="s">
        <v>1048</v>
      </c>
    </row>
    <row r="116" spans="1:3" ht="45.6">
      <c r="A116" s="379"/>
      <c r="B116" s="380" t="s">
        <v>214</v>
      </c>
      <c r="C116" s="694" t="s">
        <v>527</v>
      </c>
    </row>
    <row r="117" spans="1:3" ht="90.6">
      <c r="A117" s="379"/>
      <c r="B117" s="381" t="s">
        <v>216</v>
      </c>
      <c r="C117" s="694" t="s">
        <v>528</v>
      </c>
    </row>
    <row r="118" spans="1:3" ht="75.599999999999994">
      <c r="A118" s="379"/>
      <c r="B118" s="381" t="s">
        <v>218</v>
      </c>
      <c r="C118" s="694" t="s">
        <v>529</v>
      </c>
    </row>
    <row r="119" spans="1:3" ht="60.6">
      <c r="A119" s="379"/>
      <c r="B119" s="381" t="s">
        <v>220</v>
      </c>
      <c r="C119" s="694" t="s">
        <v>530</v>
      </c>
    </row>
    <row r="120" spans="1:3" ht="60.6">
      <c r="A120" s="379"/>
      <c r="B120" s="381" t="s">
        <v>222</v>
      </c>
      <c r="C120" s="694" t="s">
        <v>531</v>
      </c>
    </row>
    <row r="121" spans="1:3" ht="60.6">
      <c r="A121" s="379"/>
      <c r="B121" s="381" t="s">
        <v>224</v>
      </c>
      <c r="C121" s="694" t="s">
        <v>532</v>
      </c>
    </row>
    <row r="122" spans="1:3" ht="90.6">
      <c r="A122" s="379"/>
      <c r="B122" s="381" t="s">
        <v>226</v>
      </c>
      <c r="C122" s="694" t="s">
        <v>533</v>
      </c>
    </row>
    <row r="123" spans="1:3" ht="75.599999999999994">
      <c r="A123" s="379"/>
      <c r="B123" s="381" t="s">
        <v>228</v>
      </c>
      <c r="C123" s="694" t="s">
        <v>534</v>
      </c>
    </row>
    <row r="124" spans="1:3" ht="75.599999999999994">
      <c r="A124" s="379"/>
      <c r="B124" s="381" t="s">
        <v>230</v>
      </c>
      <c r="C124" s="694" t="s">
        <v>535</v>
      </c>
    </row>
    <row r="125" spans="1:3" ht="15.6">
      <c r="A125" s="379"/>
      <c r="B125" s="381" t="s">
        <v>232</v>
      </c>
      <c r="C125" s="694"/>
    </row>
    <row r="126" spans="1:3" ht="15.6">
      <c r="A126" s="379"/>
      <c r="B126" s="381" t="s">
        <v>234</v>
      </c>
      <c r="C126" s="694"/>
    </row>
    <row r="127" spans="1:3" ht="15.6">
      <c r="A127" s="379"/>
      <c r="B127" s="381" t="s">
        <v>236</v>
      </c>
      <c r="C127" s="694"/>
    </row>
    <row r="128" spans="1:3" ht="15.6">
      <c r="A128" s="379"/>
      <c r="B128" s="381" t="s">
        <v>238</v>
      </c>
      <c r="C128" s="694"/>
    </row>
    <row r="129" spans="1:3" ht="75">
      <c r="A129" s="379" t="s">
        <v>346</v>
      </c>
      <c r="B129" s="382" t="s">
        <v>347</v>
      </c>
      <c r="C129" s="694" t="s">
        <v>572</v>
      </c>
    </row>
    <row r="130" spans="1:3" ht="408.6" customHeight="1">
      <c r="A130" s="247" t="s">
        <v>349</v>
      </c>
      <c r="B130" s="550" t="s">
        <v>573</v>
      </c>
      <c r="C130" s="606" t="s">
        <v>574</v>
      </c>
    </row>
    <row r="131" spans="1:3" ht="15.6">
      <c r="A131" s="383" t="s">
        <v>351</v>
      </c>
      <c r="B131" s="370" t="s">
        <v>575</v>
      </c>
      <c r="C131" s="619"/>
    </row>
    <row r="132" spans="1:3" ht="30.6">
      <c r="A132" s="384"/>
      <c r="B132" s="376" t="s">
        <v>275</v>
      </c>
      <c r="C132" s="619" t="s">
        <v>559</v>
      </c>
    </row>
    <row r="133" spans="1:3" ht="30">
      <c r="A133" s="384"/>
      <c r="B133" s="376" t="s">
        <v>277</v>
      </c>
      <c r="C133" s="619"/>
    </row>
    <row r="134" spans="1:3" ht="30.6">
      <c r="A134" s="384"/>
      <c r="B134" s="376" t="s">
        <v>279</v>
      </c>
      <c r="C134" s="619" t="s">
        <v>560</v>
      </c>
    </row>
    <row r="135" spans="1:3" ht="60.6">
      <c r="A135" s="384"/>
      <c r="B135" s="376" t="s">
        <v>281</v>
      </c>
      <c r="C135" s="619" t="s">
        <v>1044</v>
      </c>
    </row>
    <row r="136" spans="1:3">
      <c r="A136" s="385"/>
      <c r="B136" s="367" t="s">
        <v>283</v>
      </c>
      <c r="C136" s="619"/>
    </row>
    <row r="137" spans="1:3" ht="30">
      <c r="A137" s="386" t="s">
        <v>358</v>
      </c>
      <c r="B137" s="405" t="s">
        <v>576</v>
      </c>
      <c r="C137" s="619"/>
    </row>
    <row r="138" spans="1:3">
      <c r="A138" s="387"/>
      <c r="B138" s="405" t="s">
        <v>361</v>
      </c>
      <c r="C138" s="619"/>
    </row>
    <row r="139" spans="1:3" ht="15.6">
      <c r="A139" s="388"/>
      <c r="B139" s="405" t="s">
        <v>289</v>
      </c>
      <c r="C139" s="619"/>
    </row>
    <row r="140" spans="1:3">
      <c r="A140" s="387"/>
      <c r="B140" s="405" t="s">
        <v>291</v>
      </c>
      <c r="C140" s="619"/>
    </row>
    <row r="141" spans="1:3">
      <c r="A141" s="387"/>
      <c r="B141" s="405" t="s">
        <v>293</v>
      </c>
      <c r="C141" s="619"/>
    </row>
    <row r="142" spans="1:3">
      <c r="A142" s="389"/>
      <c r="B142" s="405" t="s">
        <v>295</v>
      </c>
      <c r="C142" s="619"/>
    </row>
    <row r="143" spans="1:3" ht="409.6">
      <c r="A143" s="247" t="s">
        <v>367</v>
      </c>
      <c r="B143" s="631" t="s">
        <v>577</v>
      </c>
      <c r="C143" s="619" t="s">
        <v>578</v>
      </c>
    </row>
    <row r="144" spans="1:3" ht="15.6">
      <c r="A144" s="368" t="s">
        <v>369</v>
      </c>
      <c r="B144" s="406" t="s">
        <v>579</v>
      </c>
      <c r="C144" s="618"/>
    </row>
    <row r="145" spans="1:12" ht="30.6">
      <c r="A145" s="373"/>
      <c r="B145" s="405" t="s">
        <v>302</v>
      </c>
      <c r="C145" s="619" t="s">
        <v>559</v>
      </c>
    </row>
    <row r="146" spans="1:12" ht="30.6">
      <c r="A146" s="373"/>
      <c r="B146" s="405" t="s">
        <v>304</v>
      </c>
      <c r="C146" s="619" t="s">
        <v>564</v>
      </c>
    </row>
    <row r="147" spans="1:12" ht="60.6">
      <c r="A147" s="373"/>
      <c r="B147" s="405" t="s">
        <v>306</v>
      </c>
      <c r="C147" s="619" t="s">
        <v>1044</v>
      </c>
    </row>
    <row r="148" spans="1:12">
      <c r="A148" s="374"/>
      <c r="B148" s="405" t="s">
        <v>308</v>
      </c>
      <c r="C148" s="619"/>
    </row>
    <row r="149" spans="1:12" ht="30">
      <c r="A149" s="368" t="s">
        <v>375</v>
      </c>
      <c r="B149" s="407" t="s">
        <v>580</v>
      </c>
      <c r="C149" s="619"/>
    </row>
    <row r="150" spans="1:12">
      <c r="A150" s="369"/>
      <c r="B150" s="408" t="s">
        <v>378</v>
      </c>
      <c r="C150" s="619"/>
    </row>
    <row r="151" spans="1:12" ht="15.6">
      <c r="A151" s="371"/>
      <c r="B151" s="370" t="s">
        <v>289</v>
      </c>
      <c r="C151" s="619"/>
    </row>
    <row r="152" spans="1:12">
      <c r="A152" s="369"/>
      <c r="B152" s="370" t="s">
        <v>291</v>
      </c>
      <c r="C152" s="619"/>
    </row>
    <row r="153" spans="1:12">
      <c r="A153" s="369"/>
      <c r="B153" s="377" t="s">
        <v>316</v>
      </c>
      <c r="C153" s="619"/>
    </row>
    <row r="154" spans="1:12">
      <c r="A154" s="372"/>
      <c r="B154" s="403" t="s">
        <v>295</v>
      </c>
      <c r="C154" s="621"/>
    </row>
    <row r="155" spans="1:12" s="33" customFormat="1" ht="45.75" customHeight="1">
      <c r="A155" s="249" t="s">
        <v>199</v>
      </c>
      <c r="B155" s="632" t="s">
        <v>383</v>
      </c>
      <c r="C155" s="404"/>
      <c r="D155" s="526"/>
      <c r="E155" s="526"/>
      <c r="F155" s="526"/>
      <c r="G155" s="526"/>
      <c r="H155" s="526"/>
      <c r="I155" s="526"/>
      <c r="J155" s="526"/>
      <c r="K155" s="526"/>
      <c r="L155" s="526"/>
    </row>
    <row r="156" spans="1:12" ht="153" customHeight="1">
      <c r="A156" s="237" t="s">
        <v>385</v>
      </c>
      <c r="B156" s="623" t="s">
        <v>386</v>
      </c>
      <c r="C156" s="773" t="s">
        <v>581</v>
      </c>
    </row>
    <row r="157" spans="1:12" ht="48" customHeight="1" thickBot="1">
      <c r="A157" s="596" t="s">
        <v>388</v>
      </c>
      <c r="B157" s="633" t="s">
        <v>389</v>
      </c>
      <c r="C157" s="774"/>
    </row>
    <row r="158" spans="1:12" ht="15.6">
      <c r="A158" s="626"/>
      <c r="B158" s="627"/>
      <c r="C158" s="628"/>
    </row>
    <row r="159" spans="1:12" ht="16.2" thickBot="1">
      <c r="A159" s="597"/>
      <c r="B159" s="634"/>
      <c r="C159" s="635"/>
    </row>
    <row r="160" spans="1:12" ht="168" customHeight="1">
      <c r="A160" s="245"/>
      <c r="B160" s="636" t="s">
        <v>582</v>
      </c>
      <c r="C160" s="548" t="s">
        <v>583</v>
      </c>
    </row>
    <row r="161" spans="1:252" ht="46.5" customHeight="1">
      <c r="A161" s="246">
        <v>35</v>
      </c>
      <c r="B161" s="360" t="s">
        <v>584</v>
      </c>
      <c r="C161" s="595" t="s">
        <v>550</v>
      </c>
    </row>
    <row r="162" spans="1:252" ht="47.25" customHeight="1">
      <c r="A162" s="629">
        <v>36</v>
      </c>
      <c r="B162" s="617" t="s">
        <v>585</v>
      </c>
      <c r="C162" s="610" t="s">
        <v>586</v>
      </c>
    </row>
    <row r="163" spans="1:252" ht="183.75" customHeight="1">
      <c r="A163" s="247" t="s">
        <v>396</v>
      </c>
      <c r="B163" s="550" t="s">
        <v>587</v>
      </c>
      <c r="C163" s="606" t="s">
        <v>588</v>
      </c>
    </row>
    <row r="164" spans="1:252" ht="47.25" customHeight="1">
      <c r="A164" s="247" t="s">
        <v>399</v>
      </c>
      <c r="B164" s="550" t="s">
        <v>589</v>
      </c>
      <c r="C164" s="248"/>
    </row>
    <row r="165" spans="1:252" s="33" customFormat="1" ht="46.5" customHeight="1">
      <c r="A165" s="249" t="s">
        <v>199</v>
      </c>
      <c r="B165" s="632" t="s">
        <v>401</v>
      </c>
      <c r="C165" s="250"/>
      <c r="D165" s="250"/>
      <c r="E165" s="250"/>
      <c r="F165" s="250"/>
      <c r="G165" s="250"/>
      <c r="H165" s="250"/>
      <c r="I165" s="250"/>
      <c r="J165" s="250"/>
      <c r="K165" s="250"/>
      <c r="L165" s="306"/>
      <c r="M165" s="306"/>
      <c r="N165" s="306"/>
      <c r="O165" s="306"/>
      <c r="P165" s="306"/>
      <c r="Q165" s="306"/>
      <c r="R165" s="306"/>
      <c r="S165" s="306"/>
      <c r="T165" s="306"/>
      <c r="U165" s="306"/>
      <c r="V165" s="306"/>
      <c r="W165" s="306"/>
      <c r="X165" s="306"/>
      <c r="Y165" s="306"/>
      <c r="Z165" s="306"/>
      <c r="AA165" s="306"/>
      <c r="AB165" s="306"/>
      <c r="AC165" s="306"/>
      <c r="AD165" s="306"/>
      <c r="AE165" s="306"/>
      <c r="AF165" s="306"/>
      <c r="AG165" s="306"/>
      <c r="AH165" s="306"/>
      <c r="AI165" s="306"/>
      <c r="AJ165" s="306"/>
      <c r="AK165" s="306"/>
      <c r="AL165" s="306"/>
      <c r="AM165" s="306"/>
      <c r="AN165" s="306"/>
      <c r="AO165" s="306"/>
      <c r="AP165" s="306"/>
      <c r="AQ165" s="306"/>
      <c r="AR165" s="306"/>
      <c r="AS165" s="306"/>
      <c r="AT165" s="306"/>
      <c r="AU165" s="306"/>
      <c r="AV165" s="306"/>
      <c r="AW165" s="306"/>
      <c r="AX165" s="306"/>
      <c r="AY165" s="306"/>
      <c r="AZ165" s="306"/>
      <c r="BA165" s="306"/>
      <c r="BB165" s="306"/>
      <c r="BC165" s="306"/>
      <c r="BD165" s="306"/>
      <c r="BE165" s="306"/>
      <c r="BF165" s="306"/>
      <c r="BG165" s="306"/>
      <c r="BH165" s="306"/>
      <c r="BI165" s="306"/>
      <c r="BJ165" s="306"/>
      <c r="BK165" s="306"/>
      <c r="BL165" s="306"/>
      <c r="BM165" s="306"/>
      <c r="BN165" s="306"/>
      <c r="BO165" s="306"/>
      <c r="BP165" s="306"/>
      <c r="BQ165" s="306"/>
      <c r="BR165" s="306"/>
      <c r="BS165" s="306"/>
      <c r="BT165" s="306"/>
      <c r="BU165" s="306"/>
      <c r="BV165" s="306"/>
      <c r="BW165" s="306"/>
      <c r="BX165" s="306"/>
      <c r="BY165" s="306"/>
      <c r="BZ165" s="306"/>
      <c r="CA165" s="306"/>
      <c r="CB165" s="306"/>
      <c r="CC165" s="306"/>
      <c r="CD165" s="306"/>
      <c r="CE165" s="306"/>
      <c r="CF165" s="306"/>
      <c r="CG165" s="306"/>
      <c r="CH165" s="306"/>
      <c r="CI165" s="306"/>
      <c r="CJ165" s="306"/>
      <c r="CK165" s="306"/>
      <c r="CL165" s="306"/>
      <c r="CM165" s="306"/>
      <c r="CN165" s="306"/>
      <c r="CO165" s="306"/>
      <c r="CP165" s="306"/>
      <c r="CQ165" s="306"/>
      <c r="CR165" s="306"/>
      <c r="CS165" s="306"/>
      <c r="CT165" s="306"/>
      <c r="CU165" s="306"/>
      <c r="CV165" s="306"/>
      <c r="CW165" s="306"/>
      <c r="CX165" s="306"/>
      <c r="CY165" s="306"/>
      <c r="CZ165" s="306"/>
      <c r="DA165" s="306"/>
      <c r="DB165" s="306"/>
      <c r="DC165" s="306"/>
      <c r="DD165" s="306"/>
      <c r="DE165" s="306"/>
      <c r="DF165" s="306"/>
      <c r="DG165" s="306"/>
      <c r="DH165" s="306"/>
      <c r="DI165" s="306"/>
      <c r="DJ165" s="306"/>
      <c r="DK165" s="306"/>
      <c r="DL165" s="306"/>
      <c r="DM165" s="306"/>
      <c r="DN165" s="306"/>
      <c r="DO165" s="306"/>
      <c r="DP165" s="306"/>
      <c r="DQ165" s="306"/>
      <c r="DR165" s="306"/>
      <c r="DS165" s="306"/>
      <c r="DT165" s="306"/>
      <c r="DU165" s="306"/>
      <c r="DV165" s="306"/>
      <c r="DW165" s="306"/>
      <c r="DX165" s="306"/>
      <c r="DY165" s="306"/>
      <c r="DZ165" s="306"/>
      <c r="EA165" s="306"/>
      <c r="EB165" s="306"/>
      <c r="EC165" s="306"/>
      <c r="ED165" s="306"/>
      <c r="EE165" s="306"/>
      <c r="EF165" s="306"/>
      <c r="EG165" s="306"/>
      <c r="EH165" s="306"/>
      <c r="EI165" s="306"/>
      <c r="EJ165" s="306"/>
      <c r="EK165" s="306"/>
      <c r="EL165" s="306"/>
      <c r="EM165" s="306"/>
      <c r="EN165" s="306"/>
      <c r="EO165" s="306"/>
      <c r="EP165" s="306"/>
      <c r="EQ165" s="306"/>
      <c r="ER165" s="306"/>
      <c r="ES165" s="306"/>
      <c r="ET165" s="306"/>
      <c r="EU165" s="306"/>
      <c r="EV165" s="306"/>
      <c r="EW165" s="306"/>
      <c r="EX165" s="306"/>
      <c r="EY165" s="306"/>
      <c r="EZ165" s="306"/>
      <c r="FA165" s="306"/>
      <c r="FB165" s="306"/>
      <c r="FC165" s="306"/>
      <c r="FD165" s="306"/>
      <c r="FE165" s="306"/>
      <c r="FF165" s="306"/>
      <c r="FG165" s="306"/>
      <c r="FH165" s="306"/>
      <c r="FI165" s="306"/>
      <c r="FJ165" s="306"/>
      <c r="FK165" s="306"/>
      <c r="FL165" s="306"/>
      <c r="FM165" s="306"/>
      <c r="FN165" s="306"/>
      <c r="FO165" s="306"/>
      <c r="FP165" s="306"/>
      <c r="FQ165" s="306"/>
      <c r="FR165" s="306"/>
      <c r="FS165" s="306"/>
      <c r="FT165" s="306"/>
      <c r="FU165" s="306"/>
      <c r="FV165" s="306"/>
      <c r="FW165" s="306"/>
      <c r="FX165" s="306"/>
      <c r="FY165" s="306"/>
      <c r="FZ165" s="306"/>
      <c r="GA165" s="306"/>
      <c r="GB165" s="306"/>
      <c r="GC165" s="306"/>
      <c r="GD165" s="306"/>
      <c r="GE165" s="306"/>
      <c r="GF165" s="306"/>
      <c r="GG165" s="306"/>
      <c r="GH165" s="306"/>
      <c r="GI165" s="306"/>
      <c r="GJ165" s="306"/>
      <c r="GK165" s="306"/>
      <c r="GL165" s="306"/>
      <c r="GM165" s="306"/>
      <c r="GN165" s="306"/>
      <c r="GO165" s="306"/>
      <c r="GP165" s="306"/>
      <c r="GQ165" s="306"/>
      <c r="GR165" s="306"/>
      <c r="GS165" s="306"/>
      <c r="GT165" s="306"/>
      <c r="GU165" s="306"/>
      <c r="GV165" s="306"/>
      <c r="GW165" s="306"/>
      <c r="GX165" s="306"/>
      <c r="GY165" s="306"/>
      <c r="GZ165" s="306"/>
      <c r="HA165" s="306"/>
      <c r="HB165" s="306"/>
      <c r="HC165" s="306"/>
      <c r="HD165" s="306"/>
      <c r="HE165" s="306"/>
      <c r="HF165" s="306"/>
      <c r="HG165" s="306"/>
      <c r="HH165" s="306"/>
      <c r="HI165" s="306"/>
      <c r="HJ165" s="306"/>
      <c r="HK165" s="306"/>
      <c r="HL165" s="306"/>
      <c r="HM165" s="306"/>
      <c r="HN165" s="306"/>
      <c r="HO165" s="306"/>
      <c r="HP165" s="306"/>
      <c r="HQ165" s="306"/>
      <c r="HR165" s="306"/>
      <c r="HS165" s="306"/>
      <c r="HT165" s="306"/>
      <c r="HU165" s="306"/>
      <c r="HV165" s="306"/>
      <c r="HW165" s="306"/>
      <c r="HX165" s="306"/>
      <c r="HY165" s="306"/>
      <c r="HZ165" s="306"/>
      <c r="IA165" s="306"/>
      <c r="IB165" s="306"/>
      <c r="IC165" s="306"/>
      <c r="ID165" s="306"/>
      <c r="IE165" s="306"/>
      <c r="IF165" s="306"/>
      <c r="IG165" s="306"/>
      <c r="IH165" s="306"/>
      <c r="II165" s="306"/>
      <c r="IJ165" s="306"/>
      <c r="IK165" s="306"/>
      <c r="IL165" s="306"/>
      <c r="IM165" s="306"/>
      <c r="IN165" s="306"/>
      <c r="IO165" s="306"/>
      <c r="IP165" s="306"/>
      <c r="IQ165" s="306"/>
      <c r="IR165" s="243"/>
    </row>
    <row r="166" spans="1:252" ht="150" customHeight="1">
      <c r="A166" s="609" t="s">
        <v>403</v>
      </c>
      <c r="B166" s="587" t="s">
        <v>404</v>
      </c>
      <c r="C166" s="775" t="s">
        <v>590</v>
      </c>
    </row>
    <row r="167" spans="1:252" ht="48" customHeight="1" thickBot="1">
      <c r="A167" s="596" t="s">
        <v>406</v>
      </c>
      <c r="B167" s="552" t="s">
        <v>407</v>
      </c>
      <c r="C167" s="776"/>
    </row>
    <row r="168" spans="1:252" ht="27.75" customHeight="1">
      <c r="A168" s="307"/>
      <c r="B168" s="627"/>
      <c r="C168" s="637"/>
    </row>
    <row r="169" spans="1:252" ht="24.75" customHeight="1" thickBot="1">
      <c r="A169" s="308"/>
      <c r="B169" s="638"/>
      <c r="C169" s="639"/>
    </row>
    <row r="170" spans="1:252" ht="180">
      <c r="A170" s="245"/>
      <c r="B170" s="640" t="s">
        <v>591</v>
      </c>
      <c r="C170" s="615" t="s">
        <v>592</v>
      </c>
    </row>
    <row r="171" spans="1:252" ht="169.5" customHeight="1">
      <c r="A171" s="309" t="s">
        <v>410</v>
      </c>
      <c r="B171" s="360" t="s">
        <v>593</v>
      </c>
      <c r="C171" s="763" t="s">
        <v>594</v>
      </c>
    </row>
    <row r="172" spans="1:252" ht="45.75" customHeight="1">
      <c r="A172" s="247" t="s">
        <v>413</v>
      </c>
      <c r="B172" s="550" t="s">
        <v>595</v>
      </c>
      <c r="C172" s="764"/>
    </row>
    <row r="173" spans="1:252" ht="122.25" customHeight="1">
      <c r="A173" s="641" t="s">
        <v>416</v>
      </c>
      <c r="B173" s="587" t="s">
        <v>596</v>
      </c>
      <c r="C173" s="765" t="s">
        <v>597</v>
      </c>
    </row>
    <row r="174" spans="1:252" ht="45.75" customHeight="1">
      <c r="A174" s="609" t="s">
        <v>419</v>
      </c>
      <c r="B174" s="587" t="s">
        <v>598</v>
      </c>
      <c r="C174" s="766"/>
    </row>
    <row r="175" spans="1:252" ht="61.5" customHeight="1">
      <c r="A175" s="247" t="s">
        <v>422</v>
      </c>
      <c r="B175" s="550" t="s">
        <v>423</v>
      </c>
      <c r="C175" s="606" t="s">
        <v>599</v>
      </c>
    </row>
    <row r="176" spans="1:252" ht="47.25" customHeight="1" thickBot="1">
      <c r="A176" s="310" t="s">
        <v>425</v>
      </c>
      <c r="B176" s="642" t="s">
        <v>426</v>
      </c>
      <c r="C176" s="643" t="s">
        <v>600</v>
      </c>
    </row>
    <row r="177" spans="1:3" ht="16.2" thickBot="1">
      <c r="A177" s="597"/>
      <c r="B177" s="644"/>
      <c r="C177" s="645"/>
    </row>
    <row r="178" spans="1:3" ht="243" customHeight="1">
      <c r="A178" s="288"/>
      <c r="B178" s="646" t="s">
        <v>601</v>
      </c>
      <c r="C178" s="548" t="s">
        <v>602</v>
      </c>
    </row>
    <row r="179" spans="1:3" ht="16.5" customHeight="1">
      <c r="A179" s="311"/>
      <c r="B179" s="647"/>
      <c r="C179" s="648"/>
    </row>
    <row r="180" spans="1:3" ht="15.6">
      <c r="A180" s="629" t="s">
        <v>430</v>
      </c>
      <c r="B180" s="649" t="s">
        <v>431</v>
      </c>
      <c r="C180" s="650"/>
    </row>
    <row r="181" spans="1:3" ht="15.6">
      <c r="A181" s="237" t="s">
        <v>433</v>
      </c>
      <c r="B181" s="570" t="s">
        <v>434</v>
      </c>
      <c r="C181" s="651"/>
    </row>
    <row r="182" spans="1:3" ht="76.2">
      <c r="A182" s="247">
        <v>43</v>
      </c>
      <c r="B182" s="652" t="s">
        <v>436</v>
      </c>
      <c r="C182" s="653" t="s">
        <v>603</v>
      </c>
    </row>
    <row r="183" spans="1:3" ht="45">
      <c r="A183" s="609">
        <v>44</v>
      </c>
      <c r="B183" s="587" t="s">
        <v>604</v>
      </c>
      <c r="C183" s="610"/>
    </row>
    <row r="184" spans="1:3" ht="75.599999999999994">
      <c r="A184" s="247" t="s">
        <v>440</v>
      </c>
      <c r="B184" s="550" t="s">
        <v>605</v>
      </c>
      <c r="C184" s="606" t="s">
        <v>606</v>
      </c>
    </row>
    <row r="185" spans="1:3" ht="45">
      <c r="A185" s="247" t="s">
        <v>443</v>
      </c>
      <c r="B185" s="550" t="s">
        <v>607</v>
      </c>
      <c r="C185" s="606" t="s">
        <v>608</v>
      </c>
    </row>
    <row r="186" spans="1:3" ht="45">
      <c r="A186" s="609" t="s">
        <v>446</v>
      </c>
      <c r="B186" s="587" t="s">
        <v>609</v>
      </c>
      <c r="C186" s="694" t="s">
        <v>550</v>
      </c>
    </row>
    <row r="187" spans="1:3" ht="45">
      <c r="A187" s="238" t="s">
        <v>449</v>
      </c>
      <c r="B187" s="617" t="s">
        <v>610</v>
      </c>
      <c r="C187" s="654"/>
    </row>
    <row r="188" spans="1:3" ht="45">
      <c r="A188" s="312"/>
      <c r="B188" s="655" t="s">
        <v>451</v>
      </c>
      <c r="C188" s="656"/>
    </row>
    <row r="189" spans="1:3" ht="45">
      <c r="A189" s="246" t="s">
        <v>453</v>
      </c>
      <c r="B189" s="360" t="s">
        <v>611</v>
      </c>
      <c r="C189" s="657" t="s">
        <v>550</v>
      </c>
    </row>
    <row r="190" spans="1:3" ht="45">
      <c r="A190" s="247" t="s">
        <v>456</v>
      </c>
      <c r="B190" s="550" t="s">
        <v>612</v>
      </c>
      <c r="C190" s="693"/>
    </row>
    <row r="191" spans="1:3" ht="45">
      <c r="A191" s="629" t="s">
        <v>459</v>
      </c>
      <c r="B191" s="587" t="s">
        <v>613</v>
      </c>
      <c r="C191" s="694" t="s">
        <v>550</v>
      </c>
    </row>
    <row r="192" spans="1:3" ht="45.6" thickBot="1">
      <c r="A192" s="596" t="s">
        <v>462</v>
      </c>
      <c r="B192" s="633" t="s">
        <v>614</v>
      </c>
      <c r="C192" s="625"/>
    </row>
    <row r="193" spans="1:3" ht="15.6" thickBot="1">
      <c r="B193" s="658"/>
      <c r="C193" s="659"/>
    </row>
    <row r="194" spans="1:3" ht="30.6">
      <c r="A194" s="344"/>
      <c r="B194" s="441" t="s">
        <v>615</v>
      </c>
      <c r="C194" s="615"/>
    </row>
    <row r="195" spans="1:3" ht="225">
      <c r="A195" s="390">
        <v>49</v>
      </c>
      <c r="B195" s="412" t="s">
        <v>616</v>
      </c>
      <c r="C195" s="622" t="s">
        <v>617</v>
      </c>
    </row>
    <row r="196" spans="1:3" ht="60">
      <c r="A196" s="394">
        <v>50</v>
      </c>
      <c r="B196" s="413" t="s">
        <v>618</v>
      </c>
      <c r="C196" s="660" t="s">
        <v>619</v>
      </c>
    </row>
    <row r="197" spans="1:3" ht="60">
      <c r="A197" s="391">
        <v>51</v>
      </c>
      <c r="B197" s="410" t="s">
        <v>620</v>
      </c>
      <c r="C197" s="619" t="s">
        <v>619</v>
      </c>
    </row>
    <row r="198" spans="1:3" ht="45">
      <c r="A198" s="394">
        <v>52</v>
      </c>
      <c r="B198" s="395" t="s">
        <v>621</v>
      </c>
      <c r="C198" s="661"/>
    </row>
    <row r="199" spans="1:3" ht="45">
      <c r="A199" s="391">
        <v>53</v>
      </c>
      <c r="B199" s="392" t="s">
        <v>622</v>
      </c>
      <c r="C199" s="619"/>
    </row>
    <row r="200" spans="1:3" ht="45.6" thickBot="1">
      <c r="A200" s="396">
        <v>54</v>
      </c>
      <c r="B200" s="397" t="s">
        <v>623</v>
      </c>
      <c r="C200" s="662"/>
    </row>
    <row r="201" spans="1:3" ht="15.6" thickBot="1">
      <c r="A201" s="342"/>
      <c r="B201" s="658"/>
      <c r="C201" s="659"/>
    </row>
    <row r="202" spans="1:3" ht="15.6">
      <c r="A202" s="344"/>
      <c r="B202" s="343" t="s">
        <v>624</v>
      </c>
      <c r="C202" s="615"/>
    </row>
    <row r="203" spans="1:3" ht="212.4" thickBot="1">
      <c r="A203" s="393">
        <v>55</v>
      </c>
      <c r="B203" s="411" t="s">
        <v>478</v>
      </c>
      <c r="C203" s="663" t="s">
        <v>625</v>
      </c>
    </row>
    <row r="204" spans="1:3">
      <c r="C204" s="664"/>
    </row>
    <row r="205" spans="1:3">
      <c r="C205" s="659"/>
    </row>
    <row r="206" spans="1:3">
      <c r="C206" s="659"/>
    </row>
    <row r="207" spans="1:3">
      <c r="C207" s="659"/>
    </row>
    <row r="208" spans="1:3">
      <c r="C208" s="659"/>
    </row>
    <row r="209" spans="3:3">
      <c r="C209" s="659"/>
    </row>
    <row r="210" spans="3:3">
      <c r="C210" s="659"/>
    </row>
    <row r="211" spans="3:3">
      <c r="C211" s="664"/>
    </row>
    <row r="212" spans="3:3">
      <c r="C212" s="659"/>
    </row>
    <row r="213" spans="3:3">
      <c r="C213" s="664"/>
    </row>
    <row r="214" spans="3:3">
      <c r="C214" s="665"/>
    </row>
    <row r="215" spans="3:3">
      <c r="C215" s="659"/>
    </row>
    <row r="216" spans="3:3">
      <c r="C216" s="659"/>
    </row>
    <row r="217" spans="3:3">
      <c r="C217" s="659"/>
    </row>
    <row r="218" spans="3:3">
      <c r="C218" s="659"/>
    </row>
    <row r="219" spans="3:3">
      <c r="C219" s="659"/>
    </row>
    <row r="220" spans="3:3">
      <c r="C220" s="664"/>
    </row>
    <row r="221" spans="3:3">
      <c r="C221" s="664"/>
    </row>
    <row r="222" spans="3:3">
      <c r="C222" s="664"/>
    </row>
    <row r="223" spans="3:3">
      <c r="C223" s="664"/>
    </row>
    <row r="224" spans="3:3">
      <c r="C224" s="664"/>
    </row>
    <row r="225" spans="3:3">
      <c r="C225" s="664"/>
    </row>
    <row r="226" spans="3:3">
      <c r="C226" s="659"/>
    </row>
    <row r="227" spans="3:3">
      <c r="C227" s="664"/>
    </row>
    <row r="228" spans="3:3">
      <c r="C228" s="659"/>
    </row>
    <row r="229" spans="3:3">
      <c r="C229" s="659"/>
    </row>
    <row r="230" spans="3:3">
      <c r="C230" s="664"/>
    </row>
    <row r="231" spans="3:3">
      <c r="C231" s="659"/>
    </row>
    <row r="232" spans="3:3">
      <c r="C232" s="664"/>
    </row>
    <row r="233" spans="3:3">
      <c r="C233" s="666"/>
    </row>
    <row r="234" spans="3:3">
      <c r="C234" s="659"/>
    </row>
    <row r="235" spans="3:3">
      <c r="C235" s="659"/>
    </row>
    <row r="236" spans="3:3">
      <c r="C236" s="664"/>
    </row>
    <row r="237" spans="3:3">
      <c r="C237" s="659"/>
    </row>
    <row r="238" spans="3:3">
      <c r="C238" s="664"/>
    </row>
    <row r="239" spans="3:3">
      <c r="C239" s="659"/>
    </row>
    <row r="240" spans="3:3">
      <c r="C240" s="664"/>
    </row>
    <row r="241" spans="3:3">
      <c r="C241" s="664"/>
    </row>
    <row r="242" spans="3:3">
      <c r="C242" s="659"/>
    </row>
    <row r="243" spans="3:3">
      <c r="C243" s="664"/>
    </row>
    <row r="244" spans="3:3">
      <c r="C244" s="664"/>
    </row>
    <row r="245" spans="3:3">
      <c r="C245" s="664"/>
    </row>
    <row r="246" spans="3:3">
      <c r="C246" s="666"/>
    </row>
    <row r="247" spans="3:3">
      <c r="C247" s="659"/>
    </row>
    <row r="248" spans="3:3">
      <c r="C248" s="666"/>
    </row>
    <row r="249" spans="3:3">
      <c r="C249" s="659"/>
    </row>
    <row r="250" spans="3:3">
      <c r="C250" s="659"/>
    </row>
    <row r="251" spans="3:3">
      <c r="C251" s="664"/>
    </row>
    <row r="252" spans="3:3">
      <c r="C252" s="659"/>
    </row>
    <row r="253" spans="3:3">
      <c r="C253" s="659"/>
    </row>
    <row r="254" spans="3:3">
      <c r="C254" s="664"/>
    </row>
    <row r="255" spans="3:3">
      <c r="C255" s="659"/>
    </row>
    <row r="256" spans="3:3">
      <c r="C256" s="659"/>
    </row>
    <row r="257" spans="3:3">
      <c r="C257" s="659"/>
    </row>
    <row r="258" spans="3:3">
      <c r="C258" s="659"/>
    </row>
    <row r="259" spans="3:3">
      <c r="C259" s="664"/>
    </row>
    <row r="260" spans="3:3">
      <c r="C260" s="664"/>
    </row>
    <row r="261" spans="3:3">
      <c r="C261" s="664"/>
    </row>
    <row r="262" spans="3:3">
      <c r="C262" s="659"/>
    </row>
    <row r="263" spans="3:3">
      <c r="C263" s="664"/>
    </row>
    <row r="264" spans="3:3">
      <c r="C264" s="659"/>
    </row>
    <row r="265" spans="3:3">
      <c r="C265" s="659"/>
    </row>
    <row r="266" spans="3:3">
      <c r="C266" s="664"/>
    </row>
    <row r="267" spans="3:3">
      <c r="C267" s="659"/>
    </row>
    <row r="268" spans="3:3">
      <c r="C268" s="659"/>
    </row>
    <row r="269" spans="3:3">
      <c r="C269" s="664"/>
    </row>
    <row r="270" spans="3:3">
      <c r="C270" s="659"/>
    </row>
    <row r="271" spans="3:3">
      <c r="C271" s="659"/>
    </row>
    <row r="272" spans="3:3">
      <c r="C272" s="659"/>
    </row>
    <row r="273" spans="3:3">
      <c r="C273" s="664"/>
    </row>
    <row r="274" spans="3:3">
      <c r="C274" s="659"/>
    </row>
    <row r="275" spans="3:3">
      <c r="C275" s="664"/>
    </row>
    <row r="276" spans="3:3">
      <c r="C276" s="664"/>
    </row>
    <row r="277" spans="3:3">
      <c r="C277" s="664"/>
    </row>
    <row r="278" spans="3:3">
      <c r="C278" s="659"/>
    </row>
    <row r="279" spans="3:3">
      <c r="C279" s="664"/>
    </row>
    <row r="280" spans="3:3">
      <c r="C280" s="664"/>
    </row>
    <row r="281" spans="3:3">
      <c r="C281" s="664"/>
    </row>
    <row r="282" spans="3:3">
      <c r="C282" s="664"/>
    </row>
    <row r="283" spans="3:3">
      <c r="C283" s="659"/>
    </row>
    <row r="284" spans="3:3">
      <c r="C284" s="659"/>
    </row>
    <row r="285" spans="3:3">
      <c r="C285" s="659"/>
    </row>
    <row r="286" spans="3:3">
      <c r="C286" s="659"/>
    </row>
    <row r="287" spans="3:3">
      <c r="C287" s="664"/>
    </row>
    <row r="288" spans="3:3">
      <c r="C288" s="664"/>
    </row>
    <row r="289" spans="3:3">
      <c r="C289" s="664"/>
    </row>
    <row r="290" spans="3:3">
      <c r="C290" s="659"/>
    </row>
    <row r="291" spans="3:3">
      <c r="C291" s="664"/>
    </row>
    <row r="292" spans="3:3">
      <c r="C292" s="659"/>
    </row>
    <row r="293" spans="3:3">
      <c r="C293" s="659"/>
    </row>
    <row r="294" spans="3:3">
      <c r="C294" s="664"/>
    </row>
    <row r="295" spans="3:3">
      <c r="C295" s="659"/>
    </row>
    <row r="296" spans="3:3">
      <c r="C296" s="659"/>
    </row>
    <row r="297" spans="3:3">
      <c r="C297" s="664"/>
    </row>
    <row r="298" spans="3:3">
      <c r="C298" s="659"/>
    </row>
    <row r="299" spans="3:3">
      <c r="C299" s="659"/>
    </row>
    <row r="300" spans="3:3">
      <c r="C300" s="659"/>
    </row>
    <row r="301" spans="3:3">
      <c r="C301" s="664"/>
    </row>
    <row r="302" spans="3:3">
      <c r="C302" s="659"/>
    </row>
    <row r="303" spans="3:3">
      <c r="C303" s="664"/>
    </row>
    <row r="304" spans="3:3">
      <c r="C304" s="659"/>
    </row>
    <row r="305" spans="3:3">
      <c r="C305" s="664"/>
    </row>
    <row r="306" spans="3:3">
      <c r="C306" s="664"/>
    </row>
    <row r="307" spans="3:3">
      <c r="C307" s="659"/>
    </row>
    <row r="308" spans="3:3">
      <c r="C308" s="664"/>
    </row>
    <row r="309" spans="3:3">
      <c r="C309" s="664"/>
    </row>
    <row r="310" spans="3:3">
      <c r="C310" s="664"/>
    </row>
    <row r="311" spans="3:3">
      <c r="C311" s="659"/>
    </row>
    <row r="312" spans="3:3">
      <c r="C312" s="659"/>
    </row>
    <row r="313" spans="3:3">
      <c r="C313" s="659"/>
    </row>
    <row r="314" spans="3:3">
      <c r="C314" s="664"/>
    </row>
    <row r="315" spans="3:3">
      <c r="C315" s="664"/>
    </row>
    <row r="316" spans="3:3">
      <c r="C316" s="659"/>
    </row>
    <row r="317" spans="3:3">
      <c r="C317" s="664"/>
    </row>
    <row r="318" spans="3:3">
      <c r="C318" s="659"/>
    </row>
    <row r="319" spans="3:3">
      <c r="C319" s="664"/>
    </row>
    <row r="320" spans="3:3">
      <c r="C320" s="659"/>
    </row>
    <row r="321" spans="3:3">
      <c r="C321" s="659"/>
    </row>
    <row r="322" spans="3:3">
      <c r="C322" s="659"/>
    </row>
    <row r="323" spans="3:3">
      <c r="C323" s="659"/>
    </row>
    <row r="324" spans="3:3">
      <c r="C324" s="659"/>
    </row>
    <row r="325" spans="3:3">
      <c r="C325" s="664"/>
    </row>
    <row r="326" spans="3:3">
      <c r="C326" s="664"/>
    </row>
    <row r="327" spans="3:3">
      <c r="C327" s="659"/>
    </row>
    <row r="328" spans="3:3">
      <c r="C328" s="664"/>
    </row>
    <row r="329" spans="3:3">
      <c r="C329" s="659"/>
    </row>
    <row r="330" spans="3:3">
      <c r="C330" s="664"/>
    </row>
    <row r="331" spans="3:3">
      <c r="C331" s="659"/>
    </row>
    <row r="332" spans="3:3">
      <c r="C332" s="659"/>
    </row>
    <row r="333" spans="3:3">
      <c r="C333" s="659"/>
    </row>
    <row r="334" spans="3:3">
      <c r="C334" s="659"/>
    </row>
    <row r="335" spans="3:3">
      <c r="C335" s="659"/>
    </row>
    <row r="336" spans="3:3">
      <c r="C336" s="659"/>
    </row>
    <row r="337" spans="3:3">
      <c r="C337" s="659"/>
    </row>
    <row r="338" spans="3:3">
      <c r="C338" s="664"/>
    </row>
    <row r="339" spans="3:3">
      <c r="C339" s="664"/>
    </row>
    <row r="340" spans="3:3">
      <c r="C340" s="664"/>
    </row>
    <row r="341" spans="3:3">
      <c r="C341" s="664"/>
    </row>
    <row r="342" spans="3:3">
      <c r="C342" s="664"/>
    </row>
    <row r="343" spans="3:3">
      <c r="C343" s="664"/>
    </row>
    <row r="344" spans="3:3">
      <c r="C344" s="659"/>
    </row>
    <row r="345" spans="3:3">
      <c r="C345" s="664"/>
    </row>
    <row r="346" spans="3:3">
      <c r="C346" s="659"/>
    </row>
    <row r="347" spans="3:3">
      <c r="C347" s="659"/>
    </row>
    <row r="348" spans="3:3">
      <c r="C348" s="664"/>
    </row>
    <row r="349" spans="3:3">
      <c r="C349" s="659"/>
    </row>
    <row r="350" spans="3:3">
      <c r="C350" s="664"/>
    </row>
    <row r="351" spans="3:3">
      <c r="C351" s="666"/>
    </row>
    <row r="352" spans="3:3">
      <c r="C352" s="659"/>
    </row>
    <row r="353" spans="3:3">
      <c r="C353" s="659"/>
    </row>
    <row r="354" spans="3:3">
      <c r="C354" s="664"/>
    </row>
    <row r="355" spans="3:3">
      <c r="C355" s="659"/>
    </row>
    <row r="356" spans="3:3">
      <c r="C356" s="664"/>
    </row>
    <row r="357" spans="3:3">
      <c r="C357" s="659"/>
    </row>
    <row r="358" spans="3:3">
      <c r="C358" s="664"/>
    </row>
    <row r="359" spans="3:3">
      <c r="C359" s="664"/>
    </row>
    <row r="360" spans="3:3">
      <c r="C360" s="659"/>
    </row>
    <row r="361" spans="3:3">
      <c r="C361" s="664"/>
    </row>
    <row r="362" spans="3:3">
      <c r="C362" s="664"/>
    </row>
    <row r="363" spans="3:3">
      <c r="C363" s="664"/>
    </row>
    <row r="364" spans="3:3">
      <c r="C364" s="666"/>
    </row>
    <row r="365" spans="3:3">
      <c r="C365" s="659"/>
    </row>
    <row r="366" spans="3:3">
      <c r="C366" s="666"/>
    </row>
    <row r="367" spans="3:3">
      <c r="C367" s="659"/>
    </row>
    <row r="368" spans="3:3">
      <c r="C368" s="659"/>
    </row>
    <row r="369" spans="3:3">
      <c r="C369" s="664"/>
    </row>
    <row r="370" spans="3:3">
      <c r="C370" s="659"/>
    </row>
    <row r="371" spans="3:3">
      <c r="C371" s="659"/>
    </row>
    <row r="372" spans="3:3">
      <c r="C372" s="664"/>
    </row>
    <row r="373" spans="3:3">
      <c r="C373" s="659"/>
    </row>
    <row r="374" spans="3:3">
      <c r="C374" s="659"/>
    </row>
    <row r="375" spans="3:3">
      <c r="C375" s="659"/>
    </row>
    <row r="376" spans="3:3">
      <c r="C376" s="659"/>
    </row>
    <row r="377" spans="3:3">
      <c r="C377" s="659"/>
    </row>
    <row r="378" spans="3:3">
      <c r="C378" s="664"/>
    </row>
    <row r="379" spans="3:3">
      <c r="C379" s="664"/>
    </row>
    <row r="380" spans="3:3">
      <c r="C380" s="664"/>
    </row>
    <row r="381" spans="3:3">
      <c r="C381" s="659"/>
    </row>
    <row r="382" spans="3:3">
      <c r="C382" s="664"/>
    </row>
    <row r="383" spans="3:3">
      <c r="C383" s="659"/>
    </row>
    <row r="384" spans="3:3">
      <c r="C384" s="659"/>
    </row>
    <row r="385" spans="3:3">
      <c r="C385" s="664"/>
    </row>
    <row r="386" spans="3:3">
      <c r="C386" s="664"/>
    </row>
    <row r="387" spans="3:3">
      <c r="C387" s="659"/>
    </row>
    <row r="388" spans="3:3">
      <c r="C388" s="664"/>
    </row>
    <row r="389" spans="3:3">
      <c r="C389" s="659"/>
    </row>
    <row r="390" spans="3:3">
      <c r="C390" s="659"/>
    </row>
    <row r="391" spans="3:3">
      <c r="C391" s="659"/>
    </row>
    <row r="392" spans="3:3">
      <c r="C392" s="664"/>
    </row>
    <row r="393" spans="3:3">
      <c r="C393" s="659"/>
    </row>
    <row r="394" spans="3:3">
      <c r="C394" s="664"/>
    </row>
    <row r="395" spans="3:3">
      <c r="C395" s="664"/>
    </row>
    <row r="396" spans="3:3">
      <c r="C396" s="664"/>
    </row>
    <row r="397" spans="3:3">
      <c r="C397" s="659"/>
    </row>
    <row r="398" spans="3:3">
      <c r="C398" s="664"/>
    </row>
    <row r="399" spans="3:3">
      <c r="C399" s="664"/>
    </row>
    <row r="400" spans="3:3">
      <c r="C400" s="664"/>
    </row>
    <row r="401" spans="3:3">
      <c r="C401" s="664"/>
    </row>
    <row r="402" spans="3:3">
      <c r="C402" s="659"/>
    </row>
    <row r="403" spans="3:3">
      <c r="C403" s="659"/>
    </row>
    <row r="404" spans="3:3">
      <c r="C404" s="659"/>
    </row>
    <row r="405" spans="3:3">
      <c r="C405" s="659"/>
    </row>
    <row r="406" spans="3:3">
      <c r="C406" s="664"/>
    </row>
    <row r="407" spans="3:3">
      <c r="C407" s="664"/>
    </row>
    <row r="408" spans="3:3">
      <c r="C408" s="664"/>
    </row>
    <row r="409" spans="3:3">
      <c r="C409" s="659"/>
    </row>
    <row r="410" spans="3:3">
      <c r="C410" s="664"/>
    </row>
    <row r="411" spans="3:3">
      <c r="C411" s="659"/>
    </row>
    <row r="412" spans="3:3">
      <c r="C412" s="659"/>
    </row>
    <row r="413" spans="3:3">
      <c r="C413" s="664"/>
    </row>
    <row r="414" spans="3:3">
      <c r="C414" s="659"/>
    </row>
    <row r="415" spans="3:3">
      <c r="C415" s="659"/>
    </row>
    <row r="416" spans="3:3">
      <c r="C416" s="664"/>
    </row>
    <row r="417" spans="3:3">
      <c r="C417" s="659"/>
    </row>
    <row r="418" spans="3:3">
      <c r="C418" s="659"/>
    </row>
    <row r="419" spans="3:3">
      <c r="C419" s="659"/>
    </row>
    <row r="420" spans="3:3">
      <c r="C420" s="664"/>
    </row>
    <row r="421" spans="3:3">
      <c r="C421" s="659"/>
    </row>
    <row r="422" spans="3:3">
      <c r="C422" s="664"/>
    </row>
    <row r="423" spans="3:3">
      <c r="C423" s="659"/>
    </row>
    <row r="424" spans="3:3">
      <c r="C424" s="664"/>
    </row>
    <row r="425" spans="3:3">
      <c r="C425" s="664"/>
    </row>
    <row r="426" spans="3:3">
      <c r="C426" s="659"/>
    </row>
    <row r="427" spans="3:3">
      <c r="C427" s="664"/>
    </row>
    <row r="428" spans="3:3">
      <c r="C428" s="664"/>
    </row>
    <row r="429" spans="3:3">
      <c r="C429" s="664"/>
    </row>
    <row r="430" spans="3:3">
      <c r="C430" s="659"/>
    </row>
    <row r="431" spans="3:3">
      <c r="C431" s="659"/>
    </row>
    <row r="432" spans="3:3">
      <c r="C432" s="659"/>
    </row>
    <row r="433" spans="3:3">
      <c r="C433" s="664"/>
    </row>
    <row r="434" spans="3:3">
      <c r="C434" s="664"/>
    </row>
    <row r="435" spans="3:3">
      <c r="C435" s="659"/>
    </row>
    <row r="436" spans="3:3">
      <c r="C436" s="664"/>
    </row>
    <row r="437" spans="3:3">
      <c r="C437" s="659"/>
    </row>
    <row r="438" spans="3:3">
      <c r="C438" s="664"/>
    </row>
    <row r="439" spans="3:3">
      <c r="C439" s="659"/>
    </row>
    <row r="440" spans="3:3">
      <c r="C440" s="659"/>
    </row>
    <row r="441" spans="3:3">
      <c r="C441" s="659"/>
    </row>
    <row r="442" spans="3:3">
      <c r="C442" s="659"/>
    </row>
    <row r="443" spans="3:3">
      <c r="C443" s="659"/>
    </row>
    <row r="444" spans="3:3">
      <c r="C444" s="664"/>
    </row>
    <row r="445" spans="3:3">
      <c r="C445" s="664"/>
    </row>
    <row r="446" spans="3:3">
      <c r="C446" s="659"/>
    </row>
    <row r="447" spans="3:3">
      <c r="C447" s="664"/>
    </row>
    <row r="448" spans="3:3">
      <c r="C448" s="659"/>
    </row>
    <row r="449" spans="3:3">
      <c r="C449" s="664"/>
    </row>
    <row r="450" spans="3:3">
      <c r="C450" s="659"/>
    </row>
    <row r="451" spans="3:3">
      <c r="C451" s="659"/>
    </row>
    <row r="452" spans="3:3">
      <c r="C452" s="659"/>
    </row>
    <row r="453" spans="3:3">
      <c r="C453" s="659"/>
    </row>
    <row r="454" spans="3:3">
      <c r="C454" s="664"/>
    </row>
    <row r="455" spans="3:3">
      <c r="C455" s="659"/>
    </row>
    <row r="456" spans="3:3">
      <c r="C456" s="659"/>
    </row>
    <row r="457" spans="3:3">
      <c r="C457" s="659"/>
    </row>
    <row r="458" spans="3:3">
      <c r="C458" s="659"/>
    </row>
    <row r="459" spans="3:3">
      <c r="C459" s="659"/>
    </row>
    <row r="460" spans="3:3">
      <c r="C460" s="659"/>
    </row>
    <row r="461" spans="3:3">
      <c r="C461" s="664"/>
    </row>
    <row r="462" spans="3:3">
      <c r="C462" s="664"/>
    </row>
    <row r="463" spans="3:3">
      <c r="C463" s="664"/>
    </row>
    <row r="464" spans="3:3">
      <c r="C464" s="659"/>
    </row>
    <row r="465" spans="3:3">
      <c r="C465" s="664"/>
    </row>
    <row r="466" spans="3:3">
      <c r="C466" s="664"/>
    </row>
    <row r="467" spans="3:3">
      <c r="C467" s="664"/>
    </row>
    <row r="468" spans="3:3">
      <c r="C468" s="664"/>
    </row>
    <row r="469" spans="3:3">
      <c r="C469" s="659"/>
    </row>
    <row r="470" spans="3:3">
      <c r="C470" s="659"/>
    </row>
    <row r="471" spans="3:3">
      <c r="C471" s="664"/>
    </row>
    <row r="472" spans="3:3">
      <c r="C472" s="659"/>
    </row>
    <row r="473" spans="3:3">
      <c r="C473" s="659"/>
    </row>
    <row r="474" spans="3:3">
      <c r="C474" s="659"/>
    </row>
    <row r="475" spans="3:3">
      <c r="C475" s="659"/>
    </row>
    <row r="476" spans="3:3">
      <c r="C476" s="659"/>
    </row>
    <row r="477" spans="3:3">
      <c r="C477" s="659"/>
    </row>
    <row r="478" spans="3:3">
      <c r="C478" s="664"/>
    </row>
    <row r="479" spans="3:3">
      <c r="C479" s="664"/>
    </row>
    <row r="480" spans="3:3">
      <c r="C480" s="664"/>
    </row>
    <row r="481" spans="3:3">
      <c r="C481" s="659"/>
    </row>
    <row r="482" spans="3:3">
      <c r="C482" s="664"/>
    </row>
    <row r="483" spans="3:3">
      <c r="C483" s="664"/>
    </row>
    <row r="484" spans="3:3">
      <c r="C484" s="664"/>
    </row>
    <row r="485" spans="3:3">
      <c r="C485" s="664"/>
    </row>
    <row r="486" spans="3:3">
      <c r="C486" s="659"/>
    </row>
    <row r="487" spans="3:3">
      <c r="C487" s="659"/>
    </row>
    <row r="488" spans="3:3">
      <c r="C488" s="659"/>
    </row>
    <row r="489" spans="3:3">
      <c r="C489" s="659"/>
    </row>
    <row r="490" spans="3:3">
      <c r="C490" s="659"/>
    </row>
    <row r="491" spans="3:3">
      <c r="C491" s="664"/>
    </row>
    <row r="492" spans="3:3">
      <c r="C492" s="664"/>
    </row>
    <row r="493" spans="3:3">
      <c r="C493" s="664"/>
    </row>
    <row r="494" spans="3:3">
      <c r="C494" s="664"/>
    </row>
    <row r="495" spans="3:3">
      <c r="C495" s="664"/>
    </row>
    <row r="496" spans="3:3">
      <c r="C496" s="664"/>
    </row>
    <row r="497" spans="3:3">
      <c r="C497" s="659"/>
    </row>
    <row r="498" spans="3:3">
      <c r="C498" s="659"/>
    </row>
    <row r="499" spans="3:3">
      <c r="C499" s="664"/>
    </row>
    <row r="500" spans="3:3">
      <c r="C500" s="664"/>
    </row>
    <row r="501" spans="3:3">
      <c r="C501" s="666"/>
    </row>
    <row r="502" spans="3:3">
      <c r="C502" s="659"/>
    </row>
    <row r="503" spans="3:3">
      <c r="C503" s="666"/>
    </row>
    <row r="504" spans="3:3">
      <c r="C504" s="659"/>
    </row>
    <row r="505" spans="3:3">
      <c r="C505" s="659"/>
    </row>
    <row r="506" spans="3:3">
      <c r="C506" s="664"/>
    </row>
    <row r="507" spans="3:3">
      <c r="C507" s="659"/>
    </row>
    <row r="508" spans="3:3">
      <c r="C508" s="659"/>
    </row>
    <row r="509" spans="3:3">
      <c r="C509" s="665"/>
    </row>
    <row r="510" spans="3:3">
      <c r="C510" s="659"/>
    </row>
    <row r="511" spans="3:3">
      <c r="C511" s="659"/>
    </row>
    <row r="512" spans="3:3">
      <c r="C512" s="659"/>
    </row>
    <row r="513" spans="3:3">
      <c r="C513" s="659"/>
    </row>
    <row r="514" spans="3:3">
      <c r="C514" s="664"/>
    </row>
    <row r="515" spans="3:3">
      <c r="C515" s="664"/>
    </row>
    <row r="516" spans="3:3">
      <c r="C516" s="664"/>
    </row>
    <row r="517" spans="3:3">
      <c r="C517" s="664"/>
    </row>
    <row r="518" spans="3:3">
      <c r="C518" s="664"/>
    </row>
    <row r="519" spans="3:3">
      <c r="C519" s="659"/>
    </row>
    <row r="520" spans="3:3">
      <c r="C520" s="659"/>
    </row>
    <row r="521" spans="3:3">
      <c r="C521" s="664"/>
    </row>
    <row r="522" spans="3:3">
      <c r="C522" s="659"/>
    </row>
    <row r="523" spans="3:3">
      <c r="C523" s="659"/>
    </row>
    <row r="524" spans="3:3">
      <c r="C524" s="659"/>
    </row>
    <row r="525" spans="3:3">
      <c r="C525" s="659"/>
    </row>
    <row r="526" spans="3:3">
      <c r="C526" s="664"/>
    </row>
    <row r="527" spans="3:3">
      <c r="C527" s="664"/>
    </row>
    <row r="528" spans="3:3">
      <c r="C528" s="664"/>
    </row>
    <row r="529" spans="3:3">
      <c r="C529" s="659"/>
    </row>
    <row r="530" spans="3:3">
      <c r="C530" s="659"/>
    </row>
    <row r="531" spans="3:3">
      <c r="C531" s="659"/>
    </row>
    <row r="532" spans="3:3">
      <c r="C532" s="659"/>
    </row>
    <row r="533" spans="3:3">
      <c r="C533" s="664"/>
    </row>
    <row r="534" spans="3:3">
      <c r="C534" s="664"/>
    </row>
    <row r="535" spans="3:3">
      <c r="C535" s="664"/>
    </row>
    <row r="536" spans="3:3">
      <c r="C536" s="664"/>
    </row>
    <row r="537" spans="3:3">
      <c r="C537" s="659"/>
    </row>
    <row r="538" spans="3:3">
      <c r="C538" s="659"/>
    </row>
    <row r="539" spans="3:3">
      <c r="C539" s="664"/>
    </row>
    <row r="540" spans="3:3">
      <c r="C540" s="659"/>
    </row>
    <row r="541" spans="3:3">
      <c r="C541" s="659"/>
    </row>
    <row r="542" spans="3:3">
      <c r="C542" s="659"/>
    </row>
    <row r="543" spans="3:3">
      <c r="C543" s="659"/>
    </row>
    <row r="544" spans="3:3">
      <c r="C544" s="664"/>
    </row>
    <row r="545" spans="3:3">
      <c r="C545" s="664"/>
    </row>
    <row r="546" spans="3:3">
      <c r="C546" s="659"/>
    </row>
    <row r="547" spans="3:3">
      <c r="C547" s="659"/>
    </row>
    <row r="548" spans="3:3">
      <c r="C548" s="659"/>
    </row>
    <row r="549" spans="3:3">
      <c r="C549" s="664"/>
    </row>
    <row r="550" spans="3:3">
      <c r="C550" s="664"/>
    </row>
    <row r="551" spans="3:3">
      <c r="C551" s="659"/>
    </row>
    <row r="552" spans="3:3">
      <c r="C552" s="664"/>
    </row>
    <row r="553" spans="3:3">
      <c r="C553" s="659"/>
    </row>
    <row r="554" spans="3:3">
      <c r="C554" s="664"/>
    </row>
    <row r="555" spans="3:3">
      <c r="C555" s="659"/>
    </row>
    <row r="556" spans="3:3">
      <c r="C556" s="659"/>
    </row>
    <row r="557" spans="3:3">
      <c r="C557" s="659"/>
    </row>
    <row r="558" spans="3:3">
      <c r="C558" s="659"/>
    </row>
    <row r="559" spans="3:3">
      <c r="C559" s="659"/>
    </row>
    <row r="560" spans="3:3">
      <c r="C560" s="664"/>
    </row>
    <row r="561" spans="3:3">
      <c r="C561" s="664"/>
    </row>
    <row r="562" spans="3:3">
      <c r="C562" s="659"/>
    </row>
    <row r="563" spans="3:3">
      <c r="C563" s="664"/>
    </row>
    <row r="564" spans="3:3">
      <c r="C564" s="659"/>
    </row>
    <row r="565" spans="3:3">
      <c r="C565" s="664"/>
    </row>
    <row r="566" spans="3:3">
      <c r="C566" s="659"/>
    </row>
    <row r="567" spans="3:3">
      <c r="C567" s="659"/>
    </row>
    <row r="568" spans="3:3">
      <c r="C568" s="659"/>
    </row>
    <row r="569" spans="3:3">
      <c r="C569" s="659"/>
    </row>
    <row r="570" spans="3:3">
      <c r="C570" s="666"/>
    </row>
    <row r="571" spans="3:3">
      <c r="C571" s="659"/>
    </row>
    <row r="572" spans="3:3">
      <c r="C572" s="666"/>
    </row>
    <row r="573" spans="3:3">
      <c r="C573" s="659"/>
    </row>
    <row r="574" spans="3:3">
      <c r="C574" s="659"/>
    </row>
    <row r="575" spans="3:3">
      <c r="C575" s="659"/>
    </row>
    <row r="576" spans="3:3">
      <c r="C576" s="659"/>
    </row>
    <row r="577" spans="3:3">
      <c r="C577" s="664"/>
    </row>
    <row r="578" spans="3:3">
      <c r="C578" s="664"/>
    </row>
    <row r="579" spans="3:3">
      <c r="C579" s="664"/>
    </row>
    <row r="580" spans="3:3">
      <c r="C580" s="664"/>
    </row>
    <row r="581" spans="3:3">
      <c r="C581" s="659"/>
    </row>
    <row r="582" spans="3:3">
      <c r="C582" s="664"/>
    </row>
    <row r="583" spans="3:3">
      <c r="C583" s="664"/>
    </row>
    <row r="584" spans="3:3">
      <c r="C584" s="664"/>
    </row>
    <row r="585" spans="3:3">
      <c r="C585" s="659"/>
    </row>
    <row r="586" spans="3:3">
      <c r="C586" s="659"/>
    </row>
    <row r="587" spans="3:3">
      <c r="C587" s="659"/>
    </row>
    <row r="588" spans="3:3">
      <c r="C588" s="666"/>
    </row>
    <row r="589" spans="3:3">
      <c r="C589" s="659"/>
    </row>
    <row r="590" spans="3:3">
      <c r="C590" s="666"/>
    </row>
    <row r="591" spans="3:3">
      <c r="C591" s="659"/>
    </row>
    <row r="592" spans="3:3">
      <c r="C592" s="659"/>
    </row>
    <row r="593" spans="3:3">
      <c r="C593" s="659"/>
    </row>
    <row r="594" spans="3:3">
      <c r="C594" s="659"/>
    </row>
    <row r="595" spans="3:3">
      <c r="C595" s="659"/>
    </row>
    <row r="596" spans="3:3">
      <c r="C596" s="664"/>
    </row>
    <row r="597" spans="3:3">
      <c r="C597" s="664"/>
    </row>
    <row r="598" spans="3:3">
      <c r="C598" s="664"/>
    </row>
    <row r="599" spans="3:3">
      <c r="C599" s="664"/>
    </row>
    <row r="600" spans="3:3">
      <c r="C600" s="659"/>
    </row>
    <row r="601" spans="3:3">
      <c r="C601" s="664"/>
    </row>
    <row r="602" spans="3:3">
      <c r="C602" s="664"/>
    </row>
    <row r="603" spans="3:3">
      <c r="C603" s="664"/>
    </row>
    <row r="604" spans="3:3">
      <c r="C604" s="659"/>
    </row>
    <row r="605" spans="3:3">
      <c r="C605" s="659"/>
    </row>
  </sheetData>
  <sheetProtection algorithmName="SHA-512" hashValue="qHKibY97YmMYgG6T9HDDXakNxC9tjUngJSBXCW2DUtsFmq3Uq5+pnEcl4K38SAIk8wWDQ14/hUPdMFOmmsaJTQ==" saltValue="qp7mP4lFW8ZJoojTpYqEwA==" spinCount="100000" sheet="1" objects="1" scenarios="1"/>
  <mergeCells count="7">
    <mergeCell ref="C171:C172"/>
    <mergeCell ref="C173:C174"/>
    <mergeCell ref="D45:L45"/>
    <mergeCell ref="D107:L107"/>
    <mergeCell ref="C49:C51"/>
    <mergeCell ref="C156:C157"/>
    <mergeCell ref="C166:C167"/>
  </mergeCells>
  <dataValidations count="2">
    <dataValidation type="textLength" allowBlank="1" showInputMessage="1" showErrorMessage="1" sqref="B5:B11" xr:uid="{59F6A657-C4C5-4931-97C6-92B285226A73}">
      <formula1>2</formula1>
      <formula2>1000</formula2>
    </dataValidation>
    <dataValidation allowBlank="1" showErrorMessage="1" promptTitle="INFORMATION" prompt="These holdings will give the parents the equivalent voting rights in the UK company or group of companies" sqref="B35" xr:uid="{567A25CB-F61B-4D45-AA09-C385BDCBD667}"/>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IS121"/>
  <sheetViews>
    <sheetView zoomScale="70" zoomScaleNormal="70" workbookViewId="0"/>
  </sheetViews>
  <sheetFormatPr defaultColWidth="9.21875" defaultRowHeight="15.6"/>
  <cols>
    <col min="1" max="2" width="18.77734375" style="210" customWidth="1"/>
    <col min="3" max="3" width="18.44140625" style="210" customWidth="1"/>
    <col min="4" max="250" width="16.77734375" style="210" customWidth="1"/>
    <col min="251" max="16384" width="9.21875" style="210"/>
  </cols>
  <sheetData>
    <row r="1" spans="1:253">
      <c r="A1" s="206" t="s">
        <v>626</v>
      </c>
      <c r="B1" s="207"/>
      <c r="C1" s="208"/>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09"/>
      <c r="AD1" s="209"/>
      <c r="AE1" s="209"/>
      <c r="AF1" s="209"/>
      <c r="AG1" s="209"/>
      <c r="AH1" s="209"/>
      <c r="AI1" s="209"/>
      <c r="AJ1" s="209"/>
      <c r="AK1" s="209"/>
      <c r="AL1" s="209"/>
      <c r="AM1" s="209"/>
      <c r="AN1" s="209"/>
      <c r="AO1" s="209"/>
      <c r="AP1" s="209"/>
      <c r="AQ1" s="209"/>
      <c r="AR1" s="209"/>
      <c r="AS1" s="209"/>
      <c r="AT1" s="209"/>
      <c r="AU1" s="209"/>
      <c r="AV1" s="209"/>
      <c r="AW1" s="209"/>
      <c r="AX1" s="209"/>
      <c r="AY1" s="209"/>
      <c r="AZ1" s="209"/>
      <c r="BA1" s="209"/>
      <c r="BB1" s="209"/>
      <c r="BC1" s="209"/>
      <c r="BD1" s="209"/>
      <c r="BE1" s="209"/>
      <c r="BF1" s="209"/>
      <c r="BG1" s="209"/>
      <c r="BH1" s="209"/>
      <c r="BI1" s="209"/>
      <c r="BJ1" s="209"/>
      <c r="BK1" s="209"/>
      <c r="BL1" s="209"/>
      <c r="BM1" s="209"/>
      <c r="BN1" s="209"/>
      <c r="BO1" s="209"/>
      <c r="BP1" s="209"/>
      <c r="BQ1" s="209"/>
      <c r="BR1" s="209"/>
      <c r="BS1" s="209"/>
      <c r="BT1" s="209"/>
      <c r="BU1" s="209"/>
      <c r="BV1" s="209"/>
      <c r="BW1" s="209"/>
      <c r="BX1" s="209"/>
      <c r="BY1" s="209"/>
      <c r="BZ1" s="209"/>
      <c r="CA1" s="209"/>
      <c r="CB1" s="209"/>
      <c r="CC1" s="209"/>
      <c r="CD1" s="209"/>
      <c r="CE1" s="209"/>
      <c r="CF1" s="209"/>
      <c r="CG1" s="209"/>
      <c r="CH1" s="209"/>
      <c r="CI1" s="209"/>
      <c r="CJ1" s="209"/>
      <c r="CK1" s="209"/>
      <c r="CL1" s="209"/>
      <c r="CM1" s="209"/>
      <c r="CN1" s="209"/>
      <c r="CO1" s="209"/>
      <c r="CP1" s="209"/>
      <c r="CQ1" s="209"/>
      <c r="CR1" s="209"/>
      <c r="CS1" s="209"/>
      <c r="CT1" s="209"/>
      <c r="CU1" s="209"/>
      <c r="CV1" s="209"/>
      <c r="CW1" s="209"/>
      <c r="CX1" s="209"/>
      <c r="CY1" s="209"/>
      <c r="CZ1" s="209"/>
      <c r="DA1" s="209"/>
      <c r="DB1" s="209"/>
      <c r="DC1" s="209"/>
      <c r="DD1" s="209"/>
      <c r="DE1" s="209"/>
      <c r="DF1" s="209"/>
      <c r="DG1" s="209"/>
      <c r="DH1" s="209"/>
      <c r="DI1" s="209"/>
      <c r="DJ1" s="209"/>
      <c r="DK1" s="209"/>
      <c r="DL1" s="209"/>
      <c r="DM1" s="209"/>
      <c r="DN1" s="209"/>
      <c r="DO1" s="209"/>
      <c r="DP1" s="209"/>
      <c r="DQ1" s="209"/>
      <c r="DR1" s="209"/>
      <c r="DS1" s="209"/>
      <c r="DT1" s="209"/>
      <c r="DU1" s="209"/>
      <c r="DV1" s="209"/>
      <c r="DW1" s="209"/>
      <c r="DX1" s="209"/>
      <c r="DY1" s="209"/>
      <c r="DZ1" s="209"/>
      <c r="EA1" s="209"/>
      <c r="EB1" s="209"/>
      <c r="EC1" s="209"/>
      <c r="ED1" s="209"/>
      <c r="EE1" s="209"/>
      <c r="EF1" s="209"/>
      <c r="EG1" s="209"/>
      <c r="EH1" s="209"/>
      <c r="EI1" s="209"/>
      <c r="EJ1" s="209"/>
      <c r="EK1" s="209"/>
      <c r="EL1" s="209"/>
      <c r="EM1" s="209"/>
      <c r="EN1" s="209"/>
      <c r="EO1" s="209"/>
      <c r="EP1" s="209"/>
      <c r="EQ1" s="209"/>
      <c r="ER1" s="209"/>
      <c r="ES1" s="209"/>
      <c r="ET1" s="209"/>
      <c r="EU1" s="209"/>
      <c r="EV1" s="209"/>
      <c r="EW1" s="209"/>
      <c r="EX1" s="209"/>
      <c r="EY1" s="209"/>
      <c r="EZ1" s="209"/>
      <c r="FA1" s="209"/>
      <c r="FB1" s="209"/>
      <c r="FC1" s="209"/>
      <c r="FD1" s="209"/>
      <c r="FE1" s="209"/>
      <c r="FF1" s="209"/>
      <c r="FG1" s="209"/>
      <c r="FH1" s="209"/>
      <c r="FI1" s="209"/>
      <c r="FJ1" s="209"/>
      <c r="FK1" s="209"/>
      <c r="FL1" s="209"/>
      <c r="FM1" s="209"/>
      <c r="FN1" s="209"/>
      <c r="FO1" s="209"/>
      <c r="FP1" s="209"/>
      <c r="FQ1" s="209"/>
      <c r="FR1" s="209"/>
      <c r="FS1" s="209"/>
      <c r="FT1" s="209"/>
      <c r="FU1" s="209"/>
      <c r="FV1" s="209"/>
      <c r="FW1" s="209"/>
      <c r="FX1" s="209"/>
      <c r="FY1" s="209"/>
      <c r="FZ1" s="209"/>
      <c r="GA1" s="209"/>
      <c r="GB1" s="209"/>
      <c r="GC1" s="209"/>
      <c r="GD1" s="209"/>
      <c r="GE1" s="209"/>
      <c r="GF1" s="209"/>
      <c r="GG1" s="209"/>
      <c r="GH1" s="209"/>
      <c r="GI1" s="209"/>
      <c r="GJ1" s="209"/>
      <c r="GK1" s="209"/>
      <c r="GL1" s="209"/>
      <c r="GM1" s="209"/>
      <c r="GN1" s="209"/>
      <c r="GO1" s="209"/>
      <c r="GP1" s="209"/>
      <c r="GQ1" s="209"/>
      <c r="GR1" s="209"/>
      <c r="GS1" s="209"/>
      <c r="GT1" s="209"/>
      <c r="GU1" s="209"/>
      <c r="GV1" s="209"/>
      <c r="GW1" s="209"/>
      <c r="GX1" s="209"/>
      <c r="GY1" s="209"/>
      <c r="GZ1" s="209"/>
      <c r="HA1" s="209"/>
      <c r="HB1" s="209"/>
      <c r="HC1" s="209"/>
      <c r="HD1" s="209"/>
      <c r="HE1" s="209"/>
      <c r="HF1" s="209"/>
      <c r="HG1" s="209"/>
      <c r="HH1" s="209"/>
      <c r="HI1" s="209"/>
      <c r="HJ1" s="209"/>
      <c r="HK1" s="209"/>
      <c r="HL1" s="209"/>
      <c r="HM1" s="209"/>
      <c r="HN1" s="209"/>
      <c r="HO1" s="209"/>
      <c r="HP1" s="209"/>
      <c r="HQ1" s="209"/>
      <c r="HR1" s="209"/>
      <c r="HS1" s="209"/>
      <c r="HT1" s="209"/>
      <c r="HU1" s="209"/>
      <c r="HV1" s="209"/>
      <c r="HW1" s="209"/>
      <c r="HX1" s="209"/>
      <c r="HY1" s="209"/>
      <c r="HZ1" s="209"/>
      <c r="IA1" s="209"/>
      <c r="IB1" s="209"/>
      <c r="IC1" s="209"/>
      <c r="ID1" s="209"/>
      <c r="IE1" s="209"/>
      <c r="IF1" s="209"/>
      <c r="IG1" s="209"/>
      <c r="IH1" s="209"/>
      <c r="II1" s="209"/>
      <c r="IJ1" s="209"/>
      <c r="IK1" s="209"/>
      <c r="IL1" s="209"/>
      <c r="IM1" s="209"/>
      <c r="IN1" s="209"/>
      <c r="IO1" s="209"/>
      <c r="IP1" s="209"/>
      <c r="IQ1" s="209"/>
      <c r="IR1" s="209"/>
      <c r="IS1" s="209"/>
    </row>
    <row r="2" spans="1:253">
      <c r="A2" s="157"/>
      <c r="B2" s="157"/>
      <c r="C2" s="211"/>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c r="AD2" s="212"/>
      <c r="AE2" s="212"/>
      <c r="AF2" s="212"/>
      <c r="AG2" s="212"/>
      <c r="AH2" s="212"/>
      <c r="AI2" s="212"/>
      <c r="AJ2" s="212"/>
      <c r="AK2" s="212"/>
      <c r="AL2" s="212"/>
      <c r="AM2" s="212"/>
      <c r="AN2" s="212"/>
      <c r="AO2" s="212"/>
      <c r="AP2" s="212"/>
      <c r="AQ2" s="212"/>
      <c r="AR2" s="212"/>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c r="BR2" s="212"/>
      <c r="BS2" s="212"/>
      <c r="BT2" s="212"/>
      <c r="BU2" s="212"/>
      <c r="BV2" s="212"/>
      <c r="BW2" s="212"/>
      <c r="BX2" s="212"/>
      <c r="BY2" s="212"/>
      <c r="BZ2" s="212"/>
      <c r="CA2" s="212"/>
      <c r="CB2" s="212"/>
      <c r="CC2" s="212"/>
      <c r="CD2" s="212"/>
      <c r="CE2" s="212"/>
      <c r="CF2" s="212"/>
      <c r="CG2" s="212"/>
      <c r="CH2" s="212"/>
      <c r="CI2" s="212"/>
      <c r="CJ2" s="212"/>
      <c r="CK2" s="212"/>
      <c r="CL2" s="212"/>
      <c r="CM2" s="212"/>
      <c r="CN2" s="212"/>
      <c r="CO2" s="212"/>
      <c r="CP2" s="212"/>
      <c r="CQ2" s="212"/>
      <c r="CR2" s="212"/>
      <c r="CS2" s="212"/>
      <c r="CT2" s="212"/>
      <c r="CU2" s="212"/>
      <c r="CV2" s="212"/>
      <c r="CW2" s="212"/>
      <c r="CX2" s="212"/>
      <c r="CY2" s="212"/>
      <c r="CZ2" s="212"/>
      <c r="DA2" s="212"/>
      <c r="DB2" s="212"/>
      <c r="DC2" s="212"/>
      <c r="DD2" s="212"/>
      <c r="DE2" s="212"/>
      <c r="DF2" s="212"/>
      <c r="DG2" s="212"/>
      <c r="DH2" s="212"/>
      <c r="DI2" s="212"/>
      <c r="DJ2" s="212"/>
      <c r="DK2" s="212"/>
      <c r="DL2" s="212"/>
      <c r="DM2" s="212"/>
      <c r="DN2" s="212"/>
      <c r="DO2" s="212"/>
      <c r="DP2" s="212"/>
      <c r="DQ2" s="212"/>
      <c r="DR2" s="212"/>
      <c r="DS2" s="212"/>
      <c r="DT2" s="212"/>
      <c r="DU2" s="212"/>
      <c r="DV2" s="212"/>
      <c r="DW2" s="212"/>
      <c r="DX2" s="212"/>
      <c r="DY2" s="212"/>
      <c r="DZ2" s="212"/>
      <c r="EA2" s="212"/>
      <c r="EB2" s="212"/>
      <c r="EC2" s="212"/>
      <c r="ED2" s="212"/>
      <c r="EE2" s="212"/>
      <c r="EF2" s="212"/>
      <c r="EG2" s="212"/>
      <c r="EH2" s="212"/>
      <c r="EI2" s="212"/>
      <c r="EJ2" s="212"/>
      <c r="EK2" s="212"/>
      <c r="EL2" s="212"/>
      <c r="EM2" s="212"/>
      <c r="EN2" s="212"/>
      <c r="EO2" s="212"/>
      <c r="EP2" s="212"/>
      <c r="EQ2" s="212"/>
      <c r="ER2" s="212"/>
      <c r="ES2" s="212"/>
      <c r="ET2" s="212"/>
      <c r="EU2" s="212"/>
      <c r="EV2" s="212"/>
      <c r="EW2" s="212"/>
      <c r="EX2" s="212"/>
      <c r="EY2" s="212"/>
      <c r="EZ2" s="212"/>
      <c r="FA2" s="212"/>
      <c r="FB2" s="212"/>
      <c r="FC2" s="212"/>
      <c r="FD2" s="212"/>
      <c r="FE2" s="212"/>
      <c r="FF2" s="212"/>
      <c r="FG2" s="212"/>
      <c r="FH2" s="212"/>
      <c r="FI2" s="212"/>
      <c r="FJ2" s="212"/>
      <c r="FK2" s="212"/>
      <c r="FL2" s="212"/>
      <c r="FM2" s="212"/>
      <c r="FN2" s="212"/>
      <c r="FO2" s="212"/>
      <c r="FP2" s="212"/>
      <c r="FQ2" s="212"/>
      <c r="FR2" s="212"/>
      <c r="FS2" s="212"/>
      <c r="FT2" s="212"/>
      <c r="FU2" s="212"/>
      <c r="FV2" s="212"/>
      <c r="FW2" s="212"/>
      <c r="FX2" s="212"/>
      <c r="FY2" s="212"/>
      <c r="FZ2" s="212"/>
      <c r="GA2" s="212"/>
      <c r="GB2" s="212"/>
      <c r="GC2" s="212"/>
      <c r="GD2" s="212"/>
      <c r="GE2" s="212"/>
      <c r="GF2" s="212"/>
      <c r="GG2" s="212"/>
      <c r="GH2" s="212"/>
      <c r="GI2" s="212"/>
      <c r="GJ2" s="212"/>
      <c r="GK2" s="212"/>
      <c r="GL2" s="212"/>
      <c r="GM2" s="212"/>
      <c r="GN2" s="212"/>
      <c r="GO2" s="212"/>
      <c r="GP2" s="212"/>
      <c r="GQ2" s="212"/>
      <c r="GR2" s="212"/>
      <c r="GS2" s="212"/>
      <c r="GT2" s="212"/>
      <c r="GU2" s="212"/>
      <c r="GV2" s="212"/>
      <c r="GW2" s="212"/>
      <c r="GX2" s="212"/>
      <c r="GY2" s="212"/>
      <c r="GZ2" s="212"/>
      <c r="HA2" s="212"/>
      <c r="HB2" s="212"/>
      <c r="HC2" s="212"/>
      <c r="HD2" s="212"/>
      <c r="HE2" s="212"/>
      <c r="HF2" s="212"/>
      <c r="HG2" s="212"/>
      <c r="HH2" s="212"/>
      <c r="HI2" s="212"/>
      <c r="HJ2" s="212"/>
      <c r="HK2" s="212"/>
      <c r="HL2" s="212"/>
      <c r="HM2" s="212"/>
      <c r="HN2" s="212"/>
      <c r="HO2" s="212"/>
      <c r="HP2" s="212"/>
      <c r="HQ2" s="212"/>
      <c r="HR2" s="212"/>
      <c r="HS2" s="212"/>
      <c r="HT2" s="212"/>
      <c r="HU2" s="212"/>
      <c r="HV2" s="212"/>
      <c r="HW2" s="212"/>
      <c r="HX2" s="212"/>
      <c r="HY2" s="212"/>
      <c r="HZ2" s="212"/>
      <c r="IA2" s="212"/>
      <c r="IB2" s="212"/>
      <c r="IC2" s="212"/>
      <c r="ID2" s="212"/>
      <c r="IE2" s="212"/>
      <c r="IF2" s="212"/>
      <c r="IG2" s="212"/>
      <c r="IH2" s="212"/>
      <c r="II2" s="212"/>
      <c r="IJ2" s="212"/>
      <c r="IK2" s="212"/>
      <c r="IL2" s="212"/>
      <c r="IM2" s="212"/>
      <c r="IN2" s="212"/>
      <c r="IO2" s="212"/>
      <c r="IP2" s="212"/>
      <c r="IQ2" s="212"/>
      <c r="IR2" s="212"/>
      <c r="IS2" s="212"/>
    </row>
    <row r="3" spans="1:253">
      <c r="A3" s="157"/>
      <c r="B3" s="213"/>
      <c r="C3" s="211"/>
      <c r="D3" s="212"/>
      <c r="E3" s="212"/>
      <c r="F3" s="212"/>
      <c r="G3" s="212"/>
      <c r="H3" s="212"/>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2"/>
      <c r="BG3" s="212"/>
      <c r="BH3" s="212"/>
      <c r="BI3" s="212"/>
      <c r="BJ3" s="212"/>
      <c r="BK3" s="212"/>
      <c r="BL3" s="212"/>
      <c r="BM3" s="212"/>
      <c r="BN3" s="212"/>
      <c r="BO3" s="212"/>
      <c r="BP3" s="212"/>
      <c r="BQ3" s="212"/>
      <c r="BR3" s="212"/>
      <c r="BS3" s="212"/>
      <c r="BT3" s="212"/>
      <c r="BU3" s="212"/>
      <c r="BV3" s="212"/>
      <c r="BW3" s="212"/>
      <c r="BX3" s="212"/>
      <c r="BY3" s="212"/>
      <c r="BZ3" s="212"/>
      <c r="CA3" s="212"/>
      <c r="CB3" s="212"/>
      <c r="CC3" s="212"/>
      <c r="CD3" s="212"/>
      <c r="CE3" s="212"/>
      <c r="CF3" s="212"/>
      <c r="CG3" s="212"/>
      <c r="CH3" s="212"/>
      <c r="CI3" s="212"/>
      <c r="CJ3" s="212"/>
      <c r="CK3" s="212"/>
      <c r="CL3" s="212"/>
      <c r="CM3" s="212"/>
      <c r="CN3" s="212"/>
      <c r="CO3" s="212"/>
      <c r="CP3" s="212"/>
      <c r="CQ3" s="212"/>
      <c r="CR3" s="212"/>
      <c r="CS3" s="212"/>
      <c r="CT3" s="212"/>
      <c r="CU3" s="212"/>
      <c r="CV3" s="212"/>
      <c r="CW3" s="212"/>
      <c r="CX3" s="212"/>
      <c r="CY3" s="212"/>
      <c r="CZ3" s="212"/>
      <c r="DA3" s="212"/>
      <c r="DB3" s="212"/>
      <c r="DC3" s="212"/>
      <c r="DD3" s="212"/>
      <c r="DE3" s="212"/>
      <c r="DF3" s="212"/>
      <c r="DG3" s="212"/>
      <c r="DH3" s="212"/>
      <c r="DI3" s="212"/>
      <c r="DJ3" s="212"/>
      <c r="DK3" s="212"/>
      <c r="DL3" s="212"/>
      <c r="DM3" s="212"/>
      <c r="DN3" s="212"/>
      <c r="DO3" s="212"/>
      <c r="DP3" s="212"/>
      <c r="DQ3" s="212"/>
      <c r="DR3" s="212"/>
      <c r="DS3" s="212"/>
      <c r="DT3" s="212"/>
      <c r="DU3" s="212"/>
      <c r="DV3" s="212"/>
      <c r="DW3" s="212"/>
      <c r="DX3" s="212"/>
      <c r="DY3" s="212"/>
      <c r="DZ3" s="212"/>
      <c r="EA3" s="212"/>
      <c r="EB3" s="212"/>
      <c r="EC3" s="212"/>
      <c r="ED3" s="212"/>
      <c r="EE3" s="212"/>
      <c r="EF3" s="212"/>
      <c r="EG3" s="212"/>
      <c r="EH3" s="212"/>
      <c r="EI3" s="212"/>
      <c r="EJ3" s="212"/>
      <c r="EK3" s="212"/>
      <c r="EL3" s="212"/>
      <c r="EM3" s="212"/>
      <c r="EN3" s="212"/>
      <c r="EO3" s="212"/>
      <c r="EP3" s="212"/>
      <c r="EQ3" s="212"/>
      <c r="ER3" s="212"/>
      <c r="ES3" s="212"/>
      <c r="ET3" s="212"/>
      <c r="EU3" s="212"/>
      <c r="EV3" s="212"/>
      <c r="EW3" s="212"/>
      <c r="EX3" s="212"/>
      <c r="EY3" s="212"/>
      <c r="EZ3" s="212"/>
      <c r="FA3" s="212"/>
      <c r="FB3" s="212"/>
      <c r="FC3" s="212"/>
      <c r="FD3" s="212"/>
      <c r="FE3" s="212"/>
      <c r="FF3" s="212"/>
      <c r="FG3" s="212"/>
      <c r="FH3" s="212"/>
      <c r="FI3" s="212"/>
      <c r="FJ3" s="212"/>
      <c r="FK3" s="212"/>
      <c r="FL3" s="212"/>
      <c r="FM3" s="212"/>
      <c r="FN3" s="212"/>
      <c r="FO3" s="212"/>
      <c r="FP3" s="212"/>
      <c r="FQ3" s="212"/>
      <c r="FR3" s="212"/>
      <c r="FS3" s="212"/>
      <c r="FT3" s="212"/>
      <c r="FU3" s="212"/>
      <c r="FV3" s="212"/>
      <c r="FW3" s="212"/>
      <c r="FX3" s="212"/>
      <c r="FY3" s="212"/>
      <c r="FZ3" s="212"/>
      <c r="GA3" s="212"/>
      <c r="GB3" s="212"/>
      <c r="GC3" s="212"/>
      <c r="GD3" s="212"/>
      <c r="GE3" s="212"/>
      <c r="GF3" s="212"/>
      <c r="GG3" s="212"/>
      <c r="GH3" s="212"/>
      <c r="GI3" s="212"/>
      <c r="GJ3" s="212"/>
      <c r="GK3" s="212"/>
      <c r="GL3" s="212"/>
      <c r="GM3" s="212"/>
      <c r="GN3" s="212"/>
      <c r="GO3" s="212"/>
      <c r="GP3" s="212"/>
      <c r="GQ3" s="212"/>
      <c r="GR3" s="212"/>
      <c r="GS3" s="212"/>
      <c r="GT3" s="212"/>
      <c r="GU3" s="212"/>
      <c r="GV3" s="212"/>
      <c r="GW3" s="212"/>
      <c r="GX3" s="212"/>
      <c r="GY3" s="212"/>
      <c r="GZ3" s="212"/>
      <c r="HA3" s="212"/>
      <c r="HB3" s="212"/>
      <c r="HC3" s="212"/>
      <c r="HD3" s="212"/>
      <c r="HE3" s="212"/>
      <c r="HF3" s="212"/>
      <c r="HG3" s="212"/>
      <c r="HH3" s="212"/>
      <c r="HI3" s="212"/>
      <c r="HJ3" s="212"/>
      <c r="HK3" s="212"/>
      <c r="HL3" s="212"/>
      <c r="HM3" s="212"/>
      <c r="HN3" s="212"/>
      <c r="HO3" s="212"/>
      <c r="HP3" s="212"/>
      <c r="HQ3" s="212"/>
      <c r="HR3" s="212"/>
      <c r="HS3" s="212"/>
      <c r="HT3" s="212"/>
      <c r="HU3" s="212"/>
      <c r="HV3" s="212"/>
      <c r="HW3" s="212"/>
      <c r="HX3" s="212"/>
      <c r="HY3" s="212"/>
      <c r="HZ3" s="212"/>
      <c r="IA3" s="212"/>
      <c r="IB3" s="212"/>
      <c r="IC3" s="212"/>
      <c r="ID3" s="212"/>
      <c r="IE3" s="212"/>
      <c r="IF3" s="212"/>
      <c r="IG3" s="212"/>
      <c r="IH3" s="212"/>
      <c r="II3" s="212"/>
      <c r="IJ3" s="212"/>
      <c r="IK3" s="212"/>
      <c r="IL3" s="212"/>
      <c r="IM3" s="212"/>
      <c r="IN3" s="212"/>
      <c r="IO3" s="212"/>
      <c r="IP3" s="212"/>
      <c r="IQ3" s="212"/>
      <c r="IR3" s="212"/>
      <c r="IS3" s="212"/>
    </row>
    <row r="4" spans="1:253">
      <c r="A4" s="270" t="s">
        <v>627</v>
      </c>
      <c r="B4" s="271"/>
      <c r="C4" s="271"/>
      <c r="D4" s="271"/>
      <c r="E4" s="271"/>
      <c r="F4" s="271"/>
      <c r="G4" s="271"/>
      <c r="H4" s="278"/>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2"/>
      <c r="BP4" s="212"/>
      <c r="BQ4" s="212"/>
      <c r="BR4" s="212"/>
      <c r="BS4" s="212"/>
      <c r="BT4" s="212"/>
      <c r="BU4" s="212"/>
      <c r="BV4" s="212"/>
      <c r="BW4" s="212"/>
      <c r="BX4" s="212"/>
      <c r="BY4" s="212"/>
      <c r="BZ4" s="212"/>
      <c r="CA4" s="212"/>
      <c r="CB4" s="212"/>
      <c r="CC4" s="212"/>
      <c r="CD4" s="212"/>
      <c r="CE4" s="212"/>
      <c r="CF4" s="212"/>
      <c r="CG4" s="212"/>
      <c r="CH4" s="212"/>
      <c r="CI4" s="212"/>
      <c r="CJ4" s="212"/>
      <c r="CK4" s="212"/>
      <c r="CL4" s="212"/>
      <c r="CM4" s="212"/>
      <c r="CN4" s="212"/>
      <c r="CO4" s="212"/>
      <c r="CP4" s="212"/>
      <c r="CQ4" s="212"/>
      <c r="CR4" s="212"/>
      <c r="CS4" s="212"/>
      <c r="CT4" s="212"/>
      <c r="CU4" s="212"/>
      <c r="CV4" s="212"/>
      <c r="CW4" s="212"/>
      <c r="CX4" s="212"/>
      <c r="CY4" s="212"/>
      <c r="CZ4" s="212"/>
      <c r="DA4" s="212"/>
      <c r="DB4" s="212"/>
      <c r="DC4" s="212"/>
      <c r="DD4" s="212"/>
      <c r="DE4" s="212"/>
      <c r="DF4" s="212"/>
      <c r="DG4" s="212"/>
      <c r="DH4" s="212"/>
      <c r="DI4" s="212"/>
      <c r="DJ4" s="212"/>
      <c r="DK4" s="212"/>
      <c r="DL4" s="212"/>
      <c r="DM4" s="212"/>
      <c r="DN4" s="212"/>
      <c r="DO4" s="212"/>
      <c r="DP4" s="212"/>
      <c r="DQ4" s="212"/>
      <c r="DR4" s="212"/>
      <c r="DS4" s="212"/>
      <c r="DT4" s="212"/>
      <c r="DU4" s="212"/>
      <c r="DV4" s="212"/>
      <c r="DW4" s="212"/>
      <c r="DX4" s="212"/>
      <c r="DY4" s="212"/>
      <c r="DZ4" s="212"/>
      <c r="EA4" s="212"/>
      <c r="EB4" s="212"/>
      <c r="EC4" s="212"/>
      <c r="ED4" s="212"/>
      <c r="EE4" s="212"/>
      <c r="EF4" s="212"/>
      <c r="EG4" s="212"/>
      <c r="EH4" s="212"/>
      <c r="EI4" s="212"/>
      <c r="EJ4" s="212"/>
      <c r="EK4" s="212"/>
      <c r="EL4" s="212"/>
      <c r="EM4" s="212"/>
      <c r="EN4" s="212"/>
      <c r="EO4" s="212"/>
      <c r="EP4" s="212"/>
      <c r="EQ4" s="212"/>
      <c r="ER4" s="212"/>
      <c r="ES4" s="212"/>
      <c r="ET4" s="212"/>
      <c r="EU4" s="212"/>
      <c r="EV4" s="212"/>
      <c r="EW4" s="212"/>
      <c r="EX4" s="212"/>
      <c r="EY4" s="212"/>
      <c r="EZ4" s="212"/>
      <c r="FA4" s="212"/>
      <c r="FB4" s="212"/>
      <c r="FC4" s="212"/>
      <c r="FD4" s="212"/>
      <c r="FE4" s="212"/>
      <c r="FF4" s="212"/>
      <c r="FG4" s="212"/>
      <c r="FH4" s="212"/>
      <c r="FI4" s="212"/>
      <c r="FJ4" s="212"/>
      <c r="FK4" s="212"/>
      <c r="FL4" s="212"/>
      <c r="FM4" s="212"/>
      <c r="FN4" s="212"/>
      <c r="FO4" s="212"/>
      <c r="FP4" s="212"/>
      <c r="FQ4" s="212"/>
      <c r="FR4" s="212"/>
      <c r="FS4" s="212"/>
      <c r="FT4" s="212"/>
      <c r="FU4" s="212"/>
      <c r="FV4" s="212"/>
      <c r="FW4" s="212"/>
      <c r="FX4" s="212"/>
      <c r="FY4" s="212"/>
      <c r="FZ4" s="212"/>
      <c r="GA4" s="212"/>
      <c r="GB4" s="212"/>
      <c r="GC4" s="212"/>
      <c r="GD4" s="212"/>
      <c r="GE4" s="212"/>
      <c r="GF4" s="212"/>
      <c r="GG4" s="212"/>
      <c r="GH4" s="212"/>
      <c r="GI4" s="212"/>
      <c r="GJ4" s="212"/>
      <c r="GK4" s="212"/>
      <c r="GL4" s="212"/>
      <c r="GM4" s="212"/>
      <c r="GN4" s="212"/>
      <c r="GO4" s="212"/>
      <c r="GP4" s="212"/>
      <c r="GQ4" s="212"/>
      <c r="GR4" s="212"/>
      <c r="GS4" s="212"/>
      <c r="GT4" s="212"/>
      <c r="GU4" s="212"/>
      <c r="GV4" s="212"/>
      <c r="GW4" s="212"/>
      <c r="GX4" s="212"/>
      <c r="GY4" s="212"/>
      <c r="GZ4" s="212"/>
      <c r="HA4" s="212"/>
      <c r="HB4" s="212"/>
      <c r="HC4" s="212"/>
      <c r="HD4" s="212"/>
      <c r="HE4" s="212"/>
      <c r="HF4" s="212"/>
      <c r="HG4" s="212"/>
      <c r="HH4" s="212"/>
      <c r="HI4" s="212"/>
      <c r="HJ4" s="212"/>
      <c r="HK4" s="212"/>
      <c r="HL4" s="212"/>
      <c r="HM4" s="212"/>
      <c r="HN4" s="212"/>
      <c r="HO4" s="212"/>
      <c r="HP4" s="212"/>
      <c r="HQ4" s="212"/>
      <c r="HR4" s="212"/>
      <c r="HS4" s="212"/>
      <c r="HT4" s="212"/>
      <c r="HU4" s="212"/>
      <c r="HV4" s="212"/>
      <c r="HW4" s="212"/>
      <c r="HX4" s="212"/>
      <c r="HY4" s="212"/>
      <c r="HZ4" s="212"/>
      <c r="IA4" s="212"/>
      <c r="IB4" s="212"/>
      <c r="IC4" s="212"/>
      <c r="ID4" s="212"/>
      <c r="IE4" s="212"/>
      <c r="IF4" s="212"/>
      <c r="IG4" s="212"/>
      <c r="IH4" s="212"/>
      <c r="II4" s="212"/>
      <c r="IJ4" s="212"/>
      <c r="IK4" s="212"/>
      <c r="IL4" s="212"/>
      <c r="IM4" s="212"/>
      <c r="IN4" s="212"/>
      <c r="IO4" s="212"/>
      <c r="IP4" s="212"/>
      <c r="IQ4" s="212"/>
      <c r="IR4" s="212"/>
      <c r="IS4" s="212"/>
    </row>
    <row r="5" spans="1:253">
      <c r="A5" s="272" t="s">
        <v>628</v>
      </c>
      <c r="B5" s="273"/>
      <c r="C5" s="273"/>
      <c r="D5" s="273"/>
      <c r="E5" s="273"/>
      <c r="F5" s="273"/>
      <c r="G5" s="273"/>
      <c r="H5" s="279"/>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row>
    <row r="6" spans="1:253">
      <c r="A6" s="274" t="s">
        <v>629</v>
      </c>
      <c r="B6" s="273"/>
      <c r="C6" s="273"/>
      <c r="D6" s="273"/>
      <c r="E6" s="273"/>
      <c r="F6" s="273"/>
      <c r="G6" s="273"/>
      <c r="H6" s="279"/>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W6" s="212"/>
      <c r="CX6" s="212"/>
      <c r="CY6" s="212"/>
      <c r="CZ6" s="212"/>
      <c r="DA6" s="212"/>
      <c r="DB6" s="212"/>
      <c r="DC6" s="212"/>
      <c r="DD6" s="212"/>
      <c r="DE6" s="212"/>
      <c r="DF6" s="212"/>
      <c r="DG6" s="212"/>
      <c r="DH6" s="212"/>
      <c r="DI6" s="212"/>
      <c r="DJ6" s="212"/>
      <c r="DK6" s="212"/>
      <c r="DL6" s="212"/>
      <c r="DM6" s="212"/>
      <c r="DN6" s="212"/>
      <c r="DO6" s="212"/>
      <c r="DP6" s="212"/>
      <c r="DQ6" s="212"/>
      <c r="DR6" s="212"/>
      <c r="DS6" s="212"/>
      <c r="DT6" s="212"/>
      <c r="DU6" s="212"/>
      <c r="DV6" s="212"/>
      <c r="DW6" s="212"/>
      <c r="DX6" s="212"/>
      <c r="DY6" s="212"/>
      <c r="DZ6" s="212"/>
      <c r="EA6" s="212"/>
      <c r="EB6" s="212"/>
      <c r="EC6" s="212"/>
      <c r="ED6" s="212"/>
      <c r="EE6" s="212"/>
      <c r="EF6" s="212"/>
      <c r="EG6" s="212"/>
      <c r="EH6" s="212"/>
      <c r="EI6" s="212"/>
      <c r="EJ6" s="212"/>
      <c r="EK6" s="212"/>
      <c r="EL6" s="212"/>
      <c r="EM6" s="212"/>
      <c r="EN6" s="212"/>
      <c r="EO6" s="212"/>
      <c r="EP6" s="212"/>
      <c r="EQ6" s="212"/>
      <c r="ER6" s="212"/>
      <c r="ES6" s="212"/>
      <c r="ET6" s="212"/>
      <c r="EU6" s="212"/>
      <c r="EV6" s="212"/>
      <c r="EW6" s="212"/>
      <c r="EX6" s="212"/>
      <c r="EY6" s="212"/>
      <c r="EZ6" s="212"/>
      <c r="FA6" s="212"/>
      <c r="FB6" s="212"/>
      <c r="FC6" s="212"/>
      <c r="FD6" s="212"/>
      <c r="FE6" s="212"/>
      <c r="FF6" s="212"/>
      <c r="FG6" s="212"/>
      <c r="FH6" s="212"/>
      <c r="FI6" s="212"/>
      <c r="FJ6" s="212"/>
      <c r="FK6" s="212"/>
      <c r="FL6" s="212"/>
      <c r="FM6" s="212"/>
      <c r="FN6" s="212"/>
      <c r="FO6" s="212"/>
      <c r="FP6" s="212"/>
      <c r="FQ6" s="212"/>
      <c r="FR6" s="212"/>
      <c r="FS6" s="212"/>
      <c r="FT6" s="212"/>
      <c r="FU6" s="212"/>
      <c r="FV6" s="212"/>
      <c r="FW6" s="212"/>
      <c r="FX6" s="212"/>
      <c r="FY6" s="212"/>
      <c r="FZ6" s="212"/>
      <c r="GA6" s="212"/>
      <c r="GB6" s="212"/>
      <c r="GC6" s="212"/>
      <c r="GD6" s="212"/>
      <c r="GE6" s="212"/>
      <c r="GF6" s="212"/>
      <c r="GG6" s="212"/>
      <c r="GH6" s="212"/>
      <c r="GI6" s="212"/>
      <c r="GJ6" s="212"/>
      <c r="GK6" s="212"/>
      <c r="GL6" s="212"/>
      <c r="GM6" s="212"/>
      <c r="GN6" s="212"/>
      <c r="GO6" s="212"/>
      <c r="GP6" s="212"/>
      <c r="GQ6" s="212"/>
      <c r="GR6" s="212"/>
      <c r="GS6" s="212"/>
      <c r="GT6" s="212"/>
      <c r="GU6" s="212"/>
      <c r="GV6" s="212"/>
      <c r="GW6" s="212"/>
      <c r="GX6" s="212"/>
      <c r="GY6" s="212"/>
      <c r="GZ6" s="212"/>
      <c r="HA6" s="212"/>
      <c r="HB6" s="212"/>
      <c r="HC6" s="212"/>
      <c r="HD6" s="212"/>
      <c r="HE6" s="212"/>
      <c r="HF6" s="212"/>
      <c r="HG6" s="212"/>
      <c r="HH6" s="212"/>
      <c r="HI6" s="212"/>
      <c r="HJ6" s="212"/>
      <c r="HK6" s="212"/>
      <c r="HL6" s="212"/>
      <c r="HM6" s="212"/>
      <c r="HN6" s="212"/>
      <c r="HO6" s="212"/>
      <c r="HP6" s="212"/>
      <c r="HQ6" s="212"/>
      <c r="HR6" s="212"/>
      <c r="HS6" s="212"/>
      <c r="HT6" s="212"/>
      <c r="HU6" s="212"/>
      <c r="HV6" s="212"/>
      <c r="HW6" s="212"/>
      <c r="HX6" s="212"/>
      <c r="HY6" s="212"/>
      <c r="HZ6" s="212"/>
      <c r="IA6" s="212"/>
      <c r="IB6" s="212"/>
      <c r="IC6" s="212"/>
      <c r="ID6" s="212"/>
      <c r="IE6" s="212"/>
      <c r="IF6" s="212"/>
      <c r="IG6" s="212"/>
      <c r="IH6" s="212"/>
      <c r="II6" s="212"/>
      <c r="IJ6" s="212"/>
      <c r="IK6" s="212"/>
      <c r="IL6" s="212"/>
      <c r="IM6" s="212"/>
      <c r="IN6" s="212"/>
      <c r="IO6" s="212"/>
      <c r="IP6" s="212"/>
      <c r="IQ6" s="212"/>
      <c r="IR6" s="212"/>
      <c r="IS6" s="212"/>
    </row>
    <row r="7" spans="1:253">
      <c r="A7" s="274" t="s">
        <v>630</v>
      </c>
      <c r="B7" s="273"/>
      <c r="C7" s="273"/>
      <c r="D7" s="273"/>
      <c r="E7" s="273"/>
      <c r="F7" s="273"/>
      <c r="G7" s="273"/>
      <c r="H7" s="279"/>
      <c r="I7" s="212"/>
      <c r="J7" s="212"/>
      <c r="K7" s="212"/>
      <c r="L7" s="212"/>
      <c r="M7" s="212"/>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2"/>
      <c r="CH7" s="212"/>
      <c r="CI7" s="212"/>
      <c r="CJ7" s="212"/>
      <c r="CK7" s="212"/>
      <c r="CL7" s="212"/>
      <c r="CM7" s="212"/>
      <c r="CN7" s="212"/>
      <c r="CO7" s="212"/>
      <c r="CP7" s="212"/>
      <c r="CQ7" s="212"/>
      <c r="CR7" s="212"/>
      <c r="CS7" s="212"/>
      <c r="CT7" s="212"/>
      <c r="CU7" s="212"/>
      <c r="CV7" s="212"/>
      <c r="CW7" s="212"/>
      <c r="CX7" s="212"/>
      <c r="CY7" s="212"/>
      <c r="CZ7" s="212"/>
      <c r="DA7" s="212"/>
      <c r="DB7" s="212"/>
      <c r="DC7" s="212"/>
      <c r="DD7" s="212"/>
      <c r="DE7" s="212"/>
      <c r="DF7" s="212"/>
      <c r="DG7" s="212"/>
      <c r="DH7" s="212"/>
      <c r="DI7" s="212"/>
      <c r="DJ7" s="212"/>
      <c r="DK7" s="212"/>
      <c r="DL7" s="212"/>
      <c r="DM7" s="212"/>
      <c r="DN7" s="212"/>
      <c r="DO7" s="212"/>
      <c r="DP7" s="212"/>
      <c r="DQ7" s="212"/>
      <c r="DR7" s="212"/>
      <c r="DS7" s="212"/>
      <c r="DT7" s="212"/>
      <c r="DU7" s="212"/>
      <c r="DV7" s="212"/>
      <c r="DW7" s="212"/>
      <c r="DX7" s="212"/>
      <c r="DY7" s="212"/>
      <c r="DZ7" s="212"/>
      <c r="EA7" s="212"/>
      <c r="EB7" s="212"/>
      <c r="EC7" s="212"/>
      <c r="ED7" s="212"/>
      <c r="EE7" s="212"/>
      <c r="EF7" s="212"/>
      <c r="EG7" s="212"/>
      <c r="EH7" s="212"/>
      <c r="EI7" s="212"/>
      <c r="EJ7" s="212"/>
      <c r="EK7" s="212"/>
      <c r="EL7" s="212"/>
      <c r="EM7" s="212"/>
      <c r="EN7" s="212"/>
      <c r="EO7" s="212"/>
      <c r="EP7" s="212"/>
      <c r="EQ7" s="212"/>
      <c r="ER7" s="212"/>
      <c r="ES7" s="212"/>
      <c r="ET7" s="212"/>
      <c r="EU7" s="212"/>
      <c r="EV7" s="212"/>
      <c r="EW7" s="212"/>
      <c r="EX7" s="212"/>
      <c r="EY7" s="212"/>
      <c r="EZ7" s="212"/>
      <c r="FA7" s="212"/>
      <c r="FB7" s="212"/>
      <c r="FC7" s="212"/>
      <c r="FD7" s="212"/>
      <c r="FE7" s="212"/>
      <c r="FF7" s="212"/>
      <c r="FG7" s="212"/>
      <c r="FH7" s="212"/>
      <c r="FI7" s="212"/>
      <c r="FJ7" s="212"/>
      <c r="FK7" s="212"/>
      <c r="FL7" s="212"/>
      <c r="FM7" s="212"/>
      <c r="FN7" s="212"/>
      <c r="FO7" s="212"/>
      <c r="FP7" s="212"/>
      <c r="FQ7" s="212"/>
      <c r="FR7" s="212"/>
      <c r="FS7" s="212"/>
      <c r="FT7" s="212"/>
      <c r="FU7" s="212"/>
      <c r="FV7" s="212"/>
      <c r="FW7" s="212"/>
      <c r="FX7" s="212"/>
      <c r="FY7" s="212"/>
      <c r="FZ7" s="212"/>
      <c r="GA7" s="212"/>
      <c r="GB7" s="212"/>
      <c r="GC7" s="212"/>
      <c r="GD7" s="212"/>
      <c r="GE7" s="212"/>
      <c r="GF7" s="212"/>
      <c r="GG7" s="212"/>
      <c r="GH7" s="212"/>
      <c r="GI7" s="212"/>
      <c r="GJ7" s="212"/>
      <c r="GK7" s="212"/>
      <c r="GL7" s="212"/>
      <c r="GM7" s="212"/>
      <c r="GN7" s="212"/>
      <c r="GO7" s="212"/>
      <c r="GP7" s="212"/>
      <c r="GQ7" s="212"/>
      <c r="GR7" s="212"/>
      <c r="GS7" s="212"/>
      <c r="GT7" s="212"/>
      <c r="GU7" s="212"/>
      <c r="GV7" s="212"/>
      <c r="GW7" s="212"/>
      <c r="GX7" s="212"/>
      <c r="GY7" s="212"/>
      <c r="GZ7" s="212"/>
      <c r="HA7" s="212"/>
      <c r="HB7" s="212"/>
      <c r="HC7" s="212"/>
      <c r="HD7" s="212"/>
      <c r="HE7" s="212"/>
      <c r="HF7" s="212"/>
      <c r="HG7" s="212"/>
      <c r="HH7" s="212"/>
      <c r="HI7" s="212"/>
      <c r="HJ7" s="212"/>
      <c r="HK7" s="212"/>
      <c r="HL7" s="212"/>
      <c r="HM7" s="212"/>
      <c r="HN7" s="212"/>
      <c r="HO7" s="212"/>
      <c r="HP7" s="212"/>
      <c r="HQ7" s="212"/>
      <c r="HR7" s="212"/>
      <c r="HS7" s="212"/>
      <c r="HT7" s="212"/>
      <c r="HU7" s="212"/>
      <c r="HV7" s="212"/>
      <c r="HW7" s="212"/>
      <c r="HX7" s="212"/>
      <c r="HY7" s="212"/>
      <c r="HZ7" s="212"/>
      <c r="IA7" s="212"/>
      <c r="IB7" s="212"/>
      <c r="IC7" s="212"/>
      <c r="ID7" s="212"/>
      <c r="IE7" s="212"/>
      <c r="IF7" s="212"/>
      <c r="IG7" s="212"/>
      <c r="IH7" s="212"/>
      <c r="II7" s="212"/>
      <c r="IJ7" s="212"/>
      <c r="IK7" s="212"/>
      <c r="IL7" s="212"/>
      <c r="IM7" s="212"/>
      <c r="IN7" s="212"/>
      <c r="IO7" s="212"/>
      <c r="IP7" s="212"/>
      <c r="IQ7" s="212"/>
      <c r="IR7" s="212"/>
      <c r="IS7" s="212"/>
    </row>
    <row r="8" spans="1:253">
      <c r="A8" s="275" t="s">
        <v>631</v>
      </c>
      <c r="B8" s="273"/>
      <c r="C8" s="273"/>
      <c r="D8" s="273"/>
      <c r="E8" s="273"/>
      <c r="F8" s="273"/>
      <c r="G8" s="273"/>
      <c r="H8" s="279"/>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c r="BL8" s="212"/>
      <c r="BM8" s="212"/>
      <c r="BN8" s="212"/>
      <c r="BO8" s="212"/>
      <c r="BP8" s="212"/>
      <c r="BQ8" s="212"/>
      <c r="BR8" s="212"/>
      <c r="BS8" s="212"/>
      <c r="BT8" s="212"/>
      <c r="BU8" s="212"/>
      <c r="BV8" s="212"/>
      <c r="BW8" s="212"/>
      <c r="BX8" s="212"/>
      <c r="BY8" s="212"/>
      <c r="BZ8" s="212"/>
      <c r="CA8" s="212"/>
      <c r="CB8" s="212"/>
      <c r="CC8" s="212"/>
      <c r="CD8" s="212"/>
      <c r="CE8" s="212"/>
      <c r="CF8" s="212"/>
      <c r="CG8" s="212"/>
      <c r="CH8" s="212"/>
      <c r="CI8" s="212"/>
      <c r="CJ8" s="212"/>
      <c r="CK8" s="212"/>
      <c r="CL8" s="212"/>
      <c r="CM8" s="212"/>
      <c r="CN8" s="212"/>
      <c r="CO8" s="212"/>
      <c r="CP8" s="212"/>
      <c r="CQ8" s="212"/>
      <c r="CR8" s="212"/>
      <c r="CS8" s="212"/>
      <c r="CT8" s="212"/>
      <c r="CU8" s="212"/>
      <c r="CV8" s="212"/>
      <c r="CW8" s="212"/>
      <c r="CX8" s="212"/>
      <c r="CY8" s="212"/>
      <c r="CZ8" s="212"/>
      <c r="DA8" s="212"/>
      <c r="DB8" s="212"/>
      <c r="DC8" s="212"/>
      <c r="DD8" s="212"/>
      <c r="DE8" s="212"/>
      <c r="DF8" s="212"/>
      <c r="DG8" s="212"/>
      <c r="DH8" s="212"/>
      <c r="DI8" s="212"/>
      <c r="DJ8" s="212"/>
      <c r="DK8" s="212"/>
      <c r="DL8" s="212"/>
      <c r="DM8" s="212"/>
      <c r="DN8" s="212"/>
      <c r="DO8" s="212"/>
      <c r="DP8" s="212"/>
      <c r="DQ8" s="212"/>
      <c r="DR8" s="212"/>
      <c r="DS8" s="212"/>
      <c r="DT8" s="212"/>
      <c r="DU8" s="212"/>
      <c r="DV8" s="212"/>
      <c r="DW8" s="212"/>
      <c r="DX8" s="212"/>
      <c r="DY8" s="212"/>
      <c r="DZ8" s="212"/>
      <c r="EA8" s="212"/>
      <c r="EB8" s="212"/>
      <c r="EC8" s="212"/>
      <c r="ED8" s="212"/>
      <c r="EE8" s="212"/>
      <c r="EF8" s="212"/>
      <c r="EG8" s="212"/>
      <c r="EH8" s="212"/>
      <c r="EI8" s="212"/>
      <c r="EJ8" s="212"/>
      <c r="EK8" s="212"/>
      <c r="EL8" s="212"/>
      <c r="EM8" s="212"/>
      <c r="EN8" s="212"/>
      <c r="EO8" s="212"/>
      <c r="EP8" s="212"/>
      <c r="EQ8" s="212"/>
      <c r="ER8" s="212"/>
      <c r="ES8" s="212"/>
      <c r="ET8" s="212"/>
      <c r="EU8" s="212"/>
      <c r="EV8" s="212"/>
      <c r="EW8" s="212"/>
      <c r="EX8" s="212"/>
      <c r="EY8" s="212"/>
      <c r="EZ8" s="212"/>
      <c r="FA8" s="212"/>
      <c r="FB8" s="212"/>
      <c r="FC8" s="212"/>
      <c r="FD8" s="212"/>
      <c r="FE8" s="212"/>
      <c r="FF8" s="212"/>
      <c r="FG8" s="212"/>
      <c r="FH8" s="212"/>
      <c r="FI8" s="212"/>
      <c r="FJ8" s="212"/>
      <c r="FK8" s="212"/>
      <c r="FL8" s="212"/>
      <c r="FM8" s="212"/>
      <c r="FN8" s="212"/>
      <c r="FO8" s="212"/>
      <c r="FP8" s="212"/>
      <c r="FQ8" s="212"/>
      <c r="FR8" s="212"/>
      <c r="FS8" s="212"/>
      <c r="FT8" s="212"/>
      <c r="FU8" s="212"/>
      <c r="FV8" s="212"/>
      <c r="FW8" s="212"/>
      <c r="FX8" s="212"/>
      <c r="FY8" s="212"/>
      <c r="FZ8" s="212"/>
      <c r="GA8" s="212"/>
      <c r="GB8" s="212"/>
      <c r="GC8" s="212"/>
      <c r="GD8" s="212"/>
      <c r="GE8" s="212"/>
      <c r="GF8" s="212"/>
      <c r="GG8" s="212"/>
      <c r="GH8" s="212"/>
      <c r="GI8" s="212"/>
      <c r="GJ8" s="212"/>
      <c r="GK8" s="212"/>
      <c r="GL8" s="212"/>
      <c r="GM8" s="212"/>
      <c r="GN8" s="212"/>
      <c r="GO8" s="212"/>
      <c r="GP8" s="212"/>
      <c r="GQ8" s="212"/>
      <c r="GR8" s="212"/>
      <c r="GS8" s="212"/>
      <c r="GT8" s="212"/>
      <c r="GU8" s="212"/>
      <c r="GV8" s="212"/>
      <c r="GW8" s="212"/>
      <c r="GX8" s="212"/>
      <c r="GY8" s="212"/>
      <c r="GZ8" s="212"/>
      <c r="HA8" s="212"/>
      <c r="HB8" s="212"/>
      <c r="HC8" s="212"/>
      <c r="HD8" s="212"/>
      <c r="HE8" s="212"/>
      <c r="HF8" s="212"/>
      <c r="HG8" s="212"/>
      <c r="HH8" s="212"/>
      <c r="HI8" s="212"/>
      <c r="HJ8" s="212"/>
      <c r="HK8" s="212"/>
      <c r="HL8" s="212"/>
      <c r="HM8" s="212"/>
      <c r="HN8" s="212"/>
      <c r="HO8" s="212"/>
      <c r="HP8" s="212"/>
      <c r="HQ8" s="212"/>
      <c r="HR8" s="212"/>
      <c r="HS8" s="212"/>
      <c r="HT8" s="212"/>
      <c r="HU8" s="212"/>
      <c r="HV8" s="212"/>
      <c r="HW8" s="212"/>
      <c r="HX8" s="212"/>
      <c r="HY8" s="212"/>
      <c r="HZ8" s="212"/>
      <c r="IA8" s="212"/>
      <c r="IB8" s="212"/>
      <c r="IC8" s="212"/>
      <c r="ID8" s="212"/>
      <c r="IE8" s="212"/>
      <c r="IF8" s="212"/>
      <c r="IG8" s="212"/>
      <c r="IH8" s="212"/>
      <c r="II8" s="212"/>
      <c r="IJ8" s="212"/>
      <c r="IK8" s="212"/>
      <c r="IL8" s="212"/>
      <c r="IM8" s="212"/>
      <c r="IN8" s="212"/>
      <c r="IO8" s="212"/>
      <c r="IP8" s="212"/>
      <c r="IQ8" s="212"/>
      <c r="IR8" s="212"/>
      <c r="IS8" s="212"/>
    </row>
    <row r="9" spans="1:253">
      <c r="A9" s="276" t="s">
        <v>632</v>
      </c>
      <c r="B9" s="277"/>
      <c r="C9" s="277"/>
      <c r="D9" s="277"/>
      <c r="E9" s="277"/>
      <c r="F9" s="277"/>
      <c r="G9" s="277"/>
      <c r="H9" s="280"/>
      <c r="I9" s="212"/>
      <c r="J9" s="212"/>
      <c r="K9" s="212"/>
      <c r="L9" s="212"/>
      <c r="M9" s="212"/>
      <c r="N9" s="212"/>
      <c r="O9" s="212"/>
      <c r="P9" s="212"/>
      <c r="Q9" s="212"/>
      <c r="R9" s="212"/>
      <c r="S9" s="212"/>
      <c r="T9" s="212"/>
      <c r="U9" s="212"/>
      <c r="V9" s="212"/>
      <c r="W9" s="212"/>
      <c r="X9" s="212"/>
      <c r="Y9" s="212"/>
      <c r="Z9" s="212"/>
      <c r="AA9" s="212"/>
      <c r="AB9" s="212"/>
      <c r="AC9" s="212"/>
      <c r="AD9" s="212"/>
      <c r="AE9" s="212"/>
      <c r="AF9" s="212"/>
      <c r="AG9" s="212"/>
      <c r="AH9" s="212"/>
      <c r="AI9" s="212"/>
      <c r="AJ9" s="212"/>
      <c r="AK9" s="212"/>
      <c r="AL9" s="212"/>
      <c r="AM9" s="212"/>
      <c r="AN9" s="212"/>
      <c r="AO9" s="212"/>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2"/>
      <c r="BO9" s="212"/>
      <c r="BP9" s="212"/>
      <c r="BQ9" s="212"/>
      <c r="BR9" s="212"/>
      <c r="BS9" s="212"/>
      <c r="BT9" s="212"/>
      <c r="BU9" s="212"/>
      <c r="BV9" s="212"/>
      <c r="BW9" s="212"/>
      <c r="BX9" s="212"/>
      <c r="BY9" s="212"/>
      <c r="BZ9" s="212"/>
      <c r="CA9" s="212"/>
      <c r="CB9" s="212"/>
      <c r="CC9" s="212"/>
      <c r="CD9" s="212"/>
      <c r="CE9" s="212"/>
      <c r="CF9" s="212"/>
      <c r="CG9" s="212"/>
      <c r="CH9" s="212"/>
      <c r="CI9" s="212"/>
      <c r="CJ9" s="212"/>
      <c r="CK9" s="212"/>
      <c r="CL9" s="212"/>
      <c r="CM9" s="212"/>
      <c r="CN9" s="212"/>
      <c r="CO9" s="212"/>
      <c r="CP9" s="212"/>
      <c r="CQ9" s="212"/>
      <c r="CR9" s="212"/>
      <c r="CS9" s="212"/>
      <c r="CT9" s="212"/>
      <c r="CU9" s="212"/>
      <c r="CV9" s="212"/>
      <c r="CW9" s="212"/>
      <c r="CX9" s="212"/>
      <c r="CY9" s="212"/>
      <c r="CZ9" s="212"/>
      <c r="DA9" s="212"/>
      <c r="DB9" s="212"/>
      <c r="DC9" s="212"/>
      <c r="DD9" s="212"/>
      <c r="DE9" s="212"/>
      <c r="DF9" s="212"/>
      <c r="DG9" s="212"/>
      <c r="DH9" s="212"/>
      <c r="DI9" s="212"/>
      <c r="DJ9" s="212"/>
      <c r="DK9" s="212"/>
      <c r="DL9" s="212"/>
      <c r="DM9" s="212"/>
      <c r="DN9" s="212"/>
      <c r="DO9" s="212"/>
      <c r="DP9" s="212"/>
      <c r="DQ9" s="212"/>
      <c r="DR9" s="212"/>
      <c r="DS9" s="212"/>
      <c r="DT9" s="212"/>
      <c r="DU9" s="212"/>
      <c r="DV9" s="212"/>
      <c r="DW9" s="212"/>
      <c r="DX9" s="212"/>
      <c r="DY9" s="212"/>
      <c r="DZ9" s="212"/>
      <c r="EA9" s="212"/>
      <c r="EB9" s="212"/>
      <c r="EC9" s="212"/>
      <c r="ED9" s="212"/>
      <c r="EE9" s="212"/>
      <c r="EF9" s="212"/>
      <c r="EG9" s="212"/>
      <c r="EH9" s="212"/>
      <c r="EI9" s="212"/>
      <c r="EJ9" s="212"/>
      <c r="EK9" s="212"/>
      <c r="EL9" s="212"/>
      <c r="EM9" s="212"/>
      <c r="EN9" s="212"/>
      <c r="EO9" s="212"/>
      <c r="EP9" s="212"/>
      <c r="EQ9" s="212"/>
      <c r="ER9" s="212"/>
      <c r="ES9" s="212"/>
      <c r="ET9" s="212"/>
      <c r="EU9" s="212"/>
      <c r="EV9" s="212"/>
      <c r="EW9" s="212"/>
      <c r="EX9" s="212"/>
      <c r="EY9" s="212"/>
      <c r="EZ9" s="212"/>
      <c r="FA9" s="212"/>
      <c r="FB9" s="212"/>
      <c r="FC9" s="212"/>
      <c r="FD9" s="212"/>
      <c r="FE9" s="212"/>
      <c r="FF9" s="212"/>
      <c r="FG9" s="212"/>
      <c r="FH9" s="212"/>
      <c r="FI9" s="212"/>
      <c r="FJ9" s="212"/>
      <c r="FK9" s="212"/>
      <c r="FL9" s="212"/>
      <c r="FM9" s="212"/>
      <c r="FN9" s="212"/>
      <c r="FO9" s="212"/>
      <c r="FP9" s="212"/>
      <c r="FQ9" s="212"/>
      <c r="FR9" s="212"/>
      <c r="FS9" s="212"/>
      <c r="FT9" s="212"/>
      <c r="FU9" s="212"/>
      <c r="FV9" s="212"/>
      <c r="FW9" s="212"/>
      <c r="FX9" s="212"/>
      <c r="FY9" s="212"/>
      <c r="FZ9" s="212"/>
      <c r="GA9" s="212"/>
      <c r="GB9" s="212"/>
      <c r="GC9" s="212"/>
      <c r="GD9" s="212"/>
      <c r="GE9" s="212"/>
      <c r="GF9" s="212"/>
      <c r="GG9" s="212"/>
      <c r="GH9" s="212"/>
      <c r="GI9" s="212"/>
      <c r="GJ9" s="212"/>
      <c r="GK9" s="212"/>
      <c r="GL9" s="212"/>
      <c r="GM9" s="212"/>
      <c r="GN9" s="212"/>
      <c r="GO9" s="212"/>
      <c r="GP9" s="212"/>
      <c r="GQ9" s="212"/>
      <c r="GR9" s="212"/>
      <c r="GS9" s="212"/>
      <c r="GT9" s="212"/>
      <c r="GU9" s="212"/>
      <c r="GV9" s="212"/>
      <c r="GW9" s="212"/>
      <c r="GX9" s="212"/>
      <c r="GY9" s="212"/>
      <c r="GZ9" s="212"/>
      <c r="HA9" s="212"/>
      <c r="HB9" s="212"/>
      <c r="HC9" s="212"/>
      <c r="HD9" s="212"/>
      <c r="HE9" s="212"/>
      <c r="HF9" s="212"/>
      <c r="HG9" s="212"/>
      <c r="HH9" s="212"/>
      <c r="HI9" s="212"/>
      <c r="HJ9" s="212"/>
      <c r="HK9" s="212"/>
      <c r="HL9" s="212"/>
      <c r="HM9" s="212"/>
      <c r="HN9" s="212"/>
      <c r="HO9" s="212"/>
      <c r="HP9" s="212"/>
      <c r="HQ9" s="212"/>
      <c r="HR9" s="212"/>
      <c r="HS9" s="212"/>
      <c r="HT9" s="212"/>
      <c r="HU9" s="212"/>
      <c r="HV9" s="212"/>
      <c r="HW9" s="212"/>
      <c r="HX9" s="212"/>
      <c r="HY9" s="212"/>
      <c r="HZ9" s="212"/>
      <c r="IA9" s="212"/>
      <c r="IB9" s="212"/>
      <c r="IC9" s="212"/>
      <c r="ID9" s="212"/>
      <c r="IE9" s="212"/>
      <c r="IF9" s="212"/>
      <c r="IG9" s="212"/>
      <c r="IH9" s="212"/>
      <c r="II9" s="212"/>
      <c r="IJ9" s="212"/>
      <c r="IK9" s="212"/>
      <c r="IL9" s="212"/>
      <c r="IM9" s="212"/>
      <c r="IN9" s="212"/>
      <c r="IO9" s="212"/>
      <c r="IP9" s="212"/>
      <c r="IQ9" s="212"/>
      <c r="IR9" s="212"/>
      <c r="IS9" s="212"/>
    </row>
    <row r="10" spans="1:253">
      <c r="A10" s="214"/>
      <c r="B10" s="157"/>
      <c r="C10" s="211"/>
      <c r="D10" s="212"/>
      <c r="E10" s="212"/>
      <c r="F10" s="212"/>
      <c r="G10" s="212"/>
      <c r="H10" s="212"/>
      <c r="I10" s="212"/>
      <c r="J10" s="212"/>
      <c r="K10" s="212"/>
      <c r="L10" s="212"/>
      <c r="M10" s="212"/>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2"/>
      <c r="AO10" s="212"/>
      <c r="AP10" s="212"/>
      <c r="AQ10" s="212"/>
      <c r="AR10" s="212"/>
      <c r="AS10" s="212"/>
      <c r="AT10" s="212"/>
      <c r="AU10" s="212"/>
      <c r="AV10" s="212"/>
      <c r="AW10" s="212"/>
      <c r="AX10" s="212"/>
      <c r="AY10" s="212"/>
      <c r="AZ10" s="212"/>
      <c r="BA10" s="212"/>
      <c r="BB10" s="212"/>
      <c r="BC10" s="212"/>
      <c r="BD10" s="212"/>
      <c r="BE10" s="212"/>
      <c r="BF10" s="212"/>
      <c r="BG10" s="212"/>
      <c r="BH10" s="212"/>
      <c r="BI10" s="212"/>
      <c r="BJ10" s="212"/>
      <c r="BK10" s="212"/>
      <c r="BL10" s="212"/>
      <c r="BM10" s="212"/>
      <c r="BN10" s="212"/>
      <c r="BO10" s="212"/>
      <c r="BP10" s="212"/>
      <c r="BQ10" s="212"/>
      <c r="BR10" s="212"/>
      <c r="BS10" s="212"/>
      <c r="BT10" s="212"/>
      <c r="BU10" s="212"/>
      <c r="BV10" s="212"/>
      <c r="BW10" s="212"/>
      <c r="BX10" s="212"/>
      <c r="BY10" s="212"/>
      <c r="BZ10" s="212"/>
      <c r="CA10" s="212"/>
      <c r="CB10" s="212"/>
      <c r="CC10" s="212"/>
      <c r="CD10" s="212"/>
      <c r="CE10" s="212"/>
      <c r="CF10" s="212"/>
      <c r="CG10" s="212"/>
      <c r="CH10" s="212"/>
      <c r="CI10" s="212"/>
      <c r="CJ10" s="212"/>
      <c r="CK10" s="212"/>
      <c r="CL10" s="212"/>
      <c r="CM10" s="212"/>
      <c r="CN10" s="212"/>
      <c r="CO10" s="212"/>
      <c r="CP10" s="212"/>
      <c r="CQ10" s="212"/>
      <c r="CR10" s="212"/>
      <c r="CS10" s="212"/>
      <c r="CT10" s="212"/>
      <c r="CU10" s="212"/>
      <c r="CV10" s="212"/>
      <c r="CW10" s="212"/>
      <c r="CX10" s="212"/>
      <c r="CY10" s="212"/>
      <c r="CZ10" s="212"/>
      <c r="DA10" s="212"/>
      <c r="DB10" s="212"/>
      <c r="DC10" s="212"/>
      <c r="DD10" s="212"/>
      <c r="DE10" s="212"/>
      <c r="DF10" s="212"/>
      <c r="DG10" s="212"/>
      <c r="DH10" s="212"/>
      <c r="DI10" s="212"/>
      <c r="DJ10" s="212"/>
      <c r="DK10" s="212"/>
      <c r="DL10" s="212"/>
      <c r="DM10" s="212"/>
      <c r="DN10" s="212"/>
      <c r="DO10" s="212"/>
      <c r="DP10" s="212"/>
      <c r="DQ10" s="212"/>
      <c r="DR10" s="212"/>
      <c r="DS10" s="212"/>
      <c r="DT10" s="212"/>
      <c r="DU10" s="212"/>
      <c r="DV10" s="212"/>
      <c r="DW10" s="212"/>
      <c r="DX10" s="212"/>
      <c r="DY10" s="212"/>
      <c r="DZ10" s="212"/>
      <c r="EA10" s="212"/>
      <c r="EB10" s="212"/>
      <c r="EC10" s="212"/>
      <c r="ED10" s="212"/>
      <c r="EE10" s="212"/>
      <c r="EF10" s="212"/>
      <c r="EG10" s="212"/>
      <c r="EH10" s="212"/>
      <c r="EI10" s="212"/>
      <c r="EJ10" s="212"/>
      <c r="EK10" s="212"/>
      <c r="EL10" s="212"/>
      <c r="EM10" s="212"/>
      <c r="EN10" s="212"/>
      <c r="EO10" s="212"/>
      <c r="EP10" s="212"/>
      <c r="EQ10" s="212"/>
      <c r="ER10" s="212"/>
      <c r="ES10" s="212"/>
      <c r="ET10" s="212"/>
      <c r="EU10" s="212"/>
      <c r="EV10" s="212"/>
      <c r="EW10" s="212"/>
      <c r="EX10" s="212"/>
      <c r="EY10" s="212"/>
      <c r="EZ10" s="212"/>
      <c r="FA10" s="212"/>
      <c r="FB10" s="212"/>
      <c r="FC10" s="212"/>
      <c r="FD10" s="212"/>
      <c r="FE10" s="212"/>
      <c r="FF10" s="212"/>
      <c r="FG10" s="212"/>
      <c r="FH10" s="212"/>
      <c r="FI10" s="212"/>
      <c r="FJ10" s="212"/>
      <c r="FK10" s="212"/>
      <c r="FL10" s="212"/>
      <c r="FM10" s="212"/>
      <c r="FN10" s="212"/>
      <c r="FO10" s="212"/>
      <c r="FP10" s="212"/>
      <c r="FQ10" s="212"/>
      <c r="FR10" s="212"/>
      <c r="FS10" s="212"/>
      <c r="FT10" s="212"/>
      <c r="FU10" s="212"/>
      <c r="FV10" s="212"/>
      <c r="FW10" s="212"/>
      <c r="FX10" s="212"/>
      <c r="FY10" s="212"/>
      <c r="FZ10" s="212"/>
      <c r="GA10" s="212"/>
      <c r="GB10" s="212"/>
      <c r="GC10" s="212"/>
      <c r="GD10" s="212"/>
      <c r="GE10" s="212"/>
      <c r="GF10" s="212"/>
      <c r="GG10" s="212"/>
      <c r="GH10" s="212"/>
      <c r="GI10" s="212"/>
      <c r="GJ10" s="212"/>
      <c r="GK10" s="212"/>
      <c r="GL10" s="212"/>
      <c r="GM10" s="212"/>
      <c r="GN10" s="212"/>
      <c r="GO10" s="212"/>
      <c r="GP10" s="212"/>
      <c r="GQ10" s="212"/>
      <c r="GR10" s="212"/>
      <c r="GS10" s="212"/>
      <c r="GT10" s="212"/>
      <c r="GU10" s="212"/>
      <c r="GV10" s="212"/>
      <c r="GW10" s="212"/>
      <c r="GX10" s="212"/>
      <c r="GY10" s="212"/>
      <c r="GZ10" s="212"/>
      <c r="HA10" s="212"/>
      <c r="HB10" s="212"/>
      <c r="HC10" s="212"/>
      <c r="HD10" s="212"/>
      <c r="HE10" s="212"/>
      <c r="HF10" s="212"/>
      <c r="HG10" s="212"/>
      <c r="HH10" s="212"/>
      <c r="HI10" s="212"/>
      <c r="HJ10" s="212"/>
      <c r="HK10" s="212"/>
      <c r="HL10" s="212"/>
      <c r="HM10" s="212"/>
      <c r="HN10" s="212"/>
      <c r="HO10" s="212"/>
      <c r="HP10" s="212"/>
      <c r="HQ10" s="212"/>
      <c r="HR10" s="212"/>
      <c r="HS10" s="212"/>
      <c r="HT10" s="212"/>
      <c r="HU10" s="212"/>
      <c r="HV10" s="212"/>
      <c r="HW10" s="212"/>
      <c r="HX10" s="212"/>
      <c r="HY10" s="212"/>
      <c r="HZ10" s="212"/>
      <c r="IA10" s="212"/>
      <c r="IB10" s="212"/>
      <c r="IC10" s="212"/>
      <c r="ID10" s="212"/>
      <c r="IE10" s="212"/>
      <c r="IF10" s="212"/>
      <c r="IG10" s="212"/>
      <c r="IH10" s="212"/>
      <c r="II10" s="212"/>
      <c r="IJ10" s="212"/>
      <c r="IK10" s="212"/>
      <c r="IL10" s="212"/>
      <c r="IM10" s="212"/>
      <c r="IN10" s="212"/>
      <c r="IO10" s="212"/>
      <c r="IP10" s="212"/>
      <c r="IQ10" s="212"/>
      <c r="IR10" s="212"/>
      <c r="IS10" s="212"/>
    </row>
    <row r="11" spans="1:253">
      <c r="A11" s="214"/>
      <c r="B11" s="157"/>
      <c r="C11" s="211"/>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12"/>
      <c r="BU11" s="212"/>
      <c r="BV11" s="212"/>
      <c r="BW11" s="212"/>
      <c r="BX11" s="212"/>
      <c r="BY11" s="212"/>
      <c r="BZ11" s="212"/>
      <c r="CA11" s="212"/>
      <c r="CB11" s="212"/>
      <c r="CC11" s="212"/>
      <c r="CD11" s="212"/>
      <c r="CE11" s="212"/>
      <c r="CF11" s="212"/>
      <c r="CG11" s="212"/>
      <c r="CH11" s="212"/>
      <c r="CI11" s="212"/>
      <c r="CJ11" s="212"/>
      <c r="CK11" s="212"/>
      <c r="CL11" s="212"/>
      <c r="CM11" s="212"/>
      <c r="CN11" s="212"/>
      <c r="CO11" s="212"/>
      <c r="CP11" s="212"/>
      <c r="CQ11" s="212"/>
      <c r="CR11" s="212"/>
      <c r="CS11" s="212"/>
      <c r="CT11" s="212"/>
      <c r="CU11" s="212"/>
      <c r="CV11" s="212"/>
      <c r="CW11" s="212"/>
      <c r="CX11" s="212"/>
      <c r="CY11" s="212"/>
      <c r="CZ11" s="212"/>
      <c r="DA11" s="212"/>
      <c r="DB11" s="212"/>
      <c r="DC11" s="212"/>
      <c r="DD11" s="212"/>
      <c r="DE11" s="212"/>
      <c r="DF11" s="212"/>
      <c r="DG11" s="212"/>
      <c r="DH11" s="212"/>
      <c r="DI11" s="212"/>
      <c r="DJ11" s="212"/>
      <c r="DK11" s="212"/>
      <c r="DL11" s="212"/>
      <c r="DM11" s="212"/>
      <c r="DN11" s="212"/>
      <c r="DO11" s="212"/>
      <c r="DP11" s="212"/>
      <c r="DQ11" s="212"/>
      <c r="DR11" s="212"/>
      <c r="DS11" s="212"/>
      <c r="DT11" s="212"/>
      <c r="DU11" s="212"/>
      <c r="DV11" s="212"/>
      <c r="DW11" s="212"/>
      <c r="DX11" s="212"/>
      <c r="DY11" s="212"/>
      <c r="DZ11" s="212"/>
      <c r="EA11" s="212"/>
      <c r="EB11" s="212"/>
      <c r="EC11" s="212"/>
      <c r="ED11" s="212"/>
      <c r="EE11" s="212"/>
      <c r="EF11" s="212"/>
      <c r="EG11" s="212"/>
      <c r="EH11" s="212"/>
      <c r="EI11" s="212"/>
      <c r="EJ11" s="212"/>
      <c r="EK11" s="212"/>
      <c r="EL11" s="212"/>
      <c r="EM11" s="212"/>
      <c r="EN11" s="212"/>
      <c r="EO11" s="212"/>
      <c r="EP11" s="212"/>
      <c r="EQ11" s="212"/>
      <c r="ER11" s="212"/>
      <c r="ES11" s="212"/>
      <c r="ET11" s="212"/>
      <c r="EU11" s="212"/>
      <c r="EV11" s="212"/>
      <c r="EW11" s="212"/>
      <c r="EX11" s="212"/>
      <c r="EY11" s="212"/>
      <c r="EZ11" s="212"/>
      <c r="FA11" s="212"/>
      <c r="FB11" s="212"/>
      <c r="FC11" s="212"/>
      <c r="FD11" s="212"/>
      <c r="FE11" s="212"/>
      <c r="FF11" s="212"/>
      <c r="FG11" s="212"/>
      <c r="FH11" s="212"/>
      <c r="FI11" s="212"/>
      <c r="FJ11" s="212"/>
      <c r="FK11" s="212"/>
      <c r="FL11" s="212"/>
      <c r="FM11" s="212"/>
      <c r="FN11" s="212"/>
      <c r="FO11" s="212"/>
      <c r="FP11" s="212"/>
      <c r="FQ11" s="212"/>
      <c r="FR11" s="212"/>
      <c r="FS11" s="212"/>
      <c r="FT11" s="212"/>
      <c r="FU11" s="212"/>
      <c r="FV11" s="212"/>
      <c r="FW11" s="212"/>
      <c r="FX11" s="212"/>
      <c r="FY11" s="212"/>
      <c r="FZ11" s="212"/>
      <c r="GA11" s="212"/>
      <c r="GB11" s="212"/>
      <c r="GC11" s="212"/>
      <c r="GD11" s="212"/>
      <c r="GE11" s="212"/>
      <c r="GF11" s="212"/>
      <c r="GG11" s="212"/>
      <c r="GH11" s="212"/>
      <c r="GI11" s="212"/>
      <c r="GJ11" s="212"/>
      <c r="GK11" s="212"/>
      <c r="GL11" s="212"/>
      <c r="GM11" s="212"/>
      <c r="GN11" s="212"/>
      <c r="GO11" s="212"/>
      <c r="GP11" s="212"/>
      <c r="GQ11" s="212"/>
      <c r="GR11" s="212"/>
      <c r="GS11" s="212"/>
      <c r="GT11" s="212"/>
      <c r="GU11" s="212"/>
      <c r="GV11" s="212"/>
      <c r="GW11" s="212"/>
      <c r="GX11" s="212"/>
      <c r="GY11" s="212"/>
      <c r="GZ11" s="212"/>
      <c r="HA11" s="212"/>
      <c r="HB11" s="212"/>
      <c r="HC11" s="212"/>
      <c r="HD11" s="212"/>
      <c r="HE11" s="212"/>
      <c r="HF11" s="212"/>
      <c r="HG11" s="212"/>
      <c r="HH11" s="212"/>
      <c r="HI11" s="212"/>
      <c r="HJ11" s="212"/>
      <c r="HK11" s="212"/>
      <c r="HL11" s="212"/>
      <c r="HM11" s="212"/>
      <c r="HN11" s="212"/>
      <c r="HO11" s="212"/>
      <c r="HP11" s="212"/>
      <c r="HQ11" s="212"/>
      <c r="HR11" s="212"/>
      <c r="HS11" s="212"/>
      <c r="HT11" s="212"/>
      <c r="HU11" s="212"/>
      <c r="HV11" s="212"/>
      <c r="HW11" s="212"/>
      <c r="HX11" s="212"/>
      <c r="HY11" s="212"/>
      <c r="HZ11" s="212"/>
      <c r="IA11" s="212"/>
      <c r="IB11" s="212"/>
      <c r="IC11" s="212"/>
      <c r="ID11" s="212"/>
      <c r="IE11" s="212"/>
      <c r="IF11" s="212"/>
      <c r="IG11" s="212"/>
      <c r="IH11" s="212"/>
      <c r="II11" s="212"/>
      <c r="IJ11" s="212"/>
      <c r="IK11" s="212"/>
      <c r="IL11" s="212"/>
      <c r="IM11" s="212"/>
      <c r="IN11" s="212"/>
      <c r="IO11" s="212"/>
      <c r="IP11" s="212"/>
      <c r="IQ11" s="212"/>
      <c r="IR11" s="212"/>
      <c r="IS11" s="212"/>
    </row>
    <row r="12" spans="1:253" ht="94.5" customHeight="1">
      <c r="A12" s="215" t="str">
        <f>IF(AND(Questionnaire!C5&lt;&gt;0, Questionnaire!C6&lt;&gt;0, Questionnaire!C7&lt;&gt;0, Questionnaire!C9&lt;&gt;0),"OK Contact Details","ERROR Contact Details  - You have not completed all of the compulsory contact details")</f>
        <v>OK Contact Details</v>
      </c>
      <c r="B12" s="212">
        <f>IF(LEFT(A12,2)="OK",0,IF(LEFT(A12,2)="ER",2,1))</f>
        <v>0</v>
      </c>
      <c r="C12" s="215" t="str">
        <f>IF(AND(Questionnaire!C5&lt;&gt;0,LEN(Questionnaire!C5)&lt;1001, Questionnaire!C6&lt;&gt;0,LEN(Questionnaire!C6)&lt;1001, Questionnaire!C7&lt;&gt;0,LEN(Questionnaire!C7)&lt;1001, Questionnaire!C9&lt;&gt;0,LEN(Questionnaire!C9)&lt;1001),"OK Contact Details Length","ERROR Contact Details  - Too many characters in a field")</f>
        <v>OK Contact Details Length</v>
      </c>
      <c r="D12" s="212"/>
      <c r="E12" s="212"/>
      <c r="F12" s="212"/>
      <c r="G12" s="212"/>
      <c r="H12" s="212"/>
      <c r="I12" s="212"/>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c r="AO12" s="212"/>
      <c r="AP12" s="212"/>
      <c r="AQ12" s="212"/>
      <c r="AR12" s="212"/>
      <c r="AS12" s="212"/>
      <c r="AT12" s="212"/>
      <c r="AU12" s="212"/>
      <c r="AV12" s="212"/>
      <c r="AW12" s="212"/>
      <c r="AX12" s="212"/>
      <c r="AY12" s="212"/>
      <c r="AZ12" s="212"/>
      <c r="BA12" s="212"/>
      <c r="BB12" s="212"/>
      <c r="BC12" s="212"/>
      <c r="BD12" s="212"/>
      <c r="BE12" s="212"/>
      <c r="BF12" s="212"/>
      <c r="BG12" s="212"/>
      <c r="BH12" s="212"/>
      <c r="BI12" s="212"/>
      <c r="BJ12" s="212"/>
      <c r="BK12" s="212"/>
      <c r="BL12" s="212"/>
      <c r="BM12" s="212"/>
      <c r="BN12" s="212"/>
      <c r="BO12" s="212"/>
      <c r="BP12" s="212"/>
      <c r="BQ12" s="212"/>
      <c r="BR12" s="212"/>
      <c r="BS12" s="212"/>
      <c r="BT12" s="212"/>
      <c r="BU12" s="212"/>
      <c r="BV12" s="212"/>
      <c r="BW12" s="212"/>
      <c r="BX12" s="212"/>
      <c r="BY12" s="212"/>
      <c r="BZ12" s="212"/>
      <c r="CA12" s="212"/>
      <c r="CB12" s="212"/>
      <c r="CC12" s="212"/>
      <c r="CD12" s="212"/>
      <c r="CE12" s="212"/>
      <c r="CF12" s="212"/>
      <c r="CG12" s="212"/>
      <c r="CH12" s="212"/>
      <c r="CI12" s="212"/>
      <c r="CJ12" s="212"/>
      <c r="CK12" s="212"/>
      <c r="CL12" s="212"/>
      <c r="CM12" s="212"/>
      <c r="CN12" s="212"/>
      <c r="CO12" s="212"/>
      <c r="CP12" s="212"/>
      <c r="CQ12" s="212"/>
      <c r="CR12" s="212"/>
      <c r="CS12" s="212"/>
      <c r="CT12" s="212"/>
      <c r="CU12" s="212"/>
      <c r="CV12" s="212"/>
      <c r="CW12" s="212"/>
      <c r="CX12" s="212"/>
      <c r="CY12" s="212"/>
      <c r="CZ12" s="212"/>
      <c r="DA12" s="212"/>
      <c r="DB12" s="212"/>
      <c r="DC12" s="212"/>
      <c r="DD12" s="212"/>
      <c r="DE12" s="212"/>
      <c r="DF12" s="212"/>
      <c r="DG12" s="212"/>
      <c r="DH12" s="212"/>
      <c r="DI12" s="212"/>
      <c r="DJ12" s="212"/>
      <c r="DK12" s="212"/>
      <c r="DL12" s="212"/>
      <c r="DM12" s="212"/>
      <c r="DN12" s="212"/>
      <c r="DO12" s="212"/>
      <c r="DP12" s="212"/>
      <c r="DQ12" s="212"/>
      <c r="DR12" s="212"/>
      <c r="DS12" s="212"/>
      <c r="DT12" s="212"/>
      <c r="DU12" s="212"/>
      <c r="DV12" s="212"/>
      <c r="DW12" s="212"/>
      <c r="DX12" s="212"/>
      <c r="DY12" s="212"/>
      <c r="DZ12" s="212"/>
      <c r="EA12" s="212"/>
      <c r="EB12" s="212"/>
      <c r="EC12" s="212"/>
      <c r="ED12" s="212"/>
      <c r="EE12" s="212"/>
      <c r="EF12" s="212"/>
      <c r="EG12" s="212"/>
      <c r="EH12" s="212"/>
      <c r="EI12" s="212"/>
      <c r="EJ12" s="212"/>
      <c r="EK12" s="212"/>
      <c r="EL12" s="212"/>
      <c r="EM12" s="212"/>
      <c r="EN12" s="212"/>
      <c r="EO12" s="212"/>
      <c r="EP12" s="212"/>
      <c r="EQ12" s="212"/>
      <c r="ER12" s="212"/>
      <c r="ES12" s="212"/>
      <c r="ET12" s="212"/>
      <c r="EU12" s="212"/>
      <c r="EV12" s="212"/>
      <c r="EW12" s="212"/>
      <c r="EX12" s="212"/>
      <c r="EY12" s="212"/>
      <c r="EZ12" s="212"/>
      <c r="FA12" s="212"/>
      <c r="FB12" s="212"/>
      <c r="FC12" s="212"/>
      <c r="FD12" s="212"/>
      <c r="FE12" s="212"/>
      <c r="FF12" s="212"/>
      <c r="FG12" s="212"/>
      <c r="FH12" s="212"/>
      <c r="FI12" s="212"/>
      <c r="FJ12" s="212"/>
      <c r="FK12" s="212"/>
      <c r="FL12" s="212"/>
      <c r="FM12" s="212"/>
      <c r="FN12" s="212"/>
      <c r="FO12" s="212"/>
      <c r="FP12" s="212"/>
      <c r="FQ12" s="212"/>
      <c r="FR12" s="212"/>
      <c r="FS12" s="212"/>
      <c r="FT12" s="212"/>
      <c r="FU12" s="212"/>
      <c r="FV12" s="212"/>
      <c r="FW12" s="212"/>
      <c r="FX12" s="212"/>
      <c r="FY12" s="212"/>
      <c r="FZ12" s="212"/>
      <c r="GA12" s="212"/>
      <c r="GB12" s="212"/>
      <c r="GC12" s="212"/>
      <c r="GD12" s="212"/>
      <c r="GE12" s="212"/>
      <c r="GF12" s="212"/>
      <c r="GG12" s="212"/>
      <c r="GH12" s="212"/>
      <c r="GI12" s="212"/>
      <c r="GJ12" s="212"/>
      <c r="GK12" s="212"/>
      <c r="GL12" s="212"/>
      <c r="GM12" s="212"/>
      <c r="GN12" s="212"/>
      <c r="GO12" s="212"/>
      <c r="GP12" s="212"/>
      <c r="GQ12" s="212"/>
      <c r="GR12" s="212"/>
      <c r="GS12" s="212"/>
      <c r="GT12" s="212"/>
      <c r="GU12" s="212"/>
      <c r="GV12" s="212"/>
      <c r="GW12" s="212"/>
      <c r="GX12" s="212"/>
      <c r="GY12" s="212"/>
      <c r="GZ12" s="212"/>
      <c r="HA12" s="212"/>
      <c r="HB12" s="212"/>
      <c r="HC12" s="212"/>
      <c r="HD12" s="212"/>
      <c r="HE12" s="212"/>
      <c r="HF12" s="212"/>
      <c r="HG12" s="212"/>
      <c r="HH12" s="212"/>
      <c r="HI12" s="212"/>
      <c r="HJ12" s="212"/>
      <c r="HK12" s="212"/>
      <c r="HL12" s="212"/>
      <c r="HM12" s="212"/>
      <c r="HN12" s="212"/>
      <c r="HO12" s="212"/>
      <c r="HP12" s="212"/>
      <c r="HQ12" s="212"/>
      <c r="HR12" s="212"/>
      <c r="HS12" s="212"/>
      <c r="HT12" s="212"/>
      <c r="HU12" s="212"/>
      <c r="HV12" s="212"/>
      <c r="HW12" s="212"/>
      <c r="HX12" s="212"/>
      <c r="HY12" s="212"/>
      <c r="HZ12" s="212"/>
      <c r="IA12" s="212"/>
      <c r="IB12" s="212"/>
      <c r="IC12" s="212"/>
      <c r="ID12" s="212"/>
      <c r="IE12" s="212"/>
      <c r="IF12" s="212"/>
      <c r="IG12" s="212"/>
      <c r="IH12" s="212"/>
      <c r="II12" s="212"/>
      <c r="IJ12" s="212"/>
      <c r="IK12" s="212"/>
      <c r="IL12" s="212"/>
      <c r="IM12" s="212"/>
      <c r="IN12" s="212"/>
      <c r="IO12" s="212"/>
      <c r="IP12" s="212"/>
      <c r="IQ12" s="212"/>
      <c r="IR12" s="212"/>
      <c r="IS12" s="212"/>
    </row>
    <row r="13" spans="1:253" ht="91.5" customHeight="1">
      <c r="A13" s="215" t="str">
        <f>IF(Questionnaire!D18=0,"ERROR Q 2  - Annual accounting period - You have not completed this question","OK Q 2")</f>
        <v>OK Q 2</v>
      </c>
      <c r="B13" s="212">
        <f>IF(LEFT(A13,2)="OK",0,IF(LEFT(A13,2)="ER",2,1))</f>
        <v>0</v>
      </c>
      <c r="C13" s="211"/>
      <c r="D13" s="212"/>
      <c r="E13" s="212"/>
      <c r="F13" s="212"/>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2"/>
      <c r="AE13" s="212"/>
      <c r="AF13" s="212"/>
      <c r="AG13" s="212"/>
      <c r="AH13" s="212"/>
      <c r="AI13" s="212"/>
      <c r="AJ13" s="212"/>
      <c r="AK13" s="212"/>
      <c r="AL13" s="212"/>
      <c r="AM13" s="212"/>
      <c r="AN13" s="212"/>
      <c r="AO13" s="212"/>
      <c r="AP13" s="212"/>
      <c r="AQ13" s="212"/>
      <c r="AR13" s="212"/>
      <c r="AS13" s="212"/>
      <c r="AT13" s="212"/>
      <c r="AU13" s="212"/>
      <c r="AV13" s="212"/>
      <c r="AW13" s="212"/>
      <c r="AX13" s="212"/>
      <c r="AY13" s="212"/>
      <c r="AZ13" s="212"/>
      <c r="BA13" s="212"/>
      <c r="BB13" s="212"/>
      <c r="BC13" s="212"/>
      <c r="BD13" s="212"/>
      <c r="BE13" s="212"/>
      <c r="BF13" s="212"/>
      <c r="BG13" s="212"/>
      <c r="BH13" s="212"/>
      <c r="BI13" s="212"/>
      <c r="BJ13" s="212"/>
      <c r="BK13" s="212"/>
      <c r="BL13" s="212"/>
      <c r="BM13" s="212"/>
      <c r="BN13" s="212"/>
      <c r="BO13" s="212"/>
      <c r="BP13" s="212"/>
      <c r="BQ13" s="212"/>
      <c r="BR13" s="212"/>
      <c r="BS13" s="212"/>
      <c r="BT13" s="212"/>
      <c r="BU13" s="212"/>
      <c r="BV13" s="212"/>
      <c r="BW13" s="212"/>
      <c r="BX13" s="212"/>
      <c r="BY13" s="212"/>
      <c r="BZ13" s="212"/>
      <c r="CA13" s="212"/>
      <c r="CB13" s="212"/>
      <c r="CC13" s="212"/>
      <c r="CD13" s="212"/>
      <c r="CE13" s="212"/>
      <c r="CF13" s="212"/>
      <c r="CG13" s="212"/>
      <c r="CH13" s="212"/>
      <c r="CI13" s="212"/>
      <c r="CJ13" s="212"/>
      <c r="CK13" s="212"/>
      <c r="CL13" s="212"/>
      <c r="CM13" s="212"/>
      <c r="CN13" s="212"/>
      <c r="CO13" s="212"/>
      <c r="CP13" s="212"/>
      <c r="CQ13" s="212"/>
      <c r="CR13" s="212"/>
      <c r="CS13" s="212"/>
      <c r="CT13" s="212"/>
      <c r="CU13" s="212"/>
      <c r="CV13" s="212"/>
      <c r="CW13" s="212"/>
      <c r="CX13" s="212"/>
      <c r="CY13" s="212"/>
      <c r="CZ13" s="212"/>
      <c r="DA13" s="212"/>
      <c r="DB13" s="212"/>
      <c r="DC13" s="212"/>
      <c r="DD13" s="212"/>
      <c r="DE13" s="212"/>
      <c r="DF13" s="212"/>
      <c r="DG13" s="212"/>
      <c r="DH13" s="212"/>
      <c r="DI13" s="212"/>
      <c r="DJ13" s="212"/>
      <c r="DK13" s="212"/>
      <c r="DL13" s="212"/>
      <c r="DM13" s="212"/>
      <c r="DN13" s="212"/>
      <c r="DO13" s="212"/>
      <c r="DP13" s="212"/>
      <c r="DQ13" s="212"/>
      <c r="DR13" s="212"/>
      <c r="DS13" s="212"/>
      <c r="DT13" s="212"/>
      <c r="DU13" s="212"/>
      <c r="DV13" s="212"/>
      <c r="DW13" s="212"/>
      <c r="DX13" s="212"/>
      <c r="DY13" s="212"/>
      <c r="DZ13" s="212"/>
      <c r="EA13" s="212"/>
      <c r="EB13" s="212"/>
      <c r="EC13" s="212"/>
      <c r="ED13" s="212"/>
      <c r="EE13" s="212"/>
      <c r="EF13" s="212"/>
      <c r="EG13" s="212"/>
      <c r="EH13" s="212"/>
      <c r="EI13" s="212"/>
      <c r="EJ13" s="212"/>
      <c r="EK13" s="212"/>
      <c r="EL13" s="212"/>
      <c r="EM13" s="212"/>
      <c r="EN13" s="212"/>
      <c r="EO13" s="212"/>
      <c r="EP13" s="212"/>
      <c r="EQ13" s="212"/>
      <c r="ER13" s="212"/>
      <c r="ES13" s="212"/>
      <c r="ET13" s="212"/>
      <c r="EU13" s="212"/>
      <c r="EV13" s="212"/>
      <c r="EW13" s="212"/>
      <c r="EX13" s="212"/>
      <c r="EY13" s="212"/>
      <c r="EZ13" s="212"/>
      <c r="FA13" s="212"/>
      <c r="FB13" s="212"/>
      <c r="FC13" s="212"/>
      <c r="FD13" s="212"/>
      <c r="FE13" s="212"/>
      <c r="FF13" s="212"/>
      <c r="FG13" s="212"/>
      <c r="FH13" s="212"/>
      <c r="FI13" s="212"/>
      <c r="FJ13" s="212"/>
      <c r="FK13" s="212"/>
      <c r="FL13" s="212"/>
      <c r="FM13" s="212"/>
      <c r="FN13" s="212"/>
      <c r="FO13" s="212"/>
      <c r="FP13" s="212"/>
      <c r="FQ13" s="212"/>
      <c r="FR13" s="212"/>
      <c r="FS13" s="212"/>
      <c r="FT13" s="212"/>
      <c r="FU13" s="212"/>
      <c r="FV13" s="212"/>
      <c r="FW13" s="212"/>
      <c r="FX13" s="212"/>
      <c r="FY13" s="212"/>
      <c r="FZ13" s="212"/>
      <c r="GA13" s="212"/>
      <c r="GB13" s="212"/>
      <c r="GC13" s="212"/>
      <c r="GD13" s="212"/>
      <c r="GE13" s="212"/>
      <c r="GF13" s="212"/>
      <c r="GG13" s="212"/>
      <c r="GH13" s="212"/>
      <c r="GI13" s="212"/>
      <c r="GJ13" s="212"/>
      <c r="GK13" s="212"/>
      <c r="GL13" s="212"/>
      <c r="GM13" s="212"/>
      <c r="GN13" s="212"/>
      <c r="GO13" s="212"/>
      <c r="GP13" s="212"/>
      <c r="GQ13" s="212"/>
      <c r="GR13" s="212"/>
      <c r="GS13" s="212"/>
      <c r="GT13" s="212"/>
      <c r="GU13" s="212"/>
      <c r="GV13" s="212"/>
      <c r="GW13" s="212"/>
      <c r="GX13" s="212"/>
      <c r="GY13" s="212"/>
      <c r="GZ13" s="212"/>
      <c r="HA13" s="212"/>
      <c r="HB13" s="212"/>
      <c r="HC13" s="212"/>
      <c r="HD13" s="212"/>
      <c r="HE13" s="212"/>
      <c r="HF13" s="212"/>
      <c r="HG13" s="212"/>
      <c r="HH13" s="212"/>
      <c r="HI13" s="212"/>
      <c r="HJ13" s="212"/>
      <c r="HK13" s="212"/>
      <c r="HL13" s="212"/>
      <c r="HM13" s="212"/>
      <c r="HN13" s="212"/>
      <c r="HO13" s="212"/>
      <c r="HP13" s="212"/>
      <c r="HQ13" s="212"/>
      <c r="HR13" s="212"/>
      <c r="HS13" s="212"/>
      <c r="HT13" s="212"/>
      <c r="HU13" s="212"/>
      <c r="HV13" s="212"/>
      <c r="HW13" s="212"/>
      <c r="HX13" s="212"/>
      <c r="HY13" s="212"/>
      <c r="HZ13" s="212"/>
      <c r="IA13" s="212"/>
      <c r="IB13" s="212"/>
      <c r="IC13" s="212"/>
      <c r="ID13" s="212"/>
      <c r="IE13" s="212"/>
      <c r="IF13" s="212"/>
      <c r="IG13" s="212"/>
      <c r="IH13" s="212"/>
      <c r="II13" s="212"/>
      <c r="IJ13" s="212"/>
      <c r="IK13" s="212"/>
      <c r="IL13" s="212"/>
      <c r="IM13" s="212"/>
      <c r="IN13" s="212"/>
      <c r="IO13" s="212"/>
      <c r="IP13" s="212"/>
      <c r="IQ13" s="212"/>
      <c r="IR13" s="212"/>
      <c r="IS13" s="212"/>
    </row>
    <row r="14" spans="1:253" ht="94.2" customHeight="1">
      <c r="A14" s="216" t="str">
        <f>IF(Questionnaire!D19&lt;&gt;0=TRUE,"OK Q 3", "ERROR Q 3 - Quoted or Unquoted company - You must answer 'Yes' or 'No' to Q3")</f>
        <v>OK Q 3</v>
      </c>
      <c r="B14" s="212">
        <f>IF(LEFT(A14,2)=0,"OK",IF(LEFT(A14,2)="ER",2,1))</f>
        <v>1</v>
      </c>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c r="AT14" s="212"/>
      <c r="AU14" s="212"/>
      <c r="AV14" s="212"/>
      <c r="AW14" s="212"/>
      <c r="AX14" s="212"/>
      <c r="AY14" s="212"/>
      <c r="AZ14" s="212"/>
      <c r="BA14" s="212"/>
      <c r="BB14" s="212"/>
      <c r="BC14" s="212"/>
      <c r="BD14" s="212"/>
      <c r="BE14" s="212"/>
      <c r="BF14" s="212"/>
      <c r="BG14" s="212"/>
      <c r="BH14" s="212"/>
      <c r="BI14" s="212"/>
      <c r="BJ14" s="212"/>
      <c r="BK14" s="212"/>
      <c r="BL14" s="212"/>
      <c r="BM14" s="212"/>
      <c r="BN14" s="212"/>
      <c r="BO14" s="212"/>
      <c r="BP14" s="212"/>
      <c r="BQ14" s="212"/>
      <c r="BR14" s="212"/>
      <c r="BS14" s="212"/>
      <c r="BT14" s="212"/>
      <c r="BU14" s="212"/>
      <c r="BV14" s="212"/>
      <c r="BW14" s="212"/>
      <c r="BX14" s="212"/>
      <c r="BY14" s="212"/>
      <c r="BZ14" s="212"/>
      <c r="CA14" s="212"/>
      <c r="CB14" s="212"/>
      <c r="CC14" s="212"/>
      <c r="CD14" s="212"/>
      <c r="CE14" s="212"/>
      <c r="CF14" s="212"/>
      <c r="CG14" s="212"/>
      <c r="CH14" s="212"/>
      <c r="CI14" s="212"/>
      <c r="CJ14" s="212"/>
      <c r="CK14" s="212"/>
      <c r="CL14" s="212"/>
      <c r="CM14" s="212"/>
      <c r="CN14" s="212"/>
      <c r="CO14" s="212"/>
      <c r="CP14" s="212"/>
      <c r="CQ14" s="212"/>
      <c r="CR14" s="212"/>
      <c r="CS14" s="212"/>
      <c r="CT14" s="212"/>
      <c r="CU14" s="212"/>
      <c r="CV14" s="212"/>
      <c r="CW14" s="212"/>
      <c r="CX14" s="212"/>
      <c r="CY14" s="212"/>
      <c r="CZ14" s="212"/>
      <c r="DA14" s="212"/>
      <c r="DB14" s="212"/>
      <c r="DC14" s="212"/>
      <c r="DD14" s="212"/>
      <c r="DE14" s="212"/>
      <c r="DF14" s="212"/>
      <c r="DG14" s="212"/>
      <c r="DH14" s="212"/>
      <c r="DI14" s="212"/>
      <c r="DJ14" s="212"/>
      <c r="DK14" s="212"/>
      <c r="DL14" s="212"/>
      <c r="DM14" s="212"/>
      <c r="DN14" s="212"/>
      <c r="DO14" s="212"/>
      <c r="DP14" s="212"/>
      <c r="DQ14" s="212"/>
      <c r="DR14" s="212"/>
      <c r="DS14" s="212"/>
      <c r="DT14" s="212"/>
      <c r="DU14" s="212"/>
      <c r="DV14" s="212"/>
      <c r="DW14" s="212"/>
      <c r="DX14" s="212"/>
      <c r="DY14" s="212"/>
      <c r="DZ14" s="212"/>
      <c r="EA14" s="212"/>
      <c r="EB14" s="212"/>
      <c r="EC14" s="212"/>
      <c r="ED14" s="212"/>
      <c r="EE14" s="212"/>
      <c r="EF14" s="212"/>
      <c r="EG14" s="212"/>
      <c r="EH14" s="212"/>
      <c r="EI14" s="212"/>
      <c r="EJ14" s="212"/>
      <c r="EK14" s="212"/>
      <c r="EL14" s="212"/>
      <c r="EM14" s="212"/>
      <c r="EN14" s="212"/>
      <c r="EO14" s="212"/>
      <c r="EP14" s="212"/>
      <c r="EQ14" s="212"/>
      <c r="ER14" s="212"/>
      <c r="ES14" s="212"/>
      <c r="ET14" s="212"/>
      <c r="EU14" s="212"/>
      <c r="EV14" s="212"/>
      <c r="EW14" s="212"/>
      <c r="EX14" s="212"/>
      <c r="EY14" s="212"/>
      <c r="EZ14" s="212"/>
      <c r="FA14" s="212"/>
      <c r="FB14" s="212"/>
      <c r="FC14" s="212"/>
      <c r="FD14" s="212"/>
      <c r="FE14" s="212"/>
      <c r="FF14" s="212"/>
      <c r="FG14" s="212"/>
      <c r="FH14" s="212"/>
      <c r="FI14" s="212"/>
      <c r="FJ14" s="212"/>
      <c r="FK14" s="212"/>
      <c r="FL14" s="212"/>
      <c r="FM14" s="212"/>
      <c r="FN14" s="212"/>
      <c r="FO14" s="212"/>
      <c r="FP14" s="212"/>
      <c r="FQ14" s="212"/>
      <c r="FR14" s="212"/>
      <c r="FS14" s="212"/>
      <c r="FT14" s="212"/>
      <c r="FU14" s="212"/>
      <c r="FV14" s="212"/>
      <c r="FW14" s="212"/>
      <c r="FX14" s="212"/>
      <c r="FY14" s="212"/>
      <c r="FZ14" s="212"/>
      <c r="GA14" s="212"/>
      <c r="GB14" s="212"/>
      <c r="GC14" s="212"/>
      <c r="GD14" s="212"/>
      <c r="GE14" s="212"/>
      <c r="GF14" s="212"/>
      <c r="GG14" s="212"/>
      <c r="GH14" s="212"/>
      <c r="GI14" s="212"/>
      <c r="GJ14" s="212"/>
      <c r="GK14" s="212"/>
      <c r="GL14" s="212"/>
      <c r="GM14" s="212"/>
      <c r="GN14" s="212"/>
      <c r="GO14" s="212"/>
      <c r="GP14" s="212"/>
      <c r="GQ14" s="212"/>
      <c r="GR14" s="212"/>
      <c r="GS14" s="212"/>
      <c r="GT14" s="212"/>
      <c r="GU14" s="212"/>
      <c r="GV14" s="212"/>
      <c r="GW14" s="212"/>
      <c r="GX14" s="212"/>
      <c r="GY14" s="212"/>
      <c r="GZ14" s="212"/>
      <c r="HA14" s="212"/>
      <c r="HB14" s="212"/>
      <c r="HC14" s="212"/>
      <c r="HD14" s="212"/>
      <c r="HE14" s="212"/>
      <c r="HF14" s="212"/>
      <c r="HG14" s="212"/>
      <c r="HH14" s="212"/>
      <c r="HI14" s="212"/>
      <c r="HJ14" s="212"/>
      <c r="HK14" s="212"/>
      <c r="HL14" s="212"/>
      <c r="HM14" s="212"/>
      <c r="HN14" s="212"/>
      <c r="HO14" s="212"/>
      <c r="HP14" s="212"/>
      <c r="HQ14" s="212"/>
      <c r="HR14" s="212"/>
      <c r="HS14" s="212"/>
      <c r="HT14" s="212"/>
      <c r="HU14" s="212"/>
      <c r="HV14" s="212"/>
      <c r="HW14" s="212"/>
      <c r="HX14" s="212"/>
      <c r="HY14" s="212"/>
      <c r="HZ14" s="212"/>
      <c r="IA14" s="212"/>
      <c r="IB14" s="212"/>
      <c r="IC14" s="212"/>
      <c r="ID14" s="212"/>
      <c r="IE14" s="212"/>
      <c r="IF14" s="212"/>
      <c r="IG14" s="212"/>
      <c r="IH14" s="212"/>
      <c r="II14" s="212"/>
      <c r="IJ14" s="212"/>
      <c r="IK14" s="212"/>
      <c r="IL14" s="212"/>
      <c r="IM14" s="212"/>
      <c r="IN14" s="212"/>
      <c r="IO14" s="212"/>
      <c r="IP14" s="212"/>
      <c r="IQ14" s="212"/>
      <c r="IR14" s="212"/>
      <c r="IS14" s="212"/>
    </row>
    <row r="15" spans="1:253" s="669" customFormat="1">
      <c r="A15" s="216" t="str">
        <f>IF(Questionnaire!D27&lt;&gt;0=TRUE,IF(COUNTIF('Country List'!$B$4:$B$240,Questionnaire!D27)=0,"ERROR Q 5 - This must match a country option from the drop-down list","OK Q 5"),"ERROR Q 5 - This must match a country option from the drop-down list")</f>
        <v>OK Q 5</v>
      </c>
      <c r="B15" s="212">
        <f>IF(LEFT(A15,2)=0,"OK",IF(LEFT(A15,2)="ER",2,1))</f>
        <v>1</v>
      </c>
      <c r="C15" s="212"/>
      <c r="D15" s="212"/>
      <c r="E15" s="212"/>
      <c r="F15" s="212"/>
      <c r="G15" s="212"/>
      <c r="H15" s="212"/>
      <c r="I15" s="212"/>
      <c r="J15" s="212"/>
      <c r="K15" s="212"/>
      <c r="L15" s="212"/>
      <c r="M15" s="212"/>
      <c r="N15" s="212"/>
      <c r="O15" s="212"/>
      <c r="P15" s="212"/>
      <c r="Q15" s="212"/>
      <c r="R15" s="212"/>
      <c r="S15" s="212"/>
      <c r="T15" s="212"/>
      <c r="U15" s="212"/>
      <c r="V15" s="212"/>
      <c r="W15" s="212"/>
      <c r="X15" s="212"/>
      <c r="Y15" s="212"/>
      <c r="Z15" s="212"/>
      <c r="AA15" s="212"/>
      <c r="AB15" s="212"/>
      <c r="AC15" s="212"/>
      <c r="AD15" s="212"/>
      <c r="AE15" s="212"/>
      <c r="AF15" s="212"/>
      <c r="AG15" s="212"/>
      <c r="AH15" s="212"/>
      <c r="AI15" s="212"/>
      <c r="AJ15" s="212"/>
      <c r="AK15" s="212"/>
      <c r="AL15" s="212"/>
      <c r="AM15" s="212"/>
      <c r="AN15" s="212"/>
      <c r="AO15" s="212"/>
      <c r="AP15" s="212"/>
      <c r="AQ15" s="212"/>
      <c r="AR15" s="212"/>
      <c r="AS15" s="212"/>
      <c r="AT15" s="212"/>
      <c r="AU15" s="212"/>
      <c r="AV15" s="212"/>
      <c r="AW15" s="212"/>
      <c r="AX15" s="212"/>
      <c r="AY15" s="212"/>
      <c r="AZ15" s="212"/>
      <c r="BA15" s="212"/>
      <c r="BB15" s="212"/>
      <c r="BC15" s="212"/>
      <c r="BD15" s="212"/>
      <c r="BE15" s="212"/>
      <c r="BF15" s="212"/>
      <c r="BG15" s="212"/>
      <c r="BH15" s="212"/>
      <c r="BI15" s="212"/>
      <c r="BJ15" s="212"/>
      <c r="BK15" s="212"/>
      <c r="BL15" s="212"/>
      <c r="BM15" s="212"/>
      <c r="BN15" s="212"/>
      <c r="BO15" s="212"/>
      <c r="BP15" s="212"/>
      <c r="BQ15" s="212"/>
      <c r="BR15" s="212"/>
      <c r="BS15" s="212"/>
      <c r="BT15" s="212"/>
      <c r="BU15" s="212"/>
      <c r="BV15" s="212"/>
      <c r="BW15" s="212"/>
      <c r="BX15" s="212"/>
      <c r="BY15" s="212"/>
      <c r="BZ15" s="212"/>
      <c r="CA15" s="212"/>
      <c r="CB15" s="212"/>
      <c r="CC15" s="212"/>
      <c r="CD15" s="212"/>
      <c r="CE15" s="212"/>
      <c r="CF15" s="212"/>
      <c r="CG15" s="212"/>
      <c r="CH15" s="212"/>
      <c r="CI15" s="212"/>
      <c r="CJ15" s="212"/>
      <c r="CK15" s="212"/>
      <c r="CL15" s="212"/>
      <c r="CM15" s="212"/>
      <c r="CN15" s="212"/>
      <c r="CO15" s="212"/>
      <c r="CP15" s="212"/>
      <c r="CQ15" s="212"/>
      <c r="CR15" s="212"/>
      <c r="CS15" s="212"/>
      <c r="CT15" s="212"/>
      <c r="CU15" s="212"/>
      <c r="CV15" s="212"/>
      <c r="CW15" s="212"/>
      <c r="CX15" s="212"/>
      <c r="CY15" s="212"/>
      <c r="CZ15" s="212"/>
      <c r="DA15" s="212"/>
      <c r="DB15" s="212"/>
      <c r="DC15" s="212"/>
      <c r="DD15" s="212"/>
      <c r="DE15" s="212"/>
      <c r="DF15" s="212"/>
      <c r="DG15" s="212"/>
      <c r="DH15" s="212"/>
      <c r="DI15" s="212"/>
      <c r="DJ15" s="212"/>
      <c r="DK15" s="212"/>
      <c r="DL15" s="212"/>
      <c r="DM15" s="212"/>
      <c r="DN15" s="212"/>
      <c r="DO15" s="212"/>
      <c r="DP15" s="212"/>
      <c r="DQ15" s="212"/>
      <c r="DR15" s="212"/>
      <c r="DS15" s="212"/>
      <c r="DT15" s="212"/>
      <c r="DU15" s="212"/>
      <c r="DV15" s="212"/>
      <c r="DW15" s="212"/>
      <c r="DX15" s="212"/>
      <c r="DY15" s="212"/>
      <c r="DZ15" s="212"/>
      <c r="EA15" s="212"/>
      <c r="EB15" s="212"/>
      <c r="EC15" s="212"/>
      <c r="ED15" s="212"/>
      <c r="EE15" s="212"/>
      <c r="EF15" s="212"/>
      <c r="EG15" s="212"/>
      <c r="EH15" s="212"/>
      <c r="EI15" s="212"/>
      <c r="EJ15" s="212"/>
      <c r="EK15" s="212"/>
      <c r="EL15" s="212"/>
      <c r="EM15" s="212"/>
      <c r="EN15" s="212"/>
      <c r="EO15" s="212"/>
      <c r="EP15" s="212"/>
      <c r="EQ15" s="212"/>
      <c r="ER15" s="212"/>
      <c r="ES15" s="212"/>
      <c r="ET15" s="212"/>
      <c r="EU15" s="212"/>
      <c r="EV15" s="212"/>
      <c r="EW15" s="212"/>
      <c r="EX15" s="212"/>
      <c r="EY15" s="212"/>
      <c r="EZ15" s="212"/>
      <c r="FA15" s="212"/>
      <c r="FB15" s="212"/>
      <c r="FC15" s="212"/>
      <c r="FD15" s="212"/>
      <c r="FE15" s="212"/>
      <c r="FF15" s="212"/>
      <c r="FG15" s="212"/>
      <c r="FH15" s="212"/>
      <c r="FI15" s="212"/>
      <c r="FJ15" s="212"/>
      <c r="FK15" s="212"/>
      <c r="FL15" s="212"/>
      <c r="FM15" s="212"/>
      <c r="FN15" s="212"/>
      <c r="FO15" s="212"/>
      <c r="FP15" s="212"/>
      <c r="FQ15" s="212"/>
      <c r="FR15" s="212"/>
      <c r="FS15" s="212"/>
      <c r="FT15" s="212"/>
      <c r="FU15" s="212"/>
      <c r="FV15" s="212"/>
      <c r="FW15" s="212"/>
      <c r="FX15" s="212"/>
      <c r="FY15" s="212"/>
      <c r="FZ15" s="212"/>
      <c r="GA15" s="212"/>
      <c r="GB15" s="212"/>
      <c r="GC15" s="212"/>
      <c r="GD15" s="212"/>
      <c r="GE15" s="212"/>
      <c r="GF15" s="212"/>
      <c r="GG15" s="212"/>
      <c r="GH15" s="212"/>
      <c r="GI15" s="212"/>
      <c r="GJ15" s="212"/>
      <c r="GK15" s="212"/>
      <c r="GL15" s="212"/>
      <c r="GM15" s="212"/>
      <c r="GN15" s="212"/>
      <c r="GO15" s="212"/>
      <c r="GP15" s="212"/>
      <c r="GQ15" s="212"/>
      <c r="GR15" s="212"/>
      <c r="GS15" s="212"/>
      <c r="GT15" s="212"/>
      <c r="GU15" s="212"/>
      <c r="GV15" s="212"/>
      <c r="GW15" s="212"/>
      <c r="GX15" s="212"/>
      <c r="GY15" s="212"/>
      <c r="GZ15" s="212"/>
      <c r="HA15" s="212"/>
      <c r="HB15" s="212"/>
      <c r="HC15" s="212"/>
      <c r="HD15" s="212"/>
      <c r="HE15" s="212"/>
      <c r="HF15" s="212"/>
      <c r="HG15" s="212"/>
      <c r="HH15" s="212"/>
      <c r="HI15" s="212"/>
      <c r="HJ15" s="212"/>
      <c r="HK15" s="212"/>
      <c r="HL15" s="212"/>
      <c r="HM15" s="212"/>
      <c r="HN15" s="212"/>
      <c r="HO15" s="212"/>
      <c r="HP15" s="212"/>
      <c r="HQ15" s="212"/>
      <c r="HR15" s="212"/>
      <c r="HS15" s="212"/>
      <c r="HT15" s="212"/>
      <c r="HU15" s="212"/>
      <c r="HV15" s="212"/>
      <c r="HW15" s="212"/>
      <c r="HX15" s="212"/>
      <c r="HY15" s="212"/>
      <c r="HZ15" s="212"/>
      <c r="IA15" s="212"/>
      <c r="IB15" s="212"/>
      <c r="IC15" s="212"/>
      <c r="ID15" s="212"/>
      <c r="IE15" s="212"/>
      <c r="IF15" s="212"/>
      <c r="IG15" s="212"/>
      <c r="IH15" s="212"/>
      <c r="II15" s="212"/>
      <c r="IJ15" s="212"/>
      <c r="IK15" s="212"/>
      <c r="IL15" s="212"/>
      <c r="IM15" s="212"/>
      <c r="IN15" s="212"/>
      <c r="IO15" s="212"/>
      <c r="IP15" s="212"/>
      <c r="IQ15" s="212"/>
      <c r="IR15" s="212"/>
      <c r="IS15" s="212"/>
    </row>
    <row r="16" spans="1:253" s="669" customFormat="1" ht="79.2" customHeight="1">
      <c r="A16" s="216" t="str">
        <f>IF(Questionnaire!D28&lt;&gt;0=TRUE,IF(COUNTIF('Industry List'!$B$3:$B$110,Questionnaire!D28)=0,"ERROR Q 6 - This must match an industry option from the drop-down list","OK Q 6"),"ERROR Q 6 - This must match an industry option from the drop-down list")</f>
        <v>OK Q 6</v>
      </c>
      <c r="B16" s="212">
        <f>IF(LEFT(A16,2)=0,"OK",IF(LEFT(A16,2)="ER",2,1))</f>
        <v>1</v>
      </c>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12"/>
      <c r="AE16" s="212"/>
      <c r="AF16" s="212"/>
      <c r="AG16" s="212"/>
      <c r="AH16" s="212"/>
      <c r="AI16" s="212"/>
      <c r="AJ16" s="212"/>
      <c r="AK16" s="212"/>
      <c r="AL16" s="212"/>
      <c r="AM16" s="212"/>
      <c r="AN16" s="212"/>
      <c r="AO16" s="212"/>
      <c r="AP16" s="212"/>
      <c r="AQ16" s="212"/>
      <c r="AR16" s="212"/>
      <c r="AS16" s="212"/>
      <c r="AT16" s="212"/>
      <c r="AU16" s="212"/>
      <c r="AV16" s="212"/>
      <c r="AW16" s="212"/>
      <c r="AX16" s="212"/>
      <c r="AY16" s="212"/>
      <c r="AZ16" s="212"/>
      <c r="BA16" s="212"/>
      <c r="BB16" s="212"/>
      <c r="BC16" s="212"/>
      <c r="BD16" s="212"/>
      <c r="BE16" s="212"/>
      <c r="BF16" s="212"/>
      <c r="BG16" s="212"/>
      <c r="BH16" s="212"/>
      <c r="BI16" s="212"/>
      <c r="BJ16" s="212"/>
      <c r="BK16" s="212"/>
      <c r="BL16" s="212"/>
      <c r="BM16" s="212"/>
      <c r="BN16" s="212"/>
      <c r="BO16" s="212"/>
      <c r="BP16" s="212"/>
      <c r="BQ16" s="212"/>
      <c r="BR16" s="212"/>
      <c r="BS16" s="212"/>
      <c r="BT16" s="212"/>
      <c r="BU16" s="212"/>
      <c r="BV16" s="212"/>
      <c r="BW16" s="212"/>
      <c r="BX16" s="212"/>
      <c r="BY16" s="212"/>
      <c r="BZ16" s="212"/>
      <c r="CA16" s="212"/>
      <c r="CB16" s="212"/>
      <c r="CC16" s="212"/>
      <c r="CD16" s="212"/>
      <c r="CE16" s="212"/>
      <c r="CF16" s="212"/>
      <c r="CG16" s="212"/>
      <c r="CH16" s="212"/>
      <c r="CI16" s="212"/>
      <c r="CJ16" s="212"/>
      <c r="CK16" s="212"/>
      <c r="CL16" s="212"/>
      <c r="CM16" s="212"/>
      <c r="CN16" s="212"/>
      <c r="CO16" s="212"/>
      <c r="CP16" s="212"/>
      <c r="CQ16" s="212"/>
      <c r="CR16" s="212"/>
      <c r="CS16" s="212"/>
      <c r="CT16" s="212"/>
      <c r="CU16" s="212"/>
      <c r="CV16" s="212"/>
      <c r="CW16" s="212"/>
      <c r="CX16" s="212"/>
      <c r="CY16" s="212"/>
      <c r="CZ16" s="212"/>
      <c r="DA16" s="212"/>
      <c r="DB16" s="212"/>
      <c r="DC16" s="212"/>
      <c r="DD16" s="212"/>
      <c r="DE16" s="212"/>
      <c r="DF16" s="212"/>
      <c r="DG16" s="212"/>
      <c r="DH16" s="212"/>
      <c r="DI16" s="212"/>
      <c r="DJ16" s="212"/>
      <c r="DK16" s="212"/>
      <c r="DL16" s="212"/>
      <c r="DM16" s="212"/>
      <c r="DN16" s="212"/>
      <c r="DO16" s="212"/>
      <c r="DP16" s="212"/>
      <c r="DQ16" s="212"/>
      <c r="DR16" s="212"/>
      <c r="DS16" s="212"/>
      <c r="DT16" s="212"/>
      <c r="DU16" s="212"/>
      <c r="DV16" s="212"/>
      <c r="DW16" s="212"/>
      <c r="DX16" s="212"/>
      <c r="DY16" s="212"/>
      <c r="DZ16" s="212"/>
      <c r="EA16" s="212"/>
      <c r="EB16" s="212"/>
      <c r="EC16" s="212"/>
      <c r="ED16" s="212"/>
      <c r="EE16" s="212"/>
      <c r="EF16" s="212"/>
      <c r="EG16" s="212"/>
      <c r="EH16" s="212"/>
      <c r="EI16" s="212"/>
      <c r="EJ16" s="212"/>
      <c r="EK16" s="212"/>
      <c r="EL16" s="212"/>
      <c r="EM16" s="212"/>
      <c r="EN16" s="212"/>
      <c r="EO16" s="212"/>
      <c r="EP16" s="212"/>
      <c r="EQ16" s="212"/>
      <c r="ER16" s="212"/>
      <c r="ES16" s="212"/>
      <c r="ET16" s="212"/>
      <c r="EU16" s="212"/>
      <c r="EV16" s="212"/>
      <c r="EW16" s="212"/>
      <c r="EX16" s="212"/>
      <c r="EY16" s="212"/>
      <c r="EZ16" s="212"/>
      <c r="FA16" s="212"/>
      <c r="FB16" s="212"/>
      <c r="FC16" s="212"/>
      <c r="FD16" s="212"/>
      <c r="FE16" s="212"/>
      <c r="FF16" s="212"/>
      <c r="FG16" s="212"/>
      <c r="FH16" s="212"/>
      <c r="FI16" s="212"/>
      <c r="FJ16" s="212"/>
      <c r="FK16" s="212"/>
      <c r="FL16" s="212"/>
      <c r="FM16" s="212"/>
      <c r="FN16" s="212"/>
      <c r="FO16" s="212"/>
      <c r="FP16" s="212"/>
      <c r="FQ16" s="212"/>
      <c r="FR16" s="212"/>
      <c r="FS16" s="212"/>
      <c r="FT16" s="212"/>
      <c r="FU16" s="212"/>
      <c r="FV16" s="212"/>
      <c r="FW16" s="212"/>
      <c r="FX16" s="212"/>
      <c r="FY16" s="212"/>
      <c r="FZ16" s="212"/>
      <c r="GA16" s="212"/>
      <c r="GB16" s="212"/>
      <c r="GC16" s="212"/>
      <c r="GD16" s="212"/>
      <c r="GE16" s="212"/>
      <c r="GF16" s="212"/>
      <c r="GG16" s="212"/>
      <c r="GH16" s="212"/>
      <c r="GI16" s="212"/>
      <c r="GJ16" s="212"/>
      <c r="GK16" s="212"/>
      <c r="GL16" s="212"/>
      <c r="GM16" s="212"/>
      <c r="GN16" s="212"/>
      <c r="GO16" s="212"/>
      <c r="GP16" s="212"/>
      <c r="GQ16" s="212"/>
      <c r="GR16" s="212"/>
      <c r="GS16" s="212"/>
      <c r="GT16" s="212"/>
      <c r="GU16" s="212"/>
      <c r="GV16" s="212"/>
      <c r="GW16" s="212"/>
      <c r="GX16" s="212"/>
      <c r="GY16" s="212"/>
      <c r="GZ16" s="212"/>
      <c r="HA16" s="212"/>
      <c r="HB16" s="212"/>
      <c r="HC16" s="212"/>
      <c r="HD16" s="212"/>
      <c r="HE16" s="212"/>
      <c r="HF16" s="212"/>
      <c r="HG16" s="212"/>
      <c r="HH16" s="212"/>
      <c r="HI16" s="212"/>
      <c r="HJ16" s="212"/>
      <c r="HK16" s="212"/>
      <c r="HL16" s="212"/>
      <c r="HM16" s="212"/>
      <c r="HN16" s="212"/>
      <c r="HO16" s="212"/>
      <c r="HP16" s="212"/>
      <c r="HQ16" s="212"/>
      <c r="HR16" s="212"/>
      <c r="HS16" s="212"/>
      <c r="HT16" s="212"/>
      <c r="HU16" s="212"/>
      <c r="HV16" s="212"/>
      <c r="HW16" s="212"/>
      <c r="HX16" s="212"/>
      <c r="HY16" s="212"/>
      <c r="HZ16" s="212"/>
      <c r="IA16" s="212"/>
      <c r="IB16" s="212"/>
      <c r="IC16" s="212"/>
      <c r="ID16" s="212"/>
      <c r="IE16" s="212"/>
      <c r="IF16" s="212"/>
      <c r="IG16" s="212"/>
      <c r="IH16" s="212"/>
      <c r="II16" s="212"/>
      <c r="IJ16" s="212"/>
      <c r="IK16" s="212"/>
      <c r="IL16" s="212"/>
      <c r="IM16" s="212"/>
      <c r="IN16" s="212"/>
      <c r="IO16" s="212"/>
      <c r="IP16" s="212"/>
      <c r="IQ16" s="212"/>
      <c r="IR16" s="212"/>
      <c r="IS16" s="212"/>
    </row>
    <row r="17" spans="1:253" ht="115.5" customHeight="1">
      <c r="A17" s="215" t="str">
        <f>IF(ISNUMBER(Questionnaire!D32),"OK Q 8","ERROR Q 8  - Number of immediate foreign affiliates - You have not completed this question")</f>
        <v>OK Q 8</v>
      </c>
      <c r="B17" s="212">
        <f>IF(LEFT(A17,2)=0,"OK",IF(LEFT(A17,2)="ER",2,1))</f>
        <v>1</v>
      </c>
      <c r="C17" s="211"/>
      <c r="D17" s="212"/>
      <c r="E17" s="212"/>
      <c r="F17" s="212"/>
      <c r="G17" s="212"/>
      <c r="H17" s="212"/>
      <c r="I17" s="212"/>
      <c r="J17" s="212"/>
      <c r="K17" s="212"/>
      <c r="L17" s="212"/>
      <c r="M17" s="212"/>
      <c r="N17" s="212"/>
      <c r="O17" s="212"/>
      <c r="P17" s="212"/>
      <c r="Q17" s="212"/>
      <c r="R17" s="212"/>
      <c r="S17" s="212"/>
      <c r="T17" s="212"/>
      <c r="U17" s="212"/>
      <c r="V17" s="212"/>
      <c r="W17" s="212"/>
      <c r="X17" s="212"/>
      <c r="Y17" s="212"/>
      <c r="Z17" s="212"/>
      <c r="AA17" s="212"/>
      <c r="AB17" s="212"/>
      <c r="AC17" s="212"/>
      <c r="AD17" s="212"/>
      <c r="AE17" s="212"/>
      <c r="AF17" s="212"/>
      <c r="AG17" s="212"/>
      <c r="AH17" s="212"/>
      <c r="AI17" s="212"/>
      <c r="AJ17" s="212"/>
      <c r="AK17" s="212"/>
      <c r="AL17" s="212"/>
      <c r="AM17" s="212"/>
      <c r="AN17" s="212"/>
      <c r="AO17" s="212"/>
      <c r="AP17" s="212"/>
      <c r="AQ17" s="212"/>
      <c r="AR17" s="212"/>
      <c r="AS17" s="212"/>
      <c r="AT17" s="212"/>
      <c r="AU17" s="212"/>
      <c r="AV17" s="212"/>
      <c r="AW17" s="212"/>
      <c r="AX17" s="212"/>
      <c r="AY17" s="212"/>
      <c r="AZ17" s="212"/>
      <c r="BA17" s="212"/>
      <c r="BB17" s="212"/>
      <c r="BC17" s="212"/>
      <c r="BD17" s="212"/>
      <c r="BE17" s="212"/>
      <c r="BF17" s="212"/>
      <c r="BG17" s="212"/>
      <c r="BH17" s="212"/>
      <c r="BI17" s="212"/>
      <c r="BJ17" s="212"/>
      <c r="BK17" s="212"/>
      <c r="BL17" s="212"/>
      <c r="BM17" s="212"/>
      <c r="BN17" s="212"/>
      <c r="BO17" s="212"/>
      <c r="BP17" s="212"/>
      <c r="BQ17" s="212"/>
      <c r="BR17" s="212"/>
      <c r="BS17" s="212"/>
      <c r="BT17" s="212"/>
      <c r="BU17" s="212"/>
      <c r="BV17" s="212"/>
      <c r="BW17" s="212"/>
      <c r="BX17" s="212"/>
      <c r="BY17" s="212"/>
      <c r="BZ17" s="212"/>
      <c r="CA17" s="212"/>
      <c r="CB17" s="212"/>
      <c r="CC17" s="212"/>
      <c r="CD17" s="212"/>
      <c r="CE17" s="212"/>
      <c r="CF17" s="212"/>
      <c r="CG17" s="212"/>
      <c r="CH17" s="212"/>
      <c r="CI17" s="212"/>
      <c r="CJ17" s="212"/>
      <c r="CK17" s="212"/>
      <c r="CL17" s="212"/>
      <c r="CM17" s="212"/>
      <c r="CN17" s="212"/>
      <c r="CO17" s="212"/>
      <c r="CP17" s="212"/>
      <c r="CQ17" s="212"/>
      <c r="CR17" s="212"/>
      <c r="CS17" s="212"/>
      <c r="CT17" s="212"/>
      <c r="CU17" s="212"/>
      <c r="CV17" s="212"/>
      <c r="CW17" s="212"/>
      <c r="CX17" s="212"/>
      <c r="CY17" s="212"/>
      <c r="CZ17" s="212"/>
      <c r="DA17" s="212"/>
      <c r="DB17" s="212"/>
      <c r="DC17" s="212"/>
      <c r="DD17" s="212"/>
      <c r="DE17" s="212"/>
      <c r="DF17" s="212"/>
      <c r="DG17" s="212"/>
      <c r="DH17" s="212"/>
      <c r="DI17" s="212"/>
      <c r="DJ17" s="212"/>
      <c r="DK17" s="212"/>
      <c r="DL17" s="212"/>
      <c r="DM17" s="212"/>
      <c r="DN17" s="212"/>
      <c r="DO17" s="212"/>
      <c r="DP17" s="212"/>
      <c r="DQ17" s="212"/>
      <c r="DR17" s="212"/>
      <c r="DS17" s="212"/>
      <c r="DT17" s="212"/>
      <c r="DU17" s="212"/>
      <c r="DV17" s="212"/>
      <c r="DW17" s="212"/>
      <c r="DX17" s="212"/>
      <c r="DY17" s="212"/>
      <c r="DZ17" s="212"/>
      <c r="EA17" s="212"/>
      <c r="EB17" s="212"/>
      <c r="EC17" s="212"/>
      <c r="ED17" s="212"/>
      <c r="EE17" s="212"/>
      <c r="EF17" s="212"/>
      <c r="EG17" s="212"/>
      <c r="EH17" s="212"/>
      <c r="EI17" s="212"/>
      <c r="EJ17" s="212"/>
      <c r="EK17" s="212"/>
      <c r="EL17" s="212"/>
      <c r="EM17" s="212"/>
      <c r="EN17" s="212"/>
      <c r="EO17" s="212"/>
      <c r="EP17" s="212"/>
      <c r="EQ17" s="212"/>
      <c r="ER17" s="212"/>
      <c r="ES17" s="212"/>
      <c r="ET17" s="212"/>
      <c r="EU17" s="212"/>
      <c r="EV17" s="212"/>
      <c r="EW17" s="212"/>
      <c r="EX17" s="212"/>
      <c r="EY17" s="212"/>
      <c r="EZ17" s="212"/>
      <c r="FA17" s="212"/>
      <c r="FB17" s="212"/>
      <c r="FC17" s="212"/>
      <c r="FD17" s="212"/>
      <c r="FE17" s="212"/>
      <c r="FF17" s="212"/>
      <c r="FG17" s="212"/>
      <c r="FH17" s="212"/>
      <c r="FI17" s="212"/>
      <c r="FJ17" s="212"/>
      <c r="FK17" s="212"/>
      <c r="FL17" s="212"/>
      <c r="FM17" s="212"/>
      <c r="FN17" s="212"/>
      <c r="FO17" s="212"/>
      <c r="FP17" s="212"/>
      <c r="FQ17" s="212"/>
      <c r="FR17" s="212"/>
      <c r="FS17" s="212"/>
      <c r="FT17" s="212"/>
      <c r="FU17" s="212"/>
      <c r="FV17" s="212"/>
      <c r="FW17" s="212"/>
      <c r="FX17" s="212"/>
      <c r="FY17" s="212"/>
      <c r="FZ17" s="212"/>
      <c r="GA17" s="212"/>
      <c r="GB17" s="212"/>
      <c r="GC17" s="212"/>
      <c r="GD17" s="212"/>
      <c r="GE17" s="212"/>
      <c r="GF17" s="212"/>
      <c r="GG17" s="212"/>
      <c r="GH17" s="212"/>
      <c r="GI17" s="212"/>
      <c r="GJ17" s="212"/>
      <c r="GK17" s="212"/>
      <c r="GL17" s="212"/>
      <c r="GM17" s="212"/>
      <c r="GN17" s="212"/>
      <c r="GO17" s="212"/>
      <c r="GP17" s="212"/>
      <c r="GQ17" s="212"/>
      <c r="GR17" s="212"/>
      <c r="GS17" s="212"/>
      <c r="GT17" s="212"/>
      <c r="GU17" s="212"/>
      <c r="GV17" s="212"/>
      <c r="GW17" s="212"/>
      <c r="GX17" s="212"/>
      <c r="GY17" s="212"/>
      <c r="GZ17" s="212"/>
      <c r="HA17" s="212"/>
      <c r="HB17" s="212"/>
      <c r="HC17" s="212"/>
      <c r="HD17" s="212"/>
      <c r="HE17" s="212"/>
      <c r="HF17" s="212"/>
      <c r="HG17" s="212"/>
      <c r="HH17" s="212"/>
      <c r="HI17" s="212"/>
      <c r="HJ17" s="212"/>
      <c r="HK17" s="212"/>
      <c r="HL17" s="212"/>
      <c r="HM17" s="212"/>
      <c r="HN17" s="212"/>
      <c r="HO17" s="212"/>
      <c r="HP17" s="212"/>
      <c r="HQ17" s="212"/>
      <c r="HR17" s="212"/>
      <c r="HS17" s="212"/>
      <c r="HT17" s="212"/>
      <c r="HU17" s="212"/>
      <c r="HV17" s="212"/>
      <c r="HW17" s="212"/>
      <c r="HX17" s="212"/>
      <c r="HY17" s="212"/>
      <c r="HZ17" s="212"/>
      <c r="IA17" s="212"/>
      <c r="IB17" s="212"/>
      <c r="IC17" s="212"/>
      <c r="ID17" s="212"/>
      <c r="IE17" s="212"/>
      <c r="IF17" s="212"/>
      <c r="IG17" s="212"/>
      <c r="IH17" s="212"/>
      <c r="II17" s="212"/>
      <c r="IJ17" s="212"/>
      <c r="IK17" s="212"/>
      <c r="IL17" s="212"/>
      <c r="IM17" s="212"/>
      <c r="IN17" s="212"/>
      <c r="IO17" s="212"/>
      <c r="IP17" s="212"/>
      <c r="IQ17" s="212"/>
      <c r="IR17" s="212"/>
      <c r="IS17" s="212"/>
    </row>
    <row r="18" spans="1:253">
      <c r="A18" s="212"/>
      <c r="B18" s="212"/>
      <c r="C18" s="211"/>
      <c r="D18" s="212"/>
      <c r="E18" s="212" t="str">
        <f>IF(OR(Questionnaire!G19="N/A (branch)"=TRUE,Questionnaire!G47="Branch"=TRUE),"OK Qu 3/24",IF(AND(Questionnaire!G19&lt;&gt;0=TRUE,Questionnaire!G75&lt;&gt;0=TRUE),"ERROR Qu 3/24 - Quoted or Unquoted company - You must answer 'Yes' or 'No' to Q3 and Q24", "OK Qu 3/24"))</f>
        <v>OK Qu 3/24</v>
      </c>
      <c r="F18" s="212"/>
      <c r="G18" s="212"/>
      <c r="H18" s="212"/>
      <c r="I18" s="212"/>
      <c r="J18" s="212"/>
      <c r="K18" s="212"/>
      <c r="L18" s="212"/>
      <c r="M18" s="212"/>
      <c r="N18" s="212"/>
      <c r="O18" s="212"/>
      <c r="P18" s="212"/>
      <c r="Q18" s="212"/>
      <c r="R18" s="212"/>
      <c r="S18" s="212"/>
      <c r="T18" s="212"/>
      <c r="U18" s="212"/>
      <c r="V18" s="212"/>
      <c r="W18" s="212"/>
      <c r="X18" s="212"/>
      <c r="Y18" s="212"/>
      <c r="Z18" s="212"/>
      <c r="AA18" s="212"/>
      <c r="AB18" s="212"/>
      <c r="AC18" s="212"/>
      <c r="AD18" s="212"/>
      <c r="AE18" s="212"/>
      <c r="AF18" s="212"/>
      <c r="AG18" s="212"/>
      <c r="AH18" s="212"/>
      <c r="AI18" s="212"/>
      <c r="AJ18" s="212"/>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12"/>
      <c r="BU18" s="212"/>
      <c r="BV18" s="212"/>
      <c r="BW18" s="212"/>
      <c r="BX18" s="212"/>
      <c r="BY18" s="212"/>
      <c r="BZ18" s="212"/>
      <c r="CA18" s="212"/>
      <c r="CB18" s="212"/>
      <c r="CC18" s="212"/>
      <c r="CD18" s="212"/>
      <c r="CE18" s="212"/>
      <c r="CF18" s="212"/>
      <c r="CG18" s="212"/>
      <c r="CH18" s="212"/>
      <c r="CI18" s="212"/>
      <c r="CJ18" s="212"/>
      <c r="CK18" s="212"/>
      <c r="CL18" s="212"/>
      <c r="CM18" s="212"/>
      <c r="CN18" s="212"/>
      <c r="CO18" s="212"/>
      <c r="CP18" s="212"/>
      <c r="CQ18" s="212"/>
      <c r="CR18" s="212"/>
      <c r="CS18" s="212"/>
      <c r="CT18" s="212"/>
      <c r="CU18" s="212"/>
      <c r="CV18" s="212"/>
      <c r="CW18" s="212"/>
      <c r="CX18" s="212"/>
      <c r="CY18" s="212"/>
      <c r="CZ18" s="212"/>
      <c r="DA18" s="212"/>
      <c r="DB18" s="212"/>
      <c r="DC18" s="212"/>
      <c r="DD18" s="212"/>
      <c r="DE18" s="212"/>
      <c r="DF18" s="212"/>
      <c r="DG18" s="212"/>
      <c r="DH18" s="212"/>
      <c r="DI18" s="212"/>
      <c r="DJ18" s="212"/>
      <c r="DK18" s="212"/>
      <c r="DL18" s="212"/>
      <c r="DM18" s="212"/>
      <c r="DN18" s="212"/>
      <c r="DO18" s="212"/>
      <c r="DP18" s="212"/>
      <c r="DQ18" s="212"/>
      <c r="DR18" s="212"/>
      <c r="DS18" s="212"/>
      <c r="DT18" s="212"/>
      <c r="DU18" s="212"/>
      <c r="DV18" s="212"/>
      <c r="DW18" s="212"/>
      <c r="DX18" s="212"/>
      <c r="DY18" s="212"/>
      <c r="DZ18" s="212"/>
      <c r="EA18" s="212"/>
      <c r="EB18" s="212"/>
      <c r="EC18" s="212"/>
      <c r="ED18" s="212"/>
      <c r="EE18" s="212"/>
      <c r="EF18" s="212"/>
      <c r="EG18" s="212"/>
      <c r="EH18" s="212"/>
      <c r="EI18" s="212"/>
      <c r="EJ18" s="212"/>
      <c r="EK18" s="212"/>
      <c r="EL18" s="212"/>
      <c r="EM18" s="212"/>
      <c r="EN18" s="212"/>
      <c r="EO18" s="212"/>
      <c r="EP18" s="212"/>
      <c r="EQ18" s="212"/>
      <c r="ER18" s="212"/>
      <c r="ES18" s="212"/>
      <c r="ET18" s="212"/>
      <c r="EU18" s="212"/>
      <c r="EV18" s="212"/>
      <c r="EW18" s="212"/>
      <c r="EX18" s="212"/>
      <c r="EY18" s="212"/>
      <c r="EZ18" s="212"/>
      <c r="FA18" s="212"/>
      <c r="FB18" s="212"/>
      <c r="FC18" s="212"/>
      <c r="FD18" s="212"/>
      <c r="FE18" s="212"/>
      <c r="FF18" s="212"/>
      <c r="FG18" s="212"/>
      <c r="FH18" s="212"/>
      <c r="FI18" s="212"/>
      <c r="FJ18" s="212"/>
      <c r="FK18" s="212"/>
      <c r="FL18" s="212"/>
      <c r="FM18" s="212"/>
      <c r="FN18" s="212"/>
      <c r="FO18" s="212"/>
      <c r="FP18" s="212"/>
      <c r="FQ18" s="212"/>
      <c r="FR18" s="212"/>
      <c r="FS18" s="212"/>
      <c r="FT18" s="212"/>
      <c r="FU18" s="212"/>
      <c r="FV18" s="212"/>
      <c r="FW18" s="212"/>
      <c r="FX18" s="212"/>
      <c r="FY18" s="212"/>
      <c r="FZ18" s="212"/>
      <c r="GA18" s="212"/>
      <c r="GB18" s="212"/>
      <c r="GC18" s="212"/>
      <c r="GD18" s="212"/>
      <c r="GE18" s="212"/>
      <c r="GF18" s="212"/>
      <c r="GG18" s="212"/>
      <c r="GH18" s="212"/>
      <c r="GI18" s="212"/>
      <c r="GJ18" s="212"/>
      <c r="GK18" s="212"/>
      <c r="GL18" s="212"/>
      <c r="GM18" s="212"/>
      <c r="GN18" s="212"/>
      <c r="GO18" s="212"/>
      <c r="GP18" s="212"/>
      <c r="GQ18" s="212"/>
      <c r="GR18" s="212"/>
      <c r="GS18" s="212"/>
      <c r="GT18" s="212"/>
      <c r="GU18" s="212"/>
      <c r="GV18" s="212"/>
      <c r="GW18" s="212"/>
      <c r="GX18" s="212"/>
      <c r="GY18" s="212"/>
      <c r="GZ18" s="212"/>
      <c r="HA18" s="212"/>
      <c r="HB18" s="212"/>
      <c r="HC18" s="212"/>
      <c r="HD18" s="212"/>
      <c r="HE18" s="212"/>
      <c r="HF18" s="212"/>
      <c r="HG18" s="212"/>
      <c r="HH18" s="212"/>
      <c r="HI18" s="212"/>
      <c r="HJ18" s="212"/>
      <c r="HK18" s="212"/>
      <c r="HL18" s="212"/>
      <c r="HM18" s="212"/>
      <c r="HN18" s="212"/>
      <c r="HO18" s="212"/>
      <c r="HP18" s="212"/>
      <c r="HQ18" s="212"/>
      <c r="HR18" s="212"/>
      <c r="HS18" s="212"/>
      <c r="HT18" s="212"/>
      <c r="HU18" s="212"/>
      <c r="HV18" s="212"/>
      <c r="HW18" s="212"/>
      <c r="HX18" s="212"/>
      <c r="HY18" s="212"/>
      <c r="HZ18" s="212"/>
      <c r="IA18" s="212"/>
      <c r="IB18" s="212"/>
      <c r="IC18" s="212"/>
      <c r="ID18" s="212"/>
      <c r="IE18" s="212"/>
      <c r="IF18" s="212"/>
      <c r="IG18" s="212"/>
      <c r="IH18" s="212"/>
      <c r="II18" s="212"/>
      <c r="IJ18" s="212"/>
      <c r="IK18" s="212"/>
      <c r="IL18" s="212"/>
      <c r="IM18" s="212"/>
      <c r="IN18" s="212"/>
      <c r="IO18" s="212"/>
      <c r="IP18" s="212"/>
      <c r="IQ18" s="212"/>
      <c r="IR18" s="212"/>
      <c r="IS18" s="212"/>
    </row>
    <row r="19" spans="1:253">
      <c r="A19" s="215" t="str">
        <f>IF(ISNUMBER(Questionnaire!D35),"OK Q 9","ERROR Q 9  - Number of immediate foreign parents  - You have not completed this question")</f>
        <v>OK Q 9</v>
      </c>
      <c r="B19" s="212">
        <f>IF(LEFT(A19,2)=0,"OK",IF(LEFT(A19,2)="ER",2,1))</f>
        <v>1</v>
      </c>
      <c r="C19" s="211"/>
      <c r="D19" s="212"/>
      <c r="E19" s="212"/>
      <c r="F19" s="212"/>
      <c r="G19" s="212"/>
      <c r="H19" s="212"/>
      <c r="I19" s="212"/>
      <c r="J19" s="212"/>
      <c r="K19" s="212"/>
      <c r="L19" s="212"/>
      <c r="M19" s="212"/>
      <c r="N19" s="212"/>
      <c r="O19" s="212"/>
      <c r="P19" s="212"/>
      <c r="Q19" s="212"/>
      <c r="R19" s="212"/>
      <c r="S19" s="212"/>
      <c r="T19" s="212"/>
      <c r="U19" s="212"/>
      <c r="V19" s="212"/>
      <c r="W19" s="212"/>
      <c r="X19" s="212"/>
      <c r="Y19" s="212"/>
      <c r="Z19" s="212"/>
      <c r="AA19" s="212"/>
      <c r="AB19" s="212"/>
      <c r="AC19" s="212"/>
      <c r="AD19" s="212"/>
      <c r="AE19" s="212"/>
      <c r="AF19" s="212"/>
      <c r="AG19" s="212"/>
      <c r="AH19" s="212"/>
      <c r="AI19" s="212"/>
      <c r="AJ19" s="212"/>
      <c r="AK19" s="212"/>
      <c r="AL19" s="212"/>
      <c r="AM19" s="212"/>
      <c r="AN19" s="212"/>
      <c r="AO19" s="212"/>
      <c r="AP19" s="212"/>
      <c r="AQ19" s="212"/>
      <c r="AR19" s="212"/>
      <c r="AS19" s="212"/>
      <c r="AT19" s="212"/>
      <c r="AU19" s="212"/>
      <c r="AV19" s="212"/>
      <c r="AW19" s="212"/>
      <c r="AX19" s="212"/>
      <c r="AY19" s="212"/>
      <c r="AZ19" s="212"/>
      <c r="BA19" s="212"/>
      <c r="BB19" s="212"/>
      <c r="BC19" s="212"/>
      <c r="BD19" s="212"/>
      <c r="BE19" s="212"/>
      <c r="BF19" s="212"/>
      <c r="BG19" s="212"/>
      <c r="BH19" s="212"/>
      <c r="BI19" s="212"/>
      <c r="BJ19" s="212"/>
      <c r="BK19" s="212"/>
      <c r="BL19" s="212"/>
      <c r="BM19" s="212"/>
      <c r="BN19" s="212"/>
      <c r="BO19" s="212"/>
      <c r="BP19" s="212"/>
      <c r="BQ19" s="212"/>
      <c r="BR19" s="212"/>
      <c r="BS19" s="212"/>
      <c r="BT19" s="212"/>
      <c r="BU19" s="212"/>
      <c r="BV19" s="212"/>
      <c r="BW19" s="212"/>
      <c r="BX19" s="212"/>
      <c r="BY19" s="212"/>
      <c r="BZ19" s="212"/>
      <c r="CA19" s="212"/>
      <c r="CB19" s="212"/>
      <c r="CC19" s="212"/>
      <c r="CD19" s="212"/>
      <c r="CE19" s="212"/>
      <c r="CF19" s="212"/>
      <c r="CG19" s="212"/>
      <c r="CH19" s="212"/>
      <c r="CI19" s="212"/>
      <c r="CJ19" s="212"/>
      <c r="CK19" s="212"/>
      <c r="CL19" s="212"/>
      <c r="CM19" s="212"/>
      <c r="CN19" s="212"/>
      <c r="CO19" s="212"/>
      <c r="CP19" s="212"/>
      <c r="CQ19" s="212"/>
      <c r="CR19" s="212"/>
      <c r="CS19" s="212"/>
      <c r="CT19" s="212"/>
      <c r="CU19" s="212"/>
      <c r="CV19" s="212"/>
      <c r="CW19" s="212"/>
      <c r="CX19" s="212"/>
      <c r="CY19" s="212"/>
      <c r="CZ19" s="212"/>
      <c r="DA19" s="212"/>
      <c r="DB19" s="212"/>
      <c r="DC19" s="212"/>
      <c r="DD19" s="212"/>
      <c r="DE19" s="212"/>
      <c r="DF19" s="212"/>
      <c r="DG19" s="212"/>
      <c r="DH19" s="212"/>
      <c r="DI19" s="212"/>
      <c r="DJ19" s="212"/>
      <c r="DK19" s="212"/>
      <c r="DL19" s="212"/>
      <c r="DM19" s="212"/>
      <c r="DN19" s="212"/>
      <c r="DO19" s="212"/>
      <c r="DP19" s="212"/>
      <c r="DQ19" s="212"/>
      <c r="DR19" s="212"/>
      <c r="DS19" s="212"/>
      <c r="DT19" s="212"/>
      <c r="DU19" s="212"/>
      <c r="DV19" s="212"/>
      <c r="DW19" s="212"/>
      <c r="DX19" s="212"/>
      <c r="DY19" s="212"/>
      <c r="DZ19" s="212"/>
      <c r="EA19" s="212"/>
      <c r="EB19" s="212"/>
      <c r="EC19" s="212"/>
      <c r="ED19" s="212"/>
      <c r="EE19" s="212"/>
      <c r="EF19" s="212"/>
      <c r="EG19" s="212"/>
      <c r="EH19" s="212"/>
      <c r="EI19" s="212"/>
      <c r="EJ19" s="212"/>
      <c r="EK19" s="212"/>
      <c r="EL19" s="212"/>
      <c r="EM19" s="212"/>
      <c r="EN19" s="212"/>
      <c r="EO19" s="212"/>
      <c r="EP19" s="212"/>
      <c r="EQ19" s="212"/>
      <c r="ER19" s="212"/>
      <c r="ES19" s="212"/>
      <c r="ET19" s="212"/>
      <c r="EU19" s="212"/>
      <c r="EV19" s="212"/>
      <c r="EW19" s="212"/>
      <c r="EX19" s="212"/>
      <c r="EY19" s="212"/>
      <c r="EZ19" s="212"/>
      <c r="FA19" s="212"/>
      <c r="FB19" s="212"/>
      <c r="FC19" s="212"/>
      <c r="FD19" s="212"/>
      <c r="FE19" s="212"/>
      <c r="FF19" s="212"/>
      <c r="FG19" s="212"/>
      <c r="FH19" s="212"/>
      <c r="FI19" s="212"/>
      <c r="FJ19" s="212"/>
      <c r="FK19" s="212"/>
      <c r="FL19" s="212"/>
      <c r="FM19" s="212"/>
      <c r="FN19" s="212"/>
      <c r="FO19" s="212"/>
      <c r="FP19" s="212"/>
      <c r="FQ19" s="212"/>
      <c r="FR19" s="212"/>
      <c r="FS19" s="212"/>
      <c r="FT19" s="212"/>
      <c r="FU19" s="212"/>
      <c r="FV19" s="212"/>
      <c r="FW19" s="212"/>
      <c r="FX19" s="212"/>
      <c r="FY19" s="212"/>
      <c r="FZ19" s="212"/>
      <c r="GA19" s="212"/>
      <c r="GB19" s="212"/>
      <c r="GC19" s="212"/>
      <c r="GD19" s="212"/>
      <c r="GE19" s="212"/>
      <c r="GF19" s="212"/>
      <c r="GG19" s="212"/>
      <c r="GH19" s="212"/>
      <c r="GI19" s="212"/>
      <c r="GJ19" s="212"/>
      <c r="GK19" s="212"/>
      <c r="GL19" s="212"/>
      <c r="GM19" s="212"/>
      <c r="GN19" s="212"/>
      <c r="GO19" s="212"/>
      <c r="GP19" s="212"/>
      <c r="GQ19" s="212"/>
      <c r="GR19" s="212"/>
      <c r="GS19" s="212"/>
      <c r="GT19" s="212"/>
      <c r="GU19" s="212"/>
      <c r="GV19" s="212"/>
      <c r="GW19" s="212"/>
      <c r="GX19" s="212"/>
      <c r="GY19" s="212"/>
      <c r="GZ19" s="212"/>
      <c r="HA19" s="212"/>
      <c r="HB19" s="212"/>
      <c r="HC19" s="212"/>
      <c r="HD19" s="212"/>
      <c r="HE19" s="212"/>
      <c r="HF19" s="212"/>
      <c r="HG19" s="212"/>
      <c r="HH19" s="212"/>
      <c r="HI19" s="212"/>
      <c r="HJ19" s="212"/>
      <c r="HK19" s="212"/>
      <c r="HL19" s="212"/>
      <c r="HM19" s="212"/>
      <c r="HN19" s="212"/>
      <c r="HO19" s="212"/>
      <c r="HP19" s="212"/>
      <c r="HQ19" s="212"/>
      <c r="HR19" s="212"/>
      <c r="HS19" s="212"/>
      <c r="HT19" s="212"/>
      <c r="HU19" s="212"/>
      <c r="HV19" s="212"/>
      <c r="HW19" s="212"/>
      <c r="HX19" s="212"/>
      <c r="HY19" s="212"/>
      <c r="HZ19" s="212"/>
      <c r="IA19" s="212"/>
      <c r="IB19" s="212"/>
      <c r="IC19" s="212"/>
      <c r="ID19" s="212"/>
      <c r="IE19" s="212"/>
      <c r="IF19" s="212"/>
      <c r="IG19" s="212"/>
      <c r="IH19" s="212"/>
      <c r="II19" s="212"/>
      <c r="IJ19" s="212"/>
      <c r="IK19" s="212"/>
      <c r="IL19" s="212"/>
      <c r="IM19" s="212"/>
      <c r="IN19" s="212"/>
      <c r="IO19" s="212"/>
      <c r="IP19" s="212"/>
      <c r="IQ19" s="212"/>
      <c r="IR19" s="212"/>
      <c r="IS19" s="212"/>
    </row>
    <row r="20" spans="1:253">
      <c r="A20" s="212">
        <f>IF(LEFT(A21,2)="OK",1,IF(LEFT(A21,2)="ER",2,1))</f>
        <v>1</v>
      </c>
      <c r="B20" s="212">
        <f>IF(LEFT(B21,2)="OK",1,IF(LEFT(B21,2)="ER",2,1))</f>
        <v>1</v>
      </c>
      <c r="C20" s="212">
        <f t="shared" ref="C20:BN24" si="0">IF(LEFT(C21,2)="OK",1,IF(LEFT(C21,2)="ER",2,1))</f>
        <v>1</v>
      </c>
      <c r="D20" s="212">
        <f t="shared" si="0"/>
        <v>1</v>
      </c>
      <c r="E20" s="212">
        <f t="shared" si="0"/>
        <v>1</v>
      </c>
      <c r="F20" s="212">
        <f t="shared" si="0"/>
        <v>1</v>
      </c>
      <c r="G20" s="212">
        <f t="shared" si="0"/>
        <v>1</v>
      </c>
      <c r="H20" s="212">
        <f t="shared" si="0"/>
        <v>1</v>
      </c>
      <c r="I20" s="212">
        <f t="shared" si="0"/>
        <v>1</v>
      </c>
      <c r="J20" s="212">
        <f t="shared" si="0"/>
        <v>1</v>
      </c>
      <c r="K20" s="212">
        <f t="shared" si="0"/>
        <v>1</v>
      </c>
      <c r="L20" s="212">
        <f t="shared" si="0"/>
        <v>1</v>
      </c>
      <c r="M20" s="212">
        <f t="shared" si="0"/>
        <v>1</v>
      </c>
      <c r="N20" s="212">
        <f t="shared" si="0"/>
        <v>1</v>
      </c>
      <c r="O20" s="212">
        <f t="shared" si="0"/>
        <v>1</v>
      </c>
      <c r="P20" s="212">
        <f t="shared" si="0"/>
        <v>1</v>
      </c>
      <c r="Q20" s="212">
        <f t="shared" si="0"/>
        <v>1</v>
      </c>
      <c r="R20" s="212">
        <f t="shared" si="0"/>
        <v>1</v>
      </c>
      <c r="S20" s="212">
        <f t="shared" si="0"/>
        <v>1</v>
      </c>
      <c r="T20" s="212">
        <f t="shared" si="0"/>
        <v>1</v>
      </c>
      <c r="U20" s="212">
        <f t="shared" si="0"/>
        <v>1</v>
      </c>
      <c r="V20" s="212">
        <f t="shared" si="0"/>
        <v>1</v>
      </c>
      <c r="W20" s="212">
        <f t="shared" si="0"/>
        <v>1</v>
      </c>
      <c r="X20" s="212">
        <f t="shared" si="0"/>
        <v>1</v>
      </c>
      <c r="Y20" s="212">
        <f t="shared" si="0"/>
        <v>1</v>
      </c>
      <c r="Z20" s="212">
        <f t="shared" si="0"/>
        <v>1</v>
      </c>
      <c r="AA20" s="212">
        <f t="shared" si="0"/>
        <v>1</v>
      </c>
      <c r="AB20" s="212">
        <f t="shared" si="0"/>
        <v>1</v>
      </c>
      <c r="AC20" s="212">
        <f t="shared" si="0"/>
        <v>1</v>
      </c>
      <c r="AD20" s="212">
        <f t="shared" si="0"/>
        <v>1</v>
      </c>
      <c r="AE20" s="212">
        <f t="shared" si="0"/>
        <v>1</v>
      </c>
      <c r="AF20" s="212">
        <f t="shared" si="0"/>
        <v>1</v>
      </c>
      <c r="AG20" s="212">
        <f t="shared" si="0"/>
        <v>1</v>
      </c>
      <c r="AH20" s="212">
        <f t="shared" si="0"/>
        <v>1</v>
      </c>
      <c r="AI20" s="212">
        <f t="shared" si="0"/>
        <v>1</v>
      </c>
      <c r="AJ20" s="212">
        <f t="shared" si="0"/>
        <v>1</v>
      </c>
      <c r="AK20" s="212">
        <f t="shared" si="0"/>
        <v>1</v>
      </c>
      <c r="AL20" s="212">
        <f t="shared" si="0"/>
        <v>1</v>
      </c>
      <c r="AM20" s="212">
        <f t="shared" si="0"/>
        <v>1</v>
      </c>
      <c r="AN20" s="212">
        <f t="shared" si="0"/>
        <v>1</v>
      </c>
      <c r="AO20" s="212">
        <f t="shared" si="0"/>
        <v>1</v>
      </c>
      <c r="AP20" s="212">
        <f t="shared" si="0"/>
        <v>1</v>
      </c>
      <c r="AQ20" s="212">
        <f t="shared" si="0"/>
        <v>1</v>
      </c>
      <c r="AR20" s="212">
        <f t="shared" si="0"/>
        <v>1</v>
      </c>
      <c r="AS20" s="212">
        <f t="shared" si="0"/>
        <v>1</v>
      </c>
      <c r="AT20" s="212">
        <f t="shared" si="0"/>
        <v>1</v>
      </c>
      <c r="AU20" s="212">
        <f t="shared" si="0"/>
        <v>1</v>
      </c>
      <c r="AV20" s="212">
        <f t="shared" si="0"/>
        <v>1</v>
      </c>
      <c r="AW20" s="212">
        <f t="shared" si="0"/>
        <v>1</v>
      </c>
      <c r="AX20" s="212">
        <f t="shared" si="0"/>
        <v>1</v>
      </c>
      <c r="AY20" s="212">
        <f t="shared" si="0"/>
        <v>1</v>
      </c>
      <c r="AZ20" s="212">
        <f t="shared" si="0"/>
        <v>1</v>
      </c>
      <c r="BA20" s="212">
        <f t="shared" si="0"/>
        <v>1</v>
      </c>
      <c r="BB20" s="212">
        <f t="shared" si="0"/>
        <v>1</v>
      </c>
      <c r="BC20" s="212">
        <f t="shared" si="0"/>
        <v>1</v>
      </c>
      <c r="BD20" s="212">
        <f t="shared" si="0"/>
        <v>1</v>
      </c>
      <c r="BE20" s="212">
        <f t="shared" si="0"/>
        <v>1</v>
      </c>
      <c r="BF20" s="212">
        <f t="shared" si="0"/>
        <v>1</v>
      </c>
      <c r="BG20" s="212">
        <f t="shared" si="0"/>
        <v>1</v>
      </c>
      <c r="BH20" s="212">
        <f t="shared" si="0"/>
        <v>1</v>
      </c>
      <c r="BI20" s="212">
        <f t="shared" si="0"/>
        <v>1</v>
      </c>
      <c r="BJ20" s="212">
        <f t="shared" si="0"/>
        <v>1</v>
      </c>
      <c r="BK20" s="212">
        <f t="shared" si="0"/>
        <v>1</v>
      </c>
      <c r="BL20" s="212">
        <f t="shared" si="0"/>
        <v>1</v>
      </c>
      <c r="BM20" s="212">
        <f t="shared" si="0"/>
        <v>1</v>
      </c>
      <c r="BN20" s="212">
        <f t="shared" si="0"/>
        <v>1</v>
      </c>
      <c r="BO20" s="212">
        <f t="shared" ref="BO20:DZ24" si="1">IF(LEFT(BO21,2)="OK",1,IF(LEFT(BO21,2)="ER",2,1))</f>
        <v>1</v>
      </c>
      <c r="BP20" s="212">
        <f t="shared" si="1"/>
        <v>1</v>
      </c>
      <c r="BQ20" s="212">
        <f t="shared" si="1"/>
        <v>1</v>
      </c>
      <c r="BR20" s="212">
        <f t="shared" si="1"/>
        <v>1</v>
      </c>
      <c r="BS20" s="212">
        <f t="shared" si="1"/>
        <v>1</v>
      </c>
      <c r="BT20" s="212">
        <f t="shared" si="1"/>
        <v>1</v>
      </c>
      <c r="BU20" s="212">
        <f t="shared" si="1"/>
        <v>1</v>
      </c>
      <c r="BV20" s="212">
        <f t="shared" si="1"/>
        <v>1</v>
      </c>
      <c r="BW20" s="212">
        <f t="shared" si="1"/>
        <v>1</v>
      </c>
      <c r="BX20" s="212">
        <f t="shared" si="1"/>
        <v>1</v>
      </c>
      <c r="BY20" s="212">
        <f t="shared" si="1"/>
        <v>1</v>
      </c>
      <c r="BZ20" s="212">
        <f t="shared" si="1"/>
        <v>1</v>
      </c>
      <c r="CA20" s="212">
        <f t="shared" si="1"/>
        <v>1</v>
      </c>
      <c r="CB20" s="212">
        <f t="shared" si="1"/>
        <v>1</v>
      </c>
      <c r="CC20" s="212">
        <f t="shared" si="1"/>
        <v>1</v>
      </c>
      <c r="CD20" s="212">
        <f t="shared" si="1"/>
        <v>1</v>
      </c>
      <c r="CE20" s="212">
        <f t="shared" si="1"/>
        <v>1</v>
      </c>
      <c r="CF20" s="212">
        <f t="shared" si="1"/>
        <v>1</v>
      </c>
      <c r="CG20" s="212">
        <f t="shared" si="1"/>
        <v>1</v>
      </c>
      <c r="CH20" s="212">
        <f t="shared" si="1"/>
        <v>1</v>
      </c>
      <c r="CI20" s="212">
        <f t="shared" si="1"/>
        <v>1</v>
      </c>
      <c r="CJ20" s="212">
        <f t="shared" si="1"/>
        <v>1</v>
      </c>
      <c r="CK20" s="212">
        <f t="shared" si="1"/>
        <v>1</v>
      </c>
      <c r="CL20" s="212">
        <f t="shared" si="1"/>
        <v>1</v>
      </c>
      <c r="CM20" s="212">
        <f t="shared" si="1"/>
        <v>1</v>
      </c>
      <c r="CN20" s="212">
        <f t="shared" si="1"/>
        <v>1</v>
      </c>
      <c r="CO20" s="212">
        <f t="shared" si="1"/>
        <v>1</v>
      </c>
      <c r="CP20" s="212">
        <f t="shared" si="1"/>
        <v>1</v>
      </c>
      <c r="CQ20" s="212">
        <f t="shared" si="1"/>
        <v>1</v>
      </c>
      <c r="CR20" s="212">
        <f t="shared" si="1"/>
        <v>1</v>
      </c>
      <c r="CS20" s="212">
        <f t="shared" si="1"/>
        <v>1</v>
      </c>
      <c r="CT20" s="212">
        <f t="shared" si="1"/>
        <v>1</v>
      </c>
      <c r="CU20" s="212">
        <f t="shared" si="1"/>
        <v>1</v>
      </c>
      <c r="CV20" s="212">
        <f t="shared" si="1"/>
        <v>1</v>
      </c>
      <c r="CW20" s="212">
        <f t="shared" si="1"/>
        <v>1</v>
      </c>
      <c r="CX20" s="212">
        <f t="shared" si="1"/>
        <v>1</v>
      </c>
      <c r="CY20" s="212">
        <f t="shared" si="1"/>
        <v>1</v>
      </c>
      <c r="CZ20" s="212">
        <f t="shared" si="1"/>
        <v>1</v>
      </c>
      <c r="DA20" s="212">
        <f t="shared" si="1"/>
        <v>1</v>
      </c>
      <c r="DB20" s="212">
        <f t="shared" si="1"/>
        <v>1</v>
      </c>
      <c r="DC20" s="212">
        <f t="shared" si="1"/>
        <v>1</v>
      </c>
      <c r="DD20" s="212">
        <f t="shared" si="1"/>
        <v>1</v>
      </c>
      <c r="DE20" s="212">
        <f t="shared" si="1"/>
        <v>1</v>
      </c>
      <c r="DF20" s="212">
        <f t="shared" si="1"/>
        <v>1</v>
      </c>
      <c r="DG20" s="212">
        <f t="shared" si="1"/>
        <v>1</v>
      </c>
      <c r="DH20" s="212">
        <f t="shared" si="1"/>
        <v>1</v>
      </c>
      <c r="DI20" s="212">
        <f t="shared" si="1"/>
        <v>1</v>
      </c>
      <c r="DJ20" s="212">
        <f t="shared" si="1"/>
        <v>1</v>
      </c>
      <c r="DK20" s="212">
        <f t="shared" si="1"/>
        <v>1</v>
      </c>
      <c r="DL20" s="212">
        <f t="shared" si="1"/>
        <v>1</v>
      </c>
      <c r="DM20" s="212">
        <f t="shared" si="1"/>
        <v>1</v>
      </c>
      <c r="DN20" s="212">
        <f t="shared" si="1"/>
        <v>1</v>
      </c>
      <c r="DO20" s="212">
        <f t="shared" si="1"/>
        <v>1</v>
      </c>
      <c r="DP20" s="212">
        <f t="shared" si="1"/>
        <v>1</v>
      </c>
      <c r="DQ20" s="212">
        <f t="shared" si="1"/>
        <v>1</v>
      </c>
      <c r="DR20" s="212">
        <f t="shared" si="1"/>
        <v>1</v>
      </c>
      <c r="DS20" s="212">
        <f t="shared" si="1"/>
        <v>1</v>
      </c>
      <c r="DT20" s="212">
        <f t="shared" si="1"/>
        <v>1</v>
      </c>
      <c r="DU20" s="212">
        <f t="shared" si="1"/>
        <v>1</v>
      </c>
      <c r="DV20" s="212">
        <f t="shared" si="1"/>
        <v>1</v>
      </c>
      <c r="DW20" s="212">
        <f t="shared" si="1"/>
        <v>1</v>
      </c>
      <c r="DX20" s="212">
        <f t="shared" si="1"/>
        <v>1</v>
      </c>
      <c r="DY20" s="212">
        <f t="shared" si="1"/>
        <v>1</v>
      </c>
      <c r="DZ20" s="212">
        <f t="shared" si="1"/>
        <v>1</v>
      </c>
      <c r="EA20" s="212">
        <f t="shared" ref="EA20:GL24" si="2">IF(LEFT(EA21,2)="OK",1,IF(LEFT(EA21,2)="ER",2,1))</f>
        <v>1</v>
      </c>
      <c r="EB20" s="212">
        <f t="shared" si="2"/>
        <v>1</v>
      </c>
      <c r="EC20" s="212">
        <f t="shared" si="2"/>
        <v>1</v>
      </c>
      <c r="ED20" s="212">
        <f t="shared" si="2"/>
        <v>1</v>
      </c>
      <c r="EE20" s="212">
        <f t="shared" si="2"/>
        <v>1</v>
      </c>
      <c r="EF20" s="212">
        <f t="shared" si="2"/>
        <v>1</v>
      </c>
      <c r="EG20" s="212">
        <f t="shared" si="2"/>
        <v>1</v>
      </c>
      <c r="EH20" s="212">
        <f t="shared" si="2"/>
        <v>1</v>
      </c>
      <c r="EI20" s="212">
        <f t="shared" si="2"/>
        <v>1</v>
      </c>
      <c r="EJ20" s="212">
        <f t="shared" si="2"/>
        <v>1</v>
      </c>
      <c r="EK20" s="212">
        <f t="shared" si="2"/>
        <v>1</v>
      </c>
      <c r="EL20" s="212">
        <f t="shared" si="2"/>
        <v>1</v>
      </c>
      <c r="EM20" s="212">
        <f t="shared" si="2"/>
        <v>1</v>
      </c>
      <c r="EN20" s="212">
        <f t="shared" si="2"/>
        <v>1</v>
      </c>
      <c r="EO20" s="212">
        <f t="shared" si="2"/>
        <v>1</v>
      </c>
      <c r="EP20" s="212">
        <f t="shared" si="2"/>
        <v>1</v>
      </c>
      <c r="EQ20" s="212">
        <f t="shared" si="2"/>
        <v>1</v>
      </c>
      <c r="ER20" s="212">
        <f t="shared" si="2"/>
        <v>1</v>
      </c>
      <c r="ES20" s="212">
        <f t="shared" si="2"/>
        <v>1</v>
      </c>
      <c r="ET20" s="212">
        <f t="shared" si="2"/>
        <v>1</v>
      </c>
      <c r="EU20" s="212">
        <f t="shared" si="2"/>
        <v>1</v>
      </c>
      <c r="EV20" s="212">
        <f t="shared" si="2"/>
        <v>1</v>
      </c>
      <c r="EW20" s="212">
        <f t="shared" si="2"/>
        <v>1</v>
      </c>
      <c r="EX20" s="212">
        <f t="shared" si="2"/>
        <v>1</v>
      </c>
      <c r="EY20" s="212">
        <f t="shared" si="2"/>
        <v>1</v>
      </c>
      <c r="EZ20" s="212">
        <f t="shared" si="2"/>
        <v>1</v>
      </c>
      <c r="FA20" s="212">
        <f t="shared" si="2"/>
        <v>1</v>
      </c>
      <c r="FB20" s="212">
        <f t="shared" si="2"/>
        <v>1</v>
      </c>
      <c r="FC20" s="212">
        <f t="shared" si="2"/>
        <v>1</v>
      </c>
      <c r="FD20" s="212">
        <f t="shared" si="2"/>
        <v>1</v>
      </c>
      <c r="FE20" s="212">
        <f t="shared" si="2"/>
        <v>1</v>
      </c>
      <c r="FF20" s="212">
        <f t="shared" si="2"/>
        <v>1</v>
      </c>
      <c r="FG20" s="212">
        <f t="shared" si="2"/>
        <v>1</v>
      </c>
      <c r="FH20" s="212">
        <f t="shared" si="2"/>
        <v>1</v>
      </c>
      <c r="FI20" s="212">
        <f t="shared" si="2"/>
        <v>1</v>
      </c>
      <c r="FJ20" s="212">
        <f t="shared" si="2"/>
        <v>1</v>
      </c>
      <c r="FK20" s="212">
        <f t="shared" si="2"/>
        <v>1</v>
      </c>
      <c r="FL20" s="212">
        <f t="shared" si="2"/>
        <v>1</v>
      </c>
      <c r="FM20" s="212">
        <f t="shared" si="2"/>
        <v>1</v>
      </c>
      <c r="FN20" s="212">
        <f t="shared" si="2"/>
        <v>1</v>
      </c>
      <c r="FO20" s="212">
        <f t="shared" si="2"/>
        <v>1</v>
      </c>
      <c r="FP20" s="212">
        <f t="shared" si="2"/>
        <v>1</v>
      </c>
      <c r="FQ20" s="212">
        <f t="shared" si="2"/>
        <v>1</v>
      </c>
      <c r="FR20" s="212">
        <f t="shared" si="2"/>
        <v>1</v>
      </c>
      <c r="FS20" s="212">
        <f t="shared" si="2"/>
        <v>1</v>
      </c>
      <c r="FT20" s="212">
        <f t="shared" si="2"/>
        <v>1</v>
      </c>
      <c r="FU20" s="212">
        <f t="shared" si="2"/>
        <v>1</v>
      </c>
      <c r="FV20" s="212">
        <f t="shared" si="2"/>
        <v>1</v>
      </c>
      <c r="FW20" s="212">
        <f t="shared" si="2"/>
        <v>1</v>
      </c>
      <c r="FX20" s="212">
        <f t="shared" si="2"/>
        <v>1</v>
      </c>
      <c r="FY20" s="212">
        <f t="shared" si="2"/>
        <v>1</v>
      </c>
      <c r="FZ20" s="212">
        <f t="shared" si="2"/>
        <v>1</v>
      </c>
      <c r="GA20" s="212">
        <f t="shared" si="2"/>
        <v>1</v>
      </c>
      <c r="GB20" s="212">
        <f t="shared" si="2"/>
        <v>1</v>
      </c>
      <c r="GC20" s="212">
        <f t="shared" si="2"/>
        <v>1</v>
      </c>
      <c r="GD20" s="212">
        <f t="shared" si="2"/>
        <v>1</v>
      </c>
      <c r="GE20" s="212">
        <f t="shared" si="2"/>
        <v>1</v>
      </c>
      <c r="GF20" s="212">
        <f t="shared" si="2"/>
        <v>1</v>
      </c>
      <c r="GG20" s="212">
        <f t="shared" si="2"/>
        <v>1</v>
      </c>
      <c r="GH20" s="212">
        <f t="shared" si="2"/>
        <v>1</v>
      </c>
      <c r="GI20" s="212">
        <f t="shared" si="2"/>
        <v>1</v>
      </c>
      <c r="GJ20" s="212">
        <f t="shared" si="2"/>
        <v>1</v>
      </c>
      <c r="GK20" s="212">
        <f t="shared" si="2"/>
        <v>1</v>
      </c>
      <c r="GL20" s="212">
        <f t="shared" si="2"/>
        <v>1</v>
      </c>
      <c r="GM20" s="212">
        <f t="shared" ref="GM20:IP24" si="3">IF(LEFT(GM21,2)="OK",1,IF(LEFT(GM21,2)="ER",2,1))</f>
        <v>1</v>
      </c>
      <c r="GN20" s="212">
        <f t="shared" si="3"/>
        <v>1</v>
      </c>
      <c r="GO20" s="212">
        <f t="shared" si="3"/>
        <v>1</v>
      </c>
      <c r="GP20" s="212">
        <f t="shared" si="3"/>
        <v>1</v>
      </c>
      <c r="GQ20" s="212">
        <f t="shared" si="3"/>
        <v>1</v>
      </c>
      <c r="GR20" s="212">
        <f t="shared" si="3"/>
        <v>1</v>
      </c>
      <c r="GS20" s="212">
        <f t="shared" si="3"/>
        <v>1</v>
      </c>
      <c r="GT20" s="212">
        <f t="shared" si="3"/>
        <v>1</v>
      </c>
      <c r="GU20" s="212">
        <f t="shared" si="3"/>
        <v>1</v>
      </c>
      <c r="GV20" s="212">
        <f t="shared" si="3"/>
        <v>1</v>
      </c>
      <c r="GW20" s="212">
        <f t="shared" si="3"/>
        <v>1</v>
      </c>
      <c r="GX20" s="212">
        <f t="shared" si="3"/>
        <v>1</v>
      </c>
      <c r="GY20" s="212">
        <f t="shared" si="3"/>
        <v>1</v>
      </c>
      <c r="GZ20" s="212">
        <f t="shared" si="3"/>
        <v>1</v>
      </c>
      <c r="HA20" s="212">
        <f t="shared" si="3"/>
        <v>1</v>
      </c>
      <c r="HB20" s="212">
        <f t="shared" si="3"/>
        <v>1</v>
      </c>
      <c r="HC20" s="212">
        <f t="shared" si="3"/>
        <v>1</v>
      </c>
      <c r="HD20" s="212">
        <f t="shared" si="3"/>
        <v>1</v>
      </c>
      <c r="HE20" s="212">
        <f t="shared" si="3"/>
        <v>1</v>
      </c>
      <c r="HF20" s="212">
        <f t="shared" si="3"/>
        <v>1</v>
      </c>
      <c r="HG20" s="212">
        <f t="shared" si="3"/>
        <v>1</v>
      </c>
      <c r="HH20" s="212">
        <f t="shared" si="3"/>
        <v>1</v>
      </c>
      <c r="HI20" s="212">
        <f t="shared" si="3"/>
        <v>1</v>
      </c>
      <c r="HJ20" s="212">
        <f t="shared" si="3"/>
        <v>1</v>
      </c>
      <c r="HK20" s="212">
        <f t="shared" si="3"/>
        <v>1</v>
      </c>
      <c r="HL20" s="212">
        <f t="shared" si="3"/>
        <v>1</v>
      </c>
      <c r="HM20" s="212">
        <f t="shared" si="3"/>
        <v>1</v>
      </c>
      <c r="HN20" s="212">
        <f t="shared" si="3"/>
        <v>1</v>
      </c>
      <c r="HO20" s="212">
        <f t="shared" si="3"/>
        <v>1</v>
      </c>
      <c r="HP20" s="212">
        <f t="shared" si="3"/>
        <v>1</v>
      </c>
      <c r="HQ20" s="212">
        <f t="shared" si="3"/>
        <v>1</v>
      </c>
      <c r="HR20" s="212">
        <f t="shared" si="3"/>
        <v>1</v>
      </c>
      <c r="HS20" s="212">
        <f t="shared" si="3"/>
        <v>1</v>
      </c>
      <c r="HT20" s="212">
        <f t="shared" si="3"/>
        <v>1</v>
      </c>
      <c r="HU20" s="212">
        <f t="shared" si="3"/>
        <v>1</v>
      </c>
      <c r="HV20" s="212">
        <f t="shared" si="3"/>
        <v>1</v>
      </c>
      <c r="HW20" s="212">
        <f t="shared" si="3"/>
        <v>1</v>
      </c>
      <c r="HX20" s="212">
        <f t="shared" si="3"/>
        <v>1</v>
      </c>
      <c r="HY20" s="212">
        <f t="shared" si="3"/>
        <v>1</v>
      </c>
      <c r="HZ20" s="212">
        <f t="shared" si="3"/>
        <v>1</v>
      </c>
      <c r="IA20" s="212">
        <f t="shared" si="3"/>
        <v>1</v>
      </c>
      <c r="IB20" s="212">
        <f t="shared" si="3"/>
        <v>1</v>
      </c>
      <c r="IC20" s="212">
        <f t="shared" si="3"/>
        <v>1</v>
      </c>
      <c r="ID20" s="212">
        <f t="shared" si="3"/>
        <v>1</v>
      </c>
      <c r="IE20" s="212">
        <f t="shared" si="3"/>
        <v>1</v>
      </c>
      <c r="IF20" s="212">
        <f t="shared" si="3"/>
        <v>1</v>
      </c>
      <c r="IG20" s="212">
        <f t="shared" si="3"/>
        <v>1</v>
      </c>
      <c r="IH20" s="212">
        <f t="shared" si="3"/>
        <v>1</v>
      </c>
      <c r="II20" s="212">
        <f t="shared" si="3"/>
        <v>1</v>
      </c>
      <c r="IJ20" s="212">
        <f t="shared" si="3"/>
        <v>1</v>
      </c>
      <c r="IK20" s="212">
        <f t="shared" si="3"/>
        <v>1</v>
      </c>
      <c r="IL20" s="212">
        <f t="shared" si="3"/>
        <v>1</v>
      </c>
      <c r="IM20" s="212">
        <f t="shared" si="3"/>
        <v>1</v>
      </c>
      <c r="IN20" s="212">
        <f t="shared" si="3"/>
        <v>1</v>
      </c>
      <c r="IO20" s="212">
        <f t="shared" si="3"/>
        <v>1</v>
      </c>
      <c r="IP20" s="212">
        <f t="shared" si="3"/>
        <v>1</v>
      </c>
      <c r="IQ20" s="212"/>
      <c r="IR20" s="212"/>
      <c r="IS20" s="212"/>
    </row>
    <row r="21" spans="1:253" ht="76.5" customHeight="1">
      <c r="A21" s="215" t="str">
        <f>IF(Questionnaire!D38&gt;0 = TRUE, "OK Q 12", IF(OR(Questionnaire!D40="Yes",Questionnaire!D40="No"),"OK Q 12","ERROR Q 12 - You must enter 'Yes' or 'No' "))</f>
        <v>OK Q 12</v>
      </c>
      <c r="B21" s="215" t="str">
        <f>IF(Questionnaire!E40&lt;&gt;0 = FALSE, "OK Q 12", IF(OR(Questionnaire!E40="Yes",Questionnaire!E40="No"),"OK Q 12","ERROR Q 12 - You must enter 'Yes' or 'No' "))</f>
        <v>OK Q 12</v>
      </c>
      <c r="C21" s="215" t="str">
        <f>IF(Questionnaire!F40&lt;&gt;0 = FALSE, "OK Q 12", IF(OR(Questionnaire!F40="Yes",Questionnaire!F40="No"),"OK Q 12","ERROR Q 12 - You must enter 'Yes' or 'No' "))</f>
        <v>OK Q 12</v>
      </c>
      <c r="D21" s="215" t="str">
        <f>IF(Questionnaire!G40&lt;&gt;0 = FALSE, "OK Q 12", IF(OR(Questionnaire!G40="Yes",Questionnaire!G40="No"),"OK Q 12","ERROR Q 12 - You must enter 'Yes' or 'No' "))</f>
        <v>OK Q 12</v>
      </c>
      <c r="E21" s="215" t="str">
        <f>IF(Questionnaire!H40&lt;&gt;0 = FALSE, "OK Q 12", IF(OR(Questionnaire!H40="Yes",Questionnaire!H40="No"),"OK Q 12","ERROR Q 12 - You must enter 'Yes' or 'No' "))</f>
        <v>OK Q 12</v>
      </c>
      <c r="F21" s="215" t="str">
        <f>IF(Questionnaire!I40&lt;&gt;0 = FALSE, "OK Q 12", IF(OR(Questionnaire!I40="Yes",Questionnaire!I40="No"),"OK Q 12","ERROR Q 12 - You must enter 'Yes' or 'No' "))</f>
        <v>OK Q 12</v>
      </c>
      <c r="G21" s="215" t="str">
        <f>IF(Questionnaire!J40&lt;&gt;0 = FALSE, "OK Q 12", IF(OR(Questionnaire!J40="Yes",Questionnaire!J40="No"),"OK Q 12","ERROR Q 12 - You must enter 'Yes' or 'No' "))</f>
        <v>OK Q 12</v>
      </c>
      <c r="H21" s="215" t="str">
        <f>IF(Questionnaire!K40&lt;&gt;0 = FALSE, "OK Q 12", IF(OR(Questionnaire!K40="Yes",Questionnaire!K40="No"),"OK Q 12","ERROR Q 12 - You must enter 'Yes' or 'No' "))</f>
        <v>OK Q 12</v>
      </c>
      <c r="I21" s="215" t="str">
        <f>IF(Questionnaire!L40&lt;&gt;0 = FALSE, "OK Q 12", IF(OR(Questionnaire!L40="Yes",Questionnaire!L40="No"),"OK Q 12","ERROR Q 12 - You must enter 'Yes' or 'No' "))</f>
        <v>OK Q 12</v>
      </c>
      <c r="J21" s="215" t="str">
        <f>IF(Questionnaire!M40&lt;&gt;0 = FALSE, "OK Q 12", IF(OR(Questionnaire!M40="Yes",Questionnaire!M40="No"),"OK Q 12","ERROR Q 12 - You must enter 'Yes' or 'No' "))</f>
        <v>OK Q 12</v>
      </c>
      <c r="K21" s="215" t="str">
        <f>IF(Questionnaire!N40&lt;&gt;0 = FALSE, "OK Q 12", IF(OR(Questionnaire!N40="Yes",Questionnaire!N40="No"),"OK Q 12","ERROR Q 12 - You must enter 'Yes' or 'No' "))</f>
        <v>OK Q 12</v>
      </c>
      <c r="L21" s="215" t="str">
        <f>IF(Questionnaire!O40&lt;&gt;0 = FALSE, "OK Q 12", IF(OR(Questionnaire!O40="Yes",Questionnaire!O40="No"),"OK Q 12","ERROR Q 12 - You must enter 'Yes' or 'No' "))</f>
        <v>OK Q 12</v>
      </c>
      <c r="M21" s="215" t="str">
        <f>IF(Questionnaire!P40&lt;&gt;0 = FALSE, "OK Q 12", IF(OR(Questionnaire!P40="Yes",Questionnaire!P40="No"),"OK Q 12","ERROR Q 12 - You must enter 'Yes' or 'No' "))</f>
        <v>OK Q 12</v>
      </c>
      <c r="N21" s="215" t="str">
        <f>IF(Questionnaire!Q40&lt;&gt;0 = FALSE, "OK Q 12", IF(OR(Questionnaire!Q40="Yes",Questionnaire!Q40="No"),"OK Q 12","ERROR Q 12 - You must enter 'Yes' or 'No' "))</f>
        <v>OK Q 12</v>
      </c>
      <c r="O21" s="215" t="str">
        <f>IF(Questionnaire!R40&lt;&gt;0 = FALSE, "OK Q 12", IF(OR(Questionnaire!R40="Yes",Questionnaire!R40="No"),"OK Q 12","ERROR Q 12 - You must enter 'Yes' or 'No' "))</f>
        <v>OK Q 12</v>
      </c>
      <c r="P21" s="215" t="str">
        <f>IF(Questionnaire!S40&lt;&gt;0 = FALSE, "OK Q 12", IF(OR(Questionnaire!S40="Yes",Questionnaire!S40="No"),"OK Q 12","ERROR Q 12 - You must enter 'Yes' or 'No' "))</f>
        <v>OK Q 12</v>
      </c>
      <c r="Q21" s="215" t="str">
        <f>IF(Questionnaire!T40&lt;&gt;0 = FALSE, "OK Q 12", IF(OR(Questionnaire!T40="Yes",Questionnaire!T40="No"),"OK Q 12","ERROR Q 12 - You must enter 'Yes' or 'No' "))</f>
        <v>OK Q 12</v>
      </c>
      <c r="R21" s="215" t="str">
        <f>IF(Questionnaire!U40&lt;&gt;0 = FALSE, "OK Q 12", IF(OR(Questionnaire!U40="Yes",Questionnaire!U40="No"),"OK Q 12","ERROR Q 12 - You must enter 'Yes' or 'No' "))</f>
        <v>OK Q 12</v>
      </c>
      <c r="S21" s="215" t="str">
        <f>IF(Questionnaire!V40&lt;&gt;0 = FALSE, "OK Q 12", IF(OR(Questionnaire!V40="Yes",Questionnaire!V40="No"),"OK Q 12","ERROR Q 12 - You must enter 'Yes' or 'No' "))</f>
        <v>OK Q 12</v>
      </c>
      <c r="T21" s="215" t="str">
        <f>IF(Questionnaire!W40&lt;&gt;0 = FALSE, "OK Q 12", IF(OR(Questionnaire!W40="Yes",Questionnaire!W40="No"),"OK Q 12","ERROR Q 12 - You must enter 'Yes' or 'No' "))</f>
        <v>OK Q 12</v>
      </c>
      <c r="U21" s="215" t="str">
        <f>IF(Questionnaire!X40&lt;&gt;0 = FALSE, "OK Q 12", IF(OR(Questionnaire!X40="Yes",Questionnaire!X40="No"),"OK Q 12","ERROR Q 12 - You must enter 'Yes' or 'No' "))</f>
        <v>OK Q 12</v>
      </c>
      <c r="V21" s="215" t="str">
        <f>IF(Questionnaire!Y40&lt;&gt;0 = FALSE, "OK Q 12", IF(OR(Questionnaire!Y40="Yes",Questionnaire!Y40="No"),"OK Q 12","ERROR Q 12 - You must enter 'Yes' or 'No' "))</f>
        <v>OK Q 12</v>
      </c>
      <c r="W21" s="215" t="str">
        <f>IF(Questionnaire!Z40&lt;&gt;0 = FALSE, "OK Q 12", IF(OR(Questionnaire!Z40="Yes",Questionnaire!Z40="No"),"OK Q 12","ERROR Q 12 - You must enter 'Yes' or 'No' "))</f>
        <v>OK Q 12</v>
      </c>
      <c r="X21" s="215" t="str">
        <f>IF(Questionnaire!AA40&lt;&gt;0 = FALSE, "OK Q 12", IF(OR(Questionnaire!AA40="Yes",Questionnaire!AA40="No"),"OK Q 12","ERROR Q 12 - You must enter 'Yes' or 'No' "))</f>
        <v>OK Q 12</v>
      </c>
      <c r="Y21" s="215" t="str">
        <f>IF(Questionnaire!AB40&lt;&gt;0 = FALSE, "OK Q 12", IF(OR(Questionnaire!AB40="Yes",Questionnaire!AB40="No"),"OK Q 12","ERROR Q 12 - You must enter 'Yes' or 'No' "))</f>
        <v>OK Q 12</v>
      </c>
      <c r="Z21" s="215" t="str">
        <f>IF(Questionnaire!AC40&lt;&gt;0 = FALSE, "OK Q 12", IF(OR(Questionnaire!AC40="Yes",Questionnaire!AC40="No"),"OK Q 12","ERROR Q 12 - You must enter 'Yes' or 'No' "))</f>
        <v>OK Q 12</v>
      </c>
      <c r="AA21" s="215" t="str">
        <f>IF(Questionnaire!AD40&lt;&gt;0 = FALSE, "OK Q 12", IF(OR(Questionnaire!AD40="Yes",Questionnaire!AD40="No"),"OK Q 12","ERROR Q 12 - You must enter 'Yes' or 'No' "))</f>
        <v>OK Q 12</v>
      </c>
      <c r="AB21" s="215" t="str">
        <f>IF(Questionnaire!AE40&lt;&gt;0 = FALSE, "OK Q 12", IF(OR(Questionnaire!AE40="Yes",Questionnaire!AE40="No"),"OK Q 12","ERROR Q 12 - You must enter 'Yes' or 'No' "))</f>
        <v>OK Q 12</v>
      </c>
      <c r="AC21" s="215" t="str">
        <f>IF(Questionnaire!AF40&lt;&gt;0 = FALSE, "OK Q 12", IF(OR(Questionnaire!AF40="Yes",Questionnaire!AF40="No"),"OK Q 12","ERROR Q 12 - You must enter 'Yes' or 'No' "))</f>
        <v>OK Q 12</v>
      </c>
      <c r="AD21" s="215" t="str">
        <f>IF(Questionnaire!AG40&lt;&gt;0 = FALSE, "OK Q 12", IF(OR(Questionnaire!AG40="Yes",Questionnaire!AG40="No"),"OK Q 12","ERROR Q 12 - You must enter 'Yes' or 'No' "))</f>
        <v>OK Q 12</v>
      </c>
      <c r="AE21" s="215" t="str">
        <f>IF(Questionnaire!AH40&lt;&gt;0 = FALSE, "OK Q 12", IF(OR(Questionnaire!AH40="Yes",Questionnaire!AH40="No"),"OK Q 12","ERROR Q 12 - You must enter 'Yes' or 'No' "))</f>
        <v>OK Q 12</v>
      </c>
      <c r="AF21" s="215" t="str">
        <f>IF(Questionnaire!AI40&lt;&gt;0 = FALSE, "OK Q 12", IF(OR(Questionnaire!AI40="Yes",Questionnaire!AI40="No"),"OK Q 12","ERROR Q 12 - You must enter 'Yes' or 'No' "))</f>
        <v>OK Q 12</v>
      </c>
      <c r="AG21" s="215" t="str">
        <f>IF(Questionnaire!AJ40&lt;&gt;0 = FALSE, "OK Q 12", IF(OR(Questionnaire!AJ40="Yes",Questionnaire!AJ40="No"),"OK Q 12","ERROR Q 12 - You must enter 'Yes' or 'No' "))</f>
        <v>OK Q 12</v>
      </c>
      <c r="AH21" s="215" t="str">
        <f>IF(Questionnaire!AK40&lt;&gt;0 = FALSE, "OK Q 12", IF(OR(Questionnaire!AK40="Yes",Questionnaire!AK40="No"),"OK Q 12","ERROR Q 12 - You must enter 'Yes' or 'No' "))</f>
        <v>OK Q 12</v>
      </c>
      <c r="AI21" s="215" t="str">
        <f>IF(Questionnaire!AL40&lt;&gt;0 = FALSE, "OK Q 12", IF(OR(Questionnaire!AL40="Yes",Questionnaire!AL40="No"),"OK Q 12","ERROR Q 12 - You must enter 'Yes' or 'No' "))</f>
        <v>OK Q 12</v>
      </c>
      <c r="AJ21" s="215" t="str">
        <f>IF(Questionnaire!AM40&lt;&gt;0 = FALSE, "OK Q 12", IF(OR(Questionnaire!AM40="Yes",Questionnaire!AM40="No"),"OK Q 12","ERROR Q 12 - You must enter 'Yes' or 'No' "))</f>
        <v>OK Q 12</v>
      </c>
      <c r="AK21" s="215" t="str">
        <f>IF(Questionnaire!AN40&lt;&gt;0 = FALSE, "OK Q 12", IF(OR(Questionnaire!AN40="Yes",Questionnaire!AN40="No"),"OK Q 12","ERROR Q 12 - You must enter 'Yes' or 'No' "))</f>
        <v>OK Q 12</v>
      </c>
      <c r="AL21" s="215" t="str">
        <f>IF(Questionnaire!AO40&lt;&gt;0 = FALSE, "OK Q 12", IF(OR(Questionnaire!AO40="Yes",Questionnaire!AO40="No"),"OK Q 12","ERROR Q 12 - You must enter 'Yes' or 'No' "))</f>
        <v>OK Q 12</v>
      </c>
      <c r="AM21" s="215" t="str">
        <f>IF(Questionnaire!AP40&lt;&gt;0 = FALSE, "OK Q 12", IF(OR(Questionnaire!AP40="Yes",Questionnaire!AP40="No"),"OK Q 12","ERROR Q 12 - You must enter 'Yes' or 'No' "))</f>
        <v>OK Q 12</v>
      </c>
      <c r="AN21" s="215" t="str">
        <f>IF(Questionnaire!AQ40&lt;&gt;0 = FALSE, "OK Q 12", IF(OR(Questionnaire!AQ40="Yes",Questionnaire!AQ40="No"),"OK Q 12","ERROR Q 12 - You must enter 'Yes' or 'No' "))</f>
        <v>OK Q 12</v>
      </c>
      <c r="AO21" s="215" t="str">
        <f>IF(Questionnaire!AR40&lt;&gt;0 = FALSE, "OK Q 12", IF(OR(Questionnaire!AR40="Yes",Questionnaire!AR40="No"),"OK Q 12","ERROR Q 12 - You must enter 'Yes' or 'No' "))</f>
        <v>OK Q 12</v>
      </c>
      <c r="AP21" s="215" t="str">
        <f>IF(Questionnaire!AS40&lt;&gt;0 = FALSE, "OK Q 12", IF(OR(Questionnaire!AS40="Yes",Questionnaire!AS40="No"),"OK Q 12","ERROR Q 12 - You must enter 'Yes' or 'No' "))</f>
        <v>OK Q 12</v>
      </c>
      <c r="AQ21" s="215" t="str">
        <f>IF(Questionnaire!AT40&lt;&gt;0 = FALSE, "OK Q 12", IF(OR(Questionnaire!AT40="Yes",Questionnaire!AT40="No"),"OK Q 12","ERROR Q 12 - You must enter 'Yes' or 'No' "))</f>
        <v>OK Q 12</v>
      </c>
      <c r="AR21" s="215" t="str">
        <f>IF(Questionnaire!AU40&lt;&gt;0 = FALSE, "OK Q 12", IF(OR(Questionnaire!AU40="Yes",Questionnaire!AU40="No"),"OK Q 12","ERROR Q 12 - You must enter 'Yes' or 'No' "))</f>
        <v>OK Q 12</v>
      </c>
      <c r="AS21" s="215" t="str">
        <f>IF(Questionnaire!AV40&lt;&gt;0 = FALSE, "OK Q 12", IF(OR(Questionnaire!AV40="Yes",Questionnaire!AV40="No"),"OK Q 12","ERROR Q 12 - You must enter 'Yes' or 'No' "))</f>
        <v>OK Q 12</v>
      </c>
      <c r="AT21" s="215" t="str">
        <f>IF(Questionnaire!AW40&lt;&gt;0 = FALSE, "OK Q 12", IF(OR(Questionnaire!AW40="Yes",Questionnaire!AW40="No"),"OK Q 12","ERROR Q 12 - You must enter 'Yes' or 'No' "))</f>
        <v>OK Q 12</v>
      </c>
      <c r="AU21" s="215" t="str">
        <f>IF(Questionnaire!AX40&lt;&gt;0 = FALSE, "OK Q 12", IF(OR(Questionnaire!AX40="Yes",Questionnaire!AX40="No"),"OK Q 12","ERROR Q 12 - You must enter 'Yes' or 'No' "))</f>
        <v>OK Q 12</v>
      </c>
      <c r="AV21" s="215" t="str">
        <f>IF(Questionnaire!AY40&lt;&gt;0 = FALSE, "OK Q 12", IF(OR(Questionnaire!AY40="Yes",Questionnaire!AY40="No"),"OK Q 12","ERROR Q 12 - You must enter 'Yes' or 'No' "))</f>
        <v>OK Q 12</v>
      </c>
      <c r="AW21" s="215" t="str">
        <f>IF(Questionnaire!AZ40&lt;&gt;0 = FALSE, "OK Q 12", IF(OR(Questionnaire!AZ40="Yes",Questionnaire!AZ40="No"),"OK Q 12","ERROR Q 12 - You must enter 'Yes' or 'No' "))</f>
        <v>OK Q 12</v>
      </c>
      <c r="AX21" s="215" t="str">
        <f>IF(Questionnaire!BA40&lt;&gt;0 = FALSE, "OK Q 12", IF(OR(Questionnaire!BA40="Yes",Questionnaire!BA40="No"),"OK Q 12","ERROR Q 12 - You must enter 'Yes' or 'No' "))</f>
        <v>OK Q 12</v>
      </c>
      <c r="AY21" s="215" t="str">
        <f>IF(Questionnaire!BB40&lt;&gt;0 = FALSE, "OK Q 12", IF(OR(Questionnaire!BB40="Yes",Questionnaire!BB40="No"),"OK Q 12","ERROR Q 12 - You must enter 'Yes' or 'No' "))</f>
        <v>OK Q 12</v>
      </c>
      <c r="AZ21" s="215" t="str">
        <f>IF(Questionnaire!BC40&lt;&gt;0 = FALSE, "OK Q 12", IF(OR(Questionnaire!BC40="Yes",Questionnaire!BC40="No"),"OK Q 12","ERROR Q 12 - You must enter 'Yes' or 'No' "))</f>
        <v>OK Q 12</v>
      </c>
      <c r="BA21" s="215" t="str">
        <f>IF(Questionnaire!BD40&lt;&gt;0 = FALSE, "OK Q 12", IF(OR(Questionnaire!BD40="Yes",Questionnaire!BD40="No"),"OK Q 12","ERROR Q 12 - You must enter 'Yes' or 'No' "))</f>
        <v>OK Q 12</v>
      </c>
      <c r="BB21" s="215" t="str">
        <f>IF(Questionnaire!BE40&lt;&gt;0 = FALSE, "OK Q 12", IF(OR(Questionnaire!BE40="Yes",Questionnaire!BE40="No"),"OK Q 12","ERROR Q 12 - You must enter 'Yes' or 'No' "))</f>
        <v>OK Q 12</v>
      </c>
      <c r="BC21" s="215" t="str">
        <f>IF(Questionnaire!BF40&lt;&gt;0 = FALSE, "OK Q 12", IF(OR(Questionnaire!BF40="Yes",Questionnaire!BF40="No"),"OK Q 12","ERROR Q 12 - You must enter 'Yes' or 'No' "))</f>
        <v>OK Q 12</v>
      </c>
      <c r="BD21" s="215" t="str">
        <f>IF(Questionnaire!BG40&lt;&gt;0 = FALSE, "OK Q 12", IF(OR(Questionnaire!BG40="Yes",Questionnaire!BG40="No"),"OK Q 12","ERROR Q 12 - You must enter 'Yes' or 'No' "))</f>
        <v>OK Q 12</v>
      </c>
      <c r="BE21" s="215" t="str">
        <f>IF(Questionnaire!BH40&lt;&gt;0 = FALSE, "OK Q 12", IF(OR(Questionnaire!BH40="Yes",Questionnaire!BH40="No"),"OK Q 12","ERROR Q 12 - You must enter 'Yes' or 'No' "))</f>
        <v>OK Q 12</v>
      </c>
      <c r="BF21" s="215" t="str">
        <f>IF(Questionnaire!BI40&lt;&gt;0 = FALSE, "OK Q 12", IF(OR(Questionnaire!BI40="Yes",Questionnaire!BI40="No"),"OK Q 12","ERROR Q 12 - You must enter 'Yes' or 'No' "))</f>
        <v>OK Q 12</v>
      </c>
      <c r="BG21" s="215" t="str">
        <f>IF(Questionnaire!BJ40&lt;&gt;0 = FALSE, "OK Q 12", IF(OR(Questionnaire!BJ40="Yes",Questionnaire!BJ40="No"),"OK Q 12","ERROR Q 12 - You must enter 'Yes' or 'No' "))</f>
        <v>OK Q 12</v>
      </c>
      <c r="BH21" s="215" t="str">
        <f>IF(Questionnaire!BK40&lt;&gt;0 = FALSE, "OK Q 12", IF(OR(Questionnaire!BK40="Yes",Questionnaire!BK40="No"),"OK Q 12","ERROR Q 12 - You must enter 'Yes' or 'No' "))</f>
        <v>OK Q 12</v>
      </c>
      <c r="BI21" s="215" t="str">
        <f>IF(Questionnaire!BL40&lt;&gt;0 = FALSE, "OK Q 12", IF(OR(Questionnaire!BL40="Yes",Questionnaire!BL40="No"),"OK Q 12","ERROR Q 12 - You must enter 'Yes' or 'No' "))</f>
        <v>OK Q 12</v>
      </c>
      <c r="BJ21" s="215" t="str">
        <f>IF(Questionnaire!BM40&lt;&gt;0 = FALSE, "OK Q 12", IF(OR(Questionnaire!BM40="Yes",Questionnaire!BM40="No"),"OK Q 12","ERROR Q 12 - You must enter 'Yes' or 'No' "))</f>
        <v>OK Q 12</v>
      </c>
      <c r="BK21" s="215" t="str">
        <f>IF(Questionnaire!BN40&lt;&gt;0 = FALSE, "OK Q 12", IF(OR(Questionnaire!BN40="Yes",Questionnaire!BN40="No"),"OK Q 12","ERROR Q 12 - You must enter 'Yes' or 'No' "))</f>
        <v>OK Q 12</v>
      </c>
      <c r="BL21" s="215" t="str">
        <f>IF(Questionnaire!BO40&lt;&gt;0 = FALSE, "OK Q 12", IF(OR(Questionnaire!BO40="Yes",Questionnaire!BO40="No"),"OK Q 12","ERROR Q 12 - You must enter 'Yes' or 'No' "))</f>
        <v>OK Q 12</v>
      </c>
      <c r="BM21" s="215" t="str">
        <f>IF(Questionnaire!BP40&lt;&gt;0 = FALSE, "OK Q 12", IF(OR(Questionnaire!BP40="Yes",Questionnaire!BP40="No"),"OK Q 12","ERROR Q 12 - You must enter 'Yes' or 'No' "))</f>
        <v>OK Q 12</v>
      </c>
      <c r="BN21" s="215" t="str">
        <f>IF(Questionnaire!BQ40&lt;&gt;0 = FALSE, "OK Q 12", IF(OR(Questionnaire!BQ40="Yes",Questionnaire!BQ40="No"),"OK Q 12","ERROR Q 12 - You must enter 'Yes' or 'No' "))</f>
        <v>OK Q 12</v>
      </c>
      <c r="BO21" s="215" t="str">
        <f>IF(Questionnaire!BR40&lt;&gt;0 = FALSE, "OK Q 12", IF(OR(Questionnaire!BR40="Yes",Questionnaire!BR40="No"),"OK Q 12","ERROR Q 12 - You must enter 'Yes' or 'No' "))</f>
        <v>OK Q 12</v>
      </c>
      <c r="BP21" s="215" t="str">
        <f>IF(Questionnaire!BS40&lt;&gt;0 = FALSE, "OK Q 12", IF(OR(Questionnaire!BS40="Yes",Questionnaire!BS40="No"),"OK Q 12","ERROR Q 12 - You must enter 'Yes' or 'No' "))</f>
        <v>OK Q 12</v>
      </c>
      <c r="BQ21" s="215" t="str">
        <f>IF(Questionnaire!BT40&lt;&gt;0 = FALSE, "OK Q 12", IF(OR(Questionnaire!BT40="Yes",Questionnaire!BT40="No"),"OK Q 12","ERROR Q 12 - You must enter 'Yes' or 'No' "))</f>
        <v>OK Q 12</v>
      </c>
      <c r="BR21" s="215" t="str">
        <f>IF(Questionnaire!BU40&lt;&gt;0 = FALSE, "OK Q 12", IF(OR(Questionnaire!BU40="Yes",Questionnaire!BU40="No"),"OK Q 12","ERROR Q 12 - You must enter 'Yes' or 'No' "))</f>
        <v>OK Q 12</v>
      </c>
      <c r="BS21" s="215" t="str">
        <f>IF(Questionnaire!BV40&lt;&gt;0 = FALSE, "OK Q 12", IF(OR(Questionnaire!BV40="Yes",Questionnaire!BV40="No"),"OK Q 12","ERROR Q 12 - You must enter 'Yes' or 'No' "))</f>
        <v>OK Q 12</v>
      </c>
      <c r="BT21" s="215" t="str">
        <f>IF(Questionnaire!BW40&lt;&gt;0 = FALSE, "OK Q 12", IF(OR(Questionnaire!BW40="Yes",Questionnaire!BW40="No"),"OK Q 12","ERROR Q 12 - You must enter 'Yes' or 'No' "))</f>
        <v>OK Q 12</v>
      </c>
      <c r="BU21" s="215" t="str">
        <f>IF(Questionnaire!BX40&lt;&gt;0 = FALSE, "OK Q 12", IF(OR(Questionnaire!BX40="Yes",Questionnaire!BX40="No"),"OK Q 12","ERROR Q 12 - You must enter 'Yes' or 'No' "))</f>
        <v>OK Q 12</v>
      </c>
      <c r="BV21" s="215" t="str">
        <f>IF(Questionnaire!BY40&lt;&gt;0 = FALSE, "OK Q 12", IF(OR(Questionnaire!BY40="Yes",Questionnaire!BY40="No"),"OK Q 12","ERROR Q 12 - You must enter 'Yes' or 'No' "))</f>
        <v>OK Q 12</v>
      </c>
      <c r="BW21" s="215" t="str">
        <f>IF(Questionnaire!BZ40&lt;&gt;0 = FALSE, "OK Q 12", IF(OR(Questionnaire!BZ40="Yes",Questionnaire!BZ40="No"),"OK Q 12","ERROR Q 12 - You must enter 'Yes' or 'No' "))</f>
        <v>OK Q 12</v>
      </c>
      <c r="BX21" s="215" t="str">
        <f>IF(Questionnaire!CA40&lt;&gt;0 = FALSE, "OK Q 12", IF(OR(Questionnaire!CA40="Yes",Questionnaire!CA40="No"),"OK Q 12","ERROR Q 12 - You must enter 'Yes' or 'No' "))</f>
        <v>OK Q 12</v>
      </c>
      <c r="BY21" s="215" t="str">
        <f>IF(Questionnaire!CB40&lt;&gt;0 = FALSE, "OK Q 12", IF(OR(Questionnaire!CB40="Yes",Questionnaire!CB40="No"),"OK Q 12","ERROR Q 12 - You must enter 'Yes' or 'No' "))</f>
        <v>OK Q 12</v>
      </c>
      <c r="BZ21" s="215" t="str">
        <f>IF(Questionnaire!CC40&lt;&gt;0 = FALSE, "OK Q 12", IF(OR(Questionnaire!CC40="Yes",Questionnaire!CC40="No"),"OK Q 12","ERROR Q 12 - You must enter 'Yes' or 'No' "))</f>
        <v>OK Q 12</v>
      </c>
      <c r="CA21" s="215" t="str">
        <f>IF(Questionnaire!CD40&lt;&gt;0 = FALSE, "OK Q 12", IF(OR(Questionnaire!CD40="Yes",Questionnaire!CD40="No"),"OK Q 12","ERROR Q 12 - You must enter 'Yes' or 'No' "))</f>
        <v>OK Q 12</v>
      </c>
      <c r="CB21" s="215" t="str">
        <f>IF(Questionnaire!CE40&lt;&gt;0 = FALSE, "OK Q 12", IF(OR(Questionnaire!CE40="Yes",Questionnaire!CE40="No"),"OK Q 12","ERROR Q 12 - You must enter 'Yes' or 'No' "))</f>
        <v>OK Q 12</v>
      </c>
      <c r="CC21" s="215" t="str">
        <f>IF(Questionnaire!CF40&lt;&gt;0 = FALSE, "OK Q 12", IF(OR(Questionnaire!CF40="Yes",Questionnaire!CF40="No"),"OK Q 12","ERROR Q 12 - You must enter 'Yes' or 'No' "))</f>
        <v>OK Q 12</v>
      </c>
      <c r="CD21" s="215" t="str">
        <f>IF(Questionnaire!CG40&lt;&gt;0 = FALSE, "OK Q 12", IF(OR(Questionnaire!CG40="Yes",Questionnaire!CG40="No"),"OK Q 12","ERROR Q 12 - You must enter 'Yes' or 'No' "))</f>
        <v>OK Q 12</v>
      </c>
      <c r="CE21" s="215" t="str">
        <f>IF(Questionnaire!CH40&lt;&gt;0 = FALSE, "OK Q 12", IF(OR(Questionnaire!CH40="Yes",Questionnaire!CH40="No"),"OK Q 12","ERROR Q 12 - You must enter 'Yes' or 'No' "))</f>
        <v>OK Q 12</v>
      </c>
      <c r="CF21" s="215" t="str">
        <f>IF(Questionnaire!CI40&lt;&gt;0 = FALSE, "OK Q 12", IF(OR(Questionnaire!CI40="Yes",Questionnaire!CI40="No"),"OK Q 12","ERROR Q 12 - You must enter 'Yes' or 'No' "))</f>
        <v>OK Q 12</v>
      </c>
      <c r="CG21" s="215" t="str">
        <f>IF(Questionnaire!CJ40&lt;&gt;0 = FALSE, "OK Q 12", IF(OR(Questionnaire!CJ40="Yes",Questionnaire!CJ40="No"),"OK Q 12","ERROR Q 12 - You must enter 'Yes' or 'No' "))</f>
        <v>OK Q 12</v>
      </c>
      <c r="CH21" s="215" t="str">
        <f>IF(Questionnaire!CK40&lt;&gt;0 = FALSE, "OK Q 12", IF(OR(Questionnaire!CK40="Yes",Questionnaire!CK40="No"),"OK Q 12","ERROR Q 12 - You must enter 'Yes' or 'No' "))</f>
        <v>OK Q 12</v>
      </c>
      <c r="CI21" s="215" t="str">
        <f>IF(Questionnaire!CL40&lt;&gt;0 = FALSE, "OK Q 12", IF(OR(Questionnaire!CL40="Yes",Questionnaire!CL40="No"),"OK Q 12","ERROR Q 12 - You must enter 'Yes' or 'No' "))</f>
        <v>OK Q 12</v>
      </c>
      <c r="CJ21" s="215" t="str">
        <f>IF(Questionnaire!CM40&lt;&gt;0 = FALSE, "OK Q 12", IF(OR(Questionnaire!CM40="Yes",Questionnaire!CM40="No"),"OK Q 12","ERROR Q 12 - You must enter 'Yes' or 'No' "))</f>
        <v>OK Q 12</v>
      </c>
      <c r="CK21" s="215" t="str">
        <f>IF(Questionnaire!CN40&lt;&gt;0 = FALSE, "OK Q 12", IF(OR(Questionnaire!CN40="Yes",Questionnaire!CN40="No"),"OK Q 12","ERROR Q 12 - You must enter 'Yes' or 'No' "))</f>
        <v>OK Q 12</v>
      </c>
      <c r="CL21" s="215" t="str">
        <f>IF(Questionnaire!CO40&lt;&gt;0 = FALSE, "OK Q 12", IF(OR(Questionnaire!CO40="Yes",Questionnaire!CO40="No"),"OK Q 12","ERROR Q 12 - You must enter 'Yes' or 'No' "))</f>
        <v>OK Q 12</v>
      </c>
      <c r="CM21" s="215" t="str">
        <f>IF(Questionnaire!CP40&lt;&gt;0 = FALSE, "OK Q 12", IF(OR(Questionnaire!CP40="Yes",Questionnaire!CP40="No"),"OK Q 12","ERROR Q 12 - You must enter 'Yes' or 'No' "))</f>
        <v>OK Q 12</v>
      </c>
      <c r="CN21" s="215" t="str">
        <f>IF(Questionnaire!CQ40&lt;&gt;0 = FALSE, "OK Q 12", IF(OR(Questionnaire!CQ40="Yes",Questionnaire!CQ40="No"),"OK Q 12","ERROR Q 12 - You must enter 'Yes' or 'No' "))</f>
        <v>OK Q 12</v>
      </c>
      <c r="CO21" s="215" t="str">
        <f>IF(Questionnaire!CR40&lt;&gt;0 = FALSE, "OK Q 12", IF(OR(Questionnaire!CR40="Yes",Questionnaire!CR40="No"),"OK Q 12","ERROR Q 12 - You must enter 'Yes' or 'No' "))</f>
        <v>OK Q 12</v>
      </c>
      <c r="CP21" s="215" t="str">
        <f>IF(Questionnaire!CS40&lt;&gt;0 = FALSE, "OK Q 12", IF(OR(Questionnaire!CS40="Yes",Questionnaire!CS40="No"),"OK Q 12","ERROR Q 12 - You must enter 'Yes' or 'No' "))</f>
        <v>OK Q 12</v>
      </c>
      <c r="CQ21" s="215" t="str">
        <f>IF(Questionnaire!CT40&lt;&gt;0 = FALSE, "OK Q 12", IF(OR(Questionnaire!CT40="Yes",Questionnaire!CT40="No"),"OK Q 12","ERROR Q 12 - You must enter 'Yes' or 'No' "))</f>
        <v>OK Q 12</v>
      </c>
      <c r="CR21" s="215" t="str">
        <f>IF(Questionnaire!CU40&lt;&gt;0 = FALSE, "OK Q 12", IF(OR(Questionnaire!CU40="Yes",Questionnaire!CU40="No"),"OK Q 12","ERROR Q 12 - You must enter 'Yes' or 'No' "))</f>
        <v>OK Q 12</v>
      </c>
      <c r="CS21" s="215" t="str">
        <f>IF(Questionnaire!CV40&lt;&gt;0 = FALSE, "OK Q 12", IF(OR(Questionnaire!CV40="Yes",Questionnaire!CV40="No"),"OK Q 12","ERROR Q 12 - You must enter 'Yes' or 'No' "))</f>
        <v>OK Q 12</v>
      </c>
      <c r="CT21" s="215" t="str">
        <f>IF(Questionnaire!CW40&lt;&gt;0 = FALSE, "OK Q 12", IF(OR(Questionnaire!CW40="Yes",Questionnaire!CW40="No"),"OK Q 12","ERROR Q 12 - You must enter 'Yes' or 'No' "))</f>
        <v>OK Q 12</v>
      </c>
      <c r="CU21" s="215" t="str">
        <f>IF(Questionnaire!CX40&lt;&gt;0 = FALSE, "OK Q 12", IF(OR(Questionnaire!CX40="Yes",Questionnaire!CX40="No"),"OK Q 12","ERROR Q 12 - You must enter 'Yes' or 'No' "))</f>
        <v>OK Q 12</v>
      </c>
      <c r="CV21" s="215" t="str">
        <f>IF(Questionnaire!CY40&lt;&gt;0 = FALSE, "OK Q 12", IF(OR(Questionnaire!CY40="Yes",Questionnaire!CY40="No"),"OK Q 12","ERROR Q 12 - You must enter 'Yes' or 'No' "))</f>
        <v>OK Q 12</v>
      </c>
      <c r="CW21" s="215" t="str">
        <f>IF(Questionnaire!CZ40&lt;&gt;0 = FALSE, "OK Q 12", IF(OR(Questionnaire!CZ40="Yes",Questionnaire!CZ40="No"),"OK Q 12","ERROR Q 12 - You must enter 'Yes' or 'No' "))</f>
        <v>OK Q 12</v>
      </c>
      <c r="CX21" s="215" t="str">
        <f>IF(Questionnaire!DA40&lt;&gt;0 = FALSE, "OK Q 12", IF(OR(Questionnaire!DA40="Yes",Questionnaire!DA40="No"),"OK Q 12","ERROR Q 12 - You must enter 'Yes' or 'No' "))</f>
        <v>OK Q 12</v>
      </c>
      <c r="CY21" s="215" t="str">
        <f>IF(Questionnaire!DB40&lt;&gt;0 = FALSE, "OK Q 12", IF(OR(Questionnaire!DB40="Yes",Questionnaire!DB40="No"),"OK Q 12","ERROR Q 12 - You must enter 'Yes' or 'No' "))</f>
        <v>OK Q 12</v>
      </c>
      <c r="CZ21" s="215" t="str">
        <f>IF(Questionnaire!DC40&lt;&gt;0 = FALSE, "OK Q 12", IF(OR(Questionnaire!DC40="Yes",Questionnaire!DC40="No"),"OK Q 12","ERROR Q 12 - You must enter 'Yes' or 'No' "))</f>
        <v>OK Q 12</v>
      </c>
      <c r="DA21" s="215" t="str">
        <f>IF(Questionnaire!DD40&lt;&gt;0 = FALSE, "OK Q 12", IF(OR(Questionnaire!DD40="Yes",Questionnaire!DD40="No"),"OK Q 12","ERROR Q 12 - You must enter 'Yes' or 'No' "))</f>
        <v>OK Q 12</v>
      </c>
      <c r="DB21" s="215" t="str">
        <f>IF(Questionnaire!DE40&lt;&gt;0 = FALSE, "OK Q 12", IF(OR(Questionnaire!DE40="Yes",Questionnaire!DE40="No"),"OK Q 12","ERROR Q 12 - You must enter 'Yes' or 'No' "))</f>
        <v>OK Q 12</v>
      </c>
      <c r="DC21" s="215" t="str">
        <f>IF(Questionnaire!DF40&lt;&gt;0 = FALSE, "OK Q 12", IF(OR(Questionnaire!DF40="Yes",Questionnaire!DF40="No"),"OK Q 12","ERROR Q 12 - You must enter 'Yes' or 'No' "))</f>
        <v>OK Q 12</v>
      </c>
      <c r="DD21" s="215" t="str">
        <f>IF(Questionnaire!DG40&lt;&gt;0 = FALSE, "OK Q 12", IF(OR(Questionnaire!DG40="Yes",Questionnaire!DG40="No"),"OK Q 12","ERROR Q 12 - You must enter 'Yes' or 'No' "))</f>
        <v>OK Q 12</v>
      </c>
      <c r="DE21" s="215" t="str">
        <f>IF(Questionnaire!DH40&lt;&gt;0 = FALSE, "OK Q 12", IF(OR(Questionnaire!DH40="Yes",Questionnaire!DH40="No"),"OK Q 12","ERROR Q 12 - You must enter 'Yes' or 'No' "))</f>
        <v>OK Q 12</v>
      </c>
      <c r="DF21" s="215" t="str">
        <f>IF(Questionnaire!DI40&lt;&gt;0 = FALSE, "OK Q 12", IF(OR(Questionnaire!DI40="Yes",Questionnaire!DI40="No"),"OK Q 12","ERROR Q 12 - You must enter 'Yes' or 'No' "))</f>
        <v>OK Q 12</v>
      </c>
      <c r="DG21" s="215" t="str">
        <f>IF(Questionnaire!DJ40&lt;&gt;0 = FALSE, "OK Q 12", IF(OR(Questionnaire!DJ40="Yes",Questionnaire!DJ40="No"),"OK Q 12","ERROR Q 12 - You must enter 'Yes' or 'No' "))</f>
        <v>OK Q 12</v>
      </c>
      <c r="DH21" s="215" t="str">
        <f>IF(Questionnaire!DK40&lt;&gt;0 = FALSE, "OK Q 12", IF(OR(Questionnaire!DK40="Yes",Questionnaire!DK40="No"),"OK Q 12","ERROR Q 12 - You must enter 'Yes' or 'No' "))</f>
        <v>OK Q 12</v>
      </c>
      <c r="DI21" s="215" t="str">
        <f>IF(Questionnaire!DL40&lt;&gt;0 = FALSE, "OK Q 12", IF(OR(Questionnaire!DL40="Yes",Questionnaire!DL40="No"),"OK Q 12","ERROR Q 12 - You must enter 'Yes' or 'No' "))</f>
        <v>OK Q 12</v>
      </c>
      <c r="DJ21" s="215" t="str">
        <f>IF(Questionnaire!DM40&lt;&gt;0 = FALSE, "OK Q 12", IF(OR(Questionnaire!DM40="Yes",Questionnaire!DM40="No"),"OK Q 12","ERROR Q 12 - You must enter 'Yes' or 'No' "))</f>
        <v>OK Q 12</v>
      </c>
      <c r="DK21" s="215" t="str">
        <f>IF(Questionnaire!DN40&lt;&gt;0 = FALSE, "OK Q 12", IF(OR(Questionnaire!DN40="Yes",Questionnaire!DN40="No"),"OK Q 12","ERROR Q 12 - You must enter 'Yes' or 'No' "))</f>
        <v>OK Q 12</v>
      </c>
      <c r="DL21" s="215" t="str">
        <f>IF(Questionnaire!DO40&lt;&gt;0 = FALSE, "OK Q 12", IF(OR(Questionnaire!DO40="Yes",Questionnaire!DO40="No"),"OK Q 12","ERROR Q 12 - You must enter 'Yes' or 'No' "))</f>
        <v>OK Q 12</v>
      </c>
      <c r="DM21" s="215" t="str">
        <f>IF(Questionnaire!DP40&lt;&gt;0 = FALSE, "OK Q 12", IF(OR(Questionnaire!DP40="Yes",Questionnaire!DP40="No"),"OK Q 12","ERROR Q 12 - You must enter 'Yes' or 'No' "))</f>
        <v>OK Q 12</v>
      </c>
      <c r="DN21" s="215" t="str">
        <f>IF(Questionnaire!DQ40&lt;&gt;0 = FALSE, "OK Q 12", IF(OR(Questionnaire!DQ40="Yes",Questionnaire!DQ40="No"),"OK Q 12","ERROR Q 12 - You must enter 'Yes' or 'No' "))</f>
        <v>OK Q 12</v>
      </c>
      <c r="DO21" s="215" t="str">
        <f>IF(Questionnaire!DR40&lt;&gt;0 = FALSE, "OK Q 12", IF(OR(Questionnaire!DR40="Yes",Questionnaire!DR40="No"),"OK Q 12","ERROR Q 12 - You must enter 'Yes' or 'No' "))</f>
        <v>OK Q 12</v>
      </c>
      <c r="DP21" s="215" t="str">
        <f>IF(Questionnaire!DS40&lt;&gt;0 = FALSE, "OK Q 12", IF(OR(Questionnaire!DS40="Yes",Questionnaire!DS40="No"),"OK Q 12","ERROR Q 12 - You must enter 'Yes' or 'No' "))</f>
        <v>OK Q 12</v>
      </c>
      <c r="DQ21" s="215" t="str">
        <f>IF(Questionnaire!DT40&lt;&gt;0 = FALSE, "OK Q 12", IF(OR(Questionnaire!DT40="Yes",Questionnaire!DT40="No"),"OK Q 12","ERROR Q 12 - You must enter 'Yes' or 'No' "))</f>
        <v>OK Q 12</v>
      </c>
      <c r="DR21" s="215" t="str">
        <f>IF(Questionnaire!DU40&lt;&gt;0 = FALSE, "OK Q 12", IF(OR(Questionnaire!DU40="Yes",Questionnaire!DU40="No"),"OK Q 12","ERROR Q 12 - You must enter 'Yes' or 'No' "))</f>
        <v>OK Q 12</v>
      </c>
      <c r="DS21" s="215" t="str">
        <f>IF(Questionnaire!DV40&lt;&gt;0 = FALSE, "OK Q 12", IF(OR(Questionnaire!DV40="Yes",Questionnaire!DV40="No"),"OK Q 12","ERROR Q 12 - You must enter 'Yes' or 'No' "))</f>
        <v>OK Q 12</v>
      </c>
      <c r="DT21" s="215" t="str">
        <f>IF(Questionnaire!DW40&lt;&gt;0 = FALSE, "OK Q 12", IF(OR(Questionnaire!DW40="Yes",Questionnaire!DW40="No"),"OK Q 12","ERROR Q 12 - You must enter 'Yes' or 'No' "))</f>
        <v>OK Q 12</v>
      </c>
      <c r="DU21" s="215" t="str">
        <f>IF(Questionnaire!DX40&lt;&gt;0 = FALSE, "OK Q 12", IF(OR(Questionnaire!DX40="Yes",Questionnaire!DX40="No"),"OK Q 12","ERROR Q 12 - You must enter 'Yes' or 'No' "))</f>
        <v>OK Q 12</v>
      </c>
      <c r="DV21" s="215" t="str">
        <f>IF(Questionnaire!DY40&lt;&gt;0 = FALSE, "OK Q 12", IF(OR(Questionnaire!DY40="Yes",Questionnaire!DY40="No"),"OK Q 12","ERROR Q 12 - You must enter 'Yes' or 'No' "))</f>
        <v>OK Q 12</v>
      </c>
      <c r="DW21" s="215" t="str">
        <f>IF(Questionnaire!DZ40&lt;&gt;0 = FALSE, "OK Q 12", IF(OR(Questionnaire!DZ40="Yes",Questionnaire!DZ40="No"),"OK Q 12","ERROR Q 12 - You must enter 'Yes' or 'No' "))</f>
        <v>OK Q 12</v>
      </c>
      <c r="DX21" s="215" t="str">
        <f>IF(Questionnaire!EA40&lt;&gt;0 = FALSE, "OK Q 12", IF(OR(Questionnaire!EA40="Yes",Questionnaire!EA40="No"),"OK Q 12","ERROR Q 12 - You must enter 'Yes' or 'No' "))</f>
        <v>OK Q 12</v>
      </c>
      <c r="DY21" s="215" t="str">
        <f>IF(Questionnaire!EB40&lt;&gt;0 = FALSE, "OK Q 12", IF(OR(Questionnaire!EB40="Yes",Questionnaire!EB40="No"),"OK Q 12","ERROR Q 12 - You must enter 'Yes' or 'No' "))</f>
        <v>OK Q 12</v>
      </c>
      <c r="DZ21" s="215" t="str">
        <f>IF(Questionnaire!EC40&lt;&gt;0 = FALSE, "OK Q 12", IF(OR(Questionnaire!EC40="Yes",Questionnaire!EC40="No"),"OK Q 12","ERROR Q 12 - You must enter 'Yes' or 'No' "))</f>
        <v>OK Q 12</v>
      </c>
      <c r="EA21" s="215" t="str">
        <f>IF(Questionnaire!ED40&lt;&gt;0 = FALSE, "OK Q 12", IF(OR(Questionnaire!ED40="Yes",Questionnaire!ED40="No"),"OK Q 12","ERROR Q 12 - You must enter 'Yes' or 'No' "))</f>
        <v>OK Q 12</v>
      </c>
      <c r="EB21" s="215" t="str">
        <f>IF(Questionnaire!EE40&lt;&gt;0 = FALSE, "OK Q 12", IF(OR(Questionnaire!EE40="Yes",Questionnaire!EE40="No"),"OK Q 12","ERROR Q 12 - You must enter 'Yes' or 'No' "))</f>
        <v>OK Q 12</v>
      </c>
      <c r="EC21" s="215" t="str">
        <f>IF(Questionnaire!EF40&lt;&gt;0 = FALSE, "OK Q 12", IF(OR(Questionnaire!EF40="Yes",Questionnaire!EF40="No"),"OK Q 12","ERROR Q 12 - You must enter 'Yes' or 'No' "))</f>
        <v>OK Q 12</v>
      </c>
      <c r="ED21" s="215" t="str">
        <f>IF(Questionnaire!EG40&lt;&gt;0 = FALSE, "OK Q 12", IF(OR(Questionnaire!EG40="Yes",Questionnaire!EG40="No"),"OK Q 12","ERROR Q 12 - You must enter 'Yes' or 'No' "))</f>
        <v>OK Q 12</v>
      </c>
      <c r="EE21" s="215" t="str">
        <f>IF(Questionnaire!EH40&lt;&gt;0 = FALSE, "OK Q 12", IF(OR(Questionnaire!EH40="Yes",Questionnaire!EH40="No"),"OK Q 12","ERROR Q 12 - You must enter 'Yes' or 'No' "))</f>
        <v>OK Q 12</v>
      </c>
      <c r="EF21" s="215" t="str">
        <f>IF(Questionnaire!EI40&lt;&gt;0 = FALSE, "OK Q 12", IF(OR(Questionnaire!EI40="Yes",Questionnaire!EI40="No"),"OK Q 12","ERROR Q 12 - You must enter 'Yes' or 'No' "))</f>
        <v>OK Q 12</v>
      </c>
      <c r="EG21" s="215" t="str">
        <f>IF(Questionnaire!EJ40&lt;&gt;0 = FALSE, "OK Q 12", IF(OR(Questionnaire!EJ40="Yes",Questionnaire!EJ40="No"),"OK Q 12","ERROR Q 12 - You must enter 'Yes' or 'No' "))</f>
        <v>OK Q 12</v>
      </c>
      <c r="EH21" s="215" t="str">
        <f>IF(Questionnaire!EK40&lt;&gt;0 = FALSE, "OK Q 12", IF(OR(Questionnaire!EK40="Yes",Questionnaire!EK40="No"),"OK Q 12","ERROR Q 12 - You must enter 'Yes' or 'No' "))</f>
        <v>OK Q 12</v>
      </c>
      <c r="EI21" s="215" t="str">
        <f>IF(Questionnaire!EL40&lt;&gt;0 = FALSE, "OK Q 12", IF(OR(Questionnaire!EL40="Yes",Questionnaire!EL40="No"),"OK Q 12","ERROR Q 12 - You must enter 'Yes' or 'No' "))</f>
        <v>OK Q 12</v>
      </c>
      <c r="EJ21" s="215" t="str">
        <f>IF(Questionnaire!EM40&lt;&gt;0 = FALSE, "OK Q 12", IF(OR(Questionnaire!EM40="Yes",Questionnaire!EM40="No"),"OK Q 12","ERROR Q 12 - You must enter 'Yes' or 'No' "))</f>
        <v>OK Q 12</v>
      </c>
      <c r="EK21" s="215" t="str">
        <f>IF(Questionnaire!EN40&lt;&gt;0 = FALSE, "OK Q 12", IF(OR(Questionnaire!EN40="Yes",Questionnaire!EN40="No"),"OK Q 12","ERROR Q 12 - You must enter 'Yes' or 'No' "))</f>
        <v>OK Q 12</v>
      </c>
      <c r="EL21" s="215" t="str">
        <f>IF(Questionnaire!EO40&lt;&gt;0 = FALSE, "OK Q 12", IF(OR(Questionnaire!EO40="Yes",Questionnaire!EO40="No"),"OK Q 12","ERROR Q 12 - You must enter 'Yes' or 'No' "))</f>
        <v>OK Q 12</v>
      </c>
      <c r="EM21" s="215" t="str">
        <f>IF(Questionnaire!EP40&lt;&gt;0 = FALSE, "OK Q 12", IF(OR(Questionnaire!EP40="Yes",Questionnaire!EP40="No"),"OK Q 12","ERROR Q 12 - You must enter 'Yes' or 'No' "))</f>
        <v>OK Q 12</v>
      </c>
      <c r="EN21" s="215" t="str">
        <f>IF(Questionnaire!EQ40&lt;&gt;0 = FALSE, "OK Q 12", IF(OR(Questionnaire!EQ40="Yes",Questionnaire!EQ40="No"),"OK Q 12","ERROR Q 12 - You must enter 'Yes' or 'No' "))</f>
        <v>OK Q 12</v>
      </c>
      <c r="EO21" s="215" t="str">
        <f>IF(Questionnaire!ER40&lt;&gt;0 = FALSE, "OK Q 12", IF(OR(Questionnaire!ER40="Yes",Questionnaire!ER40="No"),"OK Q 12","ERROR Q 12 - You must enter 'Yes' or 'No' "))</f>
        <v>OK Q 12</v>
      </c>
      <c r="EP21" s="215" t="str">
        <f>IF(Questionnaire!ES40&lt;&gt;0 = FALSE, "OK Q 12", IF(OR(Questionnaire!ES40="Yes",Questionnaire!ES40="No"),"OK Q 12","ERROR Q 12 - You must enter 'Yes' or 'No' "))</f>
        <v>OK Q 12</v>
      </c>
      <c r="EQ21" s="215" t="str">
        <f>IF(Questionnaire!ET40&lt;&gt;0 = FALSE, "OK Q 12", IF(OR(Questionnaire!ET40="Yes",Questionnaire!ET40="No"),"OK Q 12","ERROR Q 12 - You must enter 'Yes' or 'No' "))</f>
        <v>OK Q 12</v>
      </c>
      <c r="ER21" s="215" t="str">
        <f>IF(Questionnaire!EU40&lt;&gt;0 = FALSE, "OK Q 12", IF(OR(Questionnaire!EU40="Yes",Questionnaire!EU40="No"),"OK Q 12","ERROR Q 12 - You must enter 'Yes' or 'No' "))</f>
        <v>OK Q 12</v>
      </c>
      <c r="ES21" s="215" t="str">
        <f>IF(Questionnaire!EV40&lt;&gt;0 = FALSE, "OK Q 12", IF(OR(Questionnaire!EV40="Yes",Questionnaire!EV40="No"),"OK Q 12","ERROR Q 12 - You must enter 'Yes' or 'No' "))</f>
        <v>OK Q 12</v>
      </c>
      <c r="ET21" s="215" t="str">
        <f>IF(Questionnaire!EW40&lt;&gt;0 = FALSE, "OK Q 12", IF(OR(Questionnaire!EW40="Yes",Questionnaire!EW40="No"),"OK Q 12","ERROR Q 12 - You must enter 'Yes' or 'No' "))</f>
        <v>OK Q 12</v>
      </c>
      <c r="EU21" s="215" t="str">
        <f>IF(Questionnaire!EX40&lt;&gt;0 = FALSE, "OK Q 12", IF(OR(Questionnaire!EX40="Yes",Questionnaire!EX40="No"),"OK Q 12","ERROR Q 12 - You must enter 'Yes' or 'No' "))</f>
        <v>OK Q 12</v>
      </c>
      <c r="EV21" s="215" t="str">
        <f>IF(Questionnaire!EY40&lt;&gt;0 = FALSE, "OK Q 12", IF(OR(Questionnaire!EY40="Yes",Questionnaire!EY40="No"),"OK Q 12","ERROR Q 12 - You must enter 'Yes' or 'No' "))</f>
        <v>OK Q 12</v>
      </c>
      <c r="EW21" s="215" t="str">
        <f>IF(Questionnaire!EZ40&lt;&gt;0 = FALSE, "OK Q 12", IF(OR(Questionnaire!EZ40="Yes",Questionnaire!EZ40="No"),"OK Q 12","ERROR Q 12 - You must enter 'Yes' or 'No' "))</f>
        <v>OK Q 12</v>
      </c>
      <c r="EX21" s="215" t="str">
        <f>IF(Questionnaire!FA40&lt;&gt;0 = FALSE, "OK Q 12", IF(OR(Questionnaire!FA40="Yes",Questionnaire!FA40="No"),"OK Q 12","ERROR Q 12 - You must enter 'Yes' or 'No' "))</f>
        <v>OK Q 12</v>
      </c>
      <c r="EY21" s="215" t="str">
        <f>IF(Questionnaire!FB40&lt;&gt;0 = FALSE, "OK Q 12", IF(OR(Questionnaire!FB40="Yes",Questionnaire!FB40="No"),"OK Q 12","ERROR Q 12 - You must enter 'Yes' or 'No' "))</f>
        <v>OK Q 12</v>
      </c>
      <c r="EZ21" s="215" t="str">
        <f>IF(Questionnaire!FC40&lt;&gt;0 = FALSE, "OK Q 12", IF(OR(Questionnaire!FC40="Yes",Questionnaire!FC40="No"),"OK Q 12","ERROR Q 12 - You must enter 'Yes' or 'No' "))</f>
        <v>OK Q 12</v>
      </c>
      <c r="FA21" s="215" t="str">
        <f>IF(Questionnaire!FD40&lt;&gt;0 = FALSE, "OK Q 12", IF(OR(Questionnaire!FD40="Yes",Questionnaire!FD40="No"),"OK Q 12","ERROR Q 12 - You must enter 'Yes' or 'No' "))</f>
        <v>OK Q 12</v>
      </c>
      <c r="FB21" s="215" t="str">
        <f>IF(Questionnaire!FE40&lt;&gt;0 = FALSE, "OK Q 12", IF(OR(Questionnaire!FE40="Yes",Questionnaire!FE40="No"),"OK Q 12","ERROR Q 12 - You must enter 'Yes' or 'No' "))</f>
        <v>OK Q 12</v>
      </c>
      <c r="FC21" s="215" t="str">
        <f>IF(Questionnaire!FF40&lt;&gt;0 = FALSE, "OK Q 12", IF(OR(Questionnaire!FF40="Yes",Questionnaire!FF40="No"),"OK Q 12","ERROR Q 12 - You must enter 'Yes' or 'No' "))</f>
        <v>OK Q 12</v>
      </c>
      <c r="FD21" s="215" t="str">
        <f>IF(Questionnaire!FG40&lt;&gt;0 = FALSE, "OK Q 12", IF(OR(Questionnaire!FG40="Yes",Questionnaire!FG40="No"),"OK Q 12","ERROR Q 12 - You must enter 'Yes' or 'No' "))</f>
        <v>OK Q 12</v>
      </c>
      <c r="FE21" s="215" t="str">
        <f>IF(Questionnaire!FH40&lt;&gt;0 = FALSE, "OK Q 12", IF(OR(Questionnaire!FH40="Yes",Questionnaire!FH40="No"),"OK Q 12","ERROR Q 12 - You must enter 'Yes' or 'No' "))</f>
        <v>OK Q 12</v>
      </c>
      <c r="FF21" s="215" t="str">
        <f>IF(Questionnaire!FI40&lt;&gt;0 = FALSE, "OK Q 12", IF(OR(Questionnaire!FI40="Yes",Questionnaire!FI40="No"),"OK Q 12","ERROR Q 12 - You must enter 'Yes' or 'No' "))</f>
        <v>OK Q 12</v>
      </c>
      <c r="FG21" s="215" t="str">
        <f>IF(Questionnaire!FJ40&lt;&gt;0 = FALSE, "OK Q 12", IF(OR(Questionnaire!FJ40="Yes",Questionnaire!FJ40="No"),"OK Q 12","ERROR Q 12 - You must enter 'Yes' or 'No' "))</f>
        <v>OK Q 12</v>
      </c>
      <c r="FH21" s="215" t="str">
        <f>IF(Questionnaire!FK40&lt;&gt;0 = FALSE, "OK Q 12", IF(OR(Questionnaire!FK40="Yes",Questionnaire!FK40="No"),"OK Q 12","ERROR Q 12 - You must enter 'Yes' or 'No' "))</f>
        <v>OK Q 12</v>
      </c>
      <c r="FI21" s="215" t="str">
        <f>IF(Questionnaire!FL40&lt;&gt;0 = FALSE, "OK Q 12", IF(OR(Questionnaire!FL40="Yes",Questionnaire!FL40="No"),"OK Q 12","ERROR Q 12 - You must enter 'Yes' or 'No' "))</f>
        <v>OK Q 12</v>
      </c>
      <c r="FJ21" s="215" t="str">
        <f>IF(Questionnaire!FM40&lt;&gt;0 = FALSE, "OK Q 12", IF(OR(Questionnaire!FM40="Yes",Questionnaire!FM40="No"),"OK Q 12","ERROR Q 12 - You must enter 'Yes' or 'No' "))</f>
        <v>OK Q 12</v>
      </c>
      <c r="FK21" s="215" t="str">
        <f>IF(Questionnaire!FN40&lt;&gt;0 = FALSE, "OK Q 12", IF(OR(Questionnaire!FN40="Yes",Questionnaire!FN40="No"),"OK Q 12","ERROR Q 12 - You must enter 'Yes' or 'No' "))</f>
        <v>OK Q 12</v>
      </c>
      <c r="FL21" s="215" t="str">
        <f>IF(Questionnaire!FO40&lt;&gt;0 = FALSE, "OK Q 12", IF(OR(Questionnaire!FO40="Yes",Questionnaire!FO40="No"),"OK Q 12","ERROR Q 12 - You must enter 'Yes' or 'No' "))</f>
        <v>OK Q 12</v>
      </c>
      <c r="FM21" s="215" t="str">
        <f>IF(Questionnaire!FP40&lt;&gt;0 = FALSE, "OK Q 12", IF(OR(Questionnaire!FP40="Yes",Questionnaire!FP40="No"),"OK Q 12","ERROR Q 12 - You must enter 'Yes' or 'No' "))</f>
        <v>OK Q 12</v>
      </c>
      <c r="FN21" s="215" t="str">
        <f>IF(Questionnaire!FQ40&lt;&gt;0 = FALSE, "OK Q 12", IF(OR(Questionnaire!FQ40="Yes",Questionnaire!FQ40="No"),"OK Q 12","ERROR Q 12 - You must enter 'Yes' or 'No' "))</f>
        <v>OK Q 12</v>
      </c>
      <c r="FO21" s="215" t="str">
        <f>IF(Questionnaire!FR40&lt;&gt;0 = FALSE, "OK Q 12", IF(OR(Questionnaire!FR40="Yes",Questionnaire!FR40="No"),"OK Q 12","ERROR Q 12 - You must enter 'Yes' or 'No' "))</f>
        <v>OK Q 12</v>
      </c>
      <c r="FP21" s="215" t="str">
        <f>IF(Questionnaire!FS40&lt;&gt;0 = FALSE, "OK Q 12", IF(OR(Questionnaire!FS40="Yes",Questionnaire!FS40="No"),"OK Q 12","ERROR Q 12 - You must enter 'Yes' or 'No' "))</f>
        <v>OK Q 12</v>
      </c>
      <c r="FQ21" s="215" t="str">
        <f>IF(Questionnaire!FT40&lt;&gt;0 = FALSE, "OK Q 12", IF(OR(Questionnaire!FT40="Yes",Questionnaire!FT40="No"),"OK Q 12","ERROR Q 12 - You must enter 'Yes' or 'No' "))</f>
        <v>OK Q 12</v>
      </c>
      <c r="FR21" s="215" t="str">
        <f>IF(Questionnaire!FU40&lt;&gt;0 = FALSE, "OK Q 12", IF(OR(Questionnaire!FU40="Yes",Questionnaire!FU40="No"),"OK Q 12","ERROR Q 12 - You must enter 'Yes' or 'No' "))</f>
        <v>OK Q 12</v>
      </c>
      <c r="FS21" s="215" t="str">
        <f>IF(Questionnaire!FV40&lt;&gt;0 = FALSE, "OK Q 12", IF(OR(Questionnaire!FV40="Yes",Questionnaire!FV40="No"),"OK Q 12","ERROR Q 12 - You must enter 'Yes' or 'No' "))</f>
        <v>OK Q 12</v>
      </c>
      <c r="FT21" s="215" t="str">
        <f>IF(Questionnaire!FW40&lt;&gt;0 = FALSE, "OK Q 12", IF(OR(Questionnaire!FW40="Yes",Questionnaire!FW40="No"),"OK Q 12","ERROR Q 12 - You must enter 'Yes' or 'No' "))</f>
        <v>OK Q 12</v>
      </c>
      <c r="FU21" s="215" t="str">
        <f>IF(Questionnaire!FX40&lt;&gt;0 = FALSE, "OK Q 12", IF(OR(Questionnaire!FX40="Yes",Questionnaire!FX40="No"),"OK Q 12","ERROR Q 12 - You must enter 'Yes' or 'No' "))</f>
        <v>OK Q 12</v>
      </c>
      <c r="FV21" s="215" t="str">
        <f>IF(Questionnaire!FY40&lt;&gt;0 = FALSE, "OK Q 12", IF(OR(Questionnaire!FY40="Yes",Questionnaire!FY40="No"),"OK Q 12","ERROR Q 12 - You must enter 'Yes' or 'No' "))</f>
        <v>OK Q 12</v>
      </c>
      <c r="FW21" s="215" t="str">
        <f>IF(Questionnaire!FZ40&lt;&gt;0 = FALSE, "OK Q 12", IF(OR(Questionnaire!FZ40="Yes",Questionnaire!FZ40="No"),"OK Q 12","ERROR Q 12 - You must enter 'Yes' or 'No' "))</f>
        <v>OK Q 12</v>
      </c>
      <c r="FX21" s="215" t="str">
        <f>IF(Questionnaire!GA40&lt;&gt;0 = FALSE, "OK Q 12", IF(OR(Questionnaire!GA40="Yes",Questionnaire!GA40="No"),"OK Q 12","ERROR Q 12 - You must enter 'Yes' or 'No' "))</f>
        <v>OK Q 12</v>
      </c>
      <c r="FY21" s="215" t="str">
        <f>IF(Questionnaire!GB40&lt;&gt;0 = FALSE, "OK Q 12", IF(OR(Questionnaire!GB40="Yes",Questionnaire!GB40="No"),"OK Q 12","ERROR Q 12 - You must enter 'Yes' or 'No' "))</f>
        <v>OK Q 12</v>
      </c>
      <c r="FZ21" s="215" t="str">
        <f>IF(Questionnaire!GC40&lt;&gt;0 = FALSE, "OK Q 12", IF(OR(Questionnaire!GC40="Yes",Questionnaire!GC40="No"),"OK Q 12","ERROR Q 12 - You must enter 'Yes' or 'No' "))</f>
        <v>OK Q 12</v>
      </c>
      <c r="GA21" s="215" t="str">
        <f>IF(Questionnaire!GD40&lt;&gt;0 = FALSE, "OK Q 12", IF(OR(Questionnaire!GD40="Yes",Questionnaire!GD40="No"),"OK Q 12","ERROR Q 12 - You must enter 'Yes' or 'No' "))</f>
        <v>OK Q 12</v>
      </c>
      <c r="GB21" s="215" t="str">
        <f>IF(Questionnaire!GE40&lt;&gt;0 = FALSE, "OK Q 12", IF(OR(Questionnaire!GE40="Yes",Questionnaire!GE40="No"),"OK Q 12","ERROR Q 12 - You must enter 'Yes' or 'No' "))</f>
        <v>OK Q 12</v>
      </c>
      <c r="GC21" s="215" t="str">
        <f>IF(Questionnaire!GF40&lt;&gt;0 = FALSE, "OK Q 12", IF(OR(Questionnaire!GF40="Yes",Questionnaire!GF40="No"),"OK Q 12","ERROR Q 12 - You must enter 'Yes' or 'No' "))</f>
        <v>OK Q 12</v>
      </c>
      <c r="GD21" s="215" t="str">
        <f>IF(Questionnaire!GG40&lt;&gt;0 = FALSE, "OK Q 12", IF(OR(Questionnaire!GG40="Yes",Questionnaire!GG40="No"),"OK Q 12","ERROR Q 12 - You must enter 'Yes' or 'No' "))</f>
        <v>OK Q 12</v>
      </c>
      <c r="GE21" s="215" t="str">
        <f>IF(Questionnaire!GH40&lt;&gt;0 = FALSE, "OK Q 12", IF(OR(Questionnaire!GH40="Yes",Questionnaire!GH40="No"),"OK Q 12","ERROR Q 12 - You must enter 'Yes' or 'No' "))</f>
        <v>OK Q 12</v>
      </c>
      <c r="GF21" s="215" t="str">
        <f>IF(Questionnaire!GI40&lt;&gt;0 = FALSE, "OK Q 12", IF(OR(Questionnaire!GI40="Yes",Questionnaire!GI40="No"),"OK Q 12","ERROR Q 12 - You must enter 'Yes' or 'No' "))</f>
        <v>OK Q 12</v>
      </c>
      <c r="GG21" s="215" t="str">
        <f>IF(Questionnaire!GJ40&lt;&gt;0 = FALSE, "OK Q 12", IF(OR(Questionnaire!GJ40="Yes",Questionnaire!GJ40="No"),"OK Q 12","ERROR Q 12 - You must enter 'Yes' or 'No' "))</f>
        <v>OK Q 12</v>
      </c>
      <c r="GH21" s="215" t="str">
        <f>IF(Questionnaire!GK40&lt;&gt;0 = FALSE, "OK Q 12", IF(OR(Questionnaire!GK40="Yes",Questionnaire!GK40="No"),"OK Q 12","ERROR Q 12 - You must enter 'Yes' or 'No' "))</f>
        <v>OK Q 12</v>
      </c>
      <c r="GI21" s="215" t="str">
        <f>IF(Questionnaire!GL40&lt;&gt;0 = FALSE, "OK Q 12", IF(OR(Questionnaire!GL40="Yes",Questionnaire!GL40="No"),"OK Q 12","ERROR Q 12 - You must enter 'Yes' or 'No' "))</f>
        <v>OK Q 12</v>
      </c>
      <c r="GJ21" s="215" t="str">
        <f>IF(Questionnaire!GM40&lt;&gt;0 = FALSE, "OK Q 12", IF(OR(Questionnaire!GM40="Yes",Questionnaire!GM40="No"),"OK Q 12","ERROR Q 12 - You must enter 'Yes' or 'No' "))</f>
        <v>OK Q 12</v>
      </c>
      <c r="GK21" s="215" t="str">
        <f>IF(Questionnaire!GN40&lt;&gt;0 = FALSE, "OK Q 12", IF(OR(Questionnaire!GN40="Yes",Questionnaire!GN40="No"),"OK Q 12","ERROR Q 12 - You must enter 'Yes' or 'No' "))</f>
        <v>OK Q 12</v>
      </c>
      <c r="GL21" s="215" t="str">
        <f>IF(Questionnaire!GO40&lt;&gt;0 = FALSE, "OK Q 12", IF(OR(Questionnaire!GO40="Yes",Questionnaire!GO40="No"),"OK Q 12","ERROR Q 12 - You must enter 'Yes' or 'No' "))</f>
        <v>OK Q 12</v>
      </c>
      <c r="GM21" s="215" t="str">
        <f>IF(Questionnaire!GP40&lt;&gt;0 = FALSE, "OK Q 12", IF(OR(Questionnaire!GP40="Yes",Questionnaire!GP40="No"),"OK Q 12","ERROR Q 12 - You must enter 'Yes' or 'No' "))</f>
        <v>OK Q 12</v>
      </c>
      <c r="GN21" s="215" t="str">
        <f>IF(Questionnaire!GQ40&lt;&gt;0 = FALSE, "OK Q 12", IF(OR(Questionnaire!GQ40="Yes",Questionnaire!GQ40="No"),"OK Q 12","ERROR Q 12 - You must enter 'Yes' or 'No' "))</f>
        <v>OK Q 12</v>
      </c>
      <c r="GO21" s="215" t="str">
        <f>IF(Questionnaire!GR40&lt;&gt;0 = FALSE, "OK Q 12", IF(OR(Questionnaire!GR40="Yes",Questionnaire!GR40="No"),"OK Q 12","ERROR Q 12 - You must enter 'Yes' or 'No' "))</f>
        <v>OK Q 12</v>
      </c>
      <c r="GP21" s="215" t="str">
        <f>IF(Questionnaire!GS40&lt;&gt;0 = FALSE, "OK Q 12", IF(OR(Questionnaire!GS40="Yes",Questionnaire!GS40="No"),"OK Q 12","ERROR Q 12 - You must enter 'Yes' or 'No' "))</f>
        <v>OK Q 12</v>
      </c>
      <c r="GQ21" s="215" t="str">
        <f>IF(Questionnaire!GT40&lt;&gt;0 = FALSE, "OK Q 12", IF(OR(Questionnaire!GT40="Yes",Questionnaire!GT40="No"),"OK Q 12","ERROR Q 12 - You must enter 'Yes' or 'No' "))</f>
        <v>OK Q 12</v>
      </c>
      <c r="GR21" s="215" t="str">
        <f>IF(Questionnaire!GU40&lt;&gt;0 = FALSE, "OK Q 12", IF(OR(Questionnaire!GU40="Yes",Questionnaire!GU40="No"),"OK Q 12","ERROR Q 12 - You must enter 'Yes' or 'No' "))</f>
        <v>OK Q 12</v>
      </c>
      <c r="GS21" s="215" t="str">
        <f>IF(Questionnaire!GV40&lt;&gt;0 = FALSE, "OK Q 12", IF(OR(Questionnaire!GV40="Yes",Questionnaire!GV40="No"),"OK Q 12","ERROR Q 12 - You must enter 'Yes' or 'No' "))</f>
        <v>OK Q 12</v>
      </c>
      <c r="GT21" s="215" t="str">
        <f>IF(Questionnaire!GW40&lt;&gt;0 = FALSE, "OK Q 12", IF(OR(Questionnaire!GW40="Yes",Questionnaire!GW40="No"),"OK Q 12","ERROR Q 12 - You must enter 'Yes' or 'No' "))</f>
        <v>OK Q 12</v>
      </c>
      <c r="GU21" s="215" t="str">
        <f>IF(Questionnaire!GX40&lt;&gt;0 = FALSE, "OK Q 12", IF(OR(Questionnaire!GX40="Yes",Questionnaire!GX40="No"),"OK Q 12","ERROR Q 12 - You must enter 'Yes' or 'No' "))</f>
        <v>OK Q 12</v>
      </c>
      <c r="GV21" s="215" t="str">
        <f>IF(Questionnaire!GY40&lt;&gt;0 = FALSE, "OK Q 12", IF(OR(Questionnaire!GY40="Yes",Questionnaire!GY40="No"),"OK Q 12","ERROR Q 12 - You must enter 'Yes' or 'No' "))</f>
        <v>OK Q 12</v>
      </c>
      <c r="GW21" s="215" t="str">
        <f>IF(Questionnaire!GZ40&lt;&gt;0 = FALSE, "OK Q 12", IF(OR(Questionnaire!GZ40="Yes",Questionnaire!GZ40="No"),"OK Q 12","ERROR Q 12 - You must enter 'Yes' or 'No' "))</f>
        <v>OK Q 12</v>
      </c>
      <c r="GX21" s="215" t="str">
        <f>IF(Questionnaire!HA40&lt;&gt;0 = FALSE, "OK Q 12", IF(OR(Questionnaire!HA40="Yes",Questionnaire!HA40="No"),"OK Q 12","ERROR Q 12 - You must enter 'Yes' or 'No' "))</f>
        <v>OK Q 12</v>
      </c>
      <c r="GY21" s="215" t="str">
        <f>IF(Questionnaire!HB40&lt;&gt;0 = FALSE, "OK Q 12", IF(OR(Questionnaire!HB40="Yes",Questionnaire!HB40="No"),"OK Q 12","ERROR Q 12 - You must enter 'Yes' or 'No' "))</f>
        <v>OK Q 12</v>
      </c>
      <c r="GZ21" s="215" t="str">
        <f>IF(Questionnaire!HC40&lt;&gt;0 = FALSE, "OK Q 12", IF(OR(Questionnaire!HC40="Yes",Questionnaire!HC40="No"),"OK Q 12","ERROR Q 12 - You must enter 'Yes' or 'No' "))</f>
        <v>OK Q 12</v>
      </c>
      <c r="HA21" s="215" t="str">
        <f>IF(Questionnaire!HD40&lt;&gt;0 = FALSE, "OK Q 12", IF(OR(Questionnaire!HD40="Yes",Questionnaire!HD40="No"),"OK Q 12","ERROR Q 12 - You must enter 'Yes' or 'No' "))</f>
        <v>OK Q 12</v>
      </c>
      <c r="HB21" s="215" t="str">
        <f>IF(Questionnaire!HE40&lt;&gt;0 = FALSE, "OK Q 12", IF(OR(Questionnaire!HE40="Yes",Questionnaire!HE40="No"),"OK Q 12","ERROR Q 12 - You must enter 'Yes' or 'No' "))</f>
        <v>OK Q 12</v>
      </c>
      <c r="HC21" s="215" t="str">
        <f>IF(Questionnaire!HF40&lt;&gt;0 = FALSE, "OK Q 12", IF(OR(Questionnaire!HF40="Yes",Questionnaire!HF40="No"),"OK Q 12","ERROR Q 12 - You must enter 'Yes' or 'No' "))</f>
        <v>OK Q 12</v>
      </c>
      <c r="HD21" s="215" t="str">
        <f>IF(Questionnaire!HG40&lt;&gt;0 = FALSE, "OK Q 12", IF(OR(Questionnaire!HG40="Yes",Questionnaire!HG40="No"),"OK Q 12","ERROR Q 12 - You must enter 'Yes' or 'No' "))</f>
        <v>OK Q 12</v>
      </c>
      <c r="HE21" s="215" t="str">
        <f>IF(Questionnaire!HH40&lt;&gt;0 = FALSE, "OK Q 12", IF(OR(Questionnaire!HH40="Yes",Questionnaire!HH40="No"),"OK Q 12","ERROR Q 12 - You must enter 'Yes' or 'No' "))</f>
        <v>OK Q 12</v>
      </c>
      <c r="HF21" s="215" t="str">
        <f>IF(Questionnaire!HI40&lt;&gt;0 = FALSE, "OK Q 12", IF(OR(Questionnaire!HI40="Yes",Questionnaire!HI40="No"),"OK Q 12","ERROR Q 12 - You must enter 'Yes' or 'No' "))</f>
        <v>OK Q 12</v>
      </c>
      <c r="HG21" s="215" t="str">
        <f>IF(Questionnaire!HJ40&lt;&gt;0 = FALSE, "OK Q 12", IF(OR(Questionnaire!HJ40="Yes",Questionnaire!HJ40="No"),"OK Q 12","ERROR Q 12 - You must enter 'Yes' or 'No' "))</f>
        <v>OK Q 12</v>
      </c>
      <c r="HH21" s="215" t="str">
        <f>IF(Questionnaire!HK40&lt;&gt;0 = FALSE, "OK Q 12", IF(OR(Questionnaire!HK40="Yes",Questionnaire!HK40="No"),"OK Q 12","ERROR Q 12 - You must enter 'Yes' or 'No' "))</f>
        <v>OK Q 12</v>
      </c>
      <c r="HI21" s="215" t="str">
        <f>IF(Questionnaire!HL40&lt;&gt;0 = FALSE, "OK Q 12", IF(OR(Questionnaire!HL40="Yes",Questionnaire!HL40="No"),"OK Q 12","ERROR Q 12 - You must enter 'Yes' or 'No' "))</f>
        <v>OK Q 12</v>
      </c>
      <c r="HJ21" s="215" t="str">
        <f>IF(Questionnaire!HM40&lt;&gt;0 = FALSE, "OK Q 12", IF(OR(Questionnaire!HM40="Yes",Questionnaire!HM40="No"),"OK Q 12","ERROR Q 12 - You must enter 'Yes' or 'No' "))</f>
        <v>OK Q 12</v>
      </c>
      <c r="HK21" s="215" t="str">
        <f>IF(Questionnaire!HN40&lt;&gt;0 = FALSE, "OK Q 12", IF(OR(Questionnaire!HN40="Yes",Questionnaire!HN40="No"),"OK Q 12","ERROR Q 12 - You must enter 'Yes' or 'No' "))</f>
        <v>OK Q 12</v>
      </c>
      <c r="HL21" s="215" t="str">
        <f>IF(Questionnaire!HO40&lt;&gt;0 = FALSE, "OK Q 12", IF(OR(Questionnaire!HO40="Yes",Questionnaire!HO40="No"),"OK Q 12","ERROR Q 12 - You must enter 'Yes' or 'No' "))</f>
        <v>OK Q 12</v>
      </c>
      <c r="HM21" s="215" t="str">
        <f>IF(Questionnaire!HP40&lt;&gt;0 = FALSE, "OK Q 12", IF(OR(Questionnaire!HP40="Yes",Questionnaire!HP40="No"),"OK Q 12","ERROR Q 12 - You must enter 'Yes' or 'No' "))</f>
        <v>OK Q 12</v>
      </c>
      <c r="HN21" s="215" t="str">
        <f>IF(Questionnaire!HQ40&lt;&gt;0 = FALSE, "OK Q 12", IF(OR(Questionnaire!HQ40="Yes",Questionnaire!HQ40="No"),"OK Q 12","ERROR Q 12 - You must enter 'Yes' or 'No' "))</f>
        <v>OK Q 12</v>
      </c>
      <c r="HO21" s="215" t="str">
        <f>IF(Questionnaire!HR40&lt;&gt;0 = FALSE, "OK Q 12", IF(OR(Questionnaire!HR40="Yes",Questionnaire!HR40="No"),"OK Q 12","ERROR Q 12 - You must enter 'Yes' or 'No' "))</f>
        <v>OK Q 12</v>
      </c>
      <c r="HP21" s="215" t="str">
        <f>IF(Questionnaire!HS40&lt;&gt;0 = FALSE, "OK Q 12", IF(OR(Questionnaire!HS40="Yes",Questionnaire!HS40="No"),"OK Q 12","ERROR Q 12 - You must enter 'Yes' or 'No' "))</f>
        <v>OK Q 12</v>
      </c>
      <c r="HQ21" s="215" t="str">
        <f>IF(Questionnaire!HT40&lt;&gt;0 = FALSE, "OK Q 12", IF(OR(Questionnaire!HT40="Yes",Questionnaire!HT40="No"),"OK Q 12","ERROR Q 12 - You must enter 'Yes' or 'No' "))</f>
        <v>OK Q 12</v>
      </c>
      <c r="HR21" s="215" t="str">
        <f>IF(Questionnaire!HU40&lt;&gt;0 = FALSE, "OK Q 12", IF(OR(Questionnaire!HU40="Yes",Questionnaire!HU40="No"),"OK Q 12","ERROR Q 12 - You must enter 'Yes' or 'No' "))</f>
        <v>OK Q 12</v>
      </c>
      <c r="HS21" s="215" t="str">
        <f>IF(Questionnaire!HV40&lt;&gt;0 = FALSE, "OK Q 12", IF(OR(Questionnaire!HV40="Yes",Questionnaire!HV40="No"),"OK Q 12","ERROR Q 12 - You must enter 'Yes' or 'No' "))</f>
        <v>OK Q 12</v>
      </c>
      <c r="HT21" s="215" t="str">
        <f>IF(Questionnaire!HW40&lt;&gt;0 = FALSE, "OK Q 12", IF(OR(Questionnaire!HW40="Yes",Questionnaire!HW40="No"),"OK Q 12","ERROR Q 12 - You must enter 'Yes' or 'No' "))</f>
        <v>OK Q 12</v>
      </c>
      <c r="HU21" s="215" t="str">
        <f>IF(Questionnaire!HX40&lt;&gt;0 = FALSE, "OK Q 12", IF(OR(Questionnaire!HX40="Yes",Questionnaire!HX40="No"),"OK Q 12","ERROR Q 12 - You must enter 'Yes' or 'No' "))</f>
        <v>OK Q 12</v>
      </c>
      <c r="HV21" s="215" t="str">
        <f>IF(Questionnaire!HY40&lt;&gt;0 = FALSE, "OK Q 12", IF(OR(Questionnaire!HY40="Yes",Questionnaire!HY40="No"),"OK Q 12","ERROR Q 12 - You must enter 'Yes' or 'No' "))</f>
        <v>OK Q 12</v>
      </c>
      <c r="HW21" s="215" t="str">
        <f>IF(Questionnaire!HZ40&lt;&gt;0 = FALSE, "OK Q 12", IF(OR(Questionnaire!HZ40="Yes",Questionnaire!HZ40="No"),"OK Q 12","ERROR Q 12 - You must enter 'Yes' or 'No' "))</f>
        <v>OK Q 12</v>
      </c>
      <c r="HX21" s="215" t="str">
        <f>IF(Questionnaire!IA40&lt;&gt;0 = FALSE, "OK Q 12", IF(OR(Questionnaire!IA40="Yes",Questionnaire!IA40="No"),"OK Q 12","ERROR Q 12 - You must enter 'Yes' or 'No' "))</f>
        <v>OK Q 12</v>
      </c>
      <c r="HY21" s="215" t="str">
        <f>IF(Questionnaire!IB40&lt;&gt;0 = FALSE, "OK Q 12", IF(OR(Questionnaire!IB40="Yes",Questionnaire!IB40="No"),"OK Q 12","ERROR Q 12 - You must enter 'Yes' or 'No' "))</f>
        <v>OK Q 12</v>
      </c>
      <c r="HZ21" s="215" t="str">
        <f>IF(Questionnaire!IC40&lt;&gt;0 = FALSE, "OK Q 12", IF(OR(Questionnaire!IC40="Yes",Questionnaire!IC40="No"),"OK Q 12","ERROR Q 12 - You must enter 'Yes' or 'No' "))</f>
        <v>OK Q 12</v>
      </c>
      <c r="IA21" s="215" t="str">
        <f>IF(Questionnaire!ID40&lt;&gt;0 = FALSE, "OK Q 12", IF(OR(Questionnaire!ID40="Yes",Questionnaire!ID40="No"),"OK Q 12","ERROR Q 12 - You must enter 'Yes' or 'No' "))</f>
        <v>OK Q 12</v>
      </c>
      <c r="IB21" s="215" t="str">
        <f>IF(Questionnaire!IE40&lt;&gt;0 = FALSE, "OK Q 12", IF(OR(Questionnaire!IE40="Yes",Questionnaire!IE40="No"),"OK Q 12","ERROR Q 12 - You must enter 'Yes' or 'No' "))</f>
        <v>OK Q 12</v>
      </c>
      <c r="IC21" s="215" t="str">
        <f>IF(Questionnaire!IF40&lt;&gt;0 = FALSE, "OK Q 12", IF(OR(Questionnaire!IF40="Yes",Questionnaire!IF40="No"),"OK Q 12","ERROR Q 12 - You must enter 'Yes' or 'No' "))</f>
        <v>OK Q 12</v>
      </c>
      <c r="ID21" s="215" t="str">
        <f>IF(Questionnaire!IG40&lt;&gt;0 = FALSE, "OK Q 12", IF(OR(Questionnaire!IG40="Yes",Questionnaire!IG40="No"),"OK Q 12","ERROR Q 12 - You must enter 'Yes' or 'No' "))</f>
        <v>OK Q 12</v>
      </c>
      <c r="IE21" s="215" t="str">
        <f>IF(Questionnaire!IH40&lt;&gt;0 = FALSE, "OK Q 12", IF(OR(Questionnaire!IH40="Yes",Questionnaire!IH40="No"),"OK Q 12","ERROR Q 12 - You must enter 'Yes' or 'No' "))</f>
        <v>OK Q 12</v>
      </c>
      <c r="IF21" s="215" t="str">
        <f>IF(Questionnaire!II40&lt;&gt;0 = FALSE, "OK Q 12", IF(OR(Questionnaire!II40="Yes",Questionnaire!II40="No"),"OK Q 12","ERROR Q 12 - You must enter 'Yes' or 'No' "))</f>
        <v>OK Q 12</v>
      </c>
      <c r="IG21" s="215" t="str">
        <f>IF(Questionnaire!IJ40&lt;&gt;0 = FALSE, "OK Q 12", IF(OR(Questionnaire!IJ40="Yes",Questionnaire!IJ40="No"),"OK Q 12","ERROR Q 12 - You must enter 'Yes' or 'No' "))</f>
        <v>OK Q 12</v>
      </c>
      <c r="IH21" s="215" t="str">
        <f>IF(Questionnaire!IK40&lt;&gt;0 = FALSE, "OK Q 12", IF(OR(Questionnaire!IK40="Yes",Questionnaire!IK40="No"),"OK Q 12","ERROR Q 12 - You must enter 'Yes' or 'No' "))</f>
        <v>OK Q 12</v>
      </c>
      <c r="II21" s="215" t="str">
        <f>IF(Questionnaire!IL40&lt;&gt;0 = FALSE, "OK Q 12", IF(OR(Questionnaire!IL40="Yes",Questionnaire!IL40="No"),"OK Q 12","ERROR Q 12 - You must enter 'Yes' or 'No' "))</f>
        <v>OK Q 12</v>
      </c>
      <c r="IJ21" s="215" t="str">
        <f>IF(Questionnaire!IM40&lt;&gt;0 = FALSE, "OK Q 12", IF(OR(Questionnaire!IM40="Yes",Questionnaire!IM40="No"),"OK Q 12","ERROR Q 12 - You must enter 'Yes' or 'No' "))</f>
        <v>OK Q 12</v>
      </c>
      <c r="IK21" s="215" t="str">
        <f>IF(Questionnaire!IN40&lt;&gt;0 = FALSE, "OK Q 12", IF(OR(Questionnaire!IN40="Yes",Questionnaire!IN40="No"),"OK Q 12","ERROR Q 12 - You must enter 'Yes' or 'No' "))</f>
        <v>OK Q 12</v>
      </c>
      <c r="IL21" s="215" t="str">
        <f>IF(Questionnaire!IO40&lt;&gt;0 = FALSE, "OK Q 12", IF(OR(Questionnaire!IO40="Yes",Questionnaire!IO40="No"),"OK Q 12","ERROR Q 12 - You must enter 'Yes' or 'No' "))</f>
        <v>OK Q 12</v>
      </c>
      <c r="IM21" s="215" t="str">
        <f>IF(Questionnaire!IP40&lt;&gt;0 = FALSE, "OK Q 12", IF(OR(Questionnaire!IP40="Yes",Questionnaire!IP40="No"),"OK Q 12","ERROR Q 12 - You must enter 'Yes' or 'No' "))</f>
        <v>OK Q 12</v>
      </c>
      <c r="IN21" s="215" t="str">
        <f>IF(Questionnaire!IQ40&lt;&gt;0 = FALSE, "OK Q 12", IF(OR(Questionnaire!IQ40="Yes",Questionnaire!IQ40="No"),"OK Q 12","ERROR Q 12 - You must enter 'Yes' or 'No' "))</f>
        <v>OK Q 12</v>
      </c>
      <c r="IO21" s="215" t="str">
        <f>IF(Questionnaire!IR40&lt;&gt;0 = FALSE, "OK Q 12", IF(OR(Questionnaire!IR40="Yes",Questionnaire!IR40="No"),"OK Q 12","ERROR Q 12 - You must enter 'Yes' or 'No' "))</f>
        <v>OK Q 12</v>
      </c>
      <c r="IP21" s="215" t="str">
        <f>IF(Questionnaire!IS40&lt;&gt;0 = FALSE, "OK Q 12", IF(OR(Questionnaire!IS40="Yes",Questionnaire!IS40="No"),"OK Q 12","ERROR Q 12 - You must enter 'Yes' or 'No' "))</f>
        <v>OK Q 12</v>
      </c>
      <c r="IQ21" s="212"/>
      <c r="IR21" s="212"/>
      <c r="IS21" s="212"/>
    </row>
    <row r="22" spans="1:253" s="669" customFormat="1">
      <c r="A22" s="212">
        <f>IF(LEFT(A23,2)="OK",1,IF(LEFT(A23,2)="ER",2,1))</f>
        <v>1</v>
      </c>
      <c r="B22" s="212">
        <f>IF(LEFT(B23,2)="OK",1,IF(LEFT(B23,2)="ER",2,1))</f>
        <v>1</v>
      </c>
      <c r="C22" s="212">
        <f t="shared" si="0"/>
        <v>1</v>
      </c>
      <c r="D22" s="212">
        <f t="shared" si="0"/>
        <v>1</v>
      </c>
      <c r="E22" s="212">
        <f t="shared" si="0"/>
        <v>1</v>
      </c>
      <c r="F22" s="212">
        <f t="shared" si="0"/>
        <v>1</v>
      </c>
      <c r="G22" s="212">
        <f t="shared" si="0"/>
        <v>1</v>
      </c>
      <c r="H22" s="212">
        <f t="shared" si="0"/>
        <v>1</v>
      </c>
      <c r="I22" s="212">
        <f t="shared" si="0"/>
        <v>1</v>
      </c>
      <c r="J22" s="212">
        <f t="shared" si="0"/>
        <v>1</v>
      </c>
      <c r="K22" s="212">
        <f t="shared" si="0"/>
        <v>1</v>
      </c>
      <c r="L22" s="212">
        <f t="shared" si="0"/>
        <v>1</v>
      </c>
      <c r="M22" s="212">
        <f t="shared" si="0"/>
        <v>1</v>
      </c>
      <c r="N22" s="212">
        <f t="shared" si="0"/>
        <v>1</v>
      </c>
      <c r="O22" s="212">
        <f t="shared" si="0"/>
        <v>1</v>
      </c>
      <c r="P22" s="212">
        <f t="shared" si="0"/>
        <v>1</v>
      </c>
      <c r="Q22" s="212">
        <f t="shared" si="0"/>
        <v>1</v>
      </c>
      <c r="R22" s="212">
        <f t="shared" si="0"/>
        <v>1</v>
      </c>
      <c r="S22" s="212">
        <f t="shared" si="0"/>
        <v>1</v>
      </c>
      <c r="T22" s="212">
        <f t="shared" si="0"/>
        <v>1</v>
      </c>
      <c r="U22" s="212">
        <f t="shared" si="0"/>
        <v>1</v>
      </c>
      <c r="V22" s="212">
        <f t="shared" si="0"/>
        <v>1</v>
      </c>
      <c r="W22" s="212">
        <f t="shared" si="0"/>
        <v>1</v>
      </c>
      <c r="X22" s="212">
        <f t="shared" si="0"/>
        <v>1</v>
      </c>
      <c r="Y22" s="212">
        <f t="shared" si="0"/>
        <v>1</v>
      </c>
      <c r="Z22" s="212">
        <f t="shared" si="0"/>
        <v>1</v>
      </c>
      <c r="AA22" s="212">
        <f t="shared" si="0"/>
        <v>1</v>
      </c>
      <c r="AB22" s="212">
        <f t="shared" si="0"/>
        <v>1</v>
      </c>
      <c r="AC22" s="212">
        <f t="shared" si="0"/>
        <v>1</v>
      </c>
      <c r="AD22" s="212">
        <f t="shared" si="0"/>
        <v>1</v>
      </c>
      <c r="AE22" s="212">
        <f t="shared" si="0"/>
        <v>1</v>
      </c>
      <c r="AF22" s="212">
        <f t="shared" si="0"/>
        <v>1</v>
      </c>
      <c r="AG22" s="212">
        <f t="shared" si="0"/>
        <v>1</v>
      </c>
      <c r="AH22" s="212">
        <f t="shared" si="0"/>
        <v>1</v>
      </c>
      <c r="AI22" s="212">
        <f t="shared" si="0"/>
        <v>1</v>
      </c>
      <c r="AJ22" s="212">
        <f t="shared" si="0"/>
        <v>1</v>
      </c>
      <c r="AK22" s="212">
        <f t="shared" si="0"/>
        <v>1</v>
      </c>
      <c r="AL22" s="212">
        <f t="shared" si="0"/>
        <v>1</v>
      </c>
      <c r="AM22" s="212">
        <f t="shared" si="0"/>
        <v>1</v>
      </c>
      <c r="AN22" s="212">
        <f t="shared" si="0"/>
        <v>1</v>
      </c>
      <c r="AO22" s="212">
        <f t="shared" si="0"/>
        <v>1</v>
      </c>
      <c r="AP22" s="212">
        <f t="shared" si="0"/>
        <v>1</v>
      </c>
      <c r="AQ22" s="212">
        <f t="shared" si="0"/>
        <v>1</v>
      </c>
      <c r="AR22" s="212">
        <f t="shared" si="0"/>
        <v>1</v>
      </c>
      <c r="AS22" s="212">
        <f t="shared" si="0"/>
        <v>1</v>
      </c>
      <c r="AT22" s="212">
        <f t="shared" si="0"/>
        <v>1</v>
      </c>
      <c r="AU22" s="212">
        <f t="shared" si="0"/>
        <v>1</v>
      </c>
      <c r="AV22" s="212">
        <f t="shared" si="0"/>
        <v>1</v>
      </c>
      <c r="AW22" s="212">
        <f t="shared" si="0"/>
        <v>1</v>
      </c>
      <c r="AX22" s="212">
        <f t="shared" si="0"/>
        <v>1</v>
      </c>
      <c r="AY22" s="212">
        <f t="shared" si="0"/>
        <v>1</v>
      </c>
      <c r="AZ22" s="212">
        <f t="shared" si="0"/>
        <v>1</v>
      </c>
      <c r="BA22" s="212">
        <f t="shared" si="0"/>
        <v>1</v>
      </c>
      <c r="BB22" s="212">
        <f t="shared" si="0"/>
        <v>1</v>
      </c>
      <c r="BC22" s="212">
        <f t="shared" si="0"/>
        <v>1</v>
      </c>
      <c r="BD22" s="212">
        <f t="shared" si="0"/>
        <v>1</v>
      </c>
      <c r="BE22" s="212">
        <f t="shared" si="0"/>
        <v>1</v>
      </c>
      <c r="BF22" s="212">
        <f t="shared" si="0"/>
        <v>1</v>
      </c>
      <c r="BG22" s="212">
        <f t="shared" si="0"/>
        <v>1</v>
      </c>
      <c r="BH22" s="212">
        <f t="shared" si="0"/>
        <v>1</v>
      </c>
      <c r="BI22" s="212">
        <f t="shared" si="0"/>
        <v>1</v>
      </c>
      <c r="BJ22" s="212">
        <f t="shared" si="0"/>
        <v>1</v>
      </c>
      <c r="BK22" s="212">
        <f t="shared" si="0"/>
        <v>1</v>
      </c>
      <c r="BL22" s="212">
        <f t="shared" si="0"/>
        <v>1</v>
      </c>
      <c r="BM22" s="212">
        <f t="shared" si="0"/>
        <v>1</v>
      </c>
      <c r="BN22" s="212">
        <f t="shared" ref="BN22" si="4">IF(LEFT(BN23,2)="OK",1,IF(LEFT(BN23,2)="ER",2,1))</f>
        <v>1</v>
      </c>
      <c r="BO22" s="212">
        <f t="shared" si="1"/>
        <v>1</v>
      </c>
      <c r="BP22" s="212">
        <f t="shared" si="1"/>
        <v>1</v>
      </c>
      <c r="BQ22" s="212">
        <f t="shared" si="1"/>
        <v>1</v>
      </c>
      <c r="BR22" s="212">
        <f t="shared" si="1"/>
        <v>1</v>
      </c>
      <c r="BS22" s="212">
        <f t="shared" si="1"/>
        <v>1</v>
      </c>
      <c r="BT22" s="212">
        <f t="shared" si="1"/>
        <v>1</v>
      </c>
      <c r="BU22" s="212">
        <f t="shared" si="1"/>
        <v>1</v>
      </c>
      <c r="BV22" s="212">
        <f t="shared" si="1"/>
        <v>1</v>
      </c>
      <c r="BW22" s="212">
        <f t="shared" si="1"/>
        <v>1</v>
      </c>
      <c r="BX22" s="212">
        <f t="shared" si="1"/>
        <v>1</v>
      </c>
      <c r="BY22" s="212">
        <f t="shared" si="1"/>
        <v>1</v>
      </c>
      <c r="BZ22" s="212">
        <f t="shared" si="1"/>
        <v>1</v>
      </c>
      <c r="CA22" s="212">
        <f t="shared" si="1"/>
        <v>1</v>
      </c>
      <c r="CB22" s="212">
        <f t="shared" si="1"/>
        <v>1</v>
      </c>
      <c r="CC22" s="212">
        <f t="shared" si="1"/>
        <v>1</v>
      </c>
      <c r="CD22" s="212">
        <f t="shared" si="1"/>
        <v>1</v>
      </c>
      <c r="CE22" s="212">
        <f t="shared" si="1"/>
        <v>1</v>
      </c>
      <c r="CF22" s="212">
        <f t="shared" si="1"/>
        <v>1</v>
      </c>
      <c r="CG22" s="212">
        <f t="shared" si="1"/>
        <v>1</v>
      </c>
      <c r="CH22" s="212">
        <f t="shared" si="1"/>
        <v>1</v>
      </c>
      <c r="CI22" s="212">
        <f t="shared" si="1"/>
        <v>1</v>
      </c>
      <c r="CJ22" s="212">
        <f t="shared" si="1"/>
        <v>1</v>
      </c>
      <c r="CK22" s="212">
        <f t="shared" si="1"/>
        <v>1</v>
      </c>
      <c r="CL22" s="212">
        <f t="shared" si="1"/>
        <v>1</v>
      </c>
      <c r="CM22" s="212">
        <f t="shared" si="1"/>
        <v>1</v>
      </c>
      <c r="CN22" s="212">
        <f t="shared" si="1"/>
        <v>1</v>
      </c>
      <c r="CO22" s="212">
        <f t="shared" si="1"/>
        <v>1</v>
      </c>
      <c r="CP22" s="212">
        <f t="shared" si="1"/>
        <v>1</v>
      </c>
      <c r="CQ22" s="212">
        <f t="shared" si="1"/>
        <v>1</v>
      </c>
      <c r="CR22" s="212">
        <f t="shared" si="1"/>
        <v>1</v>
      </c>
      <c r="CS22" s="212">
        <f t="shared" si="1"/>
        <v>1</v>
      </c>
      <c r="CT22" s="212">
        <f t="shared" si="1"/>
        <v>1</v>
      </c>
      <c r="CU22" s="212">
        <f t="shared" si="1"/>
        <v>1</v>
      </c>
      <c r="CV22" s="212">
        <f t="shared" si="1"/>
        <v>1</v>
      </c>
      <c r="CW22" s="212">
        <f t="shared" si="1"/>
        <v>1</v>
      </c>
      <c r="CX22" s="212">
        <f t="shared" si="1"/>
        <v>1</v>
      </c>
      <c r="CY22" s="212">
        <f t="shared" si="1"/>
        <v>1</v>
      </c>
      <c r="CZ22" s="212">
        <f t="shared" si="1"/>
        <v>1</v>
      </c>
      <c r="DA22" s="212">
        <f t="shared" si="1"/>
        <v>1</v>
      </c>
      <c r="DB22" s="212">
        <f t="shared" si="1"/>
        <v>1</v>
      </c>
      <c r="DC22" s="212">
        <f t="shared" si="1"/>
        <v>1</v>
      </c>
      <c r="DD22" s="212">
        <f t="shared" si="1"/>
        <v>1</v>
      </c>
      <c r="DE22" s="212">
        <f t="shared" si="1"/>
        <v>1</v>
      </c>
      <c r="DF22" s="212">
        <f t="shared" si="1"/>
        <v>1</v>
      </c>
      <c r="DG22" s="212">
        <f t="shared" si="1"/>
        <v>1</v>
      </c>
      <c r="DH22" s="212">
        <f t="shared" si="1"/>
        <v>1</v>
      </c>
      <c r="DI22" s="212">
        <f t="shared" si="1"/>
        <v>1</v>
      </c>
      <c r="DJ22" s="212">
        <f t="shared" si="1"/>
        <v>1</v>
      </c>
      <c r="DK22" s="212">
        <f t="shared" si="1"/>
        <v>1</v>
      </c>
      <c r="DL22" s="212">
        <f t="shared" si="1"/>
        <v>1</v>
      </c>
      <c r="DM22" s="212">
        <f t="shared" si="1"/>
        <v>1</v>
      </c>
      <c r="DN22" s="212">
        <f t="shared" si="1"/>
        <v>1</v>
      </c>
      <c r="DO22" s="212">
        <f t="shared" si="1"/>
        <v>1</v>
      </c>
      <c r="DP22" s="212">
        <f t="shared" si="1"/>
        <v>1</v>
      </c>
      <c r="DQ22" s="212">
        <f t="shared" si="1"/>
        <v>1</v>
      </c>
      <c r="DR22" s="212">
        <f t="shared" si="1"/>
        <v>1</v>
      </c>
      <c r="DS22" s="212">
        <f t="shared" si="1"/>
        <v>1</v>
      </c>
      <c r="DT22" s="212">
        <f t="shared" si="1"/>
        <v>1</v>
      </c>
      <c r="DU22" s="212">
        <f t="shared" si="1"/>
        <v>1</v>
      </c>
      <c r="DV22" s="212">
        <f t="shared" si="1"/>
        <v>1</v>
      </c>
      <c r="DW22" s="212">
        <f t="shared" si="1"/>
        <v>1</v>
      </c>
      <c r="DX22" s="212">
        <f t="shared" si="1"/>
        <v>1</v>
      </c>
      <c r="DY22" s="212">
        <f t="shared" si="1"/>
        <v>1</v>
      </c>
      <c r="DZ22" s="212">
        <f t="shared" ref="DZ22" si="5">IF(LEFT(DZ23,2)="OK",1,IF(LEFT(DZ23,2)="ER",2,1))</f>
        <v>1</v>
      </c>
      <c r="EA22" s="212">
        <f t="shared" si="2"/>
        <v>1</v>
      </c>
      <c r="EB22" s="212">
        <f t="shared" si="2"/>
        <v>1</v>
      </c>
      <c r="EC22" s="212">
        <f t="shared" si="2"/>
        <v>1</v>
      </c>
      <c r="ED22" s="212">
        <f t="shared" si="2"/>
        <v>1</v>
      </c>
      <c r="EE22" s="212">
        <f t="shared" si="2"/>
        <v>1</v>
      </c>
      <c r="EF22" s="212">
        <f t="shared" si="2"/>
        <v>1</v>
      </c>
      <c r="EG22" s="212">
        <f t="shared" si="2"/>
        <v>1</v>
      </c>
      <c r="EH22" s="212">
        <f t="shared" si="2"/>
        <v>1</v>
      </c>
      <c r="EI22" s="212">
        <f t="shared" si="2"/>
        <v>1</v>
      </c>
      <c r="EJ22" s="212">
        <f t="shared" si="2"/>
        <v>1</v>
      </c>
      <c r="EK22" s="212">
        <f t="shared" si="2"/>
        <v>1</v>
      </c>
      <c r="EL22" s="212">
        <f t="shared" si="2"/>
        <v>1</v>
      </c>
      <c r="EM22" s="212">
        <f t="shared" si="2"/>
        <v>1</v>
      </c>
      <c r="EN22" s="212">
        <f t="shared" si="2"/>
        <v>1</v>
      </c>
      <c r="EO22" s="212">
        <f t="shared" si="2"/>
        <v>1</v>
      </c>
      <c r="EP22" s="212">
        <f t="shared" si="2"/>
        <v>1</v>
      </c>
      <c r="EQ22" s="212">
        <f t="shared" si="2"/>
        <v>1</v>
      </c>
      <c r="ER22" s="212">
        <f t="shared" si="2"/>
        <v>1</v>
      </c>
      <c r="ES22" s="212">
        <f t="shared" si="2"/>
        <v>1</v>
      </c>
      <c r="ET22" s="212">
        <f t="shared" si="2"/>
        <v>1</v>
      </c>
      <c r="EU22" s="212">
        <f t="shared" si="2"/>
        <v>1</v>
      </c>
      <c r="EV22" s="212">
        <f t="shared" si="2"/>
        <v>1</v>
      </c>
      <c r="EW22" s="212">
        <f t="shared" si="2"/>
        <v>1</v>
      </c>
      <c r="EX22" s="212">
        <f t="shared" si="2"/>
        <v>1</v>
      </c>
      <c r="EY22" s="212">
        <f t="shared" si="2"/>
        <v>1</v>
      </c>
      <c r="EZ22" s="212">
        <f t="shared" si="2"/>
        <v>1</v>
      </c>
      <c r="FA22" s="212">
        <f t="shared" si="2"/>
        <v>1</v>
      </c>
      <c r="FB22" s="212">
        <f t="shared" si="2"/>
        <v>1</v>
      </c>
      <c r="FC22" s="212">
        <f t="shared" si="2"/>
        <v>1</v>
      </c>
      <c r="FD22" s="212">
        <f t="shared" si="2"/>
        <v>1</v>
      </c>
      <c r="FE22" s="212">
        <f t="shared" si="2"/>
        <v>1</v>
      </c>
      <c r="FF22" s="212">
        <f t="shared" si="2"/>
        <v>1</v>
      </c>
      <c r="FG22" s="212">
        <f t="shared" si="2"/>
        <v>1</v>
      </c>
      <c r="FH22" s="212">
        <f t="shared" si="2"/>
        <v>1</v>
      </c>
      <c r="FI22" s="212">
        <f t="shared" si="2"/>
        <v>1</v>
      </c>
      <c r="FJ22" s="212">
        <f t="shared" si="2"/>
        <v>1</v>
      </c>
      <c r="FK22" s="212">
        <f t="shared" si="2"/>
        <v>1</v>
      </c>
      <c r="FL22" s="212">
        <f t="shared" si="2"/>
        <v>1</v>
      </c>
      <c r="FM22" s="212">
        <f t="shared" si="2"/>
        <v>1</v>
      </c>
      <c r="FN22" s="212">
        <f t="shared" si="2"/>
        <v>1</v>
      </c>
      <c r="FO22" s="212">
        <f t="shared" si="2"/>
        <v>1</v>
      </c>
      <c r="FP22" s="212">
        <f t="shared" si="2"/>
        <v>1</v>
      </c>
      <c r="FQ22" s="212">
        <f t="shared" si="2"/>
        <v>1</v>
      </c>
      <c r="FR22" s="212">
        <f t="shared" si="2"/>
        <v>1</v>
      </c>
      <c r="FS22" s="212">
        <f t="shared" si="2"/>
        <v>1</v>
      </c>
      <c r="FT22" s="212">
        <f t="shared" si="2"/>
        <v>1</v>
      </c>
      <c r="FU22" s="212">
        <f t="shared" si="2"/>
        <v>1</v>
      </c>
      <c r="FV22" s="212">
        <f t="shared" si="2"/>
        <v>1</v>
      </c>
      <c r="FW22" s="212">
        <f t="shared" si="2"/>
        <v>1</v>
      </c>
      <c r="FX22" s="212">
        <f t="shared" si="2"/>
        <v>1</v>
      </c>
      <c r="FY22" s="212">
        <f t="shared" si="2"/>
        <v>1</v>
      </c>
      <c r="FZ22" s="212">
        <f t="shared" si="2"/>
        <v>1</v>
      </c>
      <c r="GA22" s="212">
        <f t="shared" si="2"/>
        <v>1</v>
      </c>
      <c r="GB22" s="212">
        <f t="shared" si="2"/>
        <v>1</v>
      </c>
      <c r="GC22" s="212">
        <f t="shared" si="2"/>
        <v>1</v>
      </c>
      <c r="GD22" s="212">
        <f t="shared" si="2"/>
        <v>1</v>
      </c>
      <c r="GE22" s="212">
        <f t="shared" si="2"/>
        <v>1</v>
      </c>
      <c r="GF22" s="212">
        <f t="shared" si="2"/>
        <v>1</v>
      </c>
      <c r="GG22" s="212">
        <f t="shared" si="2"/>
        <v>1</v>
      </c>
      <c r="GH22" s="212">
        <f t="shared" si="2"/>
        <v>1</v>
      </c>
      <c r="GI22" s="212">
        <f t="shared" si="2"/>
        <v>1</v>
      </c>
      <c r="GJ22" s="212">
        <f t="shared" si="2"/>
        <v>1</v>
      </c>
      <c r="GK22" s="212">
        <f t="shared" si="2"/>
        <v>1</v>
      </c>
      <c r="GL22" s="212">
        <f t="shared" ref="GL22" si="6">IF(LEFT(GL23,2)="OK",1,IF(LEFT(GL23,2)="ER",2,1))</f>
        <v>1</v>
      </c>
      <c r="GM22" s="212">
        <f t="shared" si="3"/>
        <v>1</v>
      </c>
      <c r="GN22" s="212">
        <f t="shared" si="3"/>
        <v>1</v>
      </c>
      <c r="GO22" s="212">
        <f t="shared" si="3"/>
        <v>1</v>
      </c>
      <c r="GP22" s="212">
        <f t="shared" si="3"/>
        <v>1</v>
      </c>
      <c r="GQ22" s="212">
        <f t="shared" si="3"/>
        <v>1</v>
      </c>
      <c r="GR22" s="212">
        <f t="shared" si="3"/>
        <v>1</v>
      </c>
      <c r="GS22" s="212">
        <f t="shared" si="3"/>
        <v>1</v>
      </c>
      <c r="GT22" s="212">
        <f t="shared" si="3"/>
        <v>1</v>
      </c>
      <c r="GU22" s="212">
        <f t="shared" si="3"/>
        <v>1</v>
      </c>
      <c r="GV22" s="212">
        <f t="shared" si="3"/>
        <v>1</v>
      </c>
      <c r="GW22" s="212">
        <f t="shared" si="3"/>
        <v>1</v>
      </c>
      <c r="GX22" s="212">
        <f t="shared" si="3"/>
        <v>1</v>
      </c>
      <c r="GY22" s="212">
        <f t="shared" si="3"/>
        <v>1</v>
      </c>
      <c r="GZ22" s="212">
        <f t="shared" si="3"/>
        <v>1</v>
      </c>
      <c r="HA22" s="212">
        <f t="shared" si="3"/>
        <v>1</v>
      </c>
      <c r="HB22" s="212">
        <f t="shared" si="3"/>
        <v>1</v>
      </c>
      <c r="HC22" s="212">
        <f t="shared" si="3"/>
        <v>1</v>
      </c>
      <c r="HD22" s="212">
        <f t="shared" si="3"/>
        <v>1</v>
      </c>
      <c r="HE22" s="212">
        <f t="shared" si="3"/>
        <v>1</v>
      </c>
      <c r="HF22" s="212">
        <f t="shared" si="3"/>
        <v>1</v>
      </c>
      <c r="HG22" s="212">
        <f t="shared" si="3"/>
        <v>1</v>
      </c>
      <c r="HH22" s="212">
        <f t="shared" si="3"/>
        <v>1</v>
      </c>
      <c r="HI22" s="212">
        <f t="shared" si="3"/>
        <v>1</v>
      </c>
      <c r="HJ22" s="212">
        <f t="shared" si="3"/>
        <v>1</v>
      </c>
      <c r="HK22" s="212">
        <f t="shared" si="3"/>
        <v>1</v>
      </c>
      <c r="HL22" s="212">
        <f t="shared" si="3"/>
        <v>1</v>
      </c>
      <c r="HM22" s="212">
        <f t="shared" si="3"/>
        <v>1</v>
      </c>
      <c r="HN22" s="212">
        <f t="shared" si="3"/>
        <v>1</v>
      </c>
      <c r="HO22" s="212">
        <f t="shared" si="3"/>
        <v>1</v>
      </c>
      <c r="HP22" s="212">
        <f t="shared" si="3"/>
        <v>1</v>
      </c>
      <c r="HQ22" s="212">
        <f t="shared" si="3"/>
        <v>1</v>
      </c>
      <c r="HR22" s="212">
        <f t="shared" si="3"/>
        <v>1</v>
      </c>
      <c r="HS22" s="212">
        <f t="shared" si="3"/>
        <v>1</v>
      </c>
      <c r="HT22" s="212">
        <f t="shared" si="3"/>
        <v>1</v>
      </c>
      <c r="HU22" s="212">
        <f t="shared" si="3"/>
        <v>1</v>
      </c>
      <c r="HV22" s="212">
        <f t="shared" si="3"/>
        <v>1</v>
      </c>
      <c r="HW22" s="212">
        <f t="shared" si="3"/>
        <v>1</v>
      </c>
      <c r="HX22" s="212">
        <f t="shared" si="3"/>
        <v>1</v>
      </c>
      <c r="HY22" s="212">
        <f t="shared" si="3"/>
        <v>1</v>
      </c>
      <c r="HZ22" s="212">
        <f t="shared" si="3"/>
        <v>1</v>
      </c>
      <c r="IA22" s="212">
        <f t="shared" si="3"/>
        <v>1</v>
      </c>
      <c r="IB22" s="212">
        <f t="shared" si="3"/>
        <v>1</v>
      </c>
      <c r="IC22" s="212">
        <f t="shared" si="3"/>
        <v>1</v>
      </c>
      <c r="ID22" s="212">
        <f t="shared" si="3"/>
        <v>1</v>
      </c>
      <c r="IE22" s="212">
        <f t="shared" si="3"/>
        <v>1</v>
      </c>
      <c r="IF22" s="212">
        <f t="shared" si="3"/>
        <v>1</v>
      </c>
      <c r="IG22" s="212">
        <f t="shared" si="3"/>
        <v>1</v>
      </c>
      <c r="IH22" s="212">
        <f t="shared" si="3"/>
        <v>1</v>
      </c>
      <c r="II22" s="212">
        <f t="shared" si="3"/>
        <v>1</v>
      </c>
      <c r="IJ22" s="212">
        <f t="shared" si="3"/>
        <v>1</v>
      </c>
      <c r="IK22" s="212">
        <f t="shared" si="3"/>
        <v>1</v>
      </c>
      <c r="IL22" s="212">
        <f t="shared" si="3"/>
        <v>1</v>
      </c>
      <c r="IM22" s="212">
        <f t="shared" si="3"/>
        <v>1</v>
      </c>
      <c r="IN22" s="212">
        <f t="shared" si="3"/>
        <v>1</v>
      </c>
      <c r="IO22" s="212">
        <f t="shared" si="3"/>
        <v>1</v>
      </c>
      <c r="IP22" s="212">
        <f t="shared" si="3"/>
        <v>1</v>
      </c>
      <c r="IQ22" s="212"/>
      <c r="IR22" s="212"/>
      <c r="IS22" s="212"/>
    </row>
    <row r="23" spans="1:253" s="668" customFormat="1" ht="76.5" customHeight="1">
      <c r="A23" s="670" t="str">
        <f>IF(Questionnaire!D41&lt;&gt;0 = FALSE, "OK Q 13", IF(COUNTIF('Country List'!$E$4:$E$239,Questionnaire!D41)=0,"ERROR Q 13 - This must match a country option from the drop-down list","OK Q 13"))</f>
        <v>OK Q 13</v>
      </c>
      <c r="B23" s="670" t="str">
        <f>IF(Questionnaire!E41&lt;&gt;0 = FALSE, "OK Q 13", IF(COUNTIF('Country List'!$E$4:$E$239,Questionnaire!E41)=0,"ERROR Q 13 - This must match a country option from the drop-down list","OK Q 13"))</f>
        <v>OK Q 13</v>
      </c>
      <c r="C23" s="670" t="str">
        <f>IF(Questionnaire!F41&lt;&gt;0 = FALSE, "OK Q 13", IF(COUNTIF('Country List'!$E$4:$E$239,Questionnaire!F41)=0,"ERROR Q 13 - This must match a country option from the drop-down list","OK Q 13"))</f>
        <v>OK Q 13</v>
      </c>
      <c r="D23" s="670" t="str">
        <f>IF(Questionnaire!G41&lt;&gt;0 = FALSE, "OK Q 13", IF(COUNTIF('Country List'!$E$4:$E$239,Questionnaire!G41)=0,"ERROR Q 13 - This must match a country option from the drop-down list","OK Q 13"))</f>
        <v>OK Q 13</v>
      </c>
      <c r="E23" s="670" t="str">
        <f>IF(Questionnaire!H41&lt;&gt;0 = FALSE, "OK Q 13", IF(COUNTIF('Country List'!$E$4:$E$239,Questionnaire!H41)=0,"ERROR Q 13 - This must match a country option from the drop-down list","OK Q 13"))</f>
        <v>OK Q 13</v>
      </c>
      <c r="F23" s="670" t="str">
        <f>IF(Questionnaire!I41&lt;&gt;0 = FALSE, "OK Q 13", IF(COUNTIF('Country List'!$E$4:$E$239,Questionnaire!I41)=0,"ERROR Q 13 - This must match a country option from the drop-down list","OK Q 13"))</f>
        <v>OK Q 13</v>
      </c>
      <c r="G23" s="670" t="str">
        <f>IF(Questionnaire!J41&lt;&gt;0 = FALSE, "OK Q 13", IF(COUNTIF('Country List'!$E$4:$E$239,Questionnaire!J41)=0,"ERROR Q 13 - This must match a country option from the drop-down list","OK Q 13"))</f>
        <v>OK Q 13</v>
      </c>
      <c r="H23" s="670" t="str">
        <f>IF(Questionnaire!K41&lt;&gt;0 = FALSE, "OK Q 13", IF(COUNTIF('Country List'!$E$4:$E$239,Questionnaire!K41)=0,"ERROR Q 13 - This must match a country option from the drop-down list","OK Q 13"))</f>
        <v>OK Q 13</v>
      </c>
      <c r="I23" s="670" t="str">
        <f>IF(Questionnaire!L41&lt;&gt;0 = FALSE, "OK Q 13", IF(COUNTIF('Country List'!$E$4:$E$239,Questionnaire!L41)=0,"ERROR Q 13 - This must match a country option from the drop-down list","OK Q 13"))</f>
        <v>OK Q 13</v>
      </c>
      <c r="J23" s="670" t="str">
        <f>IF(Questionnaire!M41&lt;&gt;0 = FALSE, "OK Q 13", IF(COUNTIF('Country List'!$E$4:$E$239,Questionnaire!M41)=0,"ERROR Q 13 - This must match a country option from the drop-down list","OK Q 13"))</f>
        <v>OK Q 13</v>
      </c>
      <c r="K23" s="670" t="str">
        <f>IF(Questionnaire!N41&lt;&gt;0 = FALSE, "OK Q 13", IF(COUNTIF('Country List'!$E$4:$E$239,Questionnaire!N41)=0,"ERROR Q 13 - This must match a country option from the drop-down list","OK Q 13"))</f>
        <v>OK Q 13</v>
      </c>
      <c r="L23" s="670" t="str">
        <f>IF(Questionnaire!O41&lt;&gt;0 = FALSE, "OK Q 13", IF(COUNTIF('Country List'!$E$4:$E$239,Questionnaire!O41)=0,"ERROR Q 13 - This must match a country option from the drop-down list","OK Q 13"))</f>
        <v>OK Q 13</v>
      </c>
      <c r="M23" s="670" t="str">
        <f>IF(Questionnaire!P41&lt;&gt;0 = FALSE, "OK Q 13", IF(COUNTIF('Country List'!$E$4:$E$239,Questionnaire!P41)=0,"ERROR Q 13 - This must match a country option from the drop-down list","OK Q 13"))</f>
        <v>OK Q 13</v>
      </c>
      <c r="N23" s="670" t="str">
        <f>IF(Questionnaire!Q41&lt;&gt;0 = FALSE, "OK Q 13", IF(COUNTIF('Country List'!$E$4:$E$239,Questionnaire!Q41)=0,"ERROR Q 13 - This must match a country option from the drop-down list","OK Q 13"))</f>
        <v>OK Q 13</v>
      </c>
      <c r="O23" s="670" t="str">
        <f>IF(Questionnaire!R41&lt;&gt;0 = FALSE, "OK Q 13", IF(COUNTIF('Country List'!$E$4:$E$239,Questionnaire!R41)=0,"ERROR Q 13 - This must match a country option from the drop-down list","OK Q 13"))</f>
        <v>OK Q 13</v>
      </c>
      <c r="P23" s="670" t="str">
        <f>IF(Questionnaire!S41&lt;&gt;0 = FALSE, "OK Q 13", IF(COUNTIF('Country List'!$E$4:$E$239,Questionnaire!S41)=0,"ERROR Q 13 - This must match a country option from the drop-down list","OK Q 13"))</f>
        <v>OK Q 13</v>
      </c>
      <c r="Q23" s="670" t="str">
        <f>IF(Questionnaire!T41&lt;&gt;0 = FALSE, "OK Q 13", IF(COUNTIF('Country List'!$E$4:$E$239,Questionnaire!T41)=0,"ERROR Q 13 - This must match a country option from the drop-down list","OK Q 13"))</f>
        <v>OK Q 13</v>
      </c>
      <c r="R23" s="670" t="str">
        <f>IF(Questionnaire!U41&lt;&gt;0 = FALSE, "OK Q 13", IF(COUNTIF('Country List'!$E$4:$E$239,Questionnaire!U41)=0,"ERROR Q 13 - This must match a country option from the drop-down list","OK Q 13"))</f>
        <v>OK Q 13</v>
      </c>
      <c r="S23" s="670" t="str">
        <f>IF(Questionnaire!V41&lt;&gt;0 = FALSE, "OK Q 13", IF(COUNTIF('Country List'!$E$4:$E$239,Questionnaire!V41)=0,"ERROR Q 13 - This must match a country option from the drop-down list","OK Q 13"))</f>
        <v>OK Q 13</v>
      </c>
      <c r="T23" s="670" t="str">
        <f>IF(Questionnaire!W41&lt;&gt;0 = FALSE, "OK Q 13", IF(COUNTIF('Country List'!$E$4:$E$239,Questionnaire!W41)=0,"ERROR Q 13 - This must match a country option from the drop-down list","OK Q 13"))</f>
        <v>OK Q 13</v>
      </c>
      <c r="U23" s="670" t="str">
        <f>IF(Questionnaire!X41&lt;&gt;0 = FALSE, "OK Q 13", IF(COUNTIF('Country List'!$E$4:$E$239,Questionnaire!X41)=0,"ERROR Q 13 - This must match a country option from the drop-down list","OK Q 13"))</f>
        <v>OK Q 13</v>
      </c>
      <c r="V23" s="670" t="str">
        <f>IF(Questionnaire!Y41&lt;&gt;0 = FALSE, "OK Q 13", IF(COUNTIF('Country List'!$E$4:$E$239,Questionnaire!Y41)=0,"ERROR Q 13 - This must match a country option from the drop-down list","OK Q 13"))</f>
        <v>OK Q 13</v>
      </c>
      <c r="W23" s="670" t="str">
        <f>IF(Questionnaire!Z41&lt;&gt;0 = FALSE, "OK Q 13", IF(COUNTIF('Country List'!$E$4:$E$239,Questionnaire!Z41)=0,"ERROR Q 13 - This must match a country option from the drop-down list","OK Q 13"))</f>
        <v>OK Q 13</v>
      </c>
      <c r="X23" s="670" t="str">
        <f>IF(Questionnaire!AA41&lt;&gt;0 = FALSE, "OK Q 13", IF(COUNTIF('Country List'!$E$4:$E$239,Questionnaire!AA41)=0,"ERROR Q 13 - This must match a country option from the drop-down list","OK Q 13"))</f>
        <v>OK Q 13</v>
      </c>
      <c r="Y23" s="670" t="str">
        <f>IF(Questionnaire!AB41&lt;&gt;0 = FALSE, "OK Q 13", IF(COUNTIF('Country List'!$E$4:$E$239,Questionnaire!AB41)=0,"ERROR Q 13 - This must match a country option from the drop-down list","OK Q 13"))</f>
        <v>OK Q 13</v>
      </c>
      <c r="Z23" s="670" t="str">
        <f>IF(Questionnaire!AC41&lt;&gt;0 = FALSE, "OK Q 13", IF(COUNTIF('Country List'!$E$4:$E$239,Questionnaire!AC41)=0,"ERROR Q 13 - This must match a country option from the drop-down list","OK Q 13"))</f>
        <v>OK Q 13</v>
      </c>
      <c r="AA23" s="670" t="str">
        <f>IF(Questionnaire!AD41&lt;&gt;0 = FALSE, "OK Q 13", IF(COUNTIF('Country List'!$E$4:$E$239,Questionnaire!AD41)=0,"ERROR Q 13 - This must match a country option from the drop-down list","OK Q 13"))</f>
        <v>OK Q 13</v>
      </c>
      <c r="AB23" s="670" t="str">
        <f>IF(Questionnaire!AE41&lt;&gt;0 = FALSE, "OK Q 13", IF(COUNTIF('Country List'!$E$4:$E$239,Questionnaire!AE41)=0,"ERROR Q 13 - This must match a country option from the drop-down list","OK Q 13"))</f>
        <v>OK Q 13</v>
      </c>
      <c r="AC23" s="670" t="str">
        <f>IF(Questionnaire!AF41&lt;&gt;0 = FALSE, "OK Q 13", IF(COUNTIF('Country List'!$E$4:$E$239,Questionnaire!AF41)=0,"ERROR Q 13 - This must match a country option from the drop-down list","OK Q 13"))</f>
        <v>OK Q 13</v>
      </c>
      <c r="AD23" s="670" t="str">
        <f>IF(Questionnaire!AG41&lt;&gt;0 = FALSE, "OK Q 13", IF(COUNTIF('Country List'!$E$4:$E$239,Questionnaire!AG41)=0,"ERROR Q 13 - This must match a country option from the drop-down list","OK Q 13"))</f>
        <v>OK Q 13</v>
      </c>
      <c r="AE23" s="670" t="str">
        <f>IF(Questionnaire!AH41&lt;&gt;0 = FALSE, "OK Q 13", IF(COUNTIF('Country List'!$E$4:$E$239,Questionnaire!AH41)=0,"ERROR Q 13 - This must match a country option from the drop-down list","OK Q 13"))</f>
        <v>OK Q 13</v>
      </c>
      <c r="AF23" s="670" t="str">
        <f>IF(Questionnaire!AI41&lt;&gt;0 = FALSE, "OK Q 13", IF(COUNTIF('Country List'!$E$4:$E$239,Questionnaire!AI41)=0,"ERROR Q 13 - This must match a country option from the drop-down list","OK Q 13"))</f>
        <v>OK Q 13</v>
      </c>
      <c r="AG23" s="670" t="str">
        <f>IF(Questionnaire!AJ41&lt;&gt;0 = FALSE, "OK Q 13", IF(COUNTIF('Country List'!$E$4:$E$239,Questionnaire!AJ41)=0,"ERROR Q 13 - This must match a country option from the drop-down list","OK Q 13"))</f>
        <v>OK Q 13</v>
      </c>
      <c r="AH23" s="670" t="str">
        <f>IF(Questionnaire!AK41&lt;&gt;0 = FALSE, "OK Q 13", IF(COUNTIF('Country List'!$E$4:$E$239,Questionnaire!AK41)=0,"ERROR Q 13 - This must match a country option from the drop-down list","OK Q 13"))</f>
        <v>OK Q 13</v>
      </c>
      <c r="AI23" s="670" t="str">
        <f>IF(Questionnaire!AL41&lt;&gt;0 = FALSE, "OK Q 13", IF(COUNTIF('Country List'!$E$4:$E$239,Questionnaire!AL41)=0,"ERROR Q 13 - This must match a country option from the drop-down list","OK Q 13"))</f>
        <v>OK Q 13</v>
      </c>
      <c r="AJ23" s="670" t="str">
        <f>IF(Questionnaire!AM41&lt;&gt;0 = FALSE, "OK Q 13", IF(COUNTIF('Country List'!$E$4:$E$239,Questionnaire!AM41)=0,"ERROR Q 13 - This must match a country option from the drop-down list","OK Q 13"))</f>
        <v>OK Q 13</v>
      </c>
      <c r="AK23" s="670" t="str">
        <f>IF(Questionnaire!AN41&lt;&gt;0 = FALSE, "OK Q 13", IF(COUNTIF('Country List'!$E$4:$E$239,Questionnaire!AN41)=0,"ERROR Q 13 - This must match a country option from the drop-down list","OK Q 13"))</f>
        <v>OK Q 13</v>
      </c>
      <c r="AL23" s="670" t="str">
        <f>IF(Questionnaire!AO41&lt;&gt;0 = FALSE, "OK Q 13", IF(COUNTIF('Country List'!$E$4:$E$239,Questionnaire!AO41)=0,"ERROR Q 13 - This must match a country option from the drop-down list","OK Q 13"))</f>
        <v>OK Q 13</v>
      </c>
      <c r="AM23" s="670" t="str">
        <f>IF(Questionnaire!AP41&lt;&gt;0 = FALSE, "OK Q 13", IF(COUNTIF('Country List'!$E$4:$E$239,Questionnaire!AP41)=0,"ERROR Q 13 - This must match a country option from the drop-down list","OK Q 13"))</f>
        <v>OK Q 13</v>
      </c>
      <c r="AN23" s="670" t="str">
        <f>IF(Questionnaire!AQ41&lt;&gt;0 = FALSE, "OK Q 13", IF(COUNTIF('Country List'!$E$4:$E$239,Questionnaire!AQ41)=0,"ERROR Q 13 - This must match a country option from the drop-down list","OK Q 13"))</f>
        <v>OK Q 13</v>
      </c>
      <c r="AO23" s="670" t="str">
        <f>IF(Questionnaire!AR41&lt;&gt;0 = FALSE, "OK Q 13", IF(COUNTIF('Country List'!$E$4:$E$239,Questionnaire!AR41)=0,"ERROR Q 13 - This must match a country option from the drop-down list","OK Q 13"))</f>
        <v>OK Q 13</v>
      </c>
      <c r="AP23" s="670" t="str">
        <f>IF(Questionnaire!AS41&lt;&gt;0 = FALSE, "OK Q 13", IF(COUNTIF('Country List'!$E$4:$E$239,Questionnaire!AS41)=0,"ERROR Q 13 - This must match a country option from the drop-down list","OK Q 13"))</f>
        <v>OK Q 13</v>
      </c>
      <c r="AQ23" s="670" t="str">
        <f>IF(Questionnaire!AT41&lt;&gt;0 = FALSE, "OK Q 13", IF(COUNTIF('Country List'!$E$4:$E$239,Questionnaire!AT41)=0,"ERROR Q 13 - This must match a country option from the drop-down list","OK Q 13"))</f>
        <v>OK Q 13</v>
      </c>
      <c r="AR23" s="670" t="str">
        <f>IF(Questionnaire!AU41&lt;&gt;0 = FALSE, "OK Q 13", IF(COUNTIF('Country List'!$E$4:$E$239,Questionnaire!AU41)=0,"ERROR Q 13 - This must match a country option from the drop-down list","OK Q 13"))</f>
        <v>OK Q 13</v>
      </c>
      <c r="AS23" s="670" t="str">
        <f>IF(Questionnaire!AV41&lt;&gt;0 = FALSE, "OK Q 13", IF(COUNTIF('Country List'!$E$4:$E$239,Questionnaire!AV41)=0,"ERROR Q 13 - This must match a country option from the drop-down list","OK Q 13"))</f>
        <v>OK Q 13</v>
      </c>
      <c r="AT23" s="670" t="str">
        <f>IF(Questionnaire!AW41&lt;&gt;0 = FALSE, "OK Q 13", IF(COUNTIF('Country List'!$E$4:$E$239,Questionnaire!AW41)=0,"ERROR Q 13 - This must match a country option from the drop-down list","OK Q 13"))</f>
        <v>OK Q 13</v>
      </c>
      <c r="AU23" s="670" t="str">
        <f>IF(Questionnaire!AX41&lt;&gt;0 = FALSE, "OK Q 13", IF(COUNTIF('Country List'!$E$4:$E$239,Questionnaire!AX41)=0,"ERROR Q 13 - This must match a country option from the drop-down list","OK Q 13"))</f>
        <v>OK Q 13</v>
      </c>
      <c r="AV23" s="670" t="str">
        <f>IF(Questionnaire!AY41&lt;&gt;0 = FALSE, "OK Q 13", IF(COUNTIF('Country List'!$E$4:$E$239,Questionnaire!AY41)=0,"ERROR Q 13 - This must match a country option from the drop-down list","OK Q 13"))</f>
        <v>OK Q 13</v>
      </c>
      <c r="AW23" s="670" t="str">
        <f>IF(Questionnaire!AZ41&lt;&gt;0 = FALSE, "OK Q 13", IF(COUNTIF('Country List'!$E$4:$E$239,Questionnaire!AZ41)=0,"ERROR Q 13 - This must match a country option from the drop-down list","OK Q 13"))</f>
        <v>OK Q 13</v>
      </c>
      <c r="AX23" s="670" t="str">
        <f>IF(Questionnaire!BA41&lt;&gt;0 = FALSE, "OK Q 13", IF(COUNTIF('Country List'!$E$4:$E$239,Questionnaire!BA41)=0,"ERROR Q 13 - This must match a country option from the drop-down list","OK Q 13"))</f>
        <v>OK Q 13</v>
      </c>
      <c r="AY23" s="670" t="str">
        <f>IF(Questionnaire!BB41&lt;&gt;0 = FALSE, "OK Q 13", IF(COUNTIF('Country List'!$E$4:$E$239,Questionnaire!BB41)=0,"ERROR Q 13 - This must match a country option from the drop-down list","OK Q 13"))</f>
        <v>OK Q 13</v>
      </c>
      <c r="AZ23" s="670" t="str">
        <f>IF(Questionnaire!BC41&lt;&gt;0 = FALSE, "OK Q 13", IF(COUNTIF('Country List'!$E$4:$E$239,Questionnaire!BC41)=0,"ERROR Q 13 - This must match a country option from the drop-down list","OK Q 13"))</f>
        <v>OK Q 13</v>
      </c>
      <c r="BA23" s="670" t="str">
        <f>IF(Questionnaire!BD41&lt;&gt;0 = FALSE, "OK Q 13", IF(COUNTIF('Country List'!$E$4:$E$239,Questionnaire!BD41)=0,"ERROR Q 13 - This must match a country option from the drop-down list","OK Q 13"))</f>
        <v>OK Q 13</v>
      </c>
      <c r="BB23" s="670" t="str">
        <f>IF(Questionnaire!BE41&lt;&gt;0 = FALSE, "OK Q 13", IF(COUNTIF('Country List'!$E$4:$E$239,Questionnaire!BE41)=0,"ERROR Q 13 - This must match a country option from the drop-down list","OK Q 13"))</f>
        <v>OK Q 13</v>
      </c>
      <c r="BC23" s="670" t="str">
        <f>IF(Questionnaire!BF41&lt;&gt;0 = FALSE, "OK Q 13", IF(COUNTIF('Country List'!$E$4:$E$239,Questionnaire!BF41)=0,"ERROR Q 13 - This must match a country option from the drop-down list","OK Q 13"))</f>
        <v>OK Q 13</v>
      </c>
      <c r="BD23" s="670" t="str">
        <f>IF(Questionnaire!BG41&lt;&gt;0 = FALSE, "OK Q 13", IF(COUNTIF('Country List'!$E$4:$E$239,Questionnaire!BG41)=0,"ERROR Q 13 - This must match a country option from the drop-down list","OK Q 13"))</f>
        <v>OK Q 13</v>
      </c>
      <c r="BE23" s="670" t="str">
        <f>IF(Questionnaire!BH41&lt;&gt;0 = FALSE, "OK Q 13", IF(COUNTIF('Country List'!$E$4:$E$239,Questionnaire!BH41)=0,"ERROR Q 13 - This must match a country option from the drop-down list","OK Q 13"))</f>
        <v>OK Q 13</v>
      </c>
      <c r="BF23" s="670" t="str">
        <f>IF(Questionnaire!BI41&lt;&gt;0 = FALSE, "OK Q 13", IF(COUNTIF('Country List'!$E$4:$E$239,Questionnaire!BI41)=0,"ERROR Q 13 - This must match a country option from the drop-down list","OK Q 13"))</f>
        <v>OK Q 13</v>
      </c>
      <c r="BG23" s="670" t="str">
        <f>IF(Questionnaire!BJ41&lt;&gt;0 = FALSE, "OK Q 13", IF(COUNTIF('Country List'!$E$4:$E$239,Questionnaire!BJ41)=0,"ERROR Q 13 - This must match a country option from the drop-down list","OK Q 13"))</f>
        <v>OK Q 13</v>
      </c>
      <c r="BH23" s="670" t="str">
        <f>IF(Questionnaire!BK41&lt;&gt;0 = FALSE, "OK Q 13", IF(COUNTIF('Country List'!$E$4:$E$239,Questionnaire!BK41)=0,"ERROR Q 13 - This must match a country option from the drop-down list","OK Q 13"))</f>
        <v>OK Q 13</v>
      </c>
      <c r="BI23" s="670" t="str">
        <f>IF(Questionnaire!BL41&lt;&gt;0 = FALSE, "OK Q 13", IF(COUNTIF('Country List'!$E$4:$E$239,Questionnaire!BL41)=0,"ERROR Q 13 - This must match a country option from the drop-down list","OK Q 13"))</f>
        <v>OK Q 13</v>
      </c>
      <c r="BJ23" s="670" t="str">
        <f>IF(Questionnaire!BM41&lt;&gt;0 = FALSE, "OK Q 13", IF(COUNTIF('Country List'!$E$4:$E$239,Questionnaire!BM41)=0,"ERROR Q 13 - This must match a country option from the drop-down list","OK Q 13"))</f>
        <v>OK Q 13</v>
      </c>
      <c r="BK23" s="670" t="str">
        <f>IF(Questionnaire!BN41&lt;&gt;0 = FALSE, "OK Q 13", IF(COUNTIF('Country List'!$E$4:$E$239,Questionnaire!BN41)=0,"ERROR Q 13 - This must match a country option from the drop-down list","OK Q 13"))</f>
        <v>OK Q 13</v>
      </c>
      <c r="BL23" s="670" t="str">
        <f>IF(Questionnaire!BO41&lt;&gt;0 = FALSE, "OK Q 13", IF(COUNTIF('Country List'!$E$4:$E$239,Questionnaire!BO41)=0,"ERROR Q 13 - This must match a country option from the drop-down list","OK Q 13"))</f>
        <v>OK Q 13</v>
      </c>
      <c r="BM23" s="670" t="str">
        <f>IF(Questionnaire!BP41&lt;&gt;0 = FALSE, "OK Q 13", IF(COUNTIF('Country List'!$E$4:$E$239,Questionnaire!BP41)=0,"ERROR Q 13 - This must match a country option from the drop-down list","OK Q 13"))</f>
        <v>OK Q 13</v>
      </c>
      <c r="BN23" s="670" t="str">
        <f>IF(Questionnaire!BQ41&lt;&gt;0 = FALSE, "OK Q 13", IF(COUNTIF('Country List'!$E$4:$E$239,Questionnaire!BQ41)=0,"ERROR Q 13 - This must match a country option from the drop-down list","OK Q 13"))</f>
        <v>OK Q 13</v>
      </c>
      <c r="BO23" s="670" t="str">
        <f>IF(Questionnaire!BR41&lt;&gt;0 = FALSE, "OK Q 13", IF(COUNTIF('Country List'!$E$4:$E$239,Questionnaire!BR41)=0,"ERROR Q 13 - This must match a country option from the drop-down list","OK Q 13"))</f>
        <v>OK Q 13</v>
      </c>
      <c r="BP23" s="670" t="str">
        <f>IF(Questionnaire!BS41&lt;&gt;0 = FALSE, "OK Q 13", IF(COUNTIF('Country List'!$E$4:$E$239,Questionnaire!BS41)=0,"ERROR Q 13 - This must match a country option from the drop-down list","OK Q 13"))</f>
        <v>OK Q 13</v>
      </c>
      <c r="BQ23" s="670" t="str">
        <f>IF(Questionnaire!BT41&lt;&gt;0 = FALSE, "OK Q 13", IF(COUNTIF('Country List'!$E$4:$E$239,Questionnaire!BT41)=0,"ERROR Q 13 - This must match a country option from the drop-down list","OK Q 13"))</f>
        <v>OK Q 13</v>
      </c>
      <c r="BR23" s="670" t="str">
        <f>IF(Questionnaire!BU41&lt;&gt;0 = FALSE, "OK Q 13", IF(COUNTIF('Country List'!$E$4:$E$239,Questionnaire!BU41)=0,"ERROR Q 13 - This must match a country option from the drop-down list","OK Q 13"))</f>
        <v>OK Q 13</v>
      </c>
      <c r="BS23" s="670" t="str">
        <f>IF(Questionnaire!BV41&lt;&gt;0 = FALSE, "OK Q 13", IF(COUNTIF('Country List'!$E$4:$E$239,Questionnaire!BV41)=0,"ERROR Q 13 - This must match a country option from the drop-down list","OK Q 13"))</f>
        <v>OK Q 13</v>
      </c>
      <c r="BT23" s="670" t="str">
        <f>IF(Questionnaire!BW41&lt;&gt;0 = FALSE, "OK Q 13", IF(COUNTIF('Country List'!$E$4:$E$239,Questionnaire!BW41)=0,"ERROR Q 13 - This must match a country option from the drop-down list","OK Q 13"))</f>
        <v>OK Q 13</v>
      </c>
      <c r="BU23" s="670" t="str">
        <f>IF(Questionnaire!BX41&lt;&gt;0 = FALSE, "OK Q 13", IF(COUNTIF('Country List'!$E$4:$E$239,Questionnaire!BX41)=0,"ERROR Q 13 - This must match a country option from the drop-down list","OK Q 13"))</f>
        <v>OK Q 13</v>
      </c>
      <c r="BV23" s="670" t="str">
        <f>IF(Questionnaire!BY41&lt;&gt;0 = FALSE, "OK Q 13", IF(COUNTIF('Country List'!$E$4:$E$239,Questionnaire!BY41)=0,"ERROR Q 13 - This must match a country option from the drop-down list","OK Q 13"))</f>
        <v>OK Q 13</v>
      </c>
      <c r="BW23" s="670" t="str">
        <f>IF(Questionnaire!BZ41&lt;&gt;0 = FALSE, "OK Q 13", IF(COUNTIF('Country List'!$E$4:$E$239,Questionnaire!BZ41)=0,"ERROR Q 13 - This must match a country option from the drop-down list","OK Q 13"))</f>
        <v>OK Q 13</v>
      </c>
      <c r="BX23" s="670" t="str">
        <f>IF(Questionnaire!CA41&lt;&gt;0 = FALSE, "OK Q 13", IF(COUNTIF('Country List'!$E$4:$E$239,Questionnaire!CA41)=0,"ERROR Q 13 - This must match a country option from the drop-down list","OK Q 13"))</f>
        <v>OK Q 13</v>
      </c>
      <c r="BY23" s="670" t="str">
        <f>IF(Questionnaire!CB41&lt;&gt;0 = FALSE, "OK Q 13", IF(COUNTIF('Country List'!$E$4:$E$239,Questionnaire!CB41)=0,"ERROR Q 13 - This must match a country option from the drop-down list","OK Q 13"))</f>
        <v>OK Q 13</v>
      </c>
      <c r="BZ23" s="670" t="str">
        <f>IF(Questionnaire!CC41&lt;&gt;0 = FALSE, "OK Q 13", IF(COUNTIF('Country List'!$E$4:$E$239,Questionnaire!CC41)=0,"ERROR Q 13 - This must match a country option from the drop-down list","OK Q 13"))</f>
        <v>OK Q 13</v>
      </c>
      <c r="CA23" s="670" t="str">
        <f>IF(Questionnaire!CD41&lt;&gt;0 = FALSE, "OK Q 13", IF(COUNTIF('Country List'!$E$4:$E$239,Questionnaire!CD41)=0,"ERROR Q 13 - This must match a country option from the drop-down list","OK Q 13"))</f>
        <v>OK Q 13</v>
      </c>
      <c r="CB23" s="670" t="str">
        <f>IF(Questionnaire!CE41&lt;&gt;0 = FALSE, "OK Q 13", IF(COUNTIF('Country List'!$E$4:$E$239,Questionnaire!CE41)=0,"ERROR Q 13 - This must match a country option from the drop-down list","OK Q 13"))</f>
        <v>OK Q 13</v>
      </c>
      <c r="CC23" s="670" t="str">
        <f>IF(Questionnaire!CF41&lt;&gt;0 = FALSE, "OK Q 13", IF(COUNTIF('Country List'!$E$4:$E$239,Questionnaire!CF41)=0,"ERROR Q 13 - This must match a country option from the drop-down list","OK Q 13"))</f>
        <v>OK Q 13</v>
      </c>
      <c r="CD23" s="670" t="str">
        <f>IF(Questionnaire!CG41&lt;&gt;0 = FALSE, "OK Q 13", IF(COUNTIF('Country List'!$E$4:$E$239,Questionnaire!CG41)=0,"ERROR Q 13 - This must match a country option from the drop-down list","OK Q 13"))</f>
        <v>OK Q 13</v>
      </c>
      <c r="CE23" s="670" t="str">
        <f>IF(Questionnaire!CH41&lt;&gt;0 = FALSE, "OK Q 13", IF(COUNTIF('Country List'!$E$4:$E$239,Questionnaire!CH41)=0,"ERROR Q 13 - This must match a country option from the drop-down list","OK Q 13"))</f>
        <v>OK Q 13</v>
      </c>
      <c r="CF23" s="670" t="str">
        <f>IF(Questionnaire!CI41&lt;&gt;0 = FALSE, "OK Q 13", IF(COUNTIF('Country List'!$E$4:$E$239,Questionnaire!CI41)=0,"ERROR Q 13 - This must match a country option from the drop-down list","OK Q 13"))</f>
        <v>OK Q 13</v>
      </c>
      <c r="CG23" s="670" t="str">
        <f>IF(Questionnaire!CJ41&lt;&gt;0 = FALSE, "OK Q 13", IF(COUNTIF('Country List'!$E$4:$E$239,Questionnaire!CJ41)=0,"ERROR Q 13 - This must match a country option from the drop-down list","OK Q 13"))</f>
        <v>OK Q 13</v>
      </c>
      <c r="CH23" s="670" t="str">
        <f>IF(Questionnaire!CK41&lt;&gt;0 = FALSE, "OK Q 13", IF(COUNTIF('Country List'!$E$4:$E$239,Questionnaire!CK41)=0,"ERROR Q 13 - This must match a country option from the drop-down list","OK Q 13"))</f>
        <v>OK Q 13</v>
      </c>
      <c r="CI23" s="670" t="str">
        <f>IF(Questionnaire!CL41&lt;&gt;0 = FALSE, "OK Q 13", IF(COUNTIF('Country List'!$E$4:$E$239,Questionnaire!CL41)=0,"ERROR Q 13 - This must match a country option from the drop-down list","OK Q 13"))</f>
        <v>OK Q 13</v>
      </c>
      <c r="CJ23" s="670" t="str">
        <f>IF(Questionnaire!CM41&lt;&gt;0 = FALSE, "OK Q 13", IF(COUNTIF('Country List'!$E$4:$E$239,Questionnaire!CM41)=0,"ERROR Q 13 - This must match a country option from the drop-down list","OK Q 13"))</f>
        <v>OK Q 13</v>
      </c>
      <c r="CK23" s="670" t="str">
        <f>IF(Questionnaire!CN41&lt;&gt;0 = FALSE, "OK Q 13", IF(COUNTIF('Country List'!$E$4:$E$239,Questionnaire!CN41)=0,"ERROR Q 13 - This must match a country option from the drop-down list","OK Q 13"))</f>
        <v>OK Q 13</v>
      </c>
      <c r="CL23" s="670" t="str">
        <f>IF(Questionnaire!CO41&lt;&gt;0 = FALSE, "OK Q 13", IF(COUNTIF('Country List'!$E$4:$E$239,Questionnaire!CO41)=0,"ERROR Q 13 - This must match a country option from the drop-down list","OK Q 13"))</f>
        <v>OK Q 13</v>
      </c>
      <c r="CM23" s="670" t="str">
        <f>IF(Questionnaire!CP41&lt;&gt;0 = FALSE, "OK Q 13", IF(COUNTIF('Country List'!$E$4:$E$239,Questionnaire!CP41)=0,"ERROR Q 13 - This must match a country option from the drop-down list","OK Q 13"))</f>
        <v>OK Q 13</v>
      </c>
      <c r="CN23" s="670" t="str">
        <f>IF(Questionnaire!CQ41&lt;&gt;0 = FALSE, "OK Q 13", IF(COUNTIF('Country List'!$E$4:$E$239,Questionnaire!CQ41)=0,"ERROR Q 13 - This must match a country option from the drop-down list","OK Q 13"))</f>
        <v>OK Q 13</v>
      </c>
      <c r="CO23" s="670" t="str">
        <f>IF(Questionnaire!CR41&lt;&gt;0 = FALSE, "OK Q 13", IF(COUNTIF('Country List'!$E$4:$E$239,Questionnaire!CR41)=0,"ERROR Q 13 - This must match a country option from the drop-down list","OK Q 13"))</f>
        <v>OK Q 13</v>
      </c>
      <c r="CP23" s="670" t="str">
        <f>IF(Questionnaire!CS41&lt;&gt;0 = FALSE, "OK Q 13", IF(COUNTIF('Country List'!$E$4:$E$239,Questionnaire!CS41)=0,"ERROR Q 13 - This must match a country option from the drop-down list","OK Q 13"))</f>
        <v>OK Q 13</v>
      </c>
      <c r="CQ23" s="670" t="str">
        <f>IF(Questionnaire!CT41&lt;&gt;0 = FALSE, "OK Q 13", IF(COUNTIF('Country List'!$E$4:$E$239,Questionnaire!CT41)=0,"ERROR Q 13 - This must match a country option from the drop-down list","OK Q 13"))</f>
        <v>OK Q 13</v>
      </c>
      <c r="CR23" s="670" t="str">
        <f>IF(Questionnaire!CU41&lt;&gt;0 = FALSE, "OK Q 13", IF(COUNTIF('Country List'!$E$4:$E$239,Questionnaire!CU41)=0,"ERROR Q 13 - This must match a country option from the drop-down list","OK Q 13"))</f>
        <v>OK Q 13</v>
      </c>
      <c r="CS23" s="670" t="str">
        <f>IF(Questionnaire!CV41&lt;&gt;0 = FALSE, "OK Q 13", IF(COUNTIF('Country List'!$E$4:$E$239,Questionnaire!CV41)=0,"ERROR Q 13 - This must match a country option from the drop-down list","OK Q 13"))</f>
        <v>OK Q 13</v>
      </c>
      <c r="CT23" s="670" t="str">
        <f>IF(Questionnaire!CW41&lt;&gt;0 = FALSE, "OK Q 13", IF(COUNTIF('Country List'!$E$4:$E$239,Questionnaire!CW41)=0,"ERROR Q 13 - This must match a country option from the drop-down list","OK Q 13"))</f>
        <v>OK Q 13</v>
      </c>
      <c r="CU23" s="670" t="str">
        <f>IF(Questionnaire!CX41&lt;&gt;0 = FALSE, "OK Q 13", IF(COUNTIF('Country List'!$E$4:$E$239,Questionnaire!CX41)=0,"ERROR Q 13 - This must match a country option from the drop-down list","OK Q 13"))</f>
        <v>OK Q 13</v>
      </c>
      <c r="CV23" s="670" t="str">
        <f>IF(Questionnaire!CY41&lt;&gt;0 = FALSE, "OK Q 13", IF(COUNTIF('Country List'!$E$4:$E$239,Questionnaire!CY41)=0,"ERROR Q 13 - This must match a country option from the drop-down list","OK Q 13"))</f>
        <v>OK Q 13</v>
      </c>
      <c r="CW23" s="670" t="str">
        <f>IF(Questionnaire!CZ41&lt;&gt;0 = FALSE, "OK Q 13", IF(COUNTIF('Country List'!$E$4:$E$239,Questionnaire!CZ41)=0,"ERROR Q 13 - This must match a country option from the drop-down list","OK Q 13"))</f>
        <v>OK Q 13</v>
      </c>
      <c r="CX23" s="670" t="str">
        <f>IF(Questionnaire!DA41&lt;&gt;0 = FALSE, "OK Q 13", IF(COUNTIF('Country List'!$E$4:$E$239,Questionnaire!DA41)=0,"ERROR Q 13 - This must match a country option from the drop-down list","OK Q 13"))</f>
        <v>OK Q 13</v>
      </c>
      <c r="CY23" s="670" t="str">
        <f>IF(Questionnaire!DB41&lt;&gt;0 = FALSE, "OK Q 13", IF(COUNTIF('Country List'!$E$4:$E$239,Questionnaire!DB41)=0,"ERROR Q 13 - This must match a country option from the drop-down list","OK Q 13"))</f>
        <v>OK Q 13</v>
      </c>
      <c r="CZ23" s="670" t="str">
        <f>IF(Questionnaire!DC41&lt;&gt;0 = FALSE, "OK Q 13", IF(COUNTIF('Country List'!$E$4:$E$239,Questionnaire!DC41)=0,"ERROR Q 13 - This must match a country option from the drop-down list","OK Q 13"))</f>
        <v>OK Q 13</v>
      </c>
      <c r="DA23" s="670" t="str">
        <f>IF(Questionnaire!DD41&lt;&gt;0 = FALSE, "OK Q 13", IF(COUNTIF('Country List'!$E$4:$E$239,Questionnaire!DD41)=0,"ERROR Q 13 - This must match a country option from the drop-down list","OK Q 13"))</f>
        <v>OK Q 13</v>
      </c>
      <c r="DB23" s="670" t="str">
        <f>IF(Questionnaire!DE41&lt;&gt;0 = FALSE, "OK Q 13", IF(COUNTIF('Country List'!$E$4:$E$239,Questionnaire!DE41)=0,"ERROR Q 13 - This must match a country option from the drop-down list","OK Q 13"))</f>
        <v>OK Q 13</v>
      </c>
      <c r="DC23" s="670" t="str">
        <f>IF(Questionnaire!DF41&lt;&gt;0 = FALSE, "OK Q 13", IF(COUNTIF('Country List'!$E$4:$E$239,Questionnaire!DF41)=0,"ERROR Q 13 - This must match a country option from the drop-down list","OK Q 13"))</f>
        <v>OK Q 13</v>
      </c>
      <c r="DD23" s="670" t="str">
        <f>IF(Questionnaire!DG41&lt;&gt;0 = FALSE, "OK Q 13", IF(COUNTIF('Country List'!$E$4:$E$239,Questionnaire!DG41)=0,"ERROR Q 13 - This must match a country option from the drop-down list","OK Q 13"))</f>
        <v>OK Q 13</v>
      </c>
      <c r="DE23" s="670" t="str">
        <f>IF(Questionnaire!DH41&lt;&gt;0 = FALSE, "OK Q 13", IF(COUNTIF('Country List'!$E$4:$E$239,Questionnaire!DH41)=0,"ERROR Q 13 - This must match a country option from the drop-down list","OK Q 13"))</f>
        <v>OK Q 13</v>
      </c>
      <c r="DF23" s="670" t="str">
        <f>IF(Questionnaire!DI41&lt;&gt;0 = FALSE, "OK Q 13", IF(COUNTIF('Country List'!$E$4:$E$239,Questionnaire!DI41)=0,"ERROR Q 13 - This must match a country option from the drop-down list","OK Q 13"))</f>
        <v>OK Q 13</v>
      </c>
      <c r="DG23" s="670" t="str">
        <f>IF(Questionnaire!DJ41&lt;&gt;0 = FALSE, "OK Q 13", IF(COUNTIF('Country List'!$E$4:$E$239,Questionnaire!DJ41)=0,"ERROR Q 13 - This must match a country option from the drop-down list","OK Q 13"))</f>
        <v>OK Q 13</v>
      </c>
      <c r="DH23" s="670" t="str">
        <f>IF(Questionnaire!DK41&lt;&gt;0 = FALSE, "OK Q 13", IF(COUNTIF('Country List'!$E$4:$E$239,Questionnaire!DK41)=0,"ERROR Q 13 - This must match a country option from the drop-down list","OK Q 13"))</f>
        <v>OK Q 13</v>
      </c>
      <c r="DI23" s="670" t="str">
        <f>IF(Questionnaire!DL41&lt;&gt;0 = FALSE, "OK Q 13", IF(COUNTIF('Country List'!$E$4:$E$239,Questionnaire!DL41)=0,"ERROR Q 13 - This must match a country option from the drop-down list","OK Q 13"))</f>
        <v>OK Q 13</v>
      </c>
      <c r="DJ23" s="670" t="str">
        <f>IF(Questionnaire!DM41&lt;&gt;0 = FALSE, "OK Q 13", IF(COUNTIF('Country List'!$E$4:$E$239,Questionnaire!DM41)=0,"ERROR Q 13 - This must match a country option from the drop-down list","OK Q 13"))</f>
        <v>OK Q 13</v>
      </c>
      <c r="DK23" s="670" t="str">
        <f>IF(Questionnaire!DN41&lt;&gt;0 = FALSE, "OK Q 13", IF(COUNTIF('Country List'!$E$4:$E$239,Questionnaire!DN41)=0,"ERROR Q 13 - This must match a country option from the drop-down list","OK Q 13"))</f>
        <v>OK Q 13</v>
      </c>
      <c r="DL23" s="670" t="str">
        <f>IF(Questionnaire!DO41&lt;&gt;0 = FALSE, "OK Q 13", IF(COUNTIF('Country List'!$E$4:$E$239,Questionnaire!DO41)=0,"ERROR Q 13 - This must match a country option from the drop-down list","OK Q 13"))</f>
        <v>OK Q 13</v>
      </c>
      <c r="DM23" s="670" t="str">
        <f>IF(Questionnaire!DP41&lt;&gt;0 = FALSE, "OK Q 13", IF(COUNTIF('Country List'!$E$4:$E$239,Questionnaire!DP41)=0,"ERROR Q 13 - This must match a country option from the drop-down list","OK Q 13"))</f>
        <v>OK Q 13</v>
      </c>
      <c r="DN23" s="670" t="str">
        <f>IF(Questionnaire!DQ41&lt;&gt;0 = FALSE, "OK Q 13", IF(COUNTIF('Country List'!$E$4:$E$239,Questionnaire!DQ41)=0,"ERROR Q 13 - This must match a country option from the drop-down list","OK Q 13"))</f>
        <v>OK Q 13</v>
      </c>
      <c r="DO23" s="670" t="str">
        <f>IF(Questionnaire!DR41&lt;&gt;0 = FALSE, "OK Q 13", IF(COUNTIF('Country List'!$E$4:$E$239,Questionnaire!DR41)=0,"ERROR Q 13 - This must match a country option from the drop-down list","OK Q 13"))</f>
        <v>OK Q 13</v>
      </c>
      <c r="DP23" s="670" t="str">
        <f>IF(Questionnaire!DS41&lt;&gt;0 = FALSE, "OK Q 13", IF(COUNTIF('Country List'!$E$4:$E$239,Questionnaire!DS41)=0,"ERROR Q 13 - This must match a country option from the drop-down list","OK Q 13"))</f>
        <v>OK Q 13</v>
      </c>
      <c r="DQ23" s="670" t="str">
        <f>IF(Questionnaire!DT41&lt;&gt;0 = FALSE, "OK Q 13", IF(COUNTIF('Country List'!$E$4:$E$239,Questionnaire!DT41)=0,"ERROR Q 13 - This must match a country option from the drop-down list","OK Q 13"))</f>
        <v>OK Q 13</v>
      </c>
      <c r="DR23" s="670" t="str">
        <f>IF(Questionnaire!DU41&lt;&gt;0 = FALSE, "OK Q 13", IF(COUNTIF('Country List'!$E$4:$E$239,Questionnaire!DU41)=0,"ERROR Q 13 - This must match a country option from the drop-down list","OK Q 13"))</f>
        <v>OK Q 13</v>
      </c>
      <c r="DS23" s="670" t="str">
        <f>IF(Questionnaire!DV41&lt;&gt;0 = FALSE, "OK Q 13", IF(COUNTIF('Country List'!$E$4:$E$239,Questionnaire!DV41)=0,"ERROR Q 13 - This must match a country option from the drop-down list","OK Q 13"))</f>
        <v>OK Q 13</v>
      </c>
      <c r="DT23" s="670" t="str">
        <f>IF(Questionnaire!DW41&lt;&gt;0 = FALSE, "OK Q 13", IF(COUNTIF('Country List'!$E$4:$E$239,Questionnaire!DW41)=0,"ERROR Q 13 - This must match a country option from the drop-down list","OK Q 13"))</f>
        <v>OK Q 13</v>
      </c>
      <c r="DU23" s="670" t="str">
        <f>IF(Questionnaire!DX41&lt;&gt;0 = FALSE, "OK Q 13", IF(COUNTIF('Country List'!$E$4:$E$239,Questionnaire!DX41)=0,"ERROR Q 13 - This must match a country option from the drop-down list","OK Q 13"))</f>
        <v>OK Q 13</v>
      </c>
      <c r="DV23" s="670" t="str">
        <f>IF(Questionnaire!DY41&lt;&gt;0 = FALSE, "OK Q 13", IF(COUNTIF('Country List'!$E$4:$E$239,Questionnaire!DY41)=0,"ERROR Q 13 - This must match a country option from the drop-down list","OK Q 13"))</f>
        <v>OK Q 13</v>
      </c>
      <c r="DW23" s="670" t="str">
        <f>IF(Questionnaire!DZ41&lt;&gt;0 = FALSE, "OK Q 13", IF(COUNTIF('Country List'!$E$4:$E$239,Questionnaire!DZ41)=0,"ERROR Q 13 - This must match a country option from the drop-down list","OK Q 13"))</f>
        <v>OK Q 13</v>
      </c>
      <c r="DX23" s="670" t="str">
        <f>IF(Questionnaire!EA41&lt;&gt;0 = FALSE, "OK Q 13", IF(COUNTIF('Country List'!$E$4:$E$239,Questionnaire!EA41)=0,"ERROR Q 13 - This must match a country option from the drop-down list","OK Q 13"))</f>
        <v>OK Q 13</v>
      </c>
      <c r="DY23" s="670" t="str">
        <f>IF(Questionnaire!EB41&lt;&gt;0 = FALSE, "OK Q 13", IF(COUNTIF('Country List'!$E$4:$E$239,Questionnaire!EB41)=0,"ERROR Q 13 - This must match a country option from the drop-down list","OK Q 13"))</f>
        <v>OK Q 13</v>
      </c>
      <c r="DZ23" s="670" t="str">
        <f>IF(Questionnaire!EC41&lt;&gt;0 = FALSE, "OK Q 13", IF(COUNTIF('Country List'!$E$4:$E$239,Questionnaire!EC41)=0,"ERROR Q 13 - This must match a country option from the drop-down list","OK Q 13"))</f>
        <v>OK Q 13</v>
      </c>
      <c r="EA23" s="670" t="str">
        <f>IF(Questionnaire!ED41&lt;&gt;0 = FALSE, "OK Q 13", IF(COUNTIF('Country List'!$E$4:$E$239,Questionnaire!ED41)=0,"ERROR Q 13 - This must match a country option from the drop-down list","OK Q 13"))</f>
        <v>OK Q 13</v>
      </c>
      <c r="EB23" s="670" t="str">
        <f>IF(Questionnaire!EE41&lt;&gt;0 = FALSE, "OK Q 13", IF(COUNTIF('Country List'!$E$4:$E$239,Questionnaire!EE41)=0,"ERROR Q 13 - This must match a country option from the drop-down list","OK Q 13"))</f>
        <v>OK Q 13</v>
      </c>
      <c r="EC23" s="670" t="str">
        <f>IF(Questionnaire!EF41&lt;&gt;0 = FALSE, "OK Q 13", IF(COUNTIF('Country List'!$E$4:$E$239,Questionnaire!EF41)=0,"ERROR Q 13 - This must match a country option from the drop-down list","OK Q 13"))</f>
        <v>OK Q 13</v>
      </c>
      <c r="ED23" s="670" t="str">
        <f>IF(Questionnaire!EG41&lt;&gt;0 = FALSE, "OK Q 13", IF(COUNTIF('Country List'!$E$4:$E$239,Questionnaire!EG41)=0,"ERROR Q 13 - This must match a country option from the drop-down list","OK Q 13"))</f>
        <v>OK Q 13</v>
      </c>
      <c r="EE23" s="670" t="str">
        <f>IF(Questionnaire!EH41&lt;&gt;0 = FALSE, "OK Q 13", IF(COUNTIF('Country List'!$E$4:$E$239,Questionnaire!EH41)=0,"ERROR Q 13 - This must match a country option from the drop-down list","OK Q 13"))</f>
        <v>OK Q 13</v>
      </c>
      <c r="EF23" s="670" t="str">
        <f>IF(Questionnaire!EI41&lt;&gt;0 = FALSE, "OK Q 13", IF(COUNTIF('Country List'!$E$4:$E$239,Questionnaire!EI41)=0,"ERROR Q 13 - This must match a country option from the drop-down list","OK Q 13"))</f>
        <v>OK Q 13</v>
      </c>
      <c r="EG23" s="670" t="str">
        <f>IF(Questionnaire!EJ41&lt;&gt;0 = FALSE, "OK Q 13", IF(COUNTIF('Country List'!$E$4:$E$239,Questionnaire!EJ41)=0,"ERROR Q 13 - This must match a country option from the drop-down list","OK Q 13"))</f>
        <v>OK Q 13</v>
      </c>
      <c r="EH23" s="670" t="str">
        <f>IF(Questionnaire!EK41&lt;&gt;0 = FALSE, "OK Q 13", IF(COUNTIF('Country List'!$E$4:$E$239,Questionnaire!EK41)=0,"ERROR Q 13 - This must match a country option from the drop-down list","OK Q 13"))</f>
        <v>OK Q 13</v>
      </c>
      <c r="EI23" s="670" t="str">
        <f>IF(Questionnaire!EL41&lt;&gt;0 = FALSE, "OK Q 13", IF(COUNTIF('Country List'!$E$4:$E$239,Questionnaire!EL41)=0,"ERROR Q 13 - This must match a country option from the drop-down list","OK Q 13"))</f>
        <v>OK Q 13</v>
      </c>
      <c r="EJ23" s="670" t="str">
        <f>IF(Questionnaire!EM41&lt;&gt;0 = FALSE, "OK Q 13", IF(COUNTIF('Country List'!$E$4:$E$239,Questionnaire!EM41)=0,"ERROR Q 13 - This must match a country option from the drop-down list","OK Q 13"))</f>
        <v>OK Q 13</v>
      </c>
      <c r="EK23" s="670" t="str">
        <f>IF(Questionnaire!EN41&lt;&gt;0 = FALSE, "OK Q 13", IF(COUNTIF('Country List'!$E$4:$E$239,Questionnaire!EN41)=0,"ERROR Q 13 - This must match a country option from the drop-down list","OK Q 13"))</f>
        <v>OK Q 13</v>
      </c>
      <c r="EL23" s="670" t="str">
        <f>IF(Questionnaire!EO41&lt;&gt;0 = FALSE, "OK Q 13", IF(COUNTIF('Country List'!$E$4:$E$239,Questionnaire!EO41)=0,"ERROR Q 13 - This must match a country option from the drop-down list","OK Q 13"))</f>
        <v>OK Q 13</v>
      </c>
      <c r="EM23" s="670" t="str">
        <f>IF(Questionnaire!EP41&lt;&gt;0 = FALSE, "OK Q 13", IF(COUNTIF('Country List'!$E$4:$E$239,Questionnaire!EP41)=0,"ERROR Q 13 - This must match a country option from the drop-down list","OK Q 13"))</f>
        <v>OK Q 13</v>
      </c>
      <c r="EN23" s="670" t="str">
        <f>IF(Questionnaire!EQ41&lt;&gt;0 = FALSE, "OK Q 13", IF(COUNTIF('Country List'!$E$4:$E$239,Questionnaire!EQ41)=0,"ERROR Q 13 - This must match a country option from the drop-down list","OK Q 13"))</f>
        <v>OK Q 13</v>
      </c>
      <c r="EO23" s="670" t="str">
        <f>IF(Questionnaire!ER41&lt;&gt;0 = FALSE, "OK Q 13", IF(COUNTIF('Country List'!$E$4:$E$239,Questionnaire!ER41)=0,"ERROR Q 13 - This must match a country option from the drop-down list","OK Q 13"))</f>
        <v>OK Q 13</v>
      </c>
      <c r="EP23" s="670" t="str">
        <f>IF(Questionnaire!ES41&lt;&gt;0 = FALSE, "OK Q 13", IF(COUNTIF('Country List'!$E$4:$E$239,Questionnaire!ES41)=0,"ERROR Q 13 - This must match a country option from the drop-down list","OK Q 13"))</f>
        <v>OK Q 13</v>
      </c>
      <c r="EQ23" s="670" t="str">
        <f>IF(Questionnaire!ET41&lt;&gt;0 = FALSE, "OK Q 13", IF(COUNTIF('Country List'!$E$4:$E$239,Questionnaire!ET41)=0,"ERROR Q 13 - This must match a country option from the drop-down list","OK Q 13"))</f>
        <v>OK Q 13</v>
      </c>
      <c r="ER23" s="670" t="str">
        <f>IF(Questionnaire!EU41&lt;&gt;0 = FALSE, "OK Q 13", IF(COUNTIF('Country List'!$E$4:$E$239,Questionnaire!EU41)=0,"ERROR Q 13 - This must match a country option from the drop-down list","OK Q 13"))</f>
        <v>OK Q 13</v>
      </c>
      <c r="ES23" s="670" t="str">
        <f>IF(Questionnaire!EV41&lt;&gt;0 = FALSE, "OK Q 13", IF(COUNTIF('Country List'!$E$4:$E$239,Questionnaire!EV41)=0,"ERROR Q 13 - This must match a country option from the drop-down list","OK Q 13"))</f>
        <v>OK Q 13</v>
      </c>
      <c r="ET23" s="670" t="str">
        <f>IF(Questionnaire!EW41&lt;&gt;0 = FALSE, "OK Q 13", IF(COUNTIF('Country List'!$E$4:$E$239,Questionnaire!EW41)=0,"ERROR Q 13 - This must match a country option from the drop-down list","OK Q 13"))</f>
        <v>OK Q 13</v>
      </c>
      <c r="EU23" s="670" t="str">
        <f>IF(Questionnaire!EX41&lt;&gt;0 = FALSE, "OK Q 13", IF(COUNTIF('Country List'!$E$4:$E$239,Questionnaire!EX41)=0,"ERROR Q 13 - This must match a country option from the drop-down list","OK Q 13"))</f>
        <v>OK Q 13</v>
      </c>
      <c r="EV23" s="670" t="str">
        <f>IF(Questionnaire!EY41&lt;&gt;0 = FALSE, "OK Q 13", IF(COUNTIF('Country List'!$E$4:$E$239,Questionnaire!EY41)=0,"ERROR Q 13 - This must match a country option from the drop-down list","OK Q 13"))</f>
        <v>OK Q 13</v>
      </c>
      <c r="EW23" s="670" t="str">
        <f>IF(Questionnaire!EZ41&lt;&gt;0 = FALSE, "OK Q 13", IF(COUNTIF('Country List'!$E$4:$E$239,Questionnaire!EZ41)=0,"ERROR Q 13 - This must match a country option from the drop-down list","OK Q 13"))</f>
        <v>OK Q 13</v>
      </c>
      <c r="EX23" s="670" t="str">
        <f>IF(Questionnaire!FA41&lt;&gt;0 = FALSE, "OK Q 13", IF(COUNTIF('Country List'!$E$4:$E$239,Questionnaire!FA41)=0,"ERROR Q 13 - This must match a country option from the drop-down list","OK Q 13"))</f>
        <v>OK Q 13</v>
      </c>
      <c r="EY23" s="670" t="str">
        <f>IF(Questionnaire!FB41&lt;&gt;0 = FALSE, "OK Q 13", IF(COUNTIF('Country List'!$E$4:$E$239,Questionnaire!FB41)=0,"ERROR Q 13 - This must match a country option from the drop-down list","OK Q 13"))</f>
        <v>OK Q 13</v>
      </c>
      <c r="EZ23" s="670" t="str">
        <f>IF(Questionnaire!FC41&lt;&gt;0 = FALSE, "OK Q 13", IF(COUNTIF('Country List'!$E$4:$E$239,Questionnaire!FC41)=0,"ERROR Q 13 - This must match a country option from the drop-down list","OK Q 13"))</f>
        <v>OK Q 13</v>
      </c>
      <c r="FA23" s="670" t="str">
        <f>IF(Questionnaire!FD41&lt;&gt;0 = FALSE, "OK Q 13", IF(COUNTIF('Country List'!$E$4:$E$239,Questionnaire!FD41)=0,"ERROR Q 13 - This must match a country option from the drop-down list","OK Q 13"))</f>
        <v>OK Q 13</v>
      </c>
      <c r="FB23" s="670" t="str">
        <f>IF(Questionnaire!FE41&lt;&gt;0 = FALSE, "OK Q 13", IF(COUNTIF('Country List'!$E$4:$E$239,Questionnaire!FE41)=0,"ERROR Q 13 - This must match a country option from the drop-down list","OK Q 13"))</f>
        <v>OK Q 13</v>
      </c>
      <c r="FC23" s="670" t="str">
        <f>IF(Questionnaire!FF41&lt;&gt;0 = FALSE, "OK Q 13", IF(COUNTIF('Country List'!$E$4:$E$239,Questionnaire!FF41)=0,"ERROR Q 13 - This must match a country option from the drop-down list","OK Q 13"))</f>
        <v>OK Q 13</v>
      </c>
      <c r="FD23" s="670" t="str">
        <f>IF(Questionnaire!FG41&lt;&gt;0 = FALSE, "OK Q 13", IF(COUNTIF('Country List'!$E$4:$E$239,Questionnaire!FG41)=0,"ERROR Q 13 - This must match a country option from the drop-down list","OK Q 13"))</f>
        <v>OK Q 13</v>
      </c>
      <c r="FE23" s="670" t="str">
        <f>IF(Questionnaire!FH41&lt;&gt;0 = FALSE, "OK Q 13", IF(COUNTIF('Country List'!$E$4:$E$239,Questionnaire!FH41)=0,"ERROR Q 13 - This must match a country option from the drop-down list","OK Q 13"))</f>
        <v>OK Q 13</v>
      </c>
      <c r="FF23" s="670" t="str">
        <f>IF(Questionnaire!FI41&lt;&gt;0 = FALSE, "OK Q 13", IF(COUNTIF('Country List'!$E$4:$E$239,Questionnaire!FI41)=0,"ERROR Q 13 - This must match a country option from the drop-down list","OK Q 13"))</f>
        <v>OK Q 13</v>
      </c>
      <c r="FG23" s="670" t="str">
        <f>IF(Questionnaire!FJ41&lt;&gt;0 = FALSE, "OK Q 13", IF(COUNTIF('Country List'!$E$4:$E$239,Questionnaire!FJ41)=0,"ERROR Q 13 - This must match a country option from the drop-down list","OK Q 13"))</f>
        <v>OK Q 13</v>
      </c>
      <c r="FH23" s="670" t="str">
        <f>IF(Questionnaire!FK41&lt;&gt;0 = FALSE, "OK Q 13", IF(COUNTIF('Country List'!$E$4:$E$239,Questionnaire!FK41)=0,"ERROR Q 13 - This must match a country option from the drop-down list","OK Q 13"))</f>
        <v>OK Q 13</v>
      </c>
      <c r="FI23" s="670" t="str">
        <f>IF(Questionnaire!FL41&lt;&gt;0 = FALSE, "OK Q 13", IF(COUNTIF('Country List'!$E$4:$E$239,Questionnaire!FL41)=0,"ERROR Q 13 - This must match a country option from the drop-down list","OK Q 13"))</f>
        <v>OK Q 13</v>
      </c>
      <c r="FJ23" s="670" t="str">
        <f>IF(Questionnaire!FM41&lt;&gt;0 = FALSE, "OK Q 13", IF(COUNTIF('Country List'!$E$4:$E$239,Questionnaire!FM41)=0,"ERROR Q 13 - This must match a country option from the drop-down list","OK Q 13"))</f>
        <v>OK Q 13</v>
      </c>
      <c r="FK23" s="670" t="str">
        <f>IF(Questionnaire!FN41&lt;&gt;0 = FALSE, "OK Q 13", IF(COUNTIF('Country List'!$E$4:$E$239,Questionnaire!FN41)=0,"ERROR Q 13 - This must match a country option from the drop-down list","OK Q 13"))</f>
        <v>OK Q 13</v>
      </c>
      <c r="FL23" s="670" t="str">
        <f>IF(Questionnaire!FO41&lt;&gt;0 = FALSE, "OK Q 13", IF(COUNTIF('Country List'!$E$4:$E$239,Questionnaire!FO41)=0,"ERROR Q 13 - This must match a country option from the drop-down list","OK Q 13"))</f>
        <v>OK Q 13</v>
      </c>
      <c r="FM23" s="670" t="str">
        <f>IF(Questionnaire!FP41&lt;&gt;0 = FALSE, "OK Q 13", IF(COUNTIF('Country List'!$E$4:$E$239,Questionnaire!FP41)=0,"ERROR Q 13 - This must match a country option from the drop-down list","OK Q 13"))</f>
        <v>OK Q 13</v>
      </c>
      <c r="FN23" s="670" t="str">
        <f>IF(Questionnaire!FQ41&lt;&gt;0 = FALSE, "OK Q 13", IF(COUNTIF('Country List'!$E$4:$E$239,Questionnaire!FQ41)=0,"ERROR Q 13 - This must match a country option from the drop-down list","OK Q 13"))</f>
        <v>OK Q 13</v>
      </c>
      <c r="FO23" s="670" t="str">
        <f>IF(Questionnaire!FR41&lt;&gt;0 = FALSE, "OK Q 13", IF(COUNTIF('Country List'!$E$4:$E$239,Questionnaire!FR41)=0,"ERROR Q 13 - This must match a country option from the drop-down list","OK Q 13"))</f>
        <v>OK Q 13</v>
      </c>
      <c r="FP23" s="670" t="str">
        <f>IF(Questionnaire!FS41&lt;&gt;0 = FALSE, "OK Q 13", IF(COUNTIF('Country List'!$E$4:$E$239,Questionnaire!FS41)=0,"ERROR Q 13 - This must match a country option from the drop-down list","OK Q 13"))</f>
        <v>OK Q 13</v>
      </c>
      <c r="FQ23" s="670" t="str">
        <f>IF(Questionnaire!FT41&lt;&gt;0 = FALSE, "OK Q 13", IF(COUNTIF('Country List'!$E$4:$E$239,Questionnaire!FT41)=0,"ERROR Q 13 - This must match a country option from the drop-down list","OK Q 13"))</f>
        <v>OK Q 13</v>
      </c>
      <c r="FR23" s="670" t="str">
        <f>IF(Questionnaire!FU41&lt;&gt;0 = FALSE, "OK Q 13", IF(COUNTIF('Country List'!$E$4:$E$239,Questionnaire!FU41)=0,"ERROR Q 13 - This must match a country option from the drop-down list","OK Q 13"))</f>
        <v>OK Q 13</v>
      </c>
      <c r="FS23" s="670" t="str">
        <f>IF(Questionnaire!FV41&lt;&gt;0 = FALSE, "OK Q 13", IF(COUNTIF('Country List'!$E$4:$E$239,Questionnaire!FV41)=0,"ERROR Q 13 - This must match a country option from the drop-down list","OK Q 13"))</f>
        <v>OK Q 13</v>
      </c>
      <c r="FT23" s="670" t="str">
        <f>IF(Questionnaire!FW41&lt;&gt;0 = FALSE, "OK Q 13", IF(COUNTIF('Country List'!$E$4:$E$239,Questionnaire!FW41)=0,"ERROR Q 13 - This must match a country option from the drop-down list","OK Q 13"))</f>
        <v>OK Q 13</v>
      </c>
      <c r="FU23" s="670" t="str">
        <f>IF(Questionnaire!FX41&lt;&gt;0 = FALSE, "OK Q 13", IF(COUNTIF('Country List'!$E$4:$E$239,Questionnaire!FX41)=0,"ERROR Q 13 - This must match a country option from the drop-down list","OK Q 13"))</f>
        <v>OK Q 13</v>
      </c>
      <c r="FV23" s="670" t="str">
        <f>IF(Questionnaire!FY41&lt;&gt;0 = FALSE, "OK Q 13", IF(COUNTIF('Country List'!$E$4:$E$239,Questionnaire!FY41)=0,"ERROR Q 13 - This must match a country option from the drop-down list","OK Q 13"))</f>
        <v>OK Q 13</v>
      </c>
      <c r="FW23" s="670" t="str">
        <f>IF(Questionnaire!FZ41&lt;&gt;0 = FALSE, "OK Q 13", IF(COUNTIF('Country List'!$E$4:$E$239,Questionnaire!FZ41)=0,"ERROR Q 13 - This must match a country option from the drop-down list","OK Q 13"))</f>
        <v>OK Q 13</v>
      </c>
      <c r="FX23" s="670" t="str">
        <f>IF(Questionnaire!GA41&lt;&gt;0 = FALSE, "OK Q 13", IF(COUNTIF('Country List'!$E$4:$E$239,Questionnaire!GA41)=0,"ERROR Q 13 - This must match a country option from the drop-down list","OK Q 13"))</f>
        <v>OK Q 13</v>
      </c>
      <c r="FY23" s="670" t="str">
        <f>IF(Questionnaire!GB41&lt;&gt;0 = FALSE, "OK Q 13", IF(COUNTIF('Country List'!$E$4:$E$239,Questionnaire!GB41)=0,"ERROR Q 13 - This must match a country option from the drop-down list","OK Q 13"))</f>
        <v>OK Q 13</v>
      </c>
      <c r="FZ23" s="670" t="str">
        <f>IF(Questionnaire!GC41&lt;&gt;0 = FALSE, "OK Q 13", IF(COUNTIF('Country List'!$E$4:$E$239,Questionnaire!GC41)=0,"ERROR Q 13 - This must match a country option from the drop-down list","OK Q 13"))</f>
        <v>OK Q 13</v>
      </c>
      <c r="GA23" s="670" t="str">
        <f>IF(Questionnaire!GD41&lt;&gt;0 = FALSE, "OK Q 13", IF(COUNTIF('Country List'!$E$4:$E$239,Questionnaire!GD41)=0,"ERROR Q 13 - This must match a country option from the drop-down list","OK Q 13"))</f>
        <v>OK Q 13</v>
      </c>
      <c r="GB23" s="670" t="str">
        <f>IF(Questionnaire!GE41&lt;&gt;0 = FALSE, "OK Q 13", IF(COUNTIF('Country List'!$E$4:$E$239,Questionnaire!GE41)=0,"ERROR Q 13 - This must match a country option from the drop-down list","OK Q 13"))</f>
        <v>OK Q 13</v>
      </c>
      <c r="GC23" s="670" t="str">
        <f>IF(Questionnaire!GF41&lt;&gt;0 = FALSE, "OK Q 13", IF(COUNTIF('Country List'!$E$4:$E$239,Questionnaire!GF41)=0,"ERROR Q 13 - This must match a country option from the drop-down list","OK Q 13"))</f>
        <v>OK Q 13</v>
      </c>
      <c r="GD23" s="670" t="str">
        <f>IF(Questionnaire!GG41&lt;&gt;0 = FALSE, "OK Q 13", IF(COUNTIF('Country List'!$E$4:$E$239,Questionnaire!GG41)=0,"ERROR Q 13 - This must match a country option from the drop-down list","OK Q 13"))</f>
        <v>OK Q 13</v>
      </c>
      <c r="GE23" s="670" t="str">
        <f>IF(Questionnaire!GH41&lt;&gt;0 = FALSE, "OK Q 13", IF(COUNTIF('Country List'!$E$4:$E$239,Questionnaire!GH41)=0,"ERROR Q 13 - This must match a country option from the drop-down list","OK Q 13"))</f>
        <v>OK Q 13</v>
      </c>
      <c r="GF23" s="670" t="str">
        <f>IF(Questionnaire!GI41&lt;&gt;0 = FALSE, "OK Q 13", IF(COUNTIF('Country List'!$E$4:$E$239,Questionnaire!GI41)=0,"ERROR Q 13 - This must match a country option from the drop-down list","OK Q 13"))</f>
        <v>OK Q 13</v>
      </c>
      <c r="GG23" s="670" t="str">
        <f>IF(Questionnaire!GJ41&lt;&gt;0 = FALSE, "OK Q 13", IF(COUNTIF('Country List'!$E$4:$E$239,Questionnaire!GJ41)=0,"ERROR Q 13 - This must match a country option from the drop-down list","OK Q 13"))</f>
        <v>OK Q 13</v>
      </c>
      <c r="GH23" s="670" t="str">
        <f>IF(Questionnaire!GK41&lt;&gt;0 = FALSE, "OK Q 13", IF(COUNTIF('Country List'!$E$4:$E$239,Questionnaire!GK41)=0,"ERROR Q 13 - This must match a country option from the drop-down list","OK Q 13"))</f>
        <v>OK Q 13</v>
      </c>
      <c r="GI23" s="670" t="str">
        <f>IF(Questionnaire!GL41&lt;&gt;0 = FALSE, "OK Q 13", IF(COUNTIF('Country List'!$E$4:$E$239,Questionnaire!GL41)=0,"ERROR Q 13 - This must match a country option from the drop-down list","OK Q 13"))</f>
        <v>OK Q 13</v>
      </c>
      <c r="GJ23" s="670" t="str">
        <f>IF(Questionnaire!GM41&lt;&gt;0 = FALSE, "OK Q 13", IF(COUNTIF('Country List'!$E$4:$E$239,Questionnaire!GM41)=0,"ERROR Q 13 - This must match a country option from the drop-down list","OK Q 13"))</f>
        <v>OK Q 13</v>
      </c>
      <c r="GK23" s="670" t="str">
        <f>IF(Questionnaire!GN41&lt;&gt;0 = FALSE, "OK Q 13", IF(COUNTIF('Country List'!$E$4:$E$239,Questionnaire!GN41)=0,"ERROR Q 13 - This must match a country option from the drop-down list","OK Q 13"))</f>
        <v>OK Q 13</v>
      </c>
      <c r="GL23" s="670" t="str">
        <f>IF(Questionnaire!GO41&lt;&gt;0 = FALSE, "OK Q 13", IF(COUNTIF('Country List'!$E$4:$E$239,Questionnaire!GO41)=0,"ERROR Q 13 - This must match a country option from the drop-down list","OK Q 13"))</f>
        <v>OK Q 13</v>
      </c>
      <c r="GM23" s="670" t="str">
        <f>IF(Questionnaire!GP41&lt;&gt;0 = FALSE, "OK Q 13", IF(COUNTIF('Country List'!$E$4:$E$239,Questionnaire!GP41)=0,"ERROR Q 13 - This must match a country option from the drop-down list","OK Q 13"))</f>
        <v>OK Q 13</v>
      </c>
      <c r="GN23" s="670" t="str">
        <f>IF(Questionnaire!GQ41&lt;&gt;0 = FALSE, "OK Q 13", IF(COUNTIF('Country List'!$E$4:$E$239,Questionnaire!GQ41)=0,"ERROR Q 13 - This must match a country option from the drop-down list","OK Q 13"))</f>
        <v>OK Q 13</v>
      </c>
      <c r="GO23" s="670" t="str">
        <f>IF(Questionnaire!GR41&lt;&gt;0 = FALSE, "OK Q 13", IF(COUNTIF('Country List'!$E$4:$E$239,Questionnaire!GR41)=0,"ERROR Q 13 - This must match a country option from the drop-down list","OK Q 13"))</f>
        <v>OK Q 13</v>
      </c>
      <c r="GP23" s="670" t="str">
        <f>IF(Questionnaire!GS41&lt;&gt;0 = FALSE, "OK Q 13", IF(COUNTIF('Country List'!$E$4:$E$239,Questionnaire!GS41)=0,"ERROR Q 13 - This must match a country option from the drop-down list","OK Q 13"))</f>
        <v>OK Q 13</v>
      </c>
      <c r="GQ23" s="670" t="str">
        <f>IF(Questionnaire!GT41&lt;&gt;0 = FALSE, "OK Q 13", IF(COUNTIF('Country List'!$E$4:$E$239,Questionnaire!GT41)=0,"ERROR Q 13 - This must match a country option from the drop-down list","OK Q 13"))</f>
        <v>OK Q 13</v>
      </c>
      <c r="GR23" s="670" t="str">
        <f>IF(Questionnaire!GU41&lt;&gt;0 = FALSE, "OK Q 13", IF(COUNTIF('Country List'!$E$4:$E$239,Questionnaire!GU41)=0,"ERROR Q 13 - This must match a country option from the drop-down list","OK Q 13"))</f>
        <v>OK Q 13</v>
      </c>
      <c r="GS23" s="670" t="str">
        <f>IF(Questionnaire!GV41&lt;&gt;0 = FALSE, "OK Q 13", IF(COUNTIF('Country List'!$E$4:$E$239,Questionnaire!GV41)=0,"ERROR Q 13 - This must match a country option from the drop-down list","OK Q 13"))</f>
        <v>OK Q 13</v>
      </c>
      <c r="GT23" s="670" t="str">
        <f>IF(Questionnaire!GW41&lt;&gt;0 = FALSE, "OK Q 13", IF(COUNTIF('Country List'!$E$4:$E$239,Questionnaire!GW41)=0,"ERROR Q 13 - This must match a country option from the drop-down list","OK Q 13"))</f>
        <v>OK Q 13</v>
      </c>
      <c r="GU23" s="670" t="str">
        <f>IF(Questionnaire!GX41&lt;&gt;0 = FALSE, "OK Q 13", IF(COUNTIF('Country List'!$E$4:$E$239,Questionnaire!GX41)=0,"ERROR Q 13 - This must match a country option from the drop-down list","OK Q 13"))</f>
        <v>OK Q 13</v>
      </c>
      <c r="GV23" s="670" t="str">
        <f>IF(Questionnaire!GY41&lt;&gt;0 = FALSE, "OK Q 13", IF(COUNTIF('Country List'!$E$4:$E$239,Questionnaire!GY41)=0,"ERROR Q 13 - This must match a country option from the drop-down list","OK Q 13"))</f>
        <v>OK Q 13</v>
      </c>
      <c r="GW23" s="670" t="str">
        <f>IF(Questionnaire!GZ41&lt;&gt;0 = FALSE, "OK Q 13", IF(COUNTIF('Country List'!$E$4:$E$239,Questionnaire!GZ41)=0,"ERROR Q 13 - This must match a country option from the drop-down list","OK Q 13"))</f>
        <v>OK Q 13</v>
      </c>
      <c r="GX23" s="670" t="str">
        <f>IF(Questionnaire!HA41&lt;&gt;0 = FALSE, "OK Q 13", IF(COUNTIF('Country List'!$E$4:$E$239,Questionnaire!HA41)=0,"ERROR Q 13 - This must match a country option from the drop-down list","OK Q 13"))</f>
        <v>OK Q 13</v>
      </c>
      <c r="GY23" s="670" t="str">
        <f>IF(Questionnaire!HB41&lt;&gt;0 = FALSE, "OK Q 13", IF(COUNTIF('Country List'!$E$4:$E$239,Questionnaire!HB41)=0,"ERROR Q 13 - This must match a country option from the drop-down list","OK Q 13"))</f>
        <v>OK Q 13</v>
      </c>
      <c r="GZ23" s="670" t="str">
        <f>IF(Questionnaire!HC41&lt;&gt;0 = FALSE, "OK Q 13", IF(COUNTIF('Country List'!$E$4:$E$239,Questionnaire!HC41)=0,"ERROR Q 13 - This must match a country option from the drop-down list","OK Q 13"))</f>
        <v>OK Q 13</v>
      </c>
      <c r="HA23" s="670" t="str">
        <f>IF(Questionnaire!HD41&lt;&gt;0 = FALSE, "OK Q 13", IF(COUNTIF('Country List'!$E$4:$E$239,Questionnaire!HD41)=0,"ERROR Q 13 - This must match a country option from the drop-down list","OK Q 13"))</f>
        <v>OK Q 13</v>
      </c>
      <c r="HB23" s="670" t="str">
        <f>IF(Questionnaire!HE41&lt;&gt;0 = FALSE, "OK Q 13", IF(COUNTIF('Country List'!$E$4:$E$239,Questionnaire!HE41)=0,"ERROR Q 13 - This must match a country option from the drop-down list","OK Q 13"))</f>
        <v>OK Q 13</v>
      </c>
      <c r="HC23" s="670" t="str">
        <f>IF(Questionnaire!HF41&lt;&gt;0 = FALSE, "OK Q 13", IF(COUNTIF('Country List'!$E$4:$E$239,Questionnaire!HF41)=0,"ERROR Q 13 - This must match a country option from the drop-down list","OK Q 13"))</f>
        <v>OK Q 13</v>
      </c>
      <c r="HD23" s="670" t="str">
        <f>IF(Questionnaire!HG41&lt;&gt;0 = FALSE, "OK Q 13", IF(COUNTIF('Country List'!$E$4:$E$239,Questionnaire!HG41)=0,"ERROR Q 13 - This must match a country option from the drop-down list","OK Q 13"))</f>
        <v>OK Q 13</v>
      </c>
      <c r="HE23" s="670" t="str">
        <f>IF(Questionnaire!HH41&lt;&gt;0 = FALSE, "OK Q 13", IF(COUNTIF('Country List'!$E$4:$E$239,Questionnaire!HH41)=0,"ERROR Q 13 - This must match a country option from the drop-down list","OK Q 13"))</f>
        <v>OK Q 13</v>
      </c>
      <c r="HF23" s="670" t="str">
        <f>IF(Questionnaire!HI41&lt;&gt;0 = FALSE, "OK Q 13", IF(COUNTIF('Country List'!$E$4:$E$239,Questionnaire!HI41)=0,"ERROR Q 13 - This must match a country option from the drop-down list","OK Q 13"))</f>
        <v>OK Q 13</v>
      </c>
      <c r="HG23" s="670" t="str">
        <f>IF(Questionnaire!HJ41&lt;&gt;0 = FALSE, "OK Q 13", IF(COUNTIF('Country List'!$E$4:$E$239,Questionnaire!HJ41)=0,"ERROR Q 13 - This must match a country option from the drop-down list","OK Q 13"))</f>
        <v>OK Q 13</v>
      </c>
      <c r="HH23" s="670" t="str">
        <f>IF(Questionnaire!HK41&lt;&gt;0 = FALSE, "OK Q 13", IF(COUNTIF('Country List'!$E$4:$E$239,Questionnaire!HK41)=0,"ERROR Q 13 - This must match a country option from the drop-down list","OK Q 13"))</f>
        <v>OK Q 13</v>
      </c>
      <c r="HI23" s="670" t="str">
        <f>IF(Questionnaire!HL41&lt;&gt;0 = FALSE, "OK Q 13", IF(COUNTIF('Country List'!$E$4:$E$239,Questionnaire!HL41)=0,"ERROR Q 13 - This must match a country option from the drop-down list","OK Q 13"))</f>
        <v>OK Q 13</v>
      </c>
      <c r="HJ23" s="670" t="str">
        <f>IF(Questionnaire!HM41&lt;&gt;0 = FALSE, "OK Q 13", IF(COUNTIF('Country List'!$E$4:$E$239,Questionnaire!HM41)=0,"ERROR Q 13 - This must match a country option from the drop-down list","OK Q 13"))</f>
        <v>OK Q 13</v>
      </c>
      <c r="HK23" s="670" t="str">
        <f>IF(Questionnaire!HN41&lt;&gt;0 = FALSE, "OK Q 13", IF(COUNTIF('Country List'!$E$4:$E$239,Questionnaire!HN41)=0,"ERROR Q 13 - This must match a country option from the drop-down list","OK Q 13"))</f>
        <v>OK Q 13</v>
      </c>
      <c r="HL23" s="670" t="str">
        <f>IF(Questionnaire!HO41&lt;&gt;0 = FALSE, "OK Q 13", IF(COUNTIF('Country List'!$E$4:$E$239,Questionnaire!HO41)=0,"ERROR Q 13 - This must match a country option from the drop-down list","OK Q 13"))</f>
        <v>OK Q 13</v>
      </c>
      <c r="HM23" s="670" t="str">
        <f>IF(Questionnaire!HP41&lt;&gt;0 = FALSE, "OK Q 13", IF(COUNTIF('Country List'!$E$4:$E$239,Questionnaire!HP41)=0,"ERROR Q 13 - This must match a country option from the drop-down list","OK Q 13"))</f>
        <v>OK Q 13</v>
      </c>
      <c r="HN23" s="670" t="str">
        <f>IF(Questionnaire!HQ41&lt;&gt;0 = FALSE, "OK Q 13", IF(COUNTIF('Country List'!$E$4:$E$239,Questionnaire!HQ41)=0,"ERROR Q 13 - This must match a country option from the drop-down list","OK Q 13"))</f>
        <v>OK Q 13</v>
      </c>
      <c r="HO23" s="670" t="str">
        <f>IF(Questionnaire!HR41&lt;&gt;0 = FALSE, "OK Q 13", IF(COUNTIF('Country List'!$E$4:$E$239,Questionnaire!HR41)=0,"ERROR Q 13 - This must match a country option from the drop-down list","OK Q 13"))</f>
        <v>OK Q 13</v>
      </c>
      <c r="HP23" s="670" t="str">
        <f>IF(Questionnaire!HS41&lt;&gt;0 = FALSE, "OK Q 13", IF(COUNTIF('Country List'!$E$4:$E$239,Questionnaire!HS41)=0,"ERROR Q 13 - This must match a country option from the drop-down list","OK Q 13"))</f>
        <v>OK Q 13</v>
      </c>
      <c r="HQ23" s="670" t="str">
        <f>IF(Questionnaire!HT41&lt;&gt;0 = FALSE, "OK Q 13", IF(COUNTIF('Country List'!$E$4:$E$239,Questionnaire!HT41)=0,"ERROR Q 13 - This must match a country option from the drop-down list","OK Q 13"))</f>
        <v>OK Q 13</v>
      </c>
      <c r="HR23" s="670" t="str">
        <f>IF(Questionnaire!HU41&lt;&gt;0 = FALSE, "OK Q 13", IF(COUNTIF('Country List'!$E$4:$E$239,Questionnaire!HU41)=0,"ERROR Q 13 - This must match a country option from the drop-down list","OK Q 13"))</f>
        <v>OK Q 13</v>
      </c>
      <c r="HS23" s="670" t="str">
        <f>IF(Questionnaire!HV41&lt;&gt;0 = FALSE, "OK Q 13", IF(COUNTIF('Country List'!$E$4:$E$239,Questionnaire!HV41)=0,"ERROR Q 13 - This must match a country option from the drop-down list","OK Q 13"))</f>
        <v>OK Q 13</v>
      </c>
      <c r="HT23" s="670" t="str">
        <f>IF(Questionnaire!HW41&lt;&gt;0 = FALSE, "OK Q 13", IF(COUNTIF('Country List'!$E$4:$E$239,Questionnaire!HW41)=0,"ERROR Q 13 - This must match a country option from the drop-down list","OK Q 13"))</f>
        <v>OK Q 13</v>
      </c>
      <c r="HU23" s="670" t="str">
        <f>IF(Questionnaire!HX41&lt;&gt;0 = FALSE, "OK Q 13", IF(COUNTIF('Country List'!$E$4:$E$239,Questionnaire!HX41)=0,"ERROR Q 13 - This must match a country option from the drop-down list","OK Q 13"))</f>
        <v>OK Q 13</v>
      </c>
      <c r="HV23" s="670" t="str">
        <f>IF(Questionnaire!HY41&lt;&gt;0 = FALSE, "OK Q 13", IF(COUNTIF('Country List'!$E$4:$E$239,Questionnaire!HY41)=0,"ERROR Q 13 - This must match a country option from the drop-down list","OK Q 13"))</f>
        <v>OK Q 13</v>
      </c>
      <c r="HW23" s="670" t="str">
        <f>IF(Questionnaire!HZ41&lt;&gt;0 = FALSE, "OK Q 13", IF(COUNTIF('Country List'!$E$4:$E$239,Questionnaire!HZ41)=0,"ERROR Q 13 - This must match a country option from the drop-down list","OK Q 13"))</f>
        <v>OK Q 13</v>
      </c>
      <c r="HX23" s="670" t="str">
        <f>IF(Questionnaire!IA41&lt;&gt;0 = FALSE, "OK Q 13", IF(COUNTIF('Country List'!$E$4:$E$239,Questionnaire!IA41)=0,"ERROR Q 13 - This must match a country option from the drop-down list","OK Q 13"))</f>
        <v>OK Q 13</v>
      </c>
      <c r="HY23" s="670" t="str">
        <f>IF(Questionnaire!IB41&lt;&gt;0 = FALSE, "OK Q 13", IF(COUNTIF('Country List'!$E$4:$E$239,Questionnaire!IB41)=0,"ERROR Q 13 - This must match a country option from the drop-down list","OK Q 13"))</f>
        <v>OK Q 13</v>
      </c>
      <c r="HZ23" s="670" t="str">
        <f>IF(Questionnaire!IC41&lt;&gt;0 = FALSE, "OK Q 13", IF(COUNTIF('Country List'!$E$4:$E$239,Questionnaire!IC41)=0,"ERROR Q 13 - This must match a country option from the drop-down list","OK Q 13"))</f>
        <v>OK Q 13</v>
      </c>
      <c r="IA23" s="670" t="str">
        <f>IF(Questionnaire!ID41&lt;&gt;0 = FALSE, "OK Q 13", IF(COUNTIF('Country List'!$E$4:$E$239,Questionnaire!ID41)=0,"ERROR Q 13 - This must match a country option from the drop-down list","OK Q 13"))</f>
        <v>OK Q 13</v>
      </c>
      <c r="IB23" s="670" t="str">
        <f>IF(Questionnaire!IE41&lt;&gt;0 = FALSE, "OK Q 13", IF(COUNTIF('Country List'!$E$4:$E$239,Questionnaire!IE41)=0,"ERROR Q 13 - This must match a country option from the drop-down list","OK Q 13"))</f>
        <v>OK Q 13</v>
      </c>
      <c r="IC23" s="670" t="str">
        <f>IF(Questionnaire!IF41&lt;&gt;0 = FALSE, "OK Q 13", IF(COUNTIF('Country List'!$E$4:$E$239,Questionnaire!IF41)=0,"ERROR Q 13 - This must match a country option from the drop-down list","OK Q 13"))</f>
        <v>OK Q 13</v>
      </c>
      <c r="ID23" s="670" t="str">
        <f>IF(Questionnaire!IG41&lt;&gt;0 = FALSE, "OK Q 13", IF(COUNTIF('Country List'!$E$4:$E$239,Questionnaire!IG41)=0,"ERROR Q 13 - This must match a country option from the drop-down list","OK Q 13"))</f>
        <v>OK Q 13</v>
      </c>
      <c r="IE23" s="670" t="str">
        <f>IF(Questionnaire!IH41&lt;&gt;0 = FALSE, "OK Q 13", IF(COUNTIF('Country List'!$E$4:$E$239,Questionnaire!IH41)=0,"ERROR Q 13 - This must match a country option from the drop-down list","OK Q 13"))</f>
        <v>OK Q 13</v>
      </c>
      <c r="IF23" s="670" t="str">
        <f>IF(Questionnaire!II41&lt;&gt;0 = FALSE, "OK Q 13", IF(COUNTIF('Country List'!$E$4:$E$239,Questionnaire!II41)=0,"ERROR Q 13 - This must match a country option from the drop-down list","OK Q 13"))</f>
        <v>OK Q 13</v>
      </c>
      <c r="IG23" s="670" t="str">
        <f>IF(Questionnaire!IJ41&lt;&gt;0 = FALSE, "OK Q 13", IF(COUNTIF('Country List'!$E$4:$E$239,Questionnaire!IJ41)=0,"ERROR Q 13 - This must match a country option from the drop-down list","OK Q 13"))</f>
        <v>OK Q 13</v>
      </c>
      <c r="IH23" s="670" t="str">
        <f>IF(Questionnaire!IK41&lt;&gt;0 = FALSE, "OK Q 13", IF(COUNTIF('Country List'!$E$4:$E$239,Questionnaire!IK41)=0,"ERROR Q 13 - This must match a country option from the drop-down list","OK Q 13"))</f>
        <v>OK Q 13</v>
      </c>
      <c r="II23" s="670" t="str">
        <f>IF(Questionnaire!IL41&lt;&gt;0 = FALSE, "OK Q 13", IF(COUNTIF('Country List'!$E$4:$E$239,Questionnaire!IL41)=0,"ERROR Q 13 - This must match a country option from the drop-down list","OK Q 13"))</f>
        <v>OK Q 13</v>
      </c>
      <c r="IJ23" s="670" t="str">
        <f>IF(Questionnaire!IM41&lt;&gt;0 = FALSE, "OK Q 13", IF(COUNTIF('Country List'!$E$4:$E$239,Questionnaire!IM41)=0,"ERROR Q 13 - This must match a country option from the drop-down list","OK Q 13"))</f>
        <v>OK Q 13</v>
      </c>
      <c r="IK23" s="670" t="str">
        <f>IF(Questionnaire!IN41&lt;&gt;0 = FALSE, "OK Q 13", IF(COUNTIF('Country List'!$E$4:$E$239,Questionnaire!IN41)=0,"ERROR Q 13 - This must match a country option from the drop-down list","OK Q 13"))</f>
        <v>OK Q 13</v>
      </c>
      <c r="IL23" s="670" t="str">
        <f>IF(Questionnaire!IO41&lt;&gt;0 = FALSE, "OK Q 13", IF(COUNTIF('Country List'!$E$4:$E$239,Questionnaire!IO41)=0,"ERROR Q 13 - This must match a country option from the drop-down list","OK Q 13"))</f>
        <v>OK Q 13</v>
      </c>
      <c r="IM23" s="670" t="str">
        <f>IF(Questionnaire!IP41&lt;&gt;0 = FALSE, "OK Q 13", IF(COUNTIF('Country List'!$E$4:$E$239,Questionnaire!IP41)=0,"ERROR Q 13 - This must match a country option from the drop-down list","OK Q 13"))</f>
        <v>OK Q 13</v>
      </c>
      <c r="IN23" s="670" t="str">
        <f>IF(Questionnaire!IQ41&lt;&gt;0 = FALSE, "OK Q 13", IF(COUNTIF('Country List'!$E$4:$E$239,Questionnaire!IQ41)=0,"ERROR Q 13 - This must match a country option from the drop-down list","OK Q 13"))</f>
        <v>OK Q 13</v>
      </c>
      <c r="IO23" s="670" t="str">
        <f>IF(Questionnaire!IR41&lt;&gt;0 = FALSE, "OK Q 13", IF(COUNTIF('Country List'!$E$4:$E$239,Questionnaire!IR41)=0,"ERROR Q 13 - This must match a country option from the drop-down list","OK Q 13"))</f>
        <v>OK Q 13</v>
      </c>
      <c r="IP23" s="670" t="str">
        <f>IF(Questionnaire!IS41&lt;&gt;0 = FALSE, "OK Q 13", IF(COUNTIF('Country List'!$E$4:$E$239,Questionnaire!IS41)=0,"ERROR Q 13 - This must match a country option from the drop-down list","OK Q 13"))</f>
        <v>OK Q 13</v>
      </c>
      <c r="IQ23" s="212"/>
      <c r="IR23" s="212"/>
      <c r="IS23" s="212"/>
    </row>
    <row r="24" spans="1:253" s="668" customFormat="1">
      <c r="A24" s="212">
        <f>IF(LEFT(A25,2)="OK",1,IF(LEFT(A25,2)="ER",2,1))</f>
        <v>1</v>
      </c>
      <c r="B24" s="212">
        <f>IF(LEFT(B25,2)="OK",1,IF(LEFT(B25,2)="ER",2,1))</f>
        <v>1</v>
      </c>
      <c r="C24" s="212">
        <f t="shared" si="0"/>
        <v>1</v>
      </c>
      <c r="D24" s="212">
        <f t="shared" si="0"/>
        <v>1</v>
      </c>
      <c r="E24" s="212">
        <f t="shared" si="0"/>
        <v>1</v>
      </c>
      <c r="F24" s="212">
        <f t="shared" si="0"/>
        <v>1</v>
      </c>
      <c r="G24" s="212">
        <f t="shared" si="0"/>
        <v>1</v>
      </c>
      <c r="H24" s="212">
        <f t="shared" si="0"/>
        <v>1</v>
      </c>
      <c r="I24" s="212">
        <f t="shared" si="0"/>
        <v>1</v>
      </c>
      <c r="J24" s="212">
        <f t="shared" si="0"/>
        <v>1</v>
      </c>
      <c r="K24" s="212">
        <f t="shared" si="0"/>
        <v>1</v>
      </c>
      <c r="L24" s="212">
        <f t="shared" si="0"/>
        <v>1</v>
      </c>
      <c r="M24" s="212">
        <f t="shared" si="0"/>
        <v>1</v>
      </c>
      <c r="N24" s="212">
        <f t="shared" si="0"/>
        <v>1</v>
      </c>
      <c r="O24" s="212">
        <f t="shared" si="0"/>
        <v>1</v>
      </c>
      <c r="P24" s="212">
        <f t="shared" si="0"/>
        <v>1</v>
      </c>
      <c r="Q24" s="212">
        <f t="shared" si="0"/>
        <v>1</v>
      </c>
      <c r="R24" s="212">
        <f t="shared" si="0"/>
        <v>1</v>
      </c>
      <c r="S24" s="212">
        <f t="shared" si="0"/>
        <v>1</v>
      </c>
      <c r="T24" s="212">
        <f t="shared" si="0"/>
        <v>1</v>
      </c>
      <c r="U24" s="212">
        <f t="shared" si="0"/>
        <v>1</v>
      </c>
      <c r="V24" s="212">
        <f t="shared" si="0"/>
        <v>1</v>
      </c>
      <c r="W24" s="212">
        <f t="shared" si="0"/>
        <v>1</v>
      </c>
      <c r="X24" s="212">
        <f t="shared" si="0"/>
        <v>1</v>
      </c>
      <c r="Y24" s="212">
        <f t="shared" si="0"/>
        <v>1</v>
      </c>
      <c r="Z24" s="212">
        <f t="shared" si="0"/>
        <v>1</v>
      </c>
      <c r="AA24" s="212">
        <f t="shared" si="0"/>
        <v>1</v>
      </c>
      <c r="AB24" s="212">
        <f t="shared" si="0"/>
        <v>1</v>
      </c>
      <c r="AC24" s="212">
        <f t="shared" si="0"/>
        <v>1</v>
      </c>
      <c r="AD24" s="212">
        <f t="shared" si="0"/>
        <v>1</v>
      </c>
      <c r="AE24" s="212">
        <f t="shared" si="0"/>
        <v>1</v>
      </c>
      <c r="AF24" s="212">
        <f t="shared" si="0"/>
        <v>1</v>
      </c>
      <c r="AG24" s="212">
        <f t="shared" si="0"/>
        <v>1</v>
      </c>
      <c r="AH24" s="212">
        <f t="shared" si="0"/>
        <v>1</v>
      </c>
      <c r="AI24" s="212">
        <f t="shared" si="0"/>
        <v>1</v>
      </c>
      <c r="AJ24" s="212">
        <f t="shared" si="0"/>
        <v>1</v>
      </c>
      <c r="AK24" s="212">
        <f t="shared" si="0"/>
        <v>1</v>
      </c>
      <c r="AL24" s="212">
        <f t="shared" si="0"/>
        <v>1</v>
      </c>
      <c r="AM24" s="212">
        <f t="shared" si="0"/>
        <v>1</v>
      </c>
      <c r="AN24" s="212">
        <f t="shared" si="0"/>
        <v>1</v>
      </c>
      <c r="AO24" s="212">
        <f t="shared" si="0"/>
        <v>1</v>
      </c>
      <c r="AP24" s="212">
        <f t="shared" si="0"/>
        <v>1</v>
      </c>
      <c r="AQ24" s="212">
        <f t="shared" si="0"/>
        <v>1</v>
      </c>
      <c r="AR24" s="212">
        <f t="shared" si="0"/>
        <v>1</v>
      </c>
      <c r="AS24" s="212">
        <f t="shared" si="0"/>
        <v>1</v>
      </c>
      <c r="AT24" s="212">
        <f t="shared" si="0"/>
        <v>1</v>
      </c>
      <c r="AU24" s="212">
        <f t="shared" si="0"/>
        <v>1</v>
      </c>
      <c r="AV24" s="212">
        <f t="shared" si="0"/>
        <v>1</v>
      </c>
      <c r="AW24" s="212">
        <f t="shared" si="0"/>
        <v>1</v>
      </c>
      <c r="AX24" s="212">
        <f t="shared" si="0"/>
        <v>1</v>
      </c>
      <c r="AY24" s="212">
        <f t="shared" si="0"/>
        <v>1</v>
      </c>
      <c r="AZ24" s="212">
        <f t="shared" si="0"/>
        <v>1</v>
      </c>
      <c r="BA24" s="212">
        <f t="shared" si="0"/>
        <v>1</v>
      </c>
      <c r="BB24" s="212">
        <f t="shared" si="0"/>
        <v>1</v>
      </c>
      <c r="BC24" s="212">
        <f t="shared" si="0"/>
        <v>1</v>
      </c>
      <c r="BD24" s="212">
        <f t="shared" si="0"/>
        <v>1</v>
      </c>
      <c r="BE24" s="212">
        <f t="shared" si="0"/>
        <v>1</v>
      </c>
      <c r="BF24" s="212">
        <f t="shared" si="0"/>
        <v>1</v>
      </c>
      <c r="BG24" s="212">
        <f t="shared" si="0"/>
        <v>1</v>
      </c>
      <c r="BH24" s="212">
        <f t="shared" si="0"/>
        <v>1</v>
      </c>
      <c r="BI24" s="212">
        <f t="shared" si="0"/>
        <v>1</v>
      </c>
      <c r="BJ24" s="212">
        <f t="shared" si="0"/>
        <v>1</v>
      </c>
      <c r="BK24" s="212">
        <f t="shared" si="0"/>
        <v>1</v>
      </c>
      <c r="BL24" s="212">
        <f t="shared" si="0"/>
        <v>1</v>
      </c>
      <c r="BM24" s="212">
        <f t="shared" si="0"/>
        <v>1</v>
      </c>
      <c r="BN24" s="212">
        <f t="shared" si="0"/>
        <v>1</v>
      </c>
      <c r="BO24" s="212">
        <f t="shared" si="1"/>
        <v>1</v>
      </c>
      <c r="BP24" s="212">
        <f t="shared" si="1"/>
        <v>1</v>
      </c>
      <c r="BQ24" s="212">
        <f t="shared" si="1"/>
        <v>1</v>
      </c>
      <c r="BR24" s="212">
        <f t="shared" si="1"/>
        <v>1</v>
      </c>
      <c r="BS24" s="212">
        <f t="shared" si="1"/>
        <v>1</v>
      </c>
      <c r="BT24" s="212">
        <f t="shared" si="1"/>
        <v>1</v>
      </c>
      <c r="BU24" s="212">
        <f t="shared" si="1"/>
        <v>1</v>
      </c>
      <c r="BV24" s="212">
        <f t="shared" si="1"/>
        <v>1</v>
      </c>
      <c r="BW24" s="212">
        <f t="shared" si="1"/>
        <v>1</v>
      </c>
      <c r="BX24" s="212">
        <f t="shared" si="1"/>
        <v>1</v>
      </c>
      <c r="BY24" s="212">
        <f t="shared" si="1"/>
        <v>1</v>
      </c>
      <c r="BZ24" s="212">
        <f t="shared" si="1"/>
        <v>1</v>
      </c>
      <c r="CA24" s="212">
        <f t="shared" si="1"/>
        <v>1</v>
      </c>
      <c r="CB24" s="212">
        <f t="shared" si="1"/>
        <v>1</v>
      </c>
      <c r="CC24" s="212">
        <f t="shared" si="1"/>
        <v>1</v>
      </c>
      <c r="CD24" s="212">
        <f t="shared" si="1"/>
        <v>1</v>
      </c>
      <c r="CE24" s="212">
        <f t="shared" si="1"/>
        <v>1</v>
      </c>
      <c r="CF24" s="212">
        <f t="shared" si="1"/>
        <v>1</v>
      </c>
      <c r="CG24" s="212">
        <f t="shared" si="1"/>
        <v>1</v>
      </c>
      <c r="CH24" s="212">
        <f t="shared" si="1"/>
        <v>1</v>
      </c>
      <c r="CI24" s="212">
        <f t="shared" si="1"/>
        <v>1</v>
      </c>
      <c r="CJ24" s="212">
        <f t="shared" si="1"/>
        <v>1</v>
      </c>
      <c r="CK24" s="212">
        <f t="shared" si="1"/>
        <v>1</v>
      </c>
      <c r="CL24" s="212">
        <f t="shared" si="1"/>
        <v>1</v>
      </c>
      <c r="CM24" s="212">
        <f t="shared" si="1"/>
        <v>1</v>
      </c>
      <c r="CN24" s="212">
        <f t="shared" si="1"/>
        <v>1</v>
      </c>
      <c r="CO24" s="212">
        <f t="shared" si="1"/>
        <v>1</v>
      </c>
      <c r="CP24" s="212">
        <f t="shared" si="1"/>
        <v>1</v>
      </c>
      <c r="CQ24" s="212">
        <f t="shared" si="1"/>
        <v>1</v>
      </c>
      <c r="CR24" s="212">
        <f t="shared" si="1"/>
        <v>1</v>
      </c>
      <c r="CS24" s="212">
        <f t="shared" si="1"/>
        <v>1</v>
      </c>
      <c r="CT24" s="212">
        <f t="shared" si="1"/>
        <v>1</v>
      </c>
      <c r="CU24" s="212">
        <f t="shared" si="1"/>
        <v>1</v>
      </c>
      <c r="CV24" s="212">
        <f t="shared" si="1"/>
        <v>1</v>
      </c>
      <c r="CW24" s="212">
        <f t="shared" si="1"/>
        <v>1</v>
      </c>
      <c r="CX24" s="212">
        <f t="shared" si="1"/>
        <v>1</v>
      </c>
      <c r="CY24" s="212">
        <f t="shared" si="1"/>
        <v>1</v>
      </c>
      <c r="CZ24" s="212">
        <f t="shared" si="1"/>
        <v>1</v>
      </c>
      <c r="DA24" s="212">
        <f t="shared" si="1"/>
        <v>1</v>
      </c>
      <c r="DB24" s="212">
        <f t="shared" si="1"/>
        <v>1</v>
      </c>
      <c r="DC24" s="212">
        <f t="shared" si="1"/>
        <v>1</v>
      </c>
      <c r="DD24" s="212">
        <f t="shared" si="1"/>
        <v>1</v>
      </c>
      <c r="DE24" s="212">
        <f t="shared" si="1"/>
        <v>1</v>
      </c>
      <c r="DF24" s="212">
        <f t="shared" si="1"/>
        <v>1</v>
      </c>
      <c r="DG24" s="212">
        <f t="shared" si="1"/>
        <v>1</v>
      </c>
      <c r="DH24" s="212">
        <f t="shared" si="1"/>
        <v>1</v>
      </c>
      <c r="DI24" s="212">
        <f t="shared" si="1"/>
        <v>1</v>
      </c>
      <c r="DJ24" s="212">
        <f t="shared" si="1"/>
        <v>1</v>
      </c>
      <c r="DK24" s="212">
        <f t="shared" si="1"/>
        <v>1</v>
      </c>
      <c r="DL24" s="212">
        <f t="shared" si="1"/>
        <v>1</v>
      </c>
      <c r="DM24" s="212">
        <f t="shared" si="1"/>
        <v>1</v>
      </c>
      <c r="DN24" s="212">
        <f t="shared" si="1"/>
        <v>1</v>
      </c>
      <c r="DO24" s="212">
        <f t="shared" si="1"/>
        <v>1</v>
      </c>
      <c r="DP24" s="212">
        <f t="shared" si="1"/>
        <v>1</v>
      </c>
      <c r="DQ24" s="212">
        <f t="shared" si="1"/>
        <v>1</v>
      </c>
      <c r="DR24" s="212">
        <f t="shared" si="1"/>
        <v>1</v>
      </c>
      <c r="DS24" s="212">
        <f t="shared" si="1"/>
        <v>1</v>
      </c>
      <c r="DT24" s="212">
        <f t="shared" si="1"/>
        <v>1</v>
      </c>
      <c r="DU24" s="212">
        <f t="shared" si="1"/>
        <v>1</v>
      </c>
      <c r="DV24" s="212">
        <f t="shared" si="1"/>
        <v>1</v>
      </c>
      <c r="DW24" s="212">
        <f t="shared" si="1"/>
        <v>1</v>
      </c>
      <c r="DX24" s="212">
        <f t="shared" si="1"/>
        <v>1</v>
      </c>
      <c r="DY24" s="212">
        <f t="shared" si="1"/>
        <v>1</v>
      </c>
      <c r="DZ24" s="212">
        <f t="shared" si="1"/>
        <v>1</v>
      </c>
      <c r="EA24" s="212">
        <f t="shared" si="2"/>
        <v>1</v>
      </c>
      <c r="EB24" s="212">
        <f t="shared" si="2"/>
        <v>1</v>
      </c>
      <c r="EC24" s="212">
        <f t="shared" si="2"/>
        <v>1</v>
      </c>
      <c r="ED24" s="212">
        <f t="shared" si="2"/>
        <v>1</v>
      </c>
      <c r="EE24" s="212">
        <f t="shared" si="2"/>
        <v>1</v>
      </c>
      <c r="EF24" s="212">
        <f t="shared" si="2"/>
        <v>1</v>
      </c>
      <c r="EG24" s="212">
        <f t="shared" si="2"/>
        <v>1</v>
      </c>
      <c r="EH24" s="212">
        <f t="shared" si="2"/>
        <v>1</v>
      </c>
      <c r="EI24" s="212">
        <f t="shared" si="2"/>
        <v>1</v>
      </c>
      <c r="EJ24" s="212">
        <f t="shared" si="2"/>
        <v>1</v>
      </c>
      <c r="EK24" s="212">
        <f t="shared" si="2"/>
        <v>1</v>
      </c>
      <c r="EL24" s="212">
        <f t="shared" si="2"/>
        <v>1</v>
      </c>
      <c r="EM24" s="212">
        <f t="shared" si="2"/>
        <v>1</v>
      </c>
      <c r="EN24" s="212">
        <f t="shared" si="2"/>
        <v>1</v>
      </c>
      <c r="EO24" s="212">
        <f t="shared" si="2"/>
        <v>1</v>
      </c>
      <c r="EP24" s="212">
        <f t="shared" si="2"/>
        <v>1</v>
      </c>
      <c r="EQ24" s="212">
        <f t="shared" si="2"/>
        <v>1</v>
      </c>
      <c r="ER24" s="212">
        <f t="shared" si="2"/>
        <v>1</v>
      </c>
      <c r="ES24" s="212">
        <f t="shared" si="2"/>
        <v>1</v>
      </c>
      <c r="ET24" s="212">
        <f t="shared" si="2"/>
        <v>1</v>
      </c>
      <c r="EU24" s="212">
        <f t="shared" si="2"/>
        <v>1</v>
      </c>
      <c r="EV24" s="212">
        <f t="shared" si="2"/>
        <v>1</v>
      </c>
      <c r="EW24" s="212">
        <f t="shared" si="2"/>
        <v>1</v>
      </c>
      <c r="EX24" s="212">
        <f t="shared" si="2"/>
        <v>1</v>
      </c>
      <c r="EY24" s="212">
        <f t="shared" si="2"/>
        <v>1</v>
      </c>
      <c r="EZ24" s="212">
        <f t="shared" si="2"/>
        <v>1</v>
      </c>
      <c r="FA24" s="212">
        <f t="shared" si="2"/>
        <v>1</v>
      </c>
      <c r="FB24" s="212">
        <f t="shared" si="2"/>
        <v>1</v>
      </c>
      <c r="FC24" s="212">
        <f t="shared" si="2"/>
        <v>1</v>
      </c>
      <c r="FD24" s="212">
        <f t="shared" si="2"/>
        <v>1</v>
      </c>
      <c r="FE24" s="212">
        <f t="shared" si="2"/>
        <v>1</v>
      </c>
      <c r="FF24" s="212">
        <f t="shared" si="2"/>
        <v>1</v>
      </c>
      <c r="FG24" s="212">
        <f t="shared" si="2"/>
        <v>1</v>
      </c>
      <c r="FH24" s="212">
        <f t="shared" si="2"/>
        <v>1</v>
      </c>
      <c r="FI24" s="212">
        <f t="shared" si="2"/>
        <v>1</v>
      </c>
      <c r="FJ24" s="212">
        <f t="shared" si="2"/>
        <v>1</v>
      </c>
      <c r="FK24" s="212">
        <f t="shared" si="2"/>
        <v>1</v>
      </c>
      <c r="FL24" s="212">
        <f t="shared" si="2"/>
        <v>1</v>
      </c>
      <c r="FM24" s="212">
        <f t="shared" si="2"/>
        <v>1</v>
      </c>
      <c r="FN24" s="212">
        <f t="shared" si="2"/>
        <v>1</v>
      </c>
      <c r="FO24" s="212">
        <f t="shared" si="2"/>
        <v>1</v>
      </c>
      <c r="FP24" s="212">
        <f t="shared" si="2"/>
        <v>1</v>
      </c>
      <c r="FQ24" s="212">
        <f t="shared" si="2"/>
        <v>1</v>
      </c>
      <c r="FR24" s="212">
        <f t="shared" si="2"/>
        <v>1</v>
      </c>
      <c r="FS24" s="212">
        <f t="shared" si="2"/>
        <v>1</v>
      </c>
      <c r="FT24" s="212">
        <f t="shared" si="2"/>
        <v>1</v>
      </c>
      <c r="FU24" s="212">
        <f t="shared" si="2"/>
        <v>1</v>
      </c>
      <c r="FV24" s="212">
        <f t="shared" si="2"/>
        <v>1</v>
      </c>
      <c r="FW24" s="212">
        <f t="shared" si="2"/>
        <v>1</v>
      </c>
      <c r="FX24" s="212">
        <f t="shared" si="2"/>
        <v>1</v>
      </c>
      <c r="FY24" s="212">
        <f t="shared" si="2"/>
        <v>1</v>
      </c>
      <c r="FZ24" s="212">
        <f t="shared" si="2"/>
        <v>1</v>
      </c>
      <c r="GA24" s="212">
        <f t="shared" si="2"/>
        <v>1</v>
      </c>
      <c r="GB24" s="212">
        <f t="shared" si="2"/>
        <v>1</v>
      </c>
      <c r="GC24" s="212">
        <f t="shared" si="2"/>
        <v>1</v>
      </c>
      <c r="GD24" s="212">
        <f t="shared" si="2"/>
        <v>1</v>
      </c>
      <c r="GE24" s="212">
        <f t="shared" si="2"/>
        <v>1</v>
      </c>
      <c r="GF24" s="212">
        <f t="shared" si="2"/>
        <v>1</v>
      </c>
      <c r="GG24" s="212">
        <f t="shared" si="2"/>
        <v>1</v>
      </c>
      <c r="GH24" s="212">
        <f t="shared" si="2"/>
        <v>1</v>
      </c>
      <c r="GI24" s="212">
        <f t="shared" si="2"/>
        <v>1</v>
      </c>
      <c r="GJ24" s="212">
        <f t="shared" si="2"/>
        <v>1</v>
      </c>
      <c r="GK24" s="212">
        <f t="shared" si="2"/>
        <v>1</v>
      </c>
      <c r="GL24" s="212">
        <f t="shared" si="2"/>
        <v>1</v>
      </c>
      <c r="GM24" s="212">
        <f t="shared" si="3"/>
        <v>1</v>
      </c>
      <c r="GN24" s="212">
        <f t="shared" si="3"/>
        <v>1</v>
      </c>
      <c r="GO24" s="212">
        <f t="shared" si="3"/>
        <v>1</v>
      </c>
      <c r="GP24" s="212">
        <f t="shared" si="3"/>
        <v>1</v>
      </c>
      <c r="GQ24" s="212">
        <f t="shared" si="3"/>
        <v>1</v>
      </c>
      <c r="GR24" s="212">
        <f t="shared" si="3"/>
        <v>1</v>
      </c>
      <c r="GS24" s="212">
        <f t="shared" si="3"/>
        <v>1</v>
      </c>
      <c r="GT24" s="212">
        <f t="shared" si="3"/>
        <v>1</v>
      </c>
      <c r="GU24" s="212">
        <f t="shared" si="3"/>
        <v>1</v>
      </c>
      <c r="GV24" s="212">
        <f t="shared" si="3"/>
        <v>1</v>
      </c>
      <c r="GW24" s="212">
        <f t="shared" si="3"/>
        <v>1</v>
      </c>
      <c r="GX24" s="212">
        <f t="shared" si="3"/>
        <v>1</v>
      </c>
      <c r="GY24" s="212">
        <f t="shared" si="3"/>
        <v>1</v>
      </c>
      <c r="GZ24" s="212">
        <f t="shared" si="3"/>
        <v>1</v>
      </c>
      <c r="HA24" s="212">
        <f t="shared" si="3"/>
        <v>1</v>
      </c>
      <c r="HB24" s="212">
        <f t="shared" si="3"/>
        <v>1</v>
      </c>
      <c r="HC24" s="212">
        <f t="shared" si="3"/>
        <v>1</v>
      </c>
      <c r="HD24" s="212">
        <f t="shared" si="3"/>
        <v>1</v>
      </c>
      <c r="HE24" s="212">
        <f t="shared" si="3"/>
        <v>1</v>
      </c>
      <c r="HF24" s="212">
        <f t="shared" si="3"/>
        <v>1</v>
      </c>
      <c r="HG24" s="212">
        <f t="shared" si="3"/>
        <v>1</v>
      </c>
      <c r="HH24" s="212">
        <f t="shared" si="3"/>
        <v>1</v>
      </c>
      <c r="HI24" s="212">
        <f t="shared" si="3"/>
        <v>1</v>
      </c>
      <c r="HJ24" s="212">
        <f t="shared" si="3"/>
        <v>1</v>
      </c>
      <c r="HK24" s="212">
        <f t="shared" si="3"/>
        <v>1</v>
      </c>
      <c r="HL24" s="212">
        <f t="shared" si="3"/>
        <v>1</v>
      </c>
      <c r="HM24" s="212">
        <f t="shared" si="3"/>
        <v>1</v>
      </c>
      <c r="HN24" s="212">
        <f t="shared" si="3"/>
        <v>1</v>
      </c>
      <c r="HO24" s="212">
        <f t="shared" si="3"/>
        <v>1</v>
      </c>
      <c r="HP24" s="212">
        <f t="shared" si="3"/>
        <v>1</v>
      </c>
      <c r="HQ24" s="212">
        <f t="shared" si="3"/>
        <v>1</v>
      </c>
      <c r="HR24" s="212">
        <f t="shared" si="3"/>
        <v>1</v>
      </c>
      <c r="HS24" s="212">
        <f t="shared" si="3"/>
        <v>1</v>
      </c>
      <c r="HT24" s="212">
        <f t="shared" si="3"/>
        <v>1</v>
      </c>
      <c r="HU24" s="212">
        <f t="shared" si="3"/>
        <v>1</v>
      </c>
      <c r="HV24" s="212">
        <f t="shared" si="3"/>
        <v>1</v>
      </c>
      <c r="HW24" s="212">
        <f t="shared" si="3"/>
        <v>1</v>
      </c>
      <c r="HX24" s="212">
        <f t="shared" si="3"/>
        <v>1</v>
      </c>
      <c r="HY24" s="212">
        <f t="shared" si="3"/>
        <v>1</v>
      </c>
      <c r="HZ24" s="212">
        <f t="shared" si="3"/>
        <v>1</v>
      </c>
      <c r="IA24" s="212">
        <f t="shared" si="3"/>
        <v>1</v>
      </c>
      <c r="IB24" s="212">
        <f t="shared" si="3"/>
        <v>1</v>
      </c>
      <c r="IC24" s="212">
        <f t="shared" si="3"/>
        <v>1</v>
      </c>
      <c r="ID24" s="212">
        <f t="shared" si="3"/>
        <v>1</v>
      </c>
      <c r="IE24" s="212">
        <f t="shared" si="3"/>
        <v>1</v>
      </c>
      <c r="IF24" s="212">
        <f t="shared" si="3"/>
        <v>1</v>
      </c>
      <c r="IG24" s="212">
        <f t="shared" si="3"/>
        <v>1</v>
      </c>
      <c r="IH24" s="212">
        <f t="shared" si="3"/>
        <v>1</v>
      </c>
      <c r="II24" s="212">
        <f t="shared" si="3"/>
        <v>1</v>
      </c>
      <c r="IJ24" s="212">
        <f t="shared" si="3"/>
        <v>1</v>
      </c>
      <c r="IK24" s="212">
        <f t="shared" si="3"/>
        <v>1</v>
      </c>
      <c r="IL24" s="212">
        <f t="shared" si="3"/>
        <v>1</v>
      </c>
      <c r="IM24" s="212">
        <f t="shared" si="3"/>
        <v>1</v>
      </c>
      <c r="IN24" s="212">
        <f t="shared" si="3"/>
        <v>1</v>
      </c>
      <c r="IO24" s="212">
        <f t="shared" si="3"/>
        <v>1</v>
      </c>
      <c r="IP24" s="212">
        <f t="shared" si="3"/>
        <v>1</v>
      </c>
      <c r="IQ24" s="212"/>
      <c r="IR24" s="212"/>
      <c r="IS24" s="212"/>
    </row>
    <row r="25" spans="1:253" s="668" customFormat="1" ht="81.75" customHeight="1">
      <c r="A25" s="670" t="str">
        <f>IF(Questionnaire!D42&lt;&gt;0 = FALSE, "OK Q 14", IF(COUNTIF('Industry List'!$B$3:$B$110,Questionnaire!D42)=0,"ERROR Q 14 - This must match an industry option from the drop-down list","OK Q 14"))</f>
        <v>OK Q 14</v>
      </c>
      <c r="B25" s="670" t="str">
        <f>IF(Questionnaire!E42&lt;&gt;0 = FALSE, "OK Q 14", IF(COUNTIF('Industry List'!$B$3:$B$110,Questionnaire!E42)=0,"ERROR Q 14 - This must match an industry option from the drop-down list","OK Q 14"))</f>
        <v>OK Q 14</v>
      </c>
      <c r="C25" s="670" t="str">
        <f>IF(Questionnaire!F42&lt;&gt;0 = FALSE, "OK Q 14", IF(COUNTIF('Industry List'!$B$3:$B$110,Questionnaire!F42)=0,"ERROR Q 14 - This must match an industry option from the drop-down list","OK Q 14"))</f>
        <v>OK Q 14</v>
      </c>
      <c r="D25" s="670" t="str">
        <f>IF(Questionnaire!G42&lt;&gt;0 = FALSE, "OK Q 14", IF(COUNTIF('Industry List'!$B$3:$B$110,Questionnaire!G42)=0,"ERROR Q 14 - This must match an industry option from the drop-down list","OK Q 14"))</f>
        <v>OK Q 14</v>
      </c>
      <c r="E25" s="670" t="str">
        <f>IF(Questionnaire!H42&lt;&gt;0 = FALSE, "OK Q 14", IF(COUNTIF('Industry List'!$B$3:$B$110,Questionnaire!H42)=0,"ERROR Q 14 - This must match an industry option from the drop-down list","OK Q 14"))</f>
        <v>OK Q 14</v>
      </c>
      <c r="F25" s="670" t="str">
        <f>IF(Questionnaire!I42&lt;&gt;0 = FALSE, "OK Q 14", IF(COUNTIF('Industry List'!$B$3:$B$110,Questionnaire!I42)=0,"ERROR Q 14 - This must match an industry option from the drop-down list","OK Q 14"))</f>
        <v>OK Q 14</v>
      </c>
      <c r="G25" s="670" t="str">
        <f>IF(Questionnaire!J42&lt;&gt;0 = FALSE, "OK Q 14", IF(COUNTIF('Industry List'!$B$3:$B$110,Questionnaire!J42)=0,"ERROR Q 14 - This must match an industry option from the drop-down list","OK Q 14"))</f>
        <v>OK Q 14</v>
      </c>
      <c r="H25" s="670" t="str">
        <f>IF(Questionnaire!K42&lt;&gt;0 = FALSE, "OK Q 14", IF(COUNTIF('Industry List'!$B$3:$B$110,Questionnaire!K42)=0,"ERROR Q 14 - This must match an industry option from the drop-down list","OK Q 14"))</f>
        <v>OK Q 14</v>
      </c>
      <c r="I25" s="670" t="str">
        <f>IF(Questionnaire!L42&lt;&gt;0 = FALSE, "OK Q 14", IF(COUNTIF('Industry List'!$B$3:$B$110,Questionnaire!L42)=0,"ERROR Q 14 - This must match an industry option from the drop-down list","OK Q 14"))</f>
        <v>OK Q 14</v>
      </c>
      <c r="J25" s="670" t="str">
        <f>IF(Questionnaire!M42&lt;&gt;0 = FALSE, "OK Q 14", IF(COUNTIF('Industry List'!$B$3:$B$110,Questionnaire!M42)=0,"ERROR Q 14 - This must match an industry option from the drop-down list","OK Q 14"))</f>
        <v>OK Q 14</v>
      </c>
      <c r="K25" s="670" t="str">
        <f>IF(Questionnaire!N42&lt;&gt;0 = FALSE, "OK Q 14", IF(COUNTIF('Industry List'!$B$3:$B$110,Questionnaire!N42)=0,"ERROR Q 14 - This must match an industry option from the drop-down list","OK Q 14"))</f>
        <v>OK Q 14</v>
      </c>
      <c r="L25" s="670" t="str">
        <f>IF(Questionnaire!O42&lt;&gt;0 = FALSE, "OK Q 14", IF(COUNTIF('Industry List'!$B$3:$B$110,Questionnaire!O42)=0,"ERROR Q 14 - This must match an industry option from the drop-down list","OK Q 14"))</f>
        <v>OK Q 14</v>
      </c>
      <c r="M25" s="670" t="str">
        <f>IF(Questionnaire!P42&lt;&gt;0 = FALSE, "OK Q 14", IF(COUNTIF('Industry List'!$B$3:$B$110,Questionnaire!P42)=0,"ERROR Q 14 - This must match an industry option from the drop-down list","OK Q 14"))</f>
        <v>OK Q 14</v>
      </c>
      <c r="N25" s="670" t="str">
        <f>IF(Questionnaire!Q42&lt;&gt;0 = FALSE, "OK Q 14", IF(COUNTIF('Industry List'!$B$3:$B$110,Questionnaire!Q42)=0,"ERROR Q 14 - This must match an industry option from the drop-down list","OK Q 14"))</f>
        <v>OK Q 14</v>
      </c>
      <c r="O25" s="670" t="str">
        <f>IF(Questionnaire!R42&lt;&gt;0 = FALSE, "OK Q 14", IF(COUNTIF('Industry List'!$B$3:$B$110,Questionnaire!R42)=0,"ERROR Q 14 - This must match an industry option from the drop-down list","OK Q 14"))</f>
        <v>OK Q 14</v>
      </c>
      <c r="P25" s="670" t="str">
        <f>IF(Questionnaire!S42&lt;&gt;0 = FALSE, "OK Q 14", IF(COUNTIF('Industry List'!$B$3:$B$110,Questionnaire!S42)=0,"ERROR Q 14 - This must match an industry option from the drop-down list","OK Q 14"))</f>
        <v>OK Q 14</v>
      </c>
      <c r="Q25" s="670" t="str">
        <f>IF(Questionnaire!T42&lt;&gt;0 = FALSE, "OK Q 14", IF(COUNTIF('Industry List'!$B$3:$B$110,Questionnaire!T42)=0,"ERROR Q 14 - This must match an industry option from the drop-down list","OK Q 14"))</f>
        <v>OK Q 14</v>
      </c>
      <c r="R25" s="670" t="str">
        <f>IF(Questionnaire!U42&lt;&gt;0 = FALSE, "OK Q 14", IF(COUNTIF('Industry List'!$B$3:$B$110,Questionnaire!U42)=0,"ERROR Q 14 - This must match an industry option from the drop-down list","OK Q 14"))</f>
        <v>OK Q 14</v>
      </c>
      <c r="S25" s="670" t="str">
        <f>IF(Questionnaire!V42&lt;&gt;0 = FALSE, "OK Q 14", IF(COUNTIF('Industry List'!$B$3:$B$110,Questionnaire!V42)=0,"ERROR Q 14 - This must match an industry option from the drop-down list","OK Q 14"))</f>
        <v>OK Q 14</v>
      </c>
      <c r="T25" s="670" t="str">
        <f>IF(Questionnaire!W42&lt;&gt;0 = FALSE, "OK Q 14", IF(COUNTIF('Industry List'!$B$3:$B$110,Questionnaire!W42)=0,"ERROR Q 14 - This must match an industry option from the drop-down list","OK Q 14"))</f>
        <v>OK Q 14</v>
      </c>
      <c r="U25" s="670" t="str">
        <f>IF(Questionnaire!X42&lt;&gt;0 = FALSE, "OK Q 14", IF(COUNTIF('Industry List'!$B$3:$B$110,Questionnaire!X42)=0,"ERROR Q 14 - This must match an industry option from the drop-down list","OK Q 14"))</f>
        <v>OK Q 14</v>
      </c>
      <c r="V25" s="670" t="str">
        <f>IF(Questionnaire!Y42&lt;&gt;0 = FALSE, "OK Q 14", IF(COUNTIF('Industry List'!$B$3:$B$110,Questionnaire!Y42)=0,"ERROR Q 14 - This must match an industry option from the drop-down list","OK Q 14"))</f>
        <v>OK Q 14</v>
      </c>
      <c r="W25" s="670" t="str">
        <f>IF(Questionnaire!Z42&lt;&gt;0 = FALSE, "OK Q 14", IF(COUNTIF('Industry List'!$B$3:$B$110,Questionnaire!Z42)=0,"ERROR Q 14 - This must match an industry option from the drop-down list","OK Q 14"))</f>
        <v>OK Q 14</v>
      </c>
      <c r="X25" s="670" t="str">
        <f>IF(Questionnaire!AA42&lt;&gt;0 = FALSE, "OK Q 14", IF(COUNTIF('Industry List'!$B$3:$B$110,Questionnaire!AA42)=0,"ERROR Q 14 - This must match an industry option from the drop-down list","OK Q 14"))</f>
        <v>OK Q 14</v>
      </c>
      <c r="Y25" s="670" t="str">
        <f>IF(Questionnaire!AB42&lt;&gt;0 = FALSE, "OK Q 14", IF(COUNTIF('Industry List'!$B$3:$B$110,Questionnaire!AB42)=0,"ERROR Q 14 - This must match an industry option from the drop-down list","OK Q 14"))</f>
        <v>OK Q 14</v>
      </c>
      <c r="Z25" s="670" t="str">
        <f>IF(Questionnaire!AC42&lt;&gt;0 = FALSE, "OK Q 14", IF(COUNTIF('Industry List'!$B$3:$B$110,Questionnaire!AC42)=0,"ERROR Q 14 - This must match an industry option from the drop-down list","OK Q 14"))</f>
        <v>OK Q 14</v>
      </c>
      <c r="AA25" s="670" t="str">
        <f>IF(Questionnaire!AD42&lt;&gt;0 = FALSE, "OK Q 14", IF(COUNTIF('Industry List'!$B$3:$B$110,Questionnaire!AD42)=0,"ERROR Q 14 - This must match an industry option from the drop-down list","OK Q 14"))</f>
        <v>OK Q 14</v>
      </c>
      <c r="AB25" s="670" t="str">
        <f>IF(Questionnaire!AE42&lt;&gt;0 = FALSE, "OK Q 14", IF(COUNTIF('Industry List'!$B$3:$B$110,Questionnaire!AE42)=0,"ERROR Q 14 - This must match an industry option from the drop-down list","OK Q 14"))</f>
        <v>OK Q 14</v>
      </c>
      <c r="AC25" s="670" t="str">
        <f>IF(Questionnaire!AF42&lt;&gt;0 = FALSE, "OK Q 14", IF(COUNTIF('Industry List'!$B$3:$B$110,Questionnaire!AF42)=0,"ERROR Q 14 - This must match an industry option from the drop-down list","OK Q 14"))</f>
        <v>OK Q 14</v>
      </c>
      <c r="AD25" s="670" t="str">
        <f>IF(Questionnaire!AG42&lt;&gt;0 = FALSE, "OK Q 14", IF(COUNTIF('Industry List'!$B$3:$B$110,Questionnaire!AG42)=0,"ERROR Q 14 - This must match an industry option from the drop-down list","OK Q 14"))</f>
        <v>OK Q 14</v>
      </c>
      <c r="AE25" s="670" t="str">
        <f>IF(Questionnaire!AH42&lt;&gt;0 = FALSE, "OK Q 14", IF(COUNTIF('Industry List'!$B$3:$B$110,Questionnaire!AH42)=0,"ERROR Q 14 - This must match an industry option from the drop-down list","OK Q 14"))</f>
        <v>OK Q 14</v>
      </c>
      <c r="AF25" s="670" t="str">
        <f>IF(Questionnaire!AI42&lt;&gt;0 = FALSE, "OK Q 14", IF(COUNTIF('Industry List'!$B$3:$B$110,Questionnaire!AI42)=0,"ERROR Q 14 - This must match an industry option from the drop-down list","OK Q 14"))</f>
        <v>OK Q 14</v>
      </c>
      <c r="AG25" s="670" t="str">
        <f>IF(Questionnaire!AJ42&lt;&gt;0 = FALSE, "OK Q 14", IF(COUNTIF('Industry List'!$B$3:$B$110,Questionnaire!AJ42)=0,"ERROR Q 14 - This must match an industry option from the drop-down list","OK Q 14"))</f>
        <v>OK Q 14</v>
      </c>
      <c r="AH25" s="670" t="str">
        <f>IF(Questionnaire!AK42&lt;&gt;0 = FALSE, "OK Q 14", IF(COUNTIF('Industry List'!$B$3:$B$110,Questionnaire!AK42)=0,"ERROR Q 14 - This must match an industry option from the drop-down list","OK Q 14"))</f>
        <v>OK Q 14</v>
      </c>
      <c r="AI25" s="670" t="str">
        <f>IF(Questionnaire!AL42&lt;&gt;0 = FALSE, "OK Q 14", IF(COUNTIF('Industry List'!$B$3:$B$110,Questionnaire!AL42)=0,"ERROR Q 14 - This must match an industry option from the drop-down list","OK Q 14"))</f>
        <v>OK Q 14</v>
      </c>
      <c r="AJ25" s="670" t="str">
        <f>IF(Questionnaire!AM42&lt;&gt;0 = FALSE, "OK Q 14", IF(COUNTIF('Industry List'!$B$3:$B$110,Questionnaire!AM42)=0,"ERROR Q 14 - This must match an industry option from the drop-down list","OK Q 14"))</f>
        <v>OK Q 14</v>
      </c>
      <c r="AK25" s="670" t="str">
        <f>IF(Questionnaire!AN42&lt;&gt;0 = FALSE, "OK Q 14", IF(COUNTIF('Industry List'!$B$3:$B$110,Questionnaire!AN42)=0,"ERROR Q 14 - This must match an industry option from the drop-down list","OK Q 14"))</f>
        <v>OK Q 14</v>
      </c>
      <c r="AL25" s="670" t="str">
        <f>IF(Questionnaire!AO42&lt;&gt;0 = FALSE, "OK Q 14", IF(COUNTIF('Industry List'!$B$3:$B$110,Questionnaire!AO42)=0,"ERROR Q 14 - This must match an industry option from the drop-down list","OK Q 14"))</f>
        <v>OK Q 14</v>
      </c>
      <c r="AM25" s="670" t="str">
        <f>IF(Questionnaire!AP42&lt;&gt;0 = FALSE, "OK Q 14", IF(COUNTIF('Industry List'!$B$3:$B$110,Questionnaire!AP42)=0,"ERROR Q 14 - This must match an industry option from the drop-down list","OK Q 14"))</f>
        <v>OK Q 14</v>
      </c>
      <c r="AN25" s="670" t="str">
        <f>IF(Questionnaire!AQ42&lt;&gt;0 = FALSE, "OK Q 14", IF(COUNTIF('Industry List'!$B$3:$B$110,Questionnaire!AQ42)=0,"ERROR Q 14 - This must match an industry option from the drop-down list","OK Q 14"))</f>
        <v>OK Q 14</v>
      </c>
      <c r="AO25" s="670" t="str">
        <f>IF(Questionnaire!AR42&lt;&gt;0 = FALSE, "OK Q 14", IF(COUNTIF('Industry List'!$B$3:$B$110,Questionnaire!AR42)=0,"ERROR Q 14 - This must match an industry option from the drop-down list","OK Q 14"))</f>
        <v>OK Q 14</v>
      </c>
      <c r="AP25" s="670" t="str">
        <f>IF(Questionnaire!AS42&lt;&gt;0 = FALSE, "OK Q 14", IF(COUNTIF('Industry List'!$B$3:$B$110,Questionnaire!AS42)=0,"ERROR Q 14 - This must match an industry option from the drop-down list","OK Q 14"))</f>
        <v>OK Q 14</v>
      </c>
      <c r="AQ25" s="670" t="str">
        <f>IF(Questionnaire!AT42&lt;&gt;0 = FALSE, "OK Q 14", IF(COUNTIF('Industry List'!$B$3:$B$110,Questionnaire!AT42)=0,"ERROR Q 14 - This must match an industry option from the drop-down list","OK Q 14"))</f>
        <v>OK Q 14</v>
      </c>
      <c r="AR25" s="670" t="str">
        <f>IF(Questionnaire!AU42&lt;&gt;0 = FALSE, "OK Q 14", IF(COUNTIF('Industry List'!$B$3:$B$110,Questionnaire!AU42)=0,"ERROR Q 14 - This must match an industry option from the drop-down list","OK Q 14"))</f>
        <v>OK Q 14</v>
      </c>
      <c r="AS25" s="670" t="str">
        <f>IF(Questionnaire!AV42&lt;&gt;0 = FALSE, "OK Q 14", IF(COUNTIF('Industry List'!$B$3:$B$110,Questionnaire!AV42)=0,"ERROR Q 14 - This must match an industry option from the drop-down list","OK Q 14"))</f>
        <v>OK Q 14</v>
      </c>
      <c r="AT25" s="670" t="str">
        <f>IF(Questionnaire!AW42&lt;&gt;0 = FALSE, "OK Q 14", IF(COUNTIF('Industry List'!$B$3:$B$110,Questionnaire!AW42)=0,"ERROR Q 14 - This must match an industry option from the drop-down list","OK Q 14"))</f>
        <v>OK Q 14</v>
      </c>
      <c r="AU25" s="670" t="str">
        <f>IF(Questionnaire!AX42&lt;&gt;0 = FALSE, "OK Q 14", IF(COUNTIF('Industry List'!$B$3:$B$110,Questionnaire!AX42)=0,"ERROR Q 14 - This must match an industry option from the drop-down list","OK Q 14"))</f>
        <v>OK Q 14</v>
      </c>
      <c r="AV25" s="670" t="str">
        <f>IF(Questionnaire!AY42&lt;&gt;0 = FALSE, "OK Q 14", IF(COUNTIF('Industry List'!$B$3:$B$110,Questionnaire!AY42)=0,"ERROR Q 14 - This must match an industry option from the drop-down list","OK Q 14"))</f>
        <v>OK Q 14</v>
      </c>
      <c r="AW25" s="670" t="str">
        <f>IF(Questionnaire!AZ42&lt;&gt;0 = FALSE, "OK Q 14", IF(COUNTIF('Industry List'!$B$3:$B$110,Questionnaire!AZ42)=0,"ERROR Q 14 - This must match an industry option from the drop-down list","OK Q 14"))</f>
        <v>OK Q 14</v>
      </c>
      <c r="AX25" s="670" t="str">
        <f>IF(Questionnaire!BA42&lt;&gt;0 = FALSE, "OK Q 14", IF(COUNTIF('Industry List'!$B$3:$B$110,Questionnaire!BA42)=0,"ERROR Q 14 - This must match an industry option from the drop-down list","OK Q 14"))</f>
        <v>OK Q 14</v>
      </c>
      <c r="AY25" s="670" t="str">
        <f>IF(Questionnaire!BB42&lt;&gt;0 = FALSE, "OK Q 14", IF(COUNTIF('Industry List'!$B$3:$B$110,Questionnaire!BB42)=0,"ERROR Q 14 - This must match an industry option from the drop-down list","OK Q 14"))</f>
        <v>OK Q 14</v>
      </c>
      <c r="AZ25" s="670" t="str">
        <f>IF(Questionnaire!BC42&lt;&gt;0 = FALSE, "OK Q 14", IF(COUNTIF('Industry List'!$B$3:$B$110,Questionnaire!BC42)=0,"ERROR Q 14 - This must match an industry option from the drop-down list","OK Q 14"))</f>
        <v>OK Q 14</v>
      </c>
      <c r="BA25" s="670" t="str">
        <f>IF(Questionnaire!BD42&lt;&gt;0 = FALSE, "OK Q 14", IF(COUNTIF('Industry List'!$B$3:$B$110,Questionnaire!BD42)=0,"ERROR Q 14 - This must match an industry option from the drop-down list","OK Q 14"))</f>
        <v>OK Q 14</v>
      </c>
      <c r="BB25" s="670" t="str">
        <f>IF(Questionnaire!BE42&lt;&gt;0 = FALSE, "OK Q 14", IF(COUNTIF('Industry List'!$B$3:$B$110,Questionnaire!BE42)=0,"ERROR Q 14 - This must match an industry option from the drop-down list","OK Q 14"))</f>
        <v>OK Q 14</v>
      </c>
      <c r="BC25" s="670" t="str">
        <f>IF(Questionnaire!BF42&lt;&gt;0 = FALSE, "OK Q 14", IF(COUNTIF('Industry List'!$B$3:$B$110,Questionnaire!BF42)=0,"ERROR Q 14 - This must match an industry option from the drop-down list","OK Q 14"))</f>
        <v>OK Q 14</v>
      </c>
      <c r="BD25" s="670" t="str">
        <f>IF(Questionnaire!BG42&lt;&gt;0 = FALSE, "OK Q 14", IF(COUNTIF('Industry List'!$B$3:$B$110,Questionnaire!BG42)=0,"ERROR Q 14 - This must match an industry option from the drop-down list","OK Q 14"))</f>
        <v>OK Q 14</v>
      </c>
      <c r="BE25" s="670" t="str">
        <f>IF(Questionnaire!BH42&lt;&gt;0 = FALSE, "OK Q 14", IF(COUNTIF('Industry List'!$B$3:$B$110,Questionnaire!BH42)=0,"ERROR Q 14 - This must match an industry option from the drop-down list","OK Q 14"))</f>
        <v>OK Q 14</v>
      </c>
      <c r="BF25" s="670" t="str">
        <f>IF(Questionnaire!BI42&lt;&gt;0 = FALSE, "OK Q 14", IF(COUNTIF('Industry List'!$B$3:$B$110,Questionnaire!BI42)=0,"ERROR Q 14 - This must match an industry option from the drop-down list","OK Q 14"))</f>
        <v>OK Q 14</v>
      </c>
      <c r="BG25" s="670" t="str">
        <f>IF(Questionnaire!BJ42&lt;&gt;0 = FALSE, "OK Q 14", IF(COUNTIF('Industry List'!$B$3:$B$110,Questionnaire!BJ42)=0,"ERROR Q 14 - This must match an industry option from the drop-down list","OK Q 14"))</f>
        <v>OK Q 14</v>
      </c>
      <c r="BH25" s="670" t="str">
        <f>IF(Questionnaire!BK42&lt;&gt;0 = FALSE, "OK Q 14", IF(COUNTIF('Industry List'!$B$3:$B$110,Questionnaire!BK42)=0,"ERROR Q 14 - This must match an industry option from the drop-down list","OK Q 14"))</f>
        <v>OK Q 14</v>
      </c>
      <c r="BI25" s="670" t="str">
        <f>IF(Questionnaire!BL42&lt;&gt;0 = FALSE, "OK Q 14", IF(COUNTIF('Industry List'!$B$3:$B$110,Questionnaire!BL42)=0,"ERROR Q 14 - This must match an industry option from the drop-down list","OK Q 14"))</f>
        <v>OK Q 14</v>
      </c>
      <c r="BJ25" s="670" t="str">
        <f>IF(Questionnaire!BM42&lt;&gt;0 = FALSE, "OK Q 14", IF(COUNTIF('Industry List'!$B$3:$B$110,Questionnaire!BM42)=0,"ERROR Q 14 - This must match an industry option from the drop-down list","OK Q 14"))</f>
        <v>OK Q 14</v>
      </c>
      <c r="BK25" s="670" t="str">
        <f>IF(Questionnaire!BN42&lt;&gt;0 = FALSE, "OK Q 14", IF(COUNTIF('Industry List'!$B$3:$B$110,Questionnaire!BN42)=0,"ERROR Q 14 - This must match an industry option from the drop-down list","OK Q 14"))</f>
        <v>OK Q 14</v>
      </c>
      <c r="BL25" s="670" t="str">
        <f>IF(Questionnaire!BO42&lt;&gt;0 = FALSE, "OK Q 14", IF(COUNTIF('Industry List'!$B$3:$B$110,Questionnaire!BO42)=0,"ERROR Q 14 - This must match an industry option from the drop-down list","OK Q 14"))</f>
        <v>OK Q 14</v>
      </c>
      <c r="BM25" s="670" t="str">
        <f>IF(Questionnaire!BP42&lt;&gt;0 = FALSE, "OK Q 14", IF(COUNTIF('Industry List'!$B$3:$B$110,Questionnaire!BP42)=0,"ERROR Q 14 - This must match an industry option from the drop-down list","OK Q 14"))</f>
        <v>OK Q 14</v>
      </c>
      <c r="BN25" s="670" t="str">
        <f>IF(Questionnaire!BQ42&lt;&gt;0 = FALSE, "OK Q 14", IF(COUNTIF('Industry List'!$B$3:$B$110,Questionnaire!BQ42)=0,"ERROR Q 14 - This must match an industry option from the drop-down list","OK Q 14"))</f>
        <v>OK Q 14</v>
      </c>
      <c r="BO25" s="670" t="str">
        <f>IF(Questionnaire!BR42&lt;&gt;0 = FALSE, "OK Q 14", IF(COUNTIF('Industry List'!$B$3:$B$110,Questionnaire!BR42)=0,"ERROR Q 14 - This must match an industry option from the drop-down list","OK Q 14"))</f>
        <v>OK Q 14</v>
      </c>
      <c r="BP25" s="670" t="str">
        <f>IF(Questionnaire!BS42&lt;&gt;0 = FALSE, "OK Q 14", IF(COUNTIF('Industry List'!$B$3:$B$110,Questionnaire!BS42)=0,"ERROR Q 14 - This must match an industry option from the drop-down list","OK Q 14"))</f>
        <v>OK Q 14</v>
      </c>
      <c r="BQ25" s="670" t="str">
        <f>IF(Questionnaire!BT42&lt;&gt;0 = FALSE, "OK Q 14", IF(COUNTIF('Industry List'!$B$3:$B$110,Questionnaire!BT42)=0,"ERROR Q 14 - This must match an industry option from the drop-down list","OK Q 14"))</f>
        <v>OK Q 14</v>
      </c>
      <c r="BR25" s="670" t="str">
        <f>IF(Questionnaire!BU42&lt;&gt;0 = FALSE, "OK Q 14", IF(COUNTIF('Industry List'!$B$3:$B$110,Questionnaire!BU42)=0,"ERROR Q 14 - This must match an industry option from the drop-down list","OK Q 14"))</f>
        <v>OK Q 14</v>
      </c>
      <c r="BS25" s="670" t="str">
        <f>IF(Questionnaire!BV42&lt;&gt;0 = FALSE, "OK Q 14", IF(COUNTIF('Industry List'!$B$3:$B$110,Questionnaire!BV42)=0,"ERROR Q 14 - This must match an industry option from the drop-down list","OK Q 14"))</f>
        <v>OK Q 14</v>
      </c>
      <c r="BT25" s="670" t="str">
        <f>IF(Questionnaire!BW42&lt;&gt;0 = FALSE, "OK Q 14", IF(COUNTIF('Industry List'!$B$3:$B$110,Questionnaire!BW42)=0,"ERROR Q 14 - This must match an industry option from the drop-down list","OK Q 14"))</f>
        <v>OK Q 14</v>
      </c>
      <c r="BU25" s="670" t="str">
        <f>IF(Questionnaire!BX42&lt;&gt;0 = FALSE, "OK Q 14", IF(COUNTIF('Industry List'!$B$3:$B$110,Questionnaire!BX42)=0,"ERROR Q 14 - This must match an industry option from the drop-down list","OK Q 14"))</f>
        <v>OK Q 14</v>
      </c>
      <c r="BV25" s="670" t="str">
        <f>IF(Questionnaire!BY42&lt;&gt;0 = FALSE, "OK Q 14", IF(COUNTIF('Industry List'!$B$3:$B$110,Questionnaire!BY42)=0,"ERROR Q 14 - This must match an industry option from the drop-down list","OK Q 14"))</f>
        <v>OK Q 14</v>
      </c>
      <c r="BW25" s="670" t="str">
        <f>IF(Questionnaire!BZ42&lt;&gt;0 = FALSE, "OK Q 14", IF(COUNTIF('Industry List'!$B$3:$B$110,Questionnaire!BZ42)=0,"ERROR Q 14 - This must match an industry option from the drop-down list","OK Q 14"))</f>
        <v>OK Q 14</v>
      </c>
      <c r="BX25" s="670" t="str">
        <f>IF(Questionnaire!CA42&lt;&gt;0 = FALSE, "OK Q 14", IF(COUNTIF('Industry List'!$B$3:$B$110,Questionnaire!CA42)=0,"ERROR Q 14 - This must match an industry option from the drop-down list","OK Q 14"))</f>
        <v>OK Q 14</v>
      </c>
      <c r="BY25" s="670" t="str">
        <f>IF(Questionnaire!CB42&lt;&gt;0 = FALSE, "OK Q 14", IF(COUNTIF('Industry List'!$B$3:$B$110,Questionnaire!CB42)=0,"ERROR Q 14 - This must match an industry option from the drop-down list","OK Q 14"))</f>
        <v>OK Q 14</v>
      </c>
      <c r="BZ25" s="670" t="str">
        <f>IF(Questionnaire!CC42&lt;&gt;0 = FALSE, "OK Q 14", IF(COUNTIF('Industry List'!$B$3:$B$110,Questionnaire!CC42)=0,"ERROR Q 14 - This must match an industry option from the drop-down list","OK Q 14"))</f>
        <v>OK Q 14</v>
      </c>
      <c r="CA25" s="670" t="str">
        <f>IF(Questionnaire!CD42&lt;&gt;0 = FALSE, "OK Q 14", IF(COUNTIF('Industry List'!$B$3:$B$110,Questionnaire!CD42)=0,"ERROR Q 14 - This must match an industry option from the drop-down list","OK Q 14"))</f>
        <v>OK Q 14</v>
      </c>
      <c r="CB25" s="670" t="str">
        <f>IF(Questionnaire!CE42&lt;&gt;0 = FALSE, "OK Q 14", IF(COUNTIF('Industry List'!$B$3:$B$110,Questionnaire!CE42)=0,"ERROR Q 14 - This must match an industry option from the drop-down list","OK Q 14"))</f>
        <v>OK Q 14</v>
      </c>
      <c r="CC25" s="670" t="str">
        <f>IF(Questionnaire!CF42&lt;&gt;0 = FALSE, "OK Q 14", IF(COUNTIF('Industry List'!$B$3:$B$110,Questionnaire!CF42)=0,"ERROR Q 14 - This must match an industry option from the drop-down list","OK Q 14"))</f>
        <v>OK Q 14</v>
      </c>
      <c r="CD25" s="670" t="str">
        <f>IF(Questionnaire!CG42&lt;&gt;0 = FALSE, "OK Q 14", IF(COUNTIF('Industry List'!$B$3:$B$110,Questionnaire!CG42)=0,"ERROR Q 14 - This must match an industry option from the drop-down list","OK Q 14"))</f>
        <v>OK Q 14</v>
      </c>
      <c r="CE25" s="670" t="str">
        <f>IF(Questionnaire!CH42&lt;&gt;0 = FALSE, "OK Q 14", IF(COUNTIF('Industry List'!$B$3:$B$110,Questionnaire!CH42)=0,"ERROR Q 14 - This must match an industry option from the drop-down list","OK Q 14"))</f>
        <v>OK Q 14</v>
      </c>
      <c r="CF25" s="670" t="str">
        <f>IF(Questionnaire!CI42&lt;&gt;0 = FALSE, "OK Q 14", IF(COUNTIF('Industry List'!$B$3:$B$110,Questionnaire!CI42)=0,"ERROR Q 14 - This must match an industry option from the drop-down list","OK Q 14"))</f>
        <v>OK Q 14</v>
      </c>
      <c r="CG25" s="670" t="str">
        <f>IF(Questionnaire!CJ42&lt;&gt;0 = FALSE, "OK Q 14", IF(COUNTIF('Industry List'!$B$3:$B$110,Questionnaire!CJ42)=0,"ERROR Q 14 - This must match an industry option from the drop-down list","OK Q 14"))</f>
        <v>OK Q 14</v>
      </c>
      <c r="CH25" s="670" t="str">
        <f>IF(Questionnaire!CK42&lt;&gt;0 = FALSE, "OK Q 14", IF(COUNTIF('Industry List'!$B$3:$B$110,Questionnaire!CK42)=0,"ERROR Q 14 - This must match an industry option from the drop-down list","OK Q 14"))</f>
        <v>OK Q 14</v>
      </c>
      <c r="CI25" s="670" t="str">
        <f>IF(Questionnaire!CL42&lt;&gt;0 = FALSE, "OK Q 14", IF(COUNTIF('Industry List'!$B$3:$B$110,Questionnaire!CL42)=0,"ERROR Q 14 - This must match an industry option from the drop-down list","OK Q 14"))</f>
        <v>OK Q 14</v>
      </c>
      <c r="CJ25" s="670" t="str">
        <f>IF(Questionnaire!CM42&lt;&gt;0 = FALSE, "OK Q 14", IF(COUNTIF('Industry List'!$B$3:$B$110,Questionnaire!CM42)=0,"ERROR Q 14 - This must match an industry option from the drop-down list","OK Q 14"))</f>
        <v>OK Q 14</v>
      </c>
      <c r="CK25" s="670" t="str">
        <f>IF(Questionnaire!CN42&lt;&gt;0 = FALSE, "OK Q 14", IF(COUNTIF('Industry List'!$B$3:$B$110,Questionnaire!CN42)=0,"ERROR Q 14 - This must match an industry option from the drop-down list","OK Q 14"))</f>
        <v>OK Q 14</v>
      </c>
      <c r="CL25" s="670" t="str">
        <f>IF(Questionnaire!CO42&lt;&gt;0 = FALSE, "OK Q 14", IF(COUNTIF('Industry List'!$B$3:$B$110,Questionnaire!CO42)=0,"ERROR Q 14 - This must match an industry option from the drop-down list","OK Q 14"))</f>
        <v>OK Q 14</v>
      </c>
      <c r="CM25" s="670" t="str">
        <f>IF(Questionnaire!CP42&lt;&gt;0 = FALSE, "OK Q 14", IF(COUNTIF('Industry List'!$B$3:$B$110,Questionnaire!CP42)=0,"ERROR Q 14 - This must match an industry option from the drop-down list","OK Q 14"))</f>
        <v>OK Q 14</v>
      </c>
      <c r="CN25" s="670" t="str">
        <f>IF(Questionnaire!CQ42&lt;&gt;0 = FALSE, "OK Q 14", IF(COUNTIF('Industry List'!$B$3:$B$110,Questionnaire!CQ42)=0,"ERROR Q 14 - This must match an industry option from the drop-down list","OK Q 14"))</f>
        <v>OK Q 14</v>
      </c>
      <c r="CO25" s="670" t="str">
        <f>IF(Questionnaire!CR42&lt;&gt;0 = FALSE, "OK Q 14", IF(COUNTIF('Industry List'!$B$3:$B$110,Questionnaire!CR42)=0,"ERROR Q 14 - This must match an industry option from the drop-down list","OK Q 14"))</f>
        <v>OK Q 14</v>
      </c>
      <c r="CP25" s="670" t="str">
        <f>IF(Questionnaire!CS42&lt;&gt;0 = FALSE, "OK Q 14", IF(COUNTIF('Industry List'!$B$3:$B$110,Questionnaire!CS42)=0,"ERROR Q 14 - This must match an industry option from the drop-down list","OK Q 14"))</f>
        <v>OK Q 14</v>
      </c>
      <c r="CQ25" s="670" t="str">
        <f>IF(Questionnaire!CT42&lt;&gt;0 = FALSE, "OK Q 14", IF(COUNTIF('Industry List'!$B$3:$B$110,Questionnaire!CT42)=0,"ERROR Q 14 - This must match an industry option from the drop-down list","OK Q 14"))</f>
        <v>OK Q 14</v>
      </c>
      <c r="CR25" s="670" t="str">
        <f>IF(Questionnaire!CU42&lt;&gt;0 = FALSE, "OK Q 14", IF(COUNTIF('Industry List'!$B$3:$B$110,Questionnaire!CU42)=0,"ERROR Q 14 - This must match an industry option from the drop-down list","OK Q 14"))</f>
        <v>OK Q 14</v>
      </c>
      <c r="CS25" s="670" t="str">
        <f>IF(Questionnaire!CV42&lt;&gt;0 = FALSE, "OK Q 14", IF(COUNTIF('Industry List'!$B$3:$B$110,Questionnaire!CV42)=0,"ERROR Q 14 - This must match an industry option from the drop-down list","OK Q 14"))</f>
        <v>OK Q 14</v>
      </c>
      <c r="CT25" s="670" t="str">
        <f>IF(Questionnaire!CW42&lt;&gt;0 = FALSE, "OK Q 14", IF(COUNTIF('Industry List'!$B$3:$B$110,Questionnaire!CW42)=0,"ERROR Q 14 - This must match an industry option from the drop-down list","OK Q 14"))</f>
        <v>OK Q 14</v>
      </c>
      <c r="CU25" s="670" t="str">
        <f>IF(Questionnaire!CX42&lt;&gt;0 = FALSE, "OK Q 14", IF(COUNTIF('Industry List'!$B$3:$B$110,Questionnaire!CX42)=0,"ERROR Q 14 - This must match an industry option from the drop-down list","OK Q 14"))</f>
        <v>OK Q 14</v>
      </c>
      <c r="CV25" s="670" t="str">
        <f>IF(Questionnaire!CY42&lt;&gt;0 = FALSE, "OK Q 14", IF(COUNTIF('Industry List'!$B$3:$B$110,Questionnaire!CY42)=0,"ERROR Q 14 - This must match an industry option from the drop-down list","OK Q 14"))</f>
        <v>OK Q 14</v>
      </c>
      <c r="CW25" s="670" t="str">
        <f>IF(Questionnaire!CZ42&lt;&gt;0 = FALSE, "OK Q 14", IF(COUNTIF('Industry List'!$B$3:$B$110,Questionnaire!CZ42)=0,"ERROR Q 14 - This must match an industry option from the drop-down list","OK Q 14"))</f>
        <v>OK Q 14</v>
      </c>
      <c r="CX25" s="670" t="str">
        <f>IF(Questionnaire!DA42&lt;&gt;0 = FALSE, "OK Q 14", IF(COUNTIF('Industry List'!$B$3:$B$110,Questionnaire!DA42)=0,"ERROR Q 14 - This must match an industry option from the drop-down list","OK Q 14"))</f>
        <v>OK Q 14</v>
      </c>
      <c r="CY25" s="670" t="str">
        <f>IF(Questionnaire!DB42&lt;&gt;0 = FALSE, "OK Q 14", IF(COUNTIF('Industry List'!$B$3:$B$110,Questionnaire!DB42)=0,"ERROR Q 14 - This must match an industry option from the drop-down list","OK Q 14"))</f>
        <v>OK Q 14</v>
      </c>
      <c r="CZ25" s="670" t="str">
        <f>IF(Questionnaire!DC42&lt;&gt;0 = FALSE, "OK Q 14", IF(COUNTIF('Industry List'!$B$3:$B$110,Questionnaire!DC42)=0,"ERROR Q 14 - This must match an industry option from the drop-down list","OK Q 14"))</f>
        <v>OK Q 14</v>
      </c>
      <c r="DA25" s="670" t="str">
        <f>IF(Questionnaire!DD42&lt;&gt;0 = FALSE, "OK Q 14", IF(COUNTIF('Industry List'!$B$3:$B$110,Questionnaire!DD42)=0,"ERROR Q 14 - This must match an industry option from the drop-down list","OK Q 14"))</f>
        <v>OK Q 14</v>
      </c>
      <c r="DB25" s="670" t="str">
        <f>IF(Questionnaire!DE42&lt;&gt;0 = FALSE, "OK Q 14", IF(COUNTIF('Industry List'!$B$3:$B$110,Questionnaire!DE42)=0,"ERROR Q 14 - This must match an industry option from the drop-down list","OK Q 14"))</f>
        <v>OK Q 14</v>
      </c>
      <c r="DC25" s="670" t="str">
        <f>IF(Questionnaire!DF42&lt;&gt;0 = FALSE, "OK Q 14", IF(COUNTIF('Industry List'!$B$3:$B$110,Questionnaire!DF42)=0,"ERROR Q 14 - This must match an industry option from the drop-down list","OK Q 14"))</f>
        <v>OK Q 14</v>
      </c>
      <c r="DD25" s="670" t="str">
        <f>IF(Questionnaire!DG42&lt;&gt;0 = FALSE, "OK Q 14", IF(COUNTIF('Industry List'!$B$3:$B$110,Questionnaire!DG42)=0,"ERROR Q 14 - This must match an industry option from the drop-down list","OK Q 14"))</f>
        <v>OK Q 14</v>
      </c>
      <c r="DE25" s="670" t="str">
        <f>IF(Questionnaire!DH42&lt;&gt;0 = FALSE, "OK Q 14", IF(COUNTIF('Industry List'!$B$3:$B$110,Questionnaire!DH42)=0,"ERROR Q 14 - This must match an industry option from the drop-down list","OK Q 14"))</f>
        <v>OK Q 14</v>
      </c>
      <c r="DF25" s="670" t="str">
        <f>IF(Questionnaire!DI42&lt;&gt;0 = FALSE, "OK Q 14", IF(COUNTIF('Industry List'!$B$3:$B$110,Questionnaire!DI42)=0,"ERROR Q 14 - This must match an industry option from the drop-down list","OK Q 14"))</f>
        <v>OK Q 14</v>
      </c>
      <c r="DG25" s="670" t="str">
        <f>IF(Questionnaire!DJ42&lt;&gt;0 = FALSE, "OK Q 14", IF(COUNTIF('Industry List'!$B$3:$B$110,Questionnaire!DJ42)=0,"ERROR Q 14 - This must match an industry option from the drop-down list","OK Q 14"))</f>
        <v>OK Q 14</v>
      </c>
      <c r="DH25" s="670" t="str">
        <f>IF(Questionnaire!DK42&lt;&gt;0 = FALSE, "OK Q 14", IF(COUNTIF('Industry List'!$B$3:$B$110,Questionnaire!DK42)=0,"ERROR Q 14 - This must match an industry option from the drop-down list","OK Q 14"))</f>
        <v>OK Q 14</v>
      </c>
      <c r="DI25" s="670" t="str">
        <f>IF(Questionnaire!DL42&lt;&gt;0 = FALSE, "OK Q 14", IF(COUNTIF('Industry List'!$B$3:$B$110,Questionnaire!DL42)=0,"ERROR Q 14 - This must match an industry option from the drop-down list","OK Q 14"))</f>
        <v>OK Q 14</v>
      </c>
      <c r="DJ25" s="670" t="str">
        <f>IF(Questionnaire!DM42&lt;&gt;0 = FALSE, "OK Q 14", IF(COUNTIF('Industry List'!$B$3:$B$110,Questionnaire!DM42)=0,"ERROR Q 14 - This must match an industry option from the drop-down list","OK Q 14"))</f>
        <v>OK Q 14</v>
      </c>
      <c r="DK25" s="670" t="str">
        <f>IF(Questionnaire!DN42&lt;&gt;0 = FALSE, "OK Q 14", IF(COUNTIF('Industry List'!$B$3:$B$110,Questionnaire!DN42)=0,"ERROR Q 14 - This must match an industry option from the drop-down list","OK Q 14"))</f>
        <v>OK Q 14</v>
      </c>
      <c r="DL25" s="670" t="str">
        <f>IF(Questionnaire!DO42&lt;&gt;0 = FALSE, "OK Q 14", IF(COUNTIF('Industry List'!$B$3:$B$110,Questionnaire!DO42)=0,"ERROR Q 14 - This must match an industry option from the drop-down list","OK Q 14"))</f>
        <v>OK Q 14</v>
      </c>
      <c r="DM25" s="670" t="str">
        <f>IF(Questionnaire!DP42&lt;&gt;0 = FALSE, "OK Q 14", IF(COUNTIF('Industry List'!$B$3:$B$110,Questionnaire!DP42)=0,"ERROR Q 14 - This must match an industry option from the drop-down list","OK Q 14"))</f>
        <v>OK Q 14</v>
      </c>
      <c r="DN25" s="670" t="str">
        <f>IF(Questionnaire!DQ42&lt;&gt;0 = FALSE, "OK Q 14", IF(COUNTIF('Industry List'!$B$3:$B$110,Questionnaire!DQ42)=0,"ERROR Q 14 - This must match an industry option from the drop-down list","OK Q 14"))</f>
        <v>OK Q 14</v>
      </c>
      <c r="DO25" s="670" t="str">
        <f>IF(Questionnaire!DR42&lt;&gt;0 = FALSE, "OK Q 14", IF(COUNTIF('Industry List'!$B$3:$B$110,Questionnaire!DR42)=0,"ERROR Q 14 - This must match an industry option from the drop-down list","OK Q 14"))</f>
        <v>OK Q 14</v>
      </c>
      <c r="DP25" s="670" t="str">
        <f>IF(Questionnaire!DS42&lt;&gt;0 = FALSE, "OK Q 14", IF(COUNTIF('Industry List'!$B$3:$B$110,Questionnaire!DS42)=0,"ERROR Q 14 - This must match an industry option from the drop-down list","OK Q 14"))</f>
        <v>OK Q 14</v>
      </c>
      <c r="DQ25" s="670" t="str">
        <f>IF(Questionnaire!DT42&lt;&gt;0 = FALSE, "OK Q 14", IF(COUNTIF('Industry List'!$B$3:$B$110,Questionnaire!DT42)=0,"ERROR Q 14 - This must match an industry option from the drop-down list","OK Q 14"))</f>
        <v>OK Q 14</v>
      </c>
      <c r="DR25" s="670" t="str">
        <f>IF(Questionnaire!DU42&lt;&gt;0 = FALSE, "OK Q 14", IF(COUNTIF('Industry List'!$B$3:$B$110,Questionnaire!DU42)=0,"ERROR Q 14 - This must match an industry option from the drop-down list","OK Q 14"))</f>
        <v>OK Q 14</v>
      </c>
      <c r="DS25" s="670" t="str">
        <f>IF(Questionnaire!DV42&lt;&gt;0 = FALSE, "OK Q 14", IF(COUNTIF('Industry List'!$B$3:$B$110,Questionnaire!DV42)=0,"ERROR Q 14 - This must match an industry option from the drop-down list","OK Q 14"))</f>
        <v>OK Q 14</v>
      </c>
      <c r="DT25" s="670" t="str">
        <f>IF(Questionnaire!DW42&lt;&gt;0 = FALSE, "OK Q 14", IF(COUNTIF('Industry List'!$B$3:$B$110,Questionnaire!DW42)=0,"ERROR Q 14 - This must match an industry option from the drop-down list","OK Q 14"))</f>
        <v>OK Q 14</v>
      </c>
      <c r="DU25" s="670" t="str">
        <f>IF(Questionnaire!DX42&lt;&gt;0 = FALSE, "OK Q 14", IF(COUNTIF('Industry List'!$B$3:$B$110,Questionnaire!DX42)=0,"ERROR Q 14 - This must match an industry option from the drop-down list","OK Q 14"))</f>
        <v>OK Q 14</v>
      </c>
      <c r="DV25" s="670" t="str">
        <f>IF(Questionnaire!DY42&lt;&gt;0 = FALSE, "OK Q 14", IF(COUNTIF('Industry List'!$B$3:$B$110,Questionnaire!DY42)=0,"ERROR Q 14 - This must match an industry option from the drop-down list","OK Q 14"))</f>
        <v>OK Q 14</v>
      </c>
      <c r="DW25" s="670" t="str">
        <f>IF(Questionnaire!DZ42&lt;&gt;0 = FALSE, "OK Q 14", IF(COUNTIF('Industry List'!$B$3:$B$110,Questionnaire!DZ42)=0,"ERROR Q 14 - This must match an industry option from the drop-down list","OK Q 14"))</f>
        <v>OK Q 14</v>
      </c>
      <c r="DX25" s="670" t="str">
        <f>IF(Questionnaire!EA42&lt;&gt;0 = FALSE, "OK Q 14", IF(COUNTIF('Industry List'!$B$3:$B$110,Questionnaire!EA42)=0,"ERROR Q 14 - This must match an industry option from the drop-down list","OK Q 14"))</f>
        <v>OK Q 14</v>
      </c>
      <c r="DY25" s="670" t="str">
        <f>IF(Questionnaire!EB42&lt;&gt;0 = FALSE, "OK Q 14", IF(COUNTIF('Industry List'!$B$3:$B$110,Questionnaire!EB42)=0,"ERROR Q 14 - This must match an industry option from the drop-down list","OK Q 14"))</f>
        <v>OK Q 14</v>
      </c>
      <c r="DZ25" s="670" t="str">
        <f>IF(Questionnaire!EC42&lt;&gt;0 = FALSE, "OK Q 14", IF(COUNTIF('Industry List'!$B$3:$B$110,Questionnaire!EC42)=0,"ERROR Q 14 - This must match an industry option from the drop-down list","OK Q 14"))</f>
        <v>OK Q 14</v>
      </c>
      <c r="EA25" s="670" t="str">
        <f>IF(Questionnaire!ED42&lt;&gt;0 = FALSE, "OK Q 14", IF(COUNTIF('Industry List'!$B$3:$B$110,Questionnaire!ED42)=0,"ERROR Q 14 - This must match an industry option from the drop-down list","OK Q 14"))</f>
        <v>OK Q 14</v>
      </c>
      <c r="EB25" s="670" t="str">
        <f>IF(Questionnaire!EE42&lt;&gt;0 = FALSE, "OK Q 14", IF(COUNTIF('Industry List'!$B$3:$B$110,Questionnaire!EE42)=0,"ERROR Q 14 - This must match an industry option from the drop-down list","OK Q 14"))</f>
        <v>OK Q 14</v>
      </c>
      <c r="EC25" s="670" t="str">
        <f>IF(Questionnaire!EF42&lt;&gt;0 = FALSE, "OK Q 14", IF(COUNTIF('Industry List'!$B$3:$B$110,Questionnaire!EF42)=0,"ERROR Q 14 - This must match an industry option from the drop-down list","OK Q 14"))</f>
        <v>OK Q 14</v>
      </c>
      <c r="ED25" s="670" t="str">
        <f>IF(Questionnaire!EG42&lt;&gt;0 = FALSE, "OK Q 14", IF(COUNTIF('Industry List'!$B$3:$B$110,Questionnaire!EG42)=0,"ERROR Q 14 - This must match an industry option from the drop-down list","OK Q 14"))</f>
        <v>OK Q 14</v>
      </c>
      <c r="EE25" s="670" t="str">
        <f>IF(Questionnaire!EH42&lt;&gt;0 = FALSE, "OK Q 14", IF(COUNTIF('Industry List'!$B$3:$B$110,Questionnaire!EH42)=0,"ERROR Q 14 - This must match an industry option from the drop-down list","OK Q 14"))</f>
        <v>OK Q 14</v>
      </c>
      <c r="EF25" s="670" t="str">
        <f>IF(Questionnaire!EI42&lt;&gt;0 = FALSE, "OK Q 14", IF(COUNTIF('Industry List'!$B$3:$B$110,Questionnaire!EI42)=0,"ERROR Q 14 - This must match an industry option from the drop-down list","OK Q 14"))</f>
        <v>OK Q 14</v>
      </c>
      <c r="EG25" s="670" t="str">
        <f>IF(Questionnaire!EJ42&lt;&gt;0 = FALSE, "OK Q 14", IF(COUNTIF('Industry List'!$B$3:$B$110,Questionnaire!EJ42)=0,"ERROR Q 14 - This must match an industry option from the drop-down list","OK Q 14"))</f>
        <v>OK Q 14</v>
      </c>
      <c r="EH25" s="670" t="str">
        <f>IF(Questionnaire!EK42&lt;&gt;0 = FALSE, "OK Q 14", IF(COUNTIF('Industry List'!$B$3:$B$110,Questionnaire!EK42)=0,"ERROR Q 14 - This must match an industry option from the drop-down list","OK Q 14"))</f>
        <v>OK Q 14</v>
      </c>
      <c r="EI25" s="670" t="str">
        <f>IF(Questionnaire!EL42&lt;&gt;0 = FALSE, "OK Q 14", IF(COUNTIF('Industry List'!$B$3:$B$110,Questionnaire!EL42)=0,"ERROR Q 14 - This must match an industry option from the drop-down list","OK Q 14"))</f>
        <v>OK Q 14</v>
      </c>
      <c r="EJ25" s="670" t="str">
        <f>IF(Questionnaire!EM42&lt;&gt;0 = FALSE, "OK Q 14", IF(COUNTIF('Industry List'!$B$3:$B$110,Questionnaire!EM42)=0,"ERROR Q 14 - This must match an industry option from the drop-down list","OK Q 14"))</f>
        <v>OK Q 14</v>
      </c>
      <c r="EK25" s="670" t="str">
        <f>IF(Questionnaire!EN42&lt;&gt;0 = FALSE, "OK Q 14", IF(COUNTIF('Industry List'!$B$3:$B$110,Questionnaire!EN42)=0,"ERROR Q 14 - This must match an industry option from the drop-down list","OK Q 14"))</f>
        <v>OK Q 14</v>
      </c>
      <c r="EL25" s="670" t="str">
        <f>IF(Questionnaire!EO42&lt;&gt;0 = FALSE, "OK Q 14", IF(COUNTIF('Industry List'!$B$3:$B$110,Questionnaire!EO42)=0,"ERROR Q 14 - This must match an industry option from the drop-down list","OK Q 14"))</f>
        <v>OK Q 14</v>
      </c>
      <c r="EM25" s="670" t="str">
        <f>IF(Questionnaire!EP42&lt;&gt;0 = FALSE, "OK Q 14", IF(COUNTIF('Industry List'!$B$3:$B$110,Questionnaire!EP42)=0,"ERROR Q 14 - This must match an industry option from the drop-down list","OK Q 14"))</f>
        <v>OK Q 14</v>
      </c>
      <c r="EN25" s="670" t="str">
        <f>IF(Questionnaire!EQ42&lt;&gt;0 = FALSE, "OK Q 14", IF(COUNTIF('Industry List'!$B$3:$B$110,Questionnaire!EQ42)=0,"ERROR Q 14 - This must match an industry option from the drop-down list","OK Q 14"))</f>
        <v>OK Q 14</v>
      </c>
      <c r="EO25" s="670" t="str">
        <f>IF(Questionnaire!ER42&lt;&gt;0 = FALSE, "OK Q 14", IF(COUNTIF('Industry List'!$B$3:$B$110,Questionnaire!ER42)=0,"ERROR Q 14 - This must match an industry option from the drop-down list","OK Q 14"))</f>
        <v>OK Q 14</v>
      </c>
      <c r="EP25" s="670" t="str">
        <f>IF(Questionnaire!ES42&lt;&gt;0 = FALSE, "OK Q 14", IF(COUNTIF('Industry List'!$B$3:$B$110,Questionnaire!ES42)=0,"ERROR Q 14 - This must match an industry option from the drop-down list","OK Q 14"))</f>
        <v>OK Q 14</v>
      </c>
      <c r="EQ25" s="670" t="str">
        <f>IF(Questionnaire!ET42&lt;&gt;0 = FALSE, "OK Q 14", IF(COUNTIF('Industry List'!$B$3:$B$110,Questionnaire!ET42)=0,"ERROR Q 14 - This must match an industry option from the drop-down list","OK Q 14"))</f>
        <v>OK Q 14</v>
      </c>
      <c r="ER25" s="670" t="str">
        <f>IF(Questionnaire!EU42&lt;&gt;0 = FALSE, "OK Q 14", IF(COUNTIF('Industry List'!$B$3:$B$110,Questionnaire!EU42)=0,"ERROR Q 14 - This must match an industry option from the drop-down list","OK Q 14"))</f>
        <v>OK Q 14</v>
      </c>
      <c r="ES25" s="670" t="str">
        <f>IF(Questionnaire!EV42&lt;&gt;0 = FALSE, "OK Q 14", IF(COUNTIF('Industry List'!$B$3:$B$110,Questionnaire!EV42)=0,"ERROR Q 14 - This must match an industry option from the drop-down list","OK Q 14"))</f>
        <v>OK Q 14</v>
      </c>
      <c r="ET25" s="670" t="str">
        <f>IF(Questionnaire!EW42&lt;&gt;0 = FALSE, "OK Q 14", IF(COUNTIF('Industry List'!$B$3:$B$110,Questionnaire!EW42)=0,"ERROR Q 14 - This must match an industry option from the drop-down list","OK Q 14"))</f>
        <v>OK Q 14</v>
      </c>
      <c r="EU25" s="670" t="str">
        <f>IF(Questionnaire!EX42&lt;&gt;0 = FALSE, "OK Q 14", IF(COUNTIF('Industry List'!$B$3:$B$110,Questionnaire!EX42)=0,"ERROR Q 14 - This must match an industry option from the drop-down list","OK Q 14"))</f>
        <v>OK Q 14</v>
      </c>
      <c r="EV25" s="670" t="str">
        <f>IF(Questionnaire!EY42&lt;&gt;0 = FALSE, "OK Q 14", IF(COUNTIF('Industry List'!$B$3:$B$110,Questionnaire!EY42)=0,"ERROR Q 14 - This must match an industry option from the drop-down list","OK Q 14"))</f>
        <v>OK Q 14</v>
      </c>
      <c r="EW25" s="670" t="str">
        <f>IF(Questionnaire!EZ42&lt;&gt;0 = FALSE, "OK Q 14", IF(COUNTIF('Industry List'!$B$3:$B$110,Questionnaire!EZ42)=0,"ERROR Q 14 - This must match an industry option from the drop-down list","OK Q 14"))</f>
        <v>OK Q 14</v>
      </c>
      <c r="EX25" s="670" t="str">
        <f>IF(Questionnaire!FA42&lt;&gt;0 = FALSE, "OK Q 14", IF(COUNTIF('Industry List'!$B$3:$B$110,Questionnaire!FA42)=0,"ERROR Q 14 - This must match an industry option from the drop-down list","OK Q 14"))</f>
        <v>OK Q 14</v>
      </c>
      <c r="EY25" s="670" t="str">
        <f>IF(Questionnaire!FB42&lt;&gt;0 = FALSE, "OK Q 14", IF(COUNTIF('Industry List'!$B$3:$B$110,Questionnaire!FB42)=0,"ERROR Q 14 - This must match an industry option from the drop-down list","OK Q 14"))</f>
        <v>OK Q 14</v>
      </c>
      <c r="EZ25" s="670" t="str">
        <f>IF(Questionnaire!FC42&lt;&gt;0 = FALSE, "OK Q 14", IF(COUNTIF('Industry List'!$B$3:$B$110,Questionnaire!FC42)=0,"ERROR Q 14 - This must match an industry option from the drop-down list","OK Q 14"))</f>
        <v>OK Q 14</v>
      </c>
      <c r="FA25" s="670" t="str">
        <f>IF(Questionnaire!FD42&lt;&gt;0 = FALSE, "OK Q 14", IF(COUNTIF('Industry List'!$B$3:$B$110,Questionnaire!FD42)=0,"ERROR Q 14 - This must match an industry option from the drop-down list","OK Q 14"))</f>
        <v>OK Q 14</v>
      </c>
      <c r="FB25" s="670" t="str">
        <f>IF(Questionnaire!FE42&lt;&gt;0 = FALSE, "OK Q 14", IF(COUNTIF('Industry List'!$B$3:$B$110,Questionnaire!FE42)=0,"ERROR Q 14 - This must match an industry option from the drop-down list","OK Q 14"))</f>
        <v>OK Q 14</v>
      </c>
      <c r="FC25" s="670" t="str">
        <f>IF(Questionnaire!FF42&lt;&gt;0 = FALSE, "OK Q 14", IF(COUNTIF('Industry List'!$B$3:$B$110,Questionnaire!FF42)=0,"ERROR Q 14 - This must match an industry option from the drop-down list","OK Q 14"))</f>
        <v>OK Q 14</v>
      </c>
      <c r="FD25" s="670" t="str">
        <f>IF(Questionnaire!FG42&lt;&gt;0 = FALSE, "OK Q 14", IF(COUNTIF('Industry List'!$B$3:$B$110,Questionnaire!FG42)=0,"ERROR Q 14 - This must match an industry option from the drop-down list","OK Q 14"))</f>
        <v>OK Q 14</v>
      </c>
      <c r="FE25" s="670" t="str">
        <f>IF(Questionnaire!FH42&lt;&gt;0 = FALSE, "OK Q 14", IF(COUNTIF('Industry List'!$B$3:$B$110,Questionnaire!FH42)=0,"ERROR Q 14 - This must match an industry option from the drop-down list","OK Q 14"))</f>
        <v>OK Q 14</v>
      </c>
      <c r="FF25" s="670" t="str">
        <f>IF(Questionnaire!FI42&lt;&gt;0 = FALSE, "OK Q 14", IF(COUNTIF('Industry List'!$B$3:$B$110,Questionnaire!FI42)=0,"ERROR Q 14 - This must match an industry option from the drop-down list","OK Q 14"))</f>
        <v>OK Q 14</v>
      </c>
      <c r="FG25" s="670" t="str">
        <f>IF(Questionnaire!FJ42&lt;&gt;0 = FALSE, "OK Q 14", IF(COUNTIF('Industry List'!$B$3:$B$110,Questionnaire!FJ42)=0,"ERROR Q 14 - This must match an industry option from the drop-down list","OK Q 14"))</f>
        <v>OK Q 14</v>
      </c>
      <c r="FH25" s="670" t="str">
        <f>IF(Questionnaire!FK42&lt;&gt;0 = FALSE, "OK Q 14", IF(COUNTIF('Industry List'!$B$3:$B$110,Questionnaire!FK42)=0,"ERROR Q 14 - This must match an industry option from the drop-down list","OK Q 14"))</f>
        <v>OK Q 14</v>
      </c>
      <c r="FI25" s="670" t="str">
        <f>IF(Questionnaire!FL42&lt;&gt;0 = FALSE, "OK Q 14", IF(COUNTIF('Industry List'!$B$3:$B$110,Questionnaire!FL42)=0,"ERROR Q 14 - This must match an industry option from the drop-down list","OK Q 14"))</f>
        <v>OK Q 14</v>
      </c>
      <c r="FJ25" s="670" t="str">
        <f>IF(Questionnaire!FM42&lt;&gt;0 = FALSE, "OK Q 14", IF(COUNTIF('Industry List'!$B$3:$B$110,Questionnaire!FM42)=0,"ERROR Q 14 - This must match an industry option from the drop-down list","OK Q 14"))</f>
        <v>OK Q 14</v>
      </c>
      <c r="FK25" s="670" t="str">
        <f>IF(Questionnaire!FN42&lt;&gt;0 = FALSE, "OK Q 14", IF(COUNTIF('Industry List'!$B$3:$B$110,Questionnaire!FN42)=0,"ERROR Q 14 - This must match an industry option from the drop-down list","OK Q 14"))</f>
        <v>OK Q 14</v>
      </c>
      <c r="FL25" s="670" t="str">
        <f>IF(Questionnaire!FO42&lt;&gt;0 = FALSE, "OK Q 14", IF(COUNTIF('Industry List'!$B$3:$B$110,Questionnaire!FO42)=0,"ERROR Q 14 - This must match an industry option from the drop-down list","OK Q 14"))</f>
        <v>OK Q 14</v>
      </c>
      <c r="FM25" s="670" t="str">
        <f>IF(Questionnaire!FP42&lt;&gt;0 = FALSE, "OK Q 14", IF(COUNTIF('Industry List'!$B$3:$B$110,Questionnaire!FP42)=0,"ERROR Q 14 - This must match an industry option from the drop-down list","OK Q 14"))</f>
        <v>OK Q 14</v>
      </c>
      <c r="FN25" s="670" t="str">
        <f>IF(Questionnaire!FQ42&lt;&gt;0 = FALSE, "OK Q 14", IF(COUNTIF('Industry List'!$B$3:$B$110,Questionnaire!FQ42)=0,"ERROR Q 14 - This must match an industry option from the drop-down list","OK Q 14"))</f>
        <v>OK Q 14</v>
      </c>
      <c r="FO25" s="670" t="str">
        <f>IF(Questionnaire!FR42&lt;&gt;0 = FALSE, "OK Q 14", IF(COUNTIF('Industry List'!$B$3:$B$110,Questionnaire!FR42)=0,"ERROR Q 14 - This must match an industry option from the drop-down list","OK Q 14"))</f>
        <v>OK Q 14</v>
      </c>
      <c r="FP25" s="670" t="str">
        <f>IF(Questionnaire!FS42&lt;&gt;0 = FALSE, "OK Q 14", IF(COUNTIF('Industry List'!$B$3:$B$110,Questionnaire!FS42)=0,"ERROR Q 14 - This must match an industry option from the drop-down list","OK Q 14"))</f>
        <v>OK Q 14</v>
      </c>
      <c r="FQ25" s="670" t="str">
        <f>IF(Questionnaire!FT42&lt;&gt;0 = FALSE, "OK Q 14", IF(COUNTIF('Industry List'!$B$3:$B$110,Questionnaire!FT42)=0,"ERROR Q 14 - This must match an industry option from the drop-down list","OK Q 14"))</f>
        <v>OK Q 14</v>
      </c>
      <c r="FR25" s="670" t="str">
        <f>IF(Questionnaire!FU42&lt;&gt;0 = FALSE, "OK Q 14", IF(COUNTIF('Industry List'!$B$3:$B$110,Questionnaire!FU42)=0,"ERROR Q 14 - This must match an industry option from the drop-down list","OK Q 14"))</f>
        <v>OK Q 14</v>
      </c>
      <c r="FS25" s="670" t="str">
        <f>IF(Questionnaire!FV42&lt;&gt;0 = FALSE, "OK Q 14", IF(COUNTIF('Industry List'!$B$3:$B$110,Questionnaire!FV42)=0,"ERROR Q 14 - This must match an industry option from the drop-down list","OK Q 14"))</f>
        <v>OK Q 14</v>
      </c>
      <c r="FT25" s="670" t="str">
        <f>IF(Questionnaire!FW42&lt;&gt;0 = FALSE, "OK Q 14", IF(COUNTIF('Industry List'!$B$3:$B$110,Questionnaire!FW42)=0,"ERROR Q 14 - This must match an industry option from the drop-down list","OK Q 14"))</f>
        <v>OK Q 14</v>
      </c>
      <c r="FU25" s="670" t="str">
        <f>IF(Questionnaire!FX42&lt;&gt;0 = FALSE, "OK Q 14", IF(COUNTIF('Industry List'!$B$3:$B$110,Questionnaire!FX42)=0,"ERROR Q 14 - This must match an industry option from the drop-down list","OK Q 14"))</f>
        <v>OK Q 14</v>
      </c>
      <c r="FV25" s="670" t="str">
        <f>IF(Questionnaire!FY42&lt;&gt;0 = FALSE, "OK Q 14", IF(COUNTIF('Industry List'!$B$3:$B$110,Questionnaire!FY42)=0,"ERROR Q 14 - This must match an industry option from the drop-down list","OK Q 14"))</f>
        <v>OK Q 14</v>
      </c>
      <c r="FW25" s="670" t="str">
        <f>IF(Questionnaire!FZ42&lt;&gt;0 = FALSE, "OK Q 14", IF(COUNTIF('Industry List'!$B$3:$B$110,Questionnaire!FZ42)=0,"ERROR Q 14 - This must match an industry option from the drop-down list","OK Q 14"))</f>
        <v>OK Q 14</v>
      </c>
      <c r="FX25" s="670" t="str">
        <f>IF(Questionnaire!GA42&lt;&gt;0 = FALSE, "OK Q 14", IF(COUNTIF('Industry List'!$B$3:$B$110,Questionnaire!GA42)=0,"ERROR Q 14 - This must match an industry option from the drop-down list","OK Q 14"))</f>
        <v>OK Q 14</v>
      </c>
      <c r="FY25" s="670" t="str">
        <f>IF(Questionnaire!GB42&lt;&gt;0 = FALSE, "OK Q 14", IF(COUNTIF('Industry List'!$B$3:$B$110,Questionnaire!GB42)=0,"ERROR Q 14 - This must match an industry option from the drop-down list","OK Q 14"))</f>
        <v>OK Q 14</v>
      </c>
      <c r="FZ25" s="670" t="str">
        <f>IF(Questionnaire!GC42&lt;&gt;0 = FALSE, "OK Q 14", IF(COUNTIF('Industry List'!$B$3:$B$110,Questionnaire!GC42)=0,"ERROR Q 14 - This must match an industry option from the drop-down list","OK Q 14"))</f>
        <v>OK Q 14</v>
      </c>
      <c r="GA25" s="670" t="str">
        <f>IF(Questionnaire!GD42&lt;&gt;0 = FALSE, "OK Q 14", IF(COUNTIF('Industry List'!$B$3:$B$110,Questionnaire!GD42)=0,"ERROR Q 14 - This must match an industry option from the drop-down list","OK Q 14"))</f>
        <v>OK Q 14</v>
      </c>
      <c r="GB25" s="670" t="str">
        <f>IF(Questionnaire!GE42&lt;&gt;0 = FALSE, "OK Q 14", IF(COUNTIF('Industry List'!$B$3:$B$110,Questionnaire!GE42)=0,"ERROR Q 14 - This must match an industry option from the drop-down list","OK Q 14"))</f>
        <v>OK Q 14</v>
      </c>
      <c r="GC25" s="670" t="str">
        <f>IF(Questionnaire!GF42&lt;&gt;0 = FALSE, "OK Q 14", IF(COUNTIF('Industry List'!$B$3:$B$110,Questionnaire!GF42)=0,"ERROR Q 14 - This must match an industry option from the drop-down list","OK Q 14"))</f>
        <v>OK Q 14</v>
      </c>
      <c r="GD25" s="670" t="str">
        <f>IF(Questionnaire!GG42&lt;&gt;0 = FALSE, "OK Q 14", IF(COUNTIF('Industry List'!$B$3:$B$110,Questionnaire!GG42)=0,"ERROR Q 14 - This must match an industry option from the drop-down list","OK Q 14"))</f>
        <v>OK Q 14</v>
      </c>
      <c r="GE25" s="670" t="str">
        <f>IF(Questionnaire!GH42&lt;&gt;0 = FALSE, "OK Q 14", IF(COUNTIF('Industry List'!$B$3:$B$110,Questionnaire!GH42)=0,"ERROR Q 14 - This must match an industry option from the drop-down list","OK Q 14"))</f>
        <v>OK Q 14</v>
      </c>
      <c r="GF25" s="670" t="str">
        <f>IF(Questionnaire!GI42&lt;&gt;0 = FALSE, "OK Q 14", IF(COUNTIF('Industry List'!$B$3:$B$110,Questionnaire!GI42)=0,"ERROR Q 14 - This must match an industry option from the drop-down list","OK Q 14"))</f>
        <v>OK Q 14</v>
      </c>
      <c r="GG25" s="670" t="str">
        <f>IF(Questionnaire!GJ42&lt;&gt;0 = FALSE, "OK Q 14", IF(COUNTIF('Industry List'!$B$3:$B$110,Questionnaire!GJ42)=0,"ERROR Q 14 - This must match an industry option from the drop-down list","OK Q 14"))</f>
        <v>OK Q 14</v>
      </c>
      <c r="GH25" s="670" t="str">
        <f>IF(Questionnaire!GK42&lt;&gt;0 = FALSE, "OK Q 14", IF(COUNTIF('Industry List'!$B$3:$B$110,Questionnaire!GK42)=0,"ERROR Q 14 - This must match an industry option from the drop-down list","OK Q 14"))</f>
        <v>OK Q 14</v>
      </c>
      <c r="GI25" s="670" t="str">
        <f>IF(Questionnaire!GL42&lt;&gt;0 = FALSE, "OK Q 14", IF(COUNTIF('Industry List'!$B$3:$B$110,Questionnaire!GL42)=0,"ERROR Q 14 - This must match an industry option from the drop-down list","OK Q 14"))</f>
        <v>OK Q 14</v>
      </c>
      <c r="GJ25" s="670" t="str">
        <f>IF(Questionnaire!GM42&lt;&gt;0 = FALSE, "OK Q 14", IF(COUNTIF('Industry List'!$B$3:$B$110,Questionnaire!GM42)=0,"ERROR Q 14 - This must match an industry option from the drop-down list","OK Q 14"))</f>
        <v>OK Q 14</v>
      </c>
      <c r="GK25" s="670" t="str">
        <f>IF(Questionnaire!GN42&lt;&gt;0 = FALSE, "OK Q 14", IF(COUNTIF('Industry List'!$B$3:$B$110,Questionnaire!GN42)=0,"ERROR Q 14 - This must match an industry option from the drop-down list","OK Q 14"))</f>
        <v>OK Q 14</v>
      </c>
      <c r="GL25" s="670" t="str">
        <f>IF(Questionnaire!GO42&lt;&gt;0 = FALSE, "OK Q 14", IF(COUNTIF('Industry List'!$B$3:$B$110,Questionnaire!GO42)=0,"ERROR Q 14 - This must match an industry option from the drop-down list","OK Q 14"))</f>
        <v>OK Q 14</v>
      </c>
      <c r="GM25" s="670" t="str">
        <f>IF(Questionnaire!GP42&lt;&gt;0 = FALSE, "OK Q 14", IF(COUNTIF('Industry List'!$B$3:$B$110,Questionnaire!GP42)=0,"ERROR Q 14 - This must match an industry option from the drop-down list","OK Q 14"))</f>
        <v>OK Q 14</v>
      </c>
      <c r="GN25" s="670" t="str">
        <f>IF(Questionnaire!GQ42&lt;&gt;0 = FALSE, "OK Q 14", IF(COUNTIF('Industry List'!$B$3:$B$110,Questionnaire!GQ42)=0,"ERROR Q 14 - This must match an industry option from the drop-down list","OK Q 14"))</f>
        <v>OK Q 14</v>
      </c>
      <c r="GO25" s="670" t="str">
        <f>IF(Questionnaire!GR42&lt;&gt;0 = FALSE, "OK Q 14", IF(COUNTIF('Industry List'!$B$3:$B$110,Questionnaire!GR42)=0,"ERROR Q 14 - This must match an industry option from the drop-down list","OK Q 14"))</f>
        <v>OK Q 14</v>
      </c>
      <c r="GP25" s="670" t="str">
        <f>IF(Questionnaire!GS42&lt;&gt;0 = FALSE, "OK Q 14", IF(COUNTIF('Industry List'!$B$3:$B$110,Questionnaire!GS42)=0,"ERROR Q 14 - This must match an industry option from the drop-down list","OK Q 14"))</f>
        <v>OK Q 14</v>
      </c>
      <c r="GQ25" s="670" t="str">
        <f>IF(Questionnaire!GT42&lt;&gt;0 = FALSE, "OK Q 14", IF(COUNTIF('Industry List'!$B$3:$B$110,Questionnaire!GT42)=0,"ERROR Q 14 - This must match an industry option from the drop-down list","OK Q 14"))</f>
        <v>OK Q 14</v>
      </c>
      <c r="GR25" s="670" t="str">
        <f>IF(Questionnaire!GU42&lt;&gt;0 = FALSE, "OK Q 14", IF(COUNTIF('Industry List'!$B$3:$B$110,Questionnaire!GU42)=0,"ERROR Q 14 - This must match an industry option from the drop-down list","OK Q 14"))</f>
        <v>OK Q 14</v>
      </c>
      <c r="GS25" s="670" t="str">
        <f>IF(Questionnaire!GV42&lt;&gt;0 = FALSE, "OK Q 14", IF(COUNTIF('Industry List'!$B$3:$B$110,Questionnaire!GV42)=0,"ERROR Q 14 - This must match an industry option from the drop-down list","OK Q 14"))</f>
        <v>OK Q 14</v>
      </c>
      <c r="GT25" s="670" t="str">
        <f>IF(Questionnaire!GW42&lt;&gt;0 = FALSE, "OK Q 14", IF(COUNTIF('Industry List'!$B$3:$B$110,Questionnaire!GW42)=0,"ERROR Q 14 - This must match an industry option from the drop-down list","OK Q 14"))</f>
        <v>OK Q 14</v>
      </c>
      <c r="GU25" s="670" t="str">
        <f>IF(Questionnaire!GX42&lt;&gt;0 = FALSE, "OK Q 14", IF(COUNTIF('Industry List'!$B$3:$B$110,Questionnaire!GX42)=0,"ERROR Q 14 - This must match an industry option from the drop-down list","OK Q 14"))</f>
        <v>OK Q 14</v>
      </c>
      <c r="GV25" s="670" t="str">
        <f>IF(Questionnaire!GY42&lt;&gt;0 = FALSE, "OK Q 14", IF(COUNTIF('Industry List'!$B$3:$B$110,Questionnaire!GY42)=0,"ERROR Q 14 - This must match an industry option from the drop-down list","OK Q 14"))</f>
        <v>OK Q 14</v>
      </c>
      <c r="GW25" s="670" t="str">
        <f>IF(Questionnaire!GZ42&lt;&gt;0 = FALSE, "OK Q 14", IF(COUNTIF('Industry List'!$B$3:$B$110,Questionnaire!GZ42)=0,"ERROR Q 14 - This must match an industry option from the drop-down list","OK Q 14"))</f>
        <v>OK Q 14</v>
      </c>
      <c r="GX25" s="670" t="str">
        <f>IF(Questionnaire!HA42&lt;&gt;0 = FALSE, "OK Q 14", IF(COUNTIF('Industry List'!$B$3:$B$110,Questionnaire!HA42)=0,"ERROR Q 14 - This must match an industry option from the drop-down list","OK Q 14"))</f>
        <v>OK Q 14</v>
      </c>
      <c r="GY25" s="670" t="str">
        <f>IF(Questionnaire!HB42&lt;&gt;0 = FALSE, "OK Q 14", IF(COUNTIF('Industry List'!$B$3:$B$110,Questionnaire!HB42)=0,"ERROR Q 14 - This must match an industry option from the drop-down list","OK Q 14"))</f>
        <v>OK Q 14</v>
      </c>
      <c r="GZ25" s="670" t="str">
        <f>IF(Questionnaire!HC42&lt;&gt;0 = FALSE, "OK Q 14", IF(COUNTIF('Industry List'!$B$3:$B$110,Questionnaire!HC42)=0,"ERROR Q 14 - This must match an industry option from the drop-down list","OK Q 14"))</f>
        <v>OK Q 14</v>
      </c>
      <c r="HA25" s="670" t="str">
        <f>IF(Questionnaire!HD42&lt;&gt;0 = FALSE, "OK Q 14", IF(COUNTIF('Industry List'!$B$3:$B$110,Questionnaire!HD42)=0,"ERROR Q 14 - This must match an industry option from the drop-down list","OK Q 14"))</f>
        <v>OK Q 14</v>
      </c>
      <c r="HB25" s="670" t="str">
        <f>IF(Questionnaire!HE42&lt;&gt;0 = FALSE, "OK Q 14", IF(COUNTIF('Industry List'!$B$3:$B$110,Questionnaire!HE42)=0,"ERROR Q 14 - This must match an industry option from the drop-down list","OK Q 14"))</f>
        <v>OK Q 14</v>
      </c>
      <c r="HC25" s="670" t="str">
        <f>IF(Questionnaire!HF42&lt;&gt;0 = FALSE, "OK Q 14", IF(COUNTIF('Industry List'!$B$3:$B$110,Questionnaire!HF42)=0,"ERROR Q 14 - This must match an industry option from the drop-down list","OK Q 14"))</f>
        <v>OK Q 14</v>
      </c>
      <c r="HD25" s="670" t="str">
        <f>IF(Questionnaire!HG42&lt;&gt;0 = FALSE, "OK Q 14", IF(COUNTIF('Industry List'!$B$3:$B$110,Questionnaire!HG42)=0,"ERROR Q 14 - This must match an industry option from the drop-down list","OK Q 14"))</f>
        <v>OK Q 14</v>
      </c>
      <c r="HE25" s="670" t="str">
        <f>IF(Questionnaire!HH42&lt;&gt;0 = FALSE, "OK Q 14", IF(COUNTIF('Industry List'!$B$3:$B$110,Questionnaire!HH42)=0,"ERROR Q 14 - This must match an industry option from the drop-down list","OK Q 14"))</f>
        <v>OK Q 14</v>
      </c>
      <c r="HF25" s="670" t="str">
        <f>IF(Questionnaire!HI42&lt;&gt;0 = FALSE, "OK Q 14", IF(COUNTIF('Industry List'!$B$3:$B$110,Questionnaire!HI42)=0,"ERROR Q 14 - This must match an industry option from the drop-down list","OK Q 14"))</f>
        <v>OK Q 14</v>
      </c>
      <c r="HG25" s="670" t="str">
        <f>IF(Questionnaire!HJ42&lt;&gt;0 = FALSE, "OK Q 14", IF(COUNTIF('Industry List'!$B$3:$B$110,Questionnaire!HJ42)=0,"ERROR Q 14 - This must match an industry option from the drop-down list","OK Q 14"))</f>
        <v>OK Q 14</v>
      </c>
      <c r="HH25" s="670" t="str">
        <f>IF(Questionnaire!HK42&lt;&gt;0 = FALSE, "OK Q 14", IF(COUNTIF('Industry List'!$B$3:$B$110,Questionnaire!HK42)=0,"ERROR Q 14 - This must match an industry option from the drop-down list","OK Q 14"))</f>
        <v>OK Q 14</v>
      </c>
      <c r="HI25" s="670" t="str">
        <f>IF(Questionnaire!HL42&lt;&gt;0 = FALSE, "OK Q 14", IF(COUNTIF('Industry List'!$B$3:$B$110,Questionnaire!HL42)=0,"ERROR Q 14 - This must match an industry option from the drop-down list","OK Q 14"))</f>
        <v>OK Q 14</v>
      </c>
      <c r="HJ25" s="670" t="str">
        <f>IF(Questionnaire!HM42&lt;&gt;0 = FALSE, "OK Q 14", IF(COUNTIF('Industry List'!$B$3:$B$110,Questionnaire!HM42)=0,"ERROR Q 14 - This must match an industry option from the drop-down list","OK Q 14"))</f>
        <v>OK Q 14</v>
      </c>
      <c r="HK25" s="670" t="str">
        <f>IF(Questionnaire!HN42&lt;&gt;0 = FALSE, "OK Q 14", IF(COUNTIF('Industry List'!$B$3:$B$110,Questionnaire!HN42)=0,"ERROR Q 14 - This must match an industry option from the drop-down list","OK Q 14"))</f>
        <v>OK Q 14</v>
      </c>
      <c r="HL25" s="670" t="str">
        <f>IF(Questionnaire!HO42&lt;&gt;0 = FALSE, "OK Q 14", IF(COUNTIF('Industry List'!$B$3:$B$110,Questionnaire!HO42)=0,"ERROR Q 14 - This must match an industry option from the drop-down list","OK Q 14"))</f>
        <v>OK Q 14</v>
      </c>
      <c r="HM25" s="670" t="str">
        <f>IF(Questionnaire!HP42&lt;&gt;0 = FALSE, "OK Q 14", IF(COUNTIF('Industry List'!$B$3:$B$110,Questionnaire!HP42)=0,"ERROR Q 14 - This must match an industry option from the drop-down list","OK Q 14"))</f>
        <v>OK Q 14</v>
      </c>
      <c r="HN25" s="670" t="str">
        <f>IF(Questionnaire!HQ42&lt;&gt;0 = FALSE, "OK Q 14", IF(COUNTIF('Industry List'!$B$3:$B$110,Questionnaire!HQ42)=0,"ERROR Q 14 - This must match an industry option from the drop-down list","OK Q 14"))</f>
        <v>OK Q 14</v>
      </c>
      <c r="HO25" s="670" t="str">
        <f>IF(Questionnaire!HR42&lt;&gt;0 = FALSE, "OK Q 14", IF(COUNTIF('Industry List'!$B$3:$B$110,Questionnaire!HR42)=0,"ERROR Q 14 - This must match an industry option from the drop-down list","OK Q 14"))</f>
        <v>OK Q 14</v>
      </c>
      <c r="HP25" s="670" t="str">
        <f>IF(Questionnaire!HS42&lt;&gt;0 = FALSE, "OK Q 14", IF(COUNTIF('Industry List'!$B$3:$B$110,Questionnaire!HS42)=0,"ERROR Q 14 - This must match an industry option from the drop-down list","OK Q 14"))</f>
        <v>OK Q 14</v>
      </c>
      <c r="HQ25" s="670" t="str">
        <f>IF(Questionnaire!HT42&lt;&gt;0 = FALSE, "OK Q 14", IF(COUNTIF('Industry List'!$B$3:$B$110,Questionnaire!HT42)=0,"ERROR Q 14 - This must match an industry option from the drop-down list","OK Q 14"))</f>
        <v>OK Q 14</v>
      </c>
      <c r="HR25" s="670" t="str">
        <f>IF(Questionnaire!HU42&lt;&gt;0 = FALSE, "OK Q 14", IF(COUNTIF('Industry List'!$B$3:$B$110,Questionnaire!HU42)=0,"ERROR Q 14 - This must match an industry option from the drop-down list","OK Q 14"))</f>
        <v>OK Q 14</v>
      </c>
      <c r="HS25" s="670" t="str">
        <f>IF(Questionnaire!HV42&lt;&gt;0 = FALSE, "OK Q 14", IF(COUNTIF('Industry List'!$B$3:$B$110,Questionnaire!HV42)=0,"ERROR Q 14 - This must match an industry option from the drop-down list","OK Q 14"))</f>
        <v>OK Q 14</v>
      </c>
      <c r="HT25" s="670" t="str">
        <f>IF(Questionnaire!HW42&lt;&gt;0 = FALSE, "OK Q 14", IF(COUNTIF('Industry List'!$B$3:$B$110,Questionnaire!HW42)=0,"ERROR Q 14 - This must match an industry option from the drop-down list","OK Q 14"))</f>
        <v>OK Q 14</v>
      </c>
      <c r="HU25" s="670" t="str">
        <f>IF(Questionnaire!HX42&lt;&gt;0 = FALSE, "OK Q 14", IF(COUNTIF('Industry List'!$B$3:$B$110,Questionnaire!HX42)=0,"ERROR Q 14 - This must match an industry option from the drop-down list","OK Q 14"))</f>
        <v>OK Q 14</v>
      </c>
      <c r="HV25" s="670" t="str">
        <f>IF(Questionnaire!HY42&lt;&gt;0 = FALSE, "OK Q 14", IF(COUNTIF('Industry List'!$B$3:$B$110,Questionnaire!HY42)=0,"ERROR Q 14 - This must match an industry option from the drop-down list","OK Q 14"))</f>
        <v>OK Q 14</v>
      </c>
      <c r="HW25" s="670" t="str">
        <f>IF(Questionnaire!HZ42&lt;&gt;0 = FALSE, "OK Q 14", IF(COUNTIF('Industry List'!$B$3:$B$110,Questionnaire!HZ42)=0,"ERROR Q 14 - This must match an industry option from the drop-down list","OK Q 14"))</f>
        <v>OK Q 14</v>
      </c>
      <c r="HX25" s="670" t="str">
        <f>IF(Questionnaire!IA42&lt;&gt;0 = FALSE, "OK Q 14", IF(COUNTIF('Industry List'!$B$3:$B$110,Questionnaire!IA42)=0,"ERROR Q 14 - This must match an industry option from the drop-down list","OK Q 14"))</f>
        <v>OK Q 14</v>
      </c>
      <c r="HY25" s="670" t="str">
        <f>IF(Questionnaire!IB42&lt;&gt;0 = FALSE, "OK Q 14", IF(COUNTIF('Industry List'!$B$3:$B$110,Questionnaire!IB42)=0,"ERROR Q 14 - This must match an industry option from the drop-down list","OK Q 14"))</f>
        <v>OK Q 14</v>
      </c>
      <c r="HZ25" s="670" t="str">
        <f>IF(Questionnaire!IC42&lt;&gt;0 = FALSE, "OK Q 14", IF(COUNTIF('Industry List'!$B$3:$B$110,Questionnaire!IC42)=0,"ERROR Q 14 - This must match an industry option from the drop-down list","OK Q 14"))</f>
        <v>OK Q 14</v>
      </c>
      <c r="IA25" s="670" t="str">
        <f>IF(Questionnaire!ID42&lt;&gt;0 = FALSE, "OK Q 14", IF(COUNTIF('Industry List'!$B$3:$B$110,Questionnaire!ID42)=0,"ERROR Q 14 - This must match an industry option from the drop-down list","OK Q 14"))</f>
        <v>OK Q 14</v>
      </c>
      <c r="IB25" s="670" t="str">
        <f>IF(Questionnaire!IE42&lt;&gt;0 = FALSE, "OK Q 14", IF(COUNTIF('Industry List'!$B$3:$B$110,Questionnaire!IE42)=0,"ERROR Q 14 - This must match an industry option from the drop-down list","OK Q 14"))</f>
        <v>OK Q 14</v>
      </c>
      <c r="IC25" s="670" t="str">
        <f>IF(Questionnaire!IF42&lt;&gt;0 = FALSE, "OK Q 14", IF(COUNTIF('Industry List'!$B$3:$B$110,Questionnaire!IF42)=0,"ERROR Q 14 - This must match an industry option from the drop-down list","OK Q 14"))</f>
        <v>OK Q 14</v>
      </c>
      <c r="ID25" s="670" t="str">
        <f>IF(Questionnaire!IG42&lt;&gt;0 = FALSE, "OK Q 14", IF(COUNTIF('Industry List'!$B$3:$B$110,Questionnaire!IG42)=0,"ERROR Q 14 - This must match an industry option from the drop-down list","OK Q 14"))</f>
        <v>OK Q 14</v>
      </c>
      <c r="IE25" s="670" t="str">
        <f>IF(Questionnaire!IH42&lt;&gt;0 = FALSE, "OK Q 14", IF(COUNTIF('Industry List'!$B$3:$B$110,Questionnaire!IH42)=0,"ERROR Q 14 - This must match an industry option from the drop-down list","OK Q 14"))</f>
        <v>OK Q 14</v>
      </c>
      <c r="IF25" s="670" t="str">
        <f>IF(Questionnaire!II42&lt;&gt;0 = FALSE, "OK Q 14", IF(COUNTIF('Industry List'!$B$3:$B$110,Questionnaire!II42)=0,"ERROR Q 14 - This must match an industry option from the drop-down list","OK Q 14"))</f>
        <v>OK Q 14</v>
      </c>
      <c r="IG25" s="670" t="str">
        <f>IF(Questionnaire!IJ42&lt;&gt;0 = FALSE, "OK Q 14", IF(COUNTIF('Industry List'!$B$3:$B$110,Questionnaire!IJ42)=0,"ERROR Q 14 - This must match an industry option from the drop-down list","OK Q 14"))</f>
        <v>OK Q 14</v>
      </c>
      <c r="IH25" s="670" t="str">
        <f>IF(Questionnaire!IK42&lt;&gt;0 = FALSE, "OK Q 14", IF(COUNTIF('Industry List'!$B$3:$B$110,Questionnaire!IK42)=0,"ERROR Q 14 - This must match an industry option from the drop-down list","OK Q 14"))</f>
        <v>OK Q 14</v>
      </c>
      <c r="II25" s="670" t="str">
        <f>IF(Questionnaire!IL42&lt;&gt;0 = FALSE, "OK Q 14", IF(COUNTIF('Industry List'!$B$3:$B$110,Questionnaire!IL42)=0,"ERROR Q 14 - This must match an industry option from the drop-down list","OK Q 14"))</f>
        <v>OK Q 14</v>
      </c>
      <c r="IJ25" s="670" t="str">
        <f>IF(Questionnaire!IM42&lt;&gt;0 = FALSE, "OK Q 14", IF(COUNTIF('Industry List'!$B$3:$B$110,Questionnaire!IM42)=0,"ERROR Q 14 - This must match an industry option from the drop-down list","OK Q 14"))</f>
        <v>OK Q 14</v>
      </c>
      <c r="IK25" s="670" t="str">
        <f>IF(Questionnaire!IN42&lt;&gt;0 = FALSE, "OK Q 14", IF(COUNTIF('Industry List'!$B$3:$B$110,Questionnaire!IN42)=0,"ERROR Q 14 - This must match an industry option from the drop-down list","OK Q 14"))</f>
        <v>OK Q 14</v>
      </c>
      <c r="IL25" s="670" t="str">
        <f>IF(Questionnaire!IO42&lt;&gt;0 = FALSE, "OK Q 14", IF(COUNTIF('Industry List'!$B$3:$B$110,Questionnaire!IO42)=0,"ERROR Q 14 - This must match an industry option from the drop-down list","OK Q 14"))</f>
        <v>OK Q 14</v>
      </c>
      <c r="IM25" s="670" t="str">
        <f>IF(Questionnaire!IP42&lt;&gt;0 = FALSE, "OK Q 14", IF(COUNTIF('Industry List'!$B$3:$B$110,Questionnaire!IP42)=0,"ERROR Q 14 - This must match an industry option from the drop-down list","OK Q 14"))</f>
        <v>OK Q 14</v>
      </c>
      <c r="IN25" s="670" t="str">
        <f>IF(Questionnaire!IQ42&lt;&gt;0 = FALSE, "OK Q 14", IF(COUNTIF('Industry List'!$B$3:$B$110,Questionnaire!IQ42)=0,"ERROR Q 14 - This must match an industry option from the drop-down list","OK Q 14"))</f>
        <v>OK Q 14</v>
      </c>
      <c r="IO25" s="670" t="str">
        <f>IF(Questionnaire!IR42&lt;&gt;0 = FALSE, "OK Q 14", IF(COUNTIF('Industry List'!$B$3:$B$110,Questionnaire!IR42)=0,"ERROR Q 14 - This must match an industry option from the drop-down list","OK Q 14"))</f>
        <v>OK Q 14</v>
      </c>
      <c r="IP25" s="670" t="str">
        <f>IF(Questionnaire!IS42&lt;&gt;0 = FALSE, "OK Q 14", IF(COUNTIF('Industry List'!$B$3:$B$110,Questionnaire!IS42)=0,"ERROR Q 14 - This must match an industry option from the drop-down list","OK Q 14"))</f>
        <v>OK Q 14</v>
      </c>
      <c r="IQ25" s="212"/>
      <c r="IR25" s="212"/>
      <c r="IS25" s="212"/>
    </row>
    <row r="26" spans="1:253">
      <c r="A26" s="217">
        <f>IF(LEFT(A27,2)="OK",0,IF(LEFT(A27,2)="WA",2,1))</f>
        <v>0</v>
      </c>
      <c r="B26" s="217">
        <f t="shared" ref="B26:BM26" si="7">IF(LEFT(B27,2)="OK",0,IF(LEFT(B27,2)="WA",2,1))</f>
        <v>0</v>
      </c>
      <c r="C26" s="217">
        <f t="shared" si="7"/>
        <v>0</v>
      </c>
      <c r="D26" s="217">
        <f t="shared" si="7"/>
        <v>0</v>
      </c>
      <c r="E26" s="217">
        <f t="shared" si="7"/>
        <v>0</v>
      </c>
      <c r="F26" s="217">
        <f t="shared" si="7"/>
        <v>0</v>
      </c>
      <c r="G26" s="217">
        <f t="shared" si="7"/>
        <v>0</v>
      </c>
      <c r="H26" s="217">
        <f t="shared" si="7"/>
        <v>0</v>
      </c>
      <c r="I26" s="217">
        <f t="shared" si="7"/>
        <v>0</v>
      </c>
      <c r="J26" s="217">
        <f t="shared" si="7"/>
        <v>0</v>
      </c>
      <c r="K26" s="217">
        <f t="shared" si="7"/>
        <v>0</v>
      </c>
      <c r="L26" s="217">
        <f t="shared" si="7"/>
        <v>0</v>
      </c>
      <c r="M26" s="217">
        <f t="shared" si="7"/>
        <v>0</v>
      </c>
      <c r="N26" s="217">
        <f t="shared" si="7"/>
        <v>0</v>
      </c>
      <c r="O26" s="217">
        <f t="shared" si="7"/>
        <v>0</v>
      </c>
      <c r="P26" s="217">
        <f t="shared" si="7"/>
        <v>0</v>
      </c>
      <c r="Q26" s="217">
        <f t="shared" si="7"/>
        <v>0</v>
      </c>
      <c r="R26" s="217">
        <f t="shared" si="7"/>
        <v>0</v>
      </c>
      <c r="S26" s="217">
        <f t="shared" si="7"/>
        <v>0</v>
      </c>
      <c r="T26" s="217">
        <f t="shared" si="7"/>
        <v>0</v>
      </c>
      <c r="U26" s="217">
        <f t="shared" si="7"/>
        <v>0</v>
      </c>
      <c r="V26" s="217">
        <f t="shared" si="7"/>
        <v>0</v>
      </c>
      <c r="W26" s="217">
        <f t="shared" si="7"/>
        <v>0</v>
      </c>
      <c r="X26" s="217">
        <f t="shared" si="7"/>
        <v>0</v>
      </c>
      <c r="Y26" s="217">
        <f t="shared" si="7"/>
        <v>0</v>
      </c>
      <c r="Z26" s="217">
        <f t="shared" si="7"/>
        <v>0</v>
      </c>
      <c r="AA26" s="217">
        <f t="shared" si="7"/>
        <v>0</v>
      </c>
      <c r="AB26" s="217">
        <f t="shared" si="7"/>
        <v>0</v>
      </c>
      <c r="AC26" s="217">
        <f t="shared" si="7"/>
        <v>0</v>
      </c>
      <c r="AD26" s="217">
        <f t="shared" si="7"/>
        <v>0</v>
      </c>
      <c r="AE26" s="217">
        <f t="shared" si="7"/>
        <v>0</v>
      </c>
      <c r="AF26" s="217">
        <f t="shared" si="7"/>
        <v>0</v>
      </c>
      <c r="AG26" s="217">
        <f t="shared" si="7"/>
        <v>0</v>
      </c>
      <c r="AH26" s="217">
        <f t="shared" si="7"/>
        <v>0</v>
      </c>
      <c r="AI26" s="217">
        <f t="shared" si="7"/>
        <v>0</v>
      </c>
      <c r="AJ26" s="217">
        <f t="shared" si="7"/>
        <v>0</v>
      </c>
      <c r="AK26" s="217">
        <f t="shared" si="7"/>
        <v>0</v>
      </c>
      <c r="AL26" s="217">
        <f t="shared" si="7"/>
        <v>0</v>
      </c>
      <c r="AM26" s="217">
        <f t="shared" si="7"/>
        <v>0</v>
      </c>
      <c r="AN26" s="217">
        <f t="shared" si="7"/>
        <v>0</v>
      </c>
      <c r="AO26" s="217">
        <f t="shared" si="7"/>
        <v>0</v>
      </c>
      <c r="AP26" s="217">
        <f t="shared" si="7"/>
        <v>0</v>
      </c>
      <c r="AQ26" s="217">
        <f t="shared" si="7"/>
        <v>0</v>
      </c>
      <c r="AR26" s="217">
        <f t="shared" si="7"/>
        <v>0</v>
      </c>
      <c r="AS26" s="217">
        <f t="shared" si="7"/>
        <v>0</v>
      </c>
      <c r="AT26" s="217">
        <f t="shared" si="7"/>
        <v>0</v>
      </c>
      <c r="AU26" s="217">
        <f t="shared" si="7"/>
        <v>0</v>
      </c>
      <c r="AV26" s="217">
        <f t="shared" si="7"/>
        <v>0</v>
      </c>
      <c r="AW26" s="217">
        <f t="shared" si="7"/>
        <v>0</v>
      </c>
      <c r="AX26" s="217">
        <f t="shared" si="7"/>
        <v>0</v>
      </c>
      <c r="AY26" s="217">
        <f t="shared" si="7"/>
        <v>0</v>
      </c>
      <c r="AZ26" s="217">
        <f t="shared" si="7"/>
        <v>0</v>
      </c>
      <c r="BA26" s="217">
        <f t="shared" si="7"/>
        <v>0</v>
      </c>
      <c r="BB26" s="217">
        <f t="shared" si="7"/>
        <v>0</v>
      </c>
      <c r="BC26" s="217">
        <f t="shared" si="7"/>
        <v>0</v>
      </c>
      <c r="BD26" s="217">
        <f t="shared" si="7"/>
        <v>0</v>
      </c>
      <c r="BE26" s="217">
        <f t="shared" si="7"/>
        <v>0</v>
      </c>
      <c r="BF26" s="217">
        <f t="shared" si="7"/>
        <v>0</v>
      </c>
      <c r="BG26" s="217">
        <f t="shared" si="7"/>
        <v>0</v>
      </c>
      <c r="BH26" s="217">
        <f t="shared" si="7"/>
        <v>0</v>
      </c>
      <c r="BI26" s="217">
        <f t="shared" si="7"/>
        <v>0</v>
      </c>
      <c r="BJ26" s="217">
        <f t="shared" si="7"/>
        <v>0</v>
      </c>
      <c r="BK26" s="217">
        <f t="shared" si="7"/>
        <v>0</v>
      </c>
      <c r="BL26" s="217">
        <f t="shared" si="7"/>
        <v>0</v>
      </c>
      <c r="BM26" s="217">
        <f t="shared" si="7"/>
        <v>0</v>
      </c>
      <c r="BN26" s="217">
        <f t="shared" ref="BN26:DY26" si="8">IF(LEFT(BN27,2)="OK",0,IF(LEFT(BN27,2)="WA",2,1))</f>
        <v>0</v>
      </c>
      <c r="BO26" s="217">
        <f t="shared" si="8"/>
        <v>0</v>
      </c>
      <c r="BP26" s="217">
        <f t="shared" si="8"/>
        <v>0</v>
      </c>
      <c r="BQ26" s="217">
        <f t="shared" si="8"/>
        <v>0</v>
      </c>
      <c r="BR26" s="217">
        <f t="shared" si="8"/>
        <v>0</v>
      </c>
      <c r="BS26" s="217">
        <f t="shared" si="8"/>
        <v>0</v>
      </c>
      <c r="BT26" s="217">
        <f t="shared" si="8"/>
        <v>0</v>
      </c>
      <c r="BU26" s="217">
        <f t="shared" si="8"/>
        <v>0</v>
      </c>
      <c r="BV26" s="217">
        <f t="shared" si="8"/>
        <v>0</v>
      </c>
      <c r="BW26" s="217">
        <f t="shared" si="8"/>
        <v>0</v>
      </c>
      <c r="BX26" s="217">
        <f t="shared" si="8"/>
        <v>0</v>
      </c>
      <c r="BY26" s="217">
        <f t="shared" si="8"/>
        <v>0</v>
      </c>
      <c r="BZ26" s="217">
        <f t="shared" si="8"/>
        <v>0</v>
      </c>
      <c r="CA26" s="217">
        <f t="shared" si="8"/>
        <v>0</v>
      </c>
      <c r="CB26" s="217">
        <f t="shared" si="8"/>
        <v>0</v>
      </c>
      <c r="CC26" s="217">
        <f t="shared" si="8"/>
        <v>0</v>
      </c>
      <c r="CD26" s="217">
        <f t="shared" si="8"/>
        <v>0</v>
      </c>
      <c r="CE26" s="217">
        <f t="shared" si="8"/>
        <v>0</v>
      </c>
      <c r="CF26" s="217">
        <f t="shared" si="8"/>
        <v>0</v>
      </c>
      <c r="CG26" s="217">
        <f t="shared" si="8"/>
        <v>0</v>
      </c>
      <c r="CH26" s="217">
        <f t="shared" si="8"/>
        <v>0</v>
      </c>
      <c r="CI26" s="217">
        <f t="shared" si="8"/>
        <v>0</v>
      </c>
      <c r="CJ26" s="217">
        <f t="shared" si="8"/>
        <v>0</v>
      </c>
      <c r="CK26" s="217">
        <f t="shared" si="8"/>
        <v>0</v>
      </c>
      <c r="CL26" s="217">
        <f t="shared" si="8"/>
        <v>0</v>
      </c>
      <c r="CM26" s="217">
        <f t="shared" si="8"/>
        <v>0</v>
      </c>
      <c r="CN26" s="217">
        <f t="shared" si="8"/>
        <v>0</v>
      </c>
      <c r="CO26" s="217">
        <f t="shared" si="8"/>
        <v>0</v>
      </c>
      <c r="CP26" s="217">
        <f t="shared" si="8"/>
        <v>0</v>
      </c>
      <c r="CQ26" s="217">
        <f t="shared" si="8"/>
        <v>0</v>
      </c>
      <c r="CR26" s="217">
        <f t="shared" si="8"/>
        <v>0</v>
      </c>
      <c r="CS26" s="217">
        <f t="shared" si="8"/>
        <v>0</v>
      </c>
      <c r="CT26" s="217">
        <f t="shared" si="8"/>
        <v>0</v>
      </c>
      <c r="CU26" s="217">
        <f t="shared" si="8"/>
        <v>0</v>
      </c>
      <c r="CV26" s="217">
        <f t="shared" si="8"/>
        <v>0</v>
      </c>
      <c r="CW26" s="217">
        <f t="shared" si="8"/>
        <v>0</v>
      </c>
      <c r="CX26" s="217">
        <f t="shared" si="8"/>
        <v>0</v>
      </c>
      <c r="CY26" s="217">
        <f t="shared" si="8"/>
        <v>0</v>
      </c>
      <c r="CZ26" s="217">
        <f t="shared" si="8"/>
        <v>0</v>
      </c>
      <c r="DA26" s="217">
        <f t="shared" si="8"/>
        <v>0</v>
      </c>
      <c r="DB26" s="217">
        <f t="shared" si="8"/>
        <v>0</v>
      </c>
      <c r="DC26" s="217">
        <f t="shared" si="8"/>
        <v>0</v>
      </c>
      <c r="DD26" s="217">
        <f t="shared" si="8"/>
        <v>0</v>
      </c>
      <c r="DE26" s="217">
        <f t="shared" si="8"/>
        <v>0</v>
      </c>
      <c r="DF26" s="217">
        <f t="shared" si="8"/>
        <v>0</v>
      </c>
      <c r="DG26" s="217">
        <f t="shared" si="8"/>
        <v>0</v>
      </c>
      <c r="DH26" s="217">
        <f t="shared" si="8"/>
        <v>0</v>
      </c>
      <c r="DI26" s="217">
        <f t="shared" si="8"/>
        <v>0</v>
      </c>
      <c r="DJ26" s="217">
        <f t="shared" si="8"/>
        <v>0</v>
      </c>
      <c r="DK26" s="217">
        <f t="shared" si="8"/>
        <v>0</v>
      </c>
      <c r="DL26" s="217">
        <f t="shared" si="8"/>
        <v>0</v>
      </c>
      <c r="DM26" s="217">
        <f t="shared" si="8"/>
        <v>0</v>
      </c>
      <c r="DN26" s="217">
        <f t="shared" si="8"/>
        <v>0</v>
      </c>
      <c r="DO26" s="217">
        <f t="shared" si="8"/>
        <v>0</v>
      </c>
      <c r="DP26" s="217">
        <f t="shared" si="8"/>
        <v>0</v>
      </c>
      <c r="DQ26" s="217">
        <f t="shared" si="8"/>
        <v>0</v>
      </c>
      <c r="DR26" s="217">
        <f t="shared" si="8"/>
        <v>0</v>
      </c>
      <c r="DS26" s="217">
        <f t="shared" si="8"/>
        <v>0</v>
      </c>
      <c r="DT26" s="217">
        <f t="shared" si="8"/>
        <v>0</v>
      </c>
      <c r="DU26" s="217">
        <f t="shared" si="8"/>
        <v>0</v>
      </c>
      <c r="DV26" s="217">
        <f t="shared" si="8"/>
        <v>0</v>
      </c>
      <c r="DW26" s="217">
        <f t="shared" si="8"/>
        <v>0</v>
      </c>
      <c r="DX26" s="217">
        <f t="shared" si="8"/>
        <v>0</v>
      </c>
      <c r="DY26" s="217">
        <f t="shared" si="8"/>
        <v>0</v>
      </c>
      <c r="DZ26" s="217">
        <f t="shared" ref="DZ26:GK26" si="9">IF(LEFT(DZ27,2)="OK",0,IF(LEFT(DZ27,2)="WA",2,1))</f>
        <v>0</v>
      </c>
      <c r="EA26" s="217">
        <f t="shared" si="9"/>
        <v>0</v>
      </c>
      <c r="EB26" s="217">
        <f t="shared" si="9"/>
        <v>0</v>
      </c>
      <c r="EC26" s="217">
        <f t="shared" si="9"/>
        <v>0</v>
      </c>
      <c r="ED26" s="217">
        <f t="shared" si="9"/>
        <v>0</v>
      </c>
      <c r="EE26" s="217">
        <f t="shared" si="9"/>
        <v>0</v>
      </c>
      <c r="EF26" s="217">
        <f t="shared" si="9"/>
        <v>0</v>
      </c>
      <c r="EG26" s="217">
        <f t="shared" si="9"/>
        <v>0</v>
      </c>
      <c r="EH26" s="217">
        <f t="shared" si="9"/>
        <v>0</v>
      </c>
      <c r="EI26" s="217">
        <f t="shared" si="9"/>
        <v>0</v>
      </c>
      <c r="EJ26" s="217">
        <f t="shared" si="9"/>
        <v>0</v>
      </c>
      <c r="EK26" s="217">
        <f t="shared" si="9"/>
        <v>0</v>
      </c>
      <c r="EL26" s="217">
        <f t="shared" si="9"/>
        <v>0</v>
      </c>
      <c r="EM26" s="217">
        <f t="shared" si="9"/>
        <v>0</v>
      </c>
      <c r="EN26" s="217">
        <f t="shared" si="9"/>
        <v>0</v>
      </c>
      <c r="EO26" s="217">
        <f t="shared" si="9"/>
        <v>0</v>
      </c>
      <c r="EP26" s="217">
        <f t="shared" si="9"/>
        <v>0</v>
      </c>
      <c r="EQ26" s="217">
        <f t="shared" si="9"/>
        <v>0</v>
      </c>
      <c r="ER26" s="217">
        <f t="shared" si="9"/>
        <v>0</v>
      </c>
      <c r="ES26" s="217">
        <f t="shared" si="9"/>
        <v>0</v>
      </c>
      <c r="ET26" s="217">
        <f t="shared" si="9"/>
        <v>0</v>
      </c>
      <c r="EU26" s="217">
        <f t="shared" si="9"/>
        <v>0</v>
      </c>
      <c r="EV26" s="217">
        <f t="shared" si="9"/>
        <v>0</v>
      </c>
      <c r="EW26" s="217">
        <f t="shared" si="9"/>
        <v>0</v>
      </c>
      <c r="EX26" s="217">
        <f t="shared" si="9"/>
        <v>0</v>
      </c>
      <c r="EY26" s="217">
        <f t="shared" si="9"/>
        <v>0</v>
      </c>
      <c r="EZ26" s="217">
        <f t="shared" si="9"/>
        <v>0</v>
      </c>
      <c r="FA26" s="217">
        <f t="shared" si="9"/>
        <v>0</v>
      </c>
      <c r="FB26" s="217">
        <f t="shared" si="9"/>
        <v>0</v>
      </c>
      <c r="FC26" s="217">
        <f t="shared" si="9"/>
        <v>0</v>
      </c>
      <c r="FD26" s="217">
        <f t="shared" si="9"/>
        <v>0</v>
      </c>
      <c r="FE26" s="217">
        <f t="shared" si="9"/>
        <v>0</v>
      </c>
      <c r="FF26" s="217">
        <f t="shared" si="9"/>
        <v>0</v>
      </c>
      <c r="FG26" s="217">
        <f t="shared" si="9"/>
        <v>0</v>
      </c>
      <c r="FH26" s="217">
        <f t="shared" si="9"/>
        <v>0</v>
      </c>
      <c r="FI26" s="217">
        <f t="shared" si="9"/>
        <v>0</v>
      </c>
      <c r="FJ26" s="217">
        <f t="shared" si="9"/>
        <v>0</v>
      </c>
      <c r="FK26" s="217">
        <f t="shared" si="9"/>
        <v>0</v>
      </c>
      <c r="FL26" s="217">
        <f t="shared" si="9"/>
        <v>0</v>
      </c>
      <c r="FM26" s="217">
        <f t="shared" si="9"/>
        <v>0</v>
      </c>
      <c r="FN26" s="217">
        <f t="shared" si="9"/>
        <v>0</v>
      </c>
      <c r="FO26" s="217">
        <f t="shared" si="9"/>
        <v>0</v>
      </c>
      <c r="FP26" s="217">
        <f t="shared" si="9"/>
        <v>0</v>
      </c>
      <c r="FQ26" s="217">
        <f t="shared" si="9"/>
        <v>0</v>
      </c>
      <c r="FR26" s="217">
        <f t="shared" si="9"/>
        <v>0</v>
      </c>
      <c r="FS26" s="217">
        <f t="shared" si="9"/>
        <v>0</v>
      </c>
      <c r="FT26" s="217">
        <f t="shared" si="9"/>
        <v>0</v>
      </c>
      <c r="FU26" s="217">
        <f t="shared" si="9"/>
        <v>0</v>
      </c>
      <c r="FV26" s="217">
        <f t="shared" si="9"/>
        <v>0</v>
      </c>
      <c r="FW26" s="217">
        <f t="shared" si="9"/>
        <v>0</v>
      </c>
      <c r="FX26" s="217">
        <f t="shared" si="9"/>
        <v>0</v>
      </c>
      <c r="FY26" s="217">
        <f t="shared" si="9"/>
        <v>0</v>
      </c>
      <c r="FZ26" s="217">
        <f t="shared" si="9"/>
        <v>0</v>
      </c>
      <c r="GA26" s="217">
        <f t="shared" si="9"/>
        <v>0</v>
      </c>
      <c r="GB26" s="217">
        <f t="shared" si="9"/>
        <v>0</v>
      </c>
      <c r="GC26" s="217">
        <f t="shared" si="9"/>
        <v>0</v>
      </c>
      <c r="GD26" s="217">
        <f t="shared" si="9"/>
        <v>0</v>
      </c>
      <c r="GE26" s="217">
        <f t="shared" si="9"/>
        <v>0</v>
      </c>
      <c r="GF26" s="217">
        <f t="shared" si="9"/>
        <v>0</v>
      </c>
      <c r="GG26" s="217">
        <f t="shared" si="9"/>
        <v>0</v>
      </c>
      <c r="GH26" s="217">
        <f t="shared" si="9"/>
        <v>0</v>
      </c>
      <c r="GI26" s="217">
        <f t="shared" si="9"/>
        <v>0</v>
      </c>
      <c r="GJ26" s="217">
        <f t="shared" si="9"/>
        <v>0</v>
      </c>
      <c r="GK26" s="217">
        <f t="shared" si="9"/>
        <v>0</v>
      </c>
      <c r="GL26" s="217">
        <f t="shared" ref="GL26:IP26" si="10">IF(LEFT(GL27,2)="OK",0,IF(LEFT(GL27,2)="WA",2,1))</f>
        <v>0</v>
      </c>
      <c r="GM26" s="217">
        <f t="shared" si="10"/>
        <v>0</v>
      </c>
      <c r="GN26" s="217">
        <f t="shared" si="10"/>
        <v>0</v>
      </c>
      <c r="GO26" s="217">
        <f t="shared" si="10"/>
        <v>0</v>
      </c>
      <c r="GP26" s="217">
        <f t="shared" si="10"/>
        <v>0</v>
      </c>
      <c r="GQ26" s="217">
        <f t="shared" si="10"/>
        <v>0</v>
      </c>
      <c r="GR26" s="217">
        <f t="shared" si="10"/>
        <v>0</v>
      </c>
      <c r="GS26" s="217">
        <f t="shared" si="10"/>
        <v>0</v>
      </c>
      <c r="GT26" s="217">
        <f t="shared" si="10"/>
        <v>0</v>
      </c>
      <c r="GU26" s="217">
        <f t="shared" si="10"/>
        <v>0</v>
      </c>
      <c r="GV26" s="217">
        <f t="shared" si="10"/>
        <v>0</v>
      </c>
      <c r="GW26" s="217">
        <f t="shared" si="10"/>
        <v>0</v>
      </c>
      <c r="GX26" s="217">
        <f t="shared" si="10"/>
        <v>0</v>
      </c>
      <c r="GY26" s="217">
        <f t="shared" si="10"/>
        <v>0</v>
      </c>
      <c r="GZ26" s="217">
        <f t="shared" si="10"/>
        <v>0</v>
      </c>
      <c r="HA26" s="217">
        <f t="shared" si="10"/>
        <v>0</v>
      </c>
      <c r="HB26" s="217">
        <f t="shared" si="10"/>
        <v>0</v>
      </c>
      <c r="HC26" s="217">
        <f t="shared" si="10"/>
        <v>0</v>
      </c>
      <c r="HD26" s="217">
        <f t="shared" si="10"/>
        <v>0</v>
      </c>
      <c r="HE26" s="217">
        <f t="shared" si="10"/>
        <v>0</v>
      </c>
      <c r="HF26" s="217">
        <f t="shared" si="10"/>
        <v>0</v>
      </c>
      <c r="HG26" s="217">
        <f t="shared" si="10"/>
        <v>0</v>
      </c>
      <c r="HH26" s="217">
        <f t="shared" si="10"/>
        <v>0</v>
      </c>
      <c r="HI26" s="217">
        <f t="shared" si="10"/>
        <v>0</v>
      </c>
      <c r="HJ26" s="217">
        <f t="shared" si="10"/>
        <v>0</v>
      </c>
      <c r="HK26" s="217">
        <f t="shared" si="10"/>
        <v>0</v>
      </c>
      <c r="HL26" s="217">
        <f t="shared" si="10"/>
        <v>0</v>
      </c>
      <c r="HM26" s="217">
        <f t="shared" si="10"/>
        <v>0</v>
      </c>
      <c r="HN26" s="217">
        <f t="shared" si="10"/>
        <v>0</v>
      </c>
      <c r="HO26" s="217">
        <f t="shared" si="10"/>
        <v>0</v>
      </c>
      <c r="HP26" s="217">
        <f t="shared" si="10"/>
        <v>0</v>
      </c>
      <c r="HQ26" s="217">
        <f t="shared" si="10"/>
        <v>0</v>
      </c>
      <c r="HR26" s="217">
        <f t="shared" si="10"/>
        <v>0</v>
      </c>
      <c r="HS26" s="217">
        <f t="shared" si="10"/>
        <v>0</v>
      </c>
      <c r="HT26" s="217">
        <f t="shared" si="10"/>
        <v>0</v>
      </c>
      <c r="HU26" s="217">
        <f t="shared" si="10"/>
        <v>0</v>
      </c>
      <c r="HV26" s="217">
        <f t="shared" si="10"/>
        <v>0</v>
      </c>
      <c r="HW26" s="217">
        <f t="shared" si="10"/>
        <v>0</v>
      </c>
      <c r="HX26" s="217">
        <f t="shared" si="10"/>
        <v>0</v>
      </c>
      <c r="HY26" s="217">
        <f t="shared" si="10"/>
        <v>0</v>
      </c>
      <c r="HZ26" s="217">
        <f t="shared" si="10"/>
        <v>0</v>
      </c>
      <c r="IA26" s="217">
        <f t="shared" si="10"/>
        <v>0</v>
      </c>
      <c r="IB26" s="217">
        <f t="shared" si="10"/>
        <v>0</v>
      </c>
      <c r="IC26" s="217">
        <f t="shared" si="10"/>
        <v>0</v>
      </c>
      <c r="ID26" s="217">
        <f t="shared" si="10"/>
        <v>0</v>
      </c>
      <c r="IE26" s="217">
        <f t="shared" si="10"/>
        <v>0</v>
      </c>
      <c r="IF26" s="217">
        <f t="shared" si="10"/>
        <v>0</v>
      </c>
      <c r="IG26" s="217">
        <f t="shared" si="10"/>
        <v>0</v>
      </c>
      <c r="IH26" s="217">
        <f t="shared" si="10"/>
        <v>0</v>
      </c>
      <c r="II26" s="217">
        <f t="shared" si="10"/>
        <v>0</v>
      </c>
      <c r="IJ26" s="217">
        <f t="shared" si="10"/>
        <v>0</v>
      </c>
      <c r="IK26" s="217">
        <f t="shared" si="10"/>
        <v>0</v>
      </c>
      <c r="IL26" s="217">
        <f t="shared" si="10"/>
        <v>0</v>
      </c>
      <c r="IM26" s="217">
        <f t="shared" si="10"/>
        <v>0</v>
      </c>
      <c r="IN26" s="217">
        <f t="shared" si="10"/>
        <v>0</v>
      </c>
      <c r="IO26" s="217">
        <f t="shared" si="10"/>
        <v>0</v>
      </c>
      <c r="IP26" s="217">
        <f t="shared" si="10"/>
        <v>0</v>
      </c>
      <c r="IQ26" s="212"/>
      <c r="IR26" s="212"/>
      <c r="IS26" s="212"/>
    </row>
    <row r="27" spans="1:253" ht="90.75" customHeight="1">
      <c r="A27" s="215" t="str">
        <f>IF(ABS(Questionnaire!D52-Questionnaire!D68)&gt;1000,"WARNING Q 18.a-18.b - Net affiliates profit/loss is greater than £1000m - please check","OK Q 18.a-18.b")</f>
        <v>OK Q 18.a-18.b</v>
      </c>
      <c r="B27" s="215" t="str">
        <f>IF(ABS(Questionnaire!E52-Questionnaire!E68)&gt;1000,"WARNING Q 18.a-18.b - Net affiliates profit/loss is greater than £1000m - please check","OK Q 18.a-18.b")</f>
        <v>OK Q 18.a-18.b</v>
      </c>
      <c r="C27" s="215" t="str">
        <f>IF(ABS(Questionnaire!F52-Questionnaire!F68)&gt;1000,"WARNING Q 18.a-18.b - Net affiliates profit/loss is greater than £1000m - please check","OK Q 18.a-18.b")</f>
        <v>OK Q 18.a-18.b</v>
      </c>
      <c r="D27" s="215" t="str">
        <f>IF(ABS(Questionnaire!G52-Questionnaire!G68)&gt;1000,"WARNING Q 18.a-18.b - Net affiliates profit/loss is greater than £1000m - please check","OK Q 18.a-18.b")</f>
        <v>OK Q 18.a-18.b</v>
      </c>
      <c r="E27" s="215" t="str">
        <f>IF(ABS(Questionnaire!H52-Questionnaire!H68)&gt;1000,"WARNING Q 18.a-18.b - Net affiliates profit/loss is greater than £1000m - please check","OK Q 18.a-18.b")</f>
        <v>OK Q 18.a-18.b</v>
      </c>
      <c r="F27" s="215" t="str">
        <f>IF(ABS(Questionnaire!I52-Questionnaire!I68)&gt;1000,"WARNING Q 18.a-18.b - Net affiliates profit/loss is greater than £1000m - please check","OK Q 18.a-18.b")</f>
        <v>OK Q 18.a-18.b</v>
      </c>
      <c r="G27" s="215" t="str">
        <f>IF(ABS(Questionnaire!J52-Questionnaire!J68)&gt;1000,"WARNING Q 18.a-18.b - Net affiliates profit/loss is greater than £1000m - please check","OK Q 18.a-18.b")</f>
        <v>OK Q 18.a-18.b</v>
      </c>
      <c r="H27" s="215" t="str">
        <f>IF(ABS(Questionnaire!K52-Questionnaire!K68)&gt;1000,"WARNING Q 18.a-18.b - Net affiliates profit/loss is greater than £1000m - please check","OK Q 18.a-18.b")</f>
        <v>OK Q 18.a-18.b</v>
      </c>
      <c r="I27" s="215" t="str">
        <f>IF(ABS(Questionnaire!L52-Questionnaire!L68)&gt;1000,"WARNING Q 18.a-18.b - Net affiliates profit/loss is greater than £1000m - please check","OK Q 18.a-18.b")</f>
        <v>OK Q 18.a-18.b</v>
      </c>
      <c r="J27" s="215" t="str">
        <f>IF(ABS(Questionnaire!M52-Questionnaire!M68)&gt;1000,"WARNING Q 18.a-18.b - Net affiliates profit/loss is greater than £1000m - please check","OK Q 18.a-18.b")</f>
        <v>OK Q 18.a-18.b</v>
      </c>
      <c r="K27" s="215" t="str">
        <f>IF(ABS(Questionnaire!N52-Questionnaire!N68)&gt;1000,"WARNING Q 18.a-18.b - Net affiliates profit/loss is greater than £1000m - please check","OK Q 18.a-18.b")</f>
        <v>OK Q 18.a-18.b</v>
      </c>
      <c r="L27" s="215" t="str">
        <f>IF(ABS(Questionnaire!O52-Questionnaire!O68)&gt;1000,"WARNING Q 18.a-18.b - Net affiliates profit/loss is greater than £1000m - please check","OK Q 18.a-18.b")</f>
        <v>OK Q 18.a-18.b</v>
      </c>
      <c r="M27" s="215" t="str">
        <f>IF(ABS(Questionnaire!P52-Questionnaire!P68)&gt;1000,"WARNING Q 18.a-18.b - Net affiliates profit/loss is greater than £1000m - please check","OK Q 18.a-18.b")</f>
        <v>OK Q 18.a-18.b</v>
      </c>
      <c r="N27" s="215" t="str">
        <f>IF(ABS(Questionnaire!Q52-Questionnaire!Q68)&gt;1000,"WARNING Q 18.a-18.b - Net affiliates profit/loss is greater than £1000m - please check","OK Q 18.a-18.b")</f>
        <v>OK Q 18.a-18.b</v>
      </c>
      <c r="O27" s="215" t="str">
        <f>IF(ABS(Questionnaire!R52-Questionnaire!R68)&gt;1000,"WARNING Q 18.a-18.b - Net affiliates profit/loss is greater than £1000m - please check","OK Q 18.a-18.b")</f>
        <v>OK Q 18.a-18.b</v>
      </c>
      <c r="P27" s="215" t="str">
        <f>IF(ABS(Questionnaire!S52-Questionnaire!S68)&gt;1000,"WARNING Q 18.a-18.b - Net affiliates profit/loss is greater than £1000m - please check","OK Q 18.a-18.b")</f>
        <v>OK Q 18.a-18.b</v>
      </c>
      <c r="Q27" s="215" t="str">
        <f>IF(ABS(Questionnaire!T52-Questionnaire!T68)&gt;1000,"WARNING Q 18.a-18.b - Net affiliates profit/loss is greater than £1000m - please check","OK Q 18.a-18.b")</f>
        <v>OK Q 18.a-18.b</v>
      </c>
      <c r="R27" s="215" t="str">
        <f>IF(ABS(Questionnaire!U52-Questionnaire!U68)&gt;1000,"WARNING Q 18.a-18.b - Net affiliates profit/loss is greater than £1000m - please check","OK Q 18.a-18.b")</f>
        <v>OK Q 18.a-18.b</v>
      </c>
      <c r="S27" s="215" t="str">
        <f>IF(ABS(Questionnaire!V52-Questionnaire!V68)&gt;1000,"WARNING Q 18.a-18.b - Net affiliates profit/loss is greater than £1000m - please check","OK Q 18.a-18.b")</f>
        <v>OK Q 18.a-18.b</v>
      </c>
      <c r="T27" s="215" t="str">
        <f>IF(ABS(Questionnaire!W52-Questionnaire!W68)&gt;1000,"WARNING Q 18.a-18.b - Net affiliates profit/loss is greater than £1000m - please check","OK Q 18.a-18.b")</f>
        <v>OK Q 18.a-18.b</v>
      </c>
      <c r="U27" s="215" t="str">
        <f>IF(ABS(Questionnaire!X52-Questionnaire!X68)&gt;1000,"WARNING Q 18.a-18.b - Net affiliates profit/loss is greater than £1000m - please check","OK Q 18.a-18.b")</f>
        <v>OK Q 18.a-18.b</v>
      </c>
      <c r="V27" s="215" t="str">
        <f>IF(ABS(Questionnaire!Y52-Questionnaire!Y68)&gt;1000,"WARNING Q 18.a-18.b - Net affiliates profit/loss is greater than £1000m - please check","OK Q 18.a-18.b")</f>
        <v>OK Q 18.a-18.b</v>
      </c>
      <c r="W27" s="215" t="str">
        <f>IF(ABS(Questionnaire!Z52-Questionnaire!Z68)&gt;1000,"WARNING Q 18.a-18.b - Net affiliates profit/loss is greater than £1000m - please check","OK Q 18.a-18.b")</f>
        <v>OK Q 18.a-18.b</v>
      </c>
      <c r="X27" s="215" t="str">
        <f>IF(ABS(Questionnaire!AA52-Questionnaire!AA68)&gt;1000,"WARNING Q 18.a-18.b - Net affiliates profit/loss is greater than £1000m - please check","OK Q 18.a-18.b")</f>
        <v>OK Q 18.a-18.b</v>
      </c>
      <c r="Y27" s="215" t="str">
        <f>IF(ABS(Questionnaire!AB52-Questionnaire!AB68)&gt;1000,"WARNING Q 18.a-18.b - Net affiliates profit/loss is greater than £1000m - please check","OK Q 18.a-18.b")</f>
        <v>OK Q 18.a-18.b</v>
      </c>
      <c r="Z27" s="215" t="str">
        <f>IF(ABS(Questionnaire!AC52-Questionnaire!AC68)&gt;1000,"WARNING Q 18.a-18.b - Net affiliates profit/loss is greater than £1000m - please check","OK Q 18.a-18.b")</f>
        <v>OK Q 18.a-18.b</v>
      </c>
      <c r="AA27" s="215" t="str">
        <f>IF(ABS(Questionnaire!AD52-Questionnaire!AD68)&gt;1000,"WARNING Q 18.a-18.b - Net affiliates profit/loss is greater than £1000m - please check","OK Q 18.a-18.b")</f>
        <v>OK Q 18.a-18.b</v>
      </c>
      <c r="AB27" s="215" t="str">
        <f>IF(ABS(Questionnaire!AE52-Questionnaire!AE68)&gt;1000,"WARNING Q 18.a-18.b - Net affiliates profit/loss is greater than £1000m - please check","OK Q 18.a-18.b")</f>
        <v>OK Q 18.a-18.b</v>
      </c>
      <c r="AC27" s="215" t="str">
        <f>IF(ABS(Questionnaire!AF52-Questionnaire!AF68)&gt;1000,"WARNING Q 18.a-18.b - Net affiliates profit/loss is greater than £1000m - please check","OK Q 18.a-18.b")</f>
        <v>OK Q 18.a-18.b</v>
      </c>
      <c r="AD27" s="215" t="str">
        <f>IF(ABS(Questionnaire!AG52-Questionnaire!AG68)&gt;1000,"WARNING Q 18.a-18.b - Net affiliates profit/loss is greater than £1000m - please check","OK Q 18.a-18.b")</f>
        <v>OK Q 18.a-18.b</v>
      </c>
      <c r="AE27" s="215" t="str">
        <f>IF(ABS(Questionnaire!AH52-Questionnaire!AH68)&gt;1000,"WARNING Q 18.a-18.b - Net affiliates profit/loss is greater than £1000m - please check","OK Q 18.a-18.b")</f>
        <v>OK Q 18.a-18.b</v>
      </c>
      <c r="AF27" s="215" t="str">
        <f>IF(ABS(Questionnaire!AI52-Questionnaire!AI68)&gt;1000,"WARNING Q 18.a-18.b - Net affiliates profit/loss is greater than £1000m - please check","OK Q 18.a-18.b")</f>
        <v>OK Q 18.a-18.b</v>
      </c>
      <c r="AG27" s="215" t="str">
        <f>IF(ABS(Questionnaire!AJ52-Questionnaire!AJ68)&gt;1000,"WARNING Q 18.a-18.b - Net affiliates profit/loss is greater than £1000m - please check","OK Q 18.a-18.b")</f>
        <v>OK Q 18.a-18.b</v>
      </c>
      <c r="AH27" s="215" t="str">
        <f>IF(ABS(Questionnaire!AK52-Questionnaire!AK68)&gt;1000,"WARNING Q 18.a-18.b - Net affiliates profit/loss is greater than £1000m - please check","OK Q 18.a-18.b")</f>
        <v>OK Q 18.a-18.b</v>
      </c>
      <c r="AI27" s="215" t="str">
        <f>IF(ABS(Questionnaire!AL52-Questionnaire!AL68)&gt;1000,"WARNING Q 18.a-18.b - Net affiliates profit/loss is greater than £1000m - please check","OK Q 18.a-18.b")</f>
        <v>OK Q 18.a-18.b</v>
      </c>
      <c r="AJ27" s="215" t="str">
        <f>IF(ABS(Questionnaire!AM52-Questionnaire!AM68)&gt;1000,"WARNING Q 18.a-18.b - Net affiliates profit/loss is greater than £1000m - please check","OK Q 18.a-18.b")</f>
        <v>OK Q 18.a-18.b</v>
      </c>
      <c r="AK27" s="215" t="str">
        <f>IF(ABS(Questionnaire!AN52-Questionnaire!AN68)&gt;1000,"WARNING Q 18.a-18.b - Net affiliates profit/loss is greater than £1000m - please check","OK Q 18.a-18.b")</f>
        <v>OK Q 18.a-18.b</v>
      </c>
      <c r="AL27" s="215" t="str">
        <f>IF(ABS(Questionnaire!AO52-Questionnaire!AO68)&gt;1000,"WARNING Q 18.a-18.b - Net affiliates profit/loss is greater than £1000m - please check","OK Q 18.a-18.b")</f>
        <v>OK Q 18.a-18.b</v>
      </c>
      <c r="AM27" s="215" t="str">
        <f>IF(ABS(Questionnaire!AP52-Questionnaire!AP68)&gt;1000,"WARNING Q 18.a-18.b - Net affiliates profit/loss is greater than £1000m - please check","OK Q 18.a-18.b")</f>
        <v>OK Q 18.a-18.b</v>
      </c>
      <c r="AN27" s="215" t="str">
        <f>IF(ABS(Questionnaire!AQ52-Questionnaire!AQ68)&gt;1000,"WARNING Q 18.a-18.b - Net affiliates profit/loss is greater than £1000m - please check","OK Q 18.a-18.b")</f>
        <v>OK Q 18.a-18.b</v>
      </c>
      <c r="AO27" s="215" t="str">
        <f>IF(ABS(Questionnaire!AR52-Questionnaire!AR68)&gt;1000,"WARNING Q 18.a-18.b - Net affiliates profit/loss is greater than £1000m - please check","OK Q 18.a-18.b")</f>
        <v>OK Q 18.a-18.b</v>
      </c>
      <c r="AP27" s="215" t="str">
        <f>IF(ABS(Questionnaire!AS52-Questionnaire!AS68)&gt;1000,"WARNING Q 18.a-18.b - Net affiliates profit/loss is greater than £1000m - please check","OK Q 18.a-18.b")</f>
        <v>OK Q 18.a-18.b</v>
      </c>
      <c r="AQ27" s="215" t="str">
        <f>IF(ABS(Questionnaire!AT52-Questionnaire!AT68)&gt;1000,"WARNING Q 18.a-18.b - Net affiliates profit/loss is greater than £1000m - please check","OK Q 18.a-18.b")</f>
        <v>OK Q 18.a-18.b</v>
      </c>
      <c r="AR27" s="215" t="str">
        <f>IF(ABS(Questionnaire!AU52-Questionnaire!AU68)&gt;1000,"WARNING Q 18.a-18.b - Net affiliates profit/loss is greater than £1000m - please check","OK Q 18.a-18.b")</f>
        <v>OK Q 18.a-18.b</v>
      </c>
      <c r="AS27" s="215" t="str">
        <f>IF(ABS(Questionnaire!AV52-Questionnaire!AV68)&gt;1000,"WARNING Q 18.a-18.b - Net affiliates profit/loss is greater than £1000m - please check","OK Q 18.a-18.b")</f>
        <v>OK Q 18.a-18.b</v>
      </c>
      <c r="AT27" s="215" t="str">
        <f>IF(ABS(Questionnaire!AW52-Questionnaire!AW68)&gt;1000,"WARNING Q 18.a-18.b - Net affiliates profit/loss is greater than £1000m - please check","OK Q 18.a-18.b")</f>
        <v>OK Q 18.a-18.b</v>
      </c>
      <c r="AU27" s="215" t="str">
        <f>IF(ABS(Questionnaire!AX52-Questionnaire!AX68)&gt;1000,"WARNING Q 18.a-18.b - Net affiliates profit/loss is greater than £1000m - please check","OK Q 18.a-18.b")</f>
        <v>OK Q 18.a-18.b</v>
      </c>
      <c r="AV27" s="215" t="str">
        <f>IF(ABS(Questionnaire!AY52-Questionnaire!AY68)&gt;1000,"WARNING Q 18.a-18.b - Net affiliates profit/loss is greater than £1000m - please check","OK Q 18.a-18.b")</f>
        <v>OK Q 18.a-18.b</v>
      </c>
      <c r="AW27" s="215" t="str">
        <f>IF(ABS(Questionnaire!AZ52-Questionnaire!AZ68)&gt;1000,"WARNING Q 18.a-18.b - Net affiliates profit/loss is greater than £1000m - please check","OK Q 18.a-18.b")</f>
        <v>OK Q 18.a-18.b</v>
      </c>
      <c r="AX27" s="215" t="str">
        <f>IF(ABS(Questionnaire!BA52-Questionnaire!BA68)&gt;1000,"WARNING Q 18.a-18.b - Net affiliates profit/loss is greater than £1000m - please check","OK Q 18.a-18.b")</f>
        <v>OK Q 18.a-18.b</v>
      </c>
      <c r="AY27" s="215" t="str">
        <f>IF(ABS(Questionnaire!BB52-Questionnaire!BB68)&gt;1000,"WARNING Q 18.a-18.b - Net affiliates profit/loss is greater than £1000m - please check","OK Q 18.a-18.b")</f>
        <v>OK Q 18.a-18.b</v>
      </c>
      <c r="AZ27" s="215" t="str">
        <f>IF(ABS(Questionnaire!BC52-Questionnaire!BC68)&gt;1000,"WARNING Q 18.a-18.b - Net affiliates profit/loss is greater than £1000m - please check","OK Q 18.a-18.b")</f>
        <v>OK Q 18.a-18.b</v>
      </c>
      <c r="BA27" s="215" t="str">
        <f>IF(ABS(Questionnaire!BD52-Questionnaire!BD68)&gt;1000,"WARNING Q 18.a-18.b - Net affiliates profit/loss is greater than £1000m - please check","OK Q 18.a-18.b")</f>
        <v>OK Q 18.a-18.b</v>
      </c>
      <c r="BB27" s="215" t="str">
        <f>IF(ABS(Questionnaire!BE52-Questionnaire!BE68)&gt;1000,"WARNING Q 18.a-18.b - Net affiliates profit/loss is greater than £1000m - please check","OK Q 18.a-18.b")</f>
        <v>OK Q 18.a-18.b</v>
      </c>
      <c r="BC27" s="215" t="str">
        <f>IF(ABS(Questionnaire!BF52-Questionnaire!BF68)&gt;1000,"WARNING Q 18.a-18.b - Net affiliates profit/loss is greater than £1000m - please check","OK Q 18.a-18.b")</f>
        <v>OK Q 18.a-18.b</v>
      </c>
      <c r="BD27" s="215" t="str">
        <f>IF(ABS(Questionnaire!BG52-Questionnaire!BG68)&gt;1000,"WARNING Q 18.a-18.b - Net affiliates profit/loss is greater than £1000m - please check","OK Q 18.a-18.b")</f>
        <v>OK Q 18.a-18.b</v>
      </c>
      <c r="BE27" s="215" t="str">
        <f>IF(ABS(Questionnaire!BH52-Questionnaire!BH68)&gt;1000,"WARNING Q 18.a-18.b - Net affiliates profit/loss is greater than £1000m - please check","OK Q 18.a-18.b")</f>
        <v>OK Q 18.a-18.b</v>
      </c>
      <c r="BF27" s="215" t="str">
        <f>IF(ABS(Questionnaire!BI52-Questionnaire!BI68)&gt;1000,"WARNING Q 18.a-18.b - Net affiliates profit/loss is greater than £1000m - please check","OK Q 18.a-18.b")</f>
        <v>OK Q 18.a-18.b</v>
      </c>
      <c r="BG27" s="215" t="str">
        <f>IF(ABS(Questionnaire!BJ52-Questionnaire!BJ68)&gt;1000,"WARNING Q 18.a-18.b - Net affiliates profit/loss is greater than £1000m - please check","OK Q 18.a-18.b")</f>
        <v>OK Q 18.a-18.b</v>
      </c>
      <c r="BH27" s="215" t="str">
        <f>IF(ABS(Questionnaire!BK52-Questionnaire!BK68)&gt;1000,"WARNING Q 18.a-18.b - Net affiliates profit/loss is greater than £1000m - please check","OK Q 18.a-18.b")</f>
        <v>OK Q 18.a-18.b</v>
      </c>
      <c r="BI27" s="215" t="str">
        <f>IF(ABS(Questionnaire!BL52-Questionnaire!BL68)&gt;1000,"WARNING Q 18.a-18.b - Net affiliates profit/loss is greater than £1000m - please check","OK Q 18.a-18.b")</f>
        <v>OK Q 18.a-18.b</v>
      </c>
      <c r="BJ27" s="215" t="str">
        <f>IF(ABS(Questionnaire!BM52-Questionnaire!BM68)&gt;1000,"WARNING Q 18.a-18.b - Net affiliates profit/loss is greater than £1000m - please check","OK Q 18.a-18.b")</f>
        <v>OK Q 18.a-18.b</v>
      </c>
      <c r="BK27" s="215" t="str">
        <f>IF(ABS(Questionnaire!BN52-Questionnaire!BN68)&gt;1000,"WARNING Q 18.a-18.b - Net affiliates profit/loss is greater than £1000m - please check","OK Q 18.a-18.b")</f>
        <v>OK Q 18.a-18.b</v>
      </c>
      <c r="BL27" s="215" t="str">
        <f>IF(ABS(Questionnaire!BO52-Questionnaire!BO68)&gt;1000,"WARNING Q 18.a-18.b - Net affiliates profit/loss is greater than £1000m - please check","OK Q 18.a-18.b")</f>
        <v>OK Q 18.a-18.b</v>
      </c>
      <c r="BM27" s="215" t="str">
        <f>IF(ABS(Questionnaire!BP52-Questionnaire!BP68)&gt;1000,"WARNING Q 18.a-18.b - Net affiliates profit/loss is greater than £1000m - please check","OK Q 18.a-18.b")</f>
        <v>OK Q 18.a-18.b</v>
      </c>
      <c r="BN27" s="215" t="str">
        <f>IF(ABS(Questionnaire!BQ52-Questionnaire!BQ68)&gt;1000,"WARNING Q 18.a-18.b - Net affiliates profit/loss is greater than £1000m - please check","OK Q 18.a-18.b")</f>
        <v>OK Q 18.a-18.b</v>
      </c>
      <c r="BO27" s="215" t="str">
        <f>IF(ABS(Questionnaire!BR52-Questionnaire!BR68)&gt;1000,"WARNING Q 18.a-18.b - Net affiliates profit/loss is greater than £1000m - please check","OK Q 18.a-18.b")</f>
        <v>OK Q 18.a-18.b</v>
      </c>
      <c r="BP27" s="215" t="str">
        <f>IF(ABS(Questionnaire!BS52-Questionnaire!BS68)&gt;1000,"WARNING Q 18.a-18.b - Net affiliates profit/loss is greater than £1000m - please check","OK Q 18.a-18.b")</f>
        <v>OK Q 18.a-18.b</v>
      </c>
      <c r="BQ27" s="215" t="str">
        <f>IF(ABS(Questionnaire!BT52-Questionnaire!BT68)&gt;1000,"WARNING Q 18.a-18.b - Net affiliates profit/loss is greater than £1000m - please check","OK Q 18.a-18.b")</f>
        <v>OK Q 18.a-18.b</v>
      </c>
      <c r="BR27" s="215" t="str">
        <f>IF(ABS(Questionnaire!BU52-Questionnaire!BU68)&gt;1000,"WARNING Q 18.a-18.b - Net affiliates profit/loss is greater than £1000m - please check","OK Q 18.a-18.b")</f>
        <v>OK Q 18.a-18.b</v>
      </c>
      <c r="BS27" s="215" t="str">
        <f>IF(ABS(Questionnaire!BV52-Questionnaire!BV68)&gt;1000,"WARNING Q 18.a-18.b - Net affiliates profit/loss is greater than £1000m - please check","OK Q 18.a-18.b")</f>
        <v>OK Q 18.a-18.b</v>
      </c>
      <c r="BT27" s="215" t="str">
        <f>IF(ABS(Questionnaire!BW52-Questionnaire!BW68)&gt;1000,"WARNING Q 18.a-18.b - Net affiliates profit/loss is greater than £1000m - please check","OK Q 18.a-18.b")</f>
        <v>OK Q 18.a-18.b</v>
      </c>
      <c r="BU27" s="215" t="str">
        <f>IF(ABS(Questionnaire!BX52-Questionnaire!BX68)&gt;1000,"WARNING Q 18.a-18.b - Net affiliates profit/loss is greater than £1000m - please check","OK Q 18.a-18.b")</f>
        <v>OK Q 18.a-18.b</v>
      </c>
      <c r="BV27" s="215" t="str">
        <f>IF(ABS(Questionnaire!BY52-Questionnaire!BY68)&gt;1000,"WARNING Q 18.a-18.b - Net affiliates profit/loss is greater than £1000m - please check","OK Q 18.a-18.b")</f>
        <v>OK Q 18.a-18.b</v>
      </c>
      <c r="BW27" s="215" t="str">
        <f>IF(ABS(Questionnaire!BZ52-Questionnaire!BZ68)&gt;1000,"WARNING Q 18.a-18.b - Net affiliates profit/loss is greater than £1000m - please check","OK Q 18.a-18.b")</f>
        <v>OK Q 18.a-18.b</v>
      </c>
      <c r="BX27" s="215" t="str">
        <f>IF(ABS(Questionnaire!CA52-Questionnaire!CA68)&gt;1000,"WARNING Q 18.a-18.b - Net affiliates profit/loss is greater than £1000m - please check","OK Q 18.a-18.b")</f>
        <v>OK Q 18.a-18.b</v>
      </c>
      <c r="BY27" s="215" t="str">
        <f>IF(ABS(Questionnaire!CB52-Questionnaire!CB68)&gt;1000,"WARNING Q 18.a-18.b - Net affiliates profit/loss is greater than £1000m - please check","OK Q 18.a-18.b")</f>
        <v>OK Q 18.a-18.b</v>
      </c>
      <c r="BZ27" s="215" t="str">
        <f>IF(ABS(Questionnaire!CC52-Questionnaire!CC68)&gt;1000,"WARNING Q 18.a-18.b - Net affiliates profit/loss is greater than £1000m - please check","OK Q 18.a-18.b")</f>
        <v>OK Q 18.a-18.b</v>
      </c>
      <c r="CA27" s="215" t="str">
        <f>IF(ABS(Questionnaire!CD52-Questionnaire!CD68)&gt;1000,"WARNING Q 18.a-18.b - Net affiliates profit/loss is greater than £1000m - please check","OK Q 18.a-18.b")</f>
        <v>OK Q 18.a-18.b</v>
      </c>
      <c r="CB27" s="215" t="str">
        <f>IF(ABS(Questionnaire!CE52-Questionnaire!CE68)&gt;1000,"WARNING Q 18.a-18.b - Net affiliates profit/loss is greater than £1000m - please check","OK Q 18.a-18.b")</f>
        <v>OK Q 18.a-18.b</v>
      </c>
      <c r="CC27" s="215" t="str">
        <f>IF(ABS(Questionnaire!CF52-Questionnaire!CF68)&gt;1000,"WARNING Q 18.a-18.b - Net affiliates profit/loss is greater than £1000m - please check","OK Q 18.a-18.b")</f>
        <v>OK Q 18.a-18.b</v>
      </c>
      <c r="CD27" s="215" t="str">
        <f>IF(ABS(Questionnaire!CG52-Questionnaire!CG68)&gt;1000,"WARNING Q 18.a-18.b - Net affiliates profit/loss is greater than £1000m - please check","OK Q 18.a-18.b")</f>
        <v>OK Q 18.a-18.b</v>
      </c>
      <c r="CE27" s="215" t="str">
        <f>IF(ABS(Questionnaire!CH52-Questionnaire!CH68)&gt;1000,"WARNING Q 18.a-18.b - Net affiliates profit/loss is greater than £1000m - please check","OK Q 18.a-18.b")</f>
        <v>OK Q 18.a-18.b</v>
      </c>
      <c r="CF27" s="215" t="str">
        <f>IF(ABS(Questionnaire!CI52-Questionnaire!CI68)&gt;1000,"WARNING Q 18.a-18.b - Net affiliates profit/loss is greater than £1000m - please check","OK Q 18.a-18.b")</f>
        <v>OK Q 18.a-18.b</v>
      </c>
      <c r="CG27" s="215" t="str">
        <f>IF(ABS(Questionnaire!CJ52-Questionnaire!CJ68)&gt;1000,"WARNING Q 18.a-18.b - Net affiliates profit/loss is greater than £1000m - please check","OK Q 18.a-18.b")</f>
        <v>OK Q 18.a-18.b</v>
      </c>
      <c r="CH27" s="215" t="str">
        <f>IF(ABS(Questionnaire!CK52-Questionnaire!CK68)&gt;1000,"WARNING Q 18.a-18.b - Net affiliates profit/loss is greater than £1000m - please check","OK Q 18.a-18.b")</f>
        <v>OK Q 18.a-18.b</v>
      </c>
      <c r="CI27" s="215" t="str">
        <f>IF(ABS(Questionnaire!CL52-Questionnaire!CL68)&gt;1000,"WARNING Q 18.a-18.b - Net affiliates profit/loss is greater than £1000m - please check","OK Q 18.a-18.b")</f>
        <v>OK Q 18.a-18.b</v>
      </c>
      <c r="CJ27" s="215" t="str">
        <f>IF(ABS(Questionnaire!CM52-Questionnaire!CM68)&gt;1000,"WARNING Q 18.a-18.b - Net affiliates profit/loss is greater than £1000m - please check","OK Q 18.a-18.b")</f>
        <v>OK Q 18.a-18.b</v>
      </c>
      <c r="CK27" s="215" t="str">
        <f>IF(ABS(Questionnaire!CN52-Questionnaire!CN68)&gt;1000,"WARNING Q 18.a-18.b - Net affiliates profit/loss is greater than £1000m - please check","OK Q 18.a-18.b")</f>
        <v>OK Q 18.a-18.b</v>
      </c>
      <c r="CL27" s="215" t="str">
        <f>IF(ABS(Questionnaire!CO52-Questionnaire!CO68)&gt;1000,"WARNING Q 18.a-18.b - Net affiliates profit/loss is greater than £1000m - please check","OK Q 18.a-18.b")</f>
        <v>OK Q 18.a-18.b</v>
      </c>
      <c r="CM27" s="215" t="str">
        <f>IF(ABS(Questionnaire!CP52-Questionnaire!CP68)&gt;1000,"WARNING Q 18.a-18.b - Net affiliates profit/loss is greater than £1000m - please check","OK Q 18.a-18.b")</f>
        <v>OK Q 18.a-18.b</v>
      </c>
      <c r="CN27" s="215" t="str">
        <f>IF(ABS(Questionnaire!CQ52-Questionnaire!CQ68)&gt;1000,"WARNING Q 18.a-18.b - Net affiliates profit/loss is greater than £1000m - please check","OK Q 18.a-18.b")</f>
        <v>OK Q 18.a-18.b</v>
      </c>
      <c r="CO27" s="215" t="str">
        <f>IF(ABS(Questionnaire!CR52-Questionnaire!CR68)&gt;1000,"WARNING Q 18.a-18.b - Net affiliates profit/loss is greater than £1000m - please check","OK Q 18.a-18.b")</f>
        <v>OK Q 18.a-18.b</v>
      </c>
      <c r="CP27" s="215" t="str">
        <f>IF(ABS(Questionnaire!CS52-Questionnaire!CS68)&gt;1000,"WARNING Q 18.a-18.b - Net affiliates profit/loss is greater than £1000m - please check","OK Q 18.a-18.b")</f>
        <v>OK Q 18.a-18.b</v>
      </c>
      <c r="CQ27" s="215" t="str">
        <f>IF(ABS(Questionnaire!CT52-Questionnaire!CT68)&gt;1000,"WARNING Q 18.a-18.b - Net affiliates profit/loss is greater than £1000m - please check","OK Q 18.a-18.b")</f>
        <v>OK Q 18.a-18.b</v>
      </c>
      <c r="CR27" s="215" t="str">
        <f>IF(ABS(Questionnaire!CU52-Questionnaire!CU68)&gt;1000,"WARNING Q 18.a-18.b - Net affiliates profit/loss is greater than £1000m - please check","OK Q 18.a-18.b")</f>
        <v>OK Q 18.a-18.b</v>
      </c>
      <c r="CS27" s="215" t="str">
        <f>IF(ABS(Questionnaire!CV52-Questionnaire!CV68)&gt;1000,"WARNING Q 18.a-18.b - Net affiliates profit/loss is greater than £1000m - please check","OK Q 18.a-18.b")</f>
        <v>OK Q 18.a-18.b</v>
      </c>
      <c r="CT27" s="215" t="str">
        <f>IF(ABS(Questionnaire!CW52-Questionnaire!CW68)&gt;1000,"WARNING Q 18.a-18.b - Net affiliates profit/loss is greater than £1000m - please check","OK Q 18.a-18.b")</f>
        <v>OK Q 18.a-18.b</v>
      </c>
      <c r="CU27" s="215" t="str">
        <f>IF(ABS(Questionnaire!CX52-Questionnaire!CX68)&gt;1000,"WARNING Q 18.a-18.b - Net affiliates profit/loss is greater than £1000m - please check","OK Q 18.a-18.b")</f>
        <v>OK Q 18.a-18.b</v>
      </c>
      <c r="CV27" s="215" t="str">
        <f>IF(ABS(Questionnaire!CY52-Questionnaire!CY68)&gt;1000,"WARNING Q 18.a-18.b - Net affiliates profit/loss is greater than £1000m - please check","OK Q 18.a-18.b")</f>
        <v>OK Q 18.a-18.b</v>
      </c>
      <c r="CW27" s="215" t="str">
        <f>IF(ABS(Questionnaire!CZ52-Questionnaire!CZ68)&gt;1000,"WARNING Q 18.a-18.b - Net affiliates profit/loss is greater than £1000m - please check","OK Q 18.a-18.b")</f>
        <v>OK Q 18.a-18.b</v>
      </c>
      <c r="CX27" s="215" t="str">
        <f>IF(ABS(Questionnaire!DA52-Questionnaire!DA68)&gt;1000,"WARNING Q 18.a-18.b - Net affiliates profit/loss is greater than £1000m - please check","OK Q 18.a-18.b")</f>
        <v>OK Q 18.a-18.b</v>
      </c>
      <c r="CY27" s="215" t="str">
        <f>IF(ABS(Questionnaire!DB52-Questionnaire!DB68)&gt;1000,"WARNING Q 18.a-18.b - Net affiliates profit/loss is greater than £1000m - please check","OK Q 18.a-18.b")</f>
        <v>OK Q 18.a-18.b</v>
      </c>
      <c r="CZ27" s="215" t="str">
        <f>IF(ABS(Questionnaire!DC52-Questionnaire!DC68)&gt;1000,"WARNING Q 18.a-18.b - Net affiliates profit/loss is greater than £1000m - please check","OK Q 18.a-18.b")</f>
        <v>OK Q 18.a-18.b</v>
      </c>
      <c r="DA27" s="215" t="str">
        <f>IF(ABS(Questionnaire!DD52-Questionnaire!DD68)&gt;1000,"WARNING Q 18.a-18.b - Net affiliates profit/loss is greater than £1000m - please check","OK Q 18.a-18.b")</f>
        <v>OK Q 18.a-18.b</v>
      </c>
      <c r="DB27" s="215" t="str">
        <f>IF(ABS(Questionnaire!DE52-Questionnaire!DE68)&gt;1000,"WARNING Q 18.a-18.b - Net affiliates profit/loss is greater than £1000m - please check","OK Q 18.a-18.b")</f>
        <v>OK Q 18.a-18.b</v>
      </c>
      <c r="DC27" s="215" t="str">
        <f>IF(ABS(Questionnaire!DF52-Questionnaire!DF68)&gt;1000,"WARNING Q 18.a-18.b - Net affiliates profit/loss is greater than £1000m - please check","OK Q 18.a-18.b")</f>
        <v>OK Q 18.a-18.b</v>
      </c>
      <c r="DD27" s="215" t="str">
        <f>IF(ABS(Questionnaire!DG52-Questionnaire!DG68)&gt;1000,"WARNING Q 18.a-18.b - Net affiliates profit/loss is greater than £1000m - please check","OK Q 18.a-18.b")</f>
        <v>OK Q 18.a-18.b</v>
      </c>
      <c r="DE27" s="215" t="str">
        <f>IF(ABS(Questionnaire!DH52-Questionnaire!DH68)&gt;1000,"WARNING Q 18.a-18.b - Net affiliates profit/loss is greater than £1000m - please check","OK Q 18.a-18.b")</f>
        <v>OK Q 18.a-18.b</v>
      </c>
      <c r="DF27" s="215" t="str">
        <f>IF(ABS(Questionnaire!DI52-Questionnaire!DI68)&gt;1000,"WARNING Q 18.a-18.b - Net affiliates profit/loss is greater than £1000m - please check","OK Q 18.a-18.b")</f>
        <v>OK Q 18.a-18.b</v>
      </c>
      <c r="DG27" s="215" t="str">
        <f>IF(ABS(Questionnaire!DJ52-Questionnaire!DJ68)&gt;1000,"WARNING Q 18.a-18.b - Net affiliates profit/loss is greater than £1000m - please check","OK Q 18.a-18.b")</f>
        <v>OK Q 18.a-18.b</v>
      </c>
      <c r="DH27" s="215" t="str">
        <f>IF(ABS(Questionnaire!DK52-Questionnaire!DK68)&gt;1000,"WARNING Q 18.a-18.b - Net affiliates profit/loss is greater than £1000m - please check","OK Q 18.a-18.b")</f>
        <v>OK Q 18.a-18.b</v>
      </c>
      <c r="DI27" s="215" t="str">
        <f>IF(ABS(Questionnaire!DL52-Questionnaire!DL68)&gt;1000,"WARNING Q 18.a-18.b - Net affiliates profit/loss is greater than £1000m - please check","OK Q 18.a-18.b")</f>
        <v>OK Q 18.a-18.b</v>
      </c>
      <c r="DJ27" s="215" t="str">
        <f>IF(ABS(Questionnaire!DM52-Questionnaire!DM68)&gt;1000,"WARNING Q 18.a-18.b - Net affiliates profit/loss is greater than £1000m - please check","OK Q 18.a-18.b")</f>
        <v>OK Q 18.a-18.b</v>
      </c>
      <c r="DK27" s="215" t="str">
        <f>IF(ABS(Questionnaire!DN52-Questionnaire!DN68)&gt;1000,"WARNING Q 18.a-18.b - Net affiliates profit/loss is greater than £1000m - please check","OK Q 18.a-18.b")</f>
        <v>OK Q 18.a-18.b</v>
      </c>
      <c r="DL27" s="215" t="str">
        <f>IF(ABS(Questionnaire!DO52-Questionnaire!DO68)&gt;1000,"WARNING Q 18.a-18.b - Net affiliates profit/loss is greater than £1000m - please check","OK Q 18.a-18.b")</f>
        <v>OK Q 18.a-18.b</v>
      </c>
      <c r="DM27" s="215" t="str">
        <f>IF(ABS(Questionnaire!DP52-Questionnaire!DP68)&gt;1000,"WARNING Q 18.a-18.b - Net affiliates profit/loss is greater than £1000m - please check","OK Q 18.a-18.b")</f>
        <v>OK Q 18.a-18.b</v>
      </c>
      <c r="DN27" s="215" t="str">
        <f>IF(ABS(Questionnaire!DQ52-Questionnaire!DQ68)&gt;1000,"WARNING Q 18.a-18.b - Net affiliates profit/loss is greater than £1000m - please check","OK Q 18.a-18.b")</f>
        <v>OK Q 18.a-18.b</v>
      </c>
      <c r="DO27" s="215" t="str">
        <f>IF(ABS(Questionnaire!DR52-Questionnaire!DR68)&gt;1000,"WARNING Q 18.a-18.b - Net affiliates profit/loss is greater than £1000m - please check","OK Q 18.a-18.b")</f>
        <v>OK Q 18.a-18.b</v>
      </c>
      <c r="DP27" s="215" t="str">
        <f>IF(ABS(Questionnaire!DS52-Questionnaire!DS68)&gt;1000,"WARNING Q 18.a-18.b - Net affiliates profit/loss is greater than £1000m - please check","OK Q 18.a-18.b")</f>
        <v>OK Q 18.a-18.b</v>
      </c>
      <c r="DQ27" s="215" t="str">
        <f>IF(ABS(Questionnaire!DT52-Questionnaire!DT68)&gt;1000,"WARNING Q 18.a-18.b - Net affiliates profit/loss is greater than £1000m - please check","OK Q 18.a-18.b")</f>
        <v>OK Q 18.a-18.b</v>
      </c>
      <c r="DR27" s="215" t="str">
        <f>IF(ABS(Questionnaire!DU52-Questionnaire!DU68)&gt;1000,"WARNING Q 18.a-18.b - Net affiliates profit/loss is greater than £1000m - please check","OK Q 18.a-18.b")</f>
        <v>OK Q 18.a-18.b</v>
      </c>
      <c r="DS27" s="215" t="str">
        <f>IF(ABS(Questionnaire!DV52-Questionnaire!DV68)&gt;1000,"WARNING Q 18.a-18.b - Net affiliates profit/loss is greater than £1000m - please check","OK Q 18.a-18.b")</f>
        <v>OK Q 18.a-18.b</v>
      </c>
      <c r="DT27" s="215" t="str">
        <f>IF(ABS(Questionnaire!DW52-Questionnaire!DW68)&gt;1000,"WARNING Q 18.a-18.b - Net affiliates profit/loss is greater than £1000m - please check","OK Q 18.a-18.b")</f>
        <v>OK Q 18.a-18.b</v>
      </c>
      <c r="DU27" s="215" t="str">
        <f>IF(ABS(Questionnaire!DX52-Questionnaire!DX68)&gt;1000,"WARNING Q 18.a-18.b - Net affiliates profit/loss is greater than £1000m - please check","OK Q 18.a-18.b")</f>
        <v>OK Q 18.a-18.b</v>
      </c>
      <c r="DV27" s="215" t="str">
        <f>IF(ABS(Questionnaire!DY52-Questionnaire!DY68)&gt;1000,"WARNING Q 18.a-18.b - Net affiliates profit/loss is greater than £1000m - please check","OK Q 18.a-18.b")</f>
        <v>OK Q 18.a-18.b</v>
      </c>
      <c r="DW27" s="215" t="str">
        <f>IF(ABS(Questionnaire!DZ52-Questionnaire!DZ68)&gt;1000,"WARNING Q 18.a-18.b - Net affiliates profit/loss is greater than £1000m - please check","OK Q 18.a-18.b")</f>
        <v>OK Q 18.a-18.b</v>
      </c>
      <c r="DX27" s="215" t="str">
        <f>IF(ABS(Questionnaire!EA52-Questionnaire!EA68)&gt;1000,"WARNING Q 18.a-18.b - Net affiliates profit/loss is greater than £1000m - please check","OK Q 18.a-18.b")</f>
        <v>OK Q 18.a-18.b</v>
      </c>
      <c r="DY27" s="215" t="str">
        <f>IF(ABS(Questionnaire!EB52-Questionnaire!EB68)&gt;1000,"WARNING Q 18.a-18.b - Net affiliates profit/loss is greater than £1000m - please check","OK Q 18.a-18.b")</f>
        <v>OK Q 18.a-18.b</v>
      </c>
      <c r="DZ27" s="215" t="str">
        <f>IF(ABS(Questionnaire!EC52-Questionnaire!EC68)&gt;1000,"WARNING Q 18.a-18.b - Net affiliates profit/loss is greater than £1000m - please check","OK Q 18.a-18.b")</f>
        <v>OK Q 18.a-18.b</v>
      </c>
      <c r="EA27" s="215" t="str">
        <f>IF(ABS(Questionnaire!ED52-Questionnaire!ED68)&gt;1000,"WARNING Q 18.a-18.b - Net affiliates profit/loss is greater than £1000m - please check","OK Q 18.a-18.b")</f>
        <v>OK Q 18.a-18.b</v>
      </c>
      <c r="EB27" s="215" t="str">
        <f>IF(ABS(Questionnaire!EE52-Questionnaire!EE68)&gt;1000,"WARNING Q 18.a-18.b - Net affiliates profit/loss is greater than £1000m - please check","OK Q 18.a-18.b")</f>
        <v>OK Q 18.a-18.b</v>
      </c>
      <c r="EC27" s="215" t="str">
        <f>IF(ABS(Questionnaire!EF52-Questionnaire!EF68)&gt;1000,"WARNING Q 18.a-18.b - Net affiliates profit/loss is greater than £1000m - please check","OK Q 18.a-18.b")</f>
        <v>OK Q 18.a-18.b</v>
      </c>
      <c r="ED27" s="215" t="str">
        <f>IF(ABS(Questionnaire!EG52-Questionnaire!EG68)&gt;1000,"WARNING Q 18.a-18.b - Net affiliates profit/loss is greater than £1000m - please check","OK Q 18.a-18.b")</f>
        <v>OK Q 18.a-18.b</v>
      </c>
      <c r="EE27" s="215" t="str">
        <f>IF(ABS(Questionnaire!EH52-Questionnaire!EH68)&gt;1000,"WARNING Q 18.a-18.b - Net affiliates profit/loss is greater than £1000m - please check","OK Q 18.a-18.b")</f>
        <v>OK Q 18.a-18.b</v>
      </c>
      <c r="EF27" s="215" t="str">
        <f>IF(ABS(Questionnaire!EI52-Questionnaire!EI68)&gt;1000,"WARNING Q 18.a-18.b - Net affiliates profit/loss is greater than £1000m - please check","OK Q 18.a-18.b")</f>
        <v>OK Q 18.a-18.b</v>
      </c>
      <c r="EG27" s="215" t="str">
        <f>IF(ABS(Questionnaire!EJ52-Questionnaire!EJ68)&gt;1000,"WARNING Q 18.a-18.b - Net affiliates profit/loss is greater than £1000m - please check","OK Q 18.a-18.b")</f>
        <v>OK Q 18.a-18.b</v>
      </c>
      <c r="EH27" s="215" t="str">
        <f>IF(ABS(Questionnaire!EK52-Questionnaire!EK68)&gt;1000,"WARNING Q 18.a-18.b - Net affiliates profit/loss is greater than £1000m - please check","OK Q 18.a-18.b")</f>
        <v>OK Q 18.a-18.b</v>
      </c>
      <c r="EI27" s="215" t="str">
        <f>IF(ABS(Questionnaire!EL52-Questionnaire!EL68)&gt;1000,"WARNING Q 18.a-18.b - Net affiliates profit/loss is greater than £1000m - please check","OK Q 18.a-18.b")</f>
        <v>OK Q 18.a-18.b</v>
      </c>
      <c r="EJ27" s="215" t="str">
        <f>IF(ABS(Questionnaire!EM52-Questionnaire!EM68)&gt;1000,"WARNING Q 18.a-18.b - Net affiliates profit/loss is greater than £1000m - please check","OK Q 18.a-18.b")</f>
        <v>OK Q 18.a-18.b</v>
      </c>
      <c r="EK27" s="215" t="str">
        <f>IF(ABS(Questionnaire!EN52-Questionnaire!EN68)&gt;1000,"WARNING Q 18.a-18.b - Net affiliates profit/loss is greater than £1000m - please check","OK Q 18.a-18.b")</f>
        <v>OK Q 18.a-18.b</v>
      </c>
      <c r="EL27" s="215" t="str">
        <f>IF(ABS(Questionnaire!EO52-Questionnaire!EO68)&gt;1000,"WARNING Q 18.a-18.b - Net affiliates profit/loss is greater than £1000m - please check","OK Q 18.a-18.b")</f>
        <v>OK Q 18.a-18.b</v>
      </c>
      <c r="EM27" s="215" t="str">
        <f>IF(ABS(Questionnaire!EP52-Questionnaire!EP68)&gt;1000,"WARNING Q 18.a-18.b - Net affiliates profit/loss is greater than £1000m - please check","OK Q 18.a-18.b")</f>
        <v>OK Q 18.a-18.b</v>
      </c>
      <c r="EN27" s="215" t="str">
        <f>IF(ABS(Questionnaire!EQ52-Questionnaire!EQ68)&gt;1000,"WARNING Q 18.a-18.b - Net affiliates profit/loss is greater than £1000m - please check","OK Q 18.a-18.b")</f>
        <v>OK Q 18.a-18.b</v>
      </c>
      <c r="EO27" s="215" t="str">
        <f>IF(ABS(Questionnaire!ER52-Questionnaire!ER68)&gt;1000,"WARNING Q 18.a-18.b - Net affiliates profit/loss is greater than £1000m - please check","OK Q 18.a-18.b")</f>
        <v>OK Q 18.a-18.b</v>
      </c>
      <c r="EP27" s="215" t="str">
        <f>IF(ABS(Questionnaire!ES52-Questionnaire!ES68)&gt;1000,"WARNING Q 18.a-18.b - Net affiliates profit/loss is greater than £1000m - please check","OK Q 18.a-18.b")</f>
        <v>OK Q 18.a-18.b</v>
      </c>
      <c r="EQ27" s="215" t="str">
        <f>IF(ABS(Questionnaire!ET52-Questionnaire!ET68)&gt;1000,"WARNING Q 18.a-18.b - Net affiliates profit/loss is greater than £1000m - please check","OK Q 18.a-18.b")</f>
        <v>OK Q 18.a-18.b</v>
      </c>
      <c r="ER27" s="215" t="str">
        <f>IF(ABS(Questionnaire!EU52-Questionnaire!EU68)&gt;1000,"WARNING Q 18.a-18.b - Net affiliates profit/loss is greater than £1000m - please check","OK Q 18.a-18.b")</f>
        <v>OK Q 18.a-18.b</v>
      </c>
      <c r="ES27" s="215" t="str">
        <f>IF(ABS(Questionnaire!EV52-Questionnaire!EV68)&gt;1000,"WARNING Q 18.a-18.b - Net affiliates profit/loss is greater than £1000m - please check","OK Q 18.a-18.b")</f>
        <v>OK Q 18.a-18.b</v>
      </c>
      <c r="ET27" s="215" t="str">
        <f>IF(ABS(Questionnaire!EW52-Questionnaire!EW68)&gt;1000,"WARNING Q 18.a-18.b - Net affiliates profit/loss is greater than £1000m - please check","OK Q 18.a-18.b")</f>
        <v>OK Q 18.a-18.b</v>
      </c>
      <c r="EU27" s="215" t="str">
        <f>IF(ABS(Questionnaire!EX52-Questionnaire!EX68)&gt;1000,"WARNING Q 18.a-18.b - Net affiliates profit/loss is greater than £1000m - please check","OK Q 18.a-18.b")</f>
        <v>OK Q 18.a-18.b</v>
      </c>
      <c r="EV27" s="215" t="str">
        <f>IF(ABS(Questionnaire!EY52-Questionnaire!EY68)&gt;1000,"WARNING Q 18.a-18.b - Net affiliates profit/loss is greater than £1000m - please check","OK Q 18.a-18.b")</f>
        <v>OK Q 18.a-18.b</v>
      </c>
      <c r="EW27" s="215" t="str">
        <f>IF(ABS(Questionnaire!EZ52-Questionnaire!EZ68)&gt;1000,"WARNING Q 18.a-18.b - Net affiliates profit/loss is greater than £1000m - please check","OK Q 18.a-18.b")</f>
        <v>OK Q 18.a-18.b</v>
      </c>
      <c r="EX27" s="215" t="str">
        <f>IF(ABS(Questionnaire!FA52-Questionnaire!FA68)&gt;1000,"WARNING Q 18.a-18.b - Net affiliates profit/loss is greater than £1000m - please check","OK Q 18.a-18.b")</f>
        <v>OK Q 18.a-18.b</v>
      </c>
      <c r="EY27" s="215" t="str">
        <f>IF(ABS(Questionnaire!FB52-Questionnaire!FB68)&gt;1000,"WARNING Q 18.a-18.b - Net affiliates profit/loss is greater than £1000m - please check","OK Q 18.a-18.b")</f>
        <v>OK Q 18.a-18.b</v>
      </c>
      <c r="EZ27" s="215" t="str">
        <f>IF(ABS(Questionnaire!FC52-Questionnaire!FC68)&gt;1000,"WARNING Q 18.a-18.b - Net affiliates profit/loss is greater than £1000m - please check","OK Q 18.a-18.b")</f>
        <v>OK Q 18.a-18.b</v>
      </c>
      <c r="FA27" s="215" t="str">
        <f>IF(ABS(Questionnaire!FD52-Questionnaire!FD68)&gt;1000,"WARNING Q 18.a-18.b - Net affiliates profit/loss is greater than £1000m - please check","OK Q 18.a-18.b")</f>
        <v>OK Q 18.a-18.b</v>
      </c>
      <c r="FB27" s="215" t="str">
        <f>IF(ABS(Questionnaire!FE52-Questionnaire!FE68)&gt;1000,"WARNING Q 18.a-18.b - Net affiliates profit/loss is greater than £1000m - please check","OK Q 18.a-18.b")</f>
        <v>OK Q 18.a-18.b</v>
      </c>
      <c r="FC27" s="215" t="str">
        <f>IF(ABS(Questionnaire!FF52-Questionnaire!FF68)&gt;1000,"WARNING Q 18.a-18.b - Net affiliates profit/loss is greater than £1000m - please check","OK Q 18.a-18.b")</f>
        <v>OK Q 18.a-18.b</v>
      </c>
      <c r="FD27" s="215" t="str">
        <f>IF(ABS(Questionnaire!FG52-Questionnaire!FG68)&gt;1000,"WARNING Q 18.a-18.b - Net affiliates profit/loss is greater than £1000m - please check","OK Q 18.a-18.b")</f>
        <v>OK Q 18.a-18.b</v>
      </c>
      <c r="FE27" s="215" t="str">
        <f>IF(ABS(Questionnaire!FH52-Questionnaire!FH68)&gt;1000,"WARNING Q 18.a-18.b - Net affiliates profit/loss is greater than £1000m - please check","OK Q 18.a-18.b")</f>
        <v>OK Q 18.a-18.b</v>
      </c>
      <c r="FF27" s="215" t="str">
        <f>IF(ABS(Questionnaire!FI52-Questionnaire!FI68)&gt;1000,"WARNING Q 18.a-18.b - Net affiliates profit/loss is greater than £1000m - please check","OK Q 18.a-18.b")</f>
        <v>OK Q 18.a-18.b</v>
      </c>
      <c r="FG27" s="215" t="str">
        <f>IF(ABS(Questionnaire!FJ52-Questionnaire!FJ68)&gt;1000,"WARNING Q 18.a-18.b - Net affiliates profit/loss is greater than £1000m - please check","OK Q 18.a-18.b")</f>
        <v>OK Q 18.a-18.b</v>
      </c>
      <c r="FH27" s="215" t="str">
        <f>IF(ABS(Questionnaire!FK52-Questionnaire!FK68)&gt;1000,"WARNING Q 18.a-18.b - Net affiliates profit/loss is greater than £1000m - please check","OK Q 18.a-18.b")</f>
        <v>OK Q 18.a-18.b</v>
      </c>
      <c r="FI27" s="215" t="str">
        <f>IF(ABS(Questionnaire!FL52-Questionnaire!FL68)&gt;1000,"WARNING Q 18.a-18.b - Net affiliates profit/loss is greater than £1000m - please check","OK Q 18.a-18.b")</f>
        <v>OK Q 18.a-18.b</v>
      </c>
      <c r="FJ27" s="215" t="str">
        <f>IF(ABS(Questionnaire!FM52-Questionnaire!FM68)&gt;1000,"WARNING Q 18.a-18.b - Net affiliates profit/loss is greater than £1000m - please check","OK Q 18.a-18.b")</f>
        <v>OK Q 18.a-18.b</v>
      </c>
      <c r="FK27" s="215" t="str">
        <f>IF(ABS(Questionnaire!FN52-Questionnaire!FN68)&gt;1000,"WARNING Q 18.a-18.b - Net affiliates profit/loss is greater than £1000m - please check","OK Q 18.a-18.b")</f>
        <v>OK Q 18.a-18.b</v>
      </c>
      <c r="FL27" s="215" t="str">
        <f>IF(ABS(Questionnaire!FO52-Questionnaire!FO68)&gt;1000,"WARNING Q 18.a-18.b - Net affiliates profit/loss is greater than £1000m - please check","OK Q 18.a-18.b")</f>
        <v>OK Q 18.a-18.b</v>
      </c>
      <c r="FM27" s="215" t="str">
        <f>IF(ABS(Questionnaire!FP52-Questionnaire!FP68)&gt;1000,"WARNING Q 18.a-18.b - Net affiliates profit/loss is greater than £1000m - please check","OK Q 18.a-18.b")</f>
        <v>OK Q 18.a-18.b</v>
      </c>
      <c r="FN27" s="215" t="str">
        <f>IF(ABS(Questionnaire!FQ52-Questionnaire!FQ68)&gt;1000,"WARNING Q 18.a-18.b - Net affiliates profit/loss is greater than £1000m - please check","OK Q 18.a-18.b")</f>
        <v>OK Q 18.a-18.b</v>
      </c>
      <c r="FO27" s="215" t="str">
        <f>IF(ABS(Questionnaire!FR52-Questionnaire!FR68)&gt;1000,"WARNING Q 18.a-18.b - Net affiliates profit/loss is greater than £1000m - please check","OK Q 18.a-18.b")</f>
        <v>OK Q 18.a-18.b</v>
      </c>
      <c r="FP27" s="215" t="str">
        <f>IF(ABS(Questionnaire!FS52-Questionnaire!FS68)&gt;1000,"WARNING Q 18.a-18.b - Net affiliates profit/loss is greater than £1000m - please check","OK Q 18.a-18.b")</f>
        <v>OK Q 18.a-18.b</v>
      </c>
      <c r="FQ27" s="215" t="str">
        <f>IF(ABS(Questionnaire!FT52-Questionnaire!FT68)&gt;1000,"WARNING Q 18.a-18.b - Net affiliates profit/loss is greater than £1000m - please check","OK Q 18.a-18.b")</f>
        <v>OK Q 18.a-18.b</v>
      </c>
      <c r="FR27" s="215" t="str">
        <f>IF(ABS(Questionnaire!FU52-Questionnaire!FU68)&gt;1000,"WARNING Q 18.a-18.b - Net affiliates profit/loss is greater than £1000m - please check","OK Q 18.a-18.b")</f>
        <v>OK Q 18.a-18.b</v>
      </c>
      <c r="FS27" s="215" t="str">
        <f>IF(ABS(Questionnaire!FV52-Questionnaire!FV68)&gt;1000,"WARNING Q 18.a-18.b - Net affiliates profit/loss is greater than £1000m - please check","OK Q 18.a-18.b")</f>
        <v>OK Q 18.a-18.b</v>
      </c>
      <c r="FT27" s="215" t="str">
        <f>IF(ABS(Questionnaire!FW52-Questionnaire!FW68)&gt;1000,"WARNING Q 18.a-18.b - Net affiliates profit/loss is greater than £1000m - please check","OK Q 18.a-18.b")</f>
        <v>OK Q 18.a-18.b</v>
      </c>
      <c r="FU27" s="215" t="str">
        <f>IF(ABS(Questionnaire!FX52-Questionnaire!FX68)&gt;1000,"WARNING Q 18.a-18.b - Net affiliates profit/loss is greater than £1000m - please check","OK Q 18.a-18.b")</f>
        <v>OK Q 18.a-18.b</v>
      </c>
      <c r="FV27" s="215" t="str">
        <f>IF(ABS(Questionnaire!FY52-Questionnaire!FY68)&gt;1000,"WARNING Q 18.a-18.b - Net affiliates profit/loss is greater than £1000m - please check","OK Q 18.a-18.b")</f>
        <v>OK Q 18.a-18.b</v>
      </c>
      <c r="FW27" s="215" t="str">
        <f>IF(ABS(Questionnaire!FZ52-Questionnaire!FZ68)&gt;1000,"WARNING Q 18.a-18.b - Net affiliates profit/loss is greater than £1000m - please check","OK Q 18.a-18.b")</f>
        <v>OK Q 18.a-18.b</v>
      </c>
      <c r="FX27" s="215" t="str">
        <f>IF(ABS(Questionnaire!GA52-Questionnaire!GA68)&gt;1000,"WARNING Q 18.a-18.b - Net affiliates profit/loss is greater than £1000m - please check","OK Q 18.a-18.b")</f>
        <v>OK Q 18.a-18.b</v>
      </c>
      <c r="FY27" s="215" t="str">
        <f>IF(ABS(Questionnaire!GB52-Questionnaire!GB68)&gt;1000,"WARNING Q 18.a-18.b - Net affiliates profit/loss is greater than £1000m - please check","OK Q 18.a-18.b")</f>
        <v>OK Q 18.a-18.b</v>
      </c>
      <c r="FZ27" s="215" t="str">
        <f>IF(ABS(Questionnaire!GC52-Questionnaire!GC68)&gt;1000,"WARNING Q 18.a-18.b - Net affiliates profit/loss is greater than £1000m - please check","OK Q 18.a-18.b")</f>
        <v>OK Q 18.a-18.b</v>
      </c>
      <c r="GA27" s="215" t="str">
        <f>IF(ABS(Questionnaire!GD52-Questionnaire!GD68)&gt;1000,"WARNING Q 18.a-18.b - Net affiliates profit/loss is greater than £1000m - please check","OK Q 18.a-18.b")</f>
        <v>OK Q 18.a-18.b</v>
      </c>
      <c r="GB27" s="215" t="str">
        <f>IF(ABS(Questionnaire!GE52-Questionnaire!GE68)&gt;1000,"WARNING Q 18.a-18.b - Net affiliates profit/loss is greater than £1000m - please check","OK Q 18.a-18.b")</f>
        <v>OK Q 18.a-18.b</v>
      </c>
      <c r="GC27" s="215" t="str">
        <f>IF(ABS(Questionnaire!GF52-Questionnaire!GF68)&gt;1000,"WARNING Q 18.a-18.b - Net affiliates profit/loss is greater than £1000m - please check","OK Q 18.a-18.b")</f>
        <v>OK Q 18.a-18.b</v>
      </c>
      <c r="GD27" s="215" t="str">
        <f>IF(ABS(Questionnaire!GG52-Questionnaire!GG68)&gt;1000,"WARNING Q 18.a-18.b - Net affiliates profit/loss is greater than £1000m - please check","OK Q 18.a-18.b")</f>
        <v>OK Q 18.a-18.b</v>
      </c>
      <c r="GE27" s="215" t="str">
        <f>IF(ABS(Questionnaire!GH52-Questionnaire!GH68)&gt;1000,"WARNING Q 18.a-18.b - Net affiliates profit/loss is greater than £1000m - please check","OK Q 18.a-18.b")</f>
        <v>OK Q 18.a-18.b</v>
      </c>
      <c r="GF27" s="215" t="str">
        <f>IF(ABS(Questionnaire!GI52-Questionnaire!GI68)&gt;1000,"WARNING Q 18.a-18.b - Net affiliates profit/loss is greater than £1000m - please check","OK Q 18.a-18.b")</f>
        <v>OK Q 18.a-18.b</v>
      </c>
      <c r="GG27" s="215" t="str">
        <f>IF(ABS(Questionnaire!GJ52-Questionnaire!GJ68)&gt;1000,"WARNING Q 18.a-18.b - Net affiliates profit/loss is greater than £1000m - please check","OK Q 18.a-18.b")</f>
        <v>OK Q 18.a-18.b</v>
      </c>
      <c r="GH27" s="215" t="str">
        <f>IF(ABS(Questionnaire!GK52-Questionnaire!GK68)&gt;1000,"WARNING Q 18.a-18.b - Net affiliates profit/loss is greater than £1000m - please check","OK Q 18.a-18.b")</f>
        <v>OK Q 18.a-18.b</v>
      </c>
      <c r="GI27" s="215" t="str">
        <f>IF(ABS(Questionnaire!GL52-Questionnaire!GL68)&gt;1000,"WARNING Q 18.a-18.b - Net affiliates profit/loss is greater than £1000m - please check","OK Q 18.a-18.b")</f>
        <v>OK Q 18.a-18.b</v>
      </c>
      <c r="GJ27" s="215" t="str">
        <f>IF(ABS(Questionnaire!GM52-Questionnaire!GM68)&gt;1000,"WARNING Q 18.a-18.b - Net affiliates profit/loss is greater than £1000m - please check","OK Q 18.a-18.b")</f>
        <v>OK Q 18.a-18.b</v>
      </c>
      <c r="GK27" s="215" t="str">
        <f>IF(ABS(Questionnaire!GN52-Questionnaire!GN68)&gt;1000,"WARNING Q 18.a-18.b - Net affiliates profit/loss is greater than £1000m - please check","OK Q 18.a-18.b")</f>
        <v>OK Q 18.a-18.b</v>
      </c>
      <c r="GL27" s="215" t="str">
        <f>IF(ABS(Questionnaire!GO52-Questionnaire!GO68)&gt;1000,"WARNING Q 18.a-18.b - Net affiliates profit/loss is greater than £1000m - please check","OK Q 18.a-18.b")</f>
        <v>OK Q 18.a-18.b</v>
      </c>
      <c r="GM27" s="215" t="str">
        <f>IF(ABS(Questionnaire!GP52-Questionnaire!GP68)&gt;1000,"WARNING Q 18.a-18.b - Net affiliates profit/loss is greater than £1000m - please check","OK Q 18.a-18.b")</f>
        <v>OK Q 18.a-18.b</v>
      </c>
      <c r="GN27" s="215" t="str">
        <f>IF(ABS(Questionnaire!GQ52-Questionnaire!GQ68)&gt;1000,"WARNING Q 18.a-18.b - Net affiliates profit/loss is greater than £1000m - please check","OK Q 18.a-18.b")</f>
        <v>OK Q 18.a-18.b</v>
      </c>
      <c r="GO27" s="215" t="str">
        <f>IF(ABS(Questionnaire!GR52-Questionnaire!GR68)&gt;1000,"WARNING Q 18.a-18.b - Net affiliates profit/loss is greater than £1000m - please check","OK Q 18.a-18.b")</f>
        <v>OK Q 18.a-18.b</v>
      </c>
      <c r="GP27" s="215" t="str">
        <f>IF(ABS(Questionnaire!GS52-Questionnaire!GS68)&gt;1000,"WARNING Q 18.a-18.b - Net affiliates profit/loss is greater than £1000m - please check","OK Q 18.a-18.b")</f>
        <v>OK Q 18.a-18.b</v>
      </c>
      <c r="GQ27" s="215" t="str">
        <f>IF(ABS(Questionnaire!GT52-Questionnaire!GT68)&gt;1000,"WARNING Q 18.a-18.b - Net affiliates profit/loss is greater than £1000m - please check","OK Q 18.a-18.b")</f>
        <v>OK Q 18.a-18.b</v>
      </c>
      <c r="GR27" s="215" t="str">
        <f>IF(ABS(Questionnaire!GU52-Questionnaire!GU68)&gt;1000,"WARNING Q 18.a-18.b - Net affiliates profit/loss is greater than £1000m - please check","OK Q 18.a-18.b")</f>
        <v>OK Q 18.a-18.b</v>
      </c>
      <c r="GS27" s="215" t="str">
        <f>IF(ABS(Questionnaire!GV52-Questionnaire!GV68)&gt;1000,"WARNING Q 18.a-18.b - Net affiliates profit/loss is greater than £1000m - please check","OK Q 18.a-18.b")</f>
        <v>OK Q 18.a-18.b</v>
      </c>
      <c r="GT27" s="215" t="str">
        <f>IF(ABS(Questionnaire!GW52-Questionnaire!GW68)&gt;1000,"WARNING Q 18.a-18.b - Net affiliates profit/loss is greater than £1000m - please check","OK Q 18.a-18.b")</f>
        <v>OK Q 18.a-18.b</v>
      </c>
      <c r="GU27" s="215" t="str">
        <f>IF(ABS(Questionnaire!GX52-Questionnaire!GX68)&gt;1000,"WARNING Q 18.a-18.b - Net affiliates profit/loss is greater than £1000m - please check","OK Q 18.a-18.b")</f>
        <v>OK Q 18.a-18.b</v>
      </c>
      <c r="GV27" s="215" t="str">
        <f>IF(ABS(Questionnaire!GY52-Questionnaire!GY68)&gt;1000,"WARNING Q 18.a-18.b - Net affiliates profit/loss is greater than £1000m - please check","OK Q 18.a-18.b")</f>
        <v>OK Q 18.a-18.b</v>
      </c>
      <c r="GW27" s="215" t="str">
        <f>IF(ABS(Questionnaire!GZ52-Questionnaire!GZ68)&gt;1000,"WARNING Q 18.a-18.b - Net affiliates profit/loss is greater than £1000m - please check","OK Q 18.a-18.b")</f>
        <v>OK Q 18.a-18.b</v>
      </c>
      <c r="GX27" s="215" t="str">
        <f>IF(ABS(Questionnaire!HA52-Questionnaire!HA68)&gt;1000,"WARNING Q 18.a-18.b - Net affiliates profit/loss is greater than £1000m - please check","OK Q 18.a-18.b")</f>
        <v>OK Q 18.a-18.b</v>
      </c>
      <c r="GY27" s="215" t="str">
        <f>IF(ABS(Questionnaire!HB52-Questionnaire!HB68)&gt;1000,"WARNING Q 18.a-18.b - Net affiliates profit/loss is greater than £1000m - please check","OK Q 18.a-18.b")</f>
        <v>OK Q 18.a-18.b</v>
      </c>
      <c r="GZ27" s="215" t="str">
        <f>IF(ABS(Questionnaire!HC52-Questionnaire!HC68)&gt;1000,"WARNING Q 18.a-18.b - Net affiliates profit/loss is greater than £1000m - please check","OK Q 18.a-18.b")</f>
        <v>OK Q 18.a-18.b</v>
      </c>
      <c r="HA27" s="215" t="str">
        <f>IF(ABS(Questionnaire!HD52-Questionnaire!HD68)&gt;1000,"WARNING Q 18.a-18.b - Net affiliates profit/loss is greater than £1000m - please check","OK Q 18.a-18.b")</f>
        <v>OK Q 18.a-18.b</v>
      </c>
      <c r="HB27" s="215" t="str">
        <f>IF(ABS(Questionnaire!HE52-Questionnaire!HE68)&gt;1000,"WARNING Q 18.a-18.b - Net affiliates profit/loss is greater than £1000m - please check","OK Q 18.a-18.b")</f>
        <v>OK Q 18.a-18.b</v>
      </c>
      <c r="HC27" s="215" t="str">
        <f>IF(ABS(Questionnaire!HF52-Questionnaire!HF68)&gt;1000,"WARNING Q 18.a-18.b - Net affiliates profit/loss is greater than £1000m - please check","OK Q 18.a-18.b")</f>
        <v>OK Q 18.a-18.b</v>
      </c>
      <c r="HD27" s="215" t="str">
        <f>IF(ABS(Questionnaire!HG52-Questionnaire!HG68)&gt;1000,"WARNING Q 18.a-18.b - Net affiliates profit/loss is greater than £1000m - please check","OK Q 18.a-18.b")</f>
        <v>OK Q 18.a-18.b</v>
      </c>
      <c r="HE27" s="215" t="str">
        <f>IF(ABS(Questionnaire!HH52-Questionnaire!HH68)&gt;1000,"WARNING Q 18.a-18.b - Net affiliates profit/loss is greater than £1000m - please check","OK Q 18.a-18.b")</f>
        <v>OK Q 18.a-18.b</v>
      </c>
      <c r="HF27" s="215" t="str">
        <f>IF(ABS(Questionnaire!HI52-Questionnaire!HI68)&gt;1000,"WARNING Q 18.a-18.b - Net affiliates profit/loss is greater than £1000m - please check","OK Q 18.a-18.b")</f>
        <v>OK Q 18.a-18.b</v>
      </c>
      <c r="HG27" s="215" t="str">
        <f>IF(ABS(Questionnaire!HJ52-Questionnaire!HJ68)&gt;1000,"WARNING Q 18.a-18.b - Net affiliates profit/loss is greater than £1000m - please check","OK Q 18.a-18.b")</f>
        <v>OK Q 18.a-18.b</v>
      </c>
      <c r="HH27" s="215" t="str">
        <f>IF(ABS(Questionnaire!HK52-Questionnaire!HK68)&gt;1000,"WARNING Q 18.a-18.b - Net affiliates profit/loss is greater than £1000m - please check","OK Q 18.a-18.b")</f>
        <v>OK Q 18.a-18.b</v>
      </c>
      <c r="HI27" s="215" t="str">
        <f>IF(ABS(Questionnaire!HL52-Questionnaire!HL68)&gt;1000,"WARNING Q 18.a-18.b - Net affiliates profit/loss is greater than £1000m - please check","OK Q 18.a-18.b")</f>
        <v>OK Q 18.a-18.b</v>
      </c>
      <c r="HJ27" s="215" t="str">
        <f>IF(ABS(Questionnaire!HM52-Questionnaire!HM68)&gt;1000,"WARNING Q 18.a-18.b - Net affiliates profit/loss is greater than £1000m - please check","OK Q 18.a-18.b")</f>
        <v>OK Q 18.a-18.b</v>
      </c>
      <c r="HK27" s="215" t="str">
        <f>IF(ABS(Questionnaire!HN52-Questionnaire!HN68)&gt;1000,"WARNING Q 18.a-18.b - Net affiliates profit/loss is greater than £1000m - please check","OK Q 18.a-18.b")</f>
        <v>OK Q 18.a-18.b</v>
      </c>
      <c r="HL27" s="215" t="str">
        <f>IF(ABS(Questionnaire!HO52-Questionnaire!HO68)&gt;1000,"WARNING Q 18.a-18.b - Net affiliates profit/loss is greater than £1000m - please check","OK Q 18.a-18.b")</f>
        <v>OK Q 18.a-18.b</v>
      </c>
      <c r="HM27" s="215" t="str">
        <f>IF(ABS(Questionnaire!HP52-Questionnaire!HP68)&gt;1000,"WARNING Q 18.a-18.b - Net affiliates profit/loss is greater than £1000m - please check","OK Q 18.a-18.b")</f>
        <v>OK Q 18.a-18.b</v>
      </c>
      <c r="HN27" s="215" t="str">
        <f>IF(ABS(Questionnaire!HQ52-Questionnaire!HQ68)&gt;1000,"WARNING Q 18.a-18.b - Net affiliates profit/loss is greater than £1000m - please check","OK Q 18.a-18.b")</f>
        <v>OK Q 18.a-18.b</v>
      </c>
      <c r="HO27" s="215" t="str">
        <f>IF(ABS(Questionnaire!HR52-Questionnaire!HR68)&gt;1000,"WARNING Q 18.a-18.b - Net affiliates profit/loss is greater than £1000m - please check","OK Q 18.a-18.b")</f>
        <v>OK Q 18.a-18.b</v>
      </c>
      <c r="HP27" s="215" t="str">
        <f>IF(ABS(Questionnaire!HS52-Questionnaire!HS68)&gt;1000,"WARNING Q 18.a-18.b - Net affiliates profit/loss is greater than £1000m - please check","OK Q 18.a-18.b")</f>
        <v>OK Q 18.a-18.b</v>
      </c>
      <c r="HQ27" s="215" t="str">
        <f>IF(ABS(Questionnaire!HT52-Questionnaire!HT68)&gt;1000,"WARNING Q 18.a-18.b - Net affiliates profit/loss is greater than £1000m - please check","OK Q 18.a-18.b")</f>
        <v>OK Q 18.a-18.b</v>
      </c>
      <c r="HR27" s="215" t="str">
        <f>IF(ABS(Questionnaire!HU52-Questionnaire!HU68)&gt;1000,"WARNING Q 18.a-18.b - Net affiliates profit/loss is greater than £1000m - please check","OK Q 18.a-18.b")</f>
        <v>OK Q 18.a-18.b</v>
      </c>
      <c r="HS27" s="215" t="str">
        <f>IF(ABS(Questionnaire!HV52-Questionnaire!HV68)&gt;1000,"WARNING Q 18.a-18.b - Net affiliates profit/loss is greater than £1000m - please check","OK Q 18.a-18.b")</f>
        <v>OK Q 18.a-18.b</v>
      </c>
      <c r="HT27" s="215" t="str">
        <f>IF(ABS(Questionnaire!HW52-Questionnaire!HW68)&gt;1000,"WARNING Q 18.a-18.b - Net affiliates profit/loss is greater than £1000m - please check","OK Q 18.a-18.b")</f>
        <v>OK Q 18.a-18.b</v>
      </c>
      <c r="HU27" s="215" t="str">
        <f>IF(ABS(Questionnaire!HX52-Questionnaire!HX68)&gt;1000,"WARNING Q 18.a-18.b - Net affiliates profit/loss is greater than £1000m - please check","OK Q 18.a-18.b")</f>
        <v>OK Q 18.a-18.b</v>
      </c>
      <c r="HV27" s="215" t="str">
        <f>IF(ABS(Questionnaire!HY52-Questionnaire!HY68)&gt;1000,"WARNING Q 18.a-18.b - Net affiliates profit/loss is greater than £1000m - please check","OK Q 18.a-18.b")</f>
        <v>OK Q 18.a-18.b</v>
      </c>
      <c r="HW27" s="215" t="str">
        <f>IF(ABS(Questionnaire!HZ52-Questionnaire!HZ68)&gt;1000,"WARNING Q 18.a-18.b - Net affiliates profit/loss is greater than £1000m - please check","OK Q 18.a-18.b")</f>
        <v>OK Q 18.a-18.b</v>
      </c>
      <c r="HX27" s="215" t="str">
        <f>IF(ABS(Questionnaire!IA52-Questionnaire!IA68)&gt;1000,"WARNING Q 18.a-18.b - Net affiliates profit/loss is greater than £1000m - please check","OK Q 18.a-18.b")</f>
        <v>OK Q 18.a-18.b</v>
      </c>
      <c r="HY27" s="215" t="str">
        <f>IF(ABS(Questionnaire!IB52-Questionnaire!IB68)&gt;1000,"WARNING Q 18.a-18.b - Net affiliates profit/loss is greater than £1000m - please check","OK Q 18.a-18.b")</f>
        <v>OK Q 18.a-18.b</v>
      </c>
      <c r="HZ27" s="215" t="str">
        <f>IF(ABS(Questionnaire!IC52-Questionnaire!IC68)&gt;1000,"WARNING Q 18.a-18.b - Net affiliates profit/loss is greater than £1000m - please check","OK Q 18.a-18.b")</f>
        <v>OK Q 18.a-18.b</v>
      </c>
      <c r="IA27" s="215" t="str">
        <f>IF(ABS(Questionnaire!ID52-Questionnaire!ID68)&gt;1000,"WARNING Q 18.a-18.b - Net affiliates profit/loss is greater than £1000m - please check","OK Q 18.a-18.b")</f>
        <v>OK Q 18.a-18.b</v>
      </c>
      <c r="IB27" s="215" t="str">
        <f>IF(ABS(Questionnaire!IE52-Questionnaire!IE68)&gt;1000,"WARNING Q 18.a-18.b - Net affiliates profit/loss is greater than £1000m - please check","OK Q 18.a-18.b")</f>
        <v>OK Q 18.a-18.b</v>
      </c>
      <c r="IC27" s="215" t="str">
        <f>IF(ABS(Questionnaire!IF52-Questionnaire!IF68)&gt;1000,"WARNING Q 18.a-18.b - Net affiliates profit/loss is greater than £1000m - please check","OK Q 18.a-18.b")</f>
        <v>OK Q 18.a-18.b</v>
      </c>
      <c r="ID27" s="215" t="str">
        <f>IF(ABS(Questionnaire!IG52-Questionnaire!IG68)&gt;1000,"WARNING Q 18.a-18.b - Net affiliates profit/loss is greater than £1000m - please check","OK Q 18.a-18.b")</f>
        <v>OK Q 18.a-18.b</v>
      </c>
      <c r="IE27" s="215" t="str">
        <f>IF(ABS(Questionnaire!IH52-Questionnaire!IH68)&gt;1000,"WARNING Q 18.a-18.b - Net affiliates profit/loss is greater than £1000m - please check","OK Q 18.a-18.b")</f>
        <v>OK Q 18.a-18.b</v>
      </c>
      <c r="IF27" s="215" t="str">
        <f>IF(ABS(Questionnaire!II52-Questionnaire!II68)&gt;1000,"WARNING Q 18.a-18.b - Net affiliates profit/loss is greater than £1000m - please check","OK Q 18.a-18.b")</f>
        <v>OK Q 18.a-18.b</v>
      </c>
      <c r="IG27" s="215" t="str">
        <f>IF(ABS(Questionnaire!IJ52-Questionnaire!IJ68)&gt;1000,"WARNING Q 18.a-18.b - Net affiliates profit/loss is greater than £1000m - please check","OK Q 18.a-18.b")</f>
        <v>OK Q 18.a-18.b</v>
      </c>
      <c r="IH27" s="215" t="str">
        <f>IF(ABS(Questionnaire!IK52-Questionnaire!IK68)&gt;1000,"WARNING Q 18.a-18.b - Net affiliates profit/loss is greater than £1000m - please check","OK Q 18.a-18.b")</f>
        <v>OK Q 18.a-18.b</v>
      </c>
      <c r="II27" s="215" t="str">
        <f>IF(ABS(Questionnaire!IL52-Questionnaire!IL68)&gt;1000,"WARNING Q 18.a-18.b - Net affiliates profit/loss is greater than £1000m - please check","OK Q 18.a-18.b")</f>
        <v>OK Q 18.a-18.b</v>
      </c>
      <c r="IJ27" s="215" t="str">
        <f>IF(ABS(Questionnaire!IM52-Questionnaire!IM68)&gt;1000,"WARNING Q 18.a-18.b - Net affiliates profit/loss is greater than £1000m - please check","OK Q 18.a-18.b")</f>
        <v>OK Q 18.a-18.b</v>
      </c>
      <c r="IK27" s="215" t="str">
        <f>IF(ABS(Questionnaire!IN52-Questionnaire!IN68)&gt;1000,"WARNING Q 18.a-18.b - Net affiliates profit/loss is greater than £1000m - please check","OK Q 18.a-18.b")</f>
        <v>OK Q 18.a-18.b</v>
      </c>
      <c r="IL27" s="215" t="str">
        <f>IF(ABS(Questionnaire!IO52-Questionnaire!IO68)&gt;1000,"WARNING Q 18.a-18.b - Net affiliates profit/loss is greater than £1000m - please check","OK Q 18.a-18.b")</f>
        <v>OK Q 18.a-18.b</v>
      </c>
      <c r="IM27" s="215" t="str">
        <f>IF(ABS(Questionnaire!IP52-Questionnaire!IP68)&gt;1000,"WARNING Q 18.a-18.b - Net affiliates profit/loss is greater than £1000m - please check","OK Q 18.a-18.b")</f>
        <v>OK Q 18.a-18.b</v>
      </c>
      <c r="IN27" s="215" t="str">
        <f>IF(ABS(Questionnaire!IQ52-Questionnaire!IQ68)&gt;1000,"WARNING Q 18.a-18.b - Net affiliates profit/loss is greater than £1000m - please check","OK Q 18.a-18.b")</f>
        <v>OK Q 18.a-18.b</v>
      </c>
      <c r="IO27" s="215" t="str">
        <f>IF(ABS(Questionnaire!IR52-Questionnaire!IR68)&gt;1000,"WARNING Q 18.a-18.b - Net affiliates profit/loss is greater than £1000m - please check","OK Q 18.a-18.b")</f>
        <v>OK Q 18.a-18.b</v>
      </c>
      <c r="IP27" s="215" t="str">
        <f>IF(ABS(Questionnaire!IS52-Questionnaire!IS68)&gt;1000,"WARNING Q 18.a-18.b - Net affiliates profit/loss is greater than £1000m - please check","OK Q 18.a-18.b")</f>
        <v>OK Q 18.a-18.b</v>
      </c>
      <c r="IQ27" s="212"/>
      <c r="IR27" s="212"/>
      <c r="IS27" s="212"/>
    </row>
    <row r="28" spans="1:253" s="669" customFormat="1" ht="18.75" customHeight="1">
      <c r="A28" s="679">
        <f t="shared" ref="A28:BL28" si="11">IF(LEFT(A29,2)="OK",0,IF(LEFT(A29,2)="QU",2,1))</f>
        <v>0</v>
      </c>
      <c r="B28" s="679">
        <f t="shared" si="11"/>
        <v>0</v>
      </c>
      <c r="C28" s="679">
        <f t="shared" si="11"/>
        <v>0</v>
      </c>
      <c r="D28" s="679">
        <f t="shared" si="11"/>
        <v>0</v>
      </c>
      <c r="E28" s="679">
        <f t="shared" si="11"/>
        <v>0</v>
      </c>
      <c r="F28" s="679">
        <f t="shared" si="11"/>
        <v>0</v>
      </c>
      <c r="G28" s="679">
        <f t="shared" si="11"/>
        <v>0</v>
      </c>
      <c r="H28" s="679">
        <f t="shared" si="11"/>
        <v>0</v>
      </c>
      <c r="I28" s="679">
        <f t="shared" si="11"/>
        <v>0</v>
      </c>
      <c r="J28" s="679">
        <f t="shared" si="11"/>
        <v>0</v>
      </c>
      <c r="K28" s="679">
        <f t="shared" si="11"/>
        <v>0</v>
      </c>
      <c r="L28" s="679">
        <f t="shared" si="11"/>
        <v>0</v>
      </c>
      <c r="M28" s="679">
        <f t="shared" si="11"/>
        <v>0</v>
      </c>
      <c r="N28" s="679">
        <f t="shared" si="11"/>
        <v>0</v>
      </c>
      <c r="O28" s="679">
        <f t="shared" si="11"/>
        <v>0</v>
      </c>
      <c r="P28" s="679">
        <f t="shared" si="11"/>
        <v>0</v>
      </c>
      <c r="Q28" s="679">
        <f t="shared" si="11"/>
        <v>0</v>
      </c>
      <c r="R28" s="679">
        <f t="shared" si="11"/>
        <v>0</v>
      </c>
      <c r="S28" s="679">
        <f t="shared" si="11"/>
        <v>0</v>
      </c>
      <c r="T28" s="679">
        <f t="shared" si="11"/>
        <v>0</v>
      </c>
      <c r="U28" s="679">
        <f t="shared" si="11"/>
        <v>0</v>
      </c>
      <c r="V28" s="679">
        <f t="shared" si="11"/>
        <v>0</v>
      </c>
      <c r="W28" s="679">
        <f t="shared" si="11"/>
        <v>0</v>
      </c>
      <c r="X28" s="679">
        <f t="shared" si="11"/>
        <v>0</v>
      </c>
      <c r="Y28" s="679">
        <f t="shared" si="11"/>
        <v>0</v>
      </c>
      <c r="Z28" s="679">
        <f t="shared" si="11"/>
        <v>0</v>
      </c>
      <c r="AA28" s="679">
        <f t="shared" si="11"/>
        <v>0</v>
      </c>
      <c r="AB28" s="679">
        <f t="shared" si="11"/>
        <v>0</v>
      </c>
      <c r="AC28" s="679">
        <f t="shared" si="11"/>
        <v>0</v>
      </c>
      <c r="AD28" s="679">
        <f t="shared" si="11"/>
        <v>0</v>
      </c>
      <c r="AE28" s="679">
        <f t="shared" si="11"/>
        <v>0</v>
      </c>
      <c r="AF28" s="679">
        <f t="shared" si="11"/>
        <v>0</v>
      </c>
      <c r="AG28" s="679">
        <f t="shared" si="11"/>
        <v>0</v>
      </c>
      <c r="AH28" s="679">
        <f t="shared" si="11"/>
        <v>0</v>
      </c>
      <c r="AI28" s="679">
        <f t="shared" si="11"/>
        <v>0</v>
      </c>
      <c r="AJ28" s="679">
        <f t="shared" si="11"/>
        <v>0</v>
      </c>
      <c r="AK28" s="679">
        <f t="shared" si="11"/>
        <v>0</v>
      </c>
      <c r="AL28" s="679">
        <f t="shared" si="11"/>
        <v>0</v>
      </c>
      <c r="AM28" s="679">
        <f t="shared" si="11"/>
        <v>0</v>
      </c>
      <c r="AN28" s="679">
        <f t="shared" si="11"/>
        <v>0</v>
      </c>
      <c r="AO28" s="679">
        <f t="shared" si="11"/>
        <v>0</v>
      </c>
      <c r="AP28" s="679">
        <f t="shared" si="11"/>
        <v>0</v>
      </c>
      <c r="AQ28" s="679">
        <f t="shared" si="11"/>
        <v>0</v>
      </c>
      <c r="AR28" s="679">
        <f t="shared" si="11"/>
        <v>0</v>
      </c>
      <c r="AS28" s="679">
        <f t="shared" si="11"/>
        <v>0</v>
      </c>
      <c r="AT28" s="679">
        <f t="shared" si="11"/>
        <v>0</v>
      </c>
      <c r="AU28" s="679">
        <f t="shared" si="11"/>
        <v>0</v>
      </c>
      <c r="AV28" s="679">
        <f t="shared" si="11"/>
        <v>0</v>
      </c>
      <c r="AW28" s="679">
        <f t="shared" si="11"/>
        <v>0</v>
      </c>
      <c r="AX28" s="679">
        <f t="shared" si="11"/>
        <v>0</v>
      </c>
      <c r="AY28" s="679">
        <f t="shared" si="11"/>
        <v>0</v>
      </c>
      <c r="AZ28" s="679">
        <f t="shared" si="11"/>
        <v>0</v>
      </c>
      <c r="BA28" s="679">
        <f t="shared" si="11"/>
        <v>0</v>
      </c>
      <c r="BB28" s="679">
        <f t="shared" si="11"/>
        <v>0</v>
      </c>
      <c r="BC28" s="679">
        <f t="shared" si="11"/>
        <v>0</v>
      </c>
      <c r="BD28" s="679">
        <f t="shared" si="11"/>
        <v>0</v>
      </c>
      <c r="BE28" s="679">
        <f t="shared" si="11"/>
        <v>0</v>
      </c>
      <c r="BF28" s="679">
        <f t="shared" si="11"/>
        <v>0</v>
      </c>
      <c r="BG28" s="679">
        <f t="shared" si="11"/>
        <v>0</v>
      </c>
      <c r="BH28" s="679">
        <f t="shared" si="11"/>
        <v>0</v>
      </c>
      <c r="BI28" s="679">
        <f t="shared" si="11"/>
        <v>0</v>
      </c>
      <c r="BJ28" s="679">
        <f t="shared" si="11"/>
        <v>0</v>
      </c>
      <c r="BK28" s="679">
        <f t="shared" si="11"/>
        <v>0</v>
      </c>
      <c r="BL28" s="679">
        <f t="shared" si="11"/>
        <v>0</v>
      </c>
      <c r="BM28" s="679">
        <f t="shared" ref="BM28:DX28" si="12">IF(LEFT(BM29,2)="OK",0,IF(LEFT(BM29,2)="QU",2,1))</f>
        <v>0</v>
      </c>
      <c r="BN28" s="679">
        <f t="shared" si="12"/>
        <v>0</v>
      </c>
      <c r="BO28" s="679">
        <f t="shared" si="12"/>
        <v>0</v>
      </c>
      <c r="BP28" s="679">
        <f t="shared" si="12"/>
        <v>0</v>
      </c>
      <c r="BQ28" s="679">
        <f t="shared" si="12"/>
        <v>0</v>
      </c>
      <c r="BR28" s="679">
        <f t="shared" si="12"/>
        <v>0</v>
      </c>
      <c r="BS28" s="679">
        <f t="shared" si="12"/>
        <v>0</v>
      </c>
      <c r="BT28" s="679">
        <f t="shared" si="12"/>
        <v>0</v>
      </c>
      <c r="BU28" s="679">
        <f t="shared" si="12"/>
        <v>0</v>
      </c>
      <c r="BV28" s="679">
        <f t="shared" si="12"/>
        <v>0</v>
      </c>
      <c r="BW28" s="679">
        <f t="shared" si="12"/>
        <v>0</v>
      </c>
      <c r="BX28" s="679">
        <f t="shared" si="12"/>
        <v>0</v>
      </c>
      <c r="BY28" s="679">
        <f t="shared" si="12"/>
        <v>0</v>
      </c>
      <c r="BZ28" s="679">
        <f t="shared" si="12"/>
        <v>0</v>
      </c>
      <c r="CA28" s="679">
        <f t="shared" si="12"/>
        <v>0</v>
      </c>
      <c r="CB28" s="679">
        <f t="shared" si="12"/>
        <v>0</v>
      </c>
      <c r="CC28" s="679">
        <f t="shared" si="12"/>
        <v>0</v>
      </c>
      <c r="CD28" s="679">
        <f t="shared" si="12"/>
        <v>0</v>
      </c>
      <c r="CE28" s="679">
        <f t="shared" si="12"/>
        <v>0</v>
      </c>
      <c r="CF28" s="679">
        <f t="shared" si="12"/>
        <v>0</v>
      </c>
      <c r="CG28" s="679">
        <f t="shared" si="12"/>
        <v>0</v>
      </c>
      <c r="CH28" s="679">
        <f t="shared" si="12"/>
        <v>0</v>
      </c>
      <c r="CI28" s="679">
        <f t="shared" si="12"/>
        <v>0</v>
      </c>
      <c r="CJ28" s="679">
        <f t="shared" si="12"/>
        <v>0</v>
      </c>
      <c r="CK28" s="679">
        <f t="shared" si="12"/>
        <v>0</v>
      </c>
      <c r="CL28" s="679">
        <f t="shared" si="12"/>
        <v>0</v>
      </c>
      <c r="CM28" s="679">
        <f t="shared" si="12"/>
        <v>0</v>
      </c>
      <c r="CN28" s="679">
        <f t="shared" si="12"/>
        <v>0</v>
      </c>
      <c r="CO28" s="679">
        <f t="shared" si="12"/>
        <v>0</v>
      </c>
      <c r="CP28" s="679">
        <f t="shared" si="12"/>
        <v>0</v>
      </c>
      <c r="CQ28" s="679">
        <f t="shared" si="12"/>
        <v>0</v>
      </c>
      <c r="CR28" s="679">
        <f t="shared" si="12"/>
        <v>0</v>
      </c>
      <c r="CS28" s="679">
        <f t="shared" si="12"/>
        <v>0</v>
      </c>
      <c r="CT28" s="679">
        <f t="shared" si="12"/>
        <v>0</v>
      </c>
      <c r="CU28" s="679">
        <f t="shared" si="12"/>
        <v>0</v>
      </c>
      <c r="CV28" s="679">
        <f t="shared" si="12"/>
        <v>0</v>
      </c>
      <c r="CW28" s="679">
        <f t="shared" si="12"/>
        <v>0</v>
      </c>
      <c r="CX28" s="679">
        <f t="shared" si="12"/>
        <v>0</v>
      </c>
      <c r="CY28" s="679">
        <f t="shared" si="12"/>
        <v>0</v>
      </c>
      <c r="CZ28" s="679">
        <f t="shared" si="12"/>
        <v>0</v>
      </c>
      <c r="DA28" s="679">
        <f t="shared" si="12"/>
        <v>0</v>
      </c>
      <c r="DB28" s="679">
        <f t="shared" si="12"/>
        <v>0</v>
      </c>
      <c r="DC28" s="679">
        <f t="shared" si="12"/>
        <v>0</v>
      </c>
      <c r="DD28" s="679">
        <f t="shared" si="12"/>
        <v>0</v>
      </c>
      <c r="DE28" s="679">
        <f t="shared" si="12"/>
        <v>0</v>
      </c>
      <c r="DF28" s="679">
        <f t="shared" si="12"/>
        <v>0</v>
      </c>
      <c r="DG28" s="679">
        <f t="shared" si="12"/>
        <v>0</v>
      </c>
      <c r="DH28" s="679">
        <f t="shared" si="12"/>
        <v>0</v>
      </c>
      <c r="DI28" s="679">
        <f t="shared" si="12"/>
        <v>0</v>
      </c>
      <c r="DJ28" s="679">
        <f t="shared" si="12"/>
        <v>0</v>
      </c>
      <c r="DK28" s="679">
        <f t="shared" si="12"/>
        <v>0</v>
      </c>
      <c r="DL28" s="679">
        <f t="shared" si="12"/>
        <v>0</v>
      </c>
      <c r="DM28" s="679">
        <f t="shared" si="12"/>
        <v>0</v>
      </c>
      <c r="DN28" s="679">
        <f t="shared" si="12"/>
        <v>0</v>
      </c>
      <c r="DO28" s="679">
        <f t="shared" si="12"/>
        <v>0</v>
      </c>
      <c r="DP28" s="679">
        <f t="shared" si="12"/>
        <v>0</v>
      </c>
      <c r="DQ28" s="679">
        <f t="shared" si="12"/>
        <v>0</v>
      </c>
      <c r="DR28" s="679">
        <f t="shared" si="12"/>
        <v>0</v>
      </c>
      <c r="DS28" s="679">
        <f t="shared" si="12"/>
        <v>0</v>
      </c>
      <c r="DT28" s="679">
        <f t="shared" si="12"/>
        <v>0</v>
      </c>
      <c r="DU28" s="679">
        <f t="shared" si="12"/>
        <v>0</v>
      </c>
      <c r="DV28" s="679">
        <f t="shared" si="12"/>
        <v>0</v>
      </c>
      <c r="DW28" s="679">
        <f t="shared" si="12"/>
        <v>0</v>
      </c>
      <c r="DX28" s="679">
        <f t="shared" si="12"/>
        <v>0</v>
      </c>
      <c r="DY28" s="679">
        <f t="shared" ref="DY28:GJ28" si="13">IF(LEFT(DY29,2)="OK",0,IF(LEFT(DY29,2)="QU",2,1))</f>
        <v>0</v>
      </c>
      <c r="DZ28" s="679">
        <f t="shared" si="13"/>
        <v>0</v>
      </c>
      <c r="EA28" s="679">
        <f t="shared" si="13"/>
        <v>0</v>
      </c>
      <c r="EB28" s="679">
        <f t="shared" si="13"/>
        <v>0</v>
      </c>
      <c r="EC28" s="679">
        <f t="shared" si="13"/>
        <v>0</v>
      </c>
      <c r="ED28" s="679">
        <f t="shared" si="13"/>
        <v>0</v>
      </c>
      <c r="EE28" s="679">
        <f t="shared" si="13"/>
        <v>0</v>
      </c>
      <c r="EF28" s="679">
        <f t="shared" si="13"/>
        <v>0</v>
      </c>
      <c r="EG28" s="679">
        <f t="shared" si="13"/>
        <v>0</v>
      </c>
      <c r="EH28" s="679">
        <f t="shared" si="13"/>
        <v>0</v>
      </c>
      <c r="EI28" s="679">
        <f t="shared" si="13"/>
        <v>0</v>
      </c>
      <c r="EJ28" s="679">
        <f t="shared" si="13"/>
        <v>0</v>
      </c>
      <c r="EK28" s="679">
        <f t="shared" si="13"/>
        <v>0</v>
      </c>
      <c r="EL28" s="679">
        <f t="shared" si="13"/>
        <v>0</v>
      </c>
      <c r="EM28" s="679">
        <f t="shared" si="13"/>
        <v>0</v>
      </c>
      <c r="EN28" s="679">
        <f t="shared" si="13"/>
        <v>0</v>
      </c>
      <c r="EO28" s="679">
        <f t="shared" si="13"/>
        <v>0</v>
      </c>
      <c r="EP28" s="679">
        <f t="shared" si="13"/>
        <v>0</v>
      </c>
      <c r="EQ28" s="679">
        <f t="shared" si="13"/>
        <v>0</v>
      </c>
      <c r="ER28" s="679">
        <f t="shared" si="13"/>
        <v>0</v>
      </c>
      <c r="ES28" s="679">
        <f t="shared" si="13"/>
        <v>0</v>
      </c>
      <c r="ET28" s="679">
        <f t="shared" si="13"/>
        <v>0</v>
      </c>
      <c r="EU28" s="679">
        <f t="shared" si="13"/>
        <v>0</v>
      </c>
      <c r="EV28" s="679">
        <f t="shared" si="13"/>
        <v>0</v>
      </c>
      <c r="EW28" s="679">
        <f t="shared" si="13"/>
        <v>0</v>
      </c>
      <c r="EX28" s="679">
        <f t="shared" si="13"/>
        <v>0</v>
      </c>
      <c r="EY28" s="679">
        <f t="shared" si="13"/>
        <v>0</v>
      </c>
      <c r="EZ28" s="679">
        <f t="shared" si="13"/>
        <v>0</v>
      </c>
      <c r="FA28" s="679">
        <f t="shared" si="13"/>
        <v>0</v>
      </c>
      <c r="FB28" s="679">
        <f t="shared" si="13"/>
        <v>0</v>
      </c>
      <c r="FC28" s="679">
        <f t="shared" si="13"/>
        <v>0</v>
      </c>
      <c r="FD28" s="679">
        <f t="shared" si="13"/>
        <v>0</v>
      </c>
      <c r="FE28" s="679">
        <f t="shared" si="13"/>
        <v>0</v>
      </c>
      <c r="FF28" s="679">
        <f t="shared" si="13"/>
        <v>0</v>
      </c>
      <c r="FG28" s="679">
        <f t="shared" si="13"/>
        <v>0</v>
      </c>
      <c r="FH28" s="679">
        <f t="shared" si="13"/>
        <v>0</v>
      </c>
      <c r="FI28" s="679">
        <f t="shared" si="13"/>
        <v>0</v>
      </c>
      <c r="FJ28" s="679">
        <f t="shared" si="13"/>
        <v>0</v>
      </c>
      <c r="FK28" s="679">
        <f t="shared" si="13"/>
        <v>0</v>
      </c>
      <c r="FL28" s="679">
        <f t="shared" si="13"/>
        <v>0</v>
      </c>
      <c r="FM28" s="679">
        <f t="shared" si="13"/>
        <v>0</v>
      </c>
      <c r="FN28" s="679">
        <f t="shared" si="13"/>
        <v>0</v>
      </c>
      <c r="FO28" s="679">
        <f t="shared" si="13"/>
        <v>0</v>
      </c>
      <c r="FP28" s="679">
        <f t="shared" si="13"/>
        <v>0</v>
      </c>
      <c r="FQ28" s="679">
        <f t="shared" si="13"/>
        <v>0</v>
      </c>
      <c r="FR28" s="679">
        <f t="shared" si="13"/>
        <v>0</v>
      </c>
      <c r="FS28" s="679">
        <f t="shared" si="13"/>
        <v>0</v>
      </c>
      <c r="FT28" s="679">
        <f t="shared" si="13"/>
        <v>0</v>
      </c>
      <c r="FU28" s="679">
        <f t="shared" si="13"/>
        <v>0</v>
      </c>
      <c r="FV28" s="679">
        <f t="shared" si="13"/>
        <v>0</v>
      </c>
      <c r="FW28" s="679">
        <f t="shared" si="13"/>
        <v>0</v>
      </c>
      <c r="FX28" s="679">
        <f t="shared" si="13"/>
        <v>0</v>
      </c>
      <c r="FY28" s="679">
        <f t="shared" si="13"/>
        <v>0</v>
      </c>
      <c r="FZ28" s="679">
        <f t="shared" si="13"/>
        <v>0</v>
      </c>
      <c r="GA28" s="679">
        <f t="shared" si="13"/>
        <v>0</v>
      </c>
      <c r="GB28" s="679">
        <f t="shared" si="13"/>
        <v>0</v>
      </c>
      <c r="GC28" s="679">
        <f t="shared" si="13"/>
        <v>0</v>
      </c>
      <c r="GD28" s="679">
        <f t="shared" si="13"/>
        <v>0</v>
      </c>
      <c r="GE28" s="679">
        <f t="shared" si="13"/>
        <v>0</v>
      </c>
      <c r="GF28" s="679">
        <f t="shared" si="13"/>
        <v>0</v>
      </c>
      <c r="GG28" s="679">
        <f t="shared" si="13"/>
        <v>0</v>
      </c>
      <c r="GH28" s="679">
        <f t="shared" si="13"/>
        <v>0</v>
      </c>
      <c r="GI28" s="679">
        <f t="shared" si="13"/>
        <v>0</v>
      </c>
      <c r="GJ28" s="679">
        <f t="shared" si="13"/>
        <v>0</v>
      </c>
      <c r="GK28" s="679">
        <f t="shared" ref="GK28:IP28" si="14">IF(LEFT(GK29,2)="OK",0,IF(LEFT(GK29,2)="QU",2,1))</f>
        <v>0</v>
      </c>
      <c r="GL28" s="679">
        <f t="shared" si="14"/>
        <v>0</v>
      </c>
      <c r="GM28" s="679">
        <f t="shared" si="14"/>
        <v>0</v>
      </c>
      <c r="GN28" s="679">
        <f t="shared" si="14"/>
        <v>0</v>
      </c>
      <c r="GO28" s="679">
        <f t="shared" si="14"/>
        <v>0</v>
      </c>
      <c r="GP28" s="679">
        <f t="shared" si="14"/>
        <v>0</v>
      </c>
      <c r="GQ28" s="679">
        <f t="shared" si="14"/>
        <v>0</v>
      </c>
      <c r="GR28" s="679">
        <f t="shared" si="14"/>
        <v>0</v>
      </c>
      <c r="GS28" s="679">
        <f t="shared" si="14"/>
        <v>0</v>
      </c>
      <c r="GT28" s="679">
        <f t="shared" si="14"/>
        <v>0</v>
      </c>
      <c r="GU28" s="679">
        <f t="shared" si="14"/>
        <v>0</v>
      </c>
      <c r="GV28" s="679">
        <f t="shared" si="14"/>
        <v>0</v>
      </c>
      <c r="GW28" s="679">
        <f t="shared" si="14"/>
        <v>0</v>
      </c>
      <c r="GX28" s="679">
        <f t="shared" si="14"/>
        <v>0</v>
      </c>
      <c r="GY28" s="679">
        <f t="shared" si="14"/>
        <v>0</v>
      </c>
      <c r="GZ28" s="679">
        <f t="shared" si="14"/>
        <v>0</v>
      </c>
      <c r="HA28" s="679">
        <f t="shared" si="14"/>
        <v>0</v>
      </c>
      <c r="HB28" s="679">
        <f t="shared" si="14"/>
        <v>0</v>
      </c>
      <c r="HC28" s="679">
        <f t="shared" si="14"/>
        <v>0</v>
      </c>
      <c r="HD28" s="679">
        <f t="shared" si="14"/>
        <v>0</v>
      </c>
      <c r="HE28" s="679">
        <f t="shared" si="14"/>
        <v>0</v>
      </c>
      <c r="HF28" s="679">
        <f t="shared" si="14"/>
        <v>0</v>
      </c>
      <c r="HG28" s="679">
        <f t="shared" si="14"/>
        <v>0</v>
      </c>
      <c r="HH28" s="679">
        <f t="shared" si="14"/>
        <v>0</v>
      </c>
      <c r="HI28" s="679">
        <f t="shared" si="14"/>
        <v>0</v>
      </c>
      <c r="HJ28" s="679">
        <f t="shared" si="14"/>
        <v>0</v>
      </c>
      <c r="HK28" s="679">
        <f t="shared" si="14"/>
        <v>0</v>
      </c>
      <c r="HL28" s="679">
        <f t="shared" si="14"/>
        <v>0</v>
      </c>
      <c r="HM28" s="679">
        <f t="shared" si="14"/>
        <v>0</v>
      </c>
      <c r="HN28" s="679">
        <f t="shared" si="14"/>
        <v>0</v>
      </c>
      <c r="HO28" s="679">
        <f t="shared" si="14"/>
        <v>0</v>
      </c>
      <c r="HP28" s="679">
        <f t="shared" si="14"/>
        <v>0</v>
      </c>
      <c r="HQ28" s="679">
        <f t="shared" si="14"/>
        <v>0</v>
      </c>
      <c r="HR28" s="679">
        <f t="shared" si="14"/>
        <v>0</v>
      </c>
      <c r="HS28" s="679">
        <f t="shared" si="14"/>
        <v>0</v>
      </c>
      <c r="HT28" s="679">
        <f t="shared" si="14"/>
        <v>0</v>
      </c>
      <c r="HU28" s="679">
        <f t="shared" si="14"/>
        <v>0</v>
      </c>
      <c r="HV28" s="679">
        <f t="shared" si="14"/>
        <v>0</v>
      </c>
      <c r="HW28" s="679">
        <f t="shared" si="14"/>
        <v>0</v>
      </c>
      <c r="HX28" s="679">
        <f t="shared" si="14"/>
        <v>0</v>
      </c>
      <c r="HY28" s="679">
        <f t="shared" si="14"/>
        <v>0</v>
      </c>
      <c r="HZ28" s="679">
        <f t="shared" si="14"/>
        <v>0</v>
      </c>
      <c r="IA28" s="679">
        <f t="shared" si="14"/>
        <v>0</v>
      </c>
      <c r="IB28" s="679">
        <f t="shared" si="14"/>
        <v>0</v>
      </c>
      <c r="IC28" s="679">
        <f t="shared" si="14"/>
        <v>0</v>
      </c>
      <c r="ID28" s="679">
        <f t="shared" si="14"/>
        <v>0</v>
      </c>
      <c r="IE28" s="679">
        <f t="shared" si="14"/>
        <v>0</v>
      </c>
      <c r="IF28" s="679">
        <f t="shared" si="14"/>
        <v>0</v>
      </c>
      <c r="IG28" s="679">
        <f t="shared" si="14"/>
        <v>0</v>
      </c>
      <c r="IH28" s="679">
        <f t="shared" si="14"/>
        <v>0</v>
      </c>
      <c r="II28" s="679">
        <f t="shared" si="14"/>
        <v>0</v>
      </c>
      <c r="IJ28" s="679">
        <f t="shared" si="14"/>
        <v>0</v>
      </c>
      <c r="IK28" s="679">
        <f t="shared" si="14"/>
        <v>0</v>
      </c>
      <c r="IL28" s="679">
        <f t="shared" si="14"/>
        <v>0</v>
      </c>
      <c r="IM28" s="679">
        <f t="shared" si="14"/>
        <v>0</v>
      </c>
      <c r="IN28" s="679">
        <f t="shared" si="14"/>
        <v>0</v>
      </c>
      <c r="IO28" s="679">
        <f t="shared" si="14"/>
        <v>0</v>
      </c>
      <c r="IP28" s="679">
        <f t="shared" si="14"/>
        <v>0</v>
      </c>
      <c r="IQ28" s="680"/>
      <c r="IR28" s="680"/>
      <c r="IS28" s="680"/>
    </row>
    <row r="29" spans="1:253" s="669" customFormat="1" ht="90.75" customHeight="1">
      <c r="A29" s="681" t="str">
        <f>IF(Questionnaire!D52=(Questionnaire!D54+Questionnaire!D55+Questionnaire!D56+Questionnaire!D57+Questionnaire!D58+Questionnaire!D59+Questionnaire!D60+Questionnaire!D61+Questionnaire!D62+Questionnaire!D63+Questionnaire!D64+Questionnaire!D65+Questionnaire!D66)=TRUE,"OK Q18.a.i","QUERY Q18 - Components in 18a.i must sum to profit in 18.a - please check")</f>
        <v>OK Q18.a.i</v>
      </c>
      <c r="B29" s="681" t="str">
        <f>IF(Questionnaire!E52=(Questionnaire!E54+Questionnaire!E55+Questionnaire!E56+Questionnaire!E57+Questionnaire!E58+Questionnaire!E59+Questionnaire!E60+Questionnaire!E61+Questionnaire!E62+Questionnaire!E63+Questionnaire!E64+Questionnaire!E65+Questionnaire!E66)=TRUE,"OK Q18.a.i","QUERY Q18 - Components in 18a.i must sum to profit in 18.a - please check")</f>
        <v>OK Q18.a.i</v>
      </c>
      <c r="C29" s="681" t="str">
        <f>IF(Questionnaire!F52=(Questionnaire!F54+Questionnaire!F55+Questionnaire!F56+Questionnaire!F57+Questionnaire!F58+Questionnaire!F59+Questionnaire!F60+Questionnaire!F61+Questionnaire!F62+Questionnaire!F63+Questionnaire!F64+Questionnaire!F65+Questionnaire!F66)=TRUE,"OK Q18.a.i","QUERY Q18 - Components in 18a.i must sum to profit in 18.a - please check")</f>
        <v>OK Q18.a.i</v>
      </c>
      <c r="D29" s="681" t="str">
        <f>IF(Questionnaire!G52=(Questionnaire!G54+Questionnaire!G55+Questionnaire!G56+Questionnaire!G57+Questionnaire!G58+Questionnaire!G59+Questionnaire!G60+Questionnaire!G61+Questionnaire!G62+Questionnaire!G63+Questionnaire!G64+Questionnaire!G65+Questionnaire!G66)=TRUE,"OK Q18.a.i","QUERY Q18 - Components in 18a.i must sum to profit in 18.a - please check")</f>
        <v>OK Q18.a.i</v>
      </c>
      <c r="E29" s="681" t="str">
        <f>IF(Questionnaire!H52=(Questionnaire!H54+Questionnaire!H55+Questionnaire!H56+Questionnaire!H57+Questionnaire!H58+Questionnaire!H59+Questionnaire!H60+Questionnaire!H61+Questionnaire!H62+Questionnaire!H63+Questionnaire!H64+Questionnaire!H65+Questionnaire!H66)=TRUE,"OK Q18.a.i","QUERY Q18 - Components in 18a.i must sum to profit in 18.a - please check")</f>
        <v>OK Q18.a.i</v>
      </c>
      <c r="F29" s="681" t="str">
        <f>IF(Questionnaire!I52=(Questionnaire!I54+Questionnaire!I55+Questionnaire!I56+Questionnaire!I57+Questionnaire!I58+Questionnaire!I59+Questionnaire!I60+Questionnaire!I61+Questionnaire!I62+Questionnaire!I63+Questionnaire!I64+Questionnaire!I65+Questionnaire!I66)=TRUE,"OK Q18.a.i","QUERY Q18 - Components in 18a.i must sum to profit in 18.a - please check")</f>
        <v>OK Q18.a.i</v>
      </c>
      <c r="G29" s="681" t="str">
        <f>IF(Questionnaire!J52=(Questionnaire!J54+Questionnaire!J55+Questionnaire!J56+Questionnaire!J57+Questionnaire!J58+Questionnaire!J59+Questionnaire!J60+Questionnaire!J61+Questionnaire!J62+Questionnaire!J63+Questionnaire!J64+Questionnaire!J65+Questionnaire!J66)=TRUE,"OK Q18.a.i","QUERY Q18 - Components in 18a.i must sum to profit in 18.a - please check")</f>
        <v>OK Q18.a.i</v>
      </c>
      <c r="H29" s="681" t="str">
        <f>IF(Questionnaire!K52=(Questionnaire!K54+Questionnaire!K55+Questionnaire!K56+Questionnaire!K57+Questionnaire!K58+Questionnaire!K59+Questionnaire!K60+Questionnaire!K61+Questionnaire!K62+Questionnaire!K63+Questionnaire!K64+Questionnaire!K65+Questionnaire!K66)=TRUE,"OK Q18.a.i","QUERY Q18 - Components in 18a.i must sum to profit in 18.a - please check")</f>
        <v>OK Q18.a.i</v>
      </c>
      <c r="I29" s="681" t="str">
        <f>IF(Questionnaire!L52=(Questionnaire!L54+Questionnaire!L55+Questionnaire!L56+Questionnaire!L57+Questionnaire!L58+Questionnaire!L59+Questionnaire!L60+Questionnaire!L61+Questionnaire!L62+Questionnaire!L63+Questionnaire!L64+Questionnaire!L65+Questionnaire!L66)=TRUE,"OK Q18.a.i","QUERY Q18 - Components in 18a.i must sum to profit in 18.a - please check")</f>
        <v>OK Q18.a.i</v>
      </c>
      <c r="J29" s="681" t="str">
        <f>IF(Questionnaire!M52=(Questionnaire!M54+Questionnaire!M55+Questionnaire!M56+Questionnaire!M57+Questionnaire!M58+Questionnaire!M59+Questionnaire!M60+Questionnaire!M61+Questionnaire!M62+Questionnaire!M63+Questionnaire!M64+Questionnaire!M65+Questionnaire!M66)=TRUE,"OK Q18.a.i","QUERY Q18 - Components in 18a.i must sum to profit in 18.a - please check")</f>
        <v>OK Q18.a.i</v>
      </c>
      <c r="K29" s="681" t="str">
        <f>IF(Questionnaire!N52=(Questionnaire!N54+Questionnaire!N55+Questionnaire!N56+Questionnaire!N57+Questionnaire!N58+Questionnaire!N59+Questionnaire!N60+Questionnaire!N61+Questionnaire!N62+Questionnaire!N63+Questionnaire!N64+Questionnaire!N65+Questionnaire!N66)=TRUE,"OK Q18.a.i","QUERY Q18 - Components in 18a.i must sum to profit in 18.a - please check")</f>
        <v>OK Q18.a.i</v>
      </c>
      <c r="L29" s="681" t="str">
        <f>IF(Questionnaire!O52=(Questionnaire!O54+Questionnaire!O55+Questionnaire!O56+Questionnaire!O57+Questionnaire!O58+Questionnaire!O59+Questionnaire!O60+Questionnaire!O61+Questionnaire!O62+Questionnaire!O63+Questionnaire!O64+Questionnaire!O65+Questionnaire!O66)=TRUE,"OK Q18.a.i","QUERY Q18 - Components in 18a.i must sum to profit in 18.a - please check")</f>
        <v>OK Q18.a.i</v>
      </c>
      <c r="M29" s="681" t="str">
        <f>IF(Questionnaire!P52=(Questionnaire!P54+Questionnaire!P55+Questionnaire!P56+Questionnaire!P57+Questionnaire!P58+Questionnaire!P59+Questionnaire!P60+Questionnaire!P61+Questionnaire!P62+Questionnaire!P63+Questionnaire!P64+Questionnaire!P65+Questionnaire!P66)=TRUE,"OK Q18.a.i","QUERY Q18 - Components in 18a.i must sum to profit in 18.a - please check")</f>
        <v>OK Q18.a.i</v>
      </c>
      <c r="N29" s="681" t="str">
        <f>IF(Questionnaire!Q52=(Questionnaire!Q54+Questionnaire!Q55+Questionnaire!Q56+Questionnaire!Q57+Questionnaire!Q58+Questionnaire!Q59+Questionnaire!Q60+Questionnaire!Q61+Questionnaire!Q62+Questionnaire!Q63+Questionnaire!Q64+Questionnaire!Q65+Questionnaire!Q66)=TRUE,"OK Q18.a.i","QUERY Q18 - Components in 18a.i must sum to profit in 18.a - please check")</f>
        <v>OK Q18.a.i</v>
      </c>
      <c r="O29" s="681" t="str">
        <f>IF(Questionnaire!R52=(Questionnaire!R54+Questionnaire!R55+Questionnaire!R56+Questionnaire!R57+Questionnaire!R58+Questionnaire!R59+Questionnaire!R60+Questionnaire!R61+Questionnaire!R62+Questionnaire!R63+Questionnaire!R64+Questionnaire!R65+Questionnaire!R66)=TRUE,"OK Q18.a.i","QUERY Q18 - Components in 18a.i must sum to profit in 18.a - please check")</f>
        <v>OK Q18.a.i</v>
      </c>
      <c r="P29" s="681" t="str">
        <f>IF(Questionnaire!S52=(Questionnaire!S54+Questionnaire!S55+Questionnaire!S56+Questionnaire!S57+Questionnaire!S58+Questionnaire!S59+Questionnaire!S60+Questionnaire!S61+Questionnaire!S62+Questionnaire!S63+Questionnaire!S64+Questionnaire!S65+Questionnaire!S66)=TRUE,"OK Q18.a.i","QUERY Q18 - Components in 18a.i must sum to profit in 18.a - please check")</f>
        <v>OK Q18.a.i</v>
      </c>
      <c r="Q29" s="681" t="str">
        <f>IF(Questionnaire!T52=(Questionnaire!T54+Questionnaire!T55+Questionnaire!T56+Questionnaire!T57+Questionnaire!T58+Questionnaire!T59+Questionnaire!T60+Questionnaire!T61+Questionnaire!T62+Questionnaire!T63+Questionnaire!T64+Questionnaire!T65+Questionnaire!T66)=TRUE,"OK Q18.a.i","QUERY Q18 - Components in 18a.i must sum to profit in 18.a - please check")</f>
        <v>OK Q18.a.i</v>
      </c>
      <c r="R29" s="681" t="str">
        <f>IF(Questionnaire!U52=(Questionnaire!U54+Questionnaire!U55+Questionnaire!U56+Questionnaire!U57+Questionnaire!U58+Questionnaire!U59+Questionnaire!U60+Questionnaire!U61+Questionnaire!U62+Questionnaire!U63+Questionnaire!U64+Questionnaire!U65+Questionnaire!U66)=TRUE,"OK Q18.a.i","QUERY Q18 - Components in 18a.i must sum to profit in 18.a - please check")</f>
        <v>OK Q18.a.i</v>
      </c>
      <c r="S29" s="681" t="str">
        <f>IF(Questionnaire!V52=(Questionnaire!V54+Questionnaire!V55+Questionnaire!V56+Questionnaire!V57+Questionnaire!V58+Questionnaire!V59+Questionnaire!V60+Questionnaire!V61+Questionnaire!V62+Questionnaire!V63+Questionnaire!V64+Questionnaire!V65+Questionnaire!V66)=TRUE,"OK Q18.a.i","QUERY Q18 - Components in 18a.i must sum to profit in 18.a - please check")</f>
        <v>OK Q18.a.i</v>
      </c>
      <c r="T29" s="681" t="str">
        <f>IF(Questionnaire!W52=(Questionnaire!W54+Questionnaire!W55+Questionnaire!W56+Questionnaire!W57+Questionnaire!W58+Questionnaire!W59+Questionnaire!W60+Questionnaire!W61+Questionnaire!W62+Questionnaire!W63+Questionnaire!W64+Questionnaire!W65+Questionnaire!W66)=TRUE,"OK Q18.a.i","QUERY Q18 - Components in 18a.i must sum to profit in 18.a - please check")</f>
        <v>OK Q18.a.i</v>
      </c>
      <c r="U29" s="681" t="str">
        <f>IF(Questionnaire!X52=(Questionnaire!X54+Questionnaire!X55+Questionnaire!X56+Questionnaire!X57+Questionnaire!X58+Questionnaire!X59+Questionnaire!X60+Questionnaire!X61+Questionnaire!X62+Questionnaire!X63+Questionnaire!X64+Questionnaire!X65+Questionnaire!X66)=TRUE,"OK Q18.a.i","QUERY Q18 - Components in 18a.i must sum to profit in 18.a - please check")</f>
        <v>OK Q18.a.i</v>
      </c>
      <c r="V29" s="681" t="str">
        <f>IF(Questionnaire!Y52=(Questionnaire!Y54+Questionnaire!Y55+Questionnaire!Y56+Questionnaire!Y57+Questionnaire!Y58+Questionnaire!Y59+Questionnaire!Y60+Questionnaire!Y61+Questionnaire!Y62+Questionnaire!Y63+Questionnaire!Y64+Questionnaire!Y65+Questionnaire!Y66)=TRUE,"OK Q18.a.i","QUERY Q18 - Components in 18a.i must sum to profit in 18.a - please check")</f>
        <v>OK Q18.a.i</v>
      </c>
      <c r="W29" s="681" t="str">
        <f>IF(Questionnaire!Z52=(Questionnaire!Z54+Questionnaire!Z55+Questionnaire!Z56+Questionnaire!Z57+Questionnaire!Z58+Questionnaire!Z59+Questionnaire!Z60+Questionnaire!Z61+Questionnaire!Z62+Questionnaire!Z63+Questionnaire!Z64+Questionnaire!Z65+Questionnaire!Z66)=TRUE,"OK Q18.a.i","QUERY Q18 - Components in 18a.i must sum to profit in 18.a - please check")</f>
        <v>OK Q18.a.i</v>
      </c>
      <c r="X29" s="681" t="str">
        <f>IF(Questionnaire!AA52=(Questionnaire!AA54+Questionnaire!AA55+Questionnaire!AA56+Questionnaire!AA57+Questionnaire!AA58+Questionnaire!AA59+Questionnaire!AA60+Questionnaire!AA61+Questionnaire!AA62+Questionnaire!AA63+Questionnaire!AA64+Questionnaire!AA65+Questionnaire!AA66)=TRUE,"OK Q18.a.i","QUERY Q18 - Components in 18a.i must sum to profit in 18.a - please check")</f>
        <v>OK Q18.a.i</v>
      </c>
      <c r="Y29" s="681" t="str">
        <f>IF(Questionnaire!AB52=(Questionnaire!AB54+Questionnaire!AB55+Questionnaire!AB56+Questionnaire!AB57+Questionnaire!AB58+Questionnaire!AB59+Questionnaire!AB60+Questionnaire!AB61+Questionnaire!AB62+Questionnaire!AB63+Questionnaire!AB64+Questionnaire!AB65+Questionnaire!AB66)=TRUE,"OK Q18.a.i","QUERY Q18 - Components in 18a.i must sum to profit in 18.a - please check")</f>
        <v>OK Q18.a.i</v>
      </c>
      <c r="Z29" s="681" t="str">
        <f>IF(Questionnaire!AC52=(Questionnaire!AC54+Questionnaire!AC55+Questionnaire!AC56+Questionnaire!AC57+Questionnaire!AC58+Questionnaire!AC59+Questionnaire!AC60+Questionnaire!AC61+Questionnaire!AC62+Questionnaire!AC63+Questionnaire!AC64+Questionnaire!AC65+Questionnaire!AC66)=TRUE,"OK Q18.a.i","QUERY Q18 - Components in 18a.i must sum to profit in 18.a - please check")</f>
        <v>OK Q18.a.i</v>
      </c>
      <c r="AA29" s="681" t="str">
        <f>IF(Questionnaire!AD52=(Questionnaire!AD54+Questionnaire!AD55+Questionnaire!AD56+Questionnaire!AD57+Questionnaire!AD58+Questionnaire!AD59+Questionnaire!AD60+Questionnaire!AD61+Questionnaire!AD62+Questionnaire!AD63+Questionnaire!AD64+Questionnaire!AD65+Questionnaire!AD66)=TRUE,"OK Q18.a.i","QUERY Q18 - Components in 18a.i must sum to profit in 18.a - please check")</f>
        <v>OK Q18.a.i</v>
      </c>
      <c r="AB29" s="681" t="str">
        <f>IF(Questionnaire!AE52=(Questionnaire!AE54+Questionnaire!AE55+Questionnaire!AE56+Questionnaire!AE57+Questionnaire!AE58+Questionnaire!AE59+Questionnaire!AE60+Questionnaire!AE61+Questionnaire!AE62+Questionnaire!AE63+Questionnaire!AE64+Questionnaire!AE65+Questionnaire!AE66)=TRUE,"OK Q18.a.i","QUERY Q18 - Components in 18a.i must sum to profit in 18.a - please check")</f>
        <v>OK Q18.a.i</v>
      </c>
      <c r="AC29" s="681" t="str">
        <f>IF(Questionnaire!AF52=(Questionnaire!AF54+Questionnaire!AF55+Questionnaire!AF56+Questionnaire!AF57+Questionnaire!AF58+Questionnaire!AF59+Questionnaire!AF60+Questionnaire!AF61+Questionnaire!AF62+Questionnaire!AF63+Questionnaire!AF64+Questionnaire!AF65+Questionnaire!AF66)=TRUE,"OK Q18.a.i","QUERY Q18 - Components in 18a.i must sum to profit in 18.a - please check")</f>
        <v>OK Q18.a.i</v>
      </c>
      <c r="AD29" s="681" t="str">
        <f>IF(Questionnaire!AG52=(Questionnaire!AG54+Questionnaire!AG55+Questionnaire!AG56+Questionnaire!AG57+Questionnaire!AG58+Questionnaire!AG59+Questionnaire!AG60+Questionnaire!AG61+Questionnaire!AG62+Questionnaire!AG63+Questionnaire!AG64+Questionnaire!AG65+Questionnaire!AG66)=TRUE,"OK Q18.a.i","QUERY Q18 - Components in 18a.i must sum to profit in 18.a - please check")</f>
        <v>OK Q18.a.i</v>
      </c>
      <c r="AE29" s="681" t="str">
        <f>IF(Questionnaire!AH52=(Questionnaire!AH54+Questionnaire!AH55+Questionnaire!AH56+Questionnaire!AH57+Questionnaire!AH58+Questionnaire!AH59+Questionnaire!AH60+Questionnaire!AH61+Questionnaire!AH62+Questionnaire!AH63+Questionnaire!AH64+Questionnaire!AH65+Questionnaire!AH66)=TRUE,"OK Q18.a.i","QUERY Q18 - Components in 18a.i must sum to profit in 18.a - please check")</f>
        <v>OK Q18.a.i</v>
      </c>
      <c r="AF29" s="681" t="str">
        <f>IF(Questionnaire!AI52=(Questionnaire!AI54+Questionnaire!AI55+Questionnaire!AI56+Questionnaire!AI57+Questionnaire!AI58+Questionnaire!AI59+Questionnaire!AI60+Questionnaire!AI61+Questionnaire!AI62+Questionnaire!AI63+Questionnaire!AI64+Questionnaire!AI65+Questionnaire!AI66)=TRUE,"OK Q18.a.i","QUERY Q18 - Components in 18a.i must sum to profit in 18.a - please check")</f>
        <v>OK Q18.a.i</v>
      </c>
      <c r="AG29" s="681" t="str">
        <f>IF(Questionnaire!AJ52=(Questionnaire!AJ54+Questionnaire!AJ55+Questionnaire!AJ56+Questionnaire!AJ57+Questionnaire!AJ58+Questionnaire!AJ59+Questionnaire!AJ60+Questionnaire!AJ61+Questionnaire!AJ62+Questionnaire!AJ63+Questionnaire!AJ64+Questionnaire!AJ65+Questionnaire!AJ66)=TRUE,"OK Q18.a.i","QUERY Q18 - Components in 18a.i must sum to profit in 18.a - please check")</f>
        <v>OK Q18.a.i</v>
      </c>
      <c r="AH29" s="681" t="str">
        <f>IF(Questionnaire!AK52=(Questionnaire!AK54+Questionnaire!AK55+Questionnaire!AK56+Questionnaire!AK57+Questionnaire!AK58+Questionnaire!AK59+Questionnaire!AK60+Questionnaire!AK61+Questionnaire!AK62+Questionnaire!AK63+Questionnaire!AK64+Questionnaire!AK65+Questionnaire!AK66)=TRUE,"OK Q18.a.i","QUERY Q18 - Components in 18a.i must sum to profit in 18.a - please check")</f>
        <v>OK Q18.a.i</v>
      </c>
      <c r="AI29" s="681" t="str">
        <f>IF(Questionnaire!AL52=(Questionnaire!AL54+Questionnaire!AL55+Questionnaire!AL56+Questionnaire!AL57+Questionnaire!AL58+Questionnaire!AL59+Questionnaire!AL60+Questionnaire!AL61+Questionnaire!AL62+Questionnaire!AL63+Questionnaire!AL64+Questionnaire!AL65+Questionnaire!AL66)=TRUE,"OK Q18.a.i","QUERY Q18 - Components in 18a.i must sum to profit in 18.a - please check")</f>
        <v>OK Q18.a.i</v>
      </c>
      <c r="AJ29" s="681" t="str">
        <f>IF(Questionnaire!AM52=(Questionnaire!AM54+Questionnaire!AM55+Questionnaire!AM56+Questionnaire!AM57+Questionnaire!AM58+Questionnaire!AM59+Questionnaire!AM60+Questionnaire!AM61+Questionnaire!AM62+Questionnaire!AM63+Questionnaire!AM64+Questionnaire!AM65+Questionnaire!AM66)=TRUE,"OK Q18.a.i","QUERY Q18 - Components in 18a.i must sum to profit in 18.a - please check")</f>
        <v>OK Q18.a.i</v>
      </c>
      <c r="AK29" s="681" t="str">
        <f>IF(Questionnaire!AN52=(Questionnaire!AN54+Questionnaire!AN55+Questionnaire!AN56+Questionnaire!AN57+Questionnaire!AN58+Questionnaire!AN59+Questionnaire!AN60+Questionnaire!AN61+Questionnaire!AN62+Questionnaire!AN63+Questionnaire!AN64+Questionnaire!AN65+Questionnaire!AN66)=TRUE,"OK Q18.a.i","QUERY Q18 - Components in 18a.i must sum to profit in 18.a - please check")</f>
        <v>OK Q18.a.i</v>
      </c>
      <c r="AL29" s="681" t="str">
        <f>IF(Questionnaire!AO52=(Questionnaire!AO54+Questionnaire!AO55+Questionnaire!AO56+Questionnaire!AO57+Questionnaire!AO58+Questionnaire!AO59+Questionnaire!AO60+Questionnaire!AO61+Questionnaire!AO62+Questionnaire!AO63+Questionnaire!AO64+Questionnaire!AO65+Questionnaire!AO66)=TRUE,"OK Q18.a.i","QUERY Q18 - Components in 18a.i must sum to profit in 18.a - please check")</f>
        <v>OK Q18.a.i</v>
      </c>
      <c r="AM29" s="681" t="str">
        <f>IF(Questionnaire!AP52=(Questionnaire!AP54+Questionnaire!AP55+Questionnaire!AP56+Questionnaire!AP57+Questionnaire!AP58+Questionnaire!AP59+Questionnaire!AP60+Questionnaire!AP61+Questionnaire!AP62+Questionnaire!AP63+Questionnaire!AP64+Questionnaire!AP65+Questionnaire!AP66)=TRUE,"OK Q18.a.i","QUERY Q18 - Components in 18a.i must sum to profit in 18.a - please check")</f>
        <v>OK Q18.a.i</v>
      </c>
      <c r="AN29" s="681" t="str">
        <f>IF(Questionnaire!AQ52=(Questionnaire!AQ54+Questionnaire!AQ55+Questionnaire!AQ56+Questionnaire!AQ57+Questionnaire!AQ58+Questionnaire!AQ59+Questionnaire!AQ60+Questionnaire!AQ61+Questionnaire!AQ62+Questionnaire!AQ63+Questionnaire!AQ64+Questionnaire!AQ65+Questionnaire!AQ66)=TRUE,"OK Q18.a.i","QUERY Q18 - Components in 18a.i must sum to profit in 18.a - please check")</f>
        <v>OK Q18.a.i</v>
      </c>
      <c r="AO29" s="681" t="str">
        <f>IF(Questionnaire!AR52=(Questionnaire!AR54+Questionnaire!AR55+Questionnaire!AR56+Questionnaire!AR57+Questionnaire!AR58+Questionnaire!AR59+Questionnaire!AR60+Questionnaire!AR61+Questionnaire!AR62+Questionnaire!AR63+Questionnaire!AR64+Questionnaire!AR65+Questionnaire!AR66)=TRUE,"OK Q18.a.i","QUERY Q18 - Components in 18a.i must sum to profit in 18.a - please check")</f>
        <v>OK Q18.a.i</v>
      </c>
      <c r="AP29" s="681" t="str">
        <f>IF(Questionnaire!AS52=(Questionnaire!AS54+Questionnaire!AS55+Questionnaire!AS56+Questionnaire!AS57+Questionnaire!AS58+Questionnaire!AS59+Questionnaire!AS60+Questionnaire!AS61+Questionnaire!AS62+Questionnaire!AS63+Questionnaire!AS64+Questionnaire!AS65+Questionnaire!AS66)=TRUE,"OK Q18.a.i","QUERY Q18 - Components in 18a.i must sum to profit in 18.a - please check")</f>
        <v>OK Q18.a.i</v>
      </c>
      <c r="AQ29" s="681" t="str">
        <f>IF(Questionnaire!AT52=(Questionnaire!AT54+Questionnaire!AT55+Questionnaire!AT56+Questionnaire!AT57+Questionnaire!AT58+Questionnaire!AT59+Questionnaire!AT60+Questionnaire!AT61+Questionnaire!AT62+Questionnaire!AT63+Questionnaire!AT64+Questionnaire!AT65+Questionnaire!AT66)=TRUE,"OK Q18.a.i","QUERY Q18 - Components in 18a.i must sum to profit in 18.a - please check")</f>
        <v>OK Q18.a.i</v>
      </c>
      <c r="AR29" s="681" t="str">
        <f>IF(Questionnaire!AU52=(Questionnaire!AU54+Questionnaire!AU55+Questionnaire!AU56+Questionnaire!AU57+Questionnaire!AU58+Questionnaire!AU59+Questionnaire!AU60+Questionnaire!AU61+Questionnaire!AU62+Questionnaire!AU63+Questionnaire!AU64+Questionnaire!AU65+Questionnaire!AU66)=TRUE,"OK Q18.a.i","QUERY Q18 - Components in 18a.i must sum to profit in 18.a - please check")</f>
        <v>OK Q18.a.i</v>
      </c>
      <c r="AS29" s="681" t="str">
        <f>IF(Questionnaire!AV52=(Questionnaire!AV54+Questionnaire!AV55+Questionnaire!AV56+Questionnaire!AV57+Questionnaire!AV58+Questionnaire!AV59+Questionnaire!AV60+Questionnaire!AV61+Questionnaire!AV62+Questionnaire!AV63+Questionnaire!AV64+Questionnaire!AV65+Questionnaire!AV66)=TRUE,"OK Q18.a.i","QUERY Q18 - Components in 18a.i must sum to profit in 18.a - please check")</f>
        <v>OK Q18.a.i</v>
      </c>
      <c r="AT29" s="681" t="str">
        <f>IF(Questionnaire!AW52=(Questionnaire!AW54+Questionnaire!AW55+Questionnaire!AW56+Questionnaire!AW57+Questionnaire!AW58+Questionnaire!AW59+Questionnaire!AW60+Questionnaire!AW61+Questionnaire!AW62+Questionnaire!AW63+Questionnaire!AW64+Questionnaire!AW65+Questionnaire!AW66)=TRUE,"OK Q18.a.i","QUERY Q18 - Components in 18a.i must sum to profit in 18.a - please check")</f>
        <v>OK Q18.a.i</v>
      </c>
      <c r="AU29" s="681" t="str">
        <f>IF(Questionnaire!AX52=(Questionnaire!AX54+Questionnaire!AX55+Questionnaire!AX56+Questionnaire!AX57+Questionnaire!AX58+Questionnaire!AX59+Questionnaire!AX60+Questionnaire!AX61+Questionnaire!AX62+Questionnaire!AX63+Questionnaire!AX64+Questionnaire!AX65+Questionnaire!AX66)=TRUE,"OK Q18.a.i","QUERY Q18 - Components in 18a.i must sum to profit in 18.a - please check")</f>
        <v>OK Q18.a.i</v>
      </c>
      <c r="AV29" s="681" t="str">
        <f>IF(Questionnaire!AY52=(Questionnaire!AY54+Questionnaire!AY55+Questionnaire!AY56+Questionnaire!AY57+Questionnaire!AY58+Questionnaire!AY59+Questionnaire!AY60+Questionnaire!AY61+Questionnaire!AY62+Questionnaire!AY63+Questionnaire!AY64+Questionnaire!AY65+Questionnaire!AY66)=TRUE,"OK Q18.a.i","QUERY Q18 - Components in 18a.i must sum to profit in 18.a - please check")</f>
        <v>OK Q18.a.i</v>
      </c>
      <c r="AW29" s="681" t="str">
        <f>IF(Questionnaire!AZ52=(Questionnaire!AZ54+Questionnaire!AZ55+Questionnaire!AZ56+Questionnaire!AZ57+Questionnaire!AZ58+Questionnaire!AZ59+Questionnaire!AZ60+Questionnaire!AZ61+Questionnaire!AZ62+Questionnaire!AZ63+Questionnaire!AZ64+Questionnaire!AZ65+Questionnaire!AZ66)=TRUE,"OK Q18.a.i","QUERY Q18 - Components in 18a.i must sum to profit in 18.a - please check")</f>
        <v>OK Q18.a.i</v>
      </c>
      <c r="AX29" s="681" t="str">
        <f>IF(Questionnaire!BA52=(Questionnaire!BA54+Questionnaire!BA55+Questionnaire!BA56+Questionnaire!BA57+Questionnaire!BA58+Questionnaire!BA59+Questionnaire!BA60+Questionnaire!BA61+Questionnaire!BA62+Questionnaire!BA63+Questionnaire!BA64+Questionnaire!BA65+Questionnaire!BA66)=TRUE,"OK Q18.a.i","QUERY Q18 - Components in 18a.i must sum to profit in 18.a - please check")</f>
        <v>OK Q18.a.i</v>
      </c>
      <c r="AY29" s="681" t="str">
        <f>IF(Questionnaire!BB52=(Questionnaire!BB54+Questionnaire!BB55+Questionnaire!BB56+Questionnaire!BB57+Questionnaire!BB58+Questionnaire!BB59+Questionnaire!BB60+Questionnaire!BB61+Questionnaire!BB62+Questionnaire!BB63+Questionnaire!BB64+Questionnaire!BB65+Questionnaire!BB66)=TRUE,"OK Q18.a.i","QUERY Q18 - Components in 18a.i must sum to profit in 18.a - please check")</f>
        <v>OK Q18.a.i</v>
      </c>
      <c r="AZ29" s="681" t="str">
        <f>IF(Questionnaire!BC52=(Questionnaire!BC54+Questionnaire!BC55+Questionnaire!BC56+Questionnaire!BC57+Questionnaire!BC58+Questionnaire!BC59+Questionnaire!BC60+Questionnaire!BC61+Questionnaire!BC62+Questionnaire!BC63+Questionnaire!BC64+Questionnaire!BC65+Questionnaire!BC66)=TRUE,"OK Q18.a.i","QUERY Q18 - Components in 18a.i must sum to profit in 18.a - please check")</f>
        <v>OK Q18.a.i</v>
      </c>
      <c r="BA29" s="681" t="str">
        <f>IF(Questionnaire!BD52=(Questionnaire!BD54+Questionnaire!BD55+Questionnaire!BD56+Questionnaire!BD57+Questionnaire!BD58+Questionnaire!BD59+Questionnaire!BD60+Questionnaire!BD61+Questionnaire!BD62+Questionnaire!BD63+Questionnaire!BD64+Questionnaire!BD65+Questionnaire!BD66)=TRUE,"OK Q18.a.i","QUERY Q18 - Components in 18a.i must sum to profit in 18.a - please check")</f>
        <v>OK Q18.a.i</v>
      </c>
      <c r="BB29" s="681" t="str">
        <f>IF(Questionnaire!BE52=(Questionnaire!BE54+Questionnaire!BE55+Questionnaire!BE56+Questionnaire!BE57+Questionnaire!BE58+Questionnaire!BE59+Questionnaire!BE60+Questionnaire!BE61+Questionnaire!BE62+Questionnaire!BE63+Questionnaire!BE64+Questionnaire!BE65+Questionnaire!BE66)=TRUE,"OK Q18.a.i","QUERY Q18 - Components in 18a.i must sum to profit in 18.a - please check")</f>
        <v>OK Q18.a.i</v>
      </c>
      <c r="BC29" s="681" t="str">
        <f>IF(Questionnaire!BF52=(Questionnaire!BF54+Questionnaire!BF55+Questionnaire!BF56+Questionnaire!BF57+Questionnaire!BF58+Questionnaire!BF59+Questionnaire!BF60+Questionnaire!BF61+Questionnaire!BF62+Questionnaire!BF63+Questionnaire!BF64+Questionnaire!BF65+Questionnaire!BF66)=TRUE,"OK Q18.a.i","QUERY Q18 - Components in 18a.i must sum to profit in 18.a - please check")</f>
        <v>OK Q18.a.i</v>
      </c>
      <c r="BD29" s="681" t="str">
        <f>IF(Questionnaire!BG52=(Questionnaire!BG54+Questionnaire!BG55+Questionnaire!BG56+Questionnaire!BG57+Questionnaire!BG58+Questionnaire!BG59+Questionnaire!BG60+Questionnaire!BG61+Questionnaire!BG62+Questionnaire!BG63+Questionnaire!BG64+Questionnaire!BG65+Questionnaire!BG66)=TRUE,"OK Q18.a.i","QUERY Q18 - Components in 18a.i must sum to profit in 18.a - please check")</f>
        <v>OK Q18.a.i</v>
      </c>
      <c r="BE29" s="681" t="str">
        <f>IF(Questionnaire!BH52=(Questionnaire!BH54+Questionnaire!BH55+Questionnaire!BH56+Questionnaire!BH57+Questionnaire!BH58+Questionnaire!BH59+Questionnaire!BH60+Questionnaire!BH61+Questionnaire!BH62+Questionnaire!BH63+Questionnaire!BH64+Questionnaire!BH65+Questionnaire!BH66)=TRUE,"OK Q18.a.i","QUERY Q18 - Components in 18a.i must sum to profit in 18.a - please check")</f>
        <v>OK Q18.a.i</v>
      </c>
      <c r="BF29" s="681" t="str">
        <f>IF(Questionnaire!BI52=(Questionnaire!BI54+Questionnaire!BI55+Questionnaire!BI56+Questionnaire!BI57+Questionnaire!BI58+Questionnaire!BI59+Questionnaire!BI60+Questionnaire!BI61+Questionnaire!BI62+Questionnaire!BI63+Questionnaire!BI64+Questionnaire!BI65+Questionnaire!BI66)=TRUE,"OK Q18.a.i","QUERY Q18 - Components in 18a.i must sum to profit in 18.a - please check")</f>
        <v>OK Q18.a.i</v>
      </c>
      <c r="BG29" s="681" t="str">
        <f>IF(Questionnaire!BJ52=(Questionnaire!BJ54+Questionnaire!BJ55+Questionnaire!BJ56+Questionnaire!BJ57+Questionnaire!BJ58+Questionnaire!BJ59+Questionnaire!BJ60+Questionnaire!BJ61+Questionnaire!BJ62+Questionnaire!BJ63+Questionnaire!BJ64+Questionnaire!BJ65+Questionnaire!BJ66)=TRUE,"OK Q18.a.i","QUERY Q18 - Components in 18a.i must sum to profit in 18.a - please check")</f>
        <v>OK Q18.a.i</v>
      </c>
      <c r="BH29" s="681" t="str">
        <f>IF(Questionnaire!BK52=(Questionnaire!BK54+Questionnaire!BK55+Questionnaire!BK56+Questionnaire!BK57+Questionnaire!BK58+Questionnaire!BK59+Questionnaire!BK60+Questionnaire!BK61+Questionnaire!BK62+Questionnaire!BK63+Questionnaire!BK64+Questionnaire!BK65+Questionnaire!BK66)=TRUE,"OK Q18.a.i","QUERY Q18 - Components in 18a.i must sum to profit in 18.a - please check")</f>
        <v>OK Q18.a.i</v>
      </c>
      <c r="BI29" s="681" t="str">
        <f>IF(Questionnaire!BL52=(Questionnaire!BL54+Questionnaire!BL55+Questionnaire!BL56+Questionnaire!BL57+Questionnaire!BL58+Questionnaire!BL59+Questionnaire!BL60+Questionnaire!BL61+Questionnaire!BL62+Questionnaire!BL63+Questionnaire!BL64+Questionnaire!BL65+Questionnaire!BL66)=TRUE,"OK Q18.a.i","QUERY Q18 - Components in 18a.i must sum to profit in 18.a - please check")</f>
        <v>OK Q18.a.i</v>
      </c>
      <c r="BJ29" s="681" t="str">
        <f>IF(Questionnaire!BM52=(Questionnaire!BM54+Questionnaire!BM55+Questionnaire!BM56+Questionnaire!BM57+Questionnaire!BM58+Questionnaire!BM59+Questionnaire!BM60+Questionnaire!BM61+Questionnaire!BM62+Questionnaire!BM63+Questionnaire!BM64+Questionnaire!BM65+Questionnaire!BM66)=TRUE,"OK Q18.a.i","QUERY Q18 - Components in 18a.i must sum to profit in 18.a - please check")</f>
        <v>OK Q18.a.i</v>
      </c>
      <c r="BK29" s="681" t="str">
        <f>IF(Questionnaire!BN52=(Questionnaire!BN54+Questionnaire!BN55+Questionnaire!BN56+Questionnaire!BN57+Questionnaire!BN58+Questionnaire!BN59+Questionnaire!BN60+Questionnaire!BN61+Questionnaire!BN62+Questionnaire!BN63+Questionnaire!BN64+Questionnaire!BN65+Questionnaire!BN66)=TRUE,"OK Q18.a.i","QUERY Q18 - Components in 18a.i must sum to profit in 18.a - please check")</f>
        <v>OK Q18.a.i</v>
      </c>
      <c r="BL29" s="681" t="str">
        <f>IF(Questionnaire!BO52=(Questionnaire!BO54+Questionnaire!BO55+Questionnaire!BO56+Questionnaire!BO57+Questionnaire!BO58+Questionnaire!BO59+Questionnaire!BO60+Questionnaire!BO61+Questionnaire!BO62+Questionnaire!BO63+Questionnaire!BO64+Questionnaire!BO65+Questionnaire!BO66)=TRUE,"OK Q18.a.i","QUERY Q18 - Components in 18a.i must sum to profit in 18.a - please check")</f>
        <v>OK Q18.a.i</v>
      </c>
      <c r="BM29" s="681" t="str">
        <f>IF(Questionnaire!BP52=(Questionnaire!BP54+Questionnaire!BP55+Questionnaire!BP56+Questionnaire!BP57+Questionnaire!BP58+Questionnaire!BP59+Questionnaire!BP60+Questionnaire!BP61+Questionnaire!BP62+Questionnaire!BP63+Questionnaire!BP64+Questionnaire!BP65+Questionnaire!BP66)=TRUE,"OK Q18.a.i","QUERY Q18 - Components in 18a.i must sum to profit in 18.a - please check")</f>
        <v>OK Q18.a.i</v>
      </c>
      <c r="BN29" s="681" t="str">
        <f>IF(Questionnaire!BQ52=(Questionnaire!BQ54+Questionnaire!BQ55+Questionnaire!BQ56+Questionnaire!BQ57+Questionnaire!BQ58+Questionnaire!BQ59+Questionnaire!BQ60+Questionnaire!BQ61+Questionnaire!BQ62+Questionnaire!BQ63+Questionnaire!BQ64+Questionnaire!BQ65+Questionnaire!BQ66)=TRUE,"OK Q18.a.i","QUERY Q18 - Components in 18a.i must sum to profit in 18.a - please check")</f>
        <v>OK Q18.a.i</v>
      </c>
      <c r="BO29" s="681" t="str">
        <f>IF(Questionnaire!BR52=(Questionnaire!BR54+Questionnaire!BR55+Questionnaire!BR56+Questionnaire!BR57+Questionnaire!BR58+Questionnaire!BR59+Questionnaire!BR60+Questionnaire!BR61+Questionnaire!BR62+Questionnaire!BR63+Questionnaire!BR64+Questionnaire!BR65+Questionnaire!BR66)=TRUE,"OK Q18.a.i","QUERY Q18 - Components in 18a.i must sum to profit in 18.a - please check")</f>
        <v>OK Q18.a.i</v>
      </c>
      <c r="BP29" s="681" t="str">
        <f>IF(Questionnaire!BS52=(Questionnaire!BS54+Questionnaire!BS55+Questionnaire!BS56+Questionnaire!BS57+Questionnaire!BS58+Questionnaire!BS59+Questionnaire!BS60+Questionnaire!BS61+Questionnaire!BS62+Questionnaire!BS63+Questionnaire!BS64+Questionnaire!BS65+Questionnaire!BS66)=TRUE,"OK Q18.a.i","QUERY Q18 - Components in 18a.i must sum to profit in 18.a - please check")</f>
        <v>OK Q18.a.i</v>
      </c>
      <c r="BQ29" s="681" t="str">
        <f>IF(Questionnaire!BT52=(Questionnaire!BT54+Questionnaire!BT55+Questionnaire!BT56+Questionnaire!BT57+Questionnaire!BT58+Questionnaire!BT59+Questionnaire!BT60+Questionnaire!BT61+Questionnaire!BT62+Questionnaire!BT63+Questionnaire!BT64+Questionnaire!BT65+Questionnaire!BT66)=TRUE,"OK Q18.a.i","QUERY Q18 - Components in 18a.i must sum to profit in 18.a - please check")</f>
        <v>OK Q18.a.i</v>
      </c>
      <c r="BR29" s="681" t="str">
        <f>IF(Questionnaire!BU52=(Questionnaire!BU54+Questionnaire!BU55+Questionnaire!BU56+Questionnaire!BU57+Questionnaire!BU58+Questionnaire!BU59+Questionnaire!BU60+Questionnaire!BU61+Questionnaire!BU62+Questionnaire!BU63+Questionnaire!BU64+Questionnaire!BU65+Questionnaire!BU66)=TRUE,"OK Q18.a.i","QUERY Q18 - Components in 18a.i must sum to profit in 18.a - please check")</f>
        <v>OK Q18.a.i</v>
      </c>
      <c r="BS29" s="681" t="str">
        <f>IF(Questionnaire!BV52=(Questionnaire!BV54+Questionnaire!BV55+Questionnaire!BV56+Questionnaire!BV57+Questionnaire!BV58+Questionnaire!BV59+Questionnaire!BV60+Questionnaire!BV61+Questionnaire!BV62+Questionnaire!BV63+Questionnaire!BV64+Questionnaire!BV65+Questionnaire!BV66)=TRUE,"OK Q18.a.i","QUERY Q18 - Components in 18a.i must sum to profit in 18.a - please check")</f>
        <v>OK Q18.a.i</v>
      </c>
      <c r="BT29" s="681" t="str">
        <f>IF(Questionnaire!BW52=(Questionnaire!BW54+Questionnaire!BW55+Questionnaire!BW56+Questionnaire!BW57+Questionnaire!BW58+Questionnaire!BW59+Questionnaire!BW60+Questionnaire!BW61+Questionnaire!BW62+Questionnaire!BW63+Questionnaire!BW64+Questionnaire!BW65+Questionnaire!BW66)=TRUE,"OK Q18.a.i","QUERY Q18 - Components in 18a.i must sum to profit in 18.a - please check")</f>
        <v>OK Q18.a.i</v>
      </c>
      <c r="BU29" s="681" t="str">
        <f>IF(Questionnaire!BX52=(Questionnaire!BX54+Questionnaire!BX55+Questionnaire!BX56+Questionnaire!BX57+Questionnaire!BX58+Questionnaire!BX59+Questionnaire!BX60+Questionnaire!BX61+Questionnaire!BX62+Questionnaire!BX63+Questionnaire!BX64+Questionnaire!BX65+Questionnaire!BX66)=TRUE,"OK Q18.a.i","QUERY Q18 - Components in 18a.i must sum to profit in 18.a - please check")</f>
        <v>OK Q18.a.i</v>
      </c>
      <c r="BV29" s="681" t="str">
        <f>IF(Questionnaire!BY52=(Questionnaire!BY54+Questionnaire!BY55+Questionnaire!BY56+Questionnaire!BY57+Questionnaire!BY58+Questionnaire!BY59+Questionnaire!BY60+Questionnaire!BY61+Questionnaire!BY62+Questionnaire!BY63+Questionnaire!BY64+Questionnaire!BY65+Questionnaire!BY66)=TRUE,"OK Q18.a.i","QUERY Q18 - Components in 18a.i must sum to profit in 18.a - please check")</f>
        <v>OK Q18.a.i</v>
      </c>
      <c r="BW29" s="681" t="str">
        <f>IF(Questionnaire!BZ52=(Questionnaire!BZ54+Questionnaire!BZ55+Questionnaire!BZ56+Questionnaire!BZ57+Questionnaire!BZ58+Questionnaire!BZ59+Questionnaire!BZ60+Questionnaire!BZ61+Questionnaire!BZ62+Questionnaire!BZ63+Questionnaire!BZ64+Questionnaire!BZ65+Questionnaire!BZ66)=TRUE,"OK Q18.a.i","QUERY Q18 - Components in 18a.i must sum to profit in 18.a - please check")</f>
        <v>OK Q18.a.i</v>
      </c>
      <c r="BX29" s="681" t="str">
        <f>IF(Questionnaire!CA52=(Questionnaire!CA54+Questionnaire!CA55+Questionnaire!CA56+Questionnaire!CA57+Questionnaire!CA58+Questionnaire!CA59+Questionnaire!CA60+Questionnaire!CA61+Questionnaire!CA62+Questionnaire!CA63+Questionnaire!CA64+Questionnaire!CA65+Questionnaire!CA66)=TRUE,"OK Q18.a.i","QUERY Q18 - Components in 18a.i must sum to profit in 18.a - please check")</f>
        <v>OK Q18.a.i</v>
      </c>
      <c r="BY29" s="681" t="str">
        <f>IF(Questionnaire!CB52=(Questionnaire!CB54+Questionnaire!CB55+Questionnaire!CB56+Questionnaire!CB57+Questionnaire!CB58+Questionnaire!CB59+Questionnaire!CB60+Questionnaire!CB61+Questionnaire!CB62+Questionnaire!CB63+Questionnaire!CB64+Questionnaire!CB65+Questionnaire!CB66)=TRUE,"OK Q18.a.i","QUERY Q18 - Components in 18a.i must sum to profit in 18.a - please check")</f>
        <v>OK Q18.a.i</v>
      </c>
      <c r="BZ29" s="681" t="str">
        <f>IF(Questionnaire!CC52=(Questionnaire!CC54+Questionnaire!CC55+Questionnaire!CC56+Questionnaire!CC57+Questionnaire!CC58+Questionnaire!CC59+Questionnaire!CC60+Questionnaire!CC61+Questionnaire!CC62+Questionnaire!CC63+Questionnaire!CC64+Questionnaire!CC65+Questionnaire!CC66)=TRUE,"OK Q18.a.i","QUERY Q18 - Components in 18a.i must sum to profit in 18.a - please check")</f>
        <v>OK Q18.a.i</v>
      </c>
      <c r="CA29" s="681" t="str">
        <f>IF(Questionnaire!CD52=(Questionnaire!CD54+Questionnaire!CD55+Questionnaire!CD56+Questionnaire!CD57+Questionnaire!CD58+Questionnaire!CD59+Questionnaire!CD60+Questionnaire!CD61+Questionnaire!CD62+Questionnaire!CD63+Questionnaire!CD64+Questionnaire!CD65+Questionnaire!CD66)=TRUE,"OK Q18.a.i","QUERY Q18 - Components in 18a.i must sum to profit in 18.a - please check")</f>
        <v>OK Q18.a.i</v>
      </c>
      <c r="CB29" s="681" t="str">
        <f>IF(Questionnaire!CE52=(Questionnaire!CE54+Questionnaire!CE55+Questionnaire!CE56+Questionnaire!CE57+Questionnaire!CE58+Questionnaire!CE59+Questionnaire!CE60+Questionnaire!CE61+Questionnaire!CE62+Questionnaire!CE63+Questionnaire!CE64+Questionnaire!CE65+Questionnaire!CE66)=TRUE,"OK Q18.a.i","QUERY Q18 - Components in 18a.i must sum to profit in 18.a - please check")</f>
        <v>OK Q18.a.i</v>
      </c>
      <c r="CC29" s="681" t="str">
        <f>IF(Questionnaire!CF52=(Questionnaire!CF54+Questionnaire!CF55+Questionnaire!CF56+Questionnaire!CF57+Questionnaire!CF58+Questionnaire!CF59+Questionnaire!CF60+Questionnaire!CF61+Questionnaire!CF62+Questionnaire!CF63+Questionnaire!CF64+Questionnaire!CF65+Questionnaire!CF66)=TRUE,"OK Q18.a.i","QUERY Q18 - Components in 18a.i must sum to profit in 18.a - please check")</f>
        <v>OK Q18.a.i</v>
      </c>
      <c r="CD29" s="681" t="str">
        <f>IF(Questionnaire!CG52=(Questionnaire!CG54+Questionnaire!CG55+Questionnaire!CG56+Questionnaire!CG57+Questionnaire!CG58+Questionnaire!CG59+Questionnaire!CG60+Questionnaire!CG61+Questionnaire!CG62+Questionnaire!CG63+Questionnaire!CG64+Questionnaire!CG65+Questionnaire!CG66)=TRUE,"OK Q18.a.i","QUERY Q18 - Components in 18a.i must sum to profit in 18.a - please check")</f>
        <v>OK Q18.a.i</v>
      </c>
      <c r="CE29" s="681" t="str">
        <f>IF(Questionnaire!CH52=(Questionnaire!CH54+Questionnaire!CH55+Questionnaire!CH56+Questionnaire!CH57+Questionnaire!CH58+Questionnaire!CH59+Questionnaire!CH60+Questionnaire!CH61+Questionnaire!CH62+Questionnaire!CH63+Questionnaire!CH64+Questionnaire!CH65+Questionnaire!CH66)=TRUE,"OK Q18.a.i","QUERY Q18 - Components in 18a.i must sum to profit in 18.a - please check")</f>
        <v>OK Q18.a.i</v>
      </c>
      <c r="CF29" s="681" t="str">
        <f>IF(Questionnaire!CI52=(Questionnaire!CI54+Questionnaire!CI55+Questionnaire!CI56+Questionnaire!CI57+Questionnaire!CI58+Questionnaire!CI59+Questionnaire!CI60+Questionnaire!CI61+Questionnaire!CI62+Questionnaire!CI63+Questionnaire!CI64+Questionnaire!CI65+Questionnaire!CI66)=TRUE,"OK Q18.a.i","QUERY Q18 - Components in 18a.i must sum to profit in 18.a - please check")</f>
        <v>OK Q18.a.i</v>
      </c>
      <c r="CG29" s="681" t="str">
        <f>IF(Questionnaire!CJ52=(Questionnaire!CJ54+Questionnaire!CJ55+Questionnaire!CJ56+Questionnaire!CJ57+Questionnaire!CJ58+Questionnaire!CJ59+Questionnaire!CJ60+Questionnaire!CJ61+Questionnaire!CJ62+Questionnaire!CJ63+Questionnaire!CJ64+Questionnaire!CJ65+Questionnaire!CJ66)=TRUE,"OK Q18.a.i","QUERY Q18 - Components in 18a.i must sum to profit in 18.a - please check")</f>
        <v>OK Q18.a.i</v>
      </c>
      <c r="CH29" s="681" t="str">
        <f>IF(Questionnaire!CK52=(Questionnaire!CK54+Questionnaire!CK55+Questionnaire!CK56+Questionnaire!CK57+Questionnaire!CK58+Questionnaire!CK59+Questionnaire!CK60+Questionnaire!CK61+Questionnaire!CK62+Questionnaire!CK63+Questionnaire!CK64+Questionnaire!CK65+Questionnaire!CK66)=TRUE,"OK Q18.a.i","QUERY Q18 - Components in 18a.i must sum to profit in 18.a - please check")</f>
        <v>OK Q18.a.i</v>
      </c>
      <c r="CI29" s="681" t="str">
        <f>IF(Questionnaire!CL52=(Questionnaire!CL54+Questionnaire!CL55+Questionnaire!CL56+Questionnaire!CL57+Questionnaire!CL58+Questionnaire!CL59+Questionnaire!CL60+Questionnaire!CL61+Questionnaire!CL62+Questionnaire!CL63+Questionnaire!CL64+Questionnaire!CL65+Questionnaire!CL66)=TRUE,"OK Q18.a.i","QUERY Q18 - Components in 18a.i must sum to profit in 18.a - please check")</f>
        <v>OK Q18.a.i</v>
      </c>
      <c r="CJ29" s="681" t="str">
        <f>IF(Questionnaire!CM52=(Questionnaire!CM54+Questionnaire!CM55+Questionnaire!CM56+Questionnaire!CM57+Questionnaire!CM58+Questionnaire!CM59+Questionnaire!CM60+Questionnaire!CM61+Questionnaire!CM62+Questionnaire!CM63+Questionnaire!CM64+Questionnaire!CM65+Questionnaire!CM66)=TRUE,"OK Q18.a.i","QUERY Q18 - Components in 18a.i must sum to profit in 18.a - please check")</f>
        <v>OK Q18.a.i</v>
      </c>
      <c r="CK29" s="681" t="str">
        <f>IF(Questionnaire!CN52=(Questionnaire!CN54+Questionnaire!CN55+Questionnaire!CN56+Questionnaire!CN57+Questionnaire!CN58+Questionnaire!CN59+Questionnaire!CN60+Questionnaire!CN61+Questionnaire!CN62+Questionnaire!CN63+Questionnaire!CN64+Questionnaire!CN65+Questionnaire!CN66)=TRUE,"OK Q18.a.i","QUERY Q18 - Components in 18a.i must sum to profit in 18.a - please check")</f>
        <v>OK Q18.a.i</v>
      </c>
      <c r="CL29" s="681" t="str">
        <f>IF(Questionnaire!CO52=(Questionnaire!CO54+Questionnaire!CO55+Questionnaire!CO56+Questionnaire!CO57+Questionnaire!CO58+Questionnaire!CO59+Questionnaire!CO60+Questionnaire!CO61+Questionnaire!CO62+Questionnaire!CO63+Questionnaire!CO64+Questionnaire!CO65+Questionnaire!CO66)=TRUE,"OK Q18.a.i","QUERY Q18 - Components in 18a.i must sum to profit in 18.a - please check")</f>
        <v>OK Q18.a.i</v>
      </c>
      <c r="CM29" s="681" t="str">
        <f>IF(Questionnaire!CP52=(Questionnaire!CP54+Questionnaire!CP55+Questionnaire!CP56+Questionnaire!CP57+Questionnaire!CP58+Questionnaire!CP59+Questionnaire!CP60+Questionnaire!CP61+Questionnaire!CP62+Questionnaire!CP63+Questionnaire!CP64+Questionnaire!CP65+Questionnaire!CP66)=TRUE,"OK Q18.a.i","QUERY Q18 - Components in 18a.i must sum to profit in 18.a - please check")</f>
        <v>OK Q18.a.i</v>
      </c>
      <c r="CN29" s="681" t="str">
        <f>IF(Questionnaire!CQ52=(Questionnaire!CQ54+Questionnaire!CQ55+Questionnaire!CQ56+Questionnaire!CQ57+Questionnaire!CQ58+Questionnaire!CQ59+Questionnaire!CQ60+Questionnaire!CQ61+Questionnaire!CQ62+Questionnaire!CQ63+Questionnaire!CQ64+Questionnaire!CQ65+Questionnaire!CQ66)=TRUE,"OK Q18.a.i","QUERY Q18 - Components in 18a.i must sum to profit in 18.a - please check")</f>
        <v>OK Q18.a.i</v>
      </c>
      <c r="CO29" s="681" t="str">
        <f>IF(Questionnaire!CR52=(Questionnaire!CR54+Questionnaire!CR55+Questionnaire!CR56+Questionnaire!CR57+Questionnaire!CR58+Questionnaire!CR59+Questionnaire!CR60+Questionnaire!CR61+Questionnaire!CR62+Questionnaire!CR63+Questionnaire!CR64+Questionnaire!CR65+Questionnaire!CR66)=TRUE,"OK Q18.a.i","QUERY Q18 - Components in 18a.i must sum to profit in 18.a - please check")</f>
        <v>OK Q18.a.i</v>
      </c>
      <c r="CP29" s="681" t="str">
        <f>IF(Questionnaire!CS52=(Questionnaire!CS54+Questionnaire!CS55+Questionnaire!CS56+Questionnaire!CS57+Questionnaire!CS58+Questionnaire!CS59+Questionnaire!CS60+Questionnaire!CS61+Questionnaire!CS62+Questionnaire!CS63+Questionnaire!CS64+Questionnaire!CS65+Questionnaire!CS66)=TRUE,"OK Q18.a.i","QUERY Q18 - Components in 18a.i must sum to profit in 18.a - please check")</f>
        <v>OK Q18.a.i</v>
      </c>
      <c r="CQ29" s="681" t="str">
        <f>IF(Questionnaire!CT52=(Questionnaire!CT54+Questionnaire!CT55+Questionnaire!CT56+Questionnaire!CT57+Questionnaire!CT58+Questionnaire!CT59+Questionnaire!CT60+Questionnaire!CT61+Questionnaire!CT62+Questionnaire!CT63+Questionnaire!CT64+Questionnaire!CT65+Questionnaire!CT66)=TRUE,"OK Q18.a.i","QUERY Q18 - Components in 18a.i must sum to profit in 18.a - please check")</f>
        <v>OK Q18.a.i</v>
      </c>
      <c r="CR29" s="681" t="str">
        <f>IF(Questionnaire!CU52=(Questionnaire!CU54+Questionnaire!CU55+Questionnaire!CU56+Questionnaire!CU57+Questionnaire!CU58+Questionnaire!CU59+Questionnaire!CU60+Questionnaire!CU61+Questionnaire!CU62+Questionnaire!CU63+Questionnaire!CU64+Questionnaire!CU65+Questionnaire!CU66)=TRUE,"OK Q18.a.i","QUERY Q18 - Components in 18a.i must sum to profit in 18.a - please check")</f>
        <v>OK Q18.a.i</v>
      </c>
      <c r="CS29" s="681" t="str">
        <f>IF(Questionnaire!CV52=(Questionnaire!CV54+Questionnaire!CV55+Questionnaire!CV56+Questionnaire!CV57+Questionnaire!CV58+Questionnaire!CV59+Questionnaire!CV60+Questionnaire!CV61+Questionnaire!CV62+Questionnaire!CV63+Questionnaire!CV64+Questionnaire!CV65+Questionnaire!CV66)=TRUE,"OK Q18.a.i","QUERY Q18 - Components in 18a.i must sum to profit in 18.a - please check")</f>
        <v>OK Q18.a.i</v>
      </c>
      <c r="CT29" s="681" t="str">
        <f>IF(Questionnaire!CW52=(Questionnaire!CW54+Questionnaire!CW55+Questionnaire!CW56+Questionnaire!CW57+Questionnaire!CW58+Questionnaire!CW59+Questionnaire!CW60+Questionnaire!CW61+Questionnaire!CW62+Questionnaire!CW63+Questionnaire!CW64+Questionnaire!CW65+Questionnaire!CW66)=TRUE,"OK Q18.a.i","QUERY Q18 - Components in 18a.i must sum to profit in 18.a - please check")</f>
        <v>OK Q18.a.i</v>
      </c>
      <c r="CU29" s="681" t="str">
        <f>IF(Questionnaire!CX52=(Questionnaire!CX54+Questionnaire!CX55+Questionnaire!CX56+Questionnaire!CX57+Questionnaire!CX58+Questionnaire!CX59+Questionnaire!CX60+Questionnaire!CX61+Questionnaire!CX62+Questionnaire!CX63+Questionnaire!CX64+Questionnaire!CX65+Questionnaire!CX66)=TRUE,"OK Q18.a.i","QUERY Q18 - Components in 18a.i must sum to profit in 18.a - please check")</f>
        <v>OK Q18.a.i</v>
      </c>
      <c r="CV29" s="681" t="str">
        <f>IF(Questionnaire!CY52=(Questionnaire!CY54+Questionnaire!CY55+Questionnaire!CY56+Questionnaire!CY57+Questionnaire!CY58+Questionnaire!CY59+Questionnaire!CY60+Questionnaire!CY61+Questionnaire!CY62+Questionnaire!CY63+Questionnaire!CY64+Questionnaire!CY65+Questionnaire!CY66)=TRUE,"OK Q18.a.i","QUERY Q18 - Components in 18a.i must sum to profit in 18.a - please check")</f>
        <v>OK Q18.a.i</v>
      </c>
      <c r="CW29" s="681" t="str">
        <f>IF(Questionnaire!CZ52=(Questionnaire!CZ54+Questionnaire!CZ55+Questionnaire!CZ56+Questionnaire!CZ57+Questionnaire!CZ58+Questionnaire!CZ59+Questionnaire!CZ60+Questionnaire!CZ61+Questionnaire!CZ62+Questionnaire!CZ63+Questionnaire!CZ64+Questionnaire!CZ65+Questionnaire!CZ66)=TRUE,"OK Q18.a.i","QUERY Q18 - Components in 18a.i must sum to profit in 18.a - please check")</f>
        <v>OK Q18.a.i</v>
      </c>
      <c r="CX29" s="681" t="str">
        <f>IF(Questionnaire!DA52=(Questionnaire!DA54+Questionnaire!DA55+Questionnaire!DA56+Questionnaire!DA57+Questionnaire!DA58+Questionnaire!DA59+Questionnaire!DA60+Questionnaire!DA61+Questionnaire!DA62+Questionnaire!DA63+Questionnaire!DA64+Questionnaire!DA65+Questionnaire!DA66)=TRUE,"OK Q18.a.i","QUERY Q18 - Components in 18a.i must sum to profit in 18.a - please check")</f>
        <v>OK Q18.a.i</v>
      </c>
      <c r="CY29" s="681" t="str">
        <f>IF(Questionnaire!DB52=(Questionnaire!DB54+Questionnaire!DB55+Questionnaire!DB56+Questionnaire!DB57+Questionnaire!DB58+Questionnaire!DB59+Questionnaire!DB60+Questionnaire!DB61+Questionnaire!DB62+Questionnaire!DB63+Questionnaire!DB64+Questionnaire!DB65+Questionnaire!DB66)=TRUE,"OK Q18.a.i","QUERY Q18 - Components in 18a.i must sum to profit in 18.a - please check")</f>
        <v>OK Q18.a.i</v>
      </c>
      <c r="CZ29" s="681" t="str">
        <f>IF(Questionnaire!DC52=(Questionnaire!DC54+Questionnaire!DC55+Questionnaire!DC56+Questionnaire!DC57+Questionnaire!DC58+Questionnaire!DC59+Questionnaire!DC60+Questionnaire!DC61+Questionnaire!DC62+Questionnaire!DC63+Questionnaire!DC64+Questionnaire!DC65+Questionnaire!DC66)=TRUE,"OK Q18.a.i","QUERY Q18 - Components in 18a.i must sum to profit in 18.a - please check")</f>
        <v>OK Q18.a.i</v>
      </c>
      <c r="DA29" s="681" t="str">
        <f>IF(Questionnaire!DD52=(Questionnaire!DD54+Questionnaire!DD55+Questionnaire!DD56+Questionnaire!DD57+Questionnaire!DD58+Questionnaire!DD59+Questionnaire!DD60+Questionnaire!DD61+Questionnaire!DD62+Questionnaire!DD63+Questionnaire!DD64+Questionnaire!DD65+Questionnaire!DD66)=TRUE,"OK Q18.a.i","QUERY Q18 - Components in 18a.i must sum to profit in 18.a - please check")</f>
        <v>OK Q18.a.i</v>
      </c>
      <c r="DB29" s="681" t="str">
        <f>IF(Questionnaire!DE52=(Questionnaire!DE54+Questionnaire!DE55+Questionnaire!DE56+Questionnaire!DE57+Questionnaire!DE58+Questionnaire!DE59+Questionnaire!DE60+Questionnaire!DE61+Questionnaire!DE62+Questionnaire!DE63+Questionnaire!DE64+Questionnaire!DE65+Questionnaire!DE66)=TRUE,"OK Q18.a.i","QUERY Q18 - Components in 18a.i must sum to profit in 18.a - please check")</f>
        <v>OK Q18.a.i</v>
      </c>
      <c r="DC29" s="681" t="str">
        <f>IF(Questionnaire!DF52=(Questionnaire!DF54+Questionnaire!DF55+Questionnaire!DF56+Questionnaire!DF57+Questionnaire!DF58+Questionnaire!DF59+Questionnaire!DF60+Questionnaire!DF61+Questionnaire!DF62+Questionnaire!DF63+Questionnaire!DF64+Questionnaire!DF65+Questionnaire!DF66)=TRUE,"OK Q18.a.i","QUERY Q18 - Components in 18a.i must sum to profit in 18.a - please check")</f>
        <v>OK Q18.a.i</v>
      </c>
      <c r="DD29" s="681" t="str">
        <f>IF(Questionnaire!DG52=(Questionnaire!DG54+Questionnaire!DG55+Questionnaire!DG56+Questionnaire!DG57+Questionnaire!DG58+Questionnaire!DG59+Questionnaire!DG60+Questionnaire!DG61+Questionnaire!DG62+Questionnaire!DG63+Questionnaire!DG64+Questionnaire!DG65+Questionnaire!DG66)=TRUE,"OK Q18.a.i","QUERY Q18 - Components in 18a.i must sum to profit in 18.a - please check")</f>
        <v>OK Q18.a.i</v>
      </c>
      <c r="DE29" s="681" t="str">
        <f>IF(Questionnaire!DH52=(Questionnaire!DH54+Questionnaire!DH55+Questionnaire!DH56+Questionnaire!DH57+Questionnaire!DH58+Questionnaire!DH59+Questionnaire!DH60+Questionnaire!DH61+Questionnaire!DH62+Questionnaire!DH63+Questionnaire!DH64+Questionnaire!DH65+Questionnaire!DH66)=TRUE,"OK Q18.a.i","QUERY Q18 - Components in 18a.i must sum to profit in 18.a - please check")</f>
        <v>OK Q18.a.i</v>
      </c>
      <c r="DF29" s="681" t="str">
        <f>IF(Questionnaire!DI52=(Questionnaire!DI54+Questionnaire!DI55+Questionnaire!DI56+Questionnaire!DI57+Questionnaire!DI58+Questionnaire!DI59+Questionnaire!DI60+Questionnaire!DI61+Questionnaire!DI62+Questionnaire!DI63+Questionnaire!DI64+Questionnaire!DI65+Questionnaire!DI66)=TRUE,"OK Q18.a.i","QUERY Q18 - Components in 18a.i must sum to profit in 18.a - please check")</f>
        <v>OK Q18.a.i</v>
      </c>
      <c r="DG29" s="681" t="str">
        <f>IF(Questionnaire!DJ52=(Questionnaire!DJ54+Questionnaire!DJ55+Questionnaire!DJ56+Questionnaire!DJ57+Questionnaire!DJ58+Questionnaire!DJ59+Questionnaire!DJ60+Questionnaire!DJ61+Questionnaire!DJ62+Questionnaire!DJ63+Questionnaire!DJ64+Questionnaire!DJ65+Questionnaire!DJ66)=TRUE,"OK Q18.a.i","QUERY Q18 - Components in 18a.i must sum to profit in 18.a - please check")</f>
        <v>OK Q18.a.i</v>
      </c>
      <c r="DH29" s="681" t="str">
        <f>IF(Questionnaire!DK52=(Questionnaire!DK54+Questionnaire!DK55+Questionnaire!DK56+Questionnaire!DK57+Questionnaire!DK58+Questionnaire!DK59+Questionnaire!DK60+Questionnaire!DK61+Questionnaire!DK62+Questionnaire!DK63+Questionnaire!DK64+Questionnaire!DK65+Questionnaire!DK66)=TRUE,"OK Q18.a.i","QUERY Q18 - Components in 18a.i must sum to profit in 18.a - please check")</f>
        <v>OK Q18.a.i</v>
      </c>
      <c r="DI29" s="681" t="str">
        <f>IF(Questionnaire!DL52=(Questionnaire!DL54+Questionnaire!DL55+Questionnaire!DL56+Questionnaire!DL57+Questionnaire!DL58+Questionnaire!DL59+Questionnaire!DL60+Questionnaire!DL61+Questionnaire!DL62+Questionnaire!DL63+Questionnaire!DL64+Questionnaire!DL65+Questionnaire!DL66)=TRUE,"OK Q18.a.i","QUERY Q18 - Components in 18a.i must sum to profit in 18.a - please check")</f>
        <v>OK Q18.a.i</v>
      </c>
      <c r="DJ29" s="681" t="str">
        <f>IF(Questionnaire!DM52=(Questionnaire!DM54+Questionnaire!DM55+Questionnaire!DM56+Questionnaire!DM57+Questionnaire!DM58+Questionnaire!DM59+Questionnaire!DM60+Questionnaire!DM61+Questionnaire!DM62+Questionnaire!DM63+Questionnaire!DM64+Questionnaire!DM65+Questionnaire!DM66)=TRUE,"OK Q18.a.i","QUERY Q18 - Components in 18a.i must sum to profit in 18.a - please check")</f>
        <v>OK Q18.a.i</v>
      </c>
      <c r="DK29" s="681" t="str">
        <f>IF(Questionnaire!DN52=(Questionnaire!DN54+Questionnaire!DN55+Questionnaire!DN56+Questionnaire!DN57+Questionnaire!DN58+Questionnaire!DN59+Questionnaire!DN60+Questionnaire!DN61+Questionnaire!DN62+Questionnaire!DN63+Questionnaire!DN64+Questionnaire!DN65+Questionnaire!DN66)=TRUE,"OK Q18.a.i","QUERY Q18 - Components in 18a.i must sum to profit in 18.a - please check")</f>
        <v>OK Q18.a.i</v>
      </c>
      <c r="DL29" s="681" t="str">
        <f>IF(Questionnaire!DO52=(Questionnaire!DO54+Questionnaire!DO55+Questionnaire!DO56+Questionnaire!DO57+Questionnaire!DO58+Questionnaire!DO59+Questionnaire!DO60+Questionnaire!DO61+Questionnaire!DO62+Questionnaire!DO63+Questionnaire!DO64+Questionnaire!DO65+Questionnaire!DO66)=TRUE,"OK Q18.a.i","QUERY Q18 - Components in 18a.i must sum to profit in 18.a - please check")</f>
        <v>OK Q18.a.i</v>
      </c>
      <c r="DM29" s="681" t="str">
        <f>IF(Questionnaire!DP52=(Questionnaire!DP54+Questionnaire!DP55+Questionnaire!DP56+Questionnaire!DP57+Questionnaire!DP58+Questionnaire!DP59+Questionnaire!DP60+Questionnaire!DP61+Questionnaire!DP62+Questionnaire!DP63+Questionnaire!DP64+Questionnaire!DP65+Questionnaire!DP66)=TRUE,"OK Q18.a.i","QUERY Q18 - Components in 18a.i must sum to profit in 18.a - please check")</f>
        <v>OK Q18.a.i</v>
      </c>
      <c r="DN29" s="681" t="str">
        <f>IF(Questionnaire!DQ52=(Questionnaire!DQ54+Questionnaire!DQ55+Questionnaire!DQ56+Questionnaire!DQ57+Questionnaire!DQ58+Questionnaire!DQ59+Questionnaire!DQ60+Questionnaire!DQ61+Questionnaire!DQ62+Questionnaire!DQ63+Questionnaire!DQ64+Questionnaire!DQ65+Questionnaire!DQ66)=TRUE,"OK Q18.a.i","QUERY Q18 - Components in 18a.i must sum to profit in 18.a - please check")</f>
        <v>OK Q18.a.i</v>
      </c>
      <c r="DO29" s="681" t="str">
        <f>IF(Questionnaire!DR52=(Questionnaire!DR54+Questionnaire!DR55+Questionnaire!DR56+Questionnaire!DR57+Questionnaire!DR58+Questionnaire!DR59+Questionnaire!DR60+Questionnaire!DR61+Questionnaire!DR62+Questionnaire!DR63+Questionnaire!DR64+Questionnaire!DR65+Questionnaire!DR66)=TRUE,"OK Q18.a.i","QUERY Q18 - Components in 18a.i must sum to profit in 18.a - please check")</f>
        <v>OK Q18.a.i</v>
      </c>
      <c r="DP29" s="681" t="str">
        <f>IF(Questionnaire!DS52=(Questionnaire!DS54+Questionnaire!DS55+Questionnaire!DS56+Questionnaire!DS57+Questionnaire!DS58+Questionnaire!DS59+Questionnaire!DS60+Questionnaire!DS61+Questionnaire!DS62+Questionnaire!DS63+Questionnaire!DS64+Questionnaire!DS65+Questionnaire!DS66)=TRUE,"OK Q18.a.i","QUERY Q18 - Components in 18a.i must sum to profit in 18.a - please check")</f>
        <v>OK Q18.a.i</v>
      </c>
      <c r="DQ29" s="681" t="str">
        <f>IF(Questionnaire!DT52=(Questionnaire!DT54+Questionnaire!DT55+Questionnaire!DT56+Questionnaire!DT57+Questionnaire!DT58+Questionnaire!DT59+Questionnaire!DT60+Questionnaire!DT61+Questionnaire!DT62+Questionnaire!DT63+Questionnaire!DT64+Questionnaire!DT65+Questionnaire!DT66)=TRUE,"OK Q18.a.i","QUERY Q18 - Components in 18a.i must sum to profit in 18.a - please check")</f>
        <v>OK Q18.a.i</v>
      </c>
      <c r="DR29" s="681" t="str">
        <f>IF(Questionnaire!DU52=(Questionnaire!DU54+Questionnaire!DU55+Questionnaire!DU56+Questionnaire!DU57+Questionnaire!DU58+Questionnaire!DU59+Questionnaire!DU60+Questionnaire!DU61+Questionnaire!DU62+Questionnaire!DU63+Questionnaire!DU64+Questionnaire!DU65+Questionnaire!DU66)=TRUE,"OK Q18.a.i","QUERY Q18 - Components in 18a.i must sum to profit in 18.a - please check")</f>
        <v>OK Q18.a.i</v>
      </c>
      <c r="DS29" s="681" t="str">
        <f>IF(Questionnaire!DV52=(Questionnaire!DV54+Questionnaire!DV55+Questionnaire!DV56+Questionnaire!DV57+Questionnaire!DV58+Questionnaire!DV59+Questionnaire!DV60+Questionnaire!DV61+Questionnaire!DV62+Questionnaire!DV63+Questionnaire!DV64+Questionnaire!DV65+Questionnaire!DV66)=TRUE,"OK Q18.a.i","QUERY Q18 - Components in 18a.i must sum to profit in 18.a - please check")</f>
        <v>OK Q18.a.i</v>
      </c>
      <c r="DT29" s="681" t="str">
        <f>IF(Questionnaire!DW52=(Questionnaire!DW54+Questionnaire!DW55+Questionnaire!DW56+Questionnaire!DW57+Questionnaire!DW58+Questionnaire!DW59+Questionnaire!DW60+Questionnaire!DW61+Questionnaire!DW62+Questionnaire!DW63+Questionnaire!DW64+Questionnaire!DW65+Questionnaire!DW66)=TRUE,"OK Q18.a.i","QUERY Q18 - Components in 18a.i must sum to profit in 18.a - please check")</f>
        <v>OK Q18.a.i</v>
      </c>
      <c r="DU29" s="681" t="str">
        <f>IF(Questionnaire!DX52=(Questionnaire!DX54+Questionnaire!DX55+Questionnaire!DX56+Questionnaire!DX57+Questionnaire!DX58+Questionnaire!DX59+Questionnaire!DX60+Questionnaire!DX61+Questionnaire!DX62+Questionnaire!DX63+Questionnaire!DX64+Questionnaire!DX65+Questionnaire!DX66)=TRUE,"OK Q18.a.i","QUERY Q18 - Components in 18a.i must sum to profit in 18.a - please check")</f>
        <v>OK Q18.a.i</v>
      </c>
      <c r="DV29" s="681" t="str">
        <f>IF(Questionnaire!DY52=(Questionnaire!DY54+Questionnaire!DY55+Questionnaire!DY56+Questionnaire!DY57+Questionnaire!DY58+Questionnaire!DY59+Questionnaire!DY60+Questionnaire!DY61+Questionnaire!DY62+Questionnaire!DY63+Questionnaire!DY64+Questionnaire!DY65+Questionnaire!DY66)=TRUE,"OK Q18.a.i","QUERY Q18 - Components in 18a.i must sum to profit in 18.a - please check")</f>
        <v>OK Q18.a.i</v>
      </c>
      <c r="DW29" s="681" t="str">
        <f>IF(Questionnaire!DZ52=(Questionnaire!DZ54+Questionnaire!DZ55+Questionnaire!DZ56+Questionnaire!DZ57+Questionnaire!DZ58+Questionnaire!DZ59+Questionnaire!DZ60+Questionnaire!DZ61+Questionnaire!DZ62+Questionnaire!DZ63+Questionnaire!DZ64+Questionnaire!DZ65+Questionnaire!DZ66)=TRUE,"OK Q18.a.i","QUERY Q18 - Components in 18a.i must sum to profit in 18.a - please check")</f>
        <v>OK Q18.a.i</v>
      </c>
      <c r="DX29" s="681" t="str">
        <f>IF(Questionnaire!EA52=(Questionnaire!EA54+Questionnaire!EA55+Questionnaire!EA56+Questionnaire!EA57+Questionnaire!EA58+Questionnaire!EA59+Questionnaire!EA60+Questionnaire!EA61+Questionnaire!EA62+Questionnaire!EA63+Questionnaire!EA64+Questionnaire!EA65+Questionnaire!EA66)=TRUE,"OK Q18.a.i","QUERY Q18 - Components in 18a.i must sum to profit in 18.a - please check")</f>
        <v>OK Q18.a.i</v>
      </c>
      <c r="DY29" s="681" t="str">
        <f>IF(Questionnaire!EB52=(Questionnaire!EB54+Questionnaire!EB55+Questionnaire!EB56+Questionnaire!EB57+Questionnaire!EB58+Questionnaire!EB59+Questionnaire!EB60+Questionnaire!EB61+Questionnaire!EB62+Questionnaire!EB63+Questionnaire!EB64+Questionnaire!EB65+Questionnaire!EB66)=TRUE,"OK Q18.a.i","QUERY Q18 - Components in 18a.i must sum to profit in 18.a - please check")</f>
        <v>OK Q18.a.i</v>
      </c>
      <c r="DZ29" s="681" t="str">
        <f>IF(Questionnaire!EC52=(Questionnaire!EC54+Questionnaire!EC55+Questionnaire!EC56+Questionnaire!EC57+Questionnaire!EC58+Questionnaire!EC59+Questionnaire!EC60+Questionnaire!EC61+Questionnaire!EC62+Questionnaire!EC63+Questionnaire!EC64+Questionnaire!EC65+Questionnaire!EC66)=TRUE,"OK Q18.a.i","QUERY Q18 - Components in 18a.i must sum to profit in 18.a - please check")</f>
        <v>OK Q18.a.i</v>
      </c>
      <c r="EA29" s="681" t="str">
        <f>IF(Questionnaire!ED52=(Questionnaire!ED54+Questionnaire!ED55+Questionnaire!ED56+Questionnaire!ED57+Questionnaire!ED58+Questionnaire!ED59+Questionnaire!ED60+Questionnaire!ED61+Questionnaire!ED62+Questionnaire!ED63+Questionnaire!ED64+Questionnaire!ED65+Questionnaire!ED66)=TRUE,"OK Q18.a.i","QUERY Q18 - Components in 18a.i must sum to profit in 18.a - please check")</f>
        <v>OK Q18.a.i</v>
      </c>
      <c r="EB29" s="681" t="str">
        <f>IF(Questionnaire!EE52=(Questionnaire!EE54+Questionnaire!EE55+Questionnaire!EE56+Questionnaire!EE57+Questionnaire!EE58+Questionnaire!EE59+Questionnaire!EE60+Questionnaire!EE61+Questionnaire!EE62+Questionnaire!EE63+Questionnaire!EE64+Questionnaire!EE65+Questionnaire!EE66)=TRUE,"OK Q18.a.i","QUERY Q18 - Components in 18a.i must sum to profit in 18.a - please check")</f>
        <v>OK Q18.a.i</v>
      </c>
      <c r="EC29" s="681" t="str">
        <f>IF(Questionnaire!EF52=(Questionnaire!EF54+Questionnaire!EF55+Questionnaire!EF56+Questionnaire!EF57+Questionnaire!EF58+Questionnaire!EF59+Questionnaire!EF60+Questionnaire!EF61+Questionnaire!EF62+Questionnaire!EF63+Questionnaire!EF64+Questionnaire!EF65+Questionnaire!EF66)=TRUE,"OK Q18.a.i","QUERY Q18 - Components in 18a.i must sum to profit in 18.a - please check")</f>
        <v>OK Q18.a.i</v>
      </c>
      <c r="ED29" s="681" t="str">
        <f>IF(Questionnaire!EG52=(Questionnaire!EG54+Questionnaire!EG55+Questionnaire!EG56+Questionnaire!EG57+Questionnaire!EG58+Questionnaire!EG59+Questionnaire!EG60+Questionnaire!EG61+Questionnaire!EG62+Questionnaire!EG63+Questionnaire!EG64+Questionnaire!EG65+Questionnaire!EG66)=TRUE,"OK Q18.a.i","QUERY Q18 - Components in 18a.i must sum to profit in 18.a - please check")</f>
        <v>OK Q18.a.i</v>
      </c>
      <c r="EE29" s="681" t="str">
        <f>IF(Questionnaire!EH52=(Questionnaire!EH54+Questionnaire!EH55+Questionnaire!EH56+Questionnaire!EH57+Questionnaire!EH58+Questionnaire!EH59+Questionnaire!EH60+Questionnaire!EH61+Questionnaire!EH62+Questionnaire!EH63+Questionnaire!EH64+Questionnaire!EH65+Questionnaire!EH66)=TRUE,"OK Q18.a.i","QUERY Q18 - Components in 18a.i must sum to profit in 18.a - please check")</f>
        <v>OK Q18.a.i</v>
      </c>
      <c r="EF29" s="681" t="str">
        <f>IF(Questionnaire!EI52=(Questionnaire!EI54+Questionnaire!EI55+Questionnaire!EI56+Questionnaire!EI57+Questionnaire!EI58+Questionnaire!EI59+Questionnaire!EI60+Questionnaire!EI61+Questionnaire!EI62+Questionnaire!EI63+Questionnaire!EI64+Questionnaire!EI65+Questionnaire!EI66)=TRUE,"OK Q18.a.i","QUERY Q18 - Components in 18a.i must sum to profit in 18.a - please check")</f>
        <v>OK Q18.a.i</v>
      </c>
      <c r="EG29" s="681" t="str">
        <f>IF(Questionnaire!EJ52=(Questionnaire!EJ54+Questionnaire!EJ55+Questionnaire!EJ56+Questionnaire!EJ57+Questionnaire!EJ58+Questionnaire!EJ59+Questionnaire!EJ60+Questionnaire!EJ61+Questionnaire!EJ62+Questionnaire!EJ63+Questionnaire!EJ64+Questionnaire!EJ65+Questionnaire!EJ66)=TRUE,"OK Q18.a.i","QUERY Q18 - Components in 18a.i must sum to profit in 18.a - please check")</f>
        <v>OK Q18.a.i</v>
      </c>
      <c r="EH29" s="681" t="str">
        <f>IF(Questionnaire!EK52=(Questionnaire!EK54+Questionnaire!EK55+Questionnaire!EK56+Questionnaire!EK57+Questionnaire!EK58+Questionnaire!EK59+Questionnaire!EK60+Questionnaire!EK61+Questionnaire!EK62+Questionnaire!EK63+Questionnaire!EK64+Questionnaire!EK65+Questionnaire!EK66)=TRUE,"OK Q18.a.i","QUERY Q18 - Components in 18a.i must sum to profit in 18.a - please check")</f>
        <v>OK Q18.a.i</v>
      </c>
      <c r="EI29" s="681" t="str">
        <f>IF(Questionnaire!EL52=(Questionnaire!EL54+Questionnaire!EL55+Questionnaire!EL56+Questionnaire!EL57+Questionnaire!EL58+Questionnaire!EL59+Questionnaire!EL60+Questionnaire!EL61+Questionnaire!EL62+Questionnaire!EL63+Questionnaire!EL64+Questionnaire!EL65+Questionnaire!EL66)=TRUE,"OK Q18.a.i","QUERY Q18 - Components in 18a.i must sum to profit in 18.a - please check")</f>
        <v>OK Q18.a.i</v>
      </c>
      <c r="EJ29" s="681" t="str">
        <f>IF(Questionnaire!EM52=(Questionnaire!EM54+Questionnaire!EM55+Questionnaire!EM56+Questionnaire!EM57+Questionnaire!EM58+Questionnaire!EM59+Questionnaire!EM60+Questionnaire!EM61+Questionnaire!EM62+Questionnaire!EM63+Questionnaire!EM64+Questionnaire!EM65+Questionnaire!EM66)=TRUE,"OK Q18.a.i","QUERY Q18 - Components in 18a.i must sum to profit in 18.a - please check")</f>
        <v>OK Q18.a.i</v>
      </c>
      <c r="EK29" s="681" t="str">
        <f>IF(Questionnaire!EN52=(Questionnaire!EN54+Questionnaire!EN55+Questionnaire!EN56+Questionnaire!EN57+Questionnaire!EN58+Questionnaire!EN59+Questionnaire!EN60+Questionnaire!EN61+Questionnaire!EN62+Questionnaire!EN63+Questionnaire!EN64+Questionnaire!EN65+Questionnaire!EN66)=TRUE,"OK Q18.a.i","QUERY Q18 - Components in 18a.i must sum to profit in 18.a - please check")</f>
        <v>OK Q18.a.i</v>
      </c>
      <c r="EL29" s="681" t="str">
        <f>IF(Questionnaire!EO52=(Questionnaire!EO54+Questionnaire!EO55+Questionnaire!EO56+Questionnaire!EO57+Questionnaire!EO58+Questionnaire!EO59+Questionnaire!EO60+Questionnaire!EO61+Questionnaire!EO62+Questionnaire!EO63+Questionnaire!EO64+Questionnaire!EO65+Questionnaire!EO66)=TRUE,"OK Q18.a.i","QUERY Q18 - Components in 18a.i must sum to profit in 18.a - please check")</f>
        <v>OK Q18.a.i</v>
      </c>
      <c r="EM29" s="681" t="str">
        <f>IF(Questionnaire!EP52=(Questionnaire!EP54+Questionnaire!EP55+Questionnaire!EP56+Questionnaire!EP57+Questionnaire!EP58+Questionnaire!EP59+Questionnaire!EP60+Questionnaire!EP61+Questionnaire!EP62+Questionnaire!EP63+Questionnaire!EP64+Questionnaire!EP65+Questionnaire!EP66)=TRUE,"OK Q18.a.i","QUERY Q18 - Components in 18a.i must sum to profit in 18.a - please check")</f>
        <v>OK Q18.a.i</v>
      </c>
      <c r="EN29" s="681" t="str">
        <f>IF(Questionnaire!EQ52=(Questionnaire!EQ54+Questionnaire!EQ55+Questionnaire!EQ56+Questionnaire!EQ57+Questionnaire!EQ58+Questionnaire!EQ59+Questionnaire!EQ60+Questionnaire!EQ61+Questionnaire!EQ62+Questionnaire!EQ63+Questionnaire!EQ64+Questionnaire!EQ65+Questionnaire!EQ66)=TRUE,"OK Q18.a.i","QUERY Q18 - Components in 18a.i must sum to profit in 18.a - please check")</f>
        <v>OK Q18.a.i</v>
      </c>
      <c r="EO29" s="681" t="str">
        <f>IF(Questionnaire!ER52=(Questionnaire!ER54+Questionnaire!ER55+Questionnaire!ER56+Questionnaire!ER57+Questionnaire!ER58+Questionnaire!ER59+Questionnaire!ER60+Questionnaire!ER61+Questionnaire!ER62+Questionnaire!ER63+Questionnaire!ER64+Questionnaire!ER65+Questionnaire!ER66)=TRUE,"OK Q18.a.i","QUERY Q18 - Components in 18a.i must sum to profit in 18.a - please check")</f>
        <v>OK Q18.a.i</v>
      </c>
      <c r="EP29" s="681" t="str">
        <f>IF(Questionnaire!ES52=(Questionnaire!ES54+Questionnaire!ES55+Questionnaire!ES56+Questionnaire!ES57+Questionnaire!ES58+Questionnaire!ES59+Questionnaire!ES60+Questionnaire!ES61+Questionnaire!ES62+Questionnaire!ES63+Questionnaire!ES64+Questionnaire!ES65+Questionnaire!ES66)=TRUE,"OK Q18.a.i","QUERY Q18 - Components in 18a.i must sum to profit in 18.a - please check")</f>
        <v>OK Q18.a.i</v>
      </c>
      <c r="EQ29" s="681" t="str">
        <f>IF(Questionnaire!ET52=(Questionnaire!ET54+Questionnaire!ET55+Questionnaire!ET56+Questionnaire!ET57+Questionnaire!ET58+Questionnaire!ET59+Questionnaire!ET60+Questionnaire!ET61+Questionnaire!ET62+Questionnaire!ET63+Questionnaire!ET64+Questionnaire!ET65+Questionnaire!ET66)=TRUE,"OK Q18.a.i","QUERY Q18 - Components in 18a.i must sum to profit in 18.a - please check")</f>
        <v>OK Q18.a.i</v>
      </c>
      <c r="ER29" s="681" t="str">
        <f>IF(Questionnaire!EU52=(Questionnaire!EU54+Questionnaire!EU55+Questionnaire!EU56+Questionnaire!EU57+Questionnaire!EU58+Questionnaire!EU59+Questionnaire!EU60+Questionnaire!EU61+Questionnaire!EU62+Questionnaire!EU63+Questionnaire!EU64+Questionnaire!EU65+Questionnaire!EU66)=TRUE,"OK Q18.a.i","QUERY Q18 - Components in 18a.i must sum to profit in 18.a - please check")</f>
        <v>OK Q18.a.i</v>
      </c>
      <c r="ES29" s="681" t="str">
        <f>IF(Questionnaire!EV52=(Questionnaire!EV54+Questionnaire!EV55+Questionnaire!EV56+Questionnaire!EV57+Questionnaire!EV58+Questionnaire!EV59+Questionnaire!EV60+Questionnaire!EV61+Questionnaire!EV62+Questionnaire!EV63+Questionnaire!EV64+Questionnaire!EV65+Questionnaire!EV66)=TRUE,"OK Q18.a.i","QUERY Q18 - Components in 18a.i must sum to profit in 18.a - please check")</f>
        <v>OK Q18.a.i</v>
      </c>
      <c r="ET29" s="681" t="str">
        <f>IF(Questionnaire!EW52=(Questionnaire!EW54+Questionnaire!EW55+Questionnaire!EW56+Questionnaire!EW57+Questionnaire!EW58+Questionnaire!EW59+Questionnaire!EW60+Questionnaire!EW61+Questionnaire!EW62+Questionnaire!EW63+Questionnaire!EW64+Questionnaire!EW65+Questionnaire!EW66)=TRUE,"OK Q18.a.i","QUERY Q18 - Components in 18a.i must sum to profit in 18.a - please check")</f>
        <v>OK Q18.a.i</v>
      </c>
      <c r="EU29" s="681" t="str">
        <f>IF(Questionnaire!EX52=(Questionnaire!EX54+Questionnaire!EX55+Questionnaire!EX56+Questionnaire!EX57+Questionnaire!EX58+Questionnaire!EX59+Questionnaire!EX60+Questionnaire!EX61+Questionnaire!EX62+Questionnaire!EX63+Questionnaire!EX64+Questionnaire!EX65+Questionnaire!EX66)=TRUE,"OK Q18.a.i","QUERY Q18 - Components in 18a.i must sum to profit in 18.a - please check")</f>
        <v>OK Q18.a.i</v>
      </c>
      <c r="EV29" s="681" t="str">
        <f>IF(Questionnaire!EY52=(Questionnaire!EY54+Questionnaire!EY55+Questionnaire!EY56+Questionnaire!EY57+Questionnaire!EY58+Questionnaire!EY59+Questionnaire!EY60+Questionnaire!EY61+Questionnaire!EY62+Questionnaire!EY63+Questionnaire!EY64+Questionnaire!EY65+Questionnaire!EY66)=TRUE,"OK Q18.a.i","QUERY Q18 - Components in 18a.i must sum to profit in 18.a - please check")</f>
        <v>OK Q18.a.i</v>
      </c>
      <c r="EW29" s="681" t="str">
        <f>IF(Questionnaire!EZ52=(Questionnaire!EZ54+Questionnaire!EZ55+Questionnaire!EZ56+Questionnaire!EZ57+Questionnaire!EZ58+Questionnaire!EZ59+Questionnaire!EZ60+Questionnaire!EZ61+Questionnaire!EZ62+Questionnaire!EZ63+Questionnaire!EZ64+Questionnaire!EZ65+Questionnaire!EZ66)=TRUE,"OK Q18.a.i","QUERY Q18 - Components in 18a.i must sum to profit in 18.a - please check")</f>
        <v>OK Q18.a.i</v>
      </c>
      <c r="EX29" s="681" t="str">
        <f>IF(Questionnaire!FA52=(Questionnaire!FA54+Questionnaire!FA55+Questionnaire!FA56+Questionnaire!FA57+Questionnaire!FA58+Questionnaire!FA59+Questionnaire!FA60+Questionnaire!FA61+Questionnaire!FA62+Questionnaire!FA63+Questionnaire!FA64+Questionnaire!FA65+Questionnaire!FA66)=TRUE,"OK Q18.a.i","QUERY Q18 - Components in 18a.i must sum to profit in 18.a - please check")</f>
        <v>OK Q18.a.i</v>
      </c>
      <c r="EY29" s="681" t="str">
        <f>IF(Questionnaire!FB52=(Questionnaire!FB54+Questionnaire!FB55+Questionnaire!FB56+Questionnaire!FB57+Questionnaire!FB58+Questionnaire!FB59+Questionnaire!FB60+Questionnaire!FB61+Questionnaire!FB62+Questionnaire!FB63+Questionnaire!FB64+Questionnaire!FB65+Questionnaire!FB66)=TRUE,"OK Q18.a.i","QUERY Q18 - Components in 18a.i must sum to profit in 18.a - please check")</f>
        <v>OK Q18.a.i</v>
      </c>
      <c r="EZ29" s="681" t="str">
        <f>IF(Questionnaire!FC52=(Questionnaire!FC54+Questionnaire!FC55+Questionnaire!FC56+Questionnaire!FC57+Questionnaire!FC58+Questionnaire!FC59+Questionnaire!FC60+Questionnaire!FC61+Questionnaire!FC62+Questionnaire!FC63+Questionnaire!FC64+Questionnaire!FC65+Questionnaire!FC66)=TRUE,"OK Q18.a.i","QUERY Q18 - Components in 18a.i must sum to profit in 18.a - please check")</f>
        <v>OK Q18.a.i</v>
      </c>
      <c r="FA29" s="681" t="str">
        <f>IF(Questionnaire!FD52=(Questionnaire!FD54+Questionnaire!FD55+Questionnaire!FD56+Questionnaire!FD57+Questionnaire!FD58+Questionnaire!FD59+Questionnaire!FD60+Questionnaire!FD61+Questionnaire!FD62+Questionnaire!FD63+Questionnaire!FD64+Questionnaire!FD65+Questionnaire!FD66)=TRUE,"OK Q18.a.i","QUERY Q18 - Components in 18a.i must sum to profit in 18.a - please check")</f>
        <v>OK Q18.a.i</v>
      </c>
      <c r="FB29" s="681" t="str">
        <f>IF(Questionnaire!FE52=(Questionnaire!FE54+Questionnaire!FE55+Questionnaire!FE56+Questionnaire!FE57+Questionnaire!FE58+Questionnaire!FE59+Questionnaire!FE60+Questionnaire!FE61+Questionnaire!FE62+Questionnaire!FE63+Questionnaire!FE64+Questionnaire!FE65+Questionnaire!FE66)=TRUE,"OK Q18.a.i","QUERY Q18 - Components in 18a.i must sum to profit in 18.a - please check")</f>
        <v>OK Q18.a.i</v>
      </c>
      <c r="FC29" s="681" t="str">
        <f>IF(Questionnaire!FF52=(Questionnaire!FF54+Questionnaire!FF55+Questionnaire!FF56+Questionnaire!FF57+Questionnaire!FF58+Questionnaire!FF59+Questionnaire!FF60+Questionnaire!FF61+Questionnaire!FF62+Questionnaire!FF63+Questionnaire!FF64+Questionnaire!FF65+Questionnaire!FF66)=TRUE,"OK Q18.a.i","QUERY Q18 - Components in 18a.i must sum to profit in 18.a - please check")</f>
        <v>OK Q18.a.i</v>
      </c>
      <c r="FD29" s="681" t="str">
        <f>IF(Questionnaire!FG52=(Questionnaire!FG54+Questionnaire!FG55+Questionnaire!FG56+Questionnaire!FG57+Questionnaire!FG58+Questionnaire!FG59+Questionnaire!FG60+Questionnaire!FG61+Questionnaire!FG62+Questionnaire!FG63+Questionnaire!FG64+Questionnaire!FG65+Questionnaire!FG66)=TRUE,"OK Q18.a.i","QUERY Q18 - Components in 18a.i must sum to profit in 18.a - please check")</f>
        <v>OK Q18.a.i</v>
      </c>
      <c r="FE29" s="681" t="str">
        <f>IF(Questionnaire!FH52=(Questionnaire!FH54+Questionnaire!FH55+Questionnaire!FH56+Questionnaire!FH57+Questionnaire!FH58+Questionnaire!FH59+Questionnaire!FH60+Questionnaire!FH61+Questionnaire!FH62+Questionnaire!FH63+Questionnaire!FH64+Questionnaire!FH65+Questionnaire!FH66)=TRUE,"OK Q18.a.i","QUERY Q18 - Components in 18a.i must sum to profit in 18.a - please check")</f>
        <v>OK Q18.a.i</v>
      </c>
      <c r="FF29" s="681" t="str">
        <f>IF(Questionnaire!FI52=(Questionnaire!FI54+Questionnaire!FI55+Questionnaire!FI56+Questionnaire!FI57+Questionnaire!FI58+Questionnaire!FI59+Questionnaire!FI60+Questionnaire!FI61+Questionnaire!FI62+Questionnaire!FI63+Questionnaire!FI64+Questionnaire!FI65+Questionnaire!FI66)=TRUE,"OK Q18.a.i","QUERY Q18 - Components in 18a.i must sum to profit in 18.a - please check")</f>
        <v>OK Q18.a.i</v>
      </c>
      <c r="FG29" s="681" t="str">
        <f>IF(Questionnaire!FJ52=(Questionnaire!FJ54+Questionnaire!FJ55+Questionnaire!FJ56+Questionnaire!FJ57+Questionnaire!FJ58+Questionnaire!FJ59+Questionnaire!FJ60+Questionnaire!FJ61+Questionnaire!FJ62+Questionnaire!FJ63+Questionnaire!FJ64+Questionnaire!FJ65+Questionnaire!FJ66)=TRUE,"OK Q18.a.i","QUERY Q18 - Components in 18a.i must sum to profit in 18.a - please check")</f>
        <v>OK Q18.a.i</v>
      </c>
      <c r="FH29" s="681" t="str">
        <f>IF(Questionnaire!FK52=(Questionnaire!FK54+Questionnaire!FK55+Questionnaire!FK56+Questionnaire!FK57+Questionnaire!FK58+Questionnaire!FK59+Questionnaire!FK60+Questionnaire!FK61+Questionnaire!FK62+Questionnaire!FK63+Questionnaire!FK64+Questionnaire!FK65+Questionnaire!FK66)=TRUE,"OK Q18.a.i","QUERY Q18 - Components in 18a.i must sum to profit in 18.a - please check")</f>
        <v>OK Q18.a.i</v>
      </c>
      <c r="FI29" s="681" t="str">
        <f>IF(Questionnaire!FL52=(Questionnaire!FL54+Questionnaire!FL55+Questionnaire!FL56+Questionnaire!FL57+Questionnaire!FL58+Questionnaire!FL59+Questionnaire!FL60+Questionnaire!FL61+Questionnaire!FL62+Questionnaire!FL63+Questionnaire!FL64+Questionnaire!FL65+Questionnaire!FL66)=TRUE,"OK Q18.a.i","QUERY Q18 - Components in 18a.i must sum to profit in 18.a - please check")</f>
        <v>OK Q18.a.i</v>
      </c>
      <c r="FJ29" s="681" t="str">
        <f>IF(Questionnaire!FM52=(Questionnaire!FM54+Questionnaire!FM55+Questionnaire!FM56+Questionnaire!FM57+Questionnaire!FM58+Questionnaire!FM59+Questionnaire!FM60+Questionnaire!FM61+Questionnaire!FM62+Questionnaire!FM63+Questionnaire!FM64+Questionnaire!FM65+Questionnaire!FM66)=TRUE,"OK Q18.a.i","QUERY Q18 - Components in 18a.i must sum to profit in 18.a - please check")</f>
        <v>OK Q18.a.i</v>
      </c>
      <c r="FK29" s="681" t="str">
        <f>IF(Questionnaire!FN52=(Questionnaire!FN54+Questionnaire!FN55+Questionnaire!FN56+Questionnaire!FN57+Questionnaire!FN58+Questionnaire!FN59+Questionnaire!FN60+Questionnaire!FN61+Questionnaire!FN62+Questionnaire!FN63+Questionnaire!FN64+Questionnaire!FN65+Questionnaire!FN66)=TRUE,"OK Q18.a.i","QUERY Q18 - Components in 18a.i must sum to profit in 18.a - please check")</f>
        <v>OK Q18.a.i</v>
      </c>
      <c r="FL29" s="681" t="str">
        <f>IF(Questionnaire!FO52=(Questionnaire!FO54+Questionnaire!FO55+Questionnaire!FO56+Questionnaire!FO57+Questionnaire!FO58+Questionnaire!FO59+Questionnaire!FO60+Questionnaire!FO61+Questionnaire!FO62+Questionnaire!FO63+Questionnaire!FO64+Questionnaire!FO65+Questionnaire!FO66)=TRUE,"OK Q18.a.i","QUERY Q18 - Components in 18a.i must sum to profit in 18.a - please check")</f>
        <v>OK Q18.a.i</v>
      </c>
      <c r="FM29" s="681" t="str">
        <f>IF(Questionnaire!FP52=(Questionnaire!FP54+Questionnaire!FP55+Questionnaire!FP56+Questionnaire!FP57+Questionnaire!FP58+Questionnaire!FP59+Questionnaire!FP60+Questionnaire!FP61+Questionnaire!FP62+Questionnaire!FP63+Questionnaire!FP64+Questionnaire!FP65+Questionnaire!FP66)=TRUE,"OK Q18.a.i","QUERY Q18 - Components in 18a.i must sum to profit in 18.a - please check")</f>
        <v>OK Q18.a.i</v>
      </c>
      <c r="FN29" s="681" t="str">
        <f>IF(Questionnaire!FQ52=(Questionnaire!FQ54+Questionnaire!FQ55+Questionnaire!FQ56+Questionnaire!FQ57+Questionnaire!FQ58+Questionnaire!FQ59+Questionnaire!FQ60+Questionnaire!FQ61+Questionnaire!FQ62+Questionnaire!FQ63+Questionnaire!FQ64+Questionnaire!FQ65+Questionnaire!FQ66)=TRUE,"OK Q18.a.i","QUERY Q18 - Components in 18a.i must sum to profit in 18.a - please check")</f>
        <v>OK Q18.a.i</v>
      </c>
      <c r="FO29" s="681" t="str">
        <f>IF(Questionnaire!FR52=(Questionnaire!FR54+Questionnaire!FR55+Questionnaire!FR56+Questionnaire!FR57+Questionnaire!FR58+Questionnaire!FR59+Questionnaire!FR60+Questionnaire!FR61+Questionnaire!FR62+Questionnaire!FR63+Questionnaire!FR64+Questionnaire!FR65+Questionnaire!FR66)=TRUE,"OK Q18.a.i","QUERY Q18 - Components in 18a.i must sum to profit in 18.a - please check")</f>
        <v>OK Q18.a.i</v>
      </c>
      <c r="FP29" s="681" t="str">
        <f>IF(Questionnaire!FS52=(Questionnaire!FS54+Questionnaire!FS55+Questionnaire!FS56+Questionnaire!FS57+Questionnaire!FS58+Questionnaire!FS59+Questionnaire!FS60+Questionnaire!FS61+Questionnaire!FS62+Questionnaire!FS63+Questionnaire!FS64+Questionnaire!FS65+Questionnaire!FS66)=TRUE,"OK Q18.a.i","QUERY Q18 - Components in 18a.i must sum to profit in 18.a - please check")</f>
        <v>OK Q18.a.i</v>
      </c>
      <c r="FQ29" s="681" t="str">
        <f>IF(Questionnaire!FT52=(Questionnaire!FT54+Questionnaire!FT55+Questionnaire!FT56+Questionnaire!FT57+Questionnaire!FT58+Questionnaire!FT59+Questionnaire!FT60+Questionnaire!FT61+Questionnaire!FT62+Questionnaire!FT63+Questionnaire!FT64+Questionnaire!FT65+Questionnaire!FT66)=TRUE,"OK Q18.a.i","QUERY Q18 - Components in 18a.i must sum to profit in 18.a - please check")</f>
        <v>OK Q18.a.i</v>
      </c>
      <c r="FR29" s="681" t="str">
        <f>IF(Questionnaire!FU52=(Questionnaire!FU54+Questionnaire!FU55+Questionnaire!FU56+Questionnaire!FU57+Questionnaire!FU58+Questionnaire!FU59+Questionnaire!FU60+Questionnaire!FU61+Questionnaire!FU62+Questionnaire!FU63+Questionnaire!FU64+Questionnaire!FU65+Questionnaire!FU66)=TRUE,"OK Q18.a.i","QUERY Q18 - Components in 18a.i must sum to profit in 18.a - please check")</f>
        <v>OK Q18.a.i</v>
      </c>
      <c r="FS29" s="681" t="str">
        <f>IF(Questionnaire!FV52=(Questionnaire!FV54+Questionnaire!FV55+Questionnaire!FV56+Questionnaire!FV57+Questionnaire!FV58+Questionnaire!FV59+Questionnaire!FV60+Questionnaire!FV61+Questionnaire!FV62+Questionnaire!FV63+Questionnaire!FV64+Questionnaire!FV65+Questionnaire!FV66)=TRUE,"OK Q18.a.i","QUERY Q18 - Components in 18a.i must sum to profit in 18.a - please check")</f>
        <v>OK Q18.a.i</v>
      </c>
      <c r="FT29" s="681" t="str">
        <f>IF(Questionnaire!FW52=(Questionnaire!FW54+Questionnaire!FW55+Questionnaire!FW56+Questionnaire!FW57+Questionnaire!FW58+Questionnaire!FW59+Questionnaire!FW60+Questionnaire!FW61+Questionnaire!FW62+Questionnaire!FW63+Questionnaire!FW64+Questionnaire!FW65+Questionnaire!FW66)=TRUE,"OK Q18.a.i","QUERY Q18 - Components in 18a.i must sum to profit in 18.a - please check")</f>
        <v>OK Q18.a.i</v>
      </c>
      <c r="FU29" s="681" t="str">
        <f>IF(Questionnaire!FX52=(Questionnaire!FX54+Questionnaire!FX55+Questionnaire!FX56+Questionnaire!FX57+Questionnaire!FX58+Questionnaire!FX59+Questionnaire!FX60+Questionnaire!FX61+Questionnaire!FX62+Questionnaire!FX63+Questionnaire!FX64+Questionnaire!FX65+Questionnaire!FX66)=TRUE,"OK Q18.a.i","QUERY Q18 - Components in 18a.i must sum to profit in 18.a - please check")</f>
        <v>OK Q18.a.i</v>
      </c>
      <c r="FV29" s="681" t="str">
        <f>IF(Questionnaire!FY52=(Questionnaire!FY54+Questionnaire!FY55+Questionnaire!FY56+Questionnaire!FY57+Questionnaire!FY58+Questionnaire!FY59+Questionnaire!FY60+Questionnaire!FY61+Questionnaire!FY62+Questionnaire!FY63+Questionnaire!FY64+Questionnaire!FY65+Questionnaire!FY66)=TRUE,"OK Q18.a.i","QUERY Q18 - Components in 18a.i must sum to profit in 18.a - please check")</f>
        <v>OK Q18.a.i</v>
      </c>
      <c r="FW29" s="681" t="str">
        <f>IF(Questionnaire!FZ52=(Questionnaire!FZ54+Questionnaire!FZ55+Questionnaire!FZ56+Questionnaire!FZ57+Questionnaire!FZ58+Questionnaire!FZ59+Questionnaire!FZ60+Questionnaire!FZ61+Questionnaire!FZ62+Questionnaire!FZ63+Questionnaire!FZ64+Questionnaire!FZ65+Questionnaire!FZ66)=TRUE,"OK Q18.a.i","QUERY Q18 - Components in 18a.i must sum to profit in 18.a - please check")</f>
        <v>OK Q18.a.i</v>
      </c>
      <c r="FX29" s="681" t="str">
        <f>IF(Questionnaire!GA52=(Questionnaire!GA54+Questionnaire!GA55+Questionnaire!GA56+Questionnaire!GA57+Questionnaire!GA58+Questionnaire!GA59+Questionnaire!GA60+Questionnaire!GA61+Questionnaire!GA62+Questionnaire!GA63+Questionnaire!GA64+Questionnaire!GA65+Questionnaire!GA66)=TRUE,"OK Q18.a.i","QUERY Q18 - Components in 18a.i must sum to profit in 18.a - please check")</f>
        <v>OK Q18.a.i</v>
      </c>
      <c r="FY29" s="681" t="str">
        <f>IF(Questionnaire!GB52=(Questionnaire!GB54+Questionnaire!GB55+Questionnaire!GB56+Questionnaire!GB57+Questionnaire!GB58+Questionnaire!GB59+Questionnaire!GB60+Questionnaire!GB61+Questionnaire!GB62+Questionnaire!GB63+Questionnaire!GB64+Questionnaire!GB65+Questionnaire!GB66)=TRUE,"OK Q18.a.i","QUERY Q18 - Components in 18a.i must sum to profit in 18.a - please check")</f>
        <v>OK Q18.a.i</v>
      </c>
      <c r="FZ29" s="681" t="str">
        <f>IF(Questionnaire!GC52=(Questionnaire!GC54+Questionnaire!GC55+Questionnaire!GC56+Questionnaire!GC57+Questionnaire!GC58+Questionnaire!GC59+Questionnaire!GC60+Questionnaire!GC61+Questionnaire!GC62+Questionnaire!GC63+Questionnaire!GC64+Questionnaire!GC65+Questionnaire!GC66)=TRUE,"OK Q18.a.i","QUERY Q18 - Components in 18a.i must sum to profit in 18.a - please check")</f>
        <v>OK Q18.a.i</v>
      </c>
      <c r="GA29" s="681" t="str">
        <f>IF(Questionnaire!GD52=(Questionnaire!GD54+Questionnaire!GD55+Questionnaire!GD56+Questionnaire!GD57+Questionnaire!GD58+Questionnaire!GD59+Questionnaire!GD60+Questionnaire!GD61+Questionnaire!GD62+Questionnaire!GD63+Questionnaire!GD64+Questionnaire!GD65+Questionnaire!GD66)=TRUE,"OK Q18.a.i","QUERY Q18 - Components in 18a.i must sum to profit in 18.a - please check")</f>
        <v>OK Q18.a.i</v>
      </c>
      <c r="GB29" s="681" t="str">
        <f>IF(Questionnaire!GE52=(Questionnaire!GE54+Questionnaire!GE55+Questionnaire!GE56+Questionnaire!GE57+Questionnaire!GE58+Questionnaire!GE59+Questionnaire!GE60+Questionnaire!GE61+Questionnaire!GE62+Questionnaire!GE63+Questionnaire!GE64+Questionnaire!GE65+Questionnaire!GE66)=TRUE,"OK Q18.a.i","QUERY Q18 - Components in 18a.i must sum to profit in 18.a - please check")</f>
        <v>OK Q18.a.i</v>
      </c>
      <c r="GC29" s="681" t="str">
        <f>IF(Questionnaire!GF52=(Questionnaire!GF54+Questionnaire!GF55+Questionnaire!GF56+Questionnaire!GF57+Questionnaire!GF58+Questionnaire!GF59+Questionnaire!GF60+Questionnaire!GF61+Questionnaire!GF62+Questionnaire!GF63+Questionnaire!GF64+Questionnaire!GF65+Questionnaire!GF66)=TRUE,"OK Q18.a.i","QUERY Q18 - Components in 18a.i must sum to profit in 18.a - please check")</f>
        <v>OK Q18.a.i</v>
      </c>
      <c r="GD29" s="681" t="str">
        <f>IF(Questionnaire!GG52=(Questionnaire!GG54+Questionnaire!GG55+Questionnaire!GG56+Questionnaire!GG57+Questionnaire!GG58+Questionnaire!GG59+Questionnaire!GG60+Questionnaire!GG61+Questionnaire!GG62+Questionnaire!GG63+Questionnaire!GG64+Questionnaire!GG65+Questionnaire!GG66)=TRUE,"OK Q18.a.i","QUERY Q18 - Components in 18a.i must sum to profit in 18.a - please check")</f>
        <v>OK Q18.a.i</v>
      </c>
      <c r="GE29" s="681" t="str">
        <f>IF(Questionnaire!GH52=(Questionnaire!GH54+Questionnaire!GH55+Questionnaire!GH56+Questionnaire!GH57+Questionnaire!GH58+Questionnaire!GH59+Questionnaire!GH60+Questionnaire!GH61+Questionnaire!GH62+Questionnaire!GH63+Questionnaire!GH64+Questionnaire!GH65+Questionnaire!GH66)=TRUE,"OK Q18.a.i","QUERY Q18 - Components in 18a.i must sum to profit in 18.a - please check")</f>
        <v>OK Q18.a.i</v>
      </c>
      <c r="GF29" s="681" t="str">
        <f>IF(Questionnaire!GI52=(Questionnaire!GI54+Questionnaire!GI55+Questionnaire!GI56+Questionnaire!GI57+Questionnaire!GI58+Questionnaire!GI59+Questionnaire!GI60+Questionnaire!GI61+Questionnaire!GI62+Questionnaire!GI63+Questionnaire!GI64+Questionnaire!GI65+Questionnaire!GI66)=TRUE,"OK Q18.a.i","QUERY Q18 - Components in 18a.i must sum to profit in 18.a - please check")</f>
        <v>OK Q18.a.i</v>
      </c>
      <c r="GG29" s="681" t="str">
        <f>IF(Questionnaire!GJ52=(Questionnaire!GJ54+Questionnaire!GJ55+Questionnaire!GJ56+Questionnaire!GJ57+Questionnaire!GJ58+Questionnaire!GJ59+Questionnaire!GJ60+Questionnaire!GJ61+Questionnaire!GJ62+Questionnaire!GJ63+Questionnaire!GJ64+Questionnaire!GJ65+Questionnaire!GJ66)=TRUE,"OK Q18.a.i","QUERY Q18 - Components in 18a.i must sum to profit in 18.a - please check")</f>
        <v>OK Q18.a.i</v>
      </c>
      <c r="GH29" s="681" t="str">
        <f>IF(Questionnaire!GK52=(Questionnaire!GK54+Questionnaire!GK55+Questionnaire!GK56+Questionnaire!GK57+Questionnaire!GK58+Questionnaire!GK59+Questionnaire!GK60+Questionnaire!GK61+Questionnaire!GK62+Questionnaire!GK63+Questionnaire!GK64+Questionnaire!GK65+Questionnaire!GK66)=TRUE,"OK Q18.a.i","QUERY Q18 - Components in 18a.i must sum to profit in 18.a - please check")</f>
        <v>OK Q18.a.i</v>
      </c>
      <c r="GI29" s="681" t="str">
        <f>IF(Questionnaire!GL52=(Questionnaire!GL54+Questionnaire!GL55+Questionnaire!GL56+Questionnaire!GL57+Questionnaire!GL58+Questionnaire!GL59+Questionnaire!GL60+Questionnaire!GL61+Questionnaire!GL62+Questionnaire!GL63+Questionnaire!GL64+Questionnaire!GL65+Questionnaire!GL66)=TRUE,"OK Q18.a.i","QUERY Q18 - Components in 18a.i must sum to profit in 18.a - please check")</f>
        <v>OK Q18.a.i</v>
      </c>
      <c r="GJ29" s="681" t="str">
        <f>IF(Questionnaire!GM52=(Questionnaire!GM54+Questionnaire!GM55+Questionnaire!GM56+Questionnaire!GM57+Questionnaire!GM58+Questionnaire!GM59+Questionnaire!GM60+Questionnaire!GM61+Questionnaire!GM62+Questionnaire!GM63+Questionnaire!GM64+Questionnaire!GM65+Questionnaire!GM66)=TRUE,"OK Q18.a.i","QUERY Q18 - Components in 18a.i must sum to profit in 18.a - please check")</f>
        <v>OK Q18.a.i</v>
      </c>
      <c r="GK29" s="681" t="str">
        <f>IF(Questionnaire!GN52=(Questionnaire!GN54+Questionnaire!GN55+Questionnaire!GN56+Questionnaire!GN57+Questionnaire!GN58+Questionnaire!GN59+Questionnaire!GN60+Questionnaire!GN61+Questionnaire!GN62+Questionnaire!GN63+Questionnaire!GN64+Questionnaire!GN65+Questionnaire!GN66)=TRUE,"OK Q18.a.i","QUERY Q18 - Components in 18a.i must sum to profit in 18.a - please check")</f>
        <v>OK Q18.a.i</v>
      </c>
      <c r="GL29" s="681" t="str">
        <f>IF(Questionnaire!GO52=(Questionnaire!GO54+Questionnaire!GO55+Questionnaire!GO56+Questionnaire!GO57+Questionnaire!GO58+Questionnaire!GO59+Questionnaire!GO60+Questionnaire!GO61+Questionnaire!GO62+Questionnaire!GO63+Questionnaire!GO64+Questionnaire!GO65+Questionnaire!GO66)=TRUE,"OK Q18.a.i","QUERY Q18 - Components in 18a.i must sum to profit in 18.a - please check")</f>
        <v>OK Q18.a.i</v>
      </c>
      <c r="GM29" s="681" t="str">
        <f>IF(Questionnaire!GP52=(Questionnaire!GP54+Questionnaire!GP55+Questionnaire!GP56+Questionnaire!GP57+Questionnaire!GP58+Questionnaire!GP59+Questionnaire!GP60+Questionnaire!GP61+Questionnaire!GP62+Questionnaire!GP63+Questionnaire!GP64+Questionnaire!GP65+Questionnaire!GP66)=TRUE,"OK Q18.a.i","QUERY Q18 - Components in 18a.i must sum to profit in 18.a - please check")</f>
        <v>OK Q18.a.i</v>
      </c>
      <c r="GN29" s="681" t="str">
        <f>IF(Questionnaire!GQ52=(Questionnaire!GQ54+Questionnaire!GQ55+Questionnaire!GQ56+Questionnaire!GQ57+Questionnaire!GQ58+Questionnaire!GQ59+Questionnaire!GQ60+Questionnaire!GQ61+Questionnaire!GQ62+Questionnaire!GQ63+Questionnaire!GQ64+Questionnaire!GQ65+Questionnaire!GQ66)=TRUE,"OK Q18.a.i","QUERY Q18 - Components in 18a.i must sum to profit in 18.a - please check")</f>
        <v>OK Q18.a.i</v>
      </c>
      <c r="GO29" s="681" t="str">
        <f>IF(Questionnaire!GR52=(Questionnaire!GR54+Questionnaire!GR55+Questionnaire!GR56+Questionnaire!GR57+Questionnaire!GR58+Questionnaire!GR59+Questionnaire!GR60+Questionnaire!GR61+Questionnaire!GR62+Questionnaire!GR63+Questionnaire!GR64+Questionnaire!GR65+Questionnaire!GR66)=TRUE,"OK Q18.a.i","QUERY Q18 - Components in 18a.i must sum to profit in 18.a - please check")</f>
        <v>OK Q18.a.i</v>
      </c>
      <c r="GP29" s="681" t="str">
        <f>IF(Questionnaire!GS52=(Questionnaire!GS54+Questionnaire!GS55+Questionnaire!GS56+Questionnaire!GS57+Questionnaire!GS58+Questionnaire!GS59+Questionnaire!GS60+Questionnaire!GS61+Questionnaire!GS62+Questionnaire!GS63+Questionnaire!GS64+Questionnaire!GS65+Questionnaire!GS66)=TRUE,"OK Q18.a.i","QUERY Q18 - Components in 18a.i must sum to profit in 18.a - please check")</f>
        <v>OK Q18.a.i</v>
      </c>
      <c r="GQ29" s="681" t="str">
        <f>IF(Questionnaire!GT52=(Questionnaire!GT54+Questionnaire!GT55+Questionnaire!GT56+Questionnaire!GT57+Questionnaire!GT58+Questionnaire!GT59+Questionnaire!GT60+Questionnaire!GT61+Questionnaire!GT62+Questionnaire!GT63+Questionnaire!GT64+Questionnaire!GT65+Questionnaire!GT66)=TRUE,"OK Q18.a.i","QUERY Q18 - Components in 18a.i must sum to profit in 18.a - please check")</f>
        <v>OK Q18.a.i</v>
      </c>
      <c r="GR29" s="681" t="str">
        <f>IF(Questionnaire!GU52=(Questionnaire!GU54+Questionnaire!GU55+Questionnaire!GU56+Questionnaire!GU57+Questionnaire!GU58+Questionnaire!GU59+Questionnaire!GU60+Questionnaire!GU61+Questionnaire!GU62+Questionnaire!GU63+Questionnaire!GU64+Questionnaire!GU65+Questionnaire!GU66)=TRUE,"OK Q18.a.i","QUERY Q18 - Components in 18a.i must sum to profit in 18.a - please check")</f>
        <v>OK Q18.a.i</v>
      </c>
      <c r="GS29" s="681" t="str">
        <f>IF(Questionnaire!GV52=(Questionnaire!GV54+Questionnaire!GV55+Questionnaire!GV56+Questionnaire!GV57+Questionnaire!GV58+Questionnaire!GV59+Questionnaire!GV60+Questionnaire!GV61+Questionnaire!GV62+Questionnaire!GV63+Questionnaire!GV64+Questionnaire!GV65+Questionnaire!GV66)=TRUE,"OK Q18.a.i","QUERY Q18 - Components in 18a.i must sum to profit in 18.a - please check")</f>
        <v>OK Q18.a.i</v>
      </c>
      <c r="GT29" s="681" t="str">
        <f>IF(Questionnaire!GW52=(Questionnaire!GW54+Questionnaire!GW55+Questionnaire!GW56+Questionnaire!GW57+Questionnaire!GW58+Questionnaire!GW59+Questionnaire!GW60+Questionnaire!GW61+Questionnaire!GW62+Questionnaire!GW63+Questionnaire!GW64+Questionnaire!GW65+Questionnaire!GW66)=TRUE,"OK Q18.a.i","QUERY Q18 - Components in 18a.i must sum to profit in 18.a - please check")</f>
        <v>OK Q18.a.i</v>
      </c>
      <c r="GU29" s="681" t="str">
        <f>IF(Questionnaire!GX52=(Questionnaire!GX54+Questionnaire!GX55+Questionnaire!GX56+Questionnaire!GX57+Questionnaire!GX58+Questionnaire!GX59+Questionnaire!GX60+Questionnaire!GX61+Questionnaire!GX62+Questionnaire!GX63+Questionnaire!GX64+Questionnaire!GX65+Questionnaire!GX66)=TRUE,"OK Q18.a.i","QUERY Q18 - Components in 18a.i must sum to profit in 18.a - please check")</f>
        <v>OK Q18.a.i</v>
      </c>
      <c r="GV29" s="681" t="str">
        <f>IF(Questionnaire!GY52=(Questionnaire!GY54+Questionnaire!GY55+Questionnaire!GY56+Questionnaire!GY57+Questionnaire!GY58+Questionnaire!GY59+Questionnaire!GY60+Questionnaire!GY61+Questionnaire!GY62+Questionnaire!GY63+Questionnaire!GY64+Questionnaire!GY65+Questionnaire!GY66)=TRUE,"OK Q18.a.i","QUERY Q18 - Components in 18a.i must sum to profit in 18.a - please check")</f>
        <v>OK Q18.a.i</v>
      </c>
      <c r="GW29" s="681" t="str">
        <f>IF(Questionnaire!GZ52=(Questionnaire!GZ54+Questionnaire!GZ55+Questionnaire!GZ56+Questionnaire!GZ57+Questionnaire!GZ58+Questionnaire!GZ59+Questionnaire!GZ60+Questionnaire!GZ61+Questionnaire!GZ62+Questionnaire!GZ63+Questionnaire!GZ64+Questionnaire!GZ65+Questionnaire!GZ66)=TRUE,"OK Q18.a.i","QUERY Q18 - Components in 18a.i must sum to profit in 18.a - please check")</f>
        <v>OK Q18.a.i</v>
      </c>
      <c r="GX29" s="681" t="str">
        <f>IF(Questionnaire!HA52=(Questionnaire!HA54+Questionnaire!HA55+Questionnaire!HA56+Questionnaire!HA57+Questionnaire!HA58+Questionnaire!HA59+Questionnaire!HA60+Questionnaire!HA61+Questionnaire!HA62+Questionnaire!HA63+Questionnaire!HA64+Questionnaire!HA65+Questionnaire!HA66)=TRUE,"OK Q18.a.i","QUERY Q18 - Components in 18a.i must sum to profit in 18.a - please check")</f>
        <v>OK Q18.a.i</v>
      </c>
      <c r="GY29" s="681" t="str">
        <f>IF(Questionnaire!HB52=(Questionnaire!HB54+Questionnaire!HB55+Questionnaire!HB56+Questionnaire!HB57+Questionnaire!HB58+Questionnaire!HB59+Questionnaire!HB60+Questionnaire!HB61+Questionnaire!HB62+Questionnaire!HB63+Questionnaire!HB64+Questionnaire!HB65+Questionnaire!HB66)=TRUE,"OK Q18.a.i","QUERY Q18 - Components in 18a.i must sum to profit in 18.a - please check")</f>
        <v>OK Q18.a.i</v>
      </c>
      <c r="GZ29" s="681" t="str">
        <f>IF(Questionnaire!HC52=(Questionnaire!HC54+Questionnaire!HC55+Questionnaire!HC56+Questionnaire!HC57+Questionnaire!HC58+Questionnaire!HC59+Questionnaire!HC60+Questionnaire!HC61+Questionnaire!HC62+Questionnaire!HC63+Questionnaire!HC64+Questionnaire!HC65+Questionnaire!HC66)=TRUE,"OK Q18.a.i","QUERY Q18 - Components in 18a.i must sum to profit in 18.a - please check")</f>
        <v>OK Q18.a.i</v>
      </c>
      <c r="HA29" s="681" t="str">
        <f>IF(Questionnaire!HD52=(Questionnaire!HD54+Questionnaire!HD55+Questionnaire!HD56+Questionnaire!HD57+Questionnaire!HD58+Questionnaire!HD59+Questionnaire!HD60+Questionnaire!HD61+Questionnaire!HD62+Questionnaire!HD63+Questionnaire!HD64+Questionnaire!HD65+Questionnaire!HD66)=TRUE,"OK Q18.a.i","QUERY Q18 - Components in 18a.i must sum to profit in 18.a - please check")</f>
        <v>OK Q18.a.i</v>
      </c>
      <c r="HB29" s="681" t="str">
        <f>IF(Questionnaire!HE52=(Questionnaire!HE54+Questionnaire!HE55+Questionnaire!HE56+Questionnaire!HE57+Questionnaire!HE58+Questionnaire!HE59+Questionnaire!HE60+Questionnaire!HE61+Questionnaire!HE62+Questionnaire!HE63+Questionnaire!HE64+Questionnaire!HE65+Questionnaire!HE66)=TRUE,"OK Q18.a.i","QUERY Q18 - Components in 18a.i must sum to profit in 18.a - please check")</f>
        <v>OK Q18.a.i</v>
      </c>
      <c r="HC29" s="681" t="str">
        <f>IF(Questionnaire!HF52=(Questionnaire!HF54+Questionnaire!HF55+Questionnaire!HF56+Questionnaire!HF57+Questionnaire!HF58+Questionnaire!HF59+Questionnaire!HF60+Questionnaire!HF61+Questionnaire!HF62+Questionnaire!HF63+Questionnaire!HF64+Questionnaire!HF65+Questionnaire!HF66)=TRUE,"OK Q18.a.i","QUERY Q18 - Components in 18a.i must sum to profit in 18.a - please check")</f>
        <v>OK Q18.a.i</v>
      </c>
      <c r="HD29" s="681" t="str">
        <f>IF(Questionnaire!HG52=(Questionnaire!HG54+Questionnaire!HG55+Questionnaire!HG56+Questionnaire!HG57+Questionnaire!HG58+Questionnaire!HG59+Questionnaire!HG60+Questionnaire!HG61+Questionnaire!HG62+Questionnaire!HG63+Questionnaire!HG64+Questionnaire!HG65+Questionnaire!HG66)=TRUE,"OK Q18.a.i","QUERY Q18 - Components in 18a.i must sum to profit in 18.a - please check")</f>
        <v>OK Q18.a.i</v>
      </c>
      <c r="HE29" s="681" t="str">
        <f>IF(Questionnaire!HH52=(Questionnaire!HH54+Questionnaire!HH55+Questionnaire!HH56+Questionnaire!HH57+Questionnaire!HH58+Questionnaire!HH59+Questionnaire!HH60+Questionnaire!HH61+Questionnaire!HH62+Questionnaire!HH63+Questionnaire!HH64+Questionnaire!HH65+Questionnaire!HH66)=TRUE,"OK Q18.a.i","QUERY Q18 - Components in 18a.i must sum to profit in 18.a - please check")</f>
        <v>OK Q18.a.i</v>
      </c>
      <c r="HF29" s="681" t="str">
        <f>IF(Questionnaire!HI52=(Questionnaire!HI54+Questionnaire!HI55+Questionnaire!HI56+Questionnaire!HI57+Questionnaire!HI58+Questionnaire!HI59+Questionnaire!HI60+Questionnaire!HI61+Questionnaire!HI62+Questionnaire!HI63+Questionnaire!HI64+Questionnaire!HI65+Questionnaire!HI66)=TRUE,"OK Q18.a.i","QUERY Q18 - Components in 18a.i must sum to profit in 18.a - please check")</f>
        <v>OK Q18.a.i</v>
      </c>
      <c r="HG29" s="681" t="str">
        <f>IF(Questionnaire!HJ52=(Questionnaire!HJ54+Questionnaire!HJ55+Questionnaire!HJ56+Questionnaire!HJ57+Questionnaire!HJ58+Questionnaire!HJ59+Questionnaire!HJ60+Questionnaire!HJ61+Questionnaire!HJ62+Questionnaire!HJ63+Questionnaire!HJ64+Questionnaire!HJ65+Questionnaire!HJ66)=TRUE,"OK Q18.a.i","QUERY Q18 - Components in 18a.i must sum to profit in 18.a - please check")</f>
        <v>OK Q18.a.i</v>
      </c>
      <c r="HH29" s="681" t="str">
        <f>IF(Questionnaire!HK52=(Questionnaire!HK54+Questionnaire!HK55+Questionnaire!HK56+Questionnaire!HK57+Questionnaire!HK58+Questionnaire!HK59+Questionnaire!HK60+Questionnaire!HK61+Questionnaire!HK62+Questionnaire!HK63+Questionnaire!HK64+Questionnaire!HK65+Questionnaire!HK66)=TRUE,"OK Q18.a.i","QUERY Q18 - Components in 18a.i must sum to profit in 18.a - please check")</f>
        <v>OK Q18.a.i</v>
      </c>
      <c r="HI29" s="681" t="str">
        <f>IF(Questionnaire!HL52=(Questionnaire!HL54+Questionnaire!HL55+Questionnaire!HL56+Questionnaire!HL57+Questionnaire!HL58+Questionnaire!HL59+Questionnaire!HL60+Questionnaire!HL61+Questionnaire!HL62+Questionnaire!HL63+Questionnaire!HL64+Questionnaire!HL65+Questionnaire!HL66)=TRUE,"OK Q18.a.i","QUERY Q18 - Components in 18a.i must sum to profit in 18.a - please check")</f>
        <v>OK Q18.a.i</v>
      </c>
      <c r="HJ29" s="681" t="str">
        <f>IF(Questionnaire!HM52=(Questionnaire!HM54+Questionnaire!HM55+Questionnaire!HM56+Questionnaire!HM57+Questionnaire!HM58+Questionnaire!HM59+Questionnaire!HM60+Questionnaire!HM61+Questionnaire!HM62+Questionnaire!HM63+Questionnaire!HM64+Questionnaire!HM65+Questionnaire!HM66)=TRUE,"OK Q18.a.i","QUERY Q18 - Components in 18a.i must sum to profit in 18.a - please check")</f>
        <v>OK Q18.a.i</v>
      </c>
      <c r="HK29" s="681" t="str">
        <f>IF(Questionnaire!HN52=(Questionnaire!HN54+Questionnaire!HN55+Questionnaire!HN56+Questionnaire!HN57+Questionnaire!HN58+Questionnaire!HN59+Questionnaire!HN60+Questionnaire!HN61+Questionnaire!HN62+Questionnaire!HN63+Questionnaire!HN64+Questionnaire!HN65+Questionnaire!HN66)=TRUE,"OK Q18.a.i","QUERY Q18 - Components in 18a.i must sum to profit in 18.a - please check")</f>
        <v>OK Q18.a.i</v>
      </c>
      <c r="HL29" s="681" t="str">
        <f>IF(Questionnaire!HO52=(Questionnaire!HO54+Questionnaire!HO55+Questionnaire!HO56+Questionnaire!HO57+Questionnaire!HO58+Questionnaire!HO59+Questionnaire!HO60+Questionnaire!HO61+Questionnaire!HO62+Questionnaire!HO63+Questionnaire!HO64+Questionnaire!HO65+Questionnaire!HO66)=TRUE,"OK Q18.a.i","QUERY Q18 - Components in 18a.i must sum to profit in 18.a - please check")</f>
        <v>OK Q18.a.i</v>
      </c>
      <c r="HM29" s="681" t="str">
        <f>IF(Questionnaire!HP52=(Questionnaire!HP54+Questionnaire!HP55+Questionnaire!HP56+Questionnaire!HP57+Questionnaire!HP58+Questionnaire!HP59+Questionnaire!HP60+Questionnaire!HP61+Questionnaire!HP62+Questionnaire!HP63+Questionnaire!HP64+Questionnaire!HP65+Questionnaire!HP66)=TRUE,"OK Q18.a.i","QUERY Q18 - Components in 18a.i must sum to profit in 18.a - please check")</f>
        <v>OK Q18.a.i</v>
      </c>
      <c r="HN29" s="681" t="str">
        <f>IF(Questionnaire!HQ52=(Questionnaire!HQ54+Questionnaire!HQ55+Questionnaire!HQ56+Questionnaire!HQ57+Questionnaire!HQ58+Questionnaire!HQ59+Questionnaire!HQ60+Questionnaire!HQ61+Questionnaire!HQ62+Questionnaire!HQ63+Questionnaire!HQ64+Questionnaire!HQ65+Questionnaire!HQ66)=TRUE,"OK Q18.a.i","QUERY Q18 - Components in 18a.i must sum to profit in 18.a - please check")</f>
        <v>OK Q18.a.i</v>
      </c>
      <c r="HO29" s="681" t="str">
        <f>IF(Questionnaire!HR52=(Questionnaire!HR54+Questionnaire!HR55+Questionnaire!HR56+Questionnaire!HR57+Questionnaire!HR58+Questionnaire!HR59+Questionnaire!HR60+Questionnaire!HR61+Questionnaire!HR62+Questionnaire!HR63+Questionnaire!HR64+Questionnaire!HR65+Questionnaire!HR66)=TRUE,"OK Q18.a.i","QUERY Q18 - Components in 18a.i must sum to profit in 18.a - please check")</f>
        <v>OK Q18.a.i</v>
      </c>
      <c r="HP29" s="681" t="str">
        <f>IF(Questionnaire!HS52=(Questionnaire!HS54+Questionnaire!HS55+Questionnaire!HS56+Questionnaire!HS57+Questionnaire!HS58+Questionnaire!HS59+Questionnaire!HS60+Questionnaire!HS61+Questionnaire!HS62+Questionnaire!HS63+Questionnaire!HS64+Questionnaire!HS65+Questionnaire!HS66)=TRUE,"OK Q18.a.i","QUERY Q18 - Components in 18a.i must sum to profit in 18.a - please check")</f>
        <v>OK Q18.a.i</v>
      </c>
      <c r="HQ29" s="681" t="str">
        <f>IF(Questionnaire!HT52=(Questionnaire!HT54+Questionnaire!HT55+Questionnaire!HT56+Questionnaire!HT57+Questionnaire!HT58+Questionnaire!HT59+Questionnaire!HT60+Questionnaire!HT61+Questionnaire!HT62+Questionnaire!HT63+Questionnaire!HT64+Questionnaire!HT65+Questionnaire!HT66)=TRUE,"OK Q18.a.i","QUERY Q18 - Components in 18a.i must sum to profit in 18.a - please check")</f>
        <v>OK Q18.a.i</v>
      </c>
      <c r="HR29" s="681" t="str">
        <f>IF(Questionnaire!HU52=(Questionnaire!HU54+Questionnaire!HU55+Questionnaire!HU56+Questionnaire!HU57+Questionnaire!HU58+Questionnaire!HU59+Questionnaire!HU60+Questionnaire!HU61+Questionnaire!HU62+Questionnaire!HU63+Questionnaire!HU64+Questionnaire!HU65+Questionnaire!HU66)=TRUE,"OK Q18.a.i","QUERY Q18 - Components in 18a.i must sum to profit in 18.a - please check")</f>
        <v>OK Q18.a.i</v>
      </c>
      <c r="HS29" s="681" t="str">
        <f>IF(Questionnaire!HV52=(Questionnaire!HV54+Questionnaire!HV55+Questionnaire!HV56+Questionnaire!HV57+Questionnaire!HV58+Questionnaire!HV59+Questionnaire!HV60+Questionnaire!HV61+Questionnaire!HV62+Questionnaire!HV63+Questionnaire!HV64+Questionnaire!HV65+Questionnaire!HV66)=TRUE,"OK Q18.a.i","QUERY Q18 - Components in 18a.i must sum to profit in 18.a - please check")</f>
        <v>OK Q18.a.i</v>
      </c>
      <c r="HT29" s="681" t="str">
        <f>IF(Questionnaire!HW52=(Questionnaire!HW54+Questionnaire!HW55+Questionnaire!HW56+Questionnaire!HW57+Questionnaire!HW58+Questionnaire!HW59+Questionnaire!HW60+Questionnaire!HW61+Questionnaire!HW62+Questionnaire!HW63+Questionnaire!HW64+Questionnaire!HW65+Questionnaire!HW66)=TRUE,"OK Q18.a.i","QUERY Q18 - Components in 18a.i must sum to profit in 18.a - please check")</f>
        <v>OK Q18.a.i</v>
      </c>
      <c r="HU29" s="681" t="str">
        <f>IF(Questionnaire!HX52=(Questionnaire!HX54+Questionnaire!HX55+Questionnaire!HX56+Questionnaire!HX57+Questionnaire!HX58+Questionnaire!HX59+Questionnaire!HX60+Questionnaire!HX61+Questionnaire!HX62+Questionnaire!HX63+Questionnaire!HX64+Questionnaire!HX65+Questionnaire!HX66)=TRUE,"OK Q18.a.i","QUERY Q18 - Components in 18a.i must sum to profit in 18.a - please check")</f>
        <v>OK Q18.a.i</v>
      </c>
      <c r="HV29" s="681" t="str">
        <f>IF(Questionnaire!HY52=(Questionnaire!HY54+Questionnaire!HY55+Questionnaire!HY56+Questionnaire!HY57+Questionnaire!HY58+Questionnaire!HY59+Questionnaire!HY60+Questionnaire!HY61+Questionnaire!HY62+Questionnaire!HY63+Questionnaire!HY64+Questionnaire!HY65+Questionnaire!HY66)=TRUE,"OK Q18.a.i","QUERY Q18 - Components in 18a.i must sum to profit in 18.a - please check")</f>
        <v>OK Q18.a.i</v>
      </c>
      <c r="HW29" s="681" t="str">
        <f>IF(Questionnaire!HZ52=(Questionnaire!HZ54+Questionnaire!HZ55+Questionnaire!HZ56+Questionnaire!HZ57+Questionnaire!HZ58+Questionnaire!HZ59+Questionnaire!HZ60+Questionnaire!HZ61+Questionnaire!HZ62+Questionnaire!HZ63+Questionnaire!HZ64+Questionnaire!HZ65+Questionnaire!HZ66)=TRUE,"OK Q18.a.i","QUERY Q18 - Components in 18a.i must sum to profit in 18.a - please check")</f>
        <v>OK Q18.a.i</v>
      </c>
      <c r="HX29" s="681" t="str">
        <f>IF(Questionnaire!IA52=(Questionnaire!IA54+Questionnaire!IA55+Questionnaire!IA56+Questionnaire!IA57+Questionnaire!IA58+Questionnaire!IA59+Questionnaire!IA60+Questionnaire!IA61+Questionnaire!IA62+Questionnaire!IA63+Questionnaire!IA64+Questionnaire!IA65+Questionnaire!IA66)=TRUE,"OK Q18.a.i","QUERY Q18 - Components in 18a.i must sum to profit in 18.a - please check")</f>
        <v>OK Q18.a.i</v>
      </c>
      <c r="HY29" s="681" t="str">
        <f>IF(Questionnaire!IB52=(Questionnaire!IB54+Questionnaire!IB55+Questionnaire!IB56+Questionnaire!IB57+Questionnaire!IB58+Questionnaire!IB59+Questionnaire!IB60+Questionnaire!IB61+Questionnaire!IB62+Questionnaire!IB63+Questionnaire!IB64+Questionnaire!IB65+Questionnaire!IB66)=TRUE,"OK Q18.a.i","QUERY Q18 - Components in 18a.i must sum to profit in 18.a - please check")</f>
        <v>OK Q18.a.i</v>
      </c>
      <c r="HZ29" s="681" t="str">
        <f>IF(Questionnaire!IC52=(Questionnaire!IC54+Questionnaire!IC55+Questionnaire!IC56+Questionnaire!IC57+Questionnaire!IC58+Questionnaire!IC59+Questionnaire!IC60+Questionnaire!IC61+Questionnaire!IC62+Questionnaire!IC63+Questionnaire!IC64+Questionnaire!IC65+Questionnaire!IC66)=TRUE,"OK Q18.a.i","QUERY Q18 - Components in 18a.i must sum to profit in 18.a - please check")</f>
        <v>OK Q18.a.i</v>
      </c>
      <c r="IA29" s="681" t="str">
        <f>IF(Questionnaire!ID52=(Questionnaire!ID54+Questionnaire!ID55+Questionnaire!ID56+Questionnaire!ID57+Questionnaire!ID58+Questionnaire!ID59+Questionnaire!ID60+Questionnaire!ID61+Questionnaire!ID62+Questionnaire!ID63+Questionnaire!ID64+Questionnaire!ID65+Questionnaire!ID66)=TRUE,"OK Q18.a.i","QUERY Q18 - Components in 18a.i must sum to profit in 18.a - please check")</f>
        <v>OK Q18.a.i</v>
      </c>
      <c r="IB29" s="681" t="str">
        <f>IF(Questionnaire!IE52=(Questionnaire!IE54+Questionnaire!IE55+Questionnaire!IE56+Questionnaire!IE57+Questionnaire!IE58+Questionnaire!IE59+Questionnaire!IE60+Questionnaire!IE61+Questionnaire!IE62+Questionnaire!IE63+Questionnaire!IE64+Questionnaire!IE65+Questionnaire!IE66)=TRUE,"OK Q18.a.i","QUERY Q18 - Components in 18a.i must sum to profit in 18.a - please check")</f>
        <v>OK Q18.a.i</v>
      </c>
      <c r="IC29" s="681" t="str">
        <f>IF(Questionnaire!IF52=(Questionnaire!IF54+Questionnaire!IF55+Questionnaire!IF56+Questionnaire!IF57+Questionnaire!IF58+Questionnaire!IF59+Questionnaire!IF60+Questionnaire!IF61+Questionnaire!IF62+Questionnaire!IF63+Questionnaire!IF64+Questionnaire!IF65+Questionnaire!IF66)=TRUE,"OK Q18.a.i","QUERY Q18 - Components in 18a.i must sum to profit in 18.a - please check")</f>
        <v>OK Q18.a.i</v>
      </c>
      <c r="ID29" s="681" t="str">
        <f>IF(Questionnaire!IG52=(Questionnaire!IG54+Questionnaire!IG55+Questionnaire!IG56+Questionnaire!IG57+Questionnaire!IG58+Questionnaire!IG59+Questionnaire!IG60+Questionnaire!IG61+Questionnaire!IG62+Questionnaire!IG63+Questionnaire!IG64+Questionnaire!IG65+Questionnaire!IG66)=TRUE,"OK Q18.a.i","QUERY Q18 - Components in 18a.i must sum to profit in 18.a - please check")</f>
        <v>OK Q18.a.i</v>
      </c>
      <c r="IE29" s="681" t="str">
        <f>IF(Questionnaire!IH52=(Questionnaire!IH54+Questionnaire!IH55+Questionnaire!IH56+Questionnaire!IH57+Questionnaire!IH58+Questionnaire!IH59+Questionnaire!IH60+Questionnaire!IH61+Questionnaire!IH62+Questionnaire!IH63+Questionnaire!IH64+Questionnaire!IH65+Questionnaire!IH66)=TRUE,"OK Q18.a.i","QUERY Q18 - Components in 18a.i must sum to profit in 18.a - please check")</f>
        <v>OK Q18.a.i</v>
      </c>
      <c r="IF29" s="681" t="str">
        <f>IF(Questionnaire!II52=(Questionnaire!II54+Questionnaire!II55+Questionnaire!II56+Questionnaire!II57+Questionnaire!II58+Questionnaire!II59+Questionnaire!II60+Questionnaire!II61+Questionnaire!II62+Questionnaire!II63+Questionnaire!II64+Questionnaire!II65+Questionnaire!II66)=TRUE,"OK Q18.a.i","QUERY Q18 - Components in 18a.i must sum to profit in 18.a - please check")</f>
        <v>OK Q18.a.i</v>
      </c>
      <c r="IG29" s="681" t="str">
        <f>IF(Questionnaire!IJ52=(Questionnaire!IJ54+Questionnaire!IJ55+Questionnaire!IJ56+Questionnaire!IJ57+Questionnaire!IJ58+Questionnaire!IJ59+Questionnaire!IJ60+Questionnaire!IJ61+Questionnaire!IJ62+Questionnaire!IJ63+Questionnaire!IJ64+Questionnaire!IJ65+Questionnaire!IJ66)=TRUE,"OK Q18.a.i","QUERY Q18 - Components in 18a.i must sum to profit in 18.a - please check")</f>
        <v>OK Q18.a.i</v>
      </c>
      <c r="IH29" s="681" t="str">
        <f>IF(Questionnaire!IK52=(Questionnaire!IK54+Questionnaire!IK55+Questionnaire!IK56+Questionnaire!IK57+Questionnaire!IK58+Questionnaire!IK59+Questionnaire!IK60+Questionnaire!IK61+Questionnaire!IK62+Questionnaire!IK63+Questionnaire!IK64+Questionnaire!IK65+Questionnaire!IK66)=TRUE,"OK Q18.a.i","QUERY Q18 - Components in 18a.i must sum to profit in 18.a - please check")</f>
        <v>OK Q18.a.i</v>
      </c>
      <c r="II29" s="681" t="str">
        <f>IF(Questionnaire!IL52=(Questionnaire!IL54+Questionnaire!IL55+Questionnaire!IL56+Questionnaire!IL57+Questionnaire!IL58+Questionnaire!IL59+Questionnaire!IL60+Questionnaire!IL61+Questionnaire!IL62+Questionnaire!IL63+Questionnaire!IL64+Questionnaire!IL65+Questionnaire!IL66)=TRUE,"OK Q18.a.i","QUERY Q18 - Components in 18a.i must sum to profit in 18.a - please check")</f>
        <v>OK Q18.a.i</v>
      </c>
      <c r="IJ29" s="681" t="str">
        <f>IF(Questionnaire!IM52=(Questionnaire!IM54+Questionnaire!IM55+Questionnaire!IM56+Questionnaire!IM57+Questionnaire!IM58+Questionnaire!IM59+Questionnaire!IM60+Questionnaire!IM61+Questionnaire!IM62+Questionnaire!IM63+Questionnaire!IM64+Questionnaire!IM65+Questionnaire!IM66)=TRUE,"OK Q18.a.i","QUERY Q18 - Components in 18a.i must sum to profit in 18.a - please check")</f>
        <v>OK Q18.a.i</v>
      </c>
      <c r="IK29" s="681" t="str">
        <f>IF(Questionnaire!IN52=(Questionnaire!IN54+Questionnaire!IN55+Questionnaire!IN56+Questionnaire!IN57+Questionnaire!IN58+Questionnaire!IN59+Questionnaire!IN60+Questionnaire!IN61+Questionnaire!IN62+Questionnaire!IN63+Questionnaire!IN64+Questionnaire!IN65+Questionnaire!IN66)=TRUE,"OK Q18.a.i","QUERY Q18 - Components in 18a.i must sum to profit in 18.a - please check")</f>
        <v>OK Q18.a.i</v>
      </c>
      <c r="IL29" s="681" t="str">
        <f>IF(Questionnaire!IO52=(Questionnaire!IO54+Questionnaire!IO55+Questionnaire!IO56+Questionnaire!IO57+Questionnaire!IO58+Questionnaire!IO59+Questionnaire!IO60+Questionnaire!IO61+Questionnaire!IO62+Questionnaire!IO63+Questionnaire!IO64+Questionnaire!IO65+Questionnaire!IO66)=TRUE,"OK Q18.a.i","QUERY Q18 - Components in 18a.i must sum to profit in 18.a - please check")</f>
        <v>OK Q18.a.i</v>
      </c>
      <c r="IM29" s="681" t="str">
        <f>IF(Questionnaire!IP52=(Questionnaire!IP54+Questionnaire!IP55+Questionnaire!IP56+Questionnaire!IP57+Questionnaire!IP58+Questionnaire!IP59+Questionnaire!IP60+Questionnaire!IP61+Questionnaire!IP62+Questionnaire!IP63+Questionnaire!IP64+Questionnaire!IP65+Questionnaire!IP66)=TRUE,"OK Q18.a.i","QUERY Q18 - Components in 18a.i must sum to profit in 18.a - please check")</f>
        <v>OK Q18.a.i</v>
      </c>
      <c r="IN29" s="681" t="str">
        <f>IF(Questionnaire!IQ52=(Questionnaire!IQ54+Questionnaire!IQ55+Questionnaire!IQ56+Questionnaire!IQ57+Questionnaire!IQ58+Questionnaire!IQ59+Questionnaire!IQ60+Questionnaire!IQ61+Questionnaire!IQ62+Questionnaire!IQ63+Questionnaire!IQ64+Questionnaire!IQ65+Questionnaire!IQ66)=TRUE,"OK Q18.a.i","QUERY Q18 - Components in 18a.i must sum to profit in 18.a - please check")</f>
        <v>OK Q18.a.i</v>
      </c>
      <c r="IO29" s="681" t="str">
        <f>IF(Questionnaire!IR52=(Questionnaire!IR54+Questionnaire!IR55+Questionnaire!IR56+Questionnaire!IR57+Questionnaire!IR58+Questionnaire!IR59+Questionnaire!IR60+Questionnaire!IR61+Questionnaire!IR62+Questionnaire!IR63+Questionnaire!IR64+Questionnaire!IR65+Questionnaire!IR66)=TRUE,"OK Q18.a.i","QUERY Q18 - Components in 18a.i must sum to profit in 18.a - please check")</f>
        <v>OK Q18.a.i</v>
      </c>
      <c r="IP29" s="681" t="str">
        <f>IF(Questionnaire!IS52=(Questionnaire!IS54+Questionnaire!IS55+Questionnaire!IS56+Questionnaire!IS57+Questionnaire!IS58+Questionnaire!IS59+Questionnaire!IS60+Questionnaire!IS61+Questionnaire!IS62+Questionnaire!IS63+Questionnaire!IS64+Questionnaire!IS65+Questionnaire!IS66)=TRUE,"OK Q18.a.i","QUERY Q18 - Components in 18a.i must sum to profit in 18.a - please check")</f>
        <v>OK Q18.a.i</v>
      </c>
      <c r="IQ29" s="680"/>
      <c r="IR29" s="680"/>
      <c r="IS29" s="680"/>
    </row>
    <row r="30" spans="1:253">
      <c r="A30" s="218">
        <f>IF(LEFT(A31,2)="OK",0,IF(LEFT(A31,2)="QU",2,1))</f>
        <v>2</v>
      </c>
      <c r="B30" s="218">
        <f t="shared" ref="B30:BM30" si="15">IF(LEFT(B31,2)="OK",0,IF(LEFT(B31,2)="QU",2,1))</f>
        <v>0</v>
      </c>
      <c r="C30" s="218">
        <f t="shared" si="15"/>
        <v>0</v>
      </c>
      <c r="D30" s="218">
        <f t="shared" si="15"/>
        <v>0</v>
      </c>
      <c r="E30" s="218">
        <f t="shared" si="15"/>
        <v>0</v>
      </c>
      <c r="F30" s="218">
        <f t="shared" si="15"/>
        <v>0</v>
      </c>
      <c r="G30" s="218">
        <f t="shared" si="15"/>
        <v>0</v>
      </c>
      <c r="H30" s="218">
        <f t="shared" si="15"/>
        <v>0</v>
      </c>
      <c r="I30" s="218">
        <f t="shared" si="15"/>
        <v>0</v>
      </c>
      <c r="J30" s="218">
        <f t="shared" si="15"/>
        <v>0</v>
      </c>
      <c r="K30" s="218">
        <f t="shared" si="15"/>
        <v>0</v>
      </c>
      <c r="L30" s="218">
        <f t="shared" si="15"/>
        <v>0</v>
      </c>
      <c r="M30" s="218">
        <f t="shared" si="15"/>
        <v>0</v>
      </c>
      <c r="N30" s="218">
        <f t="shared" si="15"/>
        <v>0</v>
      </c>
      <c r="O30" s="218">
        <f t="shared" si="15"/>
        <v>0</v>
      </c>
      <c r="P30" s="218">
        <f t="shared" si="15"/>
        <v>0</v>
      </c>
      <c r="Q30" s="218">
        <f t="shared" si="15"/>
        <v>0</v>
      </c>
      <c r="R30" s="218">
        <f t="shared" si="15"/>
        <v>0</v>
      </c>
      <c r="S30" s="218">
        <f t="shared" si="15"/>
        <v>0</v>
      </c>
      <c r="T30" s="218">
        <f t="shared" si="15"/>
        <v>0</v>
      </c>
      <c r="U30" s="218">
        <f t="shared" si="15"/>
        <v>0</v>
      </c>
      <c r="V30" s="218">
        <f t="shared" si="15"/>
        <v>0</v>
      </c>
      <c r="W30" s="218">
        <f t="shared" si="15"/>
        <v>0</v>
      </c>
      <c r="X30" s="218">
        <f t="shared" si="15"/>
        <v>0</v>
      </c>
      <c r="Y30" s="218">
        <f t="shared" si="15"/>
        <v>0</v>
      </c>
      <c r="Z30" s="218">
        <f t="shared" si="15"/>
        <v>0</v>
      </c>
      <c r="AA30" s="218">
        <f t="shared" si="15"/>
        <v>0</v>
      </c>
      <c r="AB30" s="218">
        <f t="shared" si="15"/>
        <v>0</v>
      </c>
      <c r="AC30" s="218">
        <f t="shared" si="15"/>
        <v>0</v>
      </c>
      <c r="AD30" s="218">
        <f t="shared" si="15"/>
        <v>0</v>
      </c>
      <c r="AE30" s="218">
        <f t="shared" si="15"/>
        <v>0</v>
      </c>
      <c r="AF30" s="218">
        <f t="shared" si="15"/>
        <v>0</v>
      </c>
      <c r="AG30" s="218">
        <f t="shared" si="15"/>
        <v>0</v>
      </c>
      <c r="AH30" s="218">
        <f t="shared" si="15"/>
        <v>0</v>
      </c>
      <c r="AI30" s="218">
        <f t="shared" si="15"/>
        <v>0</v>
      </c>
      <c r="AJ30" s="218">
        <f t="shared" si="15"/>
        <v>0</v>
      </c>
      <c r="AK30" s="218">
        <f t="shared" si="15"/>
        <v>0</v>
      </c>
      <c r="AL30" s="218">
        <f t="shared" si="15"/>
        <v>0</v>
      </c>
      <c r="AM30" s="218">
        <f t="shared" si="15"/>
        <v>0</v>
      </c>
      <c r="AN30" s="218">
        <f t="shared" si="15"/>
        <v>0</v>
      </c>
      <c r="AO30" s="218">
        <f t="shared" si="15"/>
        <v>0</v>
      </c>
      <c r="AP30" s="218">
        <f t="shared" si="15"/>
        <v>0</v>
      </c>
      <c r="AQ30" s="218">
        <f t="shared" si="15"/>
        <v>0</v>
      </c>
      <c r="AR30" s="218">
        <f t="shared" si="15"/>
        <v>0</v>
      </c>
      <c r="AS30" s="218">
        <f t="shared" si="15"/>
        <v>0</v>
      </c>
      <c r="AT30" s="218">
        <f t="shared" si="15"/>
        <v>0</v>
      </c>
      <c r="AU30" s="218">
        <f t="shared" si="15"/>
        <v>0</v>
      </c>
      <c r="AV30" s="218">
        <f t="shared" si="15"/>
        <v>0</v>
      </c>
      <c r="AW30" s="218">
        <f t="shared" si="15"/>
        <v>0</v>
      </c>
      <c r="AX30" s="218">
        <f t="shared" si="15"/>
        <v>0</v>
      </c>
      <c r="AY30" s="218">
        <f t="shared" si="15"/>
        <v>0</v>
      </c>
      <c r="AZ30" s="218">
        <f t="shared" si="15"/>
        <v>0</v>
      </c>
      <c r="BA30" s="218">
        <f t="shared" si="15"/>
        <v>0</v>
      </c>
      <c r="BB30" s="218">
        <f t="shared" si="15"/>
        <v>0</v>
      </c>
      <c r="BC30" s="218">
        <f t="shared" si="15"/>
        <v>0</v>
      </c>
      <c r="BD30" s="218">
        <f t="shared" si="15"/>
        <v>0</v>
      </c>
      <c r="BE30" s="218">
        <f t="shared" si="15"/>
        <v>0</v>
      </c>
      <c r="BF30" s="218">
        <f t="shared" si="15"/>
        <v>0</v>
      </c>
      <c r="BG30" s="218">
        <f t="shared" si="15"/>
        <v>0</v>
      </c>
      <c r="BH30" s="218">
        <f t="shared" si="15"/>
        <v>0</v>
      </c>
      <c r="BI30" s="218">
        <f t="shared" si="15"/>
        <v>0</v>
      </c>
      <c r="BJ30" s="218">
        <f t="shared" si="15"/>
        <v>0</v>
      </c>
      <c r="BK30" s="218">
        <f t="shared" si="15"/>
        <v>0</v>
      </c>
      <c r="BL30" s="218">
        <f t="shared" si="15"/>
        <v>0</v>
      </c>
      <c r="BM30" s="218">
        <f t="shared" si="15"/>
        <v>0</v>
      </c>
      <c r="BN30" s="218">
        <f t="shared" ref="BN30:DY30" si="16">IF(LEFT(BN31,2)="OK",0,IF(LEFT(BN31,2)="QU",2,1))</f>
        <v>0</v>
      </c>
      <c r="BO30" s="218">
        <f t="shared" si="16"/>
        <v>0</v>
      </c>
      <c r="BP30" s="218">
        <f t="shared" si="16"/>
        <v>0</v>
      </c>
      <c r="BQ30" s="218">
        <f t="shared" si="16"/>
        <v>0</v>
      </c>
      <c r="BR30" s="218">
        <f t="shared" si="16"/>
        <v>0</v>
      </c>
      <c r="BS30" s="218">
        <f t="shared" si="16"/>
        <v>0</v>
      </c>
      <c r="BT30" s="218">
        <f t="shared" si="16"/>
        <v>0</v>
      </c>
      <c r="BU30" s="218">
        <f t="shared" si="16"/>
        <v>0</v>
      </c>
      <c r="BV30" s="218">
        <f t="shared" si="16"/>
        <v>0</v>
      </c>
      <c r="BW30" s="218">
        <f t="shared" si="16"/>
        <v>0</v>
      </c>
      <c r="BX30" s="218">
        <f t="shared" si="16"/>
        <v>0</v>
      </c>
      <c r="BY30" s="218">
        <f t="shared" si="16"/>
        <v>0</v>
      </c>
      <c r="BZ30" s="218">
        <f t="shared" si="16"/>
        <v>0</v>
      </c>
      <c r="CA30" s="218">
        <f t="shared" si="16"/>
        <v>0</v>
      </c>
      <c r="CB30" s="218">
        <f t="shared" si="16"/>
        <v>0</v>
      </c>
      <c r="CC30" s="218">
        <f t="shared" si="16"/>
        <v>0</v>
      </c>
      <c r="CD30" s="218">
        <f t="shared" si="16"/>
        <v>0</v>
      </c>
      <c r="CE30" s="218">
        <f t="shared" si="16"/>
        <v>0</v>
      </c>
      <c r="CF30" s="218">
        <f t="shared" si="16"/>
        <v>0</v>
      </c>
      <c r="CG30" s="218">
        <f t="shared" si="16"/>
        <v>0</v>
      </c>
      <c r="CH30" s="218">
        <f t="shared" si="16"/>
        <v>0</v>
      </c>
      <c r="CI30" s="218">
        <f t="shared" si="16"/>
        <v>0</v>
      </c>
      <c r="CJ30" s="218">
        <f t="shared" si="16"/>
        <v>0</v>
      </c>
      <c r="CK30" s="218">
        <f t="shared" si="16"/>
        <v>0</v>
      </c>
      <c r="CL30" s="218">
        <f t="shared" si="16"/>
        <v>0</v>
      </c>
      <c r="CM30" s="218">
        <f t="shared" si="16"/>
        <v>0</v>
      </c>
      <c r="CN30" s="218">
        <f t="shared" si="16"/>
        <v>0</v>
      </c>
      <c r="CO30" s="218">
        <f t="shared" si="16"/>
        <v>0</v>
      </c>
      <c r="CP30" s="218">
        <f t="shared" si="16"/>
        <v>0</v>
      </c>
      <c r="CQ30" s="218">
        <f t="shared" si="16"/>
        <v>0</v>
      </c>
      <c r="CR30" s="218">
        <f t="shared" si="16"/>
        <v>0</v>
      </c>
      <c r="CS30" s="218">
        <f t="shared" si="16"/>
        <v>0</v>
      </c>
      <c r="CT30" s="218">
        <f t="shared" si="16"/>
        <v>0</v>
      </c>
      <c r="CU30" s="218">
        <f t="shared" si="16"/>
        <v>0</v>
      </c>
      <c r="CV30" s="218">
        <f t="shared" si="16"/>
        <v>0</v>
      </c>
      <c r="CW30" s="218">
        <f t="shared" si="16"/>
        <v>0</v>
      </c>
      <c r="CX30" s="218">
        <f t="shared" si="16"/>
        <v>0</v>
      </c>
      <c r="CY30" s="218">
        <f t="shared" si="16"/>
        <v>0</v>
      </c>
      <c r="CZ30" s="218">
        <f t="shared" si="16"/>
        <v>0</v>
      </c>
      <c r="DA30" s="218">
        <f t="shared" si="16"/>
        <v>0</v>
      </c>
      <c r="DB30" s="218">
        <f t="shared" si="16"/>
        <v>0</v>
      </c>
      <c r="DC30" s="218">
        <f t="shared" si="16"/>
        <v>0</v>
      </c>
      <c r="DD30" s="218">
        <f t="shared" si="16"/>
        <v>0</v>
      </c>
      <c r="DE30" s="218">
        <f t="shared" si="16"/>
        <v>0</v>
      </c>
      <c r="DF30" s="218">
        <f t="shared" si="16"/>
        <v>0</v>
      </c>
      <c r="DG30" s="218">
        <f t="shared" si="16"/>
        <v>0</v>
      </c>
      <c r="DH30" s="218">
        <f t="shared" si="16"/>
        <v>0</v>
      </c>
      <c r="DI30" s="218">
        <f t="shared" si="16"/>
        <v>0</v>
      </c>
      <c r="DJ30" s="218">
        <f t="shared" si="16"/>
        <v>0</v>
      </c>
      <c r="DK30" s="218">
        <f t="shared" si="16"/>
        <v>0</v>
      </c>
      <c r="DL30" s="218">
        <f t="shared" si="16"/>
        <v>0</v>
      </c>
      <c r="DM30" s="218">
        <f t="shared" si="16"/>
        <v>0</v>
      </c>
      <c r="DN30" s="218">
        <f t="shared" si="16"/>
        <v>0</v>
      </c>
      <c r="DO30" s="218">
        <f t="shared" si="16"/>
        <v>0</v>
      </c>
      <c r="DP30" s="218">
        <f t="shared" si="16"/>
        <v>0</v>
      </c>
      <c r="DQ30" s="218">
        <f t="shared" si="16"/>
        <v>0</v>
      </c>
      <c r="DR30" s="218">
        <f t="shared" si="16"/>
        <v>0</v>
      </c>
      <c r="DS30" s="218">
        <f t="shared" si="16"/>
        <v>0</v>
      </c>
      <c r="DT30" s="218">
        <f t="shared" si="16"/>
        <v>0</v>
      </c>
      <c r="DU30" s="218">
        <f t="shared" si="16"/>
        <v>0</v>
      </c>
      <c r="DV30" s="218">
        <f t="shared" si="16"/>
        <v>0</v>
      </c>
      <c r="DW30" s="218">
        <f t="shared" si="16"/>
        <v>0</v>
      </c>
      <c r="DX30" s="218">
        <f t="shared" si="16"/>
        <v>0</v>
      </c>
      <c r="DY30" s="218">
        <f t="shared" si="16"/>
        <v>0</v>
      </c>
      <c r="DZ30" s="218">
        <f t="shared" ref="DZ30:GK30" si="17">IF(LEFT(DZ31,2)="OK",0,IF(LEFT(DZ31,2)="QU",2,1))</f>
        <v>0</v>
      </c>
      <c r="EA30" s="218">
        <f t="shared" si="17"/>
        <v>0</v>
      </c>
      <c r="EB30" s="218">
        <f t="shared" si="17"/>
        <v>0</v>
      </c>
      <c r="EC30" s="218">
        <f t="shared" si="17"/>
        <v>0</v>
      </c>
      <c r="ED30" s="218">
        <f t="shared" si="17"/>
        <v>0</v>
      </c>
      <c r="EE30" s="218">
        <f t="shared" si="17"/>
        <v>0</v>
      </c>
      <c r="EF30" s="218">
        <f t="shared" si="17"/>
        <v>0</v>
      </c>
      <c r="EG30" s="218">
        <f t="shared" si="17"/>
        <v>0</v>
      </c>
      <c r="EH30" s="218">
        <f t="shared" si="17"/>
        <v>0</v>
      </c>
      <c r="EI30" s="218">
        <f t="shared" si="17"/>
        <v>0</v>
      </c>
      <c r="EJ30" s="218">
        <f t="shared" si="17"/>
        <v>0</v>
      </c>
      <c r="EK30" s="218">
        <f t="shared" si="17"/>
        <v>0</v>
      </c>
      <c r="EL30" s="218">
        <f t="shared" si="17"/>
        <v>0</v>
      </c>
      <c r="EM30" s="218">
        <f t="shared" si="17"/>
        <v>0</v>
      </c>
      <c r="EN30" s="218">
        <f t="shared" si="17"/>
        <v>0</v>
      </c>
      <c r="EO30" s="218">
        <f t="shared" si="17"/>
        <v>0</v>
      </c>
      <c r="EP30" s="218">
        <f t="shared" si="17"/>
        <v>0</v>
      </c>
      <c r="EQ30" s="218">
        <f t="shared" si="17"/>
        <v>0</v>
      </c>
      <c r="ER30" s="218">
        <f t="shared" si="17"/>
        <v>0</v>
      </c>
      <c r="ES30" s="218">
        <f t="shared" si="17"/>
        <v>0</v>
      </c>
      <c r="ET30" s="218">
        <f t="shared" si="17"/>
        <v>0</v>
      </c>
      <c r="EU30" s="218">
        <f t="shared" si="17"/>
        <v>0</v>
      </c>
      <c r="EV30" s="218">
        <f t="shared" si="17"/>
        <v>0</v>
      </c>
      <c r="EW30" s="218">
        <f t="shared" si="17"/>
        <v>0</v>
      </c>
      <c r="EX30" s="218">
        <f t="shared" si="17"/>
        <v>0</v>
      </c>
      <c r="EY30" s="218">
        <f t="shared" si="17"/>
        <v>0</v>
      </c>
      <c r="EZ30" s="218">
        <f t="shared" si="17"/>
        <v>0</v>
      </c>
      <c r="FA30" s="218">
        <f t="shared" si="17"/>
        <v>0</v>
      </c>
      <c r="FB30" s="218">
        <f t="shared" si="17"/>
        <v>0</v>
      </c>
      <c r="FC30" s="218">
        <f t="shared" si="17"/>
        <v>0</v>
      </c>
      <c r="FD30" s="218">
        <f t="shared" si="17"/>
        <v>0</v>
      </c>
      <c r="FE30" s="218">
        <f t="shared" si="17"/>
        <v>0</v>
      </c>
      <c r="FF30" s="218">
        <f t="shared" si="17"/>
        <v>0</v>
      </c>
      <c r="FG30" s="218">
        <f t="shared" si="17"/>
        <v>0</v>
      </c>
      <c r="FH30" s="218">
        <f t="shared" si="17"/>
        <v>0</v>
      </c>
      <c r="FI30" s="218">
        <f t="shared" si="17"/>
        <v>0</v>
      </c>
      <c r="FJ30" s="218">
        <f t="shared" si="17"/>
        <v>0</v>
      </c>
      <c r="FK30" s="218">
        <f t="shared" si="17"/>
        <v>0</v>
      </c>
      <c r="FL30" s="218">
        <f t="shared" si="17"/>
        <v>0</v>
      </c>
      <c r="FM30" s="218">
        <f t="shared" si="17"/>
        <v>0</v>
      </c>
      <c r="FN30" s="218">
        <f t="shared" si="17"/>
        <v>0</v>
      </c>
      <c r="FO30" s="218">
        <f t="shared" si="17"/>
        <v>0</v>
      </c>
      <c r="FP30" s="218">
        <f t="shared" si="17"/>
        <v>0</v>
      </c>
      <c r="FQ30" s="218">
        <f t="shared" si="17"/>
        <v>0</v>
      </c>
      <c r="FR30" s="218">
        <f t="shared" si="17"/>
        <v>0</v>
      </c>
      <c r="FS30" s="218">
        <f t="shared" si="17"/>
        <v>0</v>
      </c>
      <c r="FT30" s="218">
        <f t="shared" si="17"/>
        <v>0</v>
      </c>
      <c r="FU30" s="218">
        <f t="shared" si="17"/>
        <v>0</v>
      </c>
      <c r="FV30" s="218">
        <f t="shared" si="17"/>
        <v>0</v>
      </c>
      <c r="FW30" s="218">
        <f t="shared" si="17"/>
        <v>0</v>
      </c>
      <c r="FX30" s="218">
        <f t="shared" si="17"/>
        <v>0</v>
      </c>
      <c r="FY30" s="218">
        <f t="shared" si="17"/>
        <v>0</v>
      </c>
      <c r="FZ30" s="218">
        <f t="shared" si="17"/>
        <v>0</v>
      </c>
      <c r="GA30" s="218">
        <f t="shared" si="17"/>
        <v>0</v>
      </c>
      <c r="GB30" s="218">
        <f t="shared" si="17"/>
        <v>0</v>
      </c>
      <c r="GC30" s="218">
        <f t="shared" si="17"/>
        <v>0</v>
      </c>
      <c r="GD30" s="218">
        <f t="shared" si="17"/>
        <v>0</v>
      </c>
      <c r="GE30" s="218">
        <f t="shared" si="17"/>
        <v>0</v>
      </c>
      <c r="GF30" s="218">
        <f t="shared" si="17"/>
        <v>0</v>
      </c>
      <c r="GG30" s="218">
        <f t="shared" si="17"/>
        <v>0</v>
      </c>
      <c r="GH30" s="218">
        <f t="shared" si="17"/>
        <v>0</v>
      </c>
      <c r="GI30" s="218">
        <f t="shared" si="17"/>
        <v>0</v>
      </c>
      <c r="GJ30" s="218">
        <f t="shared" si="17"/>
        <v>0</v>
      </c>
      <c r="GK30" s="218">
        <f t="shared" si="17"/>
        <v>0</v>
      </c>
      <c r="GL30" s="218">
        <f t="shared" ref="GL30:IP30" si="18">IF(LEFT(GL31,2)="OK",0,IF(LEFT(GL31,2)="QU",2,1))</f>
        <v>0</v>
      </c>
      <c r="GM30" s="218">
        <f t="shared" si="18"/>
        <v>0</v>
      </c>
      <c r="GN30" s="218">
        <f t="shared" si="18"/>
        <v>0</v>
      </c>
      <c r="GO30" s="218">
        <f t="shared" si="18"/>
        <v>0</v>
      </c>
      <c r="GP30" s="218">
        <f t="shared" si="18"/>
        <v>0</v>
      </c>
      <c r="GQ30" s="218">
        <f t="shared" si="18"/>
        <v>0</v>
      </c>
      <c r="GR30" s="218">
        <f t="shared" si="18"/>
        <v>0</v>
      </c>
      <c r="GS30" s="218">
        <f t="shared" si="18"/>
        <v>0</v>
      </c>
      <c r="GT30" s="218">
        <f t="shared" si="18"/>
        <v>0</v>
      </c>
      <c r="GU30" s="218">
        <f t="shared" si="18"/>
        <v>0</v>
      </c>
      <c r="GV30" s="218">
        <f t="shared" si="18"/>
        <v>0</v>
      </c>
      <c r="GW30" s="218">
        <f t="shared" si="18"/>
        <v>0</v>
      </c>
      <c r="GX30" s="218">
        <f t="shared" si="18"/>
        <v>0</v>
      </c>
      <c r="GY30" s="218">
        <f t="shared" si="18"/>
        <v>0</v>
      </c>
      <c r="GZ30" s="218">
        <f t="shared" si="18"/>
        <v>0</v>
      </c>
      <c r="HA30" s="218">
        <f t="shared" si="18"/>
        <v>0</v>
      </c>
      <c r="HB30" s="218">
        <f t="shared" si="18"/>
        <v>0</v>
      </c>
      <c r="HC30" s="218">
        <f t="shared" si="18"/>
        <v>0</v>
      </c>
      <c r="HD30" s="218">
        <f t="shared" si="18"/>
        <v>0</v>
      </c>
      <c r="HE30" s="218">
        <f t="shared" si="18"/>
        <v>0</v>
      </c>
      <c r="HF30" s="218">
        <f t="shared" si="18"/>
        <v>0</v>
      </c>
      <c r="HG30" s="218">
        <f t="shared" si="18"/>
        <v>0</v>
      </c>
      <c r="HH30" s="218">
        <f t="shared" si="18"/>
        <v>0</v>
      </c>
      <c r="HI30" s="218">
        <f t="shared" si="18"/>
        <v>0</v>
      </c>
      <c r="HJ30" s="218">
        <f t="shared" si="18"/>
        <v>0</v>
      </c>
      <c r="HK30" s="218">
        <f t="shared" si="18"/>
        <v>0</v>
      </c>
      <c r="HL30" s="218">
        <f t="shared" si="18"/>
        <v>0</v>
      </c>
      <c r="HM30" s="218">
        <f t="shared" si="18"/>
        <v>0</v>
      </c>
      <c r="HN30" s="218">
        <f t="shared" si="18"/>
        <v>0</v>
      </c>
      <c r="HO30" s="218">
        <f t="shared" si="18"/>
        <v>0</v>
      </c>
      <c r="HP30" s="218">
        <f t="shared" si="18"/>
        <v>0</v>
      </c>
      <c r="HQ30" s="218">
        <f t="shared" si="18"/>
        <v>0</v>
      </c>
      <c r="HR30" s="218">
        <f t="shared" si="18"/>
        <v>0</v>
      </c>
      <c r="HS30" s="218">
        <f t="shared" si="18"/>
        <v>0</v>
      </c>
      <c r="HT30" s="218">
        <f t="shared" si="18"/>
        <v>0</v>
      </c>
      <c r="HU30" s="218">
        <f t="shared" si="18"/>
        <v>0</v>
      </c>
      <c r="HV30" s="218">
        <f t="shared" si="18"/>
        <v>0</v>
      </c>
      <c r="HW30" s="218">
        <f t="shared" si="18"/>
        <v>0</v>
      </c>
      <c r="HX30" s="218">
        <f t="shared" si="18"/>
        <v>0</v>
      </c>
      <c r="HY30" s="218">
        <f t="shared" si="18"/>
        <v>0</v>
      </c>
      <c r="HZ30" s="218">
        <f t="shared" si="18"/>
        <v>0</v>
      </c>
      <c r="IA30" s="218">
        <f t="shared" si="18"/>
        <v>0</v>
      </c>
      <c r="IB30" s="218">
        <f t="shared" si="18"/>
        <v>0</v>
      </c>
      <c r="IC30" s="218">
        <f t="shared" si="18"/>
        <v>0</v>
      </c>
      <c r="ID30" s="218">
        <f t="shared" si="18"/>
        <v>0</v>
      </c>
      <c r="IE30" s="218">
        <f t="shared" si="18"/>
        <v>0</v>
      </c>
      <c r="IF30" s="218">
        <f t="shared" si="18"/>
        <v>0</v>
      </c>
      <c r="IG30" s="218">
        <f t="shared" si="18"/>
        <v>0</v>
      </c>
      <c r="IH30" s="218">
        <f t="shared" si="18"/>
        <v>0</v>
      </c>
      <c r="II30" s="218">
        <f t="shared" si="18"/>
        <v>0</v>
      </c>
      <c r="IJ30" s="218">
        <f t="shared" si="18"/>
        <v>0</v>
      </c>
      <c r="IK30" s="218">
        <f t="shared" si="18"/>
        <v>0</v>
      </c>
      <c r="IL30" s="218">
        <f t="shared" si="18"/>
        <v>0</v>
      </c>
      <c r="IM30" s="218">
        <f t="shared" si="18"/>
        <v>0</v>
      </c>
      <c r="IN30" s="218">
        <f t="shared" si="18"/>
        <v>0</v>
      </c>
      <c r="IO30" s="218">
        <f t="shared" si="18"/>
        <v>0</v>
      </c>
      <c r="IP30" s="218">
        <f t="shared" si="18"/>
        <v>0</v>
      </c>
      <c r="IQ30" s="212"/>
      <c r="IR30" s="212"/>
      <c r="IS30" s="212"/>
    </row>
    <row r="31" spans="1:253" ht="95.25" customHeight="1">
      <c r="A31" s="215" t="str">
        <f>IF(Questionnaire!D72=0,"OK Q 22",IF((Questionnaire!D72)&gt;(Questionnaire!D52),"QUERY Q 22 - Ordinary Dividends are greater than affiliates profit, re-invested earnings will be negative","OK Q 22"))</f>
        <v>QUERY Q 22 - Ordinary Dividends are greater than affiliates profit, re-invested earnings will be negative</v>
      </c>
      <c r="B31" s="215" t="str">
        <f>IF(Questionnaire!E72=0,"OK Q 22",IF((Questionnaire!E72)&gt;(Questionnaire!E52-Questionnaire!E68),"QUERY Q 22 - Ordinary Dividends are greater than affiliates profit, re-invested earnings will be negative","OK Q 22"))</f>
        <v>OK Q 22</v>
      </c>
      <c r="C31" s="215" t="str">
        <f>IF(Questionnaire!F72=0,"OK Q 22",IF((Questionnaire!F72)&gt;(Questionnaire!F52),"QUERY Q 22 - Ordinary Dividends are greater than affiliates profit, re-invested earnings will be negative","OK Q 22"))</f>
        <v>OK Q 22</v>
      </c>
      <c r="D31" s="215" t="str">
        <f>IF(Questionnaire!G72=0,"OK Q 22",IF((Questionnaire!G72)&gt;(Questionnaire!G52),"QUERY Q 22 - Ordinary Dividends are greater than affiliates profit, re-invested earnings will be negative","OK Q 22"))</f>
        <v>OK Q 22</v>
      </c>
      <c r="E31" s="215" t="str">
        <f>IF(Questionnaire!H72=0,"OK Q 22",IF((Questionnaire!H72)&gt;(Questionnaire!H52),"QUERY Q 22 - Ordinary Dividends are greater than affiliates profit, re-invested earnings will be negative","OK Q 22"))</f>
        <v>OK Q 22</v>
      </c>
      <c r="F31" s="215" t="str">
        <f>IF(Questionnaire!I72=0,"OK Q 22",IF((Questionnaire!I72)&gt;(Questionnaire!I52),"QUERY Q 22 - Ordinary Dividends are greater than affiliates profit, re-invested earnings will be negative","OK Q 22"))</f>
        <v>OK Q 22</v>
      </c>
      <c r="G31" s="215" t="str">
        <f>IF(Questionnaire!J72=0,"OK Q 22",IF((Questionnaire!J72)&gt;(Questionnaire!J52),"QUERY Q 22 - Ordinary Dividends are greater than affiliates profit, re-invested earnings will be negative","OK Q 22"))</f>
        <v>OK Q 22</v>
      </c>
      <c r="H31" s="215" t="str">
        <f>IF(Questionnaire!K72=0,"OK Q 22",IF((Questionnaire!K72)&gt;(Questionnaire!K52),"QUERY Q 22 - Ordinary Dividends are greater than affiliates profit, re-invested earnings will be negative","OK Q 22"))</f>
        <v>OK Q 22</v>
      </c>
      <c r="I31" s="215" t="str">
        <f>IF(Questionnaire!L72=0,"OK Q 22",IF((Questionnaire!L72)&gt;(Questionnaire!L52),"QUERY Q 22 - Ordinary Dividends are greater than affiliates profit, re-invested earnings will be negative","OK Q 22"))</f>
        <v>OK Q 22</v>
      </c>
      <c r="J31" s="215" t="str">
        <f>IF(Questionnaire!M72=0,"OK Q 22",IF((Questionnaire!M72)&gt;(Questionnaire!M52),"QUERY Q 22 - Ordinary Dividends are greater than affiliates profit, re-invested earnings will be negative","OK Q 22"))</f>
        <v>OK Q 22</v>
      </c>
      <c r="K31" s="215" t="str">
        <f>IF(Questionnaire!N72=0,"OK Q 22",IF((Questionnaire!N72)&gt;(Questionnaire!N52),"QUERY Q 22 - Ordinary Dividends are greater than affiliates profit, re-invested earnings will be negative","OK Q 22"))</f>
        <v>OK Q 22</v>
      </c>
      <c r="L31" s="215" t="str">
        <f>IF(Questionnaire!O72=0,"OK Q 22",IF((Questionnaire!O72)&gt;(Questionnaire!O52),"QUERY Q 22 - Ordinary Dividends are greater than affiliates profit, re-invested earnings will be negative","OK Q 22"))</f>
        <v>OK Q 22</v>
      </c>
      <c r="M31" s="215" t="str">
        <f>IF(Questionnaire!P72=0,"OK Q 22",IF((Questionnaire!P72)&gt;(Questionnaire!P52),"QUERY Q 22 - Ordinary Dividends are greater than affiliates profit, re-invested earnings will be negative","OK Q 22"))</f>
        <v>OK Q 22</v>
      </c>
      <c r="N31" s="215" t="str">
        <f>IF(Questionnaire!Q72=0,"OK Q 22",IF((Questionnaire!Q72)&gt;(Questionnaire!Q52),"QUERY Q 22 - Ordinary Dividends are greater than affiliates profit, re-invested earnings will be negative","OK Q 22"))</f>
        <v>OK Q 22</v>
      </c>
      <c r="O31" s="215" t="str">
        <f>IF(Questionnaire!R72=0,"OK Q 22",IF((Questionnaire!R72)&gt;(Questionnaire!R52),"QUERY Q 22 - Ordinary Dividends are greater than affiliates profit, re-invested earnings will be negative","OK Q 22"))</f>
        <v>OK Q 22</v>
      </c>
      <c r="P31" s="215" t="str">
        <f>IF(Questionnaire!S72=0,"OK Q 22",IF((Questionnaire!S72)&gt;(Questionnaire!S52),"QUERY Q 22 - Ordinary Dividends are greater than affiliates profit, re-invested earnings will be negative","OK Q 22"))</f>
        <v>OK Q 22</v>
      </c>
      <c r="Q31" s="215" t="str">
        <f>IF(Questionnaire!T72=0,"OK Q 22",IF((Questionnaire!T72)&gt;(Questionnaire!T52),"QUERY Q 22 - Ordinary Dividends are greater than affiliates profit, re-invested earnings will be negative","OK Q 22"))</f>
        <v>OK Q 22</v>
      </c>
      <c r="R31" s="215" t="str">
        <f>IF(Questionnaire!U72=0,"OK Q 22",IF((Questionnaire!U72)&gt;(Questionnaire!U52),"QUERY Q 22 - Ordinary Dividends are greater than affiliates profit, re-invested earnings will be negative","OK Q 22"))</f>
        <v>OK Q 22</v>
      </c>
      <c r="S31" s="215" t="str">
        <f>IF(Questionnaire!V72=0,"OK Q 22",IF((Questionnaire!V72)&gt;(Questionnaire!V52),"QUERY Q 22 - Ordinary Dividends are greater than affiliates profit, re-invested earnings will be negative","OK Q 22"))</f>
        <v>OK Q 22</v>
      </c>
      <c r="T31" s="215" t="str">
        <f>IF(Questionnaire!W72=0,"OK Q 22",IF((Questionnaire!W72)&gt;(Questionnaire!W52),"QUERY Q 22 - Ordinary Dividends are greater than affiliates profit, re-invested earnings will be negative","OK Q 22"))</f>
        <v>OK Q 22</v>
      </c>
      <c r="U31" s="215" t="str">
        <f>IF(Questionnaire!X72=0,"OK Q 22",IF((Questionnaire!X72)&gt;(Questionnaire!X52),"QUERY Q 22 - Ordinary Dividends are greater than affiliates profit, re-invested earnings will be negative","OK Q 22"))</f>
        <v>OK Q 22</v>
      </c>
      <c r="V31" s="215" t="str">
        <f>IF(Questionnaire!Y72=0,"OK Q 22",IF((Questionnaire!Y72)&gt;(Questionnaire!Y52),"QUERY Q 22 - Ordinary Dividends are greater than affiliates profit, re-invested earnings will be negative","OK Q 22"))</f>
        <v>OK Q 22</v>
      </c>
      <c r="W31" s="215" t="str">
        <f>IF(Questionnaire!Z72=0,"OK Q 22",IF((Questionnaire!Z72)&gt;(Questionnaire!Z52),"QUERY Q 22 - Ordinary Dividends are greater than affiliates profit, re-invested earnings will be negative","OK Q 22"))</f>
        <v>OK Q 22</v>
      </c>
      <c r="X31" s="215" t="str">
        <f>IF(Questionnaire!AA72=0,"OK Q 22",IF((Questionnaire!AA72)&gt;(Questionnaire!AA52),"QUERY Q 22 - Ordinary Dividends are greater than affiliates profit, re-invested earnings will be negative","OK Q 22"))</f>
        <v>OK Q 22</v>
      </c>
      <c r="Y31" s="215" t="str">
        <f>IF(Questionnaire!AB72=0,"OK Q 22",IF((Questionnaire!AB72)&gt;(Questionnaire!AB52),"QUERY Q 22 - Ordinary Dividends are greater than affiliates profit, re-invested earnings will be negative","OK Q 22"))</f>
        <v>OK Q 22</v>
      </c>
      <c r="Z31" s="215" t="str">
        <f>IF(Questionnaire!AC72=0,"OK Q 22",IF((Questionnaire!AC72)&gt;(Questionnaire!AC52),"QUERY Q 22 - Ordinary Dividends are greater than affiliates profit, re-invested earnings will be negative","OK Q 22"))</f>
        <v>OK Q 22</v>
      </c>
      <c r="AA31" s="215" t="str">
        <f>IF(Questionnaire!AD72=0,"OK Q 22",IF((Questionnaire!AD72)&gt;(Questionnaire!AD52),"QUERY Q 22 - Ordinary Dividends are greater than affiliates profit, re-invested earnings will be negative","OK Q 22"))</f>
        <v>OK Q 22</v>
      </c>
      <c r="AB31" s="215" t="str">
        <f>IF(Questionnaire!AE72=0,"OK Q 22",IF((Questionnaire!AE72)&gt;(Questionnaire!AE52),"QUERY Q 22 - Ordinary Dividends are greater than affiliates profit, re-invested earnings will be negative","OK Q 22"))</f>
        <v>OK Q 22</v>
      </c>
      <c r="AC31" s="215" t="str">
        <f>IF(Questionnaire!AF72=0,"OK Q 22",IF((Questionnaire!AF72)&gt;(Questionnaire!AF52),"QUERY Q 22 - Ordinary Dividends are greater than affiliates profit, re-invested earnings will be negative","OK Q 22"))</f>
        <v>OK Q 22</v>
      </c>
      <c r="AD31" s="215" t="str">
        <f>IF(Questionnaire!AG72=0,"OK Q 22",IF((Questionnaire!AG72)&gt;(Questionnaire!AG52),"QUERY Q 22 - Ordinary Dividends are greater than affiliates profit, re-invested earnings will be negative","OK Q 22"))</f>
        <v>OK Q 22</v>
      </c>
      <c r="AE31" s="215" t="str">
        <f>IF(Questionnaire!AH72=0,"OK Q 22",IF((Questionnaire!AH72)&gt;(Questionnaire!AH52),"QUERY Q 22 - Ordinary Dividends are greater than affiliates profit, re-invested earnings will be negative","OK Q 22"))</f>
        <v>OK Q 22</v>
      </c>
      <c r="AF31" s="215" t="str">
        <f>IF(Questionnaire!AI72=0,"OK Q 22",IF((Questionnaire!AI72)&gt;(Questionnaire!AI52),"QUERY Q 22 - Ordinary Dividends are greater than affiliates profit, re-invested earnings will be negative","OK Q 22"))</f>
        <v>OK Q 22</v>
      </c>
      <c r="AG31" s="215" t="str">
        <f>IF(Questionnaire!AJ72=0,"OK Q 22",IF((Questionnaire!AJ72)&gt;(Questionnaire!AJ52),"QUERY Q 22 - Ordinary Dividends are greater than affiliates profit, re-invested earnings will be negative","OK Q 22"))</f>
        <v>OK Q 22</v>
      </c>
      <c r="AH31" s="215" t="str">
        <f>IF(Questionnaire!AK72=0,"OK Q 22",IF((Questionnaire!AK72)&gt;(Questionnaire!AK52),"QUERY Q 22 - Ordinary Dividends are greater than affiliates profit, re-invested earnings will be negative","OK Q 22"))</f>
        <v>OK Q 22</v>
      </c>
      <c r="AI31" s="215" t="str">
        <f>IF(Questionnaire!AL72=0,"OK Q 22",IF((Questionnaire!AL72)&gt;(Questionnaire!AL52),"QUERY Q 22 - Ordinary Dividends are greater than affiliates profit, re-invested earnings will be negative","OK Q 22"))</f>
        <v>OK Q 22</v>
      </c>
      <c r="AJ31" s="215" t="str">
        <f>IF(Questionnaire!AM72=0,"OK Q 22",IF((Questionnaire!AM72)&gt;(Questionnaire!AM52),"QUERY Q 22 - Ordinary Dividends are greater than affiliates profit, re-invested earnings will be negative","OK Q 22"))</f>
        <v>OK Q 22</v>
      </c>
      <c r="AK31" s="215" t="str">
        <f>IF(Questionnaire!AN72=0,"OK Q 22",IF((Questionnaire!AN72)&gt;(Questionnaire!AN52),"QUERY Q 22 - Ordinary Dividends are greater than affiliates profit, re-invested earnings will be negative","OK Q 22"))</f>
        <v>OK Q 22</v>
      </c>
      <c r="AL31" s="215" t="str">
        <f>IF(Questionnaire!AO72=0,"OK Q 22",IF((Questionnaire!AO72)&gt;(Questionnaire!AO52),"QUERY Q 22 - Ordinary Dividends are greater than affiliates profit, re-invested earnings will be negative","OK Q 22"))</f>
        <v>OK Q 22</v>
      </c>
      <c r="AM31" s="215" t="str">
        <f>IF(Questionnaire!AP72=0,"OK Q 22",IF((Questionnaire!AP72)&gt;(Questionnaire!AP52),"QUERY Q 22 - Ordinary Dividends are greater than affiliates profit, re-invested earnings will be negative","OK Q 22"))</f>
        <v>OK Q 22</v>
      </c>
      <c r="AN31" s="215" t="str">
        <f>IF(Questionnaire!AQ72=0,"OK Q 22",IF((Questionnaire!AQ72)&gt;(Questionnaire!AQ52),"QUERY Q 22 - Ordinary Dividends are greater than affiliates profit, re-invested earnings will be negative","OK Q 22"))</f>
        <v>OK Q 22</v>
      </c>
      <c r="AO31" s="215" t="str">
        <f>IF(Questionnaire!AR72=0,"OK Q 22",IF((Questionnaire!AR72)&gt;(Questionnaire!AR52),"QUERY Q 22 - Ordinary Dividends are greater than affiliates profit, re-invested earnings will be negative","OK Q 22"))</f>
        <v>OK Q 22</v>
      </c>
      <c r="AP31" s="215" t="str">
        <f>IF(Questionnaire!AS72=0,"OK Q 22",IF((Questionnaire!AS72)&gt;(Questionnaire!AS52),"QUERY Q 22 - Ordinary Dividends are greater than affiliates profit, re-invested earnings will be negative","OK Q 22"))</f>
        <v>OK Q 22</v>
      </c>
      <c r="AQ31" s="215" t="str">
        <f>IF(Questionnaire!AT72=0,"OK Q 22",IF((Questionnaire!AT72)&gt;(Questionnaire!AT52),"QUERY Q 22 - Ordinary Dividends are greater than affiliates profit, re-invested earnings will be negative","OK Q 22"))</f>
        <v>OK Q 22</v>
      </c>
      <c r="AR31" s="215" t="str">
        <f>IF(Questionnaire!AU72=0,"OK Q 22",IF((Questionnaire!AU72)&gt;(Questionnaire!AU52),"QUERY Q 22 - Ordinary Dividends are greater than affiliates profit, re-invested earnings will be negative","OK Q 22"))</f>
        <v>OK Q 22</v>
      </c>
      <c r="AS31" s="215" t="str">
        <f>IF(Questionnaire!AV72=0,"OK Q 22",IF((Questionnaire!AV72)&gt;(Questionnaire!AV52),"QUERY Q 22 - Ordinary Dividends are greater than affiliates profit, re-invested earnings will be negative","OK Q 22"))</f>
        <v>OK Q 22</v>
      </c>
      <c r="AT31" s="215" t="str">
        <f>IF(Questionnaire!AW72=0,"OK Q 22",IF((Questionnaire!AW72)&gt;(Questionnaire!AW52),"QUERY Q 22 - Ordinary Dividends are greater than affiliates profit, re-invested earnings will be negative","OK Q 22"))</f>
        <v>OK Q 22</v>
      </c>
      <c r="AU31" s="215" t="str">
        <f>IF(Questionnaire!AX72=0,"OK Q 22",IF((Questionnaire!AX72)&gt;(Questionnaire!AX52),"QUERY Q 22 - Ordinary Dividends are greater than affiliates profit, re-invested earnings will be negative","OK Q 22"))</f>
        <v>OK Q 22</v>
      </c>
      <c r="AV31" s="215" t="str">
        <f>IF(Questionnaire!AY72=0,"OK Q 22",IF((Questionnaire!AY72)&gt;(Questionnaire!AY52),"QUERY Q 22 - Ordinary Dividends are greater than affiliates profit, re-invested earnings will be negative","OK Q 22"))</f>
        <v>OK Q 22</v>
      </c>
      <c r="AW31" s="215" t="str">
        <f>IF(Questionnaire!AZ72=0,"OK Q 22",IF((Questionnaire!AZ72)&gt;(Questionnaire!AZ52),"QUERY Q 22 - Ordinary Dividends are greater than affiliates profit, re-invested earnings will be negative","OK Q 22"))</f>
        <v>OK Q 22</v>
      </c>
      <c r="AX31" s="215" t="str">
        <f>IF(Questionnaire!BA72=0,"OK Q 22",IF((Questionnaire!BA72)&gt;(Questionnaire!BA52),"QUERY Q 22 - Ordinary Dividends are greater than affiliates profit, re-invested earnings will be negative","OK Q 22"))</f>
        <v>OK Q 22</v>
      </c>
      <c r="AY31" s="215" t="str">
        <f>IF(Questionnaire!BB72=0,"OK Q 22",IF((Questionnaire!BB72)&gt;(Questionnaire!BB52),"QUERY Q 22 - Ordinary Dividends are greater than affiliates profit, re-invested earnings will be negative","OK Q 22"))</f>
        <v>OK Q 22</v>
      </c>
      <c r="AZ31" s="215" t="str">
        <f>IF(Questionnaire!BC72=0,"OK Q 22",IF((Questionnaire!BC72)&gt;(Questionnaire!BC52),"QUERY Q 22 - Ordinary Dividends are greater than affiliates profit, re-invested earnings will be negative","OK Q 22"))</f>
        <v>OK Q 22</v>
      </c>
      <c r="BA31" s="215" t="str">
        <f>IF(Questionnaire!BD72=0,"OK Q 22",IF((Questionnaire!BD72)&gt;(Questionnaire!BD52),"QUERY Q 22 - Ordinary Dividends are greater than affiliates profit, re-invested earnings will be negative","OK Q 22"))</f>
        <v>OK Q 22</v>
      </c>
      <c r="BB31" s="215" t="str">
        <f>IF(Questionnaire!BE72=0,"OK Q 22",IF((Questionnaire!BE72)&gt;(Questionnaire!BE52),"QUERY Q 22 - Ordinary Dividends are greater than affiliates profit, re-invested earnings will be negative","OK Q 22"))</f>
        <v>OK Q 22</v>
      </c>
      <c r="BC31" s="215" t="str">
        <f>IF(Questionnaire!BF72=0,"OK Q 22",IF((Questionnaire!BF72)&gt;(Questionnaire!BF52),"QUERY Q 22 - Ordinary Dividends are greater than affiliates profit, re-invested earnings will be negative","OK Q 22"))</f>
        <v>OK Q 22</v>
      </c>
      <c r="BD31" s="215" t="str">
        <f>IF(Questionnaire!BG72=0,"OK Q 22",IF((Questionnaire!BG72)&gt;(Questionnaire!BG52),"QUERY Q 22 - Ordinary Dividends are greater than affiliates profit, re-invested earnings will be negative","OK Q 22"))</f>
        <v>OK Q 22</v>
      </c>
      <c r="BE31" s="215" t="str">
        <f>IF(Questionnaire!BH72=0,"OK Q 22",IF((Questionnaire!BH72)&gt;(Questionnaire!BH52),"QUERY Q 22 - Ordinary Dividends are greater than affiliates profit, re-invested earnings will be negative","OK Q 22"))</f>
        <v>OK Q 22</v>
      </c>
      <c r="BF31" s="215" t="str">
        <f>IF(Questionnaire!BI72=0,"OK Q 22",IF((Questionnaire!BI72)&gt;(Questionnaire!BI52),"QUERY Q 22 - Ordinary Dividends are greater than affiliates profit, re-invested earnings will be negative","OK Q 22"))</f>
        <v>OK Q 22</v>
      </c>
      <c r="BG31" s="215" t="str">
        <f>IF(Questionnaire!BJ72=0,"OK Q 22",IF((Questionnaire!BJ72)&gt;(Questionnaire!BJ52),"QUERY Q 22 - Ordinary Dividends are greater than affiliates profit, re-invested earnings will be negative","OK Q 22"))</f>
        <v>OK Q 22</v>
      </c>
      <c r="BH31" s="215" t="str">
        <f>IF(Questionnaire!BK72=0,"OK Q 22",IF((Questionnaire!BK72)&gt;(Questionnaire!BK52),"QUERY Q 22 - Ordinary Dividends are greater than affiliates profit, re-invested earnings will be negative","OK Q 22"))</f>
        <v>OK Q 22</v>
      </c>
      <c r="BI31" s="215" t="str">
        <f>IF(Questionnaire!BL72=0,"OK Q 22",IF((Questionnaire!BL72)&gt;(Questionnaire!BL52),"QUERY Q 22 - Ordinary Dividends are greater than affiliates profit, re-invested earnings will be negative","OK Q 22"))</f>
        <v>OK Q 22</v>
      </c>
      <c r="BJ31" s="215" t="str">
        <f>IF(Questionnaire!BM72=0,"OK Q 22",IF((Questionnaire!BM72)&gt;(Questionnaire!BM52),"QUERY Q 22 - Ordinary Dividends are greater than affiliates profit, re-invested earnings will be negative","OK Q 22"))</f>
        <v>OK Q 22</v>
      </c>
      <c r="BK31" s="215" t="str">
        <f>IF(Questionnaire!BN72=0,"OK Q 22",IF((Questionnaire!BN72)&gt;(Questionnaire!BN52),"QUERY Q 22 - Ordinary Dividends are greater than affiliates profit, re-invested earnings will be negative","OK Q 22"))</f>
        <v>OK Q 22</v>
      </c>
      <c r="BL31" s="215" t="str">
        <f>IF(Questionnaire!BO72=0,"OK Q 22",IF((Questionnaire!BO72)&gt;(Questionnaire!BO52),"QUERY Q 22 - Ordinary Dividends are greater than affiliates profit, re-invested earnings will be negative","OK Q 22"))</f>
        <v>OK Q 22</v>
      </c>
      <c r="BM31" s="215" t="str">
        <f>IF(Questionnaire!BP72=0,"OK Q 22",IF((Questionnaire!BP72)&gt;(Questionnaire!BP52),"QUERY Q 22 - Ordinary Dividends are greater than affiliates profit, re-invested earnings will be negative","OK Q 22"))</f>
        <v>OK Q 22</v>
      </c>
      <c r="BN31" s="215" t="str">
        <f>IF(Questionnaire!BQ72=0,"OK Q 22",IF((Questionnaire!BQ72)&gt;(Questionnaire!BQ52),"QUERY Q 22 - Ordinary Dividends are greater than affiliates profit, re-invested earnings will be negative","OK Q 22"))</f>
        <v>OK Q 22</v>
      </c>
      <c r="BO31" s="215" t="str">
        <f>IF(Questionnaire!BR72=0,"OK Q 22",IF((Questionnaire!BR72)&gt;(Questionnaire!BR52),"QUERY Q 22 - Ordinary Dividends are greater than affiliates profit, re-invested earnings will be negative","OK Q 22"))</f>
        <v>OK Q 22</v>
      </c>
      <c r="BP31" s="215" t="str">
        <f>IF(Questionnaire!BS72=0,"OK Q 22",IF((Questionnaire!BS72)&gt;(Questionnaire!BS52),"QUERY Q 22 - Ordinary Dividends are greater than affiliates profit, re-invested earnings will be negative","OK Q 22"))</f>
        <v>OK Q 22</v>
      </c>
      <c r="BQ31" s="215" t="str">
        <f>IF(Questionnaire!BT72=0,"OK Q 22",IF((Questionnaire!BT72)&gt;(Questionnaire!BT52),"QUERY Q 22 - Ordinary Dividends are greater than affiliates profit, re-invested earnings will be negative","OK Q 22"))</f>
        <v>OK Q 22</v>
      </c>
      <c r="BR31" s="215" t="str">
        <f>IF(Questionnaire!BU72=0,"OK Q 22",IF((Questionnaire!BU72)&gt;(Questionnaire!BU52),"QUERY Q 22 - Ordinary Dividends are greater than affiliates profit, re-invested earnings will be negative","OK Q 22"))</f>
        <v>OK Q 22</v>
      </c>
      <c r="BS31" s="215" t="str">
        <f>IF(Questionnaire!BV72=0,"OK Q 22",IF((Questionnaire!BV72)&gt;(Questionnaire!BV52),"QUERY Q 22 - Ordinary Dividends are greater than affiliates profit, re-invested earnings will be negative","OK Q 22"))</f>
        <v>OK Q 22</v>
      </c>
      <c r="BT31" s="215" t="str">
        <f>IF(Questionnaire!BW72=0,"OK Q 22",IF((Questionnaire!BW72)&gt;(Questionnaire!BW52),"QUERY Q 22 - Ordinary Dividends are greater than affiliates profit, re-invested earnings will be negative","OK Q 22"))</f>
        <v>OK Q 22</v>
      </c>
      <c r="BU31" s="215" t="str">
        <f>IF(Questionnaire!BX72=0,"OK Q 22",IF((Questionnaire!BX72)&gt;(Questionnaire!BX52),"QUERY Q 22 - Ordinary Dividends are greater than affiliates profit, re-invested earnings will be negative","OK Q 22"))</f>
        <v>OK Q 22</v>
      </c>
      <c r="BV31" s="215" t="str">
        <f>IF(Questionnaire!BY72=0,"OK Q 22",IF((Questionnaire!BY72)&gt;(Questionnaire!BY52),"QUERY Q 22 - Ordinary Dividends are greater than affiliates profit, re-invested earnings will be negative","OK Q 22"))</f>
        <v>OK Q 22</v>
      </c>
      <c r="BW31" s="215" t="str">
        <f>IF(Questionnaire!BZ72=0,"OK Q 22",IF((Questionnaire!BZ72)&gt;(Questionnaire!BZ52),"QUERY Q 22 - Ordinary Dividends are greater than affiliates profit, re-invested earnings will be negative","OK Q 22"))</f>
        <v>OK Q 22</v>
      </c>
      <c r="BX31" s="215" t="str">
        <f>IF(Questionnaire!CA72=0,"OK Q 22",IF((Questionnaire!CA72)&gt;(Questionnaire!CA52),"QUERY Q 22 - Ordinary Dividends are greater than affiliates profit, re-invested earnings will be negative","OK Q 22"))</f>
        <v>OK Q 22</v>
      </c>
      <c r="BY31" s="215" t="str">
        <f>IF(Questionnaire!CB72=0,"OK Q 22",IF((Questionnaire!CB72)&gt;(Questionnaire!CB52),"QUERY Q 22 - Ordinary Dividends are greater than affiliates profit, re-invested earnings will be negative","OK Q 22"))</f>
        <v>OK Q 22</v>
      </c>
      <c r="BZ31" s="215" t="str">
        <f>IF(Questionnaire!CC72=0,"OK Q 22",IF((Questionnaire!CC72)&gt;(Questionnaire!CC52),"QUERY Q 22 - Ordinary Dividends are greater than affiliates profit, re-invested earnings will be negative","OK Q 22"))</f>
        <v>OK Q 22</v>
      </c>
      <c r="CA31" s="215" t="str">
        <f>IF(Questionnaire!CD72=0,"OK Q 22",IF((Questionnaire!CD72)&gt;(Questionnaire!CD52),"QUERY Q 22 - Ordinary Dividends are greater than affiliates profit, re-invested earnings will be negative","OK Q 22"))</f>
        <v>OK Q 22</v>
      </c>
      <c r="CB31" s="215" t="str">
        <f>IF(Questionnaire!CE72=0,"OK Q 22",IF((Questionnaire!CE72)&gt;(Questionnaire!CE52),"QUERY Q 22 - Ordinary Dividends are greater than affiliates profit, re-invested earnings will be negative","OK Q 22"))</f>
        <v>OK Q 22</v>
      </c>
      <c r="CC31" s="215" t="str">
        <f>IF(Questionnaire!CF72=0,"OK Q 22",IF((Questionnaire!CF72)&gt;(Questionnaire!CF52),"QUERY Q 22 - Ordinary Dividends are greater than affiliates profit, re-invested earnings will be negative","OK Q 22"))</f>
        <v>OK Q 22</v>
      </c>
      <c r="CD31" s="215" t="str">
        <f>IF(Questionnaire!CG72=0,"OK Q 22",IF((Questionnaire!CG72)&gt;(Questionnaire!CG52),"QUERY Q 22 - Ordinary Dividends are greater than affiliates profit, re-invested earnings will be negative","OK Q 22"))</f>
        <v>OK Q 22</v>
      </c>
      <c r="CE31" s="215" t="str">
        <f>IF(Questionnaire!CH72=0,"OK Q 22",IF((Questionnaire!CH72)&gt;(Questionnaire!CH52),"QUERY Q 22 - Ordinary Dividends are greater than affiliates profit, re-invested earnings will be negative","OK Q 22"))</f>
        <v>OK Q 22</v>
      </c>
      <c r="CF31" s="215" t="str">
        <f>IF(Questionnaire!CI72=0,"OK Q 22",IF((Questionnaire!CI72)&gt;(Questionnaire!CI52),"QUERY Q 22 - Ordinary Dividends are greater than affiliates profit, re-invested earnings will be negative","OK Q 22"))</f>
        <v>OK Q 22</v>
      </c>
      <c r="CG31" s="215" t="str">
        <f>IF(Questionnaire!CJ72=0,"OK Q 22",IF((Questionnaire!CJ72)&gt;(Questionnaire!CJ52),"QUERY Q 22 - Ordinary Dividends are greater than affiliates profit, re-invested earnings will be negative","OK Q 22"))</f>
        <v>OK Q 22</v>
      </c>
      <c r="CH31" s="215" t="str">
        <f>IF(Questionnaire!CK72=0,"OK Q 22",IF((Questionnaire!CK72)&gt;(Questionnaire!CK52),"QUERY Q 22 - Ordinary Dividends are greater than affiliates profit, re-invested earnings will be negative","OK Q 22"))</f>
        <v>OK Q 22</v>
      </c>
      <c r="CI31" s="215" t="str">
        <f>IF(Questionnaire!CL72=0,"OK Q 22",IF((Questionnaire!CL72)&gt;(Questionnaire!CL52),"QUERY Q 22 - Ordinary Dividends are greater than affiliates profit, re-invested earnings will be negative","OK Q 22"))</f>
        <v>OK Q 22</v>
      </c>
      <c r="CJ31" s="215" t="str">
        <f>IF(Questionnaire!CM72=0,"OK Q 22",IF((Questionnaire!CM72)&gt;(Questionnaire!CM52),"QUERY Q 22 - Ordinary Dividends are greater than affiliates profit, re-invested earnings will be negative","OK Q 22"))</f>
        <v>OK Q 22</v>
      </c>
      <c r="CK31" s="215" t="str">
        <f>IF(Questionnaire!CN72=0,"OK Q 22",IF((Questionnaire!CN72)&gt;(Questionnaire!CN52),"QUERY Q 22 - Ordinary Dividends are greater than affiliates profit, re-invested earnings will be negative","OK Q 22"))</f>
        <v>OK Q 22</v>
      </c>
      <c r="CL31" s="215" t="str">
        <f>IF(Questionnaire!CO72=0,"OK Q 22",IF((Questionnaire!CO72)&gt;(Questionnaire!CO52),"QUERY Q 22 - Ordinary Dividends are greater than affiliates profit, re-invested earnings will be negative","OK Q 22"))</f>
        <v>OK Q 22</v>
      </c>
      <c r="CM31" s="215" t="str">
        <f>IF(Questionnaire!CP72=0,"OK Q 22",IF((Questionnaire!CP72)&gt;(Questionnaire!CP52),"QUERY Q 22 - Ordinary Dividends are greater than affiliates profit, re-invested earnings will be negative","OK Q 22"))</f>
        <v>OK Q 22</v>
      </c>
      <c r="CN31" s="215" t="str">
        <f>IF(Questionnaire!CQ72=0,"OK Q 22",IF((Questionnaire!CQ72)&gt;(Questionnaire!CQ52),"QUERY Q 22 - Ordinary Dividends are greater than affiliates profit, re-invested earnings will be negative","OK Q 22"))</f>
        <v>OK Q 22</v>
      </c>
      <c r="CO31" s="215" t="str">
        <f>IF(Questionnaire!CR72=0,"OK Q 22",IF((Questionnaire!CR72)&gt;(Questionnaire!CR52),"QUERY Q 22 - Ordinary Dividends are greater than affiliates profit, re-invested earnings will be negative","OK Q 22"))</f>
        <v>OK Q 22</v>
      </c>
      <c r="CP31" s="215" t="str">
        <f>IF(Questionnaire!CS72=0,"OK Q 22",IF((Questionnaire!CS72)&gt;(Questionnaire!CS52),"QUERY Q 22 - Ordinary Dividends are greater than affiliates profit, re-invested earnings will be negative","OK Q 22"))</f>
        <v>OK Q 22</v>
      </c>
      <c r="CQ31" s="215" t="str">
        <f>IF(Questionnaire!CT72=0,"OK Q 22",IF((Questionnaire!CT72)&gt;(Questionnaire!CT52),"QUERY Q 22 - Ordinary Dividends are greater than affiliates profit, re-invested earnings will be negative","OK Q 22"))</f>
        <v>OK Q 22</v>
      </c>
      <c r="CR31" s="215" t="str">
        <f>IF(Questionnaire!CU72=0,"OK Q 22",IF((Questionnaire!CU72)&gt;(Questionnaire!CU52),"QUERY Q 22 - Ordinary Dividends are greater than affiliates profit, re-invested earnings will be negative","OK Q 22"))</f>
        <v>OK Q 22</v>
      </c>
      <c r="CS31" s="215" t="str">
        <f>IF(Questionnaire!CV72=0,"OK Q 22",IF((Questionnaire!CV72)&gt;(Questionnaire!CV52),"QUERY Q 22 - Ordinary Dividends are greater than affiliates profit, re-invested earnings will be negative","OK Q 22"))</f>
        <v>OK Q 22</v>
      </c>
      <c r="CT31" s="215" t="str">
        <f>IF(Questionnaire!CW72=0,"OK Q 22",IF((Questionnaire!CW72)&gt;(Questionnaire!CW52),"QUERY Q 22 - Ordinary Dividends are greater than affiliates profit, re-invested earnings will be negative","OK Q 22"))</f>
        <v>OK Q 22</v>
      </c>
      <c r="CU31" s="215" t="str">
        <f>IF(Questionnaire!CX72=0,"OK Q 22",IF((Questionnaire!CX72)&gt;(Questionnaire!CX52),"QUERY Q 22 - Ordinary Dividends are greater than affiliates profit, re-invested earnings will be negative","OK Q 22"))</f>
        <v>OK Q 22</v>
      </c>
      <c r="CV31" s="215" t="str">
        <f>IF(Questionnaire!CY72=0,"OK Q 22",IF((Questionnaire!CY72)&gt;(Questionnaire!CY52),"QUERY Q 22 - Ordinary Dividends are greater than affiliates profit, re-invested earnings will be negative","OK Q 22"))</f>
        <v>OK Q 22</v>
      </c>
      <c r="CW31" s="215" t="str">
        <f>IF(Questionnaire!CZ72=0,"OK Q 22",IF((Questionnaire!CZ72)&gt;(Questionnaire!CZ52),"QUERY Q 22 - Ordinary Dividends are greater than affiliates profit, re-invested earnings will be negative","OK Q 22"))</f>
        <v>OK Q 22</v>
      </c>
      <c r="CX31" s="215" t="str">
        <f>IF(Questionnaire!DA72=0,"OK Q 22",IF((Questionnaire!DA72)&gt;(Questionnaire!DA52),"QUERY Q 22 - Ordinary Dividends are greater than affiliates profit, re-invested earnings will be negative","OK Q 22"))</f>
        <v>OK Q 22</v>
      </c>
      <c r="CY31" s="215" t="str">
        <f>IF(Questionnaire!DB72=0,"OK Q 22",IF((Questionnaire!DB72)&gt;(Questionnaire!DB52),"QUERY Q 22 - Ordinary Dividends are greater than affiliates profit, re-invested earnings will be negative","OK Q 22"))</f>
        <v>OK Q 22</v>
      </c>
      <c r="CZ31" s="215" t="str">
        <f>IF(Questionnaire!DC72=0,"OK Q 22",IF((Questionnaire!DC72)&gt;(Questionnaire!DC52),"QUERY Q 22 - Ordinary Dividends are greater than affiliates profit, re-invested earnings will be negative","OK Q 22"))</f>
        <v>OK Q 22</v>
      </c>
      <c r="DA31" s="215" t="str">
        <f>IF(Questionnaire!DD72=0,"OK Q 22",IF((Questionnaire!DD72)&gt;(Questionnaire!DD52),"QUERY Q 22 - Ordinary Dividends are greater than affiliates profit, re-invested earnings will be negative","OK Q 22"))</f>
        <v>OK Q 22</v>
      </c>
      <c r="DB31" s="215" t="str">
        <f>IF(Questionnaire!DE72=0,"OK Q 22",IF((Questionnaire!DE72)&gt;(Questionnaire!DE52),"QUERY Q 22 - Ordinary Dividends are greater than affiliates profit, re-invested earnings will be negative","OK Q 22"))</f>
        <v>OK Q 22</v>
      </c>
      <c r="DC31" s="215" t="str">
        <f>IF(Questionnaire!DF72=0,"OK Q 22",IF((Questionnaire!DF72)&gt;(Questionnaire!DF52),"QUERY Q 22 - Ordinary Dividends are greater than affiliates profit, re-invested earnings will be negative","OK Q 22"))</f>
        <v>OK Q 22</v>
      </c>
      <c r="DD31" s="215" t="str">
        <f>IF(Questionnaire!DG72=0,"OK Q 22",IF((Questionnaire!DG72)&gt;(Questionnaire!DG52),"QUERY Q 22 - Ordinary Dividends are greater than affiliates profit, re-invested earnings will be negative","OK Q 22"))</f>
        <v>OK Q 22</v>
      </c>
      <c r="DE31" s="215" t="str">
        <f>IF(Questionnaire!DH72=0,"OK Q 22",IF((Questionnaire!DH72)&gt;(Questionnaire!DH52),"QUERY Q 22 - Ordinary Dividends are greater than affiliates profit, re-invested earnings will be negative","OK Q 22"))</f>
        <v>OK Q 22</v>
      </c>
      <c r="DF31" s="215" t="str">
        <f>IF(Questionnaire!DI72=0,"OK Q 22",IF((Questionnaire!DI72)&gt;(Questionnaire!DI52),"QUERY Q 22 - Ordinary Dividends are greater than affiliates profit, re-invested earnings will be negative","OK Q 22"))</f>
        <v>OK Q 22</v>
      </c>
      <c r="DG31" s="215" t="str">
        <f>IF(Questionnaire!DJ72=0,"OK Q 22",IF((Questionnaire!DJ72)&gt;(Questionnaire!DJ52),"QUERY Q 22 - Ordinary Dividends are greater than affiliates profit, re-invested earnings will be negative","OK Q 22"))</f>
        <v>OK Q 22</v>
      </c>
      <c r="DH31" s="215" t="str">
        <f>IF(Questionnaire!DK72=0,"OK Q 22",IF((Questionnaire!DK72)&gt;(Questionnaire!DK52),"QUERY Q 22 - Ordinary Dividends are greater than affiliates profit, re-invested earnings will be negative","OK Q 22"))</f>
        <v>OK Q 22</v>
      </c>
      <c r="DI31" s="215" t="str">
        <f>IF(Questionnaire!DL72=0,"OK Q 22",IF((Questionnaire!DL72)&gt;(Questionnaire!DL52),"QUERY Q 22 - Ordinary Dividends are greater than affiliates profit, re-invested earnings will be negative","OK Q 22"))</f>
        <v>OK Q 22</v>
      </c>
      <c r="DJ31" s="215" t="str">
        <f>IF(Questionnaire!DM72=0,"OK Q 22",IF((Questionnaire!DM72)&gt;(Questionnaire!DM52),"QUERY Q 22 - Ordinary Dividends are greater than affiliates profit, re-invested earnings will be negative","OK Q 22"))</f>
        <v>OK Q 22</v>
      </c>
      <c r="DK31" s="215" t="str">
        <f>IF(Questionnaire!DN72=0,"OK Q 22",IF((Questionnaire!DN72)&gt;(Questionnaire!DN52),"QUERY Q 22 - Ordinary Dividends are greater than affiliates profit, re-invested earnings will be negative","OK Q 22"))</f>
        <v>OK Q 22</v>
      </c>
      <c r="DL31" s="215" t="str">
        <f>IF(Questionnaire!DO72=0,"OK Q 22",IF((Questionnaire!DO72)&gt;(Questionnaire!DO52),"QUERY Q 22 - Ordinary Dividends are greater than affiliates profit, re-invested earnings will be negative","OK Q 22"))</f>
        <v>OK Q 22</v>
      </c>
      <c r="DM31" s="215" t="str">
        <f>IF(Questionnaire!DP72=0,"OK Q 22",IF((Questionnaire!DP72)&gt;(Questionnaire!DP52),"QUERY Q 22 - Ordinary Dividends are greater than affiliates profit, re-invested earnings will be negative","OK Q 22"))</f>
        <v>OK Q 22</v>
      </c>
      <c r="DN31" s="215" t="str">
        <f>IF(Questionnaire!DQ72=0,"OK Q 22",IF((Questionnaire!DQ72)&gt;(Questionnaire!DQ52),"QUERY Q 22 - Ordinary Dividends are greater than affiliates profit, re-invested earnings will be negative","OK Q 22"))</f>
        <v>OK Q 22</v>
      </c>
      <c r="DO31" s="215" t="str">
        <f>IF(Questionnaire!DR72=0,"OK Q 22",IF((Questionnaire!DR72)&gt;(Questionnaire!DR52),"QUERY Q 22 - Ordinary Dividends are greater than affiliates profit, re-invested earnings will be negative","OK Q 22"))</f>
        <v>OK Q 22</v>
      </c>
      <c r="DP31" s="215" t="str">
        <f>IF(Questionnaire!DS72=0,"OK Q 22",IF((Questionnaire!DS72)&gt;(Questionnaire!DS52),"QUERY Q 22 - Ordinary Dividends are greater than affiliates profit, re-invested earnings will be negative","OK Q 22"))</f>
        <v>OK Q 22</v>
      </c>
      <c r="DQ31" s="215" t="str">
        <f>IF(Questionnaire!DT72=0,"OK Q 22",IF((Questionnaire!DT72)&gt;(Questionnaire!DT52),"QUERY Q 22 - Ordinary Dividends are greater than affiliates profit, re-invested earnings will be negative","OK Q 22"))</f>
        <v>OK Q 22</v>
      </c>
      <c r="DR31" s="215" t="str">
        <f>IF(Questionnaire!DU72=0,"OK Q 22",IF((Questionnaire!DU72)&gt;(Questionnaire!DU52),"QUERY Q 22 - Ordinary Dividends are greater than affiliates profit, re-invested earnings will be negative","OK Q 22"))</f>
        <v>OK Q 22</v>
      </c>
      <c r="DS31" s="215" t="str">
        <f>IF(Questionnaire!DV72=0,"OK Q 22",IF((Questionnaire!DV72)&gt;(Questionnaire!DV52),"QUERY Q 22 - Ordinary Dividends are greater than affiliates profit, re-invested earnings will be negative","OK Q 22"))</f>
        <v>OK Q 22</v>
      </c>
      <c r="DT31" s="215" t="str">
        <f>IF(Questionnaire!DW72=0,"OK Q 22",IF((Questionnaire!DW72)&gt;(Questionnaire!DW52),"QUERY Q 22 - Ordinary Dividends are greater than affiliates profit, re-invested earnings will be negative","OK Q 22"))</f>
        <v>OK Q 22</v>
      </c>
      <c r="DU31" s="215" t="str">
        <f>IF(Questionnaire!DX72=0,"OK Q 22",IF((Questionnaire!DX72)&gt;(Questionnaire!DX52),"QUERY Q 22 - Ordinary Dividends are greater than affiliates profit, re-invested earnings will be negative","OK Q 22"))</f>
        <v>OK Q 22</v>
      </c>
      <c r="DV31" s="215" t="str">
        <f>IF(Questionnaire!DY72=0,"OK Q 22",IF((Questionnaire!DY72)&gt;(Questionnaire!DY52),"QUERY Q 22 - Ordinary Dividends are greater than affiliates profit, re-invested earnings will be negative","OK Q 22"))</f>
        <v>OK Q 22</v>
      </c>
      <c r="DW31" s="215" t="str">
        <f>IF(Questionnaire!DZ72=0,"OK Q 22",IF((Questionnaire!DZ72)&gt;(Questionnaire!DZ52),"QUERY Q 22 - Ordinary Dividends are greater than affiliates profit, re-invested earnings will be negative","OK Q 22"))</f>
        <v>OK Q 22</v>
      </c>
      <c r="DX31" s="215" t="str">
        <f>IF(Questionnaire!EA72=0,"OK Q 22",IF((Questionnaire!EA72)&gt;(Questionnaire!EA52),"QUERY Q 22 - Ordinary Dividends are greater than affiliates profit, re-invested earnings will be negative","OK Q 22"))</f>
        <v>OK Q 22</v>
      </c>
      <c r="DY31" s="215" t="str">
        <f>IF(Questionnaire!EB72=0,"OK Q 22",IF((Questionnaire!EB72)&gt;(Questionnaire!EB52),"QUERY Q 22 - Ordinary Dividends are greater than affiliates profit, re-invested earnings will be negative","OK Q 22"))</f>
        <v>OK Q 22</v>
      </c>
      <c r="DZ31" s="215" t="str">
        <f>IF(Questionnaire!EC72=0,"OK Q 22",IF((Questionnaire!EC72)&gt;(Questionnaire!EC52),"QUERY Q 22 - Ordinary Dividends are greater than affiliates profit, re-invested earnings will be negative","OK Q 22"))</f>
        <v>OK Q 22</v>
      </c>
      <c r="EA31" s="215" t="str">
        <f>IF(Questionnaire!ED72=0,"OK Q 22",IF((Questionnaire!ED72)&gt;(Questionnaire!ED52),"QUERY Q 22 - Ordinary Dividends are greater than affiliates profit, re-invested earnings will be negative","OK Q 22"))</f>
        <v>OK Q 22</v>
      </c>
      <c r="EB31" s="215" t="str">
        <f>IF(Questionnaire!EE72=0,"OK Q 22",IF((Questionnaire!EE72)&gt;(Questionnaire!EE52),"QUERY Q 22 - Ordinary Dividends are greater than affiliates profit, re-invested earnings will be negative","OK Q 22"))</f>
        <v>OK Q 22</v>
      </c>
      <c r="EC31" s="215" t="str">
        <f>IF(Questionnaire!EF72=0,"OK Q 22",IF((Questionnaire!EF72)&gt;(Questionnaire!EF52),"QUERY Q 22 - Ordinary Dividends are greater than affiliates profit, re-invested earnings will be negative","OK Q 22"))</f>
        <v>OK Q 22</v>
      </c>
      <c r="ED31" s="215" t="str">
        <f>IF(Questionnaire!EG72=0,"OK Q 22",IF((Questionnaire!EG72)&gt;(Questionnaire!EG52),"QUERY Q 22 - Ordinary Dividends are greater than affiliates profit, re-invested earnings will be negative","OK Q 22"))</f>
        <v>OK Q 22</v>
      </c>
      <c r="EE31" s="215" t="str">
        <f>IF(Questionnaire!EH72=0,"OK Q 22",IF((Questionnaire!EH72)&gt;(Questionnaire!EH52),"QUERY Q 22 - Ordinary Dividends are greater than affiliates profit, re-invested earnings will be negative","OK Q 22"))</f>
        <v>OK Q 22</v>
      </c>
      <c r="EF31" s="215" t="str">
        <f>IF(Questionnaire!EI72=0,"OK Q 22",IF((Questionnaire!EI72)&gt;(Questionnaire!EI52),"QUERY Q 22 - Ordinary Dividends are greater than affiliates profit, re-invested earnings will be negative","OK Q 22"))</f>
        <v>OK Q 22</v>
      </c>
      <c r="EG31" s="215" t="str">
        <f>IF(Questionnaire!EJ72=0,"OK Q 22",IF((Questionnaire!EJ72)&gt;(Questionnaire!EJ52),"QUERY Q 22 - Ordinary Dividends are greater than affiliates profit, re-invested earnings will be negative","OK Q 22"))</f>
        <v>OK Q 22</v>
      </c>
      <c r="EH31" s="215" t="str">
        <f>IF(Questionnaire!EK72=0,"OK Q 22",IF((Questionnaire!EK72)&gt;(Questionnaire!EK52),"QUERY Q 22 - Ordinary Dividends are greater than affiliates profit, re-invested earnings will be negative","OK Q 22"))</f>
        <v>OK Q 22</v>
      </c>
      <c r="EI31" s="215" t="str">
        <f>IF(Questionnaire!EL72=0,"OK Q 22",IF((Questionnaire!EL72)&gt;(Questionnaire!EL52),"QUERY Q 22 - Ordinary Dividends are greater than affiliates profit, re-invested earnings will be negative","OK Q 22"))</f>
        <v>OK Q 22</v>
      </c>
      <c r="EJ31" s="215" t="str">
        <f>IF(Questionnaire!EM72=0,"OK Q 22",IF((Questionnaire!EM72)&gt;(Questionnaire!EM52),"QUERY Q 22 - Ordinary Dividends are greater than affiliates profit, re-invested earnings will be negative","OK Q 22"))</f>
        <v>OK Q 22</v>
      </c>
      <c r="EK31" s="215" t="str">
        <f>IF(Questionnaire!EN72=0,"OK Q 22",IF((Questionnaire!EN72)&gt;(Questionnaire!EN52),"QUERY Q 22 - Ordinary Dividends are greater than affiliates profit, re-invested earnings will be negative","OK Q 22"))</f>
        <v>OK Q 22</v>
      </c>
      <c r="EL31" s="215" t="str">
        <f>IF(Questionnaire!EO72=0,"OK Q 22",IF((Questionnaire!EO72)&gt;(Questionnaire!EO52),"QUERY Q 22 - Ordinary Dividends are greater than affiliates profit, re-invested earnings will be negative","OK Q 22"))</f>
        <v>OK Q 22</v>
      </c>
      <c r="EM31" s="215" t="str">
        <f>IF(Questionnaire!EP72=0,"OK Q 22",IF((Questionnaire!EP72)&gt;(Questionnaire!EP52),"QUERY Q 22 - Ordinary Dividends are greater than affiliates profit, re-invested earnings will be negative","OK Q 22"))</f>
        <v>OK Q 22</v>
      </c>
      <c r="EN31" s="215" t="str">
        <f>IF(Questionnaire!EQ72=0,"OK Q 22",IF((Questionnaire!EQ72)&gt;(Questionnaire!EQ52),"QUERY Q 22 - Ordinary Dividends are greater than affiliates profit, re-invested earnings will be negative","OK Q 22"))</f>
        <v>OK Q 22</v>
      </c>
      <c r="EO31" s="215" t="str">
        <f>IF(Questionnaire!ER72=0,"OK Q 22",IF((Questionnaire!ER72)&gt;(Questionnaire!ER52),"QUERY Q 22 - Ordinary Dividends are greater than affiliates profit, re-invested earnings will be negative","OK Q 22"))</f>
        <v>OK Q 22</v>
      </c>
      <c r="EP31" s="215" t="str">
        <f>IF(Questionnaire!ES72=0,"OK Q 22",IF((Questionnaire!ES72)&gt;(Questionnaire!ES52),"QUERY Q 22 - Ordinary Dividends are greater than affiliates profit, re-invested earnings will be negative","OK Q 22"))</f>
        <v>OK Q 22</v>
      </c>
      <c r="EQ31" s="215" t="str">
        <f>IF(Questionnaire!ET72=0,"OK Q 22",IF((Questionnaire!ET72)&gt;(Questionnaire!ET52),"QUERY Q 22 - Ordinary Dividends are greater than affiliates profit, re-invested earnings will be negative","OK Q 22"))</f>
        <v>OK Q 22</v>
      </c>
      <c r="ER31" s="215" t="str">
        <f>IF(Questionnaire!EU72=0,"OK Q 22",IF((Questionnaire!EU72)&gt;(Questionnaire!EU52),"QUERY Q 22 - Ordinary Dividends are greater than affiliates profit, re-invested earnings will be negative","OK Q 22"))</f>
        <v>OK Q 22</v>
      </c>
      <c r="ES31" s="215" t="str">
        <f>IF(Questionnaire!EV72=0,"OK Q 22",IF((Questionnaire!EV72)&gt;(Questionnaire!EV52),"QUERY Q 22 - Ordinary Dividends are greater than affiliates profit, re-invested earnings will be negative","OK Q 22"))</f>
        <v>OK Q 22</v>
      </c>
      <c r="ET31" s="215" t="str">
        <f>IF(Questionnaire!EW72=0,"OK Q 22",IF((Questionnaire!EW72)&gt;(Questionnaire!EW52),"QUERY Q 22 - Ordinary Dividends are greater than affiliates profit, re-invested earnings will be negative","OK Q 22"))</f>
        <v>OK Q 22</v>
      </c>
      <c r="EU31" s="215" t="str">
        <f>IF(Questionnaire!EX72=0,"OK Q 22",IF((Questionnaire!EX72)&gt;(Questionnaire!EX52),"QUERY Q 22 - Ordinary Dividends are greater than affiliates profit, re-invested earnings will be negative","OK Q 22"))</f>
        <v>OK Q 22</v>
      </c>
      <c r="EV31" s="215" t="str">
        <f>IF(Questionnaire!EY72=0,"OK Q 22",IF((Questionnaire!EY72)&gt;(Questionnaire!EY52),"QUERY Q 22 - Ordinary Dividends are greater than affiliates profit, re-invested earnings will be negative","OK Q 22"))</f>
        <v>OK Q 22</v>
      </c>
      <c r="EW31" s="215" t="str">
        <f>IF(Questionnaire!EZ72=0,"OK Q 22",IF((Questionnaire!EZ72)&gt;(Questionnaire!EZ52),"QUERY Q 22 - Ordinary Dividends are greater than affiliates profit, re-invested earnings will be negative","OK Q 22"))</f>
        <v>OK Q 22</v>
      </c>
      <c r="EX31" s="215" t="str">
        <f>IF(Questionnaire!FA72=0,"OK Q 22",IF((Questionnaire!FA72)&gt;(Questionnaire!FA52),"QUERY Q 22 - Ordinary Dividends are greater than affiliates profit, re-invested earnings will be negative","OK Q 22"))</f>
        <v>OK Q 22</v>
      </c>
      <c r="EY31" s="215" t="str">
        <f>IF(Questionnaire!FB72=0,"OK Q 22",IF((Questionnaire!FB72)&gt;(Questionnaire!FB52),"QUERY Q 22 - Ordinary Dividends are greater than affiliates profit, re-invested earnings will be negative","OK Q 22"))</f>
        <v>OK Q 22</v>
      </c>
      <c r="EZ31" s="215" t="str">
        <f>IF(Questionnaire!FC72=0,"OK Q 22",IF((Questionnaire!FC72)&gt;(Questionnaire!FC52),"QUERY Q 22 - Ordinary Dividends are greater than affiliates profit, re-invested earnings will be negative","OK Q 22"))</f>
        <v>OK Q 22</v>
      </c>
      <c r="FA31" s="215" t="str">
        <f>IF(Questionnaire!FD72=0,"OK Q 22",IF((Questionnaire!FD72)&gt;(Questionnaire!FD52),"QUERY Q 22 - Ordinary Dividends are greater than affiliates profit, re-invested earnings will be negative","OK Q 22"))</f>
        <v>OK Q 22</v>
      </c>
      <c r="FB31" s="215" t="str">
        <f>IF(Questionnaire!FE72=0,"OK Q 22",IF((Questionnaire!FE72)&gt;(Questionnaire!FE52),"QUERY Q 22 - Ordinary Dividends are greater than affiliates profit, re-invested earnings will be negative","OK Q 22"))</f>
        <v>OK Q 22</v>
      </c>
      <c r="FC31" s="215" t="str">
        <f>IF(Questionnaire!FF72=0,"OK Q 22",IF((Questionnaire!FF72)&gt;(Questionnaire!FF52),"QUERY Q 22 - Ordinary Dividends are greater than affiliates profit, re-invested earnings will be negative","OK Q 22"))</f>
        <v>OK Q 22</v>
      </c>
      <c r="FD31" s="215" t="str">
        <f>IF(Questionnaire!FG72=0,"OK Q 22",IF((Questionnaire!FG72)&gt;(Questionnaire!FG52),"QUERY Q 22 - Ordinary Dividends are greater than affiliates profit, re-invested earnings will be negative","OK Q 22"))</f>
        <v>OK Q 22</v>
      </c>
      <c r="FE31" s="215" t="str">
        <f>IF(Questionnaire!FH72=0,"OK Q 22",IF((Questionnaire!FH72)&gt;(Questionnaire!FH52),"QUERY Q 22 - Ordinary Dividends are greater than affiliates profit, re-invested earnings will be negative","OK Q 22"))</f>
        <v>OK Q 22</v>
      </c>
      <c r="FF31" s="215" t="str">
        <f>IF(Questionnaire!FI72=0,"OK Q 22",IF((Questionnaire!FI72)&gt;(Questionnaire!FI52),"QUERY Q 22 - Ordinary Dividends are greater than affiliates profit, re-invested earnings will be negative","OK Q 22"))</f>
        <v>OK Q 22</v>
      </c>
      <c r="FG31" s="215" t="str">
        <f>IF(Questionnaire!FJ72=0,"OK Q 22",IF((Questionnaire!FJ72)&gt;(Questionnaire!FJ52),"QUERY Q 22 - Ordinary Dividends are greater than affiliates profit, re-invested earnings will be negative","OK Q 22"))</f>
        <v>OK Q 22</v>
      </c>
      <c r="FH31" s="215" t="str">
        <f>IF(Questionnaire!FK72=0,"OK Q 22",IF((Questionnaire!FK72)&gt;(Questionnaire!FK52),"QUERY Q 22 - Ordinary Dividends are greater than affiliates profit, re-invested earnings will be negative","OK Q 22"))</f>
        <v>OK Q 22</v>
      </c>
      <c r="FI31" s="215" t="str">
        <f>IF(Questionnaire!FL72=0,"OK Q 22",IF((Questionnaire!FL72)&gt;(Questionnaire!FL52),"QUERY Q 22 - Ordinary Dividends are greater than affiliates profit, re-invested earnings will be negative","OK Q 22"))</f>
        <v>OK Q 22</v>
      </c>
      <c r="FJ31" s="215" t="str">
        <f>IF(Questionnaire!FM72=0,"OK Q 22",IF((Questionnaire!FM72)&gt;(Questionnaire!FM52),"QUERY Q 22 - Ordinary Dividends are greater than affiliates profit, re-invested earnings will be negative","OK Q 22"))</f>
        <v>OK Q 22</v>
      </c>
      <c r="FK31" s="215" t="str">
        <f>IF(Questionnaire!FN72=0,"OK Q 22",IF((Questionnaire!FN72)&gt;(Questionnaire!FN52),"QUERY Q 22 - Ordinary Dividends are greater than affiliates profit, re-invested earnings will be negative","OK Q 22"))</f>
        <v>OK Q 22</v>
      </c>
      <c r="FL31" s="215" t="str">
        <f>IF(Questionnaire!FO72=0,"OK Q 22",IF((Questionnaire!FO72)&gt;(Questionnaire!FO52),"QUERY Q 22 - Ordinary Dividends are greater than affiliates profit, re-invested earnings will be negative","OK Q 22"))</f>
        <v>OK Q 22</v>
      </c>
      <c r="FM31" s="215" t="str">
        <f>IF(Questionnaire!FP72=0,"OK Q 22",IF((Questionnaire!FP72)&gt;(Questionnaire!FP52),"QUERY Q 22 - Ordinary Dividends are greater than affiliates profit, re-invested earnings will be negative","OK Q 22"))</f>
        <v>OK Q 22</v>
      </c>
      <c r="FN31" s="215" t="str">
        <f>IF(Questionnaire!FQ72=0,"OK Q 22",IF((Questionnaire!FQ72)&gt;(Questionnaire!FQ52),"QUERY Q 22 - Ordinary Dividends are greater than affiliates profit, re-invested earnings will be negative","OK Q 22"))</f>
        <v>OK Q 22</v>
      </c>
      <c r="FO31" s="215" t="str">
        <f>IF(Questionnaire!FR72=0,"OK Q 22",IF((Questionnaire!FR72)&gt;(Questionnaire!FR52),"QUERY Q 22 - Ordinary Dividends are greater than affiliates profit, re-invested earnings will be negative","OK Q 22"))</f>
        <v>OK Q 22</v>
      </c>
      <c r="FP31" s="215" t="str">
        <f>IF(Questionnaire!FS72=0,"OK Q 22",IF((Questionnaire!FS72)&gt;(Questionnaire!FS52),"QUERY Q 22 - Ordinary Dividends are greater than affiliates profit, re-invested earnings will be negative","OK Q 22"))</f>
        <v>OK Q 22</v>
      </c>
      <c r="FQ31" s="215" t="str">
        <f>IF(Questionnaire!FT72=0,"OK Q 22",IF((Questionnaire!FT72)&gt;(Questionnaire!FT52),"QUERY Q 22 - Ordinary Dividends are greater than affiliates profit, re-invested earnings will be negative","OK Q 22"))</f>
        <v>OK Q 22</v>
      </c>
      <c r="FR31" s="215" t="str">
        <f>IF(Questionnaire!FU72=0,"OK Q 22",IF((Questionnaire!FU72)&gt;(Questionnaire!FU52),"QUERY Q 22 - Ordinary Dividends are greater than affiliates profit, re-invested earnings will be negative","OK Q 22"))</f>
        <v>OK Q 22</v>
      </c>
      <c r="FS31" s="215" t="str">
        <f>IF(Questionnaire!FV72=0,"OK Q 22",IF((Questionnaire!FV72)&gt;(Questionnaire!FV52),"QUERY Q 22 - Ordinary Dividends are greater than affiliates profit, re-invested earnings will be negative","OK Q 22"))</f>
        <v>OK Q 22</v>
      </c>
      <c r="FT31" s="215" t="str">
        <f>IF(Questionnaire!FW72=0,"OK Q 22",IF((Questionnaire!FW72)&gt;(Questionnaire!FW52),"QUERY Q 22 - Ordinary Dividends are greater than affiliates profit, re-invested earnings will be negative","OK Q 22"))</f>
        <v>OK Q 22</v>
      </c>
      <c r="FU31" s="215" t="str">
        <f>IF(Questionnaire!FX72=0,"OK Q 22",IF((Questionnaire!FX72)&gt;(Questionnaire!FX52),"QUERY Q 22 - Ordinary Dividends are greater than affiliates profit, re-invested earnings will be negative","OK Q 22"))</f>
        <v>OK Q 22</v>
      </c>
      <c r="FV31" s="215" t="str">
        <f>IF(Questionnaire!FY72=0,"OK Q 22",IF((Questionnaire!FY72)&gt;(Questionnaire!FY52),"QUERY Q 22 - Ordinary Dividends are greater than affiliates profit, re-invested earnings will be negative","OK Q 22"))</f>
        <v>OK Q 22</v>
      </c>
      <c r="FW31" s="215" t="str">
        <f>IF(Questionnaire!FZ72=0,"OK Q 22",IF((Questionnaire!FZ72)&gt;(Questionnaire!FZ52),"QUERY Q 22 - Ordinary Dividends are greater than affiliates profit, re-invested earnings will be negative","OK Q 22"))</f>
        <v>OK Q 22</v>
      </c>
      <c r="FX31" s="215" t="str">
        <f>IF(Questionnaire!GA72=0,"OK Q 22",IF((Questionnaire!GA72)&gt;(Questionnaire!GA52),"QUERY Q 22 - Ordinary Dividends are greater than affiliates profit, re-invested earnings will be negative","OK Q 22"))</f>
        <v>OK Q 22</v>
      </c>
      <c r="FY31" s="215" t="str">
        <f>IF(Questionnaire!GB72=0,"OK Q 22",IF((Questionnaire!GB72)&gt;(Questionnaire!GB52),"QUERY Q 22 - Ordinary Dividends are greater than affiliates profit, re-invested earnings will be negative","OK Q 22"))</f>
        <v>OK Q 22</v>
      </c>
      <c r="FZ31" s="215" t="str">
        <f>IF(Questionnaire!GC72=0,"OK Q 22",IF((Questionnaire!GC72)&gt;(Questionnaire!GC52),"QUERY Q 22 - Ordinary Dividends are greater than affiliates profit, re-invested earnings will be negative","OK Q 22"))</f>
        <v>OK Q 22</v>
      </c>
      <c r="GA31" s="215" t="str">
        <f>IF(Questionnaire!GD72=0,"OK Q 22",IF((Questionnaire!GD72)&gt;(Questionnaire!GD52),"QUERY Q 22 - Ordinary Dividends are greater than affiliates profit, re-invested earnings will be negative","OK Q 22"))</f>
        <v>OK Q 22</v>
      </c>
      <c r="GB31" s="215" t="str">
        <f>IF(Questionnaire!GE72=0,"OK Q 22",IF((Questionnaire!GE72)&gt;(Questionnaire!GE52),"QUERY Q 22 - Ordinary Dividends are greater than affiliates profit, re-invested earnings will be negative","OK Q 22"))</f>
        <v>OK Q 22</v>
      </c>
      <c r="GC31" s="215" t="str">
        <f>IF(Questionnaire!GF72=0,"OK Q 22",IF((Questionnaire!GF72)&gt;(Questionnaire!GF52),"QUERY Q 22 - Ordinary Dividends are greater than affiliates profit, re-invested earnings will be negative","OK Q 22"))</f>
        <v>OK Q 22</v>
      </c>
      <c r="GD31" s="215" t="str">
        <f>IF(Questionnaire!GG72=0,"OK Q 22",IF((Questionnaire!GG72)&gt;(Questionnaire!GG52),"QUERY Q 22 - Ordinary Dividends are greater than affiliates profit, re-invested earnings will be negative","OK Q 22"))</f>
        <v>OK Q 22</v>
      </c>
      <c r="GE31" s="215" t="str">
        <f>IF(Questionnaire!GH72=0,"OK Q 22",IF((Questionnaire!GH72)&gt;(Questionnaire!GH52),"QUERY Q 22 - Ordinary Dividends are greater than affiliates profit, re-invested earnings will be negative","OK Q 22"))</f>
        <v>OK Q 22</v>
      </c>
      <c r="GF31" s="215" t="str">
        <f>IF(Questionnaire!GI72=0,"OK Q 22",IF((Questionnaire!GI72)&gt;(Questionnaire!GI52),"QUERY Q 22 - Ordinary Dividends are greater than affiliates profit, re-invested earnings will be negative","OK Q 22"))</f>
        <v>OK Q 22</v>
      </c>
      <c r="GG31" s="215" t="str">
        <f>IF(Questionnaire!GJ72=0,"OK Q 22",IF((Questionnaire!GJ72)&gt;(Questionnaire!GJ52),"QUERY Q 22 - Ordinary Dividends are greater than affiliates profit, re-invested earnings will be negative","OK Q 22"))</f>
        <v>OK Q 22</v>
      </c>
      <c r="GH31" s="215" t="str">
        <f>IF(Questionnaire!GK72=0,"OK Q 22",IF((Questionnaire!GK72)&gt;(Questionnaire!GK52),"QUERY Q 22 - Ordinary Dividends are greater than affiliates profit, re-invested earnings will be negative","OK Q 22"))</f>
        <v>OK Q 22</v>
      </c>
      <c r="GI31" s="215" t="str">
        <f>IF(Questionnaire!GL72=0,"OK Q 22",IF((Questionnaire!GL72)&gt;(Questionnaire!GL52),"QUERY Q 22 - Ordinary Dividends are greater than affiliates profit, re-invested earnings will be negative","OK Q 22"))</f>
        <v>OK Q 22</v>
      </c>
      <c r="GJ31" s="215" t="str">
        <f>IF(Questionnaire!GM72=0,"OK Q 22",IF((Questionnaire!GM72)&gt;(Questionnaire!GM52),"QUERY Q 22 - Ordinary Dividends are greater than affiliates profit, re-invested earnings will be negative","OK Q 22"))</f>
        <v>OK Q 22</v>
      </c>
      <c r="GK31" s="215" t="str">
        <f>IF(Questionnaire!GN72=0,"OK Q 22",IF((Questionnaire!GN72)&gt;(Questionnaire!GN52),"QUERY Q 22 - Ordinary Dividends are greater than affiliates profit, re-invested earnings will be negative","OK Q 22"))</f>
        <v>OK Q 22</v>
      </c>
      <c r="GL31" s="215" t="str">
        <f>IF(Questionnaire!GO72=0,"OK Q 22",IF((Questionnaire!GO72)&gt;(Questionnaire!GO52),"QUERY Q 22 - Ordinary Dividends are greater than affiliates profit, re-invested earnings will be negative","OK Q 22"))</f>
        <v>OK Q 22</v>
      </c>
      <c r="GM31" s="215" t="str">
        <f>IF(Questionnaire!GP72=0,"OK Q 22",IF((Questionnaire!GP72)&gt;(Questionnaire!GP52),"QUERY Q 22 - Ordinary Dividends are greater than affiliates profit, re-invested earnings will be negative","OK Q 22"))</f>
        <v>OK Q 22</v>
      </c>
      <c r="GN31" s="215" t="str">
        <f>IF(Questionnaire!GQ72=0,"OK Q 22",IF((Questionnaire!GQ72)&gt;(Questionnaire!GQ52),"QUERY Q 22 - Ordinary Dividends are greater than affiliates profit, re-invested earnings will be negative","OK Q 22"))</f>
        <v>OK Q 22</v>
      </c>
      <c r="GO31" s="215" t="str">
        <f>IF(Questionnaire!GR72=0,"OK Q 22",IF((Questionnaire!GR72)&gt;(Questionnaire!GR52),"QUERY Q 22 - Ordinary Dividends are greater than affiliates profit, re-invested earnings will be negative","OK Q 22"))</f>
        <v>OK Q 22</v>
      </c>
      <c r="GP31" s="215" t="str">
        <f>IF(Questionnaire!GS72=0,"OK Q 22",IF((Questionnaire!GS72)&gt;(Questionnaire!GS52),"QUERY Q 22 - Ordinary Dividends are greater than affiliates profit, re-invested earnings will be negative","OK Q 22"))</f>
        <v>OK Q 22</v>
      </c>
      <c r="GQ31" s="215" t="str">
        <f>IF(Questionnaire!GT72=0,"OK Q 22",IF((Questionnaire!GT72)&gt;(Questionnaire!GT52),"QUERY Q 22 - Ordinary Dividends are greater than affiliates profit, re-invested earnings will be negative","OK Q 22"))</f>
        <v>OK Q 22</v>
      </c>
      <c r="GR31" s="215" t="str">
        <f>IF(Questionnaire!GU72=0,"OK Q 22",IF((Questionnaire!GU72)&gt;(Questionnaire!GU52),"QUERY Q 22 - Ordinary Dividends are greater than affiliates profit, re-invested earnings will be negative","OK Q 22"))</f>
        <v>OK Q 22</v>
      </c>
      <c r="GS31" s="215" t="str">
        <f>IF(Questionnaire!GV72=0,"OK Q 22",IF((Questionnaire!GV72)&gt;(Questionnaire!GV52),"QUERY Q 22 - Ordinary Dividends are greater than affiliates profit, re-invested earnings will be negative","OK Q 22"))</f>
        <v>OK Q 22</v>
      </c>
      <c r="GT31" s="215" t="str">
        <f>IF(Questionnaire!GW72=0,"OK Q 22",IF((Questionnaire!GW72)&gt;(Questionnaire!GW52),"QUERY Q 22 - Ordinary Dividends are greater than affiliates profit, re-invested earnings will be negative","OK Q 22"))</f>
        <v>OK Q 22</v>
      </c>
      <c r="GU31" s="215" t="str">
        <f>IF(Questionnaire!GX72=0,"OK Q 22",IF((Questionnaire!GX72)&gt;(Questionnaire!GX52),"QUERY Q 22 - Ordinary Dividends are greater than affiliates profit, re-invested earnings will be negative","OK Q 22"))</f>
        <v>OK Q 22</v>
      </c>
      <c r="GV31" s="215" t="str">
        <f>IF(Questionnaire!GY72=0,"OK Q 22",IF((Questionnaire!GY72)&gt;(Questionnaire!GY52),"QUERY Q 22 - Ordinary Dividends are greater than affiliates profit, re-invested earnings will be negative","OK Q 22"))</f>
        <v>OK Q 22</v>
      </c>
      <c r="GW31" s="215" t="str">
        <f>IF(Questionnaire!GZ72=0,"OK Q 22",IF((Questionnaire!GZ72)&gt;(Questionnaire!GZ52),"QUERY Q 22 - Ordinary Dividends are greater than affiliates profit, re-invested earnings will be negative","OK Q 22"))</f>
        <v>OK Q 22</v>
      </c>
      <c r="GX31" s="215" t="str">
        <f>IF(Questionnaire!HA72=0,"OK Q 22",IF((Questionnaire!HA72)&gt;(Questionnaire!HA52),"QUERY Q 22 - Ordinary Dividends are greater than affiliates profit, re-invested earnings will be negative","OK Q 22"))</f>
        <v>OK Q 22</v>
      </c>
      <c r="GY31" s="215" t="str">
        <f>IF(Questionnaire!HB72=0,"OK Q 22",IF((Questionnaire!HB72)&gt;(Questionnaire!HB52),"QUERY Q 22 - Ordinary Dividends are greater than affiliates profit, re-invested earnings will be negative","OK Q 22"))</f>
        <v>OK Q 22</v>
      </c>
      <c r="GZ31" s="215" t="str">
        <f>IF(Questionnaire!HC72=0,"OK Q 22",IF((Questionnaire!HC72)&gt;(Questionnaire!HC52),"QUERY Q 22 - Ordinary Dividends are greater than affiliates profit, re-invested earnings will be negative","OK Q 22"))</f>
        <v>OK Q 22</v>
      </c>
      <c r="HA31" s="215" t="str">
        <f>IF(Questionnaire!HD72=0,"OK Q 22",IF((Questionnaire!HD72)&gt;(Questionnaire!HD52),"QUERY Q 22 - Ordinary Dividends are greater than affiliates profit, re-invested earnings will be negative","OK Q 22"))</f>
        <v>OK Q 22</v>
      </c>
      <c r="HB31" s="215" t="str">
        <f>IF(Questionnaire!HE72=0,"OK Q 22",IF((Questionnaire!HE72)&gt;(Questionnaire!HE52),"QUERY Q 22 - Ordinary Dividends are greater than affiliates profit, re-invested earnings will be negative","OK Q 22"))</f>
        <v>OK Q 22</v>
      </c>
      <c r="HC31" s="215" t="str">
        <f>IF(Questionnaire!HF72=0,"OK Q 22",IF((Questionnaire!HF72)&gt;(Questionnaire!HF52),"QUERY Q 22 - Ordinary Dividends are greater than affiliates profit, re-invested earnings will be negative","OK Q 22"))</f>
        <v>OK Q 22</v>
      </c>
      <c r="HD31" s="215" t="str">
        <f>IF(Questionnaire!HG72=0,"OK Q 22",IF((Questionnaire!HG72)&gt;(Questionnaire!HG52),"QUERY Q 22 - Ordinary Dividends are greater than affiliates profit, re-invested earnings will be negative","OK Q 22"))</f>
        <v>OK Q 22</v>
      </c>
      <c r="HE31" s="215" t="str">
        <f>IF(Questionnaire!HH72=0,"OK Q 22",IF((Questionnaire!HH72)&gt;(Questionnaire!HH52),"QUERY Q 22 - Ordinary Dividends are greater than affiliates profit, re-invested earnings will be negative","OK Q 22"))</f>
        <v>OK Q 22</v>
      </c>
      <c r="HF31" s="215" t="str">
        <f>IF(Questionnaire!HI72=0,"OK Q 22",IF((Questionnaire!HI72)&gt;(Questionnaire!HI52),"QUERY Q 22 - Ordinary Dividends are greater than affiliates profit, re-invested earnings will be negative","OK Q 22"))</f>
        <v>OK Q 22</v>
      </c>
      <c r="HG31" s="215" t="str">
        <f>IF(Questionnaire!HJ72=0,"OK Q 22",IF((Questionnaire!HJ72)&gt;(Questionnaire!HJ52),"QUERY Q 22 - Ordinary Dividends are greater than affiliates profit, re-invested earnings will be negative","OK Q 22"))</f>
        <v>OK Q 22</v>
      </c>
      <c r="HH31" s="215" t="str">
        <f>IF(Questionnaire!HK72=0,"OK Q 22",IF((Questionnaire!HK72)&gt;(Questionnaire!HK52),"QUERY Q 22 - Ordinary Dividends are greater than affiliates profit, re-invested earnings will be negative","OK Q 22"))</f>
        <v>OK Q 22</v>
      </c>
      <c r="HI31" s="215" t="str">
        <f>IF(Questionnaire!HL72=0,"OK Q 22",IF((Questionnaire!HL72)&gt;(Questionnaire!HL52),"QUERY Q 22 - Ordinary Dividends are greater than affiliates profit, re-invested earnings will be negative","OK Q 22"))</f>
        <v>OK Q 22</v>
      </c>
      <c r="HJ31" s="215" t="str">
        <f>IF(Questionnaire!HM72=0,"OK Q 22",IF((Questionnaire!HM72)&gt;(Questionnaire!HM52),"QUERY Q 22 - Ordinary Dividends are greater than affiliates profit, re-invested earnings will be negative","OK Q 22"))</f>
        <v>OK Q 22</v>
      </c>
      <c r="HK31" s="215" t="str">
        <f>IF(Questionnaire!HN72=0,"OK Q 22",IF((Questionnaire!HN72)&gt;(Questionnaire!HN52),"QUERY Q 22 - Ordinary Dividends are greater than affiliates profit, re-invested earnings will be negative","OK Q 22"))</f>
        <v>OK Q 22</v>
      </c>
      <c r="HL31" s="215" t="str">
        <f>IF(Questionnaire!HO72=0,"OK Q 22",IF((Questionnaire!HO72)&gt;(Questionnaire!HO52),"QUERY Q 22 - Ordinary Dividends are greater than affiliates profit, re-invested earnings will be negative","OK Q 22"))</f>
        <v>OK Q 22</v>
      </c>
      <c r="HM31" s="215" t="str">
        <f>IF(Questionnaire!HP72=0,"OK Q 22",IF((Questionnaire!HP72)&gt;(Questionnaire!HP52),"QUERY Q 22 - Ordinary Dividends are greater than affiliates profit, re-invested earnings will be negative","OK Q 22"))</f>
        <v>OK Q 22</v>
      </c>
      <c r="HN31" s="215" t="str">
        <f>IF(Questionnaire!HQ72=0,"OK Q 22",IF((Questionnaire!HQ72)&gt;(Questionnaire!HQ52),"QUERY Q 22 - Ordinary Dividends are greater than affiliates profit, re-invested earnings will be negative","OK Q 22"))</f>
        <v>OK Q 22</v>
      </c>
      <c r="HO31" s="215" t="str">
        <f>IF(Questionnaire!HR72=0,"OK Q 22",IF((Questionnaire!HR72)&gt;(Questionnaire!HR52),"QUERY Q 22 - Ordinary Dividends are greater than affiliates profit, re-invested earnings will be negative","OK Q 22"))</f>
        <v>OK Q 22</v>
      </c>
      <c r="HP31" s="215" t="str">
        <f>IF(Questionnaire!HS72=0,"OK Q 22",IF((Questionnaire!HS72)&gt;(Questionnaire!HS52),"QUERY Q 22 - Ordinary Dividends are greater than affiliates profit, re-invested earnings will be negative","OK Q 22"))</f>
        <v>OK Q 22</v>
      </c>
      <c r="HQ31" s="215" t="str">
        <f>IF(Questionnaire!HT72=0,"OK Q 22",IF((Questionnaire!HT72)&gt;(Questionnaire!HT52),"QUERY Q 22 - Ordinary Dividends are greater than affiliates profit, re-invested earnings will be negative","OK Q 22"))</f>
        <v>OK Q 22</v>
      </c>
      <c r="HR31" s="215" t="str">
        <f>IF(Questionnaire!HU72=0,"OK Q 22",IF((Questionnaire!HU72)&gt;(Questionnaire!HU52),"QUERY Q 22 - Ordinary Dividends are greater than affiliates profit, re-invested earnings will be negative","OK Q 22"))</f>
        <v>OK Q 22</v>
      </c>
      <c r="HS31" s="215" t="str">
        <f>IF(Questionnaire!HV72=0,"OK Q 22",IF((Questionnaire!HV72)&gt;(Questionnaire!HV52),"QUERY Q 22 - Ordinary Dividends are greater than affiliates profit, re-invested earnings will be negative","OK Q 22"))</f>
        <v>OK Q 22</v>
      </c>
      <c r="HT31" s="215" t="str">
        <f>IF(Questionnaire!HW72=0,"OK Q 22",IF((Questionnaire!HW72)&gt;(Questionnaire!HW52),"QUERY Q 22 - Ordinary Dividends are greater than affiliates profit, re-invested earnings will be negative","OK Q 22"))</f>
        <v>OK Q 22</v>
      </c>
      <c r="HU31" s="215" t="str">
        <f>IF(Questionnaire!HX72=0,"OK Q 22",IF((Questionnaire!HX72)&gt;(Questionnaire!HX52),"QUERY Q 22 - Ordinary Dividends are greater than affiliates profit, re-invested earnings will be negative","OK Q 22"))</f>
        <v>OK Q 22</v>
      </c>
      <c r="HV31" s="215" t="str">
        <f>IF(Questionnaire!HY72=0,"OK Q 22",IF((Questionnaire!HY72)&gt;(Questionnaire!HY52),"QUERY Q 22 - Ordinary Dividends are greater than affiliates profit, re-invested earnings will be negative","OK Q 22"))</f>
        <v>OK Q 22</v>
      </c>
      <c r="HW31" s="215" t="str">
        <f>IF(Questionnaire!HZ72=0,"OK Q 22",IF((Questionnaire!HZ72)&gt;(Questionnaire!HZ52),"QUERY Q 22 - Ordinary Dividends are greater than affiliates profit, re-invested earnings will be negative","OK Q 22"))</f>
        <v>OK Q 22</v>
      </c>
      <c r="HX31" s="215" t="str">
        <f>IF(Questionnaire!IA72=0,"OK Q 22",IF((Questionnaire!IA72)&gt;(Questionnaire!IA52),"QUERY Q 22 - Ordinary Dividends are greater than affiliates profit, re-invested earnings will be negative","OK Q 22"))</f>
        <v>OK Q 22</v>
      </c>
      <c r="HY31" s="215" t="str">
        <f>IF(Questionnaire!IB72=0,"OK Q 22",IF((Questionnaire!IB72)&gt;(Questionnaire!IB52),"QUERY Q 22 - Ordinary Dividends are greater than affiliates profit, re-invested earnings will be negative","OK Q 22"))</f>
        <v>OK Q 22</v>
      </c>
      <c r="HZ31" s="215" t="str">
        <f>IF(Questionnaire!IC72=0,"OK Q 22",IF((Questionnaire!IC72)&gt;(Questionnaire!IC52),"QUERY Q 22 - Ordinary Dividends are greater than affiliates profit, re-invested earnings will be negative","OK Q 22"))</f>
        <v>OK Q 22</v>
      </c>
      <c r="IA31" s="215" t="str">
        <f>IF(Questionnaire!ID72=0,"OK Q 22",IF((Questionnaire!ID72)&gt;(Questionnaire!ID52),"QUERY Q 22 - Ordinary Dividends are greater than affiliates profit, re-invested earnings will be negative","OK Q 22"))</f>
        <v>OK Q 22</v>
      </c>
      <c r="IB31" s="215" t="str">
        <f>IF(Questionnaire!IE72=0,"OK Q 22",IF((Questionnaire!IE72)&gt;(Questionnaire!IE52),"QUERY Q 22 - Ordinary Dividends are greater than affiliates profit, re-invested earnings will be negative","OK Q 22"))</f>
        <v>OK Q 22</v>
      </c>
      <c r="IC31" s="215" t="str">
        <f>IF(Questionnaire!IF72=0,"OK Q 22",IF((Questionnaire!IF72)&gt;(Questionnaire!IF52),"QUERY Q 22 - Ordinary Dividends are greater than affiliates profit, re-invested earnings will be negative","OK Q 22"))</f>
        <v>OK Q 22</v>
      </c>
      <c r="ID31" s="215" t="str">
        <f>IF(Questionnaire!IG72=0,"OK Q 22",IF((Questionnaire!IG72)&gt;(Questionnaire!IG52),"QUERY Q 22 - Ordinary Dividends are greater than affiliates profit, re-invested earnings will be negative","OK Q 22"))</f>
        <v>OK Q 22</v>
      </c>
      <c r="IE31" s="215" t="str">
        <f>IF(Questionnaire!IH72=0,"OK Q 22",IF((Questionnaire!IH72)&gt;(Questionnaire!IH52),"QUERY Q 22 - Ordinary Dividends are greater than affiliates profit, re-invested earnings will be negative","OK Q 22"))</f>
        <v>OK Q 22</v>
      </c>
      <c r="IF31" s="215" t="str">
        <f>IF(Questionnaire!II72=0,"OK Q 22",IF((Questionnaire!II72)&gt;(Questionnaire!II52),"QUERY Q 22 - Ordinary Dividends are greater than affiliates profit, re-invested earnings will be negative","OK Q 22"))</f>
        <v>OK Q 22</v>
      </c>
      <c r="IG31" s="215" t="str">
        <f>IF(Questionnaire!IJ72=0,"OK Q 22",IF((Questionnaire!IJ72)&gt;(Questionnaire!IJ52),"QUERY Q 22 - Ordinary Dividends are greater than affiliates profit, re-invested earnings will be negative","OK Q 22"))</f>
        <v>OK Q 22</v>
      </c>
      <c r="IH31" s="215" t="str">
        <f>IF(Questionnaire!IK72=0,"OK Q 22",IF((Questionnaire!IK72)&gt;(Questionnaire!IK52),"QUERY Q 22 - Ordinary Dividends are greater than affiliates profit, re-invested earnings will be negative","OK Q 22"))</f>
        <v>OK Q 22</v>
      </c>
      <c r="II31" s="215" t="str">
        <f>IF(Questionnaire!IL72=0,"OK Q 22",IF((Questionnaire!IL72)&gt;(Questionnaire!IL52),"QUERY Q 22 - Ordinary Dividends are greater than affiliates profit, re-invested earnings will be negative","OK Q 22"))</f>
        <v>OK Q 22</v>
      </c>
      <c r="IJ31" s="215" t="str">
        <f>IF(Questionnaire!IM72=0,"OK Q 22",IF((Questionnaire!IM72)&gt;(Questionnaire!IM52),"QUERY Q 22 - Ordinary Dividends are greater than affiliates profit, re-invested earnings will be negative","OK Q 22"))</f>
        <v>OK Q 22</v>
      </c>
      <c r="IK31" s="215" t="str">
        <f>IF(Questionnaire!IN72=0,"OK Q 22",IF((Questionnaire!IN72)&gt;(Questionnaire!IN52),"QUERY Q 22 - Ordinary Dividends are greater than affiliates profit, re-invested earnings will be negative","OK Q 22"))</f>
        <v>OK Q 22</v>
      </c>
      <c r="IL31" s="215" t="str">
        <f>IF(Questionnaire!IO72=0,"OK Q 22",IF((Questionnaire!IO72)&gt;(Questionnaire!IO52),"QUERY Q 22 - Ordinary Dividends are greater than affiliates profit, re-invested earnings will be negative","OK Q 22"))</f>
        <v>OK Q 22</v>
      </c>
      <c r="IM31" s="215" t="str">
        <f>IF(Questionnaire!IP72=0,"OK Q 22",IF((Questionnaire!IP72)&gt;(Questionnaire!IP52),"QUERY Q 22 - Ordinary Dividends are greater than affiliates profit, re-invested earnings will be negative","OK Q 22"))</f>
        <v>OK Q 22</v>
      </c>
      <c r="IN31" s="215" t="str">
        <f>IF(Questionnaire!IQ72=0,"OK Q 22",IF((Questionnaire!IQ72)&gt;(Questionnaire!IQ52),"QUERY Q 22 - Ordinary Dividends are greater than affiliates profit, re-invested earnings will be negative","OK Q 22"))</f>
        <v>OK Q 22</v>
      </c>
      <c r="IO31" s="215" t="str">
        <f>IF(Questionnaire!IR72=0,"OK Q 22",IF((Questionnaire!IR72)&gt;(Questionnaire!IR52),"QUERY Q 22 - Ordinary Dividends are greater than affiliates profit, re-invested earnings will be negative","OK Q 22"))</f>
        <v>OK Q 22</v>
      </c>
      <c r="IP31" s="215" t="str">
        <f>IF(Questionnaire!IS72=0,"OK Q 22",IF((Questionnaire!IS72)&gt;(Questionnaire!IS52),"QUERY Q 22 - Ordinary Dividends are greater than affiliates profit, re-invested earnings will be negative","OK Q 22"))</f>
        <v>OK Q 22</v>
      </c>
      <c r="IQ31" s="212"/>
      <c r="IR31" s="212"/>
      <c r="IS31" s="212"/>
    </row>
    <row r="32" spans="1:253">
      <c r="A32" s="218">
        <f>IF(LEFT(A33,2)="OK",0,IF(LEFT(A33,2)="WA",2,1))</f>
        <v>2</v>
      </c>
      <c r="B32" s="218">
        <f t="shared" ref="B32:BM32" si="19">IF(LEFT(B33,2)="OK",0,IF(LEFT(B33,2)="WA",2,1))</f>
        <v>0</v>
      </c>
      <c r="C32" s="218">
        <f t="shared" si="19"/>
        <v>0</v>
      </c>
      <c r="D32" s="218">
        <f t="shared" si="19"/>
        <v>0</v>
      </c>
      <c r="E32" s="218">
        <f t="shared" si="19"/>
        <v>0</v>
      </c>
      <c r="F32" s="218">
        <f t="shared" si="19"/>
        <v>0</v>
      </c>
      <c r="G32" s="218">
        <f t="shared" si="19"/>
        <v>0</v>
      </c>
      <c r="H32" s="218">
        <f t="shared" si="19"/>
        <v>0</v>
      </c>
      <c r="I32" s="218">
        <f t="shared" si="19"/>
        <v>0</v>
      </c>
      <c r="J32" s="218">
        <f t="shared" si="19"/>
        <v>0</v>
      </c>
      <c r="K32" s="218">
        <f t="shared" si="19"/>
        <v>0</v>
      </c>
      <c r="L32" s="218">
        <f t="shared" si="19"/>
        <v>0</v>
      </c>
      <c r="M32" s="218">
        <f t="shared" si="19"/>
        <v>0</v>
      </c>
      <c r="N32" s="218">
        <f t="shared" si="19"/>
        <v>0</v>
      </c>
      <c r="O32" s="218">
        <f t="shared" si="19"/>
        <v>0</v>
      </c>
      <c r="P32" s="218">
        <f t="shared" si="19"/>
        <v>0</v>
      </c>
      <c r="Q32" s="218">
        <f t="shared" si="19"/>
        <v>0</v>
      </c>
      <c r="R32" s="218">
        <f t="shared" si="19"/>
        <v>0</v>
      </c>
      <c r="S32" s="218">
        <f t="shared" si="19"/>
        <v>0</v>
      </c>
      <c r="T32" s="218">
        <f t="shared" si="19"/>
        <v>0</v>
      </c>
      <c r="U32" s="218">
        <f t="shared" si="19"/>
        <v>0</v>
      </c>
      <c r="V32" s="218">
        <f t="shared" si="19"/>
        <v>0</v>
      </c>
      <c r="W32" s="218">
        <f t="shared" si="19"/>
        <v>0</v>
      </c>
      <c r="X32" s="218">
        <f t="shared" si="19"/>
        <v>0</v>
      </c>
      <c r="Y32" s="218">
        <f t="shared" si="19"/>
        <v>0</v>
      </c>
      <c r="Z32" s="218">
        <f t="shared" si="19"/>
        <v>0</v>
      </c>
      <c r="AA32" s="218">
        <f t="shared" si="19"/>
        <v>0</v>
      </c>
      <c r="AB32" s="218">
        <f t="shared" si="19"/>
        <v>0</v>
      </c>
      <c r="AC32" s="218">
        <f t="shared" si="19"/>
        <v>0</v>
      </c>
      <c r="AD32" s="218">
        <f t="shared" si="19"/>
        <v>0</v>
      </c>
      <c r="AE32" s="218">
        <f t="shared" si="19"/>
        <v>0</v>
      </c>
      <c r="AF32" s="218">
        <f t="shared" si="19"/>
        <v>0</v>
      </c>
      <c r="AG32" s="218">
        <f t="shared" si="19"/>
        <v>0</v>
      </c>
      <c r="AH32" s="218">
        <f t="shared" si="19"/>
        <v>0</v>
      </c>
      <c r="AI32" s="218">
        <f t="shared" si="19"/>
        <v>0</v>
      </c>
      <c r="AJ32" s="218">
        <f t="shared" si="19"/>
        <v>0</v>
      </c>
      <c r="AK32" s="218">
        <f t="shared" si="19"/>
        <v>0</v>
      </c>
      <c r="AL32" s="218">
        <f t="shared" si="19"/>
        <v>0</v>
      </c>
      <c r="AM32" s="218">
        <f t="shared" si="19"/>
        <v>0</v>
      </c>
      <c r="AN32" s="218">
        <f t="shared" si="19"/>
        <v>0</v>
      </c>
      <c r="AO32" s="218">
        <f t="shared" si="19"/>
        <v>0</v>
      </c>
      <c r="AP32" s="218">
        <f t="shared" si="19"/>
        <v>0</v>
      </c>
      <c r="AQ32" s="218">
        <f t="shared" si="19"/>
        <v>0</v>
      </c>
      <c r="AR32" s="218">
        <f t="shared" si="19"/>
        <v>0</v>
      </c>
      <c r="AS32" s="218">
        <f t="shared" si="19"/>
        <v>0</v>
      </c>
      <c r="AT32" s="218">
        <f t="shared" si="19"/>
        <v>0</v>
      </c>
      <c r="AU32" s="218">
        <f t="shared" si="19"/>
        <v>0</v>
      </c>
      <c r="AV32" s="218">
        <f t="shared" si="19"/>
        <v>0</v>
      </c>
      <c r="AW32" s="218">
        <f t="shared" si="19"/>
        <v>0</v>
      </c>
      <c r="AX32" s="218">
        <f t="shared" si="19"/>
        <v>0</v>
      </c>
      <c r="AY32" s="218">
        <f t="shared" si="19"/>
        <v>0</v>
      </c>
      <c r="AZ32" s="218">
        <f t="shared" si="19"/>
        <v>0</v>
      </c>
      <c r="BA32" s="218">
        <f t="shared" si="19"/>
        <v>0</v>
      </c>
      <c r="BB32" s="218">
        <f t="shared" si="19"/>
        <v>0</v>
      </c>
      <c r="BC32" s="218">
        <f t="shared" si="19"/>
        <v>0</v>
      </c>
      <c r="BD32" s="218">
        <f t="shared" si="19"/>
        <v>0</v>
      </c>
      <c r="BE32" s="218">
        <f t="shared" si="19"/>
        <v>0</v>
      </c>
      <c r="BF32" s="218">
        <f t="shared" si="19"/>
        <v>0</v>
      </c>
      <c r="BG32" s="218">
        <f t="shared" si="19"/>
        <v>0</v>
      </c>
      <c r="BH32" s="218">
        <f t="shared" si="19"/>
        <v>0</v>
      </c>
      <c r="BI32" s="218">
        <f t="shared" si="19"/>
        <v>0</v>
      </c>
      <c r="BJ32" s="218">
        <f t="shared" si="19"/>
        <v>0</v>
      </c>
      <c r="BK32" s="218">
        <f t="shared" si="19"/>
        <v>0</v>
      </c>
      <c r="BL32" s="218">
        <f t="shared" si="19"/>
        <v>0</v>
      </c>
      <c r="BM32" s="218">
        <f t="shared" si="19"/>
        <v>0</v>
      </c>
      <c r="BN32" s="218">
        <f t="shared" ref="BN32:DY32" si="20">IF(LEFT(BN33,2)="OK",0,IF(LEFT(BN33,2)="WA",2,1))</f>
        <v>0</v>
      </c>
      <c r="BO32" s="218">
        <f t="shared" si="20"/>
        <v>0</v>
      </c>
      <c r="BP32" s="218">
        <f t="shared" si="20"/>
        <v>0</v>
      </c>
      <c r="BQ32" s="218">
        <f t="shared" si="20"/>
        <v>0</v>
      </c>
      <c r="BR32" s="218">
        <f t="shared" si="20"/>
        <v>0</v>
      </c>
      <c r="BS32" s="218">
        <f t="shared" si="20"/>
        <v>0</v>
      </c>
      <c r="BT32" s="218">
        <f t="shared" si="20"/>
        <v>0</v>
      </c>
      <c r="BU32" s="218">
        <f t="shared" si="20"/>
        <v>0</v>
      </c>
      <c r="BV32" s="218">
        <f t="shared" si="20"/>
        <v>0</v>
      </c>
      <c r="BW32" s="218">
        <f t="shared" si="20"/>
        <v>0</v>
      </c>
      <c r="BX32" s="218">
        <f t="shared" si="20"/>
        <v>0</v>
      </c>
      <c r="BY32" s="218">
        <f t="shared" si="20"/>
        <v>0</v>
      </c>
      <c r="BZ32" s="218">
        <f t="shared" si="20"/>
        <v>0</v>
      </c>
      <c r="CA32" s="218">
        <f t="shared" si="20"/>
        <v>0</v>
      </c>
      <c r="CB32" s="218">
        <f t="shared" si="20"/>
        <v>0</v>
      </c>
      <c r="CC32" s="218">
        <f t="shared" si="20"/>
        <v>0</v>
      </c>
      <c r="CD32" s="218">
        <f t="shared" si="20"/>
        <v>0</v>
      </c>
      <c r="CE32" s="218">
        <f t="shared" si="20"/>
        <v>0</v>
      </c>
      <c r="CF32" s="218">
        <f t="shared" si="20"/>
        <v>0</v>
      </c>
      <c r="CG32" s="218">
        <f t="shared" si="20"/>
        <v>0</v>
      </c>
      <c r="CH32" s="218">
        <f t="shared" si="20"/>
        <v>0</v>
      </c>
      <c r="CI32" s="218">
        <f t="shared" si="20"/>
        <v>0</v>
      </c>
      <c r="CJ32" s="218">
        <f t="shared" si="20"/>
        <v>0</v>
      </c>
      <c r="CK32" s="218">
        <f t="shared" si="20"/>
        <v>0</v>
      </c>
      <c r="CL32" s="218">
        <f t="shared" si="20"/>
        <v>0</v>
      </c>
      <c r="CM32" s="218">
        <f t="shared" si="20"/>
        <v>0</v>
      </c>
      <c r="CN32" s="218">
        <f t="shared" si="20"/>
        <v>0</v>
      </c>
      <c r="CO32" s="218">
        <f t="shared" si="20"/>
        <v>0</v>
      </c>
      <c r="CP32" s="218">
        <f t="shared" si="20"/>
        <v>0</v>
      </c>
      <c r="CQ32" s="218">
        <f t="shared" si="20"/>
        <v>0</v>
      </c>
      <c r="CR32" s="218">
        <f t="shared" si="20"/>
        <v>0</v>
      </c>
      <c r="CS32" s="218">
        <f t="shared" si="20"/>
        <v>0</v>
      </c>
      <c r="CT32" s="218">
        <f t="shared" si="20"/>
        <v>0</v>
      </c>
      <c r="CU32" s="218">
        <f t="shared" si="20"/>
        <v>0</v>
      </c>
      <c r="CV32" s="218">
        <f t="shared" si="20"/>
        <v>0</v>
      </c>
      <c r="CW32" s="218">
        <f t="shared" si="20"/>
        <v>0</v>
      </c>
      <c r="CX32" s="218">
        <f t="shared" si="20"/>
        <v>0</v>
      </c>
      <c r="CY32" s="218">
        <f t="shared" si="20"/>
        <v>0</v>
      </c>
      <c r="CZ32" s="218">
        <f t="shared" si="20"/>
        <v>0</v>
      </c>
      <c r="DA32" s="218">
        <f t="shared" si="20"/>
        <v>0</v>
      </c>
      <c r="DB32" s="218">
        <f t="shared" si="20"/>
        <v>0</v>
      </c>
      <c r="DC32" s="218">
        <f t="shared" si="20"/>
        <v>0</v>
      </c>
      <c r="DD32" s="218">
        <f t="shared" si="20"/>
        <v>0</v>
      </c>
      <c r="DE32" s="218">
        <f t="shared" si="20"/>
        <v>0</v>
      </c>
      <c r="DF32" s="218">
        <f t="shared" si="20"/>
        <v>0</v>
      </c>
      <c r="DG32" s="218">
        <f t="shared" si="20"/>
        <v>0</v>
      </c>
      <c r="DH32" s="218">
        <f t="shared" si="20"/>
        <v>0</v>
      </c>
      <c r="DI32" s="218">
        <f t="shared" si="20"/>
        <v>0</v>
      </c>
      <c r="DJ32" s="218">
        <f t="shared" si="20"/>
        <v>0</v>
      </c>
      <c r="DK32" s="218">
        <f t="shared" si="20"/>
        <v>0</v>
      </c>
      <c r="DL32" s="218">
        <f t="shared" si="20"/>
        <v>0</v>
      </c>
      <c r="DM32" s="218">
        <f t="shared" si="20"/>
        <v>0</v>
      </c>
      <c r="DN32" s="218">
        <f t="shared" si="20"/>
        <v>0</v>
      </c>
      <c r="DO32" s="218">
        <f t="shared" si="20"/>
        <v>0</v>
      </c>
      <c r="DP32" s="218">
        <f t="shared" si="20"/>
        <v>0</v>
      </c>
      <c r="DQ32" s="218">
        <f t="shared" si="20"/>
        <v>0</v>
      </c>
      <c r="DR32" s="218">
        <f t="shared" si="20"/>
        <v>0</v>
      </c>
      <c r="DS32" s="218">
        <f t="shared" si="20"/>
        <v>0</v>
      </c>
      <c r="DT32" s="218">
        <f t="shared" si="20"/>
        <v>0</v>
      </c>
      <c r="DU32" s="218">
        <f t="shared" si="20"/>
        <v>0</v>
      </c>
      <c r="DV32" s="218">
        <f t="shared" si="20"/>
        <v>0</v>
      </c>
      <c r="DW32" s="218">
        <f t="shared" si="20"/>
        <v>0</v>
      </c>
      <c r="DX32" s="218">
        <f t="shared" si="20"/>
        <v>0</v>
      </c>
      <c r="DY32" s="218">
        <f t="shared" si="20"/>
        <v>0</v>
      </c>
      <c r="DZ32" s="218">
        <f t="shared" ref="DZ32:GK32" si="21">IF(LEFT(DZ33,2)="OK",0,IF(LEFT(DZ33,2)="WA",2,1))</f>
        <v>0</v>
      </c>
      <c r="EA32" s="218">
        <f t="shared" si="21"/>
        <v>0</v>
      </c>
      <c r="EB32" s="218">
        <f t="shared" si="21"/>
        <v>0</v>
      </c>
      <c r="EC32" s="218">
        <f t="shared" si="21"/>
        <v>0</v>
      </c>
      <c r="ED32" s="218">
        <f t="shared" si="21"/>
        <v>0</v>
      </c>
      <c r="EE32" s="218">
        <f t="shared" si="21"/>
        <v>0</v>
      </c>
      <c r="EF32" s="218">
        <f t="shared" si="21"/>
        <v>0</v>
      </c>
      <c r="EG32" s="218">
        <f t="shared" si="21"/>
        <v>0</v>
      </c>
      <c r="EH32" s="218">
        <f t="shared" si="21"/>
        <v>0</v>
      </c>
      <c r="EI32" s="218">
        <f t="shared" si="21"/>
        <v>0</v>
      </c>
      <c r="EJ32" s="218">
        <f t="shared" si="21"/>
        <v>0</v>
      </c>
      <c r="EK32" s="218">
        <f t="shared" si="21"/>
        <v>0</v>
      </c>
      <c r="EL32" s="218">
        <f t="shared" si="21"/>
        <v>0</v>
      </c>
      <c r="EM32" s="218">
        <f t="shared" si="21"/>
        <v>0</v>
      </c>
      <c r="EN32" s="218">
        <f t="shared" si="21"/>
        <v>0</v>
      </c>
      <c r="EO32" s="218">
        <f t="shared" si="21"/>
        <v>0</v>
      </c>
      <c r="EP32" s="218">
        <f t="shared" si="21"/>
        <v>0</v>
      </c>
      <c r="EQ32" s="218">
        <f t="shared" si="21"/>
        <v>0</v>
      </c>
      <c r="ER32" s="218">
        <f t="shared" si="21"/>
        <v>0</v>
      </c>
      <c r="ES32" s="218">
        <f t="shared" si="21"/>
        <v>0</v>
      </c>
      <c r="ET32" s="218">
        <f t="shared" si="21"/>
        <v>0</v>
      </c>
      <c r="EU32" s="218">
        <f t="shared" si="21"/>
        <v>0</v>
      </c>
      <c r="EV32" s="218">
        <f t="shared" si="21"/>
        <v>0</v>
      </c>
      <c r="EW32" s="218">
        <f t="shared" si="21"/>
        <v>0</v>
      </c>
      <c r="EX32" s="218">
        <f t="shared" si="21"/>
        <v>0</v>
      </c>
      <c r="EY32" s="218">
        <f t="shared" si="21"/>
        <v>0</v>
      </c>
      <c r="EZ32" s="218">
        <f t="shared" si="21"/>
        <v>0</v>
      </c>
      <c r="FA32" s="218">
        <f t="shared" si="21"/>
        <v>0</v>
      </c>
      <c r="FB32" s="218">
        <f t="shared" si="21"/>
        <v>0</v>
      </c>
      <c r="FC32" s="218">
        <f t="shared" si="21"/>
        <v>0</v>
      </c>
      <c r="FD32" s="218">
        <f t="shared" si="21"/>
        <v>0</v>
      </c>
      <c r="FE32" s="218">
        <f t="shared" si="21"/>
        <v>0</v>
      </c>
      <c r="FF32" s="218">
        <f t="shared" si="21"/>
        <v>0</v>
      </c>
      <c r="FG32" s="218">
        <f t="shared" si="21"/>
        <v>0</v>
      </c>
      <c r="FH32" s="218">
        <f t="shared" si="21"/>
        <v>0</v>
      </c>
      <c r="FI32" s="218">
        <f t="shared" si="21"/>
        <v>0</v>
      </c>
      <c r="FJ32" s="218">
        <f t="shared" si="21"/>
        <v>0</v>
      </c>
      <c r="FK32" s="218">
        <f t="shared" si="21"/>
        <v>0</v>
      </c>
      <c r="FL32" s="218">
        <f t="shared" si="21"/>
        <v>0</v>
      </c>
      <c r="FM32" s="218">
        <f t="shared" si="21"/>
        <v>0</v>
      </c>
      <c r="FN32" s="218">
        <f t="shared" si="21"/>
        <v>0</v>
      </c>
      <c r="FO32" s="218">
        <f t="shared" si="21"/>
        <v>0</v>
      </c>
      <c r="FP32" s="218">
        <f t="shared" si="21"/>
        <v>0</v>
      </c>
      <c r="FQ32" s="218">
        <f t="shared" si="21"/>
        <v>0</v>
      </c>
      <c r="FR32" s="218">
        <f t="shared" si="21"/>
        <v>0</v>
      </c>
      <c r="FS32" s="218">
        <f t="shared" si="21"/>
        <v>0</v>
      </c>
      <c r="FT32" s="218">
        <f t="shared" si="21"/>
        <v>0</v>
      </c>
      <c r="FU32" s="218">
        <f t="shared" si="21"/>
        <v>0</v>
      </c>
      <c r="FV32" s="218">
        <f t="shared" si="21"/>
        <v>0</v>
      </c>
      <c r="FW32" s="218">
        <f t="shared" si="21"/>
        <v>0</v>
      </c>
      <c r="FX32" s="218">
        <f t="shared" si="21"/>
        <v>0</v>
      </c>
      <c r="FY32" s="218">
        <f t="shared" si="21"/>
        <v>0</v>
      </c>
      <c r="FZ32" s="218">
        <f t="shared" si="21"/>
        <v>0</v>
      </c>
      <c r="GA32" s="218">
        <f t="shared" si="21"/>
        <v>0</v>
      </c>
      <c r="GB32" s="218">
        <f t="shared" si="21"/>
        <v>0</v>
      </c>
      <c r="GC32" s="218">
        <f t="shared" si="21"/>
        <v>0</v>
      </c>
      <c r="GD32" s="218">
        <f t="shared" si="21"/>
        <v>0</v>
      </c>
      <c r="GE32" s="218">
        <f t="shared" si="21"/>
        <v>0</v>
      </c>
      <c r="GF32" s="218">
        <f t="shared" si="21"/>
        <v>0</v>
      </c>
      <c r="GG32" s="218">
        <f t="shared" si="21"/>
        <v>0</v>
      </c>
      <c r="GH32" s="218">
        <f t="shared" si="21"/>
        <v>0</v>
      </c>
      <c r="GI32" s="218">
        <f t="shared" si="21"/>
        <v>0</v>
      </c>
      <c r="GJ32" s="218">
        <f t="shared" si="21"/>
        <v>0</v>
      </c>
      <c r="GK32" s="218">
        <f t="shared" si="21"/>
        <v>0</v>
      </c>
      <c r="GL32" s="218">
        <f t="shared" ref="GL32:IP32" si="22">IF(LEFT(GL33,2)="OK",0,IF(LEFT(GL33,2)="WA",2,1))</f>
        <v>0</v>
      </c>
      <c r="GM32" s="218">
        <f t="shared" si="22"/>
        <v>0</v>
      </c>
      <c r="GN32" s="218">
        <f t="shared" si="22"/>
        <v>0</v>
      </c>
      <c r="GO32" s="218">
        <f t="shared" si="22"/>
        <v>0</v>
      </c>
      <c r="GP32" s="218">
        <f t="shared" si="22"/>
        <v>0</v>
      </c>
      <c r="GQ32" s="218">
        <f t="shared" si="22"/>
        <v>0</v>
      </c>
      <c r="GR32" s="218">
        <f t="shared" si="22"/>
        <v>0</v>
      </c>
      <c r="GS32" s="218">
        <f t="shared" si="22"/>
        <v>0</v>
      </c>
      <c r="GT32" s="218">
        <f t="shared" si="22"/>
        <v>0</v>
      </c>
      <c r="GU32" s="218">
        <f t="shared" si="22"/>
        <v>0</v>
      </c>
      <c r="GV32" s="218">
        <f t="shared" si="22"/>
        <v>0</v>
      </c>
      <c r="GW32" s="218">
        <f t="shared" si="22"/>
        <v>0</v>
      </c>
      <c r="GX32" s="218">
        <f t="shared" si="22"/>
        <v>0</v>
      </c>
      <c r="GY32" s="218">
        <f t="shared" si="22"/>
        <v>0</v>
      </c>
      <c r="GZ32" s="218">
        <f t="shared" si="22"/>
        <v>0</v>
      </c>
      <c r="HA32" s="218">
        <f t="shared" si="22"/>
        <v>0</v>
      </c>
      <c r="HB32" s="218">
        <f t="shared" si="22"/>
        <v>0</v>
      </c>
      <c r="HC32" s="218">
        <f t="shared" si="22"/>
        <v>0</v>
      </c>
      <c r="HD32" s="218">
        <f t="shared" si="22"/>
        <v>0</v>
      </c>
      <c r="HE32" s="218">
        <f t="shared" si="22"/>
        <v>0</v>
      </c>
      <c r="HF32" s="218">
        <f t="shared" si="22"/>
        <v>0</v>
      </c>
      <c r="HG32" s="218">
        <f t="shared" si="22"/>
        <v>0</v>
      </c>
      <c r="HH32" s="218">
        <f t="shared" si="22"/>
        <v>0</v>
      </c>
      <c r="HI32" s="218">
        <f t="shared" si="22"/>
        <v>0</v>
      </c>
      <c r="HJ32" s="218">
        <f t="shared" si="22"/>
        <v>0</v>
      </c>
      <c r="HK32" s="218">
        <f t="shared" si="22"/>
        <v>0</v>
      </c>
      <c r="HL32" s="218">
        <f t="shared" si="22"/>
        <v>0</v>
      </c>
      <c r="HM32" s="218">
        <f t="shared" si="22"/>
        <v>0</v>
      </c>
      <c r="HN32" s="218">
        <f t="shared" si="22"/>
        <v>0</v>
      </c>
      <c r="HO32" s="218">
        <f t="shared" si="22"/>
        <v>0</v>
      </c>
      <c r="HP32" s="218">
        <f t="shared" si="22"/>
        <v>0</v>
      </c>
      <c r="HQ32" s="218">
        <f t="shared" si="22"/>
        <v>0</v>
      </c>
      <c r="HR32" s="218">
        <f t="shared" si="22"/>
        <v>0</v>
      </c>
      <c r="HS32" s="218">
        <f t="shared" si="22"/>
        <v>0</v>
      </c>
      <c r="HT32" s="218">
        <f t="shared" si="22"/>
        <v>0</v>
      </c>
      <c r="HU32" s="218">
        <f t="shared" si="22"/>
        <v>0</v>
      </c>
      <c r="HV32" s="218">
        <f t="shared" si="22"/>
        <v>0</v>
      </c>
      <c r="HW32" s="218">
        <f t="shared" si="22"/>
        <v>0</v>
      </c>
      <c r="HX32" s="218">
        <f t="shared" si="22"/>
        <v>0</v>
      </c>
      <c r="HY32" s="218">
        <f t="shared" si="22"/>
        <v>0</v>
      </c>
      <c r="HZ32" s="218">
        <f t="shared" si="22"/>
        <v>0</v>
      </c>
      <c r="IA32" s="218">
        <f t="shared" si="22"/>
        <v>0</v>
      </c>
      <c r="IB32" s="218">
        <f t="shared" si="22"/>
        <v>0</v>
      </c>
      <c r="IC32" s="218">
        <f t="shared" si="22"/>
        <v>0</v>
      </c>
      <c r="ID32" s="218">
        <f t="shared" si="22"/>
        <v>0</v>
      </c>
      <c r="IE32" s="218">
        <f t="shared" si="22"/>
        <v>0</v>
      </c>
      <c r="IF32" s="218">
        <f t="shared" si="22"/>
        <v>0</v>
      </c>
      <c r="IG32" s="218">
        <f t="shared" si="22"/>
        <v>0</v>
      </c>
      <c r="IH32" s="218">
        <f t="shared" si="22"/>
        <v>0</v>
      </c>
      <c r="II32" s="218">
        <f t="shared" si="22"/>
        <v>0</v>
      </c>
      <c r="IJ32" s="218">
        <f t="shared" si="22"/>
        <v>0</v>
      </c>
      <c r="IK32" s="218">
        <f t="shared" si="22"/>
        <v>0</v>
      </c>
      <c r="IL32" s="218">
        <f t="shared" si="22"/>
        <v>0</v>
      </c>
      <c r="IM32" s="218">
        <f t="shared" si="22"/>
        <v>0</v>
      </c>
      <c r="IN32" s="218">
        <f t="shared" si="22"/>
        <v>0</v>
      </c>
      <c r="IO32" s="218">
        <f t="shared" si="22"/>
        <v>0</v>
      </c>
      <c r="IP32" s="218">
        <f t="shared" si="22"/>
        <v>0</v>
      </c>
      <c r="IQ32" s="212"/>
      <c r="IR32" s="212"/>
      <c r="IS32" s="212"/>
    </row>
    <row r="33" spans="1:253" ht="88.5" customHeight="1">
      <c r="A33" s="215" t="str">
        <f>IF(Questionnaire!D72&gt;100,"WARNING Q 22 - Ordinary Dividends are greater than £100m - please check","OK Q 22")</f>
        <v>WARNING Q 22 - Ordinary Dividends are greater than £100m - please check</v>
      </c>
      <c r="B33" s="215" t="str">
        <f>IF(Questionnaire!E72&gt;100,"WARNING Q 22 - Ordinary Dividends are greater than £100m - please check","OK Q 22")</f>
        <v>OK Q 22</v>
      </c>
      <c r="C33" s="215" t="str">
        <f>IF(Questionnaire!F72&gt;100,"WARNING Q 22 - Ordinary Dividends are greater than £100m - please check","OK Q 22")</f>
        <v>OK Q 22</v>
      </c>
      <c r="D33" s="215" t="str">
        <f>IF(Questionnaire!G72&gt;100,"WARNING Q 22 - Ordinary Dividends are greater than £100m - please check","OK Q 22")</f>
        <v>OK Q 22</v>
      </c>
      <c r="E33" s="215" t="str">
        <f>IF(Questionnaire!H72&gt;100,"WARNING Q 22 - Ordinary Dividends are greater than £100m - please check","OK Q 22")</f>
        <v>OK Q 22</v>
      </c>
      <c r="F33" s="215" t="str">
        <f>IF(Questionnaire!I72&gt;100,"WARNING Q 22 - Ordinary Dividends are greater than £100m - please check","OK Q 22")</f>
        <v>OK Q 22</v>
      </c>
      <c r="G33" s="215" t="str">
        <f>IF(Questionnaire!J72&gt;100,"WARNING Q 22 - Ordinary Dividends are greater than £100m - please check","OK Q 22")</f>
        <v>OK Q 22</v>
      </c>
      <c r="H33" s="215" t="str">
        <f>IF(Questionnaire!K72&gt;100,"WARNING Q 22 - Ordinary Dividends are greater than £100m - please check","OK Q 22")</f>
        <v>OK Q 22</v>
      </c>
      <c r="I33" s="215" t="str">
        <f>IF(Questionnaire!L72&gt;100,"WARNING Q 22 - Ordinary Dividends are greater than £100m - please check","OK Q 22")</f>
        <v>OK Q 22</v>
      </c>
      <c r="J33" s="215" t="str">
        <f>IF(Questionnaire!M72&gt;100,"WARNING Q 22 - Ordinary Dividends are greater than £100m - please check","OK Q 22")</f>
        <v>OK Q 22</v>
      </c>
      <c r="K33" s="215" t="str">
        <f>IF(Questionnaire!N72&gt;100,"WARNING Q 22 - Ordinary Dividends are greater than £100m - please check","OK Q 22")</f>
        <v>OK Q 22</v>
      </c>
      <c r="L33" s="215" t="str">
        <f>IF(Questionnaire!O72&gt;100,"WARNING Q 22 - Ordinary Dividends are greater than £100m - please check","OK Q 22")</f>
        <v>OK Q 22</v>
      </c>
      <c r="M33" s="215" t="str">
        <f>IF(Questionnaire!P72&gt;100,"WARNING Q 22 - Ordinary Dividends are greater than £100m - please check","OK Q 22")</f>
        <v>OK Q 22</v>
      </c>
      <c r="N33" s="215" t="str">
        <f>IF(Questionnaire!Q72&gt;100,"WARNING Q 22 - Ordinary Dividends are greater than £100m - please check","OK Q 22")</f>
        <v>OK Q 22</v>
      </c>
      <c r="O33" s="215" t="str">
        <f>IF(Questionnaire!R72&gt;100,"WARNING Q 22 - Ordinary Dividends are greater than £100m - please check","OK Q 22")</f>
        <v>OK Q 22</v>
      </c>
      <c r="P33" s="215" t="str">
        <f>IF(Questionnaire!S72&gt;100,"WARNING Q 22 - Ordinary Dividends are greater than £100m - please check","OK Q 22")</f>
        <v>OK Q 22</v>
      </c>
      <c r="Q33" s="215" t="str">
        <f>IF(Questionnaire!T72&gt;100,"WARNING Q 22 - Ordinary Dividends are greater than £100m - please check","OK Q 22")</f>
        <v>OK Q 22</v>
      </c>
      <c r="R33" s="215" t="str">
        <f>IF(Questionnaire!U72&gt;100,"WARNING Q 22 - Ordinary Dividends are greater than £100m - please check","OK Q 22")</f>
        <v>OK Q 22</v>
      </c>
      <c r="S33" s="215" t="str">
        <f>IF(Questionnaire!V72&gt;100,"WARNING Q 22 - Ordinary Dividends are greater than £100m - please check","OK Q 22")</f>
        <v>OK Q 22</v>
      </c>
      <c r="T33" s="215" t="str">
        <f>IF(Questionnaire!W72&gt;100,"WARNING Q 22 - Ordinary Dividends are greater than £100m - please check","OK Q 22")</f>
        <v>OK Q 22</v>
      </c>
      <c r="U33" s="215" t="str">
        <f>IF(Questionnaire!X72&gt;100,"WARNING Q 22 - Ordinary Dividends are greater than £100m - please check","OK Q 22")</f>
        <v>OK Q 22</v>
      </c>
      <c r="V33" s="215" t="str">
        <f>IF(Questionnaire!Y72&gt;100,"WARNING Q 22 - Ordinary Dividends are greater than £100m - please check","OK Q 22")</f>
        <v>OK Q 22</v>
      </c>
      <c r="W33" s="215" t="str">
        <f>IF(Questionnaire!Z72&gt;100,"WARNING Q 22 - Ordinary Dividends are greater than £100m - please check","OK Q 22")</f>
        <v>OK Q 22</v>
      </c>
      <c r="X33" s="215" t="str">
        <f>IF(Questionnaire!AA72&gt;100,"WARNING Q 22 - Ordinary Dividends are greater than £100m - please check","OK Q 22")</f>
        <v>OK Q 22</v>
      </c>
      <c r="Y33" s="215" t="str">
        <f>IF(Questionnaire!AB72&gt;100,"WARNING Q 22 - Ordinary Dividends are greater than £100m - please check","OK Q 22")</f>
        <v>OK Q 22</v>
      </c>
      <c r="Z33" s="215" t="str">
        <f>IF(Questionnaire!AC72&gt;100,"WARNING Q 22 - Ordinary Dividends are greater than £100m - please check","OK Q 22")</f>
        <v>OK Q 22</v>
      </c>
      <c r="AA33" s="215" t="str">
        <f>IF(Questionnaire!AD72&gt;100,"WARNING Q 22 - Ordinary Dividends are greater than £100m - please check","OK Q 22")</f>
        <v>OK Q 22</v>
      </c>
      <c r="AB33" s="215" t="str">
        <f>IF(Questionnaire!AE72&gt;100,"WARNING Q 22 - Ordinary Dividends are greater than £100m - please check","OK Q 22")</f>
        <v>OK Q 22</v>
      </c>
      <c r="AC33" s="215" t="str">
        <f>IF(Questionnaire!AF72&gt;100,"WARNING Q 22 - Ordinary Dividends are greater than £100m - please check","OK Q 22")</f>
        <v>OK Q 22</v>
      </c>
      <c r="AD33" s="215" t="str">
        <f>IF(Questionnaire!AG72&gt;100,"WARNING Q 22 - Ordinary Dividends are greater than £100m - please check","OK Q 22")</f>
        <v>OK Q 22</v>
      </c>
      <c r="AE33" s="215" t="str">
        <f>IF(Questionnaire!AH72&gt;100,"WARNING Q 22 - Ordinary Dividends are greater than £100m - please check","OK Q 22")</f>
        <v>OK Q 22</v>
      </c>
      <c r="AF33" s="215" t="str">
        <f>IF(Questionnaire!AI72&gt;100,"WARNING Q 22 - Ordinary Dividends are greater than £100m - please check","OK Q 22")</f>
        <v>OK Q 22</v>
      </c>
      <c r="AG33" s="215" t="str">
        <f>IF(Questionnaire!AJ72&gt;100,"WARNING Q 22 - Ordinary Dividends are greater than £100m - please check","OK Q 22")</f>
        <v>OK Q 22</v>
      </c>
      <c r="AH33" s="215" t="str">
        <f>IF(Questionnaire!AK72&gt;100,"WARNING Q 22 - Ordinary Dividends are greater than £100m - please check","OK Q 22")</f>
        <v>OK Q 22</v>
      </c>
      <c r="AI33" s="215" t="str">
        <f>IF(Questionnaire!AL72&gt;100,"WARNING Q 22 - Ordinary Dividends are greater than £100m - please check","OK Q 22")</f>
        <v>OK Q 22</v>
      </c>
      <c r="AJ33" s="215" t="str">
        <f>IF(Questionnaire!AM72&gt;100,"WARNING Q 22 - Ordinary Dividends are greater than £100m - please check","OK Q 22")</f>
        <v>OK Q 22</v>
      </c>
      <c r="AK33" s="215" t="str">
        <f>IF(Questionnaire!AN72&gt;100,"WARNING Q 22 - Ordinary Dividends are greater than £100m - please check","OK Q 22")</f>
        <v>OK Q 22</v>
      </c>
      <c r="AL33" s="215" t="str">
        <f>IF(Questionnaire!AO72&gt;100,"WARNING Q 22 - Ordinary Dividends are greater than £100m - please check","OK Q 22")</f>
        <v>OK Q 22</v>
      </c>
      <c r="AM33" s="215" t="str">
        <f>IF(Questionnaire!AP72&gt;100,"WARNING Q 22 - Ordinary Dividends are greater than £100m - please check","OK Q 22")</f>
        <v>OK Q 22</v>
      </c>
      <c r="AN33" s="215" t="str">
        <f>IF(Questionnaire!AQ72&gt;100,"WARNING Q 22 - Ordinary Dividends are greater than £100m - please check","OK Q 22")</f>
        <v>OK Q 22</v>
      </c>
      <c r="AO33" s="215" t="str">
        <f>IF(Questionnaire!AR72&gt;100,"WARNING Q 22 - Ordinary Dividends are greater than £100m - please check","OK Q 22")</f>
        <v>OK Q 22</v>
      </c>
      <c r="AP33" s="215" t="str">
        <f>IF(Questionnaire!AS72&gt;100,"WARNING Q 22 - Ordinary Dividends are greater than £100m - please check","OK Q 22")</f>
        <v>OK Q 22</v>
      </c>
      <c r="AQ33" s="215" t="str">
        <f>IF(Questionnaire!AT72&gt;100,"WARNING Q 22 - Ordinary Dividends are greater than £100m - please check","OK Q 22")</f>
        <v>OK Q 22</v>
      </c>
      <c r="AR33" s="215" t="str">
        <f>IF(Questionnaire!AU72&gt;100,"WARNING Q 22 - Ordinary Dividends are greater than £100m - please check","OK Q 22")</f>
        <v>OK Q 22</v>
      </c>
      <c r="AS33" s="215" t="str">
        <f>IF(Questionnaire!AV72&gt;100,"WARNING Q 22 - Ordinary Dividends are greater than £100m - please check","OK Q 22")</f>
        <v>OK Q 22</v>
      </c>
      <c r="AT33" s="215" t="str">
        <f>IF(Questionnaire!AW72&gt;100,"WARNING Q 22 - Ordinary Dividends are greater than £100m - please check","OK Q 22")</f>
        <v>OK Q 22</v>
      </c>
      <c r="AU33" s="215" t="str">
        <f>IF(Questionnaire!AX72&gt;100,"WARNING Q 22 - Ordinary Dividends are greater than £100m - please check","OK Q 22")</f>
        <v>OK Q 22</v>
      </c>
      <c r="AV33" s="215" t="str">
        <f>IF(Questionnaire!AY72&gt;100,"WARNING Q 22 - Ordinary Dividends are greater than £100m - please check","OK Q 22")</f>
        <v>OK Q 22</v>
      </c>
      <c r="AW33" s="215" t="str">
        <f>IF(Questionnaire!AZ72&gt;100,"WARNING Q 22 - Ordinary Dividends are greater than £100m - please check","OK Q 22")</f>
        <v>OK Q 22</v>
      </c>
      <c r="AX33" s="215" t="str">
        <f>IF(Questionnaire!BA72&gt;100,"WARNING Q 22 - Ordinary Dividends are greater than £100m - please check","OK Q 22")</f>
        <v>OK Q 22</v>
      </c>
      <c r="AY33" s="215" t="str">
        <f>IF(Questionnaire!BB72&gt;100,"WARNING Q 22 - Ordinary Dividends are greater than £100m - please check","OK Q 22")</f>
        <v>OK Q 22</v>
      </c>
      <c r="AZ33" s="215" t="str">
        <f>IF(Questionnaire!BC72&gt;100,"WARNING Q 22 - Ordinary Dividends are greater than £100m - please check","OK Q 22")</f>
        <v>OK Q 22</v>
      </c>
      <c r="BA33" s="215" t="str">
        <f>IF(Questionnaire!BD72&gt;100,"WARNING Q 22 - Ordinary Dividends are greater than £100m - please check","OK Q 22")</f>
        <v>OK Q 22</v>
      </c>
      <c r="BB33" s="215" t="str">
        <f>IF(Questionnaire!BE72&gt;100,"WARNING Q 22 - Ordinary Dividends are greater than £100m - please check","OK Q 22")</f>
        <v>OK Q 22</v>
      </c>
      <c r="BC33" s="215" t="str">
        <f>IF(Questionnaire!BF72&gt;100,"WARNING Q 22 - Ordinary Dividends are greater than £100m - please check","OK Q 22")</f>
        <v>OK Q 22</v>
      </c>
      <c r="BD33" s="215" t="str">
        <f>IF(Questionnaire!BG72&gt;100,"WARNING Q 22 - Ordinary Dividends are greater than £100m - please check","OK Q 22")</f>
        <v>OK Q 22</v>
      </c>
      <c r="BE33" s="215" t="str">
        <f>IF(Questionnaire!BH72&gt;100,"WARNING Q 22 - Ordinary Dividends are greater than £100m - please check","OK Q 22")</f>
        <v>OK Q 22</v>
      </c>
      <c r="BF33" s="215" t="str">
        <f>IF(Questionnaire!BI72&gt;100,"WARNING Q 22 - Ordinary Dividends are greater than £100m - please check","OK Q 22")</f>
        <v>OK Q 22</v>
      </c>
      <c r="BG33" s="215" t="str">
        <f>IF(Questionnaire!BJ72&gt;100,"WARNING Q 22 - Ordinary Dividends are greater than £100m - please check","OK Q 22")</f>
        <v>OK Q 22</v>
      </c>
      <c r="BH33" s="215" t="str">
        <f>IF(Questionnaire!BK72&gt;100,"WARNING Q 22 - Ordinary Dividends are greater than £100m - please check","OK Q 22")</f>
        <v>OK Q 22</v>
      </c>
      <c r="BI33" s="215" t="str">
        <f>IF(Questionnaire!BL72&gt;100,"WARNING Q 22 - Ordinary Dividends are greater than £100m - please check","OK Q 22")</f>
        <v>OK Q 22</v>
      </c>
      <c r="BJ33" s="215" t="str">
        <f>IF(Questionnaire!BM72&gt;100,"WARNING Q 22 - Ordinary Dividends are greater than £100m - please check","OK Q 22")</f>
        <v>OK Q 22</v>
      </c>
      <c r="BK33" s="215" t="str">
        <f>IF(Questionnaire!BN72&gt;100,"WARNING Q 22 - Ordinary Dividends are greater than £100m - please check","OK Q 22")</f>
        <v>OK Q 22</v>
      </c>
      <c r="BL33" s="215" t="str">
        <f>IF(Questionnaire!BO72&gt;100,"WARNING Q 22 - Ordinary Dividends are greater than £100m - please check","OK Q 22")</f>
        <v>OK Q 22</v>
      </c>
      <c r="BM33" s="215" t="str">
        <f>IF(Questionnaire!BP72&gt;100,"WARNING Q 22 - Ordinary Dividends are greater than £100m - please check","OK Q 22")</f>
        <v>OK Q 22</v>
      </c>
      <c r="BN33" s="215" t="str">
        <f>IF(Questionnaire!BQ72&gt;100,"WARNING Q 22 - Ordinary Dividends are greater than £100m - please check","OK Q 22")</f>
        <v>OK Q 22</v>
      </c>
      <c r="BO33" s="215" t="str">
        <f>IF(Questionnaire!BR72&gt;100,"WARNING Q 22 - Ordinary Dividends are greater than £100m - please check","OK Q 22")</f>
        <v>OK Q 22</v>
      </c>
      <c r="BP33" s="215" t="str">
        <f>IF(Questionnaire!BS72&gt;100,"WARNING Q 22 - Ordinary Dividends are greater than £100m - please check","OK Q 22")</f>
        <v>OK Q 22</v>
      </c>
      <c r="BQ33" s="215" t="str">
        <f>IF(Questionnaire!BT72&gt;100,"WARNING Q 22 - Ordinary Dividends are greater than £100m - please check","OK Q 22")</f>
        <v>OK Q 22</v>
      </c>
      <c r="BR33" s="215" t="str">
        <f>IF(Questionnaire!BU72&gt;100,"WARNING Q 22 - Ordinary Dividends are greater than £100m - please check","OK Q 22")</f>
        <v>OK Q 22</v>
      </c>
      <c r="BS33" s="215" t="str">
        <f>IF(Questionnaire!BV72&gt;100,"WARNING Q 22 - Ordinary Dividends are greater than £100m - please check","OK Q 22")</f>
        <v>OK Q 22</v>
      </c>
      <c r="BT33" s="215" t="str">
        <f>IF(Questionnaire!BW72&gt;100,"WARNING Q 22 - Ordinary Dividends are greater than £100m - please check","OK Q 22")</f>
        <v>OK Q 22</v>
      </c>
      <c r="BU33" s="215" t="str">
        <f>IF(Questionnaire!BX72&gt;100,"WARNING Q 22 - Ordinary Dividends are greater than £100m - please check","OK Q 22")</f>
        <v>OK Q 22</v>
      </c>
      <c r="BV33" s="215" t="str">
        <f>IF(Questionnaire!BY72&gt;100,"WARNING Q 22 - Ordinary Dividends are greater than £100m - please check","OK Q 22")</f>
        <v>OK Q 22</v>
      </c>
      <c r="BW33" s="215" t="str">
        <f>IF(Questionnaire!BZ72&gt;100,"WARNING Q 22 - Ordinary Dividends are greater than £100m - please check","OK Q 22")</f>
        <v>OK Q 22</v>
      </c>
      <c r="BX33" s="215" t="str">
        <f>IF(Questionnaire!CA72&gt;100,"WARNING Q 22 - Ordinary Dividends are greater than £100m - please check","OK Q 22")</f>
        <v>OK Q 22</v>
      </c>
      <c r="BY33" s="215" t="str">
        <f>IF(Questionnaire!CB72&gt;100,"WARNING Q 22 - Ordinary Dividends are greater than £100m - please check","OK Q 22")</f>
        <v>OK Q 22</v>
      </c>
      <c r="BZ33" s="215" t="str">
        <f>IF(Questionnaire!CC72&gt;100,"WARNING Q 22 - Ordinary Dividends are greater than £100m - please check","OK Q 22")</f>
        <v>OK Q 22</v>
      </c>
      <c r="CA33" s="215" t="str">
        <f>IF(Questionnaire!CD72&gt;100,"WARNING Q 22 - Ordinary Dividends are greater than £100m - please check","OK Q 22")</f>
        <v>OK Q 22</v>
      </c>
      <c r="CB33" s="215" t="str">
        <f>IF(Questionnaire!CE72&gt;100,"WARNING Q 22 - Ordinary Dividends are greater than £100m - please check","OK Q 22")</f>
        <v>OK Q 22</v>
      </c>
      <c r="CC33" s="215" t="str">
        <f>IF(Questionnaire!CF72&gt;100,"WARNING Q 22 - Ordinary Dividends are greater than £100m - please check","OK Q 22")</f>
        <v>OK Q 22</v>
      </c>
      <c r="CD33" s="215" t="str">
        <f>IF(Questionnaire!CG72&gt;100,"WARNING Q 22 - Ordinary Dividends are greater than £100m - please check","OK Q 22")</f>
        <v>OK Q 22</v>
      </c>
      <c r="CE33" s="215" t="str">
        <f>IF(Questionnaire!CH72&gt;100,"WARNING Q 22 - Ordinary Dividends are greater than £100m - please check","OK Q 22")</f>
        <v>OK Q 22</v>
      </c>
      <c r="CF33" s="215" t="str">
        <f>IF(Questionnaire!CI72&gt;100,"WARNING Q 22 - Ordinary Dividends are greater than £100m - please check","OK Q 22")</f>
        <v>OK Q 22</v>
      </c>
      <c r="CG33" s="215" t="str">
        <f>IF(Questionnaire!CJ72&gt;100,"WARNING Q 22 - Ordinary Dividends are greater than £100m - please check","OK Q 22")</f>
        <v>OK Q 22</v>
      </c>
      <c r="CH33" s="215" t="str">
        <f>IF(Questionnaire!CK72&gt;100,"WARNING Q 22 - Ordinary Dividends are greater than £100m - please check","OK Q 22")</f>
        <v>OK Q 22</v>
      </c>
      <c r="CI33" s="215" t="str">
        <f>IF(Questionnaire!CL72&gt;100,"WARNING Q 22 - Ordinary Dividends are greater than £100m - please check","OK Q 22")</f>
        <v>OK Q 22</v>
      </c>
      <c r="CJ33" s="215" t="str">
        <f>IF(Questionnaire!CM72&gt;100,"WARNING Q 22 - Ordinary Dividends are greater than £100m - please check","OK Q 22")</f>
        <v>OK Q 22</v>
      </c>
      <c r="CK33" s="215" t="str">
        <f>IF(Questionnaire!CN72&gt;100,"WARNING Q 22 - Ordinary Dividends are greater than £100m - please check","OK Q 22")</f>
        <v>OK Q 22</v>
      </c>
      <c r="CL33" s="215" t="str">
        <f>IF(Questionnaire!CO72&gt;100,"WARNING Q 22 - Ordinary Dividends are greater than £100m - please check","OK Q 22")</f>
        <v>OK Q 22</v>
      </c>
      <c r="CM33" s="215" t="str">
        <f>IF(Questionnaire!CP72&gt;100,"WARNING Q 22 - Ordinary Dividends are greater than £100m - please check","OK Q 22")</f>
        <v>OK Q 22</v>
      </c>
      <c r="CN33" s="215" t="str">
        <f>IF(Questionnaire!CQ72&gt;100,"WARNING Q 22 - Ordinary Dividends are greater than £100m - please check","OK Q 22")</f>
        <v>OK Q 22</v>
      </c>
      <c r="CO33" s="215" t="str">
        <f>IF(Questionnaire!CR72&gt;100,"WARNING Q 22 - Ordinary Dividends are greater than £100m - please check","OK Q 22")</f>
        <v>OK Q 22</v>
      </c>
      <c r="CP33" s="215" t="str">
        <f>IF(Questionnaire!CS72&gt;100,"WARNING Q 22 - Ordinary Dividends are greater than £100m - please check","OK Q 22")</f>
        <v>OK Q 22</v>
      </c>
      <c r="CQ33" s="215" t="str">
        <f>IF(Questionnaire!CT72&gt;100,"WARNING Q 22 - Ordinary Dividends are greater than £100m - please check","OK Q 22")</f>
        <v>OK Q 22</v>
      </c>
      <c r="CR33" s="215" t="str">
        <f>IF(Questionnaire!CU72&gt;100,"WARNING Q 22 - Ordinary Dividends are greater than £100m - please check","OK Q 22")</f>
        <v>OK Q 22</v>
      </c>
      <c r="CS33" s="215" t="str">
        <f>IF(Questionnaire!CV72&gt;100,"WARNING Q 22 - Ordinary Dividends are greater than £100m - please check","OK Q 22")</f>
        <v>OK Q 22</v>
      </c>
      <c r="CT33" s="215" t="str">
        <f>IF(Questionnaire!CW72&gt;100,"WARNING Q 22 - Ordinary Dividends are greater than £100m - please check","OK Q 22")</f>
        <v>OK Q 22</v>
      </c>
      <c r="CU33" s="215" t="str">
        <f>IF(Questionnaire!CX72&gt;100,"WARNING Q 22 - Ordinary Dividends are greater than £100m - please check","OK Q 22")</f>
        <v>OK Q 22</v>
      </c>
      <c r="CV33" s="215" t="str">
        <f>IF(Questionnaire!CY72&gt;100,"WARNING Q 22 - Ordinary Dividends are greater than £100m - please check","OK Q 22")</f>
        <v>OK Q 22</v>
      </c>
      <c r="CW33" s="215" t="str">
        <f>IF(Questionnaire!CZ72&gt;100,"WARNING Q 22 - Ordinary Dividends are greater than £100m - please check","OK Q 22")</f>
        <v>OK Q 22</v>
      </c>
      <c r="CX33" s="215" t="str">
        <f>IF(Questionnaire!DA72&gt;100,"WARNING Q 22 - Ordinary Dividends are greater than £100m - please check","OK Q 22")</f>
        <v>OK Q 22</v>
      </c>
      <c r="CY33" s="215" t="str">
        <f>IF(Questionnaire!DB72&gt;100,"WARNING Q 22 - Ordinary Dividends are greater than £100m - please check","OK Q 22")</f>
        <v>OK Q 22</v>
      </c>
      <c r="CZ33" s="215" t="str">
        <f>IF(Questionnaire!DC72&gt;100,"WARNING Q 22 - Ordinary Dividends are greater than £100m - please check","OK Q 22")</f>
        <v>OK Q 22</v>
      </c>
      <c r="DA33" s="215" t="str">
        <f>IF(Questionnaire!DD72&gt;100,"WARNING Q 22 - Ordinary Dividends are greater than £100m - please check","OK Q 22")</f>
        <v>OK Q 22</v>
      </c>
      <c r="DB33" s="215" t="str">
        <f>IF(Questionnaire!DE72&gt;100,"WARNING Q 22 - Ordinary Dividends are greater than £100m - please check","OK Q 22")</f>
        <v>OK Q 22</v>
      </c>
      <c r="DC33" s="215" t="str">
        <f>IF(Questionnaire!DF72&gt;100,"WARNING Q 22 - Ordinary Dividends are greater than £100m - please check","OK Q 22")</f>
        <v>OK Q 22</v>
      </c>
      <c r="DD33" s="215" t="str">
        <f>IF(Questionnaire!DG72&gt;100,"WARNING Q 22 - Ordinary Dividends are greater than £100m - please check","OK Q 22")</f>
        <v>OK Q 22</v>
      </c>
      <c r="DE33" s="215" t="str">
        <f>IF(Questionnaire!DH72&gt;100,"WARNING Q 22 - Ordinary Dividends are greater than £100m - please check","OK Q 22")</f>
        <v>OK Q 22</v>
      </c>
      <c r="DF33" s="215" t="str">
        <f>IF(Questionnaire!DI72&gt;100,"WARNING Q 22 - Ordinary Dividends are greater than £100m - please check","OK Q 22")</f>
        <v>OK Q 22</v>
      </c>
      <c r="DG33" s="215" t="str">
        <f>IF(Questionnaire!DJ72&gt;100,"WARNING Q 22 - Ordinary Dividends are greater than £100m - please check","OK Q 22")</f>
        <v>OK Q 22</v>
      </c>
      <c r="DH33" s="215" t="str">
        <f>IF(Questionnaire!DK72&gt;100,"WARNING Q 22 - Ordinary Dividends are greater than £100m - please check","OK Q 22")</f>
        <v>OK Q 22</v>
      </c>
      <c r="DI33" s="215" t="str">
        <f>IF(Questionnaire!DL72&gt;100,"WARNING Q 22 - Ordinary Dividends are greater than £100m - please check","OK Q 22")</f>
        <v>OK Q 22</v>
      </c>
      <c r="DJ33" s="215" t="str">
        <f>IF(Questionnaire!DM72&gt;100,"WARNING Q 22 - Ordinary Dividends are greater than £100m - please check","OK Q 22")</f>
        <v>OK Q 22</v>
      </c>
      <c r="DK33" s="215" t="str">
        <f>IF(Questionnaire!DN72&gt;100,"WARNING Q 22 - Ordinary Dividends are greater than £100m - please check","OK Q 22")</f>
        <v>OK Q 22</v>
      </c>
      <c r="DL33" s="215" t="str">
        <f>IF(Questionnaire!DO72&gt;100,"WARNING Q 22 - Ordinary Dividends are greater than £100m - please check","OK Q 22")</f>
        <v>OK Q 22</v>
      </c>
      <c r="DM33" s="215" t="str">
        <f>IF(Questionnaire!DP72&gt;100,"WARNING Q 22 - Ordinary Dividends are greater than £100m - please check","OK Q 22")</f>
        <v>OK Q 22</v>
      </c>
      <c r="DN33" s="215" t="str">
        <f>IF(Questionnaire!DQ72&gt;100,"WARNING Q 22 - Ordinary Dividends are greater than £100m - please check","OK Q 22")</f>
        <v>OK Q 22</v>
      </c>
      <c r="DO33" s="215" t="str">
        <f>IF(Questionnaire!DR72&gt;100,"WARNING Q 22 - Ordinary Dividends are greater than £100m - please check","OK Q 22")</f>
        <v>OK Q 22</v>
      </c>
      <c r="DP33" s="215" t="str">
        <f>IF(Questionnaire!DS72&gt;100,"WARNING Q 22 - Ordinary Dividends are greater than £100m - please check","OK Q 22")</f>
        <v>OK Q 22</v>
      </c>
      <c r="DQ33" s="215" t="str">
        <f>IF(Questionnaire!DT72&gt;100,"WARNING Q 22 - Ordinary Dividends are greater than £100m - please check","OK Q 22")</f>
        <v>OK Q 22</v>
      </c>
      <c r="DR33" s="215" t="str">
        <f>IF(Questionnaire!DU72&gt;100,"WARNING Q 22 - Ordinary Dividends are greater than £100m - please check","OK Q 22")</f>
        <v>OK Q 22</v>
      </c>
      <c r="DS33" s="215" t="str">
        <f>IF(Questionnaire!DV72&gt;100,"WARNING Q 22 - Ordinary Dividends are greater than £100m - please check","OK Q 22")</f>
        <v>OK Q 22</v>
      </c>
      <c r="DT33" s="215" t="str">
        <f>IF(Questionnaire!DW72&gt;100,"WARNING Q 22 - Ordinary Dividends are greater than £100m - please check","OK Q 22")</f>
        <v>OK Q 22</v>
      </c>
      <c r="DU33" s="215" t="str">
        <f>IF(Questionnaire!DX72&gt;100,"WARNING Q 22 - Ordinary Dividends are greater than £100m - please check","OK Q 22")</f>
        <v>OK Q 22</v>
      </c>
      <c r="DV33" s="215" t="str">
        <f>IF(Questionnaire!DY72&gt;100,"WARNING Q 22 - Ordinary Dividends are greater than £100m - please check","OK Q 22")</f>
        <v>OK Q 22</v>
      </c>
      <c r="DW33" s="215" t="str">
        <f>IF(Questionnaire!DZ72&gt;100,"WARNING Q 22 - Ordinary Dividends are greater than £100m - please check","OK Q 22")</f>
        <v>OK Q 22</v>
      </c>
      <c r="DX33" s="215" t="str">
        <f>IF(Questionnaire!EA72&gt;100,"WARNING Q 22 - Ordinary Dividends are greater than £100m - please check","OK Q 22")</f>
        <v>OK Q 22</v>
      </c>
      <c r="DY33" s="215" t="str">
        <f>IF(Questionnaire!EB72&gt;100,"WARNING Q 22 - Ordinary Dividends are greater than £100m - please check","OK Q 22")</f>
        <v>OK Q 22</v>
      </c>
      <c r="DZ33" s="215" t="str">
        <f>IF(Questionnaire!EC72&gt;100,"WARNING Q 22 - Ordinary Dividends are greater than £100m - please check","OK Q 22")</f>
        <v>OK Q 22</v>
      </c>
      <c r="EA33" s="215" t="str">
        <f>IF(Questionnaire!ED72&gt;100,"WARNING Q 22 - Ordinary Dividends are greater than £100m - please check","OK Q 22")</f>
        <v>OK Q 22</v>
      </c>
      <c r="EB33" s="215" t="str">
        <f>IF(Questionnaire!EE72&gt;100,"WARNING Q 22 - Ordinary Dividends are greater than £100m - please check","OK Q 22")</f>
        <v>OK Q 22</v>
      </c>
      <c r="EC33" s="215" t="str">
        <f>IF(Questionnaire!EF72&gt;100,"WARNING Q 22 - Ordinary Dividends are greater than £100m - please check","OK Q 22")</f>
        <v>OK Q 22</v>
      </c>
      <c r="ED33" s="215" t="str">
        <f>IF(Questionnaire!EG72&gt;100,"WARNING Q 22 - Ordinary Dividends are greater than £100m - please check","OK Q 22")</f>
        <v>OK Q 22</v>
      </c>
      <c r="EE33" s="215" t="str">
        <f>IF(Questionnaire!EH72&gt;100,"WARNING Q 22 - Ordinary Dividends are greater than £100m - please check","OK Q 22")</f>
        <v>OK Q 22</v>
      </c>
      <c r="EF33" s="215" t="str">
        <f>IF(Questionnaire!EI72&gt;100,"WARNING Q 22 - Ordinary Dividends are greater than £100m - please check","OK Q 22")</f>
        <v>OK Q 22</v>
      </c>
      <c r="EG33" s="215" t="str">
        <f>IF(Questionnaire!EJ72&gt;100,"WARNING Q 22 - Ordinary Dividends are greater than £100m - please check","OK Q 22")</f>
        <v>OK Q 22</v>
      </c>
      <c r="EH33" s="215" t="str">
        <f>IF(Questionnaire!EK72&gt;100,"WARNING Q 22 - Ordinary Dividends are greater than £100m - please check","OK Q 22")</f>
        <v>OK Q 22</v>
      </c>
      <c r="EI33" s="215" t="str">
        <f>IF(Questionnaire!EL72&gt;100,"WARNING Q 22 - Ordinary Dividends are greater than £100m - please check","OK Q 22")</f>
        <v>OK Q 22</v>
      </c>
      <c r="EJ33" s="215" t="str">
        <f>IF(Questionnaire!EM72&gt;100,"WARNING Q 22 - Ordinary Dividends are greater than £100m - please check","OK Q 22")</f>
        <v>OK Q 22</v>
      </c>
      <c r="EK33" s="215" t="str">
        <f>IF(Questionnaire!EN72&gt;100,"WARNING Q 22 - Ordinary Dividends are greater than £100m - please check","OK Q 22")</f>
        <v>OK Q 22</v>
      </c>
      <c r="EL33" s="215" t="str">
        <f>IF(Questionnaire!EO72&gt;100,"WARNING Q 22 - Ordinary Dividends are greater than £100m - please check","OK Q 22")</f>
        <v>OK Q 22</v>
      </c>
      <c r="EM33" s="215" t="str">
        <f>IF(Questionnaire!EP72&gt;100,"WARNING Q 22 - Ordinary Dividends are greater than £100m - please check","OK Q 22")</f>
        <v>OK Q 22</v>
      </c>
      <c r="EN33" s="215" t="str">
        <f>IF(Questionnaire!EQ72&gt;100,"WARNING Q 22 - Ordinary Dividends are greater than £100m - please check","OK Q 22")</f>
        <v>OK Q 22</v>
      </c>
      <c r="EO33" s="215" t="str">
        <f>IF(Questionnaire!ER72&gt;100,"WARNING Q 22 - Ordinary Dividends are greater than £100m - please check","OK Q 22")</f>
        <v>OK Q 22</v>
      </c>
      <c r="EP33" s="215" t="str">
        <f>IF(Questionnaire!ES72&gt;100,"WARNING Q 22 - Ordinary Dividends are greater than £100m - please check","OK Q 22")</f>
        <v>OK Q 22</v>
      </c>
      <c r="EQ33" s="215" t="str">
        <f>IF(Questionnaire!ET72&gt;100,"WARNING Q 22 - Ordinary Dividends are greater than £100m - please check","OK Q 22")</f>
        <v>OK Q 22</v>
      </c>
      <c r="ER33" s="215" t="str">
        <f>IF(Questionnaire!EU72&gt;100,"WARNING Q 22 - Ordinary Dividends are greater than £100m - please check","OK Q 22")</f>
        <v>OK Q 22</v>
      </c>
      <c r="ES33" s="215" t="str">
        <f>IF(Questionnaire!EV72&gt;100,"WARNING Q 22 - Ordinary Dividends are greater than £100m - please check","OK Q 22")</f>
        <v>OK Q 22</v>
      </c>
      <c r="ET33" s="215" t="str">
        <f>IF(Questionnaire!EW72&gt;100,"WARNING Q 22 - Ordinary Dividends are greater than £100m - please check","OK Q 22")</f>
        <v>OK Q 22</v>
      </c>
      <c r="EU33" s="215" t="str">
        <f>IF(Questionnaire!EX72&gt;100,"WARNING Q 22 - Ordinary Dividends are greater than £100m - please check","OK Q 22")</f>
        <v>OK Q 22</v>
      </c>
      <c r="EV33" s="215" t="str">
        <f>IF(Questionnaire!EY72&gt;100,"WARNING Q 22 - Ordinary Dividends are greater than £100m - please check","OK Q 22")</f>
        <v>OK Q 22</v>
      </c>
      <c r="EW33" s="215" t="str">
        <f>IF(Questionnaire!EZ72&gt;100,"WARNING Q 22 - Ordinary Dividends are greater than £100m - please check","OK Q 22")</f>
        <v>OK Q 22</v>
      </c>
      <c r="EX33" s="215" t="str">
        <f>IF(Questionnaire!FA72&gt;100,"WARNING Q 22 - Ordinary Dividends are greater than £100m - please check","OK Q 22")</f>
        <v>OK Q 22</v>
      </c>
      <c r="EY33" s="215" t="str">
        <f>IF(Questionnaire!FB72&gt;100,"WARNING Q 22 - Ordinary Dividends are greater than £100m - please check","OK Q 22")</f>
        <v>OK Q 22</v>
      </c>
      <c r="EZ33" s="215" t="str">
        <f>IF(Questionnaire!FC72&gt;100,"WARNING Q 22 - Ordinary Dividends are greater than £100m - please check","OK Q 22")</f>
        <v>OK Q 22</v>
      </c>
      <c r="FA33" s="215" t="str">
        <f>IF(Questionnaire!FD72&gt;100,"WARNING Q 22 - Ordinary Dividends are greater than £100m - please check","OK Q 22")</f>
        <v>OK Q 22</v>
      </c>
      <c r="FB33" s="215" t="str">
        <f>IF(Questionnaire!FE72&gt;100,"WARNING Q 22 - Ordinary Dividends are greater than £100m - please check","OK Q 22")</f>
        <v>OK Q 22</v>
      </c>
      <c r="FC33" s="215" t="str">
        <f>IF(Questionnaire!FF72&gt;100,"WARNING Q 22 - Ordinary Dividends are greater than £100m - please check","OK Q 22")</f>
        <v>OK Q 22</v>
      </c>
      <c r="FD33" s="215" t="str">
        <f>IF(Questionnaire!FG72&gt;100,"WARNING Q 22 - Ordinary Dividends are greater than £100m - please check","OK Q 22")</f>
        <v>OK Q 22</v>
      </c>
      <c r="FE33" s="215" t="str">
        <f>IF(Questionnaire!FH72&gt;100,"WARNING Q 22 - Ordinary Dividends are greater than £100m - please check","OK Q 22")</f>
        <v>OK Q 22</v>
      </c>
      <c r="FF33" s="215" t="str">
        <f>IF(Questionnaire!FI72&gt;100,"WARNING Q 22 - Ordinary Dividends are greater than £100m - please check","OK Q 22")</f>
        <v>OK Q 22</v>
      </c>
      <c r="FG33" s="215" t="str">
        <f>IF(Questionnaire!FJ72&gt;100,"WARNING Q 22 - Ordinary Dividends are greater than £100m - please check","OK Q 22")</f>
        <v>OK Q 22</v>
      </c>
      <c r="FH33" s="215" t="str">
        <f>IF(Questionnaire!FK72&gt;100,"WARNING Q 22 - Ordinary Dividends are greater than £100m - please check","OK Q 22")</f>
        <v>OK Q 22</v>
      </c>
      <c r="FI33" s="215" t="str">
        <f>IF(Questionnaire!FL72&gt;100,"WARNING Q 22 - Ordinary Dividends are greater than £100m - please check","OK Q 22")</f>
        <v>OK Q 22</v>
      </c>
      <c r="FJ33" s="215" t="str">
        <f>IF(Questionnaire!FM72&gt;100,"WARNING Q 22 - Ordinary Dividends are greater than £100m - please check","OK Q 22")</f>
        <v>OK Q 22</v>
      </c>
      <c r="FK33" s="215" t="str">
        <f>IF(Questionnaire!FN72&gt;100,"WARNING Q 22 - Ordinary Dividends are greater than £100m - please check","OK Q 22")</f>
        <v>OK Q 22</v>
      </c>
      <c r="FL33" s="215" t="str">
        <f>IF(Questionnaire!FO72&gt;100,"WARNING Q 22 - Ordinary Dividends are greater than £100m - please check","OK Q 22")</f>
        <v>OK Q 22</v>
      </c>
      <c r="FM33" s="215" t="str">
        <f>IF(Questionnaire!FP72&gt;100,"WARNING Q 22 - Ordinary Dividends are greater than £100m - please check","OK Q 22")</f>
        <v>OK Q 22</v>
      </c>
      <c r="FN33" s="215" t="str">
        <f>IF(Questionnaire!FQ72&gt;100,"WARNING Q 22 - Ordinary Dividends are greater than £100m - please check","OK Q 22")</f>
        <v>OK Q 22</v>
      </c>
      <c r="FO33" s="215" t="str">
        <f>IF(Questionnaire!FR72&gt;100,"WARNING Q 22 - Ordinary Dividends are greater than £100m - please check","OK Q 22")</f>
        <v>OK Q 22</v>
      </c>
      <c r="FP33" s="215" t="str">
        <f>IF(Questionnaire!FS72&gt;100,"WARNING Q 22 - Ordinary Dividends are greater than £100m - please check","OK Q 22")</f>
        <v>OK Q 22</v>
      </c>
      <c r="FQ33" s="215" t="str">
        <f>IF(Questionnaire!FT72&gt;100,"WARNING Q 22 - Ordinary Dividends are greater than £100m - please check","OK Q 22")</f>
        <v>OK Q 22</v>
      </c>
      <c r="FR33" s="215" t="str">
        <f>IF(Questionnaire!FU72&gt;100,"WARNING Q 22 - Ordinary Dividends are greater than £100m - please check","OK Q 22")</f>
        <v>OK Q 22</v>
      </c>
      <c r="FS33" s="215" t="str">
        <f>IF(Questionnaire!FV72&gt;100,"WARNING Q 22 - Ordinary Dividends are greater than £100m - please check","OK Q 22")</f>
        <v>OK Q 22</v>
      </c>
      <c r="FT33" s="215" t="str">
        <f>IF(Questionnaire!FW72&gt;100,"WARNING Q 22 - Ordinary Dividends are greater than £100m - please check","OK Q 22")</f>
        <v>OK Q 22</v>
      </c>
      <c r="FU33" s="215" t="str">
        <f>IF(Questionnaire!FX72&gt;100,"WARNING Q 22 - Ordinary Dividends are greater than £100m - please check","OK Q 22")</f>
        <v>OK Q 22</v>
      </c>
      <c r="FV33" s="215" t="str">
        <f>IF(Questionnaire!FY72&gt;100,"WARNING Q 22 - Ordinary Dividends are greater than £100m - please check","OK Q 22")</f>
        <v>OK Q 22</v>
      </c>
      <c r="FW33" s="215" t="str">
        <f>IF(Questionnaire!FZ72&gt;100,"WARNING Q 22 - Ordinary Dividends are greater than £100m - please check","OK Q 22")</f>
        <v>OK Q 22</v>
      </c>
      <c r="FX33" s="215" t="str">
        <f>IF(Questionnaire!GA72&gt;100,"WARNING Q 22 - Ordinary Dividends are greater than £100m - please check","OK Q 22")</f>
        <v>OK Q 22</v>
      </c>
      <c r="FY33" s="215" t="str">
        <f>IF(Questionnaire!GB72&gt;100,"WARNING Q 22 - Ordinary Dividends are greater than £100m - please check","OK Q 22")</f>
        <v>OK Q 22</v>
      </c>
      <c r="FZ33" s="215" t="str">
        <f>IF(Questionnaire!GC72&gt;100,"WARNING Q 22 - Ordinary Dividends are greater than £100m - please check","OK Q 22")</f>
        <v>OK Q 22</v>
      </c>
      <c r="GA33" s="215" t="str">
        <f>IF(Questionnaire!GD72&gt;100,"WARNING Q 22 - Ordinary Dividends are greater than £100m - please check","OK Q 22")</f>
        <v>OK Q 22</v>
      </c>
      <c r="GB33" s="215" t="str">
        <f>IF(Questionnaire!GE72&gt;100,"WARNING Q 22 - Ordinary Dividends are greater than £100m - please check","OK Q 22")</f>
        <v>OK Q 22</v>
      </c>
      <c r="GC33" s="215" t="str">
        <f>IF(Questionnaire!GF72&gt;100,"WARNING Q 22 - Ordinary Dividends are greater than £100m - please check","OK Q 22")</f>
        <v>OK Q 22</v>
      </c>
      <c r="GD33" s="215" t="str">
        <f>IF(Questionnaire!GG72&gt;100,"WARNING Q 22 - Ordinary Dividends are greater than £100m - please check","OK Q 22")</f>
        <v>OK Q 22</v>
      </c>
      <c r="GE33" s="215" t="str">
        <f>IF(Questionnaire!GH72&gt;100,"WARNING Q 22 - Ordinary Dividends are greater than £100m - please check","OK Q 22")</f>
        <v>OK Q 22</v>
      </c>
      <c r="GF33" s="215" t="str">
        <f>IF(Questionnaire!GI72&gt;100,"WARNING Q 22 - Ordinary Dividends are greater than £100m - please check","OK Q 22")</f>
        <v>OK Q 22</v>
      </c>
      <c r="GG33" s="215" t="str">
        <f>IF(Questionnaire!GJ72&gt;100,"WARNING Q 22 - Ordinary Dividends are greater than £100m - please check","OK Q 22")</f>
        <v>OK Q 22</v>
      </c>
      <c r="GH33" s="215" t="str">
        <f>IF(Questionnaire!GK72&gt;100,"WARNING Q 22 - Ordinary Dividends are greater than £100m - please check","OK Q 22")</f>
        <v>OK Q 22</v>
      </c>
      <c r="GI33" s="215" t="str">
        <f>IF(Questionnaire!GL72&gt;100,"WARNING Q 22 - Ordinary Dividends are greater than £100m - please check","OK Q 22")</f>
        <v>OK Q 22</v>
      </c>
      <c r="GJ33" s="215" t="str">
        <f>IF(Questionnaire!GM72&gt;100,"WARNING Q 22 - Ordinary Dividends are greater than £100m - please check","OK Q 22")</f>
        <v>OK Q 22</v>
      </c>
      <c r="GK33" s="215" t="str">
        <f>IF(Questionnaire!GN72&gt;100,"WARNING Q 22 - Ordinary Dividends are greater than £100m - please check","OK Q 22")</f>
        <v>OK Q 22</v>
      </c>
      <c r="GL33" s="215" t="str">
        <f>IF(Questionnaire!GO72&gt;100,"WARNING Q 22 - Ordinary Dividends are greater than £100m - please check","OK Q 22")</f>
        <v>OK Q 22</v>
      </c>
      <c r="GM33" s="215" t="str">
        <f>IF(Questionnaire!GP72&gt;100,"WARNING Q 22 - Ordinary Dividends are greater than £100m - please check","OK Q 22")</f>
        <v>OK Q 22</v>
      </c>
      <c r="GN33" s="215" t="str">
        <f>IF(Questionnaire!GQ72&gt;100,"WARNING Q 22 - Ordinary Dividends are greater than £100m - please check","OK Q 22")</f>
        <v>OK Q 22</v>
      </c>
      <c r="GO33" s="215" t="str">
        <f>IF(Questionnaire!GR72&gt;100,"WARNING Q 22 - Ordinary Dividends are greater than £100m - please check","OK Q 22")</f>
        <v>OK Q 22</v>
      </c>
      <c r="GP33" s="215" t="str">
        <f>IF(Questionnaire!GS72&gt;100,"WARNING Q 22 - Ordinary Dividends are greater than £100m - please check","OK Q 22")</f>
        <v>OK Q 22</v>
      </c>
      <c r="GQ33" s="215" t="str">
        <f>IF(Questionnaire!GT72&gt;100,"WARNING Q 22 - Ordinary Dividends are greater than £100m - please check","OK Q 22")</f>
        <v>OK Q 22</v>
      </c>
      <c r="GR33" s="215" t="str">
        <f>IF(Questionnaire!GU72&gt;100,"WARNING Q 22 - Ordinary Dividends are greater than £100m - please check","OK Q 22")</f>
        <v>OK Q 22</v>
      </c>
      <c r="GS33" s="215" t="str">
        <f>IF(Questionnaire!GV72&gt;100,"WARNING Q 22 - Ordinary Dividends are greater than £100m - please check","OK Q 22")</f>
        <v>OK Q 22</v>
      </c>
      <c r="GT33" s="215" t="str">
        <f>IF(Questionnaire!GW72&gt;100,"WARNING Q 22 - Ordinary Dividends are greater than £100m - please check","OK Q 22")</f>
        <v>OK Q 22</v>
      </c>
      <c r="GU33" s="215" t="str">
        <f>IF(Questionnaire!GX72&gt;100,"WARNING Q 22 - Ordinary Dividends are greater than £100m - please check","OK Q 22")</f>
        <v>OK Q 22</v>
      </c>
      <c r="GV33" s="215" t="str">
        <f>IF(Questionnaire!GY72&gt;100,"WARNING Q 22 - Ordinary Dividends are greater than £100m - please check","OK Q 22")</f>
        <v>OK Q 22</v>
      </c>
      <c r="GW33" s="215" t="str">
        <f>IF(Questionnaire!GZ72&gt;100,"WARNING Q 22 - Ordinary Dividends are greater than £100m - please check","OK Q 22")</f>
        <v>OK Q 22</v>
      </c>
      <c r="GX33" s="215" t="str">
        <f>IF(Questionnaire!HA72&gt;100,"WARNING Q 22 - Ordinary Dividends are greater than £100m - please check","OK Q 22")</f>
        <v>OK Q 22</v>
      </c>
      <c r="GY33" s="215" t="str">
        <f>IF(Questionnaire!HB72&gt;100,"WARNING Q 22 - Ordinary Dividends are greater than £100m - please check","OK Q 22")</f>
        <v>OK Q 22</v>
      </c>
      <c r="GZ33" s="215" t="str">
        <f>IF(Questionnaire!HC72&gt;100,"WARNING Q 22 - Ordinary Dividends are greater than £100m - please check","OK Q 22")</f>
        <v>OK Q 22</v>
      </c>
      <c r="HA33" s="215" t="str">
        <f>IF(Questionnaire!HD72&gt;100,"WARNING Q 22 - Ordinary Dividends are greater than £100m - please check","OK Q 22")</f>
        <v>OK Q 22</v>
      </c>
      <c r="HB33" s="215" t="str">
        <f>IF(Questionnaire!HE72&gt;100,"WARNING Q 22 - Ordinary Dividends are greater than £100m - please check","OK Q 22")</f>
        <v>OK Q 22</v>
      </c>
      <c r="HC33" s="215" t="str">
        <f>IF(Questionnaire!HF72&gt;100,"WARNING Q 22 - Ordinary Dividends are greater than £100m - please check","OK Q 22")</f>
        <v>OK Q 22</v>
      </c>
      <c r="HD33" s="215" t="str">
        <f>IF(Questionnaire!HG72&gt;100,"WARNING Q 22 - Ordinary Dividends are greater than £100m - please check","OK Q 22")</f>
        <v>OK Q 22</v>
      </c>
      <c r="HE33" s="215" t="str">
        <f>IF(Questionnaire!HH72&gt;100,"WARNING Q 22 - Ordinary Dividends are greater than £100m - please check","OK Q 22")</f>
        <v>OK Q 22</v>
      </c>
      <c r="HF33" s="215" t="str">
        <f>IF(Questionnaire!HI72&gt;100,"WARNING Q 22 - Ordinary Dividends are greater than £100m - please check","OK Q 22")</f>
        <v>OK Q 22</v>
      </c>
      <c r="HG33" s="215" t="str">
        <f>IF(Questionnaire!HJ72&gt;100,"WARNING Q 22 - Ordinary Dividends are greater than £100m - please check","OK Q 22")</f>
        <v>OK Q 22</v>
      </c>
      <c r="HH33" s="215" t="str">
        <f>IF(Questionnaire!HK72&gt;100,"WARNING Q 22 - Ordinary Dividends are greater than £100m - please check","OK Q 22")</f>
        <v>OK Q 22</v>
      </c>
      <c r="HI33" s="215" t="str">
        <f>IF(Questionnaire!HL72&gt;100,"WARNING Q 22 - Ordinary Dividends are greater than £100m - please check","OK Q 22")</f>
        <v>OK Q 22</v>
      </c>
      <c r="HJ33" s="215" t="str">
        <f>IF(Questionnaire!HM72&gt;100,"WARNING Q 22 - Ordinary Dividends are greater than £100m - please check","OK Q 22")</f>
        <v>OK Q 22</v>
      </c>
      <c r="HK33" s="215" t="str">
        <f>IF(Questionnaire!HN72&gt;100,"WARNING Q 22 - Ordinary Dividends are greater than £100m - please check","OK Q 22")</f>
        <v>OK Q 22</v>
      </c>
      <c r="HL33" s="215" t="str">
        <f>IF(Questionnaire!HO72&gt;100,"WARNING Q 22 - Ordinary Dividends are greater than £100m - please check","OK Q 22")</f>
        <v>OK Q 22</v>
      </c>
      <c r="HM33" s="215" t="str">
        <f>IF(Questionnaire!HP72&gt;100,"WARNING Q 22 - Ordinary Dividends are greater than £100m - please check","OK Q 22")</f>
        <v>OK Q 22</v>
      </c>
      <c r="HN33" s="215" t="str">
        <f>IF(Questionnaire!HQ72&gt;100,"WARNING Q 22 - Ordinary Dividends are greater than £100m - please check","OK Q 22")</f>
        <v>OK Q 22</v>
      </c>
      <c r="HO33" s="215" t="str">
        <f>IF(Questionnaire!HR72&gt;100,"WARNING Q 22 - Ordinary Dividends are greater than £100m - please check","OK Q 22")</f>
        <v>OK Q 22</v>
      </c>
      <c r="HP33" s="215" t="str">
        <f>IF(Questionnaire!HS72&gt;100,"WARNING Q 22 - Ordinary Dividends are greater than £100m - please check","OK Q 22")</f>
        <v>OK Q 22</v>
      </c>
      <c r="HQ33" s="215" t="str">
        <f>IF(Questionnaire!HT72&gt;100,"WARNING Q 22 - Ordinary Dividends are greater than £100m - please check","OK Q 22")</f>
        <v>OK Q 22</v>
      </c>
      <c r="HR33" s="215" t="str">
        <f>IF(Questionnaire!HU72&gt;100,"WARNING Q 22 - Ordinary Dividends are greater than £100m - please check","OK Q 22")</f>
        <v>OK Q 22</v>
      </c>
      <c r="HS33" s="215" t="str">
        <f>IF(Questionnaire!HV72&gt;100,"WARNING Q 22 - Ordinary Dividends are greater than £100m - please check","OK Q 22")</f>
        <v>OK Q 22</v>
      </c>
      <c r="HT33" s="215" t="str">
        <f>IF(Questionnaire!HW72&gt;100,"WARNING Q 22 - Ordinary Dividends are greater than £100m - please check","OK Q 22")</f>
        <v>OK Q 22</v>
      </c>
      <c r="HU33" s="215" t="str">
        <f>IF(Questionnaire!HX72&gt;100,"WARNING Q 22 - Ordinary Dividends are greater than £100m - please check","OK Q 22")</f>
        <v>OK Q 22</v>
      </c>
      <c r="HV33" s="215" t="str">
        <f>IF(Questionnaire!HY72&gt;100,"WARNING Q 22 - Ordinary Dividends are greater than £100m - please check","OK Q 22")</f>
        <v>OK Q 22</v>
      </c>
      <c r="HW33" s="215" t="str">
        <f>IF(Questionnaire!HZ72&gt;100,"WARNING Q 22 - Ordinary Dividends are greater than £100m - please check","OK Q 22")</f>
        <v>OK Q 22</v>
      </c>
      <c r="HX33" s="215" t="str">
        <f>IF(Questionnaire!IA72&gt;100,"WARNING Q 22 - Ordinary Dividends are greater than £100m - please check","OK Q 22")</f>
        <v>OK Q 22</v>
      </c>
      <c r="HY33" s="215" t="str">
        <f>IF(Questionnaire!IB72&gt;100,"WARNING Q 22 - Ordinary Dividends are greater than £100m - please check","OK Q 22")</f>
        <v>OK Q 22</v>
      </c>
      <c r="HZ33" s="215" t="str">
        <f>IF(Questionnaire!IC72&gt;100,"WARNING Q 22 - Ordinary Dividends are greater than £100m - please check","OK Q 22")</f>
        <v>OK Q 22</v>
      </c>
      <c r="IA33" s="215" t="str">
        <f>IF(Questionnaire!ID72&gt;100,"WARNING Q 22 - Ordinary Dividends are greater than £100m - please check","OK Q 22")</f>
        <v>OK Q 22</v>
      </c>
      <c r="IB33" s="215" t="str">
        <f>IF(Questionnaire!IE72&gt;100,"WARNING Q 22 - Ordinary Dividends are greater than £100m - please check","OK Q 22")</f>
        <v>OK Q 22</v>
      </c>
      <c r="IC33" s="215" t="str">
        <f>IF(Questionnaire!IF72&gt;100,"WARNING Q 22 - Ordinary Dividends are greater than £100m - please check","OK Q 22")</f>
        <v>OK Q 22</v>
      </c>
      <c r="ID33" s="215" t="str">
        <f>IF(Questionnaire!IG72&gt;100,"WARNING Q 22 - Ordinary Dividends are greater than £100m - please check","OK Q 22")</f>
        <v>OK Q 22</v>
      </c>
      <c r="IE33" s="215" t="str">
        <f>IF(Questionnaire!IH72&gt;100,"WARNING Q 22 - Ordinary Dividends are greater than £100m - please check","OK Q 22")</f>
        <v>OK Q 22</v>
      </c>
      <c r="IF33" s="215" t="str">
        <f>IF(Questionnaire!II72&gt;100,"WARNING Q 22 - Ordinary Dividends are greater than £100m - please check","OK Q 22")</f>
        <v>OK Q 22</v>
      </c>
      <c r="IG33" s="215" t="str">
        <f>IF(Questionnaire!IJ72&gt;100,"WARNING Q 22 - Ordinary Dividends are greater than £100m - please check","OK Q 22")</f>
        <v>OK Q 22</v>
      </c>
      <c r="IH33" s="215" t="str">
        <f>IF(Questionnaire!IK72&gt;100,"WARNING Q 22 - Ordinary Dividends are greater than £100m - please check","OK Q 22")</f>
        <v>OK Q 22</v>
      </c>
      <c r="II33" s="215" t="str">
        <f>IF(Questionnaire!IL72&gt;100,"WARNING Q 22 - Ordinary Dividends are greater than £100m - please check","OK Q 22")</f>
        <v>OK Q 22</v>
      </c>
      <c r="IJ33" s="215" t="str">
        <f>IF(Questionnaire!IM72&gt;100,"WARNING Q 22 - Ordinary Dividends are greater than £100m - please check","OK Q 22")</f>
        <v>OK Q 22</v>
      </c>
      <c r="IK33" s="215" t="str">
        <f>IF(Questionnaire!IN72&gt;100,"WARNING Q 22 - Ordinary Dividends are greater than £100m - please check","OK Q 22")</f>
        <v>OK Q 22</v>
      </c>
      <c r="IL33" s="215" t="str">
        <f>IF(Questionnaire!IO72&gt;100,"WARNING Q 22 - Ordinary Dividends are greater than £100m - please check","OK Q 22")</f>
        <v>OK Q 22</v>
      </c>
      <c r="IM33" s="215" t="str">
        <f>IF(Questionnaire!IP72&gt;100,"WARNING Q 22 - Ordinary Dividends are greater than £100m - please check","OK Q 22")</f>
        <v>OK Q 22</v>
      </c>
      <c r="IN33" s="215" t="str">
        <f>IF(Questionnaire!IQ72&gt;100,"WARNING Q 22 - Ordinary Dividends are greater than £100m - please check","OK Q 22")</f>
        <v>OK Q 22</v>
      </c>
      <c r="IO33" s="215" t="str">
        <f>IF(Questionnaire!IR72&gt;100,"WARNING Q 22 - Ordinary Dividends are greater than £100m - please check","OK Q 22")</f>
        <v>OK Q 22</v>
      </c>
      <c r="IP33" s="215" t="str">
        <f>IF(Questionnaire!IS72&gt;100,"WARNING Q 22 - Ordinary Dividends are greater than £100m - please check","OK Q 22")</f>
        <v>OK Q 22</v>
      </c>
      <c r="IQ33" s="212"/>
      <c r="IR33" s="212"/>
      <c r="IS33" s="212"/>
    </row>
    <row r="34" spans="1:253">
      <c r="A34" s="218">
        <f t="shared" ref="A34:BL34" si="23">IF(LEFT(A35,2)="OK",0,IF(LEFT(A35,2)="QU",2,1))</f>
        <v>0</v>
      </c>
      <c r="B34" s="218">
        <f t="shared" si="23"/>
        <v>0</v>
      </c>
      <c r="C34" s="218">
        <f t="shared" si="23"/>
        <v>0</v>
      </c>
      <c r="D34" s="218">
        <f t="shared" si="23"/>
        <v>0</v>
      </c>
      <c r="E34" s="218">
        <f t="shared" si="23"/>
        <v>0</v>
      </c>
      <c r="F34" s="218">
        <f t="shared" si="23"/>
        <v>0</v>
      </c>
      <c r="G34" s="218">
        <f t="shared" si="23"/>
        <v>0</v>
      </c>
      <c r="H34" s="218">
        <f t="shared" si="23"/>
        <v>0</v>
      </c>
      <c r="I34" s="218">
        <f t="shared" si="23"/>
        <v>0</v>
      </c>
      <c r="J34" s="218">
        <f t="shared" si="23"/>
        <v>0</v>
      </c>
      <c r="K34" s="218">
        <f t="shared" si="23"/>
        <v>0</v>
      </c>
      <c r="L34" s="218">
        <f t="shared" si="23"/>
        <v>0</v>
      </c>
      <c r="M34" s="218">
        <f t="shared" si="23"/>
        <v>0</v>
      </c>
      <c r="N34" s="218">
        <f t="shared" si="23"/>
        <v>0</v>
      </c>
      <c r="O34" s="218">
        <f t="shared" si="23"/>
        <v>0</v>
      </c>
      <c r="P34" s="218">
        <f t="shared" si="23"/>
        <v>0</v>
      </c>
      <c r="Q34" s="218">
        <f t="shared" si="23"/>
        <v>0</v>
      </c>
      <c r="R34" s="218">
        <f t="shared" si="23"/>
        <v>0</v>
      </c>
      <c r="S34" s="218">
        <f t="shared" si="23"/>
        <v>0</v>
      </c>
      <c r="T34" s="218">
        <f t="shared" si="23"/>
        <v>0</v>
      </c>
      <c r="U34" s="218">
        <f t="shared" si="23"/>
        <v>0</v>
      </c>
      <c r="V34" s="218">
        <f t="shared" si="23"/>
        <v>0</v>
      </c>
      <c r="W34" s="218">
        <f t="shared" si="23"/>
        <v>0</v>
      </c>
      <c r="X34" s="218">
        <f t="shared" si="23"/>
        <v>0</v>
      </c>
      <c r="Y34" s="218">
        <f t="shared" si="23"/>
        <v>0</v>
      </c>
      <c r="Z34" s="218">
        <f t="shared" si="23"/>
        <v>0</v>
      </c>
      <c r="AA34" s="218">
        <f t="shared" si="23"/>
        <v>0</v>
      </c>
      <c r="AB34" s="218">
        <f t="shared" si="23"/>
        <v>0</v>
      </c>
      <c r="AC34" s="218">
        <f t="shared" si="23"/>
        <v>0</v>
      </c>
      <c r="AD34" s="218">
        <f t="shared" si="23"/>
        <v>0</v>
      </c>
      <c r="AE34" s="218">
        <f t="shared" si="23"/>
        <v>0</v>
      </c>
      <c r="AF34" s="218">
        <f t="shared" si="23"/>
        <v>0</v>
      </c>
      <c r="AG34" s="218">
        <f t="shared" si="23"/>
        <v>0</v>
      </c>
      <c r="AH34" s="218">
        <f t="shared" si="23"/>
        <v>0</v>
      </c>
      <c r="AI34" s="218">
        <f t="shared" si="23"/>
        <v>0</v>
      </c>
      <c r="AJ34" s="218">
        <f t="shared" si="23"/>
        <v>0</v>
      </c>
      <c r="AK34" s="218">
        <f t="shared" si="23"/>
        <v>0</v>
      </c>
      <c r="AL34" s="218">
        <f t="shared" si="23"/>
        <v>0</v>
      </c>
      <c r="AM34" s="218">
        <f t="shared" si="23"/>
        <v>0</v>
      </c>
      <c r="AN34" s="218">
        <f t="shared" si="23"/>
        <v>0</v>
      </c>
      <c r="AO34" s="218">
        <f t="shared" si="23"/>
        <v>0</v>
      </c>
      <c r="AP34" s="218">
        <f t="shared" si="23"/>
        <v>0</v>
      </c>
      <c r="AQ34" s="218">
        <f t="shared" si="23"/>
        <v>0</v>
      </c>
      <c r="AR34" s="218">
        <f t="shared" si="23"/>
        <v>0</v>
      </c>
      <c r="AS34" s="218">
        <f t="shared" si="23"/>
        <v>0</v>
      </c>
      <c r="AT34" s="218">
        <f t="shared" si="23"/>
        <v>0</v>
      </c>
      <c r="AU34" s="218">
        <f t="shared" si="23"/>
        <v>0</v>
      </c>
      <c r="AV34" s="218">
        <f t="shared" si="23"/>
        <v>0</v>
      </c>
      <c r="AW34" s="218">
        <f t="shared" si="23"/>
        <v>0</v>
      </c>
      <c r="AX34" s="218">
        <f t="shared" si="23"/>
        <v>0</v>
      </c>
      <c r="AY34" s="218">
        <f t="shared" si="23"/>
        <v>0</v>
      </c>
      <c r="AZ34" s="218">
        <f t="shared" si="23"/>
        <v>0</v>
      </c>
      <c r="BA34" s="218">
        <f t="shared" si="23"/>
        <v>0</v>
      </c>
      <c r="BB34" s="218">
        <f t="shared" si="23"/>
        <v>0</v>
      </c>
      <c r="BC34" s="218">
        <f t="shared" si="23"/>
        <v>0</v>
      </c>
      <c r="BD34" s="218">
        <f t="shared" si="23"/>
        <v>0</v>
      </c>
      <c r="BE34" s="218">
        <f t="shared" si="23"/>
        <v>0</v>
      </c>
      <c r="BF34" s="218">
        <f t="shared" si="23"/>
        <v>0</v>
      </c>
      <c r="BG34" s="218">
        <f t="shared" si="23"/>
        <v>0</v>
      </c>
      <c r="BH34" s="218">
        <f t="shared" si="23"/>
        <v>0</v>
      </c>
      <c r="BI34" s="218">
        <f t="shared" si="23"/>
        <v>0</v>
      </c>
      <c r="BJ34" s="218">
        <f t="shared" si="23"/>
        <v>0</v>
      </c>
      <c r="BK34" s="218">
        <f t="shared" si="23"/>
        <v>0</v>
      </c>
      <c r="BL34" s="218">
        <f t="shared" si="23"/>
        <v>0</v>
      </c>
      <c r="BM34" s="218">
        <f t="shared" ref="BM34:DX34" si="24">IF(LEFT(BM35,2)="OK",0,IF(LEFT(BM35,2)="QU",2,1))</f>
        <v>0</v>
      </c>
      <c r="BN34" s="218">
        <f t="shared" si="24"/>
        <v>0</v>
      </c>
      <c r="BO34" s="218">
        <f t="shared" si="24"/>
        <v>0</v>
      </c>
      <c r="BP34" s="218">
        <f t="shared" si="24"/>
        <v>0</v>
      </c>
      <c r="BQ34" s="218">
        <f t="shared" si="24"/>
        <v>0</v>
      </c>
      <c r="BR34" s="218">
        <f t="shared" si="24"/>
        <v>0</v>
      </c>
      <c r="BS34" s="218">
        <f t="shared" si="24"/>
        <v>0</v>
      </c>
      <c r="BT34" s="218">
        <f t="shared" si="24"/>
        <v>0</v>
      </c>
      <c r="BU34" s="218">
        <f t="shared" si="24"/>
        <v>0</v>
      </c>
      <c r="BV34" s="218">
        <f t="shared" si="24"/>
        <v>0</v>
      </c>
      <c r="BW34" s="218">
        <f t="shared" si="24"/>
        <v>0</v>
      </c>
      <c r="BX34" s="218">
        <f t="shared" si="24"/>
        <v>0</v>
      </c>
      <c r="BY34" s="218">
        <f t="shared" si="24"/>
        <v>0</v>
      </c>
      <c r="BZ34" s="218">
        <f t="shared" si="24"/>
        <v>0</v>
      </c>
      <c r="CA34" s="218">
        <f t="shared" si="24"/>
        <v>0</v>
      </c>
      <c r="CB34" s="218">
        <f t="shared" si="24"/>
        <v>0</v>
      </c>
      <c r="CC34" s="218">
        <f t="shared" si="24"/>
        <v>0</v>
      </c>
      <c r="CD34" s="218">
        <f t="shared" si="24"/>
        <v>0</v>
      </c>
      <c r="CE34" s="218">
        <f t="shared" si="24"/>
        <v>0</v>
      </c>
      <c r="CF34" s="218">
        <f t="shared" si="24"/>
        <v>0</v>
      </c>
      <c r="CG34" s="218">
        <f t="shared" si="24"/>
        <v>0</v>
      </c>
      <c r="CH34" s="218">
        <f t="shared" si="24"/>
        <v>0</v>
      </c>
      <c r="CI34" s="218">
        <f t="shared" si="24"/>
        <v>0</v>
      </c>
      <c r="CJ34" s="218">
        <f t="shared" si="24"/>
        <v>0</v>
      </c>
      <c r="CK34" s="218">
        <f t="shared" si="24"/>
        <v>0</v>
      </c>
      <c r="CL34" s="218">
        <f t="shared" si="24"/>
        <v>0</v>
      </c>
      <c r="CM34" s="218">
        <f t="shared" si="24"/>
        <v>0</v>
      </c>
      <c r="CN34" s="218">
        <f t="shared" si="24"/>
        <v>0</v>
      </c>
      <c r="CO34" s="218">
        <f t="shared" si="24"/>
        <v>0</v>
      </c>
      <c r="CP34" s="218">
        <f t="shared" si="24"/>
        <v>0</v>
      </c>
      <c r="CQ34" s="218">
        <f t="shared" si="24"/>
        <v>0</v>
      </c>
      <c r="CR34" s="218">
        <f t="shared" si="24"/>
        <v>0</v>
      </c>
      <c r="CS34" s="218">
        <f t="shared" si="24"/>
        <v>0</v>
      </c>
      <c r="CT34" s="218">
        <f t="shared" si="24"/>
        <v>0</v>
      </c>
      <c r="CU34" s="218">
        <f t="shared" si="24"/>
        <v>0</v>
      </c>
      <c r="CV34" s="218">
        <f t="shared" si="24"/>
        <v>0</v>
      </c>
      <c r="CW34" s="218">
        <f t="shared" si="24"/>
        <v>0</v>
      </c>
      <c r="CX34" s="218">
        <f t="shared" si="24"/>
        <v>0</v>
      </c>
      <c r="CY34" s="218">
        <f t="shared" si="24"/>
        <v>0</v>
      </c>
      <c r="CZ34" s="218">
        <f t="shared" si="24"/>
        <v>0</v>
      </c>
      <c r="DA34" s="218">
        <f t="shared" si="24"/>
        <v>0</v>
      </c>
      <c r="DB34" s="218">
        <f t="shared" si="24"/>
        <v>0</v>
      </c>
      <c r="DC34" s="218">
        <f t="shared" si="24"/>
        <v>0</v>
      </c>
      <c r="DD34" s="218">
        <f t="shared" si="24"/>
        <v>0</v>
      </c>
      <c r="DE34" s="218">
        <f t="shared" si="24"/>
        <v>0</v>
      </c>
      <c r="DF34" s="218">
        <f t="shared" si="24"/>
        <v>0</v>
      </c>
      <c r="DG34" s="218">
        <f t="shared" si="24"/>
        <v>0</v>
      </c>
      <c r="DH34" s="218">
        <f t="shared" si="24"/>
        <v>0</v>
      </c>
      <c r="DI34" s="218">
        <f t="shared" si="24"/>
        <v>0</v>
      </c>
      <c r="DJ34" s="218">
        <f t="shared" si="24"/>
        <v>0</v>
      </c>
      <c r="DK34" s="218">
        <f t="shared" si="24"/>
        <v>0</v>
      </c>
      <c r="DL34" s="218">
        <f t="shared" si="24"/>
        <v>0</v>
      </c>
      <c r="DM34" s="218">
        <f t="shared" si="24"/>
        <v>0</v>
      </c>
      <c r="DN34" s="218">
        <f t="shared" si="24"/>
        <v>0</v>
      </c>
      <c r="DO34" s="218">
        <f t="shared" si="24"/>
        <v>0</v>
      </c>
      <c r="DP34" s="218">
        <f t="shared" si="24"/>
        <v>0</v>
      </c>
      <c r="DQ34" s="218">
        <f t="shared" si="24"/>
        <v>0</v>
      </c>
      <c r="DR34" s="218">
        <f t="shared" si="24"/>
        <v>0</v>
      </c>
      <c r="DS34" s="218">
        <f t="shared" si="24"/>
        <v>0</v>
      </c>
      <c r="DT34" s="218">
        <f t="shared" si="24"/>
        <v>0</v>
      </c>
      <c r="DU34" s="218">
        <f t="shared" si="24"/>
        <v>0</v>
      </c>
      <c r="DV34" s="218">
        <f t="shared" si="24"/>
        <v>0</v>
      </c>
      <c r="DW34" s="218">
        <f t="shared" si="24"/>
        <v>0</v>
      </c>
      <c r="DX34" s="218">
        <f t="shared" si="24"/>
        <v>0</v>
      </c>
      <c r="DY34" s="218">
        <f t="shared" ref="DY34:GJ34" si="25">IF(LEFT(DY35,2)="OK",0,IF(LEFT(DY35,2)="QU",2,1))</f>
        <v>0</v>
      </c>
      <c r="DZ34" s="218">
        <f t="shared" si="25"/>
        <v>0</v>
      </c>
      <c r="EA34" s="218">
        <f t="shared" si="25"/>
        <v>0</v>
      </c>
      <c r="EB34" s="218">
        <f t="shared" si="25"/>
        <v>0</v>
      </c>
      <c r="EC34" s="218">
        <f t="shared" si="25"/>
        <v>0</v>
      </c>
      <c r="ED34" s="218">
        <f t="shared" si="25"/>
        <v>0</v>
      </c>
      <c r="EE34" s="218">
        <f t="shared" si="25"/>
        <v>0</v>
      </c>
      <c r="EF34" s="218">
        <f t="shared" si="25"/>
        <v>0</v>
      </c>
      <c r="EG34" s="218">
        <f t="shared" si="25"/>
        <v>0</v>
      </c>
      <c r="EH34" s="218">
        <f t="shared" si="25"/>
        <v>0</v>
      </c>
      <c r="EI34" s="218">
        <f t="shared" si="25"/>
        <v>0</v>
      </c>
      <c r="EJ34" s="218">
        <f t="shared" si="25"/>
        <v>0</v>
      </c>
      <c r="EK34" s="218">
        <f t="shared" si="25"/>
        <v>0</v>
      </c>
      <c r="EL34" s="218">
        <f t="shared" si="25"/>
        <v>0</v>
      </c>
      <c r="EM34" s="218">
        <f t="shared" si="25"/>
        <v>0</v>
      </c>
      <c r="EN34" s="218">
        <f t="shared" si="25"/>
        <v>0</v>
      </c>
      <c r="EO34" s="218">
        <f t="shared" si="25"/>
        <v>0</v>
      </c>
      <c r="EP34" s="218">
        <f t="shared" si="25"/>
        <v>0</v>
      </c>
      <c r="EQ34" s="218">
        <f t="shared" si="25"/>
        <v>0</v>
      </c>
      <c r="ER34" s="218">
        <f t="shared" si="25"/>
        <v>0</v>
      </c>
      <c r="ES34" s="218">
        <f t="shared" si="25"/>
        <v>0</v>
      </c>
      <c r="ET34" s="218">
        <f t="shared" si="25"/>
        <v>0</v>
      </c>
      <c r="EU34" s="218">
        <f t="shared" si="25"/>
        <v>0</v>
      </c>
      <c r="EV34" s="218">
        <f t="shared" si="25"/>
        <v>0</v>
      </c>
      <c r="EW34" s="218">
        <f t="shared" si="25"/>
        <v>0</v>
      </c>
      <c r="EX34" s="218">
        <f t="shared" si="25"/>
        <v>0</v>
      </c>
      <c r="EY34" s="218">
        <f t="shared" si="25"/>
        <v>0</v>
      </c>
      <c r="EZ34" s="218">
        <f t="shared" si="25"/>
        <v>0</v>
      </c>
      <c r="FA34" s="218">
        <f t="shared" si="25"/>
        <v>0</v>
      </c>
      <c r="FB34" s="218">
        <f t="shared" si="25"/>
        <v>0</v>
      </c>
      <c r="FC34" s="218">
        <f t="shared" si="25"/>
        <v>0</v>
      </c>
      <c r="FD34" s="218">
        <f t="shared" si="25"/>
        <v>0</v>
      </c>
      <c r="FE34" s="218">
        <f t="shared" si="25"/>
        <v>0</v>
      </c>
      <c r="FF34" s="218">
        <f t="shared" si="25"/>
        <v>0</v>
      </c>
      <c r="FG34" s="218">
        <f t="shared" si="25"/>
        <v>0</v>
      </c>
      <c r="FH34" s="218">
        <f t="shared" si="25"/>
        <v>0</v>
      </c>
      <c r="FI34" s="218">
        <f t="shared" si="25"/>
        <v>0</v>
      </c>
      <c r="FJ34" s="218">
        <f t="shared" si="25"/>
        <v>0</v>
      </c>
      <c r="FK34" s="218">
        <f t="shared" si="25"/>
        <v>0</v>
      </c>
      <c r="FL34" s="218">
        <f t="shared" si="25"/>
        <v>0</v>
      </c>
      <c r="FM34" s="218">
        <f t="shared" si="25"/>
        <v>0</v>
      </c>
      <c r="FN34" s="218">
        <f t="shared" si="25"/>
        <v>0</v>
      </c>
      <c r="FO34" s="218">
        <f t="shared" si="25"/>
        <v>0</v>
      </c>
      <c r="FP34" s="218">
        <f t="shared" si="25"/>
        <v>0</v>
      </c>
      <c r="FQ34" s="218">
        <f t="shared" si="25"/>
        <v>0</v>
      </c>
      <c r="FR34" s="218">
        <f t="shared" si="25"/>
        <v>0</v>
      </c>
      <c r="FS34" s="218">
        <f t="shared" si="25"/>
        <v>0</v>
      </c>
      <c r="FT34" s="218">
        <f t="shared" si="25"/>
        <v>0</v>
      </c>
      <c r="FU34" s="218">
        <f t="shared" si="25"/>
        <v>0</v>
      </c>
      <c r="FV34" s="218">
        <f t="shared" si="25"/>
        <v>0</v>
      </c>
      <c r="FW34" s="218">
        <f t="shared" si="25"/>
        <v>0</v>
      </c>
      <c r="FX34" s="218">
        <f t="shared" si="25"/>
        <v>0</v>
      </c>
      <c r="FY34" s="218">
        <f t="shared" si="25"/>
        <v>0</v>
      </c>
      <c r="FZ34" s="218">
        <f t="shared" si="25"/>
        <v>0</v>
      </c>
      <c r="GA34" s="218">
        <f t="shared" si="25"/>
        <v>0</v>
      </c>
      <c r="GB34" s="218">
        <f t="shared" si="25"/>
        <v>0</v>
      </c>
      <c r="GC34" s="218">
        <f t="shared" si="25"/>
        <v>0</v>
      </c>
      <c r="GD34" s="218">
        <f t="shared" si="25"/>
        <v>0</v>
      </c>
      <c r="GE34" s="218">
        <f t="shared" si="25"/>
        <v>0</v>
      </c>
      <c r="GF34" s="218">
        <f t="shared" si="25"/>
        <v>0</v>
      </c>
      <c r="GG34" s="218">
        <f t="shared" si="25"/>
        <v>0</v>
      </c>
      <c r="GH34" s="218">
        <f t="shared" si="25"/>
        <v>0</v>
      </c>
      <c r="GI34" s="218">
        <f t="shared" si="25"/>
        <v>0</v>
      </c>
      <c r="GJ34" s="218">
        <f t="shared" si="25"/>
        <v>0</v>
      </c>
      <c r="GK34" s="218">
        <f t="shared" ref="GK34:IP34" si="26">IF(LEFT(GK35,2)="OK",0,IF(LEFT(GK35,2)="QU",2,1))</f>
        <v>0</v>
      </c>
      <c r="GL34" s="218">
        <f t="shared" si="26"/>
        <v>0</v>
      </c>
      <c r="GM34" s="218">
        <f t="shared" si="26"/>
        <v>0</v>
      </c>
      <c r="GN34" s="218">
        <f t="shared" si="26"/>
        <v>0</v>
      </c>
      <c r="GO34" s="218">
        <f t="shared" si="26"/>
        <v>0</v>
      </c>
      <c r="GP34" s="218">
        <f t="shared" si="26"/>
        <v>0</v>
      </c>
      <c r="GQ34" s="218">
        <f t="shared" si="26"/>
        <v>0</v>
      </c>
      <c r="GR34" s="218">
        <f t="shared" si="26"/>
        <v>0</v>
      </c>
      <c r="GS34" s="218">
        <f t="shared" si="26"/>
        <v>0</v>
      </c>
      <c r="GT34" s="218">
        <f t="shared" si="26"/>
        <v>0</v>
      </c>
      <c r="GU34" s="218">
        <f t="shared" si="26"/>
        <v>0</v>
      </c>
      <c r="GV34" s="218">
        <f t="shared" si="26"/>
        <v>0</v>
      </c>
      <c r="GW34" s="218">
        <f t="shared" si="26"/>
        <v>0</v>
      </c>
      <c r="GX34" s="218">
        <f t="shared" si="26"/>
        <v>0</v>
      </c>
      <c r="GY34" s="218">
        <f t="shared" si="26"/>
        <v>0</v>
      </c>
      <c r="GZ34" s="218">
        <f t="shared" si="26"/>
        <v>0</v>
      </c>
      <c r="HA34" s="218">
        <f t="shared" si="26"/>
        <v>0</v>
      </c>
      <c r="HB34" s="218">
        <f t="shared" si="26"/>
        <v>0</v>
      </c>
      <c r="HC34" s="218">
        <f t="shared" si="26"/>
        <v>0</v>
      </c>
      <c r="HD34" s="218">
        <f t="shared" si="26"/>
        <v>0</v>
      </c>
      <c r="HE34" s="218">
        <f t="shared" si="26"/>
        <v>0</v>
      </c>
      <c r="HF34" s="218">
        <f t="shared" si="26"/>
        <v>0</v>
      </c>
      <c r="HG34" s="218">
        <f t="shared" si="26"/>
        <v>0</v>
      </c>
      <c r="HH34" s="218">
        <f t="shared" si="26"/>
        <v>0</v>
      </c>
      <c r="HI34" s="218">
        <f t="shared" si="26"/>
        <v>0</v>
      </c>
      <c r="HJ34" s="218">
        <f t="shared" si="26"/>
        <v>0</v>
      </c>
      <c r="HK34" s="218">
        <f t="shared" si="26"/>
        <v>0</v>
      </c>
      <c r="HL34" s="218">
        <f t="shared" si="26"/>
        <v>0</v>
      </c>
      <c r="HM34" s="218">
        <f t="shared" si="26"/>
        <v>0</v>
      </c>
      <c r="HN34" s="218">
        <f t="shared" si="26"/>
        <v>0</v>
      </c>
      <c r="HO34" s="218">
        <f t="shared" si="26"/>
        <v>0</v>
      </c>
      <c r="HP34" s="218">
        <f t="shared" si="26"/>
        <v>0</v>
      </c>
      <c r="HQ34" s="218">
        <f t="shared" si="26"/>
        <v>0</v>
      </c>
      <c r="HR34" s="218">
        <f t="shared" si="26"/>
        <v>0</v>
      </c>
      <c r="HS34" s="218">
        <f t="shared" si="26"/>
        <v>0</v>
      </c>
      <c r="HT34" s="218">
        <f t="shared" si="26"/>
        <v>0</v>
      </c>
      <c r="HU34" s="218">
        <f t="shared" si="26"/>
        <v>0</v>
      </c>
      <c r="HV34" s="218">
        <f t="shared" si="26"/>
        <v>0</v>
      </c>
      <c r="HW34" s="218">
        <f t="shared" si="26"/>
        <v>0</v>
      </c>
      <c r="HX34" s="218">
        <f t="shared" si="26"/>
        <v>0</v>
      </c>
      <c r="HY34" s="218">
        <f t="shared" si="26"/>
        <v>0</v>
      </c>
      <c r="HZ34" s="218">
        <f t="shared" si="26"/>
        <v>0</v>
      </c>
      <c r="IA34" s="218">
        <f t="shared" si="26"/>
        <v>0</v>
      </c>
      <c r="IB34" s="218">
        <f t="shared" si="26"/>
        <v>0</v>
      </c>
      <c r="IC34" s="218">
        <f t="shared" si="26"/>
        <v>0</v>
      </c>
      <c r="ID34" s="218">
        <f t="shared" si="26"/>
        <v>0</v>
      </c>
      <c r="IE34" s="218">
        <f t="shared" si="26"/>
        <v>0</v>
      </c>
      <c r="IF34" s="218">
        <f t="shared" si="26"/>
        <v>0</v>
      </c>
      <c r="IG34" s="218">
        <f t="shared" si="26"/>
        <v>0</v>
      </c>
      <c r="IH34" s="218">
        <f t="shared" si="26"/>
        <v>0</v>
      </c>
      <c r="II34" s="218">
        <f t="shared" si="26"/>
        <v>0</v>
      </c>
      <c r="IJ34" s="218">
        <f t="shared" si="26"/>
        <v>0</v>
      </c>
      <c r="IK34" s="218">
        <f t="shared" si="26"/>
        <v>0</v>
      </c>
      <c r="IL34" s="218">
        <f t="shared" si="26"/>
        <v>0</v>
      </c>
      <c r="IM34" s="218">
        <f t="shared" si="26"/>
        <v>0</v>
      </c>
      <c r="IN34" s="218">
        <f t="shared" si="26"/>
        <v>0</v>
      </c>
      <c r="IO34" s="218">
        <f t="shared" si="26"/>
        <v>0</v>
      </c>
      <c r="IP34" s="218">
        <f t="shared" si="26"/>
        <v>0</v>
      </c>
      <c r="IQ34" s="212"/>
      <c r="IR34" s="212"/>
      <c r="IS34" s="212"/>
    </row>
    <row r="35" spans="1:253" ht="107.25" customHeight="1">
      <c r="A35" s="215" t="str">
        <f>IF(OR(Questionnaire!D80=Questionnaire!D78+Questionnaire!D52-Questionnaire!D68-Questionnaire!D72+Questionnaire!D82-Questionnaire!D95+Questionnaire!D108-Questionnaire!D109,Questionnaire!D75="Unquoted")=TRUE,"OK Q 27","QUERY Q 27 - Closing Quoted Shares - Sum of transactions does not equal closing balance - please check")</f>
        <v>OK Q 27</v>
      </c>
      <c r="B35" s="215" t="str">
        <f>IF(OR(Questionnaire!E80=Questionnaire!E78+Questionnaire!E52-Questionnaire!E68-Questionnaire!E72+Questionnaire!E82-Questionnaire!E95+Questionnaire!E108-Questionnaire!E109,Questionnaire!E75="Unquoted")=TRUE,"OK Q 27","QUERY Q 27 - Closing Quoted Shares - Sum of transactions does not equal closing balance - please check")</f>
        <v>OK Q 27</v>
      </c>
      <c r="C35" s="215" t="str">
        <f>IF(OR(Questionnaire!F80=Questionnaire!F78+Questionnaire!F52-Questionnaire!F68-Questionnaire!F72+Questionnaire!F82-Questionnaire!F95+Questionnaire!F108-Questionnaire!F109,Questionnaire!F75="Unquoted")=TRUE,"OK Q 27","QUERY Q 27 - Closing Quoted Shares - Sum of transactions does not equal closing balance - please check")</f>
        <v>OK Q 27</v>
      </c>
      <c r="D35" s="215" t="str">
        <f>IF(OR(Questionnaire!G80=Questionnaire!G78+Questionnaire!G52-Questionnaire!G68-Questionnaire!G72+Questionnaire!G82-Questionnaire!G95+Questionnaire!G108-Questionnaire!G109,Questionnaire!G75="Unquoted")=TRUE,"OK Q 27","QUERY Q 27 - Closing Quoted Shares - Sum of transactions does not equal closing balance - please check")</f>
        <v>OK Q 27</v>
      </c>
      <c r="E35" s="215" t="str">
        <f>IF(OR(Questionnaire!H80=Questionnaire!H78+Questionnaire!H52-Questionnaire!H68-Questionnaire!H72+Questionnaire!H82-Questionnaire!H95+Questionnaire!H108-Questionnaire!H109,Questionnaire!H75="Unquoted")=TRUE,"OK Q 27","QUERY Q 27 - Closing Quoted Shares - Sum of transactions does not equal closing balance - please check")</f>
        <v>OK Q 27</v>
      </c>
      <c r="F35" s="215" t="str">
        <f>IF(OR(Questionnaire!I80=Questionnaire!I78+Questionnaire!I52-Questionnaire!I68-Questionnaire!I72+Questionnaire!I82-Questionnaire!I95+Questionnaire!I108-Questionnaire!I109,Questionnaire!I75="Unquoted")=TRUE,"OK Q 27","QUERY Q 27 - Closing Quoted Shares - Sum of transactions does not equal closing balance - please check")</f>
        <v>OK Q 27</v>
      </c>
      <c r="G35" s="215" t="str">
        <f>IF(OR(Questionnaire!J80=Questionnaire!J78+Questionnaire!J52-Questionnaire!J68-Questionnaire!J72+Questionnaire!J82-Questionnaire!J95+Questionnaire!J108-Questionnaire!J109,Questionnaire!J75="Unquoted")=TRUE,"OK Q 27","QUERY Q 27 - Closing Quoted Shares - Sum of transactions does not equal closing balance - please check")</f>
        <v>OK Q 27</v>
      </c>
      <c r="H35" s="215" t="str">
        <f>IF(OR(Questionnaire!K80=Questionnaire!K78+Questionnaire!K52-Questionnaire!K68-Questionnaire!K72+Questionnaire!K82-Questionnaire!K95+Questionnaire!K108-Questionnaire!K109,Questionnaire!K75="Unquoted")=TRUE,"OK Q 27","QUERY Q 27 - Closing Quoted Shares - Sum of transactions does not equal closing balance - please check")</f>
        <v>OK Q 27</v>
      </c>
      <c r="I35" s="215" t="str">
        <f>IF(OR(Questionnaire!L80=Questionnaire!L78+Questionnaire!L52-Questionnaire!L68-Questionnaire!L72+Questionnaire!L82-Questionnaire!L95+Questionnaire!L108-Questionnaire!L109,Questionnaire!L75="Unquoted")=TRUE,"OK Q 27","QUERY Q 27 - Closing Quoted Shares - Sum of transactions does not equal closing balance - please check")</f>
        <v>OK Q 27</v>
      </c>
      <c r="J35" s="215" t="str">
        <f>IF(OR(Questionnaire!M80=Questionnaire!M78+Questionnaire!M52-Questionnaire!M68-Questionnaire!M72+Questionnaire!M82-Questionnaire!M95+Questionnaire!M108-Questionnaire!M109,Questionnaire!M75="Unquoted")=TRUE,"OK Q 27","QUERY Q 27 - Closing Quoted Shares - Sum of transactions does not equal closing balance - please check")</f>
        <v>OK Q 27</v>
      </c>
      <c r="K35" s="215" t="str">
        <f>IF(OR(Questionnaire!N80=Questionnaire!N78+Questionnaire!N52-Questionnaire!N68-Questionnaire!N72+Questionnaire!N82-Questionnaire!N95+Questionnaire!N108-Questionnaire!N109,Questionnaire!N75="Unquoted")=TRUE,"OK Q 27","QUERY Q 27 - Closing Quoted Shares - Sum of transactions does not equal closing balance - please check")</f>
        <v>OK Q 27</v>
      </c>
      <c r="L35" s="215" t="str">
        <f>IF(OR(Questionnaire!O80=Questionnaire!O78+Questionnaire!O52-Questionnaire!O68-Questionnaire!O72+Questionnaire!O82-Questionnaire!O95+Questionnaire!O108-Questionnaire!O109,Questionnaire!O75="Unquoted")=TRUE,"OK Q 27","QUERY Q 27 - Closing Quoted Shares - Sum of transactions does not equal closing balance - please check")</f>
        <v>OK Q 27</v>
      </c>
      <c r="M35" s="215" t="str">
        <f>IF(OR(Questionnaire!P80=Questionnaire!P78+Questionnaire!P52-Questionnaire!P68-Questionnaire!P72+Questionnaire!P82-Questionnaire!P95+Questionnaire!P108-Questionnaire!P109,Questionnaire!P75="Unquoted")=TRUE,"OK Q 27","QUERY Q 27 - Closing Quoted Shares - Sum of transactions does not equal closing balance - please check")</f>
        <v>OK Q 27</v>
      </c>
      <c r="N35" s="215" t="str">
        <f>IF(OR(Questionnaire!Q80=Questionnaire!Q78+Questionnaire!Q52-Questionnaire!Q68-Questionnaire!Q72+Questionnaire!Q82-Questionnaire!Q95+Questionnaire!Q108-Questionnaire!Q109,Questionnaire!Q75="Unquoted")=TRUE,"OK Q 27","QUERY Q 27 - Closing Quoted Shares - Sum of transactions does not equal closing balance - please check")</f>
        <v>OK Q 27</v>
      </c>
      <c r="O35" s="215" t="str">
        <f>IF(OR(Questionnaire!R80=Questionnaire!R78+Questionnaire!R52-Questionnaire!R68-Questionnaire!R72+Questionnaire!R82-Questionnaire!R95+Questionnaire!R108-Questionnaire!R109,Questionnaire!R75="Unquoted")=TRUE,"OK Q 27","QUERY Q 27 - Closing Quoted Shares - Sum of transactions does not equal closing balance - please check")</f>
        <v>OK Q 27</v>
      </c>
      <c r="P35" s="215" t="str">
        <f>IF(OR(Questionnaire!S80=Questionnaire!S78+Questionnaire!S52-Questionnaire!S68-Questionnaire!S72+Questionnaire!S82-Questionnaire!S95+Questionnaire!S108-Questionnaire!S109,Questionnaire!S75="Unquoted")=TRUE,"OK Q 27","QUERY Q 27 - Closing Quoted Shares - Sum of transactions does not equal closing balance - please check")</f>
        <v>OK Q 27</v>
      </c>
      <c r="Q35" s="215" t="str">
        <f>IF(OR(Questionnaire!T80=Questionnaire!T78+Questionnaire!T52-Questionnaire!T68-Questionnaire!T72+Questionnaire!T82-Questionnaire!T95+Questionnaire!T108-Questionnaire!T109,Questionnaire!T75="Unquoted")=TRUE,"OK Q 27","QUERY Q 27 - Closing Quoted Shares - Sum of transactions does not equal closing balance - please check")</f>
        <v>OK Q 27</v>
      </c>
      <c r="R35" s="215" t="str">
        <f>IF(OR(Questionnaire!U80=Questionnaire!U78+Questionnaire!U52-Questionnaire!U68-Questionnaire!U72+Questionnaire!U82-Questionnaire!U95+Questionnaire!U108-Questionnaire!U109,Questionnaire!U75="Unquoted")=TRUE,"OK Q 27","QUERY Q 27 - Closing Quoted Shares - Sum of transactions does not equal closing balance - please check")</f>
        <v>OK Q 27</v>
      </c>
      <c r="S35" s="215" t="str">
        <f>IF(OR(Questionnaire!V80=Questionnaire!V78+Questionnaire!V52-Questionnaire!V68-Questionnaire!V72+Questionnaire!V82-Questionnaire!V95+Questionnaire!V108-Questionnaire!V109,Questionnaire!V75="Unquoted")=TRUE,"OK Q 27","QUERY Q 27 - Closing Quoted Shares - Sum of transactions does not equal closing balance - please check")</f>
        <v>OK Q 27</v>
      </c>
      <c r="T35" s="215" t="str">
        <f>IF(OR(Questionnaire!W80=Questionnaire!W78+Questionnaire!W52-Questionnaire!W68-Questionnaire!W72+Questionnaire!W82-Questionnaire!W95+Questionnaire!W108-Questionnaire!W109,Questionnaire!W75="Unquoted")=TRUE,"OK Q 27","QUERY Q 27 - Closing Quoted Shares - Sum of transactions does not equal closing balance - please check")</f>
        <v>OK Q 27</v>
      </c>
      <c r="U35" s="215" t="str">
        <f>IF(OR(Questionnaire!X80=Questionnaire!X78+Questionnaire!X52-Questionnaire!X68-Questionnaire!X72+Questionnaire!X82-Questionnaire!X95+Questionnaire!X108-Questionnaire!X109,Questionnaire!X75="Unquoted")=TRUE,"OK Q 27","QUERY Q 27 - Closing Quoted Shares - Sum of transactions does not equal closing balance - please check")</f>
        <v>OK Q 27</v>
      </c>
      <c r="V35" s="215" t="str">
        <f>IF(OR(Questionnaire!Y80=Questionnaire!Y78+Questionnaire!Y52-Questionnaire!Y68-Questionnaire!Y72+Questionnaire!Y82-Questionnaire!Y95+Questionnaire!Y108-Questionnaire!Y109,Questionnaire!Y75="Unquoted")=TRUE,"OK Q 27","QUERY Q 27 - Closing Quoted Shares - Sum of transactions does not equal closing balance - please check")</f>
        <v>OK Q 27</v>
      </c>
      <c r="W35" s="215" t="str">
        <f>IF(OR(Questionnaire!Z80=Questionnaire!Z78+Questionnaire!Z52-Questionnaire!Z68-Questionnaire!Z72+Questionnaire!Z82-Questionnaire!Z95+Questionnaire!Z108-Questionnaire!Z109,Questionnaire!Z75="Unquoted")=TRUE,"OK Q 27","QUERY Q 27 - Closing Quoted Shares - Sum of transactions does not equal closing balance - please check")</f>
        <v>OK Q 27</v>
      </c>
      <c r="X35" s="215" t="str">
        <f>IF(OR(Questionnaire!AA80=Questionnaire!AA78+Questionnaire!AA52-Questionnaire!AA68-Questionnaire!AA72+Questionnaire!AA82-Questionnaire!AA95+Questionnaire!AA108-Questionnaire!AA109,Questionnaire!AA75="Unquoted")=TRUE,"OK Q 27","QUERY Q 27 - Closing Quoted Shares - Sum of transactions does not equal closing balance - please check")</f>
        <v>OK Q 27</v>
      </c>
      <c r="Y35" s="215" t="str">
        <f>IF(OR(Questionnaire!AB80=Questionnaire!AB78+Questionnaire!AB52-Questionnaire!AB68-Questionnaire!AB72+Questionnaire!AB82-Questionnaire!AB95+Questionnaire!AB108-Questionnaire!AB109,Questionnaire!AB75="Unquoted")=TRUE,"OK Q 27","QUERY Q 27 - Closing Quoted Shares - Sum of transactions does not equal closing balance - please check")</f>
        <v>OK Q 27</v>
      </c>
      <c r="Z35" s="215" t="str">
        <f>IF(OR(Questionnaire!AC80=Questionnaire!AC78+Questionnaire!AC52-Questionnaire!AC68-Questionnaire!AC72+Questionnaire!AC82-Questionnaire!AC95+Questionnaire!AC108-Questionnaire!AC109,Questionnaire!AC75="Unquoted")=TRUE,"OK Q 27","QUERY Q 27 - Closing Quoted Shares - Sum of transactions does not equal closing balance - please check")</f>
        <v>OK Q 27</v>
      </c>
      <c r="AA35" s="215" t="str">
        <f>IF(OR(Questionnaire!AD80=Questionnaire!AD78+Questionnaire!AD52-Questionnaire!AD68-Questionnaire!AD72+Questionnaire!AD82-Questionnaire!AD95+Questionnaire!AD108-Questionnaire!AD109,Questionnaire!AD75="Unquoted")=TRUE,"OK Q 27","QUERY Q 27 - Closing Quoted Shares - Sum of transactions does not equal closing balance - please check")</f>
        <v>OK Q 27</v>
      </c>
      <c r="AB35" s="215" t="str">
        <f>IF(OR(Questionnaire!AE80=Questionnaire!AE78+Questionnaire!AE52-Questionnaire!AE68-Questionnaire!AE72+Questionnaire!AE82-Questionnaire!AE95+Questionnaire!AE108-Questionnaire!AE109,Questionnaire!AE75="Unquoted")=TRUE,"OK Q 27","QUERY Q 27 - Closing Quoted Shares - Sum of transactions does not equal closing balance - please check")</f>
        <v>OK Q 27</v>
      </c>
      <c r="AC35" s="215" t="str">
        <f>IF(OR(Questionnaire!AF80=Questionnaire!AF78+Questionnaire!AF52-Questionnaire!AF68-Questionnaire!AF72+Questionnaire!AF82-Questionnaire!AF95+Questionnaire!AF108-Questionnaire!AF109,Questionnaire!AF75="Unquoted")=TRUE,"OK Q 27","QUERY Q 27 - Closing Quoted Shares - Sum of transactions does not equal closing balance - please check")</f>
        <v>OK Q 27</v>
      </c>
      <c r="AD35" s="215" t="str">
        <f>IF(OR(Questionnaire!AG80=Questionnaire!AG78+Questionnaire!AG52-Questionnaire!AG68-Questionnaire!AG72+Questionnaire!AG82-Questionnaire!AG95+Questionnaire!AG108-Questionnaire!AG109,Questionnaire!AG75="Unquoted")=TRUE,"OK Q 27","QUERY Q 27 - Closing Quoted Shares - Sum of transactions does not equal closing balance - please check")</f>
        <v>OK Q 27</v>
      </c>
      <c r="AE35" s="215" t="str">
        <f>IF(OR(Questionnaire!AH80=Questionnaire!AH78+Questionnaire!AH52-Questionnaire!AH68-Questionnaire!AH72+Questionnaire!AH82-Questionnaire!AH95+Questionnaire!AH108-Questionnaire!AH109,Questionnaire!AH75="Unquoted")=TRUE,"OK Q 27","QUERY Q 27 - Closing Quoted Shares - Sum of transactions does not equal closing balance - please check")</f>
        <v>OK Q 27</v>
      </c>
      <c r="AF35" s="215" t="str">
        <f>IF(OR(Questionnaire!AI80=Questionnaire!AI78+Questionnaire!AI52-Questionnaire!AI68-Questionnaire!AI72+Questionnaire!AI82-Questionnaire!AI95+Questionnaire!AI108-Questionnaire!AI109,Questionnaire!AI75="Unquoted")=TRUE,"OK Q 27","QUERY Q 27 - Closing Quoted Shares - Sum of transactions does not equal closing balance - please check")</f>
        <v>OK Q 27</v>
      </c>
      <c r="AG35" s="215" t="str">
        <f>IF(OR(Questionnaire!AJ80=Questionnaire!AJ78+Questionnaire!AJ52-Questionnaire!AJ68-Questionnaire!AJ72+Questionnaire!AJ82-Questionnaire!AJ95+Questionnaire!AJ108-Questionnaire!AJ109,Questionnaire!AJ75="Unquoted")=TRUE,"OK Q 27","QUERY Q 27 - Closing Quoted Shares - Sum of transactions does not equal closing balance - please check")</f>
        <v>OK Q 27</v>
      </c>
      <c r="AH35" s="215" t="str">
        <f>IF(OR(Questionnaire!AK80=Questionnaire!AK78+Questionnaire!AK52-Questionnaire!AK68-Questionnaire!AK72+Questionnaire!AK82-Questionnaire!AK95+Questionnaire!AK108-Questionnaire!AK109,Questionnaire!AK75="Unquoted")=TRUE,"OK Q 27","QUERY Q 27 - Closing Quoted Shares - Sum of transactions does not equal closing balance - please check")</f>
        <v>OK Q 27</v>
      </c>
      <c r="AI35" s="215" t="str">
        <f>IF(OR(Questionnaire!AL80=Questionnaire!AL78+Questionnaire!AL52-Questionnaire!AL68-Questionnaire!AL72+Questionnaire!AL82-Questionnaire!AL95+Questionnaire!AL108-Questionnaire!AL109,Questionnaire!AL75="Unquoted")=TRUE,"OK Q 27","QUERY Q 27 - Closing Quoted Shares - Sum of transactions does not equal closing balance - please check")</f>
        <v>OK Q 27</v>
      </c>
      <c r="AJ35" s="215" t="str">
        <f>IF(OR(Questionnaire!AM80=Questionnaire!AM78+Questionnaire!AM52-Questionnaire!AM68-Questionnaire!AM72+Questionnaire!AM82-Questionnaire!AM95+Questionnaire!AM108-Questionnaire!AM109,Questionnaire!AM75="Unquoted")=TRUE,"OK Q 27","QUERY Q 27 - Closing Quoted Shares - Sum of transactions does not equal closing balance - please check")</f>
        <v>OK Q 27</v>
      </c>
      <c r="AK35" s="215" t="str">
        <f>IF(OR(Questionnaire!AN80=Questionnaire!AN78+Questionnaire!AN52-Questionnaire!AN68-Questionnaire!AN72+Questionnaire!AN82-Questionnaire!AN95+Questionnaire!AN108-Questionnaire!AN109,Questionnaire!AN75="Unquoted")=TRUE,"OK Q 27","QUERY Q 27 - Closing Quoted Shares - Sum of transactions does not equal closing balance - please check")</f>
        <v>OK Q 27</v>
      </c>
      <c r="AL35" s="215" t="str">
        <f>IF(OR(Questionnaire!AO80=Questionnaire!AO78+Questionnaire!AO52-Questionnaire!AO68-Questionnaire!AO72+Questionnaire!AO82-Questionnaire!AO95+Questionnaire!AO108-Questionnaire!AO109,Questionnaire!AO75="Unquoted")=TRUE,"OK Q 27","QUERY Q 27 - Closing Quoted Shares - Sum of transactions does not equal closing balance - please check")</f>
        <v>OK Q 27</v>
      </c>
      <c r="AM35" s="215" t="str">
        <f>IF(OR(Questionnaire!AP80=Questionnaire!AP78+Questionnaire!AP52-Questionnaire!AP68-Questionnaire!AP72+Questionnaire!AP82-Questionnaire!AP95+Questionnaire!AP108-Questionnaire!AP109,Questionnaire!AP75="Unquoted")=TRUE,"OK Q 27","QUERY Q 27 - Closing Quoted Shares - Sum of transactions does not equal closing balance - please check")</f>
        <v>OK Q 27</v>
      </c>
      <c r="AN35" s="215" t="str">
        <f>IF(OR(Questionnaire!AQ80=Questionnaire!AQ78+Questionnaire!AQ52-Questionnaire!AQ68-Questionnaire!AQ72+Questionnaire!AQ82-Questionnaire!AQ95+Questionnaire!AQ108-Questionnaire!AQ109,Questionnaire!AQ75="Unquoted")=TRUE,"OK Q 27","QUERY Q 27 - Closing Quoted Shares - Sum of transactions does not equal closing balance - please check")</f>
        <v>OK Q 27</v>
      </c>
      <c r="AO35" s="215" t="str">
        <f>IF(OR(Questionnaire!AR80=Questionnaire!AR78+Questionnaire!AR52-Questionnaire!AR68-Questionnaire!AR72+Questionnaire!AR82-Questionnaire!AR95+Questionnaire!AR108-Questionnaire!AR109,Questionnaire!AR75="Unquoted")=TRUE,"OK Q 27","QUERY Q 27 - Closing Quoted Shares - Sum of transactions does not equal closing balance - please check")</f>
        <v>OK Q 27</v>
      </c>
      <c r="AP35" s="215" t="str">
        <f>IF(OR(Questionnaire!AS80=Questionnaire!AS78+Questionnaire!AS52-Questionnaire!AS68-Questionnaire!AS72+Questionnaire!AS82-Questionnaire!AS95+Questionnaire!AS108-Questionnaire!AS109,Questionnaire!AS75="Unquoted")=TRUE,"OK Q 27","QUERY Q 27 - Closing Quoted Shares - Sum of transactions does not equal closing balance - please check")</f>
        <v>OK Q 27</v>
      </c>
      <c r="AQ35" s="215" t="str">
        <f>IF(OR(Questionnaire!AT80=Questionnaire!AT78+Questionnaire!AT52-Questionnaire!AT68-Questionnaire!AT72+Questionnaire!AT82-Questionnaire!AT95+Questionnaire!AT108-Questionnaire!AT109,Questionnaire!AT75="Unquoted")=TRUE,"OK Q 27","QUERY Q 27 - Closing Quoted Shares - Sum of transactions does not equal closing balance - please check")</f>
        <v>OK Q 27</v>
      </c>
      <c r="AR35" s="215" t="str">
        <f>IF(OR(Questionnaire!AU80=Questionnaire!AU78+Questionnaire!AU52-Questionnaire!AU68-Questionnaire!AU72+Questionnaire!AU82-Questionnaire!AU95+Questionnaire!AU108-Questionnaire!AU109,Questionnaire!AU75="Unquoted")=TRUE,"OK Q 27","QUERY Q 27 - Closing Quoted Shares - Sum of transactions does not equal closing balance - please check")</f>
        <v>OK Q 27</v>
      </c>
      <c r="AS35" s="215" t="str">
        <f>IF(OR(Questionnaire!AV80=Questionnaire!AV78+Questionnaire!AV52-Questionnaire!AV68-Questionnaire!AV72+Questionnaire!AV82-Questionnaire!AV95+Questionnaire!AV108-Questionnaire!AV109,Questionnaire!AV75="Unquoted")=TRUE,"OK Q 27","QUERY Q 27 - Closing Quoted Shares - Sum of transactions does not equal closing balance - please check")</f>
        <v>OK Q 27</v>
      </c>
      <c r="AT35" s="215" t="str">
        <f>IF(OR(Questionnaire!AW80=Questionnaire!AW78+Questionnaire!AW52-Questionnaire!AW68-Questionnaire!AW72+Questionnaire!AW82-Questionnaire!AW95+Questionnaire!AW108-Questionnaire!AW109,Questionnaire!AW75="Unquoted")=TRUE,"OK Q 27","QUERY Q 27 - Closing Quoted Shares - Sum of transactions does not equal closing balance - please check")</f>
        <v>OK Q 27</v>
      </c>
      <c r="AU35" s="215" t="str">
        <f>IF(OR(Questionnaire!AX80=Questionnaire!AX78+Questionnaire!AX52-Questionnaire!AX68-Questionnaire!AX72+Questionnaire!AX82-Questionnaire!AX95+Questionnaire!AX108-Questionnaire!AX109,Questionnaire!AX75="Unquoted")=TRUE,"OK Q 27","QUERY Q 27 - Closing Quoted Shares - Sum of transactions does not equal closing balance - please check")</f>
        <v>OK Q 27</v>
      </c>
      <c r="AV35" s="215" t="str">
        <f>IF(OR(Questionnaire!AY80=Questionnaire!AY78+Questionnaire!AY52-Questionnaire!AY68-Questionnaire!AY72+Questionnaire!AY82-Questionnaire!AY95+Questionnaire!AY108-Questionnaire!AY109,Questionnaire!AY75="Unquoted")=TRUE,"OK Q 27","QUERY Q 27 - Closing Quoted Shares - Sum of transactions does not equal closing balance - please check")</f>
        <v>OK Q 27</v>
      </c>
      <c r="AW35" s="215" t="str">
        <f>IF(OR(Questionnaire!AZ80=Questionnaire!AZ78+Questionnaire!AZ52-Questionnaire!AZ68-Questionnaire!AZ72+Questionnaire!AZ82-Questionnaire!AZ95+Questionnaire!AZ108-Questionnaire!AZ109,Questionnaire!AZ75="Unquoted")=TRUE,"OK Q 27","QUERY Q 27 - Closing Quoted Shares - Sum of transactions does not equal closing balance - please check")</f>
        <v>OK Q 27</v>
      </c>
      <c r="AX35" s="215" t="str">
        <f>IF(OR(Questionnaire!BA80=Questionnaire!BA78+Questionnaire!BA52-Questionnaire!BA68-Questionnaire!BA72+Questionnaire!BA82-Questionnaire!BA95+Questionnaire!BA108-Questionnaire!BA109,Questionnaire!BA75="Unquoted")=TRUE,"OK Q 27","QUERY Q 27 - Closing Quoted Shares - Sum of transactions does not equal closing balance - please check")</f>
        <v>OK Q 27</v>
      </c>
      <c r="AY35" s="215" t="str">
        <f>IF(OR(Questionnaire!BB80=Questionnaire!BB78+Questionnaire!BB52-Questionnaire!BB68-Questionnaire!BB72+Questionnaire!BB82-Questionnaire!BB95+Questionnaire!BB108-Questionnaire!BB109,Questionnaire!BB75="Unquoted")=TRUE,"OK Q 27","QUERY Q 27 - Closing Quoted Shares - Sum of transactions does not equal closing balance - please check")</f>
        <v>OK Q 27</v>
      </c>
      <c r="AZ35" s="215" t="str">
        <f>IF(OR(Questionnaire!BC80=Questionnaire!BC78+Questionnaire!BC52-Questionnaire!BC68-Questionnaire!BC72+Questionnaire!BC82-Questionnaire!BC95+Questionnaire!BC108-Questionnaire!BC109,Questionnaire!BC75="Unquoted")=TRUE,"OK Q 27","QUERY Q 27 - Closing Quoted Shares - Sum of transactions does not equal closing balance - please check")</f>
        <v>OK Q 27</v>
      </c>
      <c r="BA35" s="215" t="str">
        <f>IF(OR(Questionnaire!BD80=Questionnaire!BD78+Questionnaire!BD52-Questionnaire!BD68-Questionnaire!BD72+Questionnaire!BD82-Questionnaire!BD95+Questionnaire!BD108-Questionnaire!BD109,Questionnaire!BD75="Unquoted")=TRUE,"OK Q 27","QUERY Q 27 - Closing Quoted Shares - Sum of transactions does not equal closing balance - please check")</f>
        <v>OK Q 27</v>
      </c>
      <c r="BB35" s="215" t="str">
        <f>IF(OR(Questionnaire!BE80=Questionnaire!BE78+Questionnaire!BE52-Questionnaire!BE68-Questionnaire!BE72+Questionnaire!BE82-Questionnaire!BE95+Questionnaire!BE108-Questionnaire!BE109,Questionnaire!BE75="Unquoted")=TRUE,"OK Q 27","QUERY Q 27 - Closing Quoted Shares - Sum of transactions does not equal closing balance - please check")</f>
        <v>OK Q 27</v>
      </c>
      <c r="BC35" s="215" t="str">
        <f>IF(OR(Questionnaire!BF80=Questionnaire!BF78+Questionnaire!BF52-Questionnaire!BF68-Questionnaire!BF72+Questionnaire!BF82-Questionnaire!BF95+Questionnaire!BF108-Questionnaire!BF109,Questionnaire!BF75="Unquoted")=TRUE,"OK Q 27","QUERY Q 27 - Closing Quoted Shares - Sum of transactions does not equal closing balance - please check")</f>
        <v>OK Q 27</v>
      </c>
      <c r="BD35" s="215" t="str">
        <f>IF(OR(Questionnaire!BG80=Questionnaire!BG78+Questionnaire!BG52-Questionnaire!BG68-Questionnaire!BG72+Questionnaire!BG82-Questionnaire!BG95+Questionnaire!BG108-Questionnaire!BG109,Questionnaire!BG75="Unquoted")=TRUE,"OK Q 27","QUERY Q 27 - Closing Quoted Shares - Sum of transactions does not equal closing balance - please check")</f>
        <v>OK Q 27</v>
      </c>
      <c r="BE35" s="215" t="str">
        <f>IF(OR(Questionnaire!BH80=Questionnaire!BH78+Questionnaire!BH52-Questionnaire!BH68-Questionnaire!BH72+Questionnaire!BH82-Questionnaire!BH95+Questionnaire!BH108-Questionnaire!BH109,Questionnaire!BH75="Unquoted")=TRUE,"OK Q 27","QUERY Q 27 - Closing Quoted Shares - Sum of transactions does not equal closing balance - please check")</f>
        <v>OK Q 27</v>
      </c>
      <c r="BF35" s="215" t="str">
        <f>IF(OR(Questionnaire!BI80=Questionnaire!BI78+Questionnaire!BI52-Questionnaire!BI68-Questionnaire!BI72+Questionnaire!BI82-Questionnaire!BI95+Questionnaire!BI108-Questionnaire!BI109,Questionnaire!BI75="Unquoted")=TRUE,"OK Q 27","QUERY Q 27 - Closing Quoted Shares - Sum of transactions does not equal closing balance - please check")</f>
        <v>OK Q 27</v>
      </c>
      <c r="BG35" s="215" t="str">
        <f>IF(OR(Questionnaire!BJ80=Questionnaire!BJ78+Questionnaire!BJ52-Questionnaire!BJ68-Questionnaire!BJ72+Questionnaire!BJ82-Questionnaire!BJ95+Questionnaire!BJ108-Questionnaire!BJ109,Questionnaire!BJ75="Unquoted")=TRUE,"OK Q 27","QUERY Q 27 - Closing Quoted Shares - Sum of transactions does not equal closing balance - please check")</f>
        <v>OK Q 27</v>
      </c>
      <c r="BH35" s="215" t="str">
        <f>IF(OR(Questionnaire!BK80=Questionnaire!BK78+Questionnaire!BK52-Questionnaire!BK68-Questionnaire!BK72+Questionnaire!BK82-Questionnaire!BK95+Questionnaire!BK108-Questionnaire!BK109,Questionnaire!BK75="Unquoted")=TRUE,"OK Q 27","QUERY Q 27 - Closing Quoted Shares - Sum of transactions does not equal closing balance - please check")</f>
        <v>OK Q 27</v>
      </c>
      <c r="BI35" s="215" t="str">
        <f>IF(OR(Questionnaire!BL80=Questionnaire!BL78+Questionnaire!BL52-Questionnaire!BL68-Questionnaire!BL72+Questionnaire!BL82-Questionnaire!BL95+Questionnaire!BL108-Questionnaire!BL109,Questionnaire!BL75="Unquoted")=TRUE,"OK Q 27","QUERY Q 27 - Closing Quoted Shares - Sum of transactions does not equal closing balance - please check")</f>
        <v>OK Q 27</v>
      </c>
      <c r="BJ35" s="215" t="str">
        <f>IF(OR(Questionnaire!BM80=Questionnaire!BM78+Questionnaire!BM52-Questionnaire!BM68-Questionnaire!BM72+Questionnaire!BM82-Questionnaire!BM95+Questionnaire!BM108-Questionnaire!BM109,Questionnaire!BM75="Unquoted")=TRUE,"OK Q 27","QUERY Q 27 - Closing Quoted Shares - Sum of transactions does not equal closing balance - please check")</f>
        <v>OK Q 27</v>
      </c>
      <c r="BK35" s="215" t="str">
        <f>IF(OR(Questionnaire!BN80=Questionnaire!BN78+Questionnaire!BN52-Questionnaire!BN68-Questionnaire!BN72+Questionnaire!BN82-Questionnaire!BN95+Questionnaire!BN108-Questionnaire!BN109,Questionnaire!BN75="Unquoted")=TRUE,"OK Q 27","QUERY Q 27 - Closing Quoted Shares - Sum of transactions does not equal closing balance - please check")</f>
        <v>OK Q 27</v>
      </c>
      <c r="BL35" s="215" t="str">
        <f>IF(OR(Questionnaire!BO80=Questionnaire!BO78+Questionnaire!BO52-Questionnaire!BO68-Questionnaire!BO72+Questionnaire!BO82-Questionnaire!BO95+Questionnaire!BO108-Questionnaire!BO109,Questionnaire!BO75="Unquoted")=TRUE,"OK Q 27","QUERY Q 27 - Closing Quoted Shares - Sum of transactions does not equal closing balance - please check")</f>
        <v>OK Q 27</v>
      </c>
      <c r="BM35" s="215" t="str">
        <f>IF(OR(Questionnaire!BP80=Questionnaire!BP78+Questionnaire!BP52-Questionnaire!BP68-Questionnaire!BP72+Questionnaire!BP82-Questionnaire!BP95+Questionnaire!BP108-Questionnaire!BP109,Questionnaire!BP75="Unquoted")=TRUE,"OK Q 27","QUERY Q 27 - Closing Quoted Shares - Sum of transactions does not equal closing balance - please check")</f>
        <v>OK Q 27</v>
      </c>
      <c r="BN35" s="215" t="str">
        <f>IF(OR(Questionnaire!BQ80=Questionnaire!BQ78+Questionnaire!BQ52-Questionnaire!BQ68-Questionnaire!BQ72+Questionnaire!BQ82-Questionnaire!BQ95+Questionnaire!BQ108-Questionnaire!BQ109,Questionnaire!BQ75="Unquoted")=TRUE,"OK Q 27","QUERY Q 27 - Closing Quoted Shares - Sum of transactions does not equal closing balance - please check")</f>
        <v>OK Q 27</v>
      </c>
      <c r="BO35" s="215" t="str">
        <f>IF(OR(Questionnaire!BR80=Questionnaire!BR78+Questionnaire!BR52-Questionnaire!BR68-Questionnaire!BR72+Questionnaire!BR82-Questionnaire!BR95+Questionnaire!BR108-Questionnaire!BR109,Questionnaire!BR75="Unquoted")=TRUE,"OK Q 27","QUERY Q 27 - Closing Quoted Shares - Sum of transactions does not equal closing balance - please check")</f>
        <v>OK Q 27</v>
      </c>
      <c r="BP35" s="215" t="str">
        <f>IF(OR(Questionnaire!BS80=Questionnaire!BS78+Questionnaire!BS52-Questionnaire!BS68-Questionnaire!BS72+Questionnaire!BS82-Questionnaire!BS95+Questionnaire!BS108-Questionnaire!BS109,Questionnaire!BS75="Unquoted")=TRUE,"OK Q 27","QUERY Q 27 - Closing Quoted Shares - Sum of transactions does not equal closing balance - please check")</f>
        <v>OK Q 27</v>
      </c>
      <c r="BQ35" s="215" t="str">
        <f>IF(OR(Questionnaire!BT80=Questionnaire!BT78+Questionnaire!BT52-Questionnaire!BT68-Questionnaire!BT72+Questionnaire!BT82-Questionnaire!BT95+Questionnaire!BT108-Questionnaire!BT109,Questionnaire!BT75="Unquoted")=TRUE,"OK Q 27","QUERY Q 27 - Closing Quoted Shares - Sum of transactions does not equal closing balance - please check")</f>
        <v>OK Q 27</v>
      </c>
      <c r="BR35" s="215" t="str">
        <f>IF(OR(Questionnaire!BU80=Questionnaire!BU78+Questionnaire!BU52-Questionnaire!BU68-Questionnaire!BU72+Questionnaire!BU82-Questionnaire!BU95+Questionnaire!BU108-Questionnaire!BU109,Questionnaire!BU75="Unquoted")=TRUE,"OK Q 27","QUERY Q 27 - Closing Quoted Shares - Sum of transactions does not equal closing balance - please check")</f>
        <v>OK Q 27</v>
      </c>
      <c r="BS35" s="215" t="str">
        <f>IF(OR(Questionnaire!BV80=Questionnaire!BV78+Questionnaire!BV52-Questionnaire!BV68-Questionnaire!BV72+Questionnaire!BV82-Questionnaire!BV95+Questionnaire!BV108-Questionnaire!BV109,Questionnaire!BV75="Unquoted")=TRUE,"OK Q 27","QUERY Q 27 - Closing Quoted Shares - Sum of transactions does not equal closing balance - please check")</f>
        <v>OK Q 27</v>
      </c>
      <c r="BT35" s="215" t="str">
        <f>IF(OR(Questionnaire!BW80=Questionnaire!BW78+Questionnaire!BW52-Questionnaire!BW68-Questionnaire!BW72+Questionnaire!BW82-Questionnaire!BW95+Questionnaire!BW108-Questionnaire!BW109,Questionnaire!BW75="Unquoted")=TRUE,"OK Q 27","QUERY Q 27 - Closing Quoted Shares - Sum of transactions does not equal closing balance - please check")</f>
        <v>OK Q 27</v>
      </c>
      <c r="BU35" s="215" t="str">
        <f>IF(OR(Questionnaire!BX80=Questionnaire!BX78+Questionnaire!BX52-Questionnaire!BX68-Questionnaire!BX72+Questionnaire!BX82-Questionnaire!BX95+Questionnaire!BX108-Questionnaire!BX109,Questionnaire!BX75="Unquoted")=TRUE,"OK Q 27","QUERY Q 27 - Closing Quoted Shares - Sum of transactions does not equal closing balance - please check")</f>
        <v>OK Q 27</v>
      </c>
      <c r="BV35" s="215" t="str">
        <f>IF(OR(Questionnaire!BY80=Questionnaire!BY78+Questionnaire!BY52-Questionnaire!BY68-Questionnaire!BY72+Questionnaire!BY82-Questionnaire!BY95+Questionnaire!BY108-Questionnaire!BY109,Questionnaire!BY75="Unquoted")=TRUE,"OK Q 27","QUERY Q 27 - Closing Quoted Shares - Sum of transactions does not equal closing balance - please check")</f>
        <v>OK Q 27</v>
      </c>
      <c r="BW35" s="215" t="str">
        <f>IF(OR(Questionnaire!BZ80=Questionnaire!BZ78+Questionnaire!BZ52-Questionnaire!BZ68-Questionnaire!BZ72+Questionnaire!BZ82-Questionnaire!BZ95+Questionnaire!BZ108-Questionnaire!BZ109,Questionnaire!BZ75="Unquoted")=TRUE,"OK Q 27","QUERY Q 27 - Closing Quoted Shares - Sum of transactions does not equal closing balance - please check")</f>
        <v>OK Q 27</v>
      </c>
      <c r="BX35" s="215" t="str">
        <f>IF(OR(Questionnaire!CA80=Questionnaire!CA78+Questionnaire!CA52-Questionnaire!CA68-Questionnaire!CA72+Questionnaire!CA82-Questionnaire!CA95+Questionnaire!CA108-Questionnaire!CA109,Questionnaire!CA75="Unquoted")=TRUE,"OK Q 27","QUERY Q 27 - Closing Quoted Shares - Sum of transactions does not equal closing balance - please check")</f>
        <v>OK Q 27</v>
      </c>
      <c r="BY35" s="215" t="str">
        <f>IF(OR(Questionnaire!CB80=Questionnaire!CB78+Questionnaire!CB52-Questionnaire!CB68-Questionnaire!CB72+Questionnaire!CB82-Questionnaire!CB95+Questionnaire!CB108-Questionnaire!CB109,Questionnaire!CB75="Unquoted")=TRUE,"OK Q 27","QUERY Q 27 - Closing Quoted Shares - Sum of transactions does not equal closing balance - please check")</f>
        <v>OK Q 27</v>
      </c>
      <c r="BZ35" s="215" t="str">
        <f>IF(OR(Questionnaire!CC80=Questionnaire!CC78+Questionnaire!CC52-Questionnaire!CC68-Questionnaire!CC72+Questionnaire!CC82-Questionnaire!CC95+Questionnaire!CC108-Questionnaire!CC109,Questionnaire!CC75="Unquoted")=TRUE,"OK Q 27","QUERY Q 27 - Closing Quoted Shares - Sum of transactions does not equal closing balance - please check")</f>
        <v>OK Q 27</v>
      </c>
      <c r="CA35" s="215" t="str">
        <f>IF(OR(Questionnaire!CD80=Questionnaire!CD78+Questionnaire!CD52-Questionnaire!CD68-Questionnaire!CD72+Questionnaire!CD82-Questionnaire!CD95+Questionnaire!CD108-Questionnaire!CD109,Questionnaire!CD75="Unquoted")=TRUE,"OK Q 27","QUERY Q 27 - Closing Quoted Shares - Sum of transactions does not equal closing balance - please check")</f>
        <v>OK Q 27</v>
      </c>
      <c r="CB35" s="215" t="str">
        <f>IF(OR(Questionnaire!CE80=Questionnaire!CE78+Questionnaire!CE52-Questionnaire!CE68-Questionnaire!CE72+Questionnaire!CE82-Questionnaire!CE95+Questionnaire!CE108-Questionnaire!CE109,Questionnaire!CE75="Unquoted")=TRUE,"OK Q 27","QUERY Q 27 - Closing Quoted Shares - Sum of transactions does not equal closing balance - please check")</f>
        <v>OK Q 27</v>
      </c>
      <c r="CC35" s="215" t="str">
        <f>IF(OR(Questionnaire!CF80=Questionnaire!CF78+Questionnaire!CF52-Questionnaire!CF68-Questionnaire!CF72+Questionnaire!CF82-Questionnaire!CF95+Questionnaire!CF108-Questionnaire!CF109,Questionnaire!CF75="Unquoted")=TRUE,"OK Q 27","QUERY Q 27 - Closing Quoted Shares - Sum of transactions does not equal closing balance - please check")</f>
        <v>OK Q 27</v>
      </c>
      <c r="CD35" s="215" t="str">
        <f>IF(OR(Questionnaire!CG80=Questionnaire!CG78+Questionnaire!CG52-Questionnaire!CG68-Questionnaire!CG72+Questionnaire!CG82-Questionnaire!CG95+Questionnaire!CG108-Questionnaire!CG109,Questionnaire!CG75="Unquoted")=TRUE,"OK Q 27","QUERY Q 27 - Closing Quoted Shares - Sum of transactions does not equal closing balance - please check")</f>
        <v>OK Q 27</v>
      </c>
      <c r="CE35" s="215" t="str">
        <f>IF(OR(Questionnaire!CH80=Questionnaire!CH78+Questionnaire!CH52-Questionnaire!CH68-Questionnaire!CH72+Questionnaire!CH82-Questionnaire!CH95+Questionnaire!CH108-Questionnaire!CH109,Questionnaire!CH75="Unquoted")=TRUE,"OK Q 27","QUERY Q 27 - Closing Quoted Shares - Sum of transactions does not equal closing balance - please check")</f>
        <v>OK Q 27</v>
      </c>
      <c r="CF35" s="215" t="str">
        <f>IF(OR(Questionnaire!CI80=Questionnaire!CI78+Questionnaire!CI52-Questionnaire!CI68-Questionnaire!CI72+Questionnaire!CI82-Questionnaire!CI95+Questionnaire!CI108-Questionnaire!CI109,Questionnaire!CI75="Unquoted")=TRUE,"OK Q 27","QUERY Q 27 - Closing Quoted Shares - Sum of transactions does not equal closing balance - please check")</f>
        <v>OK Q 27</v>
      </c>
      <c r="CG35" s="215" t="str">
        <f>IF(OR(Questionnaire!CJ80=Questionnaire!CJ78+Questionnaire!CJ52-Questionnaire!CJ68-Questionnaire!CJ72+Questionnaire!CJ82-Questionnaire!CJ95+Questionnaire!CJ108-Questionnaire!CJ109,Questionnaire!CJ75="Unquoted")=TRUE,"OK Q 27","QUERY Q 27 - Closing Quoted Shares - Sum of transactions does not equal closing balance - please check")</f>
        <v>OK Q 27</v>
      </c>
      <c r="CH35" s="215" t="str">
        <f>IF(OR(Questionnaire!CK80=Questionnaire!CK78+Questionnaire!CK52-Questionnaire!CK68-Questionnaire!CK72+Questionnaire!CK82-Questionnaire!CK95+Questionnaire!CK108-Questionnaire!CK109,Questionnaire!CK75="Unquoted")=TRUE,"OK Q 27","QUERY Q 27 - Closing Quoted Shares - Sum of transactions does not equal closing balance - please check")</f>
        <v>OK Q 27</v>
      </c>
      <c r="CI35" s="215" t="str">
        <f>IF(OR(Questionnaire!CL80=Questionnaire!CL78+Questionnaire!CL52-Questionnaire!CL68-Questionnaire!CL72+Questionnaire!CL82-Questionnaire!CL95+Questionnaire!CL108-Questionnaire!CL109,Questionnaire!CL75="Unquoted")=TRUE,"OK Q 27","QUERY Q 27 - Closing Quoted Shares - Sum of transactions does not equal closing balance - please check")</f>
        <v>OK Q 27</v>
      </c>
      <c r="CJ35" s="215" t="str">
        <f>IF(OR(Questionnaire!CM80=Questionnaire!CM78+Questionnaire!CM52-Questionnaire!CM68-Questionnaire!CM72+Questionnaire!CM82-Questionnaire!CM95+Questionnaire!CM108-Questionnaire!CM109,Questionnaire!CM75="Unquoted")=TRUE,"OK Q 27","QUERY Q 27 - Closing Quoted Shares - Sum of transactions does not equal closing balance - please check")</f>
        <v>OK Q 27</v>
      </c>
      <c r="CK35" s="215" t="str">
        <f>IF(OR(Questionnaire!CN80=Questionnaire!CN78+Questionnaire!CN52-Questionnaire!CN68-Questionnaire!CN72+Questionnaire!CN82-Questionnaire!CN95+Questionnaire!CN108-Questionnaire!CN109,Questionnaire!CN75="Unquoted")=TRUE,"OK Q 27","QUERY Q 27 - Closing Quoted Shares - Sum of transactions does not equal closing balance - please check")</f>
        <v>OK Q 27</v>
      </c>
      <c r="CL35" s="215" t="str">
        <f>IF(OR(Questionnaire!CO80=Questionnaire!CO78+Questionnaire!CO52-Questionnaire!CO68-Questionnaire!CO72+Questionnaire!CO82-Questionnaire!CO95+Questionnaire!CO108-Questionnaire!CO109,Questionnaire!CO75="Unquoted")=TRUE,"OK Q 27","QUERY Q 27 - Closing Quoted Shares - Sum of transactions does not equal closing balance - please check")</f>
        <v>OK Q 27</v>
      </c>
      <c r="CM35" s="215" t="str">
        <f>IF(OR(Questionnaire!CP80=Questionnaire!CP78+Questionnaire!CP52-Questionnaire!CP68-Questionnaire!CP72+Questionnaire!CP82-Questionnaire!CP95+Questionnaire!CP108-Questionnaire!CP109,Questionnaire!CP75="Unquoted")=TRUE,"OK Q 27","QUERY Q 27 - Closing Quoted Shares - Sum of transactions does not equal closing balance - please check")</f>
        <v>OK Q 27</v>
      </c>
      <c r="CN35" s="215" t="str">
        <f>IF(OR(Questionnaire!CQ80=Questionnaire!CQ78+Questionnaire!CQ52-Questionnaire!CQ68-Questionnaire!CQ72+Questionnaire!CQ82-Questionnaire!CQ95+Questionnaire!CQ108-Questionnaire!CQ109,Questionnaire!CQ75="Unquoted")=TRUE,"OK Q 27","QUERY Q 27 - Closing Quoted Shares - Sum of transactions does not equal closing balance - please check")</f>
        <v>OK Q 27</v>
      </c>
      <c r="CO35" s="215" t="str">
        <f>IF(OR(Questionnaire!CR80=Questionnaire!CR78+Questionnaire!CR52-Questionnaire!CR68-Questionnaire!CR72+Questionnaire!CR82-Questionnaire!CR95+Questionnaire!CR108-Questionnaire!CR109,Questionnaire!CR75="Unquoted")=TRUE,"OK Q 27","QUERY Q 27 - Closing Quoted Shares - Sum of transactions does not equal closing balance - please check")</f>
        <v>OK Q 27</v>
      </c>
      <c r="CP35" s="215" t="str">
        <f>IF(OR(Questionnaire!CS80=Questionnaire!CS78+Questionnaire!CS52-Questionnaire!CS68-Questionnaire!CS72+Questionnaire!CS82-Questionnaire!CS95+Questionnaire!CS108-Questionnaire!CS109,Questionnaire!CS75="Unquoted")=TRUE,"OK Q 27","QUERY Q 27 - Closing Quoted Shares - Sum of transactions does not equal closing balance - please check")</f>
        <v>OK Q 27</v>
      </c>
      <c r="CQ35" s="215" t="str">
        <f>IF(OR(Questionnaire!CT80=Questionnaire!CT78+Questionnaire!CT52-Questionnaire!CT68-Questionnaire!CT72+Questionnaire!CT82-Questionnaire!CT95+Questionnaire!CT108-Questionnaire!CT109,Questionnaire!CT75="Unquoted")=TRUE,"OK Q 27","QUERY Q 27 - Closing Quoted Shares - Sum of transactions does not equal closing balance - please check")</f>
        <v>OK Q 27</v>
      </c>
      <c r="CR35" s="215" t="str">
        <f>IF(OR(Questionnaire!CU80=Questionnaire!CU78+Questionnaire!CU52-Questionnaire!CU68-Questionnaire!CU72+Questionnaire!CU82-Questionnaire!CU95+Questionnaire!CU108-Questionnaire!CU109,Questionnaire!CU75="Unquoted")=TRUE,"OK Q 27","QUERY Q 27 - Closing Quoted Shares - Sum of transactions does not equal closing balance - please check")</f>
        <v>OK Q 27</v>
      </c>
      <c r="CS35" s="215" t="str">
        <f>IF(OR(Questionnaire!CV80=Questionnaire!CV78+Questionnaire!CV52-Questionnaire!CV68-Questionnaire!CV72+Questionnaire!CV82-Questionnaire!CV95+Questionnaire!CV108-Questionnaire!CV109,Questionnaire!CV75="Unquoted")=TRUE,"OK Q 27","QUERY Q 27 - Closing Quoted Shares - Sum of transactions does not equal closing balance - please check")</f>
        <v>OK Q 27</v>
      </c>
      <c r="CT35" s="215" t="str">
        <f>IF(OR(Questionnaire!CW80=Questionnaire!CW78+Questionnaire!CW52-Questionnaire!CW68-Questionnaire!CW72+Questionnaire!CW82-Questionnaire!CW95+Questionnaire!CW108-Questionnaire!CW109,Questionnaire!CW75="Unquoted")=TRUE,"OK Q 27","QUERY Q 27 - Closing Quoted Shares - Sum of transactions does not equal closing balance - please check")</f>
        <v>OK Q 27</v>
      </c>
      <c r="CU35" s="215" t="str">
        <f>IF(OR(Questionnaire!CX80=Questionnaire!CX78+Questionnaire!CX52-Questionnaire!CX68-Questionnaire!CX72+Questionnaire!CX82-Questionnaire!CX95+Questionnaire!CX108-Questionnaire!CX109,Questionnaire!CX75="Unquoted")=TRUE,"OK Q 27","QUERY Q 27 - Closing Quoted Shares - Sum of transactions does not equal closing balance - please check")</f>
        <v>OK Q 27</v>
      </c>
      <c r="CV35" s="215" t="str">
        <f>IF(OR(Questionnaire!CY80=Questionnaire!CY78+Questionnaire!CY52-Questionnaire!CY68-Questionnaire!CY72+Questionnaire!CY82-Questionnaire!CY95+Questionnaire!CY108-Questionnaire!CY109,Questionnaire!CY75="Unquoted")=TRUE,"OK Q 27","QUERY Q 27 - Closing Quoted Shares - Sum of transactions does not equal closing balance - please check")</f>
        <v>OK Q 27</v>
      </c>
      <c r="CW35" s="215" t="str">
        <f>IF(OR(Questionnaire!CZ80=Questionnaire!CZ78+Questionnaire!CZ52-Questionnaire!CZ68-Questionnaire!CZ72+Questionnaire!CZ82-Questionnaire!CZ95+Questionnaire!CZ108-Questionnaire!CZ109,Questionnaire!CZ75="Unquoted")=TRUE,"OK Q 27","QUERY Q 27 - Closing Quoted Shares - Sum of transactions does not equal closing balance - please check")</f>
        <v>OK Q 27</v>
      </c>
      <c r="CX35" s="215" t="str">
        <f>IF(OR(Questionnaire!DA80=Questionnaire!DA78+Questionnaire!DA52-Questionnaire!DA68-Questionnaire!DA72+Questionnaire!DA82-Questionnaire!DA95+Questionnaire!DA108-Questionnaire!DA109,Questionnaire!DA75="Unquoted")=TRUE,"OK Q 27","QUERY Q 27 - Closing Quoted Shares - Sum of transactions does not equal closing balance - please check")</f>
        <v>OK Q 27</v>
      </c>
      <c r="CY35" s="215" t="str">
        <f>IF(OR(Questionnaire!DB80=Questionnaire!DB78+Questionnaire!DB52-Questionnaire!DB68-Questionnaire!DB72+Questionnaire!DB82-Questionnaire!DB95+Questionnaire!DB108-Questionnaire!DB109,Questionnaire!DB75="Unquoted")=TRUE,"OK Q 27","QUERY Q 27 - Closing Quoted Shares - Sum of transactions does not equal closing balance - please check")</f>
        <v>OK Q 27</v>
      </c>
      <c r="CZ35" s="215" t="str">
        <f>IF(OR(Questionnaire!DC80=Questionnaire!DC78+Questionnaire!DC52-Questionnaire!DC68-Questionnaire!DC72+Questionnaire!DC82-Questionnaire!DC95+Questionnaire!DC108-Questionnaire!DC109,Questionnaire!DC75="Unquoted")=TRUE,"OK Q 27","QUERY Q 27 - Closing Quoted Shares - Sum of transactions does not equal closing balance - please check")</f>
        <v>OK Q 27</v>
      </c>
      <c r="DA35" s="215" t="str">
        <f>IF(OR(Questionnaire!DD80=Questionnaire!DD78+Questionnaire!DD52-Questionnaire!DD68-Questionnaire!DD72+Questionnaire!DD82-Questionnaire!DD95+Questionnaire!DD108-Questionnaire!DD109,Questionnaire!DD75="Unquoted")=TRUE,"OK Q 27","QUERY Q 27 - Closing Quoted Shares - Sum of transactions does not equal closing balance - please check")</f>
        <v>OK Q 27</v>
      </c>
      <c r="DB35" s="215" t="str">
        <f>IF(OR(Questionnaire!DE80=Questionnaire!DE78+Questionnaire!DE52-Questionnaire!DE68-Questionnaire!DE72+Questionnaire!DE82-Questionnaire!DE95+Questionnaire!DE108-Questionnaire!DE109,Questionnaire!DE75="Unquoted")=TRUE,"OK Q 27","QUERY Q 27 - Closing Quoted Shares - Sum of transactions does not equal closing balance - please check")</f>
        <v>OK Q 27</v>
      </c>
      <c r="DC35" s="215" t="str">
        <f>IF(OR(Questionnaire!DF80=Questionnaire!DF78+Questionnaire!DF52-Questionnaire!DF68-Questionnaire!DF72+Questionnaire!DF82-Questionnaire!DF95+Questionnaire!DF108-Questionnaire!DF109,Questionnaire!DF75="Unquoted")=TRUE,"OK Q 27","QUERY Q 27 - Closing Quoted Shares - Sum of transactions does not equal closing balance - please check")</f>
        <v>OK Q 27</v>
      </c>
      <c r="DD35" s="215" t="str">
        <f>IF(OR(Questionnaire!DG80=Questionnaire!DG78+Questionnaire!DG52-Questionnaire!DG68-Questionnaire!DG72+Questionnaire!DG82-Questionnaire!DG95+Questionnaire!DG108-Questionnaire!DG109,Questionnaire!DG75="Unquoted")=TRUE,"OK Q 27","QUERY Q 27 - Closing Quoted Shares - Sum of transactions does not equal closing balance - please check")</f>
        <v>OK Q 27</v>
      </c>
      <c r="DE35" s="215" t="str">
        <f>IF(OR(Questionnaire!DH80=Questionnaire!DH78+Questionnaire!DH52-Questionnaire!DH68-Questionnaire!DH72+Questionnaire!DH82-Questionnaire!DH95+Questionnaire!DH108-Questionnaire!DH109,Questionnaire!DH75="Unquoted")=TRUE,"OK Q 27","QUERY Q 27 - Closing Quoted Shares - Sum of transactions does not equal closing balance - please check")</f>
        <v>OK Q 27</v>
      </c>
      <c r="DF35" s="215" t="str">
        <f>IF(OR(Questionnaire!DI80=Questionnaire!DI78+Questionnaire!DI52-Questionnaire!DI68-Questionnaire!DI72+Questionnaire!DI82-Questionnaire!DI95+Questionnaire!DI108-Questionnaire!DI109,Questionnaire!DI75="Unquoted")=TRUE,"OK Q 27","QUERY Q 27 - Closing Quoted Shares - Sum of transactions does not equal closing balance - please check")</f>
        <v>OK Q 27</v>
      </c>
      <c r="DG35" s="215" t="str">
        <f>IF(OR(Questionnaire!DJ80=Questionnaire!DJ78+Questionnaire!DJ52-Questionnaire!DJ68-Questionnaire!DJ72+Questionnaire!DJ82-Questionnaire!DJ95+Questionnaire!DJ108-Questionnaire!DJ109,Questionnaire!DJ75="Unquoted")=TRUE,"OK Q 27","QUERY Q 27 - Closing Quoted Shares - Sum of transactions does not equal closing balance - please check")</f>
        <v>OK Q 27</v>
      </c>
      <c r="DH35" s="215" t="str">
        <f>IF(OR(Questionnaire!DK80=Questionnaire!DK78+Questionnaire!DK52-Questionnaire!DK68-Questionnaire!DK72+Questionnaire!DK82-Questionnaire!DK95+Questionnaire!DK108-Questionnaire!DK109,Questionnaire!DK75="Unquoted")=TRUE,"OK Q 27","QUERY Q 27 - Closing Quoted Shares - Sum of transactions does not equal closing balance - please check")</f>
        <v>OK Q 27</v>
      </c>
      <c r="DI35" s="215" t="str">
        <f>IF(OR(Questionnaire!DL80=Questionnaire!DL78+Questionnaire!DL52-Questionnaire!DL68-Questionnaire!DL72+Questionnaire!DL82-Questionnaire!DL95+Questionnaire!DL108-Questionnaire!DL109,Questionnaire!DL75="Unquoted")=TRUE,"OK Q 27","QUERY Q 27 - Closing Quoted Shares - Sum of transactions does not equal closing balance - please check")</f>
        <v>OK Q 27</v>
      </c>
      <c r="DJ35" s="215" t="str">
        <f>IF(OR(Questionnaire!DM80=Questionnaire!DM78+Questionnaire!DM52-Questionnaire!DM68-Questionnaire!DM72+Questionnaire!DM82-Questionnaire!DM95+Questionnaire!DM108-Questionnaire!DM109,Questionnaire!DM75="Unquoted")=TRUE,"OK Q 27","QUERY Q 27 - Closing Quoted Shares - Sum of transactions does not equal closing balance - please check")</f>
        <v>OK Q 27</v>
      </c>
      <c r="DK35" s="215" t="str">
        <f>IF(OR(Questionnaire!DN80=Questionnaire!DN78+Questionnaire!DN52-Questionnaire!DN68-Questionnaire!DN72+Questionnaire!DN82-Questionnaire!DN95+Questionnaire!DN108-Questionnaire!DN109,Questionnaire!DN75="Unquoted")=TRUE,"OK Q 27","QUERY Q 27 - Closing Quoted Shares - Sum of transactions does not equal closing balance - please check")</f>
        <v>OK Q 27</v>
      </c>
      <c r="DL35" s="215" t="str">
        <f>IF(OR(Questionnaire!DO80=Questionnaire!DO78+Questionnaire!DO52-Questionnaire!DO68-Questionnaire!DO72+Questionnaire!DO82-Questionnaire!DO95+Questionnaire!DO108-Questionnaire!DO109,Questionnaire!DO75="Unquoted")=TRUE,"OK Q 27","QUERY Q 27 - Closing Quoted Shares - Sum of transactions does not equal closing balance - please check")</f>
        <v>OK Q 27</v>
      </c>
      <c r="DM35" s="215" t="str">
        <f>IF(OR(Questionnaire!DP80=Questionnaire!DP78+Questionnaire!DP52-Questionnaire!DP68-Questionnaire!DP72+Questionnaire!DP82-Questionnaire!DP95+Questionnaire!DP108-Questionnaire!DP109,Questionnaire!DP75="Unquoted")=TRUE,"OK Q 27","QUERY Q 27 - Closing Quoted Shares - Sum of transactions does not equal closing balance - please check")</f>
        <v>OK Q 27</v>
      </c>
      <c r="DN35" s="215" t="str">
        <f>IF(OR(Questionnaire!DQ80=Questionnaire!DQ78+Questionnaire!DQ52-Questionnaire!DQ68-Questionnaire!DQ72+Questionnaire!DQ82-Questionnaire!DQ95+Questionnaire!DQ108-Questionnaire!DQ109,Questionnaire!DQ75="Unquoted")=TRUE,"OK Q 27","QUERY Q 27 - Closing Quoted Shares - Sum of transactions does not equal closing balance - please check")</f>
        <v>OK Q 27</v>
      </c>
      <c r="DO35" s="215" t="str">
        <f>IF(OR(Questionnaire!DR80=Questionnaire!DR78+Questionnaire!DR52-Questionnaire!DR68-Questionnaire!DR72+Questionnaire!DR82-Questionnaire!DR95+Questionnaire!DR108-Questionnaire!DR109,Questionnaire!DR75="Unquoted")=TRUE,"OK Q 27","QUERY Q 27 - Closing Quoted Shares - Sum of transactions does not equal closing balance - please check")</f>
        <v>OK Q 27</v>
      </c>
      <c r="DP35" s="215" t="str">
        <f>IF(OR(Questionnaire!DS80=Questionnaire!DS78+Questionnaire!DS52-Questionnaire!DS68-Questionnaire!DS72+Questionnaire!DS82-Questionnaire!DS95+Questionnaire!DS108-Questionnaire!DS109,Questionnaire!DS75="Unquoted")=TRUE,"OK Q 27","QUERY Q 27 - Closing Quoted Shares - Sum of transactions does not equal closing balance - please check")</f>
        <v>OK Q 27</v>
      </c>
      <c r="DQ35" s="215" t="str">
        <f>IF(OR(Questionnaire!DT80=Questionnaire!DT78+Questionnaire!DT52-Questionnaire!DT68-Questionnaire!DT72+Questionnaire!DT82-Questionnaire!DT95+Questionnaire!DT108-Questionnaire!DT109,Questionnaire!DT75="Unquoted")=TRUE,"OK Q 27","QUERY Q 27 - Closing Quoted Shares - Sum of transactions does not equal closing balance - please check")</f>
        <v>OK Q 27</v>
      </c>
      <c r="DR35" s="215" t="str">
        <f>IF(OR(Questionnaire!DU80=Questionnaire!DU78+Questionnaire!DU52-Questionnaire!DU68-Questionnaire!DU72+Questionnaire!DU82-Questionnaire!DU95+Questionnaire!DU108-Questionnaire!DU109,Questionnaire!DU75="Unquoted")=TRUE,"OK Q 27","QUERY Q 27 - Closing Quoted Shares - Sum of transactions does not equal closing balance - please check")</f>
        <v>OK Q 27</v>
      </c>
      <c r="DS35" s="215" t="str">
        <f>IF(OR(Questionnaire!DV80=Questionnaire!DV78+Questionnaire!DV52-Questionnaire!DV68-Questionnaire!DV72+Questionnaire!DV82-Questionnaire!DV95+Questionnaire!DV108-Questionnaire!DV109,Questionnaire!DV75="Unquoted")=TRUE,"OK Q 27","QUERY Q 27 - Closing Quoted Shares - Sum of transactions does not equal closing balance - please check")</f>
        <v>OK Q 27</v>
      </c>
      <c r="DT35" s="215" t="str">
        <f>IF(OR(Questionnaire!DW80=Questionnaire!DW78+Questionnaire!DW52-Questionnaire!DW68-Questionnaire!DW72+Questionnaire!DW82-Questionnaire!DW95+Questionnaire!DW108-Questionnaire!DW109,Questionnaire!DW75="Unquoted")=TRUE,"OK Q 27","QUERY Q 27 - Closing Quoted Shares - Sum of transactions does not equal closing balance - please check")</f>
        <v>OK Q 27</v>
      </c>
      <c r="DU35" s="215" t="str">
        <f>IF(OR(Questionnaire!DX80=Questionnaire!DX78+Questionnaire!DX52-Questionnaire!DX68-Questionnaire!DX72+Questionnaire!DX82-Questionnaire!DX95+Questionnaire!DX108-Questionnaire!DX109,Questionnaire!DX75="Unquoted")=TRUE,"OK Q 27","QUERY Q 27 - Closing Quoted Shares - Sum of transactions does not equal closing balance - please check")</f>
        <v>OK Q 27</v>
      </c>
      <c r="DV35" s="215" t="str">
        <f>IF(OR(Questionnaire!DY80=Questionnaire!DY78+Questionnaire!DY52-Questionnaire!DY68-Questionnaire!DY72+Questionnaire!DY82-Questionnaire!DY95+Questionnaire!DY108-Questionnaire!DY109,Questionnaire!DY75="Unquoted")=TRUE,"OK Q 27","QUERY Q 27 - Closing Quoted Shares - Sum of transactions does not equal closing balance - please check")</f>
        <v>OK Q 27</v>
      </c>
      <c r="DW35" s="215" t="str">
        <f>IF(OR(Questionnaire!DZ80=Questionnaire!DZ78+Questionnaire!DZ52-Questionnaire!DZ68-Questionnaire!DZ72+Questionnaire!DZ82-Questionnaire!DZ95+Questionnaire!DZ108-Questionnaire!DZ109,Questionnaire!DZ75="Unquoted")=TRUE,"OK Q 27","QUERY Q 27 - Closing Quoted Shares - Sum of transactions does not equal closing balance - please check")</f>
        <v>OK Q 27</v>
      </c>
      <c r="DX35" s="215" t="str">
        <f>IF(OR(Questionnaire!EA80=Questionnaire!EA78+Questionnaire!EA52-Questionnaire!EA68-Questionnaire!EA72+Questionnaire!EA82-Questionnaire!EA95+Questionnaire!EA108-Questionnaire!EA109,Questionnaire!EA75="Unquoted")=TRUE,"OK Q 27","QUERY Q 27 - Closing Quoted Shares - Sum of transactions does not equal closing balance - please check")</f>
        <v>OK Q 27</v>
      </c>
      <c r="DY35" s="215" t="str">
        <f>IF(OR(Questionnaire!EB80=Questionnaire!EB78+Questionnaire!EB52-Questionnaire!EB68-Questionnaire!EB72+Questionnaire!EB82-Questionnaire!EB95+Questionnaire!EB108-Questionnaire!EB109,Questionnaire!EB75="Unquoted")=TRUE,"OK Q 27","QUERY Q 27 - Closing Quoted Shares - Sum of transactions does not equal closing balance - please check")</f>
        <v>OK Q 27</v>
      </c>
      <c r="DZ35" s="215" t="str">
        <f>IF(OR(Questionnaire!EC80=Questionnaire!EC78+Questionnaire!EC52-Questionnaire!EC68-Questionnaire!EC72+Questionnaire!EC82-Questionnaire!EC95+Questionnaire!EC108-Questionnaire!EC109,Questionnaire!EC75="Unquoted")=TRUE,"OK Q 27","QUERY Q 27 - Closing Quoted Shares - Sum of transactions does not equal closing balance - please check")</f>
        <v>OK Q 27</v>
      </c>
      <c r="EA35" s="215" t="str">
        <f>IF(OR(Questionnaire!ED80=Questionnaire!ED78+Questionnaire!ED52-Questionnaire!ED68-Questionnaire!ED72+Questionnaire!ED82-Questionnaire!ED95+Questionnaire!ED108-Questionnaire!ED109,Questionnaire!ED75="Unquoted")=TRUE,"OK Q 27","QUERY Q 27 - Closing Quoted Shares - Sum of transactions does not equal closing balance - please check")</f>
        <v>OK Q 27</v>
      </c>
      <c r="EB35" s="215" t="str">
        <f>IF(OR(Questionnaire!EE80=Questionnaire!EE78+Questionnaire!EE52-Questionnaire!EE68-Questionnaire!EE72+Questionnaire!EE82-Questionnaire!EE95+Questionnaire!EE108-Questionnaire!EE109,Questionnaire!EE75="Unquoted")=TRUE,"OK Q 27","QUERY Q 27 - Closing Quoted Shares - Sum of transactions does not equal closing balance - please check")</f>
        <v>OK Q 27</v>
      </c>
      <c r="EC35" s="215" t="str">
        <f>IF(OR(Questionnaire!EF80=Questionnaire!EF78+Questionnaire!EF52-Questionnaire!EF68-Questionnaire!EF72+Questionnaire!EF82-Questionnaire!EF95+Questionnaire!EF108-Questionnaire!EF109,Questionnaire!EF75="Unquoted")=TRUE,"OK Q 27","QUERY Q 27 - Closing Quoted Shares - Sum of transactions does not equal closing balance - please check")</f>
        <v>OK Q 27</v>
      </c>
      <c r="ED35" s="215" t="str">
        <f>IF(OR(Questionnaire!EG80=Questionnaire!EG78+Questionnaire!EG52-Questionnaire!EG68-Questionnaire!EG72+Questionnaire!EG82-Questionnaire!EG95+Questionnaire!EG108-Questionnaire!EG109,Questionnaire!EG75="Unquoted")=TRUE,"OK Q 27","QUERY Q 27 - Closing Quoted Shares - Sum of transactions does not equal closing balance - please check")</f>
        <v>OK Q 27</v>
      </c>
      <c r="EE35" s="215" t="str">
        <f>IF(OR(Questionnaire!EH80=Questionnaire!EH78+Questionnaire!EH52-Questionnaire!EH68-Questionnaire!EH72+Questionnaire!EH82-Questionnaire!EH95+Questionnaire!EH108-Questionnaire!EH109,Questionnaire!EH75="Unquoted")=TRUE,"OK Q 27","QUERY Q 27 - Closing Quoted Shares - Sum of transactions does not equal closing balance - please check")</f>
        <v>OK Q 27</v>
      </c>
      <c r="EF35" s="215" t="str">
        <f>IF(OR(Questionnaire!EI80=Questionnaire!EI78+Questionnaire!EI52-Questionnaire!EI68-Questionnaire!EI72+Questionnaire!EI82-Questionnaire!EI95+Questionnaire!EI108-Questionnaire!EI109,Questionnaire!EI75="Unquoted")=TRUE,"OK Q 27","QUERY Q 27 - Closing Quoted Shares - Sum of transactions does not equal closing balance - please check")</f>
        <v>OK Q 27</v>
      </c>
      <c r="EG35" s="215" t="str">
        <f>IF(OR(Questionnaire!EJ80=Questionnaire!EJ78+Questionnaire!EJ52-Questionnaire!EJ68-Questionnaire!EJ72+Questionnaire!EJ82-Questionnaire!EJ95+Questionnaire!EJ108-Questionnaire!EJ109,Questionnaire!EJ75="Unquoted")=TRUE,"OK Q 27","QUERY Q 27 - Closing Quoted Shares - Sum of transactions does not equal closing balance - please check")</f>
        <v>OK Q 27</v>
      </c>
      <c r="EH35" s="215" t="str">
        <f>IF(OR(Questionnaire!EK80=Questionnaire!EK78+Questionnaire!EK52-Questionnaire!EK68-Questionnaire!EK72+Questionnaire!EK82-Questionnaire!EK95+Questionnaire!EK108-Questionnaire!EK109,Questionnaire!EK75="Unquoted")=TRUE,"OK Q 27","QUERY Q 27 - Closing Quoted Shares - Sum of transactions does not equal closing balance - please check")</f>
        <v>OK Q 27</v>
      </c>
      <c r="EI35" s="215" t="str">
        <f>IF(OR(Questionnaire!EL80=Questionnaire!EL78+Questionnaire!EL52-Questionnaire!EL68-Questionnaire!EL72+Questionnaire!EL82-Questionnaire!EL95+Questionnaire!EL108-Questionnaire!EL109,Questionnaire!EL75="Unquoted")=TRUE,"OK Q 27","QUERY Q 27 - Closing Quoted Shares - Sum of transactions does not equal closing balance - please check")</f>
        <v>OK Q 27</v>
      </c>
      <c r="EJ35" s="215" t="str">
        <f>IF(OR(Questionnaire!EM80=Questionnaire!EM78+Questionnaire!EM52-Questionnaire!EM68-Questionnaire!EM72+Questionnaire!EM82-Questionnaire!EM95+Questionnaire!EM108-Questionnaire!EM109,Questionnaire!EM75="Unquoted")=TRUE,"OK Q 27","QUERY Q 27 - Closing Quoted Shares - Sum of transactions does not equal closing balance - please check")</f>
        <v>OK Q 27</v>
      </c>
      <c r="EK35" s="215" t="str">
        <f>IF(OR(Questionnaire!EN80=Questionnaire!EN78+Questionnaire!EN52-Questionnaire!EN68-Questionnaire!EN72+Questionnaire!EN82-Questionnaire!EN95+Questionnaire!EN108-Questionnaire!EN109,Questionnaire!EN75="Unquoted")=TRUE,"OK Q 27","QUERY Q 27 - Closing Quoted Shares - Sum of transactions does not equal closing balance - please check")</f>
        <v>OK Q 27</v>
      </c>
      <c r="EL35" s="215" t="str">
        <f>IF(OR(Questionnaire!EO80=Questionnaire!EO78+Questionnaire!EO52-Questionnaire!EO68-Questionnaire!EO72+Questionnaire!EO82-Questionnaire!EO95+Questionnaire!EO108-Questionnaire!EO109,Questionnaire!EO75="Unquoted")=TRUE,"OK Q 27","QUERY Q 27 - Closing Quoted Shares - Sum of transactions does not equal closing balance - please check")</f>
        <v>OK Q 27</v>
      </c>
      <c r="EM35" s="215" t="str">
        <f>IF(OR(Questionnaire!EP80=Questionnaire!EP78+Questionnaire!EP52-Questionnaire!EP68-Questionnaire!EP72+Questionnaire!EP82-Questionnaire!EP95+Questionnaire!EP108-Questionnaire!EP109,Questionnaire!EP75="Unquoted")=TRUE,"OK Q 27","QUERY Q 27 - Closing Quoted Shares - Sum of transactions does not equal closing balance - please check")</f>
        <v>OK Q 27</v>
      </c>
      <c r="EN35" s="215" t="str">
        <f>IF(OR(Questionnaire!EQ80=Questionnaire!EQ78+Questionnaire!EQ52-Questionnaire!EQ68-Questionnaire!EQ72+Questionnaire!EQ82-Questionnaire!EQ95+Questionnaire!EQ108-Questionnaire!EQ109,Questionnaire!EQ75="Unquoted")=TRUE,"OK Q 27","QUERY Q 27 - Closing Quoted Shares - Sum of transactions does not equal closing balance - please check")</f>
        <v>OK Q 27</v>
      </c>
      <c r="EO35" s="215" t="str">
        <f>IF(OR(Questionnaire!ER80=Questionnaire!ER78+Questionnaire!ER52-Questionnaire!ER68-Questionnaire!ER72+Questionnaire!ER82-Questionnaire!ER95+Questionnaire!ER108-Questionnaire!ER109,Questionnaire!ER75="Unquoted")=TRUE,"OK Q 27","QUERY Q 27 - Closing Quoted Shares - Sum of transactions does not equal closing balance - please check")</f>
        <v>OK Q 27</v>
      </c>
      <c r="EP35" s="215" t="str">
        <f>IF(OR(Questionnaire!ES80=Questionnaire!ES78+Questionnaire!ES52-Questionnaire!ES68-Questionnaire!ES72+Questionnaire!ES82-Questionnaire!ES95+Questionnaire!ES108-Questionnaire!ES109,Questionnaire!ES75="Unquoted")=TRUE,"OK Q 27","QUERY Q 27 - Closing Quoted Shares - Sum of transactions does not equal closing balance - please check")</f>
        <v>OK Q 27</v>
      </c>
      <c r="EQ35" s="215" t="str">
        <f>IF(OR(Questionnaire!ET80=Questionnaire!ET78+Questionnaire!ET52-Questionnaire!ET68-Questionnaire!ET72+Questionnaire!ET82-Questionnaire!ET95+Questionnaire!ET108-Questionnaire!ET109,Questionnaire!ET75="Unquoted")=TRUE,"OK Q 27","QUERY Q 27 - Closing Quoted Shares - Sum of transactions does not equal closing balance - please check")</f>
        <v>OK Q 27</v>
      </c>
      <c r="ER35" s="215" t="str">
        <f>IF(OR(Questionnaire!EU80=Questionnaire!EU78+Questionnaire!EU52-Questionnaire!EU68-Questionnaire!EU72+Questionnaire!EU82-Questionnaire!EU95+Questionnaire!EU108-Questionnaire!EU109,Questionnaire!EU75="Unquoted")=TRUE,"OK Q 27","QUERY Q 27 - Closing Quoted Shares - Sum of transactions does not equal closing balance - please check")</f>
        <v>OK Q 27</v>
      </c>
      <c r="ES35" s="215" t="str">
        <f>IF(OR(Questionnaire!EV80=Questionnaire!EV78+Questionnaire!EV52-Questionnaire!EV68-Questionnaire!EV72+Questionnaire!EV82-Questionnaire!EV95+Questionnaire!EV108-Questionnaire!EV109,Questionnaire!EV75="Unquoted")=TRUE,"OK Q 27","QUERY Q 27 - Closing Quoted Shares - Sum of transactions does not equal closing balance - please check")</f>
        <v>OK Q 27</v>
      </c>
      <c r="ET35" s="215" t="str">
        <f>IF(OR(Questionnaire!EW80=Questionnaire!EW78+Questionnaire!EW52-Questionnaire!EW68-Questionnaire!EW72+Questionnaire!EW82-Questionnaire!EW95+Questionnaire!EW108-Questionnaire!EW109,Questionnaire!EW75="Unquoted")=TRUE,"OK Q 27","QUERY Q 27 - Closing Quoted Shares - Sum of transactions does not equal closing balance - please check")</f>
        <v>OK Q 27</v>
      </c>
      <c r="EU35" s="215" t="str">
        <f>IF(OR(Questionnaire!EX80=Questionnaire!EX78+Questionnaire!EX52-Questionnaire!EX68-Questionnaire!EX72+Questionnaire!EX82-Questionnaire!EX95+Questionnaire!EX108-Questionnaire!EX109,Questionnaire!EX75="Unquoted")=TRUE,"OK Q 27","QUERY Q 27 - Closing Quoted Shares - Sum of transactions does not equal closing balance - please check")</f>
        <v>OK Q 27</v>
      </c>
      <c r="EV35" s="215" t="str">
        <f>IF(OR(Questionnaire!EY80=Questionnaire!EY78+Questionnaire!EY52-Questionnaire!EY68-Questionnaire!EY72+Questionnaire!EY82-Questionnaire!EY95+Questionnaire!EY108-Questionnaire!EY109,Questionnaire!EY75="Unquoted")=TRUE,"OK Q 27","QUERY Q 27 - Closing Quoted Shares - Sum of transactions does not equal closing balance - please check")</f>
        <v>OK Q 27</v>
      </c>
      <c r="EW35" s="215" t="str">
        <f>IF(OR(Questionnaire!EZ80=Questionnaire!EZ78+Questionnaire!EZ52-Questionnaire!EZ68-Questionnaire!EZ72+Questionnaire!EZ82-Questionnaire!EZ95+Questionnaire!EZ108-Questionnaire!EZ109,Questionnaire!EZ75="Unquoted")=TRUE,"OK Q 27","QUERY Q 27 - Closing Quoted Shares - Sum of transactions does not equal closing balance - please check")</f>
        <v>OK Q 27</v>
      </c>
      <c r="EX35" s="215" t="str">
        <f>IF(OR(Questionnaire!FA80=Questionnaire!FA78+Questionnaire!FA52-Questionnaire!FA68-Questionnaire!FA72+Questionnaire!FA82-Questionnaire!FA95+Questionnaire!FA108-Questionnaire!FA109,Questionnaire!FA75="Unquoted")=TRUE,"OK Q 27","QUERY Q 27 - Closing Quoted Shares - Sum of transactions does not equal closing balance - please check")</f>
        <v>OK Q 27</v>
      </c>
      <c r="EY35" s="215" t="str">
        <f>IF(OR(Questionnaire!FB80=Questionnaire!FB78+Questionnaire!FB52-Questionnaire!FB68-Questionnaire!FB72+Questionnaire!FB82-Questionnaire!FB95+Questionnaire!FB108-Questionnaire!FB109,Questionnaire!FB75="Unquoted")=TRUE,"OK Q 27","QUERY Q 27 - Closing Quoted Shares - Sum of transactions does not equal closing balance - please check")</f>
        <v>OK Q 27</v>
      </c>
      <c r="EZ35" s="215" t="str">
        <f>IF(OR(Questionnaire!FC80=Questionnaire!FC78+Questionnaire!FC52-Questionnaire!FC68-Questionnaire!FC72+Questionnaire!FC82-Questionnaire!FC95+Questionnaire!FC108-Questionnaire!FC109,Questionnaire!FC75="Unquoted")=TRUE,"OK Q 27","QUERY Q 27 - Closing Quoted Shares - Sum of transactions does not equal closing balance - please check")</f>
        <v>OK Q 27</v>
      </c>
      <c r="FA35" s="215" t="str">
        <f>IF(OR(Questionnaire!FD80=Questionnaire!FD78+Questionnaire!FD52-Questionnaire!FD68-Questionnaire!FD72+Questionnaire!FD82-Questionnaire!FD95+Questionnaire!FD108-Questionnaire!FD109,Questionnaire!FD75="Unquoted")=TRUE,"OK Q 27","QUERY Q 27 - Closing Quoted Shares - Sum of transactions does not equal closing balance - please check")</f>
        <v>OK Q 27</v>
      </c>
      <c r="FB35" s="215" t="str">
        <f>IF(OR(Questionnaire!FE80=Questionnaire!FE78+Questionnaire!FE52-Questionnaire!FE68-Questionnaire!FE72+Questionnaire!FE82-Questionnaire!FE95+Questionnaire!FE108-Questionnaire!FE109,Questionnaire!FE75="Unquoted")=TRUE,"OK Q 27","QUERY Q 27 - Closing Quoted Shares - Sum of transactions does not equal closing balance - please check")</f>
        <v>OK Q 27</v>
      </c>
      <c r="FC35" s="215" t="str">
        <f>IF(OR(Questionnaire!FF80=Questionnaire!FF78+Questionnaire!FF52-Questionnaire!FF68-Questionnaire!FF72+Questionnaire!FF82-Questionnaire!FF95+Questionnaire!FF108-Questionnaire!FF109,Questionnaire!FF75="Unquoted")=TRUE,"OK Q 27","QUERY Q 27 - Closing Quoted Shares - Sum of transactions does not equal closing balance - please check")</f>
        <v>OK Q 27</v>
      </c>
      <c r="FD35" s="215" t="str">
        <f>IF(OR(Questionnaire!FG80=Questionnaire!FG78+Questionnaire!FG52-Questionnaire!FG68-Questionnaire!FG72+Questionnaire!FG82-Questionnaire!FG95+Questionnaire!FG108-Questionnaire!FG109,Questionnaire!FG75="Unquoted")=TRUE,"OK Q 27","QUERY Q 27 - Closing Quoted Shares - Sum of transactions does not equal closing balance - please check")</f>
        <v>OK Q 27</v>
      </c>
      <c r="FE35" s="215" t="str">
        <f>IF(OR(Questionnaire!FH80=Questionnaire!FH78+Questionnaire!FH52-Questionnaire!FH68-Questionnaire!FH72+Questionnaire!FH82-Questionnaire!FH95+Questionnaire!FH108-Questionnaire!FH109,Questionnaire!FH75="Unquoted")=TRUE,"OK Q 27","QUERY Q 27 - Closing Quoted Shares - Sum of transactions does not equal closing balance - please check")</f>
        <v>OK Q 27</v>
      </c>
      <c r="FF35" s="215" t="str">
        <f>IF(OR(Questionnaire!FI80=Questionnaire!FI78+Questionnaire!FI52-Questionnaire!FI68-Questionnaire!FI72+Questionnaire!FI82-Questionnaire!FI95+Questionnaire!FI108-Questionnaire!FI109,Questionnaire!FI75="Unquoted")=TRUE,"OK Q 27","QUERY Q 27 - Closing Quoted Shares - Sum of transactions does not equal closing balance - please check")</f>
        <v>OK Q 27</v>
      </c>
      <c r="FG35" s="215" t="str">
        <f>IF(OR(Questionnaire!FJ80=Questionnaire!FJ78+Questionnaire!FJ52-Questionnaire!FJ68-Questionnaire!FJ72+Questionnaire!FJ82-Questionnaire!FJ95+Questionnaire!FJ108-Questionnaire!FJ109,Questionnaire!FJ75="Unquoted")=TRUE,"OK Q 27","QUERY Q 27 - Closing Quoted Shares - Sum of transactions does not equal closing balance - please check")</f>
        <v>OK Q 27</v>
      </c>
      <c r="FH35" s="215" t="str">
        <f>IF(OR(Questionnaire!FK80=Questionnaire!FK78+Questionnaire!FK52-Questionnaire!FK68-Questionnaire!FK72+Questionnaire!FK82-Questionnaire!FK95+Questionnaire!FK108-Questionnaire!FK109,Questionnaire!FK75="Unquoted")=TRUE,"OK Q 27","QUERY Q 27 - Closing Quoted Shares - Sum of transactions does not equal closing balance - please check")</f>
        <v>OK Q 27</v>
      </c>
      <c r="FI35" s="215" t="str">
        <f>IF(OR(Questionnaire!FL80=Questionnaire!FL78+Questionnaire!FL52-Questionnaire!FL68-Questionnaire!FL72+Questionnaire!FL82-Questionnaire!FL95+Questionnaire!FL108-Questionnaire!FL109,Questionnaire!FL75="Unquoted")=TRUE,"OK Q 27","QUERY Q 27 - Closing Quoted Shares - Sum of transactions does not equal closing balance - please check")</f>
        <v>OK Q 27</v>
      </c>
      <c r="FJ35" s="215" t="str">
        <f>IF(OR(Questionnaire!FM80=Questionnaire!FM78+Questionnaire!FM52-Questionnaire!FM68-Questionnaire!FM72+Questionnaire!FM82-Questionnaire!FM95+Questionnaire!FM108-Questionnaire!FM109,Questionnaire!FM75="Unquoted")=TRUE,"OK Q 27","QUERY Q 27 - Closing Quoted Shares - Sum of transactions does not equal closing balance - please check")</f>
        <v>OK Q 27</v>
      </c>
      <c r="FK35" s="215" t="str">
        <f>IF(OR(Questionnaire!FN80=Questionnaire!FN78+Questionnaire!FN52-Questionnaire!FN68-Questionnaire!FN72+Questionnaire!FN82-Questionnaire!FN95+Questionnaire!FN108-Questionnaire!FN109,Questionnaire!FN75="Unquoted")=TRUE,"OK Q 27","QUERY Q 27 - Closing Quoted Shares - Sum of transactions does not equal closing balance - please check")</f>
        <v>OK Q 27</v>
      </c>
      <c r="FL35" s="215" t="str">
        <f>IF(OR(Questionnaire!FO80=Questionnaire!FO78+Questionnaire!FO52-Questionnaire!FO68-Questionnaire!FO72+Questionnaire!FO82-Questionnaire!FO95+Questionnaire!FO108-Questionnaire!FO109,Questionnaire!FO75="Unquoted")=TRUE,"OK Q 27","QUERY Q 27 - Closing Quoted Shares - Sum of transactions does not equal closing balance - please check")</f>
        <v>OK Q 27</v>
      </c>
      <c r="FM35" s="215" t="str">
        <f>IF(OR(Questionnaire!FP80=Questionnaire!FP78+Questionnaire!FP52-Questionnaire!FP68-Questionnaire!FP72+Questionnaire!FP82-Questionnaire!FP95+Questionnaire!FP108-Questionnaire!FP109,Questionnaire!FP75="Unquoted")=TRUE,"OK Q 27","QUERY Q 27 - Closing Quoted Shares - Sum of transactions does not equal closing balance - please check")</f>
        <v>OK Q 27</v>
      </c>
      <c r="FN35" s="215" t="str">
        <f>IF(OR(Questionnaire!FQ80=Questionnaire!FQ78+Questionnaire!FQ52-Questionnaire!FQ68-Questionnaire!FQ72+Questionnaire!FQ82-Questionnaire!FQ95+Questionnaire!FQ108-Questionnaire!FQ109,Questionnaire!FQ75="Unquoted")=TRUE,"OK Q 27","QUERY Q 27 - Closing Quoted Shares - Sum of transactions does not equal closing balance - please check")</f>
        <v>OK Q 27</v>
      </c>
      <c r="FO35" s="215" t="str">
        <f>IF(OR(Questionnaire!FR80=Questionnaire!FR78+Questionnaire!FR52-Questionnaire!FR68-Questionnaire!FR72+Questionnaire!FR82-Questionnaire!FR95+Questionnaire!FR108-Questionnaire!FR109,Questionnaire!FR75="Unquoted")=TRUE,"OK Q 27","QUERY Q 27 - Closing Quoted Shares - Sum of transactions does not equal closing balance - please check")</f>
        <v>OK Q 27</v>
      </c>
      <c r="FP35" s="215" t="str">
        <f>IF(OR(Questionnaire!FS80=Questionnaire!FS78+Questionnaire!FS52-Questionnaire!FS68-Questionnaire!FS72+Questionnaire!FS82-Questionnaire!FS95+Questionnaire!FS108-Questionnaire!FS109,Questionnaire!FS75="Unquoted")=TRUE,"OK Q 27","QUERY Q 27 - Closing Quoted Shares - Sum of transactions does not equal closing balance - please check")</f>
        <v>OK Q 27</v>
      </c>
      <c r="FQ35" s="215" t="str">
        <f>IF(OR(Questionnaire!FT80=Questionnaire!FT78+Questionnaire!FT52-Questionnaire!FT68-Questionnaire!FT72+Questionnaire!FT82-Questionnaire!FT95+Questionnaire!FT108-Questionnaire!FT109,Questionnaire!FT75="Unquoted")=TRUE,"OK Q 27","QUERY Q 27 - Closing Quoted Shares - Sum of transactions does not equal closing balance - please check")</f>
        <v>OK Q 27</v>
      </c>
      <c r="FR35" s="215" t="str">
        <f>IF(OR(Questionnaire!FU80=Questionnaire!FU78+Questionnaire!FU52-Questionnaire!FU68-Questionnaire!FU72+Questionnaire!FU82-Questionnaire!FU95+Questionnaire!FU108-Questionnaire!FU109,Questionnaire!FU75="Unquoted")=TRUE,"OK Q 27","QUERY Q 27 - Closing Quoted Shares - Sum of transactions does not equal closing balance - please check")</f>
        <v>OK Q 27</v>
      </c>
      <c r="FS35" s="215" t="str">
        <f>IF(OR(Questionnaire!FV80=Questionnaire!FV78+Questionnaire!FV52-Questionnaire!FV68-Questionnaire!FV72+Questionnaire!FV82-Questionnaire!FV95+Questionnaire!FV108-Questionnaire!FV109,Questionnaire!FV75="Unquoted")=TRUE,"OK Q 27","QUERY Q 27 - Closing Quoted Shares - Sum of transactions does not equal closing balance - please check")</f>
        <v>OK Q 27</v>
      </c>
      <c r="FT35" s="215" t="str">
        <f>IF(OR(Questionnaire!FW80=Questionnaire!FW78+Questionnaire!FW52-Questionnaire!FW68-Questionnaire!FW72+Questionnaire!FW82-Questionnaire!FW95+Questionnaire!FW108-Questionnaire!FW109,Questionnaire!FW75="Unquoted")=TRUE,"OK Q 27","QUERY Q 27 - Closing Quoted Shares - Sum of transactions does not equal closing balance - please check")</f>
        <v>OK Q 27</v>
      </c>
      <c r="FU35" s="215" t="str">
        <f>IF(OR(Questionnaire!FX80=Questionnaire!FX78+Questionnaire!FX52-Questionnaire!FX68-Questionnaire!FX72+Questionnaire!FX82-Questionnaire!FX95+Questionnaire!FX108-Questionnaire!FX109,Questionnaire!FX75="Unquoted")=TRUE,"OK Q 27","QUERY Q 27 - Closing Quoted Shares - Sum of transactions does not equal closing balance - please check")</f>
        <v>OK Q 27</v>
      </c>
      <c r="FV35" s="215" t="str">
        <f>IF(OR(Questionnaire!FY80=Questionnaire!FY78+Questionnaire!FY52-Questionnaire!FY68-Questionnaire!FY72+Questionnaire!FY82-Questionnaire!FY95+Questionnaire!FY108-Questionnaire!FY109,Questionnaire!FY75="Unquoted")=TRUE,"OK Q 27","QUERY Q 27 - Closing Quoted Shares - Sum of transactions does not equal closing balance - please check")</f>
        <v>OK Q 27</v>
      </c>
      <c r="FW35" s="215" t="str">
        <f>IF(OR(Questionnaire!FZ80=Questionnaire!FZ78+Questionnaire!FZ52-Questionnaire!FZ68-Questionnaire!FZ72+Questionnaire!FZ82-Questionnaire!FZ95+Questionnaire!FZ108-Questionnaire!FZ109,Questionnaire!FZ75="Unquoted")=TRUE,"OK Q 27","QUERY Q 27 - Closing Quoted Shares - Sum of transactions does not equal closing balance - please check")</f>
        <v>OK Q 27</v>
      </c>
      <c r="FX35" s="215" t="str">
        <f>IF(OR(Questionnaire!GA80=Questionnaire!GA78+Questionnaire!GA52-Questionnaire!GA68-Questionnaire!GA72+Questionnaire!GA82-Questionnaire!GA95+Questionnaire!GA108-Questionnaire!GA109,Questionnaire!GA75="Unquoted")=TRUE,"OK Q 27","QUERY Q 27 - Closing Quoted Shares - Sum of transactions does not equal closing balance - please check")</f>
        <v>OK Q 27</v>
      </c>
      <c r="FY35" s="215" t="str">
        <f>IF(OR(Questionnaire!GB80=Questionnaire!GB78+Questionnaire!GB52-Questionnaire!GB68-Questionnaire!GB72+Questionnaire!GB82-Questionnaire!GB95+Questionnaire!GB108-Questionnaire!GB109,Questionnaire!GB75="Unquoted")=TRUE,"OK Q 27","QUERY Q 27 - Closing Quoted Shares - Sum of transactions does not equal closing balance - please check")</f>
        <v>OK Q 27</v>
      </c>
      <c r="FZ35" s="215" t="str">
        <f>IF(OR(Questionnaire!GC80=Questionnaire!GC78+Questionnaire!GC52-Questionnaire!GC68-Questionnaire!GC72+Questionnaire!GC82-Questionnaire!GC95+Questionnaire!GC108-Questionnaire!GC109,Questionnaire!GC75="Unquoted")=TRUE,"OK Q 27","QUERY Q 27 - Closing Quoted Shares - Sum of transactions does not equal closing balance - please check")</f>
        <v>OK Q 27</v>
      </c>
      <c r="GA35" s="215" t="str">
        <f>IF(OR(Questionnaire!GD80=Questionnaire!GD78+Questionnaire!GD52-Questionnaire!GD68-Questionnaire!GD72+Questionnaire!GD82-Questionnaire!GD95+Questionnaire!GD108-Questionnaire!GD109,Questionnaire!GD75="Unquoted")=TRUE,"OK Q 27","QUERY Q 27 - Closing Quoted Shares - Sum of transactions does not equal closing balance - please check")</f>
        <v>OK Q 27</v>
      </c>
      <c r="GB35" s="215" t="str">
        <f>IF(OR(Questionnaire!GE80=Questionnaire!GE78+Questionnaire!GE52-Questionnaire!GE68-Questionnaire!GE72+Questionnaire!GE82-Questionnaire!GE95+Questionnaire!GE108-Questionnaire!GE109,Questionnaire!GE75="Unquoted")=TRUE,"OK Q 27","QUERY Q 27 - Closing Quoted Shares - Sum of transactions does not equal closing balance - please check")</f>
        <v>OK Q 27</v>
      </c>
      <c r="GC35" s="215" t="str">
        <f>IF(OR(Questionnaire!GF80=Questionnaire!GF78+Questionnaire!GF52-Questionnaire!GF68-Questionnaire!GF72+Questionnaire!GF82-Questionnaire!GF95+Questionnaire!GF108-Questionnaire!GF109,Questionnaire!GF75="Unquoted")=TRUE,"OK Q 27","QUERY Q 27 - Closing Quoted Shares - Sum of transactions does not equal closing balance - please check")</f>
        <v>OK Q 27</v>
      </c>
      <c r="GD35" s="215" t="str">
        <f>IF(OR(Questionnaire!GG80=Questionnaire!GG78+Questionnaire!GG52-Questionnaire!GG68-Questionnaire!GG72+Questionnaire!GG82-Questionnaire!GG95+Questionnaire!GG108-Questionnaire!GG109,Questionnaire!GG75="Unquoted")=TRUE,"OK Q 27","QUERY Q 27 - Closing Quoted Shares - Sum of transactions does not equal closing balance - please check")</f>
        <v>OK Q 27</v>
      </c>
      <c r="GE35" s="215" t="str">
        <f>IF(OR(Questionnaire!GH80=Questionnaire!GH78+Questionnaire!GH52-Questionnaire!GH68-Questionnaire!GH72+Questionnaire!GH82-Questionnaire!GH95+Questionnaire!GH108-Questionnaire!GH109,Questionnaire!GH75="Unquoted")=TRUE,"OK Q 27","QUERY Q 27 - Closing Quoted Shares - Sum of transactions does not equal closing balance - please check")</f>
        <v>OK Q 27</v>
      </c>
      <c r="GF35" s="215" t="str">
        <f>IF(OR(Questionnaire!GI80=Questionnaire!GI78+Questionnaire!GI52-Questionnaire!GI68-Questionnaire!GI72+Questionnaire!GI82-Questionnaire!GI95+Questionnaire!GI108-Questionnaire!GI109,Questionnaire!GI75="Unquoted")=TRUE,"OK Q 27","QUERY Q 27 - Closing Quoted Shares - Sum of transactions does not equal closing balance - please check")</f>
        <v>OK Q 27</v>
      </c>
      <c r="GG35" s="215" t="str">
        <f>IF(OR(Questionnaire!GJ80=Questionnaire!GJ78+Questionnaire!GJ52-Questionnaire!GJ68-Questionnaire!GJ72+Questionnaire!GJ82-Questionnaire!GJ95+Questionnaire!GJ108-Questionnaire!GJ109,Questionnaire!GJ75="Unquoted")=TRUE,"OK Q 27","QUERY Q 27 - Closing Quoted Shares - Sum of transactions does not equal closing balance - please check")</f>
        <v>OK Q 27</v>
      </c>
      <c r="GH35" s="215" t="str">
        <f>IF(OR(Questionnaire!GK80=Questionnaire!GK78+Questionnaire!GK52-Questionnaire!GK68-Questionnaire!GK72+Questionnaire!GK82-Questionnaire!GK95+Questionnaire!GK108-Questionnaire!GK109,Questionnaire!GK75="Unquoted")=TRUE,"OK Q 27","QUERY Q 27 - Closing Quoted Shares - Sum of transactions does not equal closing balance - please check")</f>
        <v>OK Q 27</v>
      </c>
      <c r="GI35" s="215" t="str">
        <f>IF(OR(Questionnaire!GL80=Questionnaire!GL78+Questionnaire!GL52-Questionnaire!GL68-Questionnaire!GL72+Questionnaire!GL82-Questionnaire!GL95+Questionnaire!GL108-Questionnaire!GL109,Questionnaire!GL75="Unquoted")=TRUE,"OK Q 27","QUERY Q 27 - Closing Quoted Shares - Sum of transactions does not equal closing balance - please check")</f>
        <v>OK Q 27</v>
      </c>
      <c r="GJ35" s="215" t="str">
        <f>IF(OR(Questionnaire!GM80=Questionnaire!GM78+Questionnaire!GM52-Questionnaire!GM68-Questionnaire!GM72+Questionnaire!GM82-Questionnaire!GM95+Questionnaire!GM108-Questionnaire!GM109,Questionnaire!GM75="Unquoted")=TRUE,"OK Q 27","QUERY Q 27 - Closing Quoted Shares - Sum of transactions does not equal closing balance - please check")</f>
        <v>OK Q 27</v>
      </c>
      <c r="GK35" s="215" t="str">
        <f>IF(OR(Questionnaire!GN80=Questionnaire!GN78+Questionnaire!GN52-Questionnaire!GN68-Questionnaire!GN72+Questionnaire!GN82-Questionnaire!GN95+Questionnaire!GN108-Questionnaire!GN109,Questionnaire!GN75="Unquoted")=TRUE,"OK Q 27","QUERY Q 27 - Closing Quoted Shares - Sum of transactions does not equal closing balance - please check")</f>
        <v>OK Q 27</v>
      </c>
      <c r="GL35" s="215" t="str">
        <f>IF(OR(Questionnaire!GO80=Questionnaire!GO78+Questionnaire!GO52-Questionnaire!GO68-Questionnaire!GO72+Questionnaire!GO82-Questionnaire!GO95+Questionnaire!GO108-Questionnaire!GO109,Questionnaire!GO75="Unquoted")=TRUE,"OK Q 27","QUERY Q 27 - Closing Quoted Shares - Sum of transactions does not equal closing balance - please check")</f>
        <v>OK Q 27</v>
      </c>
      <c r="GM35" s="215" t="str">
        <f>IF(OR(Questionnaire!GP80=Questionnaire!GP78+Questionnaire!GP52-Questionnaire!GP68-Questionnaire!GP72+Questionnaire!GP82-Questionnaire!GP95+Questionnaire!GP108-Questionnaire!GP109,Questionnaire!GP75="Unquoted")=TRUE,"OK Q 27","QUERY Q 27 - Closing Quoted Shares - Sum of transactions does not equal closing balance - please check")</f>
        <v>OK Q 27</v>
      </c>
      <c r="GN35" s="215" t="str">
        <f>IF(OR(Questionnaire!GQ80=Questionnaire!GQ78+Questionnaire!GQ52-Questionnaire!GQ68-Questionnaire!GQ72+Questionnaire!GQ82-Questionnaire!GQ95+Questionnaire!GQ108-Questionnaire!GQ109,Questionnaire!GQ75="Unquoted")=TRUE,"OK Q 27","QUERY Q 27 - Closing Quoted Shares - Sum of transactions does not equal closing balance - please check")</f>
        <v>OK Q 27</v>
      </c>
      <c r="GO35" s="215" t="str">
        <f>IF(OR(Questionnaire!GR80=Questionnaire!GR78+Questionnaire!GR52-Questionnaire!GR68-Questionnaire!GR72+Questionnaire!GR82-Questionnaire!GR95+Questionnaire!GR108-Questionnaire!GR109,Questionnaire!GR75="Unquoted")=TRUE,"OK Q 27","QUERY Q 27 - Closing Quoted Shares - Sum of transactions does not equal closing balance - please check")</f>
        <v>OK Q 27</v>
      </c>
      <c r="GP35" s="215" t="str">
        <f>IF(OR(Questionnaire!GS80=Questionnaire!GS78+Questionnaire!GS52-Questionnaire!GS68-Questionnaire!GS72+Questionnaire!GS82-Questionnaire!GS95+Questionnaire!GS108-Questionnaire!GS109,Questionnaire!GS75="Unquoted")=TRUE,"OK Q 27","QUERY Q 27 - Closing Quoted Shares - Sum of transactions does not equal closing balance - please check")</f>
        <v>OK Q 27</v>
      </c>
      <c r="GQ35" s="215" t="str">
        <f>IF(OR(Questionnaire!GT80=Questionnaire!GT78+Questionnaire!GT52-Questionnaire!GT68-Questionnaire!GT72+Questionnaire!GT82-Questionnaire!GT95+Questionnaire!GT108-Questionnaire!GT109,Questionnaire!GT75="Unquoted")=TRUE,"OK Q 27","QUERY Q 27 - Closing Quoted Shares - Sum of transactions does not equal closing balance - please check")</f>
        <v>OK Q 27</v>
      </c>
      <c r="GR35" s="215" t="str">
        <f>IF(OR(Questionnaire!GU80=Questionnaire!GU78+Questionnaire!GU52-Questionnaire!GU68-Questionnaire!GU72+Questionnaire!GU82-Questionnaire!GU95+Questionnaire!GU108-Questionnaire!GU109,Questionnaire!GU75="Unquoted")=TRUE,"OK Q 27","QUERY Q 27 - Closing Quoted Shares - Sum of transactions does not equal closing balance - please check")</f>
        <v>OK Q 27</v>
      </c>
      <c r="GS35" s="215" t="str">
        <f>IF(OR(Questionnaire!GV80=Questionnaire!GV78+Questionnaire!GV52-Questionnaire!GV68-Questionnaire!GV72+Questionnaire!GV82-Questionnaire!GV95+Questionnaire!GV108-Questionnaire!GV109,Questionnaire!GV75="Unquoted")=TRUE,"OK Q 27","QUERY Q 27 - Closing Quoted Shares - Sum of transactions does not equal closing balance - please check")</f>
        <v>OK Q 27</v>
      </c>
      <c r="GT35" s="215" t="str">
        <f>IF(OR(Questionnaire!GW80=Questionnaire!GW78+Questionnaire!GW52-Questionnaire!GW68-Questionnaire!GW72+Questionnaire!GW82-Questionnaire!GW95+Questionnaire!GW108-Questionnaire!GW109,Questionnaire!GW75="Unquoted")=TRUE,"OK Q 27","QUERY Q 27 - Closing Quoted Shares - Sum of transactions does not equal closing balance - please check")</f>
        <v>OK Q 27</v>
      </c>
      <c r="GU35" s="215" t="str">
        <f>IF(OR(Questionnaire!GX80=Questionnaire!GX78+Questionnaire!GX52-Questionnaire!GX68-Questionnaire!GX72+Questionnaire!GX82-Questionnaire!GX95+Questionnaire!GX108-Questionnaire!GX109,Questionnaire!GX75="Unquoted")=TRUE,"OK Q 27","QUERY Q 27 - Closing Quoted Shares - Sum of transactions does not equal closing balance - please check")</f>
        <v>OK Q 27</v>
      </c>
      <c r="GV35" s="215" t="str">
        <f>IF(OR(Questionnaire!GY80=Questionnaire!GY78+Questionnaire!GY52-Questionnaire!GY68-Questionnaire!GY72+Questionnaire!GY82-Questionnaire!GY95+Questionnaire!GY108-Questionnaire!GY109,Questionnaire!GY75="Unquoted")=TRUE,"OK Q 27","QUERY Q 27 - Closing Quoted Shares - Sum of transactions does not equal closing balance - please check")</f>
        <v>OK Q 27</v>
      </c>
      <c r="GW35" s="215" t="str">
        <f>IF(OR(Questionnaire!GZ80=Questionnaire!GZ78+Questionnaire!GZ52-Questionnaire!GZ68-Questionnaire!GZ72+Questionnaire!GZ82-Questionnaire!GZ95+Questionnaire!GZ108-Questionnaire!GZ109,Questionnaire!GZ75="Unquoted")=TRUE,"OK Q 27","QUERY Q 27 - Closing Quoted Shares - Sum of transactions does not equal closing balance - please check")</f>
        <v>OK Q 27</v>
      </c>
      <c r="GX35" s="215" t="str">
        <f>IF(OR(Questionnaire!HA80=Questionnaire!HA78+Questionnaire!HA52-Questionnaire!HA68-Questionnaire!HA72+Questionnaire!HA82-Questionnaire!HA95+Questionnaire!HA108-Questionnaire!HA109,Questionnaire!HA75="Unquoted")=TRUE,"OK Q 27","QUERY Q 27 - Closing Quoted Shares - Sum of transactions does not equal closing balance - please check")</f>
        <v>OK Q 27</v>
      </c>
      <c r="GY35" s="215" t="str">
        <f>IF(OR(Questionnaire!HB80=Questionnaire!HB78+Questionnaire!HB52-Questionnaire!HB68-Questionnaire!HB72+Questionnaire!HB82-Questionnaire!HB95+Questionnaire!HB108-Questionnaire!HB109,Questionnaire!HB75="Unquoted")=TRUE,"OK Q 27","QUERY Q 27 - Closing Quoted Shares - Sum of transactions does not equal closing balance - please check")</f>
        <v>OK Q 27</v>
      </c>
      <c r="GZ35" s="215" t="str">
        <f>IF(OR(Questionnaire!HC80=Questionnaire!HC78+Questionnaire!HC52-Questionnaire!HC68-Questionnaire!HC72+Questionnaire!HC82-Questionnaire!HC95+Questionnaire!HC108-Questionnaire!HC109,Questionnaire!HC75="Unquoted")=TRUE,"OK Q 27","QUERY Q 27 - Closing Quoted Shares - Sum of transactions does not equal closing balance - please check")</f>
        <v>OK Q 27</v>
      </c>
      <c r="HA35" s="215" t="str">
        <f>IF(OR(Questionnaire!HD80=Questionnaire!HD78+Questionnaire!HD52-Questionnaire!HD68-Questionnaire!HD72+Questionnaire!HD82-Questionnaire!HD95+Questionnaire!HD108-Questionnaire!HD109,Questionnaire!HD75="Unquoted")=TRUE,"OK Q 27","QUERY Q 27 - Closing Quoted Shares - Sum of transactions does not equal closing balance - please check")</f>
        <v>OK Q 27</v>
      </c>
      <c r="HB35" s="215" t="str">
        <f>IF(OR(Questionnaire!HE80=Questionnaire!HE78+Questionnaire!HE52-Questionnaire!HE68-Questionnaire!HE72+Questionnaire!HE82-Questionnaire!HE95+Questionnaire!HE108-Questionnaire!HE109,Questionnaire!HE75="Unquoted")=TRUE,"OK Q 27","QUERY Q 27 - Closing Quoted Shares - Sum of transactions does not equal closing balance - please check")</f>
        <v>OK Q 27</v>
      </c>
      <c r="HC35" s="215" t="str">
        <f>IF(OR(Questionnaire!HF80=Questionnaire!HF78+Questionnaire!HF52-Questionnaire!HF68-Questionnaire!HF72+Questionnaire!HF82-Questionnaire!HF95+Questionnaire!HF108-Questionnaire!HF109,Questionnaire!HF75="Unquoted")=TRUE,"OK Q 27","QUERY Q 27 - Closing Quoted Shares - Sum of transactions does not equal closing balance - please check")</f>
        <v>OK Q 27</v>
      </c>
      <c r="HD35" s="215" t="str">
        <f>IF(OR(Questionnaire!HG80=Questionnaire!HG78+Questionnaire!HG52-Questionnaire!HG68-Questionnaire!HG72+Questionnaire!HG82-Questionnaire!HG95+Questionnaire!HG108-Questionnaire!HG109,Questionnaire!HG75="Unquoted")=TRUE,"OK Q 27","QUERY Q 27 - Closing Quoted Shares - Sum of transactions does not equal closing balance - please check")</f>
        <v>OK Q 27</v>
      </c>
      <c r="HE35" s="215" t="str">
        <f>IF(OR(Questionnaire!HH80=Questionnaire!HH78+Questionnaire!HH52-Questionnaire!HH68-Questionnaire!HH72+Questionnaire!HH82-Questionnaire!HH95+Questionnaire!HH108-Questionnaire!HH109,Questionnaire!HH75="Unquoted")=TRUE,"OK Q 27","QUERY Q 27 - Closing Quoted Shares - Sum of transactions does not equal closing balance - please check")</f>
        <v>OK Q 27</v>
      </c>
      <c r="HF35" s="215" t="str">
        <f>IF(OR(Questionnaire!HI80=Questionnaire!HI78+Questionnaire!HI52-Questionnaire!HI68-Questionnaire!HI72+Questionnaire!HI82-Questionnaire!HI95+Questionnaire!HI108-Questionnaire!HI109,Questionnaire!HI75="Unquoted")=TRUE,"OK Q 27","QUERY Q 27 - Closing Quoted Shares - Sum of transactions does not equal closing balance - please check")</f>
        <v>OK Q 27</v>
      </c>
      <c r="HG35" s="215" t="str">
        <f>IF(OR(Questionnaire!HJ80=Questionnaire!HJ78+Questionnaire!HJ52-Questionnaire!HJ68-Questionnaire!HJ72+Questionnaire!HJ82-Questionnaire!HJ95+Questionnaire!HJ108-Questionnaire!HJ109,Questionnaire!HJ75="Unquoted")=TRUE,"OK Q 27","QUERY Q 27 - Closing Quoted Shares - Sum of transactions does not equal closing balance - please check")</f>
        <v>OK Q 27</v>
      </c>
      <c r="HH35" s="215" t="str">
        <f>IF(OR(Questionnaire!HK80=Questionnaire!HK78+Questionnaire!HK52-Questionnaire!HK68-Questionnaire!HK72+Questionnaire!HK82-Questionnaire!HK95+Questionnaire!HK108-Questionnaire!HK109,Questionnaire!HK75="Unquoted")=TRUE,"OK Q 27","QUERY Q 27 - Closing Quoted Shares - Sum of transactions does not equal closing balance - please check")</f>
        <v>OK Q 27</v>
      </c>
      <c r="HI35" s="215" t="str">
        <f>IF(OR(Questionnaire!HL80=Questionnaire!HL78+Questionnaire!HL52-Questionnaire!HL68-Questionnaire!HL72+Questionnaire!HL82-Questionnaire!HL95+Questionnaire!HL108-Questionnaire!HL109,Questionnaire!HL75="Unquoted")=TRUE,"OK Q 27","QUERY Q 27 - Closing Quoted Shares - Sum of transactions does not equal closing balance - please check")</f>
        <v>OK Q 27</v>
      </c>
      <c r="HJ35" s="215" t="str">
        <f>IF(OR(Questionnaire!HM80=Questionnaire!HM78+Questionnaire!HM52-Questionnaire!HM68-Questionnaire!HM72+Questionnaire!HM82-Questionnaire!HM95+Questionnaire!HM108-Questionnaire!HM109,Questionnaire!HM75="Unquoted")=TRUE,"OK Q 27","QUERY Q 27 - Closing Quoted Shares - Sum of transactions does not equal closing balance - please check")</f>
        <v>OK Q 27</v>
      </c>
      <c r="HK35" s="215" t="str">
        <f>IF(OR(Questionnaire!HN80=Questionnaire!HN78+Questionnaire!HN52-Questionnaire!HN68-Questionnaire!HN72+Questionnaire!HN82-Questionnaire!HN95+Questionnaire!HN108-Questionnaire!HN109,Questionnaire!HN75="Unquoted")=TRUE,"OK Q 27","QUERY Q 27 - Closing Quoted Shares - Sum of transactions does not equal closing balance - please check")</f>
        <v>OK Q 27</v>
      </c>
      <c r="HL35" s="215" t="str">
        <f>IF(OR(Questionnaire!HO80=Questionnaire!HO78+Questionnaire!HO52-Questionnaire!HO68-Questionnaire!HO72+Questionnaire!HO82-Questionnaire!HO95+Questionnaire!HO108-Questionnaire!HO109,Questionnaire!HO75="Unquoted")=TRUE,"OK Q 27","QUERY Q 27 - Closing Quoted Shares - Sum of transactions does not equal closing balance - please check")</f>
        <v>OK Q 27</v>
      </c>
      <c r="HM35" s="215" t="str">
        <f>IF(OR(Questionnaire!HP80=Questionnaire!HP78+Questionnaire!HP52-Questionnaire!HP68-Questionnaire!HP72+Questionnaire!HP82-Questionnaire!HP95+Questionnaire!HP108-Questionnaire!HP109,Questionnaire!HP75="Unquoted")=TRUE,"OK Q 27","QUERY Q 27 - Closing Quoted Shares - Sum of transactions does not equal closing balance - please check")</f>
        <v>OK Q 27</v>
      </c>
      <c r="HN35" s="215" t="str">
        <f>IF(OR(Questionnaire!HQ80=Questionnaire!HQ78+Questionnaire!HQ52-Questionnaire!HQ68-Questionnaire!HQ72+Questionnaire!HQ82-Questionnaire!HQ95+Questionnaire!HQ108-Questionnaire!HQ109,Questionnaire!HQ75="Unquoted")=TRUE,"OK Q 27","QUERY Q 27 - Closing Quoted Shares - Sum of transactions does not equal closing balance - please check")</f>
        <v>OK Q 27</v>
      </c>
      <c r="HO35" s="215" t="str">
        <f>IF(OR(Questionnaire!HR80=Questionnaire!HR78+Questionnaire!HR52-Questionnaire!HR68-Questionnaire!HR72+Questionnaire!HR82-Questionnaire!HR95+Questionnaire!HR108-Questionnaire!HR109,Questionnaire!HR75="Unquoted")=TRUE,"OK Q 27","QUERY Q 27 - Closing Quoted Shares - Sum of transactions does not equal closing balance - please check")</f>
        <v>OK Q 27</v>
      </c>
      <c r="HP35" s="215" t="str">
        <f>IF(OR(Questionnaire!HS80=Questionnaire!HS78+Questionnaire!HS52-Questionnaire!HS68-Questionnaire!HS72+Questionnaire!HS82-Questionnaire!HS95+Questionnaire!HS108-Questionnaire!HS109,Questionnaire!HS75="Unquoted")=TRUE,"OK Q 27","QUERY Q 27 - Closing Quoted Shares - Sum of transactions does not equal closing balance - please check")</f>
        <v>OK Q 27</v>
      </c>
      <c r="HQ35" s="215" t="str">
        <f>IF(OR(Questionnaire!HT80=Questionnaire!HT78+Questionnaire!HT52-Questionnaire!HT68-Questionnaire!HT72+Questionnaire!HT82-Questionnaire!HT95+Questionnaire!HT108-Questionnaire!HT109,Questionnaire!HT75="Unquoted")=TRUE,"OK Q 27","QUERY Q 27 - Closing Quoted Shares - Sum of transactions does not equal closing balance - please check")</f>
        <v>OK Q 27</v>
      </c>
      <c r="HR35" s="215" t="str">
        <f>IF(OR(Questionnaire!HU80=Questionnaire!HU78+Questionnaire!HU52-Questionnaire!HU68-Questionnaire!HU72+Questionnaire!HU82-Questionnaire!HU95+Questionnaire!HU108-Questionnaire!HU109,Questionnaire!HU75="Unquoted")=TRUE,"OK Q 27","QUERY Q 27 - Closing Quoted Shares - Sum of transactions does not equal closing balance - please check")</f>
        <v>OK Q 27</v>
      </c>
      <c r="HS35" s="215" t="str">
        <f>IF(OR(Questionnaire!HV80=Questionnaire!HV78+Questionnaire!HV52-Questionnaire!HV68-Questionnaire!HV72+Questionnaire!HV82-Questionnaire!HV95+Questionnaire!HV108-Questionnaire!HV109,Questionnaire!HV75="Unquoted")=TRUE,"OK Q 27","QUERY Q 27 - Closing Quoted Shares - Sum of transactions does not equal closing balance - please check")</f>
        <v>OK Q 27</v>
      </c>
      <c r="HT35" s="215" t="str">
        <f>IF(OR(Questionnaire!HW80=Questionnaire!HW78+Questionnaire!HW52-Questionnaire!HW68-Questionnaire!HW72+Questionnaire!HW82-Questionnaire!HW95+Questionnaire!HW108-Questionnaire!HW109,Questionnaire!HW75="Unquoted")=TRUE,"OK Q 27","QUERY Q 27 - Closing Quoted Shares - Sum of transactions does not equal closing balance - please check")</f>
        <v>OK Q 27</v>
      </c>
      <c r="HU35" s="215" t="str">
        <f>IF(OR(Questionnaire!HX80=Questionnaire!HX78+Questionnaire!HX52-Questionnaire!HX68-Questionnaire!HX72+Questionnaire!HX82-Questionnaire!HX95+Questionnaire!HX108-Questionnaire!HX109,Questionnaire!HX75="Unquoted")=TRUE,"OK Q 27","QUERY Q 27 - Closing Quoted Shares - Sum of transactions does not equal closing balance - please check")</f>
        <v>OK Q 27</v>
      </c>
      <c r="HV35" s="215" t="str">
        <f>IF(OR(Questionnaire!HY80=Questionnaire!HY78+Questionnaire!HY52-Questionnaire!HY68-Questionnaire!HY72+Questionnaire!HY82-Questionnaire!HY95+Questionnaire!HY108-Questionnaire!HY109,Questionnaire!HY75="Unquoted")=TRUE,"OK Q 27","QUERY Q 27 - Closing Quoted Shares - Sum of transactions does not equal closing balance - please check")</f>
        <v>OK Q 27</v>
      </c>
      <c r="HW35" s="215" t="str">
        <f>IF(OR(Questionnaire!HZ80=Questionnaire!HZ78+Questionnaire!HZ52-Questionnaire!HZ68-Questionnaire!HZ72+Questionnaire!HZ82-Questionnaire!HZ95+Questionnaire!HZ108-Questionnaire!HZ109,Questionnaire!HZ75="Unquoted")=TRUE,"OK Q 27","QUERY Q 27 - Closing Quoted Shares - Sum of transactions does not equal closing balance - please check")</f>
        <v>OK Q 27</v>
      </c>
      <c r="HX35" s="215" t="str">
        <f>IF(OR(Questionnaire!IA80=Questionnaire!IA78+Questionnaire!IA52-Questionnaire!IA68-Questionnaire!IA72+Questionnaire!IA82-Questionnaire!IA95+Questionnaire!IA108-Questionnaire!IA109,Questionnaire!IA75="Unquoted")=TRUE,"OK Q 27","QUERY Q 27 - Closing Quoted Shares - Sum of transactions does not equal closing balance - please check")</f>
        <v>OK Q 27</v>
      </c>
      <c r="HY35" s="215" t="str">
        <f>IF(OR(Questionnaire!IB80=Questionnaire!IB78+Questionnaire!IB52-Questionnaire!IB68-Questionnaire!IB72+Questionnaire!IB82-Questionnaire!IB95+Questionnaire!IB108-Questionnaire!IB109,Questionnaire!IB75="Unquoted")=TRUE,"OK Q 27","QUERY Q 27 - Closing Quoted Shares - Sum of transactions does not equal closing balance - please check")</f>
        <v>OK Q 27</v>
      </c>
      <c r="HZ35" s="215" t="str">
        <f>IF(OR(Questionnaire!IC80=Questionnaire!IC78+Questionnaire!IC52-Questionnaire!IC68-Questionnaire!IC72+Questionnaire!IC82-Questionnaire!IC95+Questionnaire!IC108-Questionnaire!IC109,Questionnaire!IC75="Unquoted")=TRUE,"OK Q 27","QUERY Q 27 - Closing Quoted Shares - Sum of transactions does not equal closing balance - please check")</f>
        <v>OK Q 27</v>
      </c>
      <c r="IA35" s="215" t="str">
        <f>IF(OR(Questionnaire!ID80=Questionnaire!ID78+Questionnaire!ID52-Questionnaire!ID68-Questionnaire!ID72+Questionnaire!ID82-Questionnaire!ID95+Questionnaire!ID108-Questionnaire!ID109,Questionnaire!ID75="Unquoted")=TRUE,"OK Q 27","QUERY Q 27 - Closing Quoted Shares - Sum of transactions does not equal closing balance - please check")</f>
        <v>OK Q 27</v>
      </c>
      <c r="IB35" s="215" t="str">
        <f>IF(OR(Questionnaire!IE80=Questionnaire!IE78+Questionnaire!IE52-Questionnaire!IE68-Questionnaire!IE72+Questionnaire!IE82-Questionnaire!IE95+Questionnaire!IE108-Questionnaire!IE109,Questionnaire!IE75="Unquoted")=TRUE,"OK Q 27","QUERY Q 27 - Closing Quoted Shares - Sum of transactions does not equal closing balance - please check")</f>
        <v>OK Q 27</v>
      </c>
      <c r="IC35" s="215" t="str">
        <f>IF(OR(Questionnaire!IF80=Questionnaire!IF78+Questionnaire!IF52-Questionnaire!IF68-Questionnaire!IF72+Questionnaire!IF82-Questionnaire!IF95+Questionnaire!IF108-Questionnaire!IF109,Questionnaire!IF75="Unquoted")=TRUE,"OK Q 27","QUERY Q 27 - Closing Quoted Shares - Sum of transactions does not equal closing balance - please check")</f>
        <v>OK Q 27</v>
      </c>
      <c r="ID35" s="215" t="str">
        <f>IF(OR(Questionnaire!IG80=Questionnaire!IG78+Questionnaire!IG52-Questionnaire!IG68-Questionnaire!IG72+Questionnaire!IG82-Questionnaire!IG95+Questionnaire!IG108-Questionnaire!IG109,Questionnaire!IG75="Unquoted")=TRUE,"OK Q 27","QUERY Q 27 - Closing Quoted Shares - Sum of transactions does not equal closing balance - please check")</f>
        <v>OK Q 27</v>
      </c>
      <c r="IE35" s="215" t="str">
        <f>IF(OR(Questionnaire!IH80=Questionnaire!IH78+Questionnaire!IH52-Questionnaire!IH68-Questionnaire!IH72+Questionnaire!IH82-Questionnaire!IH95+Questionnaire!IH108-Questionnaire!IH109,Questionnaire!IH75="Unquoted")=TRUE,"OK Q 27","QUERY Q 27 - Closing Quoted Shares - Sum of transactions does not equal closing balance - please check")</f>
        <v>OK Q 27</v>
      </c>
      <c r="IF35" s="215" t="str">
        <f>IF(OR(Questionnaire!II80=Questionnaire!II78+Questionnaire!II52-Questionnaire!II68-Questionnaire!II72+Questionnaire!II82-Questionnaire!II95+Questionnaire!II108-Questionnaire!II109,Questionnaire!II75="Unquoted")=TRUE,"OK Q 27","QUERY Q 27 - Closing Quoted Shares - Sum of transactions does not equal closing balance - please check")</f>
        <v>OK Q 27</v>
      </c>
      <c r="IG35" s="215" t="str">
        <f>IF(OR(Questionnaire!IJ80=Questionnaire!IJ78+Questionnaire!IJ52-Questionnaire!IJ68-Questionnaire!IJ72+Questionnaire!IJ82-Questionnaire!IJ95+Questionnaire!IJ108-Questionnaire!IJ109,Questionnaire!IJ75="Unquoted")=TRUE,"OK Q 27","QUERY Q 27 - Closing Quoted Shares - Sum of transactions does not equal closing balance - please check")</f>
        <v>OK Q 27</v>
      </c>
      <c r="IH35" s="215" t="str">
        <f>IF(OR(Questionnaire!IK80=Questionnaire!IK78+Questionnaire!IK52-Questionnaire!IK68-Questionnaire!IK72+Questionnaire!IK82-Questionnaire!IK95+Questionnaire!IK108-Questionnaire!IK109,Questionnaire!IK75="Unquoted")=TRUE,"OK Q 27","QUERY Q 27 - Closing Quoted Shares - Sum of transactions does not equal closing balance - please check")</f>
        <v>OK Q 27</v>
      </c>
      <c r="II35" s="215" t="str">
        <f>IF(OR(Questionnaire!IL80=Questionnaire!IL78+Questionnaire!IL52-Questionnaire!IL68-Questionnaire!IL72+Questionnaire!IL82-Questionnaire!IL95+Questionnaire!IL108-Questionnaire!IL109,Questionnaire!IL75="Unquoted")=TRUE,"OK Q 27","QUERY Q 27 - Closing Quoted Shares - Sum of transactions does not equal closing balance - please check")</f>
        <v>OK Q 27</v>
      </c>
      <c r="IJ35" s="215" t="str">
        <f>IF(OR(Questionnaire!IM80=Questionnaire!IM78+Questionnaire!IM52-Questionnaire!IM68-Questionnaire!IM72+Questionnaire!IM82-Questionnaire!IM95+Questionnaire!IM108-Questionnaire!IM109,Questionnaire!IM75="Unquoted")=TRUE,"OK Q 27","QUERY Q 27 - Closing Quoted Shares - Sum of transactions does not equal closing balance - please check")</f>
        <v>OK Q 27</v>
      </c>
      <c r="IK35" s="215" t="str">
        <f>IF(OR(Questionnaire!IN80=Questionnaire!IN78+Questionnaire!IN52-Questionnaire!IN68-Questionnaire!IN72+Questionnaire!IN82-Questionnaire!IN95+Questionnaire!IN108-Questionnaire!IN109,Questionnaire!IN75="Unquoted")=TRUE,"OK Q 27","QUERY Q 27 - Closing Quoted Shares - Sum of transactions does not equal closing balance - please check")</f>
        <v>OK Q 27</v>
      </c>
      <c r="IL35" s="215" t="str">
        <f>IF(OR(Questionnaire!IO80=Questionnaire!IO78+Questionnaire!IO52-Questionnaire!IO68-Questionnaire!IO72+Questionnaire!IO82-Questionnaire!IO95+Questionnaire!IO108-Questionnaire!IO109,Questionnaire!IO75="Unquoted")=TRUE,"OK Q 27","QUERY Q 27 - Closing Quoted Shares - Sum of transactions does not equal closing balance - please check")</f>
        <v>OK Q 27</v>
      </c>
      <c r="IM35" s="215" t="str">
        <f>IF(OR(Questionnaire!IP80=Questionnaire!IP78+Questionnaire!IP52-Questionnaire!IP68-Questionnaire!IP72+Questionnaire!IP82-Questionnaire!IP95+Questionnaire!IP108-Questionnaire!IP109,Questionnaire!IP75="Unquoted")=TRUE,"OK Q 27","QUERY Q 27 - Closing Quoted Shares - Sum of transactions does not equal closing balance - please check")</f>
        <v>OK Q 27</v>
      </c>
      <c r="IN35" s="215" t="str">
        <f>IF(OR(Questionnaire!IQ80=Questionnaire!IQ78+Questionnaire!IQ52-Questionnaire!IQ68-Questionnaire!IQ72+Questionnaire!IQ82-Questionnaire!IQ95+Questionnaire!IQ108-Questionnaire!IQ109,Questionnaire!IQ75="Unquoted")=TRUE,"OK Q 27","QUERY Q 27 - Closing Quoted Shares - Sum of transactions does not equal closing balance - please check")</f>
        <v>OK Q 27</v>
      </c>
      <c r="IO35" s="215" t="str">
        <f>IF(OR(Questionnaire!IR80=Questionnaire!IR78+Questionnaire!IR52-Questionnaire!IR68-Questionnaire!IR72+Questionnaire!IR82-Questionnaire!IR95+Questionnaire!IR108-Questionnaire!IR109,Questionnaire!IR75="Unquoted")=TRUE,"OK Q 27","QUERY Q 27 - Closing Quoted Shares - Sum of transactions does not equal closing balance - please check")</f>
        <v>OK Q 27</v>
      </c>
      <c r="IP35" s="215" t="str">
        <f>IF(OR(Questionnaire!IS80=Questionnaire!IS78+Questionnaire!IS52-Questionnaire!IS68-Questionnaire!IS72+Questionnaire!IS82-Questionnaire!IS95+Questionnaire!IS108-Questionnaire!IS109,Questionnaire!IS75="Unquoted")=TRUE,"OK Q 27","QUERY Q 27 - Closing Quoted Shares - Sum of transactions does not equal closing balance - please check")</f>
        <v>OK Q 27</v>
      </c>
      <c r="IQ35" s="212"/>
      <c r="IR35" s="212"/>
      <c r="IS35" s="212"/>
    </row>
    <row r="36" spans="1:253" s="669" customFormat="1" ht="15.75" customHeight="1">
      <c r="A36" s="679">
        <f t="shared" ref="A36:BL36" si="27">IF(LEFT(A37,2)="OK",0,IF(LEFT(A37,2)="QU",2,1))</f>
        <v>0</v>
      </c>
      <c r="B36" s="679">
        <f t="shared" si="27"/>
        <v>0</v>
      </c>
      <c r="C36" s="679">
        <f t="shared" si="27"/>
        <v>0</v>
      </c>
      <c r="D36" s="679">
        <f t="shared" si="27"/>
        <v>0</v>
      </c>
      <c r="E36" s="679">
        <f t="shared" si="27"/>
        <v>0</v>
      </c>
      <c r="F36" s="679">
        <f t="shared" si="27"/>
        <v>0</v>
      </c>
      <c r="G36" s="679">
        <f t="shared" si="27"/>
        <v>0</v>
      </c>
      <c r="H36" s="679">
        <f t="shared" si="27"/>
        <v>0</v>
      </c>
      <c r="I36" s="679">
        <f t="shared" si="27"/>
        <v>0</v>
      </c>
      <c r="J36" s="679">
        <f t="shared" si="27"/>
        <v>0</v>
      </c>
      <c r="K36" s="679">
        <f t="shared" si="27"/>
        <v>0</v>
      </c>
      <c r="L36" s="679">
        <f t="shared" si="27"/>
        <v>0</v>
      </c>
      <c r="M36" s="679">
        <f t="shared" si="27"/>
        <v>0</v>
      </c>
      <c r="N36" s="679">
        <f t="shared" si="27"/>
        <v>0</v>
      </c>
      <c r="O36" s="679">
        <f t="shared" si="27"/>
        <v>0</v>
      </c>
      <c r="P36" s="679">
        <f t="shared" si="27"/>
        <v>0</v>
      </c>
      <c r="Q36" s="679">
        <f t="shared" si="27"/>
        <v>0</v>
      </c>
      <c r="R36" s="679">
        <f t="shared" si="27"/>
        <v>0</v>
      </c>
      <c r="S36" s="679">
        <f t="shared" si="27"/>
        <v>0</v>
      </c>
      <c r="T36" s="679">
        <f t="shared" si="27"/>
        <v>0</v>
      </c>
      <c r="U36" s="679">
        <f t="shared" si="27"/>
        <v>0</v>
      </c>
      <c r="V36" s="679">
        <f t="shared" si="27"/>
        <v>0</v>
      </c>
      <c r="W36" s="679">
        <f t="shared" si="27"/>
        <v>0</v>
      </c>
      <c r="X36" s="679">
        <f t="shared" si="27"/>
        <v>0</v>
      </c>
      <c r="Y36" s="679">
        <f t="shared" si="27"/>
        <v>0</v>
      </c>
      <c r="Z36" s="679">
        <f t="shared" si="27"/>
        <v>0</v>
      </c>
      <c r="AA36" s="679">
        <f t="shared" si="27"/>
        <v>0</v>
      </c>
      <c r="AB36" s="679">
        <f t="shared" si="27"/>
        <v>0</v>
      </c>
      <c r="AC36" s="679">
        <f t="shared" si="27"/>
        <v>0</v>
      </c>
      <c r="AD36" s="679">
        <f t="shared" si="27"/>
        <v>0</v>
      </c>
      <c r="AE36" s="679">
        <f t="shared" si="27"/>
        <v>0</v>
      </c>
      <c r="AF36" s="679">
        <f t="shared" si="27"/>
        <v>0</v>
      </c>
      <c r="AG36" s="679">
        <f t="shared" si="27"/>
        <v>0</v>
      </c>
      <c r="AH36" s="679">
        <f t="shared" si="27"/>
        <v>0</v>
      </c>
      <c r="AI36" s="679">
        <f t="shared" si="27"/>
        <v>0</v>
      </c>
      <c r="AJ36" s="679">
        <f t="shared" si="27"/>
        <v>0</v>
      </c>
      <c r="AK36" s="679">
        <f t="shared" si="27"/>
        <v>0</v>
      </c>
      <c r="AL36" s="679">
        <f t="shared" si="27"/>
        <v>0</v>
      </c>
      <c r="AM36" s="679">
        <f t="shared" si="27"/>
        <v>0</v>
      </c>
      <c r="AN36" s="679">
        <f t="shared" si="27"/>
        <v>0</v>
      </c>
      <c r="AO36" s="679">
        <f t="shared" si="27"/>
        <v>0</v>
      </c>
      <c r="AP36" s="679">
        <f t="shared" si="27"/>
        <v>0</v>
      </c>
      <c r="AQ36" s="679">
        <f t="shared" si="27"/>
        <v>0</v>
      </c>
      <c r="AR36" s="679">
        <f t="shared" si="27"/>
        <v>0</v>
      </c>
      <c r="AS36" s="679">
        <f t="shared" si="27"/>
        <v>0</v>
      </c>
      <c r="AT36" s="679">
        <f t="shared" si="27"/>
        <v>0</v>
      </c>
      <c r="AU36" s="679">
        <f t="shared" si="27"/>
        <v>0</v>
      </c>
      <c r="AV36" s="679">
        <f t="shared" si="27"/>
        <v>0</v>
      </c>
      <c r="AW36" s="679">
        <f t="shared" si="27"/>
        <v>0</v>
      </c>
      <c r="AX36" s="679">
        <f t="shared" si="27"/>
        <v>0</v>
      </c>
      <c r="AY36" s="679">
        <f t="shared" si="27"/>
        <v>0</v>
      </c>
      <c r="AZ36" s="679">
        <f t="shared" si="27"/>
        <v>0</v>
      </c>
      <c r="BA36" s="679">
        <f t="shared" si="27"/>
        <v>0</v>
      </c>
      <c r="BB36" s="679">
        <f t="shared" si="27"/>
        <v>0</v>
      </c>
      <c r="BC36" s="679">
        <f t="shared" si="27"/>
        <v>0</v>
      </c>
      <c r="BD36" s="679">
        <f t="shared" si="27"/>
        <v>0</v>
      </c>
      <c r="BE36" s="679">
        <f t="shared" si="27"/>
        <v>0</v>
      </c>
      <c r="BF36" s="679">
        <f t="shared" si="27"/>
        <v>0</v>
      </c>
      <c r="BG36" s="679">
        <f t="shared" si="27"/>
        <v>0</v>
      </c>
      <c r="BH36" s="679">
        <f t="shared" si="27"/>
        <v>0</v>
      </c>
      <c r="BI36" s="679">
        <f t="shared" si="27"/>
        <v>0</v>
      </c>
      <c r="BJ36" s="679">
        <f t="shared" si="27"/>
        <v>0</v>
      </c>
      <c r="BK36" s="679">
        <f t="shared" si="27"/>
        <v>0</v>
      </c>
      <c r="BL36" s="679">
        <f t="shared" si="27"/>
        <v>0</v>
      </c>
      <c r="BM36" s="679">
        <f t="shared" ref="BM36:DX36" si="28">IF(LEFT(BM37,2)="OK",0,IF(LEFT(BM37,2)="QU",2,1))</f>
        <v>0</v>
      </c>
      <c r="BN36" s="679">
        <f t="shared" si="28"/>
        <v>0</v>
      </c>
      <c r="BO36" s="679">
        <f t="shared" si="28"/>
        <v>0</v>
      </c>
      <c r="BP36" s="679">
        <f t="shared" si="28"/>
        <v>0</v>
      </c>
      <c r="BQ36" s="679">
        <f t="shared" si="28"/>
        <v>0</v>
      </c>
      <c r="BR36" s="679">
        <f t="shared" si="28"/>
        <v>0</v>
      </c>
      <c r="BS36" s="679">
        <f t="shared" si="28"/>
        <v>0</v>
      </c>
      <c r="BT36" s="679">
        <f t="shared" si="28"/>
        <v>0</v>
      </c>
      <c r="BU36" s="679">
        <f t="shared" si="28"/>
        <v>0</v>
      </c>
      <c r="BV36" s="679">
        <f t="shared" si="28"/>
        <v>0</v>
      </c>
      <c r="BW36" s="679">
        <f t="shared" si="28"/>
        <v>0</v>
      </c>
      <c r="BX36" s="679">
        <f t="shared" si="28"/>
        <v>0</v>
      </c>
      <c r="BY36" s="679">
        <f t="shared" si="28"/>
        <v>0</v>
      </c>
      <c r="BZ36" s="679">
        <f t="shared" si="28"/>
        <v>0</v>
      </c>
      <c r="CA36" s="679">
        <f t="shared" si="28"/>
        <v>0</v>
      </c>
      <c r="CB36" s="679">
        <f t="shared" si="28"/>
        <v>0</v>
      </c>
      <c r="CC36" s="679">
        <f t="shared" si="28"/>
        <v>0</v>
      </c>
      <c r="CD36" s="679">
        <f t="shared" si="28"/>
        <v>0</v>
      </c>
      <c r="CE36" s="679">
        <f t="shared" si="28"/>
        <v>0</v>
      </c>
      <c r="CF36" s="679">
        <f t="shared" si="28"/>
        <v>0</v>
      </c>
      <c r="CG36" s="679">
        <f t="shared" si="28"/>
        <v>0</v>
      </c>
      <c r="CH36" s="679">
        <f t="shared" si="28"/>
        <v>0</v>
      </c>
      <c r="CI36" s="679">
        <f t="shared" si="28"/>
        <v>0</v>
      </c>
      <c r="CJ36" s="679">
        <f t="shared" si="28"/>
        <v>0</v>
      </c>
      <c r="CK36" s="679">
        <f t="shared" si="28"/>
        <v>0</v>
      </c>
      <c r="CL36" s="679">
        <f t="shared" si="28"/>
        <v>0</v>
      </c>
      <c r="CM36" s="679">
        <f t="shared" si="28"/>
        <v>0</v>
      </c>
      <c r="CN36" s="679">
        <f t="shared" si="28"/>
        <v>0</v>
      </c>
      <c r="CO36" s="679">
        <f t="shared" si="28"/>
        <v>0</v>
      </c>
      <c r="CP36" s="679">
        <f t="shared" si="28"/>
        <v>0</v>
      </c>
      <c r="CQ36" s="679">
        <f t="shared" si="28"/>
        <v>0</v>
      </c>
      <c r="CR36" s="679">
        <f t="shared" si="28"/>
        <v>0</v>
      </c>
      <c r="CS36" s="679">
        <f t="shared" si="28"/>
        <v>0</v>
      </c>
      <c r="CT36" s="679">
        <f t="shared" si="28"/>
        <v>0</v>
      </c>
      <c r="CU36" s="679">
        <f t="shared" si="28"/>
        <v>0</v>
      </c>
      <c r="CV36" s="679">
        <f t="shared" si="28"/>
        <v>0</v>
      </c>
      <c r="CW36" s="679">
        <f t="shared" si="28"/>
        <v>0</v>
      </c>
      <c r="CX36" s="679">
        <f t="shared" si="28"/>
        <v>0</v>
      </c>
      <c r="CY36" s="679">
        <f t="shared" si="28"/>
        <v>0</v>
      </c>
      <c r="CZ36" s="679">
        <f t="shared" si="28"/>
        <v>0</v>
      </c>
      <c r="DA36" s="679">
        <f t="shared" si="28"/>
        <v>0</v>
      </c>
      <c r="DB36" s="679">
        <f t="shared" si="28"/>
        <v>0</v>
      </c>
      <c r="DC36" s="679">
        <f t="shared" si="28"/>
        <v>0</v>
      </c>
      <c r="DD36" s="679">
        <f t="shared" si="28"/>
        <v>0</v>
      </c>
      <c r="DE36" s="679">
        <f t="shared" si="28"/>
        <v>0</v>
      </c>
      <c r="DF36" s="679">
        <f t="shared" si="28"/>
        <v>0</v>
      </c>
      <c r="DG36" s="679">
        <f t="shared" si="28"/>
        <v>0</v>
      </c>
      <c r="DH36" s="679">
        <f t="shared" si="28"/>
        <v>0</v>
      </c>
      <c r="DI36" s="679">
        <f t="shared" si="28"/>
        <v>0</v>
      </c>
      <c r="DJ36" s="679">
        <f t="shared" si="28"/>
        <v>0</v>
      </c>
      <c r="DK36" s="679">
        <f t="shared" si="28"/>
        <v>0</v>
      </c>
      <c r="DL36" s="679">
        <f t="shared" si="28"/>
        <v>0</v>
      </c>
      <c r="DM36" s="679">
        <f t="shared" si="28"/>
        <v>0</v>
      </c>
      <c r="DN36" s="679">
        <f t="shared" si="28"/>
        <v>0</v>
      </c>
      <c r="DO36" s="679">
        <f t="shared" si="28"/>
        <v>0</v>
      </c>
      <c r="DP36" s="679">
        <f t="shared" si="28"/>
        <v>0</v>
      </c>
      <c r="DQ36" s="679">
        <f t="shared" si="28"/>
        <v>0</v>
      </c>
      <c r="DR36" s="679">
        <f t="shared" si="28"/>
        <v>0</v>
      </c>
      <c r="DS36" s="679">
        <f t="shared" si="28"/>
        <v>0</v>
      </c>
      <c r="DT36" s="679">
        <f t="shared" si="28"/>
        <v>0</v>
      </c>
      <c r="DU36" s="679">
        <f t="shared" si="28"/>
        <v>0</v>
      </c>
      <c r="DV36" s="679">
        <f t="shared" si="28"/>
        <v>0</v>
      </c>
      <c r="DW36" s="679">
        <f t="shared" si="28"/>
        <v>0</v>
      </c>
      <c r="DX36" s="679">
        <f t="shared" si="28"/>
        <v>0</v>
      </c>
      <c r="DY36" s="679">
        <f t="shared" ref="DY36:GJ36" si="29">IF(LEFT(DY37,2)="OK",0,IF(LEFT(DY37,2)="QU",2,1))</f>
        <v>0</v>
      </c>
      <c r="DZ36" s="679">
        <f t="shared" si="29"/>
        <v>0</v>
      </c>
      <c r="EA36" s="679">
        <f t="shared" si="29"/>
        <v>0</v>
      </c>
      <c r="EB36" s="679">
        <f t="shared" si="29"/>
        <v>0</v>
      </c>
      <c r="EC36" s="679">
        <f t="shared" si="29"/>
        <v>0</v>
      </c>
      <c r="ED36" s="679">
        <f t="shared" si="29"/>
        <v>0</v>
      </c>
      <c r="EE36" s="679">
        <f t="shared" si="29"/>
        <v>0</v>
      </c>
      <c r="EF36" s="679">
        <f t="shared" si="29"/>
        <v>0</v>
      </c>
      <c r="EG36" s="679">
        <f t="shared" si="29"/>
        <v>0</v>
      </c>
      <c r="EH36" s="679">
        <f t="shared" si="29"/>
        <v>0</v>
      </c>
      <c r="EI36" s="679">
        <f t="shared" si="29"/>
        <v>0</v>
      </c>
      <c r="EJ36" s="679">
        <f t="shared" si="29"/>
        <v>0</v>
      </c>
      <c r="EK36" s="679">
        <f t="shared" si="29"/>
        <v>0</v>
      </c>
      <c r="EL36" s="679">
        <f t="shared" si="29"/>
        <v>0</v>
      </c>
      <c r="EM36" s="679">
        <f t="shared" si="29"/>
        <v>0</v>
      </c>
      <c r="EN36" s="679">
        <f t="shared" si="29"/>
        <v>0</v>
      </c>
      <c r="EO36" s="679">
        <f t="shared" si="29"/>
        <v>0</v>
      </c>
      <c r="EP36" s="679">
        <f t="shared" si="29"/>
        <v>0</v>
      </c>
      <c r="EQ36" s="679">
        <f t="shared" si="29"/>
        <v>0</v>
      </c>
      <c r="ER36" s="679">
        <f t="shared" si="29"/>
        <v>0</v>
      </c>
      <c r="ES36" s="679">
        <f t="shared" si="29"/>
        <v>0</v>
      </c>
      <c r="ET36" s="679">
        <f t="shared" si="29"/>
        <v>0</v>
      </c>
      <c r="EU36" s="679">
        <f t="shared" si="29"/>
        <v>0</v>
      </c>
      <c r="EV36" s="679">
        <f t="shared" si="29"/>
        <v>0</v>
      </c>
      <c r="EW36" s="679">
        <f t="shared" si="29"/>
        <v>0</v>
      </c>
      <c r="EX36" s="679">
        <f t="shared" si="29"/>
        <v>0</v>
      </c>
      <c r="EY36" s="679">
        <f t="shared" si="29"/>
        <v>0</v>
      </c>
      <c r="EZ36" s="679">
        <f t="shared" si="29"/>
        <v>0</v>
      </c>
      <c r="FA36" s="679">
        <f t="shared" si="29"/>
        <v>0</v>
      </c>
      <c r="FB36" s="679">
        <f t="shared" si="29"/>
        <v>0</v>
      </c>
      <c r="FC36" s="679">
        <f t="shared" si="29"/>
        <v>0</v>
      </c>
      <c r="FD36" s="679">
        <f t="shared" si="29"/>
        <v>0</v>
      </c>
      <c r="FE36" s="679">
        <f t="shared" si="29"/>
        <v>0</v>
      </c>
      <c r="FF36" s="679">
        <f t="shared" si="29"/>
        <v>0</v>
      </c>
      <c r="FG36" s="679">
        <f t="shared" si="29"/>
        <v>0</v>
      </c>
      <c r="FH36" s="679">
        <f t="shared" si="29"/>
        <v>0</v>
      </c>
      <c r="FI36" s="679">
        <f t="shared" si="29"/>
        <v>0</v>
      </c>
      <c r="FJ36" s="679">
        <f t="shared" si="29"/>
        <v>0</v>
      </c>
      <c r="FK36" s="679">
        <f t="shared" si="29"/>
        <v>0</v>
      </c>
      <c r="FL36" s="679">
        <f t="shared" si="29"/>
        <v>0</v>
      </c>
      <c r="FM36" s="679">
        <f t="shared" si="29"/>
        <v>0</v>
      </c>
      <c r="FN36" s="679">
        <f t="shared" si="29"/>
        <v>0</v>
      </c>
      <c r="FO36" s="679">
        <f t="shared" si="29"/>
        <v>0</v>
      </c>
      <c r="FP36" s="679">
        <f t="shared" si="29"/>
        <v>0</v>
      </c>
      <c r="FQ36" s="679">
        <f t="shared" si="29"/>
        <v>0</v>
      </c>
      <c r="FR36" s="679">
        <f t="shared" si="29"/>
        <v>0</v>
      </c>
      <c r="FS36" s="679">
        <f t="shared" si="29"/>
        <v>0</v>
      </c>
      <c r="FT36" s="679">
        <f t="shared" si="29"/>
        <v>0</v>
      </c>
      <c r="FU36" s="679">
        <f t="shared" si="29"/>
        <v>0</v>
      </c>
      <c r="FV36" s="679">
        <f t="shared" si="29"/>
        <v>0</v>
      </c>
      <c r="FW36" s="679">
        <f t="shared" si="29"/>
        <v>0</v>
      </c>
      <c r="FX36" s="679">
        <f t="shared" si="29"/>
        <v>0</v>
      </c>
      <c r="FY36" s="679">
        <f t="shared" si="29"/>
        <v>0</v>
      </c>
      <c r="FZ36" s="679">
        <f t="shared" si="29"/>
        <v>0</v>
      </c>
      <c r="GA36" s="679">
        <f t="shared" si="29"/>
        <v>0</v>
      </c>
      <c r="GB36" s="679">
        <f t="shared" si="29"/>
        <v>0</v>
      </c>
      <c r="GC36" s="679">
        <f t="shared" si="29"/>
        <v>0</v>
      </c>
      <c r="GD36" s="679">
        <f t="shared" si="29"/>
        <v>0</v>
      </c>
      <c r="GE36" s="679">
        <f t="shared" si="29"/>
        <v>0</v>
      </c>
      <c r="GF36" s="679">
        <f t="shared" si="29"/>
        <v>0</v>
      </c>
      <c r="GG36" s="679">
        <f t="shared" si="29"/>
        <v>0</v>
      </c>
      <c r="GH36" s="679">
        <f t="shared" si="29"/>
        <v>0</v>
      </c>
      <c r="GI36" s="679">
        <f t="shared" si="29"/>
        <v>0</v>
      </c>
      <c r="GJ36" s="679">
        <f t="shared" si="29"/>
        <v>0</v>
      </c>
      <c r="GK36" s="679">
        <f t="shared" ref="GK36:IP36" si="30">IF(LEFT(GK37,2)="OK",0,IF(LEFT(GK37,2)="QU",2,1))</f>
        <v>0</v>
      </c>
      <c r="GL36" s="679">
        <f t="shared" si="30"/>
        <v>0</v>
      </c>
      <c r="GM36" s="679">
        <f t="shared" si="30"/>
        <v>0</v>
      </c>
      <c r="GN36" s="679">
        <f t="shared" si="30"/>
        <v>0</v>
      </c>
      <c r="GO36" s="679">
        <f t="shared" si="30"/>
        <v>0</v>
      </c>
      <c r="GP36" s="679">
        <f t="shared" si="30"/>
        <v>0</v>
      </c>
      <c r="GQ36" s="679">
        <f t="shared" si="30"/>
        <v>0</v>
      </c>
      <c r="GR36" s="679">
        <f t="shared" si="30"/>
        <v>0</v>
      </c>
      <c r="GS36" s="679">
        <f t="shared" si="30"/>
        <v>0</v>
      </c>
      <c r="GT36" s="679">
        <f t="shared" si="30"/>
        <v>0</v>
      </c>
      <c r="GU36" s="679">
        <f t="shared" si="30"/>
        <v>0</v>
      </c>
      <c r="GV36" s="679">
        <f t="shared" si="30"/>
        <v>0</v>
      </c>
      <c r="GW36" s="679">
        <f t="shared" si="30"/>
        <v>0</v>
      </c>
      <c r="GX36" s="679">
        <f t="shared" si="30"/>
        <v>0</v>
      </c>
      <c r="GY36" s="679">
        <f t="shared" si="30"/>
        <v>0</v>
      </c>
      <c r="GZ36" s="679">
        <f t="shared" si="30"/>
        <v>0</v>
      </c>
      <c r="HA36" s="679">
        <f t="shared" si="30"/>
        <v>0</v>
      </c>
      <c r="HB36" s="679">
        <f t="shared" si="30"/>
        <v>0</v>
      </c>
      <c r="HC36" s="679">
        <f t="shared" si="30"/>
        <v>0</v>
      </c>
      <c r="HD36" s="679">
        <f t="shared" si="30"/>
        <v>0</v>
      </c>
      <c r="HE36" s="679">
        <f t="shared" si="30"/>
        <v>0</v>
      </c>
      <c r="HF36" s="679">
        <f t="shared" si="30"/>
        <v>0</v>
      </c>
      <c r="HG36" s="679">
        <f t="shared" si="30"/>
        <v>0</v>
      </c>
      <c r="HH36" s="679">
        <f t="shared" si="30"/>
        <v>0</v>
      </c>
      <c r="HI36" s="679">
        <f t="shared" si="30"/>
        <v>0</v>
      </c>
      <c r="HJ36" s="679">
        <f t="shared" si="30"/>
        <v>0</v>
      </c>
      <c r="HK36" s="679">
        <f t="shared" si="30"/>
        <v>0</v>
      </c>
      <c r="HL36" s="679">
        <f t="shared" si="30"/>
        <v>0</v>
      </c>
      <c r="HM36" s="679">
        <f t="shared" si="30"/>
        <v>0</v>
      </c>
      <c r="HN36" s="679">
        <f t="shared" si="30"/>
        <v>0</v>
      </c>
      <c r="HO36" s="679">
        <f t="shared" si="30"/>
        <v>0</v>
      </c>
      <c r="HP36" s="679">
        <f t="shared" si="30"/>
        <v>0</v>
      </c>
      <c r="HQ36" s="679">
        <f t="shared" si="30"/>
        <v>0</v>
      </c>
      <c r="HR36" s="679">
        <f t="shared" si="30"/>
        <v>0</v>
      </c>
      <c r="HS36" s="679">
        <f t="shared" si="30"/>
        <v>0</v>
      </c>
      <c r="HT36" s="679">
        <f t="shared" si="30"/>
        <v>0</v>
      </c>
      <c r="HU36" s="679">
        <f t="shared" si="30"/>
        <v>0</v>
      </c>
      <c r="HV36" s="679">
        <f t="shared" si="30"/>
        <v>0</v>
      </c>
      <c r="HW36" s="679">
        <f t="shared" si="30"/>
        <v>0</v>
      </c>
      <c r="HX36" s="679">
        <f t="shared" si="30"/>
        <v>0</v>
      </c>
      <c r="HY36" s="679">
        <f t="shared" si="30"/>
        <v>0</v>
      </c>
      <c r="HZ36" s="679">
        <f t="shared" si="30"/>
        <v>0</v>
      </c>
      <c r="IA36" s="679">
        <f t="shared" si="30"/>
        <v>0</v>
      </c>
      <c r="IB36" s="679">
        <f t="shared" si="30"/>
        <v>0</v>
      </c>
      <c r="IC36" s="679">
        <f t="shared" si="30"/>
        <v>0</v>
      </c>
      <c r="ID36" s="679">
        <f t="shared" si="30"/>
        <v>0</v>
      </c>
      <c r="IE36" s="679">
        <f t="shared" si="30"/>
        <v>0</v>
      </c>
      <c r="IF36" s="679">
        <f t="shared" si="30"/>
        <v>0</v>
      </c>
      <c r="IG36" s="679">
        <f t="shared" si="30"/>
        <v>0</v>
      </c>
      <c r="IH36" s="679">
        <f t="shared" si="30"/>
        <v>0</v>
      </c>
      <c r="II36" s="679">
        <f t="shared" si="30"/>
        <v>0</v>
      </c>
      <c r="IJ36" s="679">
        <f t="shared" si="30"/>
        <v>0</v>
      </c>
      <c r="IK36" s="679">
        <f t="shared" si="30"/>
        <v>0</v>
      </c>
      <c r="IL36" s="679">
        <f t="shared" si="30"/>
        <v>0</v>
      </c>
      <c r="IM36" s="679">
        <f t="shared" si="30"/>
        <v>0</v>
      </c>
      <c r="IN36" s="679">
        <f t="shared" si="30"/>
        <v>0</v>
      </c>
      <c r="IO36" s="679">
        <f t="shared" si="30"/>
        <v>0</v>
      </c>
      <c r="IP36" s="679">
        <f t="shared" si="30"/>
        <v>0</v>
      </c>
      <c r="IQ36" s="680"/>
      <c r="IR36" s="680"/>
      <c r="IS36" s="680"/>
    </row>
    <row r="37" spans="1:253" s="669" customFormat="1" ht="100.5" customHeight="1">
      <c r="A37" s="681" t="str">
        <f>IF(Questionnaire!D82=(Questionnaire!D84+Questionnaire!D85+Questionnaire!D86+Questionnaire!D87)=TRUE,"OK Q29.a.i","QUERY Q29a - Components in 29.a.i must sum to acquisitions of quoted equity capital total value in 29.a - please check")</f>
        <v>OK Q29.a.i</v>
      </c>
      <c r="B37" s="681" t="str">
        <f>IF(Questionnaire!E82=(Questionnaire!E84+Questionnaire!E85+Questionnaire!E86+Questionnaire!E87)=TRUE,"OK Q29.a.i","QUERY Q29a - Components in 29.a.i must sum to acquisitions of quoted equity capital total value in 29.a - please check")</f>
        <v>OK Q29.a.i</v>
      </c>
      <c r="C37" s="681" t="str">
        <f>IF(Questionnaire!F82=(Questionnaire!F84+Questionnaire!F85+Questionnaire!F86+Questionnaire!F87)=TRUE,"OK Q29.a.i","QUERY Q29a - Components in 29.a.i must sum to acquisitions of quoted equity capital total value in 29.a - please check")</f>
        <v>OK Q29.a.i</v>
      </c>
      <c r="D37" s="681" t="str">
        <f>IF(Questionnaire!G82=(Questionnaire!G84+Questionnaire!G85+Questionnaire!G86+Questionnaire!G87)=TRUE,"OK Q29.a.i","QUERY Q29a - Components in 29.a.i must sum to acquisitions of quoted equity capital total value in 29.a - please check")</f>
        <v>OK Q29.a.i</v>
      </c>
      <c r="E37" s="681" t="str">
        <f>IF(Questionnaire!H82=(Questionnaire!H84+Questionnaire!H85+Questionnaire!H86+Questionnaire!H87)=TRUE,"OK Q29.a.i","QUERY Q29a - Components in 29.a.i must sum to acquisitions of quoted equity capital total value in 29.a - please check")</f>
        <v>OK Q29.a.i</v>
      </c>
      <c r="F37" s="681" t="str">
        <f>IF(Questionnaire!I82=(Questionnaire!I84+Questionnaire!I85+Questionnaire!I86+Questionnaire!I87)=TRUE,"OK Q29.a.i","QUERY Q29a - Components in 29.a.i must sum to acquisitions of quoted equity capital total value in 29.a - please check")</f>
        <v>OK Q29.a.i</v>
      </c>
      <c r="G37" s="681" t="str">
        <f>IF(Questionnaire!J82=(Questionnaire!J84+Questionnaire!J85+Questionnaire!J86+Questionnaire!J87)=TRUE,"OK Q29.a.i","QUERY Q29a - Components in 29.a.i must sum to acquisitions of quoted equity capital total value in 29.a - please check")</f>
        <v>OK Q29.a.i</v>
      </c>
      <c r="H37" s="681" t="str">
        <f>IF(Questionnaire!K82=(Questionnaire!K84+Questionnaire!K85+Questionnaire!K86+Questionnaire!K87)=TRUE,"OK Q29.a.i","QUERY Q29a - Components in 29.a.i must sum to acquisitions of quoted equity capital total value in 29.a - please check")</f>
        <v>OK Q29.a.i</v>
      </c>
      <c r="I37" s="681" t="str">
        <f>IF(Questionnaire!L82=(Questionnaire!L84+Questionnaire!L85+Questionnaire!L86+Questionnaire!L87)=TRUE,"OK Q29.a.i","QUERY Q29a - Components in 29.a.i must sum to acquisitions of quoted equity capital total value in 29.a - please check")</f>
        <v>OK Q29.a.i</v>
      </c>
      <c r="J37" s="681" t="str">
        <f>IF(Questionnaire!M82=(Questionnaire!M84+Questionnaire!M85+Questionnaire!M86+Questionnaire!M87)=TRUE,"OK Q29.a.i","QUERY Q29a - Components in 29.a.i must sum to acquisitions of quoted equity capital total value in 29.a - please check")</f>
        <v>OK Q29.a.i</v>
      </c>
      <c r="K37" s="681" t="str">
        <f>IF(Questionnaire!N82=(Questionnaire!N84+Questionnaire!N85+Questionnaire!N86+Questionnaire!N87)=TRUE,"OK Q29.a.i","QUERY Q29a - Components in 29.a.i must sum to acquisitions of quoted equity capital total value in 29.a - please check")</f>
        <v>OK Q29.a.i</v>
      </c>
      <c r="L37" s="681" t="str">
        <f>IF(Questionnaire!O82=(Questionnaire!O84+Questionnaire!O85+Questionnaire!O86+Questionnaire!O87)=TRUE,"OK Q29.a.i","QUERY Q29a - Components in 29.a.i must sum to acquisitions of quoted equity capital total value in 29.a - please check")</f>
        <v>OK Q29.a.i</v>
      </c>
      <c r="M37" s="681" t="str">
        <f>IF(Questionnaire!P82=(Questionnaire!P84+Questionnaire!P85+Questionnaire!P86+Questionnaire!P87)=TRUE,"OK Q29.a.i","QUERY Q29a - Components in 29.a.i must sum to acquisitions of quoted equity capital total value in 29.a - please check")</f>
        <v>OK Q29.a.i</v>
      </c>
      <c r="N37" s="681" t="str">
        <f>IF(Questionnaire!Q82=(Questionnaire!Q84+Questionnaire!Q85+Questionnaire!Q86+Questionnaire!Q87)=TRUE,"OK Q29.a.i","QUERY Q29a - Components in 29.a.i must sum to acquisitions of quoted equity capital total value in 29.a - please check")</f>
        <v>OK Q29.a.i</v>
      </c>
      <c r="O37" s="681" t="str">
        <f>IF(Questionnaire!R82=(Questionnaire!R84+Questionnaire!R85+Questionnaire!R86+Questionnaire!R87)=TRUE,"OK Q29.a.i","QUERY Q29a - Components in 29.a.i must sum to acquisitions of quoted equity capital total value in 29.a - please check")</f>
        <v>OK Q29.a.i</v>
      </c>
      <c r="P37" s="681" t="str">
        <f>IF(Questionnaire!S82=(Questionnaire!S84+Questionnaire!S85+Questionnaire!S86+Questionnaire!S87)=TRUE,"OK Q29.a.i","QUERY Q29a - Components in 29.a.i must sum to acquisitions of quoted equity capital total value in 29.a - please check")</f>
        <v>OK Q29.a.i</v>
      </c>
      <c r="Q37" s="681" t="str">
        <f>IF(Questionnaire!T82=(Questionnaire!T84+Questionnaire!T85+Questionnaire!T86+Questionnaire!T87)=TRUE,"OK Q29.a.i","QUERY Q29a - Components in 29.a.i must sum to acquisitions of quoted equity capital total value in 29.a - please check")</f>
        <v>OK Q29.a.i</v>
      </c>
      <c r="R37" s="681" t="str">
        <f>IF(Questionnaire!U82=(Questionnaire!U84+Questionnaire!U85+Questionnaire!U86+Questionnaire!U87)=TRUE,"OK Q29.a.i","QUERY Q29a - Components in 29.a.i must sum to acquisitions of quoted equity capital total value in 29.a - please check")</f>
        <v>OK Q29.a.i</v>
      </c>
      <c r="S37" s="681" t="str">
        <f>IF(Questionnaire!V82=(Questionnaire!V84+Questionnaire!V85+Questionnaire!V86+Questionnaire!V87)=TRUE,"OK Q29.a.i","QUERY Q29a - Components in 29.a.i must sum to acquisitions of quoted equity capital total value in 29.a - please check")</f>
        <v>OK Q29.a.i</v>
      </c>
      <c r="T37" s="681" t="str">
        <f>IF(Questionnaire!W82=(Questionnaire!W84+Questionnaire!W85+Questionnaire!W86+Questionnaire!W87)=TRUE,"OK Q29.a.i","QUERY Q29a - Components in 29.a.i must sum to acquisitions of quoted equity capital total value in 29.a - please check")</f>
        <v>OK Q29.a.i</v>
      </c>
      <c r="U37" s="681" t="str">
        <f>IF(Questionnaire!X82=(Questionnaire!X84+Questionnaire!X85+Questionnaire!X86+Questionnaire!X87)=TRUE,"OK Q29.a.i","QUERY Q29a - Components in 29.a.i must sum to acquisitions of quoted equity capital total value in 29.a - please check")</f>
        <v>OK Q29.a.i</v>
      </c>
      <c r="V37" s="681" t="str">
        <f>IF(Questionnaire!Y82=(Questionnaire!Y84+Questionnaire!Y85+Questionnaire!Y86+Questionnaire!Y87)=TRUE,"OK Q29.a.i","QUERY Q29a - Components in 29.a.i must sum to acquisitions of quoted equity capital total value in 29.a - please check")</f>
        <v>OK Q29.a.i</v>
      </c>
      <c r="W37" s="681" t="str">
        <f>IF(Questionnaire!Z82=(Questionnaire!Z84+Questionnaire!Z85+Questionnaire!Z86+Questionnaire!Z87)=TRUE,"OK Q29.a.i","QUERY Q29a - Components in 29.a.i must sum to acquisitions of quoted equity capital total value in 29.a - please check")</f>
        <v>OK Q29.a.i</v>
      </c>
      <c r="X37" s="681" t="str">
        <f>IF(Questionnaire!AA82=(Questionnaire!AA84+Questionnaire!AA85+Questionnaire!AA86+Questionnaire!AA87)=TRUE,"OK Q29.a.i","QUERY Q29a - Components in 29.a.i must sum to acquisitions of quoted equity capital total value in 29.a - please check")</f>
        <v>OK Q29.a.i</v>
      </c>
      <c r="Y37" s="681" t="str">
        <f>IF(Questionnaire!AB82=(Questionnaire!AB84+Questionnaire!AB85+Questionnaire!AB86+Questionnaire!AB87)=TRUE,"OK Q29.a.i","QUERY Q29a - Components in 29.a.i must sum to acquisitions of quoted equity capital total value in 29.a - please check")</f>
        <v>OK Q29.a.i</v>
      </c>
      <c r="Z37" s="681" t="str">
        <f>IF(Questionnaire!AC82=(Questionnaire!AC84+Questionnaire!AC85+Questionnaire!AC86+Questionnaire!AC87)=TRUE,"OK Q29.a.i","QUERY Q29a - Components in 29.a.i must sum to acquisitions of quoted equity capital total value in 29.a - please check")</f>
        <v>OK Q29.a.i</v>
      </c>
      <c r="AA37" s="681" t="str">
        <f>IF(Questionnaire!AD82=(Questionnaire!AD84+Questionnaire!AD85+Questionnaire!AD86+Questionnaire!AD87)=TRUE,"OK Q29.a.i","QUERY Q29a - Components in 29.a.i must sum to acquisitions of quoted equity capital total value in 29.a - please check")</f>
        <v>OK Q29.a.i</v>
      </c>
      <c r="AB37" s="681" t="str">
        <f>IF(Questionnaire!AE82=(Questionnaire!AE84+Questionnaire!AE85+Questionnaire!AE86+Questionnaire!AE87)=TRUE,"OK Q29.a.i","QUERY Q29a - Components in 29.a.i must sum to acquisitions of quoted equity capital total value in 29.a - please check")</f>
        <v>OK Q29.a.i</v>
      </c>
      <c r="AC37" s="681" t="str">
        <f>IF(Questionnaire!AF82=(Questionnaire!AF84+Questionnaire!AF85+Questionnaire!AF86+Questionnaire!AF87)=TRUE,"OK Q29.a.i","QUERY Q29a - Components in 29.a.i must sum to acquisitions of quoted equity capital total value in 29.a - please check")</f>
        <v>OK Q29.a.i</v>
      </c>
      <c r="AD37" s="681" t="str">
        <f>IF(Questionnaire!AG82=(Questionnaire!AG84+Questionnaire!AG85+Questionnaire!AG86+Questionnaire!AG87)=TRUE,"OK Q29.a.i","QUERY Q29a - Components in 29.a.i must sum to acquisitions of quoted equity capital total value in 29.a - please check")</f>
        <v>OK Q29.a.i</v>
      </c>
      <c r="AE37" s="681" t="str">
        <f>IF(Questionnaire!AH82=(Questionnaire!AH84+Questionnaire!AH85+Questionnaire!AH86+Questionnaire!AH87)=TRUE,"OK Q29.a.i","QUERY Q29a - Components in 29.a.i must sum to acquisitions of quoted equity capital total value in 29.a - please check")</f>
        <v>OK Q29.a.i</v>
      </c>
      <c r="AF37" s="681" t="str">
        <f>IF(Questionnaire!AI82=(Questionnaire!AI84+Questionnaire!AI85+Questionnaire!AI86+Questionnaire!AI87)=TRUE,"OK Q29.a.i","QUERY Q29a - Components in 29.a.i must sum to acquisitions of quoted equity capital total value in 29.a - please check")</f>
        <v>OK Q29.a.i</v>
      </c>
      <c r="AG37" s="681" t="str">
        <f>IF(Questionnaire!AJ82=(Questionnaire!AJ84+Questionnaire!AJ85+Questionnaire!AJ86+Questionnaire!AJ87)=TRUE,"OK Q29.a.i","QUERY Q29a - Components in 29.a.i must sum to acquisitions of quoted equity capital total value in 29.a - please check")</f>
        <v>OK Q29.a.i</v>
      </c>
      <c r="AH37" s="681" t="str">
        <f>IF(Questionnaire!AK82=(Questionnaire!AK84+Questionnaire!AK85+Questionnaire!AK86+Questionnaire!AK87)=TRUE,"OK Q29.a.i","QUERY Q29a - Components in 29.a.i must sum to acquisitions of quoted equity capital total value in 29.a - please check")</f>
        <v>OK Q29.a.i</v>
      </c>
      <c r="AI37" s="681" t="str">
        <f>IF(Questionnaire!AL82=(Questionnaire!AL84+Questionnaire!AL85+Questionnaire!AL86+Questionnaire!AL87)=TRUE,"OK Q29.a.i","QUERY Q29a - Components in 29.a.i must sum to acquisitions of quoted equity capital total value in 29.a - please check")</f>
        <v>OK Q29.a.i</v>
      </c>
      <c r="AJ37" s="681" t="str">
        <f>IF(Questionnaire!AM82=(Questionnaire!AM84+Questionnaire!AM85+Questionnaire!AM86+Questionnaire!AM87)=TRUE,"OK Q29.a.i","QUERY Q29a - Components in 29.a.i must sum to acquisitions of quoted equity capital total value in 29.a - please check")</f>
        <v>OK Q29.a.i</v>
      </c>
      <c r="AK37" s="681" t="str">
        <f>IF(Questionnaire!AN82=(Questionnaire!AN84+Questionnaire!AN85+Questionnaire!AN86+Questionnaire!AN87)=TRUE,"OK Q29.a.i","QUERY Q29a - Components in 29.a.i must sum to acquisitions of quoted equity capital total value in 29.a - please check")</f>
        <v>OK Q29.a.i</v>
      </c>
      <c r="AL37" s="681" t="str">
        <f>IF(Questionnaire!AO82=(Questionnaire!AO84+Questionnaire!AO85+Questionnaire!AO86+Questionnaire!AO87)=TRUE,"OK Q29.a.i","QUERY Q29a - Components in 29.a.i must sum to acquisitions of quoted equity capital total value in 29.a - please check")</f>
        <v>OK Q29.a.i</v>
      </c>
      <c r="AM37" s="681" t="str">
        <f>IF(Questionnaire!AP82=(Questionnaire!AP84+Questionnaire!AP85+Questionnaire!AP86+Questionnaire!AP87)=TRUE,"OK Q29.a.i","QUERY Q29a - Components in 29.a.i must sum to acquisitions of quoted equity capital total value in 29.a - please check")</f>
        <v>OK Q29.a.i</v>
      </c>
      <c r="AN37" s="681" t="str">
        <f>IF(Questionnaire!AQ82=(Questionnaire!AQ84+Questionnaire!AQ85+Questionnaire!AQ86+Questionnaire!AQ87)=TRUE,"OK Q29.a.i","QUERY Q29a - Components in 29.a.i must sum to acquisitions of quoted equity capital total value in 29.a - please check")</f>
        <v>OK Q29.a.i</v>
      </c>
      <c r="AO37" s="681" t="str">
        <f>IF(Questionnaire!AR82=(Questionnaire!AR84+Questionnaire!AR85+Questionnaire!AR86+Questionnaire!AR87)=TRUE,"OK Q29.a.i","QUERY Q29a - Components in 29.a.i must sum to acquisitions of quoted equity capital total value in 29.a - please check")</f>
        <v>OK Q29.a.i</v>
      </c>
      <c r="AP37" s="681" t="str">
        <f>IF(Questionnaire!AS82=(Questionnaire!AS84+Questionnaire!AS85+Questionnaire!AS86+Questionnaire!AS87)=TRUE,"OK Q29.a.i","QUERY Q29a - Components in 29.a.i must sum to acquisitions of quoted equity capital total value in 29.a - please check")</f>
        <v>OK Q29.a.i</v>
      </c>
      <c r="AQ37" s="681" t="str">
        <f>IF(Questionnaire!AT82=(Questionnaire!AT84+Questionnaire!AT85+Questionnaire!AT86+Questionnaire!AT87)=TRUE,"OK Q29.a.i","QUERY Q29a - Components in 29.a.i must sum to acquisitions of quoted equity capital total value in 29.a - please check")</f>
        <v>OK Q29.a.i</v>
      </c>
      <c r="AR37" s="681" t="str">
        <f>IF(Questionnaire!AU82=(Questionnaire!AU84+Questionnaire!AU85+Questionnaire!AU86+Questionnaire!AU87)=TRUE,"OK Q29.a.i","QUERY Q29a - Components in 29.a.i must sum to acquisitions of quoted equity capital total value in 29.a - please check")</f>
        <v>OK Q29.a.i</v>
      </c>
      <c r="AS37" s="681" t="str">
        <f>IF(Questionnaire!AV82=(Questionnaire!AV84+Questionnaire!AV85+Questionnaire!AV86+Questionnaire!AV87)=TRUE,"OK Q29.a.i","QUERY Q29a - Components in 29.a.i must sum to acquisitions of quoted equity capital total value in 29.a - please check")</f>
        <v>OK Q29.a.i</v>
      </c>
      <c r="AT37" s="681" t="str">
        <f>IF(Questionnaire!AW82=(Questionnaire!AW84+Questionnaire!AW85+Questionnaire!AW86+Questionnaire!AW87)=TRUE,"OK Q29.a.i","QUERY Q29a - Components in 29.a.i must sum to acquisitions of quoted equity capital total value in 29.a - please check")</f>
        <v>OK Q29.a.i</v>
      </c>
      <c r="AU37" s="681" t="str">
        <f>IF(Questionnaire!AX82=(Questionnaire!AX84+Questionnaire!AX85+Questionnaire!AX86+Questionnaire!AX87)=TRUE,"OK Q29.a.i","QUERY Q29a - Components in 29.a.i must sum to acquisitions of quoted equity capital total value in 29.a - please check")</f>
        <v>OK Q29.a.i</v>
      </c>
      <c r="AV37" s="681" t="str">
        <f>IF(Questionnaire!AY82=(Questionnaire!AY84+Questionnaire!AY85+Questionnaire!AY86+Questionnaire!AY87)=TRUE,"OK Q29.a.i","QUERY Q29a - Components in 29.a.i must sum to acquisitions of quoted equity capital total value in 29.a - please check")</f>
        <v>OK Q29.a.i</v>
      </c>
      <c r="AW37" s="681" t="str">
        <f>IF(Questionnaire!AZ82=(Questionnaire!AZ84+Questionnaire!AZ85+Questionnaire!AZ86+Questionnaire!AZ87)=TRUE,"OK Q29.a.i","QUERY Q29a - Components in 29.a.i must sum to acquisitions of quoted equity capital total value in 29.a - please check")</f>
        <v>OK Q29.a.i</v>
      </c>
      <c r="AX37" s="681" t="str">
        <f>IF(Questionnaire!BA82=(Questionnaire!BA84+Questionnaire!BA85+Questionnaire!BA86+Questionnaire!BA87)=TRUE,"OK Q29.a.i","QUERY Q29a - Components in 29.a.i must sum to acquisitions of quoted equity capital total value in 29.a - please check")</f>
        <v>OK Q29.a.i</v>
      </c>
      <c r="AY37" s="681" t="str">
        <f>IF(Questionnaire!BB82=(Questionnaire!BB84+Questionnaire!BB85+Questionnaire!BB86+Questionnaire!BB87)=TRUE,"OK Q29.a.i","QUERY Q29a - Components in 29.a.i must sum to acquisitions of quoted equity capital total value in 29.a - please check")</f>
        <v>OK Q29.a.i</v>
      </c>
      <c r="AZ37" s="681" t="str">
        <f>IF(Questionnaire!BC82=(Questionnaire!BC84+Questionnaire!BC85+Questionnaire!BC86+Questionnaire!BC87)=TRUE,"OK Q29.a.i","QUERY Q29a - Components in 29.a.i must sum to acquisitions of quoted equity capital total value in 29.a - please check")</f>
        <v>OK Q29.a.i</v>
      </c>
      <c r="BA37" s="681" t="str">
        <f>IF(Questionnaire!BD82=(Questionnaire!BD84+Questionnaire!BD85+Questionnaire!BD86+Questionnaire!BD87)=TRUE,"OK Q29.a.i","QUERY Q29a - Components in 29.a.i must sum to acquisitions of quoted equity capital total value in 29.a - please check")</f>
        <v>OK Q29.a.i</v>
      </c>
      <c r="BB37" s="681" t="str">
        <f>IF(Questionnaire!BE82=(Questionnaire!BE84+Questionnaire!BE85+Questionnaire!BE86+Questionnaire!BE87)=TRUE,"OK Q29.a.i","QUERY Q29a - Components in 29.a.i must sum to acquisitions of quoted equity capital total value in 29.a - please check")</f>
        <v>OK Q29.a.i</v>
      </c>
      <c r="BC37" s="681" t="str">
        <f>IF(Questionnaire!BF82=(Questionnaire!BF84+Questionnaire!BF85+Questionnaire!BF86+Questionnaire!BF87)=TRUE,"OK Q29.a.i","QUERY Q29a - Components in 29.a.i must sum to acquisitions of quoted equity capital total value in 29.a - please check")</f>
        <v>OK Q29.a.i</v>
      </c>
      <c r="BD37" s="681" t="str">
        <f>IF(Questionnaire!BG82=(Questionnaire!BG84+Questionnaire!BG85+Questionnaire!BG86+Questionnaire!BG87)=TRUE,"OK Q29.a.i","QUERY Q29a - Components in 29.a.i must sum to acquisitions of quoted equity capital total value in 29.a - please check")</f>
        <v>OK Q29.a.i</v>
      </c>
      <c r="BE37" s="681" t="str">
        <f>IF(Questionnaire!BH82=(Questionnaire!BH84+Questionnaire!BH85+Questionnaire!BH86+Questionnaire!BH87)=TRUE,"OK Q29.a.i","QUERY Q29a - Components in 29.a.i must sum to acquisitions of quoted equity capital total value in 29.a - please check")</f>
        <v>OK Q29.a.i</v>
      </c>
      <c r="BF37" s="681" t="str">
        <f>IF(Questionnaire!BI82=(Questionnaire!BI84+Questionnaire!BI85+Questionnaire!BI86+Questionnaire!BI87)=TRUE,"OK Q29.a.i","QUERY Q29a - Components in 29.a.i must sum to acquisitions of quoted equity capital total value in 29.a - please check")</f>
        <v>OK Q29.a.i</v>
      </c>
      <c r="BG37" s="681" t="str">
        <f>IF(Questionnaire!BJ82=(Questionnaire!BJ84+Questionnaire!BJ85+Questionnaire!BJ86+Questionnaire!BJ87)=TRUE,"OK Q29.a.i","QUERY Q29a - Components in 29.a.i must sum to acquisitions of quoted equity capital total value in 29.a - please check")</f>
        <v>OK Q29.a.i</v>
      </c>
      <c r="BH37" s="681" t="str">
        <f>IF(Questionnaire!BK82=(Questionnaire!BK84+Questionnaire!BK85+Questionnaire!BK86+Questionnaire!BK87)=TRUE,"OK Q29.a.i","QUERY Q29a - Components in 29.a.i must sum to acquisitions of quoted equity capital total value in 29.a - please check")</f>
        <v>OK Q29.a.i</v>
      </c>
      <c r="BI37" s="681" t="str">
        <f>IF(Questionnaire!BL82=(Questionnaire!BL84+Questionnaire!BL85+Questionnaire!BL86+Questionnaire!BL87)=TRUE,"OK Q29.a.i","QUERY Q29a - Components in 29.a.i must sum to acquisitions of quoted equity capital total value in 29.a - please check")</f>
        <v>OK Q29.a.i</v>
      </c>
      <c r="BJ37" s="681" t="str">
        <f>IF(Questionnaire!BM82=(Questionnaire!BM84+Questionnaire!BM85+Questionnaire!BM86+Questionnaire!BM87)=TRUE,"OK Q29.a.i","QUERY Q29a - Components in 29.a.i must sum to acquisitions of quoted equity capital total value in 29.a - please check")</f>
        <v>OK Q29.a.i</v>
      </c>
      <c r="BK37" s="681" t="str">
        <f>IF(Questionnaire!BN82=(Questionnaire!BN84+Questionnaire!BN85+Questionnaire!BN86+Questionnaire!BN87)=TRUE,"OK Q29.a.i","QUERY Q29a - Components in 29.a.i must sum to acquisitions of quoted equity capital total value in 29.a - please check")</f>
        <v>OK Q29.a.i</v>
      </c>
      <c r="BL37" s="681" t="str">
        <f>IF(Questionnaire!BO82=(Questionnaire!BO84+Questionnaire!BO85+Questionnaire!BO86+Questionnaire!BO87)=TRUE,"OK Q29.a.i","QUERY Q29a - Components in 29.a.i must sum to acquisitions of quoted equity capital total value in 29.a - please check")</f>
        <v>OK Q29.a.i</v>
      </c>
      <c r="BM37" s="681" t="str">
        <f>IF(Questionnaire!BP82=(Questionnaire!BP84+Questionnaire!BP85+Questionnaire!BP86+Questionnaire!BP87)=TRUE,"OK Q29.a.i","QUERY Q29a - Components in 29.a.i must sum to acquisitions of quoted equity capital total value in 29.a - please check")</f>
        <v>OK Q29.a.i</v>
      </c>
      <c r="BN37" s="681" t="str">
        <f>IF(Questionnaire!BQ82=(Questionnaire!BQ84+Questionnaire!BQ85+Questionnaire!BQ86+Questionnaire!BQ87)=TRUE,"OK Q29.a.i","QUERY Q29a - Components in 29.a.i must sum to acquisitions of quoted equity capital total value in 29.a - please check")</f>
        <v>OK Q29.a.i</v>
      </c>
      <c r="BO37" s="681" t="str">
        <f>IF(Questionnaire!BR82=(Questionnaire!BR84+Questionnaire!BR85+Questionnaire!BR86+Questionnaire!BR87)=TRUE,"OK Q29.a.i","QUERY Q29a - Components in 29.a.i must sum to acquisitions of quoted equity capital total value in 29.a - please check")</f>
        <v>OK Q29.a.i</v>
      </c>
      <c r="BP37" s="681" t="str">
        <f>IF(Questionnaire!BS82=(Questionnaire!BS84+Questionnaire!BS85+Questionnaire!BS86+Questionnaire!BS87)=TRUE,"OK Q29.a.i","QUERY Q29a - Components in 29.a.i must sum to acquisitions of quoted equity capital total value in 29.a - please check")</f>
        <v>OK Q29.a.i</v>
      </c>
      <c r="BQ37" s="681" t="str">
        <f>IF(Questionnaire!BT82=(Questionnaire!BT84+Questionnaire!BT85+Questionnaire!BT86+Questionnaire!BT87)=TRUE,"OK Q29.a.i","QUERY Q29a - Components in 29.a.i must sum to acquisitions of quoted equity capital total value in 29.a - please check")</f>
        <v>OK Q29.a.i</v>
      </c>
      <c r="BR37" s="681" t="str">
        <f>IF(Questionnaire!BU82=(Questionnaire!BU84+Questionnaire!BU85+Questionnaire!BU86+Questionnaire!BU87)=TRUE,"OK Q29.a.i","QUERY Q29a - Components in 29.a.i must sum to acquisitions of quoted equity capital total value in 29.a - please check")</f>
        <v>OK Q29.a.i</v>
      </c>
      <c r="BS37" s="681" t="str">
        <f>IF(Questionnaire!BV82=(Questionnaire!BV84+Questionnaire!BV85+Questionnaire!BV86+Questionnaire!BV87)=TRUE,"OK Q29.a.i","QUERY Q29a - Components in 29.a.i must sum to acquisitions of quoted equity capital total value in 29.a - please check")</f>
        <v>OK Q29.a.i</v>
      </c>
      <c r="BT37" s="681" t="str">
        <f>IF(Questionnaire!BW82=(Questionnaire!BW84+Questionnaire!BW85+Questionnaire!BW86+Questionnaire!BW87)=TRUE,"OK Q29.a.i","QUERY Q29a - Components in 29.a.i must sum to acquisitions of quoted equity capital total value in 29.a - please check")</f>
        <v>OK Q29.a.i</v>
      </c>
      <c r="BU37" s="681" t="str">
        <f>IF(Questionnaire!BX82=(Questionnaire!BX84+Questionnaire!BX85+Questionnaire!BX86+Questionnaire!BX87)=TRUE,"OK Q29.a.i","QUERY Q29a - Components in 29.a.i must sum to acquisitions of quoted equity capital total value in 29.a - please check")</f>
        <v>OK Q29.a.i</v>
      </c>
      <c r="BV37" s="681" t="str">
        <f>IF(Questionnaire!BY82=(Questionnaire!BY84+Questionnaire!BY85+Questionnaire!BY86+Questionnaire!BY87)=TRUE,"OK Q29.a.i","QUERY Q29a - Components in 29.a.i must sum to acquisitions of quoted equity capital total value in 29.a - please check")</f>
        <v>OK Q29.a.i</v>
      </c>
      <c r="BW37" s="681" t="str">
        <f>IF(Questionnaire!BZ82=(Questionnaire!BZ84+Questionnaire!BZ85+Questionnaire!BZ86+Questionnaire!BZ87)=TRUE,"OK Q29.a.i","QUERY Q29a - Components in 29.a.i must sum to acquisitions of quoted equity capital total value in 29.a - please check")</f>
        <v>OK Q29.a.i</v>
      </c>
      <c r="BX37" s="681" t="str">
        <f>IF(Questionnaire!CA82=(Questionnaire!CA84+Questionnaire!CA85+Questionnaire!CA86+Questionnaire!CA87)=TRUE,"OK Q29.a.i","QUERY Q29a - Components in 29.a.i must sum to acquisitions of quoted equity capital total value in 29.a - please check")</f>
        <v>OK Q29.a.i</v>
      </c>
      <c r="BY37" s="681" t="str">
        <f>IF(Questionnaire!CB82=(Questionnaire!CB84+Questionnaire!CB85+Questionnaire!CB86+Questionnaire!CB87)=TRUE,"OK Q29.a.i","QUERY Q29a - Components in 29.a.i must sum to acquisitions of quoted equity capital total value in 29.a - please check")</f>
        <v>OK Q29.a.i</v>
      </c>
      <c r="BZ37" s="681" t="str">
        <f>IF(Questionnaire!CC82=(Questionnaire!CC84+Questionnaire!CC85+Questionnaire!CC86+Questionnaire!CC87)=TRUE,"OK Q29.a.i","QUERY Q29a - Components in 29.a.i must sum to acquisitions of quoted equity capital total value in 29.a - please check")</f>
        <v>OK Q29.a.i</v>
      </c>
      <c r="CA37" s="681" t="str">
        <f>IF(Questionnaire!CD82=(Questionnaire!CD84+Questionnaire!CD85+Questionnaire!CD86+Questionnaire!CD87)=TRUE,"OK Q29.a.i","QUERY Q29a - Components in 29.a.i must sum to acquisitions of quoted equity capital total value in 29.a - please check")</f>
        <v>OK Q29.a.i</v>
      </c>
      <c r="CB37" s="681" t="str">
        <f>IF(Questionnaire!CE82=(Questionnaire!CE84+Questionnaire!CE85+Questionnaire!CE86+Questionnaire!CE87)=TRUE,"OK Q29.a.i","QUERY Q29a - Components in 29.a.i must sum to acquisitions of quoted equity capital total value in 29.a - please check")</f>
        <v>OK Q29.a.i</v>
      </c>
      <c r="CC37" s="681" t="str">
        <f>IF(Questionnaire!CF82=(Questionnaire!CF84+Questionnaire!CF85+Questionnaire!CF86+Questionnaire!CF87)=TRUE,"OK Q29.a.i","QUERY Q29a - Components in 29.a.i must sum to acquisitions of quoted equity capital total value in 29.a - please check")</f>
        <v>OK Q29.a.i</v>
      </c>
      <c r="CD37" s="681" t="str">
        <f>IF(Questionnaire!CG82=(Questionnaire!CG84+Questionnaire!CG85+Questionnaire!CG86+Questionnaire!CG87)=TRUE,"OK Q29.a.i","QUERY Q29a - Components in 29.a.i must sum to acquisitions of quoted equity capital total value in 29.a - please check")</f>
        <v>OK Q29.a.i</v>
      </c>
      <c r="CE37" s="681" t="str">
        <f>IF(Questionnaire!CH82=(Questionnaire!CH84+Questionnaire!CH85+Questionnaire!CH86+Questionnaire!CH87)=TRUE,"OK Q29.a.i","QUERY Q29a - Components in 29.a.i must sum to acquisitions of quoted equity capital total value in 29.a - please check")</f>
        <v>OK Q29.a.i</v>
      </c>
      <c r="CF37" s="681" t="str">
        <f>IF(Questionnaire!CI82=(Questionnaire!CI84+Questionnaire!CI85+Questionnaire!CI86+Questionnaire!CI87)=TRUE,"OK Q29.a.i","QUERY Q29a - Components in 29.a.i must sum to acquisitions of quoted equity capital total value in 29.a - please check")</f>
        <v>OK Q29.a.i</v>
      </c>
      <c r="CG37" s="681" t="str">
        <f>IF(Questionnaire!CJ82=(Questionnaire!CJ84+Questionnaire!CJ85+Questionnaire!CJ86+Questionnaire!CJ87)=TRUE,"OK Q29.a.i","QUERY Q29a - Components in 29.a.i must sum to acquisitions of quoted equity capital total value in 29.a - please check")</f>
        <v>OK Q29.a.i</v>
      </c>
      <c r="CH37" s="681" t="str">
        <f>IF(Questionnaire!CK82=(Questionnaire!CK84+Questionnaire!CK85+Questionnaire!CK86+Questionnaire!CK87)=TRUE,"OK Q29.a.i","QUERY Q29a - Components in 29.a.i must sum to acquisitions of quoted equity capital total value in 29.a - please check")</f>
        <v>OK Q29.a.i</v>
      </c>
      <c r="CI37" s="681" t="str">
        <f>IF(Questionnaire!CL82=(Questionnaire!CL84+Questionnaire!CL85+Questionnaire!CL86+Questionnaire!CL87)=TRUE,"OK Q29.a.i","QUERY Q29a - Components in 29.a.i must sum to acquisitions of quoted equity capital total value in 29.a - please check")</f>
        <v>OK Q29.a.i</v>
      </c>
      <c r="CJ37" s="681" t="str">
        <f>IF(Questionnaire!CM82=(Questionnaire!CM84+Questionnaire!CM85+Questionnaire!CM86+Questionnaire!CM87)=TRUE,"OK Q29.a.i","QUERY Q29a - Components in 29.a.i must sum to acquisitions of quoted equity capital total value in 29.a - please check")</f>
        <v>OK Q29.a.i</v>
      </c>
      <c r="CK37" s="681" t="str">
        <f>IF(Questionnaire!CN82=(Questionnaire!CN84+Questionnaire!CN85+Questionnaire!CN86+Questionnaire!CN87)=TRUE,"OK Q29.a.i","QUERY Q29a - Components in 29.a.i must sum to acquisitions of quoted equity capital total value in 29.a - please check")</f>
        <v>OK Q29.a.i</v>
      </c>
      <c r="CL37" s="681" t="str">
        <f>IF(Questionnaire!CO82=(Questionnaire!CO84+Questionnaire!CO85+Questionnaire!CO86+Questionnaire!CO87)=TRUE,"OK Q29.a.i","QUERY Q29a - Components in 29.a.i must sum to acquisitions of quoted equity capital total value in 29.a - please check")</f>
        <v>OK Q29.a.i</v>
      </c>
      <c r="CM37" s="681" t="str">
        <f>IF(Questionnaire!CP82=(Questionnaire!CP84+Questionnaire!CP85+Questionnaire!CP86+Questionnaire!CP87)=TRUE,"OK Q29.a.i","QUERY Q29a - Components in 29.a.i must sum to acquisitions of quoted equity capital total value in 29.a - please check")</f>
        <v>OK Q29.a.i</v>
      </c>
      <c r="CN37" s="681" t="str">
        <f>IF(Questionnaire!CQ82=(Questionnaire!CQ84+Questionnaire!CQ85+Questionnaire!CQ86+Questionnaire!CQ87)=TRUE,"OK Q29.a.i","QUERY Q29a - Components in 29.a.i must sum to acquisitions of quoted equity capital total value in 29.a - please check")</f>
        <v>OK Q29.a.i</v>
      </c>
      <c r="CO37" s="681" t="str">
        <f>IF(Questionnaire!CR82=(Questionnaire!CR84+Questionnaire!CR85+Questionnaire!CR86+Questionnaire!CR87)=TRUE,"OK Q29.a.i","QUERY Q29a - Components in 29.a.i must sum to acquisitions of quoted equity capital total value in 29.a - please check")</f>
        <v>OK Q29.a.i</v>
      </c>
      <c r="CP37" s="681" t="str">
        <f>IF(Questionnaire!CS82=(Questionnaire!CS84+Questionnaire!CS85+Questionnaire!CS86+Questionnaire!CS87)=TRUE,"OK Q29.a.i","QUERY Q29a - Components in 29.a.i must sum to acquisitions of quoted equity capital total value in 29.a - please check")</f>
        <v>OK Q29.a.i</v>
      </c>
      <c r="CQ37" s="681" t="str">
        <f>IF(Questionnaire!CT82=(Questionnaire!CT84+Questionnaire!CT85+Questionnaire!CT86+Questionnaire!CT87)=TRUE,"OK Q29.a.i","QUERY Q29a - Components in 29.a.i must sum to acquisitions of quoted equity capital total value in 29.a - please check")</f>
        <v>OK Q29.a.i</v>
      </c>
      <c r="CR37" s="681" t="str">
        <f>IF(Questionnaire!CU82=(Questionnaire!CU84+Questionnaire!CU85+Questionnaire!CU86+Questionnaire!CU87)=TRUE,"OK Q29.a.i","QUERY Q29a - Components in 29.a.i must sum to acquisitions of quoted equity capital total value in 29.a - please check")</f>
        <v>OK Q29.a.i</v>
      </c>
      <c r="CS37" s="681" t="str">
        <f>IF(Questionnaire!CV82=(Questionnaire!CV84+Questionnaire!CV85+Questionnaire!CV86+Questionnaire!CV87)=TRUE,"OK Q29.a.i","QUERY Q29a - Components in 29.a.i must sum to acquisitions of quoted equity capital total value in 29.a - please check")</f>
        <v>OK Q29.a.i</v>
      </c>
      <c r="CT37" s="681" t="str">
        <f>IF(Questionnaire!CW82=(Questionnaire!CW84+Questionnaire!CW85+Questionnaire!CW86+Questionnaire!CW87)=TRUE,"OK Q29.a.i","QUERY Q29a - Components in 29.a.i must sum to acquisitions of quoted equity capital total value in 29.a - please check")</f>
        <v>OK Q29.a.i</v>
      </c>
      <c r="CU37" s="681" t="str">
        <f>IF(Questionnaire!CX82=(Questionnaire!CX84+Questionnaire!CX85+Questionnaire!CX86+Questionnaire!CX87)=TRUE,"OK Q29.a.i","QUERY Q29a - Components in 29.a.i must sum to acquisitions of quoted equity capital total value in 29.a - please check")</f>
        <v>OK Q29.a.i</v>
      </c>
      <c r="CV37" s="681" t="str">
        <f>IF(Questionnaire!CY82=(Questionnaire!CY84+Questionnaire!CY85+Questionnaire!CY86+Questionnaire!CY87)=TRUE,"OK Q29.a.i","QUERY Q29a - Components in 29.a.i must sum to acquisitions of quoted equity capital total value in 29.a - please check")</f>
        <v>OK Q29.a.i</v>
      </c>
      <c r="CW37" s="681" t="str">
        <f>IF(Questionnaire!CZ82=(Questionnaire!CZ84+Questionnaire!CZ85+Questionnaire!CZ86+Questionnaire!CZ87)=TRUE,"OK Q29.a.i","QUERY Q29a - Components in 29.a.i must sum to acquisitions of quoted equity capital total value in 29.a - please check")</f>
        <v>OK Q29.a.i</v>
      </c>
      <c r="CX37" s="681" t="str">
        <f>IF(Questionnaire!DA82=(Questionnaire!DA84+Questionnaire!DA85+Questionnaire!DA86+Questionnaire!DA87)=TRUE,"OK Q29.a.i","QUERY Q29a - Components in 29.a.i must sum to acquisitions of quoted equity capital total value in 29.a - please check")</f>
        <v>OK Q29.a.i</v>
      </c>
      <c r="CY37" s="681" t="str">
        <f>IF(Questionnaire!DB82=(Questionnaire!DB84+Questionnaire!DB85+Questionnaire!DB86+Questionnaire!DB87)=TRUE,"OK Q29.a.i","QUERY Q29a - Components in 29.a.i must sum to acquisitions of quoted equity capital total value in 29.a - please check")</f>
        <v>OK Q29.a.i</v>
      </c>
      <c r="CZ37" s="681" t="str">
        <f>IF(Questionnaire!DC82=(Questionnaire!DC84+Questionnaire!DC85+Questionnaire!DC86+Questionnaire!DC87)=TRUE,"OK Q29.a.i","QUERY Q29a - Components in 29.a.i must sum to acquisitions of quoted equity capital total value in 29.a - please check")</f>
        <v>OK Q29.a.i</v>
      </c>
      <c r="DA37" s="681" t="str">
        <f>IF(Questionnaire!DD82=(Questionnaire!DD84+Questionnaire!DD85+Questionnaire!DD86+Questionnaire!DD87)=TRUE,"OK Q29.a.i","QUERY Q29a - Components in 29.a.i must sum to acquisitions of quoted equity capital total value in 29.a - please check")</f>
        <v>OK Q29.a.i</v>
      </c>
      <c r="DB37" s="681" t="str">
        <f>IF(Questionnaire!DE82=(Questionnaire!DE84+Questionnaire!DE85+Questionnaire!DE86+Questionnaire!DE87)=TRUE,"OK Q29.a.i","QUERY Q29a - Components in 29.a.i must sum to acquisitions of quoted equity capital total value in 29.a - please check")</f>
        <v>OK Q29.a.i</v>
      </c>
      <c r="DC37" s="681" t="str">
        <f>IF(Questionnaire!DF82=(Questionnaire!DF84+Questionnaire!DF85+Questionnaire!DF86+Questionnaire!DF87)=TRUE,"OK Q29.a.i","QUERY Q29a - Components in 29.a.i must sum to acquisitions of quoted equity capital total value in 29.a - please check")</f>
        <v>OK Q29.a.i</v>
      </c>
      <c r="DD37" s="681" t="str">
        <f>IF(Questionnaire!DG82=(Questionnaire!DG84+Questionnaire!DG85+Questionnaire!DG86+Questionnaire!DG87)=TRUE,"OK Q29.a.i","QUERY Q29a - Components in 29.a.i must sum to acquisitions of quoted equity capital total value in 29.a - please check")</f>
        <v>OK Q29.a.i</v>
      </c>
      <c r="DE37" s="681" t="str">
        <f>IF(Questionnaire!DH82=(Questionnaire!DH84+Questionnaire!DH85+Questionnaire!DH86+Questionnaire!DH87)=TRUE,"OK Q29.a.i","QUERY Q29a - Components in 29.a.i must sum to acquisitions of quoted equity capital total value in 29.a - please check")</f>
        <v>OK Q29.a.i</v>
      </c>
      <c r="DF37" s="681" t="str">
        <f>IF(Questionnaire!DI82=(Questionnaire!DI84+Questionnaire!DI85+Questionnaire!DI86+Questionnaire!DI87)=TRUE,"OK Q29.a.i","QUERY Q29a - Components in 29.a.i must sum to acquisitions of quoted equity capital total value in 29.a - please check")</f>
        <v>OK Q29.a.i</v>
      </c>
      <c r="DG37" s="681" t="str">
        <f>IF(Questionnaire!DJ82=(Questionnaire!DJ84+Questionnaire!DJ85+Questionnaire!DJ86+Questionnaire!DJ87)=TRUE,"OK Q29.a.i","QUERY Q29a - Components in 29.a.i must sum to acquisitions of quoted equity capital total value in 29.a - please check")</f>
        <v>OK Q29.a.i</v>
      </c>
      <c r="DH37" s="681" t="str">
        <f>IF(Questionnaire!DK82=(Questionnaire!DK84+Questionnaire!DK85+Questionnaire!DK86+Questionnaire!DK87)=TRUE,"OK Q29.a.i","QUERY Q29a - Components in 29.a.i must sum to acquisitions of quoted equity capital total value in 29.a - please check")</f>
        <v>OK Q29.a.i</v>
      </c>
      <c r="DI37" s="681" t="str">
        <f>IF(Questionnaire!DL82=(Questionnaire!DL84+Questionnaire!DL85+Questionnaire!DL86+Questionnaire!DL87)=TRUE,"OK Q29.a.i","QUERY Q29a - Components in 29.a.i must sum to acquisitions of quoted equity capital total value in 29.a - please check")</f>
        <v>OK Q29.a.i</v>
      </c>
      <c r="DJ37" s="681" t="str">
        <f>IF(Questionnaire!DM82=(Questionnaire!DM84+Questionnaire!DM85+Questionnaire!DM86+Questionnaire!DM87)=TRUE,"OK Q29.a.i","QUERY Q29a - Components in 29.a.i must sum to acquisitions of quoted equity capital total value in 29.a - please check")</f>
        <v>OK Q29.a.i</v>
      </c>
      <c r="DK37" s="681" t="str">
        <f>IF(Questionnaire!DN82=(Questionnaire!DN84+Questionnaire!DN85+Questionnaire!DN86+Questionnaire!DN87)=TRUE,"OK Q29.a.i","QUERY Q29a - Components in 29.a.i must sum to acquisitions of quoted equity capital total value in 29.a - please check")</f>
        <v>OK Q29.a.i</v>
      </c>
      <c r="DL37" s="681" t="str">
        <f>IF(Questionnaire!DO82=(Questionnaire!DO84+Questionnaire!DO85+Questionnaire!DO86+Questionnaire!DO87)=TRUE,"OK Q29.a.i","QUERY Q29a - Components in 29.a.i must sum to acquisitions of quoted equity capital total value in 29.a - please check")</f>
        <v>OK Q29.a.i</v>
      </c>
      <c r="DM37" s="681" t="str">
        <f>IF(Questionnaire!DP82=(Questionnaire!DP84+Questionnaire!DP85+Questionnaire!DP86+Questionnaire!DP87)=TRUE,"OK Q29.a.i","QUERY Q29a - Components in 29.a.i must sum to acquisitions of quoted equity capital total value in 29.a - please check")</f>
        <v>OK Q29.a.i</v>
      </c>
      <c r="DN37" s="681" t="str">
        <f>IF(Questionnaire!DQ82=(Questionnaire!DQ84+Questionnaire!DQ85+Questionnaire!DQ86+Questionnaire!DQ87)=TRUE,"OK Q29.a.i","QUERY Q29a - Components in 29.a.i must sum to acquisitions of quoted equity capital total value in 29.a - please check")</f>
        <v>OK Q29.a.i</v>
      </c>
      <c r="DO37" s="681" t="str">
        <f>IF(Questionnaire!DR82=(Questionnaire!DR84+Questionnaire!DR85+Questionnaire!DR86+Questionnaire!DR87)=TRUE,"OK Q29.a.i","QUERY Q29a - Components in 29.a.i must sum to acquisitions of quoted equity capital total value in 29.a - please check")</f>
        <v>OK Q29.a.i</v>
      </c>
      <c r="DP37" s="681" t="str">
        <f>IF(Questionnaire!DS82=(Questionnaire!DS84+Questionnaire!DS85+Questionnaire!DS86+Questionnaire!DS87)=TRUE,"OK Q29.a.i","QUERY Q29a - Components in 29.a.i must sum to acquisitions of quoted equity capital total value in 29.a - please check")</f>
        <v>OK Q29.a.i</v>
      </c>
      <c r="DQ37" s="681" t="str">
        <f>IF(Questionnaire!DT82=(Questionnaire!DT84+Questionnaire!DT85+Questionnaire!DT86+Questionnaire!DT87)=TRUE,"OK Q29.a.i","QUERY Q29a - Components in 29.a.i must sum to acquisitions of quoted equity capital total value in 29.a - please check")</f>
        <v>OK Q29.a.i</v>
      </c>
      <c r="DR37" s="681" t="str">
        <f>IF(Questionnaire!DU82=(Questionnaire!DU84+Questionnaire!DU85+Questionnaire!DU86+Questionnaire!DU87)=TRUE,"OK Q29.a.i","QUERY Q29a - Components in 29.a.i must sum to acquisitions of quoted equity capital total value in 29.a - please check")</f>
        <v>OK Q29.a.i</v>
      </c>
      <c r="DS37" s="681" t="str">
        <f>IF(Questionnaire!DV82=(Questionnaire!DV84+Questionnaire!DV85+Questionnaire!DV86+Questionnaire!DV87)=TRUE,"OK Q29.a.i","QUERY Q29a - Components in 29.a.i must sum to acquisitions of quoted equity capital total value in 29.a - please check")</f>
        <v>OK Q29.a.i</v>
      </c>
      <c r="DT37" s="681" t="str">
        <f>IF(Questionnaire!DW82=(Questionnaire!DW84+Questionnaire!DW85+Questionnaire!DW86+Questionnaire!DW87)=TRUE,"OK Q29.a.i","QUERY Q29a - Components in 29.a.i must sum to acquisitions of quoted equity capital total value in 29.a - please check")</f>
        <v>OK Q29.a.i</v>
      </c>
      <c r="DU37" s="681" t="str">
        <f>IF(Questionnaire!DX82=(Questionnaire!DX84+Questionnaire!DX85+Questionnaire!DX86+Questionnaire!DX87)=TRUE,"OK Q29.a.i","QUERY Q29a - Components in 29.a.i must sum to acquisitions of quoted equity capital total value in 29.a - please check")</f>
        <v>OK Q29.a.i</v>
      </c>
      <c r="DV37" s="681" t="str">
        <f>IF(Questionnaire!DY82=(Questionnaire!DY84+Questionnaire!DY85+Questionnaire!DY86+Questionnaire!DY87)=TRUE,"OK Q29.a.i","QUERY Q29a - Components in 29.a.i must sum to acquisitions of quoted equity capital total value in 29.a - please check")</f>
        <v>OK Q29.a.i</v>
      </c>
      <c r="DW37" s="681" t="str">
        <f>IF(Questionnaire!DZ82=(Questionnaire!DZ84+Questionnaire!DZ85+Questionnaire!DZ86+Questionnaire!DZ87)=TRUE,"OK Q29.a.i","QUERY Q29a - Components in 29.a.i must sum to acquisitions of quoted equity capital total value in 29.a - please check")</f>
        <v>OK Q29.a.i</v>
      </c>
      <c r="DX37" s="681" t="str">
        <f>IF(Questionnaire!EA82=(Questionnaire!EA84+Questionnaire!EA85+Questionnaire!EA86+Questionnaire!EA87)=TRUE,"OK Q29.a.i","QUERY Q29a - Components in 29.a.i must sum to acquisitions of quoted equity capital total value in 29.a - please check")</f>
        <v>OK Q29.a.i</v>
      </c>
      <c r="DY37" s="681" t="str">
        <f>IF(Questionnaire!EB82=(Questionnaire!EB84+Questionnaire!EB85+Questionnaire!EB86+Questionnaire!EB87)=TRUE,"OK Q29.a.i","QUERY Q29a - Components in 29.a.i must sum to acquisitions of quoted equity capital total value in 29.a - please check")</f>
        <v>OK Q29.a.i</v>
      </c>
      <c r="DZ37" s="681" t="str">
        <f>IF(Questionnaire!EC82=(Questionnaire!EC84+Questionnaire!EC85+Questionnaire!EC86+Questionnaire!EC87)=TRUE,"OK Q29.a.i","QUERY Q29a - Components in 29.a.i must sum to acquisitions of quoted equity capital total value in 29.a - please check")</f>
        <v>OK Q29.a.i</v>
      </c>
      <c r="EA37" s="681" t="str">
        <f>IF(Questionnaire!ED82=(Questionnaire!ED84+Questionnaire!ED85+Questionnaire!ED86+Questionnaire!ED87)=TRUE,"OK Q29.a.i","QUERY Q29a - Components in 29.a.i must sum to acquisitions of quoted equity capital total value in 29.a - please check")</f>
        <v>OK Q29.a.i</v>
      </c>
      <c r="EB37" s="681" t="str">
        <f>IF(Questionnaire!EE82=(Questionnaire!EE84+Questionnaire!EE85+Questionnaire!EE86+Questionnaire!EE87)=TRUE,"OK Q29.a.i","QUERY Q29a - Components in 29.a.i must sum to acquisitions of quoted equity capital total value in 29.a - please check")</f>
        <v>OK Q29.a.i</v>
      </c>
      <c r="EC37" s="681" t="str">
        <f>IF(Questionnaire!EF82=(Questionnaire!EF84+Questionnaire!EF85+Questionnaire!EF86+Questionnaire!EF87)=TRUE,"OK Q29.a.i","QUERY Q29a - Components in 29.a.i must sum to acquisitions of quoted equity capital total value in 29.a - please check")</f>
        <v>OK Q29.a.i</v>
      </c>
      <c r="ED37" s="681" t="str">
        <f>IF(Questionnaire!EG82=(Questionnaire!EG84+Questionnaire!EG85+Questionnaire!EG86+Questionnaire!EG87)=TRUE,"OK Q29.a.i","QUERY Q29a - Components in 29.a.i must sum to acquisitions of quoted equity capital total value in 29.a - please check")</f>
        <v>OK Q29.a.i</v>
      </c>
      <c r="EE37" s="681" t="str">
        <f>IF(Questionnaire!EH82=(Questionnaire!EH84+Questionnaire!EH85+Questionnaire!EH86+Questionnaire!EH87)=TRUE,"OK Q29.a.i","QUERY Q29a - Components in 29.a.i must sum to acquisitions of quoted equity capital total value in 29.a - please check")</f>
        <v>OK Q29.a.i</v>
      </c>
      <c r="EF37" s="681" t="str">
        <f>IF(Questionnaire!EI82=(Questionnaire!EI84+Questionnaire!EI85+Questionnaire!EI86+Questionnaire!EI87)=TRUE,"OK Q29.a.i","QUERY Q29a - Components in 29.a.i must sum to acquisitions of quoted equity capital total value in 29.a - please check")</f>
        <v>OK Q29.a.i</v>
      </c>
      <c r="EG37" s="681" t="str">
        <f>IF(Questionnaire!EJ82=(Questionnaire!EJ84+Questionnaire!EJ85+Questionnaire!EJ86+Questionnaire!EJ87)=TRUE,"OK Q29.a.i","QUERY Q29a - Components in 29.a.i must sum to acquisitions of quoted equity capital total value in 29.a - please check")</f>
        <v>OK Q29.a.i</v>
      </c>
      <c r="EH37" s="681" t="str">
        <f>IF(Questionnaire!EK82=(Questionnaire!EK84+Questionnaire!EK85+Questionnaire!EK86+Questionnaire!EK87)=TRUE,"OK Q29.a.i","QUERY Q29a - Components in 29.a.i must sum to acquisitions of quoted equity capital total value in 29.a - please check")</f>
        <v>OK Q29.a.i</v>
      </c>
      <c r="EI37" s="681" t="str">
        <f>IF(Questionnaire!EL82=(Questionnaire!EL84+Questionnaire!EL85+Questionnaire!EL86+Questionnaire!EL87)=TRUE,"OK Q29.a.i","QUERY Q29a - Components in 29.a.i must sum to acquisitions of quoted equity capital total value in 29.a - please check")</f>
        <v>OK Q29.a.i</v>
      </c>
      <c r="EJ37" s="681" t="str">
        <f>IF(Questionnaire!EM82=(Questionnaire!EM84+Questionnaire!EM85+Questionnaire!EM86+Questionnaire!EM87)=TRUE,"OK Q29.a.i","QUERY Q29a - Components in 29.a.i must sum to acquisitions of quoted equity capital total value in 29.a - please check")</f>
        <v>OK Q29.a.i</v>
      </c>
      <c r="EK37" s="681" t="str">
        <f>IF(Questionnaire!EN82=(Questionnaire!EN84+Questionnaire!EN85+Questionnaire!EN86+Questionnaire!EN87)=TRUE,"OK Q29.a.i","QUERY Q29a - Components in 29.a.i must sum to acquisitions of quoted equity capital total value in 29.a - please check")</f>
        <v>OK Q29.a.i</v>
      </c>
      <c r="EL37" s="681" t="str">
        <f>IF(Questionnaire!EO82=(Questionnaire!EO84+Questionnaire!EO85+Questionnaire!EO86+Questionnaire!EO87)=TRUE,"OK Q29.a.i","QUERY Q29a - Components in 29.a.i must sum to acquisitions of quoted equity capital total value in 29.a - please check")</f>
        <v>OK Q29.a.i</v>
      </c>
      <c r="EM37" s="681" t="str">
        <f>IF(Questionnaire!EP82=(Questionnaire!EP84+Questionnaire!EP85+Questionnaire!EP86+Questionnaire!EP87)=TRUE,"OK Q29.a.i","QUERY Q29a - Components in 29.a.i must sum to acquisitions of quoted equity capital total value in 29.a - please check")</f>
        <v>OK Q29.a.i</v>
      </c>
      <c r="EN37" s="681" t="str">
        <f>IF(Questionnaire!EQ82=(Questionnaire!EQ84+Questionnaire!EQ85+Questionnaire!EQ86+Questionnaire!EQ87)=TRUE,"OK Q29.a.i","QUERY Q29a - Components in 29.a.i must sum to acquisitions of quoted equity capital total value in 29.a - please check")</f>
        <v>OK Q29.a.i</v>
      </c>
      <c r="EO37" s="681" t="str">
        <f>IF(Questionnaire!ER82=(Questionnaire!ER84+Questionnaire!ER85+Questionnaire!ER86+Questionnaire!ER87)=TRUE,"OK Q29.a.i","QUERY Q29a - Components in 29.a.i must sum to acquisitions of quoted equity capital total value in 29.a - please check")</f>
        <v>OK Q29.a.i</v>
      </c>
      <c r="EP37" s="681" t="str">
        <f>IF(Questionnaire!ES82=(Questionnaire!ES84+Questionnaire!ES85+Questionnaire!ES86+Questionnaire!ES87)=TRUE,"OK Q29.a.i","QUERY Q29a - Components in 29.a.i must sum to acquisitions of quoted equity capital total value in 29.a - please check")</f>
        <v>OK Q29.a.i</v>
      </c>
      <c r="EQ37" s="681" t="str">
        <f>IF(Questionnaire!ET82=(Questionnaire!ET84+Questionnaire!ET85+Questionnaire!ET86+Questionnaire!ET87)=TRUE,"OK Q29.a.i","QUERY Q29a - Components in 29.a.i must sum to acquisitions of quoted equity capital total value in 29.a - please check")</f>
        <v>OK Q29.a.i</v>
      </c>
      <c r="ER37" s="681" t="str">
        <f>IF(Questionnaire!EU82=(Questionnaire!EU84+Questionnaire!EU85+Questionnaire!EU86+Questionnaire!EU87)=TRUE,"OK Q29.a.i","QUERY Q29a - Components in 29.a.i must sum to acquisitions of quoted equity capital total value in 29.a - please check")</f>
        <v>OK Q29.a.i</v>
      </c>
      <c r="ES37" s="681" t="str">
        <f>IF(Questionnaire!EV82=(Questionnaire!EV84+Questionnaire!EV85+Questionnaire!EV86+Questionnaire!EV87)=TRUE,"OK Q29.a.i","QUERY Q29a - Components in 29.a.i must sum to acquisitions of quoted equity capital total value in 29.a - please check")</f>
        <v>OK Q29.a.i</v>
      </c>
      <c r="ET37" s="681" t="str">
        <f>IF(Questionnaire!EW82=(Questionnaire!EW84+Questionnaire!EW85+Questionnaire!EW86+Questionnaire!EW87)=TRUE,"OK Q29.a.i","QUERY Q29a - Components in 29.a.i must sum to acquisitions of quoted equity capital total value in 29.a - please check")</f>
        <v>OK Q29.a.i</v>
      </c>
      <c r="EU37" s="681" t="str">
        <f>IF(Questionnaire!EX82=(Questionnaire!EX84+Questionnaire!EX85+Questionnaire!EX86+Questionnaire!EX87)=TRUE,"OK Q29.a.i","QUERY Q29a - Components in 29.a.i must sum to acquisitions of quoted equity capital total value in 29.a - please check")</f>
        <v>OK Q29.a.i</v>
      </c>
      <c r="EV37" s="681" t="str">
        <f>IF(Questionnaire!EY82=(Questionnaire!EY84+Questionnaire!EY85+Questionnaire!EY86+Questionnaire!EY87)=TRUE,"OK Q29.a.i","QUERY Q29a - Components in 29.a.i must sum to acquisitions of quoted equity capital total value in 29.a - please check")</f>
        <v>OK Q29.a.i</v>
      </c>
      <c r="EW37" s="681" t="str">
        <f>IF(Questionnaire!EZ82=(Questionnaire!EZ84+Questionnaire!EZ85+Questionnaire!EZ86+Questionnaire!EZ87)=TRUE,"OK Q29.a.i","QUERY Q29a - Components in 29.a.i must sum to acquisitions of quoted equity capital total value in 29.a - please check")</f>
        <v>OK Q29.a.i</v>
      </c>
      <c r="EX37" s="681" t="str">
        <f>IF(Questionnaire!FA82=(Questionnaire!FA84+Questionnaire!FA85+Questionnaire!FA86+Questionnaire!FA87)=TRUE,"OK Q29.a.i","QUERY Q29a - Components in 29.a.i must sum to acquisitions of quoted equity capital total value in 29.a - please check")</f>
        <v>OK Q29.a.i</v>
      </c>
      <c r="EY37" s="681" t="str">
        <f>IF(Questionnaire!FB82=(Questionnaire!FB84+Questionnaire!FB85+Questionnaire!FB86+Questionnaire!FB87)=TRUE,"OK Q29.a.i","QUERY Q29a - Components in 29.a.i must sum to acquisitions of quoted equity capital total value in 29.a - please check")</f>
        <v>OK Q29.a.i</v>
      </c>
      <c r="EZ37" s="681" t="str">
        <f>IF(Questionnaire!FC82=(Questionnaire!FC84+Questionnaire!FC85+Questionnaire!FC86+Questionnaire!FC87)=TRUE,"OK Q29.a.i","QUERY Q29a - Components in 29.a.i must sum to acquisitions of quoted equity capital total value in 29.a - please check")</f>
        <v>OK Q29.a.i</v>
      </c>
      <c r="FA37" s="681" t="str">
        <f>IF(Questionnaire!FD82=(Questionnaire!FD84+Questionnaire!FD85+Questionnaire!FD86+Questionnaire!FD87)=TRUE,"OK Q29.a.i","QUERY Q29a - Components in 29.a.i must sum to acquisitions of quoted equity capital total value in 29.a - please check")</f>
        <v>OK Q29.a.i</v>
      </c>
      <c r="FB37" s="681" t="str">
        <f>IF(Questionnaire!FE82=(Questionnaire!FE84+Questionnaire!FE85+Questionnaire!FE86+Questionnaire!FE87)=TRUE,"OK Q29.a.i","QUERY Q29a - Components in 29.a.i must sum to acquisitions of quoted equity capital total value in 29.a - please check")</f>
        <v>OK Q29.a.i</v>
      </c>
      <c r="FC37" s="681" t="str">
        <f>IF(Questionnaire!FF82=(Questionnaire!FF84+Questionnaire!FF85+Questionnaire!FF86+Questionnaire!FF87)=TRUE,"OK Q29.a.i","QUERY Q29a - Components in 29.a.i must sum to acquisitions of quoted equity capital total value in 29.a - please check")</f>
        <v>OK Q29.a.i</v>
      </c>
      <c r="FD37" s="681" t="str">
        <f>IF(Questionnaire!FG82=(Questionnaire!FG84+Questionnaire!FG85+Questionnaire!FG86+Questionnaire!FG87)=TRUE,"OK Q29.a.i","QUERY Q29a - Components in 29.a.i must sum to acquisitions of quoted equity capital total value in 29.a - please check")</f>
        <v>OK Q29.a.i</v>
      </c>
      <c r="FE37" s="681" t="str">
        <f>IF(Questionnaire!FH82=(Questionnaire!FH84+Questionnaire!FH85+Questionnaire!FH86+Questionnaire!FH87)=TRUE,"OK Q29.a.i","QUERY Q29a - Components in 29.a.i must sum to acquisitions of quoted equity capital total value in 29.a - please check")</f>
        <v>OK Q29.a.i</v>
      </c>
      <c r="FF37" s="681" t="str">
        <f>IF(Questionnaire!FI82=(Questionnaire!FI84+Questionnaire!FI85+Questionnaire!FI86+Questionnaire!FI87)=TRUE,"OK Q29.a.i","QUERY Q29a - Components in 29.a.i must sum to acquisitions of quoted equity capital total value in 29.a - please check")</f>
        <v>OK Q29.a.i</v>
      </c>
      <c r="FG37" s="681" t="str">
        <f>IF(Questionnaire!FJ82=(Questionnaire!FJ84+Questionnaire!FJ85+Questionnaire!FJ86+Questionnaire!FJ87)=TRUE,"OK Q29.a.i","QUERY Q29a - Components in 29.a.i must sum to acquisitions of quoted equity capital total value in 29.a - please check")</f>
        <v>OK Q29.a.i</v>
      </c>
      <c r="FH37" s="681" t="str">
        <f>IF(Questionnaire!FK82=(Questionnaire!FK84+Questionnaire!FK85+Questionnaire!FK86+Questionnaire!FK87)=TRUE,"OK Q29.a.i","QUERY Q29a - Components in 29.a.i must sum to acquisitions of quoted equity capital total value in 29.a - please check")</f>
        <v>OK Q29.a.i</v>
      </c>
      <c r="FI37" s="681" t="str">
        <f>IF(Questionnaire!FL82=(Questionnaire!FL84+Questionnaire!FL85+Questionnaire!FL86+Questionnaire!FL87)=TRUE,"OK Q29.a.i","QUERY Q29a - Components in 29.a.i must sum to acquisitions of quoted equity capital total value in 29.a - please check")</f>
        <v>OK Q29.a.i</v>
      </c>
      <c r="FJ37" s="681" t="str">
        <f>IF(Questionnaire!FM82=(Questionnaire!FM84+Questionnaire!FM85+Questionnaire!FM86+Questionnaire!FM87)=TRUE,"OK Q29.a.i","QUERY Q29a - Components in 29.a.i must sum to acquisitions of quoted equity capital total value in 29.a - please check")</f>
        <v>OK Q29.a.i</v>
      </c>
      <c r="FK37" s="681" t="str">
        <f>IF(Questionnaire!FN82=(Questionnaire!FN84+Questionnaire!FN85+Questionnaire!FN86+Questionnaire!FN87)=TRUE,"OK Q29.a.i","QUERY Q29a - Components in 29.a.i must sum to acquisitions of quoted equity capital total value in 29.a - please check")</f>
        <v>OK Q29.a.i</v>
      </c>
      <c r="FL37" s="681" t="str">
        <f>IF(Questionnaire!FO82=(Questionnaire!FO84+Questionnaire!FO85+Questionnaire!FO86+Questionnaire!FO87)=TRUE,"OK Q29.a.i","QUERY Q29a - Components in 29.a.i must sum to acquisitions of quoted equity capital total value in 29.a - please check")</f>
        <v>OK Q29.a.i</v>
      </c>
      <c r="FM37" s="681" t="str">
        <f>IF(Questionnaire!FP82=(Questionnaire!FP84+Questionnaire!FP85+Questionnaire!FP86+Questionnaire!FP87)=TRUE,"OK Q29.a.i","QUERY Q29a - Components in 29.a.i must sum to acquisitions of quoted equity capital total value in 29.a - please check")</f>
        <v>OK Q29.a.i</v>
      </c>
      <c r="FN37" s="681" t="str">
        <f>IF(Questionnaire!FQ82=(Questionnaire!FQ84+Questionnaire!FQ85+Questionnaire!FQ86+Questionnaire!FQ87)=TRUE,"OK Q29.a.i","QUERY Q29a - Components in 29.a.i must sum to acquisitions of quoted equity capital total value in 29.a - please check")</f>
        <v>OK Q29.a.i</v>
      </c>
      <c r="FO37" s="681" t="str">
        <f>IF(Questionnaire!FR82=(Questionnaire!FR84+Questionnaire!FR85+Questionnaire!FR86+Questionnaire!FR87)=TRUE,"OK Q29.a.i","QUERY Q29a - Components in 29.a.i must sum to acquisitions of quoted equity capital total value in 29.a - please check")</f>
        <v>OK Q29.a.i</v>
      </c>
      <c r="FP37" s="681" t="str">
        <f>IF(Questionnaire!FS82=(Questionnaire!FS84+Questionnaire!FS85+Questionnaire!FS86+Questionnaire!FS87)=TRUE,"OK Q29.a.i","QUERY Q29a - Components in 29.a.i must sum to acquisitions of quoted equity capital total value in 29.a - please check")</f>
        <v>OK Q29.a.i</v>
      </c>
      <c r="FQ37" s="681" t="str">
        <f>IF(Questionnaire!FT82=(Questionnaire!FT84+Questionnaire!FT85+Questionnaire!FT86+Questionnaire!FT87)=TRUE,"OK Q29.a.i","QUERY Q29a - Components in 29.a.i must sum to acquisitions of quoted equity capital total value in 29.a - please check")</f>
        <v>OK Q29.a.i</v>
      </c>
      <c r="FR37" s="681" t="str">
        <f>IF(Questionnaire!FU82=(Questionnaire!FU84+Questionnaire!FU85+Questionnaire!FU86+Questionnaire!FU87)=TRUE,"OK Q29.a.i","QUERY Q29a - Components in 29.a.i must sum to acquisitions of quoted equity capital total value in 29.a - please check")</f>
        <v>OK Q29.a.i</v>
      </c>
      <c r="FS37" s="681" t="str">
        <f>IF(Questionnaire!FV82=(Questionnaire!FV84+Questionnaire!FV85+Questionnaire!FV86+Questionnaire!FV87)=TRUE,"OK Q29.a.i","QUERY Q29a - Components in 29.a.i must sum to acquisitions of quoted equity capital total value in 29.a - please check")</f>
        <v>OK Q29.a.i</v>
      </c>
      <c r="FT37" s="681" t="str">
        <f>IF(Questionnaire!FW82=(Questionnaire!FW84+Questionnaire!FW85+Questionnaire!FW86+Questionnaire!FW87)=TRUE,"OK Q29.a.i","QUERY Q29a - Components in 29.a.i must sum to acquisitions of quoted equity capital total value in 29.a - please check")</f>
        <v>OK Q29.a.i</v>
      </c>
      <c r="FU37" s="681" t="str">
        <f>IF(Questionnaire!FX82=(Questionnaire!FX84+Questionnaire!FX85+Questionnaire!FX86+Questionnaire!FX87)=TRUE,"OK Q29.a.i","QUERY Q29a - Components in 29.a.i must sum to acquisitions of quoted equity capital total value in 29.a - please check")</f>
        <v>OK Q29.a.i</v>
      </c>
      <c r="FV37" s="681" t="str">
        <f>IF(Questionnaire!FY82=(Questionnaire!FY84+Questionnaire!FY85+Questionnaire!FY86+Questionnaire!FY87)=TRUE,"OK Q29.a.i","QUERY Q29a - Components in 29.a.i must sum to acquisitions of quoted equity capital total value in 29.a - please check")</f>
        <v>OK Q29.a.i</v>
      </c>
      <c r="FW37" s="681" t="str">
        <f>IF(Questionnaire!FZ82=(Questionnaire!FZ84+Questionnaire!FZ85+Questionnaire!FZ86+Questionnaire!FZ87)=TRUE,"OK Q29.a.i","QUERY Q29a - Components in 29.a.i must sum to acquisitions of quoted equity capital total value in 29.a - please check")</f>
        <v>OK Q29.a.i</v>
      </c>
      <c r="FX37" s="681" t="str">
        <f>IF(Questionnaire!GA82=(Questionnaire!GA84+Questionnaire!GA85+Questionnaire!GA86+Questionnaire!GA87)=TRUE,"OK Q29.a.i","QUERY Q29a - Components in 29.a.i must sum to acquisitions of quoted equity capital total value in 29.a - please check")</f>
        <v>OK Q29.a.i</v>
      </c>
      <c r="FY37" s="681" t="str">
        <f>IF(Questionnaire!GB82=(Questionnaire!GB84+Questionnaire!GB85+Questionnaire!GB86+Questionnaire!GB87)=TRUE,"OK Q29.a.i","QUERY Q29a - Components in 29.a.i must sum to acquisitions of quoted equity capital total value in 29.a - please check")</f>
        <v>OK Q29.a.i</v>
      </c>
      <c r="FZ37" s="681" t="str">
        <f>IF(Questionnaire!GC82=(Questionnaire!GC84+Questionnaire!GC85+Questionnaire!GC86+Questionnaire!GC87)=TRUE,"OK Q29.a.i","QUERY Q29a - Components in 29.a.i must sum to acquisitions of quoted equity capital total value in 29.a - please check")</f>
        <v>OK Q29.a.i</v>
      </c>
      <c r="GA37" s="681" t="str">
        <f>IF(Questionnaire!GD82=(Questionnaire!GD84+Questionnaire!GD85+Questionnaire!GD86+Questionnaire!GD87)=TRUE,"OK Q29.a.i","QUERY Q29a - Components in 29.a.i must sum to acquisitions of quoted equity capital total value in 29.a - please check")</f>
        <v>OK Q29.a.i</v>
      </c>
      <c r="GB37" s="681" t="str">
        <f>IF(Questionnaire!GE82=(Questionnaire!GE84+Questionnaire!GE85+Questionnaire!GE86+Questionnaire!GE87)=TRUE,"OK Q29.a.i","QUERY Q29a - Components in 29.a.i must sum to acquisitions of quoted equity capital total value in 29.a - please check")</f>
        <v>OK Q29.a.i</v>
      </c>
      <c r="GC37" s="681" t="str">
        <f>IF(Questionnaire!GF82=(Questionnaire!GF84+Questionnaire!GF85+Questionnaire!GF86+Questionnaire!GF87)=TRUE,"OK Q29.a.i","QUERY Q29a - Components in 29.a.i must sum to acquisitions of quoted equity capital total value in 29.a - please check")</f>
        <v>OK Q29.a.i</v>
      </c>
      <c r="GD37" s="681" t="str">
        <f>IF(Questionnaire!GG82=(Questionnaire!GG84+Questionnaire!GG85+Questionnaire!GG86+Questionnaire!GG87)=TRUE,"OK Q29.a.i","QUERY Q29a - Components in 29.a.i must sum to acquisitions of quoted equity capital total value in 29.a - please check")</f>
        <v>OK Q29.a.i</v>
      </c>
      <c r="GE37" s="681" t="str">
        <f>IF(Questionnaire!GH82=(Questionnaire!GH84+Questionnaire!GH85+Questionnaire!GH86+Questionnaire!GH87)=TRUE,"OK Q29.a.i","QUERY Q29a - Components in 29.a.i must sum to acquisitions of quoted equity capital total value in 29.a - please check")</f>
        <v>OK Q29.a.i</v>
      </c>
      <c r="GF37" s="681" t="str">
        <f>IF(Questionnaire!GI82=(Questionnaire!GI84+Questionnaire!GI85+Questionnaire!GI86+Questionnaire!GI87)=TRUE,"OK Q29.a.i","QUERY Q29a - Components in 29.a.i must sum to acquisitions of quoted equity capital total value in 29.a - please check")</f>
        <v>OK Q29.a.i</v>
      </c>
      <c r="GG37" s="681" t="str">
        <f>IF(Questionnaire!GJ82=(Questionnaire!GJ84+Questionnaire!GJ85+Questionnaire!GJ86+Questionnaire!GJ87)=TRUE,"OK Q29.a.i","QUERY Q29a - Components in 29.a.i must sum to acquisitions of quoted equity capital total value in 29.a - please check")</f>
        <v>OK Q29.a.i</v>
      </c>
      <c r="GH37" s="681" t="str">
        <f>IF(Questionnaire!GK82=(Questionnaire!GK84+Questionnaire!GK85+Questionnaire!GK86+Questionnaire!GK87)=TRUE,"OK Q29.a.i","QUERY Q29a - Components in 29.a.i must sum to acquisitions of quoted equity capital total value in 29.a - please check")</f>
        <v>OK Q29.a.i</v>
      </c>
      <c r="GI37" s="681" t="str">
        <f>IF(Questionnaire!GL82=(Questionnaire!GL84+Questionnaire!GL85+Questionnaire!GL86+Questionnaire!GL87)=TRUE,"OK Q29.a.i","QUERY Q29a - Components in 29.a.i must sum to acquisitions of quoted equity capital total value in 29.a - please check")</f>
        <v>OK Q29.a.i</v>
      </c>
      <c r="GJ37" s="681" t="str">
        <f>IF(Questionnaire!GM82=(Questionnaire!GM84+Questionnaire!GM85+Questionnaire!GM86+Questionnaire!GM87)=TRUE,"OK Q29.a.i","QUERY Q29a - Components in 29.a.i must sum to acquisitions of quoted equity capital total value in 29.a - please check")</f>
        <v>OK Q29.a.i</v>
      </c>
      <c r="GK37" s="681" t="str">
        <f>IF(Questionnaire!GN82=(Questionnaire!GN84+Questionnaire!GN85+Questionnaire!GN86+Questionnaire!GN87)=TRUE,"OK Q29.a.i","QUERY Q29a - Components in 29.a.i must sum to acquisitions of quoted equity capital total value in 29.a - please check")</f>
        <v>OK Q29.a.i</v>
      </c>
      <c r="GL37" s="681" t="str">
        <f>IF(Questionnaire!GO82=(Questionnaire!GO84+Questionnaire!GO85+Questionnaire!GO86+Questionnaire!GO87)=TRUE,"OK Q29.a.i","QUERY Q29a - Components in 29.a.i must sum to acquisitions of quoted equity capital total value in 29.a - please check")</f>
        <v>OK Q29.a.i</v>
      </c>
      <c r="GM37" s="681" t="str">
        <f>IF(Questionnaire!GP82=(Questionnaire!GP84+Questionnaire!GP85+Questionnaire!GP86+Questionnaire!GP87)=TRUE,"OK Q29.a.i","QUERY Q29a - Components in 29.a.i must sum to acquisitions of quoted equity capital total value in 29.a - please check")</f>
        <v>OK Q29.a.i</v>
      </c>
      <c r="GN37" s="681" t="str">
        <f>IF(Questionnaire!GQ82=(Questionnaire!GQ84+Questionnaire!GQ85+Questionnaire!GQ86+Questionnaire!GQ87)=TRUE,"OK Q29.a.i","QUERY Q29a - Components in 29.a.i must sum to acquisitions of quoted equity capital total value in 29.a - please check")</f>
        <v>OK Q29.a.i</v>
      </c>
      <c r="GO37" s="681" t="str">
        <f>IF(Questionnaire!GR82=(Questionnaire!GR84+Questionnaire!GR85+Questionnaire!GR86+Questionnaire!GR87)=TRUE,"OK Q29.a.i","QUERY Q29a - Components in 29.a.i must sum to acquisitions of quoted equity capital total value in 29.a - please check")</f>
        <v>OK Q29.a.i</v>
      </c>
      <c r="GP37" s="681" t="str">
        <f>IF(Questionnaire!GS82=(Questionnaire!GS84+Questionnaire!GS85+Questionnaire!GS86+Questionnaire!GS87)=TRUE,"OK Q29.a.i","QUERY Q29a - Components in 29.a.i must sum to acquisitions of quoted equity capital total value in 29.a - please check")</f>
        <v>OK Q29.a.i</v>
      </c>
      <c r="GQ37" s="681" t="str">
        <f>IF(Questionnaire!GT82=(Questionnaire!GT84+Questionnaire!GT85+Questionnaire!GT86+Questionnaire!GT87)=TRUE,"OK Q29.a.i","QUERY Q29a - Components in 29.a.i must sum to acquisitions of quoted equity capital total value in 29.a - please check")</f>
        <v>OK Q29.a.i</v>
      </c>
      <c r="GR37" s="681" t="str">
        <f>IF(Questionnaire!GU82=(Questionnaire!GU84+Questionnaire!GU85+Questionnaire!GU86+Questionnaire!GU87)=TRUE,"OK Q29.a.i","QUERY Q29a - Components in 29.a.i must sum to acquisitions of quoted equity capital total value in 29.a - please check")</f>
        <v>OK Q29.a.i</v>
      </c>
      <c r="GS37" s="681" t="str">
        <f>IF(Questionnaire!GV82=(Questionnaire!GV84+Questionnaire!GV85+Questionnaire!GV86+Questionnaire!GV87)=TRUE,"OK Q29.a.i","QUERY Q29a - Components in 29.a.i must sum to acquisitions of quoted equity capital total value in 29.a - please check")</f>
        <v>OK Q29.a.i</v>
      </c>
      <c r="GT37" s="681" t="str">
        <f>IF(Questionnaire!GW82=(Questionnaire!GW84+Questionnaire!GW85+Questionnaire!GW86+Questionnaire!GW87)=TRUE,"OK Q29.a.i","QUERY Q29a - Components in 29.a.i must sum to acquisitions of quoted equity capital total value in 29.a - please check")</f>
        <v>OK Q29.a.i</v>
      </c>
      <c r="GU37" s="681" t="str">
        <f>IF(Questionnaire!GX82=(Questionnaire!GX84+Questionnaire!GX85+Questionnaire!GX86+Questionnaire!GX87)=TRUE,"OK Q29.a.i","QUERY Q29a - Components in 29.a.i must sum to acquisitions of quoted equity capital total value in 29.a - please check")</f>
        <v>OK Q29.a.i</v>
      </c>
      <c r="GV37" s="681" t="str">
        <f>IF(Questionnaire!GY82=(Questionnaire!GY84+Questionnaire!GY85+Questionnaire!GY86+Questionnaire!GY87)=TRUE,"OK Q29.a.i","QUERY Q29a - Components in 29.a.i must sum to acquisitions of quoted equity capital total value in 29.a - please check")</f>
        <v>OK Q29.a.i</v>
      </c>
      <c r="GW37" s="681" t="str">
        <f>IF(Questionnaire!GZ82=(Questionnaire!GZ84+Questionnaire!GZ85+Questionnaire!GZ86+Questionnaire!GZ87)=TRUE,"OK Q29.a.i","QUERY Q29a - Components in 29.a.i must sum to acquisitions of quoted equity capital total value in 29.a - please check")</f>
        <v>OK Q29.a.i</v>
      </c>
      <c r="GX37" s="681" t="str">
        <f>IF(Questionnaire!HA82=(Questionnaire!HA84+Questionnaire!HA85+Questionnaire!HA86+Questionnaire!HA87)=TRUE,"OK Q29.a.i","QUERY Q29a - Components in 29.a.i must sum to acquisitions of quoted equity capital total value in 29.a - please check")</f>
        <v>OK Q29.a.i</v>
      </c>
      <c r="GY37" s="681" t="str">
        <f>IF(Questionnaire!HB82=(Questionnaire!HB84+Questionnaire!HB85+Questionnaire!HB86+Questionnaire!HB87)=TRUE,"OK Q29.a.i","QUERY Q29a - Components in 29.a.i must sum to acquisitions of quoted equity capital total value in 29.a - please check")</f>
        <v>OK Q29.a.i</v>
      </c>
      <c r="GZ37" s="681" t="str">
        <f>IF(Questionnaire!HC82=(Questionnaire!HC84+Questionnaire!HC85+Questionnaire!HC86+Questionnaire!HC87)=TRUE,"OK Q29.a.i","QUERY Q29a - Components in 29.a.i must sum to acquisitions of quoted equity capital total value in 29.a - please check")</f>
        <v>OK Q29.a.i</v>
      </c>
      <c r="HA37" s="681" t="str">
        <f>IF(Questionnaire!HD82=(Questionnaire!HD84+Questionnaire!HD85+Questionnaire!HD86+Questionnaire!HD87)=TRUE,"OK Q29.a.i","QUERY Q29a - Components in 29.a.i must sum to acquisitions of quoted equity capital total value in 29.a - please check")</f>
        <v>OK Q29.a.i</v>
      </c>
      <c r="HB37" s="681" t="str">
        <f>IF(Questionnaire!HE82=(Questionnaire!HE84+Questionnaire!HE85+Questionnaire!HE86+Questionnaire!HE87)=TRUE,"OK Q29.a.i","QUERY Q29a - Components in 29.a.i must sum to acquisitions of quoted equity capital total value in 29.a - please check")</f>
        <v>OK Q29.a.i</v>
      </c>
      <c r="HC37" s="681" t="str">
        <f>IF(Questionnaire!HF82=(Questionnaire!HF84+Questionnaire!HF85+Questionnaire!HF86+Questionnaire!HF87)=TRUE,"OK Q29.a.i","QUERY Q29a - Components in 29.a.i must sum to acquisitions of quoted equity capital total value in 29.a - please check")</f>
        <v>OK Q29.a.i</v>
      </c>
      <c r="HD37" s="681" t="str">
        <f>IF(Questionnaire!HG82=(Questionnaire!HG84+Questionnaire!HG85+Questionnaire!HG86+Questionnaire!HG87)=TRUE,"OK Q29.a.i","QUERY Q29a - Components in 29.a.i must sum to acquisitions of quoted equity capital total value in 29.a - please check")</f>
        <v>OK Q29.a.i</v>
      </c>
      <c r="HE37" s="681" t="str">
        <f>IF(Questionnaire!HH82=(Questionnaire!HH84+Questionnaire!HH85+Questionnaire!HH86+Questionnaire!HH87)=TRUE,"OK Q29.a.i","QUERY Q29a - Components in 29.a.i must sum to acquisitions of quoted equity capital total value in 29.a - please check")</f>
        <v>OK Q29.a.i</v>
      </c>
      <c r="HF37" s="681" t="str">
        <f>IF(Questionnaire!HI82=(Questionnaire!HI84+Questionnaire!HI85+Questionnaire!HI86+Questionnaire!HI87)=TRUE,"OK Q29.a.i","QUERY Q29a - Components in 29.a.i must sum to acquisitions of quoted equity capital total value in 29.a - please check")</f>
        <v>OK Q29.a.i</v>
      </c>
      <c r="HG37" s="681" t="str">
        <f>IF(Questionnaire!HJ82=(Questionnaire!HJ84+Questionnaire!HJ85+Questionnaire!HJ86+Questionnaire!HJ87)=TRUE,"OK Q29.a.i","QUERY Q29a - Components in 29.a.i must sum to acquisitions of quoted equity capital total value in 29.a - please check")</f>
        <v>OK Q29.a.i</v>
      </c>
      <c r="HH37" s="681" t="str">
        <f>IF(Questionnaire!HK82=(Questionnaire!HK84+Questionnaire!HK85+Questionnaire!HK86+Questionnaire!HK87)=TRUE,"OK Q29.a.i","QUERY Q29a - Components in 29.a.i must sum to acquisitions of quoted equity capital total value in 29.a - please check")</f>
        <v>OK Q29.a.i</v>
      </c>
      <c r="HI37" s="681" t="str">
        <f>IF(Questionnaire!HL82=(Questionnaire!HL84+Questionnaire!HL85+Questionnaire!HL86+Questionnaire!HL87)=TRUE,"OK Q29.a.i","QUERY Q29a - Components in 29.a.i must sum to acquisitions of quoted equity capital total value in 29.a - please check")</f>
        <v>OK Q29.a.i</v>
      </c>
      <c r="HJ37" s="681" t="str">
        <f>IF(Questionnaire!HM82=(Questionnaire!HM84+Questionnaire!HM85+Questionnaire!HM86+Questionnaire!HM87)=TRUE,"OK Q29.a.i","QUERY Q29a - Components in 29.a.i must sum to acquisitions of quoted equity capital total value in 29.a - please check")</f>
        <v>OK Q29.a.i</v>
      </c>
      <c r="HK37" s="681" t="str">
        <f>IF(Questionnaire!HN82=(Questionnaire!HN84+Questionnaire!HN85+Questionnaire!HN86+Questionnaire!HN87)=TRUE,"OK Q29.a.i","QUERY Q29a - Components in 29.a.i must sum to acquisitions of quoted equity capital total value in 29.a - please check")</f>
        <v>OK Q29.a.i</v>
      </c>
      <c r="HL37" s="681" t="str">
        <f>IF(Questionnaire!HO82=(Questionnaire!HO84+Questionnaire!HO85+Questionnaire!HO86+Questionnaire!HO87)=TRUE,"OK Q29.a.i","QUERY Q29a - Components in 29.a.i must sum to acquisitions of quoted equity capital total value in 29.a - please check")</f>
        <v>OK Q29.a.i</v>
      </c>
      <c r="HM37" s="681" t="str">
        <f>IF(Questionnaire!HP82=(Questionnaire!HP84+Questionnaire!HP85+Questionnaire!HP86+Questionnaire!HP87)=TRUE,"OK Q29.a.i","QUERY Q29a - Components in 29.a.i must sum to acquisitions of quoted equity capital total value in 29.a - please check")</f>
        <v>OK Q29.a.i</v>
      </c>
      <c r="HN37" s="681" t="str">
        <f>IF(Questionnaire!HQ82=(Questionnaire!HQ84+Questionnaire!HQ85+Questionnaire!HQ86+Questionnaire!HQ87)=TRUE,"OK Q29.a.i","QUERY Q29a - Components in 29.a.i must sum to acquisitions of quoted equity capital total value in 29.a - please check")</f>
        <v>OK Q29.a.i</v>
      </c>
      <c r="HO37" s="681" t="str">
        <f>IF(Questionnaire!HR82=(Questionnaire!HR84+Questionnaire!HR85+Questionnaire!HR86+Questionnaire!HR87)=TRUE,"OK Q29.a.i","QUERY Q29a - Components in 29.a.i must sum to acquisitions of quoted equity capital total value in 29.a - please check")</f>
        <v>OK Q29.a.i</v>
      </c>
      <c r="HP37" s="681" t="str">
        <f>IF(Questionnaire!HS82=(Questionnaire!HS84+Questionnaire!HS85+Questionnaire!HS86+Questionnaire!HS87)=TRUE,"OK Q29.a.i","QUERY Q29a - Components in 29.a.i must sum to acquisitions of quoted equity capital total value in 29.a - please check")</f>
        <v>OK Q29.a.i</v>
      </c>
      <c r="HQ37" s="681" t="str">
        <f>IF(Questionnaire!HT82=(Questionnaire!HT84+Questionnaire!HT85+Questionnaire!HT86+Questionnaire!HT87)=TRUE,"OK Q29.a.i","QUERY Q29a - Components in 29.a.i must sum to acquisitions of quoted equity capital total value in 29.a - please check")</f>
        <v>OK Q29.a.i</v>
      </c>
      <c r="HR37" s="681" t="str">
        <f>IF(Questionnaire!HU82=(Questionnaire!HU84+Questionnaire!HU85+Questionnaire!HU86+Questionnaire!HU87)=TRUE,"OK Q29.a.i","QUERY Q29a - Components in 29.a.i must sum to acquisitions of quoted equity capital total value in 29.a - please check")</f>
        <v>OK Q29.a.i</v>
      </c>
      <c r="HS37" s="681" t="str">
        <f>IF(Questionnaire!HV82=(Questionnaire!HV84+Questionnaire!HV85+Questionnaire!HV86+Questionnaire!HV87)=TRUE,"OK Q29.a.i","QUERY Q29a - Components in 29.a.i must sum to acquisitions of quoted equity capital total value in 29.a - please check")</f>
        <v>OK Q29.a.i</v>
      </c>
      <c r="HT37" s="681" t="str">
        <f>IF(Questionnaire!HW82=(Questionnaire!HW84+Questionnaire!HW85+Questionnaire!HW86+Questionnaire!HW87)=TRUE,"OK Q29.a.i","QUERY Q29a - Components in 29.a.i must sum to acquisitions of quoted equity capital total value in 29.a - please check")</f>
        <v>OK Q29.a.i</v>
      </c>
      <c r="HU37" s="681" t="str">
        <f>IF(Questionnaire!HX82=(Questionnaire!HX84+Questionnaire!HX85+Questionnaire!HX86+Questionnaire!HX87)=TRUE,"OK Q29.a.i","QUERY Q29a - Components in 29.a.i must sum to acquisitions of quoted equity capital total value in 29.a - please check")</f>
        <v>OK Q29.a.i</v>
      </c>
      <c r="HV37" s="681" t="str">
        <f>IF(Questionnaire!HY82=(Questionnaire!HY84+Questionnaire!HY85+Questionnaire!HY86+Questionnaire!HY87)=TRUE,"OK Q29.a.i","QUERY Q29a - Components in 29.a.i must sum to acquisitions of quoted equity capital total value in 29.a - please check")</f>
        <v>OK Q29.a.i</v>
      </c>
      <c r="HW37" s="681" t="str">
        <f>IF(Questionnaire!HZ82=(Questionnaire!HZ84+Questionnaire!HZ85+Questionnaire!HZ86+Questionnaire!HZ87)=TRUE,"OK Q29.a.i","QUERY Q29a - Components in 29.a.i must sum to acquisitions of quoted equity capital total value in 29.a - please check")</f>
        <v>OK Q29.a.i</v>
      </c>
      <c r="HX37" s="681" t="str">
        <f>IF(Questionnaire!IA82=(Questionnaire!IA84+Questionnaire!IA85+Questionnaire!IA86+Questionnaire!IA87)=TRUE,"OK Q29.a.i","QUERY Q29a - Components in 29.a.i must sum to acquisitions of quoted equity capital total value in 29.a - please check")</f>
        <v>OK Q29.a.i</v>
      </c>
      <c r="HY37" s="681" t="str">
        <f>IF(Questionnaire!IB82=(Questionnaire!IB84+Questionnaire!IB85+Questionnaire!IB86+Questionnaire!IB87)=TRUE,"OK Q29.a.i","QUERY Q29a - Components in 29.a.i must sum to acquisitions of quoted equity capital total value in 29.a - please check")</f>
        <v>OK Q29.a.i</v>
      </c>
      <c r="HZ37" s="681" t="str">
        <f>IF(Questionnaire!IC82=(Questionnaire!IC84+Questionnaire!IC85+Questionnaire!IC86+Questionnaire!IC87)=TRUE,"OK Q29.a.i","QUERY Q29a - Components in 29.a.i must sum to acquisitions of quoted equity capital total value in 29.a - please check")</f>
        <v>OK Q29.a.i</v>
      </c>
      <c r="IA37" s="681" t="str">
        <f>IF(Questionnaire!ID82=(Questionnaire!ID84+Questionnaire!ID85+Questionnaire!ID86+Questionnaire!ID87)=TRUE,"OK Q29.a.i","QUERY Q29a - Components in 29.a.i must sum to acquisitions of quoted equity capital total value in 29.a - please check")</f>
        <v>OK Q29.a.i</v>
      </c>
      <c r="IB37" s="681" t="str">
        <f>IF(Questionnaire!IE82=(Questionnaire!IE84+Questionnaire!IE85+Questionnaire!IE86+Questionnaire!IE87)=TRUE,"OK Q29.a.i","QUERY Q29a - Components in 29.a.i must sum to acquisitions of quoted equity capital total value in 29.a - please check")</f>
        <v>OK Q29.a.i</v>
      </c>
      <c r="IC37" s="681" t="str">
        <f>IF(Questionnaire!IF82=(Questionnaire!IF84+Questionnaire!IF85+Questionnaire!IF86+Questionnaire!IF87)=TRUE,"OK Q29.a.i","QUERY Q29a - Components in 29.a.i must sum to acquisitions of quoted equity capital total value in 29.a - please check")</f>
        <v>OK Q29.a.i</v>
      </c>
      <c r="ID37" s="681" t="str">
        <f>IF(Questionnaire!IG82=(Questionnaire!IG84+Questionnaire!IG85+Questionnaire!IG86+Questionnaire!IG87)=TRUE,"OK Q29.a.i","QUERY Q29a - Components in 29.a.i must sum to acquisitions of quoted equity capital total value in 29.a - please check")</f>
        <v>OK Q29.a.i</v>
      </c>
      <c r="IE37" s="681" t="str">
        <f>IF(Questionnaire!IH82=(Questionnaire!IH84+Questionnaire!IH85+Questionnaire!IH86+Questionnaire!IH87)=TRUE,"OK Q29.a.i","QUERY Q29a - Components in 29.a.i must sum to acquisitions of quoted equity capital total value in 29.a - please check")</f>
        <v>OK Q29.a.i</v>
      </c>
      <c r="IF37" s="681" t="str">
        <f>IF(Questionnaire!II82=(Questionnaire!II84+Questionnaire!II85+Questionnaire!II86+Questionnaire!II87)=TRUE,"OK Q29.a.i","QUERY Q29a - Components in 29.a.i must sum to acquisitions of quoted equity capital total value in 29.a - please check")</f>
        <v>OK Q29.a.i</v>
      </c>
      <c r="IG37" s="681" t="str">
        <f>IF(Questionnaire!IJ82=(Questionnaire!IJ84+Questionnaire!IJ85+Questionnaire!IJ86+Questionnaire!IJ87)=TRUE,"OK Q29.a.i","QUERY Q29a - Components in 29.a.i must sum to acquisitions of quoted equity capital total value in 29.a - please check")</f>
        <v>OK Q29.a.i</v>
      </c>
      <c r="IH37" s="681" t="str">
        <f>IF(Questionnaire!IK82=(Questionnaire!IK84+Questionnaire!IK85+Questionnaire!IK86+Questionnaire!IK87)=TRUE,"OK Q29.a.i","QUERY Q29a - Components in 29.a.i must sum to acquisitions of quoted equity capital total value in 29.a - please check")</f>
        <v>OK Q29.a.i</v>
      </c>
      <c r="II37" s="681" t="str">
        <f>IF(Questionnaire!IL82=(Questionnaire!IL84+Questionnaire!IL85+Questionnaire!IL86+Questionnaire!IL87)=TRUE,"OK Q29.a.i","QUERY Q29a - Components in 29.a.i must sum to acquisitions of quoted equity capital total value in 29.a - please check")</f>
        <v>OK Q29.a.i</v>
      </c>
      <c r="IJ37" s="681" t="str">
        <f>IF(Questionnaire!IM82=(Questionnaire!IM84+Questionnaire!IM85+Questionnaire!IM86+Questionnaire!IM87)=TRUE,"OK Q29.a.i","QUERY Q29a - Components in 29.a.i must sum to acquisitions of quoted equity capital total value in 29.a - please check")</f>
        <v>OK Q29.a.i</v>
      </c>
      <c r="IK37" s="681" t="str">
        <f>IF(Questionnaire!IN82=(Questionnaire!IN84+Questionnaire!IN85+Questionnaire!IN86+Questionnaire!IN87)=TRUE,"OK Q29.a.i","QUERY Q29a - Components in 29.a.i must sum to acquisitions of quoted equity capital total value in 29.a - please check")</f>
        <v>OK Q29.a.i</v>
      </c>
      <c r="IL37" s="681" t="str">
        <f>IF(Questionnaire!IO82=(Questionnaire!IO84+Questionnaire!IO85+Questionnaire!IO86+Questionnaire!IO87)=TRUE,"OK Q29.a.i","QUERY Q29a - Components in 29.a.i must sum to acquisitions of quoted equity capital total value in 29.a - please check")</f>
        <v>OK Q29.a.i</v>
      </c>
      <c r="IM37" s="681" t="str">
        <f>IF(Questionnaire!IP82=(Questionnaire!IP84+Questionnaire!IP85+Questionnaire!IP86+Questionnaire!IP87)=TRUE,"OK Q29.a.i","QUERY Q29a - Components in 29.a.i must sum to acquisitions of quoted equity capital total value in 29.a - please check")</f>
        <v>OK Q29.a.i</v>
      </c>
      <c r="IN37" s="681" t="str">
        <f>IF(Questionnaire!IQ82=(Questionnaire!IQ84+Questionnaire!IQ85+Questionnaire!IQ86+Questionnaire!IQ87)=TRUE,"OK Q29.a.i","QUERY Q29a - Components in 29.a.i must sum to acquisitions of quoted equity capital total value in 29.a - please check")</f>
        <v>OK Q29.a.i</v>
      </c>
      <c r="IO37" s="681" t="str">
        <f>IF(Questionnaire!IR82=(Questionnaire!IR84+Questionnaire!IR85+Questionnaire!IR86+Questionnaire!IR87)=TRUE,"OK Q29.a.i","QUERY Q29a - Components in 29.a.i must sum to acquisitions of quoted equity capital total value in 29.a - please check")</f>
        <v>OK Q29.a.i</v>
      </c>
      <c r="IP37" s="681" t="str">
        <f>IF(Questionnaire!IS82=(Questionnaire!IS84+Questionnaire!IS85+Questionnaire!IS86+Questionnaire!IS87)=TRUE,"OK Q29.a.i","QUERY Q29a - Components in 29.a.i must sum to acquisitions of quoted equity capital total value in 29.a - please check")</f>
        <v>OK Q29.a.i</v>
      </c>
      <c r="IQ37" s="680"/>
      <c r="IR37" s="680"/>
      <c r="IS37" s="680"/>
    </row>
    <row r="38" spans="1:253" s="669" customFormat="1" ht="18.75" customHeight="1">
      <c r="A38" s="679">
        <f t="shared" ref="A38:BL38" si="31">IF(LEFT(A39,2)="OK",0,IF(LEFT(A39,2)="QU",2,1))</f>
        <v>0</v>
      </c>
      <c r="B38" s="679">
        <f t="shared" si="31"/>
        <v>0</v>
      </c>
      <c r="C38" s="679">
        <f t="shared" si="31"/>
        <v>0</v>
      </c>
      <c r="D38" s="679">
        <f t="shared" si="31"/>
        <v>0</v>
      </c>
      <c r="E38" s="679">
        <f t="shared" si="31"/>
        <v>0</v>
      </c>
      <c r="F38" s="679">
        <f t="shared" si="31"/>
        <v>0</v>
      </c>
      <c r="G38" s="679">
        <f t="shared" si="31"/>
        <v>0</v>
      </c>
      <c r="H38" s="679">
        <f t="shared" si="31"/>
        <v>0</v>
      </c>
      <c r="I38" s="679">
        <f t="shared" si="31"/>
        <v>0</v>
      </c>
      <c r="J38" s="679">
        <f t="shared" si="31"/>
        <v>0</v>
      </c>
      <c r="K38" s="679">
        <f t="shared" si="31"/>
        <v>0</v>
      </c>
      <c r="L38" s="679">
        <f t="shared" si="31"/>
        <v>0</v>
      </c>
      <c r="M38" s="679">
        <f t="shared" si="31"/>
        <v>0</v>
      </c>
      <c r="N38" s="679">
        <f t="shared" si="31"/>
        <v>0</v>
      </c>
      <c r="O38" s="679">
        <f t="shared" si="31"/>
        <v>0</v>
      </c>
      <c r="P38" s="679">
        <f t="shared" si="31"/>
        <v>0</v>
      </c>
      <c r="Q38" s="679">
        <f t="shared" si="31"/>
        <v>0</v>
      </c>
      <c r="R38" s="679">
        <f t="shared" si="31"/>
        <v>0</v>
      </c>
      <c r="S38" s="679">
        <f t="shared" si="31"/>
        <v>0</v>
      </c>
      <c r="T38" s="679">
        <f t="shared" si="31"/>
        <v>0</v>
      </c>
      <c r="U38" s="679">
        <f t="shared" si="31"/>
        <v>0</v>
      </c>
      <c r="V38" s="679">
        <f t="shared" si="31"/>
        <v>0</v>
      </c>
      <c r="W38" s="679">
        <f t="shared" si="31"/>
        <v>0</v>
      </c>
      <c r="X38" s="679">
        <f t="shared" si="31"/>
        <v>0</v>
      </c>
      <c r="Y38" s="679">
        <f t="shared" si="31"/>
        <v>0</v>
      </c>
      <c r="Z38" s="679">
        <f t="shared" si="31"/>
        <v>0</v>
      </c>
      <c r="AA38" s="679">
        <f t="shared" si="31"/>
        <v>0</v>
      </c>
      <c r="AB38" s="679">
        <f t="shared" si="31"/>
        <v>0</v>
      </c>
      <c r="AC38" s="679">
        <f t="shared" si="31"/>
        <v>0</v>
      </c>
      <c r="AD38" s="679">
        <f t="shared" si="31"/>
        <v>0</v>
      </c>
      <c r="AE38" s="679">
        <f t="shared" si="31"/>
        <v>0</v>
      </c>
      <c r="AF38" s="679">
        <f t="shared" si="31"/>
        <v>0</v>
      </c>
      <c r="AG38" s="679">
        <f t="shared" si="31"/>
        <v>0</v>
      </c>
      <c r="AH38" s="679">
        <f t="shared" si="31"/>
        <v>0</v>
      </c>
      <c r="AI38" s="679">
        <f t="shared" si="31"/>
        <v>0</v>
      </c>
      <c r="AJ38" s="679">
        <f t="shared" si="31"/>
        <v>0</v>
      </c>
      <c r="AK38" s="679">
        <f t="shared" si="31"/>
        <v>0</v>
      </c>
      <c r="AL38" s="679">
        <f t="shared" si="31"/>
        <v>0</v>
      </c>
      <c r="AM38" s="679">
        <f t="shared" si="31"/>
        <v>0</v>
      </c>
      <c r="AN38" s="679">
        <f t="shared" si="31"/>
        <v>0</v>
      </c>
      <c r="AO38" s="679">
        <f t="shared" si="31"/>
        <v>0</v>
      </c>
      <c r="AP38" s="679">
        <f t="shared" si="31"/>
        <v>0</v>
      </c>
      <c r="AQ38" s="679">
        <f t="shared" si="31"/>
        <v>0</v>
      </c>
      <c r="AR38" s="679">
        <f t="shared" si="31"/>
        <v>0</v>
      </c>
      <c r="AS38" s="679">
        <f t="shared" si="31"/>
        <v>0</v>
      </c>
      <c r="AT38" s="679">
        <f t="shared" si="31"/>
        <v>0</v>
      </c>
      <c r="AU38" s="679">
        <f t="shared" si="31"/>
        <v>0</v>
      </c>
      <c r="AV38" s="679">
        <f t="shared" si="31"/>
        <v>0</v>
      </c>
      <c r="AW38" s="679">
        <f t="shared" si="31"/>
        <v>0</v>
      </c>
      <c r="AX38" s="679">
        <f t="shared" si="31"/>
        <v>0</v>
      </c>
      <c r="AY38" s="679">
        <f t="shared" si="31"/>
        <v>0</v>
      </c>
      <c r="AZ38" s="679">
        <f t="shared" si="31"/>
        <v>0</v>
      </c>
      <c r="BA38" s="679">
        <f t="shared" si="31"/>
        <v>0</v>
      </c>
      <c r="BB38" s="679">
        <f t="shared" si="31"/>
        <v>0</v>
      </c>
      <c r="BC38" s="679">
        <f t="shared" si="31"/>
        <v>0</v>
      </c>
      <c r="BD38" s="679">
        <f t="shared" si="31"/>
        <v>0</v>
      </c>
      <c r="BE38" s="679">
        <f t="shared" si="31"/>
        <v>0</v>
      </c>
      <c r="BF38" s="679">
        <f t="shared" si="31"/>
        <v>0</v>
      </c>
      <c r="BG38" s="679">
        <f t="shared" si="31"/>
        <v>0</v>
      </c>
      <c r="BH38" s="679">
        <f t="shared" si="31"/>
        <v>0</v>
      </c>
      <c r="BI38" s="679">
        <f t="shared" si="31"/>
        <v>0</v>
      </c>
      <c r="BJ38" s="679">
        <f t="shared" si="31"/>
        <v>0</v>
      </c>
      <c r="BK38" s="679">
        <f t="shared" si="31"/>
        <v>0</v>
      </c>
      <c r="BL38" s="679">
        <f t="shared" si="31"/>
        <v>0</v>
      </c>
      <c r="BM38" s="679">
        <f t="shared" ref="BM38:DX38" si="32">IF(LEFT(BM39,2)="OK",0,IF(LEFT(BM39,2)="QU",2,1))</f>
        <v>0</v>
      </c>
      <c r="BN38" s="679">
        <f t="shared" si="32"/>
        <v>0</v>
      </c>
      <c r="BO38" s="679">
        <f t="shared" si="32"/>
        <v>0</v>
      </c>
      <c r="BP38" s="679">
        <f t="shared" si="32"/>
        <v>0</v>
      </c>
      <c r="BQ38" s="679">
        <f t="shared" si="32"/>
        <v>0</v>
      </c>
      <c r="BR38" s="679">
        <f t="shared" si="32"/>
        <v>0</v>
      </c>
      <c r="BS38" s="679">
        <f t="shared" si="32"/>
        <v>0</v>
      </c>
      <c r="BT38" s="679">
        <f t="shared" si="32"/>
        <v>0</v>
      </c>
      <c r="BU38" s="679">
        <f t="shared" si="32"/>
        <v>0</v>
      </c>
      <c r="BV38" s="679">
        <f t="shared" si="32"/>
        <v>0</v>
      </c>
      <c r="BW38" s="679">
        <f t="shared" si="32"/>
        <v>0</v>
      </c>
      <c r="BX38" s="679">
        <f t="shared" si="32"/>
        <v>0</v>
      </c>
      <c r="BY38" s="679">
        <f t="shared" si="32"/>
        <v>0</v>
      </c>
      <c r="BZ38" s="679">
        <f t="shared" si="32"/>
        <v>0</v>
      </c>
      <c r="CA38" s="679">
        <f t="shared" si="32"/>
        <v>0</v>
      </c>
      <c r="CB38" s="679">
        <f t="shared" si="32"/>
        <v>0</v>
      </c>
      <c r="CC38" s="679">
        <f t="shared" si="32"/>
        <v>0</v>
      </c>
      <c r="CD38" s="679">
        <f t="shared" si="32"/>
        <v>0</v>
      </c>
      <c r="CE38" s="679">
        <f t="shared" si="32"/>
        <v>0</v>
      </c>
      <c r="CF38" s="679">
        <f t="shared" si="32"/>
        <v>0</v>
      </c>
      <c r="CG38" s="679">
        <f t="shared" si="32"/>
        <v>0</v>
      </c>
      <c r="CH38" s="679">
        <f t="shared" si="32"/>
        <v>0</v>
      </c>
      <c r="CI38" s="679">
        <f t="shared" si="32"/>
        <v>0</v>
      </c>
      <c r="CJ38" s="679">
        <f t="shared" si="32"/>
        <v>0</v>
      </c>
      <c r="CK38" s="679">
        <f t="shared" si="32"/>
        <v>0</v>
      </c>
      <c r="CL38" s="679">
        <f t="shared" si="32"/>
        <v>0</v>
      </c>
      <c r="CM38" s="679">
        <f t="shared" si="32"/>
        <v>0</v>
      </c>
      <c r="CN38" s="679">
        <f t="shared" si="32"/>
        <v>0</v>
      </c>
      <c r="CO38" s="679">
        <f t="shared" si="32"/>
        <v>0</v>
      </c>
      <c r="CP38" s="679">
        <f t="shared" si="32"/>
        <v>0</v>
      </c>
      <c r="CQ38" s="679">
        <f t="shared" si="32"/>
        <v>0</v>
      </c>
      <c r="CR38" s="679">
        <f t="shared" si="32"/>
        <v>0</v>
      </c>
      <c r="CS38" s="679">
        <f t="shared" si="32"/>
        <v>0</v>
      </c>
      <c r="CT38" s="679">
        <f t="shared" si="32"/>
        <v>0</v>
      </c>
      <c r="CU38" s="679">
        <f t="shared" si="32"/>
        <v>0</v>
      </c>
      <c r="CV38" s="679">
        <f t="shared" si="32"/>
        <v>0</v>
      </c>
      <c r="CW38" s="679">
        <f t="shared" si="32"/>
        <v>0</v>
      </c>
      <c r="CX38" s="679">
        <f t="shared" si="32"/>
        <v>0</v>
      </c>
      <c r="CY38" s="679">
        <f t="shared" si="32"/>
        <v>0</v>
      </c>
      <c r="CZ38" s="679">
        <f t="shared" si="32"/>
        <v>0</v>
      </c>
      <c r="DA38" s="679">
        <f t="shared" si="32"/>
        <v>0</v>
      </c>
      <c r="DB38" s="679">
        <f t="shared" si="32"/>
        <v>0</v>
      </c>
      <c r="DC38" s="679">
        <f t="shared" si="32"/>
        <v>0</v>
      </c>
      <c r="DD38" s="679">
        <f t="shared" si="32"/>
        <v>0</v>
      </c>
      <c r="DE38" s="679">
        <f t="shared" si="32"/>
        <v>0</v>
      </c>
      <c r="DF38" s="679">
        <f t="shared" si="32"/>
        <v>0</v>
      </c>
      <c r="DG38" s="679">
        <f t="shared" si="32"/>
        <v>0</v>
      </c>
      <c r="DH38" s="679">
        <f t="shared" si="32"/>
        <v>0</v>
      </c>
      <c r="DI38" s="679">
        <f t="shared" si="32"/>
        <v>0</v>
      </c>
      <c r="DJ38" s="679">
        <f t="shared" si="32"/>
        <v>0</v>
      </c>
      <c r="DK38" s="679">
        <f t="shared" si="32"/>
        <v>0</v>
      </c>
      <c r="DL38" s="679">
        <f t="shared" si="32"/>
        <v>0</v>
      </c>
      <c r="DM38" s="679">
        <f t="shared" si="32"/>
        <v>0</v>
      </c>
      <c r="DN38" s="679">
        <f t="shared" si="32"/>
        <v>0</v>
      </c>
      <c r="DO38" s="679">
        <f t="shared" si="32"/>
        <v>0</v>
      </c>
      <c r="DP38" s="679">
        <f t="shared" si="32"/>
        <v>0</v>
      </c>
      <c r="DQ38" s="679">
        <f t="shared" si="32"/>
        <v>0</v>
      </c>
      <c r="DR38" s="679">
        <f t="shared" si="32"/>
        <v>0</v>
      </c>
      <c r="DS38" s="679">
        <f t="shared" si="32"/>
        <v>0</v>
      </c>
      <c r="DT38" s="679">
        <f t="shared" si="32"/>
        <v>0</v>
      </c>
      <c r="DU38" s="679">
        <f t="shared" si="32"/>
        <v>0</v>
      </c>
      <c r="DV38" s="679">
        <f t="shared" si="32"/>
        <v>0</v>
      </c>
      <c r="DW38" s="679">
        <f t="shared" si="32"/>
        <v>0</v>
      </c>
      <c r="DX38" s="679">
        <f t="shared" si="32"/>
        <v>0</v>
      </c>
      <c r="DY38" s="679">
        <f t="shared" ref="DY38:GJ38" si="33">IF(LEFT(DY39,2)="OK",0,IF(LEFT(DY39,2)="QU",2,1))</f>
        <v>0</v>
      </c>
      <c r="DZ38" s="679">
        <f t="shared" si="33"/>
        <v>0</v>
      </c>
      <c r="EA38" s="679">
        <f t="shared" si="33"/>
        <v>0</v>
      </c>
      <c r="EB38" s="679">
        <f t="shared" si="33"/>
        <v>0</v>
      </c>
      <c r="EC38" s="679">
        <f t="shared" si="33"/>
        <v>0</v>
      </c>
      <c r="ED38" s="679">
        <f t="shared" si="33"/>
        <v>0</v>
      </c>
      <c r="EE38" s="679">
        <f t="shared" si="33"/>
        <v>0</v>
      </c>
      <c r="EF38" s="679">
        <f t="shared" si="33"/>
        <v>0</v>
      </c>
      <c r="EG38" s="679">
        <f t="shared" si="33"/>
        <v>0</v>
      </c>
      <c r="EH38" s="679">
        <f t="shared" si="33"/>
        <v>0</v>
      </c>
      <c r="EI38" s="679">
        <f t="shared" si="33"/>
        <v>0</v>
      </c>
      <c r="EJ38" s="679">
        <f t="shared" si="33"/>
        <v>0</v>
      </c>
      <c r="EK38" s="679">
        <f t="shared" si="33"/>
        <v>0</v>
      </c>
      <c r="EL38" s="679">
        <f t="shared" si="33"/>
        <v>0</v>
      </c>
      <c r="EM38" s="679">
        <f t="shared" si="33"/>
        <v>0</v>
      </c>
      <c r="EN38" s="679">
        <f t="shared" si="33"/>
        <v>0</v>
      </c>
      <c r="EO38" s="679">
        <f t="shared" si="33"/>
        <v>0</v>
      </c>
      <c r="EP38" s="679">
        <f t="shared" si="33"/>
        <v>0</v>
      </c>
      <c r="EQ38" s="679">
        <f t="shared" si="33"/>
        <v>0</v>
      </c>
      <c r="ER38" s="679">
        <f t="shared" si="33"/>
        <v>0</v>
      </c>
      <c r="ES38" s="679">
        <f t="shared" si="33"/>
        <v>0</v>
      </c>
      <c r="ET38" s="679">
        <f t="shared" si="33"/>
        <v>0</v>
      </c>
      <c r="EU38" s="679">
        <f t="shared" si="33"/>
        <v>0</v>
      </c>
      <c r="EV38" s="679">
        <f t="shared" si="33"/>
        <v>0</v>
      </c>
      <c r="EW38" s="679">
        <f t="shared" si="33"/>
        <v>0</v>
      </c>
      <c r="EX38" s="679">
        <f t="shared" si="33"/>
        <v>0</v>
      </c>
      <c r="EY38" s="679">
        <f t="shared" si="33"/>
        <v>0</v>
      </c>
      <c r="EZ38" s="679">
        <f t="shared" si="33"/>
        <v>0</v>
      </c>
      <c r="FA38" s="679">
        <f t="shared" si="33"/>
        <v>0</v>
      </c>
      <c r="FB38" s="679">
        <f t="shared" si="33"/>
        <v>0</v>
      </c>
      <c r="FC38" s="679">
        <f t="shared" si="33"/>
        <v>0</v>
      </c>
      <c r="FD38" s="679">
        <f t="shared" si="33"/>
        <v>0</v>
      </c>
      <c r="FE38" s="679">
        <f t="shared" si="33"/>
        <v>0</v>
      </c>
      <c r="FF38" s="679">
        <f t="shared" si="33"/>
        <v>0</v>
      </c>
      <c r="FG38" s="679">
        <f t="shared" si="33"/>
        <v>0</v>
      </c>
      <c r="FH38" s="679">
        <f t="shared" si="33"/>
        <v>0</v>
      </c>
      <c r="FI38" s="679">
        <f t="shared" si="33"/>
        <v>0</v>
      </c>
      <c r="FJ38" s="679">
        <f t="shared" si="33"/>
        <v>0</v>
      </c>
      <c r="FK38" s="679">
        <f t="shared" si="33"/>
        <v>0</v>
      </c>
      <c r="FL38" s="679">
        <f t="shared" si="33"/>
        <v>0</v>
      </c>
      <c r="FM38" s="679">
        <f t="shared" si="33"/>
        <v>0</v>
      </c>
      <c r="FN38" s="679">
        <f t="shared" si="33"/>
        <v>0</v>
      </c>
      <c r="FO38" s="679">
        <f t="shared" si="33"/>
        <v>0</v>
      </c>
      <c r="FP38" s="679">
        <f t="shared" si="33"/>
        <v>0</v>
      </c>
      <c r="FQ38" s="679">
        <f t="shared" si="33"/>
        <v>0</v>
      </c>
      <c r="FR38" s="679">
        <f t="shared" si="33"/>
        <v>0</v>
      </c>
      <c r="FS38" s="679">
        <f t="shared" si="33"/>
        <v>0</v>
      </c>
      <c r="FT38" s="679">
        <f t="shared" si="33"/>
        <v>0</v>
      </c>
      <c r="FU38" s="679">
        <f t="shared" si="33"/>
        <v>0</v>
      </c>
      <c r="FV38" s="679">
        <f t="shared" si="33"/>
        <v>0</v>
      </c>
      <c r="FW38" s="679">
        <f t="shared" si="33"/>
        <v>0</v>
      </c>
      <c r="FX38" s="679">
        <f t="shared" si="33"/>
        <v>0</v>
      </c>
      <c r="FY38" s="679">
        <f t="shared" si="33"/>
        <v>0</v>
      </c>
      <c r="FZ38" s="679">
        <f t="shared" si="33"/>
        <v>0</v>
      </c>
      <c r="GA38" s="679">
        <f t="shared" si="33"/>
        <v>0</v>
      </c>
      <c r="GB38" s="679">
        <f t="shared" si="33"/>
        <v>0</v>
      </c>
      <c r="GC38" s="679">
        <f t="shared" si="33"/>
        <v>0</v>
      </c>
      <c r="GD38" s="679">
        <f t="shared" si="33"/>
        <v>0</v>
      </c>
      <c r="GE38" s="679">
        <f t="shared" si="33"/>
        <v>0</v>
      </c>
      <c r="GF38" s="679">
        <f t="shared" si="33"/>
        <v>0</v>
      </c>
      <c r="GG38" s="679">
        <f t="shared" si="33"/>
        <v>0</v>
      </c>
      <c r="GH38" s="679">
        <f t="shared" si="33"/>
        <v>0</v>
      </c>
      <c r="GI38" s="679">
        <f t="shared" si="33"/>
        <v>0</v>
      </c>
      <c r="GJ38" s="679">
        <f t="shared" si="33"/>
        <v>0</v>
      </c>
      <c r="GK38" s="679">
        <f t="shared" ref="GK38:IP38" si="34">IF(LEFT(GK39,2)="OK",0,IF(LEFT(GK39,2)="QU",2,1))</f>
        <v>0</v>
      </c>
      <c r="GL38" s="679">
        <f t="shared" si="34"/>
        <v>0</v>
      </c>
      <c r="GM38" s="679">
        <f t="shared" si="34"/>
        <v>0</v>
      </c>
      <c r="GN38" s="679">
        <f t="shared" si="34"/>
        <v>0</v>
      </c>
      <c r="GO38" s="679">
        <f t="shared" si="34"/>
        <v>0</v>
      </c>
      <c r="GP38" s="679">
        <f t="shared" si="34"/>
        <v>0</v>
      </c>
      <c r="GQ38" s="679">
        <f t="shared" si="34"/>
        <v>0</v>
      </c>
      <c r="GR38" s="679">
        <f t="shared" si="34"/>
        <v>0</v>
      </c>
      <c r="GS38" s="679">
        <f t="shared" si="34"/>
        <v>0</v>
      </c>
      <c r="GT38" s="679">
        <f t="shared" si="34"/>
        <v>0</v>
      </c>
      <c r="GU38" s="679">
        <f t="shared" si="34"/>
        <v>0</v>
      </c>
      <c r="GV38" s="679">
        <f t="shared" si="34"/>
        <v>0</v>
      </c>
      <c r="GW38" s="679">
        <f t="shared" si="34"/>
        <v>0</v>
      </c>
      <c r="GX38" s="679">
        <f t="shared" si="34"/>
        <v>0</v>
      </c>
      <c r="GY38" s="679">
        <f t="shared" si="34"/>
        <v>0</v>
      </c>
      <c r="GZ38" s="679">
        <f t="shared" si="34"/>
        <v>0</v>
      </c>
      <c r="HA38" s="679">
        <f t="shared" si="34"/>
        <v>0</v>
      </c>
      <c r="HB38" s="679">
        <f t="shared" si="34"/>
        <v>0</v>
      </c>
      <c r="HC38" s="679">
        <f t="shared" si="34"/>
        <v>0</v>
      </c>
      <c r="HD38" s="679">
        <f t="shared" si="34"/>
        <v>0</v>
      </c>
      <c r="HE38" s="679">
        <f t="shared" si="34"/>
        <v>0</v>
      </c>
      <c r="HF38" s="679">
        <f t="shared" si="34"/>
        <v>0</v>
      </c>
      <c r="HG38" s="679">
        <f t="shared" si="34"/>
        <v>0</v>
      </c>
      <c r="HH38" s="679">
        <f t="shared" si="34"/>
        <v>0</v>
      </c>
      <c r="HI38" s="679">
        <f t="shared" si="34"/>
        <v>0</v>
      </c>
      <c r="HJ38" s="679">
        <f t="shared" si="34"/>
        <v>0</v>
      </c>
      <c r="HK38" s="679">
        <f t="shared" si="34"/>
        <v>0</v>
      </c>
      <c r="HL38" s="679">
        <f t="shared" si="34"/>
        <v>0</v>
      </c>
      <c r="HM38" s="679">
        <f t="shared" si="34"/>
        <v>0</v>
      </c>
      <c r="HN38" s="679">
        <f t="shared" si="34"/>
        <v>0</v>
      </c>
      <c r="HO38" s="679">
        <f t="shared" si="34"/>
        <v>0</v>
      </c>
      <c r="HP38" s="679">
        <f t="shared" si="34"/>
        <v>0</v>
      </c>
      <c r="HQ38" s="679">
        <f t="shared" si="34"/>
        <v>0</v>
      </c>
      <c r="HR38" s="679">
        <f t="shared" si="34"/>
        <v>0</v>
      </c>
      <c r="HS38" s="679">
        <f t="shared" si="34"/>
        <v>0</v>
      </c>
      <c r="HT38" s="679">
        <f t="shared" si="34"/>
        <v>0</v>
      </c>
      <c r="HU38" s="679">
        <f t="shared" si="34"/>
        <v>0</v>
      </c>
      <c r="HV38" s="679">
        <f t="shared" si="34"/>
        <v>0</v>
      </c>
      <c r="HW38" s="679">
        <f t="shared" si="34"/>
        <v>0</v>
      </c>
      <c r="HX38" s="679">
        <f t="shared" si="34"/>
        <v>0</v>
      </c>
      <c r="HY38" s="679">
        <f t="shared" si="34"/>
        <v>0</v>
      </c>
      <c r="HZ38" s="679">
        <f t="shared" si="34"/>
        <v>0</v>
      </c>
      <c r="IA38" s="679">
        <f t="shared" si="34"/>
        <v>0</v>
      </c>
      <c r="IB38" s="679">
        <f t="shared" si="34"/>
        <v>0</v>
      </c>
      <c r="IC38" s="679">
        <f t="shared" si="34"/>
        <v>0</v>
      </c>
      <c r="ID38" s="679">
        <f t="shared" si="34"/>
        <v>0</v>
      </c>
      <c r="IE38" s="679">
        <f t="shared" si="34"/>
        <v>0</v>
      </c>
      <c r="IF38" s="679">
        <f t="shared" si="34"/>
        <v>0</v>
      </c>
      <c r="IG38" s="679">
        <f t="shared" si="34"/>
        <v>0</v>
      </c>
      <c r="IH38" s="679">
        <f t="shared" si="34"/>
        <v>0</v>
      </c>
      <c r="II38" s="679">
        <f t="shared" si="34"/>
        <v>0</v>
      </c>
      <c r="IJ38" s="679">
        <f t="shared" si="34"/>
        <v>0</v>
      </c>
      <c r="IK38" s="679">
        <f t="shared" si="34"/>
        <v>0</v>
      </c>
      <c r="IL38" s="679">
        <f t="shared" si="34"/>
        <v>0</v>
      </c>
      <c r="IM38" s="679">
        <f t="shared" si="34"/>
        <v>0</v>
      </c>
      <c r="IN38" s="679">
        <f t="shared" si="34"/>
        <v>0</v>
      </c>
      <c r="IO38" s="679">
        <f t="shared" si="34"/>
        <v>0</v>
      </c>
      <c r="IP38" s="679">
        <f t="shared" si="34"/>
        <v>0</v>
      </c>
      <c r="IQ38" s="680"/>
      <c r="IR38" s="680"/>
      <c r="IS38" s="680"/>
    </row>
    <row r="39" spans="1:253" s="669" customFormat="1" ht="96" customHeight="1">
      <c r="A39" s="681" t="str">
        <f>IF(Questionnaire!D82=(Questionnaire!D90+Questionnaire!D91+Questionnaire!D92+Questionnaire!D93)=TRUE,"OK Q29.a.ii","QUERY Q29a - Components in 29.a.ii must sum to acquisitions of quoted equity capital total value in 29.a - please check")</f>
        <v>OK Q29.a.ii</v>
      </c>
      <c r="B39" s="681" t="str">
        <f>IF(Questionnaire!E82=(Questionnaire!E90+Questionnaire!E91+Questionnaire!E92+Questionnaire!E93)=TRUE,"OK Q29.a.ii","QUERY Q29a - Components in 29.a.ii must sum to acquisitions of quoted equity capital total value in 29.a - please check")</f>
        <v>OK Q29.a.ii</v>
      </c>
      <c r="C39" s="681" t="str">
        <f>IF(Questionnaire!F82=(Questionnaire!F90+Questionnaire!F91+Questionnaire!F92+Questionnaire!F93)=TRUE,"OK Q29.a.ii","QUERY Q29a - Components in 29.a.ii must sum to acquisitions of quoted equity capital total value in 29.a - please check")</f>
        <v>OK Q29.a.ii</v>
      </c>
      <c r="D39" s="681" t="str">
        <f>IF(Questionnaire!G82=(Questionnaire!G90+Questionnaire!G91+Questionnaire!G92+Questionnaire!G93)=TRUE,"OK Q29.a.ii","QUERY Q29a - Components in 29.a.ii must sum to acquisitions of quoted equity capital total value in 29.a - please check")</f>
        <v>OK Q29.a.ii</v>
      </c>
      <c r="E39" s="681" t="str">
        <f>IF(Questionnaire!H82=(Questionnaire!H90+Questionnaire!H91+Questionnaire!H92+Questionnaire!H93)=TRUE,"OK Q29.a.ii","QUERY Q29a - Components in 29.a.ii must sum to acquisitions of quoted equity capital total value in 29.a - please check")</f>
        <v>OK Q29.a.ii</v>
      </c>
      <c r="F39" s="681" t="str">
        <f>IF(Questionnaire!I82=(Questionnaire!I90+Questionnaire!I91+Questionnaire!I92+Questionnaire!I93)=TRUE,"OK Q29.a.ii","QUERY Q29a - Components in 29.a.ii must sum to acquisitions of quoted equity capital total value in 29.a - please check")</f>
        <v>OK Q29.a.ii</v>
      </c>
      <c r="G39" s="681" t="str">
        <f>IF(Questionnaire!J82=(Questionnaire!J90+Questionnaire!J91+Questionnaire!J92+Questionnaire!J93)=TRUE,"OK Q29.a.ii","QUERY Q29a - Components in 29.a.ii must sum to acquisitions of quoted equity capital total value in 29.a - please check")</f>
        <v>OK Q29.a.ii</v>
      </c>
      <c r="H39" s="681" t="str">
        <f>IF(Questionnaire!K82=(Questionnaire!K90+Questionnaire!K91+Questionnaire!K92+Questionnaire!K93)=TRUE,"OK Q29.a.ii","QUERY Q29a - Components in 29.a.ii must sum to acquisitions of quoted equity capital total value in 29.a - please check")</f>
        <v>OK Q29.a.ii</v>
      </c>
      <c r="I39" s="681" t="str">
        <f>IF(Questionnaire!L82=(Questionnaire!L90+Questionnaire!L91+Questionnaire!L92+Questionnaire!L93)=TRUE,"OK Q29.a.ii","QUERY Q29a - Components in 29.a.ii must sum to acquisitions of quoted equity capital total value in 29.a - please check")</f>
        <v>OK Q29.a.ii</v>
      </c>
      <c r="J39" s="681" t="str">
        <f>IF(Questionnaire!M82=(Questionnaire!M90+Questionnaire!M91+Questionnaire!M92+Questionnaire!M93)=TRUE,"OK Q29.a.ii","QUERY Q29a - Components in 29.a.ii must sum to acquisitions of quoted equity capital total value in 29.a - please check")</f>
        <v>OK Q29.a.ii</v>
      </c>
      <c r="K39" s="681" t="str">
        <f>IF(Questionnaire!N82=(Questionnaire!N90+Questionnaire!N91+Questionnaire!N92+Questionnaire!N93)=TRUE,"OK Q29.a.ii","QUERY Q29a - Components in 29.a.ii must sum to acquisitions of quoted equity capital total value in 29.a - please check")</f>
        <v>OK Q29.a.ii</v>
      </c>
      <c r="L39" s="681" t="str">
        <f>IF(Questionnaire!O82=(Questionnaire!O90+Questionnaire!O91+Questionnaire!O92+Questionnaire!O93)=TRUE,"OK Q29.a.ii","QUERY Q29a - Components in 29.a.ii must sum to acquisitions of quoted equity capital total value in 29.a - please check")</f>
        <v>OK Q29.a.ii</v>
      </c>
      <c r="M39" s="681" t="str">
        <f>IF(Questionnaire!P82=(Questionnaire!P90+Questionnaire!P91+Questionnaire!P92+Questionnaire!P93)=TRUE,"OK Q29.a.ii","QUERY Q29a - Components in 29.a.ii must sum to acquisitions of quoted equity capital total value in 29.a - please check")</f>
        <v>OK Q29.a.ii</v>
      </c>
      <c r="N39" s="681" t="str">
        <f>IF(Questionnaire!Q82=(Questionnaire!Q90+Questionnaire!Q91+Questionnaire!Q92+Questionnaire!Q93)=TRUE,"OK Q29.a.ii","QUERY Q29a - Components in 29.a.ii must sum to acquisitions of quoted equity capital total value in 29.a - please check")</f>
        <v>OK Q29.a.ii</v>
      </c>
      <c r="O39" s="681" t="str">
        <f>IF(Questionnaire!R82=(Questionnaire!R90+Questionnaire!R91+Questionnaire!R92+Questionnaire!R93)=TRUE,"OK Q29.a.ii","QUERY Q29a - Components in 29.a.ii must sum to acquisitions of quoted equity capital total value in 29.a - please check")</f>
        <v>OK Q29.a.ii</v>
      </c>
      <c r="P39" s="681" t="str">
        <f>IF(Questionnaire!S82=(Questionnaire!S90+Questionnaire!S91+Questionnaire!S92+Questionnaire!S93)=TRUE,"OK Q29.a.ii","QUERY Q29a - Components in 29.a.ii must sum to acquisitions of quoted equity capital total value in 29.a - please check")</f>
        <v>OK Q29.a.ii</v>
      </c>
      <c r="Q39" s="681" t="str">
        <f>IF(Questionnaire!T82=(Questionnaire!T90+Questionnaire!T91+Questionnaire!T92+Questionnaire!T93)=TRUE,"OK Q29.a.ii","QUERY Q29a - Components in 29.a.ii must sum to acquisitions of quoted equity capital total value in 29.a - please check")</f>
        <v>OK Q29.a.ii</v>
      </c>
      <c r="R39" s="681" t="str">
        <f>IF(Questionnaire!U82=(Questionnaire!U90+Questionnaire!U91+Questionnaire!U92+Questionnaire!U93)=TRUE,"OK Q29.a.ii","QUERY Q29a - Components in 29.a.ii must sum to acquisitions of quoted equity capital total value in 29.a - please check")</f>
        <v>OK Q29.a.ii</v>
      </c>
      <c r="S39" s="681" t="str">
        <f>IF(Questionnaire!V82=(Questionnaire!V90+Questionnaire!V91+Questionnaire!V92+Questionnaire!V93)=TRUE,"OK Q29.a.ii","QUERY Q29a - Components in 29.a.ii must sum to acquisitions of quoted equity capital total value in 29.a - please check")</f>
        <v>OK Q29.a.ii</v>
      </c>
      <c r="T39" s="681" t="str">
        <f>IF(Questionnaire!W82=(Questionnaire!W90+Questionnaire!W91+Questionnaire!W92+Questionnaire!W93)=TRUE,"OK Q29.a.ii","QUERY Q29a - Components in 29.a.ii must sum to acquisitions of quoted equity capital total value in 29.a - please check")</f>
        <v>OK Q29.a.ii</v>
      </c>
      <c r="U39" s="681" t="str">
        <f>IF(Questionnaire!X82=(Questionnaire!X90+Questionnaire!X91+Questionnaire!X92+Questionnaire!X93)=TRUE,"OK Q29.a.ii","QUERY Q29a - Components in 29.a.ii must sum to acquisitions of quoted equity capital total value in 29.a - please check")</f>
        <v>OK Q29.a.ii</v>
      </c>
      <c r="V39" s="681" t="str">
        <f>IF(Questionnaire!Y82=(Questionnaire!Y90+Questionnaire!Y91+Questionnaire!Y92+Questionnaire!Y93)=TRUE,"OK Q29.a.ii","QUERY Q29a - Components in 29.a.ii must sum to acquisitions of quoted equity capital total value in 29.a - please check")</f>
        <v>OK Q29.a.ii</v>
      </c>
      <c r="W39" s="681" t="str">
        <f>IF(Questionnaire!Z82=(Questionnaire!Z90+Questionnaire!Z91+Questionnaire!Z92+Questionnaire!Z93)=TRUE,"OK Q29.a.ii","QUERY Q29a - Components in 29.a.ii must sum to acquisitions of quoted equity capital total value in 29.a - please check")</f>
        <v>OK Q29.a.ii</v>
      </c>
      <c r="X39" s="681" t="str">
        <f>IF(Questionnaire!AA82=(Questionnaire!AA90+Questionnaire!AA91+Questionnaire!AA92+Questionnaire!AA93)=TRUE,"OK Q29.a.ii","QUERY Q29a - Components in 29.a.ii must sum to acquisitions of quoted equity capital total value in 29.a - please check")</f>
        <v>OK Q29.a.ii</v>
      </c>
      <c r="Y39" s="681" t="str">
        <f>IF(Questionnaire!AB82=(Questionnaire!AB90+Questionnaire!AB91+Questionnaire!AB92+Questionnaire!AB93)=TRUE,"OK Q29.a.ii","QUERY Q29a - Components in 29.a.ii must sum to acquisitions of quoted equity capital total value in 29.a - please check")</f>
        <v>OK Q29.a.ii</v>
      </c>
      <c r="Z39" s="681" t="str">
        <f>IF(Questionnaire!AC82=(Questionnaire!AC90+Questionnaire!AC91+Questionnaire!AC92+Questionnaire!AC93)=TRUE,"OK Q29.a.ii","QUERY Q29a - Components in 29.a.ii must sum to acquisitions of quoted equity capital total value in 29.a - please check")</f>
        <v>OK Q29.a.ii</v>
      </c>
      <c r="AA39" s="681" t="str">
        <f>IF(Questionnaire!AD82=(Questionnaire!AD90+Questionnaire!AD91+Questionnaire!AD92+Questionnaire!AD93)=TRUE,"OK Q29.a.ii","QUERY Q29a - Components in 29.a.ii must sum to acquisitions of quoted equity capital total value in 29.a - please check")</f>
        <v>OK Q29.a.ii</v>
      </c>
      <c r="AB39" s="681" t="str">
        <f>IF(Questionnaire!AE82=(Questionnaire!AE90+Questionnaire!AE91+Questionnaire!AE92+Questionnaire!AE93)=TRUE,"OK Q29.a.ii","QUERY Q29a - Components in 29.a.ii must sum to acquisitions of quoted equity capital total value in 29.a - please check")</f>
        <v>OK Q29.a.ii</v>
      </c>
      <c r="AC39" s="681" t="str">
        <f>IF(Questionnaire!AF82=(Questionnaire!AF90+Questionnaire!AF91+Questionnaire!AF92+Questionnaire!AF93)=TRUE,"OK Q29.a.ii","QUERY Q29a - Components in 29.a.ii must sum to acquisitions of quoted equity capital total value in 29.a - please check")</f>
        <v>OK Q29.a.ii</v>
      </c>
      <c r="AD39" s="681" t="str">
        <f>IF(Questionnaire!AG82=(Questionnaire!AG90+Questionnaire!AG91+Questionnaire!AG92+Questionnaire!AG93)=TRUE,"OK Q29.a.ii","QUERY Q29a - Components in 29.a.ii must sum to acquisitions of quoted equity capital total value in 29.a - please check")</f>
        <v>OK Q29.a.ii</v>
      </c>
      <c r="AE39" s="681" t="str">
        <f>IF(Questionnaire!AH82=(Questionnaire!AH90+Questionnaire!AH91+Questionnaire!AH92+Questionnaire!AH93)=TRUE,"OK Q29.a.ii","QUERY Q29a - Components in 29.a.ii must sum to acquisitions of quoted equity capital total value in 29.a - please check")</f>
        <v>OK Q29.a.ii</v>
      </c>
      <c r="AF39" s="681" t="str">
        <f>IF(Questionnaire!AI82=(Questionnaire!AI90+Questionnaire!AI91+Questionnaire!AI92+Questionnaire!AI93)=TRUE,"OK Q29.a.ii","QUERY Q29a - Components in 29.a.ii must sum to acquisitions of quoted equity capital total value in 29.a - please check")</f>
        <v>OK Q29.a.ii</v>
      </c>
      <c r="AG39" s="681" t="str">
        <f>IF(Questionnaire!AJ82=(Questionnaire!AJ90+Questionnaire!AJ91+Questionnaire!AJ92+Questionnaire!AJ93)=TRUE,"OK Q29.a.ii","QUERY Q29a - Components in 29.a.ii must sum to acquisitions of quoted equity capital total value in 29.a - please check")</f>
        <v>OK Q29.a.ii</v>
      </c>
      <c r="AH39" s="681" t="str">
        <f>IF(Questionnaire!AK82=(Questionnaire!AK90+Questionnaire!AK91+Questionnaire!AK92+Questionnaire!AK93)=TRUE,"OK Q29.a.ii","QUERY Q29a - Components in 29.a.ii must sum to acquisitions of quoted equity capital total value in 29.a - please check")</f>
        <v>OK Q29.a.ii</v>
      </c>
      <c r="AI39" s="681" t="str">
        <f>IF(Questionnaire!AL82=(Questionnaire!AL90+Questionnaire!AL91+Questionnaire!AL92+Questionnaire!AL93)=TRUE,"OK Q29.a.ii","QUERY Q29a - Components in 29.a.ii must sum to acquisitions of quoted equity capital total value in 29.a - please check")</f>
        <v>OK Q29.a.ii</v>
      </c>
      <c r="AJ39" s="681" t="str">
        <f>IF(Questionnaire!AM82=(Questionnaire!AM90+Questionnaire!AM91+Questionnaire!AM92+Questionnaire!AM93)=TRUE,"OK Q29.a.ii","QUERY Q29a - Components in 29.a.ii must sum to acquisitions of quoted equity capital total value in 29.a - please check")</f>
        <v>OK Q29.a.ii</v>
      </c>
      <c r="AK39" s="681" t="str">
        <f>IF(Questionnaire!AN82=(Questionnaire!AN90+Questionnaire!AN91+Questionnaire!AN92+Questionnaire!AN93)=TRUE,"OK Q29.a.ii","QUERY Q29a - Components in 29.a.ii must sum to acquisitions of quoted equity capital total value in 29.a - please check")</f>
        <v>OK Q29.a.ii</v>
      </c>
      <c r="AL39" s="681" t="str">
        <f>IF(Questionnaire!AO82=(Questionnaire!AO90+Questionnaire!AO91+Questionnaire!AO92+Questionnaire!AO93)=TRUE,"OK Q29.a.ii","QUERY Q29a - Components in 29.a.ii must sum to acquisitions of quoted equity capital total value in 29.a - please check")</f>
        <v>OK Q29.a.ii</v>
      </c>
      <c r="AM39" s="681" t="str">
        <f>IF(Questionnaire!AP82=(Questionnaire!AP90+Questionnaire!AP91+Questionnaire!AP92+Questionnaire!AP93)=TRUE,"OK Q29.a.ii","QUERY Q29a - Components in 29.a.ii must sum to acquisitions of quoted equity capital total value in 29.a - please check")</f>
        <v>OK Q29.a.ii</v>
      </c>
      <c r="AN39" s="681" t="str">
        <f>IF(Questionnaire!AQ82=(Questionnaire!AQ90+Questionnaire!AQ91+Questionnaire!AQ92+Questionnaire!AQ93)=TRUE,"OK Q29.a.ii","QUERY Q29a - Components in 29.a.ii must sum to acquisitions of quoted equity capital total value in 29.a - please check")</f>
        <v>OK Q29.a.ii</v>
      </c>
      <c r="AO39" s="681" t="str">
        <f>IF(Questionnaire!AR82=(Questionnaire!AR90+Questionnaire!AR91+Questionnaire!AR92+Questionnaire!AR93)=TRUE,"OK Q29.a.ii","QUERY Q29a - Components in 29.a.ii must sum to acquisitions of quoted equity capital total value in 29.a - please check")</f>
        <v>OK Q29.a.ii</v>
      </c>
      <c r="AP39" s="681" t="str">
        <f>IF(Questionnaire!AS82=(Questionnaire!AS90+Questionnaire!AS91+Questionnaire!AS92+Questionnaire!AS93)=TRUE,"OK Q29.a.ii","QUERY Q29a - Components in 29.a.ii must sum to acquisitions of quoted equity capital total value in 29.a - please check")</f>
        <v>OK Q29.a.ii</v>
      </c>
      <c r="AQ39" s="681" t="str">
        <f>IF(Questionnaire!AT82=(Questionnaire!AT90+Questionnaire!AT91+Questionnaire!AT92+Questionnaire!AT93)=TRUE,"OK Q29.a.ii","QUERY Q29a - Components in 29.a.ii must sum to acquisitions of quoted equity capital total value in 29.a - please check")</f>
        <v>OK Q29.a.ii</v>
      </c>
      <c r="AR39" s="681" t="str">
        <f>IF(Questionnaire!AU82=(Questionnaire!AU90+Questionnaire!AU91+Questionnaire!AU92+Questionnaire!AU93)=TRUE,"OK Q29.a.ii","QUERY Q29a - Components in 29.a.ii must sum to acquisitions of quoted equity capital total value in 29.a - please check")</f>
        <v>OK Q29.a.ii</v>
      </c>
      <c r="AS39" s="681" t="str">
        <f>IF(Questionnaire!AV82=(Questionnaire!AV90+Questionnaire!AV91+Questionnaire!AV92+Questionnaire!AV93)=TRUE,"OK Q29.a.ii","QUERY Q29a - Components in 29.a.ii must sum to acquisitions of quoted equity capital total value in 29.a - please check")</f>
        <v>OK Q29.a.ii</v>
      </c>
      <c r="AT39" s="681" t="str">
        <f>IF(Questionnaire!AW82=(Questionnaire!AW90+Questionnaire!AW91+Questionnaire!AW92+Questionnaire!AW93)=TRUE,"OK Q29.a.ii","QUERY Q29a - Components in 29.a.ii must sum to acquisitions of quoted equity capital total value in 29.a - please check")</f>
        <v>OK Q29.a.ii</v>
      </c>
      <c r="AU39" s="681" t="str">
        <f>IF(Questionnaire!AX82=(Questionnaire!AX90+Questionnaire!AX91+Questionnaire!AX92+Questionnaire!AX93)=TRUE,"OK Q29.a.ii","QUERY Q29a - Components in 29.a.ii must sum to acquisitions of quoted equity capital total value in 29.a - please check")</f>
        <v>OK Q29.a.ii</v>
      </c>
      <c r="AV39" s="681" t="str">
        <f>IF(Questionnaire!AY82=(Questionnaire!AY90+Questionnaire!AY91+Questionnaire!AY92+Questionnaire!AY93)=TRUE,"OK Q29.a.ii","QUERY Q29a - Components in 29.a.ii must sum to acquisitions of quoted equity capital total value in 29.a - please check")</f>
        <v>OK Q29.a.ii</v>
      </c>
      <c r="AW39" s="681" t="str">
        <f>IF(Questionnaire!AZ82=(Questionnaire!AZ90+Questionnaire!AZ91+Questionnaire!AZ92+Questionnaire!AZ93)=TRUE,"OK Q29.a.ii","QUERY Q29a - Components in 29.a.ii must sum to acquisitions of quoted equity capital total value in 29.a - please check")</f>
        <v>OK Q29.a.ii</v>
      </c>
      <c r="AX39" s="681" t="str">
        <f>IF(Questionnaire!BA82=(Questionnaire!BA90+Questionnaire!BA91+Questionnaire!BA92+Questionnaire!BA93)=TRUE,"OK Q29.a.ii","QUERY Q29a - Components in 29.a.ii must sum to acquisitions of quoted equity capital total value in 29.a - please check")</f>
        <v>OK Q29.a.ii</v>
      </c>
      <c r="AY39" s="681" t="str">
        <f>IF(Questionnaire!BB82=(Questionnaire!BB90+Questionnaire!BB91+Questionnaire!BB92+Questionnaire!BB93)=TRUE,"OK Q29.a.ii","QUERY Q29a - Components in 29.a.ii must sum to acquisitions of quoted equity capital total value in 29.a - please check")</f>
        <v>OK Q29.a.ii</v>
      </c>
      <c r="AZ39" s="681" t="str">
        <f>IF(Questionnaire!BC82=(Questionnaire!BC90+Questionnaire!BC91+Questionnaire!BC92+Questionnaire!BC93)=TRUE,"OK Q29.a.ii","QUERY Q29a - Components in 29.a.ii must sum to acquisitions of quoted equity capital total value in 29.a - please check")</f>
        <v>OK Q29.a.ii</v>
      </c>
      <c r="BA39" s="681" t="str">
        <f>IF(Questionnaire!BD82=(Questionnaire!BD90+Questionnaire!BD91+Questionnaire!BD92+Questionnaire!BD93)=TRUE,"OK Q29.a.ii","QUERY Q29a - Components in 29.a.ii must sum to acquisitions of quoted equity capital total value in 29.a - please check")</f>
        <v>OK Q29.a.ii</v>
      </c>
      <c r="BB39" s="681" t="str">
        <f>IF(Questionnaire!BE82=(Questionnaire!BE90+Questionnaire!BE91+Questionnaire!BE92+Questionnaire!BE93)=TRUE,"OK Q29.a.ii","QUERY Q29a - Components in 29.a.ii must sum to acquisitions of quoted equity capital total value in 29.a - please check")</f>
        <v>OK Q29.a.ii</v>
      </c>
      <c r="BC39" s="681" t="str">
        <f>IF(Questionnaire!BF82=(Questionnaire!BF90+Questionnaire!BF91+Questionnaire!BF92+Questionnaire!BF93)=TRUE,"OK Q29.a.ii","QUERY Q29a - Components in 29.a.ii must sum to acquisitions of quoted equity capital total value in 29.a - please check")</f>
        <v>OK Q29.a.ii</v>
      </c>
      <c r="BD39" s="681" t="str">
        <f>IF(Questionnaire!BG82=(Questionnaire!BG90+Questionnaire!BG91+Questionnaire!BG92+Questionnaire!BG93)=TRUE,"OK Q29.a.ii","QUERY Q29a - Components in 29.a.ii must sum to acquisitions of quoted equity capital total value in 29.a - please check")</f>
        <v>OK Q29.a.ii</v>
      </c>
      <c r="BE39" s="681" t="str">
        <f>IF(Questionnaire!BH82=(Questionnaire!BH90+Questionnaire!BH91+Questionnaire!BH92+Questionnaire!BH93)=TRUE,"OK Q29.a.ii","QUERY Q29a - Components in 29.a.ii must sum to acquisitions of quoted equity capital total value in 29.a - please check")</f>
        <v>OK Q29.a.ii</v>
      </c>
      <c r="BF39" s="681" t="str">
        <f>IF(Questionnaire!BI82=(Questionnaire!BI90+Questionnaire!BI91+Questionnaire!BI92+Questionnaire!BI93)=TRUE,"OK Q29.a.ii","QUERY Q29a - Components in 29.a.ii must sum to acquisitions of quoted equity capital total value in 29.a - please check")</f>
        <v>OK Q29.a.ii</v>
      </c>
      <c r="BG39" s="681" t="str">
        <f>IF(Questionnaire!BJ82=(Questionnaire!BJ90+Questionnaire!BJ91+Questionnaire!BJ92+Questionnaire!BJ93)=TRUE,"OK Q29.a.ii","QUERY Q29a - Components in 29.a.ii must sum to acquisitions of quoted equity capital total value in 29.a - please check")</f>
        <v>OK Q29.a.ii</v>
      </c>
      <c r="BH39" s="681" t="str">
        <f>IF(Questionnaire!BK82=(Questionnaire!BK90+Questionnaire!BK91+Questionnaire!BK92+Questionnaire!BK93)=TRUE,"OK Q29.a.ii","QUERY Q29a - Components in 29.a.ii must sum to acquisitions of quoted equity capital total value in 29.a - please check")</f>
        <v>OK Q29.a.ii</v>
      </c>
      <c r="BI39" s="681" t="str">
        <f>IF(Questionnaire!BL82=(Questionnaire!BL90+Questionnaire!BL91+Questionnaire!BL92+Questionnaire!BL93)=TRUE,"OK Q29.a.ii","QUERY Q29a - Components in 29.a.ii must sum to acquisitions of quoted equity capital total value in 29.a - please check")</f>
        <v>OK Q29.a.ii</v>
      </c>
      <c r="BJ39" s="681" t="str">
        <f>IF(Questionnaire!BM82=(Questionnaire!BM90+Questionnaire!BM91+Questionnaire!BM92+Questionnaire!BM93)=TRUE,"OK Q29.a.ii","QUERY Q29a - Components in 29.a.ii must sum to acquisitions of quoted equity capital total value in 29.a - please check")</f>
        <v>OK Q29.a.ii</v>
      </c>
      <c r="BK39" s="681" t="str">
        <f>IF(Questionnaire!BN82=(Questionnaire!BN90+Questionnaire!BN91+Questionnaire!BN92+Questionnaire!BN93)=TRUE,"OK Q29.a.ii","QUERY Q29a - Components in 29.a.ii must sum to acquisitions of quoted equity capital total value in 29.a - please check")</f>
        <v>OK Q29.a.ii</v>
      </c>
      <c r="BL39" s="681" t="str">
        <f>IF(Questionnaire!BO82=(Questionnaire!BO90+Questionnaire!BO91+Questionnaire!BO92+Questionnaire!BO93)=TRUE,"OK Q29.a.ii","QUERY Q29a - Components in 29.a.ii must sum to acquisitions of quoted equity capital total value in 29.a - please check")</f>
        <v>OK Q29.a.ii</v>
      </c>
      <c r="BM39" s="681" t="str">
        <f>IF(Questionnaire!BP82=(Questionnaire!BP90+Questionnaire!BP91+Questionnaire!BP92+Questionnaire!BP93)=TRUE,"OK Q29.a.ii","QUERY Q29a - Components in 29.a.ii must sum to acquisitions of quoted equity capital total value in 29.a - please check")</f>
        <v>OK Q29.a.ii</v>
      </c>
      <c r="BN39" s="681" t="str">
        <f>IF(Questionnaire!BQ82=(Questionnaire!BQ90+Questionnaire!BQ91+Questionnaire!BQ92+Questionnaire!BQ93)=TRUE,"OK Q29.a.ii","QUERY Q29a - Components in 29.a.ii must sum to acquisitions of quoted equity capital total value in 29.a - please check")</f>
        <v>OK Q29.a.ii</v>
      </c>
      <c r="BO39" s="681" t="str">
        <f>IF(Questionnaire!BR82=(Questionnaire!BR90+Questionnaire!BR91+Questionnaire!BR92+Questionnaire!BR93)=TRUE,"OK Q29.a.ii","QUERY Q29a - Components in 29.a.ii must sum to acquisitions of quoted equity capital total value in 29.a - please check")</f>
        <v>OK Q29.a.ii</v>
      </c>
      <c r="BP39" s="681" t="str">
        <f>IF(Questionnaire!BS82=(Questionnaire!BS90+Questionnaire!BS91+Questionnaire!BS92+Questionnaire!BS93)=TRUE,"OK Q29.a.ii","QUERY Q29a - Components in 29.a.ii must sum to acquisitions of quoted equity capital total value in 29.a - please check")</f>
        <v>OK Q29.a.ii</v>
      </c>
      <c r="BQ39" s="681" t="str">
        <f>IF(Questionnaire!BT82=(Questionnaire!BT90+Questionnaire!BT91+Questionnaire!BT92+Questionnaire!BT93)=TRUE,"OK Q29.a.ii","QUERY Q29a - Components in 29.a.ii must sum to acquisitions of quoted equity capital total value in 29.a - please check")</f>
        <v>OK Q29.a.ii</v>
      </c>
      <c r="BR39" s="681" t="str">
        <f>IF(Questionnaire!BU82=(Questionnaire!BU90+Questionnaire!BU91+Questionnaire!BU92+Questionnaire!BU93)=TRUE,"OK Q29.a.ii","QUERY Q29a - Components in 29.a.ii must sum to acquisitions of quoted equity capital total value in 29.a - please check")</f>
        <v>OK Q29.a.ii</v>
      </c>
      <c r="BS39" s="681" t="str">
        <f>IF(Questionnaire!BV82=(Questionnaire!BV90+Questionnaire!BV91+Questionnaire!BV92+Questionnaire!BV93)=TRUE,"OK Q29.a.ii","QUERY Q29a - Components in 29.a.ii must sum to acquisitions of quoted equity capital total value in 29.a - please check")</f>
        <v>OK Q29.a.ii</v>
      </c>
      <c r="BT39" s="681" t="str">
        <f>IF(Questionnaire!BW82=(Questionnaire!BW90+Questionnaire!BW91+Questionnaire!BW92+Questionnaire!BW93)=TRUE,"OK Q29.a.ii","QUERY Q29a - Components in 29.a.ii must sum to acquisitions of quoted equity capital total value in 29.a - please check")</f>
        <v>OK Q29.a.ii</v>
      </c>
      <c r="BU39" s="681" t="str">
        <f>IF(Questionnaire!BX82=(Questionnaire!BX90+Questionnaire!BX91+Questionnaire!BX92+Questionnaire!BX93)=TRUE,"OK Q29.a.ii","QUERY Q29a - Components in 29.a.ii must sum to acquisitions of quoted equity capital total value in 29.a - please check")</f>
        <v>OK Q29.a.ii</v>
      </c>
      <c r="BV39" s="681" t="str">
        <f>IF(Questionnaire!BY82=(Questionnaire!BY90+Questionnaire!BY91+Questionnaire!BY92+Questionnaire!BY93)=TRUE,"OK Q29.a.ii","QUERY Q29a - Components in 29.a.ii must sum to acquisitions of quoted equity capital total value in 29.a - please check")</f>
        <v>OK Q29.a.ii</v>
      </c>
      <c r="BW39" s="681" t="str">
        <f>IF(Questionnaire!BZ82=(Questionnaire!BZ90+Questionnaire!BZ91+Questionnaire!BZ92+Questionnaire!BZ93)=TRUE,"OK Q29.a.ii","QUERY Q29a - Components in 29.a.ii must sum to acquisitions of quoted equity capital total value in 29.a - please check")</f>
        <v>OK Q29.a.ii</v>
      </c>
      <c r="BX39" s="681" t="str">
        <f>IF(Questionnaire!CA82=(Questionnaire!CA90+Questionnaire!CA91+Questionnaire!CA92+Questionnaire!CA93)=TRUE,"OK Q29.a.ii","QUERY Q29a - Components in 29.a.ii must sum to acquisitions of quoted equity capital total value in 29.a - please check")</f>
        <v>OK Q29.a.ii</v>
      </c>
      <c r="BY39" s="681" t="str">
        <f>IF(Questionnaire!CB82=(Questionnaire!CB90+Questionnaire!CB91+Questionnaire!CB92+Questionnaire!CB93)=TRUE,"OK Q29.a.ii","QUERY Q29a - Components in 29.a.ii must sum to acquisitions of quoted equity capital total value in 29.a - please check")</f>
        <v>OK Q29.a.ii</v>
      </c>
      <c r="BZ39" s="681" t="str">
        <f>IF(Questionnaire!CC82=(Questionnaire!CC90+Questionnaire!CC91+Questionnaire!CC92+Questionnaire!CC93)=TRUE,"OK Q29.a.ii","QUERY Q29a - Components in 29.a.ii must sum to acquisitions of quoted equity capital total value in 29.a - please check")</f>
        <v>OK Q29.a.ii</v>
      </c>
      <c r="CA39" s="681" t="str">
        <f>IF(Questionnaire!CD82=(Questionnaire!CD90+Questionnaire!CD91+Questionnaire!CD92+Questionnaire!CD93)=TRUE,"OK Q29.a.ii","QUERY Q29a - Components in 29.a.ii must sum to acquisitions of quoted equity capital total value in 29.a - please check")</f>
        <v>OK Q29.a.ii</v>
      </c>
      <c r="CB39" s="681" t="str">
        <f>IF(Questionnaire!CE82=(Questionnaire!CE90+Questionnaire!CE91+Questionnaire!CE92+Questionnaire!CE93)=TRUE,"OK Q29.a.ii","QUERY Q29a - Components in 29.a.ii must sum to acquisitions of quoted equity capital total value in 29.a - please check")</f>
        <v>OK Q29.a.ii</v>
      </c>
      <c r="CC39" s="681" t="str">
        <f>IF(Questionnaire!CF82=(Questionnaire!CF90+Questionnaire!CF91+Questionnaire!CF92+Questionnaire!CF93)=TRUE,"OK Q29.a.ii","QUERY Q29a - Components in 29.a.ii must sum to acquisitions of quoted equity capital total value in 29.a - please check")</f>
        <v>OK Q29.a.ii</v>
      </c>
      <c r="CD39" s="681" t="str">
        <f>IF(Questionnaire!CG82=(Questionnaire!CG90+Questionnaire!CG91+Questionnaire!CG92+Questionnaire!CG93)=TRUE,"OK Q29.a.ii","QUERY Q29a - Components in 29.a.ii must sum to acquisitions of quoted equity capital total value in 29.a - please check")</f>
        <v>OK Q29.a.ii</v>
      </c>
      <c r="CE39" s="681" t="str">
        <f>IF(Questionnaire!CH82=(Questionnaire!CH90+Questionnaire!CH91+Questionnaire!CH92+Questionnaire!CH93)=TRUE,"OK Q29.a.ii","QUERY Q29a - Components in 29.a.ii must sum to acquisitions of quoted equity capital total value in 29.a - please check")</f>
        <v>OK Q29.a.ii</v>
      </c>
      <c r="CF39" s="681" t="str">
        <f>IF(Questionnaire!CI82=(Questionnaire!CI90+Questionnaire!CI91+Questionnaire!CI92+Questionnaire!CI93)=TRUE,"OK Q29.a.ii","QUERY Q29a - Components in 29.a.ii must sum to acquisitions of quoted equity capital total value in 29.a - please check")</f>
        <v>OK Q29.a.ii</v>
      </c>
      <c r="CG39" s="681" t="str">
        <f>IF(Questionnaire!CJ82=(Questionnaire!CJ90+Questionnaire!CJ91+Questionnaire!CJ92+Questionnaire!CJ93)=TRUE,"OK Q29.a.ii","QUERY Q29a - Components in 29.a.ii must sum to acquisitions of quoted equity capital total value in 29.a - please check")</f>
        <v>OK Q29.a.ii</v>
      </c>
      <c r="CH39" s="681" t="str">
        <f>IF(Questionnaire!CK82=(Questionnaire!CK90+Questionnaire!CK91+Questionnaire!CK92+Questionnaire!CK93)=TRUE,"OK Q29.a.ii","QUERY Q29a - Components in 29.a.ii must sum to acquisitions of quoted equity capital total value in 29.a - please check")</f>
        <v>OK Q29.a.ii</v>
      </c>
      <c r="CI39" s="681" t="str">
        <f>IF(Questionnaire!CL82=(Questionnaire!CL90+Questionnaire!CL91+Questionnaire!CL92+Questionnaire!CL93)=TRUE,"OK Q29.a.ii","QUERY Q29a - Components in 29.a.ii must sum to acquisitions of quoted equity capital total value in 29.a - please check")</f>
        <v>OK Q29.a.ii</v>
      </c>
      <c r="CJ39" s="681" t="str">
        <f>IF(Questionnaire!CM82=(Questionnaire!CM90+Questionnaire!CM91+Questionnaire!CM92+Questionnaire!CM93)=TRUE,"OK Q29.a.ii","QUERY Q29a - Components in 29.a.ii must sum to acquisitions of quoted equity capital total value in 29.a - please check")</f>
        <v>OK Q29.a.ii</v>
      </c>
      <c r="CK39" s="681" t="str">
        <f>IF(Questionnaire!CN82=(Questionnaire!CN90+Questionnaire!CN91+Questionnaire!CN92+Questionnaire!CN93)=TRUE,"OK Q29.a.ii","QUERY Q29a - Components in 29.a.ii must sum to acquisitions of quoted equity capital total value in 29.a - please check")</f>
        <v>OK Q29.a.ii</v>
      </c>
      <c r="CL39" s="681" t="str">
        <f>IF(Questionnaire!CO82=(Questionnaire!CO90+Questionnaire!CO91+Questionnaire!CO92+Questionnaire!CO93)=TRUE,"OK Q29.a.ii","QUERY Q29a - Components in 29.a.ii must sum to acquisitions of quoted equity capital total value in 29.a - please check")</f>
        <v>OK Q29.a.ii</v>
      </c>
      <c r="CM39" s="681" t="str">
        <f>IF(Questionnaire!CP82=(Questionnaire!CP90+Questionnaire!CP91+Questionnaire!CP92+Questionnaire!CP93)=TRUE,"OK Q29.a.ii","QUERY Q29a - Components in 29.a.ii must sum to acquisitions of quoted equity capital total value in 29.a - please check")</f>
        <v>OK Q29.a.ii</v>
      </c>
      <c r="CN39" s="681" t="str">
        <f>IF(Questionnaire!CQ82=(Questionnaire!CQ90+Questionnaire!CQ91+Questionnaire!CQ92+Questionnaire!CQ93)=TRUE,"OK Q29.a.ii","QUERY Q29a - Components in 29.a.ii must sum to acquisitions of quoted equity capital total value in 29.a - please check")</f>
        <v>OK Q29.a.ii</v>
      </c>
      <c r="CO39" s="681" t="str">
        <f>IF(Questionnaire!CR82=(Questionnaire!CR90+Questionnaire!CR91+Questionnaire!CR92+Questionnaire!CR93)=TRUE,"OK Q29.a.ii","QUERY Q29a - Components in 29.a.ii must sum to acquisitions of quoted equity capital total value in 29.a - please check")</f>
        <v>OK Q29.a.ii</v>
      </c>
      <c r="CP39" s="681" t="str">
        <f>IF(Questionnaire!CS82=(Questionnaire!CS90+Questionnaire!CS91+Questionnaire!CS92+Questionnaire!CS93)=TRUE,"OK Q29.a.ii","QUERY Q29a - Components in 29.a.ii must sum to acquisitions of quoted equity capital total value in 29.a - please check")</f>
        <v>OK Q29.a.ii</v>
      </c>
      <c r="CQ39" s="681" t="str">
        <f>IF(Questionnaire!CT82=(Questionnaire!CT90+Questionnaire!CT91+Questionnaire!CT92+Questionnaire!CT93)=TRUE,"OK Q29.a.ii","QUERY Q29a - Components in 29.a.ii must sum to acquisitions of quoted equity capital total value in 29.a - please check")</f>
        <v>OK Q29.a.ii</v>
      </c>
      <c r="CR39" s="681" t="str">
        <f>IF(Questionnaire!CU82=(Questionnaire!CU90+Questionnaire!CU91+Questionnaire!CU92+Questionnaire!CU93)=TRUE,"OK Q29.a.ii","QUERY Q29a - Components in 29.a.ii must sum to acquisitions of quoted equity capital total value in 29.a - please check")</f>
        <v>OK Q29.a.ii</v>
      </c>
      <c r="CS39" s="681" t="str">
        <f>IF(Questionnaire!CV82=(Questionnaire!CV90+Questionnaire!CV91+Questionnaire!CV92+Questionnaire!CV93)=TRUE,"OK Q29.a.ii","QUERY Q29a - Components in 29.a.ii must sum to acquisitions of quoted equity capital total value in 29.a - please check")</f>
        <v>OK Q29.a.ii</v>
      </c>
      <c r="CT39" s="681" t="str">
        <f>IF(Questionnaire!CW82=(Questionnaire!CW90+Questionnaire!CW91+Questionnaire!CW92+Questionnaire!CW93)=TRUE,"OK Q29.a.ii","QUERY Q29a - Components in 29.a.ii must sum to acquisitions of quoted equity capital total value in 29.a - please check")</f>
        <v>OK Q29.a.ii</v>
      </c>
      <c r="CU39" s="681" t="str">
        <f>IF(Questionnaire!CX82=(Questionnaire!CX90+Questionnaire!CX91+Questionnaire!CX92+Questionnaire!CX93)=TRUE,"OK Q29.a.ii","QUERY Q29a - Components in 29.a.ii must sum to acquisitions of quoted equity capital total value in 29.a - please check")</f>
        <v>OK Q29.a.ii</v>
      </c>
      <c r="CV39" s="681" t="str">
        <f>IF(Questionnaire!CY82=(Questionnaire!CY90+Questionnaire!CY91+Questionnaire!CY92+Questionnaire!CY93)=TRUE,"OK Q29.a.ii","QUERY Q29a - Components in 29.a.ii must sum to acquisitions of quoted equity capital total value in 29.a - please check")</f>
        <v>OK Q29.a.ii</v>
      </c>
      <c r="CW39" s="681" t="str">
        <f>IF(Questionnaire!CZ82=(Questionnaire!CZ90+Questionnaire!CZ91+Questionnaire!CZ92+Questionnaire!CZ93)=TRUE,"OK Q29.a.ii","QUERY Q29a - Components in 29.a.ii must sum to acquisitions of quoted equity capital total value in 29.a - please check")</f>
        <v>OK Q29.a.ii</v>
      </c>
      <c r="CX39" s="681" t="str">
        <f>IF(Questionnaire!DA82=(Questionnaire!DA90+Questionnaire!DA91+Questionnaire!DA92+Questionnaire!DA93)=TRUE,"OK Q29.a.ii","QUERY Q29a - Components in 29.a.ii must sum to acquisitions of quoted equity capital total value in 29.a - please check")</f>
        <v>OK Q29.a.ii</v>
      </c>
      <c r="CY39" s="681" t="str">
        <f>IF(Questionnaire!DB82=(Questionnaire!DB90+Questionnaire!DB91+Questionnaire!DB92+Questionnaire!DB93)=TRUE,"OK Q29.a.ii","QUERY Q29a - Components in 29.a.ii must sum to acquisitions of quoted equity capital total value in 29.a - please check")</f>
        <v>OK Q29.a.ii</v>
      </c>
      <c r="CZ39" s="681" t="str">
        <f>IF(Questionnaire!DC82=(Questionnaire!DC90+Questionnaire!DC91+Questionnaire!DC92+Questionnaire!DC93)=TRUE,"OK Q29.a.ii","QUERY Q29a - Components in 29.a.ii must sum to acquisitions of quoted equity capital total value in 29.a - please check")</f>
        <v>OK Q29.a.ii</v>
      </c>
      <c r="DA39" s="681" t="str">
        <f>IF(Questionnaire!DD82=(Questionnaire!DD90+Questionnaire!DD91+Questionnaire!DD92+Questionnaire!DD93)=TRUE,"OK Q29.a.ii","QUERY Q29a - Components in 29.a.ii must sum to acquisitions of quoted equity capital total value in 29.a - please check")</f>
        <v>OK Q29.a.ii</v>
      </c>
      <c r="DB39" s="681" t="str">
        <f>IF(Questionnaire!DE82=(Questionnaire!DE90+Questionnaire!DE91+Questionnaire!DE92+Questionnaire!DE93)=TRUE,"OK Q29.a.ii","QUERY Q29a - Components in 29.a.ii must sum to acquisitions of quoted equity capital total value in 29.a - please check")</f>
        <v>OK Q29.a.ii</v>
      </c>
      <c r="DC39" s="681" t="str">
        <f>IF(Questionnaire!DF82=(Questionnaire!DF90+Questionnaire!DF91+Questionnaire!DF92+Questionnaire!DF93)=TRUE,"OK Q29.a.ii","QUERY Q29a - Components in 29.a.ii must sum to acquisitions of quoted equity capital total value in 29.a - please check")</f>
        <v>OK Q29.a.ii</v>
      </c>
      <c r="DD39" s="681" t="str">
        <f>IF(Questionnaire!DG82=(Questionnaire!DG90+Questionnaire!DG91+Questionnaire!DG92+Questionnaire!DG93)=TRUE,"OK Q29.a.ii","QUERY Q29a - Components in 29.a.ii must sum to acquisitions of quoted equity capital total value in 29.a - please check")</f>
        <v>OK Q29.a.ii</v>
      </c>
      <c r="DE39" s="681" t="str">
        <f>IF(Questionnaire!DH82=(Questionnaire!DH90+Questionnaire!DH91+Questionnaire!DH92+Questionnaire!DH93)=TRUE,"OK Q29.a.ii","QUERY Q29a - Components in 29.a.ii must sum to acquisitions of quoted equity capital total value in 29.a - please check")</f>
        <v>OK Q29.a.ii</v>
      </c>
      <c r="DF39" s="681" t="str">
        <f>IF(Questionnaire!DI82=(Questionnaire!DI90+Questionnaire!DI91+Questionnaire!DI92+Questionnaire!DI93)=TRUE,"OK Q29.a.ii","QUERY Q29a - Components in 29.a.ii must sum to acquisitions of quoted equity capital total value in 29.a - please check")</f>
        <v>OK Q29.a.ii</v>
      </c>
      <c r="DG39" s="681" t="str">
        <f>IF(Questionnaire!DJ82=(Questionnaire!DJ90+Questionnaire!DJ91+Questionnaire!DJ92+Questionnaire!DJ93)=TRUE,"OK Q29.a.ii","QUERY Q29a - Components in 29.a.ii must sum to acquisitions of quoted equity capital total value in 29.a - please check")</f>
        <v>OK Q29.a.ii</v>
      </c>
      <c r="DH39" s="681" t="str">
        <f>IF(Questionnaire!DK82=(Questionnaire!DK90+Questionnaire!DK91+Questionnaire!DK92+Questionnaire!DK93)=TRUE,"OK Q29.a.ii","QUERY Q29a - Components in 29.a.ii must sum to acquisitions of quoted equity capital total value in 29.a - please check")</f>
        <v>OK Q29.a.ii</v>
      </c>
      <c r="DI39" s="681" t="str">
        <f>IF(Questionnaire!DL82=(Questionnaire!DL90+Questionnaire!DL91+Questionnaire!DL92+Questionnaire!DL93)=TRUE,"OK Q29.a.ii","QUERY Q29a - Components in 29.a.ii must sum to acquisitions of quoted equity capital total value in 29.a - please check")</f>
        <v>OK Q29.a.ii</v>
      </c>
      <c r="DJ39" s="681" t="str">
        <f>IF(Questionnaire!DM82=(Questionnaire!DM90+Questionnaire!DM91+Questionnaire!DM92+Questionnaire!DM93)=TRUE,"OK Q29.a.ii","QUERY Q29a - Components in 29.a.ii must sum to acquisitions of quoted equity capital total value in 29.a - please check")</f>
        <v>OK Q29.a.ii</v>
      </c>
      <c r="DK39" s="681" t="str">
        <f>IF(Questionnaire!DN82=(Questionnaire!DN90+Questionnaire!DN91+Questionnaire!DN92+Questionnaire!DN93)=TRUE,"OK Q29.a.ii","QUERY Q29a - Components in 29.a.ii must sum to acquisitions of quoted equity capital total value in 29.a - please check")</f>
        <v>OK Q29.a.ii</v>
      </c>
      <c r="DL39" s="681" t="str">
        <f>IF(Questionnaire!DO82=(Questionnaire!DO90+Questionnaire!DO91+Questionnaire!DO92+Questionnaire!DO93)=TRUE,"OK Q29.a.ii","QUERY Q29a - Components in 29.a.ii must sum to acquisitions of quoted equity capital total value in 29.a - please check")</f>
        <v>OK Q29.a.ii</v>
      </c>
      <c r="DM39" s="681" t="str">
        <f>IF(Questionnaire!DP82=(Questionnaire!DP90+Questionnaire!DP91+Questionnaire!DP92+Questionnaire!DP93)=TRUE,"OK Q29.a.ii","QUERY Q29a - Components in 29.a.ii must sum to acquisitions of quoted equity capital total value in 29.a - please check")</f>
        <v>OK Q29.a.ii</v>
      </c>
      <c r="DN39" s="681" t="str">
        <f>IF(Questionnaire!DQ82=(Questionnaire!DQ90+Questionnaire!DQ91+Questionnaire!DQ92+Questionnaire!DQ93)=TRUE,"OK Q29.a.ii","QUERY Q29a - Components in 29.a.ii must sum to acquisitions of quoted equity capital total value in 29.a - please check")</f>
        <v>OK Q29.a.ii</v>
      </c>
      <c r="DO39" s="681" t="str">
        <f>IF(Questionnaire!DR82=(Questionnaire!DR90+Questionnaire!DR91+Questionnaire!DR92+Questionnaire!DR93)=TRUE,"OK Q29.a.ii","QUERY Q29a - Components in 29.a.ii must sum to acquisitions of quoted equity capital total value in 29.a - please check")</f>
        <v>OK Q29.a.ii</v>
      </c>
      <c r="DP39" s="681" t="str">
        <f>IF(Questionnaire!DS82=(Questionnaire!DS90+Questionnaire!DS91+Questionnaire!DS92+Questionnaire!DS93)=TRUE,"OK Q29.a.ii","QUERY Q29a - Components in 29.a.ii must sum to acquisitions of quoted equity capital total value in 29.a - please check")</f>
        <v>OK Q29.a.ii</v>
      </c>
      <c r="DQ39" s="681" t="str">
        <f>IF(Questionnaire!DT82=(Questionnaire!DT90+Questionnaire!DT91+Questionnaire!DT92+Questionnaire!DT93)=TRUE,"OK Q29.a.ii","QUERY Q29a - Components in 29.a.ii must sum to acquisitions of quoted equity capital total value in 29.a - please check")</f>
        <v>OK Q29.a.ii</v>
      </c>
      <c r="DR39" s="681" t="str">
        <f>IF(Questionnaire!DU82=(Questionnaire!DU90+Questionnaire!DU91+Questionnaire!DU92+Questionnaire!DU93)=TRUE,"OK Q29.a.ii","QUERY Q29a - Components in 29.a.ii must sum to acquisitions of quoted equity capital total value in 29.a - please check")</f>
        <v>OK Q29.a.ii</v>
      </c>
      <c r="DS39" s="681" t="str">
        <f>IF(Questionnaire!DV82=(Questionnaire!DV90+Questionnaire!DV91+Questionnaire!DV92+Questionnaire!DV93)=TRUE,"OK Q29.a.ii","QUERY Q29a - Components in 29.a.ii must sum to acquisitions of quoted equity capital total value in 29.a - please check")</f>
        <v>OK Q29.a.ii</v>
      </c>
      <c r="DT39" s="681" t="str">
        <f>IF(Questionnaire!DW82=(Questionnaire!DW90+Questionnaire!DW91+Questionnaire!DW92+Questionnaire!DW93)=TRUE,"OK Q29.a.ii","QUERY Q29a - Components in 29.a.ii must sum to acquisitions of quoted equity capital total value in 29.a - please check")</f>
        <v>OK Q29.a.ii</v>
      </c>
      <c r="DU39" s="681" t="str">
        <f>IF(Questionnaire!DX82=(Questionnaire!DX90+Questionnaire!DX91+Questionnaire!DX92+Questionnaire!DX93)=TRUE,"OK Q29.a.ii","QUERY Q29a - Components in 29.a.ii must sum to acquisitions of quoted equity capital total value in 29.a - please check")</f>
        <v>OK Q29.a.ii</v>
      </c>
      <c r="DV39" s="681" t="str">
        <f>IF(Questionnaire!DY82=(Questionnaire!DY90+Questionnaire!DY91+Questionnaire!DY92+Questionnaire!DY93)=TRUE,"OK Q29.a.ii","QUERY Q29a - Components in 29.a.ii must sum to acquisitions of quoted equity capital total value in 29.a - please check")</f>
        <v>OK Q29.a.ii</v>
      </c>
      <c r="DW39" s="681" t="str">
        <f>IF(Questionnaire!DZ82=(Questionnaire!DZ90+Questionnaire!DZ91+Questionnaire!DZ92+Questionnaire!DZ93)=TRUE,"OK Q29.a.ii","QUERY Q29a - Components in 29.a.ii must sum to acquisitions of quoted equity capital total value in 29.a - please check")</f>
        <v>OK Q29.a.ii</v>
      </c>
      <c r="DX39" s="681" t="str">
        <f>IF(Questionnaire!EA82=(Questionnaire!EA90+Questionnaire!EA91+Questionnaire!EA92+Questionnaire!EA93)=TRUE,"OK Q29.a.ii","QUERY Q29a - Components in 29.a.ii must sum to acquisitions of quoted equity capital total value in 29.a - please check")</f>
        <v>OK Q29.a.ii</v>
      </c>
      <c r="DY39" s="681" t="str">
        <f>IF(Questionnaire!EB82=(Questionnaire!EB90+Questionnaire!EB91+Questionnaire!EB92+Questionnaire!EB93)=TRUE,"OK Q29.a.ii","QUERY Q29a - Components in 29.a.ii must sum to acquisitions of quoted equity capital total value in 29.a - please check")</f>
        <v>OK Q29.a.ii</v>
      </c>
      <c r="DZ39" s="681" t="str">
        <f>IF(Questionnaire!EC82=(Questionnaire!EC90+Questionnaire!EC91+Questionnaire!EC92+Questionnaire!EC93)=TRUE,"OK Q29.a.ii","QUERY Q29a - Components in 29.a.ii must sum to acquisitions of quoted equity capital total value in 29.a - please check")</f>
        <v>OK Q29.a.ii</v>
      </c>
      <c r="EA39" s="681" t="str">
        <f>IF(Questionnaire!ED82=(Questionnaire!ED90+Questionnaire!ED91+Questionnaire!ED92+Questionnaire!ED93)=TRUE,"OK Q29.a.ii","QUERY Q29a - Components in 29.a.ii must sum to acquisitions of quoted equity capital total value in 29.a - please check")</f>
        <v>OK Q29.a.ii</v>
      </c>
      <c r="EB39" s="681" t="str">
        <f>IF(Questionnaire!EE82=(Questionnaire!EE90+Questionnaire!EE91+Questionnaire!EE92+Questionnaire!EE93)=TRUE,"OK Q29.a.ii","QUERY Q29a - Components in 29.a.ii must sum to acquisitions of quoted equity capital total value in 29.a - please check")</f>
        <v>OK Q29.a.ii</v>
      </c>
      <c r="EC39" s="681" t="str">
        <f>IF(Questionnaire!EF82=(Questionnaire!EF90+Questionnaire!EF91+Questionnaire!EF92+Questionnaire!EF93)=TRUE,"OK Q29.a.ii","QUERY Q29a - Components in 29.a.ii must sum to acquisitions of quoted equity capital total value in 29.a - please check")</f>
        <v>OK Q29.a.ii</v>
      </c>
      <c r="ED39" s="681" t="str">
        <f>IF(Questionnaire!EG82=(Questionnaire!EG90+Questionnaire!EG91+Questionnaire!EG92+Questionnaire!EG93)=TRUE,"OK Q29.a.ii","QUERY Q29a - Components in 29.a.ii must sum to acquisitions of quoted equity capital total value in 29.a - please check")</f>
        <v>OK Q29.a.ii</v>
      </c>
      <c r="EE39" s="681" t="str">
        <f>IF(Questionnaire!EH82=(Questionnaire!EH90+Questionnaire!EH91+Questionnaire!EH92+Questionnaire!EH93)=TRUE,"OK Q29.a.ii","QUERY Q29a - Components in 29.a.ii must sum to acquisitions of quoted equity capital total value in 29.a - please check")</f>
        <v>OK Q29.a.ii</v>
      </c>
      <c r="EF39" s="681" t="str">
        <f>IF(Questionnaire!EI82=(Questionnaire!EI90+Questionnaire!EI91+Questionnaire!EI92+Questionnaire!EI93)=TRUE,"OK Q29.a.ii","QUERY Q29a - Components in 29.a.ii must sum to acquisitions of quoted equity capital total value in 29.a - please check")</f>
        <v>OK Q29.a.ii</v>
      </c>
      <c r="EG39" s="681" t="str">
        <f>IF(Questionnaire!EJ82=(Questionnaire!EJ90+Questionnaire!EJ91+Questionnaire!EJ92+Questionnaire!EJ93)=TRUE,"OK Q29.a.ii","QUERY Q29a - Components in 29.a.ii must sum to acquisitions of quoted equity capital total value in 29.a - please check")</f>
        <v>OK Q29.a.ii</v>
      </c>
      <c r="EH39" s="681" t="str">
        <f>IF(Questionnaire!EK82=(Questionnaire!EK90+Questionnaire!EK91+Questionnaire!EK92+Questionnaire!EK93)=TRUE,"OK Q29.a.ii","QUERY Q29a - Components in 29.a.ii must sum to acquisitions of quoted equity capital total value in 29.a - please check")</f>
        <v>OK Q29.a.ii</v>
      </c>
      <c r="EI39" s="681" t="str">
        <f>IF(Questionnaire!EL82=(Questionnaire!EL90+Questionnaire!EL91+Questionnaire!EL92+Questionnaire!EL93)=TRUE,"OK Q29.a.ii","QUERY Q29a - Components in 29.a.ii must sum to acquisitions of quoted equity capital total value in 29.a - please check")</f>
        <v>OK Q29.a.ii</v>
      </c>
      <c r="EJ39" s="681" t="str">
        <f>IF(Questionnaire!EM82=(Questionnaire!EM90+Questionnaire!EM91+Questionnaire!EM92+Questionnaire!EM93)=TRUE,"OK Q29.a.ii","QUERY Q29a - Components in 29.a.ii must sum to acquisitions of quoted equity capital total value in 29.a - please check")</f>
        <v>OK Q29.a.ii</v>
      </c>
      <c r="EK39" s="681" t="str">
        <f>IF(Questionnaire!EN82=(Questionnaire!EN90+Questionnaire!EN91+Questionnaire!EN92+Questionnaire!EN93)=TRUE,"OK Q29.a.ii","QUERY Q29a - Components in 29.a.ii must sum to acquisitions of quoted equity capital total value in 29.a - please check")</f>
        <v>OK Q29.a.ii</v>
      </c>
      <c r="EL39" s="681" t="str">
        <f>IF(Questionnaire!EO82=(Questionnaire!EO90+Questionnaire!EO91+Questionnaire!EO92+Questionnaire!EO93)=TRUE,"OK Q29.a.ii","QUERY Q29a - Components in 29.a.ii must sum to acquisitions of quoted equity capital total value in 29.a - please check")</f>
        <v>OK Q29.a.ii</v>
      </c>
      <c r="EM39" s="681" t="str">
        <f>IF(Questionnaire!EP82=(Questionnaire!EP90+Questionnaire!EP91+Questionnaire!EP92+Questionnaire!EP93)=TRUE,"OK Q29.a.ii","QUERY Q29a - Components in 29.a.ii must sum to acquisitions of quoted equity capital total value in 29.a - please check")</f>
        <v>OK Q29.a.ii</v>
      </c>
      <c r="EN39" s="681" t="str">
        <f>IF(Questionnaire!EQ82=(Questionnaire!EQ90+Questionnaire!EQ91+Questionnaire!EQ92+Questionnaire!EQ93)=TRUE,"OK Q29.a.ii","QUERY Q29a - Components in 29.a.ii must sum to acquisitions of quoted equity capital total value in 29.a - please check")</f>
        <v>OK Q29.a.ii</v>
      </c>
      <c r="EO39" s="681" t="str">
        <f>IF(Questionnaire!ER82=(Questionnaire!ER90+Questionnaire!ER91+Questionnaire!ER92+Questionnaire!ER93)=TRUE,"OK Q29.a.ii","QUERY Q29a - Components in 29.a.ii must sum to acquisitions of quoted equity capital total value in 29.a - please check")</f>
        <v>OK Q29.a.ii</v>
      </c>
      <c r="EP39" s="681" t="str">
        <f>IF(Questionnaire!ES82=(Questionnaire!ES90+Questionnaire!ES91+Questionnaire!ES92+Questionnaire!ES93)=TRUE,"OK Q29.a.ii","QUERY Q29a - Components in 29.a.ii must sum to acquisitions of quoted equity capital total value in 29.a - please check")</f>
        <v>OK Q29.a.ii</v>
      </c>
      <c r="EQ39" s="681" t="str">
        <f>IF(Questionnaire!ET82=(Questionnaire!ET90+Questionnaire!ET91+Questionnaire!ET92+Questionnaire!ET93)=TRUE,"OK Q29.a.ii","QUERY Q29a - Components in 29.a.ii must sum to acquisitions of quoted equity capital total value in 29.a - please check")</f>
        <v>OK Q29.a.ii</v>
      </c>
      <c r="ER39" s="681" t="str">
        <f>IF(Questionnaire!EU82=(Questionnaire!EU90+Questionnaire!EU91+Questionnaire!EU92+Questionnaire!EU93)=TRUE,"OK Q29.a.ii","QUERY Q29a - Components in 29.a.ii must sum to acquisitions of quoted equity capital total value in 29.a - please check")</f>
        <v>OK Q29.a.ii</v>
      </c>
      <c r="ES39" s="681" t="str">
        <f>IF(Questionnaire!EV82=(Questionnaire!EV90+Questionnaire!EV91+Questionnaire!EV92+Questionnaire!EV93)=TRUE,"OK Q29.a.ii","QUERY Q29a - Components in 29.a.ii must sum to acquisitions of quoted equity capital total value in 29.a - please check")</f>
        <v>OK Q29.a.ii</v>
      </c>
      <c r="ET39" s="681" t="str">
        <f>IF(Questionnaire!EW82=(Questionnaire!EW90+Questionnaire!EW91+Questionnaire!EW92+Questionnaire!EW93)=TRUE,"OK Q29.a.ii","QUERY Q29a - Components in 29.a.ii must sum to acquisitions of quoted equity capital total value in 29.a - please check")</f>
        <v>OK Q29.a.ii</v>
      </c>
      <c r="EU39" s="681" t="str">
        <f>IF(Questionnaire!EX82=(Questionnaire!EX90+Questionnaire!EX91+Questionnaire!EX92+Questionnaire!EX93)=TRUE,"OK Q29.a.ii","QUERY Q29a - Components in 29.a.ii must sum to acquisitions of quoted equity capital total value in 29.a - please check")</f>
        <v>OK Q29.a.ii</v>
      </c>
      <c r="EV39" s="681" t="str">
        <f>IF(Questionnaire!EY82=(Questionnaire!EY90+Questionnaire!EY91+Questionnaire!EY92+Questionnaire!EY93)=TRUE,"OK Q29.a.ii","QUERY Q29a - Components in 29.a.ii must sum to acquisitions of quoted equity capital total value in 29.a - please check")</f>
        <v>OK Q29.a.ii</v>
      </c>
      <c r="EW39" s="681" t="str">
        <f>IF(Questionnaire!EZ82=(Questionnaire!EZ90+Questionnaire!EZ91+Questionnaire!EZ92+Questionnaire!EZ93)=TRUE,"OK Q29.a.ii","QUERY Q29a - Components in 29.a.ii must sum to acquisitions of quoted equity capital total value in 29.a - please check")</f>
        <v>OK Q29.a.ii</v>
      </c>
      <c r="EX39" s="681" t="str">
        <f>IF(Questionnaire!FA82=(Questionnaire!FA90+Questionnaire!FA91+Questionnaire!FA92+Questionnaire!FA93)=TRUE,"OK Q29.a.ii","QUERY Q29a - Components in 29.a.ii must sum to acquisitions of quoted equity capital total value in 29.a - please check")</f>
        <v>OK Q29.a.ii</v>
      </c>
      <c r="EY39" s="681" t="str">
        <f>IF(Questionnaire!FB82=(Questionnaire!FB90+Questionnaire!FB91+Questionnaire!FB92+Questionnaire!FB93)=TRUE,"OK Q29.a.ii","QUERY Q29a - Components in 29.a.ii must sum to acquisitions of quoted equity capital total value in 29.a - please check")</f>
        <v>OK Q29.a.ii</v>
      </c>
      <c r="EZ39" s="681" t="str">
        <f>IF(Questionnaire!FC82=(Questionnaire!FC90+Questionnaire!FC91+Questionnaire!FC92+Questionnaire!FC93)=TRUE,"OK Q29.a.ii","QUERY Q29a - Components in 29.a.ii must sum to acquisitions of quoted equity capital total value in 29.a - please check")</f>
        <v>OK Q29.a.ii</v>
      </c>
      <c r="FA39" s="681" t="str">
        <f>IF(Questionnaire!FD82=(Questionnaire!FD90+Questionnaire!FD91+Questionnaire!FD92+Questionnaire!FD93)=TRUE,"OK Q29.a.ii","QUERY Q29a - Components in 29.a.ii must sum to acquisitions of quoted equity capital total value in 29.a - please check")</f>
        <v>OK Q29.a.ii</v>
      </c>
      <c r="FB39" s="681" t="str">
        <f>IF(Questionnaire!FE82=(Questionnaire!FE90+Questionnaire!FE91+Questionnaire!FE92+Questionnaire!FE93)=TRUE,"OK Q29.a.ii","QUERY Q29a - Components in 29.a.ii must sum to acquisitions of quoted equity capital total value in 29.a - please check")</f>
        <v>OK Q29.a.ii</v>
      </c>
      <c r="FC39" s="681" t="str">
        <f>IF(Questionnaire!FF82=(Questionnaire!FF90+Questionnaire!FF91+Questionnaire!FF92+Questionnaire!FF93)=TRUE,"OK Q29.a.ii","QUERY Q29a - Components in 29.a.ii must sum to acquisitions of quoted equity capital total value in 29.a - please check")</f>
        <v>OK Q29.a.ii</v>
      </c>
      <c r="FD39" s="681" t="str">
        <f>IF(Questionnaire!FG82=(Questionnaire!FG90+Questionnaire!FG91+Questionnaire!FG92+Questionnaire!FG93)=TRUE,"OK Q29.a.ii","QUERY Q29a - Components in 29.a.ii must sum to acquisitions of quoted equity capital total value in 29.a - please check")</f>
        <v>OK Q29.a.ii</v>
      </c>
      <c r="FE39" s="681" t="str">
        <f>IF(Questionnaire!FH82=(Questionnaire!FH90+Questionnaire!FH91+Questionnaire!FH92+Questionnaire!FH93)=TRUE,"OK Q29.a.ii","QUERY Q29a - Components in 29.a.ii must sum to acquisitions of quoted equity capital total value in 29.a - please check")</f>
        <v>OK Q29.a.ii</v>
      </c>
      <c r="FF39" s="681" t="str">
        <f>IF(Questionnaire!FI82=(Questionnaire!FI90+Questionnaire!FI91+Questionnaire!FI92+Questionnaire!FI93)=TRUE,"OK Q29.a.ii","QUERY Q29a - Components in 29.a.ii must sum to acquisitions of quoted equity capital total value in 29.a - please check")</f>
        <v>OK Q29.a.ii</v>
      </c>
      <c r="FG39" s="681" t="str">
        <f>IF(Questionnaire!FJ82=(Questionnaire!FJ90+Questionnaire!FJ91+Questionnaire!FJ92+Questionnaire!FJ93)=TRUE,"OK Q29.a.ii","QUERY Q29a - Components in 29.a.ii must sum to acquisitions of quoted equity capital total value in 29.a - please check")</f>
        <v>OK Q29.a.ii</v>
      </c>
      <c r="FH39" s="681" t="str">
        <f>IF(Questionnaire!FK82=(Questionnaire!FK90+Questionnaire!FK91+Questionnaire!FK92+Questionnaire!FK93)=TRUE,"OK Q29.a.ii","QUERY Q29a - Components in 29.a.ii must sum to acquisitions of quoted equity capital total value in 29.a - please check")</f>
        <v>OK Q29.a.ii</v>
      </c>
      <c r="FI39" s="681" t="str">
        <f>IF(Questionnaire!FL82=(Questionnaire!FL90+Questionnaire!FL91+Questionnaire!FL92+Questionnaire!FL93)=TRUE,"OK Q29.a.ii","QUERY Q29a - Components in 29.a.ii must sum to acquisitions of quoted equity capital total value in 29.a - please check")</f>
        <v>OK Q29.a.ii</v>
      </c>
      <c r="FJ39" s="681" t="str">
        <f>IF(Questionnaire!FM82=(Questionnaire!FM90+Questionnaire!FM91+Questionnaire!FM92+Questionnaire!FM93)=TRUE,"OK Q29.a.ii","QUERY Q29a - Components in 29.a.ii must sum to acquisitions of quoted equity capital total value in 29.a - please check")</f>
        <v>OK Q29.a.ii</v>
      </c>
      <c r="FK39" s="681" t="str">
        <f>IF(Questionnaire!FN82=(Questionnaire!FN90+Questionnaire!FN91+Questionnaire!FN92+Questionnaire!FN93)=TRUE,"OK Q29.a.ii","QUERY Q29a - Components in 29.a.ii must sum to acquisitions of quoted equity capital total value in 29.a - please check")</f>
        <v>OK Q29.a.ii</v>
      </c>
      <c r="FL39" s="681" t="str">
        <f>IF(Questionnaire!FO82=(Questionnaire!FO90+Questionnaire!FO91+Questionnaire!FO92+Questionnaire!FO93)=TRUE,"OK Q29.a.ii","QUERY Q29a - Components in 29.a.ii must sum to acquisitions of quoted equity capital total value in 29.a - please check")</f>
        <v>OK Q29.a.ii</v>
      </c>
      <c r="FM39" s="681" t="str">
        <f>IF(Questionnaire!FP82=(Questionnaire!FP90+Questionnaire!FP91+Questionnaire!FP92+Questionnaire!FP93)=TRUE,"OK Q29.a.ii","QUERY Q29a - Components in 29.a.ii must sum to acquisitions of quoted equity capital total value in 29.a - please check")</f>
        <v>OK Q29.a.ii</v>
      </c>
      <c r="FN39" s="681" t="str">
        <f>IF(Questionnaire!FQ82=(Questionnaire!FQ90+Questionnaire!FQ91+Questionnaire!FQ92+Questionnaire!FQ93)=TRUE,"OK Q29.a.ii","QUERY Q29a - Components in 29.a.ii must sum to acquisitions of quoted equity capital total value in 29.a - please check")</f>
        <v>OK Q29.a.ii</v>
      </c>
      <c r="FO39" s="681" t="str">
        <f>IF(Questionnaire!FR82=(Questionnaire!FR90+Questionnaire!FR91+Questionnaire!FR92+Questionnaire!FR93)=TRUE,"OK Q29.a.ii","QUERY Q29a - Components in 29.a.ii must sum to acquisitions of quoted equity capital total value in 29.a - please check")</f>
        <v>OK Q29.a.ii</v>
      </c>
      <c r="FP39" s="681" t="str">
        <f>IF(Questionnaire!FS82=(Questionnaire!FS90+Questionnaire!FS91+Questionnaire!FS92+Questionnaire!FS93)=TRUE,"OK Q29.a.ii","QUERY Q29a - Components in 29.a.ii must sum to acquisitions of quoted equity capital total value in 29.a - please check")</f>
        <v>OK Q29.a.ii</v>
      </c>
      <c r="FQ39" s="681" t="str">
        <f>IF(Questionnaire!FT82=(Questionnaire!FT90+Questionnaire!FT91+Questionnaire!FT92+Questionnaire!FT93)=TRUE,"OK Q29.a.ii","QUERY Q29a - Components in 29.a.ii must sum to acquisitions of quoted equity capital total value in 29.a - please check")</f>
        <v>OK Q29.a.ii</v>
      </c>
      <c r="FR39" s="681" t="str">
        <f>IF(Questionnaire!FU82=(Questionnaire!FU90+Questionnaire!FU91+Questionnaire!FU92+Questionnaire!FU93)=TRUE,"OK Q29.a.ii","QUERY Q29a - Components in 29.a.ii must sum to acquisitions of quoted equity capital total value in 29.a - please check")</f>
        <v>OK Q29.a.ii</v>
      </c>
      <c r="FS39" s="681" t="str">
        <f>IF(Questionnaire!FV82=(Questionnaire!FV90+Questionnaire!FV91+Questionnaire!FV92+Questionnaire!FV93)=TRUE,"OK Q29.a.ii","QUERY Q29a - Components in 29.a.ii must sum to acquisitions of quoted equity capital total value in 29.a - please check")</f>
        <v>OK Q29.a.ii</v>
      </c>
      <c r="FT39" s="681" t="str">
        <f>IF(Questionnaire!FW82=(Questionnaire!FW90+Questionnaire!FW91+Questionnaire!FW92+Questionnaire!FW93)=TRUE,"OK Q29.a.ii","QUERY Q29a - Components in 29.a.ii must sum to acquisitions of quoted equity capital total value in 29.a - please check")</f>
        <v>OK Q29.a.ii</v>
      </c>
      <c r="FU39" s="681" t="str">
        <f>IF(Questionnaire!FX82=(Questionnaire!FX90+Questionnaire!FX91+Questionnaire!FX92+Questionnaire!FX93)=TRUE,"OK Q29.a.ii","QUERY Q29a - Components in 29.a.ii must sum to acquisitions of quoted equity capital total value in 29.a - please check")</f>
        <v>OK Q29.a.ii</v>
      </c>
      <c r="FV39" s="681" t="str">
        <f>IF(Questionnaire!FY82=(Questionnaire!FY90+Questionnaire!FY91+Questionnaire!FY92+Questionnaire!FY93)=TRUE,"OK Q29.a.ii","QUERY Q29a - Components in 29.a.ii must sum to acquisitions of quoted equity capital total value in 29.a - please check")</f>
        <v>OK Q29.a.ii</v>
      </c>
      <c r="FW39" s="681" t="str">
        <f>IF(Questionnaire!FZ82=(Questionnaire!FZ90+Questionnaire!FZ91+Questionnaire!FZ92+Questionnaire!FZ93)=TRUE,"OK Q29.a.ii","QUERY Q29a - Components in 29.a.ii must sum to acquisitions of quoted equity capital total value in 29.a - please check")</f>
        <v>OK Q29.a.ii</v>
      </c>
      <c r="FX39" s="681" t="str">
        <f>IF(Questionnaire!GA82=(Questionnaire!GA90+Questionnaire!GA91+Questionnaire!GA92+Questionnaire!GA93)=TRUE,"OK Q29.a.ii","QUERY Q29a - Components in 29.a.ii must sum to acquisitions of quoted equity capital total value in 29.a - please check")</f>
        <v>OK Q29.a.ii</v>
      </c>
      <c r="FY39" s="681" t="str">
        <f>IF(Questionnaire!GB82=(Questionnaire!GB90+Questionnaire!GB91+Questionnaire!GB92+Questionnaire!GB93)=TRUE,"OK Q29.a.ii","QUERY Q29a - Components in 29.a.ii must sum to acquisitions of quoted equity capital total value in 29.a - please check")</f>
        <v>OK Q29.a.ii</v>
      </c>
      <c r="FZ39" s="681" t="str">
        <f>IF(Questionnaire!GC82=(Questionnaire!GC90+Questionnaire!GC91+Questionnaire!GC92+Questionnaire!GC93)=TRUE,"OK Q29.a.ii","QUERY Q29a - Components in 29.a.ii must sum to acquisitions of quoted equity capital total value in 29.a - please check")</f>
        <v>OK Q29.a.ii</v>
      </c>
      <c r="GA39" s="681" t="str">
        <f>IF(Questionnaire!GD82=(Questionnaire!GD90+Questionnaire!GD91+Questionnaire!GD92+Questionnaire!GD93)=TRUE,"OK Q29.a.ii","QUERY Q29a - Components in 29.a.ii must sum to acquisitions of quoted equity capital total value in 29.a - please check")</f>
        <v>OK Q29.a.ii</v>
      </c>
      <c r="GB39" s="681" t="str">
        <f>IF(Questionnaire!GE82=(Questionnaire!GE90+Questionnaire!GE91+Questionnaire!GE92+Questionnaire!GE93)=TRUE,"OK Q29.a.ii","QUERY Q29a - Components in 29.a.ii must sum to acquisitions of quoted equity capital total value in 29.a - please check")</f>
        <v>OK Q29.a.ii</v>
      </c>
      <c r="GC39" s="681" t="str">
        <f>IF(Questionnaire!GF82=(Questionnaire!GF90+Questionnaire!GF91+Questionnaire!GF92+Questionnaire!GF93)=TRUE,"OK Q29.a.ii","QUERY Q29a - Components in 29.a.ii must sum to acquisitions of quoted equity capital total value in 29.a - please check")</f>
        <v>OK Q29.a.ii</v>
      </c>
      <c r="GD39" s="681" t="str">
        <f>IF(Questionnaire!GG82=(Questionnaire!GG90+Questionnaire!GG91+Questionnaire!GG92+Questionnaire!GG93)=TRUE,"OK Q29.a.ii","QUERY Q29a - Components in 29.a.ii must sum to acquisitions of quoted equity capital total value in 29.a - please check")</f>
        <v>OK Q29.a.ii</v>
      </c>
      <c r="GE39" s="681" t="str">
        <f>IF(Questionnaire!GH82=(Questionnaire!GH90+Questionnaire!GH91+Questionnaire!GH92+Questionnaire!GH93)=TRUE,"OK Q29.a.ii","QUERY Q29a - Components in 29.a.ii must sum to acquisitions of quoted equity capital total value in 29.a - please check")</f>
        <v>OK Q29.a.ii</v>
      </c>
      <c r="GF39" s="681" t="str">
        <f>IF(Questionnaire!GI82=(Questionnaire!GI90+Questionnaire!GI91+Questionnaire!GI92+Questionnaire!GI93)=TRUE,"OK Q29.a.ii","QUERY Q29a - Components in 29.a.ii must sum to acquisitions of quoted equity capital total value in 29.a - please check")</f>
        <v>OK Q29.a.ii</v>
      </c>
      <c r="GG39" s="681" t="str">
        <f>IF(Questionnaire!GJ82=(Questionnaire!GJ90+Questionnaire!GJ91+Questionnaire!GJ92+Questionnaire!GJ93)=TRUE,"OK Q29.a.ii","QUERY Q29a - Components in 29.a.ii must sum to acquisitions of quoted equity capital total value in 29.a - please check")</f>
        <v>OK Q29.a.ii</v>
      </c>
      <c r="GH39" s="681" t="str">
        <f>IF(Questionnaire!GK82=(Questionnaire!GK90+Questionnaire!GK91+Questionnaire!GK92+Questionnaire!GK93)=TRUE,"OK Q29.a.ii","QUERY Q29a - Components in 29.a.ii must sum to acquisitions of quoted equity capital total value in 29.a - please check")</f>
        <v>OK Q29.a.ii</v>
      </c>
      <c r="GI39" s="681" t="str">
        <f>IF(Questionnaire!GL82=(Questionnaire!GL90+Questionnaire!GL91+Questionnaire!GL92+Questionnaire!GL93)=TRUE,"OK Q29.a.ii","QUERY Q29a - Components in 29.a.ii must sum to acquisitions of quoted equity capital total value in 29.a - please check")</f>
        <v>OK Q29.a.ii</v>
      </c>
      <c r="GJ39" s="681" t="str">
        <f>IF(Questionnaire!GM82=(Questionnaire!GM90+Questionnaire!GM91+Questionnaire!GM92+Questionnaire!GM93)=TRUE,"OK Q29.a.ii","QUERY Q29a - Components in 29.a.ii must sum to acquisitions of quoted equity capital total value in 29.a - please check")</f>
        <v>OK Q29.a.ii</v>
      </c>
      <c r="GK39" s="681" t="str">
        <f>IF(Questionnaire!GN82=(Questionnaire!GN90+Questionnaire!GN91+Questionnaire!GN92+Questionnaire!GN93)=TRUE,"OK Q29.a.ii","QUERY Q29a - Components in 29.a.ii must sum to acquisitions of quoted equity capital total value in 29.a - please check")</f>
        <v>OK Q29.a.ii</v>
      </c>
      <c r="GL39" s="681" t="str">
        <f>IF(Questionnaire!GO82=(Questionnaire!GO90+Questionnaire!GO91+Questionnaire!GO92+Questionnaire!GO93)=TRUE,"OK Q29.a.ii","QUERY Q29a - Components in 29.a.ii must sum to acquisitions of quoted equity capital total value in 29.a - please check")</f>
        <v>OK Q29.a.ii</v>
      </c>
      <c r="GM39" s="681" t="str">
        <f>IF(Questionnaire!GP82=(Questionnaire!GP90+Questionnaire!GP91+Questionnaire!GP92+Questionnaire!GP93)=TRUE,"OK Q29.a.ii","QUERY Q29a - Components in 29.a.ii must sum to acquisitions of quoted equity capital total value in 29.a - please check")</f>
        <v>OK Q29.a.ii</v>
      </c>
      <c r="GN39" s="681" t="str">
        <f>IF(Questionnaire!GQ82=(Questionnaire!GQ90+Questionnaire!GQ91+Questionnaire!GQ92+Questionnaire!GQ93)=TRUE,"OK Q29.a.ii","QUERY Q29a - Components in 29.a.ii must sum to acquisitions of quoted equity capital total value in 29.a - please check")</f>
        <v>OK Q29.a.ii</v>
      </c>
      <c r="GO39" s="681" t="str">
        <f>IF(Questionnaire!GR82=(Questionnaire!GR90+Questionnaire!GR91+Questionnaire!GR92+Questionnaire!GR93)=TRUE,"OK Q29.a.ii","QUERY Q29a - Components in 29.a.ii must sum to acquisitions of quoted equity capital total value in 29.a - please check")</f>
        <v>OK Q29.a.ii</v>
      </c>
      <c r="GP39" s="681" t="str">
        <f>IF(Questionnaire!GS82=(Questionnaire!GS90+Questionnaire!GS91+Questionnaire!GS92+Questionnaire!GS93)=TRUE,"OK Q29.a.ii","QUERY Q29a - Components in 29.a.ii must sum to acquisitions of quoted equity capital total value in 29.a - please check")</f>
        <v>OK Q29.a.ii</v>
      </c>
      <c r="GQ39" s="681" t="str">
        <f>IF(Questionnaire!GT82=(Questionnaire!GT90+Questionnaire!GT91+Questionnaire!GT92+Questionnaire!GT93)=TRUE,"OK Q29.a.ii","QUERY Q29a - Components in 29.a.ii must sum to acquisitions of quoted equity capital total value in 29.a - please check")</f>
        <v>OK Q29.a.ii</v>
      </c>
      <c r="GR39" s="681" t="str">
        <f>IF(Questionnaire!GU82=(Questionnaire!GU90+Questionnaire!GU91+Questionnaire!GU92+Questionnaire!GU93)=TRUE,"OK Q29.a.ii","QUERY Q29a - Components in 29.a.ii must sum to acquisitions of quoted equity capital total value in 29.a - please check")</f>
        <v>OK Q29.a.ii</v>
      </c>
      <c r="GS39" s="681" t="str">
        <f>IF(Questionnaire!GV82=(Questionnaire!GV90+Questionnaire!GV91+Questionnaire!GV92+Questionnaire!GV93)=TRUE,"OK Q29.a.ii","QUERY Q29a - Components in 29.a.ii must sum to acquisitions of quoted equity capital total value in 29.a - please check")</f>
        <v>OK Q29.a.ii</v>
      </c>
      <c r="GT39" s="681" t="str">
        <f>IF(Questionnaire!GW82=(Questionnaire!GW90+Questionnaire!GW91+Questionnaire!GW92+Questionnaire!GW93)=TRUE,"OK Q29.a.ii","QUERY Q29a - Components in 29.a.ii must sum to acquisitions of quoted equity capital total value in 29.a - please check")</f>
        <v>OK Q29.a.ii</v>
      </c>
      <c r="GU39" s="681" t="str">
        <f>IF(Questionnaire!GX82=(Questionnaire!GX90+Questionnaire!GX91+Questionnaire!GX92+Questionnaire!GX93)=TRUE,"OK Q29.a.ii","QUERY Q29a - Components in 29.a.ii must sum to acquisitions of quoted equity capital total value in 29.a - please check")</f>
        <v>OK Q29.a.ii</v>
      </c>
      <c r="GV39" s="681" t="str">
        <f>IF(Questionnaire!GY82=(Questionnaire!GY90+Questionnaire!GY91+Questionnaire!GY92+Questionnaire!GY93)=TRUE,"OK Q29.a.ii","QUERY Q29a - Components in 29.a.ii must sum to acquisitions of quoted equity capital total value in 29.a - please check")</f>
        <v>OK Q29.a.ii</v>
      </c>
      <c r="GW39" s="681" t="str">
        <f>IF(Questionnaire!GZ82=(Questionnaire!GZ90+Questionnaire!GZ91+Questionnaire!GZ92+Questionnaire!GZ93)=TRUE,"OK Q29.a.ii","QUERY Q29a - Components in 29.a.ii must sum to acquisitions of quoted equity capital total value in 29.a - please check")</f>
        <v>OK Q29.a.ii</v>
      </c>
      <c r="GX39" s="681" t="str">
        <f>IF(Questionnaire!HA82=(Questionnaire!HA90+Questionnaire!HA91+Questionnaire!HA92+Questionnaire!HA93)=TRUE,"OK Q29.a.ii","QUERY Q29a - Components in 29.a.ii must sum to acquisitions of quoted equity capital total value in 29.a - please check")</f>
        <v>OK Q29.a.ii</v>
      </c>
      <c r="GY39" s="681" t="str">
        <f>IF(Questionnaire!HB82=(Questionnaire!HB90+Questionnaire!HB91+Questionnaire!HB92+Questionnaire!HB93)=TRUE,"OK Q29.a.ii","QUERY Q29a - Components in 29.a.ii must sum to acquisitions of quoted equity capital total value in 29.a - please check")</f>
        <v>OK Q29.a.ii</v>
      </c>
      <c r="GZ39" s="681" t="str">
        <f>IF(Questionnaire!HC82=(Questionnaire!HC90+Questionnaire!HC91+Questionnaire!HC92+Questionnaire!HC93)=TRUE,"OK Q29.a.ii","QUERY Q29a - Components in 29.a.ii must sum to acquisitions of quoted equity capital total value in 29.a - please check")</f>
        <v>OK Q29.a.ii</v>
      </c>
      <c r="HA39" s="681" t="str">
        <f>IF(Questionnaire!HD82=(Questionnaire!HD90+Questionnaire!HD91+Questionnaire!HD92+Questionnaire!HD93)=TRUE,"OK Q29.a.ii","QUERY Q29a - Components in 29.a.ii must sum to acquisitions of quoted equity capital total value in 29.a - please check")</f>
        <v>OK Q29.a.ii</v>
      </c>
      <c r="HB39" s="681" t="str">
        <f>IF(Questionnaire!HE82=(Questionnaire!HE90+Questionnaire!HE91+Questionnaire!HE92+Questionnaire!HE93)=TRUE,"OK Q29.a.ii","QUERY Q29a - Components in 29.a.ii must sum to acquisitions of quoted equity capital total value in 29.a - please check")</f>
        <v>OK Q29.a.ii</v>
      </c>
      <c r="HC39" s="681" t="str">
        <f>IF(Questionnaire!HF82=(Questionnaire!HF90+Questionnaire!HF91+Questionnaire!HF92+Questionnaire!HF93)=TRUE,"OK Q29.a.ii","QUERY Q29a - Components in 29.a.ii must sum to acquisitions of quoted equity capital total value in 29.a - please check")</f>
        <v>OK Q29.a.ii</v>
      </c>
      <c r="HD39" s="681" t="str">
        <f>IF(Questionnaire!HG82=(Questionnaire!HG90+Questionnaire!HG91+Questionnaire!HG92+Questionnaire!HG93)=TRUE,"OK Q29.a.ii","QUERY Q29a - Components in 29.a.ii must sum to acquisitions of quoted equity capital total value in 29.a - please check")</f>
        <v>OK Q29.a.ii</v>
      </c>
      <c r="HE39" s="681" t="str">
        <f>IF(Questionnaire!HH82=(Questionnaire!HH90+Questionnaire!HH91+Questionnaire!HH92+Questionnaire!HH93)=TRUE,"OK Q29.a.ii","QUERY Q29a - Components in 29.a.ii must sum to acquisitions of quoted equity capital total value in 29.a - please check")</f>
        <v>OK Q29.a.ii</v>
      </c>
      <c r="HF39" s="681" t="str">
        <f>IF(Questionnaire!HI82=(Questionnaire!HI90+Questionnaire!HI91+Questionnaire!HI92+Questionnaire!HI93)=TRUE,"OK Q29.a.ii","QUERY Q29a - Components in 29.a.ii must sum to acquisitions of quoted equity capital total value in 29.a - please check")</f>
        <v>OK Q29.a.ii</v>
      </c>
      <c r="HG39" s="681" t="str">
        <f>IF(Questionnaire!HJ82=(Questionnaire!HJ90+Questionnaire!HJ91+Questionnaire!HJ92+Questionnaire!HJ93)=TRUE,"OK Q29.a.ii","QUERY Q29a - Components in 29.a.ii must sum to acquisitions of quoted equity capital total value in 29.a - please check")</f>
        <v>OK Q29.a.ii</v>
      </c>
      <c r="HH39" s="681" t="str">
        <f>IF(Questionnaire!HK82=(Questionnaire!HK90+Questionnaire!HK91+Questionnaire!HK92+Questionnaire!HK93)=TRUE,"OK Q29.a.ii","QUERY Q29a - Components in 29.a.ii must sum to acquisitions of quoted equity capital total value in 29.a - please check")</f>
        <v>OK Q29.a.ii</v>
      </c>
      <c r="HI39" s="681" t="str">
        <f>IF(Questionnaire!HL82=(Questionnaire!HL90+Questionnaire!HL91+Questionnaire!HL92+Questionnaire!HL93)=TRUE,"OK Q29.a.ii","QUERY Q29a - Components in 29.a.ii must sum to acquisitions of quoted equity capital total value in 29.a - please check")</f>
        <v>OK Q29.a.ii</v>
      </c>
      <c r="HJ39" s="681" t="str">
        <f>IF(Questionnaire!HM82=(Questionnaire!HM90+Questionnaire!HM91+Questionnaire!HM92+Questionnaire!HM93)=TRUE,"OK Q29.a.ii","QUERY Q29a - Components in 29.a.ii must sum to acquisitions of quoted equity capital total value in 29.a - please check")</f>
        <v>OK Q29.a.ii</v>
      </c>
      <c r="HK39" s="681" t="str">
        <f>IF(Questionnaire!HN82=(Questionnaire!HN90+Questionnaire!HN91+Questionnaire!HN92+Questionnaire!HN93)=TRUE,"OK Q29.a.ii","QUERY Q29a - Components in 29.a.ii must sum to acquisitions of quoted equity capital total value in 29.a - please check")</f>
        <v>OK Q29.a.ii</v>
      </c>
      <c r="HL39" s="681" t="str">
        <f>IF(Questionnaire!HO82=(Questionnaire!HO90+Questionnaire!HO91+Questionnaire!HO92+Questionnaire!HO93)=TRUE,"OK Q29.a.ii","QUERY Q29a - Components in 29.a.ii must sum to acquisitions of quoted equity capital total value in 29.a - please check")</f>
        <v>OK Q29.a.ii</v>
      </c>
      <c r="HM39" s="681" t="str">
        <f>IF(Questionnaire!HP82=(Questionnaire!HP90+Questionnaire!HP91+Questionnaire!HP92+Questionnaire!HP93)=TRUE,"OK Q29.a.ii","QUERY Q29a - Components in 29.a.ii must sum to acquisitions of quoted equity capital total value in 29.a - please check")</f>
        <v>OK Q29.a.ii</v>
      </c>
      <c r="HN39" s="681" t="str">
        <f>IF(Questionnaire!HQ82=(Questionnaire!HQ90+Questionnaire!HQ91+Questionnaire!HQ92+Questionnaire!HQ93)=TRUE,"OK Q29.a.ii","QUERY Q29a - Components in 29.a.ii must sum to acquisitions of quoted equity capital total value in 29.a - please check")</f>
        <v>OK Q29.a.ii</v>
      </c>
      <c r="HO39" s="681" t="str">
        <f>IF(Questionnaire!HR82=(Questionnaire!HR90+Questionnaire!HR91+Questionnaire!HR92+Questionnaire!HR93)=TRUE,"OK Q29.a.ii","QUERY Q29a - Components in 29.a.ii must sum to acquisitions of quoted equity capital total value in 29.a - please check")</f>
        <v>OK Q29.a.ii</v>
      </c>
      <c r="HP39" s="681" t="str">
        <f>IF(Questionnaire!HS82=(Questionnaire!HS90+Questionnaire!HS91+Questionnaire!HS92+Questionnaire!HS93)=TRUE,"OK Q29.a.ii","QUERY Q29a - Components in 29.a.ii must sum to acquisitions of quoted equity capital total value in 29.a - please check")</f>
        <v>OK Q29.a.ii</v>
      </c>
      <c r="HQ39" s="681" t="str">
        <f>IF(Questionnaire!HT82=(Questionnaire!HT90+Questionnaire!HT91+Questionnaire!HT92+Questionnaire!HT93)=TRUE,"OK Q29.a.ii","QUERY Q29a - Components in 29.a.ii must sum to acquisitions of quoted equity capital total value in 29.a - please check")</f>
        <v>OK Q29.a.ii</v>
      </c>
      <c r="HR39" s="681" t="str">
        <f>IF(Questionnaire!HU82=(Questionnaire!HU90+Questionnaire!HU91+Questionnaire!HU92+Questionnaire!HU93)=TRUE,"OK Q29.a.ii","QUERY Q29a - Components in 29.a.ii must sum to acquisitions of quoted equity capital total value in 29.a - please check")</f>
        <v>OK Q29.a.ii</v>
      </c>
      <c r="HS39" s="681" t="str">
        <f>IF(Questionnaire!HV82=(Questionnaire!HV90+Questionnaire!HV91+Questionnaire!HV92+Questionnaire!HV93)=TRUE,"OK Q29.a.ii","QUERY Q29a - Components in 29.a.ii must sum to acquisitions of quoted equity capital total value in 29.a - please check")</f>
        <v>OK Q29.a.ii</v>
      </c>
      <c r="HT39" s="681" t="str">
        <f>IF(Questionnaire!HW82=(Questionnaire!HW90+Questionnaire!HW91+Questionnaire!HW92+Questionnaire!HW93)=TRUE,"OK Q29.a.ii","QUERY Q29a - Components in 29.a.ii must sum to acquisitions of quoted equity capital total value in 29.a - please check")</f>
        <v>OK Q29.a.ii</v>
      </c>
      <c r="HU39" s="681" t="str">
        <f>IF(Questionnaire!HX82=(Questionnaire!HX90+Questionnaire!HX91+Questionnaire!HX92+Questionnaire!HX93)=TRUE,"OK Q29.a.ii","QUERY Q29a - Components in 29.a.ii must sum to acquisitions of quoted equity capital total value in 29.a - please check")</f>
        <v>OK Q29.a.ii</v>
      </c>
      <c r="HV39" s="681" t="str">
        <f>IF(Questionnaire!HY82=(Questionnaire!HY90+Questionnaire!HY91+Questionnaire!HY92+Questionnaire!HY93)=TRUE,"OK Q29.a.ii","QUERY Q29a - Components in 29.a.ii must sum to acquisitions of quoted equity capital total value in 29.a - please check")</f>
        <v>OK Q29.a.ii</v>
      </c>
      <c r="HW39" s="681" t="str">
        <f>IF(Questionnaire!HZ82=(Questionnaire!HZ90+Questionnaire!HZ91+Questionnaire!HZ92+Questionnaire!HZ93)=TRUE,"OK Q29.a.ii","QUERY Q29a - Components in 29.a.ii must sum to acquisitions of quoted equity capital total value in 29.a - please check")</f>
        <v>OK Q29.a.ii</v>
      </c>
      <c r="HX39" s="681" t="str">
        <f>IF(Questionnaire!IA82=(Questionnaire!IA90+Questionnaire!IA91+Questionnaire!IA92+Questionnaire!IA93)=TRUE,"OK Q29.a.ii","QUERY Q29a - Components in 29.a.ii must sum to acquisitions of quoted equity capital total value in 29.a - please check")</f>
        <v>OK Q29.a.ii</v>
      </c>
      <c r="HY39" s="681" t="str">
        <f>IF(Questionnaire!IB82=(Questionnaire!IB90+Questionnaire!IB91+Questionnaire!IB92+Questionnaire!IB93)=TRUE,"OK Q29.a.ii","QUERY Q29a - Components in 29.a.ii must sum to acquisitions of quoted equity capital total value in 29.a - please check")</f>
        <v>OK Q29.a.ii</v>
      </c>
      <c r="HZ39" s="681" t="str">
        <f>IF(Questionnaire!IC82=(Questionnaire!IC90+Questionnaire!IC91+Questionnaire!IC92+Questionnaire!IC93)=TRUE,"OK Q29.a.ii","QUERY Q29a - Components in 29.a.ii must sum to acquisitions of quoted equity capital total value in 29.a - please check")</f>
        <v>OK Q29.a.ii</v>
      </c>
      <c r="IA39" s="681" t="str">
        <f>IF(Questionnaire!ID82=(Questionnaire!ID90+Questionnaire!ID91+Questionnaire!ID92+Questionnaire!ID93)=TRUE,"OK Q29.a.ii","QUERY Q29a - Components in 29.a.ii must sum to acquisitions of quoted equity capital total value in 29.a - please check")</f>
        <v>OK Q29.a.ii</v>
      </c>
      <c r="IB39" s="681" t="str">
        <f>IF(Questionnaire!IE82=(Questionnaire!IE90+Questionnaire!IE91+Questionnaire!IE92+Questionnaire!IE93)=TRUE,"OK Q29.a.ii","QUERY Q29a - Components in 29.a.ii must sum to acquisitions of quoted equity capital total value in 29.a - please check")</f>
        <v>OK Q29.a.ii</v>
      </c>
      <c r="IC39" s="681" t="str">
        <f>IF(Questionnaire!IF82=(Questionnaire!IF90+Questionnaire!IF91+Questionnaire!IF92+Questionnaire!IF93)=TRUE,"OK Q29.a.ii","QUERY Q29a - Components in 29.a.ii must sum to acquisitions of quoted equity capital total value in 29.a - please check")</f>
        <v>OK Q29.a.ii</v>
      </c>
      <c r="ID39" s="681" t="str">
        <f>IF(Questionnaire!IG82=(Questionnaire!IG90+Questionnaire!IG91+Questionnaire!IG92+Questionnaire!IG93)=TRUE,"OK Q29.a.ii","QUERY Q29a - Components in 29.a.ii must sum to acquisitions of quoted equity capital total value in 29.a - please check")</f>
        <v>OK Q29.a.ii</v>
      </c>
      <c r="IE39" s="681" t="str">
        <f>IF(Questionnaire!IH82=(Questionnaire!IH90+Questionnaire!IH91+Questionnaire!IH92+Questionnaire!IH93)=TRUE,"OK Q29.a.ii","QUERY Q29a - Components in 29.a.ii must sum to acquisitions of quoted equity capital total value in 29.a - please check")</f>
        <v>OK Q29.a.ii</v>
      </c>
      <c r="IF39" s="681" t="str">
        <f>IF(Questionnaire!II82=(Questionnaire!II90+Questionnaire!II91+Questionnaire!II92+Questionnaire!II93)=TRUE,"OK Q29.a.ii","QUERY Q29a - Components in 29.a.ii must sum to acquisitions of quoted equity capital total value in 29.a - please check")</f>
        <v>OK Q29.a.ii</v>
      </c>
      <c r="IG39" s="681" t="str">
        <f>IF(Questionnaire!IJ82=(Questionnaire!IJ90+Questionnaire!IJ91+Questionnaire!IJ92+Questionnaire!IJ93)=TRUE,"OK Q29.a.ii","QUERY Q29a - Components in 29.a.ii must sum to acquisitions of quoted equity capital total value in 29.a - please check")</f>
        <v>OK Q29.a.ii</v>
      </c>
      <c r="IH39" s="681" t="str">
        <f>IF(Questionnaire!IK82=(Questionnaire!IK90+Questionnaire!IK91+Questionnaire!IK92+Questionnaire!IK93)=TRUE,"OK Q29.a.ii","QUERY Q29a - Components in 29.a.ii must sum to acquisitions of quoted equity capital total value in 29.a - please check")</f>
        <v>OK Q29.a.ii</v>
      </c>
      <c r="II39" s="681" t="str">
        <f>IF(Questionnaire!IL82=(Questionnaire!IL90+Questionnaire!IL91+Questionnaire!IL92+Questionnaire!IL93)=TRUE,"OK Q29.a.ii","QUERY Q29a - Components in 29.a.ii must sum to acquisitions of quoted equity capital total value in 29.a - please check")</f>
        <v>OK Q29.a.ii</v>
      </c>
      <c r="IJ39" s="681" t="str">
        <f>IF(Questionnaire!IM82=(Questionnaire!IM90+Questionnaire!IM91+Questionnaire!IM92+Questionnaire!IM93)=TRUE,"OK Q29.a.ii","QUERY Q29a - Components in 29.a.ii must sum to acquisitions of quoted equity capital total value in 29.a - please check")</f>
        <v>OK Q29.a.ii</v>
      </c>
      <c r="IK39" s="681" t="str">
        <f>IF(Questionnaire!IN82=(Questionnaire!IN90+Questionnaire!IN91+Questionnaire!IN92+Questionnaire!IN93)=TRUE,"OK Q29.a.ii","QUERY Q29a - Components in 29.a.ii must sum to acquisitions of quoted equity capital total value in 29.a - please check")</f>
        <v>OK Q29.a.ii</v>
      </c>
      <c r="IL39" s="681" t="str">
        <f>IF(Questionnaire!IO82=(Questionnaire!IO90+Questionnaire!IO91+Questionnaire!IO92+Questionnaire!IO93)=TRUE,"OK Q29.a.ii","QUERY Q29a - Components in 29.a.ii must sum to acquisitions of quoted equity capital total value in 29.a - please check")</f>
        <v>OK Q29.a.ii</v>
      </c>
      <c r="IM39" s="681" t="str">
        <f>IF(Questionnaire!IP82=(Questionnaire!IP90+Questionnaire!IP91+Questionnaire!IP92+Questionnaire!IP93)=TRUE,"OK Q29.a.ii","QUERY Q29a - Components in 29.a.ii must sum to acquisitions of quoted equity capital total value in 29.a - please check")</f>
        <v>OK Q29.a.ii</v>
      </c>
      <c r="IN39" s="681" t="str">
        <f>IF(Questionnaire!IQ82=(Questionnaire!IQ90+Questionnaire!IQ91+Questionnaire!IQ92+Questionnaire!IQ93)=TRUE,"OK Q29.a.ii","QUERY Q29a - Components in 29.a.ii must sum to acquisitions of quoted equity capital total value in 29.a - please check")</f>
        <v>OK Q29.a.ii</v>
      </c>
      <c r="IO39" s="681" t="str">
        <f>IF(Questionnaire!IR82=(Questionnaire!IR90+Questionnaire!IR91+Questionnaire!IR92+Questionnaire!IR93)=TRUE,"OK Q29.a.ii","QUERY Q29a - Components in 29.a.ii must sum to acquisitions of quoted equity capital total value in 29.a - please check")</f>
        <v>OK Q29.a.ii</v>
      </c>
      <c r="IP39" s="681" t="str">
        <f>IF(Questionnaire!IS82=(Questionnaire!IS90+Questionnaire!IS91+Questionnaire!IS92+Questionnaire!IS93)=TRUE,"OK Q29.a.ii","QUERY Q29a - Components in 29.a.ii must sum to acquisitions of quoted equity capital total value in 29.a - please check")</f>
        <v>OK Q29.a.ii</v>
      </c>
      <c r="IQ39" s="680"/>
      <c r="IR39" s="680"/>
      <c r="IS39" s="680"/>
    </row>
    <row r="40" spans="1:253" s="669" customFormat="1" ht="16.5" customHeight="1">
      <c r="A40" s="679">
        <f t="shared" ref="A40:BL40" si="35">IF(LEFT(A41,2)="OK",0,IF(LEFT(A41,2)="QU",2,1))</f>
        <v>0</v>
      </c>
      <c r="B40" s="679">
        <f t="shared" si="35"/>
        <v>0</v>
      </c>
      <c r="C40" s="679">
        <f t="shared" si="35"/>
        <v>0</v>
      </c>
      <c r="D40" s="679">
        <f t="shared" si="35"/>
        <v>0</v>
      </c>
      <c r="E40" s="679">
        <f t="shared" si="35"/>
        <v>0</v>
      </c>
      <c r="F40" s="679">
        <f t="shared" si="35"/>
        <v>0</v>
      </c>
      <c r="G40" s="679">
        <f t="shared" si="35"/>
        <v>0</v>
      </c>
      <c r="H40" s="679">
        <f t="shared" si="35"/>
        <v>0</v>
      </c>
      <c r="I40" s="679">
        <f t="shared" si="35"/>
        <v>0</v>
      </c>
      <c r="J40" s="679">
        <f t="shared" si="35"/>
        <v>0</v>
      </c>
      <c r="K40" s="679">
        <f t="shared" si="35"/>
        <v>0</v>
      </c>
      <c r="L40" s="679">
        <f t="shared" si="35"/>
        <v>0</v>
      </c>
      <c r="M40" s="679">
        <f t="shared" si="35"/>
        <v>0</v>
      </c>
      <c r="N40" s="679">
        <f t="shared" si="35"/>
        <v>0</v>
      </c>
      <c r="O40" s="679">
        <f t="shared" si="35"/>
        <v>0</v>
      </c>
      <c r="P40" s="679">
        <f t="shared" si="35"/>
        <v>0</v>
      </c>
      <c r="Q40" s="679">
        <f t="shared" si="35"/>
        <v>0</v>
      </c>
      <c r="R40" s="679">
        <f t="shared" si="35"/>
        <v>0</v>
      </c>
      <c r="S40" s="679">
        <f t="shared" si="35"/>
        <v>0</v>
      </c>
      <c r="T40" s="679">
        <f t="shared" si="35"/>
        <v>0</v>
      </c>
      <c r="U40" s="679">
        <f t="shared" si="35"/>
        <v>0</v>
      </c>
      <c r="V40" s="679">
        <f t="shared" si="35"/>
        <v>0</v>
      </c>
      <c r="W40" s="679">
        <f t="shared" si="35"/>
        <v>0</v>
      </c>
      <c r="X40" s="679">
        <f t="shared" si="35"/>
        <v>0</v>
      </c>
      <c r="Y40" s="679">
        <f t="shared" si="35"/>
        <v>0</v>
      </c>
      <c r="Z40" s="679">
        <f t="shared" si="35"/>
        <v>0</v>
      </c>
      <c r="AA40" s="679">
        <f t="shared" si="35"/>
        <v>0</v>
      </c>
      <c r="AB40" s="679">
        <f t="shared" si="35"/>
        <v>0</v>
      </c>
      <c r="AC40" s="679">
        <f t="shared" si="35"/>
        <v>0</v>
      </c>
      <c r="AD40" s="679">
        <f t="shared" si="35"/>
        <v>0</v>
      </c>
      <c r="AE40" s="679">
        <f t="shared" si="35"/>
        <v>0</v>
      </c>
      <c r="AF40" s="679">
        <f t="shared" si="35"/>
        <v>0</v>
      </c>
      <c r="AG40" s="679">
        <f t="shared" si="35"/>
        <v>0</v>
      </c>
      <c r="AH40" s="679">
        <f t="shared" si="35"/>
        <v>0</v>
      </c>
      <c r="AI40" s="679">
        <f t="shared" si="35"/>
        <v>0</v>
      </c>
      <c r="AJ40" s="679">
        <f t="shared" si="35"/>
        <v>0</v>
      </c>
      <c r="AK40" s="679">
        <f t="shared" si="35"/>
        <v>0</v>
      </c>
      <c r="AL40" s="679">
        <f t="shared" si="35"/>
        <v>0</v>
      </c>
      <c r="AM40" s="679">
        <f t="shared" si="35"/>
        <v>0</v>
      </c>
      <c r="AN40" s="679">
        <f t="shared" si="35"/>
        <v>0</v>
      </c>
      <c r="AO40" s="679">
        <f t="shared" si="35"/>
        <v>0</v>
      </c>
      <c r="AP40" s="679">
        <f t="shared" si="35"/>
        <v>0</v>
      </c>
      <c r="AQ40" s="679">
        <f t="shared" si="35"/>
        <v>0</v>
      </c>
      <c r="AR40" s="679">
        <f t="shared" si="35"/>
        <v>0</v>
      </c>
      <c r="AS40" s="679">
        <f t="shared" si="35"/>
        <v>0</v>
      </c>
      <c r="AT40" s="679">
        <f t="shared" si="35"/>
        <v>0</v>
      </c>
      <c r="AU40" s="679">
        <f t="shared" si="35"/>
        <v>0</v>
      </c>
      <c r="AV40" s="679">
        <f t="shared" si="35"/>
        <v>0</v>
      </c>
      <c r="AW40" s="679">
        <f t="shared" si="35"/>
        <v>0</v>
      </c>
      <c r="AX40" s="679">
        <f t="shared" si="35"/>
        <v>0</v>
      </c>
      <c r="AY40" s="679">
        <f t="shared" si="35"/>
        <v>0</v>
      </c>
      <c r="AZ40" s="679">
        <f t="shared" si="35"/>
        <v>0</v>
      </c>
      <c r="BA40" s="679">
        <f t="shared" si="35"/>
        <v>0</v>
      </c>
      <c r="BB40" s="679">
        <f t="shared" si="35"/>
        <v>0</v>
      </c>
      <c r="BC40" s="679">
        <f t="shared" si="35"/>
        <v>0</v>
      </c>
      <c r="BD40" s="679">
        <f t="shared" si="35"/>
        <v>0</v>
      </c>
      <c r="BE40" s="679">
        <f t="shared" si="35"/>
        <v>0</v>
      </c>
      <c r="BF40" s="679">
        <f t="shared" si="35"/>
        <v>0</v>
      </c>
      <c r="BG40" s="679">
        <f t="shared" si="35"/>
        <v>0</v>
      </c>
      <c r="BH40" s="679">
        <f t="shared" si="35"/>
        <v>0</v>
      </c>
      <c r="BI40" s="679">
        <f t="shared" si="35"/>
        <v>0</v>
      </c>
      <c r="BJ40" s="679">
        <f t="shared" si="35"/>
        <v>0</v>
      </c>
      <c r="BK40" s="679">
        <f t="shared" si="35"/>
        <v>0</v>
      </c>
      <c r="BL40" s="679">
        <f t="shared" si="35"/>
        <v>0</v>
      </c>
      <c r="BM40" s="679">
        <f t="shared" ref="BM40:DX40" si="36">IF(LEFT(BM41,2)="OK",0,IF(LEFT(BM41,2)="QU",2,1))</f>
        <v>0</v>
      </c>
      <c r="BN40" s="679">
        <f t="shared" si="36"/>
        <v>0</v>
      </c>
      <c r="BO40" s="679">
        <f t="shared" si="36"/>
        <v>0</v>
      </c>
      <c r="BP40" s="679">
        <f t="shared" si="36"/>
        <v>0</v>
      </c>
      <c r="BQ40" s="679">
        <f t="shared" si="36"/>
        <v>0</v>
      </c>
      <c r="BR40" s="679">
        <f t="shared" si="36"/>
        <v>0</v>
      </c>
      <c r="BS40" s="679">
        <f t="shared" si="36"/>
        <v>0</v>
      </c>
      <c r="BT40" s="679">
        <f t="shared" si="36"/>
        <v>0</v>
      </c>
      <c r="BU40" s="679">
        <f t="shared" si="36"/>
        <v>0</v>
      </c>
      <c r="BV40" s="679">
        <f t="shared" si="36"/>
        <v>0</v>
      </c>
      <c r="BW40" s="679">
        <f t="shared" si="36"/>
        <v>0</v>
      </c>
      <c r="BX40" s="679">
        <f t="shared" si="36"/>
        <v>0</v>
      </c>
      <c r="BY40" s="679">
        <f t="shared" si="36"/>
        <v>0</v>
      </c>
      <c r="BZ40" s="679">
        <f t="shared" si="36"/>
        <v>0</v>
      </c>
      <c r="CA40" s="679">
        <f t="shared" si="36"/>
        <v>0</v>
      </c>
      <c r="CB40" s="679">
        <f t="shared" si="36"/>
        <v>0</v>
      </c>
      <c r="CC40" s="679">
        <f t="shared" si="36"/>
        <v>0</v>
      </c>
      <c r="CD40" s="679">
        <f t="shared" si="36"/>
        <v>0</v>
      </c>
      <c r="CE40" s="679">
        <f t="shared" si="36"/>
        <v>0</v>
      </c>
      <c r="CF40" s="679">
        <f t="shared" si="36"/>
        <v>0</v>
      </c>
      <c r="CG40" s="679">
        <f t="shared" si="36"/>
        <v>0</v>
      </c>
      <c r="CH40" s="679">
        <f t="shared" si="36"/>
        <v>0</v>
      </c>
      <c r="CI40" s="679">
        <f t="shared" si="36"/>
        <v>0</v>
      </c>
      <c r="CJ40" s="679">
        <f t="shared" si="36"/>
        <v>0</v>
      </c>
      <c r="CK40" s="679">
        <f t="shared" si="36"/>
        <v>0</v>
      </c>
      <c r="CL40" s="679">
        <f t="shared" si="36"/>
        <v>0</v>
      </c>
      <c r="CM40" s="679">
        <f t="shared" si="36"/>
        <v>0</v>
      </c>
      <c r="CN40" s="679">
        <f t="shared" si="36"/>
        <v>0</v>
      </c>
      <c r="CO40" s="679">
        <f t="shared" si="36"/>
        <v>0</v>
      </c>
      <c r="CP40" s="679">
        <f t="shared" si="36"/>
        <v>0</v>
      </c>
      <c r="CQ40" s="679">
        <f t="shared" si="36"/>
        <v>0</v>
      </c>
      <c r="CR40" s="679">
        <f t="shared" si="36"/>
        <v>0</v>
      </c>
      <c r="CS40" s="679">
        <f t="shared" si="36"/>
        <v>0</v>
      </c>
      <c r="CT40" s="679">
        <f t="shared" si="36"/>
        <v>0</v>
      </c>
      <c r="CU40" s="679">
        <f t="shared" si="36"/>
        <v>0</v>
      </c>
      <c r="CV40" s="679">
        <f t="shared" si="36"/>
        <v>0</v>
      </c>
      <c r="CW40" s="679">
        <f t="shared" si="36"/>
        <v>0</v>
      </c>
      <c r="CX40" s="679">
        <f t="shared" si="36"/>
        <v>0</v>
      </c>
      <c r="CY40" s="679">
        <f t="shared" si="36"/>
        <v>0</v>
      </c>
      <c r="CZ40" s="679">
        <f t="shared" si="36"/>
        <v>0</v>
      </c>
      <c r="DA40" s="679">
        <f t="shared" si="36"/>
        <v>0</v>
      </c>
      <c r="DB40" s="679">
        <f t="shared" si="36"/>
        <v>0</v>
      </c>
      <c r="DC40" s="679">
        <f t="shared" si="36"/>
        <v>0</v>
      </c>
      <c r="DD40" s="679">
        <f t="shared" si="36"/>
        <v>0</v>
      </c>
      <c r="DE40" s="679">
        <f t="shared" si="36"/>
        <v>0</v>
      </c>
      <c r="DF40" s="679">
        <f t="shared" si="36"/>
        <v>0</v>
      </c>
      <c r="DG40" s="679">
        <f t="shared" si="36"/>
        <v>0</v>
      </c>
      <c r="DH40" s="679">
        <f t="shared" si="36"/>
        <v>0</v>
      </c>
      <c r="DI40" s="679">
        <f t="shared" si="36"/>
        <v>0</v>
      </c>
      <c r="DJ40" s="679">
        <f t="shared" si="36"/>
        <v>0</v>
      </c>
      <c r="DK40" s="679">
        <f t="shared" si="36"/>
        <v>0</v>
      </c>
      <c r="DL40" s="679">
        <f t="shared" si="36"/>
        <v>0</v>
      </c>
      <c r="DM40" s="679">
        <f t="shared" si="36"/>
        <v>0</v>
      </c>
      <c r="DN40" s="679">
        <f t="shared" si="36"/>
        <v>0</v>
      </c>
      <c r="DO40" s="679">
        <f t="shared" si="36"/>
        <v>0</v>
      </c>
      <c r="DP40" s="679">
        <f t="shared" si="36"/>
        <v>0</v>
      </c>
      <c r="DQ40" s="679">
        <f t="shared" si="36"/>
        <v>0</v>
      </c>
      <c r="DR40" s="679">
        <f t="shared" si="36"/>
        <v>0</v>
      </c>
      <c r="DS40" s="679">
        <f t="shared" si="36"/>
        <v>0</v>
      </c>
      <c r="DT40" s="679">
        <f t="shared" si="36"/>
        <v>0</v>
      </c>
      <c r="DU40" s="679">
        <f t="shared" si="36"/>
        <v>0</v>
      </c>
      <c r="DV40" s="679">
        <f t="shared" si="36"/>
        <v>0</v>
      </c>
      <c r="DW40" s="679">
        <f t="shared" si="36"/>
        <v>0</v>
      </c>
      <c r="DX40" s="679">
        <f t="shared" si="36"/>
        <v>0</v>
      </c>
      <c r="DY40" s="679">
        <f t="shared" ref="DY40:GJ40" si="37">IF(LEFT(DY41,2)="OK",0,IF(LEFT(DY41,2)="QU",2,1))</f>
        <v>0</v>
      </c>
      <c r="DZ40" s="679">
        <f t="shared" si="37"/>
        <v>0</v>
      </c>
      <c r="EA40" s="679">
        <f t="shared" si="37"/>
        <v>0</v>
      </c>
      <c r="EB40" s="679">
        <f t="shared" si="37"/>
        <v>0</v>
      </c>
      <c r="EC40" s="679">
        <f t="shared" si="37"/>
        <v>0</v>
      </c>
      <c r="ED40" s="679">
        <f t="shared" si="37"/>
        <v>0</v>
      </c>
      <c r="EE40" s="679">
        <f t="shared" si="37"/>
        <v>0</v>
      </c>
      <c r="EF40" s="679">
        <f t="shared" si="37"/>
        <v>0</v>
      </c>
      <c r="EG40" s="679">
        <f t="shared" si="37"/>
        <v>0</v>
      </c>
      <c r="EH40" s="679">
        <f t="shared" si="37"/>
        <v>0</v>
      </c>
      <c r="EI40" s="679">
        <f t="shared" si="37"/>
        <v>0</v>
      </c>
      <c r="EJ40" s="679">
        <f t="shared" si="37"/>
        <v>0</v>
      </c>
      <c r="EK40" s="679">
        <f t="shared" si="37"/>
        <v>0</v>
      </c>
      <c r="EL40" s="679">
        <f t="shared" si="37"/>
        <v>0</v>
      </c>
      <c r="EM40" s="679">
        <f t="shared" si="37"/>
        <v>0</v>
      </c>
      <c r="EN40" s="679">
        <f t="shared" si="37"/>
        <v>0</v>
      </c>
      <c r="EO40" s="679">
        <f t="shared" si="37"/>
        <v>0</v>
      </c>
      <c r="EP40" s="679">
        <f t="shared" si="37"/>
        <v>0</v>
      </c>
      <c r="EQ40" s="679">
        <f t="shared" si="37"/>
        <v>0</v>
      </c>
      <c r="ER40" s="679">
        <f t="shared" si="37"/>
        <v>0</v>
      </c>
      <c r="ES40" s="679">
        <f t="shared" si="37"/>
        <v>0</v>
      </c>
      <c r="ET40" s="679">
        <f t="shared" si="37"/>
        <v>0</v>
      </c>
      <c r="EU40" s="679">
        <f t="shared" si="37"/>
        <v>0</v>
      </c>
      <c r="EV40" s="679">
        <f t="shared" si="37"/>
        <v>0</v>
      </c>
      <c r="EW40" s="679">
        <f t="shared" si="37"/>
        <v>0</v>
      </c>
      <c r="EX40" s="679">
        <f t="shared" si="37"/>
        <v>0</v>
      </c>
      <c r="EY40" s="679">
        <f t="shared" si="37"/>
        <v>0</v>
      </c>
      <c r="EZ40" s="679">
        <f t="shared" si="37"/>
        <v>0</v>
      </c>
      <c r="FA40" s="679">
        <f t="shared" si="37"/>
        <v>0</v>
      </c>
      <c r="FB40" s="679">
        <f t="shared" si="37"/>
        <v>0</v>
      </c>
      <c r="FC40" s="679">
        <f t="shared" si="37"/>
        <v>0</v>
      </c>
      <c r="FD40" s="679">
        <f t="shared" si="37"/>
        <v>0</v>
      </c>
      <c r="FE40" s="679">
        <f t="shared" si="37"/>
        <v>0</v>
      </c>
      <c r="FF40" s="679">
        <f t="shared" si="37"/>
        <v>0</v>
      </c>
      <c r="FG40" s="679">
        <f t="shared" si="37"/>
        <v>0</v>
      </c>
      <c r="FH40" s="679">
        <f t="shared" si="37"/>
        <v>0</v>
      </c>
      <c r="FI40" s="679">
        <f t="shared" si="37"/>
        <v>0</v>
      </c>
      <c r="FJ40" s="679">
        <f t="shared" si="37"/>
        <v>0</v>
      </c>
      <c r="FK40" s="679">
        <f t="shared" si="37"/>
        <v>0</v>
      </c>
      <c r="FL40" s="679">
        <f t="shared" si="37"/>
        <v>0</v>
      </c>
      <c r="FM40" s="679">
        <f t="shared" si="37"/>
        <v>0</v>
      </c>
      <c r="FN40" s="679">
        <f t="shared" si="37"/>
        <v>0</v>
      </c>
      <c r="FO40" s="679">
        <f t="shared" si="37"/>
        <v>0</v>
      </c>
      <c r="FP40" s="679">
        <f t="shared" si="37"/>
        <v>0</v>
      </c>
      <c r="FQ40" s="679">
        <f t="shared" si="37"/>
        <v>0</v>
      </c>
      <c r="FR40" s="679">
        <f t="shared" si="37"/>
        <v>0</v>
      </c>
      <c r="FS40" s="679">
        <f t="shared" si="37"/>
        <v>0</v>
      </c>
      <c r="FT40" s="679">
        <f t="shared" si="37"/>
        <v>0</v>
      </c>
      <c r="FU40" s="679">
        <f t="shared" si="37"/>
        <v>0</v>
      </c>
      <c r="FV40" s="679">
        <f t="shared" si="37"/>
        <v>0</v>
      </c>
      <c r="FW40" s="679">
        <f t="shared" si="37"/>
        <v>0</v>
      </c>
      <c r="FX40" s="679">
        <f t="shared" si="37"/>
        <v>0</v>
      </c>
      <c r="FY40" s="679">
        <f t="shared" si="37"/>
        <v>0</v>
      </c>
      <c r="FZ40" s="679">
        <f t="shared" si="37"/>
        <v>0</v>
      </c>
      <c r="GA40" s="679">
        <f t="shared" si="37"/>
        <v>0</v>
      </c>
      <c r="GB40" s="679">
        <f t="shared" si="37"/>
        <v>0</v>
      </c>
      <c r="GC40" s="679">
        <f t="shared" si="37"/>
        <v>0</v>
      </c>
      <c r="GD40" s="679">
        <f t="shared" si="37"/>
        <v>0</v>
      </c>
      <c r="GE40" s="679">
        <f t="shared" si="37"/>
        <v>0</v>
      </c>
      <c r="GF40" s="679">
        <f t="shared" si="37"/>
        <v>0</v>
      </c>
      <c r="GG40" s="679">
        <f t="shared" si="37"/>
        <v>0</v>
      </c>
      <c r="GH40" s="679">
        <f t="shared" si="37"/>
        <v>0</v>
      </c>
      <c r="GI40" s="679">
        <f t="shared" si="37"/>
        <v>0</v>
      </c>
      <c r="GJ40" s="679">
        <f t="shared" si="37"/>
        <v>0</v>
      </c>
      <c r="GK40" s="679">
        <f t="shared" ref="GK40:IP40" si="38">IF(LEFT(GK41,2)="OK",0,IF(LEFT(GK41,2)="QU",2,1))</f>
        <v>0</v>
      </c>
      <c r="GL40" s="679">
        <f t="shared" si="38"/>
        <v>0</v>
      </c>
      <c r="GM40" s="679">
        <f t="shared" si="38"/>
        <v>0</v>
      </c>
      <c r="GN40" s="679">
        <f t="shared" si="38"/>
        <v>0</v>
      </c>
      <c r="GO40" s="679">
        <f t="shared" si="38"/>
        <v>0</v>
      </c>
      <c r="GP40" s="679">
        <f t="shared" si="38"/>
        <v>0</v>
      </c>
      <c r="GQ40" s="679">
        <f t="shared" si="38"/>
        <v>0</v>
      </c>
      <c r="GR40" s="679">
        <f t="shared" si="38"/>
        <v>0</v>
      </c>
      <c r="GS40" s="679">
        <f t="shared" si="38"/>
        <v>0</v>
      </c>
      <c r="GT40" s="679">
        <f t="shared" si="38"/>
        <v>0</v>
      </c>
      <c r="GU40" s="679">
        <f t="shared" si="38"/>
        <v>0</v>
      </c>
      <c r="GV40" s="679">
        <f t="shared" si="38"/>
        <v>0</v>
      </c>
      <c r="GW40" s="679">
        <f t="shared" si="38"/>
        <v>0</v>
      </c>
      <c r="GX40" s="679">
        <f t="shared" si="38"/>
        <v>0</v>
      </c>
      <c r="GY40" s="679">
        <f t="shared" si="38"/>
        <v>0</v>
      </c>
      <c r="GZ40" s="679">
        <f t="shared" si="38"/>
        <v>0</v>
      </c>
      <c r="HA40" s="679">
        <f t="shared" si="38"/>
        <v>0</v>
      </c>
      <c r="HB40" s="679">
        <f t="shared" si="38"/>
        <v>0</v>
      </c>
      <c r="HC40" s="679">
        <f t="shared" si="38"/>
        <v>0</v>
      </c>
      <c r="HD40" s="679">
        <f t="shared" si="38"/>
        <v>0</v>
      </c>
      <c r="HE40" s="679">
        <f t="shared" si="38"/>
        <v>0</v>
      </c>
      <c r="HF40" s="679">
        <f t="shared" si="38"/>
        <v>0</v>
      </c>
      <c r="HG40" s="679">
        <f t="shared" si="38"/>
        <v>0</v>
      </c>
      <c r="HH40" s="679">
        <f t="shared" si="38"/>
        <v>0</v>
      </c>
      <c r="HI40" s="679">
        <f t="shared" si="38"/>
        <v>0</v>
      </c>
      <c r="HJ40" s="679">
        <f t="shared" si="38"/>
        <v>0</v>
      </c>
      <c r="HK40" s="679">
        <f t="shared" si="38"/>
        <v>0</v>
      </c>
      <c r="HL40" s="679">
        <f t="shared" si="38"/>
        <v>0</v>
      </c>
      <c r="HM40" s="679">
        <f t="shared" si="38"/>
        <v>0</v>
      </c>
      <c r="HN40" s="679">
        <f t="shared" si="38"/>
        <v>0</v>
      </c>
      <c r="HO40" s="679">
        <f t="shared" si="38"/>
        <v>0</v>
      </c>
      <c r="HP40" s="679">
        <f t="shared" si="38"/>
        <v>0</v>
      </c>
      <c r="HQ40" s="679">
        <f t="shared" si="38"/>
        <v>0</v>
      </c>
      <c r="HR40" s="679">
        <f t="shared" si="38"/>
        <v>0</v>
      </c>
      <c r="HS40" s="679">
        <f t="shared" si="38"/>
        <v>0</v>
      </c>
      <c r="HT40" s="679">
        <f t="shared" si="38"/>
        <v>0</v>
      </c>
      <c r="HU40" s="679">
        <f t="shared" si="38"/>
        <v>0</v>
      </c>
      <c r="HV40" s="679">
        <f t="shared" si="38"/>
        <v>0</v>
      </c>
      <c r="HW40" s="679">
        <f t="shared" si="38"/>
        <v>0</v>
      </c>
      <c r="HX40" s="679">
        <f t="shared" si="38"/>
        <v>0</v>
      </c>
      <c r="HY40" s="679">
        <f t="shared" si="38"/>
        <v>0</v>
      </c>
      <c r="HZ40" s="679">
        <f t="shared" si="38"/>
        <v>0</v>
      </c>
      <c r="IA40" s="679">
        <f t="shared" si="38"/>
        <v>0</v>
      </c>
      <c r="IB40" s="679">
        <f t="shared" si="38"/>
        <v>0</v>
      </c>
      <c r="IC40" s="679">
        <f t="shared" si="38"/>
        <v>0</v>
      </c>
      <c r="ID40" s="679">
        <f t="shared" si="38"/>
        <v>0</v>
      </c>
      <c r="IE40" s="679">
        <f t="shared" si="38"/>
        <v>0</v>
      </c>
      <c r="IF40" s="679">
        <f t="shared" si="38"/>
        <v>0</v>
      </c>
      <c r="IG40" s="679">
        <f t="shared" si="38"/>
        <v>0</v>
      </c>
      <c r="IH40" s="679">
        <f t="shared" si="38"/>
        <v>0</v>
      </c>
      <c r="II40" s="679">
        <f t="shared" si="38"/>
        <v>0</v>
      </c>
      <c r="IJ40" s="679">
        <f t="shared" si="38"/>
        <v>0</v>
      </c>
      <c r="IK40" s="679">
        <f t="shared" si="38"/>
        <v>0</v>
      </c>
      <c r="IL40" s="679">
        <f t="shared" si="38"/>
        <v>0</v>
      </c>
      <c r="IM40" s="679">
        <f t="shared" si="38"/>
        <v>0</v>
      </c>
      <c r="IN40" s="679">
        <f t="shared" si="38"/>
        <v>0</v>
      </c>
      <c r="IO40" s="679">
        <f t="shared" si="38"/>
        <v>0</v>
      </c>
      <c r="IP40" s="679">
        <f t="shared" si="38"/>
        <v>0</v>
      </c>
      <c r="IQ40" s="680"/>
      <c r="IR40" s="680"/>
      <c r="IS40" s="680"/>
    </row>
    <row r="41" spans="1:253" s="669" customFormat="1" ht="105.75" customHeight="1">
      <c r="A41" s="681" t="str">
        <f>IF(Questionnaire!D95=(Questionnaire!D97+Questionnaire!D98+Questionnaire!D99)=TRUE,"OK Q29.b.i","QUERY Q29b - Components in 29.b.i must sum to disposal of quoted equity capital total value in 29.b - please check")</f>
        <v>OK Q29.b.i</v>
      </c>
      <c r="B41" s="681" t="str">
        <f>IF(Questionnaire!E95=(Questionnaire!E97+Questionnaire!E98+Questionnaire!E99)=TRUE,"OK Q29.b.i","QUERY Q29b - Components in 29.b.i must sum to disposal of quoted equity capital total value in 29.b - please check")</f>
        <v>OK Q29.b.i</v>
      </c>
      <c r="C41" s="681" t="str">
        <f>IF(Questionnaire!F95=(Questionnaire!F97+Questionnaire!F98+Questionnaire!F99)=TRUE,"OK Q29.b.i","QUERY Q29b - Components in 29.b.i must sum to disposal of quoted equity capital total value in 29.b - please check")</f>
        <v>OK Q29.b.i</v>
      </c>
      <c r="D41" s="681" t="str">
        <f>IF(Questionnaire!G95=(Questionnaire!G97+Questionnaire!G98+Questionnaire!G99)=TRUE,"OK Q29.b.i","QUERY Q29b - Components in 29.b.i must sum to disposal of quoted equity capital total value in 29.b - please check")</f>
        <v>OK Q29.b.i</v>
      </c>
      <c r="E41" s="681" t="str">
        <f>IF(Questionnaire!H95=(Questionnaire!H97+Questionnaire!H98+Questionnaire!H99)=TRUE,"OK Q29.b.i","QUERY Q29b - Components in 29.b.i must sum to disposal of quoted equity capital total value in 29.b - please check")</f>
        <v>OK Q29.b.i</v>
      </c>
      <c r="F41" s="681" t="str">
        <f>IF(Questionnaire!I95=(Questionnaire!I97+Questionnaire!I98+Questionnaire!I99)=TRUE,"OK Q29.b.i","QUERY Q29b - Components in 29.b.i must sum to disposal of quoted equity capital total value in 29.b - please check")</f>
        <v>OK Q29.b.i</v>
      </c>
      <c r="G41" s="681" t="str">
        <f>IF(Questionnaire!J95=(Questionnaire!J97+Questionnaire!J98+Questionnaire!J99)=TRUE,"OK Q29.b.i","QUERY Q29b - Components in 29.b.i must sum to disposal of quoted equity capital total value in 29.b - please check")</f>
        <v>OK Q29.b.i</v>
      </c>
      <c r="H41" s="681" t="str">
        <f>IF(Questionnaire!K95=(Questionnaire!K97+Questionnaire!K98+Questionnaire!K99)=TRUE,"OK Q29.b.i","QUERY Q29b - Components in 29.b.i must sum to disposal of quoted equity capital total value in 29.b - please check")</f>
        <v>OK Q29.b.i</v>
      </c>
      <c r="I41" s="681" t="str">
        <f>IF(Questionnaire!L95=(Questionnaire!L97+Questionnaire!L98+Questionnaire!L99)=TRUE,"OK Q29.b.i","QUERY Q29b - Components in 29.b.i must sum to disposal of quoted equity capital total value in 29.b - please check")</f>
        <v>OK Q29.b.i</v>
      </c>
      <c r="J41" s="681" t="str">
        <f>IF(Questionnaire!M95=(Questionnaire!M97+Questionnaire!M98+Questionnaire!M99)=TRUE,"OK Q29.b.i","QUERY Q29b - Components in 29.b.i must sum to disposal of quoted equity capital total value in 29.b - please check")</f>
        <v>OK Q29.b.i</v>
      </c>
      <c r="K41" s="681" t="str">
        <f>IF(Questionnaire!N95=(Questionnaire!N97+Questionnaire!N98+Questionnaire!N99)=TRUE,"OK Q29.b.i","QUERY Q29b - Components in 29.b.i must sum to disposal of quoted equity capital total value in 29.b - please check")</f>
        <v>OK Q29.b.i</v>
      </c>
      <c r="L41" s="681" t="str">
        <f>IF(Questionnaire!O95=(Questionnaire!O97+Questionnaire!O98+Questionnaire!O99)=TRUE,"OK Q29.b.i","QUERY Q29b - Components in 29.b.i must sum to disposal of quoted equity capital total value in 29.b - please check")</f>
        <v>OK Q29.b.i</v>
      </c>
      <c r="M41" s="681" t="str">
        <f>IF(Questionnaire!P95=(Questionnaire!P97+Questionnaire!P98+Questionnaire!P99)=TRUE,"OK Q29.b.i","QUERY Q29b - Components in 29.b.i must sum to disposal of quoted equity capital total value in 29.b - please check")</f>
        <v>OK Q29.b.i</v>
      </c>
      <c r="N41" s="681" t="str">
        <f>IF(Questionnaire!Q95=(Questionnaire!Q97+Questionnaire!Q98+Questionnaire!Q99)=TRUE,"OK Q29.b.i","QUERY Q29b - Components in 29.b.i must sum to disposal of quoted equity capital total value in 29.b - please check")</f>
        <v>OK Q29.b.i</v>
      </c>
      <c r="O41" s="681" t="str">
        <f>IF(Questionnaire!R95=(Questionnaire!R97+Questionnaire!R98+Questionnaire!R99)=TRUE,"OK Q29.b.i","QUERY Q29b - Components in 29.b.i must sum to disposal of quoted equity capital total value in 29.b - please check")</f>
        <v>OK Q29.b.i</v>
      </c>
      <c r="P41" s="681" t="str">
        <f>IF(Questionnaire!S95=(Questionnaire!S97+Questionnaire!S98+Questionnaire!S99)=TRUE,"OK Q29.b.i","QUERY Q29b - Components in 29.b.i must sum to disposal of quoted equity capital total value in 29.b - please check")</f>
        <v>OK Q29.b.i</v>
      </c>
      <c r="Q41" s="681" t="str">
        <f>IF(Questionnaire!T95=(Questionnaire!T97+Questionnaire!T98+Questionnaire!T99)=TRUE,"OK Q29.b.i","QUERY Q29b - Components in 29.b.i must sum to disposal of quoted equity capital total value in 29.b - please check")</f>
        <v>OK Q29.b.i</v>
      </c>
      <c r="R41" s="681" t="str">
        <f>IF(Questionnaire!U95=(Questionnaire!U97+Questionnaire!U98+Questionnaire!U99)=TRUE,"OK Q29.b.i","QUERY Q29b - Components in 29.b.i must sum to disposal of quoted equity capital total value in 29.b - please check")</f>
        <v>OK Q29.b.i</v>
      </c>
      <c r="S41" s="681" t="str">
        <f>IF(Questionnaire!V95=(Questionnaire!V97+Questionnaire!V98+Questionnaire!V99)=TRUE,"OK Q29.b.i","QUERY Q29b - Components in 29.b.i must sum to disposal of quoted equity capital total value in 29.b - please check")</f>
        <v>OK Q29.b.i</v>
      </c>
      <c r="T41" s="681" t="str">
        <f>IF(Questionnaire!W95=(Questionnaire!W97+Questionnaire!W98+Questionnaire!W99)=TRUE,"OK Q29.b.i","QUERY Q29b - Components in 29.b.i must sum to disposal of quoted equity capital total value in 29.b - please check")</f>
        <v>OK Q29.b.i</v>
      </c>
      <c r="U41" s="681" t="str">
        <f>IF(Questionnaire!X95=(Questionnaire!X97+Questionnaire!X98+Questionnaire!X99)=TRUE,"OK Q29.b.i","QUERY Q29b - Components in 29.b.i must sum to disposal of quoted equity capital total value in 29.b - please check")</f>
        <v>OK Q29.b.i</v>
      </c>
      <c r="V41" s="681" t="str">
        <f>IF(Questionnaire!Y95=(Questionnaire!Y97+Questionnaire!Y98+Questionnaire!Y99)=TRUE,"OK Q29.b.i","QUERY Q29b - Components in 29.b.i must sum to disposal of quoted equity capital total value in 29.b - please check")</f>
        <v>OK Q29.b.i</v>
      </c>
      <c r="W41" s="681" t="str">
        <f>IF(Questionnaire!Z95=(Questionnaire!Z97+Questionnaire!Z98+Questionnaire!Z99)=TRUE,"OK Q29.b.i","QUERY Q29b - Components in 29.b.i must sum to disposal of quoted equity capital total value in 29.b - please check")</f>
        <v>OK Q29.b.i</v>
      </c>
      <c r="X41" s="681" t="str">
        <f>IF(Questionnaire!AA95=(Questionnaire!AA97+Questionnaire!AA98+Questionnaire!AA99)=TRUE,"OK Q29.b.i","QUERY Q29b - Components in 29.b.i must sum to disposal of quoted equity capital total value in 29.b - please check")</f>
        <v>OK Q29.b.i</v>
      </c>
      <c r="Y41" s="681" t="str">
        <f>IF(Questionnaire!AB95=(Questionnaire!AB97+Questionnaire!AB98+Questionnaire!AB99)=TRUE,"OK Q29.b.i","QUERY Q29b - Components in 29.b.i must sum to disposal of quoted equity capital total value in 29.b - please check")</f>
        <v>OK Q29.b.i</v>
      </c>
      <c r="Z41" s="681" t="str">
        <f>IF(Questionnaire!AC95=(Questionnaire!AC97+Questionnaire!AC98+Questionnaire!AC99)=TRUE,"OK Q29.b.i","QUERY Q29b - Components in 29.b.i must sum to disposal of quoted equity capital total value in 29.b - please check")</f>
        <v>OK Q29.b.i</v>
      </c>
      <c r="AA41" s="681" t="str">
        <f>IF(Questionnaire!AD95=(Questionnaire!AD97+Questionnaire!AD98+Questionnaire!AD99)=TRUE,"OK Q29.b.i","QUERY Q29b - Components in 29.b.i must sum to disposal of quoted equity capital total value in 29.b - please check")</f>
        <v>OK Q29.b.i</v>
      </c>
      <c r="AB41" s="681" t="str">
        <f>IF(Questionnaire!AE95=(Questionnaire!AE97+Questionnaire!AE98+Questionnaire!AE99)=TRUE,"OK Q29.b.i","QUERY Q29b - Components in 29.b.i must sum to disposal of quoted equity capital total value in 29.b - please check")</f>
        <v>OK Q29.b.i</v>
      </c>
      <c r="AC41" s="681" t="str">
        <f>IF(Questionnaire!AF95=(Questionnaire!AF97+Questionnaire!AF98+Questionnaire!AF99)=TRUE,"OK Q29.b.i","QUERY Q29b - Components in 29.b.i must sum to disposal of quoted equity capital total value in 29.b - please check")</f>
        <v>OK Q29.b.i</v>
      </c>
      <c r="AD41" s="681" t="str">
        <f>IF(Questionnaire!AG95=(Questionnaire!AG97+Questionnaire!AG98+Questionnaire!AG99)=TRUE,"OK Q29.b.i","QUERY Q29b - Components in 29.b.i must sum to disposal of quoted equity capital total value in 29.b - please check")</f>
        <v>OK Q29.b.i</v>
      </c>
      <c r="AE41" s="681" t="str">
        <f>IF(Questionnaire!AH95=(Questionnaire!AH97+Questionnaire!AH98+Questionnaire!AH99)=TRUE,"OK Q29.b.i","QUERY Q29b - Components in 29.b.i must sum to disposal of quoted equity capital total value in 29.b - please check")</f>
        <v>OK Q29.b.i</v>
      </c>
      <c r="AF41" s="681" t="str">
        <f>IF(Questionnaire!AI95=(Questionnaire!AI97+Questionnaire!AI98+Questionnaire!AI99)=TRUE,"OK Q29.b.i","QUERY Q29b - Components in 29.b.i must sum to disposal of quoted equity capital total value in 29.b - please check")</f>
        <v>OK Q29.b.i</v>
      </c>
      <c r="AG41" s="681" t="str">
        <f>IF(Questionnaire!AJ95=(Questionnaire!AJ97+Questionnaire!AJ98+Questionnaire!AJ99)=TRUE,"OK Q29.b.i","QUERY Q29b - Components in 29.b.i must sum to disposal of quoted equity capital total value in 29.b - please check")</f>
        <v>OK Q29.b.i</v>
      </c>
      <c r="AH41" s="681" t="str">
        <f>IF(Questionnaire!AK95=(Questionnaire!AK97+Questionnaire!AK98+Questionnaire!AK99)=TRUE,"OK Q29.b.i","QUERY Q29b - Components in 29.b.i must sum to disposal of quoted equity capital total value in 29.b - please check")</f>
        <v>OK Q29.b.i</v>
      </c>
      <c r="AI41" s="681" t="str">
        <f>IF(Questionnaire!AL95=(Questionnaire!AL97+Questionnaire!AL98+Questionnaire!AL99)=TRUE,"OK Q29.b.i","QUERY Q29b - Components in 29.b.i must sum to disposal of quoted equity capital total value in 29.b - please check")</f>
        <v>OK Q29.b.i</v>
      </c>
      <c r="AJ41" s="681" t="str">
        <f>IF(Questionnaire!AM95=(Questionnaire!AM97+Questionnaire!AM98+Questionnaire!AM99)=TRUE,"OK Q29.b.i","QUERY Q29b - Components in 29.b.i must sum to disposal of quoted equity capital total value in 29.b - please check")</f>
        <v>OK Q29.b.i</v>
      </c>
      <c r="AK41" s="681" t="str">
        <f>IF(Questionnaire!AN95=(Questionnaire!AN97+Questionnaire!AN98+Questionnaire!AN99)=TRUE,"OK Q29.b.i","QUERY Q29b - Components in 29.b.i must sum to disposal of quoted equity capital total value in 29.b - please check")</f>
        <v>OK Q29.b.i</v>
      </c>
      <c r="AL41" s="681" t="str">
        <f>IF(Questionnaire!AO95=(Questionnaire!AO97+Questionnaire!AO98+Questionnaire!AO99)=TRUE,"OK Q29.b.i","QUERY Q29b - Components in 29.b.i must sum to disposal of quoted equity capital total value in 29.b - please check")</f>
        <v>OK Q29.b.i</v>
      </c>
      <c r="AM41" s="681" t="str">
        <f>IF(Questionnaire!AP95=(Questionnaire!AP97+Questionnaire!AP98+Questionnaire!AP99)=TRUE,"OK Q29.b.i","QUERY Q29b - Components in 29.b.i must sum to disposal of quoted equity capital total value in 29.b - please check")</f>
        <v>OK Q29.b.i</v>
      </c>
      <c r="AN41" s="681" t="str">
        <f>IF(Questionnaire!AQ95=(Questionnaire!AQ97+Questionnaire!AQ98+Questionnaire!AQ99)=TRUE,"OK Q29.b.i","QUERY Q29b - Components in 29.b.i must sum to disposal of quoted equity capital total value in 29.b - please check")</f>
        <v>OK Q29.b.i</v>
      </c>
      <c r="AO41" s="681" t="str">
        <f>IF(Questionnaire!AR95=(Questionnaire!AR97+Questionnaire!AR98+Questionnaire!AR99)=TRUE,"OK Q29.b.i","QUERY Q29b - Components in 29.b.i must sum to disposal of quoted equity capital total value in 29.b - please check")</f>
        <v>OK Q29.b.i</v>
      </c>
      <c r="AP41" s="681" t="str">
        <f>IF(Questionnaire!AS95=(Questionnaire!AS97+Questionnaire!AS98+Questionnaire!AS99)=TRUE,"OK Q29.b.i","QUERY Q29b - Components in 29.b.i must sum to disposal of quoted equity capital total value in 29.b - please check")</f>
        <v>OK Q29.b.i</v>
      </c>
      <c r="AQ41" s="681" t="str">
        <f>IF(Questionnaire!AT95=(Questionnaire!AT97+Questionnaire!AT98+Questionnaire!AT99)=TRUE,"OK Q29.b.i","QUERY Q29b - Components in 29.b.i must sum to disposal of quoted equity capital total value in 29.b - please check")</f>
        <v>OK Q29.b.i</v>
      </c>
      <c r="AR41" s="681" t="str">
        <f>IF(Questionnaire!AU95=(Questionnaire!AU97+Questionnaire!AU98+Questionnaire!AU99)=TRUE,"OK Q29.b.i","QUERY Q29b - Components in 29.b.i must sum to disposal of quoted equity capital total value in 29.b - please check")</f>
        <v>OK Q29.b.i</v>
      </c>
      <c r="AS41" s="681" t="str">
        <f>IF(Questionnaire!AV95=(Questionnaire!AV97+Questionnaire!AV98+Questionnaire!AV99)=TRUE,"OK Q29.b.i","QUERY Q29b - Components in 29.b.i must sum to disposal of quoted equity capital total value in 29.b - please check")</f>
        <v>OK Q29.b.i</v>
      </c>
      <c r="AT41" s="681" t="str">
        <f>IF(Questionnaire!AW95=(Questionnaire!AW97+Questionnaire!AW98+Questionnaire!AW99)=TRUE,"OK Q29.b.i","QUERY Q29b - Components in 29.b.i must sum to disposal of quoted equity capital total value in 29.b - please check")</f>
        <v>OK Q29.b.i</v>
      </c>
      <c r="AU41" s="681" t="str">
        <f>IF(Questionnaire!AX95=(Questionnaire!AX97+Questionnaire!AX98+Questionnaire!AX99)=TRUE,"OK Q29.b.i","QUERY Q29b - Components in 29.b.i must sum to disposal of quoted equity capital total value in 29.b - please check")</f>
        <v>OK Q29.b.i</v>
      </c>
      <c r="AV41" s="681" t="str">
        <f>IF(Questionnaire!AY95=(Questionnaire!AY97+Questionnaire!AY98+Questionnaire!AY99)=TRUE,"OK Q29.b.i","QUERY Q29b - Components in 29.b.i must sum to disposal of quoted equity capital total value in 29.b - please check")</f>
        <v>OK Q29.b.i</v>
      </c>
      <c r="AW41" s="681" t="str">
        <f>IF(Questionnaire!AZ95=(Questionnaire!AZ97+Questionnaire!AZ98+Questionnaire!AZ99)=TRUE,"OK Q29.b.i","QUERY Q29b - Components in 29.b.i must sum to disposal of quoted equity capital total value in 29.b - please check")</f>
        <v>OK Q29.b.i</v>
      </c>
      <c r="AX41" s="681" t="str">
        <f>IF(Questionnaire!BA95=(Questionnaire!BA97+Questionnaire!BA98+Questionnaire!BA99)=TRUE,"OK Q29.b.i","QUERY Q29b - Components in 29.b.i must sum to disposal of quoted equity capital total value in 29.b - please check")</f>
        <v>OK Q29.b.i</v>
      </c>
      <c r="AY41" s="681" t="str">
        <f>IF(Questionnaire!BB95=(Questionnaire!BB97+Questionnaire!BB98+Questionnaire!BB99)=TRUE,"OK Q29.b.i","QUERY Q29b - Components in 29.b.i must sum to disposal of quoted equity capital total value in 29.b - please check")</f>
        <v>OK Q29.b.i</v>
      </c>
      <c r="AZ41" s="681" t="str">
        <f>IF(Questionnaire!BC95=(Questionnaire!BC97+Questionnaire!BC98+Questionnaire!BC99)=TRUE,"OK Q29.b.i","QUERY Q29b - Components in 29.b.i must sum to disposal of quoted equity capital total value in 29.b - please check")</f>
        <v>OK Q29.b.i</v>
      </c>
      <c r="BA41" s="681" t="str">
        <f>IF(Questionnaire!BD95=(Questionnaire!BD97+Questionnaire!BD98+Questionnaire!BD99)=TRUE,"OK Q29.b.i","QUERY Q29b - Components in 29.b.i must sum to disposal of quoted equity capital total value in 29.b - please check")</f>
        <v>OK Q29.b.i</v>
      </c>
      <c r="BB41" s="681" t="str">
        <f>IF(Questionnaire!BE95=(Questionnaire!BE97+Questionnaire!BE98+Questionnaire!BE99)=TRUE,"OK Q29.b.i","QUERY Q29b - Components in 29.b.i must sum to disposal of quoted equity capital total value in 29.b - please check")</f>
        <v>OK Q29.b.i</v>
      </c>
      <c r="BC41" s="681" t="str">
        <f>IF(Questionnaire!BF95=(Questionnaire!BF97+Questionnaire!BF98+Questionnaire!BF99)=TRUE,"OK Q29.b.i","QUERY Q29b - Components in 29.b.i must sum to disposal of quoted equity capital total value in 29.b - please check")</f>
        <v>OK Q29.b.i</v>
      </c>
      <c r="BD41" s="681" t="str">
        <f>IF(Questionnaire!BG95=(Questionnaire!BG97+Questionnaire!BG98+Questionnaire!BG99)=TRUE,"OK Q29.b.i","QUERY Q29b - Components in 29.b.i must sum to disposal of quoted equity capital total value in 29.b - please check")</f>
        <v>OK Q29.b.i</v>
      </c>
      <c r="BE41" s="681" t="str">
        <f>IF(Questionnaire!BH95=(Questionnaire!BH97+Questionnaire!BH98+Questionnaire!BH99)=TRUE,"OK Q29.b.i","QUERY Q29b - Components in 29.b.i must sum to disposal of quoted equity capital total value in 29.b - please check")</f>
        <v>OK Q29.b.i</v>
      </c>
      <c r="BF41" s="681" t="str">
        <f>IF(Questionnaire!BI95=(Questionnaire!BI97+Questionnaire!BI98+Questionnaire!BI99)=TRUE,"OK Q29.b.i","QUERY Q29b - Components in 29.b.i must sum to disposal of quoted equity capital total value in 29.b - please check")</f>
        <v>OK Q29.b.i</v>
      </c>
      <c r="BG41" s="681" t="str">
        <f>IF(Questionnaire!BJ95=(Questionnaire!BJ97+Questionnaire!BJ98+Questionnaire!BJ99)=TRUE,"OK Q29.b.i","QUERY Q29b - Components in 29.b.i must sum to disposal of quoted equity capital total value in 29.b - please check")</f>
        <v>OK Q29.b.i</v>
      </c>
      <c r="BH41" s="681" t="str">
        <f>IF(Questionnaire!BK95=(Questionnaire!BK97+Questionnaire!BK98+Questionnaire!BK99)=TRUE,"OK Q29.b.i","QUERY Q29b - Components in 29.b.i must sum to disposal of quoted equity capital total value in 29.b - please check")</f>
        <v>OK Q29.b.i</v>
      </c>
      <c r="BI41" s="681" t="str">
        <f>IF(Questionnaire!BL95=(Questionnaire!BL97+Questionnaire!BL98+Questionnaire!BL99)=TRUE,"OK Q29.b.i","QUERY Q29b - Components in 29.b.i must sum to disposal of quoted equity capital total value in 29.b - please check")</f>
        <v>OK Q29.b.i</v>
      </c>
      <c r="BJ41" s="681" t="str">
        <f>IF(Questionnaire!BM95=(Questionnaire!BM97+Questionnaire!BM98+Questionnaire!BM99)=TRUE,"OK Q29.b.i","QUERY Q29b - Components in 29.b.i must sum to disposal of quoted equity capital total value in 29.b - please check")</f>
        <v>OK Q29.b.i</v>
      </c>
      <c r="BK41" s="681" t="str">
        <f>IF(Questionnaire!BN95=(Questionnaire!BN97+Questionnaire!BN98+Questionnaire!BN99)=TRUE,"OK Q29.b.i","QUERY Q29b - Components in 29.b.i must sum to disposal of quoted equity capital total value in 29.b - please check")</f>
        <v>OK Q29.b.i</v>
      </c>
      <c r="BL41" s="681" t="str">
        <f>IF(Questionnaire!BO95=(Questionnaire!BO97+Questionnaire!BO98+Questionnaire!BO99)=TRUE,"OK Q29.b.i","QUERY Q29b - Components in 29.b.i must sum to disposal of quoted equity capital total value in 29.b - please check")</f>
        <v>OK Q29.b.i</v>
      </c>
      <c r="BM41" s="681" t="str">
        <f>IF(Questionnaire!BP95=(Questionnaire!BP97+Questionnaire!BP98+Questionnaire!BP99)=TRUE,"OK Q29.b.i","QUERY Q29b - Components in 29.b.i must sum to disposal of quoted equity capital total value in 29.b - please check")</f>
        <v>OK Q29.b.i</v>
      </c>
      <c r="BN41" s="681" t="str">
        <f>IF(Questionnaire!BQ95=(Questionnaire!BQ97+Questionnaire!BQ98+Questionnaire!BQ99)=TRUE,"OK Q29.b.i","QUERY Q29b - Components in 29.b.i must sum to disposal of quoted equity capital total value in 29.b - please check")</f>
        <v>OK Q29.b.i</v>
      </c>
      <c r="BO41" s="681" t="str">
        <f>IF(Questionnaire!BR95=(Questionnaire!BR97+Questionnaire!BR98+Questionnaire!BR99)=TRUE,"OK Q29.b.i","QUERY Q29b - Components in 29.b.i must sum to disposal of quoted equity capital total value in 29.b - please check")</f>
        <v>OK Q29.b.i</v>
      </c>
      <c r="BP41" s="681" t="str">
        <f>IF(Questionnaire!BS95=(Questionnaire!BS97+Questionnaire!BS98+Questionnaire!BS99)=TRUE,"OK Q29.b.i","QUERY Q29b - Components in 29.b.i must sum to disposal of quoted equity capital total value in 29.b - please check")</f>
        <v>OK Q29.b.i</v>
      </c>
      <c r="BQ41" s="681" t="str">
        <f>IF(Questionnaire!BT95=(Questionnaire!BT97+Questionnaire!BT98+Questionnaire!BT99)=TRUE,"OK Q29.b.i","QUERY Q29b - Components in 29.b.i must sum to disposal of quoted equity capital total value in 29.b - please check")</f>
        <v>OK Q29.b.i</v>
      </c>
      <c r="BR41" s="681" t="str">
        <f>IF(Questionnaire!BU95=(Questionnaire!BU97+Questionnaire!BU98+Questionnaire!BU99)=TRUE,"OK Q29.b.i","QUERY Q29b - Components in 29.b.i must sum to disposal of quoted equity capital total value in 29.b - please check")</f>
        <v>OK Q29.b.i</v>
      </c>
      <c r="BS41" s="681" t="str">
        <f>IF(Questionnaire!BV95=(Questionnaire!BV97+Questionnaire!BV98+Questionnaire!BV99)=TRUE,"OK Q29.b.i","QUERY Q29b - Components in 29.b.i must sum to disposal of quoted equity capital total value in 29.b - please check")</f>
        <v>OK Q29.b.i</v>
      </c>
      <c r="BT41" s="681" t="str">
        <f>IF(Questionnaire!BW95=(Questionnaire!BW97+Questionnaire!BW98+Questionnaire!BW99)=TRUE,"OK Q29.b.i","QUERY Q29b - Components in 29.b.i must sum to disposal of quoted equity capital total value in 29.b - please check")</f>
        <v>OK Q29.b.i</v>
      </c>
      <c r="BU41" s="681" t="str">
        <f>IF(Questionnaire!BX95=(Questionnaire!BX97+Questionnaire!BX98+Questionnaire!BX99)=TRUE,"OK Q29.b.i","QUERY Q29b - Components in 29.b.i must sum to disposal of quoted equity capital total value in 29.b - please check")</f>
        <v>OK Q29.b.i</v>
      </c>
      <c r="BV41" s="681" t="str">
        <f>IF(Questionnaire!BY95=(Questionnaire!BY97+Questionnaire!BY98+Questionnaire!BY99)=TRUE,"OK Q29.b.i","QUERY Q29b - Components in 29.b.i must sum to disposal of quoted equity capital total value in 29.b - please check")</f>
        <v>OK Q29.b.i</v>
      </c>
      <c r="BW41" s="681" t="str">
        <f>IF(Questionnaire!BZ95=(Questionnaire!BZ97+Questionnaire!BZ98+Questionnaire!BZ99)=TRUE,"OK Q29.b.i","QUERY Q29b - Components in 29.b.i must sum to disposal of quoted equity capital total value in 29.b - please check")</f>
        <v>OK Q29.b.i</v>
      </c>
      <c r="BX41" s="681" t="str">
        <f>IF(Questionnaire!CA95=(Questionnaire!CA97+Questionnaire!CA98+Questionnaire!CA99)=TRUE,"OK Q29.b.i","QUERY Q29b - Components in 29.b.i must sum to disposal of quoted equity capital total value in 29.b - please check")</f>
        <v>OK Q29.b.i</v>
      </c>
      <c r="BY41" s="681" t="str">
        <f>IF(Questionnaire!CB95=(Questionnaire!CB97+Questionnaire!CB98+Questionnaire!CB99)=TRUE,"OK Q29.b.i","QUERY Q29b - Components in 29.b.i must sum to disposal of quoted equity capital total value in 29.b - please check")</f>
        <v>OK Q29.b.i</v>
      </c>
      <c r="BZ41" s="681" t="str">
        <f>IF(Questionnaire!CC95=(Questionnaire!CC97+Questionnaire!CC98+Questionnaire!CC99)=TRUE,"OK Q29.b.i","QUERY Q29b - Components in 29.b.i must sum to disposal of quoted equity capital total value in 29.b - please check")</f>
        <v>OK Q29.b.i</v>
      </c>
      <c r="CA41" s="681" t="str">
        <f>IF(Questionnaire!CD95=(Questionnaire!CD97+Questionnaire!CD98+Questionnaire!CD99)=TRUE,"OK Q29.b.i","QUERY Q29b - Components in 29.b.i must sum to disposal of quoted equity capital total value in 29.b - please check")</f>
        <v>OK Q29.b.i</v>
      </c>
      <c r="CB41" s="681" t="str">
        <f>IF(Questionnaire!CE95=(Questionnaire!CE97+Questionnaire!CE98+Questionnaire!CE99)=TRUE,"OK Q29.b.i","QUERY Q29b - Components in 29.b.i must sum to disposal of quoted equity capital total value in 29.b - please check")</f>
        <v>OK Q29.b.i</v>
      </c>
      <c r="CC41" s="681" t="str">
        <f>IF(Questionnaire!CF95=(Questionnaire!CF97+Questionnaire!CF98+Questionnaire!CF99)=TRUE,"OK Q29.b.i","QUERY Q29b - Components in 29.b.i must sum to disposal of quoted equity capital total value in 29.b - please check")</f>
        <v>OK Q29.b.i</v>
      </c>
      <c r="CD41" s="681" t="str">
        <f>IF(Questionnaire!CG95=(Questionnaire!CG97+Questionnaire!CG98+Questionnaire!CG99)=TRUE,"OK Q29.b.i","QUERY Q29b - Components in 29.b.i must sum to disposal of quoted equity capital total value in 29.b - please check")</f>
        <v>OK Q29.b.i</v>
      </c>
      <c r="CE41" s="681" t="str">
        <f>IF(Questionnaire!CH95=(Questionnaire!CH97+Questionnaire!CH98+Questionnaire!CH99)=TRUE,"OK Q29.b.i","QUERY Q29b - Components in 29.b.i must sum to disposal of quoted equity capital total value in 29.b - please check")</f>
        <v>OK Q29.b.i</v>
      </c>
      <c r="CF41" s="681" t="str">
        <f>IF(Questionnaire!CI95=(Questionnaire!CI97+Questionnaire!CI98+Questionnaire!CI99)=TRUE,"OK Q29.b.i","QUERY Q29b - Components in 29.b.i must sum to disposal of quoted equity capital total value in 29.b - please check")</f>
        <v>OK Q29.b.i</v>
      </c>
      <c r="CG41" s="681" t="str">
        <f>IF(Questionnaire!CJ95=(Questionnaire!CJ97+Questionnaire!CJ98+Questionnaire!CJ99)=TRUE,"OK Q29.b.i","QUERY Q29b - Components in 29.b.i must sum to disposal of quoted equity capital total value in 29.b - please check")</f>
        <v>OK Q29.b.i</v>
      </c>
      <c r="CH41" s="681" t="str">
        <f>IF(Questionnaire!CK95=(Questionnaire!CK97+Questionnaire!CK98+Questionnaire!CK99)=TRUE,"OK Q29.b.i","QUERY Q29b - Components in 29.b.i must sum to disposal of quoted equity capital total value in 29.b - please check")</f>
        <v>OK Q29.b.i</v>
      </c>
      <c r="CI41" s="681" t="str">
        <f>IF(Questionnaire!CL95=(Questionnaire!CL97+Questionnaire!CL98+Questionnaire!CL99)=TRUE,"OK Q29.b.i","QUERY Q29b - Components in 29.b.i must sum to disposal of quoted equity capital total value in 29.b - please check")</f>
        <v>OK Q29.b.i</v>
      </c>
      <c r="CJ41" s="681" t="str">
        <f>IF(Questionnaire!CM95=(Questionnaire!CM97+Questionnaire!CM98+Questionnaire!CM99)=TRUE,"OK Q29.b.i","QUERY Q29b - Components in 29.b.i must sum to disposal of quoted equity capital total value in 29.b - please check")</f>
        <v>OK Q29.b.i</v>
      </c>
      <c r="CK41" s="681" t="str">
        <f>IF(Questionnaire!CN95=(Questionnaire!CN97+Questionnaire!CN98+Questionnaire!CN99)=TRUE,"OK Q29.b.i","QUERY Q29b - Components in 29.b.i must sum to disposal of quoted equity capital total value in 29.b - please check")</f>
        <v>OK Q29.b.i</v>
      </c>
      <c r="CL41" s="681" t="str">
        <f>IF(Questionnaire!CO95=(Questionnaire!CO97+Questionnaire!CO98+Questionnaire!CO99)=TRUE,"OK Q29.b.i","QUERY Q29b - Components in 29.b.i must sum to disposal of quoted equity capital total value in 29.b - please check")</f>
        <v>OK Q29.b.i</v>
      </c>
      <c r="CM41" s="681" t="str">
        <f>IF(Questionnaire!CP95=(Questionnaire!CP97+Questionnaire!CP98+Questionnaire!CP99)=TRUE,"OK Q29.b.i","QUERY Q29b - Components in 29.b.i must sum to disposal of quoted equity capital total value in 29.b - please check")</f>
        <v>OK Q29.b.i</v>
      </c>
      <c r="CN41" s="681" t="str">
        <f>IF(Questionnaire!CQ95=(Questionnaire!CQ97+Questionnaire!CQ98+Questionnaire!CQ99)=TRUE,"OK Q29.b.i","QUERY Q29b - Components in 29.b.i must sum to disposal of quoted equity capital total value in 29.b - please check")</f>
        <v>OK Q29.b.i</v>
      </c>
      <c r="CO41" s="681" t="str">
        <f>IF(Questionnaire!CR95=(Questionnaire!CR97+Questionnaire!CR98+Questionnaire!CR99)=TRUE,"OK Q29.b.i","QUERY Q29b - Components in 29.b.i must sum to disposal of quoted equity capital total value in 29.b - please check")</f>
        <v>OK Q29.b.i</v>
      </c>
      <c r="CP41" s="681" t="str">
        <f>IF(Questionnaire!CS95=(Questionnaire!CS97+Questionnaire!CS98+Questionnaire!CS99)=TRUE,"OK Q29.b.i","QUERY Q29b - Components in 29.b.i must sum to disposal of quoted equity capital total value in 29.b - please check")</f>
        <v>OK Q29.b.i</v>
      </c>
      <c r="CQ41" s="681" t="str">
        <f>IF(Questionnaire!CT95=(Questionnaire!CT97+Questionnaire!CT98+Questionnaire!CT99)=TRUE,"OK Q29.b.i","QUERY Q29b - Components in 29.b.i must sum to disposal of quoted equity capital total value in 29.b - please check")</f>
        <v>OK Q29.b.i</v>
      </c>
      <c r="CR41" s="681" t="str">
        <f>IF(Questionnaire!CU95=(Questionnaire!CU97+Questionnaire!CU98+Questionnaire!CU99)=TRUE,"OK Q29.b.i","QUERY Q29b - Components in 29.b.i must sum to disposal of quoted equity capital total value in 29.b - please check")</f>
        <v>OK Q29.b.i</v>
      </c>
      <c r="CS41" s="681" t="str">
        <f>IF(Questionnaire!CV95=(Questionnaire!CV97+Questionnaire!CV98+Questionnaire!CV99)=TRUE,"OK Q29.b.i","QUERY Q29b - Components in 29.b.i must sum to disposal of quoted equity capital total value in 29.b - please check")</f>
        <v>OK Q29.b.i</v>
      </c>
      <c r="CT41" s="681" t="str">
        <f>IF(Questionnaire!CW95=(Questionnaire!CW97+Questionnaire!CW98+Questionnaire!CW99)=TRUE,"OK Q29.b.i","QUERY Q29b - Components in 29.b.i must sum to disposal of quoted equity capital total value in 29.b - please check")</f>
        <v>OK Q29.b.i</v>
      </c>
      <c r="CU41" s="681" t="str">
        <f>IF(Questionnaire!CX95=(Questionnaire!CX97+Questionnaire!CX98+Questionnaire!CX99)=TRUE,"OK Q29.b.i","QUERY Q29b - Components in 29.b.i must sum to disposal of quoted equity capital total value in 29.b - please check")</f>
        <v>OK Q29.b.i</v>
      </c>
      <c r="CV41" s="681" t="str">
        <f>IF(Questionnaire!CY95=(Questionnaire!CY97+Questionnaire!CY98+Questionnaire!CY99)=TRUE,"OK Q29.b.i","QUERY Q29b - Components in 29.b.i must sum to disposal of quoted equity capital total value in 29.b - please check")</f>
        <v>OK Q29.b.i</v>
      </c>
      <c r="CW41" s="681" t="str">
        <f>IF(Questionnaire!CZ95=(Questionnaire!CZ97+Questionnaire!CZ98+Questionnaire!CZ99)=TRUE,"OK Q29.b.i","QUERY Q29b - Components in 29.b.i must sum to disposal of quoted equity capital total value in 29.b - please check")</f>
        <v>OK Q29.b.i</v>
      </c>
      <c r="CX41" s="681" t="str">
        <f>IF(Questionnaire!DA95=(Questionnaire!DA97+Questionnaire!DA98+Questionnaire!DA99)=TRUE,"OK Q29.b.i","QUERY Q29b - Components in 29.b.i must sum to disposal of quoted equity capital total value in 29.b - please check")</f>
        <v>OK Q29.b.i</v>
      </c>
      <c r="CY41" s="681" t="str">
        <f>IF(Questionnaire!DB95=(Questionnaire!DB97+Questionnaire!DB98+Questionnaire!DB99)=TRUE,"OK Q29.b.i","QUERY Q29b - Components in 29.b.i must sum to disposal of quoted equity capital total value in 29.b - please check")</f>
        <v>OK Q29.b.i</v>
      </c>
      <c r="CZ41" s="681" t="str">
        <f>IF(Questionnaire!DC95=(Questionnaire!DC97+Questionnaire!DC98+Questionnaire!DC99)=TRUE,"OK Q29.b.i","QUERY Q29b - Components in 29.b.i must sum to disposal of quoted equity capital total value in 29.b - please check")</f>
        <v>OK Q29.b.i</v>
      </c>
      <c r="DA41" s="681" t="str">
        <f>IF(Questionnaire!DD95=(Questionnaire!DD97+Questionnaire!DD98+Questionnaire!DD99)=TRUE,"OK Q29.b.i","QUERY Q29b - Components in 29.b.i must sum to disposal of quoted equity capital total value in 29.b - please check")</f>
        <v>OK Q29.b.i</v>
      </c>
      <c r="DB41" s="681" t="str">
        <f>IF(Questionnaire!DE95=(Questionnaire!DE97+Questionnaire!DE98+Questionnaire!DE99)=TRUE,"OK Q29.b.i","QUERY Q29b - Components in 29.b.i must sum to disposal of quoted equity capital total value in 29.b - please check")</f>
        <v>OK Q29.b.i</v>
      </c>
      <c r="DC41" s="681" t="str">
        <f>IF(Questionnaire!DF95=(Questionnaire!DF97+Questionnaire!DF98+Questionnaire!DF99)=TRUE,"OK Q29.b.i","QUERY Q29b - Components in 29.b.i must sum to disposal of quoted equity capital total value in 29.b - please check")</f>
        <v>OK Q29.b.i</v>
      </c>
      <c r="DD41" s="681" t="str">
        <f>IF(Questionnaire!DG95=(Questionnaire!DG97+Questionnaire!DG98+Questionnaire!DG99)=TRUE,"OK Q29.b.i","QUERY Q29b - Components in 29.b.i must sum to disposal of quoted equity capital total value in 29.b - please check")</f>
        <v>OK Q29.b.i</v>
      </c>
      <c r="DE41" s="681" t="str">
        <f>IF(Questionnaire!DH95=(Questionnaire!DH97+Questionnaire!DH98+Questionnaire!DH99)=TRUE,"OK Q29.b.i","QUERY Q29b - Components in 29.b.i must sum to disposal of quoted equity capital total value in 29.b - please check")</f>
        <v>OK Q29.b.i</v>
      </c>
      <c r="DF41" s="681" t="str">
        <f>IF(Questionnaire!DI95=(Questionnaire!DI97+Questionnaire!DI98+Questionnaire!DI99)=TRUE,"OK Q29.b.i","QUERY Q29b - Components in 29.b.i must sum to disposal of quoted equity capital total value in 29.b - please check")</f>
        <v>OK Q29.b.i</v>
      </c>
      <c r="DG41" s="681" t="str">
        <f>IF(Questionnaire!DJ95=(Questionnaire!DJ97+Questionnaire!DJ98+Questionnaire!DJ99)=TRUE,"OK Q29.b.i","QUERY Q29b - Components in 29.b.i must sum to disposal of quoted equity capital total value in 29.b - please check")</f>
        <v>OK Q29.b.i</v>
      </c>
      <c r="DH41" s="681" t="str">
        <f>IF(Questionnaire!DK95=(Questionnaire!DK97+Questionnaire!DK98+Questionnaire!DK99)=TRUE,"OK Q29.b.i","QUERY Q29b - Components in 29.b.i must sum to disposal of quoted equity capital total value in 29.b - please check")</f>
        <v>OK Q29.b.i</v>
      </c>
      <c r="DI41" s="681" t="str">
        <f>IF(Questionnaire!DL95=(Questionnaire!DL97+Questionnaire!DL98+Questionnaire!DL99)=TRUE,"OK Q29.b.i","QUERY Q29b - Components in 29.b.i must sum to disposal of quoted equity capital total value in 29.b - please check")</f>
        <v>OK Q29.b.i</v>
      </c>
      <c r="DJ41" s="681" t="str">
        <f>IF(Questionnaire!DM95=(Questionnaire!DM97+Questionnaire!DM98+Questionnaire!DM99)=TRUE,"OK Q29.b.i","QUERY Q29b - Components in 29.b.i must sum to disposal of quoted equity capital total value in 29.b - please check")</f>
        <v>OK Q29.b.i</v>
      </c>
      <c r="DK41" s="681" t="str">
        <f>IF(Questionnaire!DN95=(Questionnaire!DN97+Questionnaire!DN98+Questionnaire!DN99)=TRUE,"OK Q29.b.i","QUERY Q29b - Components in 29.b.i must sum to disposal of quoted equity capital total value in 29.b - please check")</f>
        <v>OK Q29.b.i</v>
      </c>
      <c r="DL41" s="681" t="str">
        <f>IF(Questionnaire!DO95=(Questionnaire!DO97+Questionnaire!DO98+Questionnaire!DO99)=TRUE,"OK Q29.b.i","QUERY Q29b - Components in 29.b.i must sum to disposal of quoted equity capital total value in 29.b - please check")</f>
        <v>OK Q29.b.i</v>
      </c>
      <c r="DM41" s="681" t="str">
        <f>IF(Questionnaire!DP95=(Questionnaire!DP97+Questionnaire!DP98+Questionnaire!DP99)=TRUE,"OK Q29.b.i","QUERY Q29b - Components in 29.b.i must sum to disposal of quoted equity capital total value in 29.b - please check")</f>
        <v>OK Q29.b.i</v>
      </c>
      <c r="DN41" s="681" t="str">
        <f>IF(Questionnaire!DQ95=(Questionnaire!DQ97+Questionnaire!DQ98+Questionnaire!DQ99)=TRUE,"OK Q29.b.i","QUERY Q29b - Components in 29.b.i must sum to disposal of quoted equity capital total value in 29.b - please check")</f>
        <v>OK Q29.b.i</v>
      </c>
      <c r="DO41" s="681" t="str">
        <f>IF(Questionnaire!DR95=(Questionnaire!DR97+Questionnaire!DR98+Questionnaire!DR99)=TRUE,"OK Q29.b.i","QUERY Q29b - Components in 29.b.i must sum to disposal of quoted equity capital total value in 29.b - please check")</f>
        <v>OK Q29.b.i</v>
      </c>
      <c r="DP41" s="681" t="str">
        <f>IF(Questionnaire!DS95=(Questionnaire!DS97+Questionnaire!DS98+Questionnaire!DS99)=TRUE,"OK Q29.b.i","QUERY Q29b - Components in 29.b.i must sum to disposal of quoted equity capital total value in 29.b - please check")</f>
        <v>OK Q29.b.i</v>
      </c>
      <c r="DQ41" s="681" t="str">
        <f>IF(Questionnaire!DT95=(Questionnaire!DT97+Questionnaire!DT98+Questionnaire!DT99)=TRUE,"OK Q29.b.i","QUERY Q29b - Components in 29.b.i must sum to disposal of quoted equity capital total value in 29.b - please check")</f>
        <v>OK Q29.b.i</v>
      </c>
      <c r="DR41" s="681" t="str">
        <f>IF(Questionnaire!DU95=(Questionnaire!DU97+Questionnaire!DU98+Questionnaire!DU99)=TRUE,"OK Q29.b.i","QUERY Q29b - Components in 29.b.i must sum to disposal of quoted equity capital total value in 29.b - please check")</f>
        <v>OK Q29.b.i</v>
      </c>
      <c r="DS41" s="681" t="str">
        <f>IF(Questionnaire!DV95=(Questionnaire!DV97+Questionnaire!DV98+Questionnaire!DV99)=TRUE,"OK Q29.b.i","QUERY Q29b - Components in 29.b.i must sum to disposal of quoted equity capital total value in 29.b - please check")</f>
        <v>OK Q29.b.i</v>
      </c>
      <c r="DT41" s="681" t="str">
        <f>IF(Questionnaire!DW95=(Questionnaire!DW97+Questionnaire!DW98+Questionnaire!DW99)=TRUE,"OK Q29.b.i","QUERY Q29b - Components in 29.b.i must sum to disposal of quoted equity capital total value in 29.b - please check")</f>
        <v>OK Q29.b.i</v>
      </c>
      <c r="DU41" s="681" t="str">
        <f>IF(Questionnaire!DX95=(Questionnaire!DX97+Questionnaire!DX98+Questionnaire!DX99)=TRUE,"OK Q29.b.i","QUERY Q29b - Components in 29.b.i must sum to disposal of quoted equity capital total value in 29.b - please check")</f>
        <v>OK Q29.b.i</v>
      </c>
      <c r="DV41" s="681" t="str">
        <f>IF(Questionnaire!DY95=(Questionnaire!DY97+Questionnaire!DY98+Questionnaire!DY99)=TRUE,"OK Q29.b.i","QUERY Q29b - Components in 29.b.i must sum to disposal of quoted equity capital total value in 29.b - please check")</f>
        <v>OK Q29.b.i</v>
      </c>
      <c r="DW41" s="681" t="str">
        <f>IF(Questionnaire!DZ95=(Questionnaire!DZ97+Questionnaire!DZ98+Questionnaire!DZ99)=TRUE,"OK Q29.b.i","QUERY Q29b - Components in 29.b.i must sum to disposal of quoted equity capital total value in 29.b - please check")</f>
        <v>OK Q29.b.i</v>
      </c>
      <c r="DX41" s="681" t="str">
        <f>IF(Questionnaire!EA95=(Questionnaire!EA97+Questionnaire!EA98+Questionnaire!EA99)=TRUE,"OK Q29.b.i","QUERY Q29b - Components in 29.b.i must sum to disposal of quoted equity capital total value in 29.b - please check")</f>
        <v>OK Q29.b.i</v>
      </c>
      <c r="DY41" s="681" t="str">
        <f>IF(Questionnaire!EB95=(Questionnaire!EB97+Questionnaire!EB98+Questionnaire!EB99)=TRUE,"OK Q29.b.i","QUERY Q29b - Components in 29.b.i must sum to disposal of quoted equity capital total value in 29.b - please check")</f>
        <v>OK Q29.b.i</v>
      </c>
      <c r="DZ41" s="681" t="str">
        <f>IF(Questionnaire!EC95=(Questionnaire!EC97+Questionnaire!EC98+Questionnaire!EC99)=TRUE,"OK Q29.b.i","QUERY Q29b - Components in 29.b.i must sum to disposal of quoted equity capital total value in 29.b - please check")</f>
        <v>OK Q29.b.i</v>
      </c>
      <c r="EA41" s="681" t="str">
        <f>IF(Questionnaire!ED95=(Questionnaire!ED97+Questionnaire!ED98+Questionnaire!ED99)=TRUE,"OK Q29.b.i","QUERY Q29b - Components in 29.b.i must sum to disposal of quoted equity capital total value in 29.b - please check")</f>
        <v>OK Q29.b.i</v>
      </c>
      <c r="EB41" s="681" t="str">
        <f>IF(Questionnaire!EE95=(Questionnaire!EE97+Questionnaire!EE98+Questionnaire!EE99)=TRUE,"OK Q29.b.i","QUERY Q29b - Components in 29.b.i must sum to disposal of quoted equity capital total value in 29.b - please check")</f>
        <v>OK Q29.b.i</v>
      </c>
      <c r="EC41" s="681" t="str">
        <f>IF(Questionnaire!EF95=(Questionnaire!EF97+Questionnaire!EF98+Questionnaire!EF99)=TRUE,"OK Q29.b.i","QUERY Q29b - Components in 29.b.i must sum to disposal of quoted equity capital total value in 29.b - please check")</f>
        <v>OK Q29.b.i</v>
      </c>
      <c r="ED41" s="681" t="str">
        <f>IF(Questionnaire!EG95=(Questionnaire!EG97+Questionnaire!EG98+Questionnaire!EG99)=TRUE,"OK Q29.b.i","QUERY Q29b - Components in 29.b.i must sum to disposal of quoted equity capital total value in 29.b - please check")</f>
        <v>OK Q29.b.i</v>
      </c>
      <c r="EE41" s="681" t="str">
        <f>IF(Questionnaire!EH95=(Questionnaire!EH97+Questionnaire!EH98+Questionnaire!EH99)=TRUE,"OK Q29.b.i","QUERY Q29b - Components in 29.b.i must sum to disposal of quoted equity capital total value in 29.b - please check")</f>
        <v>OK Q29.b.i</v>
      </c>
      <c r="EF41" s="681" t="str">
        <f>IF(Questionnaire!EI95=(Questionnaire!EI97+Questionnaire!EI98+Questionnaire!EI99)=TRUE,"OK Q29.b.i","QUERY Q29b - Components in 29.b.i must sum to disposal of quoted equity capital total value in 29.b - please check")</f>
        <v>OK Q29.b.i</v>
      </c>
      <c r="EG41" s="681" t="str">
        <f>IF(Questionnaire!EJ95=(Questionnaire!EJ97+Questionnaire!EJ98+Questionnaire!EJ99)=TRUE,"OK Q29.b.i","QUERY Q29b - Components in 29.b.i must sum to disposal of quoted equity capital total value in 29.b - please check")</f>
        <v>OK Q29.b.i</v>
      </c>
      <c r="EH41" s="681" t="str">
        <f>IF(Questionnaire!EK95=(Questionnaire!EK97+Questionnaire!EK98+Questionnaire!EK99)=TRUE,"OK Q29.b.i","QUERY Q29b - Components in 29.b.i must sum to disposal of quoted equity capital total value in 29.b - please check")</f>
        <v>OK Q29.b.i</v>
      </c>
      <c r="EI41" s="681" t="str">
        <f>IF(Questionnaire!EL95=(Questionnaire!EL97+Questionnaire!EL98+Questionnaire!EL99)=TRUE,"OK Q29.b.i","QUERY Q29b - Components in 29.b.i must sum to disposal of quoted equity capital total value in 29.b - please check")</f>
        <v>OK Q29.b.i</v>
      </c>
      <c r="EJ41" s="681" t="str">
        <f>IF(Questionnaire!EM95=(Questionnaire!EM97+Questionnaire!EM98+Questionnaire!EM99)=TRUE,"OK Q29.b.i","QUERY Q29b - Components in 29.b.i must sum to disposal of quoted equity capital total value in 29.b - please check")</f>
        <v>OK Q29.b.i</v>
      </c>
      <c r="EK41" s="681" t="str">
        <f>IF(Questionnaire!EN95=(Questionnaire!EN97+Questionnaire!EN98+Questionnaire!EN99)=TRUE,"OK Q29.b.i","QUERY Q29b - Components in 29.b.i must sum to disposal of quoted equity capital total value in 29.b - please check")</f>
        <v>OK Q29.b.i</v>
      </c>
      <c r="EL41" s="681" t="str">
        <f>IF(Questionnaire!EO95=(Questionnaire!EO97+Questionnaire!EO98+Questionnaire!EO99)=TRUE,"OK Q29.b.i","QUERY Q29b - Components in 29.b.i must sum to disposal of quoted equity capital total value in 29.b - please check")</f>
        <v>OK Q29.b.i</v>
      </c>
      <c r="EM41" s="681" t="str">
        <f>IF(Questionnaire!EP95=(Questionnaire!EP97+Questionnaire!EP98+Questionnaire!EP99)=TRUE,"OK Q29.b.i","QUERY Q29b - Components in 29.b.i must sum to disposal of quoted equity capital total value in 29.b - please check")</f>
        <v>OK Q29.b.i</v>
      </c>
      <c r="EN41" s="681" t="str">
        <f>IF(Questionnaire!EQ95=(Questionnaire!EQ97+Questionnaire!EQ98+Questionnaire!EQ99)=TRUE,"OK Q29.b.i","QUERY Q29b - Components in 29.b.i must sum to disposal of quoted equity capital total value in 29.b - please check")</f>
        <v>OK Q29.b.i</v>
      </c>
      <c r="EO41" s="681" t="str">
        <f>IF(Questionnaire!ER95=(Questionnaire!ER97+Questionnaire!ER98+Questionnaire!ER99)=TRUE,"OK Q29.b.i","QUERY Q29b - Components in 29.b.i must sum to disposal of quoted equity capital total value in 29.b - please check")</f>
        <v>OK Q29.b.i</v>
      </c>
      <c r="EP41" s="681" t="str">
        <f>IF(Questionnaire!ES95=(Questionnaire!ES97+Questionnaire!ES98+Questionnaire!ES99)=TRUE,"OK Q29.b.i","QUERY Q29b - Components in 29.b.i must sum to disposal of quoted equity capital total value in 29.b - please check")</f>
        <v>OK Q29.b.i</v>
      </c>
      <c r="EQ41" s="681" t="str">
        <f>IF(Questionnaire!ET95=(Questionnaire!ET97+Questionnaire!ET98+Questionnaire!ET99)=TRUE,"OK Q29.b.i","QUERY Q29b - Components in 29.b.i must sum to disposal of quoted equity capital total value in 29.b - please check")</f>
        <v>OK Q29.b.i</v>
      </c>
      <c r="ER41" s="681" t="str">
        <f>IF(Questionnaire!EU95=(Questionnaire!EU97+Questionnaire!EU98+Questionnaire!EU99)=TRUE,"OK Q29.b.i","QUERY Q29b - Components in 29.b.i must sum to disposal of quoted equity capital total value in 29.b - please check")</f>
        <v>OK Q29.b.i</v>
      </c>
      <c r="ES41" s="681" t="str">
        <f>IF(Questionnaire!EV95=(Questionnaire!EV97+Questionnaire!EV98+Questionnaire!EV99)=TRUE,"OK Q29.b.i","QUERY Q29b - Components in 29.b.i must sum to disposal of quoted equity capital total value in 29.b - please check")</f>
        <v>OK Q29.b.i</v>
      </c>
      <c r="ET41" s="681" t="str">
        <f>IF(Questionnaire!EW95=(Questionnaire!EW97+Questionnaire!EW98+Questionnaire!EW99)=TRUE,"OK Q29.b.i","QUERY Q29b - Components in 29.b.i must sum to disposal of quoted equity capital total value in 29.b - please check")</f>
        <v>OK Q29.b.i</v>
      </c>
      <c r="EU41" s="681" t="str">
        <f>IF(Questionnaire!EX95=(Questionnaire!EX97+Questionnaire!EX98+Questionnaire!EX99)=TRUE,"OK Q29.b.i","QUERY Q29b - Components in 29.b.i must sum to disposal of quoted equity capital total value in 29.b - please check")</f>
        <v>OK Q29.b.i</v>
      </c>
      <c r="EV41" s="681" t="str">
        <f>IF(Questionnaire!EY95=(Questionnaire!EY97+Questionnaire!EY98+Questionnaire!EY99)=TRUE,"OK Q29.b.i","QUERY Q29b - Components in 29.b.i must sum to disposal of quoted equity capital total value in 29.b - please check")</f>
        <v>OK Q29.b.i</v>
      </c>
      <c r="EW41" s="681" t="str">
        <f>IF(Questionnaire!EZ95=(Questionnaire!EZ97+Questionnaire!EZ98+Questionnaire!EZ99)=TRUE,"OK Q29.b.i","QUERY Q29b - Components in 29.b.i must sum to disposal of quoted equity capital total value in 29.b - please check")</f>
        <v>OK Q29.b.i</v>
      </c>
      <c r="EX41" s="681" t="str">
        <f>IF(Questionnaire!FA95=(Questionnaire!FA97+Questionnaire!FA98+Questionnaire!FA99)=TRUE,"OK Q29.b.i","QUERY Q29b - Components in 29.b.i must sum to disposal of quoted equity capital total value in 29.b - please check")</f>
        <v>OK Q29.b.i</v>
      </c>
      <c r="EY41" s="681" t="str">
        <f>IF(Questionnaire!FB95=(Questionnaire!FB97+Questionnaire!FB98+Questionnaire!FB99)=TRUE,"OK Q29.b.i","QUERY Q29b - Components in 29.b.i must sum to disposal of quoted equity capital total value in 29.b - please check")</f>
        <v>OK Q29.b.i</v>
      </c>
      <c r="EZ41" s="681" t="str">
        <f>IF(Questionnaire!FC95=(Questionnaire!FC97+Questionnaire!FC98+Questionnaire!FC99)=TRUE,"OK Q29.b.i","QUERY Q29b - Components in 29.b.i must sum to disposal of quoted equity capital total value in 29.b - please check")</f>
        <v>OK Q29.b.i</v>
      </c>
      <c r="FA41" s="681" t="str">
        <f>IF(Questionnaire!FD95=(Questionnaire!FD97+Questionnaire!FD98+Questionnaire!FD99)=TRUE,"OK Q29.b.i","QUERY Q29b - Components in 29.b.i must sum to disposal of quoted equity capital total value in 29.b - please check")</f>
        <v>OK Q29.b.i</v>
      </c>
      <c r="FB41" s="681" t="str">
        <f>IF(Questionnaire!FE95=(Questionnaire!FE97+Questionnaire!FE98+Questionnaire!FE99)=TRUE,"OK Q29.b.i","QUERY Q29b - Components in 29.b.i must sum to disposal of quoted equity capital total value in 29.b - please check")</f>
        <v>OK Q29.b.i</v>
      </c>
      <c r="FC41" s="681" t="str">
        <f>IF(Questionnaire!FF95=(Questionnaire!FF97+Questionnaire!FF98+Questionnaire!FF99)=TRUE,"OK Q29.b.i","QUERY Q29b - Components in 29.b.i must sum to disposal of quoted equity capital total value in 29.b - please check")</f>
        <v>OK Q29.b.i</v>
      </c>
      <c r="FD41" s="681" t="str">
        <f>IF(Questionnaire!FG95=(Questionnaire!FG97+Questionnaire!FG98+Questionnaire!FG99)=TRUE,"OK Q29.b.i","QUERY Q29b - Components in 29.b.i must sum to disposal of quoted equity capital total value in 29.b - please check")</f>
        <v>OK Q29.b.i</v>
      </c>
      <c r="FE41" s="681" t="str">
        <f>IF(Questionnaire!FH95=(Questionnaire!FH97+Questionnaire!FH98+Questionnaire!FH99)=TRUE,"OK Q29.b.i","QUERY Q29b - Components in 29.b.i must sum to disposal of quoted equity capital total value in 29.b - please check")</f>
        <v>OK Q29.b.i</v>
      </c>
      <c r="FF41" s="681" t="str">
        <f>IF(Questionnaire!FI95=(Questionnaire!FI97+Questionnaire!FI98+Questionnaire!FI99)=TRUE,"OK Q29.b.i","QUERY Q29b - Components in 29.b.i must sum to disposal of quoted equity capital total value in 29.b - please check")</f>
        <v>OK Q29.b.i</v>
      </c>
      <c r="FG41" s="681" t="str">
        <f>IF(Questionnaire!FJ95=(Questionnaire!FJ97+Questionnaire!FJ98+Questionnaire!FJ99)=TRUE,"OK Q29.b.i","QUERY Q29b - Components in 29.b.i must sum to disposal of quoted equity capital total value in 29.b - please check")</f>
        <v>OK Q29.b.i</v>
      </c>
      <c r="FH41" s="681" t="str">
        <f>IF(Questionnaire!FK95=(Questionnaire!FK97+Questionnaire!FK98+Questionnaire!FK99)=TRUE,"OK Q29.b.i","QUERY Q29b - Components in 29.b.i must sum to disposal of quoted equity capital total value in 29.b - please check")</f>
        <v>OK Q29.b.i</v>
      </c>
      <c r="FI41" s="681" t="str">
        <f>IF(Questionnaire!FL95=(Questionnaire!FL97+Questionnaire!FL98+Questionnaire!FL99)=TRUE,"OK Q29.b.i","QUERY Q29b - Components in 29.b.i must sum to disposal of quoted equity capital total value in 29.b - please check")</f>
        <v>OK Q29.b.i</v>
      </c>
      <c r="FJ41" s="681" t="str">
        <f>IF(Questionnaire!FM95=(Questionnaire!FM97+Questionnaire!FM98+Questionnaire!FM99)=TRUE,"OK Q29.b.i","QUERY Q29b - Components in 29.b.i must sum to disposal of quoted equity capital total value in 29.b - please check")</f>
        <v>OK Q29.b.i</v>
      </c>
      <c r="FK41" s="681" t="str">
        <f>IF(Questionnaire!FN95=(Questionnaire!FN97+Questionnaire!FN98+Questionnaire!FN99)=TRUE,"OK Q29.b.i","QUERY Q29b - Components in 29.b.i must sum to disposal of quoted equity capital total value in 29.b - please check")</f>
        <v>OK Q29.b.i</v>
      </c>
      <c r="FL41" s="681" t="str">
        <f>IF(Questionnaire!FO95=(Questionnaire!FO97+Questionnaire!FO98+Questionnaire!FO99)=TRUE,"OK Q29.b.i","QUERY Q29b - Components in 29.b.i must sum to disposal of quoted equity capital total value in 29.b - please check")</f>
        <v>OK Q29.b.i</v>
      </c>
      <c r="FM41" s="681" t="str">
        <f>IF(Questionnaire!FP95=(Questionnaire!FP97+Questionnaire!FP98+Questionnaire!FP99)=TRUE,"OK Q29.b.i","QUERY Q29b - Components in 29.b.i must sum to disposal of quoted equity capital total value in 29.b - please check")</f>
        <v>OK Q29.b.i</v>
      </c>
      <c r="FN41" s="681" t="str">
        <f>IF(Questionnaire!FQ95=(Questionnaire!FQ97+Questionnaire!FQ98+Questionnaire!FQ99)=TRUE,"OK Q29.b.i","QUERY Q29b - Components in 29.b.i must sum to disposal of quoted equity capital total value in 29.b - please check")</f>
        <v>OK Q29.b.i</v>
      </c>
      <c r="FO41" s="681" t="str">
        <f>IF(Questionnaire!FR95=(Questionnaire!FR97+Questionnaire!FR98+Questionnaire!FR99)=TRUE,"OK Q29.b.i","QUERY Q29b - Components in 29.b.i must sum to disposal of quoted equity capital total value in 29.b - please check")</f>
        <v>OK Q29.b.i</v>
      </c>
      <c r="FP41" s="681" t="str">
        <f>IF(Questionnaire!FS95=(Questionnaire!FS97+Questionnaire!FS98+Questionnaire!FS99)=TRUE,"OK Q29.b.i","QUERY Q29b - Components in 29.b.i must sum to disposal of quoted equity capital total value in 29.b - please check")</f>
        <v>OK Q29.b.i</v>
      </c>
      <c r="FQ41" s="681" t="str">
        <f>IF(Questionnaire!FT95=(Questionnaire!FT97+Questionnaire!FT98+Questionnaire!FT99)=TRUE,"OK Q29.b.i","QUERY Q29b - Components in 29.b.i must sum to disposal of quoted equity capital total value in 29.b - please check")</f>
        <v>OK Q29.b.i</v>
      </c>
      <c r="FR41" s="681" t="str">
        <f>IF(Questionnaire!FU95=(Questionnaire!FU97+Questionnaire!FU98+Questionnaire!FU99)=TRUE,"OK Q29.b.i","QUERY Q29b - Components in 29.b.i must sum to disposal of quoted equity capital total value in 29.b - please check")</f>
        <v>OK Q29.b.i</v>
      </c>
      <c r="FS41" s="681" t="str">
        <f>IF(Questionnaire!FV95=(Questionnaire!FV97+Questionnaire!FV98+Questionnaire!FV99)=TRUE,"OK Q29.b.i","QUERY Q29b - Components in 29.b.i must sum to disposal of quoted equity capital total value in 29.b - please check")</f>
        <v>OK Q29.b.i</v>
      </c>
      <c r="FT41" s="681" t="str">
        <f>IF(Questionnaire!FW95=(Questionnaire!FW97+Questionnaire!FW98+Questionnaire!FW99)=TRUE,"OK Q29.b.i","QUERY Q29b - Components in 29.b.i must sum to disposal of quoted equity capital total value in 29.b - please check")</f>
        <v>OK Q29.b.i</v>
      </c>
      <c r="FU41" s="681" t="str">
        <f>IF(Questionnaire!FX95=(Questionnaire!FX97+Questionnaire!FX98+Questionnaire!FX99)=TRUE,"OK Q29.b.i","QUERY Q29b - Components in 29.b.i must sum to disposal of quoted equity capital total value in 29.b - please check")</f>
        <v>OK Q29.b.i</v>
      </c>
      <c r="FV41" s="681" t="str">
        <f>IF(Questionnaire!FY95=(Questionnaire!FY97+Questionnaire!FY98+Questionnaire!FY99)=TRUE,"OK Q29.b.i","QUERY Q29b - Components in 29.b.i must sum to disposal of quoted equity capital total value in 29.b - please check")</f>
        <v>OK Q29.b.i</v>
      </c>
      <c r="FW41" s="681" t="str">
        <f>IF(Questionnaire!FZ95=(Questionnaire!FZ97+Questionnaire!FZ98+Questionnaire!FZ99)=TRUE,"OK Q29.b.i","QUERY Q29b - Components in 29.b.i must sum to disposal of quoted equity capital total value in 29.b - please check")</f>
        <v>OK Q29.b.i</v>
      </c>
      <c r="FX41" s="681" t="str">
        <f>IF(Questionnaire!GA95=(Questionnaire!GA97+Questionnaire!GA98+Questionnaire!GA99)=TRUE,"OK Q29.b.i","QUERY Q29b - Components in 29.b.i must sum to disposal of quoted equity capital total value in 29.b - please check")</f>
        <v>OK Q29.b.i</v>
      </c>
      <c r="FY41" s="681" t="str">
        <f>IF(Questionnaire!GB95=(Questionnaire!GB97+Questionnaire!GB98+Questionnaire!GB99)=TRUE,"OK Q29.b.i","QUERY Q29b - Components in 29.b.i must sum to disposal of quoted equity capital total value in 29.b - please check")</f>
        <v>OK Q29.b.i</v>
      </c>
      <c r="FZ41" s="681" t="str">
        <f>IF(Questionnaire!GC95=(Questionnaire!GC97+Questionnaire!GC98+Questionnaire!GC99)=TRUE,"OK Q29.b.i","QUERY Q29b - Components in 29.b.i must sum to disposal of quoted equity capital total value in 29.b - please check")</f>
        <v>OK Q29.b.i</v>
      </c>
      <c r="GA41" s="681" t="str">
        <f>IF(Questionnaire!GD95=(Questionnaire!GD97+Questionnaire!GD98+Questionnaire!GD99)=TRUE,"OK Q29.b.i","QUERY Q29b - Components in 29.b.i must sum to disposal of quoted equity capital total value in 29.b - please check")</f>
        <v>OK Q29.b.i</v>
      </c>
      <c r="GB41" s="681" t="str">
        <f>IF(Questionnaire!GE95=(Questionnaire!GE97+Questionnaire!GE98+Questionnaire!GE99)=TRUE,"OK Q29.b.i","QUERY Q29b - Components in 29.b.i must sum to disposal of quoted equity capital total value in 29.b - please check")</f>
        <v>OK Q29.b.i</v>
      </c>
      <c r="GC41" s="681" t="str">
        <f>IF(Questionnaire!GF95=(Questionnaire!GF97+Questionnaire!GF98+Questionnaire!GF99)=TRUE,"OK Q29.b.i","QUERY Q29b - Components in 29.b.i must sum to disposal of quoted equity capital total value in 29.b - please check")</f>
        <v>OK Q29.b.i</v>
      </c>
      <c r="GD41" s="681" t="str">
        <f>IF(Questionnaire!GG95=(Questionnaire!GG97+Questionnaire!GG98+Questionnaire!GG99)=TRUE,"OK Q29.b.i","QUERY Q29b - Components in 29.b.i must sum to disposal of quoted equity capital total value in 29.b - please check")</f>
        <v>OK Q29.b.i</v>
      </c>
      <c r="GE41" s="681" t="str">
        <f>IF(Questionnaire!GH95=(Questionnaire!GH97+Questionnaire!GH98+Questionnaire!GH99)=TRUE,"OK Q29.b.i","QUERY Q29b - Components in 29.b.i must sum to disposal of quoted equity capital total value in 29.b - please check")</f>
        <v>OK Q29.b.i</v>
      </c>
      <c r="GF41" s="681" t="str">
        <f>IF(Questionnaire!GI95=(Questionnaire!GI97+Questionnaire!GI98+Questionnaire!GI99)=TRUE,"OK Q29.b.i","QUERY Q29b - Components in 29.b.i must sum to disposal of quoted equity capital total value in 29.b - please check")</f>
        <v>OK Q29.b.i</v>
      </c>
      <c r="GG41" s="681" t="str">
        <f>IF(Questionnaire!GJ95=(Questionnaire!GJ97+Questionnaire!GJ98+Questionnaire!GJ99)=TRUE,"OK Q29.b.i","QUERY Q29b - Components in 29.b.i must sum to disposal of quoted equity capital total value in 29.b - please check")</f>
        <v>OK Q29.b.i</v>
      </c>
      <c r="GH41" s="681" t="str">
        <f>IF(Questionnaire!GK95=(Questionnaire!GK97+Questionnaire!GK98+Questionnaire!GK99)=TRUE,"OK Q29.b.i","QUERY Q29b - Components in 29.b.i must sum to disposal of quoted equity capital total value in 29.b - please check")</f>
        <v>OK Q29.b.i</v>
      </c>
      <c r="GI41" s="681" t="str">
        <f>IF(Questionnaire!GL95=(Questionnaire!GL97+Questionnaire!GL98+Questionnaire!GL99)=TRUE,"OK Q29.b.i","QUERY Q29b - Components in 29.b.i must sum to disposal of quoted equity capital total value in 29.b - please check")</f>
        <v>OK Q29.b.i</v>
      </c>
      <c r="GJ41" s="681" t="str">
        <f>IF(Questionnaire!GM95=(Questionnaire!GM97+Questionnaire!GM98+Questionnaire!GM99)=TRUE,"OK Q29.b.i","QUERY Q29b - Components in 29.b.i must sum to disposal of quoted equity capital total value in 29.b - please check")</f>
        <v>OK Q29.b.i</v>
      </c>
      <c r="GK41" s="681" t="str">
        <f>IF(Questionnaire!GN95=(Questionnaire!GN97+Questionnaire!GN98+Questionnaire!GN99)=TRUE,"OK Q29.b.i","QUERY Q29b - Components in 29.b.i must sum to disposal of quoted equity capital total value in 29.b - please check")</f>
        <v>OK Q29.b.i</v>
      </c>
      <c r="GL41" s="681" t="str">
        <f>IF(Questionnaire!GO95=(Questionnaire!GO97+Questionnaire!GO98+Questionnaire!GO99)=TRUE,"OK Q29.b.i","QUERY Q29b - Components in 29.b.i must sum to disposal of quoted equity capital total value in 29.b - please check")</f>
        <v>OK Q29.b.i</v>
      </c>
      <c r="GM41" s="681" t="str">
        <f>IF(Questionnaire!GP95=(Questionnaire!GP97+Questionnaire!GP98+Questionnaire!GP99)=TRUE,"OK Q29.b.i","QUERY Q29b - Components in 29.b.i must sum to disposal of quoted equity capital total value in 29.b - please check")</f>
        <v>OK Q29.b.i</v>
      </c>
      <c r="GN41" s="681" t="str">
        <f>IF(Questionnaire!GQ95=(Questionnaire!GQ97+Questionnaire!GQ98+Questionnaire!GQ99)=TRUE,"OK Q29.b.i","QUERY Q29b - Components in 29.b.i must sum to disposal of quoted equity capital total value in 29.b - please check")</f>
        <v>OK Q29.b.i</v>
      </c>
      <c r="GO41" s="681" t="str">
        <f>IF(Questionnaire!GR95=(Questionnaire!GR97+Questionnaire!GR98+Questionnaire!GR99)=TRUE,"OK Q29.b.i","QUERY Q29b - Components in 29.b.i must sum to disposal of quoted equity capital total value in 29.b - please check")</f>
        <v>OK Q29.b.i</v>
      </c>
      <c r="GP41" s="681" t="str">
        <f>IF(Questionnaire!GS95=(Questionnaire!GS97+Questionnaire!GS98+Questionnaire!GS99)=TRUE,"OK Q29.b.i","QUERY Q29b - Components in 29.b.i must sum to disposal of quoted equity capital total value in 29.b - please check")</f>
        <v>OK Q29.b.i</v>
      </c>
      <c r="GQ41" s="681" t="str">
        <f>IF(Questionnaire!GT95=(Questionnaire!GT97+Questionnaire!GT98+Questionnaire!GT99)=TRUE,"OK Q29.b.i","QUERY Q29b - Components in 29.b.i must sum to disposal of quoted equity capital total value in 29.b - please check")</f>
        <v>OK Q29.b.i</v>
      </c>
      <c r="GR41" s="681" t="str">
        <f>IF(Questionnaire!GU95=(Questionnaire!GU97+Questionnaire!GU98+Questionnaire!GU99)=TRUE,"OK Q29.b.i","QUERY Q29b - Components in 29.b.i must sum to disposal of quoted equity capital total value in 29.b - please check")</f>
        <v>OK Q29.b.i</v>
      </c>
      <c r="GS41" s="681" t="str">
        <f>IF(Questionnaire!GV95=(Questionnaire!GV97+Questionnaire!GV98+Questionnaire!GV99)=TRUE,"OK Q29.b.i","QUERY Q29b - Components in 29.b.i must sum to disposal of quoted equity capital total value in 29.b - please check")</f>
        <v>OK Q29.b.i</v>
      </c>
      <c r="GT41" s="681" t="str">
        <f>IF(Questionnaire!GW95=(Questionnaire!GW97+Questionnaire!GW98+Questionnaire!GW99)=TRUE,"OK Q29.b.i","QUERY Q29b - Components in 29.b.i must sum to disposal of quoted equity capital total value in 29.b - please check")</f>
        <v>OK Q29.b.i</v>
      </c>
      <c r="GU41" s="681" t="str">
        <f>IF(Questionnaire!GX95=(Questionnaire!GX97+Questionnaire!GX98+Questionnaire!GX99)=TRUE,"OK Q29.b.i","QUERY Q29b - Components in 29.b.i must sum to disposal of quoted equity capital total value in 29.b - please check")</f>
        <v>OK Q29.b.i</v>
      </c>
      <c r="GV41" s="681" t="str">
        <f>IF(Questionnaire!GY95=(Questionnaire!GY97+Questionnaire!GY98+Questionnaire!GY99)=TRUE,"OK Q29.b.i","QUERY Q29b - Components in 29.b.i must sum to disposal of quoted equity capital total value in 29.b - please check")</f>
        <v>OK Q29.b.i</v>
      </c>
      <c r="GW41" s="681" t="str">
        <f>IF(Questionnaire!GZ95=(Questionnaire!GZ97+Questionnaire!GZ98+Questionnaire!GZ99)=TRUE,"OK Q29.b.i","QUERY Q29b - Components in 29.b.i must sum to disposal of quoted equity capital total value in 29.b - please check")</f>
        <v>OK Q29.b.i</v>
      </c>
      <c r="GX41" s="681" t="str">
        <f>IF(Questionnaire!HA95=(Questionnaire!HA97+Questionnaire!HA98+Questionnaire!HA99)=TRUE,"OK Q29.b.i","QUERY Q29b - Components in 29.b.i must sum to disposal of quoted equity capital total value in 29.b - please check")</f>
        <v>OK Q29.b.i</v>
      </c>
      <c r="GY41" s="681" t="str">
        <f>IF(Questionnaire!HB95=(Questionnaire!HB97+Questionnaire!HB98+Questionnaire!HB99)=TRUE,"OK Q29.b.i","QUERY Q29b - Components in 29.b.i must sum to disposal of quoted equity capital total value in 29.b - please check")</f>
        <v>OK Q29.b.i</v>
      </c>
      <c r="GZ41" s="681" t="str">
        <f>IF(Questionnaire!HC95=(Questionnaire!HC97+Questionnaire!HC98+Questionnaire!HC99)=TRUE,"OK Q29.b.i","QUERY Q29b - Components in 29.b.i must sum to disposal of quoted equity capital total value in 29.b - please check")</f>
        <v>OK Q29.b.i</v>
      </c>
      <c r="HA41" s="681" t="str">
        <f>IF(Questionnaire!HD95=(Questionnaire!HD97+Questionnaire!HD98+Questionnaire!HD99)=TRUE,"OK Q29.b.i","QUERY Q29b - Components in 29.b.i must sum to disposal of quoted equity capital total value in 29.b - please check")</f>
        <v>OK Q29.b.i</v>
      </c>
      <c r="HB41" s="681" t="str">
        <f>IF(Questionnaire!HE95=(Questionnaire!HE97+Questionnaire!HE98+Questionnaire!HE99)=TRUE,"OK Q29.b.i","QUERY Q29b - Components in 29.b.i must sum to disposal of quoted equity capital total value in 29.b - please check")</f>
        <v>OK Q29.b.i</v>
      </c>
      <c r="HC41" s="681" t="str">
        <f>IF(Questionnaire!HF95=(Questionnaire!HF97+Questionnaire!HF98+Questionnaire!HF99)=TRUE,"OK Q29.b.i","QUERY Q29b - Components in 29.b.i must sum to disposal of quoted equity capital total value in 29.b - please check")</f>
        <v>OK Q29.b.i</v>
      </c>
      <c r="HD41" s="681" t="str">
        <f>IF(Questionnaire!HG95=(Questionnaire!HG97+Questionnaire!HG98+Questionnaire!HG99)=TRUE,"OK Q29.b.i","QUERY Q29b - Components in 29.b.i must sum to disposal of quoted equity capital total value in 29.b - please check")</f>
        <v>OK Q29.b.i</v>
      </c>
      <c r="HE41" s="681" t="str">
        <f>IF(Questionnaire!HH95=(Questionnaire!HH97+Questionnaire!HH98+Questionnaire!HH99)=TRUE,"OK Q29.b.i","QUERY Q29b - Components in 29.b.i must sum to disposal of quoted equity capital total value in 29.b - please check")</f>
        <v>OK Q29.b.i</v>
      </c>
      <c r="HF41" s="681" t="str">
        <f>IF(Questionnaire!HI95=(Questionnaire!HI97+Questionnaire!HI98+Questionnaire!HI99)=TRUE,"OK Q29.b.i","QUERY Q29b - Components in 29.b.i must sum to disposal of quoted equity capital total value in 29.b - please check")</f>
        <v>OK Q29.b.i</v>
      </c>
      <c r="HG41" s="681" t="str">
        <f>IF(Questionnaire!HJ95=(Questionnaire!HJ97+Questionnaire!HJ98+Questionnaire!HJ99)=TRUE,"OK Q29.b.i","QUERY Q29b - Components in 29.b.i must sum to disposal of quoted equity capital total value in 29.b - please check")</f>
        <v>OK Q29.b.i</v>
      </c>
      <c r="HH41" s="681" t="str">
        <f>IF(Questionnaire!HK95=(Questionnaire!HK97+Questionnaire!HK98+Questionnaire!HK99)=TRUE,"OK Q29.b.i","QUERY Q29b - Components in 29.b.i must sum to disposal of quoted equity capital total value in 29.b - please check")</f>
        <v>OK Q29.b.i</v>
      </c>
      <c r="HI41" s="681" t="str">
        <f>IF(Questionnaire!HL95=(Questionnaire!HL97+Questionnaire!HL98+Questionnaire!HL99)=TRUE,"OK Q29.b.i","QUERY Q29b - Components in 29.b.i must sum to disposal of quoted equity capital total value in 29.b - please check")</f>
        <v>OK Q29.b.i</v>
      </c>
      <c r="HJ41" s="681" t="str">
        <f>IF(Questionnaire!HM95=(Questionnaire!HM97+Questionnaire!HM98+Questionnaire!HM99)=TRUE,"OK Q29.b.i","QUERY Q29b - Components in 29.b.i must sum to disposal of quoted equity capital total value in 29.b - please check")</f>
        <v>OK Q29.b.i</v>
      </c>
      <c r="HK41" s="681" t="str">
        <f>IF(Questionnaire!HN95=(Questionnaire!HN97+Questionnaire!HN98+Questionnaire!HN99)=TRUE,"OK Q29.b.i","QUERY Q29b - Components in 29.b.i must sum to disposal of quoted equity capital total value in 29.b - please check")</f>
        <v>OK Q29.b.i</v>
      </c>
      <c r="HL41" s="681" t="str">
        <f>IF(Questionnaire!HO95=(Questionnaire!HO97+Questionnaire!HO98+Questionnaire!HO99)=TRUE,"OK Q29.b.i","QUERY Q29b - Components in 29.b.i must sum to disposal of quoted equity capital total value in 29.b - please check")</f>
        <v>OK Q29.b.i</v>
      </c>
      <c r="HM41" s="681" t="str">
        <f>IF(Questionnaire!HP95=(Questionnaire!HP97+Questionnaire!HP98+Questionnaire!HP99)=TRUE,"OK Q29.b.i","QUERY Q29b - Components in 29.b.i must sum to disposal of quoted equity capital total value in 29.b - please check")</f>
        <v>OK Q29.b.i</v>
      </c>
      <c r="HN41" s="681" t="str">
        <f>IF(Questionnaire!HQ95=(Questionnaire!HQ97+Questionnaire!HQ98+Questionnaire!HQ99)=TRUE,"OK Q29.b.i","QUERY Q29b - Components in 29.b.i must sum to disposal of quoted equity capital total value in 29.b - please check")</f>
        <v>OK Q29.b.i</v>
      </c>
      <c r="HO41" s="681" t="str">
        <f>IF(Questionnaire!HR95=(Questionnaire!HR97+Questionnaire!HR98+Questionnaire!HR99)=TRUE,"OK Q29.b.i","QUERY Q29b - Components in 29.b.i must sum to disposal of quoted equity capital total value in 29.b - please check")</f>
        <v>OK Q29.b.i</v>
      </c>
      <c r="HP41" s="681" t="str">
        <f>IF(Questionnaire!HS95=(Questionnaire!HS97+Questionnaire!HS98+Questionnaire!HS99)=TRUE,"OK Q29.b.i","QUERY Q29b - Components in 29.b.i must sum to disposal of quoted equity capital total value in 29.b - please check")</f>
        <v>OK Q29.b.i</v>
      </c>
      <c r="HQ41" s="681" t="str">
        <f>IF(Questionnaire!HT95=(Questionnaire!HT97+Questionnaire!HT98+Questionnaire!HT99)=TRUE,"OK Q29.b.i","QUERY Q29b - Components in 29.b.i must sum to disposal of quoted equity capital total value in 29.b - please check")</f>
        <v>OK Q29.b.i</v>
      </c>
      <c r="HR41" s="681" t="str">
        <f>IF(Questionnaire!HU95=(Questionnaire!HU97+Questionnaire!HU98+Questionnaire!HU99)=TRUE,"OK Q29.b.i","QUERY Q29b - Components in 29.b.i must sum to disposal of quoted equity capital total value in 29.b - please check")</f>
        <v>OK Q29.b.i</v>
      </c>
      <c r="HS41" s="681" t="str">
        <f>IF(Questionnaire!HV95=(Questionnaire!HV97+Questionnaire!HV98+Questionnaire!HV99)=TRUE,"OK Q29.b.i","QUERY Q29b - Components in 29.b.i must sum to disposal of quoted equity capital total value in 29.b - please check")</f>
        <v>OK Q29.b.i</v>
      </c>
      <c r="HT41" s="681" t="str">
        <f>IF(Questionnaire!HW95=(Questionnaire!HW97+Questionnaire!HW98+Questionnaire!HW99)=TRUE,"OK Q29.b.i","QUERY Q29b - Components in 29.b.i must sum to disposal of quoted equity capital total value in 29.b - please check")</f>
        <v>OK Q29.b.i</v>
      </c>
      <c r="HU41" s="681" t="str">
        <f>IF(Questionnaire!HX95=(Questionnaire!HX97+Questionnaire!HX98+Questionnaire!HX99)=TRUE,"OK Q29.b.i","QUERY Q29b - Components in 29.b.i must sum to disposal of quoted equity capital total value in 29.b - please check")</f>
        <v>OK Q29.b.i</v>
      </c>
      <c r="HV41" s="681" t="str">
        <f>IF(Questionnaire!HY95=(Questionnaire!HY97+Questionnaire!HY98+Questionnaire!HY99)=TRUE,"OK Q29.b.i","QUERY Q29b - Components in 29.b.i must sum to disposal of quoted equity capital total value in 29.b - please check")</f>
        <v>OK Q29.b.i</v>
      </c>
      <c r="HW41" s="681" t="str">
        <f>IF(Questionnaire!HZ95=(Questionnaire!HZ97+Questionnaire!HZ98+Questionnaire!HZ99)=TRUE,"OK Q29.b.i","QUERY Q29b - Components in 29.b.i must sum to disposal of quoted equity capital total value in 29.b - please check")</f>
        <v>OK Q29.b.i</v>
      </c>
      <c r="HX41" s="681" t="str">
        <f>IF(Questionnaire!IA95=(Questionnaire!IA97+Questionnaire!IA98+Questionnaire!IA99)=TRUE,"OK Q29.b.i","QUERY Q29b - Components in 29.b.i must sum to disposal of quoted equity capital total value in 29.b - please check")</f>
        <v>OK Q29.b.i</v>
      </c>
      <c r="HY41" s="681" t="str">
        <f>IF(Questionnaire!IB95=(Questionnaire!IB97+Questionnaire!IB98+Questionnaire!IB99)=TRUE,"OK Q29.b.i","QUERY Q29b - Components in 29.b.i must sum to disposal of quoted equity capital total value in 29.b - please check")</f>
        <v>OK Q29.b.i</v>
      </c>
      <c r="HZ41" s="681" t="str">
        <f>IF(Questionnaire!IC95=(Questionnaire!IC97+Questionnaire!IC98+Questionnaire!IC99)=TRUE,"OK Q29.b.i","QUERY Q29b - Components in 29.b.i must sum to disposal of quoted equity capital total value in 29.b - please check")</f>
        <v>OK Q29.b.i</v>
      </c>
      <c r="IA41" s="681" t="str">
        <f>IF(Questionnaire!ID95=(Questionnaire!ID97+Questionnaire!ID98+Questionnaire!ID99)=TRUE,"OK Q29.b.i","QUERY Q29b - Components in 29.b.i must sum to disposal of quoted equity capital total value in 29.b - please check")</f>
        <v>OK Q29.b.i</v>
      </c>
      <c r="IB41" s="681" t="str">
        <f>IF(Questionnaire!IE95=(Questionnaire!IE97+Questionnaire!IE98+Questionnaire!IE99)=TRUE,"OK Q29.b.i","QUERY Q29b - Components in 29.b.i must sum to disposal of quoted equity capital total value in 29.b - please check")</f>
        <v>OK Q29.b.i</v>
      </c>
      <c r="IC41" s="681" t="str">
        <f>IF(Questionnaire!IF95=(Questionnaire!IF97+Questionnaire!IF98+Questionnaire!IF99)=TRUE,"OK Q29.b.i","QUERY Q29b - Components in 29.b.i must sum to disposal of quoted equity capital total value in 29.b - please check")</f>
        <v>OK Q29.b.i</v>
      </c>
      <c r="ID41" s="681" t="str">
        <f>IF(Questionnaire!IG95=(Questionnaire!IG97+Questionnaire!IG98+Questionnaire!IG99)=TRUE,"OK Q29.b.i","QUERY Q29b - Components in 29.b.i must sum to disposal of quoted equity capital total value in 29.b - please check")</f>
        <v>OK Q29.b.i</v>
      </c>
      <c r="IE41" s="681" t="str">
        <f>IF(Questionnaire!IH95=(Questionnaire!IH97+Questionnaire!IH98+Questionnaire!IH99)=TRUE,"OK Q29.b.i","QUERY Q29b - Components in 29.b.i must sum to disposal of quoted equity capital total value in 29.b - please check")</f>
        <v>OK Q29.b.i</v>
      </c>
      <c r="IF41" s="681" t="str">
        <f>IF(Questionnaire!II95=(Questionnaire!II97+Questionnaire!II98+Questionnaire!II99)=TRUE,"OK Q29.b.i","QUERY Q29b - Components in 29.b.i must sum to disposal of quoted equity capital total value in 29.b - please check")</f>
        <v>OK Q29.b.i</v>
      </c>
      <c r="IG41" s="681" t="str">
        <f>IF(Questionnaire!IJ95=(Questionnaire!IJ97+Questionnaire!IJ98+Questionnaire!IJ99)=TRUE,"OK Q29.b.i","QUERY Q29b - Components in 29.b.i must sum to disposal of quoted equity capital total value in 29.b - please check")</f>
        <v>OK Q29.b.i</v>
      </c>
      <c r="IH41" s="681" t="str">
        <f>IF(Questionnaire!IK95=(Questionnaire!IK97+Questionnaire!IK98+Questionnaire!IK99)=TRUE,"OK Q29.b.i","QUERY Q29b - Components in 29.b.i must sum to disposal of quoted equity capital total value in 29.b - please check")</f>
        <v>OK Q29.b.i</v>
      </c>
      <c r="II41" s="681" t="str">
        <f>IF(Questionnaire!IL95=(Questionnaire!IL97+Questionnaire!IL98+Questionnaire!IL99)=TRUE,"OK Q29.b.i","QUERY Q29b - Components in 29.b.i must sum to disposal of quoted equity capital total value in 29.b - please check")</f>
        <v>OK Q29.b.i</v>
      </c>
      <c r="IJ41" s="681" t="str">
        <f>IF(Questionnaire!IM95=(Questionnaire!IM97+Questionnaire!IM98+Questionnaire!IM99)=TRUE,"OK Q29.b.i","QUERY Q29b - Components in 29.b.i must sum to disposal of quoted equity capital total value in 29.b - please check")</f>
        <v>OK Q29.b.i</v>
      </c>
      <c r="IK41" s="681" t="str">
        <f>IF(Questionnaire!IN95=(Questionnaire!IN97+Questionnaire!IN98+Questionnaire!IN99)=TRUE,"OK Q29.b.i","QUERY Q29b - Components in 29.b.i must sum to disposal of quoted equity capital total value in 29.b - please check")</f>
        <v>OK Q29.b.i</v>
      </c>
      <c r="IL41" s="681" t="str">
        <f>IF(Questionnaire!IO95=(Questionnaire!IO97+Questionnaire!IO98+Questionnaire!IO99)=TRUE,"OK Q29.b.i","QUERY Q29b - Components in 29.b.i must sum to disposal of quoted equity capital total value in 29.b - please check")</f>
        <v>OK Q29.b.i</v>
      </c>
      <c r="IM41" s="681" t="str">
        <f>IF(Questionnaire!IP95=(Questionnaire!IP97+Questionnaire!IP98+Questionnaire!IP99)=TRUE,"OK Q29.b.i","QUERY Q29b - Components in 29.b.i must sum to disposal of quoted equity capital total value in 29.b - please check")</f>
        <v>OK Q29.b.i</v>
      </c>
      <c r="IN41" s="681" t="str">
        <f>IF(Questionnaire!IQ95=(Questionnaire!IQ97+Questionnaire!IQ98+Questionnaire!IQ99)=TRUE,"OK Q29.b.i","QUERY Q29b - Components in 29.b.i must sum to disposal of quoted equity capital total value in 29.b - please check")</f>
        <v>OK Q29.b.i</v>
      </c>
      <c r="IO41" s="681" t="str">
        <f>IF(Questionnaire!IR95=(Questionnaire!IR97+Questionnaire!IR98+Questionnaire!IR99)=TRUE,"OK Q29.b.i","QUERY Q29b - Components in 29.b.i must sum to disposal of quoted equity capital total value in 29.b - please check")</f>
        <v>OK Q29.b.i</v>
      </c>
      <c r="IP41" s="681" t="str">
        <f>IF(Questionnaire!IS95=(Questionnaire!IS97+Questionnaire!IS98+Questionnaire!IS99)=TRUE,"OK Q29.b.i","QUERY Q29b - Components in 29.b.i must sum to disposal of quoted equity capital total value in 29.b - please check")</f>
        <v>OK Q29.b.i</v>
      </c>
      <c r="IQ41" s="680"/>
      <c r="IR41" s="680"/>
      <c r="IS41" s="680"/>
    </row>
    <row r="42" spans="1:253" s="669" customFormat="1" ht="15.75" customHeight="1">
      <c r="A42" s="679" t="e">
        <f t="shared" ref="A42:BL42" si="39">IF(LEFT(A43,2)="OK",0,IF(LEFT(A43,2)="QU",2,1))</f>
        <v>#REF!</v>
      </c>
      <c r="B42" s="679">
        <f t="shared" si="39"/>
        <v>0</v>
      </c>
      <c r="C42" s="679">
        <f t="shared" si="39"/>
        <v>0</v>
      </c>
      <c r="D42" s="679">
        <f t="shared" si="39"/>
        <v>0</v>
      </c>
      <c r="E42" s="679">
        <f t="shared" si="39"/>
        <v>0</v>
      </c>
      <c r="F42" s="679">
        <f t="shared" si="39"/>
        <v>0</v>
      </c>
      <c r="G42" s="679">
        <f t="shared" si="39"/>
        <v>0</v>
      </c>
      <c r="H42" s="679">
        <f t="shared" si="39"/>
        <v>0</v>
      </c>
      <c r="I42" s="679">
        <f t="shared" si="39"/>
        <v>0</v>
      </c>
      <c r="J42" s="679">
        <f t="shared" si="39"/>
        <v>0</v>
      </c>
      <c r="K42" s="679">
        <f t="shared" si="39"/>
        <v>0</v>
      </c>
      <c r="L42" s="679">
        <f t="shared" si="39"/>
        <v>0</v>
      </c>
      <c r="M42" s="679">
        <f t="shared" si="39"/>
        <v>0</v>
      </c>
      <c r="N42" s="679">
        <f t="shared" si="39"/>
        <v>0</v>
      </c>
      <c r="O42" s="679">
        <f t="shared" si="39"/>
        <v>0</v>
      </c>
      <c r="P42" s="679">
        <f t="shared" si="39"/>
        <v>0</v>
      </c>
      <c r="Q42" s="679">
        <f t="shared" si="39"/>
        <v>0</v>
      </c>
      <c r="R42" s="679">
        <f t="shared" si="39"/>
        <v>0</v>
      </c>
      <c r="S42" s="679">
        <f t="shared" si="39"/>
        <v>0</v>
      </c>
      <c r="T42" s="679">
        <f t="shared" si="39"/>
        <v>0</v>
      </c>
      <c r="U42" s="679">
        <f t="shared" si="39"/>
        <v>0</v>
      </c>
      <c r="V42" s="679">
        <f t="shared" si="39"/>
        <v>0</v>
      </c>
      <c r="W42" s="679">
        <f t="shared" si="39"/>
        <v>0</v>
      </c>
      <c r="X42" s="679">
        <f t="shared" si="39"/>
        <v>0</v>
      </c>
      <c r="Y42" s="679">
        <f t="shared" si="39"/>
        <v>0</v>
      </c>
      <c r="Z42" s="679">
        <f t="shared" si="39"/>
        <v>0</v>
      </c>
      <c r="AA42" s="679">
        <f t="shared" si="39"/>
        <v>0</v>
      </c>
      <c r="AB42" s="679">
        <f t="shared" si="39"/>
        <v>0</v>
      </c>
      <c r="AC42" s="679">
        <f t="shared" si="39"/>
        <v>0</v>
      </c>
      <c r="AD42" s="679">
        <f t="shared" si="39"/>
        <v>0</v>
      </c>
      <c r="AE42" s="679">
        <f t="shared" si="39"/>
        <v>0</v>
      </c>
      <c r="AF42" s="679">
        <f t="shared" si="39"/>
        <v>0</v>
      </c>
      <c r="AG42" s="679">
        <f t="shared" si="39"/>
        <v>0</v>
      </c>
      <c r="AH42" s="679">
        <f t="shared" si="39"/>
        <v>0</v>
      </c>
      <c r="AI42" s="679">
        <f t="shared" si="39"/>
        <v>0</v>
      </c>
      <c r="AJ42" s="679">
        <f t="shared" si="39"/>
        <v>0</v>
      </c>
      <c r="AK42" s="679">
        <f t="shared" si="39"/>
        <v>0</v>
      </c>
      <c r="AL42" s="679">
        <f t="shared" si="39"/>
        <v>0</v>
      </c>
      <c r="AM42" s="679">
        <f t="shared" si="39"/>
        <v>0</v>
      </c>
      <c r="AN42" s="679">
        <f t="shared" si="39"/>
        <v>0</v>
      </c>
      <c r="AO42" s="679">
        <f t="shared" si="39"/>
        <v>0</v>
      </c>
      <c r="AP42" s="679">
        <f t="shared" si="39"/>
        <v>0</v>
      </c>
      <c r="AQ42" s="679">
        <f t="shared" si="39"/>
        <v>0</v>
      </c>
      <c r="AR42" s="679">
        <f t="shared" si="39"/>
        <v>0</v>
      </c>
      <c r="AS42" s="679">
        <f t="shared" si="39"/>
        <v>0</v>
      </c>
      <c r="AT42" s="679">
        <f t="shared" si="39"/>
        <v>0</v>
      </c>
      <c r="AU42" s="679">
        <f t="shared" si="39"/>
        <v>0</v>
      </c>
      <c r="AV42" s="679">
        <f t="shared" si="39"/>
        <v>0</v>
      </c>
      <c r="AW42" s="679">
        <f t="shared" si="39"/>
        <v>0</v>
      </c>
      <c r="AX42" s="679">
        <f t="shared" si="39"/>
        <v>0</v>
      </c>
      <c r="AY42" s="679">
        <f t="shared" si="39"/>
        <v>0</v>
      </c>
      <c r="AZ42" s="679">
        <f t="shared" si="39"/>
        <v>0</v>
      </c>
      <c r="BA42" s="679">
        <f t="shared" si="39"/>
        <v>0</v>
      </c>
      <c r="BB42" s="679">
        <f t="shared" si="39"/>
        <v>0</v>
      </c>
      <c r="BC42" s="679">
        <f t="shared" si="39"/>
        <v>0</v>
      </c>
      <c r="BD42" s="679">
        <f t="shared" si="39"/>
        <v>0</v>
      </c>
      <c r="BE42" s="679">
        <f t="shared" si="39"/>
        <v>0</v>
      </c>
      <c r="BF42" s="679">
        <f t="shared" si="39"/>
        <v>0</v>
      </c>
      <c r="BG42" s="679">
        <f t="shared" si="39"/>
        <v>0</v>
      </c>
      <c r="BH42" s="679">
        <f t="shared" si="39"/>
        <v>0</v>
      </c>
      <c r="BI42" s="679">
        <f t="shared" si="39"/>
        <v>0</v>
      </c>
      <c r="BJ42" s="679">
        <f t="shared" si="39"/>
        <v>0</v>
      </c>
      <c r="BK42" s="679">
        <f t="shared" si="39"/>
        <v>0</v>
      </c>
      <c r="BL42" s="679">
        <f t="shared" si="39"/>
        <v>0</v>
      </c>
      <c r="BM42" s="679">
        <f t="shared" ref="BM42:DX42" si="40">IF(LEFT(BM43,2)="OK",0,IF(LEFT(BM43,2)="QU",2,1))</f>
        <v>0</v>
      </c>
      <c r="BN42" s="679">
        <f t="shared" si="40"/>
        <v>0</v>
      </c>
      <c r="BO42" s="679">
        <f t="shared" si="40"/>
        <v>0</v>
      </c>
      <c r="BP42" s="679">
        <f t="shared" si="40"/>
        <v>0</v>
      </c>
      <c r="BQ42" s="679">
        <f t="shared" si="40"/>
        <v>0</v>
      </c>
      <c r="BR42" s="679">
        <f t="shared" si="40"/>
        <v>0</v>
      </c>
      <c r="BS42" s="679">
        <f t="shared" si="40"/>
        <v>0</v>
      </c>
      <c r="BT42" s="679">
        <f t="shared" si="40"/>
        <v>0</v>
      </c>
      <c r="BU42" s="679">
        <f t="shared" si="40"/>
        <v>0</v>
      </c>
      <c r="BV42" s="679">
        <f t="shared" si="40"/>
        <v>0</v>
      </c>
      <c r="BW42" s="679">
        <f t="shared" si="40"/>
        <v>0</v>
      </c>
      <c r="BX42" s="679">
        <f t="shared" si="40"/>
        <v>0</v>
      </c>
      <c r="BY42" s="679">
        <f t="shared" si="40"/>
        <v>0</v>
      </c>
      <c r="BZ42" s="679">
        <f t="shared" si="40"/>
        <v>0</v>
      </c>
      <c r="CA42" s="679">
        <f t="shared" si="40"/>
        <v>0</v>
      </c>
      <c r="CB42" s="679">
        <f t="shared" si="40"/>
        <v>0</v>
      </c>
      <c r="CC42" s="679">
        <f t="shared" si="40"/>
        <v>0</v>
      </c>
      <c r="CD42" s="679">
        <f t="shared" si="40"/>
        <v>0</v>
      </c>
      <c r="CE42" s="679">
        <f t="shared" si="40"/>
        <v>0</v>
      </c>
      <c r="CF42" s="679">
        <f t="shared" si="40"/>
        <v>0</v>
      </c>
      <c r="CG42" s="679">
        <f t="shared" si="40"/>
        <v>0</v>
      </c>
      <c r="CH42" s="679">
        <f t="shared" si="40"/>
        <v>0</v>
      </c>
      <c r="CI42" s="679">
        <f t="shared" si="40"/>
        <v>0</v>
      </c>
      <c r="CJ42" s="679">
        <f t="shared" si="40"/>
        <v>0</v>
      </c>
      <c r="CK42" s="679">
        <f t="shared" si="40"/>
        <v>0</v>
      </c>
      <c r="CL42" s="679">
        <f t="shared" si="40"/>
        <v>0</v>
      </c>
      <c r="CM42" s="679">
        <f t="shared" si="40"/>
        <v>0</v>
      </c>
      <c r="CN42" s="679">
        <f t="shared" si="40"/>
        <v>0</v>
      </c>
      <c r="CO42" s="679">
        <f t="shared" si="40"/>
        <v>0</v>
      </c>
      <c r="CP42" s="679">
        <f t="shared" si="40"/>
        <v>0</v>
      </c>
      <c r="CQ42" s="679">
        <f t="shared" si="40"/>
        <v>0</v>
      </c>
      <c r="CR42" s="679">
        <f t="shared" si="40"/>
        <v>0</v>
      </c>
      <c r="CS42" s="679">
        <f t="shared" si="40"/>
        <v>0</v>
      </c>
      <c r="CT42" s="679">
        <f t="shared" si="40"/>
        <v>0</v>
      </c>
      <c r="CU42" s="679">
        <f t="shared" si="40"/>
        <v>0</v>
      </c>
      <c r="CV42" s="679">
        <f t="shared" si="40"/>
        <v>0</v>
      </c>
      <c r="CW42" s="679">
        <f t="shared" si="40"/>
        <v>0</v>
      </c>
      <c r="CX42" s="679">
        <f t="shared" si="40"/>
        <v>0</v>
      </c>
      <c r="CY42" s="679">
        <f t="shared" si="40"/>
        <v>0</v>
      </c>
      <c r="CZ42" s="679">
        <f t="shared" si="40"/>
        <v>0</v>
      </c>
      <c r="DA42" s="679">
        <f t="shared" si="40"/>
        <v>0</v>
      </c>
      <c r="DB42" s="679">
        <f t="shared" si="40"/>
        <v>0</v>
      </c>
      <c r="DC42" s="679">
        <f t="shared" si="40"/>
        <v>0</v>
      </c>
      <c r="DD42" s="679">
        <f t="shared" si="40"/>
        <v>0</v>
      </c>
      <c r="DE42" s="679">
        <f t="shared" si="40"/>
        <v>0</v>
      </c>
      <c r="DF42" s="679">
        <f t="shared" si="40"/>
        <v>0</v>
      </c>
      <c r="DG42" s="679">
        <f t="shared" si="40"/>
        <v>0</v>
      </c>
      <c r="DH42" s="679">
        <f t="shared" si="40"/>
        <v>0</v>
      </c>
      <c r="DI42" s="679">
        <f t="shared" si="40"/>
        <v>0</v>
      </c>
      <c r="DJ42" s="679">
        <f t="shared" si="40"/>
        <v>0</v>
      </c>
      <c r="DK42" s="679">
        <f t="shared" si="40"/>
        <v>0</v>
      </c>
      <c r="DL42" s="679">
        <f t="shared" si="40"/>
        <v>0</v>
      </c>
      <c r="DM42" s="679">
        <f t="shared" si="40"/>
        <v>0</v>
      </c>
      <c r="DN42" s="679">
        <f t="shared" si="40"/>
        <v>0</v>
      </c>
      <c r="DO42" s="679">
        <f t="shared" si="40"/>
        <v>0</v>
      </c>
      <c r="DP42" s="679">
        <f t="shared" si="40"/>
        <v>0</v>
      </c>
      <c r="DQ42" s="679">
        <f t="shared" si="40"/>
        <v>0</v>
      </c>
      <c r="DR42" s="679">
        <f t="shared" si="40"/>
        <v>0</v>
      </c>
      <c r="DS42" s="679">
        <f t="shared" si="40"/>
        <v>0</v>
      </c>
      <c r="DT42" s="679">
        <f t="shared" si="40"/>
        <v>0</v>
      </c>
      <c r="DU42" s="679">
        <f t="shared" si="40"/>
        <v>0</v>
      </c>
      <c r="DV42" s="679">
        <f t="shared" si="40"/>
        <v>0</v>
      </c>
      <c r="DW42" s="679">
        <f t="shared" si="40"/>
        <v>0</v>
      </c>
      <c r="DX42" s="679">
        <f t="shared" si="40"/>
        <v>0</v>
      </c>
      <c r="DY42" s="679">
        <f t="shared" ref="DY42:GJ42" si="41">IF(LEFT(DY43,2)="OK",0,IF(LEFT(DY43,2)="QU",2,1))</f>
        <v>0</v>
      </c>
      <c r="DZ42" s="679">
        <f t="shared" si="41"/>
        <v>0</v>
      </c>
      <c r="EA42" s="679">
        <f t="shared" si="41"/>
        <v>0</v>
      </c>
      <c r="EB42" s="679">
        <f t="shared" si="41"/>
        <v>0</v>
      </c>
      <c r="EC42" s="679">
        <f t="shared" si="41"/>
        <v>0</v>
      </c>
      <c r="ED42" s="679">
        <f t="shared" si="41"/>
        <v>0</v>
      </c>
      <c r="EE42" s="679">
        <f t="shared" si="41"/>
        <v>0</v>
      </c>
      <c r="EF42" s="679">
        <f t="shared" si="41"/>
        <v>0</v>
      </c>
      <c r="EG42" s="679">
        <f t="shared" si="41"/>
        <v>0</v>
      </c>
      <c r="EH42" s="679">
        <f t="shared" si="41"/>
        <v>0</v>
      </c>
      <c r="EI42" s="679">
        <f t="shared" si="41"/>
        <v>0</v>
      </c>
      <c r="EJ42" s="679">
        <f t="shared" si="41"/>
        <v>0</v>
      </c>
      <c r="EK42" s="679">
        <f t="shared" si="41"/>
        <v>0</v>
      </c>
      <c r="EL42" s="679">
        <f t="shared" si="41"/>
        <v>0</v>
      </c>
      <c r="EM42" s="679">
        <f t="shared" si="41"/>
        <v>0</v>
      </c>
      <c r="EN42" s="679">
        <f t="shared" si="41"/>
        <v>0</v>
      </c>
      <c r="EO42" s="679">
        <f t="shared" si="41"/>
        <v>0</v>
      </c>
      <c r="EP42" s="679">
        <f t="shared" si="41"/>
        <v>0</v>
      </c>
      <c r="EQ42" s="679">
        <f t="shared" si="41"/>
        <v>0</v>
      </c>
      <c r="ER42" s="679">
        <f t="shared" si="41"/>
        <v>0</v>
      </c>
      <c r="ES42" s="679">
        <f t="shared" si="41"/>
        <v>0</v>
      </c>
      <c r="ET42" s="679">
        <f t="shared" si="41"/>
        <v>0</v>
      </c>
      <c r="EU42" s="679">
        <f t="shared" si="41"/>
        <v>0</v>
      </c>
      <c r="EV42" s="679">
        <f t="shared" si="41"/>
        <v>0</v>
      </c>
      <c r="EW42" s="679">
        <f t="shared" si="41"/>
        <v>0</v>
      </c>
      <c r="EX42" s="679">
        <f t="shared" si="41"/>
        <v>0</v>
      </c>
      <c r="EY42" s="679">
        <f t="shared" si="41"/>
        <v>0</v>
      </c>
      <c r="EZ42" s="679">
        <f t="shared" si="41"/>
        <v>0</v>
      </c>
      <c r="FA42" s="679">
        <f t="shared" si="41"/>
        <v>0</v>
      </c>
      <c r="FB42" s="679">
        <f t="shared" si="41"/>
        <v>0</v>
      </c>
      <c r="FC42" s="679">
        <f t="shared" si="41"/>
        <v>0</v>
      </c>
      <c r="FD42" s="679">
        <f t="shared" si="41"/>
        <v>0</v>
      </c>
      <c r="FE42" s="679">
        <f t="shared" si="41"/>
        <v>0</v>
      </c>
      <c r="FF42" s="679">
        <f t="shared" si="41"/>
        <v>0</v>
      </c>
      <c r="FG42" s="679">
        <f t="shared" si="41"/>
        <v>0</v>
      </c>
      <c r="FH42" s="679">
        <f t="shared" si="41"/>
        <v>0</v>
      </c>
      <c r="FI42" s="679">
        <f t="shared" si="41"/>
        <v>0</v>
      </c>
      <c r="FJ42" s="679">
        <f t="shared" si="41"/>
        <v>0</v>
      </c>
      <c r="FK42" s="679">
        <f t="shared" si="41"/>
        <v>0</v>
      </c>
      <c r="FL42" s="679">
        <f t="shared" si="41"/>
        <v>0</v>
      </c>
      <c r="FM42" s="679">
        <f t="shared" si="41"/>
        <v>0</v>
      </c>
      <c r="FN42" s="679">
        <f t="shared" si="41"/>
        <v>0</v>
      </c>
      <c r="FO42" s="679">
        <f t="shared" si="41"/>
        <v>0</v>
      </c>
      <c r="FP42" s="679">
        <f t="shared" si="41"/>
        <v>0</v>
      </c>
      <c r="FQ42" s="679">
        <f t="shared" si="41"/>
        <v>0</v>
      </c>
      <c r="FR42" s="679">
        <f t="shared" si="41"/>
        <v>0</v>
      </c>
      <c r="FS42" s="679">
        <f t="shared" si="41"/>
        <v>0</v>
      </c>
      <c r="FT42" s="679">
        <f t="shared" si="41"/>
        <v>0</v>
      </c>
      <c r="FU42" s="679">
        <f t="shared" si="41"/>
        <v>0</v>
      </c>
      <c r="FV42" s="679">
        <f t="shared" si="41"/>
        <v>0</v>
      </c>
      <c r="FW42" s="679">
        <f t="shared" si="41"/>
        <v>0</v>
      </c>
      <c r="FX42" s="679">
        <f t="shared" si="41"/>
        <v>0</v>
      </c>
      <c r="FY42" s="679">
        <f t="shared" si="41"/>
        <v>0</v>
      </c>
      <c r="FZ42" s="679">
        <f t="shared" si="41"/>
        <v>0</v>
      </c>
      <c r="GA42" s="679">
        <f t="shared" si="41"/>
        <v>0</v>
      </c>
      <c r="GB42" s="679">
        <f t="shared" si="41"/>
        <v>0</v>
      </c>
      <c r="GC42" s="679">
        <f t="shared" si="41"/>
        <v>0</v>
      </c>
      <c r="GD42" s="679">
        <f t="shared" si="41"/>
        <v>0</v>
      </c>
      <c r="GE42" s="679">
        <f t="shared" si="41"/>
        <v>0</v>
      </c>
      <c r="GF42" s="679">
        <f t="shared" si="41"/>
        <v>0</v>
      </c>
      <c r="GG42" s="679">
        <f t="shared" si="41"/>
        <v>0</v>
      </c>
      <c r="GH42" s="679">
        <f t="shared" si="41"/>
        <v>0</v>
      </c>
      <c r="GI42" s="679">
        <f t="shared" si="41"/>
        <v>0</v>
      </c>
      <c r="GJ42" s="679">
        <f t="shared" si="41"/>
        <v>0</v>
      </c>
      <c r="GK42" s="679">
        <f t="shared" ref="GK42:IP42" si="42">IF(LEFT(GK43,2)="OK",0,IF(LEFT(GK43,2)="QU",2,1))</f>
        <v>0</v>
      </c>
      <c r="GL42" s="679">
        <f t="shared" si="42"/>
        <v>0</v>
      </c>
      <c r="GM42" s="679">
        <f t="shared" si="42"/>
        <v>0</v>
      </c>
      <c r="GN42" s="679">
        <f t="shared" si="42"/>
        <v>0</v>
      </c>
      <c r="GO42" s="679">
        <f t="shared" si="42"/>
        <v>0</v>
      </c>
      <c r="GP42" s="679">
        <f t="shared" si="42"/>
        <v>0</v>
      </c>
      <c r="GQ42" s="679">
        <f t="shared" si="42"/>
        <v>0</v>
      </c>
      <c r="GR42" s="679">
        <f t="shared" si="42"/>
        <v>0</v>
      </c>
      <c r="GS42" s="679">
        <f t="shared" si="42"/>
        <v>0</v>
      </c>
      <c r="GT42" s="679">
        <f t="shared" si="42"/>
        <v>0</v>
      </c>
      <c r="GU42" s="679">
        <f t="shared" si="42"/>
        <v>0</v>
      </c>
      <c r="GV42" s="679">
        <f t="shared" si="42"/>
        <v>0</v>
      </c>
      <c r="GW42" s="679">
        <f t="shared" si="42"/>
        <v>0</v>
      </c>
      <c r="GX42" s="679">
        <f t="shared" si="42"/>
        <v>0</v>
      </c>
      <c r="GY42" s="679">
        <f t="shared" si="42"/>
        <v>0</v>
      </c>
      <c r="GZ42" s="679">
        <f t="shared" si="42"/>
        <v>0</v>
      </c>
      <c r="HA42" s="679">
        <f t="shared" si="42"/>
        <v>0</v>
      </c>
      <c r="HB42" s="679">
        <f t="shared" si="42"/>
        <v>0</v>
      </c>
      <c r="HC42" s="679">
        <f t="shared" si="42"/>
        <v>0</v>
      </c>
      <c r="HD42" s="679">
        <f t="shared" si="42"/>
        <v>0</v>
      </c>
      <c r="HE42" s="679">
        <f t="shared" si="42"/>
        <v>0</v>
      </c>
      <c r="HF42" s="679">
        <f t="shared" si="42"/>
        <v>0</v>
      </c>
      <c r="HG42" s="679">
        <f t="shared" si="42"/>
        <v>0</v>
      </c>
      <c r="HH42" s="679">
        <f t="shared" si="42"/>
        <v>0</v>
      </c>
      <c r="HI42" s="679">
        <f t="shared" si="42"/>
        <v>0</v>
      </c>
      <c r="HJ42" s="679">
        <f t="shared" si="42"/>
        <v>0</v>
      </c>
      <c r="HK42" s="679">
        <f t="shared" si="42"/>
        <v>0</v>
      </c>
      <c r="HL42" s="679">
        <f t="shared" si="42"/>
        <v>0</v>
      </c>
      <c r="HM42" s="679">
        <f t="shared" si="42"/>
        <v>0</v>
      </c>
      <c r="HN42" s="679">
        <f t="shared" si="42"/>
        <v>0</v>
      </c>
      <c r="HO42" s="679">
        <f t="shared" si="42"/>
        <v>0</v>
      </c>
      <c r="HP42" s="679">
        <f t="shared" si="42"/>
        <v>0</v>
      </c>
      <c r="HQ42" s="679">
        <f t="shared" si="42"/>
        <v>0</v>
      </c>
      <c r="HR42" s="679">
        <f t="shared" si="42"/>
        <v>0</v>
      </c>
      <c r="HS42" s="679">
        <f t="shared" si="42"/>
        <v>0</v>
      </c>
      <c r="HT42" s="679">
        <f t="shared" si="42"/>
        <v>0</v>
      </c>
      <c r="HU42" s="679">
        <f t="shared" si="42"/>
        <v>0</v>
      </c>
      <c r="HV42" s="679">
        <f t="shared" si="42"/>
        <v>0</v>
      </c>
      <c r="HW42" s="679">
        <f t="shared" si="42"/>
        <v>0</v>
      </c>
      <c r="HX42" s="679">
        <f t="shared" si="42"/>
        <v>0</v>
      </c>
      <c r="HY42" s="679">
        <f t="shared" si="42"/>
        <v>0</v>
      </c>
      <c r="HZ42" s="679">
        <f t="shared" si="42"/>
        <v>0</v>
      </c>
      <c r="IA42" s="679">
        <f t="shared" si="42"/>
        <v>0</v>
      </c>
      <c r="IB42" s="679">
        <f t="shared" si="42"/>
        <v>0</v>
      </c>
      <c r="IC42" s="679">
        <f t="shared" si="42"/>
        <v>0</v>
      </c>
      <c r="ID42" s="679">
        <f t="shared" si="42"/>
        <v>0</v>
      </c>
      <c r="IE42" s="679">
        <f t="shared" si="42"/>
        <v>0</v>
      </c>
      <c r="IF42" s="679">
        <f t="shared" si="42"/>
        <v>0</v>
      </c>
      <c r="IG42" s="679">
        <f t="shared" si="42"/>
        <v>0</v>
      </c>
      <c r="IH42" s="679">
        <f t="shared" si="42"/>
        <v>0</v>
      </c>
      <c r="II42" s="679">
        <f t="shared" si="42"/>
        <v>0</v>
      </c>
      <c r="IJ42" s="679">
        <f t="shared" si="42"/>
        <v>0</v>
      </c>
      <c r="IK42" s="679">
        <f t="shared" si="42"/>
        <v>0</v>
      </c>
      <c r="IL42" s="679">
        <f t="shared" si="42"/>
        <v>0</v>
      </c>
      <c r="IM42" s="679">
        <f t="shared" si="42"/>
        <v>0</v>
      </c>
      <c r="IN42" s="679">
        <f t="shared" si="42"/>
        <v>0</v>
      </c>
      <c r="IO42" s="679">
        <f t="shared" si="42"/>
        <v>0</v>
      </c>
      <c r="IP42" s="679">
        <f t="shared" si="42"/>
        <v>0</v>
      </c>
      <c r="IQ42" s="680"/>
      <c r="IR42" s="680"/>
      <c r="IS42" s="680"/>
    </row>
    <row r="43" spans="1:253" s="669" customFormat="1" ht="98.25" customHeight="1">
      <c r="A43" s="681" t="e">
        <f>IF(Questionnaire!D95=(Questionnaire!D102+Questionnaire!D103+Questionnaire!#REF!+Questionnaire!D104)=TRUE,"OK Q29.b.ii","QUERY Q29b - Components in 29.b.ii must sum to disposal of quoted equity capital total value in 29.b - please check")</f>
        <v>#REF!</v>
      </c>
      <c r="B43" s="681" t="str">
        <f>IF(Questionnaire!E95=(Questionnaire!E102+Questionnaire!E103+Questionnaire!E104+Questionnaire!E105)=TRUE,"OK Q29.b.ii","QUERY Q29b - Components in 29.b.ii must sum to disposal of quoted equity capital total value in 29.b - please check")</f>
        <v>OK Q29.b.ii</v>
      </c>
      <c r="C43" s="681" t="str">
        <f>IF(Questionnaire!F95=(Questionnaire!F102+Questionnaire!F103+Questionnaire!F104+Questionnaire!F105)=TRUE,"OK Q29.b.ii","QUERY Q29b - Components in 29.b.ii must sum to disposal of quoted equity capital total value in 29.b - please check")</f>
        <v>OK Q29.b.ii</v>
      </c>
      <c r="D43" s="681" t="str">
        <f>IF(Questionnaire!G95=(Questionnaire!G102+Questionnaire!G103+Questionnaire!G104+Questionnaire!G105)=TRUE,"OK Q29.b.ii","QUERY Q29b - Components in 29.b.ii must sum to disposal of quoted equity capital total value in 29.b - please check")</f>
        <v>OK Q29.b.ii</v>
      </c>
      <c r="E43" s="681" t="str">
        <f>IF(Questionnaire!H95=(Questionnaire!H102+Questionnaire!H103+Questionnaire!H104+Questionnaire!H105)=TRUE,"OK Q29.b.ii","QUERY Q29b - Components in 29.b.ii must sum to disposal of quoted equity capital total value in 29.b - please check")</f>
        <v>OK Q29.b.ii</v>
      </c>
      <c r="F43" s="681" t="str">
        <f>IF(Questionnaire!I95=(Questionnaire!I102+Questionnaire!I103+Questionnaire!I104+Questionnaire!I105)=TRUE,"OK Q29.b.ii","QUERY Q29b - Components in 29.b.ii must sum to disposal of quoted equity capital total value in 29.b - please check")</f>
        <v>OK Q29.b.ii</v>
      </c>
      <c r="G43" s="681" t="str">
        <f>IF(Questionnaire!J95=(Questionnaire!J102+Questionnaire!J103+Questionnaire!J104+Questionnaire!J105)=TRUE,"OK Q29.b.ii","QUERY Q29b - Components in 29.b.ii must sum to disposal of quoted equity capital total value in 29.b - please check")</f>
        <v>OK Q29.b.ii</v>
      </c>
      <c r="H43" s="681" t="str">
        <f>IF(Questionnaire!K95=(Questionnaire!K102+Questionnaire!K103+Questionnaire!K104+Questionnaire!K105)=TRUE,"OK Q29.b.ii","QUERY Q29b - Components in 29.b.ii must sum to disposal of quoted equity capital total value in 29.b - please check")</f>
        <v>OK Q29.b.ii</v>
      </c>
      <c r="I43" s="681" t="str">
        <f>IF(Questionnaire!L95=(Questionnaire!L102+Questionnaire!L103+Questionnaire!L104+Questionnaire!L105)=TRUE,"OK Q29.b.ii","QUERY Q29b - Components in 29.b.ii must sum to disposal of quoted equity capital total value in 29.b - please check")</f>
        <v>OK Q29.b.ii</v>
      </c>
      <c r="J43" s="681" t="str">
        <f>IF(Questionnaire!M95=(Questionnaire!M102+Questionnaire!M103+Questionnaire!M104+Questionnaire!M105)=TRUE,"OK Q29.b.ii","QUERY Q29b - Components in 29.b.ii must sum to disposal of quoted equity capital total value in 29.b - please check")</f>
        <v>OK Q29.b.ii</v>
      </c>
      <c r="K43" s="681" t="str">
        <f>IF(Questionnaire!N95=(Questionnaire!N102+Questionnaire!N103+Questionnaire!N104+Questionnaire!N105)=TRUE,"OK Q29.b.ii","QUERY Q29b - Components in 29.b.ii must sum to disposal of quoted equity capital total value in 29.b - please check")</f>
        <v>OK Q29.b.ii</v>
      </c>
      <c r="L43" s="681" t="str">
        <f>IF(Questionnaire!O95=(Questionnaire!O102+Questionnaire!O103+Questionnaire!O104+Questionnaire!O105)=TRUE,"OK Q29.b.ii","QUERY Q29b - Components in 29.b.ii must sum to disposal of quoted equity capital total value in 29.b - please check")</f>
        <v>OK Q29.b.ii</v>
      </c>
      <c r="M43" s="681" t="str">
        <f>IF(Questionnaire!P95=(Questionnaire!P102+Questionnaire!P103+Questionnaire!P104+Questionnaire!P105)=TRUE,"OK Q29.b.ii","QUERY Q29b - Components in 29.b.ii must sum to disposal of quoted equity capital total value in 29.b - please check")</f>
        <v>OK Q29.b.ii</v>
      </c>
      <c r="N43" s="681" t="str">
        <f>IF(Questionnaire!Q95=(Questionnaire!Q102+Questionnaire!Q103+Questionnaire!Q104+Questionnaire!Q105)=TRUE,"OK Q29.b.ii","QUERY Q29b - Components in 29.b.ii must sum to disposal of quoted equity capital total value in 29.b - please check")</f>
        <v>OK Q29.b.ii</v>
      </c>
      <c r="O43" s="681" t="str">
        <f>IF(Questionnaire!R95=(Questionnaire!R102+Questionnaire!R103+Questionnaire!R104+Questionnaire!R105)=TRUE,"OK Q29.b.ii","QUERY Q29b - Components in 29.b.ii must sum to disposal of quoted equity capital total value in 29.b - please check")</f>
        <v>OK Q29.b.ii</v>
      </c>
      <c r="P43" s="681" t="str">
        <f>IF(Questionnaire!S95=(Questionnaire!S102+Questionnaire!S103+Questionnaire!S104+Questionnaire!S105)=TRUE,"OK Q29.b.ii","QUERY Q29b - Components in 29.b.ii must sum to disposal of quoted equity capital total value in 29.b - please check")</f>
        <v>OK Q29.b.ii</v>
      </c>
      <c r="Q43" s="681" t="str">
        <f>IF(Questionnaire!T95=(Questionnaire!T102+Questionnaire!T103+Questionnaire!T104+Questionnaire!T105)=TRUE,"OK Q29.b.ii","QUERY Q29b - Components in 29.b.ii must sum to disposal of quoted equity capital total value in 29.b - please check")</f>
        <v>OK Q29.b.ii</v>
      </c>
      <c r="R43" s="681" t="str">
        <f>IF(Questionnaire!U95=(Questionnaire!U102+Questionnaire!U103+Questionnaire!U104+Questionnaire!U105)=TRUE,"OK Q29.b.ii","QUERY Q29b - Components in 29.b.ii must sum to disposal of quoted equity capital total value in 29.b - please check")</f>
        <v>OK Q29.b.ii</v>
      </c>
      <c r="S43" s="681" t="str">
        <f>IF(Questionnaire!V95=(Questionnaire!V102+Questionnaire!V103+Questionnaire!V104+Questionnaire!V105)=TRUE,"OK Q29.b.ii","QUERY Q29b - Components in 29.b.ii must sum to disposal of quoted equity capital total value in 29.b - please check")</f>
        <v>OK Q29.b.ii</v>
      </c>
      <c r="T43" s="681" t="str">
        <f>IF(Questionnaire!W95=(Questionnaire!W102+Questionnaire!W103+Questionnaire!W104+Questionnaire!W105)=TRUE,"OK Q29.b.ii","QUERY Q29b - Components in 29.b.ii must sum to disposal of quoted equity capital total value in 29.b - please check")</f>
        <v>OK Q29.b.ii</v>
      </c>
      <c r="U43" s="681" t="str">
        <f>IF(Questionnaire!X95=(Questionnaire!X102+Questionnaire!X103+Questionnaire!X104+Questionnaire!X105)=TRUE,"OK Q29.b.ii","QUERY Q29b - Components in 29.b.ii must sum to disposal of quoted equity capital total value in 29.b - please check")</f>
        <v>OK Q29.b.ii</v>
      </c>
      <c r="V43" s="681" t="str">
        <f>IF(Questionnaire!Y95=(Questionnaire!Y102+Questionnaire!Y103+Questionnaire!Y104+Questionnaire!Y105)=TRUE,"OK Q29.b.ii","QUERY Q29b - Components in 29.b.ii must sum to disposal of quoted equity capital total value in 29.b - please check")</f>
        <v>OK Q29.b.ii</v>
      </c>
      <c r="W43" s="681" t="str">
        <f>IF(Questionnaire!Z95=(Questionnaire!Z102+Questionnaire!Z103+Questionnaire!Z104+Questionnaire!Z105)=TRUE,"OK Q29.b.ii","QUERY Q29b - Components in 29.b.ii must sum to disposal of quoted equity capital total value in 29.b - please check")</f>
        <v>OK Q29.b.ii</v>
      </c>
      <c r="X43" s="681" t="str">
        <f>IF(Questionnaire!AA95=(Questionnaire!AA102+Questionnaire!AA103+Questionnaire!AA104+Questionnaire!AA105)=TRUE,"OK Q29.b.ii","QUERY Q29b - Components in 29.b.ii must sum to disposal of quoted equity capital total value in 29.b - please check")</f>
        <v>OK Q29.b.ii</v>
      </c>
      <c r="Y43" s="681" t="str">
        <f>IF(Questionnaire!AB95=(Questionnaire!AB102+Questionnaire!AB103+Questionnaire!AB104+Questionnaire!AB105)=TRUE,"OK Q29.b.ii","QUERY Q29b - Components in 29.b.ii must sum to disposal of quoted equity capital total value in 29.b - please check")</f>
        <v>OK Q29.b.ii</v>
      </c>
      <c r="Z43" s="681" t="str">
        <f>IF(Questionnaire!AC95=(Questionnaire!AC102+Questionnaire!AC103+Questionnaire!AC104+Questionnaire!AC105)=TRUE,"OK Q29.b.ii","QUERY Q29b - Components in 29.b.ii must sum to disposal of quoted equity capital total value in 29.b - please check")</f>
        <v>OK Q29.b.ii</v>
      </c>
      <c r="AA43" s="681" t="str">
        <f>IF(Questionnaire!AD95=(Questionnaire!AD102+Questionnaire!AD103+Questionnaire!AD104+Questionnaire!AD105)=TRUE,"OK Q29.b.ii","QUERY Q29b - Components in 29.b.ii must sum to disposal of quoted equity capital total value in 29.b - please check")</f>
        <v>OK Q29.b.ii</v>
      </c>
      <c r="AB43" s="681" t="str">
        <f>IF(Questionnaire!AE95=(Questionnaire!AE102+Questionnaire!AE103+Questionnaire!AE104+Questionnaire!AE105)=TRUE,"OK Q29.b.ii","QUERY Q29b - Components in 29.b.ii must sum to disposal of quoted equity capital total value in 29.b - please check")</f>
        <v>OK Q29.b.ii</v>
      </c>
      <c r="AC43" s="681" t="str">
        <f>IF(Questionnaire!AF95=(Questionnaire!AF102+Questionnaire!AF103+Questionnaire!AF104+Questionnaire!AF105)=TRUE,"OK Q29.b.ii","QUERY Q29b - Components in 29.b.ii must sum to disposal of quoted equity capital total value in 29.b - please check")</f>
        <v>OK Q29.b.ii</v>
      </c>
      <c r="AD43" s="681" t="str">
        <f>IF(Questionnaire!AG95=(Questionnaire!AG102+Questionnaire!AG103+Questionnaire!AG104+Questionnaire!AG105)=TRUE,"OK Q29.b.ii","QUERY Q29b - Components in 29.b.ii must sum to disposal of quoted equity capital total value in 29.b - please check")</f>
        <v>OK Q29.b.ii</v>
      </c>
      <c r="AE43" s="681" t="str">
        <f>IF(Questionnaire!AH95=(Questionnaire!AH102+Questionnaire!AH103+Questionnaire!AH104+Questionnaire!AH105)=TRUE,"OK Q29.b.ii","QUERY Q29b - Components in 29.b.ii must sum to disposal of quoted equity capital total value in 29.b - please check")</f>
        <v>OK Q29.b.ii</v>
      </c>
      <c r="AF43" s="681" t="str">
        <f>IF(Questionnaire!AI95=(Questionnaire!AI102+Questionnaire!AI103+Questionnaire!AI104+Questionnaire!AI105)=TRUE,"OK Q29.b.ii","QUERY Q29b - Components in 29.b.ii must sum to disposal of quoted equity capital total value in 29.b - please check")</f>
        <v>OK Q29.b.ii</v>
      </c>
      <c r="AG43" s="681" t="str">
        <f>IF(Questionnaire!AJ95=(Questionnaire!AJ102+Questionnaire!AJ103+Questionnaire!AJ104+Questionnaire!AJ105)=TRUE,"OK Q29.b.ii","QUERY Q29b - Components in 29.b.ii must sum to disposal of quoted equity capital total value in 29.b - please check")</f>
        <v>OK Q29.b.ii</v>
      </c>
      <c r="AH43" s="681" t="str">
        <f>IF(Questionnaire!AK95=(Questionnaire!AK102+Questionnaire!AK103+Questionnaire!AK104+Questionnaire!AK105)=TRUE,"OK Q29.b.ii","QUERY Q29b - Components in 29.b.ii must sum to disposal of quoted equity capital total value in 29.b - please check")</f>
        <v>OK Q29.b.ii</v>
      </c>
      <c r="AI43" s="681" t="str">
        <f>IF(Questionnaire!AL95=(Questionnaire!AL102+Questionnaire!AL103+Questionnaire!AL104+Questionnaire!AL105)=TRUE,"OK Q29.b.ii","QUERY Q29b - Components in 29.b.ii must sum to disposal of quoted equity capital total value in 29.b - please check")</f>
        <v>OK Q29.b.ii</v>
      </c>
      <c r="AJ43" s="681" t="str">
        <f>IF(Questionnaire!AM95=(Questionnaire!AM102+Questionnaire!AM103+Questionnaire!AM104+Questionnaire!AM105)=TRUE,"OK Q29.b.ii","QUERY Q29b - Components in 29.b.ii must sum to disposal of quoted equity capital total value in 29.b - please check")</f>
        <v>OK Q29.b.ii</v>
      </c>
      <c r="AK43" s="681" t="str">
        <f>IF(Questionnaire!AN95=(Questionnaire!AN102+Questionnaire!AN103+Questionnaire!AN104+Questionnaire!AN105)=TRUE,"OK Q29.b.ii","QUERY Q29b - Components in 29.b.ii must sum to disposal of quoted equity capital total value in 29.b - please check")</f>
        <v>OK Q29.b.ii</v>
      </c>
      <c r="AL43" s="681" t="str">
        <f>IF(Questionnaire!AO95=(Questionnaire!AO102+Questionnaire!AO103+Questionnaire!AO104+Questionnaire!AO105)=TRUE,"OK Q29.b.ii","QUERY Q29b - Components in 29.b.ii must sum to disposal of quoted equity capital total value in 29.b - please check")</f>
        <v>OK Q29.b.ii</v>
      </c>
      <c r="AM43" s="681" t="str">
        <f>IF(Questionnaire!AP95=(Questionnaire!AP102+Questionnaire!AP103+Questionnaire!AP104+Questionnaire!AP105)=TRUE,"OK Q29.b.ii","QUERY Q29b - Components in 29.b.ii must sum to disposal of quoted equity capital total value in 29.b - please check")</f>
        <v>OK Q29.b.ii</v>
      </c>
      <c r="AN43" s="681" t="str">
        <f>IF(Questionnaire!AQ95=(Questionnaire!AQ102+Questionnaire!AQ103+Questionnaire!AQ104+Questionnaire!AQ105)=TRUE,"OK Q29.b.ii","QUERY Q29b - Components in 29.b.ii must sum to disposal of quoted equity capital total value in 29.b - please check")</f>
        <v>OK Q29.b.ii</v>
      </c>
      <c r="AO43" s="681" t="str">
        <f>IF(Questionnaire!AR95=(Questionnaire!AR102+Questionnaire!AR103+Questionnaire!AR104+Questionnaire!AR105)=TRUE,"OK Q29.b.ii","QUERY Q29b - Components in 29.b.ii must sum to disposal of quoted equity capital total value in 29.b - please check")</f>
        <v>OK Q29.b.ii</v>
      </c>
      <c r="AP43" s="681" t="str">
        <f>IF(Questionnaire!AS95=(Questionnaire!AS102+Questionnaire!AS103+Questionnaire!AS104+Questionnaire!AS105)=TRUE,"OK Q29.b.ii","QUERY Q29b - Components in 29.b.ii must sum to disposal of quoted equity capital total value in 29.b - please check")</f>
        <v>OK Q29.b.ii</v>
      </c>
      <c r="AQ43" s="681" t="str">
        <f>IF(Questionnaire!AT95=(Questionnaire!AT102+Questionnaire!AT103+Questionnaire!AT104+Questionnaire!AT105)=TRUE,"OK Q29.b.ii","QUERY Q29b - Components in 29.b.ii must sum to disposal of quoted equity capital total value in 29.b - please check")</f>
        <v>OK Q29.b.ii</v>
      </c>
      <c r="AR43" s="681" t="str">
        <f>IF(Questionnaire!AU95=(Questionnaire!AU102+Questionnaire!AU103+Questionnaire!AU104+Questionnaire!AU105)=TRUE,"OK Q29.b.ii","QUERY Q29b - Components in 29.b.ii must sum to disposal of quoted equity capital total value in 29.b - please check")</f>
        <v>OK Q29.b.ii</v>
      </c>
      <c r="AS43" s="681" t="str">
        <f>IF(Questionnaire!AV95=(Questionnaire!AV102+Questionnaire!AV103+Questionnaire!AV104+Questionnaire!AV105)=TRUE,"OK Q29.b.ii","QUERY Q29b - Components in 29.b.ii must sum to disposal of quoted equity capital total value in 29.b - please check")</f>
        <v>OK Q29.b.ii</v>
      </c>
      <c r="AT43" s="681" t="str">
        <f>IF(Questionnaire!AW95=(Questionnaire!AW102+Questionnaire!AW103+Questionnaire!AW104+Questionnaire!AW105)=TRUE,"OK Q29.b.ii","QUERY Q29b - Components in 29.b.ii must sum to disposal of quoted equity capital total value in 29.b - please check")</f>
        <v>OK Q29.b.ii</v>
      </c>
      <c r="AU43" s="681" t="str">
        <f>IF(Questionnaire!AX95=(Questionnaire!AX102+Questionnaire!AX103+Questionnaire!AX104+Questionnaire!AX105)=TRUE,"OK Q29.b.ii","QUERY Q29b - Components in 29.b.ii must sum to disposal of quoted equity capital total value in 29.b - please check")</f>
        <v>OK Q29.b.ii</v>
      </c>
      <c r="AV43" s="681" t="str">
        <f>IF(Questionnaire!AY95=(Questionnaire!AY102+Questionnaire!AY103+Questionnaire!AY104+Questionnaire!AY105)=TRUE,"OK Q29.b.ii","QUERY Q29b - Components in 29.b.ii must sum to disposal of quoted equity capital total value in 29.b - please check")</f>
        <v>OK Q29.b.ii</v>
      </c>
      <c r="AW43" s="681" t="str">
        <f>IF(Questionnaire!AZ95=(Questionnaire!AZ102+Questionnaire!AZ103+Questionnaire!AZ104+Questionnaire!AZ105)=TRUE,"OK Q29.b.ii","QUERY Q29b - Components in 29.b.ii must sum to disposal of quoted equity capital total value in 29.b - please check")</f>
        <v>OK Q29.b.ii</v>
      </c>
      <c r="AX43" s="681" t="str">
        <f>IF(Questionnaire!BA95=(Questionnaire!BA102+Questionnaire!BA103+Questionnaire!BA104+Questionnaire!BA105)=TRUE,"OK Q29.b.ii","QUERY Q29b - Components in 29.b.ii must sum to disposal of quoted equity capital total value in 29.b - please check")</f>
        <v>OK Q29.b.ii</v>
      </c>
      <c r="AY43" s="681" t="str">
        <f>IF(Questionnaire!BB95=(Questionnaire!BB102+Questionnaire!BB103+Questionnaire!BB104+Questionnaire!BB105)=TRUE,"OK Q29.b.ii","QUERY Q29b - Components in 29.b.ii must sum to disposal of quoted equity capital total value in 29.b - please check")</f>
        <v>OK Q29.b.ii</v>
      </c>
      <c r="AZ43" s="681" t="str">
        <f>IF(Questionnaire!BC95=(Questionnaire!BC102+Questionnaire!BC103+Questionnaire!BC104+Questionnaire!BC105)=TRUE,"OK Q29.b.ii","QUERY Q29b - Components in 29.b.ii must sum to disposal of quoted equity capital total value in 29.b - please check")</f>
        <v>OK Q29.b.ii</v>
      </c>
      <c r="BA43" s="681" t="str">
        <f>IF(Questionnaire!BD95=(Questionnaire!BD102+Questionnaire!BD103+Questionnaire!BD104+Questionnaire!BD105)=TRUE,"OK Q29.b.ii","QUERY Q29b - Components in 29.b.ii must sum to disposal of quoted equity capital total value in 29.b - please check")</f>
        <v>OK Q29.b.ii</v>
      </c>
      <c r="BB43" s="681" t="str">
        <f>IF(Questionnaire!BE95=(Questionnaire!BE102+Questionnaire!BE103+Questionnaire!BE104+Questionnaire!BE105)=TRUE,"OK Q29.b.ii","QUERY Q29b - Components in 29.b.ii must sum to disposal of quoted equity capital total value in 29.b - please check")</f>
        <v>OK Q29.b.ii</v>
      </c>
      <c r="BC43" s="681" t="str">
        <f>IF(Questionnaire!BF95=(Questionnaire!BF102+Questionnaire!BF103+Questionnaire!BF104+Questionnaire!BF105)=TRUE,"OK Q29.b.ii","QUERY Q29b - Components in 29.b.ii must sum to disposal of quoted equity capital total value in 29.b - please check")</f>
        <v>OK Q29.b.ii</v>
      </c>
      <c r="BD43" s="681" t="str">
        <f>IF(Questionnaire!BG95=(Questionnaire!BG102+Questionnaire!BG103+Questionnaire!BG104+Questionnaire!BG105)=TRUE,"OK Q29.b.ii","QUERY Q29b - Components in 29.b.ii must sum to disposal of quoted equity capital total value in 29.b - please check")</f>
        <v>OK Q29.b.ii</v>
      </c>
      <c r="BE43" s="681" t="str">
        <f>IF(Questionnaire!BH95=(Questionnaire!BH102+Questionnaire!BH103+Questionnaire!BH104+Questionnaire!BH105)=TRUE,"OK Q29.b.ii","QUERY Q29b - Components in 29.b.ii must sum to disposal of quoted equity capital total value in 29.b - please check")</f>
        <v>OK Q29.b.ii</v>
      </c>
      <c r="BF43" s="681" t="str">
        <f>IF(Questionnaire!BI95=(Questionnaire!BI102+Questionnaire!BI103+Questionnaire!BI104+Questionnaire!BI105)=TRUE,"OK Q29.b.ii","QUERY Q29b - Components in 29.b.ii must sum to disposal of quoted equity capital total value in 29.b - please check")</f>
        <v>OK Q29.b.ii</v>
      </c>
      <c r="BG43" s="681" t="str">
        <f>IF(Questionnaire!BJ95=(Questionnaire!BJ102+Questionnaire!BJ103+Questionnaire!BJ104+Questionnaire!BJ105)=TRUE,"OK Q29.b.ii","QUERY Q29b - Components in 29.b.ii must sum to disposal of quoted equity capital total value in 29.b - please check")</f>
        <v>OK Q29.b.ii</v>
      </c>
      <c r="BH43" s="681" t="str">
        <f>IF(Questionnaire!BK95=(Questionnaire!BK102+Questionnaire!BK103+Questionnaire!BK104+Questionnaire!BK105)=TRUE,"OK Q29.b.ii","QUERY Q29b - Components in 29.b.ii must sum to disposal of quoted equity capital total value in 29.b - please check")</f>
        <v>OK Q29.b.ii</v>
      </c>
      <c r="BI43" s="681" t="str">
        <f>IF(Questionnaire!BL95=(Questionnaire!BL102+Questionnaire!BL103+Questionnaire!BL104+Questionnaire!BL105)=TRUE,"OK Q29.b.ii","QUERY Q29b - Components in 29.b.ii must sum to disposal of quoted equity capital total value in 29.b - please check")</f>
        <v>OK Q29.b.ii</v>
      </c>
      <c r="BJ43" s="681" t="str">
        <f>IF(Questionnaire!BM95=(Questionnaire!BM102+Questionnaire!BM103+Questionnaire!BM104+Questionnaire!BM105)=TRUE,"OK Q29.b.ii","QUERY Q29b - Components in 29.b.ii must sum to disposal of quoted equity capital total value in 29.b - please check")</f>
        <v>OK Q29.b.ii</v>
      </c>
      <c r="BK43" s="681" t="str">
        <f>IF(Questionnaire!BN95=(Questionnaire!BN102+Questionnaire!BN103+Questionnaire!BN104+Questionnaire!BN105)=TRUE,"OK Q29.b.ii","QUERY Q29b - Components in 29.b.ii must sum to disposal of quoted equity capital total value in 29.b - please check")</f>
        <v>OK Q29.b.ii</v>
      </c>
      <c r="BL43" s="681" t="str">
        <f>IF(Questionnaire!BO95=(Questionnaire!BO102+Questionnaire!BO103+Questionnaire!BO104+Questionnaire!BO105)=TRUE,"OK Q29.b.ii","QUERY Q29b - Components in 29.b.ii must sum to disposal of quoted equity capital total value in 29.b - please check")</f>
        <v>OK Q29.b.ii</v>
      </c>
      <c r="BM43" s="681" t="str">
        <f>IF(Questionnaire!BP95=(Questionnaire!BP102+Questionnaire!BP103+Questionnaire!BP104+Questionnaire!BP105)=TRUE,"OK Q29.b.ii","QUERY Q29b - Components in 29.b.ii must sum to disposal of quoted equity capital total value in 29.b - please check")</f>
        <v>OK Q29.b.ii</v>
      </c>
      <c r="BN43" s="681" t="str">
        <f>IF(Questionnaire!BQ95=(Questionnaire!BQ102+Questionnaire!BQ103+Questionnaire!BQ104+Questionnaire!BQ105)=TRUE,"OK Q29.b.ii","QUERY Q29b - Components in 29.b.ii must sum to disposal of quoted equity capital total value in 29.b - please check")</f>
        <v>OK Q29.b.ii</v>
      </c>
      <c r="BO43" s="681" t="str">
        <f>IF(Questionnaire!BR95=(Questionnaire!BR102+Questionnaire!BR103+Questionnaire!BR104+Questionnaire!BR105)=TRUE,"OK Q29.b.ii","QUERY Q29b - Components in 29.b.ii must sum to disposal of quoted equity capital total value in 29.b - please check")</f>
        <v>OK Q29.b.ii</v>
      </c>
      <c r="BP43" s="681" t="str">
        <f>IF(Questionnaire!BS95=(Questionnaire!BS102+Questionnaire!BS103+Questionnaire!BS104+Questionnaire!BS105)=TRUE,"OK Q29.b.ii","QUERY Q29b - Components in 29.b.ii must sum to disposal of quoted equity capital total value in 29.b - please check")</f>
        <v>OK Q29.b.ii</v>
      </c>
      <c r="BQ43" s="681" t="str">
        <f>IF(Questionnaire!BT95=(Questionnaire!BT102+Questionnaire!BT103+Questionnaire!BT104+Questionnaire!BT105)=TRUE,"OK Q29.b.ii","QUERY Q29b - Components in 29.b.ii must sum to disposal of quoted equity capital total value in 29.b - please check")</f>
        <v>OK Q29.b.ii</v>
      </c>
      <c r="BR43" s="681" t="str">
        <f>IF(Questionnaire!BU95=(Questionnaire!BU102+Questionnaire!BU103+Questionnaire!BU104+Questionnaire!BU105)=TRUE,"OK Q29.b.ii","QUERY Q29b - Components in 29.b.ii must sum to disposal of quoted equity capital total value in 29.b - please check")</f>
        <v>OK Q29.b.ii</v>
      </c>
      <c r="BS43" s="681" t="str">
        <f>IF(Questionnaire!BV95=(Questionnaire!BV102+Questionnaire!BV103+Questionnaire!BV104+Questionnaire!BV105)=TRUE,"OK Q29.b.ii","QUERY Q29b - Components in 29.b.ii must sum to disposal of quoted equity capital total value in 29.b - please check")</f>
        <v>OK Q29.b.ii</v>
      </c>
      <c r="BT43" s="681" t="str">
        <f>IF(Questionnaire!BW95=(Questionnaire!BW102+Questionnaire!BW103+Questionnaire!BW104+Questionnaire!BW105)=TRUE,"OK Q29.b.ii","QUERY Q29b - Components in 29.b.ii must sum to disposal of quoted equity capital total value in 29.b - please check")</f>
        <v>OK Q29.b.ii</v>
      </c>
      <c r="BU43" s="681" t="str">
        <f>IF(Questionnaire!BX95=(Questionnaire!BX102+Questionnaire!BX103+Questionnaire!BX104+Questionnaire!BX105)=TRUE,"OK Q29.b.ii","QUERY Q29b - Components in 29.b.ii must sum to disposal of quoted equity capital total value in 29.b - please check")</f>
        <v>OK Q29.b.ii</v>
      </c>
      <c r="BV43" s="681" t="str">
        <f>IF(Questionnaire!BY95=(Questionnaire!BY102+Questionnaire!BY103+Questionnaire!BY104+Questionnaire!BY105)=TRUE,"OK Q29.b.ii","QUERY Q29b - Components in 29.b.ii must sum to disposal of quoted equity capital total value in 29.b - please check")</f>
        <v>OK Q29.b.ii</v>
      </c>
      <c r="BW43" s="681" t="str">
        <f>IF(Questionnaire!BZ95=(Questionnaire!BZ102+Questionnaire!BZ103+Questionnaire!BZ104+Questionnaire!BZ105)=TRUE,"OK Q29.b.ii","QUERY Q29b - Components in 29.b.ii must sum to disposal of quoted equity capital total value in 29.b - please check")</f>
        <v>OK Q29.b.ii</v>
      </c>
      <c r="BX43" s="681" t="str">
        <f>IF(Questionnaire!CA95=(Questionnaire!CA102+Questionnaire!CA103+Questionnaire!CA104+Questionnaire!CA105)=TRUE,"OK Q29.b.ii","QUERY Q29b - Components in 29.b.ii must sum to disposal of quoted equity capital total value in 29.b - please check")</f>
        <v>OK Q29.b.ii</v>
      </c>
      <c r="BY43" s="681" t="str">
        <f>IF(Questionnaire!CB95=(Questionnaire!CB102+Questionnaire!CB103+Questionnaire!CB104+Questionnaire!CB105)=TRUE,"OK Q29.b.ii","QUERY Q29b - Components in 29.b.ii must sum to disposal of quoted equity capital total value in 29.b - please check")</f>
        <v>OK Q29.b.ii</v>
      </c>
      <c r="BZ43" s="681" t="str">
        <f>IF(Questionnaire!CC95=(Questionnaire!CC102+Questionnaire!CC103+Questionnaire!CC104+Questionnaire!CC105)=TRUE,"OK Q29.b.ii","QUERY Q29b - Components in 29.b.ii must sum to disposal of quoted equity capital total value in 29.b - please check")</f>
        <v>OK Q29.b.ii</v>
      </c>
      <c r="CA43" s="681" t="str">
        <f>IF(Questionnaire!CD95=(Questionnaire!CD102+Questionnaire!CD103+Questionnaire!CD104+Questionnaire!CD105)=TRUE,"OK Q29.b.ii","QUERY Q29b - Components in 29.b.ii must sum to disposal of quoted equity capital total value in 29.b - please check")</f>
        <v>OK Q29.b.ii</v>
      </c>
      <c r="CB43" s="681" t="str">
        <f>IF(Questionnaire!CE95=(Questionnaire!CE102+Questionnaire!CE103+Questionnaire!CE104+Questionnaire!CE105)=TRUE,"OK Q29.b.ii","QUERY Q29b - Components in 29.b.ii must sum to disposal of quoted equity capital total value in 29.b - please check")</f>
        <v>OK Q29.b.ii</v>
      </c>
      <c r="CC43" s="681" t="str">
        <f>IF(Questionnaire!CF95=(Questionnaire!CF102+Questionnaire!CF103+Questionnaire!CF104+Questionnaire!CF105)=TRUE,"OK Q29.b.ii","QUERY Q29b - Components in 29.b.ii must sum to disposal of quoted equity capital total value in 29.b - please check")</f>
        <v>OK Q29.b.ii</v>
      </c>
      <c r="CD43" s="681" t="str">
        <f>IF(Questionnaire!CG95=(Questionnaire!CG102+Questionnaire!CG103+Questionnaire!CG104+Questionnaire!CG105)=TRUE,"OK Q29.b.ii","QUERY Q29b - Components in 29.b.ii must sum to disposal of quoted equity capital total value in 29.b - please check")</f>
        <v>OK Q29.b.ii</v>
      </c>
      <c r="CE43" s="681" t="str">
        <f>IF(Questionnaire!CH95=(Questionnaire!CH102+Questionnaire!CH103+Questionnaire!CH104+Questionnaire!CH105)=TRUE,"OK Q29.b.ii","QUERY Q29b - Components in 29.b.ii must sum to disposal of quoted equity capital total value in 29.b - please check")</f>
        <v>OK Q29.b.ii</v>
      </c>
      <c r="CF43" s="681" t="str">
        <f>IF(Questionnaire!CI95=(Questionnaire!CI102+Questionnaire!CI103+Questionnaire!CI104+Questionnaire!CI105)=TRUE,"OK Q29.b.ii","QUERY Q29b - Components in 29.b.ii must sum to disposal of quoted equity capital total value in 29.b - please check")</f>
        <v>OK Q29.b.ii</v>
      </c>
      <c r="CG43" s="681" t="str">
        <f>IF(Questionnaire!CJ95=(Questionnaire!CJ102+Questionnaire!CJ103+Questionnaire!CJ104+Questionnaire!CJ105)=TRUE,"OK Q29.b.ii","QUERY Q29b - Components in 29.b.ii must sum to disposal of quoted equity capital total value in 29.b - please check")</f>
        <v>OK Q29.b.ii</v>
      </c>
      <c r="CH43" s="681" t="str">
        <f>IF(Questionnaire!CK95=(Questionnaire!CK102+Questionnaire!CK103+Questionnaire!CK104+Questionnaire!CK105)=TRUE,"OK Q29.b.ii","QUERY Q29b - Components in 29.b.ii must sum to disposal of quoted equity capital total value in 29.b - please check")</f>
        <v>OK Q29.b.ii</v>
      </c>
      <c r="CI43" s="681" t="str">
        <f>IF(Questionnaire!CL95=(Questionnaire!CL102+Questionnaire!CL103+Questionnaire!CL104+Questionnaire!CL105)=TRUE,"OK Q29.b.ii","QUERY Q29b - Components in 29.b.ii must sum to disposal of quoted equity capital total value in 29.b - please check")</f>
        <v>OK Q29.b.ii</v>
      </c>
      <c r="CJ43" s="681" t="str">
        <f>IF(Questionnaire!CM95=(Questionnaire!CM102+Questionnaire!CM103+Questionnaire!CM104+Questionnaire!CM105)=TRUE,"OK Q29.b.ii","QUERY Q29b - Components in 29.b.ii must sum to disposal of quoted equity capital total value in 29.b - please check")</f>
        <v>OK Q29.b.ii</v>
      </c>
      <c r="CK43" s="681" t="str">
        <f>IF(Questionnaire!CN95=(Questionnaire!CN102+Questionnaire!CN103+Questionnaire!CN104+Questionnaire!CN105)=TRUE,"OK Q29.b.ii","QUERY Q29b - Components in 29.b.ii must sum to disposal of quoted equity capital total value in 29.b - please check")</f>
        <v>OK Q29.b.ii</v>
      </c>
      <c r="CL43" s="681" t="str">
        <f>IF(Questionnaire!CO95=(Questionnaire!CO102+Questionnaire!CO103+Questionnaire!CO104+Questionnaire!CO105)=TRUE,"OK Q29.b.ii","QUERY Q29b - Components in 29.b.ii must sum to disposal of quoted equity capital total value in 29.b - please check")</f>
        <v>OK Q29.b.ii</v>
      </c>
      <c r="CM43" s="681" t="str">
        <f>IF(Questionnaire!CP95=(Questionnaire!CP102+Questionnaire!CP103+Questionnaire!CP104+Questionnaire!CP105)=TRUE,"OK Q29.b.ii","QUERY Q29b - Components in 29.b.ii must sum to disposal of quoted equity capital total value in 29.b - please check")</f>
        <v>OK Q29.b.ii</v>
      </c>
      <c r="CN43" s="681" t="str">
        <f>IF(Questionnaire!CQ95=(Questionnaire!CQ102+Questionnaire!CQ103+Questionnaire!CQ104+Questionnaire!CQ105)=TRUE,"OK Q29.b.ii","QUERY Q29b - Components in 29.b.ii must sum to disposal of quoted equity capital total value in 29.b - please check")</f>
        <v>OK Q29.b.ii</v>
      </c>
      <c r="CO43" s="681" t="str">
        <f>IF(Questionnaire!CR95=(Questionnaire!CR102+Questionnaire!CR103+Questionnaire!CR104+Questionnaire!CR105)=TRUE,"OK Q29.b.ii","QUERY Q29b - Components in 29.b.ii must sum to disposal of quoted equity capital total value in 29.b - please check")</f>
        <v>OK Q29.b.ii</v>
      </c>
      <c r="CP43" s="681" t="str">
        <f>IF(Questionnaire!CS95=(Questionnaire!CS102+Questionnaire!CS103+Questionnaire!CS104+Questionnaire!CS105)=TRUE,"OK Q29.b.ii","QUERY Q29b - Components in 29.b.ii must sum to disposal of quoted equity capital total value in 29.b - please check")</f>
        <v>OK Q29.b.ii</v>
      </c>
      <c r="CQ43" s="681" t="str">
        <f>IF(Questionnaire!CT95=(Questionnaire!CT102+Questionnaire!CT103+Questionnaire!CT104+Questionnaire!CT105)=TRUE,"OK Q29.b.ii","QUERY Q29b - Components in 29.b.ii must sum to disposal of quoted equity capital total value in 29.b - please check")</f>
        <v>OK Q29.b.ii</v>
      </c>
      <c r="CR43" s="681" t="str">
        <f>IF(Questionnaire!CU95=(Questionnaire!CU102+Questionnaire!CU103+Questionnaire!CU104+Questionnaire!CU105)=TRUE,"OK Q29.b.ii","QUERY Q29b - Components in 29.b.ii must sum to disposal of quoted equity capital total value in 29.b - please check")</f>
        <v>OK Q29.b.ii</v>
      </c>
      <c r="CS43" s="681" t="str">
        <f>IF(Questionnaire!CV95=(Questionnaire!CV102+Questionnaire!CV103+Questionnaire!CV104+Questionnaire!CV105)=TRUE,"OK Q29.b.ii","QUERY Q29b - Components in 29.b.ii must sum to disposal of quoted equity capital total value in 29.b - please check")</f>
        <v>OK Q29.b.ii</v>
      </c>
      <c r="CT43" s="681" t="str">
        <f>IF(Questionnaire!CW95=(Questionnaire!CW102+Questionnaire!CW103+Questionnaire!CW104+Questionnaire!CW105)=TRUE,"OK Q29.b.ii","QUERY Q29b - Components in 29.b.ii must sum to disposal of quoted equity capital total value in 29.b - please check")</f>
        <v>OK Q29.b.ii</v>
      </c>
      <c r="CU43" s="681" t="str">
        <f>IF(Questionnaire!CX95=(Questionnaire!CX102+Questionnaire!CX103+Questionnaire!CX104+Questionnaire!CX105)=TRUE,"OK Q29.b.ii","QUERY Q29b - Components in 29.b.ii must sum to disposal of quoted equity capital total value in 29.b - please check")</f>
        <v>OK Q29.b.ii</v>
      </c>
      <c r="CV43" s="681" t="str">
        <f>IF(Questionnaire!CY95=(Questionnaire!CY102+Questionnaire!CY103+Questionnaire!CY104+Questionnaire!CY105)=TRUE,"OK Q29.b.ii","QUERY Q29b - Components in 29.b.ii must sum to disposal of quoted equity capital total value in 29.b - please check")</f>
        <v>OK Q29.b.ii</v>
      </c>
      <c r="CW43" s="681" t="str">
        <f>IF(Questionnaire!CZ95=(Questionnaire!CZ102+Questionnaire!CZ103+Questionnaire!CZ104+Questionnaire!CZ105)=TRUE,"OK Q29.b.ii","QUERY Q29b - Components in 29.b.ii must sum to disposal of quoted equity capital total value in 29.b - please check")</f>
        <v>OK Q29.b.ii</v>
      </c>
      <c r="CX43" s="681" t="str">
        <f>IF(Questionnaire!DA95=(Questionnaire!DA102+Questionnaire!DA103+Questionnaire!DA104+Questionnaire!DA105)=TRUE,"OK Q29.b.ii","QUERY Q29b - Components in 29.b.ii must sum to disposal of quoted equity capital total value in 29.b - please check")</f>
        <v>OK Q29.b.ii</v>
      </c>
      <c r="CY43" s="681" t="str">
        <f>IF(Questionnaire!DB95=(Questionnaire!DB102+Questionnaire!DB103+Questionnaire!DB104+Questionnaire!DB105)=TRUE,"OK Q29.b.ii","QUERY Q29b - Components in 29.b.ii must sum to disposal of quoted equity capital total value in 29.b - please check")</f>
        <v>OK Q29.b.ii</v>
      </c>
      <c r="CZ43" s="681" t="str">
        <f>IF(Questionnaire!DC95=(Questionnaire!DC102+Questionnaire!DC103+Questionnaire!DC104+Questionnaire!DC105)=TRUE,"OK Q29.b.ii","QUERY Q29b - Components in 29.b.ii must sum to disposal of quoted equity capital total value in 29.b - please check")</f>
        <v>OK Q29.b.ii</v>
      </c>
      <c r="DA43" s="681" t="str">
        <f>IF(Questionnaire!DD95=(Questionnaire!DD102+Questionnaire!DD103+Questionnaire!DD104+Questionnaire!DD105)=TRUE,"OK Q29.b.ii","QUERY Q29b - Components in 29.b.ii must sum to disposal of quoted equity capital total value in 29.b - please check")</f>
        <v>OK Q29.b.ii</v>
      </c>
      <c r="DB43" s="681" t="str">
        <f>IF(Questionnaire!DE95=(Questionnaire!DE102+Questionnaire!DE103+Questionnaire!DE104+Questionnaire!DE105)=TRUE,"OK Q29.b.ii","QUERY Q29b - Components in 29.b.ii must sum to disposal of quoted equity capital total value in 29.b - please check")</f>
        <v>OK Q29.b.ii</v>
      </c>
      <c r="DC43" s="681" t="str">
        <f>IF(Questionnaire!DF95=(Questionnaire!DF102+Questionnaire!DF103+Questionnaire!DF104+Questionnaire!DF105)=TRUE,"OK Q29.b.ii","QUERY Q29b - Components in 29.b.ii must sum to disposal of quoted equity capital total value in 29.b - please check")</f>
        <v>OK Q29.b.ii</v>
      </c>
      <c r="DD43" s="681" t="str">
        <f>IF(Questionnaire!DG95=(Questionnaire!DG102+Questionnaire!DG103+Questionnaire!DG104+Questionnaire!DG105)=TRUE,"OK Q29.b.ii","QUERY Q29b - Components in 29.b.ii must sum to disposal of quoted equity capital total value in 29.b - please check")</f>
        <v>OK Q29.b.ii</v>
      </c>
      <c r="DE43" s="681" t="str">
        <f>IF(Questionnaire!DH95=(Questionnaire!DH102+Questionnaire!DH103+Questionnaire!DH104+Questionnaire!DH105)=TRUE,"OK Q29.b.ii","QUERY Q29b - Components in 29.b.ii must sum to disposal of quoted equity capital total value in 29.b - please check")</f>
        <v>OK Q29.b.ii</v>
      </c>
      <c r="DF43" s="681" t="str">
        <f>IF(Questionnaire!DI95=(Questionnaire!DI102+Questionnaire!DI103+Questionnaire!DI104+Questionnaire!DI105)=TRUE,"OK Q29.b.ii","QUERY Q29b - Components in 29.b.ii must sum to disposal of quoted equity capital total value in 29.b - please check")</f>
        <v>OK Q29.b.ii</v>
      </c>
      <c r="DG43" s="681" t="str">
        <f>IF(Questionnaire!DJ95=(Questionnaire!DJ102+Questionnaire!DJ103+Questionnaire!DJ104+Questionnaire!DJ105)=TRUE,"OK Q29.b.ii","QUERY Q29b - Components in 29.b.ii must sum to disposal of quoted equity capital total value in 29.b - please check")</f>
        <v>OK Q29.b.ii</v>
      </c>
      <c r="DH43" s="681" t="str">
        <f>IF(Questionnaire!DK95=(Questionnaire!DK102+Questionnaire!DK103+Questionnaire!DK104+Questionnaire!DK105)=TRUE,"OK Q29.b.ii","QUERY Q29b - Components in 29.b.ii must sum to disposal of quoted equity capital total value in 29.b - please check")</f>
        <v>OK Q29.b.ii</v>
      </c>
      <c r="DI43" s="681" t="str">
        <f>IF(Questionnaire!DL95=(Questionnaire!DL102+Questionnaire!DL103+Questionnaire!DL104+Questionnaire!DL105)=TRUE,"OK Q29.b.ii","QUERY Q29b - Components in 29.b.ii must sum to disposal of quoted equity capital total value in 29.b - please check")</f>
        <v>OK Q29.b.ii</v>
      </c>
      <c r="DJ43" s="681" t="str">
        <f>IF(Questionnaire!DM95=(Questionnaire!DM102+Questionnaire!DM103+Questionnaire!DM104+Questionnaire!DM105)=TRUE,"OK Q29.b.ii","QUERY Q29b - Components in 29.b.ii must sum to disposal of quoted equity capital total value in 29.b - please check")</f>
        <v>OK Q29.b.ii</v>
      </c>
      <c r="DK43" s="681" t="str">
        <f>IF(Questionnaire!DN95=(Questionnaire!DN102+Questionnaire!DN103+Questionnaire!DN104+Questionnaire!DN105)=TRUE,"OK Q29.b.ii","QUERY Q29b - Components in 29.b.ii must sum to disposal of quoted equity capital total value in 29.b - please check")</f>
        <v>OK Q29.b.ii</v>
      </c>
      <c r="DL43" s="681" t="str">
        <f>IF(Questionnaire!DO95=(Questionnaire!DO102+Questionnaire!DO103+Questionnaire!DO104+Questionnaire!DO105)=TRUE,"OK Q29.b.ii","QUERY Q29b - Components in 29.b.ii must sum to disposal of quoted equity capital total value in 29.b - please check")</f>
        <v>OK Q29.b.ii</v>
      </c>
      <c r="DM43" s="681" t="str">
        <f>IF(Questionnaire!DP95=(Questionnaire!DP102+Questionnaire!DP103+Questionnaire!DP104+Questionnaire!DP105)=TRUE,"OK Q29.b.ii","QUERY Q29b - Components in 29.b.ii must sum to disposal of quoted equity capital total value in 29.b - please check")</f>
        <v>OK Q29.b.ii</v>
      </c>
      <c r="DN43" s="681" t="str">
        <f>IF(Questionnaire!DQ95=(Questionnaire!DQ102+Questionnaire!DQ103+Questionnaire!DQ104+Questionnaire!DQ105)=TRUE,"OK Q29.b.ii","QUERY Q29b - Components in 29.b.ii must sum to disposal of quoted equity capital total value in 29.b - please check")</f>
        <v>OK Q29.b.ii</v>
      </c>
      <c r="DO43" s="681" t="str">
        <f>IF(Questionnaire!DR95=(Questionnaire!DR102+Questionnaire!DR103+Questionnaire!DR104+Questionnaire!DR105)=TRUE,"OK Q29.b.ii","QUERY Q29b - Components in 29.b.ii must sum to disposal of quoted equity capital total value in 29.b - please check")</f>
        <v>OK Q29.b.ii</v>
      </c>
      <c r="DP43" s="681" t="str">
        <f>IF(Questionnaire!DS95=(Questionnaire!DS102+Questionnaire!DS103+Questionnaire!DS104+Questionnaire!DS105)=TRUE,"OK Q29.b.ii","QUERY Q29b - Components in 29.b.ii must sum to disposal of quoted equity capital total value in 29.b - please check")</f>
        <v>OK Q29.b.ii</v>
      </c>
      <c r="DQ43" s="681" t="str">
        <f>IF(Questionnaire!DT95=(Questionnaire!DT102+Questionnaire!DT103+Questionnaire!DT104+Questionnaire!DT105)=TRUE,"OK Q29.b.ii","QUERY Q29b - Components in 29.b.ii must sum to disposal of quoted equity capital total value in 29.b - please check")</f>
        <v>OK Q29.b.ii</v>
      </c>
      <c r="DR43" s="681" t="str">
        <f>IF(Questionnaire!DU95=(Questionnaire!DU102+Questionnaire!DU103+Questionnaire!DU104+Questionnaire!DU105)=TRUE,"OK Q29.b.ii","QUERY Q29b - Components in 29.b.ii must sum to disposal of quoted equity capital total value in 29.b - please check")</f>
        <v>OK Q29.b.ii</v>
      </c>
      <c r="DS43" s="681" t="str">
        <f>IF(Questionnaire!DV95=(Questionnaire!DV102+Questionnaire!DV103+Questionnaire!DV104+Questionnaire!DV105)=TRUE,"OK Q29.b.ii","QUERY Q29b - Components in 29.b.ii must sum to disposal of quoted equity capital total value in 29.b - please check")</f>
        <v>OK Q29.b.ii</v>
      </c>
      <c r="DT43" s="681" t="str">
        <f>IF(Questionnaire!DW95=(Questionnaire!DW102+Questionnaire!DW103+Questionnaire!DW104+Questionnaire!DW105)=TRUE,"OK Q29.b.ii","QUERY Q29b - Components in 29.b.ii must sum to disposal of quoted equity capital total value in 29.b - please check")</f>
        <v>OK Q29.b.ii</v>
      </c>
      <c r="DU43" s="681" t="str">
        <f>IF(Questionnaire!DX95=(Questionnaire!DX102+Questionnaire!DX103+Questionnaire!DX104+Questionnaire!DX105)=TRUE,"OK Q29.b.ii","QUERY Q29b - Components in 29.b.ii must sum to disposal of quoted equity capital total value in 29.b - please check")</f>
        <v>OK Q29.b.ii</v>
      </c>
      <c r="DV43" s="681" t="str">
        <f>IF(Questionnaire!DY95=(Questionnaire!DY102+Questionnaire!DY103+Questionnaire!DY104+Questionnaire!DY105)=TRUE,"OK Q29.b.ii","QUERY Q29b - Components in 29.b.ii must sum to disposal of quoted equity capital total value in 29.b - please check")</f>
        <v>OK Q29.b.ii</v>
      </c>
      <c r="DW43" s="681" t="str">
        <f>IF(Questionnaire!DZ95=(Questionnaire!DZ102+Questionnaire!DZ103+Questionnaire!DZ104+Questionnaire!DZ105)=TRUE,"OK Q29.b.ii","QUERY Q29b - Components in 29.b.ii must sum to disposal of quoted equity capital total value in 29.b - please check")</f>
        <v>OK Q29.b.ii</v>
      </c>
      <c r="DX43" s="681" t="str">
        <f>IF(Questionnaire!EA95=(Questionnaire!EA102+Questionnaire!EA103+Questionnaire!EA104+Questionnaire!EA105)=TRUE,"OK Q29.b.ii","QUERY Q29b - Components in 29.b.ii must sum to disposal of quoted equity capital total value in 29.b - please check")</f>
        <v>OK Q29.b.ii</v>
      </c>
      <c r="DY43" s="681" t="str">
        <f>IF(Questionnaire!EB95=(Questionnaire!EB102+Questionnaire!EB103+Questionnaire!EB104+Questionnaire!EB105)=TRUE,"OK Q29.b.ii","QUERY Q29b - Components in 29.b.ii must sum to disposal of quoted equity capital total value in 29.b - please check")</f>
        <v>OK Q29.b.ii</v>
      </c>
      <c r="DZ43" s="681" t="str">
        <f>IF(Questionnaire!EC95=(Questionnaire!EC102+Questionnaire!EC103+Questionnaire!EC104+Questionnaire!EC105)=TRUE,"OK Q29.b.ii","QUERY Q29b - Components in 29.b.ii must sum to disposal of quoted equity capital total value in 29.b - please check")</f>
        <v>OK Q29.b.ii</v>
      </c>
      <c r="EA43" s="681" t="str">
        <f>IF(Questionnaire!ED95=(Questionnaire!ED102+Questionnaire!ED103+Questionnaire!ED104+Questionnaire!ED105)=TRUE,"OK Q29.b.ii","QUERY Q29b - Components in 29.b.ii must sum to disposal of quoted equity capital total value in 29.b - please check")</f>
        <v>OK Q29.b.ii</v>
      </c>
      <c r="EB43" s="681" t="str">
        <f>IF(Questionnaire!EE95=(Questionnaire!EE102+Questionnaire!EE103+Questionnaire!EE104+Questionnaire!EE105)=TRUE,"OK Q29.b.ii","QUERY Q29b - Components in 29.b.ii must sum to disposal of quoted equity capital total value in 29.b - please check")</f>
        <v>OK Q29.b.ii</v>
      </c>
      <c r="EC43" s="681" t="str">
        <f>IF(Questionnaire!EF95=(Questionnaire!EF102+Questionnaire!EF103+Questionnaire!EF104+Questionnaire!EF105)=TRUE,"OK Q29.b.ii","QUERY Q29b - Components in 29.b.ii must sum to disposal of quoted equity capital total value in 29.b - please check")</f>
        <v>OK Q29.b.ii</v>
      </c>
      <c r="ED43" s="681" t="str">
        <f>IF(Questionnaire!EG95=(Questionnaire!EG102+Questionnaire!EG103+Questionnaire!EG104+Questionnaire!EG105)=TRUE,"OK Q29.b.ii","QUERY Q29b - Components in 29.b.ii must sum to disposal of quoted equity capital total value in 29.b - please check")</f>
        <v>OK Q29.b.ii</v>
      </c>
      <c r="EE43" s="681" t="str">
        <f>IF(Questionnaire!EH95=(Questionnaire!EH102+Questionnaire!EH103+Questionnaire!EH104+Questionnaire!EH105)=TRUE,"OK Q29.b.ii","QUERY Q29b - Components in 29.b.ii must sum to disposal of quoted equity capital total value in 29.b - please check")</f>
        <v>OK Q29.b.ii</v>
      </c>
      <c r="EF43" s="681" t="str">
        <f>IF(Questionnaire!EI95=(Questionnaire!EI102+Questionnaire!EI103+Questionnaire!EI104+Questionnaire!EI105)=TRUE,"OK Q29.b.ii","QUERY Q29b - Components in 29.b.ii must sum to disposal of quoted equity capital total value in 29.b - please check")</f>
        <v>OK Q29.b.ii</v>
      </c>
      <c r="EG43" s="681" t="str">
        <f>IF(Questionnaire!EJ95=(Questionnaire!EJ102+Questionnaire!EJ103+Questionnaire!EJ104+Questionnaire!EJ105)=TRUE,"OK Q29.b.ii","QUERY Q29b - Components in 29.b.ii must sum to disposal of quoted equity capital total value in 29.b - please check")</f>
        <v>OK Q29.b.ii</v>
      </c>
      <c r="EH43" s="681" t="str">
        <f>IF(Questionnaire!EK95=(Questionnaire!EK102+Questionnaire!EK103+Questionnaire!EK104+Questionnaire!EK105)=TRUE,"OK Q29.b.ii","QUERY Q29b - Components in 29.b.ii must sum to disposal of quoted equity capital total value in 29.b - please check")</f>
        <v>OK Q29.b.ii</v>
      </c>
      <c r="EI43" s="681" t="str">
        <f>IF(Questionnaire!EL95=(Questionnaire!EL102+Questionnaire!EL103+Questionnaire!EL104+Questionnaire!EL105)=TRUE,"OK Q29.b.ii","QUERY Q29b - Components in 29.b.ii must sum to disposal of quoted equity capital total value in 29.b - please check")</f>
        <v>OK Q29.b.ii</v>
      </c>
      <c r="EJ43" s="681" t="str">
        <f>IF(Questionnaire!EM95=(Questionnaire!EM102+Questionnaire!EM103+Questionnaire!EM104+Questionnaire!EM105)=TRUE,"OK Q29.b.ii","QUERY Q29b - Components in 29.b.ii must sum to disposal of quoted equity capital total value in 29.b - please check")</f>
        <v>OK Q29.b.ii</v>
      </c>
      <c r="EK43" s="681" t="str">
        <f>IF(Questionnaire!EN95=(Questionnaire!EN102+Questionnaire!EN103+Questionnaire!EN104+Questionnaire!EN105)=TRUE,"OK Q29.b.ii","QUERY Q29b - Components in 29.b.ii must sum to disposal of quoted equity capital total value in 29.b - please check")</f>
        <v>OK Q29.b.ii</v>
      </c>
      <c r="EL43" s="681" t="str">
        <f>IF(Questionnaire!EO95=(Questionnaire!EO102+Questionnaire!EO103+Questionnaire!EO104+Questionnaire!EO105)=TRUE,"OK Q29.b.ii","QUERY Q29b - Components in 29.b.ii must sum to disposal of quoted equity capital total value in 29.b - please check")</f>
        <v>OK Q29.b.ii</v>
      </c>
      <c r="EM43" s="681" t="str">
        <f>IF(Questionnaire!EP95=(Questionnaire!EP102+Questionnaire!EP103+Questionnaire!EP104+Questionnaire!EP105)=TRUE,"OK Q29.b.ii","QUERY Q29b - Components in 29.b.ii must sum to disposal of quoted equity capital total value in 29.b - please check")</f>
        <v>OK Q29.b.ii</v>
      </c>
      <c r="EN43" s="681" t="str">
        <f>IF(Questionnaire!EQ95=(Questionnaire!EQ102+Questionnaire!EQ103+Questionnaire!EQ104+Questionnaire!EQ105)=TRUE,"OK Q29.b.ii","QUERY Q29b - Components in 29.b.ii must sum to disposal of quoted equity capital total value in 29.b - please check")</f>
        <v>OK Q29.b.ii</v>
      </c>
      <c r="EO43" s="681" t="str">
        <f>IF(Questionnaire!ER95=(Questionnaire!ER102+Questionnaire!ER103+Questionnaire!ER104+Questionnaire!ER105)=TRUE,"OK Q29.b.ii","QUERY Q29b - Components in 29.b.ii must sum to disposal of quoted equity capital total value in 29.b - please check")</f>
        <v>OK Q29.b.ii</v>
      </c>
      <c r="EP43" s="681" t="str">
        <f>IF(Questionnaire!ES95=(Questionnaire!ES102+Questionnaire!ES103+Questionnaire!ES104+Questionnaire!ES105)=TRUE,"OK Q29.b.ii","QUERY Q29b - Components in 29.b.ii must sum to disposal of quoted equity capital total value in 29.b - please check")</f>
        <v>OK Q29.b.ii</v>
      </c>
      <c r="EQ43" s="681" t="str">
        <f>IF(Questionnaire!ET95=(Questionnaire!ET102+Questionnaire!ET103+Questionnaire!ET104+Questionnaire!ET105)=TRUE,"OK Q29.b.ii","QUERY Q29b - Components in 29.b.ii must sum to disposal of quoted equity capital total value in 29.b - please check")</f>
        <v>OK Q29.b.ii</v>
      </c>
      <c r="ER43" s="681" t="str">
        <f>IF(Questionnaire!EU95=(Questionnaire!EU102+Questionnaire!EU103+Questionnaire!EU104+Questionnaire!EU105)=TRUE,"OK Q29.b.ii","QUERY Q29b - Components in 29.b.ii must sum to disposal of quoted equity capital total value in 29.b - please check")</f>
        <v>OK Q29.b.ii</v>
      </c>
      <c r="ES43" s="681" t="str">
        <f>IF(Questionnaire!EV95=(Questionnaire!EV102+Questionnaire!EV103+Questionnaire!EV104+Questionnaire!EV105)=TRUE,"OK Q29.b.ii","QUERY Q29b - Components in 29.b.ii must sum to disposal of quoted equity capital total value in 29.b - please check")</f>
        <v>OK Q29.b.ii</v>
      </c>
      <c r="ET43" s="681" t="str">
        <f>IF(Questionnaire!EW95=(Questionnaire!EW102+Questionnaire!EW103+Questionnaire!EW104+Questionnaire!EW105)=TRUE,"OK Q29.b.ii","QUERY Q29b - Components in 29.b.ii must sum to disposal of quoted equity capital total value in 29.b - please check")</f>
        <v>OK Q29.b.ii</v>
      </c>
      <c r="EU43" s="681" t="str">
        <f>IF(Questionnaire!EX95=(Questionnaire!EX102+Questionnaire!EX103+Questionnaire!EX104+Questionnaire!EX105)=TRUE,"OK Q29.b.ii","QUERY Q29b - Components in 29.b.ii must sum to disposal of quoted equity capital total value in 29.b - please check")</f>
        <v>OK Q29.b.ii</v>
      </c>
      <c r="EV43" s="681" t="str">
        <f>IF(Questionnaire!EY95=(Questionnaire!EY102+Questionnaire!EY103+Questionnaire!EY104+Questionnaire!EY105)=TRUE,"OK Q29.b.ii","QUERY Q29b - Components in 29.b.ii must sum to disposal of quoted equity capital total value in 29.b - please check")</f>
        <v>OK Q29.b.ii</v>
      </c>
      <c r="EW43" s="681" t="str">
        <f>IF(Questionnaire!EZ95=(Questionnaire!EZ102+Questionnaire!EZ103+Questionnaire!EZ104+Questionnaire!EZ105)=TRUE,"OK Q29.b.ii","QUERY Q29b - Components in 29.b.ii must sum to disposal of quoted equity capital total value in 29.b - please check")</f>
        <v>OK Q29.b.ii</v>
      </c>
      <c r="EX43" s="681" t="str">
        <f>IF(Questionnaire!FA95=(Questionnaire!FA102+Questionnaire!FA103+Questionnaire!FA104+Questionnaire!FA105)=TRUE,"OK Q29.b.ii","QUERY Q29b - Components in 29.b.ii must sum to disposal of quoted equity capital total value in 29.b - please check")</f>
        <v>OK Q29.b.ii</v>
      </c>
      <c r="EY43" s="681" t="str">
        <f>IF(Questionnaire!FB95=(Questionnaire!FB102+Questionnaire!FB103+Questionnaire!FB104+Questionnaire!FB105)=TRUE,"OK Q29.b.ii","QUERY Q29b - Components in 29.b.ii must sum to disposal of quoted equity capital total value in 29.b - please check")</f>
        <v>OK Q29.b.ii</v>
      </c>
      <c r="EZ43" s="681" t="str">
        <f>IF(Questionnaire!FC95=(Questionnaire!FC102+Questionnaire!FC103+Questionnaire!FC104+Questionnaire!FC105)=TRUE,"OK Q29.b.ii","QUERY Q29b - Components in 29.b.ii must sum to disposal of quoted equity capital total value in 29.b - please check")</f>
        <v>OK Q29.b.ii</v>
      </c>
      <c r="FA43" s="681" t="str">
        <f>IF(Questionnaire!FD95=(Questionnaire!FD102+Questionnaire!FD103+Questionnaire!FD104+Questionnaire!FD105)=TRUE,"OK Q29.b.ii","QUERY Q29b - Components in 29.b.ii must sum to disposal of quoted equity capital total value in 29.b - please check")</f>
        <v>OK Q29.b.ii</v>
      </c>
      <c r="FB43" s="681" t="str">
        <f>IF(Questionnaire!FE95=(Questionnaire!FE102+Questionnaire!FE103+Questionnaire!FE104+Questionnaire!FE105)=TRUE,"OK Q29.b.ii","QUERY Q29b - Components in 29.b.ii must sum to disposal of quoted equity capital total value in 29.b - please check")</f>
        <v>OK Q29.b.ii</v>
      </c>
      <c r="FC43" s="681" t="str">
        <f>IF(Questionnaire!FF95=(Questionnaire!FF102+Questionnaire!FF103+Questionnaire!FF104+Questionnaire!FF105)=TRUE,"OK Q29.b.ii","QUERY Q29b - Components in 29.b.ii must sum to disposal of quoted equity capital total value in 29.b - please check")</f>
        <v>OK Q29.b.ii</v>
      </c>
      <c r="FD43" s="681" t="str">
        <f>IF(Questionnaire!FG95=(Questionnaire!FG102+Questionnaire!FG103+Questionnaire!FG104+Questionnaire!FG105)=TRUE,"OK Q29.b.ii","QUERY Q29b - Components in 29.b.ii must sum to disposal of quoted equity capital total value in 29.b - please check")</f>
        <v>OK Q29.b.ii</v>
      </c>
      <c r="FE43" s="681" t="str">
        <f>IF(Questionnaire!FH95=(Questionnaire!FH102+Questionnaire!FH103+Questionnaire!FH104+Questionnaire!FH105)=TRUE,"OK Q29.b.ii","QUERY Q29b - Components in 29.b.ii must sum to disposal of quoted equity capital total value in 29.b - please check")</f>
        <v>OK Q29.b.ii</v>
      </c>
      <c r="FF43" s="681" t="str">
        <f>IF(Questionnaire!FI95=(Questionnaire!FI102+Questionnaire!FI103+Questionnaire!FI104+Questionnaire!FI105)=TRUE,"OK Q29.b.ii","QUERY Q29b - Components in 29.b.ii must sum to disposal of quoted equity capital total value in 29.b - please check")</f>
        <v>OK Q29.b.ii</v>
      </c>
      <c r="FG43" s="681" t="str">
        <f>IF(Questionnaire!FJ95=(Questionnaire!FJ102+Questionnaire!FJ103+Questionnaire!FJ104+Questionnaire!FJ105)=TRUE,"OK Q29.b.ii","QUERY Q29b - Components in 29.b.ii must sum to disposal of quoted equity capital total value in 29.b - please check")</f>
        <v>OK Q29.b.ii</v>
      </c>
      <c r="FH43" s="681" t="str">
        <f>IF(Questionnaire!FK95=(Questionnaire!FK102+Questionnaire!FK103+Questionnaire!FK104+Questionnaire!FK105)=TRUE,"OK Q29.b.ii","QUERY Q29b - Components in 29.b.ii must sum to disposal of quoted equity capital total value in 29.b - please check")</f>
        <v>OK Q29.b.ii</v>
      </c>
      <c r="FI43" s="681" t="str">
        <f>IF(Questionnaire!FL95=(Questionnaire!FL102+Questionnaire!FL103+Questionnaire!FL104+Questionnaire!FL105)=TRUE,"OK Q29.b.ii","QUERY Q29b - Components in 29.b.ii must sum to disposal of quoted equity capital total value in 29.b - please check")</f>
        <v>OK Q29.b.ii</v>
      </c>
      <c r="FJ43" s="681" t="str">
        <f>IF(Questionnaire!FM95=(Questionnaire!FM102+Questionnaire!FM103+Questionnaire!FM104+Questionnaire!FM105)=TRUE,"OK Q29.b.ii","QUERY Q29b - Components in 29.b.ii must sum to disposal of quoted equity capital total value in 29.b - please check")</f>
        <v>OK Q29.b.ii</v>
      </c>
      <c r="FK43" s="681" t="str">
        <f>IF(Questionnaire!FN95=(Questionnaire!FN102+Questionnaire!FN103+Questionnaire!FN104+Questionnaire!FN105)=TRUE,"OK Q29.b.ii","QUERY Q29b - Components in 29.b.ii must sum to disposal of quoted equity capital total value in 29.b - please check")</f>
        <v>OK Q29.b.ii</v>
      </c>
      <c r="FL43" s="681" t="str">
        <f>IF(Questionnaire!FO95=(Questionnaire!FO102+Questionnaire!FO103+Questionnaire!FO104+Questionnaire!FO105)=TRUE,"OK Q29.b.ii","QUERY Q29b - Components in 29.b.ii must sum to disposal of quoted equity capital total value in 29.b - please check")</f>
        <v>OK Q29.b.ii</v>
      </c>
      <c r="FM43" s="681" t="str">
        <f>IF(Questionnaire!FP95=(Questionnaire!FP102+Questionnaire!FP103+Questionnaire!FP104+Questionnaire!FP105)=TRUE,"OK Q29.b.ii","QUERY Q29b - Components in 29.b.ii must sum to disposal of quoted equity capital total value in 29.b - please check")</f>
        <v>OK Q29.b.ii</v>
      </c>
      <c r="FN43" s="681" t="str">
        <f>IF(Questionnaire!FQ95=(Questionnaire!FQ102+Questionnaire!FQ103+Questionnaire!FQ104+Questionnaire!FQ105)=TRUE,"OK Q29.b.ii","QUERY Q29b - Components in 29.b.ii must sum to disposal of quoted equity capital total value in 29.b - please check")</f>
        <v>OK Q29.b.ii</v>
      </c>
      <c r="FO43" s="681" t="str">
        <f>IF(Questionnaire!FR95=(Questionnaire!FR102+Questionnaire!FR103+Questionnaire!FR104+Questionnaire!FR105)=TRUE,"OK Q29.b.ii","QUERY Q29b - Components in 29.b.ii must sum to disposal of quoted equity capital total value in 29.b - please check")</f>
        <v>OK Q29.b.ii</v>
      </c>
      <c r="FP43" s="681" t="str">
        <f>IF(Questionnaire!FS95=(Questionnaire!FS102+Questionnaire!FS103+Questionnaire!FS104+Questionnaire!FS105)=TRUE,"OK Q29.b.ii","QUERY Q29b - Components in 29.b.ii must sum to disposal of quoted equity capital total value in 29.b - please check")</f>
        <v>OK Q29.b.ii</v>
      </c>
      <c r="FQ43" s="681" t="str">
        <f>IF(Questionnaire!FT95=(Questionnaire!FT102+Questionnaire!FT103+Questionnaire!FT104+Questionnaire!FT105)=TRUE,"OK Q29.b.ii","QUERY Q29b - Components in 29.b.ii must sum to disposal of quoted equity capital total value in 29.b - please check")</f>
        <v>OK Q29.b.ii</v>
      </c>
      <c r="FR43" s="681" t="str">
        <f>IF(Questionnaire!FU95=(Questionnaire!FU102+Questionnaire!FU103+Questionnaire!FU104+Questionnaire!FU105)=TRUE,"OK Q29.b.ii","QUERY Q29b - Components in 29.b.ii must sum to disposal of quoted equity capital total value in 29.b - please check")</f>
        <v>OK Q29.b.ii</v>
      </c>
      <c r="FS43" s="681" t="str">
        <f>IF(Questionnaire!FV95=(Questionnaire!FV102+Questionnaire!FV103+Questionnaire!FV104+Questionnaire!FV105)=TRUE,"OK Q29.b.ii","QUERY Q29b - Components in 29.b.ii must sum to disposal of quoted equity capital total value in 29.b - please check")</f>
        <v>OK Q29.b.ii</v>
      </c>
      <c r="FT43" s="681" t="str">
        <f>IF(Questionnaire!FW95=(Questionnaire!FW102+Questionnaire!FW103+Questionnaire!FW104+Questionnaire!FW105)=TRUE,"OK Q29.b.ii","QUERY Q29b - Components in 29.b.ii must sum to disposal of quoted equity capital total value in 29.b - please check")</f>
        <v>OK Q29.b.ii</v>
      </c>
      <c r="FU43" s="681" t="str">
        <f>IF(Questionnaire!FX95=(Questionnaire!FX102+Questionnaire!FX103+Questionnaire!FX104+Questionnaire!FX105)=TRUE,"OK Q29.b.ii","QUERY Q29b - Components in 29.b.ii must sum to disposal of quoted equity capital total value in 29.b - please check")</f>
        <v>OK Q29.b.ii</v>
      </c>
      <c r="FV43" s="681" t="str">
        <f>IF(Questionnaire!FY95=(Questionnaire!FY102+Questionnaire!FY103+Questionnaire!FY104+Questionnaire!FY105)=TRUE,"OK Q29.b.ii","QUERY Q29b - Components in 29.b.ii must sum to disposal of quoted equity capital total value in 29.b - please check")</f>
        <v>OK Q29.b.ii</v>
      </c>
      <c r="FW43" s="681" t="str">
        <f>IF(Questionnaire!FZ95=(Questionnaire!FZ102+Questionnaire!FZ103+Questionnaire!FZ104+Questionnaire!FZ105)=TRUE,"OK Q29.b.ii","QUERY Q29b - Components in 29.b.ii must sum to disposal of quoted equity capital total value in 29.b - please check")</f>
        <v>OK Q29.b.ii</v>
      </c>
      <c r="FX43" s="681" t="str">
        <f>IF(Questionnaire!GA95=(Questionnaire!GA102+Questionnaire!GA103+Questionnaire!GA104+Questionnaire!GA105)=TRUE,"OK Q29.b.ii","QUERY Q29b - Components in 29.b.ii must sum to disposal of quoted equity capital total value in 29.b - please check")</f>
        <v>OK Q29.b.ii</v>
      </c>
      <c r="FY43" s="681" t="str">
        <f>IF(Questionnaire!GB95=(Questionnaire!GB102+Questionnaire!GB103+Questionnaire!GB104+Questionnaire!GB105)=TRUE,"OK Q29.b.ii","QUERY Q29b - Components in 29.b.ii must sum to disposal of quoted equity capital total value in 29.b - please check")</f>
        <v>OK Q29.b.ii</v>
      </c>
      <c r="FZ43" s="681" t="str">
        <f>IF(Questionnaire!GC95=(Questionnaire!GC102+Questionnaire!GC103+Questionnaire!GC104+Questionnaire!GC105)=TRUE,"OK Q29.b.ii","QUERY Q29b - Components in 29.b.ii must sum to disposal of quoted equity capital total value in 29.b - please check")</f>
        <v>OK Q29.b.ii</v>
      </c>
      <c r="GA43" s="681" t="str">
        <f>IF(Questionnaire!GD95=(Questionnaire!GD102+Questionnaire!GD103+Questionnaire!GD104+Questionnaire!GD105)=TRUE,"OK Q29.b.ii","QUERY Q29b - Components in 29.b.ii must sum to disposal of quoted equity capital total value in 29.b - please check")</f>
        <v>OK Q29.b.ii</v>
      </c>
      <c r="GB43" s="681" t="str">
        <f>IF(Questionnaire!GE95=(Questionnaire!GE102+Questionnaire!GE103+Questionnaire!GE104+Questionnaire!GE105)=TRUE,"OK Q29.b.ii","QUERY Q29b - Components in 29.b.ii must sum to disposal of quoted equity capital total value in 29.b - please check")</f>
        <v>OK Q29.b.ii</v>
      </c>
      <c r="GC43" s="681" t="str">
        <f>IF(Questionnaire!GF95=(Questionnaire!GF102+Questionnaire!GF103+Questionnaire!GF104+Questionnaire!GF105)=TRUE,"OK Q29.b.ii","QUERY Q29b - Components in 29.b.ii must sum to disposal of quoted equity capital total value in 29.b - please check")</f>
        <v>OK Q29.b.ii</v>
      </c>
      <c r="GD43" s="681" t="str">
        <f>IF(Questionnaire!GG95=(Questionnaire!GG102+Questionnaire!GG103+Questionnaire!GG104+Questionnaire!GG105)=TRUE,"OK Q29.b.ii","QUERY Q29b - Components in 29.b.ii must sum to disposal of quoted equity capital total value in 29.b - please check")</f>
        <v>OK Q29.b.ii</v>
      </c>
      <c r="GE43" s="681" t="str">
        <f>IF(Questionnaire!GH95=(Questionnaire!GH102+Questionnaire!GH103+Questionnaire!GH104+Questionnaire!GH105)=TRUE,"OK Q29.b.ii","QUERY Q29b - Components in 29.b.ii must sum to disposal of quoted equity capital total value in 29.b - please check")</f>
        <v>OK Q29.b.ii</v>
      </c>
      <c r="GF43" s="681" t="str">
        <f>IF(Questionnaire!GI95=(Questionnaire!GI102+Questionnaire!GI103+Questionnaire!GI104+Questionnaire!GI105)=TRUE,"OK Q29.b.ii","QUERY Q29b - Components in 29.b.ii must sum to disposal of quoted equity capital total value in 29.b - please check")</f>
        <v>OK Q29.b.ii</v>
      </c>
      <c r="GG43" s="681" t="str">
        <f>IF(Questionnaire!GJ95=(Questionnaire!GJ102+Questionnaire!GJ103+Questionnaire!GJ104+Questionnaire!GJ105)=TRUE,"OK Q29.b.ii","QUERY Q29b - Components in 29.b.ii must sum to disposal of quoted equity capital total value in 29.b - please check")</f>
        <v>OK Q29.b.ii</v>
      </c>
      <c r="GH43" s="681" t="str">
        <f>IF(Questionnaire!GK95=(Questionnaire!GK102+Questionnaire!GK103+Questionnaire!GK104+Questionnaire!GK105)=TRUE,"OK Q29.b.ii","QUERY Q29b - Components in 29.b.ii must sum to disposal of quoted equity capital total value in 29.b - please check")</f>
        <v>OK Q29.b.ii</v>
      </c>
      <c r="GI43" s="681" t="str">
        <f>IF(Questionnaire!GL95=(Questionnaire!GL102+Questionnaire!GL103+Questionnaire!GL104+Questionnaire!GL105)=TRUE,"OK Q29.b.ii","QUERY Q29b - Components in 29.b.ii must sum to disposal of quoted equity capital total value in 29.b - please check")</f>
        <v>OK Q29.b.ii</v>
      </c>
      <c r="GJ43" s="681" t="str">
        <f>IF(Questionnaire!GM95=(Questionnaire!GM102+Questionnaire!GM103+Questionnaire!GM104+Questionnaire!GM105)=TRUE,"OK Q29.b.ii","QUERY Q29b - Components in 29.b.ii must sum to disposal of quoted equity capital total value in 29.b - please check")</f>
        <v>OK Q29.b.ii</v>
      </c>
      <c r="GK43" s="681" t="str">
        <f>IF(Questionnaire!GN95=(Questionnaire!GN102+Questionnaire!GN103+Questionnaire!GN104+Questionnaire!GN105)=TRUE,"OK Q29.b.ii","QUERY Q29b - Components in 29.b.ii must sum to disposal of quoted equity capital total value in 29.b - please check")</f>
        <v>OK Q29.b.ii</v>
      </c>
      <c r="GL43" s="681" t="str">
        <f>IF(Questionnaire!GO95=(Questionnaire!GO102+Questionnaire!GO103+Questionnaire!GO104+Questionnaire!GO105)=TRUE,"OK Q29.b.ii","QUERY Q29b - Components in 29.b.ii must sum to disposal of quoted equity capital total value in 29.b - please check")</f>
        <v>OK Q29.b.ii</v>
      </c>
      <c r="GM43" s="681" t="str">
        <f>IF(Questionnaire!GP95=(Questionnaire!GP102+Questionnaire!GP103+Questionnaire!GP104+Questionnaire!GP105)=TRUE,"OK Q29.b.ii","QUERY Q29b - Components in 29.b.ii must sum to disposal of quoted equity capital total value in 29.b - please check")</f>
        <v>OK Q29.b.ii</v>
      </c>
      <c r="GN43" s="681" t="str">
        <f>IF(Questionnaire!GQ95=(Questionnaire!GQ102+Questionnaire!GQ103+Questionnaire!GQ104+Questionnaire!GQ105)=TRUE,"OK Q29.b.ii","QUERY Q29b - Components in 29.b.ii must sum to disposal of quoted equity capital total value in 29.b - please check")</f>
        <v>OK Q29.b.ii</v>
      </c>
      <c r="GO43" s="681" t="str">
        <f>IF(Questionnaire!GR95=(Questionnaire!GR102+Questionnaire!GR103+Questionnaire!GR104+Questionnaire!GR105)=TRUE,"OK Q29.b.ii","QUERY Q29b - Components in 29.b.ii must sum to disposal of quoted equity capital total value in 29.b - please check")</f>
        <v>OK Q29.b.ii</v>
      </c>
      <c r="GP43" s="681" t="str">
        <f>IF(Questionnaire!GS95=(Questionnaire!GS102+Questionnaire!GS103+Questionnaire!GS104+Questionnaire!GS105)=TRUE,"OK Q29.b.ii","QUERY Q29b - Components in 29.b.ii must sum to disposal of quoted equity capital total value in 29.b - please check")</f>
        <v>OK Q29.b.ii</v>
      </c>
      <c r="GQ43" s="681" t="str">
        <f>IF(Questionnaire!GT95=(Questionnaire!GT102+Questionnaire!GT103+Questionnaire!GT104+Questionnaire!GT105)=TRUE,"OK Q29.b.ii","QUERY Q29b - Components in 29.b.ii must sum to disposal of quoted equity capital total value in 29.b - please check")</f>
        <v>OK Q29.b.ii</v>
      </c>
      <c r="GR43" s="681" t="str">
        <f>IF(Questionnaire!GU95=(Questionnaire!GU102+Questionnaire!GU103+Questionnaire!GU104+Questionnaire!GU105)=TRUE,"OK Q29.b.ii","QUERY Q29b - Components in 29.b.ii must sum to disposal of quoted equity capital total value in 29.b - please check")</f>
        <v>OK Q29.b.ii</v>
      </c>
      <c r="GS43" s="681" t="str">
        <f>IF(Questionnaire!GV95=(Questionnaire!GV102+Questionnaire!GV103+Questionnaire!GV104+Questionnaire!GV105)=TRUE,"OK Q29.b.ii","QUERY Q29b - Components in 29.b.ii must sum to disposal of quoted equity capital total value in 29.b - please check")</f>
        <v>OK Q29.b.ii</v>
      </c>
      <c r="GT43" s="681" t="str">
        <f>IF(Questionnaire!GW95=(Questionnaire!GW102+Questionnaire!GW103+Questionnaire!GW104+Questionnaire!GW105)=TRUE,"OK Q29.b.ii","QUERY Q29b - Components in 29.b.ii must sum to disposal of quoted equity capital total value in 29.b - please check")</f>
        <v>OK Q29.b.ii</v>
      </c>
      <c r="GU43" s="681" t="str">
        <f>IF(Questionnaire!GX95=(Questionnaire!GX102+Questionnaire!GX103+Questionnaire!GX104+Questionnaire!GX105)=TRUE,"OK Q29.b.ii","QUERY Q29b - Components in 29.b.ii must sum to disposal of quoted equity capital total value in 29.b - please check")</f>
        <v>OK Q29.b.ii</v>
      </c>
      <c r="GV43" s="681" t="str">
        <f>IF(Questionnaire!GY95=(Questionnaire!GY102+Questionnaire!GY103+Questionnaire!GY104+Questionnaire!GY105)=TRUE,"OK Q29.b.ii","QUERY Q29b - Components in 29.b.ii must sum to disposal of quoted equity capital total value in 29.b - please check")</f>
        <v>OK Q29.b.ii</v>
      </c>
      <c r="GW43" s="681" t="str">
        <f>IF(Questionnaire!GZ95=(Questionnaire!GZ102+Questionnaire!GZ103+Questionnaire!GZ104+Questionnaire!GZ105)=TRUE,"OK Q29.b.ii","QUERY Q29b - Components in 29.b.ii must sum to disposal of quoted equity capital total value in 29.b - please check")</f>
        <v>OK Q29.b.ii</v>
      </c>
      <c r="GX43" s="681" t="str">
        <f>IF(Questionnaire!HA95=(Questionnaire!HA102+Questionnaire!HA103+Questionnaire!HA104+Questionnaire!HA105)=TRUE,"OK Q29.b.ii","QUERY Q29b - Components in 29.b.ii must sum to disposal of quoted equity capital total value in 29.b - please check")</f>
        <v>OK Q29.b.ii</v>
      </c>
      <c r="GY43" s="681" t="str">
        <f>IF(Questionnaire!HB95=(Questionnaire!HB102+Questionnaire!HB103+Questionnaire!HB104+Questionnaire!HB105)=TRUE,"OK Q29.b.ii","QUERY Q29b - Components in 29.b.ii must sum to disposal of quoted equity capital total value in 29.b - please check")</f>
        <v>OK Q29.b.ii</v>
      </c>
      <c r="GZ43" s="681" t="str">
        <f>IF(Questionnaire!HC95=(Questionnaire!HC102+Questionnaire!HC103+Questionnaire!HC104+Questionnaire!HC105)=TRUE,"OK Q29.b.ii","QUERY Q29b - Components in 29.b.ii must sum to disposal of quoted equity capital total value in 29.b - please check")</f>
        <v>OK Q29.b.ii</v>
      </c>
      <c r="HA43" s="681" t="str">
        <f>IF(Questionnaire!HD95=(Questionnaire!HD102+Questionnaire!HD103+Questionnaire!HD104+Questionnaire!HD105)=TRUE,"OK Q29.b.ii","QUERY Q29b - Components in 29.b.ii must sum to disposal of quoted equity capital total value in 29.b - please check")</f>
        <v>OK Q29.b.ii</v>
      </c>
      <c r="HB43" s="681" t="str">
        <f>IF(Questionnaire!HE95=(Questionnaire!HE102+Questionnaire!HE103+Questionnaire!HE104+Questionnaire!HE105)=TRUE,"OK Q29.b.ii","QUERY Q29b - Components in 29.b.ii must sum to disposal of quoted equity capital total value in 29.b - please check")</f>
        <v>OK Q29.b.ii</v>
      </c>
      <c r="HC43" s="681" t="str">
        <f>IF(Questionnaire!HF95=(Questionnaire!HF102+Questionnaire!HF103+Questionnaire!HF104+Questionnaire!HF105)=TRUE,"OK Q29.b.ii","QUERY Q29b - Components in 29.b.ii must sum to disposal of quoted equity capital total value in 29.b - please check")</f>
        <v>OK Q29.b.ii</v>
      </c>
      <c r="HD43" s="681" t="str">
        <f>IF(Questionnaire!HG95=(Questionnaire!HG102+Questionnaire!HG103+Questionnaire!HG104+Questionnaire!HG105)=TRUE,"OK Q29.b.ii","QUERY Q29b - Components in 29.b.ii must sum to disposal of quoted equity capital total value in 29.b - please check")</f>
        <v>OK Q29.b.ii</v>
      </c>
      <c r="HE43" s="681" t="str">
        <f>IF(Questionnaire!HH95=(Questionnaire!HH102+Questionnaire!HH103+Questionnaire!HH104+Questionnaire!HH105)=TRUE,"OK Q29.b.ii","QUERY Q29b - Components in 29.b.ii must sum to disposal of quoted equity capital total value in 29.b - please check")</f>
        <v>OK Q29.b.ii</v>
      </c>
      <c r="HF43" s="681" t="str">
        <f>IF(Questionnaire!HI95=(Questionnaire!HI102+Questionnaire!HI103+Questionnaire!HI104+Questionnaire!HI105)=TRUE,"OK Q29.b.ii","QUERY Q29b - Components in 29.b.ii must sum to disposal of quoted equity capital total value in 29.b - please check")</f>
        <v>OK Q29.b.ii</v>
      </c>
      <c r="HG43" s="681" t="str">
        <f>IF(Questionnaire!HJ95=(Questionnaire!HJ102+Questionnaire!HJ103+Questionnaire!HJ104+Questionnaire!HJ105)=TRUE,"OK Q29.b.ii","QUERY Q29b - Components in 29.b.ii must sum to disposal of quoted equity capital total value in 29.b - please check")</f>
        <v>OK Q29.b.ii</v>
      </c>
      <c r="HH43" s="681" t="str">
        <f>IF(Questionnaire!HK95=(Questionnaire!HK102+Questionnaire!HK103+Questionnaire!HK104+Questionnaire!HK105)=TRUE,"OK Q29.b.ii","QUERY Q29b - Components in 29.b.ii must sum to disposal of quoted equity capital total value in 29.b - please check")</f>
        <v>OK Q29.b.ii</v>
      </c>
      <c r="HI43" s="681" t="str">
        <f>IF(Questionnaire!HL95=(Questionnaire!HL102+Questionnaire!HL103+Questionnaire!HL104+Questionnaire!HL105)=TRUE,"OK Q29.b.ii","QUERY Q29b - Components in 29.b.ii must sum to disposal of quoted equity capital total value in 29.b - please check")</f>
        <v>OK Q29.b.ii</v>
      </c>
      <c r="HJ43" s="681" t="str">
        <f>IF(Questionnaire!HM95=(Questionnaire!HM102+Questionnaire!HM103+Questionnaire!HM104+Questionnaire!HM105)=TRUE,"OK Q29.b.ii","QUERY Q29b - Components in 29.b.ii must sum to disposal of quoted equity capital total value in 29.b - please check")</f>
        <v>OK Q29.b.ii</v>
      </c>
      <c r="HK43" s="681" t="str">
        <f>IF(Questionnaire!HN95=(Questionnaire!HN102+Questionnaire!HN103+Questionnaire!HN104+Questionnaire!HN105)=TRUE,"OK Q29.b.ii","QUERY Q29b - Components in 29.b.ii must sum to disposal of quoted equity capital total value in 29.b - please check")</f>
        <v>OK Q29.b.ii</v>
      </c>
      <c r="HL43" s="681" t="str">
        <f>IF(Questionnaire!HO95=(Questionnaire!HO102+Questionnaire!HO103+Questionnaire!HO104+Questionnaire!HO105)=TRUE,"OK Q29.b.ii","QUERY Q29b - Components in 29.b.ii must sum to disposal of quoted equity capital total value in 29.b - please check")</f>
        <v>OK Q29.b.ii</v>
      </c>
      <c r="HM43" s="681" t="str">
        <f>IF(Questionnaire!HP95=(Questionnaire!HP102+Questionnaire!HP103+Questionnaire!HP104+Questionnaire!HP105)=TRUE,"OK Q29.b.ii","QUERY Q29b - Components in 29.b.ii must sum to disposal of quoted equity capital total value in 29.b - please check")</f>
        <v>OK Q29.b.ii</v>
      </c>
      <c r="HN43" s="681" t="str">
        <f>IF(Questionnaire!HQ95=(Questionnaire!HQ102+Questionnaire!HQ103+Questionnaire!HQ104+Questionnaire!HQ105)=TRUE,"OK Q29.b.ii","QUERY Q29b - Components in 29.b.ii must sum to disposal of quoted equity capital total value in 29.b - please check")</f>
        <v>OK Q29.b.ii</v>
      </c>
      <c r="HO43" s="681" t="str">
        <f>IF(Questionnaire!HR95=(Questionnaire!HR102+Questionnaire!HR103+Questionnaire!HR104+Questionnaire!HR105)=TRUE,"OK Q29.b.ii","QUERY Q29b - Components in 29.b.ii must sum to disposal of quoted equity capital total value in 29.b - please check")</f>
        <v>OK Q29.b.ii</v>
      </c>
      <c r="HP43" s="681" t="str">
        <f>IF(Questionnaire!HS95=(Questionnaire!HS102+Questionnaire!HS103+Questionnaire!HS104+Questionnaire!HS105)=TRUE,"OK Q29.b.ii","QUERY Q29b - Components in 29.b.ii must sum to disposal of quoted equity capital total value in 29.b - please check")</f>
        <v>OK Q29.b.ii</v>
      </c>
      <c r="HQ43" s="681" t="str">
        <f>IF(Questionnaire!HT95=(Questionnaire!HT102+Questionnaire!HT103+Questionnaire!HT104+Questionnaire!HT105)=TRUE,"OK Q29.b.ii","QUERY Q29b - Components in 29.b.ii must sum to disposal of quoted equity capital total value in 29.b - please check")</f>
        <v>OK Q29.b.ii</v>
      </c>
      <c r="HR43" s="681" t="str">
        <f>IF(Questionnaire!HU95=(Questionnaire!HU102+Questionnaire!HU103+Questionnaire!HU104+Questionnaire!HU105)=TRUE,"OK Q29.b.ii","QUERY Q29b - Components in 29.b.ii must sum to disposal of quoted equity capital total value in 29.b - please check")</f>
        <v>OK Q29.b.ii</v>
      </c>
      <c r="HS43" s="681" t="str">
        <f>IF(Questionnaire!HV95=(Questionnaire!HV102+Questionnaire!HV103+Questionnaire!HV104+Questionnaire!HV105)=TRUE,"OK Q29.b.ii","QUERY Q29b - Components in 29.b.ii must sum to disposal of quoted equity capital total value in 29.b - please check")</f>
        <v>OK Q29.b.ii</v>
      </c>
      <c r="HT43" s="681" t="str">
        <f>IF(Questionnaire!HW95=(Questionnaire!HW102+Questionnaire!HW103+Questionnaire!HW104+Questionnaire!HW105)=TRUE,"OK Q29.b.ii","QUERY Q29b - Components in 29.b.ii must sum to disposal of quoted equity capital total value in 29.b - please check")</f>
        <v>OK Q29.b.ii</v>
      </c>
      <c r="HU43" s="681" t="str">
        <f>IF(Questionnaire!HX95=(Questionnaire!HX102+Questionnaire!HX103+Questionnaire!HX104+Questionnaire!HX105)=TRUE,"OK Q29.b.ii","QUERY Q29b - Components in 29.b.ii must sum to disposal of quoted equity capital total value in 29.b - please check")</f>
        <v>OK Q29.b.ii</v>
      </c>
      <c r="HV43" s="681" t="str">
        <f>IF(Questionnaire!HY95=(Questionnaire!HY102+Questionnaire!HY103+Questionnaire!HY104+Questionnaire!HY105)=TRUE,"OK Q29.b.ii","QUERY Q29b - Components in 29.b.ii must sum to disposal of quoted equity capital total value in 29.b - please check")</f>
        <v>OK Q29.b.ii</v>
      </c>
      <c r="HW43" s="681" t="str">
        <f>IF(Questionnaire!HZ95=(Questionnaire!HZ102+Questionnaire!HZ103+Questionnaire!HZ104+Questionnaire!HZ105)=TRUE,"OK Q29.b.ii","QUERY Q29b - Components in 29.b.ii must sum to disposal of quoted equity capital total value in 29.b - please check")</f>
        <v>OK Q29.b.ii</v>
      </c>
      <c r="HX43" s="681" t="str">
        <f>IF(Questionnaire!IA95=(Questionnaire!IA102+Questionnaire!IA103+Questionnaire!IA104+Questionnaire!IA105)=TRUE,"OK Q29.b.ii","QUERY Q29b - Components in 29.b.ii must sum to disposal of quoted equity capital total value in 29.b - please check")</f>
        <v>OK Q29.b.ii</v>
      </c>
      <c r="HY43" s="681" t="str">
        <f>IF(Questionnaire!IB95=(Questionnaire!IB102+Questionnaire!IB103+Questionnaire!IB104+Questionnaire!IB105)=TRUE,"OK Q29.b.ii","QUERY Q29b - Components in 29.b.ii must sum to disposal of quoted equity capital total value in 29.b - please check")</f>
        <v>OK Q29.b.ii</v>
      </c>
      <c r="HZ43" s="681" t="str">
        <f>IF(Questionnaire!IC95=(Questionnaire!IC102+Questionnaire!IC103+Questionnaire!IC104+Questionnaire!IC105)=TRUE,"OK Q29.b.ii","QUERY Q29b - Components in 29.b.ii must sum to disposal of quoted equity capital total value in 29.b - please check")</f>
        <v>OK Q29.b.ii</v>
      </c>
      <c r="IA43" s="681" t="str">
        <f>IF(Questionnaire!ID95=(Questionnaire!ID102+Questionnaire!ID103+Questionnaire!ID104+Questionnaire!ID105)=TRUE,"OK Q29.b.ii","QUERY Q29b - Components in 29.b.ii must sum to disposal of quoted equity capital total value in 29.b - please check")</f>
        <v>OK Q29.b.ii</v>
      </c>
      <c r="IB43" s="681" t="str">
        <f>IF(Questionnaire!IE95=(Questionnaire!IE102+Questionnaire!IE103+Questionnaire!IE104+Questionnaire!IE105)=TRUE,"OK Q29.b.ii","QUERY Q29b - Components in 29.b.ii must sum to disposal of quoted equity capital total value in 29.b - please check")</f>
        <v>OK Q29.b.ii</v>
      </c>
      <c r="IC43" s="681" t="str">
        <f>IF(Questionnaire!IF95=(Questionnaire!IF102+Questionnaire!IF103+Questionnaire!IF104+Questionnaire!IF105)=TRUE,"OK Q29.b.ii","QUERY Q29b - Components in 29.b.ii must sum to disposal of quoted equity capital total value in 29.b - please check")</f>
        <v>OK Q29.b.ii</v>
      </c>
      <c r="ID43" s="681" t="str">
        <f>IF(Questionnaire!IG95=(Questionnaire!IG102+Questionnaire!IG103+Questionnaire!IG104+Questionnaire!IG105)=TRUE,"OK Q29.b.ii","QUERY Q29b - Components in 29.b.ii must sum to disposal of quoted equity capital total value in 29.b - please check")</f>
        <v>OK Q29.b.ii</v>
      </c>
      <c r="IE43" s="681" t="str">
        <f>IF(Questionnaire!IH95=(Questionnaire!IH102+Questionnaire!IH103+Questionnaire!IH104+Questionnaire!IH105)=TRUE,"OK Q29.b.ii","QUERY Q29b - Components in 29.b.ii must sum to disposal of quoted equity capital total value in 29.b - please check")</f>
        <v>OK Q29.b.ii</v>
      </c>
      <c r="IF43" s="681" t="str">
        <f>IF(Questionnaire!II95=(Questionnaire!II102+Questionnaire!II103+Questionnaire!II104+Questionnaire!II105)=TRUE,"OK Q29.b.ii","QUERY Q29b - Components in 29.b.ii must sum to disposal of quoted equity capital total value in 29.b - please check")</f>
        <v>OK Q29.b.ii</v>
      </c>
      <c r="IG43" s="681" t="str">
        <f>IF(Questionnaire!IJ95=(Questionnaire!IJ102+Questionnaire!IJ103+Questionnaire!IJ104+Questionnaire!IJ105)=TRUE,"OK Q29.b.ii","QUERY Q29b - Components in 29.b.ii must sum to disposal of quoted equity capital total value in 29.b - please check")</f>
        <v>OK Q29.b.ii</v>
      </c>
      <c r="IH43" s="681" t="str">
        <f>IF(Questionnaire!IK95=(Questionnaire!IK102+Questionnaire!IK103+Questionnaire!IK104+Questionnaire!IK105)=TRUE,"OK Q29.b.ii","QUERY Q29b - Components in 29.b.ii must sum to disposal of quoted equity capital total value in 29.b - please check")</f>
        <v>OK Q29.b.ii</v>
      </c>
      <c r="II43" s="681" t="str">
        <f>IF(Questionnaire!IL95=(Questionnaire!IL102+Questionnaire!IL103+Questionnaire!IL104+Questionnaire!IL105)=TRUE,"OK Q29.b.ii","QUERY Q29b - Components in 29.b.ii must sum to disposal of quoted equity capital total value in 29.b - please check")</f>
        <v>OK Q29.b.ii</v>
      </c>
      <c r="IJ43" s="681" t="str">
        <f>IF(Questionnaire!IM95=(Questionnaire!IM102+Questionnaire!IM103+Questionnaire!IM104+Questionnaire!IM105)=TRUE,"OK Q29.b.ii","QUERY Q29b - Components in 29.b.ii must sum to disposal of quoted equity capital total value in 29.b - please check")</f>
        <v>OK Q29.b.ii</v>
      </c>
      <c r="IK43" s="681" t="str">
        <f>IF(Questionnaire!IN95=(Questionnaire!IN102+Questionnaire!IN103+Questionnaire!IN104+Questionnaire!IN105)=TRUE,"OK Q29.b.ii","QUERY Q29b - Components in 29.b.ii must sum to disposal of quoted equity capital total value in 29.b - please check")</f>
        <v>OK Q29.b.ii</v>
      </c>
      <c r="IL43" s="681" t="str">
        <f>IF(Questionnaire!IO95=(Questionnaire!IO102+Questionnaire!IO103+Questionnaire!IO104+Questionnaire!IO105)=TRUE,"OK Q29.b.ii","QUERY Q29b - Components in 29.b.ii must sum to disposal of quoted equity capital total value in 29.b - please check")</f>
        <v>OK Q29.b.ii</v>
      </c>
      <c r="IM43" s="681" t="str">
        <f>IF(Questionnaire!IP95=(Questionnaire!IP102+Questionnaire!IP103+Questionnaire!IP104+Questionnaire!IP105)=TRUE,"OK Q29.b.ii","QUERY Q29b - Components in 29.b.ii must sum to disposal of quoted equity capital total value in 29.b - please check")</f>
        <v>OK Q29.b.ii</v>
      </c>
      <c r="IN43" s="681" t="str">
        <f>IF(Questionnaire!IQ95=(Questionnaire!IQ102+Questionnaire!IQ103+Questionnaire!IQ104+Questionnaire!IQ105)=TRUE,"OK Q29.b.ii","QUERY Q29b - Components in 29.b.ii must sum to disposal of quoted equity capital total value in 29.b - please check")</f>
        <v>OK Q29.b.ii</v>
      </c>
      <c r="IO43" s="681" t="str">
        <f>IF(Questionnaire!IR95=(Questionnaire!IR102+Questionnaire!IR103+Questionnaire!IR104+Questionnaire!IR105)=TRUE,"OK Q29.b.ii","QUERY Q29b - Components in 29.b.ii must sum to disposal of quoted equity capital total value in 29.b - please check")</f>
        <v>OK Q29.b.ii</v>
      </c>
      <c r="IP43" s="681" t="str">
        <f>IF(Questionnaire!IS95=(Questionnaire!IS102+Questionnaire!IS103+Questionnaire!IS104+Questionnaire!IS105)=TRUE,"OK Q29.b.ii","QUERY Q29b - Components in 29.b.ii must sum to disposal of quoted equity capital total value in 29.b - please check")</f>
        <v>OK Q29.b.ii</v>
      </c>
      <c r="IQ43" s="680"/>
      <c r="IR43" s="680"/>
      <c r="IS43" s="680"/>
    </row>
    <row r="44" spans="1:253">
      <c r="A44" s="218">
        <f>IF(LEFT(A45,2)="OK",0,IF(LEFT(A45,2)="WA",2,1))</f>
        <v>2</v>
      </c>
      <c r="B44" s="218">
        <f t="shared" ref="B44:BM44" si="43">IF(LEFT(B45,2)="OK",0,IF(LEFT(B45,2)="WA",2,1))</f>
        <v>0</v>
      </c>
      <c r="C44" s="218">
        <f t="shared" si="43"/>
        <v>0</v>
      </c>
      <c r="D44" s="218">
        <f t="shared" si="43"/>
        <v>0</v>
      </c>
      <c r="E44" s="218">
        <f t="shared" si="43"/>
        <v>0</v>
      </c>
      <c r="F44" s="218">
        <f t="shared" si="43"/>
        <v>0</v>
      </c>
      <c r="G44" s="218">
        <f t="shared" si="43"/>
        <v>0</v>
      </c>
      <c r="H44" s="218">
        <f t="shared" si="43"/>
        <v>0</v>
      </c>
      <c r="I44" s="218">
        <f t="shared" si="43"/>
        <v>0</v>
      </c>
      <c r="J44" s="218">
        <f t="shared" si="43"/>
        <v>0</v>
      </c>
      <c r="K44" s="218">
        <f t="shared" si="43"/>
        <v>0</v>
      </c>
      <c r="L44" s="218">
        <f t="shared" si="43"/>
        <v>0</v>
      </c>
      <c r="M44" s="218">
        <f t="shared" si="43"/>
        <v>0</v>
      </c>
      <c r="N44" s="218">
        <f t="shared" si="43"/>
        <v>0</v>
      </c>
      <c r="O44" s="218">
        <f t="shared" si="43"/>
        <v>0</v>
      </c>
      <c r="P44" s="218">
        <f t="shared" si="43"/>
        <v>0</v>
      </c>
      <c r="Q44" s="218">
        <f t="shared" si="43"/>
        <v>0</v>
      </c>
      <c r="R44" s="218">
        <f t="shared" si="43"/>
        <v>0</v>
      </c>
      <c r="S44" s="218">
        <f t="shared" si="43"/>
        <v>0</v>
      </c>
      <c r="T44" s="218">
        <f t="shared" si="43"/>
        <v>0</v>
      </c>
      <c r="U44" s="218">
        <f t="shared" si="43"/>
        <v>0</v>
      </c>
      <c r="V44" s="218">
        <f t="shared" si="43"/>
        <v>0</v>
      </c>
      <c r="W44" s="218">
        <f t="shared" si="43"/>
        <v>0</v>
      </c>
      <c r="X44" s="218">
        <f t="shared" si="43"/>
        <v>0</v>
      </c>
      <c r="Y44" s="218">
        <f t="shared" si="43"/>
        <v>0</v>
      </c>
      <c r="Z44" s="218">
        <f t="shared" si="43"/>
        <v>0</v>
      </c>
      <c r="AA44" s="218">
        <f t="shared" si="43"/>
        <v>0</v>
      </c>
      <c r="AB44" s="218">
        <f t="shared" si="43"/>
        <v>0</v>
      </c>
      <c r="AC44" s="218">
        <f t="shared" si="43"/>
        <v>0</v>
      </c>
      <c r="AD44" s="218">
        <f t="shared" si="43"/>
        <v>0</v>
      </c>
      <c r="AE44" s="218">
        <f t="shared" si="43"/>
        <v>0</v>
      </c>
      <c r="AF44" s="218">
        <f t="shared" si="43"/>
        <v>0</v>
      </c>
      <c r="AG44" s="218">
        <f t="shared" si="43"/>
        <v>0</v>
      </c>
      <c r="AH44" s="218">
        <f t="shared" si="43"/>
        <v>0</v>
      </c>
      <c r="AI44" s="218">
        <f t="shared" si="43"/>
        <v>0</v>
      </c>
      <c r="AJ44" s="218">
        <f t="shared" si="43"/>
        <v>0</v>
      </c>
      <c r="AK44" s="218">
        <f t="shared" si="43"/>
        <v>0</v>
      </c>
      <c r="AL44" s="218">
        <f t="shared" si="43"/>
        <v>0</v>
      </c>
      <c r="AM44" s="218">
        <f t="shared" si="43"/>
        <v>0</v>
      </c>
      <c r="AN44" s="218">
        <f t="shared" si="43"/>
        <v>0</v>
      </c>
      <c r="AO44" s="218">
        <f t="shared" si="43"/>
        <v>0</v>
      </c>
      <c r="AP44" s="218">
        <f t="shared" si="43"/>
        <v>0</v>
      </c>
      <c r="AQ44" s="218">
        <f t="shared" si="43"/>
        <v>0</v>
      </c>
      <c r="AR44" s="218">
        <f t="shared" si="43"/>
        <v>0</v>
      </c>
      <c r="AS44" s="218">
        <f t="shared" si="43"/>
        <v>0</v>
      </c>
      <c r="AT44" s="218">
        <f t="shared" si="43"/>
        <v>0</v>
      </c>
      <c r="AU44" s="218">
        <f t="shared" si="43"/>
        <v>0</v>
      </c>
      <c r="AV44" s="218">
        <f t="shared" si="43"/>
        <v>0</v>
      </c>
      <c r="AW44" s="218">
        <f t="shared" si="43"/>
        <v>0</v>
      </c>
      <c r="AX44" s="218">
        <f t="shared" si="43"/>
        <v>0</v>
      </c>
      <c r="AY44" s="218">
        <f t="shared" si="43"/>
        <v>0</v>
      </c>
      <c r="AZ44" s="218">
        <f t="shared" si="43"/>
        <v>0</v>
      </c>
      <c r="BA44" s="218">
        <f t="shared" si="43"/>
        <v>0</v>
      </c>
      <c r="BB44" s="218">
        <f t="shared" si="43"/>
        <v>0</v>
      </c>
      <c r="BC44" s="218">
        <f t="shared" si="43"/>
        <v>0</v>
      </c>
      <c r="BD44" s="218">
        <f t="shared" si="43"/>
        <v>0</v>
      </c>
      <c r="BE44" s="218">
        <f t="shared" si="43"/>
        <v>0</v>
      </c>
      <c r="BF44" s="218">
        <f t="shared" si="43"/>
        <v>0</v>
      </c>
      <c r="BG44" s="218">
        <f t="shared" si="43"/>
        <v>0</v>
      </c>
      <c r="BH44" s="218">
        <f t="shared" si="43"/>
        <v>0</v>
      </c>
      <c r="BI44" s="218">
        <f t="shared" si="43"/>
        <v>0</v>
      </c>
      <c r="BJ44" s="218">
        <f t="shared" si="43"/>
        <v>0</v>
      </c>
      <c r="BK44" s="218">
        <f t="shared" si="43"/>
        <v>0</v>
      </c>
      <c r="BL44" s="218">
        <f t="shared" si="43"/>
        <v>0</v>
      </c>
      <c r="BM44" s="218">
        <f t="shared" si="43"/>
        <v>0</v>
      </c>
      <c r="BN44" s="218">
        <f t="shared" ref="BN44:DY44" si="44">IF(LEFT(BN45,2)="OK",0,IF(LEFT(BN45,2)="WA",2,1))</f>
        <v>0</v>
      </c>
      <c r="BO44" s="218">
        <f t="shared" si="44"/>
        <v>0</v>
      </c>
      <c r="BP44" s="218">
        <f t="shared" si="44"/>
        <v>0</v>
      </c>
      <c r="BQ44" s="218">
        <f t="shared" si="44"/>
        <v>0</v>
      </c>
      <c r="BR44" s="218">
        <f t="shared" si="44"/>
        <v>0</v>
      </c>
      <c r="BS44" s="218">
        <f t="shared" si="44"/>
        <v>0</v>
      </c>
      <c r="BT44" s="218">
        <f t="shared" si="44"/>
        <v>0</v>
      </c>
      <c r="BU44" s="218">
        <f t="shared" si="44"/>
        <v>0</v>
      </c>
      <c r="BV44" s="218">
        <f t="shared" si="44"/>
        <v>0</v>
      </c>
      <c r="BW44" s="218">
        <f t="shared" si="44"/>
        <v>0</v>
      </c>
      <c r="BX44" s="218">
        <f t="shared" si="44"/>
        <v>0</v>
      </c>
      <c r="BY44" s="218">
        <f t="shared" si="44"/>
        <v>0</v>
      </c>
      <c r="BZ44" s="218">
        <f t="shared" si="44"/>
        <v>0</v>
      </c>
      <c r="CA44" s="218">
        <f t="shared" si="44"/>
        <v>0</v>
      </c>
      <c r="CB44" s="218">
        <f t="shared" si="44"/>
        <v>0</v>
      </c>
      <c r="CC44" s="218">
        <f t="shared" si="44"/>
        <v>0</v>
      </c>
      <c r="CD44" s="218">
        <f t="shared" si="44"/>
        <v>0</v>
      </c>
      <c r="CE44" s="218">
        <f t="shared" si="44"/>
        <v>0</v>
      </c>
      <c r="CF44" s="218">
        <f t="shared" si="44"/>
        <v>0</v>
      </c>
      <c r="CG44" s="218">
        <f t="shared" si="44"/>
        <v>0</v>
      </c>
      <c r="CH44" s="218">
        <f t="shared" si="44"/>
        <v>0</v>
      </c>
      <c r="CI44" s="218">
        <f t="shared" si="44"/>
        <v>0</v>
      </c>
      <c r="CJ44" s="218">
        <f t="shared" si="44"/>
        <v>0</v>
      </c>
      <c r="CK44" s="218">
        <f t="shared" si="44"/>
        <v>0</v>
      </c>
      <c r="CL44" s="218">
        <f t="shared" si="44"/>
        <v>0</v>
      </c>
      <c r="CM44" s="218">
        <f t="shared" si="44"/>
        <v>0</v>
      </c>
      <c r="CN44" s="218">
        <f t="shared" si="44"/>
        <v>0</v>
      </c>
      <c r="CO44" s="218">
        <f t="shared" si="44"/>
        <v>0</v>
      </c>
      <c r="CP44" s="218">
        <f t="shared" si="44"/>
        <v>0</v>
      </c>
      <c r="CQ44" s="218">
        <f t="shared" si="44"/>
        <v>0</v>
      </c>
      <c r="CR44" s="218">
        <f t="shared" si="44"/>
        <v>0</v>
      </c>
      <c r="CS44" s="218">
        <f t="shared" si="44"/>
        <v>0</v>
      </c>
      <c r="CT44" s="218">
        <f t="shared" si="44"/>
        <v>0</v>
      </c>
      <c r="CU44" s="218">
        <f t="shared" si="44"/>
        <v>0</v>
      </c>
      <c r="CV44" s="218">
        <f t="shared" si="44"/>
        <v>0</v>
      </c>
      <c r="CW44" s="218">
        <f t="shared" si="44"/>
        <v>0</v>
      </c>
      <c r="CX44" s="218">
        <f t="shared" si="44"/>
        <v>0</v>
      </c>
      <c r="CY44" s="218">
        <f t="shared" si="44"/>
        <v>0</v>
      </c>
      <c r="CZ44" s="218">
        <f t="shared" si="44"/>
        <v>0</v>
      </c>
      <c r="DA44" s="218">
        <f t="shared" si="44"/>
        <v>0</v>
      </c>
      <c r="DB44" s="218">
        <f t="shared" si="44"/>
        <v>0</v>
      </c>
      <c r="DC44" s="218">
        <f t="shared" si="44"/>
        <v>0</v>
      </c>
      <c r="DD44" s="218">
        <f t="shared" si="44"/>
        <v>0</v>
      </c>
      <c r="DE44" s="218">
        <f t="shared" si="44"/>
        <v>0</v>
      </c>
      <c r="DF44" s="218">
        <f t="shared" si="44"/>
        <v>0</v>
      </c>
      <c r="DG44" s="218">
        <f t="shared" si="44"/>
        <v>0</v>
      </c>
      <c r="DH44" s="218">
        <f t="shared" si="44"/>
        <v>0</v>
      </c>
      <c r="DI44" s="218">
        <f t="shared" si="44"/>
        <v>0</v>
      </c>
      <c r="DJ44" s="218">
        <f t="shared" si="44"/>
        <v>0</v>
      </c>
      <c r="DK44" s="218">
        <f t="shared" si="44"/>
        <v>0</v>
      </c>
      <c r="DL44" s="218">
        <f t="shared" si="44"/>
        <v>0</v>
      </c>
      <c r="DM44" s="218">
        <f t="shared" si="44"/>
        <v>0</v>
      </c>
      <c r="DN44" s="218">
        <f t="shared" si="44"/>
        <v>0</v>
      </c>
      <c r="DO44" s="218">
        <f t="shared" si="44"/>
        <v>0</v>
      </c>
      <c r="DP44" s="218">
        <f t="shared" si="44"/>
        <v>0</v>
      </c>
      <c r="DQ44" s="218">
        <f t="shared" si="44"/>
        <v>0</v>
      </c>
      <c r="DR44" s="218">
        <f t="shared" si="44"/>
        <v>0</v>
      </c>
      <c r="DS44" s="218">
        <f t="shared" si="44"/>
        <v>0</v>
      </c>
      <c r="DT44" s="218">
        <f t="shared" si="44"/>
        <v>0</v>
      </c>
      <c r="DU44" s="218">
        <f t="shared" si="44"/>
        <v>0</v>
      </c>
      <c r="DV44" s="218">
        <f t="shared" si="44"/>
        <v>0</v>
      </c>
      <c r="DW44" s="218">
        <f t="shared" si="44"/>
        <v>0</v>
      </c>
      <c r="DX44" s="218">
        <f t="shared" si="44"/>
        <v>0</v>
      </c>
      <c r="DY44" s="218">
        <f t="shared" si="44"/>
        <v>0</v>
      </c>
      <c r="DZ44" s="218">
        <f t="shared" ref="DZ44:GK44" si="45">IF(LEFT(DZ45,2)="OK",0,IF(LEFT(DZ45,2)="WA",2,1))</f>
        <v>0</v>
      </c>
      <c r="EA44" s="218">
        <f t="shared" si="45"/>
        <v>0</v>
      </c>
      <c r="EB44" s="218">
        <f t="shared" si="45"/>
        <v>0</v>
      </c>
      <c r="EC44" s="218">
        <f t="shared" si="45"/>
        <v>0</v>
      </c>
      <c r="ED44" s="218">
        <f t="shared" si="45"/>
        <v>0</v>
      </c>
      <c r="EE44" s="218">
        <f t="shared" si="45"/>
        <v>0</v>
      </c>
      <c r="EF44" s="218">
        <f t="shared" si="45"/>
        <v>0</v>
      </c>
      <c r="EG44" s="218">
        <f t="shared" si="45"/>
        <v>0</v>
      </c>
      <c r="EH44" s="218">
        <f t="shared" si="45"/>
        <v>0</v>
      </c>
      <c r="EI44" s="218">
        <f t="shared" si="45"/>
        <v>0</v>
      </c>
      <c r="EJ44" s="218">
        <f t="shared" si="45"/>
        <v>0</v>
      </c>
      <c r="EK44" s="218">
        <f t="shared" si="45"/>
        <v>0</v>
      </c>
      <c r="EL44" s="218">
        <f t="shared" si="45"/>
        <v>0</v>
      </c>
      <c r="EM44" s="218">
        <f t="shared" si="45"/>
        <v>0</v>
      </c>
      <c r="EN44" s="218">
        <f t="shared" si="45"/>
        <v>0</v>
      </c>
      <c r="EO44" s="218">
        <f t="shared" si="45"/>
        <v>0</v>
      </c>
      <c r="EP44" s="218">
        <f t="shared" si="45"/>
        <v>0</v>
      </c>
      <c r="EQ44" s="218">
        <f t="shared" si="45"/>
        <v>0</v>
      </c>
      <c r="ER44" s="218">
        <f t="shared" si="45"/>
        <v>0</v>
      </c>
      <c r="ES44" s="218">
        <f t="shared" si="45"/>
        <v>0</v>
      </c>
      <c r="ET44" s="218">
        <f t="shared" si="45"/>
        <v>0</v>
      </c>
      <c r="EU44" s="218">
        <f t="shared" si="45"/>
        <v>0</v>
      </c>
      <c r="EV44" s="218">
        <f t="shared" si="45"/>
        <v>0</v>
      </c>
      <c r="EW44" s="218">
        <f t="shared" si="45"/>
        <v>0</v>
      </c>
      <c r="EX44" s="218">
        <f t="shared" si="45"/>
        <v>0</v>
      </c>
      <c r="EY44" s="218">
        <f t="shared" si="45"/>
        <v>0</v>
      </c>
      <c r="EZ44" s="218">
        <f t="shared" si="45"/>
        <v>0</v>
      </c>
      <c r="FA44" s="218">
        <f t="shared" si="45"/>
        <v>0</v>
      </c>
      <c r="FB44" s="218">
        <f t="shared" si="45"/>
        <v>0</v>
      </c>
      <c r="FC44" s="218">
        <f t="shared" si="45"/>
        <v>0</v>
      </c>
      <c r="FD44" s="218">
        <f t="shared" si="45"/>
        <v>0</v>
      </c>
      <c r="FE44" s="218">
        <f t="shared" si="45"/>
        <v>0</v>
      </c>
      <c r="FF44" s="218">
        <f t="shared" si="45"/>
        <v>0</v>
      </c>
      <c r="FG44" s="218">
        <f t="shared" si="45"/>
        <v>0</v>
      </c>
      <c r="FH44" s="218">
        <f t="shared" si="45"/>
        <v>0</v>
      </c>
      <c r="FI44" s="218">
        <f t="shared" si="45"/>
        <v>0</v>
      </c>
      <c r="FJ44" s="218">
        <f t="shared" si="45"/>
        <v>0</v>
      </c>
      <c r="FK44" s="218">
        <f t="shared" si="45"/>
        <v>0</v>
      </c>
      <c r="FL44" s="218">
        <f t="shared" si="45"/>
        <v>0</v>
      </c>
      <c r="FM44" s="218">
        <f t="shared" si="45"/>
        <v>0</v>
      </c>
      <c r="FN44" s="218">
        <f t="shared" si="45"/>
        <v>0</v>
      </c>
      <c r="FO44" s="218">
        <f t="shared" si="45"/>
        <v>0</v>
      </c>
      <c r="FP44" s="218">
        <f t="shared" si="45"/>
        <v>0</v>
      </c>
      <c r="FQ44" s="218">
        <f t="shared" si="45"/>
        <v>0</v>
      </c>
      <c r="FR44" s="218">
        <f t="shared" si="45"/>
        <v>0</v>
      </c>
      <c r="FS44" s="218">
        <f t="shared" si="45"/>
        <v>0</v>
      </c>
      <c r="FT44" s="218">
        <f t="shared" si="45"/>
        <v>0</v>
      </c>
      <c r="FU44" s="218">
        <f t="shared" si="45"/>
        <v>0</v>
      </c>
      <c r="FV44" s="218">
        <f t="shared" si="45"/>
        <v>0</v>
      </c>
      <c r="FW44" s="218">
        <f t="shared" si="45"/>
        <v>0</v>
      </c>
      <c r="FX44" s="218">
        <f t="shared" si="45"/>
        <v>0</v>
      </c>
      <c r="FY44" s="218">
        <f t="shared" si="45"/>
        <v>0</v>
      </c>
      <c r="FZ44" s="218">
        <f t="shared" si="45"/>
        <v>0</v>
      </c>
      <c r="GA44" s="218">
        <f t="shared" si="45"/>
        <v>0</v>
      </c>
      <c r="GB44" s="218">
        <f t="shared" si="45"/>
        <v>0</v>
      </c>
      <c r="GC44" s="218">
        <f t="shared" si="45"/>
        <v>0</v>
      </c>
      <c r="GD44" s="218">
        <f t="shared" si="45"/>
        <v>0</v>
      </c>
      <c r="GE44" s="218">
        <f t="shared" si="45"/>
        <v>0</v>
      </c>
      <c r="GF44" s="218">
        <f t="shared" si="45"/>
        <v>0</v>
      </c>
      <c r="GG44" s="218">
        <f t="shared" si="45"/>
        <v>0</v>
      </c>
      <c r="GH44" s="218">
        <f t="shared" si="45"/>
        <v>0</v>
      </c>
      <c r="GI44" s="218">
        <f t="shared" si="45"/>
        <v>0</v>
      </c>
      <c r="GJ44" s="218">
        <f t="shared" si="45"/>
        <v>0</v>
      </c>
      <c r="GK44" s="218">
        <f t="shared" si="45"/>
        <v>0</v>
      </c>
      <c r="GL44" s="218">
        <f t="shared" ref="GL44:IP44" si="46">IF(LEFT(GL45,2)="OK",0,IF(LEFT(GL45,2)="WA",2,1))</f>
        <v>0</v>
      </c>
      <c r="GM44" s="218">
        <f t="shared" si="46"/>
        <v>0</v>
      </c>
      <c r="GN44" s="218">
        <f t="shared" si="46"/>
        <v>0</v>
      </c>
      <c r="GO44" s="218">
        <f t="shared" si="46"/>
        <v>0</v>
      </c>
      <c r="GP44" s="218">
        <f t="shared" si="46"/>
        <v>0</v>
      </c>
      <c r="GQ44" s="218">
        <f t="shared" si="46"/>
        <v>0</v>
      </c>
      <c r="GR44" s="218">
        <f t="shared" si="46"/>
        <v>0</v>
      </c>
      <c r="GS44" s="218">
        <f t="shared" si="46"/>
        <v>0</v>
      </c>
      <c r="GT44" s="218">
        <f t="shared" si="46"/>
        <v>0</v>
      </c>
      <c r="GU44" s="218">
        <f t="shared" si="46"/>
        <v>0</v>
      </c>
      <c r="GV44" s="218">
        <f t="shared" si="46"/>
        <v>0</v>
      </c>
      <c r="GW44" s="218">
        <f t="shared" si="46"/>
        <v>0</v>
      </c>
      <c r="GX44" s="218">
        <f t="shared" si="46"/>
        <v>0</v>
      </c>
      <c r="GY44" s="218">
        <f t="shared" si="46"/>
        <v>0</v>
      </c>
      <c r="GZ44" s="218">
        <f t="shared" si="46"/>
        <v>0</v>
      </c>
      <c r="HA44" s="218">
        <f t="shared" si="46"/>
        <v>0</v>
      </c>
      <c r="HB44" s="218">
        <f t="shared" si="46"/>
        <v>0</v>
      </c>
      <c r="HC44" s="218">
        <f t="shared" si="46"/>
        <v>0</v>
      </c>
      <c r="HD44" s="218">
        <f t="shared" si="46"/>
        <v>0</v>
      </c>
      <c r="HE44" s="218">
        <f t="shared" si="46"/>
        <v>0</v>
      </c>
      <c r="HF44" s="218">
        <f t="shared" si="46"/>
        <v>0</v>
      </c>
      <c r="HG44" s="218">
        <f t="shared" si="46"/>
        <v>0</v>
      </c>
      <c r="HH44" s="218">
        <f t="shared" si="46"/>
        <v>0</v>
      </c>
      <c r="HI44" s="218">
        <f t="shared" si="46"/>
        <v>0</v>
      </c>
      <c r="HJ44" s="218">
        <f t="shared" si="46"/>
        <v>0</v>
      </c>
      <c r="HK44" s="218">
        <f t="shared" si="46"/>
        <v>0</v>
      </c>
      <c r="HL44" s="218">
        <f t="shared" si="46"/>
        <v>0</v>
      </c>
      <c r="HM44" s="218">
        <f t="shared" si="46"/>
        <v>0</v>
      </c>
      <c r="HN44" s="218">
        <f t="shared" si="46"/>
        <v>0</v>
      </c>
      <c r="HO44" s="218">
        <f t="shared" si="46"/>
        <v>0</v>
      </c>
      <c r="HP44" s="218">
        <f t="shared" si="46"/>
        <v>0</v>
      </c>
      <c r="HQ44" s="218">
        <f t="shared" si="46"/>
        <v>0</v>
      </c>
      <c r="HR44" s="218">
        <f t="shared" si="46"/>
        <v>0</v>
      </c>
      <c r="HS44" s="218">
        <f t="shared" si="46"/>
        <v>0</v>
      </c>
      <c r="HT44" s="218">
        <f t="shared" si="46"/>
        <v>0</v>
      </c>
      <c r="HU44" s="218">
        <f t="shared" si="46"/>
        <v>0</v>
      </c>
      <c r="HV44" s="218">
        <f t="shared" si="46"/>
        <v>0</v>
      </c>
      <c r="HW44" s="218">
        <f t="shared" si="46"/>
        <v>0</v>
      </c>
      <c r="HX44" s="218">
        <f t="shared" si="46"/>
        <v>0</v>
      </c>
      <c r="HY44" s="218">
        <f t="shared" si="46"/>
        <v>0</v>
      </c>
      <c r="HZ44" s="218">
        <f t="shared" si="46"/>
        <v>0</v>
      </c>
      <c r="IA44" s="218">
        <f t="shared" si="46"/>
        <v>0</v>
      </c>
      <c r="IB44" s="218">
        <f t="shared" si="46"/>
        <v>0</v>
      </c>
      <c r="IC44" s="218">
        <f t="shared" si="46"/>
        <v>0</v>
      </c>
      <c r="ID44" s="218">
        <f t="shared" si="46"/>
        <v>0</v>
      </c>
      <c r="IE44" s="218">
        <f t="shared" si="46"/>
        <v>0</v>
      </c>
      <c r="IF44" s="218">
        <f t="shared" si="46"/>
        <v>0</v>
      </c>
      <c r="IG44" s="218">
        <f t="shared" si="46"/>
        <v>0</v>
      </c>
      <c r="IH44" s="218">
        <f t="shared" si="46"/>
        <v>0</v>
      </c>
      <c r="II44" s="218">
        <f t="shared" si="46"/>
        <v>0</v>
      </c>
      <c r="IJ44" s="218">
        <f t="shared" si="46"/>
        <v>0</v>
      </c>
      <c r="IK44" s="218">
        <f t="shared" si="46"/>
        <v>0</v>
      </c>
      <c r="IL44" s="218">
        <f t="shared" si="46"/>
        <v>0</v>
      </c>
      <c r="IM44" s="218">
        <f t="shared" si="46"/>
        <v>0</v>
      </c>
      <c r="IN44" s="218">
        <f t="shared" si="46"/>
        <v>0</v>
      </c>
      <c r="IO44" s="218">
        <f t="shared" si="46"/>
        <v>0</v>
      </c>
      <c r="IP44" s="218">
        <f t="shared" si="46"/>
        <v>0</v>
      </c>
      <c r="IQ44" s="212"/>
      <c r="IR44" s="212"/>
      <c r="IS44" s="212"/>
    </row>
    <row r="45" spans="1:253" ht="108" customHeight="1">
      <c r="A45" s="219" t="str">
        <f>IF(ABS((Questionnaire!D113)-(Questionnaire!D114))&gt;200,"WARNING Q 31 &amp; 32 - Net change in unquoted shares is greater than £200m - please check","OK - Net change in unquoted shares")</f>
        <v>WARNING Q 31 &amp; 32 - Net change in unquoted shares is greater than £200m - please check</v>
      </c>
      <c r="B45" s="219" t="str">
        <f>IF(ABS((Questionnaire!E113)-(Questionnaire!E114))&gt;200,"WARNING Variable 2299/Q 31 &amp; 32 - Net change in unquoted shares is greater than £200m - please check","OK - Net change in unquoted shares")</f>
        <v>OK - Net change in unquoted shares</v>
      </c>
      <c r="C45" s="219" t="str">
        <f>IF(ABS((Questionnaire!F113)-(Questionnaire!F114))&gt;200,"WARNING Variable 2299/Q 31 &amp; 32 - Net change in unquoted shares is greater than £200m - please check","OK - Net change in unquoted shares")</f>
        <v>OK - Net change in unquoted shares</v>
      </c>
      <c r="D45" s="219" t="str">
        <f>IF(ABS((Questionnaire!G113)-(Questionnaire!G114))&gt;200,"WARNING Variable 2299/Q 31 &amp; 32 - Net change in unquoted shares is greater than £200m - please check","OK - Net change in unquoted shares")</f>
        <v>OK - Net change in unquoted shares</v>
      </c>
      <c r="E45" s="219" t="str">
        <f>IF(ABS((Questionnaire!H113)-(Questionnaire!H114))&gt;200,"WARNING Variable 2299/Q 31 &amp; 32 - Net change in unquoted shares is greater than £200m - please check","OK - Net change in unquoted shares")</f>
        <v>OK - Net change in unquoted shares</v>
      </c>
      <c r="F45" s="219" t="str">
        <f>IF(ABS((Questionnaire!I113)-(Questionnaire!I114))&gt;200,"WARNING Variable 2299/Q 31 &amp; 32 - Net change in unquoted shares is greater than £200m - please check","OK - Net change in unquoted shares")</f>
        <v>OK - Net change in unquoted shares</v>
      </c>
      <c r="G45" s="219" t="str">
        <f>IF(ABS((Questionnaire!J113)-(Questionnaire!J114))&gt;200,"WARNING Variable 2299/Q 31 &amp; 32 - Net change in unquoted shares is greater than £200m - please check","OK - Net change in unquoted shares")</f>
        <v>OK - Net change in unquoted shares</v>
      </c>
      <c r="H45" s="219" t="str">
        <f>IF(ABS((Questionnaire!K113)-(Questionnaire!K114))&gt;200,"WARNING Variable 2299/Q 31 &amp; 32 - Net change in unquoted shares is greater than £200m - please check","OK - Net change in unquoted shares")</f>
        <v>OK - Net change in unquoted shares</v>
      </c>
      <c r="I45" s="219" t="str">
        <f>IF(ABS((Questionnaire!L113)-(Questionnaire!L114))&gt;200,"WARNING Variable 2299/Q 31 &amp; 32 - Net change in unquoted shares is greater than £200m - please check","OK - Net change in unquoted shares")</f>
        <v>OK - Net change in unquoted shares</v>
      </c>
      <c r="J45" s="219" t="str">
        <f>IF(ABS((Questionnaire!M113)-(Questionnaire!M114))&gt;200,"WARNING Variable 2299/Q 31 &amp; 32 - Net change in unquoted shares is greater than £200m - please check","OK - Net change in unquoted shares")</f>
        <v>OK - Net change in unquoted shares</v>
      </c>
      <c r="K45" s="219" t="str">
        <f>IF(ABS((Questionnaire!N113)-(Questionnaire!N114))&gt;200,"WARNING Variable 2299/Q 31 &amp; 32 - Net change in unquoted shares is greater than £200m - please check","OK - Net change in unquoted shares")</f>
        <v>OK - Net change in unquoted shares</v>
      </c>
      <c r="L45" s="219" t="str">
        <f>IF(ABS((Questionnaire!O113)-(Questionnaire!O114))&gt;200,"WARNING Variable 2299/Q 31 &amp; 32 - Net change in unquoted shares is greater than £200m - please check","OK - Net change in unquoted shares")</f>
        <v>OK - Net change in unquoted shares</v>
      </c>
      <c r="M45" s="219" t="str">
        <f>IF(ABS((Questionnaire!P113)-(Questionnaire!P114))&gt;200,"WARNING Variable 2299/Q 31 &amp; 32 - Net change in unquoted shares is greater than £200m - please check","OK - Net change in unquoted shares")</f>
        <v>OK - Net change in unquoted shares</v>
      </c>
      <c r="N45" s="219" t="str">
        <f>IF(ABS((Questionnaire!Q113)-(Questionnaire!Q114))&gt;200,"WARNING Variable 2299/Q 31 &amp; 32 - Net change in unquoted shares is greater than £200m - please check","OK - Net change in unquoted shares")</f>
        <v>OK - Net change in unquoted shares</v>
      </c>
      <c r="O45" s="219" t="str">
        <f>IF(ABS((Questionnaire!R113)-(Questionnaire!R114))&gt;200,"WARNING Variable 2299/Q 31 &amp; 32 - Net change in unquoted shares is greater than £200m - please check","OK - Net change in unquoted shares")</f>
        <v>OK - Net change in unquoted shares</v>
      </c>
      <c r="P45" s="219" t="str">
        <f>IF(ABS((Questionnaire!S113)-(Questionnaire!S114))&gt;200,"WARNING Variable 2299/Q 31 &amp; 32 - Net change in unquoted shares is greater than £200m - please check","OK - Net change in unquoted shares")</f>
        <v>OK - Net change in unquoted shares</v>
      </c>
      <c r="Q45" s="219" t="str">
        <f>IF(ABS((Questionnaire!T113)-(Questionnaire!T114))&gt;200,"WARNING Variable 2299/Q 31 &amp; 32 - Net change in unquoted shares is greater than £200m - please check","OK - Net change in unquoted shares")</f>
        <v>OK - Net change in unquoted shares</v>
      </c>
      <c r="R45" s="219" t="str">
        <f>IF(ABS((Questionnaire!U113)-(Questionnaire!U114))&gt;200,"WARNING Variable 2299/Q 31 &amp; 32 - Net change in unquoted shares is greater than £200m - please check","OK - Net change in unquoted shares")</f>
        <v>OK - Net change in unquoted shares</v>
      </c>
      <c r="S45" s="219" t="str">
        <f>IF(ABS((Questionnaire!V113)-(Questionnaire!V114))&gt;200,"WARNING Variable 2299/Q 31 &amp; 32 - Net change in unquoted shares is greater than £200m - please check","OK - Net change in unquoted shares")</f>
        <v>OK - Net change in unquoted shares</v>
      </c>
      <c r="T45" s="219" t="str">
        <f>IF(ABS((Questionnaire!W113)-(Questionnaire!W114))&gt;200,"WARNING Variable 2299/Q 31 &amp; 32 - Net change in unquoted shares is greater than £200m - please check","OK - Net change in unquoted shares")</f>
        <v>OK - Net change in unquoted shares</v>
      </c>
      <c r="U45" s="219" t="str">
        <f>IF(ABS((Questionnaire!X113)-(Questionnaire!X114))&gt;200,"WARNING Variable 2299/Q 31 &amp; 32 - Net change in unquoted shares is greater than £200m - please check","OK - Net change in unquoted shares")</f>
        <v>OK - Net change in unquoted shares</v>
      </c>
      <c r="V45" s="219" t="str">
        <f>IF(ABS((Questionnaire!Y113)-(Questionnaire!Y114))&gt;200,"WARNING Variable 2299/Q 31 &amp; 32 - Net change in unquoted shares is greater than £200m - please check","OK - Net change in unquoted shares")</f>
        <v>OK - Net change in unquoted shares</v>
      </c>
      <c r="W45" s="219" t="str">
        <f>IF(ABS((Questionnaire!Z113)-(Questionnaire!Z114))&gt;200,"WARNING Variable 2299/Q 31 &amp; 32 - Net change in unquoted shares is greater than £200m - please check","OK - Net change in unquoted shares")</f>
        <v>OK - Net change in unquoted shares</v>
      </c>
      <c r="X45" s="219" t="str">
        <f>IF(ABS((Questionnaire!AA113)-(Questionnaire!AA114))&gt;200,"WARNING Variable 2299/Q 31 &amp; 32 - Net change in unquoted shares is greater than £200m - please check","OK - Net change in unquoted shares")</f>
        <v>OK - Net change in unquoted shares</v>
      </c>
      <c r="Y45" s="219" t="str">
        <f>IF(ABS((Questionnaire!AB113)-(Questionnaire!AB114))&gt;200,"WARNING Variable 2299/Q 31 &amp; 32 - Net change in unquoted shares is greater than £200m - please check","OK - Net change in unquoted shares")</f>
        <v>OK - Net change in unquoted shares</v>
      </c>
      <c r="Z45" s="219" t="str">
        <f>IF(ABS((Questionnaire!AC113)-(Questionnaire!AC114))&gt;200,"WARNING Variable 2299/Q 31 &amp; 32 - Net change in unquoted shares is greater than £200m - please check","OK - Net change in unquoted shares")</f>
        <v>OK - Net change in unquoted shares</v>
      </c>
      <c r="AA45" s="219" t="str">
        <f>IF(ABS((Questionnaire!AD113)-(Questionnaire!AD114))&gt;200,"WARNING Variable 2299/Q 31 &amp; 32 - Net change in unquoted shares is greater than £200m - please check","OK - Net change in unquoted shares")</f>
        <v>OK - Net change in unquoted shares</v>
      </c>
      <c r="AB45" s="219" t="str">
        <f>IF(ABS((Questionnaire!AE113)-(Questionnaire!AE114))&gt;200,"WARNING Variable 2299/Q 31 &amp; 32 - Net change in unquoted shares is greater than £200m - please check","OK - Net change in unquoted shares")</f>
        <v>OK - Net change in unquoted shares</v>
      </c>
      <c r="AC45" s="219" t="str">
        <f>IF(ABS((Questionnaire!AF113)-(Questionnaire!AF114))&gt;200,"WARNING Variable 2299/Q 31 &amp; 32 - Net change in unquoted shares is greater than £200m - please check","OK - Net change in unquoted shares")</f>
        <v>OK - Net change in unquoted shares</v>
      </c>
      <c r="AD45" s="219" t="str">
        <f>IF(ABS((Questionnaire!AG113)-(Questionnaire!AG114))&gt;200,"WARNING Variable 2299/Q 31 &amp; 32 - Net change in unquoted shares is greater than £200m - please check","OK - Net change in unquoted shares")</f>
        <v>OK - Net change in unquoted shares</v>
      </c>
      <c r="AE45" s="219" t="str">
        <f>IF(ABS((Questionnaire!AH113)-(Questionnaire!AH114))&gt;200,"WARNING Variable 2299/Q 31 &amp; 32 - Net change in unquoted shares is greater than £200m - please check","OK - Net change in unquoted shares")</f>
        <v>OK - Net change in unquoted shares</v>
      </c>
      <c r="AF45" s="219" t="str">
        <f>IF(ABS((Questionnaire!AI113)-(Questionnaire!AI114))&gt;200,"WARNING Variable 2299/Q 31 &amp; 32 - Net change in unquoted shares is greater than £200m - please check","OK - Net change in unquoted shares")</f>
        <v>OK - Net change in unquoted shares</v>
      </c>
      <c r="AG45" s="219" t="str">
        <f>IF(ABS((Questionnaire!AJ113)-(Questionnaire!AJ114))&gt;200,"WARNING Variable 2299/Q 31 &amp; 32 - Net change in unquoted shares is greater than £200m - please check","OK - Net change in unquoted shares")</f>
        <v>OK - Net change in unquoted shares</v>
      </c>
      <c r="AH45" s="219" t="str">
        <f>IF(ABS((Questionnaire!AK113)-(Questionnaire!AK114))&gt;200,"WARNING Variable 2299/Q 31 &amp; 32 - Net change in unquoted shares is greater than £200m - please check","OK - Net change in unquoted shares")</f>
        <v>OK - Net change in unquoted shares</v>
      </c>
      <c r="AI45" s="219" t="str">
        <f>IF(ABS((Questionnaire!AL113)-(Questionnaire!AL114))&gt;200,"WARNING Variable 2299/Q 31 &amp; 32 - Net change in unquoted shares is greater than £200m - please check","OK - Net change in unquoted shares")</f>
        <v>OK - Net change in unquoted shares</v>
      </c>
      <c r="AJ45" s="219" t="str">
        <f>IF(ABS((Questionnaire!AM113)-(Questionnaire!AM114))&gt;200,"WARNING Variable 2299/Q 31 &amp; 32 - Net change in unquoted shares is greater than £200m - please check","OK - Net change in unquoted shares")</f>
        <v>OK - Net change in unquoted shares</v>
      </c>
      <c r="AK45" s="219" t="str">
        <f>IF(ABS((Questionnaire!AN113)-(Questionnaire!AN114))&gt;200,"WARNING Variable 2299/Q 31 &amp; 32 - Net change in unquoted shares is greater than £200m - please check","OK - Net change in unquoted shares")</f>
        <v>OK - Net change in unquoted shares</v>
      </c>
      <c r="AL45" s="219" t="str">
        <f>IF(ABS((Questionnaire!AO113)-(Questionnaire!AO114))&gt;200,"WARNING Variable 2299/Q 31 &amp; 32 - Net change in unquoted shares is greater than £200m - please check","OK - Net change in unquoted shares")</f>
        <v>OK - Net change in unquoted shares</v>
      </c>
      <c r="AM45" s="219" t="str">
        <f>IF(ABS((Questionnaire!AP113)-(Questionnaire!AP114))&gt;200,"WARNING Variable 2299/Q 31 &amp; 32 - Net change in unquoted shares is greater than £200m - please check","OK - Net change in unquoted shares")</f>
        <v>OK - Net change in unquoted shares</v>
      </c>
      <c r="AN45" s="219" t="str">
        <f>IF(ABS((Questionnaire!AQ113)-(Questionnaire!AQ114))&gt;200,"WARNING Variable 2299/Q 31 &amp; 32 - Net change in unquoted shares is greater than £200m - please check","OK - Net change in unquoted shares")</f>
        <v>OK - Net change in unquoted shares</v>
      </c>
      <c r="AO45" s="219" t="str">
        <f>IF(ABS((Questionnaire!AR113)-(Questionnaire!AR114))&gt;200,"WARNING Variable 2299/Q 31 &amp; 32 - Net change in unquoted shares is greater than £200m - please check","OK - Net change in unquoted shares")</f>
        <v>OK - Net change in unquoted shares</v>
      </c>
      <c r="AP45" s="219" t="str">
        <f>IF(ABS((Questionnaire!AS113)-(Questionnaire!AS114))&gt;200,"WARNING Variable 2299/Q 31 &amp; 32 - Net change in unquoted shares is greater than £200m - please check","OK - Net change in unquoted shares")</f>
        <v>OK - Net change in unquoted shares</v>
      </c>
      <c r="AQ45" s="219" t="str">
        <f>IF(ABS((Questionnaire!AT113)-(Questionnaire!AT114))&gt;200,"WARNING Variable 2299/Q 31 &amp; 32 - Net change in unquoted shares is greater than £200m - please check","OK - Net change in unquoted shares")</f>
        <v>OK - Net change in unquoted shares</v>
      </c>
      <c r="AR45" s="219" t="str">
        <f>IF(ABS((Questionnaire!AU113)-(Questionnaire!AU114))&gt;200,"WARNING Variable 2299/Q 31 &amp; 32 - Net change in unquoted shares is greater than £200m - please check","OK - Net change in unquoted shares")</f>
        <v>OK - Net change in unquoted shares</v>
      </c>
      <c r="AS45" s="219" t="str">
        <f>IF(ABS((Questionnaire!AV113)-(Questionnaire!AV114))&gt;200,"WARNING Variable 2299/Q 31 &amp; 32 - Net change in unquoted shares is greater than £200m - please check","OK - Net change in unquoted shares")</f>
        <v>OK - Net change in unquoted shares</v>
      </c>
      <c r="AT45" s="219" t="str">
        <f>IF(ABS((Questionnaire!AW113)-(Questionnaire!AW114))&gt;200,"WARNING Variable 2299/Q 31 &amp; 32 - Net change in unquoted shares is greater than £200m - please check","OK - Net change in unquoted shares")</f>
        <v>OK - Net change in unquoted shares</v>
      </c>
      <c r="AU45" s="219" t="str">
        <f>IF(ABS((Questionnaire!AX113)-(Questionnaire!AX114))&gt;200,"WARNING Variable 2299/Q 31 &amp; 32 - Net change in unquoted shares is greater than £200m - please check","OK - Net change in unquoted shares")</f>
        <v>OK - Net change in unquoted shares</v>
      </c>
      <c r="AV45" s="219" t="str">
        <f>IF(ABS((Questionnaire!AY113)-(Questionnaire!AY114))&gt;200,"WARNING Variable 2299/Q 31 &amp; 32 - Net change in unquoted shares is greater than £200m - please check","OK - Net change in unquoted shares")</f>
        <v>OK - Net change in unquoted shares</v>
      </c>
      <c r="AW45" s="219" t="str">
        <f>IF(ABS((Questionnaire!AZ113)-(Questionnaire!AZ114))&gt;200,"WARNING Variable 2299/Q 31 &amp; 32 - Net change in unquoted shares is greater than £200m - please check","OK - Net change in unquoted shares")</f>
        <v>OK - Net change in unquoted shares</v>
      </c>
      <c r="AX45" s="219" t="str">
        <f>IF(ABS((Questionnaire!BA113)-(Questionnaire!BA114))&gt;200,"WARNING Variable 2299/Q 31 &amp; 32 - Net change in unquoted shares is greater than £200m - please check","OK - Net change in unquoted shares")</f>
        <v>OK - Net change in unquoted shares</v>
      </c>
      <c r="AY45" s="219" t="str">
        <f>IF(ABS((Questionnaire!BB113)-(Questionnaire!BB114))&gt;200,"WARNING Variable 2299/Q 31 &amp; 32 - Net change in unquoted shares is greater than £200m - please check","OK - Net change in unquoted shares")</f>
        <v>OK - Net change in unquoted shares</v>
      </c>
      <c r="AZ45" s="219" t="str">
        <f>IF(ABS((Questionnaire!BC113)-(Questionnaire!BC114))&gt;200,"WARNING Variable 2299/Q 31 &amp; 32 - Net change in unquoted shares is greater than £200m - please check","OK - Net change in unquoted shares")</f>
        <v>OK - Net change in unquoted shares</v>
      </c>
      <c r="BA45" s="219" t="str">
        <f>IF(ABS((Questionnaire!BD113)-(Questionnaire!BD114))&gt;200,"WARNING Variable 2299/Q 31 &amp; 32 - Net change in unquoted shares is greater than £200m - please check","OK - Net change in unquoted shares")</f>
        <v>OK - Net change in unquoted shares</v>
      </c>
      <c r="BB45" s="219" t="str">
        <f>IF(ABS((Questionnaire!BE113)-(Questionnaire!BE114))&gt;200,"WARNING Variable 2299/Q 31 &amp; 32 - Net change in unquoted shares is greater than £200m - please check","OK - Net change in unquoted shares")</f>
        <v>OK - Net change in unquoted shares</v>
      </c>
      <c r="BC45" s="219" t="str">
        <f>IF(ABS((Questionnaire!BF113)-(Questionnaire!BF114))&gt;200,"WARNING Variable 2299/Q 31 &amp; 32 - Net change in unquoted shares is greater than £200m - please check","OK - Net change in unquoted shares")</f>
        <v>OK - Net change in unquoted shares</v>
      </c>
      <c r="BD45" s="219" t="str">
        <f>IF(ABS((Questionnaire!BG113)-(Questionnaire!BG114))&gt;200,"WARNING Variable 2299/Q 31 &amp; 32 - Net change in unquoted shares is greater than £200m - please check","OK - Net change in unquoted shares")</f>
        <v>OK - Net change in unquoted shares</v>
      </c>
      <c r="BE45" s="219" t="str">
        <f>IF(ABS((Questionnaire!BH113)-(Questionnaire!BH114))&gt;200,"WARNING Variable 2299/Q 31 &amp; 32 - Net change in unquoted shares is greater than £200m - please check","OK - Net change in unquoted shares")</f>
        <v>OK - Net change in unquoted shares</v>
      </c>
      <c r="BF45" s="219" t="str">
        <f>IF(ABS((Questionnaire!BI113)-(Questionnaire!BI114))&gt;200,"WARNING Variable 2299/Q 31 &amp; 32 - Net change in unquoted shares is greater than £200m - please check","OK - Net change in unquoted shares")</f>
        <v>OK - Net change in unquoted shares</v>
      </c>
      <c r="BG45" s="219" t="str">
        <f>IF(ABS((Questionnaire!BJ113)-(Questionnaire!BJ114))&gt;200,"WARNING Variable 2299/Q 31 &amp; 32 - Net change in unquoted shares is greater than £200m - please check","OK - Net change in unquoted shares")</f>
        <v>OK - Net change in unquoted shares</v>
      </c>
      <c r="BH45" s="219" t="str">
        <f>IF(ABS((Questionnaire!BK113)-(Questionnaire!BK114))&gt;200,"WARNING Variable 2299/Q 31 &amp; 32 - Net change in unquoted shares is greater than £200m - please check","OK - Net change in unquoted shares")</f>
        <v>OK - Net change in unquoted shares</v>
      </c>
      <c r="BI45" s="219" t="str">
        <f>IF(ABS((Questionnaire!BL113)-(Questionnaire!BL114))&gt;200,"WARNING Variable 2299/Q 31 &amp; 32 - Net change in unquoted shares is greater than £200m - please check","OK - Net change in unquoted shares")</f>
        <v>OK - Net change in unquoted shares</v>
      </c>
      <c r="BJ45" s="219" t="str">
        <f>IF(ABS((Questionnaire!BM113)-(Questionnaire!BM114))&gt;200,"WARNING Variable 2299/Q 31 &amp; 32 - Net change in unquoted shares is greater than £200m - please check","OK - Net change in unquoted shares")</f>
        <v>OK - Net change in unquoted shares</v>
      </c>
      <c r="BK45" s="219" t="str">
        <f>IF(ABS((Questionnaire!BN113)-(Questionnaire!BN114))&gt;200,"WARNING Variable 2299/Q 31 &amp; 32 - Net change in unquoted shares is greater than £200m - please check","OK - Net change in unquoted shares")</f>
        <v>OK - Net change in unquoted shares</v>
      </c>
      <c r="BL45" s="219" t="str">
        <f>IF(ABS((Questionnaire!BO113)-(Questionnaire!BO114))&gt;200,"WARNING Variable 2299/Q 31 &amp; 32 - Net change in unquoted shares is greater than £200m - please check","OK - Net change in unquoted shares")</f>
        <v>OK - Net change in unquoted shares</v>
      </c>
      <c r="BM45" s="219" t="str">
        <f>IF(ABS((Questionnaire!BP113)-(Questionnaire!BP114))&gt;200,"WARNING Variable 2299/Q 31 &amp; 32 - Net change in unquoted shares is greater than £200m - please check","OK - Net change in unquoted shares")</f>
        <v>OK - Net change in unquoted shares</v>
      </c>
      <c r="BN45" s="219" t="str">
        <f>IF(ABS((Questionnaire!BQ113)-(Questionnaire!BQ114))&gt;200,"WARNING Variable 2299/Q 31 &amp; 32 - Net change in unquoted shares is greater than £200m - please check","OK - Net change in unquoted shares")</f>
        <v>OK - Net change in unquoted shares</v>
      </c>
      <c r="BO45" s="219" t="str">
        <f>IF(ABS((Questionnaire!BR113)-(Questionnaire!BR114))&gt;200,"WARNING Variable 2299/Q 31 &amp; 32 - Net change in unquoted shares is greater than £200m - please check","OK - Net change in unquoted shares")</f>
        <v>OK - Net change in unquoted shares</v>
      </c>
      <c r="BP45" s="219" t="str">
        <f>IF(ABS((Questionnaire!BS113)-(Questionnaire!BS114))&gt;200,"WARNING Variable 2299/Q 31 &amp; 32 - Net change in unquoted shares is greater than £200m - please check","OK - Net change in unquoted shares")</f>
        <v>OK - Net change in unquoted shares</v>
      </c>
      <c r="BQ45" s="219" t="str">
        <f>IF(ABS((Questionnaire!BT113)-(Questionnaire!BT114))&gt;200,"WARNING Variable 2299/Q 31 &amp; 32 - Net change in unquoted shares is greater than £200m - please check","OK - Net change in unquoted shares")</f>
        <v>OK - Net change in unquoted shares</v>
      </c>
      <c r="BR45" s="219" t="str">
        <f>IF(ABS((Questionnaire!BU113)-(Questionnaire!BU114))&gt;200,"WARNING Variable 2299/Q 31 &amp; 32 - Net change in unquoted shares is greater than £200m - please check","OK - Net change in unquoted shares")</f>
        <v>OK - Net change in unquoted shares</v>
      </c>
      <c r="BS45" s="219" t="str">
        <f>IF(ABS((Questionnaire!BV113)-(Questionnaire!BV114))&gt;200,"WARNING Variable 2299/Q 31 &amp; 32 - Net change in unquoted shares is greater than £200m - please check","OK - Net change in unquoted shares")</f>
        <v>OK - Net change in unquoted shares</v>
      </c>
      <c r="BT45" s="219" t="str">
        <f>IF(ABS((Questionnaire!BW113)-(Questionnaire!BW114))&gt;200,"WARNING Variable 2299/Q 31 &amp; 32 - Net change in unquoted shares is greater than £200m - please check","OK - Net change in unquoted shares")</f>
        <v>OK - Net change in unquoted shares</v>
      </c>
      <c r="BU45" s="219" t="str">
        <f>IF(ABS((Questionnaire!BX113)-(Questionnaire!BX114))&gt;200,"WARNING Variable 2299/Q 31 &amp; 32 - Net change in unquoted shares is greater than £200m - please check","OK - Net change in unquoted shares")</f>
        <v>OK - Net change in unquoted shares</v>
      </c>
      <c r="BV45" s="219" t="str">
        <f>IF(ABS((Questionnaire!BY113)-(Questionnaire!BY114))&gt;200,"WARNING Variable 2299/Q 31 &amp; 32 - Net change in unquoted shares is greater than £200m - please check","OK - Net change in unquoted shares")</f>
        <v>OK - Net change in unquoted shares</v>
      </c>
      <c r="BW45" s="219" t="str">
        <f>IF(ABS((Questionnaire!BZ113)-(Questionnaire!BZ114))&gt;200,"WARNING Variable 2299/Q 31 &amp; 32 - Net change in unquoted shares is greater than £200m - please check","OK - Net change in unquoted shares")</f>
        <v>OK - Net change in unquoted shares</v>
      </c>
      <c r="BX45" s="219" t="str">
        <f>IF(ABS((Questionnaire!CA113)-(Questionnaire!CA114))&gt;200,"WARNING Variable 2299/Q 31 &amp; 32 - Net change in unquoted shares is greater than £200m - please check","OK - Net change in unquoted shares")</f>
        <v>OK - Net change in unquoted shares</v>
      </c>
      <c r="BY45" s="219" t="str">
        <f>IF(ABS((Questionnaire!CB113)-(Questionnaire!CB114))&gt;200,"WARNING Variable 2299/Q 31 &amp; 32 - Net change in unquoted shares is greater than £200m - please check","OK - Net change in unquoted shares")</f>
        <v>OK - Net change in unquoted shares</v>
      </c>
      <c r="BZ45" s="219" t="str">
        <f>IF(ABS((Questionnaire!CC113)-(Questionnaire!CC114))&gt;200,"WARNING Variable 2299/Q 31 &amp; 32 - Net change in unquoted shares is greater than £200m - please check","OK - Net change in unquoted shares")</f>
        <v>OK - Net change in unquoted shares</v>
      </c>
      <c r="CA45" s="219" t="str">
        <f>IF(ABS((Questionnaire!CD113)-(Questionnaire!CD114))&gt;200,"WARNING Variable 2299/Q 31 &amp; 32 - Net change in unquoted shares is greater than £200m - please check","OK - Net change in unquoted shares")</f>
        <v>OK - Net change in unquoted shares</v>
      </c>
      <c r="CB45" s="219" t="str">
        <f>IF(ABS((Questionnaire!CE113)-(Questionnaire!CE114))&gt;200,"WARNING Variable 2299/Q 31 &amp; 32 - Net change in unquoted shares is greater than £200m - please check","OK - Net change in unquoted shares")</f>
        <v>OK - Net change in unquoted shares</v>
      </c>
      <c r="CC45" s="219" t="str">
        <f>IF(ABS((Questionnaire!CF113)-(Questionnaire!CF114))&gt;200,"WARNING Variable 2299/Q 31 &amp; 32 - Net change in unquoted shares is greater than £200m - please check","OK - Net change in unquoted shares")</f>
        <v>OK - Net change in unquoted shares</v>
      </c>
      <c r="CD45" s="219" t="str">
        <f>IF(ABS((Questionnaire!CG113)-(Questionnaire!CG114))&gt;200,"WARNING Variable 2299/Q 31 &amp; 32 - Net change in unquoted shares is greater than £200m - please check","OK - Net change in unquoted shares")</f>
        <v>OK - Net change in unquoted shares</v>
      </c>
      <c r="CE45" s="219" t="str">
        <f>IF(ABS((Questionnaire!CH113)-(Questionnaire!CH114))&gt;200,"WARNING Variable 2299/Q 31 &amp; 32 - Net change in unquoted shares is greater than £200m - please check","OK - Net change in unquoted shares")</f>
        <v>OK - Net change in unquoted shares</v>
      </c>
      <c r="CF45" s="219" t="str">
        <f>IF(ABS((Questionnaire!CI113)-(Questionnaire!CI114))&gt;200,"WARNING Variable 2299/Q 31 &amp; 32 - Net change in unquoted shares is greater than £200m - please check","OK - Net change in unquoted shares")</f>
        <v>OK - Net change in unquoted shares</v>
      </c>
      <c r="CG45" s="219" t="str">
        <f>IF(ABS((Questionnaire!CJ113)-(Questionnaire!CJ114))&gt;200,"WARNING Variable 2299/Q 31 &amp; 32 - Net change in unquoted shares is greater than £200m - please check","OK - Net change in unquoted shares")</f>
        <v>OK - Net change in unquoted shares</v>
      </c>
      <c r="CH45" s="219" t="str">
        <f>IF(ABS((Questionnaire!CK113)-(Questionnaire!CK114))&gt;200,"WARNING Variable 2299/Q 31 &amp; 32 - Net change in unquoted shares is greater than £200m - please check","OK - Net change in unquoted shares")</f>
        <v>OK - Net change in unquoted shares</v>
      </c>
      <c r="CI45" s="219" t="str">
        <f>IF(ABS((Questionnaire!CL113)-(Questionnaire!CL114))&gt;200,"WARNING Variable 2299/Q 31 &amp; 32 - Net change in unquoted shares is greater than £200m - please check","OK - Net change in unquoted shares")</f>
        <v>OK - Net change in unquoted shares</v>
      </c>
      <c r="CJ45" s="219" t="str">
        <f>IF(ABS((Questionnaire!CM113)-(Questionnaire!CM114))&gt;200,"WARNING Variable 2299/Q 31 &amp; 32 - Net change in unquoted shares is greater than £200m - please check","OK - Net change in unquoted shares")</f>
        <v>OK - Net change in unquoted shares</v>
      </c>
      <c r="CK45" s="219" t="str">
        <f>IF(ABS((Questionnaire!CN113)-(Questionnaire!CN114))&gt;200,"WARNING Variable 2299/Q 31 &amp; 32 - Net change in unquoted shares is greater than £200m - please check","OK - Net change in unquoted shares")</f>
        <v>OK - Net change in unquoted shares</v>
      </c>
      <c r="CL45" s="219" t="str">
        <f>IF(ABS((Questionnaire!CO113)-(Questionnaire!CO114))&gt;200,"WARNING Variable 2299/Q 31 &amp; 32 - Net change in unquoted shares is greater than £200m - please check","OK - Net change in unquoted shares")</f>
        <v>OK - Net change in unquoted shares</v>
      </c>
      <c r="CM45" s="219" t="str">
        <f>IF(ABS((Questionnaire!CP113)-(Questionnaire!CP114))&gt;200,"WARNING Variable 2299/Q 31 &amp; 32 - Net change in unquoted shares is greater than £200m - please check","OK - Net change in unquoted shares")</f>
        <v>OK - Net change in unquoted shares</v>
      </c>
      <c r="CN45" s="219" t="str">
        <f>IF(ABS((Questionnaire!CQ113)-(Questionnaire!CQ114))&gt;200,"WARNING Variable 2299/Q 31 &amp; 32 - Net change in unquoted shares is greater than £200m - please check","OK - Net change in unquoted shares")</f>
        <v>OK - Net change in unquoted shares</v>
      </c>
      <c r="CO45" s="219" t="str">
        <f>IF(ABS((Questionnaire!CR113)-(Questionnaire!CR114))&gt;200,"WARNING Variable 2299/Q 31 &amp; 32 - Net change in unquoted shares is greater than £200m - please check","OK - Net change in unquoted shares")</f>
        <v>OK - Net change in unquoted shares</v>
      </c>
      <c r="CP45" s="219" t="str">
        <f>IF(ABS((Questionnaire!CS113)-(Questionnaire!CS114))&gt;200,"WARNING Variable 2299/Q 31 &amp; 32 - Net change in unquoted shares is greater than £200m - please check","OK - Net change in unquoted shares")</f>
        <v>OK - Net change in unquoted shares</v>
      </c>
      <c r="CQ45" s="219" t="str">
        <f>IF(ABS((Questionnaire!CT113)-(Questionnaire!CT114))&gt;200,"WARNING Variable 2299/Q 31 &amp; 32 - Net change in unquoted shares is greater than £200m - please check","OK - Net change in unquoted shares")</f>
        <v>OK - Net change in unquoted shares</v>
      </c>
      <c r="CR45" s="219" t="str">
        <f>IF(ABS((Questionnaire!CU113)-(Questionnaire!CU114))&gt;200,"WARNING Variable 2299/Q 31 &amp; 32 - Net change in unquoted shares is greater than £200m - please check","OK - Net change in unquoted shares")</f>
        <v>OK - Net change in unquoted shares</v>
      </c>
      <c r="CS45" s="219" t="str">
        <f>IF(ABS((Questionnaire!CV113)-(Questionnaire!CV114))&gt;200,"WARNING Variable 2299/Q 31 &amp; 32 - Net change in unquoted shares is greater than £200m - please check","OK - Net change in unquoted shares")</f>
        <v>OK - Net change in unquoted shares</v>
      </c>
      <c r="CT45" s="219" t="str">
        <f>IF(ABS((Questionnaire!CW113)-(Questionnaire!CW114))&gt;200,"WARNING Variable 2299/Q 31 &amp; 32 - Net change in unquoted shares is greater than £200m - please check","OK - Net change in unquoted shares")</f>
        <v>OK - Net change in unquoted shares</v>
      </c>
      <c r="CU45" s="219" t="str">
        <f>IF(ABS((Questionnaire!CX113)-(Questionnaire!CX114))&gt;200,"WARNING Variable 2299/Q 31 &amp; 32 - Net change in unquoted shares is greater than £200m - please check","OK - Net change in unquoted shares")</f>
        <v>OK - Net change in unquoted shares</v>
      </c>
      <c r="CV45" s="219" t="str">
        <f>IF(ABS((Questionnaire!CY113)-(Questionnaire!CY114))&gt;200,"WARNING Variable 2299/Q 31 &amp; 32 - Net change in unquoted shares is greater than £200m - please check","OK - Net change in unquoted shares")</f>
        <v>OK - Net change in unquoted shares</v>
      </c>
      <c r="CW45" s="219" t="str">
        <f>IF(ABS((Questionnaire!CZ113)-(Questionnaire!CZ114))&gt;200,"WARNING Variable 2299/Q 31 &amp; 32 - Net change in unquoted shares is greater than £200m - please check","OK - Net change in unquoted shares")</f>
        <v>OK - Net change in unquoted shares</v>
      </c>
      <c r="CX45" s="219" t="str">
        <f>IF(ABS((Questionnaire!DA113)-(Questionnaire!DA114))&gt;200,"WARNING Variable 2299/Q 31 &amp; 32 - Net change in unquoted shares is greater than £200m - please check","OK - Net change in unquoted shares")</f>
        <v>OK - Net change in unquoted shares</v>
      </c>
      <c r="CY45" s="219" t="str">
        <f>IF(ABS((Questionnaire!DB113)-(Questionnaire!DB114))&gt;200,"WARNING Variable 2299/Q 31 &amp; 32 - Net change in unquoted shares is greater than £200m - please check","OK - Net change in unquoted shares")</f>
        <v>OK - Net change in unquoted shares</v>
      </c>
      <c r="CZ45" s="219" t="str">
        <f>IF(ABS((Questionnaire!DC113)-(Questionnaire!DC114))&gt;200,"WARNING Variable 2299/Q 31 &amp; 32 - Net change in unquoted shares is greater than £200m - please check","OK - Net change in unquoted shares")</f>
        <v>OK - Net change in unquoted shares</v>
      </c>
      <c r="DA45" s="219" t="str">
        <f>IF(ABS((Questionnaire!DD113)-(Questionnaire!DD114))&gt;200,"WARNING Variable 2299/Q 31 &amp; 32 - Net change in unquoted shares is greater than £200m - please check","OK - Net change in unquoted shares")</f>
        <v>OK - Net change in unquoted shares</v>
      </c>
      <c r="DB45" s="219" t="str">
        <f>IF(ABS((Questionnaire!DE113)-(Questionnaire!DE114))&gt;200,"WARNING Variable 2299/Q 31 &amp; 32 - Net change in unquoted shares is greater than £200m - please check","OK - Net change in unquoted shares")</f>
        <v>OK - Net change in unquoted shares</v>
      </c>
      <c r="DC45" s="219" t="str">
        <f>IF(ABS((Questionnaire!DF113)-(Questionnaire!DF114))&gt;200,"WARNING Variable 2299/Q 31 &amp; 32 - Net change in unquoted shares is greater than £200m - please check","OK - Net change in unquoted shares")</f>
        <v>OK - Net change in unquoted shares</v>
      </c>
      <c r="DD45" s="219" t="str">
        <f>IF(ABS((Questionnaire!DG113)-(Questionnaire!DG114))&gt;200,"WARNING Variable 2299/Q 31 &amp; 32 - Net change in unquoted shares is greater than £200m - please check","OK - Net change in unquoted shares")</f>
        <v>OK - Net change in unquoted shares</v>
      </c>
      <c r="DE45" s="219" t="str">
        <f>IF(ABS((Questionnaire!DH113)-(Questionnaire!DH114))&gt;200,"WARNING Variable 2299/Q 31 &amp; 32 - Net change in unquoted shares is greater than £200m - please check","OK - Net change in unquoted shares")</f>
        <v>OK - Net change in unquoted shares</v>
      </c>
      <c r="DF45" s="219" t="str">
        <f>IF(ABS((Questionnaire!DI113)-(Questionnaire!DI114))&gt;200,"WARNING Variable 2299/Q 31 &amp; 32 - Net change in unquoted shares is greater than £200m - please check","OK - Net change in unquoted shares")</f>
        <v>OK - Net change in unquoted shares</v>
      </c>
      <c r="DG45" s="219" t="str">
        <f>IF(ABS((Questionnaire!DJ113)-(Questionnaire!DJ114))&gt;200,"WARNING Variable 2299/Q 31 &amp; 32 - Net change in unquoted shares is greater than £200m - please check","OK - Net change in unquoted shares")</f>
        <v>OK - Net change in unquoted shares</v>
      </c>
      <c r="DH45" s="219" t="str">
        <f>IF(ABS((Questionnaire!DK113)-(Questionnaire!DK114))&gt;200,"WARNING Variable 2299/Q 31 &amp; 32 - Net change in unquoted shares is greater than £200m - please check","OK - Net change in unquoted shares")</f>
        <v>OK - Net change in unquoted shares</v>
      </c>
      <c r="DI45" s="219" t="str">
        <f>IF(ABS((Questionnaire!DL113)-(Questionnaire!DL114))&gt;200,"WARNING Variable 2299/Q 31 &amp; 32 - Net change in unquoted shares is greater than £200m - please check","OK - Net change in unquoted shares")</f>
        <v>OK - Net change in unquoted shares</v>
      </c>
      <c r="DJ45" s="219" t="str">
        <f>IF(ABS((Questionnaire!DM113)-(Questionnaire!DM114))&gt;200,"WARNING Variable 2299/Q 31 &amp; 32 - Net change in unquoted shares is greater than £200m - please check","OK - Net change in unquoted shares")</f>
        <v>OK - Net change in unquoted shares</v>
      </c>
      <c r="DK45" s="219" t="str">
        <f>IF(ABS((Questionnaire!DN113)-(Questionnaire!DN114))&gt;200,"WARNING Variable 2299/Q 31 &amp; 32 - Net change in unquoted shares is greater than £200m - please check","OK - Net change in unquoted shares")</f>
        <v>OK - Net change in unquoted shares</v>
      </c>
      <c r="DL45" s="219" t="str">
        <f>IF(ABS((Questionnaire!DO113)-(Questionnaire!DO114))&gt;200,"WARNING Variable 2299/Q 31 &amp; 32 - Net change in unquoted shares is greater than £200m - please check","OK - Net change in unquoted shares")</f>
        <v>OK - Net change in unquoted shares</v>
      </c>
      <c r="DM45" s="219" t="str">
        <f>IF(ABS((Questionnaire!DP113)-(Questionnaire!DP114))&gt;200,"WARNING Variable 2299/Q 31 &amp; 32 - Net change in unquoted shares is greater than £200m - please check","OK - Net change in unquoted shares")</f>
        <v>OK - Net change in unquoted shares</v>
      </c>
      <c r="DN45" s="219" t="str">
        <f>IF(ABS((Questionnaire!DQ113)-(Questionnaire!DQ114))&gt;200,"WARNING Variable 2299/Q 31 &amp; 32 - Net change in unquoted shares is greater than £200m - please check","OK - Net change in unquoted shares")</f>
        <v>OK - Net change in unquoted shares</v>
      </c>
      <c r="DO45" s="219" t="str">
        <f>IF(ABS((Questionnaire!DR113)-(Questionnaire!DR114))&gt;200,"WARNING Variable 2299/Q 31 &amp; 32 - Net change in unquoted shares is greater than £200m - please check","OK - Net change in unquoted shares")</f>
        <v>OK - Net change in unquoted shares</v>
      </c>
      <c r="DP45" s="219" t="str">
        <f>IF(ABS((Questionnaire!DS113)-(Questionnaire!DS114))&gt;200,"WARNING Variable 2299/Q 31 &amp; 32 - Net change in unquoted shares is greater than £200m - please check","OK - Net change in unquoted shares")</f>
        <v>OK - Net change in unquoted shares</v>
      </c>
      <c r="DQ45" s="219" t="str">
        <f>IF(ABS((Questionnaire!DT113)-(Questionnaire!DT114))&gt;200,"WARNING Variable 2299/Q 31 &amp; 32 - Net change in unquoted shares is greater than £200m - please check","OK - Net change in unquoted shares")</f>
        <v>OK - Net change in unquoted shares</v>
      </c>
      <c r="DR45" s="219" t="str">
        <f>IF(ABS((Questionnaire!DU113)-(Questionnaire!DU114))&gt;200,"WARNING Variable 2299/Q 31 &amp; 32 - Net change in unquoted shares is greater than £200m - please check","OK - Net change in unquoted shares")</f>
        <v>OK - Net change in unquoted shares</v>
      </c>
      <c r="DS45" s="219" t="str">
        <f>IF(ABS((Questionnaire!DV113)-(Questionnaire!DV114))&gt;200,"WARNING Variable 2299/Q 31 &amp; 32 - Net change in unquoted shares is greater than £200m - please check","OK - Net change in unquoted shares")</f>
        <v>OK - Net change in unquoted shares</v>
      </c>
      <c r="DT45" s="219" t="str">
        <f>IF(ABS((Questionnaire!DW113)-(Questionnaire!DW114))&gt;200,"WARNING Variable 2299/Q 31 &amp; 32 - Net change in unquoted shares is greater than £200m - please check","OK - Net change in unquoted shares")</f>
        <v>OK - Net change in unquoted shares</v>
      </c>
      <c r="DU45" s="219" t="str">
        <f>IF(ABS((Questionnaire!DX113)-(Questionnaire!DX114))&gt;200,"WARNING Variable 2299/Q 31 &amp; 32 - Net change in unquoted shares is greater than £200m - please check","OK - Net change in unquoted shares")</f>
        <v>OK - Net change in unquoted shares</v>
      </c>
      <c r="DV45" s="219" t="str">
        <f>IF(ABS((Questionnaire!DY113)-(Questionnaire!DY114))&gt;200,"WARNING Variable 2299/Q 31 &amp; 32 - Net change in unquoted shares is greater than £200m - please check","OK - Net change in unquoted shares")</f>
        <v>OK - Net change in unquoted shares</v>
      </c>
      <c r="DW45" s="219" t="str">
        <f>IF(ABS((Questionnaire!DZ113)-(Questionnaire!DZ114))&gt;200,"WARNING Variable 2299/Q 31 &amp; 32 - Net change in unquoted shares is greater than £200m - please check","OK - Net change in unquoted shares")</f>
        <v>OK - Net change in unquoted shares</v>
      </c>
      <c r="DX45" s="219" t="str">
        <f>IF(ABS((Questionnaire!EA113)-(Questionnaire!EA114))&gt;200,"WARNING Variable 2299/Q 31 &amp; 32 - Net change in unquoted shares is greater than £200m - please check","OK - Net change in unquoted shares")</f>
        <v>OK - Net change in unquoted shares</v>
      </c>
      <c r="DY45" s="219" t="str">
        <f>IF(ABS((Questionnaire!EB113)-(Questionnaire!EB114))&gt;200,"WARNING Variable 2299/Q 31 &amp; 32 - Net change in unquoted shares is greater than £200m - please check","OK - Net change in unquoted shares")</f>
        <v>OK - Net change in unquoted shares</v>
      </c>
      <c r="DZ45" s="219" t="str">
        <f>IF(ABS((Questionnaire!EC113)-(Questionnaire!EC114))&gt;200,"WARNING Variable 2299/Q 31 &amp; 32 - Net change in unquoted shares is greater than £200m - please check","OK - Net change in unquoted shares")</f>
        <v>OK - Net change in unquoted shares</v>
      </c>
      <c r="EA45" s="219" t="str">
        <f>IF(ABS((Questionnaire!ED113)-(Questionnaire!ED114))&gt;200,"WARNING Variable 2299/Q 31 &amp; 32 - Net change in unquoted shares is greater than £200m - please check","OK - Net change in unquoted shares")</f>
        <v>OK - Net change in unquoted shares</v>
      </c>
      <c r="EB45" s="219" t="str">
        <f>IF(ABS((Questionnaire!EE113)-(Questionnaire!EE114))&gt;200,"WARNING Variable 2299/Q 31 &amp; 32 - Net change in unquoted shares is greater than £200m - please check","OK - Net change in unquoted shares")</f>
        <v>OK - Net change in unquoted shares</v>
      </c>
      <c r="EC45" s="219" t="str">
        <f>IF(ABS((Questionnaire!EF113)-(Questionnaire!EF114))&gt;200,"WARNING Variable 2299/Q 31 &amp; 32 - Net change in unquoted shares is greater than £200m - please check","OK - Net change in unquoted shares")</f>
        <v>OK - Net change in unquoted shares</v>
      </c>
      <c r="ED45" s="219" t="str">
        <f>IF(ABS((Questionnaire!EG113)-(Questionnaire!EG114))&gt;200,"WARNING Variable 2299/Q 31 &amp; 32 - Net change in unquoted shares is greater than £200m - please check","OK - Net change in unquoted shares")</f>
        <v>OK - Net change in unquoted shares</v>
      </c>
      <c r="EE45" s="219" t="str">
        <f>IF(ABS((Questionnaire!EH113)-(Questionnaire!EH114))&gt;200,"WARNING Variable 2299/Q 31 &amp; 32 - Net change in unquoted shares is greater than £200m - please check","OK - Net change in unquoted shares")</f>
        <v>OK - Net change in unquoted shares</v>
      </c>
      <c r="EF45" s="219" t="str">
        <f>IF(ABS((Questionnaire!EI113)-(Questionnaire!EI114))&gt;200,"WARNING Variable 2299/Q 31 &amp; 32 - Net change in unquoted shares is greater than £200m - please check","OK - Net change in unquoted shares")</f>
        <v>OK - Net change in unquoted shares</v>
      </c>
      <c r="EG45" s="219" t="str">
        <f>IF(ABS((Questionnaire!EJ113)-(Questionnaire!EJ114))&gt;200,"WARNING Variable 2299/Q 31 &amp; 32 - Net change in unquoted shares is greater than £200m - please check","OK - Net change in unquoted shares")</f>
        <v>OK - Net change in unquoted shares</v>
      </c>
      <c r="EH45" s="219" t="str">
        <f>IF(ABS((Questionnaire!EK113)-(Questionnaire!EK114))&gt;200,"WARNING Variable 2299/Q 31 &amp; 32 - Net change in unquoted shares is greater than £200m - please check","OK - Net change in unquoted shares")</f>
        <v>OK - Net change in unquoted shares</v>
      </c>
      <c r="EI45" s="219" t="str">
        <f>IF(ABS((Questionnaire!EL113)-(Questionnaire!EL114))&gt;200,"WARNING Variable 2299/Q 31 &amp; 32 - Net change in unquoted shares is greater than £200m - please check","OK - Net change in unquoted shares")</f>
        <v>OK - Net change in unquoted shares</v>
      </c>
      <c r="EJ45" s="219" t="str">
        <f>IF(ABS((Questionnaire!EM113)-(Questionnaire!EM114))&gt;200,"WARNING Variable 2299/Q 31 &amp; 32 - Net change in unquoted shares is greater than £200m - please check","OK - Net change in unquoted shares")</f>
        <v>OK - Net change in unquoted shares</v>
      </c>
      <c r="EK45" s="219" t="str">
        <f>IF(ABS((Questionnaire!EN113)-(Questionnaire!EN114))&gt;200,"WARNING Variable 2299/Q 31 &amp; 32 - Net change in unquoted shares is greater than £200m - please check","OK - Net change in unquoted shares")</f>
        <v>OK - Net change in unquoted shares</v>
      </c>
      <c r="EL45" s="219" t="str">
        <f>IF(ABS((Questionnaire!EO113)-(Questionnaire!EO114))&gt;200,"WARNING Variable 2299/Q 31 &amp; 32 - Net change in unquoted shares is greater than £200m - please check","OK - Net change in unquoted shares")</f>
        <v>OK - Net change in unquoted shares</v>
      </c>
      <c r="EM45" s="219" t="str">
        <f>IF(ABS((Questionnaire!EP113)-(Questionnaire!EP114))&gt;200,"WARNING Variable 2299/Q 31 &amp; 32 - Net change in unquoted shares is greater than £200m - please check","OK - Net change in unquoted shares")</f>
        <v>OK - Net change in unquoted shares</v>
      </c>
      <c r="EN45" s="219" t="str">
        <f>IF(ABS((Questionnaire!EQ113)-(Questionnaire!EQ114))&gt;200,"WARNING Variable 2299/Q 31 &amp; 32 - Net change in unquoted shares is greater than £200m - please check","OK - Net change in unquoted shares")</f>
        <v>OK - Net change in unquoted shares</v>
      </c>
      <c r="EO45" s="219" t="str">
        <f>IF(ABS((Questionnaire!ER113)-(Questionnaire!ER114))&gt;200,"WARNING Variable 2299/Q 31 &amp; 32 - Net change in unquoted shares is greater than £200m - please check","OK - Net change in unquoted shares")</f>
        <v>OK - Net change in unquoted shares</v>
      </c>
      <c r="EP45" s="219" t="str">
        <f>IF(ABS((Questionnaire!ES113)-(Questionnaire!ES114))&gt;200,"WARNING Variable 2299/Q 31 &amp; 32 - Net change in unquoted shares is greater than £200m - please check","OK - Net change in unquoted shares")</f>
        <v>OK - Net change in unquoted shares</v>
      </c>
      <c r="EQ45" s="219" t="str">
        <f>IF(ABS((Questionnaire!ET113)-(Questionnaire!ET114))&gt;200,"WARNING Variable 2299/Q 31 &amp; 32 - Net change in unquoted shares is greater than £200m - please check","OK - Net change in unquoted shares")</f>
        <v>OK - Net change in unquoted shares</v>
      </c>
      <c r="ER45" s="219" t="str">
        <f>IF(ABS((Questionnaire!EU113)-(Questionnaire!EU114))&gt;200,"WARNING Variable 2299/Q 31 &amp; 32 - Net change in unquoted shares is greater than £200m - please check","OK - Net change in unquoted shares")</f>
        <v>OK - Net change in unquoted shares</v>
      </c>
      <c r="ES45" s="219" t="str">
        <f>IF(ABS((Questionnaire!EV113)-(Questionnaire!EV114))&gt;200,"WARNING Variable 2299/Q 31 &amp; 32 - Net change in unquoted shares is greater than £200m - please check","OK - Net change in unquoted shares")</f>
        <v>OK - Net change in unquoted shares</v>
      </c>
      <c r="ET45" s="219" t="str">
        <f>IF(ABS((Questionnaire!EW113)-(Questionnaire!EW114))&gt;200,"WARNING Variable 2299/Q 31 &amp; 32 - Net change in unquoted shares is greater than £200m - please check","OK - Net change in unquoted shares")</f>
        <v>OK - Net change in unquoted shares</v>
      </c>
      <c r="EU45" s="219" t="str">
        <f>IF(ABS((Questionnaire!EX113)-(Questionnaire!EX114))&gt;200,"WARNING Variable 2299/Q 31 &amp; 32 - Net change in unquoted shares is greater than £200m - please check","OK - Net change in unquoted shares")</f>
        <v>OK - Net change in unquoted shares</v>
      </c>
      <c r="EV45" s="219" t="str">
        <f>IF(ABS((Questionnaire!EY113)-(Questionnaire!EY114))&gt;200,"WARNING Variable 2299/Q 31 &amp; 32 - Net change in unquoted shares is greater than £200m - please check","OK - Net change in unquoted shares")</f>
        <v>OK - Net change in unquoted shares</v>
      </c>
      <c r="EW45" s="219" t="str">
        <f>IF(ABS((Questionnaire!EZ113)-(Questionnaire!EZ114))&gt;200,"WARNING Variable 2299/Q 31 &amp; 32 - Net change in unquoted shares is greater than £200m - please check","OK - Net change in unquoted shares")</f>
        <v>OK - Net change in unquoted shares</v>
      </c>
      <c r="EX45" s="219" t="str">
        <f>IF(ABS((Questionnaire!FA113)-(Questionnaire!FA114))&gt;200,"WARNING Variable 2299/Q 31 &amp; 32 - Net change in unquoted shares is greater than £200m - please check","OK - Net change in unquoted shares")</f>
        <v>OK - Net change in unquoted shares</v>
      </c>
      <c r="EY45" s="219" t="str">
        <f>IF(ABS((Questionnaire!FB113)-(Questionnaire!FB114))&gt;200,"WARNING Variable 2299/Q 31 &amp; 32 - Net change in unquoted shares is greater than £200m - please check","OK - Net change in unquoted shares")</f>
        <v>OK - Net change in unquoted shares</v>
      </c>
      <c r="EZ45" s="219" t="str">
        <f>IF(ABS((Questionnaire!FC113)-(Questionnaire!FC114))&gt;200,"WARNING Variable 2299/Q 31 &amp; 32 - Net change in unquoted shares is greater than £200m - please check","OK - Net change in unquoted shares")</f>
        <v>OK - Net change in unquoted shares</v>
      </c>
      <c r="FA45" s="219" t="str">
        <f>IF(ABS((Questionnaire!FD113)-(Questionnaire!FD114))&gt;200,"WARNING Variable 2299/Q 31 &amp; 32 - Net change in unquoted shares is greater than £200m - please check","OK - Net change in unquoted shares")</f>
        <v>OK - Net change in unquoted shares</v>
      </c>
      <c r="FB45" s="219" t="str">
        <f>IF(ABS((Questionnaire!FE113)-(Questionnaire!FE114))&gt;200,"WARNING Variable 2299/Q 31 &amp; 32 - Net change in unquoted shares is greater than £200m - please check","OK - Net change in unquoted shares")</f>
        <v>OK - Net change in unquoted shares</v>
      </c>
      <c r="FC45" s="219" t="str">
        <f>IF(ABS((Questionnaire!FF113)-(Questionnaire!FF114))&gt;200,"WARNING Variable 2299/Q 31 &amp; 32 - Net change in unquoted shares is greater than £200m - please check","OK - Net change in unquoted shares")</f>
        <v>OK - Net change in unquoted shares</v>
      </c>
      <c r="FD45" s="219" t="str">
        <f>IF(ABS((Questionnaire!FG113)-(Questionnaire!FG114))&gt;200,"WARNING Variable 2299/Q 31 &amp; 32 - Net change in unquoted shares is greater than £200m - please check","OK - Net change in unquoted shares")</f>
        <v>OK - Net change in unquoted shares</v>
      </c>
      <c r="FE45" s="219" t="str">
        <f>IF(ABS((Questionnaire!FH113)-(Questionnaire!FH114))&gt;200,"WARNING Variable 2299/Q 31 &amp; 32 - Net change in unquoted shares is greater than £200m - please check","OK - Net change in unquoted shares")</f>
        <v>OK - Net change in unquoted shares</v>
      </c>
      <c r="FF45" s="219" t="str">
        <f>IF(ABS((Questionnaire!FI113)-(Questionnaire!FI114))&gt;200,"WARNING Variable 2299/Q 31 &amp; 32 - Net change in unquoted shares is greater than £200m - please check","OK - Net change in unquoted shares")</f>
        <v>OK - Net change in unquoted shares</v>
      </c>
      <c r="FG45" s="219" t="str">
        <f>IF(ABS((Questionnaire!FJ113)-(Questionnaire!FJ114))&gt;200,"WARNING Variable 2299/Q 31 &amp; 32 - Net change in unquoted shares is greater than £200m - please check","OK - Net change in unquoted shares")</f>
        <v>OK - Net change in unquoted shares</v>
      </c>
      <c r="FH45" s="219" t="str">
        <f>IF(ABS((Questionnaire!FK113)-(Questionnaire!FK114))&gt;200,"WARNING Variable 2299/Q 31 &amp; 32 - Net change in unquoted shares is greater than £200m - please check","OK - Net change in unquoted shares")</f>
        <v>OK - Net change in unquoted shares</v>
      </c>
      <c r="FI45" s="219" t="str">
        <f>IF(ABS((Questionnaire!FL113)-(Questionnaire!FL114))&gt;200,"WARNING Variable 2299/Q 31 &amp; 32 - Net change in unquoted shares is greater than £200m - please check","OK - Net change in unquoted shares")</f>
        <v>OK - Net change in unquoted shares</v>
      </c>
      <c r="FJ45" s="219" t="str">
        <f>IF(ABS((Questionnaire!FM113)-(Questionnaire!FM114))&gt;200,"WARNING Variable 2299/Q 31 &amp; 32 - Net change in unquoted shares is greater than £200m - please check","OK - Net change in unquoted shares")</f>
        <v>OK - Net change in unquoted shares</v>
      </c>
      <c r="FK45" s="219" t="str">
        <f>IF(ABS((Questionnaire!FN113)-(Questionnaire!FN114))&gt;200,"WARNING Variable 2299/Q 31 &amp; 32 - Net change in unquoted shares is greater than £200m - please check","OK - Net change in unquoted shares")</f>
        <v>OK - Net change in unquoted shares</v>
      </c>
      <c r="FL45" s="219" t="str">
        <f>IF(ABS((Questionnaire!FO113)-(Questionnaire!FO114))&gt;200,"WARNING Variable 2299/Q 31 &amp; 32 - Net change in unquoted shares is greater than £200m - please check","OK - Net change in unquoted shares")</f>
        <v>OK - Net change in unquoted shares</v>
      </c>
      <c r="FM45" s="219" t="str">
        <f>IF(ABS((Questionnaire!FP113)-(Questionnaire!FP114))&gt;200,"WARNING Variable 2299/Q 31 &amp; 32 - Net change in unquoted shares is greater than £200m - please check","OK - Net change in unquoted shares")</f>
        <v>OK - Net change in unquoted shares</v>
      </c>
      <c r="FN45" s="219" t="str">
        <f>IF(ABS((Questionnaire!FQ113)-(Questionnaire!FQ114))&gt;200,"WARNING Variable 2299/Q 31 &amp; 32 - Net change in unquoted shares is greater than £200m - please check","OK - Net change in unquoted shares")</f>
        <v>OK - Net change in unquoted shares</v>
      </c>
      <c r="FO45" s="219" t="str">
        <f>IF(ABS((Questionnaire!FR113)-(Questionnaire!FR114))&gt;200,"WARNING Variable 2299/Q 31 &amp; 32 - Net change in unquoted shares is greater than £200m - please check","OK - Net change in unquoted shares")</f>
        <v>OK - Net change in unquoted shares</v>
      </c>
      <c r="FP45" s="219" t="str">
        <f>IF(ABS((Questionnaire!FS113)-(Questionnaire!FS114))&gt;200,"WARNING Variable 2299/Q 31 &amp; 32 - Net change in unquoted shares is greater than £200m - please check","OK - Net change in unquoted shares")</f>
        <v>OK - Net change in unquoted shares</v>
      </c>
      <c r="FQ45" s="219" t="str">
        <f>IF(ABS((Questionnaire!FT113)-(Questionnaire!FT114))&gt;200,"WARNING Variable 2299/Q 31 &amp; 32 - Net change in unquoted shares is greater than £200m - please check","OK - Net change in unquoted shares")</f>
        <v>OK - Net change in unquoted shares</v>
      </c>
      <c r="FR45" s="219" t="str">
        <f>IF(ABS((Questionnaire!FU113)-(Questionnaire!FU114))&gt;200,"WARNING Variable 2299/Q 31 &amp; 32 - Net change in unquoted shares is greater than £200m - please check","OK - Net change in unquoted shares")</f>
        <v>OK - Net change in unquoted shares</v>
      </c>
      <c r="FS45" s="219" t="str">
        <f>IF(ABS((Questionnaire!FV113)-(Questionnaire!FV114))&gt;200,"WARNING Variable 2299/Q 31 &amp; 32 - Net change in unquoted shares is greater than £200m - please check","OK - Net change in unquoted shares")</f>
        <v>OK - Net change in unquoted shares</v>
      </c>
      <c r="FT45" s="219" t="str">
        <f>IF(ABS((Questionnaire!FW113)-(Questionnaire!FW114))&gt;200,"WARNING Variable 2299/Q 31 &amp; 32 - Net change in unquoted shares is greater than £200m - please check","OK - Net change in unquoted shares")</f>
        <v>OK - Net change in unquoted shares</v>
      </c>
      <c r="FU45" s="219" t="str">
        <f>IF(ABS((Questionnaire!FX113)-(Questionnaire!FX114))&gt;200,"WARNING Variable 2299/Q 31 &amp; 32 - Net change in unquoted shares is greater than £200m - please check","OK - Net change in unquoted shares")</f>
        <v>OK - Net change in unquoted shares</v>
      </c>
      <c r="FV45" s="219" t="str">
        <f>IF(ABS((Questionnaire!FY113)-(Questionnaire!FY114))&gt;200,"WARNING Variable 2299/Q 31 &amp; 32 - Net change in unquoted shares is greater than £200m - please check","OK - Net change in unquoted shares")</f>
        <v>OK - Net change in unquoted shares</v>
      </c>
      <c r="FW45" s="219" t="str">
        <f>IF(ABS((Questionnaire!FZ113)-(Questionnaire!FZ114))&gt;200,"WARNING Variable 2299/Q 31 &amp; 32 - Net change in unquoted shares is greater than £200m - please check","OK - Net change in unquoted shares")</f>
        <v>OK - Net change in unquoted shares</v>
      </c>
      <c r="FX45" s="219" t="str">
        <f>IF(ABS((Questionnaire!GA113)-(Questionnaire!GA114))&gt;200,"WARNING Variable 2299/Q 31 &amp; 32 - Net change in unquoted shares is greater than £200m - please check","OK - Net change in unquoted shares")</f>
        <v>OK - Net change in unquoted shares</v>
      </c>
      <c r="FY45" s="219" t="str">
        <f>IF(ABS((Questionnaire!GB113)-(Questionnaire!GB114))&gt;200,"WARNING Variable 2299/Q 31 &amp; 32 - Net change in unquoted shares is greater than £200m - please check","OK - Net change in unquoted shares")</f>
        <v>OK - Net change in unquoted shares</v>
      </c>
      <c r="FZ45" s="219" t="str">
        <f>IF(ABS((Questionnaire!GC113)-(Questionnaire!GC114))&gt;200,"WARNING Variable 2299/Q 31 &amp; 32 - Net change in unquoted shares is greater than £200m - please check","OK - Net change in unquoted shares")</f>
        <v>OK - Net change in unquoted shares</v>
      </c>
      <c r="GA45" s="219" t="str">
        <f>IF(ABS((Questionnaire!GD113)-(Questionnaire!GD114))&gt;200,"WARNING Variable 2299/Q 31 &amp; 32 - Net change in unquoted shares is greater than £200m - please check","OK - Net change in unquoted shares")</f>
        <v>OK - Net change in unquoted shares</v>
      </c>
      <c r="GB45" s="219" t="str">
        <f>IF(ABS((Questionnaire!GE113)-(Questionnaire!GE114))&gt;200,"WARNING Variable 2299/Q 31 &amp; 32 - Net change in unquoted shares is greater than £200m - please check","OK - Net change in unquoted shares")</f>
        <v>OK - Net change in unquoted shares</v>
      </c>
      <c r="GC45" s="219" t="str">
        <f>IF(ABS((Questionnaire!GF113)-(Questionnaire!GF114))&gt;200,"WARNING Variable 2299/Q 31 &amp; 32 - Net change in unquoted shares is greater than £200m - please check","OK - Net change in unquoted shares")</f>
        <v>OK - Net change in unquoted shares</v>
      </c>
      <c r="GD45" s="219" t="str">
        <f>IF(ABS((Questionnaire!GG113)-(Questionnaire!GG114))&gt;200,"WARNING Variable 2299/Q 31 &amp; 32 - Net change in unquoted shares is greater than £200m - please check","OK - Net change in unquoted shares")</f>
        <v>OK - Net change in unquoted shares</v>
      </c>
      <c r="GE45" s="219" t="str">
        <f>IF(ABS((Questionnaire!GH113)-(Questionnaire!GH114))&gt;200,"WARNING Variable 2299/Q 31 &amp; 32 - Net change in unquoted shares is greater than £200m - please check","OK - Net change in unquoted shares")</f>
        <v>OK - Net change in unquoted shares</v>
      </c>
      <c r="GF45" s="219" t="str">
        <f>IF(ABS((Questionnaire!GI113)-(Questionnaire!GI114))&gt;200,"WARNING Variable 2299/Q 31 &amp; 32 - Net change in unquoted shares is greater than £200m - please check","OK - Net change in unquoted shares")</f>
        <v>OK - Net change in unquoted shares</v>
      </c>
      <c r="GG45" s="219" t="str">
        <f>IF(ABS((Questionnaire!GJ113)-(Questionnaire!GJ114))&gt;200,"WARNING Variable 2299/Q 31 &amp; 32 - Net change in unquoted shares is greater than £200m - please check","OK - Net change in unquoted shares")</f>
        <v>OK - Net change in unquoted shares</v>
      </c>
      <c r="GH45" s="219" t="str">
        <f>IF(ABS((Questionnaire!GK113)-(Questionnaire!GK114))&gt;200,"WARNING Variable 2299/Q 31 &amp; 32 - Net change in unquoted shares is greater than £200m - please check","OK - Net change in unquoted shares")</f>
        <v>OK - Net change in unquoted shares</v>
      </c>
      <c r="GI45" s="219" t="str">
        <f>IF(ABS((Questionnaire!GL113)-(Questionnaire!GL114))&gt;200,"WARNING Variable 2299/Q 31 &amp; 32 - Net change in unquoted shares is greater than £200m - please check","OK - Net change in unquoted shares")</f>
        <v>OK - Net change in unquoted shares</v>
      </c>
      <c r="GJ45" s="219" t="str">
        <f>IF(ABS((Questionnaire!GM113)-(Questionnaire!GM114))&gt;200,"WARNING Variable 2299/Q 31 &amp; 32 - Net change in unquoted shares is greater than £200m - please check","OK - Net change in unquoted shares")</f>
        <v>OK - Net change in unquoted shares</v>
      </c>
      <c r="GK45" s="219" t="str">
        <f>IF(ABS((Questionnaire!GN113)-(Questionnaire!GN114))&gt;200,"WARNING Variable 2299/Q 31 &amp; 32 - Net change in unquoted shares is greater than £200m - please check","OK - Net change in unquoted shares")</f>
        <v>OK - Net change in unquoted shares</v>
      </c>
      <c r="GL45" s="219" t="str">
        <f>IF(ABS((Questionnaire!GO113)-(Questionnaire!GO114))&gt;200,"WARNING Variable 2299/Q 31 &amp; 32 - Net change in unquoted shares is greater than £200m - please check","OK - Net change in unquoted shares")</f>
        <v>OK - Net change in unquoted shares</v>
      </c>
      <c r="GM45" s="219" t="str">
        <f>IF(ABS((Questionnaire!GP113)-(Questionnaire!GP114))&gt;200,"WARNING Variable 2299/Q 31 &amp; 32 - Net change in unquoted shares is greater than £200m - please check","OK - Net change in unquoted shares")</f>
        <v>OK - Net change in unquoted shares</v>
      </c>
      <c r="GN45" s="219" t="str">
        <f>IF(ABS((Questionnaire!GQ113)-(Questionnaire!GQ114))&gt;200,"WARNING Variable 2299/Q 31 &amp; 32 - Net change in unquoted shares is greater than £200m - please check","OK - Net change in unquoted shares")</f>
        <v>OK - Net change in unquoted shares</v>
      </c>
      <c r="GO45" s="219" t="str">
        <f>IF(ABS((Questionnaire!GR113)-(Questionnaire!GR114))&gt;200,"WARNING Variable 2299/Q 31 &amp; 32 - Net change in unquoted shares is greater than £200m - please check","OK - Net change in unquoted shares")</f>
        <v>OK - Net change in unquoted shares</v>
      </c>
      <c r="GP45" s="219" t="str">
        <f>IF(ABS((Questionnaire!GS113)-(Questionnaire!GS114))&gt;200,"WARNING Variable 2299/Q 31 &amp; 32 - Net change in unquoted shares is greater than £200m - please check","OK - Net change in unquoted shares")</f>
        <v>OK - Net change in unquoted shares</v>
      </c>
      <c r="GQ45" s="219" t="str">
        <f>IF(ABS((Questionnaire!GT113)-(Questionnaire!GT114))&gt;200,"WARNING Variable 2299/Q 31 &amp; 32 - Net change in unquoted shares is greater than £200m - please check","OK - Net change in unquoted shares")</f>
        <v>OK - Net change in unquoted shares</v>
      </c>
      <c r="GR45" s="219" t="str">
        <f>IF(ABS((Questionnaire!GU113)-(Questionnaire!GU114))&gt;200,"WARNING Variable 2299/Q 31 &amp; 32 - Net change in unquoted shares is greater than £200m - please check","OK - Net change in unquoted shares")</f>
        <v>OK - Net change in unquoted shares</v>
      </c>
      <c r="GS45" s="219" t="str">
        <f>IF(ABS((Questionnaire!GV113)-(Questionnaire!GV114))&gt;200,"WARNING Variable 2299/Q 31 &amp; 32 - Net change in unquoted shares is greater than £200m - please check","OK - Net change in unquoted shares")</f>
        <v>OK - Net change in unquoted shares</v>
      </c>
      <c r="GT45" s="219" t="str">
        <f>IF(ABS((Questionnaire!GW113)-(Questionnaire!GW114))&gt;200,"WARNING Variable 2299/Q 31 &amp; 32 - Net change in unquoted shares is greater than £200m - please check","OK - Net change in unquoted shares")</f>
        <v>OK - Net change in unquoted shares</v>
      </c>
      <c r="GU45" s="219" t="str">
        <f>IF(ABS((Questionnaire!GX113)-(Questionnaire!GX114))&gt;200,"WARNING Variable 2299/Q 31 &amp; 32 - Net change in unquoted shares is greater than £200m - please check","OK - Net change in unquoted shares")</f>
        <v>OK - Net change in unquoted shares</v>
      </c>
      <c r="GV45" s="219" t="str">
        <f>IF(ABS((Questionnaire!GY113)-(Questionnaire!GY114))&gt;200,"WARNING Variable 2299/Q 31 &amp; 32 - Net change in unquoted shares is greater than £200m - please check","OK - Net change in unquoted shares")</f>
        <v>OK - Net change in unquoted shares</v>
      </c>
      <c r="GW45" s="219" t="str">
        <f>IF(ABS((Questionnaire!GZ113)-(Questionnaire!GZ114))&gt;200,"WARNING Variable 2299/Q 31 &amp; 32 - Net change in unquoted shares is greater than £200m - please check","OK - Net change in unquoted shares")</f>
        <v>OK - Net change in unquoted shares</v>
      </c>
      <c r="GX45" s="219" t="str">
        <f>IF(ABS((Questionnaire!HA113)-(Questionnaire!HA114))&gt;200,"WARNING Variable 2299/Q 31 &amp; 32 - Net change in unquoted shares is greater than £200m - please check","OK - Net change in unquoted shares")</f>
        <v>OK - Net change in unquoted shares</v>
      </c>
      <c r="GY45" s="219" t="str">
        <f>IF(ABS((Questionnaire!HB113)-(Questionnaire!HB114))&gt;200,"WARNING Variable 2299/Q 31 &amp; 32 - Net change in unquoted shares is greater than £200m - please check","OK - Net change in unquoted shares")</f>
        <v>OK - Net change in unquoted shares</v>
      </c>
      <c r="GZ45" s="219" t="str">
        <f>IF(ABS((Questionnaire!HC113)-(Questionnaire!HC114))&gt;200,"WARNING Variable 2299/Q 31 &amp; 32 - Net change in unquoted shares is greater than £200m - please check","OK - Net change in unquoted shares")</f>
        <v>OK - Net change in unquoted shares</v>
      </c>
      <c r="HA45" s="219" t="str">
        <f>IF(ABS((Questionnaire!HD113)-(Questionnaire!HD114))&gt;200,"WARNING Variable 2299/Q 31 &amp; 32 - Net change in unquoted shares is greater than £200m - please check","OK - Net change in unquoted shares")</f>
        <v>OK - Net change in unquoted shares</v>
      </c>
      <c r="HB45" s="219" t="str">
        <f>IF(ABS((Questionnaire!HE113)-(Questionnaire!HE114))&gt;200,"WARNING Variable 2299/Q 31 &amp; 32 - Net change in unquoted shares is greater than £200m - please check","OK - Net change in unquoted shares")</f>
        <v>OK - Net change in unquoted shares</v>
      </c>
      <c r="HC45" s="219" t="str">
        <f>IF(ABS((Questionnaire!HF113)-(Questionnaire!HF114))&gt;200,"WARNING Variable 2299/Q 31 &amp; 32 - Net change in unquoted shares is greater than £200m - please check","OK - Net change in unquoted shares")</f>
        <v>OK - Net change in unquoted shares</v>
      </c>
      <c r="HD45" s="219" t="str">
        <f>IF(ABS((Questionnaire!HG113)-(Questionnaire!HG114))&gt;200,"WARNING Variable 2299/Q 31 &amp; 32 - Net change in unquoted shares is greater than £200m - please check","OK - Net change in unquoted shares")</f>
        <v>OK - Net change in unquoted shares</v>
      </c>
      <c r="HE45" s="219" t="str">
        <f>IF(ABS((Questionnaire!HH113)-(Questionnaire!HH114))&gt;200,"WARNING Variable 2299/Q 31 &amp; 32 - Net change in unquoted shares is greater than £200m - please check","OK - Net change in unquoted shares")</f>
        <v>OK - Net change in unquoted shares</v>
      </c>
      <c r="HF45" s="219" t="str">
        <f>IF(ABS((Questionnaire!HI113)-(Questionnaire!HI114))&gt;200,"WARNING Variable 2299/Q 31 &amp; 32 - Net change in unquoted shares is greater than £200m - please check","OK - Net change in unquoted shares")</f>
        <v>OK - Net change in unquoted shares</v>
      </c>
      <c r="HG45" s="219" t="str">
        <f>IF(ABS((Questionnaire!HJ113)-(Questionnaire!HJ114))&gt;200,"WARNING Variable 2299/Q 31 &amp; 32 - Net change in unquoted shares is greater than £200m - please check","OK - Net change in unquoted shares")</f>
        <v>OK - Net change in unquoted shares</v>
      </c>
      <c r="HH45" s="219" t="str">
        <f>IF(ABS((Questionnaire!HK113)-(Questionnaire!HK114))&gt;200,"WARNING Variable 2299/Q 31 &amp; 32 - Net change in unquoted shares is greater than £200m - please check","OK - Net change in unquoted shares")</f>
        <v>OK - Net change in unquoted shares</v>
      </c>
      <c r="HI45" s="219" t="str">
        <f>IF(ABS((Questionnaire!HL113)-(Questionnaire!HL114))&gt;200,"WARNING Variable 2299/Q 31 &amp; 32 - Net change in unquoted shares is greater than £200m - please check","OK - Net change in unquoted shares")</f>
        <v>OK - Net change in unquoted shares</v>
      </c>
      <c r="HJ45" s="219" t="str">
        <f>IF(ABS((Questionnaire!HM113)-(Questionnaire!HM114))&gt;200,"WARNING Variable 2299/Q 31 &amp; 32 - Net change in unquoted shares is greater than £200m - please check","OK - Net change in unquoted shares")</f>
        <v>OK - Net change in unquoted shares</v>
      </c>
      <c r="HK45" s="219" t="str">
        <f>IF(ABS((Questionnaire!HN113)-(Questionnaire!HN114))&gt;200,"WARNING Variable 2299/Q 31 &amp; 32 - Net change in unquoted shares is greater than £200m - please check","OK - Net change in unquoted shares")</f>
        <v>OK - Net change in unquoted shares</v>
      </c>
      <c r="HL45" s="219" t="str">
        <f>IF(ABS((Questionnaire!HO113)-(Questionnaire!HO114))&gt;200,"WARNING Variable 2299/Q 31 &amp; 32 - Net change in unquoted shares is greater than £200m - please check","OK - Net change in unquoted shares")</f>
        <v>OK - Net change in unquoted shares</v>
      </c>
      <c r="HM45" s="219" t="str">
        <f>IF(ABS((Questionnaire!HP113)-(Questionnaire!HP114))&gt;200,"WARNING Variable 2299/Q 31 &amp; 32 - Net change in unquoted shares is greater than £200m - please check","OK - Net change in unquoted shares")</f>
        <v>OK - Net change in unquoted shares</v>
      </c>
      <c r="HN45" s="219" t="str">
        <f>IF(ABS((Questionnaire!HQ113)-(Questionnaire!HQ114))&gt;200,"WARNING Variable 2299/Q 31 &amp; 32 - Net change in unquoted shares is greater than £200m - please check","OK - Net change in unquoted shares")</f>
        <v>OK - Net change in unquoted shares</v>
      </c>
      <c r="HO45" s="219" t="str">
        <f>IF(ABS((Questionnaire!HR113)-(Questionnaire!HR114))&gt;200,"WARNING Variable 2299/Q 31 &amp; 32 - Net change in unquoted shares is greater than £200m - please check","OK - Net change in unquoted shares")</f>
        <v>OK - Net change in unquoted shares</v>
      </c>
      <c r="HP45" s="219" t="str">
        <f>IF(ABS((Questionnaire!HS113)-(Questionnaire!HS114))&gt;200,"WARNING Variable 2299/Q 31 &amp; 32 - Net change in unquoted shares is greater than £200m - please check","OK - Net change in unquoted shares")</f>
        <v>OK - Net change in unquoted shares</v>
      </c>
      <c r="HQ45" s="219" t="str">
        <f>IF(ABS((Questionnaire!HT113)-(Questionnaire!HT114))&gt;200,"WARNING Variable 2299/Q 31 &amp; 32 - Net change in unquoted shares is greater than £200m - please check","OK - Net change in unquoted shares")</f>
        <v>OK - Net change in unquoted shares</v>
      </c>
      <c r="HR45" s="219" t="str">
        <f>IF(ABS((Questionnaire!HU113)-(Questionnaire!HU114))&gt;200,"WARNING Variable 2299/Q 31 &amp; 32 - Net change in unquoted shares is greater than £200m - please check","OK - Net change in unquoted shares")</f>
        <v>OK - Net change in unquoted shares</v>
      </c>
      <c r="HS45" s="219" t="str">
        <f>IF(ABS((Questionnaire!HV113)-(Questionnaire!HV114))&gt;200,"WARNING Variable 2299/Q 31 &amp; 32 - Net change in unquoted shares is greater than £200m - please check","OK - Net change in unquoted shares")</f>
        <v>OK - Net change in unquoted shares</v>
      </c>
      <c r="HT45" s="219" t="str">
        <f>IF(ABS((Questionnaire!HW113)-(Questionnaire!HW114))&gt;200,"WARNING Variable 2299/Q 31 &amp; 32 - Net change in unquoted shares is greater than £200m - please check","OK - Net change in unquoted shares")</f>
        <v>OK - Net change in unquoted shares</v>
      </c>
      <c r="HU45" s="219" t="str">
        <f>IF(ABS((Questionnaire!HX113)-(Questionnaire!HX114))&gt;200,"WARNING Variable 2299/Q 31 &amp; 32 - Net change in unquoted shares is greater than £200m - please check","OK - Net change in unquoted shares")</f>
        <v>OK - Net change in unquoted shares</v>
      </c>
      <c r="HV45" s="219" t="str">
        <f>IF(ABS((Questionnaire!HY113)-(Questionnaire!HY114))&gt;200,"WARNING Variable 2299/Q 31 &amp; 32 - Net change in unquoted shares is greater than £200m - please check","OK - Net change in unquoted shares")</f>
        <v>OK - Net change in unquoted shares</v>
      </c>
      <c r="HW45" s="219" t="str">
        <f>IF(ABS((Questionnaire!HZ113)-(Questionnaire!HZ114))&gt;200,"WARNING Variable 2299/Q 31 &amp; 32 - Net change in unquoted shares is greater than £200m - please check","OK - Net change in unquoted shares")</f>
        <v>OK - Net change in unquoted shares</v>
      </c>
      <c r="HX45" s="219" t="str">
        <f>IF(ABS((Questionnaire!IA113)-(Questionnaire!IA114))&gt;200,"WARNING Variable 2299/Q 31 &amp; 32 - Net change in unquoted shares is greater than £200m - please check","OK - Net change in unquoted shares")</f>
        <v>OK - Net change in unquoted shares</v>
      </c>
      <c r="HY45" s="219" t="str">
        <f>IF(ABS((Questionnaire!IB113)-(Questionnaire!IB114))&gt;200,"WARNING Variable 2299/Q 31 &amp; 32 - Net change in unquoted shares is greater than £200m - please check","OK - Net change in unquoted shares")</f>
        <v>OK - Net change in unquoted shares</v>
      </c>
      <c r="HZ45" s="219" t="str">
        <f>IF(ABS((Questionnaire!IC113)-(Questionnaire!IC114))&gt;200,"WARNING Variable 2299/Q 31 &amp; 32 - Net change in unquoted shares is greater than £200m - please check","OK - Net change in unquoted shares")</f>
        <v>OK - Net change in unquoted shares</v>
      </c>
      <c r="IA45" s="219" t="str">
        <f>IF(ABS((Questionnaire!ID113)-(Questionnaire!ID114))&gt;200,"WARNING Variable 2299/Q 31 &amp; 32 - Net change in unquoted shares is greater than £200m - please check","OK - Net change in unquoted shares")</f>
        <v>OK - Net change in unquoted shares</v>
      </c>
      <c r="IB45" s="219" t="str">
        <f>IF(ABS((Questionnaire!IE113)-(Questionnaire!IE114))&gt;200,"WARNING Variable 2299/Q 31 &amp; 32 - Net change in unquoted shares is greater than £200m - please check","OK - Net change in unquoted shares")</f>
        <v>OK - Net change in unquoted shares</v>
      </c>
      <c r="IC45" s="219" t="str">
        <f>IF(ABS((Questionnaire!IF113)-(Questionnaire!IF114))&gt;200,"WARNING Variable 2299/Q 31 &amp; 32 - Net change in unquoted shares is greater than £200m - please check","OK - Net change in unquoted shares")</f>
        <v>OK - Net change in unquoted shares</v>
      </c>
      <c r="ID45" s="219" t="str">
        <f>IF(ABS((Questionnaire!IG113)-(Questionnaire!IG114))&gt;200,"WARNING Variable 2299/Q 31 &amp; 32 - Net change in unquoted shares is greater than £200m - please check","OK - Net change in unquoted shares")</f>
        <v>OK - Net change in unquoted shares</v>
      </c>
      <c r="IE45" s="219" t="str">
        <f>IF(ABS((Questionnaire!IH113)-(Questionnaire!IH114))&gt;200,"WARNING Variable 2299/Q 31 &amp; 32 - Net change in unquoted shares is greater than £200m - please check","OK - Net change in unquoted shares")</f>
        <v>OK - Net change in unquoted shares</v>
      </c>
      <c r="IF45" s="219" t="str">
        <f>IF(ABS((Questionnaire!II113)-(Questionnaire!II114))&gt;200,"WARNING Variable 2299/Q 31 &amp; 32 - Net change in unquoted shares is greater than £200m - please check","OK - Net change in unquoted shares")</f>
        <v>OK - Net change in unquoted shares</v>
      </c>
      <c r="IG45" s="219" t="str">
        <f>IF(ABS((Questionnaire!IJ113)-(Questionnaire!IJ114))&gt;200,"WARNING Variable 2299/Q 31 &amp; 32 - Net change in unquoted shares is greater than £200m - please check","OK - Net change in unquoted shares")</f>
        <v>OK - Net change in unquoted shares</v>
      </c>
      <c r="IH45" s="219" t="str">
        <f>IF(ABS((Questionnaire!IK113)-(Questionnaire!IK114))&gt;200,"WARNING Variable 2299/Q 31 &amp; 32 - Net change in unquoted shares is greater than £200m - please check","OK - Net change in unquoted shares")</f>
        <v>OK - Net change in unquoted shares</v>
      </c>
      <c r="II45" s="219" t="str">
        <f>IF(ABS((Questionnaire!IL113)-(Questionnaire!IL114))&gt;200,"WARNING Variable 2299/Q 31 &amp; 32 - Net change in unquoted shares is greater than £200m - please check","OK - Net change in unquoted shares")</f>
        <v>OK - Net change in unquoted shares</v>
      </c>
      <c r="IJ45" s="219" t="str">
        <f>IF(ABS((Questionnaire!IM113)-(Questionnaire!IM114))&gt;200,"WARNING Variable 2299/Q 31 &amp; 32 - Net change in unquoted shares is greater than £200m - please check","OK - Net change in unquoted shares")</f>
        <v>OK - Net change in unquoted shares</v>
      </c>
      <c r="IK45" s="219" t="str">
        <f>IF(ABS((Questionnaire!IN113)-(Questionnaire!IN114))&gt;200,"WARNING Variable 2299/Q 31 &amp; 32 - Net change in unquoted shares is greater than £200m - please check","OK - Net change in unquoted shares")</f>
        <v>OK - Net change in unquoted shares</v>
      </c>
      <c r="IL45" s="219" t="str">
        <f>IF(ABS((Questionnaire!IO113)-(Questionnaire!IO114))&gt;200,"WARNING Variable 2299/Q 31 &amp; 32 - Net change in unquoted shares is greater than £200m - please check","OK - Net change in unquoted shares")</f>
        <v>OK - Net change in unquoted shares</v>
      </c>
      <c r="IM45" s="219" t="str">
        <f>IF(ABS((Questionnaire!IP113)-(Questionnaire!IP114))&gt;200,"WARNING Variable 2299/Q 31 &amp; 32 - Net change in unquoted shares is greater than £200m - please check","OK - Net change in unquoted shares")</f>
        <v>OK - Net change in unquoted shares</v>
      </c>
      <c r="IN45" s="219" t="str">
        <f>IF(ABS((Questionnaire!IQ113)-(Questionnaire!IQ114))&gt;200,"WARNING Variable 2299/Q 31 &amp; 32 - Net change in unquoted shares is greater than £200m - please check","OK - Net change in unquoted shares")</f>
        <v>OK - Net change in unquoted shares</v>
      </c>
      <c r="IO45" s="219" t="str">
        <f>IF(ABS((Questionnaire!IR113)-(Questionnaire!IR114))&gt;200,"WARNING Variable 2299/Q 31 &amp; 32 - Net change in unquoted shares is greater than £200m - please check","OK - Net change in unquoted shares")</f>
        <v>OK - Net change in unquoted shares</v>
      </c>
      <c r="IP45" s="219" t="str">
        <f>IF(ABS((Questionnaire!IS113)-(Questionnaire!IS114))&gt;200,"WARNING Variable 2299/Q 31 &amp; 32 - Net change in unquoted shares is greater than £200m - please check","OK - Net change in unquoted shares")</f>
        <v>OK - Net change in unquoted shares</v>
      </c>
      <c r="IQ45" s="212"/>
      <c r="IR45" s="212"/>
      <c r="IS45" s="212"/>
    </row>
    <row r="46" spans="1:253">
      <c r="A46" s="218">
        <f>IF(LEFT(A47,2)="OK",0,IF(LEFT(A47,2)="QU",2,1))</f>
        <v>0</v>
      </c>
      <c r="B46" s="218">
        <f t="shared" ref="B46:BM46" si="47">IF(LEFT(B47,2)="OK",0,IF(LEFT(B47,2)="QU",2,1))</f>
        <v>0</v>
      </c>
      <c r="C46" s="218">
        <f t="shared" si="47"/>
        <v>0</v>
      </c>
      <c r="D46" s="218">
        <f t="shared" si="47"/>
        <v>0</v>
      </c>
      <c r="E46" s="218">
        <f t="shared" si="47"/>
        <v>0</v>
      </c>
      <c r="F46" s="218">
        <f t="shared" si="47"/>
        <v>0</v>
      </c>
      <c r="G46" s="218">
        <f t="shared" si="47"/>
        <v>0</v>
      </c>
      <c r="H46" s="218">
        <f t="shared" si="47"/>
        <v>0</v>
      </c>
      <c r="I46" s="218">
        <f t="shared" si="47"/>
        <v>0</v>
      </c>
      <c r="J46" s="218">
        <f t="shared" si="47"/>
        <v>0</v>
      </c>
      <c r="K46" s="218">
        <f t="shared" si="47"/>
        <v>0</v>
      </c>
      <c r="L46" s="218">
        <f t="shared" si="47"/>
        <v>0</v>
      </c>
      <c r="M46" s="218">
        <f t="shared" si="47"/>
        <v>0</v>
      </c>
      <c r="N46" s="218">
        <f t="shared" si="47"/>
        <v>0</v>
      </c>
      <c r="O46" s="218">
        <f t="shared" si="47"/>
        <v>0</v>
      </c>
      <c r="P46" s="218">
        <f t="shared" si="47"/>
        <v>0</v>
      </c>
      <c r="Q46" s="218">
        <f t="shared" si="47"/>
        <v>0</v>
      </c>
      <c r="R46" s="218">
        <f t="shared" si="47"/>
        <v>0</v>
      </c>
      <c r="S46" s="218">
        <f t="shared" si="47"/>
        <v>0</v>
      </c>
      <c r="T46" s="218">
        <f t="shared" si="47"/>
        <v>0</v>
      </c>
      <c r="U46" s="218">
        <f t="shared" si="47"/>
        <v>0</v>
      </c>
      <c r="V46" s="218">
        <f t="shared" si="47"/>
        <v>0</v>
      </c>
      <c r="W46" s="218">
        <f t="shared" si="47"/>
        <v>0</v>
      </c>
      <c r="X46" s="218">
        <f t="shared" si="47"/>
        <v>0</v>
      </c>
      <c r="Y46" s="218">
        <f t="shared" si="47"/>
        <v>0</v>
      </c>
      <c r="Z46" s="218">
        <f t="shared" si="47"/>
        <v>0</v>
      </c>
      <c r="AA46" s="218">
        <f t="shared" si="47"/>
        <v>0</v>
      </c>
      <c r="AB46" s="218">
        <f t="shared" si="47"/>
        <v>0</v>
      </c>
      <c r="AC46" s="218">
        <f t="shared" si="47"/>
        <v>0</v>
      </c>
      <c r="AD46" s="218">
        <f t="shared" si="47"/>
        <v>0</v>
      </c>
      <c r="AE46" s="218">
        <f t="shared" si="47"/>
        <v>0</v>
      </c>
      <c r="AF46" s="218">
        <f t="shared" si="47"/>
        <v>0</v>
      </c>
      <c r="AG46" s="218">
        <f t="shared" si="47"/>
        <v>0</v>
      </c>
      <c r="AH46" s="218">
        <f t="shared" si="47"/>
        <v>0</v>
      </c>
      <c r="AI46" s="218">
        <f t="shared" si="47"/>
        <v>0</v>
      </c>
      <c r="AJ46" s="218">
        <f t="shared" si="47"/>
        <v>0</v>
      </c>
      <c r="AK46" s="218">
        <f t="shared" si="47"/>
        <v>0</v>
      </c>
      <c r="AL46" s="218">
        <f t="shared" si="47"/>
        <v>0</v>
      </c>
      <c r="AM46" s="218">
        <f t="shared" si="47"/>
        <v>0</v>
      </c>
      <c r="AN46" s="218">
        <f t="shared" si="47"/>
        <v>0</v>
      </c>
      <c r="AO46" s="218">
        <f t="shared" si="47"/>
        <v>0</v>
      </c>
      <c r="AP46" s="218">
        <f t="shared" si="47"/>
        <v>0</v>
      </c>
      <c r="AQ46" s="218">
        <f t="shared" si="47"/>
        <v>0</v>
      </c>
      <c r="AR46" s="218">
        <f t="shared" si="47"/>
        <v>0</v>
      </c>
      <c r="AS46" s="218">
        <f t="shared" si="47"/>
        <v>0</v>
      </c>
      <c r="AT46" s="218">
        <f t="shared" si="47"/>
        <v>0</v>
      </c>
      <c r="AU46" s="218">
        <f t="shared" si="47"/>
        <v>0</v>
      </c>
      <c r="AV46" s="218">
        <f t="shared" si="47"/>
        <v>0</v>
      </c>
      <c r="AW46" s="218">
        <f t="shared" si="47"/>
        <v>0</v>
      </c>
      <c r="AX46" s="218">
        <f t="shared" si="47"/>
        <v>0</v>
      </c>
      <c r="AY46" s="218">
        <f t="shared" si="47"/>
        <v>0</v>
      </c>
      <c r="AZ46" s="218">
        <f t="shared" si="47"/>
        <v>0</v>
      </c>
      <c r="BA46" s="218">
        <f t="shared" si="47"/>
        <v>0</v>
      </c>
      <c r="BB46" s="218">
        <f t="shared" si="47"/>
        <v>0</v>
      </c>
      <c r="BC46" s="218">
        <f t="shared" si="47"/>
        <v>0</v>
      </c>
      <c r="BD46" s="218">
        <f t="shared" si="47"/>
        <v>0</v>
      </c>
      <c r="BE46" s="218">
        <f t="shared" si="47"/>
        <v>0</v>
      </c>
      <c r="BF46" s="218">
        <f t="shared" si="47"/>
        <v>0</v>
      </c>
      <c r="BG46" s="218">
        <f t="shared" si="47"/>
        <v>0</v>
      </c>
      <c r="BH46" s="218">
        <f t="shared" si="47"/>
        <v>0</v>
      </c>
      <c r="BI46" s="218">
        <f t="shared" si="47"/>
        <v>0</v>
      </c>
      <c r="BJ46" s="218">
        <f t="shared" si="47"/>
        <v>0</v>
      </c>
      <c r="BK46" s="218">
        <f t="shared" si="47"/>
        <v>0</v>
      </c>
      <c r="BL46" s="218">
        <f t="shared" si="47"/>
        <v>0</v>
      </c>
      <c r="BM46" s="218">
        <f t="shared" si="47"/>
        <v>0</v>
      </c>
      <c r="BN46" s="218">
        <f t="shared" ref="BN46:DY46" si="48">IF(LEFT(BN47,2)="OK",0,IF(LEFT(BN47,2)="QU",2,1))</f>
        <v>0</v>
      </c>
      <c r="BO46" s="218">
        <f t="shared" si="48"/>
        <v>0</v>
      </c>
      <c r="BP46" s="218">
        <f t="shared" si="48"/>
        <v>0</v>
      </c>
      <c r="BQ46" s="218">
        <f t="shared" si="48"/>
        <v>0</v>
      </c>
      <c r="BR46" s="218">
        <f t="shared" si="48"/>
        <v>0</v>
      </c>
      <c r="BS46" s="218">
        <f t="shared" si="48"/>
        <v>0</v>
      </c>
      <c r="BT46" s="218">
        <f t="shared" si="48"/>
        <v>0</v>
      </c>
      <c r="BU46" s="218">
        <f t="shared" si="48"/>
        <v>0</v>
      </c>
      <c r="BV46" s="218">
        <f t="shared" si="48"/>
        <v>0</v>
      </c>
      <c r="BW46" s="218">
        <f t="shared" si="48"/>
        <v>0</v>
      </c>
      <c r="BX46" s="218">
        <f t="shared" si="48"/>
        <v>0</v>
      </c>
      <c r="BY46" s="218">
        <f t="shared" si="48"/>
        <v>0</v>
      </c>
      <c r="BZ46" s="218">
        <f t="shared" si="48"/>
        <v>0</v>
      </c>
      <c r="CA46" s="218">
        <f t="shared" si="48"/>
        <v>0</v>
      </c>
      <c r="CB46" s="218">
        <f t="shared" si="48"/>
        <v>0</v>
      </c>
      <c r="CC46" s="218">
        <f t="shared" si="48"/>
        <v>0</v>
      </c>
      <c r="CD46" s="218">
        <f t="shared" si="48"/>
        <v>0</v>
      </c>
      <c r="CE46" s="218">
        <f t="shared" si="48"/>
        <v>0</v>
      </c>
      <c r="CF46" s="218">
        <f t="shared" si="48"/>
        <v>0</v>
      </c>
      <c r="CG46" s="218">
        <f t="shared" si="48"/>
        <v>0</v>
      </c>
      <c r="CH46" s="218">
        <f t="shared" si="48"/>
        <v>0</v>
      </c>
      <c r="CI46" s="218">
        <f t="shared" si="48"/>
        <v>0</v>
      </c>
      <c r="CJ46" s="218">
        <f t="shared" si="48"/>
        <v>0</v>
      </c>
      <c r="CK46" s="218">
        <f t="shared" si="48"/>
        <v>0</v>
      </c>
      <c r="CL46" s="218">
        <f t="shared" si="48"/>
        <v>0</v>
      </c>
      <c r="CM46" s="218">
        <f t="shared" si="48"/>
        <v>0</v>
      </c>
      <c r="CN46" s="218">
        <f t="shared" si="48"/>
        <v>0</v>
      </c>
      <c r="CO46" s="218">
        <f t="shared" si="48"/>
        <v>0</v>
      </c>
      <c r="CP46" s="218">
        <f t="shared" si="48"/>
        <v>0</v>
      </c>
      <c r="CQ46" s="218">
        <f t="shared" si="48"/>
        <v>0</v>
      </c>
      <c r="CR46" s="218">
        <f t="shared" si="48"/>
        <v>0</v>
      </c>
      <c r="CS46" s="218">
        <f t="shared" si="48"/>
        <v>0</v>
      </c>
      <c r="CT46" s="218">
        <f t="shared" si="48"/>
        <v>0</v>
      </c>
      <c r="CU46" s="218">
        <f t="shared" si="48"/>
        <v>0</v>
      </c>
      <c r="CV46" s="218">
        <f t="shared" si="48"/>
        <v>0</v>
      </c>
      <c r="CW46" s="218">
        <f t="shared" si="48"/>
        <v>0</v>
      </c>
      <c r="CX46" s="218">
        <f t="shared" si="48"/>
        <v>0</v>
      </c>
      <c r="CY46" s="218">
        <f t="shared" si="48"/>
        <v>0</v>
      </c>
      <c r="CZ46" s="218">
        <f t="shared" si="48"/>
        <v>0</v>
      </c>
      <c r="DA46" s="218">
        <f t="shared" si="48"/>
        <v>0</v>
      </c>
      <c r="DB46" s="218">
        <f t="shared" si="48"/>
        <v>0</v>
      </c>
      <c r="DC46" s="218">
        <f t="shared" si="48"/>
        <v>0</v>
      </c>
      <c r="DD46" s="218">
        <f t="shared" si="48"/>
        <v>0</v>
      </c>
      <c r="DE46" s="218">
        <f t="shared" si="48"/>
        <v>0</v>
      </c>
      <c r="DF46" s="218">
        <f t="shared" si="48"/>
        <v>0</v>
      </c>
      <c r="DG46" s="218">
        <f t="shared" si="48"/>
        <v>0</v>
      </c>
      <c r="DH46" s="218">
        <f t="shared" si="48"/>
        <v>0</v>
      </c>
      <c r="DI46" s="218">
        <f t="shared" si="48"/>
        <v>0</v>
      </c>
      <c r="DJ46" s="218">
        <f t="shared" si="48"/>
        <v>0</v>
      </c>
      <c r="DK46" s="218">
        <f t="shared" si="48"/>
        <v>0</v>
      </c>
      <c r="DL46" s="218">
        <f t="shared" si="48"/>
        <v>0</v>
      </c>
      <c r="DM46" s="218">
        <f t="shared" si="48"/>
        <v>0</v>
      </c>
      <c r="DN46" s="218">
        <f t="shared" si="48"/>
        <v>0</v>
      </c>
      <c r="DO46" s="218">
        <f t="shared" si="48"/>
        <v>0</v>
      </c>
      <c r="DP46" s="218">
        <f t="shared" si="48"/>
        <v>0</v>
      </c>
      <c r="DQ46" s="218">
        <f t="shared" si="48"/>
        <v>0</v>
      </c>
      <c r="DR46" s="218">
        <f t="shared" si="48"/>
        <v>0</v>
      </c>
      <c r="DS46" s="218">
        <f t="shared" si="48"/>
        <v>0</v>
      </c>
      <c r="DT46" s="218">
        <f t="shared" si="48"/>
        <v>0</v>
      </c>
      <c r="DU46" s="218">
        <f t="shared" si="48"/>
        <v>0</v>
      </c>
      <c r="DV46" s="218">
        <f t="shared" si="48"/>
        <v>0</v>
      </c>
      <c r="DW46" s="218">
        <f t="shared" si="48"/>
        <v>0</v>
      </c>
      <c r="DX46" s="218">
        <f t="shared" si="48"/>
        <v>0</v>
      </c>
      <c r="DY46" s="218">
        <f t="shared" si="48"/>
        <v>0</v>
      </c>
      <c r="DZ46" s="218">
        <f t="shared" ref="DZ46:GK46" si="49">IF(LEFT(DZ47,2)="OK",0,IF(LEFT(DZ47,2)="QU",2,1))</f>
        <v>0</v>
      </c>
      <c r="EA46" s="218">
        <f t="shared" si="49"/>
        <v>0</v>
      </c>
      <c r="EB46" s="218">
        <f t="shared" si="49"/>
        <v>0</v>
      </c>
      <c r="EC46" s="218">
        <f t="shared" si="49"/>
        <v>0</v>
      </c>
      <c r="ED46" s="218">
        <f t="shared" si="49"/>
        <v>0</v>
      </c>
      <c r="EE46" s="218">
        <f t="shared" si="49"/>
        <v>0</v>
      </c>
      <c r="EF46" s="218">
        <f t="shared" si="49"/>
        <v>0</v>
      </c>
      <c r="EG46" s="218">
        <f t="shared" si="49"/>
        <v>0</v>
      </c>
      <c r="EH46" s="218">
        <f t="shared" si="49"/>
        <v>0</v>
      </c>
      <c r="EI46" s="218">
        <f t="shared" si="49"/>
        <v>0</v>
      </c>
      <c r="EJ46" s="218">
        <f t="shared" si="49"/>
        <v>0</v>
      </c>
      <c r="EK46" s="218">
        <f t="shared" si="49"/>
        <v>0</v>
      </c>
      <c r="EL46" s="218">
        <f t="shared" si="49"/>
        <v>0</v>
      </c>
      <c r="EM46" s="218">
        <f t="shared" si="49"/>
        <v>0</v>
      </c>
      <c r="EN46" s="218">
        <f t="shared" si="49"/>
        <v>0</v>
      </c>
      <c r="EO46" s="218">
        <f t="shared" si="49"/>
        <v>0</v>
      </c>
      <c r="EP46" s="218">
        <f t="shared" si="49"/>
        <v>0</v>
      </c>
      <c r="EQ46" s="218">
        <f t="shared" si="49"/>
        <v>0</v>
      </c>
      <c r="ER46" s="218">
        <f t="shared" si="49"/>
        <v>0</v>
      </c>
      <c r="ES46" s="218">
        <f t="shared" si="49"/>
        <v>0</v>
      </c>
      <c r="ET46" s="218">
        <f t="shared" si="49"/>
        <v>0</v>
      </c>
      <c r="EU46" s="218">
        <f t="shared" si="49"/>
        <v>0</v>
      </c>
      <c r="EV46" s="218">
        <f t="shared" si="49"/>
        <v>0</v>
      </c>
      <c r="EW46" s="218">
        <f t="shared" si="49"/>
        <v>0</v>
      </c>
      <c r="EX46" s="218">
        <f t="shared" si="49"/>
        <v>0</v>
      </c>
      <c r="EY46" s="218">
        <f t="shared" si="49"/>
        <v>0</v>
      </c>
      <c r="EZ46" s="218">
        <f t="shared" si="49"/>
        <v>0</v>
      </c>
      <c r="FA46" s="218">
        <f t="shared" si="49"/>
        <v>0</v>
      </c>
      <c r="FB46" s="218">
        <f t="shared" si="49"/>
        <v>0</v>
      </c>
      <c r="FC46" s="218">
        <f t="shared" si="49"/>
        <v>0</v>
      </c>
      <c r="FD46" s="218">
        <f t="shared" si="49"/>
        <v>0</v>
      </c>
      <c r="FE46" s="218">
        <f t="shared" si="49"/>
        <v>0</v>
      </c>
      <c r="FF46" s="218">
        <f t="shared" si="49"/>
        <v>0</v>
      </c>
      <c r="FG46" s="218">
        <f t="shared" si="49"/>
        <v>0</v>
      </c>
      <c r="FH46" s="218">
        <f t="shared" si="49"/>
        <v>0</v>
      </c>
      <c r="FI46" s="218">
        <f t="shared" si="49"/>
        <v>0</v>
      </c>
      <c r="FJ46" s="218">
        <f t="shared" si="49"/>
        <v>0</v>
      </c>
      <c r="FK46" s="218">
        <f t="shared" si="49"/>
        <v>0</v>
      </c>
      <c r="FL46" s="218">
        <f t="shared" si="49"/>
        <v>0</v>
      </c>
      <c r="FM46" s="218">
        <f t="shared" si="49"/>
        <v>0</v>
      </c>
      <c r="FN46" s="218">
        <f t="shared" si="49"/>
        <v>0</v>
      </c>
      <c r="FO46" s="218">
        <f t="shared" si="49"/>
        <v>0</v>
      </c>
      <c r="FP46" s="218">
        <f t="shared" si="49"/>
        <v>0</v>
      </c>
      <c r="FQ46" s="218">
        <f t="shared" si="49"/>
        <v>0</v>
      </c>
      <c r="FR46" s="218">
        <f t="shared" si="49"/>
        <v>0</v>
      </c>
      <c r="FS46" s="218">
        <f t="shared" si="49"/>
        <v>0</v>
      </c>
      <c r="FT46" s="218">
        <f t="shared" si="49"/>
        <v>0</v>
      </c>
      <c r="FU46" s="218">
        <f t="shared" si="49"/>
        <v>0</v>
      </c>
      <c r="FV46" s="218">
        <f t="shared" si="49"/>
        <v>0</v>
      </c>
      <c r="FW46" s="218">
        <f t="shared" si="49"/>
        <v>0</v>
      </c>
      <c r="FX46" s="218">
        <f t="shared" si="49"/>
        <v>0</v>
      </c>
      <c r="FY46" s="218">
        <f t="shared" si="49"/>
        <v>0</v>
      </c>
      <c r="FZ46" s="218">
        <f t="shared" si="49"/>
        <v>0</v>
      </c>
      <c r="GA46" s="218">
        <f t="shared" si="49"/>
        <v>0</v>
      </c>
      <c r="GB46" s="218">
        <f t="shared" si="49"/>
        <v>0</v>
      </c>
      <c r="GC46" s="218">
        <f t="shared" si="49"/>
        <v>0</v>
      </c>
      <c r="GD46" s="218">
        <f t="shared" si="49"/>
        <v>0</v>
      </c>
      <c r="GE46" s="218">
        <f t="shared" si="49"/>
        <v>0</v>
      </c>
      <c r="GF46" s="218">
        <f t="shared" si="49"/>
        <v>0</v>
      </c>
      <c r="GG46" s="218">
        <f t="shared" si="49"/>
        <v>0</v>
      </c>
      <c r="GH46" s="218">
        <f t="shared" si="49"/>
        <v>0</v>
      </c>
      <c r="GI46" s="218">
        <f t="shared" si="49"/>
        <v>0</v>
      </c>
      <c r="GJ46" s="218">
        <f t="shared" si="49"/>
        <v>0</v>
      </c>
      <c r="GK46" s="218">
        <f t="shared" si="49"/>
        <v>0</v>
      </c>
      <c r="GL46" s="218">
        <f t="shared" ref="GL46:IP46" si="50">IF(LEFT(GL47,2)="OK",0,IF(LEFT(GL47,2)="QU",2,1))</f>
        <v>0</v>
      </c>
      <c r="GM46" s="218">
        <f t="shared" si="50"/>
        <v>0</v>
      </c>
      <c r="GN46" s="218">
        <f t="shared" si="50"/>
        <v>0</v>
      </c>
      <c r="GO46" s="218">
        <f t="shared" si="50"/>
        <v>0</v>
      </c>
      <c r="GP46" s="218">
        <f t="shared" si="50"/>
        <v>0</v>
      </c>
      <c r="GQ46" s="218">
        <f t="shared" si="50"/>
        <v>0</v>
      </c>
      <c r="GR46" s="218">
        <f t="shared" si="50"/>
        <v>0</v>
      </c>
      <c r="GS46" s="218">
        <f t="shared" si="50"/>
        <v>0</v>
      </c>
      <c r="GT46" s="218">
        <f t="shared" si="50"/>
        <v>0</v>
      </c>
      <c r="GU46" s="218">
        <f t="shared" si="50"/>
        <v>0</v>
      </c>
      <c r="GV46" s="218">
        <f t="shared" si="50"/>
        <v>0</v>
      </c>
      <c r="GW46" s="218">
        <f t="shared" si="50"/>
        <v>0</v>
      </c>
      <c r="GX46" s="218">
        <f t="shared" si="50"/>
        <v>0</v>
      </c>
      <c r="GY46" s="218">
        <f t="shared" si="50"/>
        <v>0</v>
      </c>
      <c r="GZ46" s="218">
        <f t="shared" si="50"/>
        <v>0</v>
      </c>
      <c r="HA46" s="218">
        <f t="shared" si="50"/>
        <v>0</v>
      </c>
      <c r="HB46" s="218">
        <f t="shared" si="50"/>
        <v>0</v>
      </c>
      <c r="HC46" s="218">
        <f t="shared" si="50"/>
        <v>0</v>
      </c>
      <c r="HD46" s="218">
        <f t="shared" si="50"/>
        <v>0</v>
      </c>
      <c r="HE46" s="218">
        <f t="shared" si="50"/>
        <v>0</v>
      </c>
      <c r="HF46" s="218">
        <f t="shared" si="50"/>
        <v>0</v>
      </c>
      <c r="HG46" s="218">
        <f t="shared" si="50"/>
        <v>0</v>
      </c>
      <c r="HH46" s="218">
        <f t="shared" si="50"/>
        <v>0</v>
      </c>
      <c r="HI46" s="218">
        <f t="shared" si="50"/>
        <v>0</v>
      </c>
      <c r="HJ46" s="218">
        <f t="shared" si="50"/>
        <v>0</v>
      </c>
      <c r="HK46" s="218">
        <f t="shared" si="50"/>
        <v>0</v>
      </c>
      <c r="HL46" s="218">
        <f t="shared" si="50"/>
        <v>0</v>
      </c>
      <c r="HM46" s="218">
        <f t="shared" si="50"/>
        <v>0</v>
      </c>
      <c r="HN46" s="218">
        <f t="shared" si="50"/>
        <v>0</v>
      </c>
      <c r="HO46" s="218">
        <f t="shared" si="50"/>
        <v>0</v>
      </c>
      <c r="HP46" s="218">
        <f t="shared" si="50"/>
        <v>0</v>
      </c>
      <c r="HQ46" s="218">
        <f t="shared" si="50"/>
        <v>0</v>
      </c>
      <c r="HR46" s="218">
        <f t="shared" si="50"/>
        <v>0</v>
      </c>
      <c r="HS46" s="218">
        <f t="shared" si="50"/>
        <v>0</v>
      </c>
      <c r="HT46" s="218">
        <f t="shared" si="50"/>
        <v>0</v>
      </c>
      <c r="HU46" s="218">
        <f t="shared" si="50"/>
        <v>0</v>
      </c>
      <c r="HV46" s="218">
        <f t="shared" si="50"/>
        <v>0</v>
      </c>
      <c r="HW46" s="218">
        <f t="shared" si="50"/>
        <v>0</v>
      </c>
      <c r="HX46" s="218">
        <f t="shared" si="50"/>
        <v>0</v>
      </c>
      <c r="HY46" s="218">
        <f t="shared" si="50"/>
        <v>0</v>
      </c>
      <c r="HZ46" s="218">
        <f t="shared" si="50"/>
        <v>0</v>
      </c>
      <c r="IA46" s="218">
        <f t="shared" si="50"/>
        <v>0</v>
      </c>
      <c r="IB46" s="218">
        <f t="shared" si="50"/>
        <v>0</v>
      </c>
      <c r="IC46" s="218">
        <f t="shared" si="50"/>
        <v>0</v>
      </c>
      <c r="ID46" s="218">
        <f t="shared" si="50"/>
        <v>0</v>
      </c>
      <c r="IE46" s="218">
        <f t="shared" si="50"/>
        <v>0</v>
      </c>
      <c r="IF46" s="218">
        <f t="shared" si="50"/>
        <v>0</v>
      </c>
      <c r="IG46" s="218">
        <f t="shared" si="50"/>
        <v>0</v>
      </c>
      <c r="IH46" s="218">
        <f t="shared" si="50"/>
        <v>0</v>
      </c>
      <c r="II46" s="218">
        <f t="shared" si="50"/>
        <v>0</v>
      </c>
      <c r="IJ46" s="218">
        <f t="shared" si="50"/>
        <v>0</v>
      </c>
      <c r="IK46" s="218">
        <f t="shared" si="50"/>
        <v>0</v>
      </c>
      <c r="IL46" s="218">
        <f t="shared" si="50"/>
        <v>0</v>
      </c>
      <c r="IM46" s="218">
        <f t="shared" si="50"/>
        <v>0</v>
      </c>
      <c r="IN46" s="218">
        <f t="shared" si="50"/>
        <v>0</v>
      </c>
      <c r="IO46" s="218">
        <f t="shared" si="50"/>
        <v>0</v>
      </c>
      <c r="IP46" s="218">
        <f t="shared" si="50"/>
        <v>0</v>
      </c>
      <c r="IQ46" s="212"/>
      <c r="IR46" s="212"/>
      <c r="IS46" s="212"/>
    </row>
    <row r="47" spans="1:253" ht="111.75" customHeight="1">
      <c r="A47" s="215" t="str">
        <f>IF(OR(Questionnaire!D114=(Questionnaire!D113+Questionnaire!D52-Questionnaire!D68-Questionnaire!D72+Questionnaire!D130-Questionnaire!D143+Questionnaire!D156-Questionnaire!D157),Questionnaire!D75="Quoted")=TRUE,"OK Q 32","QUERY Q 32 - Closing Unquoted Shares - Sum of transactions does not equal closing balance - please check")</f>
        <v>OK Q 32</v>
      </c>
      <c r="B47" s="215" t="str">
        <f>IF(OR(Questionnaire!E114=(Questionnaire!E113+Questionnaire!E52-Questionnaire!E68-Questionnaire!E72+Questionnaire!E130-Questionnaire!E143+Questionnaire!E156-Questionnaire!E157),Questionnaire!E75="Quoted")=TRUE,"OK Q 32","QUERY Q 32 - Closing Unquoted Shares - Sum of transactions does not equal closing balance - please check")</f>
        <v>OK Q 32</v>
      </c>
      <c r="C47" s="215" t="str">
        <f>IF(OR(Questionnaire!F114=(Questionnaire!F113+Questionnaire!F52-Questionnaire!F68-Questionnaire!F72+Questionnaire!F130-Questionnaire!F143+Questionnaire!F156-Questionnaire!F157),Questionnaire!F75="Quoted")=TRUE,"OK Q 32","QUERY Q 32 - Closing Unquoted Shares - Sum of transactions does not equal closing balance - please check")</f>
        <v>OK Q 32</v>
      </c>
      <c r="D47" s="215" t="str">
        <f>IF(OR(Questionnaire!G114=(Questionnaire!G113+Questionnaire!G52-Questionnaire!G68-Questionnaire!G72+Questionnaire!G130-Questionnaire!G143+Questionnaire!G156-Questionnaire!G157),Questionnaire!G75="Quoted")=TRUE,"OK Q 32","QUERY Q 32 - Closing Unquoted Shares - Sum of transactions does not equal closing balance - please check")</f>
        <v>OK Q 32</v>
      </c>
      <c r="E47" s="215" t="str">
        <f>IF(OR(Questionnaire!H114=(Questionnaire!H113+Questionnaire!H52-Questionnaire!H68-Questionnaire!H72+Questionnaire!H130-Questionnaire!H143+Questionnaire!H156-Questionnaire!H157),Questionnaire!G75="Quoted")=TRUE,"OK Q 32","QUERY Q 32 - Closing Unquoted Shares - Sum of transactions does not equal closing balance - please check")</f>
        <v>OK Q 32</v>
      </c>
      <c r="F47" s="215" t="str">
        <f>IF(OR(Questionnaire!I114=(Questionnaire!I113+Questionnaire!I52-Questionnaire!I68-Questionnaire!I72+Questionnaire!I130-Questionnaire!I143+Questionnaire!I156-Questionnaire!I157),Questionnaire!H75="Quoted")=TRUE,"OK Q 32","QUERY Q 32 - Closing Unquoted Shares - Sum of transactions does not equal closing balance - please check")</f>
        <v>OK Q 32</v>
      </c>
      <c r="G47" s="215" t="str">
        <f>IF(OR(Questionnaire!J114=(Questionnaire!J113+Questionnaire!J52-Questionnaire!J68-Questionnaire!J72+Questionnaire!J130-Questionnaire!J143+Questionnaire!J156-Questionnaire!J157),Questionnaire!I75="Quoted")=TRUE,"OK Q 32","QUERY Q 32 - Closing Unquoted Shares - Sum of transactions does not equal closing balance - please check")</f>
        <v>OK Q 32</v>
      </c>
      <c r="H47" s="215" t="str">
        <f>IF(OR(Questionnaire!K114=(Questionnaire!K113+Questionnaire!K52-Questionnaire!K68-Questionnaire!K72+Questionnaire!K130-Questionnaire!K143+Questionnaire!K156-Questionnaire!K157),Questionnaire!J75="Quoted")=TRUE,"OK Q 32","QUERY Q 32 - Closing Unquoted Shares - Sum of transactions does not equal closing balance - please check")</f>
        <v>OK Q 32</v>
      </c>
      <c r="I47" s="215" t="str">
        <f>IF(OR(Questionnaire!L114=(Questionnaire!L113+Questionnaire!L52-Questionnaire!L68-Questionnaire!L72+Questionnaire!L130-Questionnaire!L143+Questionnaire!L156-Questionnaire!L157),Questionnaire!K75="Quoted")=TRUE,"OK Q 32","QUERY Q 32 - Closing Unquoted Shares - Sum of transactions does not equal closing balance - please check")</f>
        <v>OK Q 32</v>
      </c>
      <c r="J47" s="215" t="str">
        <f>IF(OR(Questionnaire!M114=(Questionnaire!M113+Questionnaire!M52-Questionnaire!M68-Questionnaire!M72+Questionnaire!M130-Questionnaire!M143+Questionnaire!M156-Questionnaire!M157),Questionnaire!L75="Quoted")=TRUE,"OK Q 32","QUERY Q 32 - Closing Unquoted Shares - Sum of transactions does not equal closing balance - please check")</f>
        <v>OK Q 32</v>
      </c>
      <c r="K47" s="215" t="str">
        <f>IF(OR(Questionnaire!N114=(Questionnaire!N113+Questionnaire!N52-Questionnaire!N68-Questionnaire!N72+Questionnaire!N130-Questionnaire!N143+Questionnaire!N156-Questionnaire!N157),Questionnaire!M75="Quoted")=TRUE,"OK Q 32","QUERY Q 32 - Closing Unquoted Shares - Sum of transactions does not equal closing balance - please check")</f>
        <v>OK Q 32</v>
      </c>
      <c r="L47" s="215" t="str">
        <f>IF(OR(Questionnaire!O114=(Questionnaire!O113+Questionnaire!O52-Questionnaire!O68-Questionnaire!O72+Questionnaire!O130-Questionnaire!O143+Questionnaire!O156-Questionnaire!O157),Questionnaire!N75="Quoted")=TRUE,"OK Q 32","QUERY Q 32 - Closing Unquoted Shares - Sum of transactions does not equal closing balance - please check")</f>
        <v>OK Q 32</v>
      </c>
      <c r="M47" s="215" t="str">
        <f>IF(OR(Questionnaire!P114=(Questionnaire!P113+Questionnaire!P52-Questionnaire!P68-Questionnaire!P72+Questionnaire!P130-Questionnaire!P143+Questionnaire!P156-Questionnaire!P157),Questionnaire!O75="Quoted")=TRUE,"OK Q 32","QUERY Q 32 - Closing Unquoted Shares - Sum of transactions does not equal closing balance - please check")</f>
        <v>OK Q 32</v>
      </c>
      <c r="N47" s="215" t="str">
        <f>IF(OR(Questionnaire!Q114=(Questionnaire!Q113+Questionnaire!Q52-Questionnaire!Q68-Questionnaire!Q72+Questionnaire!Q130-Questionnaire!Q143+Questionnaire!Q156-Questionnaire!Q157),Questionnaire!P75="Quoted")=TRUE,"OK Q 32","QUERY Q 32 - Closing Unquoted Shares - Sum of transactions does not equal closing balance - please check")</f>
        <v>OK Q 32</v>
      </c>
      <c r="O47" s="215" t="str">
        <f>IF(OR(Questionnaire!R114=(Questionnaire!R113+Questionnaire!R52-Questionnaire!R68-Questionnaire!R72+Questionnaire!R130-Questionnaire!R143+Questionnaire!R156-Questionnaire!R157),Questionnaire!Q75="Quoted")=TRUE,"OK Q 32","QUERY Q 32 - Closing Unquoted Shares - Sum of transactions does not equal closing balance - please check")</f>
        <v>OK Q 32</v>
      </c>
      <c r="P47" s="215" t="str">
        <f>IF(OR(Questionnaire!S114=(Questionnaire!S113+Questionnaire!S52-Questionnaire!S68-Questionnaire!S72+Questionnaire!S130-Questionnaire!S143+Questionnaire!S156-Questionnaire!S157),Questionnaire!R75="Quoted")=TRUE,"OK Q 32","QUERY Q 32 - Closing Unquoted Shares - Sum of transactions does not equal closing balance - please check")</f>
        <v>OK Q 32</v>
      </c>
      <c r="Q47" s="215" t="str">
        <f>IF(OR(Questionnaire!T114=(Questionnaire!T113+Questionnaire!T52-Questionnaire!T68-Questionnaire!T72+Questionnaire!T130-Questionnaire!T143+Questionnaire!T156-Questionnaire!T157),Questionnaire!S75="Quoted")=TRUE,"OK Q 32","QUERY Q 32 - Closing Unquoted Shares - Sum of transactions does not equal closing balance - please check")</f>
        <v>OK Q 32</v>
      </c>
      <c r="R47" s="215" t="str">
        <f>IF(OR(Questionnaire!U114=(Questionnaire!U113+Questionnaire!U52-Questionnaire!U68-Questionnaire!U72+Questionnaire!U130-Questionnaire!U143+Questionnaire!U156-Questionnaire!U157),Questionnaire!T75="Quoted")=TRUE,"OK Q 32","QUERY Q 32 - Closing Unquoted Shares - Sum of transactions does not equal closing balance - please check")</f>
        <v>OK Q 32</v>
      </c>
      <c r="S47" s="215" t="str">
        <f>IF(OR(Questionnaire!V114=(Questionnaire!V113+Questionnaire!V52-Questionnaire!V68-Questionnaire!V72+Questionnaire!V130-Questionnaire!V143+Questionnaire!V156-Questionnaire!V157),Questionnaire!U75="Quoted")=TRUE,"OK Q 32","QUERY Q 32 - Closing Unquoted Shares - Sum of transactions does not equal closing balance - please check")</f>
        <v>OK Q 32</v>
      </c>
      <c r="T47" s="215" t="str">
        <f>IF(OR(Questionnaire!W114=(Questionnaire!W113+Questionnaire!W52-Questionnaire!W68-Questionnaire!W72+Questionnaire!W130-Questionnaire!W143+Questionnaire!W156-Questionnaire!W157),Questionnaire!V75="Quoted")=TRUE,"OK Q 32","QUERY Q 32 - Closing Unquoted Shares - Sum of transactions does not equal closing balance - please check")</f>
        <v>OK Q 32</v>
      </c>
      <c r="U47" s="215" t="str">
        <f>IF(OR(Questionnaire!X114=(Questionnaire!X113+Questionnaire!X52-Questionnaire!X68-Questionnaire!X72+Questionnaire!X130-Questionnaire!X143+Questionnaire!X156-Questionnaire!X157),Questionnaire!W75="Quoted")=TRUE,"OK Q 32","QUERY Q 32 - Closing Unquoted Shares - Sum of transactions does not equal closing balance - please check")</f>
        <v>OK Q 32</v>
      </c>
      <c r="V47" s="215" t="str">
        <f>IF(OR(Questionnaire!Y114=(Questionnaire!Y113+Questionnaire!Y52-Questionnaire!Y68-Questionnaire!Y72+Questionnaire!Y130-Questionnaire!Y143+Questionnaire!Y156-Questionnaire!Y157),Questionnaire!X75="Quoted")=TRUE,"OK Q 32","QUERY Q 32 - Closing Unquoted Shares - Sum of transactions does not equal closing balance - please check")</f>
        <v>OK Q 32</v>
      </c>
      <c r="W47" s="215" t="str">
        <f>IF(OR(Questionnaire!Z114=(Questionnaire!Z113+Questionnaire!Z52-Questionnaire!Z68-Questionnaire!Z72+Questionnaire!Z130-Questionnaire!Z143+Questionnaire!Z156-Questionnaire!Z157),Questionnaire!Y75="Quoted")=TRUE,"OK Q 32","QUERY Q 32 - Closing Unquoted Shares - Sum of transactions does not equal closing balance - please check")</f>
        <v>OK Q 32</v>
      </c>
      <c r="X47" s="215" t="str">
        <f>IF(OR(Questionnaire!AA114=(Questionnaire!AA113+Questionnaire!AA52-Questionnaire!AA68-Questionnaire!AA72+Questionnaire!AA130-Questionnaire!AA143+Questionnaire!AA156-Questionnaire!AA157),Questionnaire!Z75="Quoted")=TRUE,"OK Q 32","QUERY Q 32 - Closing Unquoted Shares - Sum of transactions does not equal closing balance - please check")</f>
        <v>OK Q 32</v>
      </c>
      <c r="Y47" s="215" t="str">
        <f>IF(OR(Questionnaire!AB114=(Questionnaire!AB113+Questionnaire!AB52-Questionnaire!AB68-Questionnaire!AB72+Questionnaire!AB130-Questionnaire!AB143+Questionnaire!AB156-Questionnaire!AB157),Questionnaire!AA75="Quoted")=TRUE,"OK Q 32","QUERY Q 32 - Closing Unquoted Shares - Sum of transactions does not equal closing balance - please check")</f>
        <v>OK Q 32</v>
      </c>
      <c r="Z47" s="215" t="str">
        <f>IF(OR(Questionnaire!AC114=(Questionnaire!AC113+Questionnaire!AC52-Questionnaire!AC68-Questionnaire!AC72+Questionnaire!AC130-Questionnaire!AC143+Questionnaire!AC156-Questionnaire!AC157),Questionnaire!AB75="Quoted")=TRUE,"OK Q 32","QUERY Q 32 - Closing Unquoted Shares - Sum of transactions does not equal closing balance - please check")</f>
        <v>OK Q 32</v>
      </c>
      <c r="AA47" s="215" t="str">
        <f>IF(OR(Questionnaire!AD114=(Questionnaire!AD113+Questionnaire!AD52-Questionnaire!AD68-Questionnaire!AD72+Questionnaire!AD130-Questionnaire!AD143+Questionnaire!AD156-Questionnaire!AD157),Questionnaire!AC75="Quoted")=TRUE,"OK Q 32","QUERY Q 32 - Closing Unquoted Shares - Sum of transactions does not equal closing balance - please check")</f>
        <v>OK Q 32</v>
      </c>
      <c r="AB47" s="215" t="str">
        <f>IF(OR(Questionnaire!AE114=(Questionnaire!AE113+Questionnaire!AE52-Questionnaire!AE68-Questionnaire!AE72+Questionnaire!AE130-Questionnaire!AE143+Questionnaire!AE156-Questionnaire!AE157),Questionnaire!AD75="Quoted")=TRUE,"OK Q 32","QUERY Q 32 - Closing Unquoted Shares - Sum of transactions does not equal closing balance - please check")</f>
        <v>OK Q 32</v>
      </c>
      <c r="AC47" s="215" t="str">
        <f>IF(OR(Questionnaire!AF114=(Questionnaire!AF113+Questionnaire!AF52-Questionnaire!AF68-Questionnaire!AF72+Questionnaire!AF130-Questionnaire!AF143+Questionnaire!AF156-Questionnaire!AF157),Questionnaire!AE75="Quoted")=TRUE,"OK Q 32","QUERY Q 32 - Closing Unquoted Shares - Sum of transactions does not equal closing balance - please check")</f>
        <v>OK Q 32</v>
      </c>
      <c r="AD47" s="215" t="str">
        <f>IF(OR(Questionnaire!AG114=(Questionnaire!AG113+Questionnaire!AG52-Questionnaire!AG68-Questionnaire!AG72+Questionnaire!AG130-Questionnaire!AG143+Questionnaire!AG156-Questionnaire!AG157),Questionnaire!AF75="Quoted")=TRUE,"OK Q 32","QUERY Q 32 - Closing Unquoted Shares - Sum of transactions does not equal closing balance - please check")</f>
        <v>OK Q 32</v>
      </c>
      <c r="AE47" s="215" t="str">
        <f>IF(OR(Questionnaire!AH114=(Questionnaire!AH113+Questionnaire!AH52-Questionnaire!AH68-Questionnaire!AH72+Questionnaire!AH130-Questionnaire!AH143+Questionnaire!AH156-Questionnaire!AH157),Questionnaire!AG75="Quoted")=TRUE,"OK Q 32","QUERY Q 32 - Closing Unquoted Shares - Sum of transactions does not equal closing balance - please check")</f>
        <v>OK Q 32</v>
      </c>
      <c r="AF47" s="215" t="str">
        <f>IF(OR(Questionnaire!AI114=(Questionnaire!AI113+Questionnaire!AI52-Questionnaire!AI68-Questionnaire!AI72+Questionnaire!AI130-Questionnaire!AI143+Questionnaire!AI156-Questionnaire!AI157),Questionnaire!AH75="Quoted")=TRUE,"OK Q 32","QUERY Q 32 - Closing Unquoted Shares - Sum of transactions does not equal closing balance - please check")</f>
        <v>OK Q 32</v>
      </c>
      <c r="AG47" s="215" t="str">
        <f>IF(OR(Questionnaire!AJ114=(Questionnaire!AJ113+Questionnaire!AJ52-Questionnaire!AJ68-Questionnaire!AJ72+Questionnaire!AJ130-Questionnaire!AJ143+Questionnaire!AJ156-Questionnaire!AJ157),Questionnaire!AI75="Quoted")=TRUE,"OK Q 32","QUERY Q 32 - Closing Unquoted Shares - Sum of transactions does not equal closing balance - please check")</f>
        <v>OK Q 32</v>
      </c>
      <c r="AH47" s="215" t="str">
        <f>IF(OR(Questionnaire!AK114=(Questionnaire!AK113+Questionnaire!AK52-Questionnaire!AK68-Questionnaire!AK72+Questionnaire!AK130-Questionnaire!AK143+Questionnaire!AK156-Questionnaire!AK157),Questionnaire!AJ75="Quoted")=TRUE,"OK Q 32","QUERY Q 32 - Closing Unquoted Shares - Sum of transactions does not equal closing balance - please check")</f>
        <v>OK Q 32</v>
      </c>
      <c r="AI47" s="215" t="str">
        <f>IF(OR(Questionnaire!AL114=(Questionnaire!AL113+Questionnaire!AL52-Questionnaire!AL68-Questionnaire!AL72+Questionnaire!AL130-Questionnaire!AL143+Questionnaire!AL156-Questionnaire!AL157),Questionnaire!AK75="Quoted")=TRUE,"OK Q 32","QUERY Q 32 - Closing Unquoted Shares - Sum of transactions does not equal closing balance - please check")</f>
        <v>OK Q 32</v>
      </c>
      <c r="AJ47" s="215" t="str">
        <f>IF(OR(Questionnaire!AM114=(Questionnaire!AM113+Questionnaire!AM52-Questionnaire!AM68-Questionnaire!AM72+Questionnaire!AM130-Questionnaire!AM143+Questionnaire!AM156-Questionnaire!AM157),Questionnaire!AL75="Quoted")=TRUE,"OK Q 32","QUERY Q 32 - Closing Unquoted Shares - Sum of transactions does not equal closing balance - please check")</f>
        <v>OK Q 32</v>
      </c>
      <c r="AK47" s="215" t="str">
        <f>IF(OR(Questionnaire!AN114=(Questionnaire!AN113+Questionnaire!AN52-Questionnaire!AN68-Questionnaire!AN72+Questionnaire!AN130-Questionnaire!AN143+Questionnaire!AN156-Questionnaire!AN157),Questionnaire!AM75="Quoted")=TRUE,"OK Q 32","QUERY Q 32 - Closing Unquoted Shares - Sum of transactions does not equal closing balance - please check")</f>
        <v>OK Q 32</v>
      </c>
      <c r="AL47" s="215" t="str">
        <f>IF(OR(Questionnaire!AO114=(Questionnaire!AO113+Questionnaire!AO52-Questionnaire!AO68-Questionnaire!AO72+Questionnaire!AO130-Questionnaire!AO143+Questionnaire!AO156-Questionnaire!AO157),Questionnaire!AN75="Quoted")=TRUE,"OK Q 32","QUERY Q 32 - Closing Unquoted Shares - Sum of transactions does not equal closing balance - please check")</f>
        <v>OK Q 32</v>
      </c>
      <c r="AM47" s="215" t="str">
        <f>IF(OR(Questionnaire!AP114=(Questionnaire!AP113+Questionnaire!AP52-Questionnaire!AP68-Questionnaire!AP72+Questionnaire!AP130-Questionnaire!AP143+Questionnaire!AP156-Questionnaire!AP157),Questionnaire!AO75="Quoted")=TRUE,"OK Q 32","QUERY Q 32 - Closing Unquoted Shares - Sum of transactions does not equal closing balance - please check")</f>
        <v>OK Q 32</v>
      </c>
      <c r="AN47" s="215" t="str">
        <f>IF(OR(Questionnaire!AQ114=(Questionnaire!AQ113+Questionnaire!AQ52-Questionnaire!AQ68-Questionnaire!AQ72+Questionnaire!AQ130-Questionnaire!AQ143+Questionnaire!AQ156-Questionnaire!AQ157),Questionnaire!AP75="Quoted")=TRUE,"OK Q 32","QUERY Q 32 - Closing Unquoted Shares - Sum of transactions does not equal closing balance - please check")</f>
        <v>OK Q 32</v>
      </c>
      <c r="AO47" s="215" t="str">
        <f>IF(OR(Questionnaire!AR114=(Questionnaire!AR113+Questionnaire!AR52-Questionnaire!AR68-Questionnaire!AR72+Questionnaire!AR130-Questionnaire!AR143+Questionnaire!AR156-Questionnaire!AR157),Questionnaire!AQ75="Quoted")=TRUE,"OK Q 32","QUERY Q 32 - Closing Unquoted Shares - Sum of transactions does not equal closing balance - please check")</f>
        <v>OK Q 32</v>
      </c>
      <c r="AP47" s="215" t="str">
        <f>IF(OR(Questionnaire!AS114=(Questionnaire!AS113+Questionnaire!AS52-Questionnaire!AS68-Questionnaire!AS72+Questionnaire!AS130-Questionnaire!AS143+Questionnaire!AS156-Questionnaire!AS157),Questionnaire!AR75="Quoted")=TRUE,"OK Q 32","QUERY Q 32 - Closing Unquoted Shares - Sum of transactions does not equal closing balance - please check")</f>
        <v>OK Q 32</v>
      </c>
      <c r="AQ47" s="215" t="str">
        <f>IF(OR(Questionnaire!AT114=(Questionnaire!AT113+Questionnaire!AT52-Questionnaire!AT68-Questionnaire!AT72+Questionnaire!AT130-Questionnaire!AT143+Questionnaire!AT156-Questionnaire!AT157),Questionnaire!AS75="Quoted")=TRUE,"OK Q 32","QUERY Q 32 - Closing Unquoted Shares - Sum of transactions does not equal closing balance - please check")</f>
        <v>OK Q 32</v>
      </c>
      <c r="AR47" s="215" t="str">
        <f>IF(OR(Questionnaire!AU114=(Questionnaire!AU113+Questionnaire!AU52-Questionnaire!AU68-Questionnaire!AU72+Questionnaire!AU130-Questionnaire!AU143+Questionnaire!AU156-Questionnaire!AU157),Questionnaire!AT75="Quoted")=TRUE,"OK Q 32","QUERY Q 32 - Closing Unquoted Shares - Sum of transactions does not equal closing balance - please check")</f>
        <v>OK Q 32</v>
      </c>
      <c r="AS47" s="215" t="str">
        <f>IF(OR(Questionnaire!AV114=(Questionnaire!AV113+Questionnaire!AV52-Questionnaire!AV68-Questionnaire!AV72+Questionnaire!AV130-Questionnaire!AV143+Questionnaire!AV156-Questionnaire!AV157),Questionnaire!AU75="Quoted")=TRUE,"OK Q 32","QUERY Q 32 - Closing Unquoted Shares - Sum of transactions does not equal closing balance - please check")</f>
        <v>OK Q 32</v>
      </c>
      <c r="AT47" s="215" t="str">
        <f>IF(OR(Questionnaire!AW114=(Questionnaire!AW113+Questionnaire!AW52-Questionnaire!AW68-Questionnaire!AW72+Questionnaire!AW130-Questionnaire!AW143+Questionnaire!AW156-Questionnaire!AW157),Questionnaire!AV75="Quoted")=TRUE,"OK Q 32","QUERY Q 32 - Closing Unquoted Shares - Sum of transactions does not equal closing balance - please check")</f>
        <v>OK Q 32</v>
      </c>
      <c r="AU47" s="215" t="str">
        <f>IF(OR(Questionnaire!AX114=(Questionnaire!AX113+Questionnaire!AX52-Questionnaire!AX68-Questionnaire!AX72+Questionnaire!AX130-Questionnaire!AX143+Questionnaire!AX156-Questionnaire!AX157),Questionnaire!AW75="Quoted")=TRUE,"OK Q 32","QUERY Q 32 - Closing Unquoted Shares - Sum of transactions does not equal closing balance - please check")</f>
        <v>OK Q 32</v>
      </c>
      <c r="AV47" s="215" t="str">
        <f>IF(OR(Questionnaire!AY114=(Questionnaire!AY113+Questionnaire!AY52-Questionnaire!AY68-Questionnaire!AY72+Questionnaire!AY130-Questionnaire!AY143+Questionnaire!AY156-Questionnaire!AY157),Questionnaire!AX75="Quoted")=TRUE,"OK Q 32","QUERY Q 32 - Closing Unquoted Shares - Sum of transactions does not equal closing balance - please check")</f>
        <v>OK Q 32</v>
      </c>
      <c r="AW47" s="215" t="str">
        <f>IF(OR(Questionnaire!AZ114=(Questionnaire!AZ113+Questionnaire!AZ52-Questionnaire!AZ68-Questionnaire!AZ72+Questionnaire!AZ130-Questionnaire!AZ143+Questionnaire!AZ156-Questionnaire!AZ157),Questionnaire!AY75="Quoted")=TRUE,"OK Q 32","QUERY Q 32 - Closing Unquoted Shares - Sum of transactions does not equal closing balance - please check")</f>
        <v>OK Q 32</v>
      </c>
      <c r="AX47" s="215" t="str">
        <f>IF(OR(Questionnaire!BA114=(Questionnaire!BA113+Questionnaire!BA52-Questionnaire!BA68-Questionnaire!BA72+Questionnaire!BA130-Questionnaire!BA143+Questionnaire!BA156-Questionnaire!BA157),Questionnaire!AZ75="Quoted")=TRUE,"OK Q 32","QUERY Q 32 - Closing Unquoted Shares - Sum of transactions does not equal closing balance - please check")</f>
        <v>OK Q 32</v>
      </c>
      <c r="AY47" s="215" t="str">
        <f>IF(OR(Questionnaire!BB114=(Questionnaire!BB113+Questionnaire!BB52-Questionnaire!BB68-Questionnaire!BB72+Questionnaire!BB130-Questionnaire!BB143+Questionnaire!BB156-Questionnaire!BB157),Questionnaire!BA75="Quoted")=TRUE,"OK Q 32","QUERY Q 32 - Closing Unquoted Shares - Sum of transactions does not equal closing balance - please check")</f>
        <v>OK Q 32</v>
      </c>
      <c r="AZ47" s="215" t="str">
        <f>IF(OR(Questionnaire!BC114=(Questionnaire!BC113+Questionnaire!BC52-Questionnaire!BC68-Questionnaire!BC72+Questionnaire!BC130-Questionnaire!BC143+Questionnaire!BC156-Questionnaire!BC157),Questionnaire!BB75="Quoted")=TRUE,"OK Q 32","QUERY Q 32 - Closing Unquoted Shares - Sum of transactions does not equal closing balance - please check")</f>
        <v>OK Q 32</v>
      </c>
      <c r="BA47" s="215" t="str">
        <f>IF(OR(Questionnaire!BD114=(Questionnaire!BD113+Questionnaire!BD52-Questionnaire!BD68-Questionnaire!BD72+Questionnaire!BD130-Questionnaire!BD143+Questionnaire!BD156-Questionnaire!BD157),Questionnaire!BC75="Quoted")=TRUE,"OK Q 32","QUERY Q 32 - Closing Unquoted Shares - Sum of transactions does not equal closing balance - please check")</f>
        <v>OK Q 32</v>
      </c>
      <c r="BB47" s="215" t="str">
        <f>IF(OR(Questionnaire!BE114=(Questionnaire!BE113+Questionnaire!BE52-Questionnaire!BE68-Questionnaire!BE72+Questionnaire!BE130-Questionnaire!BE143+Questionnaire!BE156-Questionnaire!BE157),Questionnaire!BD75="Quoted")=TRUE,"OK Q 32","QUERY Q 32 - Closing Unquoted Shares - Sum of transactions does not equal closing balance - please check")</f>
        <v>OK Q 32</v>
      </c>
      <c r="BC47" s="215" t="str">
        <f>IF(OR(Questionnaire!BF114=(Questionnaire!BF113+Questionnaire!BF52-Questionnaire!BF68-Questionnaire!BF72+Questionnaire!BF130-Questionnaire!BF143+Questionnaire!BF156-Questionnaire!BF157),Questionnaire!BE75="Quoted")=TRUE,"OK Q 32","QUERY Q 32 - Closing Unquoted Shares - Sum of transactions does not equal closing balance - please check")</f>
        <v>OK Q 32</v>
      </c>
      <c r="BD47" s="215" t="str">
        <f>IF(OR(Questionnaire!BG114=(Questionnaire!BG113+Questionnaire!BG52-Questionnaire!BG68-Questionnaire!BG72+Questionnaire!BG130-Questionnaire!BG143+Questionnaire!BG156-Questionnaire!BG157),Questionnaire!BF75="Quoted")=TRUE,"OK Q 32","QUERY Q 32 - Closing Unquoted Shares - Sum of transactions does not equal closing balance - please check")</f>
        <v>OK Q 32</v>
      </c>
      <c r="BE47" s="215" t="str">
        <f>IF(OR(Questionnaire!BH114=(Questionnaire!BH113+Questionnaire!BH52-Questionnaire!BH68-Questionnaire!BH72+Questionnaire!BH130-Questionnaire!BH143+Questionnaire!BH156-Questionnaire!BH157),Questionnaire!BG75="Quoted")=TRUE,"OK Q 32","QUERY Q 32 - Closing Unquoted Shares - Sum of transactions does not equal closing balance - please check")</f>
        <v>OK Q 32</v>
      </c>
      <c r="BF47" s="215" t="str">
        <f>IF(OR(Questionnaire!BI114=(Questionnaire!BI113+Questionnaire!BI52-Questionnaire!BI68-Questionnaire!BI72+Questionnaire!BI130-Questionnaire!BI143+Questionnaire!BI156-Questionnaire!BI157),Questionnaire!BH75="Quoted")=TRUE,"OK Q 32","QUERY Q 32 - Closing Unquoted Shares - Sum of transactions does not equal closing balance - please check")</f>
        <v>OK Q 32</v>
      </c>
      <c r="BG47" s="215" t="str">
        <f>IF(OR(Questionnaire!BJ114=(Questionnaire!BJ113+Questionnaire!BJ52-Questionnaire!BJ68-Questionnaire!BJ72+Questionnaire!BJ130-Questionnaire!BJ143+Questionnaire!BJ156-Questionnaire!BJ157),Questionnaire!BI75="Quoted")=TRUE,"OK Q 32","QUERY Q 32 - Closing Unquoted Shares - Sum of transactions does not equal closing balance - please check")</f>
        <v>OK Q 32</v>
      </c>
      <c r="BH47" s="215" t="str">
        <f>IF(OR(Questionnaire!BK114=(Questionnaire!BK113+Questionnaire!BK52-Questionnaire!BK68-Questionnaire!BK72+Questionnaire!BK130-Questionnaire!BK143+Questionnaire!BK156-Questionnaire!BK157),Questionnaire!BJ75="Quoted")=TRUE,"OK Q 32","QUERY Q 32 - Closing Unquoted Shares - Sum of transactions does not equal closing balance - please check")</f>
        <v>OK Q 32</v>
      </c>
      <c r="BI47" s="215" t="str">
        <f>IF(OR(Questionnaire!BL114=(Questionnaire!BL113+Questionnaire!BL52-Questionnaire!BL68-Questionnaire!BL72+Questionnaire!BL130-Questionnaire!BL143+Questionnaire!BL156-Questionnaire!BL157),Questionnaire!BK75="Quoted")=TRUE,"OK Q 32","QUERY Q 32 - Closing Unquoted Shares - Sum of transactions does not equal closing balance - please check")</f>
        <v>OK Q 32</v>
      </c>
      <c r="BJ47" s="215" t="str">
        <f>IF(OR(Questionnaire!BM114=(Questionnaire!BM113+Questionnaire!BM52-Questionnaire!BM68-Questionnaire!BM72+Questionnaire!BM130-Questionnaire!BM143+Questionnaire!BM156-Questionnaire!BM157),Questionnaire!BL75="Quoted")=TRUE,"OK Q 32","QUERY Q 32 - Closing Unquoted Shares - Sum of transactions does not equal closing balance - please check")</f>
        <v>OK Q 32</v>
      </c>
      <c r="BK47" s="215" t="str">
        <f>IF(OR(Questionnaire!BN114=(Questionnaire!BN113+Questionnaire!BN52-Questionnaire!BN68-Questionnaire!BN72+Questionnaire!BN130-Questionnaire!BN143+Questionnaire!BN156-Questionnaire!BN157),Questionnaire!BM75="Quoted")=TRUE,"OK Q 32","QUERY Q 32 - Closing Unquoted Shares - Sum of transactions does not equal closing balance - please check")</f>
        <v>OK Q 32</v>
      </c>
      <c r="BL47" s="215" t="str">
        <f>IF(OR(Questionnaire!BO114=(Questionnaire!BO113+Questionnaire!BO52-Questionnaire!BO68-Questionnaire!BO72+Questionnaire!BO130-Questionnaire!BO143+Questionnaire!BO156-Questionnaire!BO157),Questionnaire!BN75="Quoted")=TRUE,"OK Q 32","QUERY Q 32 - Closing Unquoted Shares - Sum of transactions does not equal closing balance - please check")</f>
        <v>OK Q 32</v>
      </c>
      <c r="BM47" s="215" t="str">
        <f>IF(OR(Questionnaire!BP114=(Questionnaire!BP113+Questionnaire!BP52-Questionnaire!BP68-Questionnaire!BP72+Questionnaire!BP130-Questionnaire!BP143+Questionnaire!BP156-Questionnaire!BP157),Questionnaire!BO75="Quoted")=TRUE,"OK Q 32","QUERY Q 32 - Closing Unquoted Shares - Sum of transactions does not equal closing balance - please check")</f>
        <v>OK Q 32</v>
      </c>
      <c r="BN47" s="215" t="str">
        <f>IF(OR(Questionnaire!BQ114=(Questionnaire!BQ113+Questionnaire!BQ52-Questionnaire!BQ68-Questionnaire!BQ72+Questionnaire!BQ130-Questionnaire!BQ143+Questionnaire!BQ156-Questionnaire!BQ157),Questionnaire!BP75="Quoted")=TRUE,"OK Q 32","QUERY Q 32 - Closing Unquoted Shares - Sum of transactions does not equal closing balance - please check")</f>
        <v>OK Q 32</v>
      </c>
      <c r="BO47" s="215" t="str">
        <f>IF(OR(Questionnaire!BR114=(Questionnaire!BR113+Questionnaire!BR52-Questionnaire!BR68-Questionnaire!BR72+Questionnaire!BR130-Questionnaire!BR143+Questionnaire!BR156-Questionnaire!BR157),Questionnaire!BQ75="Quoted")=TRUE,"OK Q 32","QUERY Q 32 - Closing Unquoted Shares - Sum of transactions does not equal closing balance - please check")</f>
        <v>OK Q 32</v>
      </c>
      <c r="BP47" s="215" t="str">
        <f>IF(OR(Questionnaire!BS114=(Questionnaire!BS113+Questionnaire!BS52-Questionnaire!BS68-Questionnaire!BS72+Questionnaire!BS130-Questionnaire!BS143+Questionnaire!BS156-Questionnaire!BS157),Questionnaire!BR75="Quoted")=TRUE,"OK Q 32","QUERY Q 32 - Closing Unquoted Shares - Sum of transactions does not equal closing balance - please check")</f>
        <v>OK Q 32</v>
      </c>
      <c r="BQ47" s="215" t="str">
        <f>IF(OR(Questionnaire!BT114=(Questionnaire!BT113+Questionnaire!BT52-Questionnaire!BT68-Questionnaire!BT72+Questionnaire!BT130-Questionnaire!BT143+Questionnaire!BT156-Questionnaire!BT157),Questionnaire!BS75="Quoted")=TRUE,"OK Q 32","QUERY Q 32 - Closing Unquoted Shares - Sum of transactions does not equal closing balance - please check")</f>
        <v>OK Q 32</v>
      </c>
      <c r="BR47" s="215" t="str">
        <f>IF(OR(Questionnaire!BU114=(Questionnaire!BU113+Questionnaire!BU52-Questionnaire!BU68-Questionnaire!BU72+Questionnaire!BU130-Questionnaire!BU143+Questionnaire!BU156-Questionnaire!BU157),Questionnaire!BT75="Quoted")=TRUE,"OK Q 32","QUERY Q 32 - Closing Unquoted Shares - Sum of transactions does not equal closing balance - please check")</f>
        <v>OK Q 32</v>
      </c>
      <c r="BS47" s="215" t="str">
        <f>IF(OR(Questionnaire!BV114=(Questionnaire!BV113+Questionnaire!BV52-Questionnaire!BV68-Questionnaire!BV72+Questionnaire!BV130-Questionnaire!BV143+Questionnaire!BV156-Questionnaire!BV157),Questionnaire!BU75="Quoted")=TRUE,"OK Q 32","QUERY Q 32 - Closing Unquoted Shares - Sum of transactions does not equal closing balance - please check")</f>
        <v>OK Q 32</v>
      </c>
      <c r="BT47" s="215" t="str">
        <f>IF(OR(Questionnaire!BW114=(Questionnaire!BW113+Questionnaire!BW52-Questionnaire!BW68-Questionnaire!BW72+Questionnaire!BW130-Questionnaire!BW143+Questionnaire!BW156-Questionnaire!BW157),Questionnaire!BV75="Quoted")=TRUE,"OK Q 32","QUERY Q 32 - Closing Unquoted Shares - Sum of transactions does not equal closing balance - please check")</f>
        <v>OK Q 32</v>
      </c>
      <c r="BU47" s="215" t="str">
        <f>IF(OR(Questionnaire!BX114=(Questionnaire!BX113+Questionnaire!BX52-Questionnaire!BX68-Questionnaire!BX72+Questionnaire!BX130-Questionnaire!BX143+Questionnaire!BX156-Questionnaire!BX157),Questionnaire!BW75="Quoted")=TRUE,"OK Q 32","QUERY Q 32 - Closing Unquoted Shares - Sum of transactions does not equal closing balance - please check")</f>
        <v>OK Q 32</v>
      </c>
      <c r="BV47" s="215" t="str">
        <f>IF(OR(Questionnaire!BY114=(Questionnaire!BY113+Questionnaire!BY52-Questionnaire!BY68-Questionnaire!BY72+Questionnaire!BY130-Questionnaire!BY143+Questionnaire!BY156-Questionnaire!BY157),Questionnaire!BX75="Quoted")=TRUE,"OK Q 32","QUERY Q 32 - Closing Unquoted Shares - Sum of transactions does not equal closing balance - please check")</f>
        <v>OK Q 32</v>
      </c>
      <c r="BW47" s="215" t="str">
        <f>IF(OR(Questionnaire!BZ114=(Questionnaire!BZ113+Questionnaire!BZ52-Questionnaire!BZ68-Questionnaire!BZ72+Questionnaire!BZ130-Questionnaire!BZ143+Questionnaire!BZ156-Questionnaire!BZ157),Questionnaire!BY75="Quoted")=TRUE,"OK Q 32","QUERY Q 32 - Closing Unquoted Shares - Sum of transactions does not equal closing balance - please check")</f>
        <v>OK Q 32</v>
      </c>
      <c r="BX47" s="215" t="str">
        <f>IF(OR(Questionnaire!CA114=(Questionnaire!CA113+Questionnaire!CA52-Questionnaire!CA68-Questionnaire!CA72+Questionnaire!CA130-Questionnaire!CA143+Questionnaire!CA156-Questionnaire!CA157),Questionnaire!BZ75="Quoted")=TRUE,"OK Q 32","QUERY Q 32 - Closing Unquoted Shares - Sum of transactions does not equal closing balance - please check")</f>
        <v>OK Q 32</v>
      </c>
      <c r="BY47" s="215" t="str">
        <f>IF(OR(Questionnaire!CB114=(Questionnaire!CB113+Questionnaire!CB52-Questionnaire!CB68-Questionnaire!CB72+Questionnaire!CB130-Questionnaire!CB143+Questionnaire!CB156-Questionnaire!CB157),Questionnaire!CA75="Quoted")=TRUE,"OK Q 32","QUERY Q 32 - Closing Unquoted Shares - Sum of transactions does not equal closing balance - please check")</f>
        <v>OK Q 32</v>
      </c>
      <c r="BZ47" s="215" t="str">
        <f>IF(OR(Questionnaire!CC114=(Questionnaire!CC113+Questionnaire!CC52-Questionnaire!CC68-Questionnaire!CC72+Questionnaire!CC130-Questionnaire!CC143+Questionnaire!CC156-Questionnaire!CC157),Questionnaire!CB75="Quoted")=TRUE,"OK Q 32","QUERY Q 32 - Closing Unquoted Shares - Sum of transactions does not equal closing balance - please check")</f>
        <v>OK Q 32</v>
      </c>
      <c r="CA47" s="215" t="str">
        <f>IF(OR(Questionnaire!CD114=(Questionnaire!CD113+Questionnaire!CD52-Questionnaire!CD68-Questionnaire!CD72+Questionnaire!CD130-Questionnaire!CD143+Questionnaire!CD156-Questionnaire!CD157),Questionnaire!CC75="Quoted")=TRUE,"OK Q 32","QUERY Q 32 - Closing Unquoted Shares - Sum of transactions does not equal closing balance - please check")</f>
        <v>OK Q 32</v>
      </c>
      <c r="CB47" s="215" t="str">
        <f>IF(OR(Questionnaire!CE114=(Questionnaire!CE113+Questionnaire!CE52-Questionnaire!CE68-Questionnaire!CE72+Questionnaire!CE130-Questionnaire!CE143+Questionnaire!CE156-Questionnaire!CE157),Questionnaire!CD75="Quoted")=TRUE,"OK Q 32","QUERY Q 32 - Closing Unquoted Shares - Sum of transactions does not equal closing balance - please check")</f>
        <v>OK Q 32</v>
      </c>
      <c r="CC47" s="215" t="str">
        <f>IF(OR(Questionnaire!CF114=(Questionnaire!CF113+Questionnaire!CF52-Questionnaire!CF68-Questionnaire!CF72+Questionnaire!CF130-Questionnaire!CF143+Questionnaire!CF156-Questionnaire!CF157),Questionnaire!CE75="Quoted")=TRUE,"OK Q 32","QUERY Q 32 - Closing Unquoted Shares - Sum of transactions does not equal closing balance - please check")</f>
        <v>OK Q 32</v>
      </c>
      <c r="CD47" s="215" t="str">
        <f>IF(OR(Questionnaire!CG114=(Questionnaire!CG113+Questionnaire!CG52-Questionnaire!CG68-Questionnaire!CG72+Questionnaire!CG130-Questionnaire!CG143+Questionnaire!CG156-Questionnaire!CG157),Questionnaire!CF75="Quoted")=TRUE,"OK Q 32","QUERY Q 32 - Closing Unquoted Shares - Sum of transactions does not equal closing balance - please check")</f>
        <v>OK Q 32</v>
      </c>
      <c r="CE47" s="215" t="str">
        <f>IF(OR(Questionnaire!CH114=(Questionnaire!CH113+Questionnaire!CH52-Questionnaire!CH68-Questionnaire!CH72+Questionnaire!CH130-Questionnaire!CH143+Questionnaire!CH156-Questionnaire!CH157),Questionnaire!CG75="Quoted")=TRUE,"OK Q 32","QUERY Q 32 - Closing Unquoted Shares - Sum of transactions does not equal closing balance - please check")</f>
        <v>OK Q 32</v>
      </c>
      <c r="CF47" s="215" t="str">
        <f>IF(OR(Questionnaire!CI114=(Questionnaire!CI113+Questionnaire!CI52-Questionnaire!CI68-Questionnaire!CI72+Questionnaire!CI130-Questionnaire!CI143+Questionnaire!CI156-Questionnaire!CI157),Questionnaire!CH75="Quoted")=TRUE,"OK Q 32","QUERY Q 32 - Closing Unquoted Shares - Sum of transactions does not equal closing balance - please check")</f>
        <v>OK Q 32</v>
      </c>
      <c r="CG47" s="215" t="str">
        <f>IF(OR(Questionnaire!CJ114=(Questionnaire!CJ113+Questionnaire!CJ52-Questionnaire!CJ68-Questionnaire!CJ72+Questionnaire!CJ130-Questionnaire!CJ143+Questionnaire!CJ156-Questionnaire!CJ157),Questionnaire!CI75="Quoted")=TRUE,"OK Q 32","QUERY Q 32 - Closing Unquoted Shares - Sum of transactions does not equal closing balance - please check")</f>
        <v>OK Q 32</v>
      </c>
      <c r="CH47" s="215" t="str">
        <f>IF(OR(Questionnaire!CK114=(Questionnaire!CK113+Questionnaire!CK52-Questionnaire!CK68-Questionnaire!CK72+Questionnaire!CK130-Questionnaire!CK143+Questionnaire!CK156-Questionnaire!CK157),Questionnaire!CJ75="Quoted")=TRUE,"OK Q 32","QUERY Q 32 - Closing Unquoted Shares - Sum of transactions does not equal closing balance - please check")</f>
        <v>OK Q 32</v>
      </c>
      <c r="CI47" s="215" t="str">
        <f>IF(OR(Questionnaire!CL114=(Questionnaire!CL113+Questionnaire!CL52-Questionnaire!CL68-Questionnaire!CL72+Questionnaire!CL130-Questionnaire!CL143+Questionnaire!CL156-Questionnaire!CL157),Questionnaire!CK75="Quoted")=TRUE,"OK Q 32","QUERY Q 32 - Closing Unquoted Shares - Sum of transactions does not equal closing balance - please check")</f>
        <v>OK Q 32</v>
      </c>
      <c r="CJ47" s="215" t="str">
        <f>IF(OR(Questionnaire!CM114=(Questionnaire!CM113+Questionnaire!CM52-Questionnaire!CM68-Questionnaire!CM72+Questionnaire!CM130-Questionnaire!CM143+Questionnaire!CM156-Questionnaire!CM157),Questionnaire!CL75="Quoted")=TRUE,"OK Q 32","QUERY Q 32 - Closing Unquoted Shares - Sum of transactions does not equal closing balance - please check")</f>
        <v>OK Q 32</v>
      </c>
      <c r="CK47" s="215" t="str">
        <f>IF(OR(Questionnaire!CN114=(Questionnaire!CN113+Questionnaire!CN52-Questionnaire!CN68-Questionnaire!CN72+Questionnaire!CN130-Questionnaire!CN143+Questionnaire!CN156-Questionnaire!CN157),Questionnaire!CM75="Quoted")=TRUE,"OK Q 32","QUERY Q 32 - Closing Unquoted Shares - Sum of transactions does not equal closing balance - please check")</f>
        <v>OK Q 32</v>
      </c>
      <c r="CL47" s="215" t="str">
        <f>IF(OR(Questionnaire!CO114=(Questionnaire!CO113+Questionnaire!CO52-Questionnaire!CO68-Questionnaire!CO72+Questionnaire!CO130-Questionnaire!CO143+Questionnaire!CO156-Questionnaire!CO157),Questionnaire!CN75="Quoted")=TRUE,"OK Q 32","QUERY Q 32 - Closing Unquoted Shares - Sum of transactions does not equal closing balance - please check")</f>
        <v>OK Q 32</v>
      </c>
      <c r="CM47" s="215" t="str">
        <f>IF(OR(Questionnaire!CP114=(Questionnaire!CP113+Questionnaire!CP52-Questionnaire!CP68-Questionnaire!CP72+Questionnaire!CP130-Questionnaire!CP143+Questionnaire!CP156-Questionnaire!CP157),Questionnaire!CO75="Quoted")=TRUE,"OK Q 32","QUERY Q 32 - Closing Unquoted Shares - Sum of transactions does not equal closing balance - please check")</f>
        <v>OK Q 32</v>
      </c>
      <c r="CN47" s="215" t="str">
        <f>IF(OR(Questionnaire!CQ114=(Questionnaire!CQ113+Questionnaire!CQ52-Questionnaire!CQ68-Questionnaire!CQ72+Questionnaire!CQ130-Questionnaire!CQ143+Questionnaire!CQ156-Questionnaire!CQ157),Questionnaire!CP75="Quoted")=TRUE,"OK Q 32","QUERY Q 32 - Closing Unquoted Shares - Sum of transactions does not equal closing balance - please check")</f>
        <v>OK Q 32</v>
      </c>
      <c r="CO47" s="215" t="str">
        <f>IF(OR(Questionnaire!CR114=(Questionnaire!CR113+Questionnaire!CR52-Questionnaire!CR68-Questionnaire!CR72+Questionnaire!CR130-Questionnaire!CR143+Questionnaire!CR156-Questionnaire!CR157),Questionnaire!CQ75="Quoted")=TRUE,"OK Q 32","QUERY Q 32 - Closing Unquoted Shares - Sum of transactions does not equal closing balance - please check")</f>
        <v>OK Q 32</v>
      </c>
      <c r="CP47" s="215" t="str">
        <f>IF(OR(Questionnaire!CS114=(Questionnaire!CS113+Questionnaire!CS52-Questionnaire!CS68-Questionnaire!CS72+Questionnaire!CS130-Questionnaire!CS143+Questionnaire!CS156-Questionnaire!CS157),Questionnaire!CR75="Quoted")=TRUE,"OK Q 32","QUERY Q 32 - Closing Unquoted Shares - Sum of transactions does not equal closing balance - please check")</f>
        <v>OK Q 32</v>
      </c>
      <c r="CQ47" s="215" t="str">
        <f>IF(OR(Questionnaire!CT114=(Questionnaire!CT113+Questionnaire!CT52-Questionnaire!CT68-Questionnaire!CT72+Questionnaire!CT130-Questionnaire!CT143+Questionnaire!CT156-Questionnaire!CT157),Questionnaire!CS75="Quoted")=TRUE,"OK Q 32","QUERY Q 32 - Closing Unquoted Shares - Sum of transactions does not equal closing balance - please check")</f>
        <v>OK Q 32</v>
      </c>
      <c r="CR47" s="215" t="str">
        <f>IF(OR(Questionnaire!CU114=(Questionnaire!CU113+Questionnaire!CU52-Questionnaire!CU68-Questionnaire!CU72+Questionnaire!CU130-Questionnaire!CU143+Questionnaire!CU156-Questionnaire!CU157),Questionnaire!CT75="Quoted")=TRUE,"OK Q 32","QUERY Q 32 - Closing Unquoted Shares - Sum of transactions does not equal closing balance - please check")</f>
        <v>OK Q 32</v>
      </c>
      <c r="CS47" s="215" t="str">
        <f>IF(OR(Questionnaire!CV114=(Questionnaire!CV113+Questionnaire!CV52-Questionnaire!CV68-Questionnaire!CV72+Questionnaire!CV130-Questionnaire!CV143+Questionnaire!CV156-Questionnaire!CV157),Questionnaire!CU75="Quoted")=TRUE,"OK Q 32","QUERY Q 32 - Closing Unquoted Shares - Sum of transactions does not equal closing balance - please check")</f>
        <v>OK Q 32</v>
      </c>
      <c r="CT47" s="215" t="str">
        <f>IF(OR(Questionnaire!CW114=(Questionnaire!CW113+Questionnaire!CW52-Questionnaire!CW68-Questionnaire!CW72+Questionnaire!CW130-Questionnaire!CW143+Questionnaire!CW156-Questionnaire!CW157),Questionnaire!CV75="Quoted")=TRUE,"OK Q 32","QUERY Q 32 - Closing Unquoted Shares - Sum of transactions does not equal closing balance - please check")</f>
        <v>OK Q 32</v>
      </c>
      <c r="CU47" s="215" t="str">
        <f>IF(OR(Questionnaire!CX114=(Questionnaire!CX113+Questionnaire!CX52-Questionnaire!CX68-Questionnaire!CX72+Questionnaire!CX130-Questionnaire!CX143+Questionnaire!CX156-Questionnaire!CX157),Questionnaire!CW75="Quoted")=TRUE,"OK Q 32","QUERY Q 32 - Closing Unquoted Shares - Sum of transactions does not equal closing balance - please check")</f>
        <v>OK Q 32</v>
      </c>
      <c r="CV47" s="215" t="str">
        <f>IF(OR(Questionnaire!CY114=(Questionnaire!CY113+Questionnaire!CY52-Questionnaire!CY68-Questionnaire!CY72+Questionnaire!CY130-Questionnaire!CY143+Questionnaire!CY156-Questionnaire!CY157),Questionnaire!CX75="Quoted")=TRUE,"OK Q 32","QUERY Q 32 - Closing Unquoted Shares - Sum of transactions does not equal closing balance - please check")</f>
        <v>OK Q 32</v>
      </c>
      <c r="CW47" s="215" t="str">
        <f>IF(OR(Questionnaire!CZ114=(Questionnaire!CZ113+Questionnaire!CZ52-Questionnaire!CZ68-Questionnaire!CZ72+Questionnaire!CZ130-Questionnaire!CZ143+Questionnaire!CZ156-Questionnaire!CZ157),Questionnaire!CY75="Quoted")=TRUE,"OK Q 32","QUERY Q 32 - Closing Unquoted Shares - Sum of transactions does not equal closing balance - please check")</f>
        <v>OK Q 32</v>
      </c>
      <c r="CX47" s="215" t="str">
        <f>IF(OR(Questionnaire!DA114=(Questionnaire!DA113+Questionnaire!DA52-Questionnaire!DA68-Questionnaire!DA72+Questionnaire!DA130-Questionnaire!DA143+Questionnaire!DA156-Questionnaire!DA157),Questionnaire!CZ75="Quoted")=TRUE,"OK Q 32","QUERY Q 32 - Closing Unquoted Shares - Sum of transactions does not equal closing balance - please check")</f>
        <v>OK Q 32</v>
      </c>
      <c r="CY47" s="215" t="str">
        <f>IF(OR(Questionnaire!DB114=(Questionnaire!DB113+Questionnaire!DB52-Questionnaire!DB68-Questionnaire!DB72+Questionnaire!DB130-Questionnaire!DB143+Questionnaire!DB156-Questionnaire!DB157),Questionnaire!DA75="Quoted")=TRUE,"OK Q 32","QUERY Q 32 - Closing Unquoted Shares - Sum of transactions does not equal closing balance - please check")</f>
        <v>OK Q 32</v>
      </c>
      <c r="CZ47" s="215" t="str">
        <f>IF(OR(Questionnaire!DC114=(Questionnaire!DC113+Questionnaire!DC52-Questionnaire!DC68-Questionnaire!DC72+Questionnaire!DC130-Questionnaire!DC143+Questionnaire!DC156-Questionnaire!DC157),Questionnaire!DB75="Quoted")=TRUE,"OK Q 32","QUERY Q 32 - Closing Unquoted Shares - Sum of transactions does not equal closing balance - please check")</f>
        <v>OK Q 32</v>
      </c>
      <c r="DA47" s="215" t="str">
        <f>IF(OR(Questionnaire!DD114=(Questionnaire!DD113+Questionnaire!DD52-Questionnaire!DD68-Questionnaire!DD72+Questionnaire!DD130-Questionnaire!DD143+Questionnaire!DD156-Questionnaire!DD157),Questionnaire!DC75="Quoted")=TRUE,"OK Q 32","QUERY Q 32 - Closing Unquoted Shares - Sum of transactions does not equal closing balance - please check")</f>
        <v>OK Q 32</v>
      </c>
      <c r="DB47" s="215" t="str">
        <f>IF(OR(Questionnaire!DE114=(Questionnaire!DE113+Questionnaire!DE52-Questionnaire!DE68-Questionnaire!DE72+Questionnaire!DE130-Questionnaire!DE143+Questionnaire!DE156-Questionnaire!DE157),Questionnaire!DD75="Quoted")=TRUE,"OK Q 32","QUERY Q 32 - Closing Unquoted Shares - Sum of transactions does not equal closing balance - please check")</f>
        <v>OK Q 32</v>
      </c>
      <c r="DC47" s="215" t="str">
        <f>IF(OR(Questionnaire!DF114=(Questionnaire!DF113+Questionnaire!DF52-Questionnaire!DF68-Questionnaire!DF72+Questionnaire!DF130-Questionnaire!DF143+Questionnaire!DF156-Questionnaire!DF157),Questionnaire!DE75="Quoted")=TRUE,"OK Q 32","QUERY Q 32 - Closing Unquoted Shares - Sum of transactions does not equal closing balance - please check")</f>
        <v>OK Q 32</v>
      </c>
      <c r="DD47" s="215" t="str">
        <f>IF(OR(Questionnaire!DG114=(Questionnaire!DG113+Questionnaire!DG52-Questionnaire!DG68-Questionnaire!DG72+Questionnaire!DG130-Questionnaire!DG143+Questionnaire!DG156-Questionnaire!DG157),Questionnaire!DF75="Quoted")=TRUE,"OK Q 32","QUERY Q 32 - Closing Unquoted Shares - Sum of transactions does not equal closing balance - please check")</f>
        <v>OK Q 32</v>
      </c>
      <c r="DE47" s="215" t="str">
        <f>IF(OR(Questionnaire!DH114=(Questionnaire!DH113+Questionnaire!DH52-Questionnaire!DH68-Questionnaire!DH72+Questionnaire!DH130-Questionnaire!DH143+Questionnaire!DH156-Questionnaire!DH157),Questionnaire!DG75="Quoted")=TRUE,"OK Q 32","QUERY Q 32 - Closing Unquoted Shares - Sum of transactions does not equal closing balance - please check")</f>
        <v>OK Q 32</v>
      </c>
      <c r="DF47" s="215" t="str">
        <f>IF(OR(Questionnaire!DI114=(Questionnaire!DI113+Questionnaire!DI52-Questionnaire!DI68-Questionnaire!DI72+Questionnaire!DI130-Questionnaire!DI143+Questionnaire!DI156-Questionnaire!DI157),Questionnaire!DH75="Quoted")=TRUE,"OK Q 32","QUERY Q 32 - Closing Unquoted Shares - Sum of transactions does not equal closing balance - please check")</f>
        <v>OK Q 32</v>
      </c>
      <c r="DG47" s="215" t="str">
        <f>IF(OR(Questionnaire!DJ114=(Questionnaire!DJ113+Questionnaire!DJ52-Questionnaire!DJ68-Questionnaire!DJ72+Questionnaire!DJ130-Questionnaire!DJ143+Questionnaire!DJ156-Questionnaire!DJ157),Questionnaire!DI75="Quoted")=TRUE,"OK Q 32","QUERY Q 32 - Closing Unquoted Shares - Sum of transactions does not equal closing balance - please check")</f>
        <v>OK Q 32</v>
      </c>
      <c r="DH47" s="215" t="str">
        <f>IF(OR(Questionnaire!DK114=(Questionnaire!DK113+Questionnaire!DK52-Questionnaire!DK68-Questionnaire!DK72+Questionnaire!DK130-Questionnaire!DK143+Questionnaire!DK156-Questionnaire!DK157),Questionnaire!DJ75="Quoted")=TRUE,"OK Q 32","QUERY Q 32 - Closing Unquoted Shares - Sum of transactions does not equal closing balance - please check")</f>
        <v>OK Q 32</v>
      </c>
      <c r="DI47" s="215" t="str">
        <f>IF(OR(Questionnaire!DL114=(Questionnaire!DL113+Questionnaire!DL52-Questionnaire!DL68-Questionnaire!DL72+Questionnaire!DL130-Questionnaire!DL143+Questionnaire!DL156-Questionnaire!DL157),Questionnaire!DK75="Quoted")=TRUE,"OK Q 32","QUERY Q 32 - Closing Unquoted Shares - Sum of transactions does not equal closing balance - please check")</f>
        <v>OK Q 32</v>
      </c>
      <c r="DJ47" s="215" t="str">
        <f>IF(OR(Questionnaire!DM114=(Questionnaire!DM113+Questionnaire!DM52-Questionnaire!DM68-Questionnaire!DM72+Questionnaire!DM130-Questionnaire!DM143+Questionnaire!DM156-Questionnaire!DM157),Questionnaire!DL75="Quoted")=TRUE,"OK Q 32","QUERY Q 32 - Closing Unquoted Shares - Sum of transactions does not equal closing balance - please check")</f>
        <v>OK Q 32</v>
      </c>
      <c r="DK47" s="215" t="str">
        <f>IF(OR(Questionnaire!DN114=(Questionnaire!DN113+Questionnaire!DN52-Questionnaire!DN68-Questionnaire!DN72+Questionnaire!DN130-Questionnaire!DN143+Questionnaire!DN156-Questionnaire!DN157),Questionnaire!DM75="Quoted")=TRUE,"OK Q 32","QUERY Q 32 - Closing Unquoted Shares - Sum of transactions does not equal closing balance - please check")</f>
        <v>OK Q 32</v>
      </c>
      <c r="DL47" s="215" t="str">
        <f>IF(OR(Questionnaire!DO114=(Questionnaire!DO113+Questionnaire!DO52-Questionnaire!DO68-Questionnaire!DO72+Questionnaire!DO130-Questionnaire!DO143+Questionnaire!DO156-Questionnaire!DO157),Questionnaire!DN75="Quoted")=TRUE,"OK Q 32","QUERY Q 32 - Closing Unquoted Shares - Sum of transactions does not equal closing balance - please check")</f>
        <v>OK Q 32</v>
      </c>
      <c r="DM47" s="215" t="str">
        <f>IF(OR(Questionnaire!DP114=(Questionnaire!DP113+Questionnaire!DP52-Questionnaire!DP68-Questionnaire!DP72+Questionnaire!DP130-Questionnaire!DP143+Questionnaire!DP156-Questionnaire!DP157),Questionnaire!DO75="Quoted")=TRUE,"OK Q 32","QUERY Q 32 - Closing Unquoted Shares - Sum of transactions does not equal closing balance - please check")</f>
        <v>OK Q 32</v>
      </c>
      <c r="DN47" s="215" t="str">
        <f>IF(OR(Questionnaire!DQ114=(Questionnaire!DQ113+Questionnaire!DQ52-Questionnaire!DQ68-Questionnaire!DQ72+Questionnaire!DQ130-Questionnaire!DQ143+Questionnaire!DQ156-Questionnaire!DQ157),Questionnaire!DP75="Quoted")=TRUE,"OK Q 32","QUERY Q 32 - Closing Unquoted Shares - Sum of transactions does not equal closing balance - please check")</f>
        <v>OK Q 32</v>
      </c>
      <c r="DO47" s="215" t="str">
        <f>IF(OR(Questionnaire!DR114=(Questionnaire!DR113+Questionnaire!DR52-Questionnaire!DR68-Questionnaire!DR72+Questionnaire!DR130-Questionnaire!DR143+Questionnaire!DR156-Questionnaire!DR157),Questionnaire!DQ75="Quoted")=TRUE,"OK Q 32","QUERY Q 32 - Closing Unquoted Shares - Sum of transactions does not equal closing balance - please check")</f>
        <v>OK Q 32</v>
      </c>
      <c r="DP47" s="215" t="str">
        <f>IF(OR(Questionnaire!DS114=(Questionnaire!DS113+Questionnaire!DS52-Questionnaire!DS68-Questionnaire!DS72+Questionnaire!DS130-Questionnaire!DS143+Questionnaire!DS156-Questionnaire!DS157),Questionnaire!DR75="Quoted")=TRUE,"OK Q 32","QUERY Q 32 - Closing Unquoted Shares - Sum of transactions does not equal closing balance - please check")</f>
        <v>OK Q 32</v>
      </c>
      <c r="DQ47" s="215" t="str">
        <f>IF(OR(Questionnaire!DT114=(Questionnaire!DT113+Questionnaire!DT52-Questionnaire!DT68-Questionnaire!DT72+Questionnaire!DT130-Questionnaire!DT143+Questionnaire!DT156-Questionnaire!DT157),Questionnaire!DS75="Quoted")=TRUE,"OK Q 32","QUERY Q 32 - Closing Unquoted Shares - Sum of transactions does not equal closing balance - please check")</f>
        <v>OK Q 32</v>
      </c>
      <c r="DR47" s="215" t="str">
        <f>IF(OR(Questionnaire!DU114=(Questionnaire!DU113+Questionnaire!DU52-Questionnaire!DU68-Questionnaire!DU72+Questionnaire!DU130-Questionnaire!DU143+Questionnaire!DU156-Questionnaire!DU157),Questionnaire!DT75="Quoted")=TRUE,"OK Q 32","QUERY Q 32 - Closing Unquoted Shares - Sum of transactions does not equal closing balance - please check")</f>
        <v>OK Q 32</v>
      </c>
      <c r="DS47" s="215" t="str">
        <f>IF(OR(Questionnaire!DV114=(Questionnaire!DV113+Questionnaire!DV52-Questionnaire!DV68-Questionnaire!DV72+Questionnaire!DV130-Questionnaire!DV143+Questionnaire!DV156-Questionnaire!DV157),Questionnaire!DU75="Quoted")=TRUE,"OK Q 32","QUERY Q 32 - Closing Unquoted Shares - Sum of transactions does not equal closing balance - please check")</f>
        <v>OK Q 32</v>
      </c>
      <c r="DT47" s="215" t="str">
        <f>IF(OR(Questionnaire!DW114=(Questionnaire!DW113+Questionnaire!DW52-Questionnaire!DW68-Questionnaire!DW72+Questionnaire!DW130-Questionnaire!DW143+Questionnaire!DW156-Questionnaire!DW157),Questionnaire!DV75="Quoted")=TRUE,"OK Q 32","QUERY Q 32 - Closing Unquoted Shares - Sum of transactions does not equal closing balance - please check")</f>
        <v>OK Q 32</v>
      </c>
      <c r="DU47" s="215" t="str">
        <f>IF(OR(Questionnaire!DX114=(Questionnaire!DX113+Questionnaire!DX52-Questionnaire!DX68-Questionnaire!DX72+Questionnaire!DX130-Questionnaire!DX143+Questionnaire!DX156-Questionnaire!DX157),Questionnaire!DW75="Quoted")=TRUE,"OK Q 32","QUERY Q 32 - Closing Unquoted Shares - Sum of transactions does not equal closing balance - please check")</f>
        <v>OK Q 32</v>
      </c>
      <c r="DV47" s="215" t="str">
        <f>IF(OR(Questionnaire!DY114=(Questionnaire!DY113+Questionnaire!DY52-Questionnaire!DY68-Questionnaire!DY72+Questionnaire!DY130-Questionnaire!DY143+Questionnaire!DY156-Questionnaire!DY157),Questionnaire!DX75="Quoted")=TRUE,"OK Q 32","QUERY Q 32 - Closing Unquoted Shares - Sum of transactions does not equal closing balance - please check")</f>
        <v>OK Q 32</v>
      </c>
      <c r="DW47" s="215" t="str">
        <f>IF(OR(Questionnaire!DZ114=(Questionnaire!DZ113+Questionnaire!DZ52-Questionnaire!DZ68-Questionnaire!DZ72+Questionnaire!DZ130-Questionnaire!DZ143+Questionnaire!DZ156-Questionnaire!DZ157),Questionnaire!DY75="Quoted")=TRUE,"OK Q 32","QUERY Q 32 - Closing Unquoted Shares - Sum of transactions does not equal closing balance - please check")</f>
        <v>OK Q 32</v>
      </c>
      <c r="DX47" s="215" t="str">
        <f>IF(OR(Questionnaire!EA114=(Questionnaire!EA113+Questionnaire!EA52-Questionnaire!EA68-Questionnaire!EA72+Questionnaire!EA130-Questionnaire!EA143+Questionnaire!EA156-Questionnaire!EA157),Questionnaire!DZ75="Quoted")=TRUE,"OK Q 32","QUERY Q 32 - Closing Unquoted Shares - Sum of transactions does not equal closing balance - please check")</f>
        <v>OK Q 32</v>
      </c>
      <c r="DY47" s="215" t="str">
        <f>IF(OR(Questionnaire!EB114=(Questionnaire!EB113+Questionnaire!EB52-Questionnaire!EB68-Questionnaire!EB72+Questionnaire!EB130-Questionnaire!EB143+Questionnaire!EB156-Questionnaire!EB157),Questionnaire!EA75="Quoted")=TRUE,"OK Q 32","QUERY Q 32 - Closing Unquoted Shares - Sum of transactions does not equal closing balance - please check")</f>
        <v>OK Q 32</v>
      </c>
      <c r="DZ47" s="215" t="str">
        <f>IF(OR(Questionnaire!EC114=(Questionnaire!EC113+Questionnaire!EC52-Questionnaire!EC68-Questionnaire!EC72+Questionnaire!EC130-Questionnaire!EC143+Questionnaire!EC156-Questionnaire!EC157),Questionnaire!EB75="Quoted")=TRUE,"OK Q 32","QUERY Q 32 - Closing Unquoted Shares - Sum of transactions does not equal closing balance - please check")</f>
        <v>OK Q 32</v>
      </c>
      <c r="EA47" s="215" t="str">
        <f>IF(OR(Questionnaire!ED114=(Questionnaire!ED113+Questionnaire!ED52-Questionnaire!ED68-Questionnaire!ED72+Questionnaire!ED130-Questionnaire!ED143+Questionnaire!ED156-Questionnaire!ED157),Questionnaire!EC75="Quoted")=TRUE,"OK Q 32","QUERY Q 32 - Closing Unquoted Shares - Sum of transactions does not equal closing balance - please check")</f>
        <v>OK Q 32</v>
      </c>
      <c r="EB47" s="215" t="str">
        <f>IF(OR(Questionnaire!EE114=(Questionnaire!EE113+Questionnaire!EE52-Questionnaire!EE68-Questionnaire!EE72+Questionnaire!EE130-Questionnaire!EE143+Questionnaire!EE156-Questionnaire!EE157),Questionnaire!ED75="Quoted")=TRUE,"OK Q 32","QUERY Q 32 - Closing Unquoted Shares - Sum of transactions does not equal closing balance - please check")</f>
        <v>OK Q 32</v>
      </c>
      <c r="EC47" s="215" t="str">
        <f>IF(OR(Questionnaire!EF114=(Questionnaire!EF113+Questionnaire!EF52-Questionnaire!EF68-Questionnaire!EF72+Questionnaire!EF130-Questionnaire!EF143+Questionnaire!EF156-Questionnaire!EF157),Questionnaire!EE75="Quoted")=TRUE,"OK Q 32","QUERY Q 32 - Closing Unquoted Shares - Sum of transactions does not equal closing balance - please check")</f>
        <v>OK Q 32</v>
      </c>
      <c r="ED47" s="215" t="str">
        <f>IF(OR(Questionnaire!EG114=(Questionnaire!EG113+Questionnaire!EG52-Questionnaire!EG68-Questionnaire!EG72+Questionnaire!EG130-Questionnaire!EG143+Questionnaire!EG156-Questionnaire!EG157),Questionnaire!EF75="Quoted")=TRUE,"OK Q 32","QUERY Q 32 - Closing Unquoted Shares - Sum of transactions does not equal closing balance - please check")</f>
        <v>OK Q 32</v>
      </c>
      <c r="EE47" s="215" t="str">
        <f>IF(OR(Questionnaire!EH114=(Questionnaire!EH113+Questionnaire!EH52-Questionnaire!EH68-Questionnaire!EH72+Questionnaire!EH130-Questionnaire!EH143+Questionnaire!EH156-Questionnaire!EH157),Questionnaire!EG75="Quoted")=TRUE,"OK Q 32","QUERY Q 32 - Closing Unquoted Shares - Sum of transactions does not equal closing balance - please check")</f>
        <v>OK Q 32</v>
      </c>
      <c r="EF47" s="215" t="str">
        <f>IF(OR(Questionnaire!EI114=(Questionnaire!EI113+Questionnaire!EI52-Questionnaire!EI68-Questionnaire!EI72+Questionnaire!EI130-Questionnaire!EI143+Questionnaire!EI156-Questionnaire!EI157),Questionnaire!EH75="Quoted")=TRUE,"OK Q 32","QUERY Q 32 - Closing Unquoted Shares - Sum of transactions does not equal closing balance - please check")</f>
        <v>OK Q 32</v>
      </c>
      <c r="EG47" s="215" t="str">
        <f>IF(OR(Questionnaire!EJ114=(Questionnaire!EJ113+Questionnaire!EJ52-Questionnaire!EJ68-Questionnaire!EJ72+Questionnaire!EJ130-Questionnaire!EJ143+Questionnaire!EJ156-Questionnaire!EJ157),Questionnaire!EI75="Quoted")=TRUE,"OK Q 32","QUERY Q 32 - Closing Unquoted Shares - Sum of transactions does not equal closing balance - please check")</f>
        <v>OK Q 32</v>
      </c>
      <c r="EH47" s="215" t="str">
        <f>IF(OR(Questionnaire!EK114=(Questionnaire!EK113+Questionnaire!EK52-Questionnaire!EK68-Questionnaire!EK72+Questionnaire!EK130-Questionnaire!EK143+Questionnaire!EK156-Questionnaire!EK157),Questionnaire!EJ75="Quoted")=TRUE,"OK Q 32","QUERY Q 32 - Closing Unquoted Shares - Sum of transactions does not equal closing balance - please check")</f>
        <v>OK Q 32</v>
      </c>
      <c r="EI47" s="215" t="str">
        <f>IF(OR(Questionnaire!EL114=(Questionnaire!EL113+Questionnaire!EL52-Questionnaire!EL68-Questionnaire!EL72+Questionnaire!EL130-Questionnaire!EL143+Questionnaire!EL156-Questionnaire!EL157),Questionnaire!EK75="Quoted")=TRUE,"OK Q 32","QUERY Q 32 - Closing Unquoted Shares - Sum of transactions does not equal closing balance - please check")</f>
        <v>OK Q 32</v>
      </c>
      <c r="EJ47" s="215" t="str">
        <f>IF(OR(Questionnaire!EM114=(Questionnaire!EM113+Questionnaire!EM52-Questionnaire!EM68-Questionnaire!EM72+Questionnaire!EM130-Questionnaire!EM143+Questionnaire!EM156-Questionnaire!EM157),Questionnaire!EL75="Quoted")=TRUE,"OK Q 32","QUERY Q 32 - Closing Unquoted Shares - Sum of transactions does not equal closing balance - please check")</f>
        <v>OK Q 32</v>
      </c>
      <c r="EK47" s="215" t="str">
        <f>IF(OR(Questionnaire!EN114=(Questionnaire!EN113+Questionnaire!EN52-Questionnaire!EN68-Questionnaire!EN72+Questionnaire!EN130-Questionnaire!EN143+Questionnaire!EN156-Questionnaire!EN157),Questionnaire!EM75="Quoted")=TRUE,"OK Q 32","QUERY Q 32 - Closing Unquoted Shares - Sum of transactions does not equal closing balance - please check")</f>
        <v>OK Q 32</v>
      </c>
      <c r="EL47" s="215" t="str">
        <f>IF(OR(Questionnaire!EO114=(Questionnaire!EO113+Questionnaire!EO52-Questionnaire!EO68-Questionnaire!EO72+Questionnaire!EO130-Questionnaire!EO143+Questionnaire!EO156-Questionnaire!EO157),Questionnaire!EN75="Quoted")=TRUE,"OK Q 32","QUERY Q 32 - Closing Unquoted Shares - Sum of transactions does not equal closing balance - please check")</f>
        <v>OK Q 32</v>
      </c>
      <c r="EM47" s="215" t="str">
        <f>IF(OR(Questionnaire!EP114=(Questionnaire!EP113+Questionnaire!EP52-Questionnaire!EP68-Questionnaire!EP72+Questionnaire!EP130-Questionnaire!EP143+Questionnaire!EP156-Questionnaire!EP157),Questionnaire!EO75="Quoted")=TRUE,"OK Q 32","QUERY Q 32 - Closing Unquoted Shares - Sum of transactions does not equal closing balance - please check")</f>
        <v>OK Q 32</v>
      </c>
      <c r="EN47" s="215" t="str">
        <f>IF(OR(Questionnaire!EQ114=(Questionnaire!EQ113+Questionnaire!EQ52-Questionnaire!EQ68-Questionnaire!EQ72+Questionnaire!EQ130-Questionnaire!EQ143+Questionnaire!EQ156-Questionnaire!EQ157),Questionnaire!EP75="Quoted")=TRUE,"OK Q 32","QUERY Q 32 - Closing Unquoted Shares - Sum of transactions does not equal closing balance - please check")</f>
        <v>OK Q 32</v>
      </c>
      <c r="EO47" s="215" t="str">
        <f>IF(OR(Questionnaire!ER114=(Questionnaire!ER113+Questionnaire!ER52-Questionnaire!ER68-Questionnaire!ER72+Questionnaire!ER130-Questionnaire!ER143+Questionnaire!ER156-Questionnaire!ER157),Questionnaire!EQ75="Quoted")=TRUE,"OK Q 32","QUERY Q 32 - Closing Unquoted Shares - Sum of transactions does not equal closing balance - please check")</f>
        <v>OK Q 32</v>
      </c>
      <c r="EP47" s="215" t="str">
        <f>IF(OR(Questionnaire!ES114=(Questionnaire!ES113+Questionnaire!ES52-Questionnaire!ES68-Questionnaire!ES72+Questionnaire!ES130-Questionnaire!ES143+Questionnaire!ES156-Questionnaire!ES157),Questionnaire!ER75="Quoted")=TRUE,"OK Q 32","QUERY Q 32 - Closing Unquoted Shares - Sum of transactions does not equal closing balance - please check")</f>
        <v>OK Q 32</v>
      </c>
      <c r="EQ47" s="215" t="str">
        <f>IF(OR(Questionnaire!ET114=(Questionnaire!ET113+Questionnaire!ET52-Questionnaire!ET68-Questionnaire!ET72+Questionnaire!ET130-Questionnaire!ET143+Questionnaire!ET156-Questionnaire!ET157),Questionnaire!ES75="Quoted")=TRUE,"OK Q 32","QUERY Q 32 - Closing Unquoted Shares - Sum of transactions does not equal closing balance - please check")</f>
        <v>OK Q 32</v>
      </c>
      <c r="ER47" s="215" t="str">
        <f>IF(OR(Questionnaire!EU114=(Questionnaire!EU113+Questionnaire!EU52-Questionnaire!EU68-Questionnaire!EU72+Questionnaire!EU130-Questionnaire!EU143+Questionnaire!EU156-Questionnaire!EU157),Questionnaire!ET75="Quoted")=TRUE,"OK Q 32","QUERY Q 32 - Closing Unquoted Shares - Sum of transactions does not equal closing balance - please check")</f>
        <v>OK Q 32</v>
      </c>
      <c r="ES47" s="215" t="str">
        <f>IF(OR(Questionnaire!EV114=(Questionnaire!EV113+Questionnaire!EV52-Questionnaire!EV68-Questionnaire!EV72+Questionnaire!EV130-Questionnaire!EV143+Questionnaire!EV156-Questionnaire!EV157),Questionnaire!EU75="Quoted")=TRUE,"OK Q 32","QUERY Q 32 - Closing Unquoted Shares - Sum of transactions does not equal closing balance - please check")</f>
        <v>OK Q 32</v>
      </c>
      <c r="ET47" s="215" t="str">
        <f>IF(OR(Questionnaire!EW114=(Questionnaire!EW113+Questionnaire!EW52-Questionnaire!EW68-Questionnaire!EW72+Questionnaire!EW130-Questionnaire!EW143+Questionnaire!EW156-Questionnaire!EW157),Questionnaire!EV75="Quoted")=TRUE,"OK Q 32","QUERY Q 32 - Closing Unquoted Shares - Sum of transactions does not equal closing balance - please check")</f>
        <v>OK Q 32</v>
      </c>
      <c r="EU47" s="215" t="str">
        <f>IF(OR(Questionnaire!EX114=(Questionnaire!EX113+Questionnaire!EX52-Questionnaire!EX68-Questionnaire!EX72+Questionnaire!EX130-Questionnaire!EX143+Questionnaire!EX156-Questionnaire!EX157),Questionnaire!EW75="Quoted")=TRUE,"OK Q 32","QUERY Q 32 - Closing Unquoted Shares - Sum of transactions does not equal closing balance - please check")</f>
        <v>OK Q 32</v>
      </c>
      <c r="EV47" s="215" t="str">
        <f>IF(OR(Questionnaire!EY114=(Questionnaire!EY113+Questionnaire!EY52-Questionnaire!EY68-Questionnaire!EY72+Questionnaire!EY130-Questionnaire!EY143+Questionnaire!EY156-Questionnaire!EY157),Questionnaire!EX75="Quoted")=TRUE,"OK Q 32","QUERY Q 32 - Closing Unquoted Shares - Sum of transactions does not equal closing balance - please check")</f>
        <v>OK Q 32</v>
      </c>
      <c r="EW47" s="215" t="str">
        <f>IF(OR(Questionnaire!EZ114=(Questionnaire!EZ113+Questionnaire!EZ52-Questionnaire!EZ68-Questionnaire!EZ72+Questionnaire!EZ130-Questionnaire!EZ143+Questionnaire!EZ156-Questionnaire!EZ157),Questionnaire!EY75="Quoted")=TRUE,"OK Q 32","QUERY Q 32 - Closing Unquoted Shares - Sum of transactions does not equal closing balance - please check")</f>
        <v>OK Q 32</v>
      </c>
      <c r="EX47" s="215" t="str">
        <f>IF(OR(Questionnaire!FA114=(Questionnaire!FA113+Questionnaire!FA52-Questionnaire!FA68-Questionnaire!FA72+Questionnaire!FA130-Questionnaire!FA143+Questionnaire!FA156-Questionnaire!FA157),Questionnaire!EZ75="Quoted")=TRUE,"OK Q 32","QUERY Q 32 - Closing Unquoted Shares - Sum of transactions does not equal closing balance - please check")</f>
        <v>OK Q 32</v>
      </c>
      <c r="EY47" s="215" t="str">
        <f>IF(OR(Questionnaire!FB114=(Questionnaire!FB113+Questionnaire!FB52-Questionnaire!FB68-Questionnaire!FB72+Questionnaire!FB130-Questionnaire!FB143+Questionnaire!FB156-Questionnaire!FB157),Questionnaire!FA75="Quoted")=TRUE,"OK Q 32","QUERY Q 32 - Closing Unquoted Shares - Sum of transactions does not equal closing balance - please check")</f>
        <v>OK Q 32</v>
      </c>
      <c r="EZ47" s="215" t="str">
        <f>IF(OR(Questionnaire!FC114=(Questionnaire!FC113+Questionnaire!FC52-Questionnaire!FC68-Questionnaire!FC72+Questionnaire!FC130-Questionnaire!FC143+Questionnaire!FC156-Questionnaire!FC157),Questionnaire!FB75="Quoted")=TRUE,"OK Q 32","QUERY Q 32 - Closing Unquoted Shares - Sum of transactions does not equal closing balance - please check")</f>
        <v>OK Q 32</v>
      </c>
      <c r="FA47" s="215" t="str">
        <f>IF(OR(Questionnaire!FD114=(Questionnaire!FD113+Questionnaire!FD52-Questionnaire!FD68-Questionnaire!FD72+Questionnaire!FD130-Questionnaire!FD143+Questionnaire!FD156-Questionnaire!FD157),Questionnaire!FC75="Quoted")=TRUE,"OK Q 32","QUERY Q 32 - Closing Unquoted Shares - Sum of transactions does not equal closing balance - please check")</f>
        <v>OK Q 32</v>
      </c>
      <c r="FB47" s="215" t="str">
        <f>IF(OR(Questionnaire!FE114=(Questionnaire!FE113+Questionnaire!FE52-Questionnaire!FE68-Questionnaire!FE72+Questionnaire!FE130-Questionnaire!FE143+Questionnaire!FE156-Questionnaire!FE157),Questionnaire!FD75="Quoted")=TRUE,"OK Q 32","QUERY Q 32 - Closing Unquoted Shares - Sum of transactions does not equal closing balance - please check")</f>
        <v>OK Q 32</v>
      </c>
      <c r="FC47" s="215" t="str">
        <f>IF(OR(Questionnaire!FF114=(Questionnaire!FF113+Questionnaire!FF52-Questionnaire!FF68-Questionnaire!FF72+Questionnaire!FF130-Questionnaire!FF143+Questionnaire!FF156-Questionnaire!FF157),Questionnaire!FE75="Quoted")=TRUE,"OK Q 32","QUERY Q 32 - Closing Unquoted Shares - Sum of transactions does not equal closing balance - please check")</f>
        <v>OK Q 32</v>
      </c>
      <c r="FD47" s="215" t="str">
        <f>IF(OR(Questionnaire!FG114=(Questionnaire!FG113+Questionnaire!FG52-Questionnaire!FG68-Questionnaire!FG72+Questionnaire!FG130-Questionnaire!FG143+Questionnaire!FG156-Questionnaire!FG157),Questionnaire!FF75="Quoted")=TRUE,"OK Q 32","QUERY Q 32 - Closing Unquoted Shares - Sum of transactions does not equal closing balance - please check")</f>
        <v>OK Q 32</v>
      </c>
      <c r="FE47" s="215" t="str">
        <f>IF(OR(Questionnaire!FH114=(Questionnaire!FH113+Questionnaire!FH52-Questionnaire!FH68-Questionnaire!FH72+Questionnaire!FH130-Questionnaire!FH143+Questionnaire!FH156-Questionnaire!FH157),Questionnaire!FG75="Quoted")=TRUE,"OK Q 32","QUERY Q 32 - Closing Unquoted Shares - Sum of transactions does not equal closing balance - please check")</f>
        <v>OK Q 32</v>
      </c>
      <c r="FF47" s="215" t="str">
        <f>IF(OR(Questionnaire!FI114=(Questionnaire!FI113+Questionnaire!FI52-Questionnaire!FI68-Questionnaire!FI72+Questionnaire!FI130-Questionnaire!FI143+Questionnaire!FI156-Questionnaire!FI157),Questionnaire!FH75="Quoted")=TRUE,"OK Q 32","QUERY Q 32 - Closing Unquoted Shares - Sum of transactions does not equal closing balance - please check")</f>
        <v>OK Q 32</v>
      </c>
      <c r="FG47" s="215" t="str">
        <f>IF(OR(Questionnaire!FJ114=(Questionnaire!FJ113+Questionnaire!FJ52-Questionnaire!FJ68-Questionnaire!FJ72+Questionnaire!FJ130-Questionnaire!FJ143+Questionnaire!FJ156-Questionnaire!FJ157),Questionnaire!FI75="Quoted")=TRUE,"OK Q 32","QUERY Q 32 - Closing Unquoted Shares - Sum of transactions does not equal closing balance - please check")</f>
        <v>OK Q 32</v>
      </c>
      <c r="FH47" s="215" t="str">
        <f>IF(OR(Questionnaire!FK114=(Questionnaire!FK113+Questionnaire!FK52-Questionnaire!FK68-Questionnaire!FK72+Questionnaire!FK130-Questionnaire!FK143+Questionnaire!FK156-Questionnaire!FK157),Questionnaire!FJ75="Quoted")=TRUE,"OK Q 32","QUERY Q 32 - Closing Unquoted Shares - Sum of transactions does not equal closing balance - please check")</f>
        <v>OK Q 32</v>
      </c>
      <c r="FI47" s="215" t="str">
        <f>IF(OR(Questionnaire!FL114=(Questionnaire!FL113+Questionnaire!FL52-Questionnaire!FL68-Questionnaire!FL72+Questionnaire!FL130-Questionnaire!FL143+Questionnaire!FL156-Questionnaire!FL157),Questionnaire!FK75="Quoted")=TRUE,"OK Q 32","QUERY Q 32 - Closing Unquoted Shares - Sum of transactions does not equal closing balance - please check")</f>
        <v>OK Q 32</v>
      </c>
      <c r="FJ47" s="215" t="str">
        <f>IF(OR(Questionnaire!FM114=(Questionnaire!FM113+Questionnaire!FM52-Questionnaire!FM68-Questionnaire!FM72+Questionnaire!FM130-Questionnaire!FM143+Questionnaire!FM156-Questionnaire!FM157),Questionnaire!FL75="Quoted")=TRUE,"OK Q 32","QUERY Q 32 - Closing Unquoted Shares - Sum of transactions does not equal closing balance - please check")</f>
        <v>OK Q 32</v>
      </c>
      <c r="FK47" s="215" t="str">
        <f>IF(OR(Questionnaire!FN114=(Questionnaire!FN113+Questionnaire!FN52-Questionnaire!FN68-Questionnaire!FN72+Questionnaire!FN130-Questionnaire!FN143+Questionnaire!FN156-Questionnaire!FN157),Questionnaire!FM75="Quoted")=TRUE,"OK Q 32","QUERY Q 32 - Closing Unquoted Shares - Sum of transactions does not equal closing balance - please check")</f>
        <v>OK Q 32</v>
      </c>
      <c r="FL47" s="215" t="str">
        <f>IF(OR(Questionnaire!FO114=(Questionnaire!FO113+Questionnaire!FO52-Questionnaire!FO68-Questionnaire!FO72+Questionnaire!FO130-Questionnaire!FO143+Questionnaire!FO156-Questionnaire!FO157),Questionnaire!FN75="Quoted")=TRUE,"OK Q 32","QUERY Q 32 - Closing Unquoted Shares - Sum of transactions does not equal closing balance - please check")</f>
        <v>OK Q 32</v>
      </c>
      <c r="FM47" s="215" t="str">
        <f>IF(OR(Questionnaire!FP114=(Questionnaire!FP113+Questionnaire!FP52-Questionnaire!FP68-Questionnaire!FP72+Questionnaire!FP130-Questionnaire!FP143+Questionnaire!FP156-Questionnaire!FP157),Questionnaire!FO75="Quoted")=TRUE,"OK Q 32","QUERY Q 32 - Closing Unquoted Shares - Sum of transactions does not equal closing balance - please check")</f>
        <v>OK Q 32</v>
      </c>
      <c r="FN47" s="215" t="str">
        <f>IF(OR(Questionnaire!FQ114=(Questionnaire!FQ113+Questionnaire!FQ52-Questionnaire!FQ68-Questionnaire!FQ72+Questionnaire!FQ130-Questionnaire!FQ143+Questionnaire!FQ156-Questionnaire!FQ157),Questionnaire!FP75="Quoted")=TRUE,"OK Q 32","QUERY Q 32 - Closing Unquoted Shares - Sum of transactions does not equal closing balance - please check")</f>
        <v>OK Q 32</v>
      </c>
      <c r="FO47" s="215" t="str">
        <f>IF(OR(Questionnaire!FR114=(Questionnaire!FR113+Questionnaire!FR52-Questionnaire!FR68-Questionnaire!FR72+Questionnaire!FR130-Questionnaire!FR143+Questionnaire!FR156-Questionnaire!FR157),Questionnaire!FQ75="Quoted")=TRUE,"OK Q 32","QUERY Q 32 - Closing Unquoted Shares - Sum of transactions does not equal closing balance - please check")</f>
        <v>OK Q 32</v>
      </c>
      <c r="FP47" s="215" t="str">
        <f>IF(OR(Questionnaire!FS114=(Questionnaire!FS113+Questionnaire!FS52-Questionnaire!FS68-Questionnaire!FS72+Questionnaire!FS130-Questionnaire!FS143+Questionnaire!FS156-Questionnaire!FS157),Questionnaire!FR75="Quoted")=TRUE,"OK Q 32","QUERY Q 32 - Closing Unquoted Shares - Sum of transactions does not equal closing balance - please check")</f>
        <v>OK Q 32</v>
      </c>
      <c r="FQ47" s="215" t="str">
        <f>IF(OR(Questionnaire!FT114=(Questionnaire!FT113+Questionnaire!FT52-Questionnaire!FT68-Questionnaire!FT72+Questionnaire!FT130-Questionnaire!FT143+Questionnaire!FT156-Questionnaire!FT157),Questionnaire!FS75="Quoted")=TRUE,"OK Q 32","QUERY Q 32 - Closing Unquoted Shares - Sum of transactions does not equal closing balance - please check")</f>
        <v>OK Q 32</v>
      </c>
      <c r="FR47" s="215" t="str">
        <f>IF(OR(Questionnaire!FU114=(Questionnaire!FU113+Questionnaire!FU52-Questionnaire!FU68-Questionnaire!FU72+Questionnaire!FU130-Questionnaire!FU143+Questionnaire!FU156-Questionnaire!FU157),Questionnaire!FT75="Quoted")=TRUE,"OK Q 32","QUERY Q 32 - Closing Unquoted Shares - Sum of transactions does not equal closing balance - please check")</f>
        <v>OK Q 32</v>
      </c>
      <c r="FS47" s="215" t="str">
        <f>IF(OR(Questionnaire!FV114=(Questionnaire!FV113+Questionnaire!FV52-Questionnaire!FV68-Questionnaire!FV72+Questionnaire!FV130-Questionnaire!FV143+Questionnaire!FV156-Questionnaire!FV157),Questionnaire!FU75="Quoted")=TRUE,"OK Q 32","QUERY Q 32 - Closing Unquoted Shares - Sum of transactions does not equal closing balance - please check")</f>
        <v>OK Q 32</v>
      </c>
      <c r="FT47" s="215" t="str">
        <f>IF(OR(Questionnaire!FW114=(Questionnaire!FW113+Questionnaire!FW52-Questionnaire!FW68-Questionnaire!FW72+Questionnaire!FW130-Questionnaire!FW143+Questionnaire!FW156-Questionnaire!FW157),Questionnaire!FV75="Quoted")=TRUE,"OK Q 32","QUERY Q 32 - Closing Unquoted Shares - Sum of transactions does not equal closing balance - please check")</f>
        <v>OK Q 32</v>
      </c>
      <c r="FU47" s="215" t="str">
        <f>IF(OR(Questionnaire!FX114=(Questionnaire!FX113+Questionnaire!FX52-Questionnaire!FX68-Questionnaire!FX72+Questionnaire!FX130-Questionnaire!FX143+Questionnaire!FX156-Questionnaire!FX157),Questionnaire!FW75="Quoted")=TRUE,"OK Q 32","QUERY Q 32 - Closing Unquoted Shares - Sum of transactions does not equal closing balance - please check")</f>
        <v>OK Q 32</v>
      </c>
      <c r="FV47" s="215" t="str">
        <f>IF(OR(Questionnaire!FY114=(Questionnaire!FY113+Questionnaire!FY52-Questionnaire!FY68-Questionnaire!FY72+Questionnaire!FY130-Questionnaire!FY143+Questionnaire!FY156-Questionnaire!FY157),Questionnaire!FX75="Quoted")=TRUE,"OK Q 32","QUERY Q 32 - Closing Unquoted Shares - Sum of transactions does not equal closing balance - please check")</f>
        <v>OK Q 32</v>
      </c>
      <c r="FW47" s="215" t="str">
        <f>IF(OR(Questionnaire!FZ114=(Questionnaire!FZ113+Questionnaire!FZ52-Questionnaire!FZ68-Questionnaire!FZ72+Questionnaire!FZ130-Questionnaire!FZ143+Questionnaire!FZ156-Questionnaire!FZ157),Questionnaire!FY75="Quoted")=TRUE,"OK Q 32","QUERY Q 32 - Closing Unquoted Shares - Sum of transactions does not equal closing balance - please check")</f>
        <v>OK Q 32</v>
      </c>
      <c r="FX47" s="215" t="str">
        <f>IF(OR(Questionnaire!GA114=(Questionnaire!GA113+Questionnaire!GA52-Questionnaire!GA68-Questionnaire!GA72+Questionnaire!GA130-Questionnaire!GA143+Questionnaire!GA156-Questionnaire!GA157),Questionnaire!FZ75="Quoted")=TRUE,"OK Q 32","QUERY Q 32 - Closing Unquoted Shares - Sum of transactions does not equal closing balance - please check")</f>
        <v>OK Q 32</v>
      </c>
      <c r="FY47" s="215" t="str">
        <f>IF(OR(Questionnaire!GB114=(Questionnaire!GB113+Questionnaire!GB52-Questionnaire!GB68-Questionnaire!GB72+Questionnaire!GB130-Questionnaire!GB143+Questionnaire!GB156-Questionnaire!GB157),Questionnaire!GA75="Quoted")=TRUE,"OK Q 32","QUERY Q 32 - Closing Unquoted Shares - Sum of transactions does not equal closing balance - please check")</f>
        <v>OK Q 32</v>
      </c>
      <c r="FZ47" s="215" t="str">
        <f>IF(OR(Questionnaire!GC114=(Questionnaire!GC113+Questionnaire!GC52-Questionnaire!GC68-Questionnaire!GC72+Questionnaire!GC130-Questionnaire!GC143+Questionnaire!GC156-Questionnaire!GC157),Questionnaire!GB75="Quoted")=TRUE,"OK Q 32","QUERY Q 32 - Closing Unquoted Shares - Sum of transactions does not equal closing balance - please check")</f>
        <v>OK Q 32</v>
      </c>
      <c r="GA47" s="215" t="str">
        <f>IF(OR(Questionnaire!GD114=(Questionnaire!GD113+Questionnaire!GD52-Questionnaire!GD68-Questionnaire!GD72+Questionnaire!GD130-Questionnaire!GD143+Questionnaire!GD156-Questionnaire!GD157),Questionnaire!GC75="Quoted")=TRUE,"OK Q 32","QUERY Q 32 - Closing Unquoted Shares - Sum of transactions does not equal closing balance - please check")</f>
        <v>OK Q 32</v>
      </c>
      <c r="GB47" s="215" t="str">
        <f>IF(OR(Questionnaire!GE114=(Questionnaire!GE113+Questionnaire!GE52-Questionnaire!GE68-Questionnaire!GE72+Questionnaire!GE130-Questionnaire!GE143+Questionnaire!GE156-Questionnaire!GE157),Questionnaire!GD75="Quoted")=TRUE,"OK Q 32","QUERY Q 32 - Closing Unquoted Shares - Sum of transactions does not equal closing balance - please check")</f>
        <v>OK Q 32</v>
      </c>
      <c r="GC47" s="215" t="str">
        <f>IF(OR(Questionnaire!GF114=(Questionnaire!GF113+Questionnaire!GF52-Questionnaire!GF68-Questionnaire!GF72+Questionnaire!GF130-Questionnaire!GF143+Questionnaire!GF156-Questionnaire!GF157),Questionnaire!GE75="Quoted")=TRUE,"OK Q 32","QUERY Q 32 - Closing Unquoted Shares - Sum of transactions does not equal closing balance - please check")</f>
        <v>OK Q 32</v>
      </c>
      <c r="GD47" s="215" t="str">
        <f>IF(OR(Questionnaire!GG114=(Questionnaire!GG113+Questionnaire!GG52-Questionnaire!GG68-Questionnaire!GG72+Questionnaire!GG130-Questionnaire!GG143+Questionnaire!GG156-Questionnaire!GG157),Questionnaire!GF75="Quoted")=TRUE,"OK Q 32","QUERY Q 32 - Closing Unquoted Shares - Sum of transactions does not equal closing balance - please check")</f>
        <v>OK Q 32</v>
      </c>
      <c r="GE47" s="215" t="str">
        <f>IF(OR(Questionnaire!GH114=(Questionnaire!GH113+Questionnaire!GH52-Questionnaire!GH68-Questionnaire!GH72+Questionnaire!GH130-Questionnaire!GH143+Questionnaire!GH156-Questionnaire!GH157),Questionnaire!GG75="Quoted")=TRUE,"OK Q 32","QUERY Q 32 - Closing Unquoted Shares - Sum of transactions does not equal closing balance - please check")</f>
        <v>OK Q 32</v>
      </c>
      <c r="GF47" s="215" t="str">
        <f>IF(OR(Questionnaire!GI114=(Questionnaire!GI113+Questionnaire!GI52-Questionnaire!GI68-Questionnaire!GI72+Questionnaire!GI130-Questionnaire!GI143+Questionnaire!GI156-Questionnaire!GI157),Questionnaire!GH75="Quoted")=TRUE,"OK Q 32","QUERY Q 32 - Closing Unquoted Shares - Sum of transactions does not equal closing balance - please check")</f>
        <v>OK Q 32</v>
      </c>
      <c r="GG47" s="215" t="str">
        <f>IF(OR(Questionnaire!GJ114=(Questionnaire!GJ113+Questionnaire!GJ52-Questionnaire!GJ68-Questionnaire!GJ72+Questionnaire!GJ130-Questionnaire!GJ143+Questionnaire!GJ156-Questionnaire!GJ157),Questionnaire!GI75="Quoted")=TRUE,"OK Q 32","QUERY Q 32 - Closing Unquoted Shares - Sum of transactions does not equal closing balance - please check")</f>
        <v>OK Q 32</v>
      </c>
      <c r="GH47" s="215" t="str">
        <f>IF(OR(Questionnaire!GK114=(Questionnaire!GK113+Questionnaire!GK52-Questionnaire!GK68-Questionnaire!GK72+Questionnaire!GK130-Questionnaire!GK143+Questionnaire!GK156-Questionnaire!GK157),Questionnaire!GJ75="Quoted")=TRUE,"OK Q 32","QUERY Q 32 - Closing Unquoted Shares - Sum of transactions does not equal closing balance - please check")</f>
        <v>OK Q 32</v>
      </c>
      <c r="GI47" s="215" t="str">
        <f>IF(OR(Questionnaire!GL114=(Questionnaire!GL113+Questionnaire!GL52-Questionnaire!GL68-Questionnaire!GL72+Questionnaire!GL130-Questionnaire!GL143+Questionnaire!GL156-Questionnaire!GL157),Questionnaire!GK75="Quoted")=TRUE,"OK Q 32","QUERY Q 32 - Closing Unquoted Shares - Sum of transactions does not equal closing balance - please check")</f>
        <v>OK Q 32</v>
      </c>
      <c r="GJ47" s="215" t="str">
        <f>IF(OR(Questionnaire!GM114=(Questionnaire!GM113+Questionnaire!GM52-Questionnaire!GM68-Questionnaire!GM72+Questionnaire!GM130-Questionnaire!GM143+Questionnaire!GM156-Questionnaire!GM157),Questionnaire!GL75="Quoted")=TRUE,"OK Q 32","QUERY Q 32 - Closing Unquoted Shares - Sum of transactions does not equal closing balance - please check")</f>
        <v>OK Q 32</v>
      </c>
      <c r="GK47" s="215" t="str">
        <f>IF(OR(Questionnaire!GN114=(Questionnaire!GN113+Questionnaire!GN52-Questionnaire!GN68-Questionnaire!GN72+Questionnaire!GN130-Questionnaire!GN143+Questionnaire!GN156-Questionnaire!GN157),Questionnaire!GM75="Quoted")=TRUE,"OK Q 32","QUERY Q 32 - Closing Unquoted Shares - Sum of transactions does not equal closing balance - please check")</f>
        <v>OK Q 32</v>
      </c>
      <c r="GL47" s="215" t="str">
        <f>IF(OR(Questionnaire!GO114=(Questionnaire!GO113+Questionnaire!GO52-Questionnaire!GO68-Questionnaire!GO72+Questionnaire!GO130-Questionnaire!GO143+Questionnaire!GO156-Questionnaire!GO157),Questionnaire!GN75="Quoted")=TRUE,"OK Q 32","QUERY Q 32 - Closing Unquoted Shares - Sum of transactions does not equal closing balance - please check")</f>
        <v>OK Q 32</v>
      </c>
      <c r="GM47" s="215" t="str">
        <f>IF(OR(Questionnaire!GP114=(Questionnaire!GP113+Questionnaire!GP52-Questionnaire!GP68-Questionnaire!GP72+Questionnaire!GP130-Questionnaire!GP143+Questionnaire!GP156-Questionnaire!GP157),Questionnaire!GO75="Quoted")=TRUE,"OK Q 32","QUERY Q 32 - Closing Unquoted Shares - Sum of transactions does not equal closing balance - please check")</f>
        <v>OK Q 32</v>
      </c>
      <c r="GN47" s="215" t="str">
        <f>IF(OR(Questionnaire!GQ114=(Questionnaire!GQ113+Questionnaire!GQ52-Questionnaire!GQ68-Questionnaire!GQ72+Questionnaire!GQ130-Questionnaire!GQ143+Questionnaire!GQ156-Questionnaire!GQ157),Questionnaire!GP75="Quoted")=TRUE,"OK Q 32","QUERY Q 32 - Closing Unquoted Shares - Sum of transactions does not equal closing balance - please check")</f>
        <v>OK Q 32</v>
      </c>
      <c r="GO47" s="215" t="str">
        <f>IF(OR(Questionnaire!GR114=(Questionnaire!GR113+Questionnaire!GR52-Questionnaire!GR68-Questionnaire!GR72+Questionnaire!GR130-Questionnaire!GR143+Questionnaire!GR156-Questionnaire!GR157),Questionnaire!GQ75="Quoted")=TRUE,"OK Q 32","QUERY Q 32 - Closing Unquoted Shares - Sum of transactions does not equal closing balance - please check")</f>
        <v>OK Q 32</v>
      </c>
      <c r="GP47" s="215" t="str">
        <f>IF(OR(Questionnaire!GS114=(Questionnaire!GS113+Questionnaire!GS52-Questionnaire!GS68-Questionnaire!GS72+Questionnaire!GS130-Questionnaire!GS143+Questionnaire!GS156-Questionnaire!GS157),Questionnaire!GR75="Quoted")=TRUE,"OK Q 32","QUERY Q 32 - Closing Unquoted Shares - Sum of transactions does not equal closing balance - please check")</f>
        <v>OK Q 32</v>
      </c>
      <c r="GQ47" s="215" t="str">
        <f>IF(OR(Questionnaire!GT114=(Questionnaire!GT113+Questionnaire!GT52-Questionnaire!GT68-Questionnaire!GT72+Questionnaire!GT130-Questionnaire!GT143+Questionnaire!GT156-Questionnaire!GT157),Questionnaire!GS75="Quoted")=TRUE,"OK Q 32","QUERY Q 32 - Closing Unquoted Shares - Sum of transactions does not equal closing balance - please check")</f>
        <v>OK Q 32</v>
      </c>
      <c r="GR47" s="215" t="str">
        <f>IF(OR(Questionnaire!GU114=(Questionnaire!GU113+Questionnaire!GU52-Questionnaire!GU68-Questionnaire!GU72+Questionnaire!GU130-Questionnaire!GU143+Questionnaire!GU156-Questionnaire!GU157),Questionnaire!GT75="Quoted")=TRUE,"OK Q 32","QUERY Q 32 - Closing Unquoted Shares - Sum of transactions does not equal closing balance - please check")</f>
        <v>OK Q 32</v>
      </c>
      <c r="GS47" s="215" t="str">
        <f>IF(OR(Questionnaire!GV114=(Questionnaire!GV113+Questionnaire!GV52-Questionnaire!GV68-Questionnaire!GV72+Questionnaire!GV130-Questionnaire!GV143+Questionnaire!GV156-Questionnaire!GV157),Questionnaire!GU75="Quoted")=TRUE,"OK Q 32","QUERY Q 32 - Closing Unquoted Shares - Sum of transactions does not equal closing balance - please check")</f>
        <v>OK Q 32</v>
      </c>
      <c r="GT47" s="215" t="str">
        <f>IF(OR(Questionnaire!GW114=(Questionnaire!GW113+Questionnaire!GW52-Questionnaire!GW68-Questionnaire!GW72+Questionnaire!GW130-Questionnaire!GW143+Questionnaire!GW156-Questionnaire!GW157),Questionnaire!GV75="Quoted")=TRUE,"OK Q 32","QUERY Q 32 - Closing Unquoted Shares - Sum of transactions does not equal closing balance - please check")</f>
        <v>OK Q 32</v>
      </c>
      <c r="GU47" s="215" t="str">
        <f>IF(OR(Questionnaire!GX114=(Questionnaire!GX113+Questionnaire!GX52-Questionnaire!GX68-Questionnaire!GX72+Questionnaire!GX130-Questionnaire!GX143+Questionnaire!GX156-Questionnaire!GX157),Questionnaire!GW75="Quoted")=TRUE,"OK Q 32","QUERY Q 32 - Closing Unquoted Shares - Sum of transactions does not equal closing balance - please check")</f>
        <v>OK Q 32</v>
      </c>
      <c r="GV47" s="215" t="str">
        <f>IF(OR(Questionnaire!GY114=(Questionnaire!GY113+Questionnaire!GY52-Questionnaire!GY68-Questionnaire!GY72+Questionnaire!GY130-Questionnaire!GY143+Questionnaire!GY156-Questionnaire!GY157),Questionnaire!GX75="Quoted")=TRUE,"OK Q 32","QUERY Q 32 - Closing Unquoted Shares - Sum of transactions does not equal closing balance - please check")</f>
        <v>OK Q 32</v>
      </c>
      <c r="GW47" s="215" t="str">
        <f>IF(OR(Questionnaire!GZ114=(Questionnaire!GZ113+Questionnaire!GZ52-Questionnaire!GZ68-Questionnaire!GZ72+Questionnaire!GZ130-Questionnaire!GZ143+Questionnaire!GZ156-Questionnaire!GZ157),Questionnaire!GY75="Quoted")=TRUE,"OK Q 32","QUERY Q 32 - Closing Unquoted Shares - Sum of transactions does not equal closing balance - please check")</f>
        <v>OK Q 32</v>
      </c>
      <c r="GX47" s="215" t="str">
        <f>IF(OR(Questionnaire!HA114=(Questionnaire!HA113+Questionnaire!HA52-Questionnaire!HA68-Questionnaire!HA72+Questionnaire!HA130-Questionnaire!HA143+Questionnaire!HA156-Questionnaire!HA157),Questionnaire!GZ75="Quoted")=TRUE,"OK Q 32","QUERY Q 32 - Closing Unquoted Shares - Sum of transactions does not equal closing balance - please check")</f>
        <v>OK Q 32</v>
      </c>
      <c r="GY47" s="215" t="str">
        <f>IF(OR(Questionnaire!HB114=(Questionnaire!HB113+Questionnaire!HB52-Questionnaire!HB68-Questionnaire!HB72+Questionnaire!HB130-Questionnaire!HB143+Questionnaire!HB156-Questionnaire!HB157),Questionnaire!HA75="Quoted")=TRUE,"OK Q 32","QUERY Q 32 - Closing Unquoted Shares - Sum of transactions does not equal closing balance - please check")</f>
        <v>OK Q 32</v>
      </c>
      <c r="GZ47" s="215" t="str">
        <f>IF(OR(Questionnaire!HC114=(Questionnaire!HC113+Questionnaire!HC52-Questionnaire!HC68-Questionnaire!HC72+Questionnaire!HC130-Questionnaire!HC143+Questionnaire!HC156-Questionnaire!HC157),Questionnaire!HB75="Quoted")=TRUE,"OK Q 32","QUERY Q 32 - Closing Unquoted Shares - Sum of transactions does not equal closing balance - please check")</f>
        <v>OK Q 32</v>
      </c>
      <c r="HA47" s="215" t="str">
        <f>IF(OR(Questionnaire!HD114=(Questionnaire!HD113+Questionnaire!HD52-Questionnaire!HD68-Questionnaire!HD72+Questionnaire!HD130-Questionnaire!HD143+Questionnaire!HD156-Questionnaire!HD157),Questionnaire!HC75="Quoted")=TRUE,"OK Q 32","QUERY Q 32 - Closing Unquoted Shares - Sum of transactions does not equal closing balance - please check")</f>
        <v>OK Q 32</v>
      </c>
      <c r="HB47" s="215" t="str">
        <f>IF(OR(Questionnaire!HE114=(Questionnaire!HE113+Questionnaire!HE52-Questionnaire!HE68-Questionnaire!HE72+Questionnaire!HE130-Questionnaire!HE143+Questionnaire!HE156-Questionnaire!HE157),Questionnaire!HD75="Quoted")=TRUE,"OK Q 32","QUERY Q 32 - Closing Unquoted Shares - Sum of transactions does not equal closing balance - please check")</f>
        <v>OK Q 32</v>
      </c>
      <c r="HC47" s="215" t="str">
        <f>IF(OR(Questionnaire!HF114=(Questionnaire!HF113+Questionnaire!HF52-Questionnaire!HF68-Questionnaire!HF72+Questionnaire!HF130-Questionnaire!HF143+Questionnaire!HF156-Questionnaire!HF157),Questionnaire!HE75="Quoted")=TRUE,"OK Q 32","QUERY Q 32 - Closing Unquoted Shares - Sum of transactions does not equal closing balance - please check")</f>
        <v>OK Q 32</v>
      </c>
      <c r="HD47" s="215" t="str">
        <f>IF(OR(Questionnaire!HG114=(Questionnaire!HG113+Questionnaire!HG52-Questionnaire!HG68-Questionnaire!HG72+Questionnaire!HG130-Questionnaire!HG143+Questionnaire!HG156-Questionnaire!HG157),Questionnaire!HF75="Quoted")=TRUE,"OK Q 32","QUERY Q 32 - Closing Unquoted Shares - Sum of transactions does not equal closing balance - please check")</f>
        <v>OK Q 32</v>
      </c>
      <c r="HE47" s="215" t="str">
        <f>IF(OR(Questionnaire!HH114=(Questionnaire!HH113+Questionnaire!HH52-Questionnaire!HH68-Questionnaire!HH72+Questionnaire!HH130-Questionnaire!HH143+Questionnaire!HH156-Questionnaire!HH157),Questionnaire!HG75="Quoted")=TRUE,"OK Q 32","QUERY Q 32 - Closing Unquoted Shares - Sum of transactions does not equal closing balance - please check")</f>
        <v>OK Q 32</v>
      </c>
      <c r="HF47" s="215" t="str">
        <f>IF(OR(Questionnaire!HI114=(Questionnaire!HI113+Questionnaire!HI52-Questionnaire!HI68-Questionnaire!HI72+Questionnaire!HI130-Questionnaire!HI143+Questionnaire!HI156-Questionnaire!HI157),Questionnaire!HH75="Quoted")=TRUE,"OK Q 32","QUERY Q 32 - Closing Unquoted Shares - Sum of transactions does not equal closing balance - please check")</f>
        <v>OK Q 32</v>
      </c>
      <c r="HG47" s="215" t="str">
        <f>IF(OR(Questionnaire!HJ114=(Questionnaire!HJ113+Questionnaire!HJ52-Questionnaire!HJ68-Questionnaire!HJ72+Questionnaire!HJ130-Questionnaire!HJ143+Questionnaire!HJ156-Questionnaire!HJ157),Questionnaire!HI75="Quoted")=TRUE,"OK Q 32","QUERY Q 32 - Closing Unquoted Shares - Sum of transactions does not equal closing balance - please check")</f>
        <v>OK Q 32</v>
      </c>
      <c r="HH47" s="215" t="str">
        <f>IF(OR(Questionnaire!HK114=(Questionnaire!HK113+Questionnaire!HK52-Questionnaire!HK68-Questionnaire!HK72+Questionnaire!HK130-Questionnaire!HK143+Questionnaire!HK156-Questionnaire!HK157),Questionnaire!HJ75="Quoted")=TRUE,"OK Q 32","QUERY Q 32 - Closing Unquoted Shares - Sum of transactions does not equal closing balance - please check")</f>
        <v>OK Q 32</v>
      </c>
      <c r="HI47" s="215" t="str">
        <f>IF(OR(Questionnaire!HL114=(Questionnaire!HL113+Questionnaire!HL52-Questionnaire!HL68-Questionnaire!HL72+Questionnaire!HL130-Questionnaire!HL143+Questionnaire!HL156-Questionnaire!HL157),Questionnaire!HK75="Quoted")=TRUE,"OK Q 32","QUERY Q 32 - Closing Unquoted Shares - Sum of transactions does not equal closing balance - please check")</f>
        <v>OK Q 32</v>
      </c>
      <c r="HJ47" s="215" t="str">
        <f>IF(OR(Questionnaire!HM114=(Questionnaire!HM113+Questionnaire!HM52-Questionnaire!HM68-Questionnaire!HM72+Questionnaire!HM130-Questionnaire!HM143+Questionnaire!HM156-Questionnaire!HM157),Questionnaire!HL75="Quoted")=TRUE,"OK Q 32","QUERY Q 32 - Closing Unquoted Shares - Sum of transactions does not equal closing balance - please check")</f>
        <v>OK Q 32</v>
      </c>
      <c r="HK47" s="215" t="str">
        <f>IF(OR(Questionnaire!HN114=(Questionnaire!HN113+Questionnaire!HN52-Questionnaire!HN68-Questionnaire!HN72+Questionnaire!HN130-Questionnaire!HN143+Questionnaire!HN156-Questionnaire!HN157),Questionnaire!HM75="Quoted")=TRUE,"OK Q 32","QUERY Q 32 - Closing Unquoted Shares - Sum of transactions does not equal closing balance - please check")</f>
        <v>OK Q 32</v>
      </c>
      <c r="HL47" s="215" t="str">
        <f>IF(OR(Questionnaire!HO114=(Questionnaire!HO113+Questionnaire!HO52-Questionnaire!HO68-Questionnaire!HO72+Questionnaire!HO130-Questionnaire!HO143+Questionnaire!HO156-Questionnaire!HO157),Questionnaire!HN75="Quoted")=TRUE,"OK Q 32","QUERY Q 32 - Closing Unquoted Shares - Sum of transactions does not equal closing balance - please check")</f>
        <v>OK Q 32</v>
      </c>
      <c r="HM47" s="215" t="str">
        <f>IF(OR(Questionnaire!HP114=(Questionnaire!HP113+Questionnaire!HP52-Questionnaire!HP68-Questionnaire!HP72+Questionnaire!HP130-Questionnaire!HP143+Questionnaire!HP156-Questionnaire!HP157),Questionnaire!HO75="Quoted")=TRUE,"OK Q 32","QUERY Q 32 - Closing Unquoted Shares - Sum of transactions does not equal closing balance - please check")</f>
        <v>OK Q 32</v>
      </c>
      <c r="HN47" s="215" t="str">
        <f>IF(OR(Questionnaire!HQ114=(Questionnaire!HQ113+Questionnaire!HQ52-Questionnaire!HQ68-Questionnaire!HQ72+Questionnaire!HQ130-Questionnaire!HQ143+Questionnaire!HQ156-Questionnaire!HQ157),Questionnaire!HP75="Quoted")=TRUE,"OK Q 32","QUERY Q 32 - Closing Unquoted Shares - Sum of transactions does not equal closing balance - please check")</f>
        <v>OK Q 32</v>
      </c>
      <c r="HO47" s="215" t="str">
        <f>IF(OR(Questionnaire!HR114=(Questionnaire!HR113+Questionnaire!HR52-Questionnaire!HR68-Questionnaire!HR72+Questionnaire!HR130-Questionnaire!HR143+Questionnaire!HR156-Questionnaire!HR157),Questionnaire!HQ75="Quoted")=TRUE,"OK Q 32","QUERY Q 32 - Closing Unquoted Shares - Sum of transactions does not equal closing balance - please check")</f>
        <v>OK Q 32</v>
      </c>
      <c r="HP47" s="215" t="str">
        <f>IF(OR(Questionnaire!HS114=(Questionnaire!HS113+Questionnaire!HS52-Questionnaire!HS68-Questionnaire!HS72+Questionnaire!HS130-Questionnaire!HS143+Questionnaire!HS156-Questionnaire!HS157),Questionnaire!HR75="Quoted")=TRUE,"OK Q 32","QUERY Q 32 - Closing Unquoted Shares - Sum of transactions does not equal closing balance - please check")</f>
        <v>OK Q 32</v>
      </c>
      <c r="HQ47" s="215" t="str">
        <f>IF(OR(Questionnaire!HT114=(Questionnaire!HT113+Questionnaire!HT52-Questionnaire!HT68-Questionnaire!HT72+Questionnaire!HT130-Questionnaire!HT143+Questionnaire!HT156-Questionnaire!HT157),Questionnaire!HS75="Quoted")=TRUE,"OK Q 32","QUERY Q 32 - Closing Unquoted Shares - Sum of transactions does not equal closing balance - please check")</f>
        <v>OK Q 32</v>
      </c>
      <c r="HR47" s="215" t="str">
        <f>IF(OR(Questionnaire!HU114=(Questionnaire!HU113+Questionnaire!HU52-Questionnaire!HU68-Questionnaire!HU72+Questionnaire!HU130-Questionnaire!HU143+Questionnaire!HU156-Questionnaire!HU157),Questionnaire!HT75="Quoted")=TRUE,"OK Q 32","QUERY Q 32 - Closing Unquoted Shares - Sum of transactions does not equal closing balance - please check")</f>
        <v>OK Q 32</v>
      </c>
      <c r="HS47" s="215" t="str">
        <f>IF(OR(Questionnaire!HV114=(Questionnaire!HV113+Questionnaire!HV52-Questionnaire!HV68-Questionnaire!HV72+Questionnaire!HV130-Questionnaire!HV143+Questionnaire!HV156-Questionnaire!HV157),Questionnaire!HU75="Quoted")=TRUE,"OK Q 32","QUERY Q 32 - Closing Unquoted Shares - Sum of transactions does not equal closing balance - please check")</f>
        <v>OK Q 32</v>
      </c>
      <c r="HT47" s="215" t="str">
        <f>IF(OR(Questionnaire!HW114=(Questionnaire!HW113+Questionnaire!HW52-Questionnaire!HW68-Questionnaire!HW72+Questionnaire!HW130-Questionnaire!HW143+Questionnaire!HW156-Questionnaire!HW157),Questionnaire!HV75="Quoted")=TRUE,"OK Q 32","QUERY Q 32 - Closing Unquoted Shares - Sum of transactions does not equal closing balance - please check")</f>
        <v>OK Q 32</v>
      </c>
      <c r="HU47" s="215" t="str">
        <f>IF(OR(Questionnaire!HX114=(Questionnaire!HX113+Questionnaire!HX52-Questionnaire!HX68-Questionnaire!HX72+Questionnaire!HX130-Questionnaire!HX143+Questionnaire!HX156-Questionnaire!HX157),Questionnaire!HW75="Quoted")=TRUE,"OK Q 32","QUERY Q 32 - Closing Unquoted Shares - Sum of transactions does not equal closing balance - please check")</f>
        <v>OK Q 32</v>
      </c>
      <c r="HV47" s="215" t="str">
        <f>IF(OR(Questionnaire!HY114=(Questionnaire!HY113+Questionnaire!HY52-Questionnaire!HY68-Questionnaire!HY72+Questionnaire!HY130-Questionnaire!HY143+Questionnaire!HY156-Questionnaire!HY157),Questionnaire!HX75="Quoted")=TRUE,"OK Q 32","QUERY Q 32 - Closing Unquoted Shares - Sum of transactions does not equal closing balance - please check")</f>
        <v>OK Q 32</v>
      </c>
      <c r="HW47" s="215" t="str">
        <f>IF(OR(Questionnaire!HZ114=(Questionnaire!HZ113+Questionnaire!HZ52-Questionnaire!HZ68-Questionnaire!HZ72+Questionnaire!HZ130-Questionnaire!HZ143+Questionnaire!HZ156-Questionnaire!HZ157),Questionnaire!HY75="Quoted")=TRUE,"OK Q 32","QUERY Q 32 - Closing Unquoted Shares - Sum of transactions does not equal closing balance - please check")</f>
        <v>OK Q 32</v>
      </c>
      <c r="HX47" s="215" t="str">
        <f>IF(OR(Questionnaire!IA114=(Questionnaire!IA113+Questionnaire!IA52-Questionnaire!IA68-Questionnaire!IA72+Questionnaire!IA130-Questionnaire!IA143+Questionnaire!IA156-Questionnaire!IA157),Questionnaire!HZ75="Quoted")=TRUE,"OK Q 32","QUERY Q 32 - Closing Unquoted Shares - Sum of transactions does not equal closing balance - please check")</f>
        <v>OK Q 32</v>
      </c>
      <c r="HY47" s="215" t="str">
        <f>IF(OR(Questionnaire!IB114=(Questionnaire!IB113+Questionnaire!IB52-Questionnaire!IB68-Questionnaire!IB72+Questionnaire!IB130-Questionnaire!IB143+Questionnaire!IB156-Questionnaire!IB157),Questionnaire!IA75="Quoted")=TRUE,"OK Q 32","QUERY Q 32 - Closing Unquoted Shares - Sum of transactions does not equal closing balance - please check")</f>
        <v>OK Q 32</v>
      </c>
      <c r="HZ47" s="215" t="str">
        <f>IF(OR(Questionnaire!IC114=(Questionnaire!IC113+Questionnaire!IC52-Questionnaire!IC68-Questionnaire!IC72+Questionnaire!IC130-Questionnaire!IC143+Questionnaire!IC156-Questionnaire!IC157),Questionnaire!IB75="Quoted")=TRUE,"OK Q 32","QUERY Q 32 - Closing Unquoted Shares - Sum of transactions does not equal closing balance - please check")</f>
        <v>OK Q 32</v>
      </c>
      <c r="IA47" s="215" t="str">
        <f>IF(OR(Questionnaire!ID114=(Questionnaire!ID113+Questionnaire!ID52-Questionnaire!ID68-Questionnaire!ID72+Questionnaire!ID130-Questionnaire!ID143+Questionnaire!ID156-Questionnaire!ID157),Questionnaire!IC75="Quoted")=TRUE,"OK Q 32","QUERY Q 32 - Closing Unquoted Shares - Sum of transactions does not equal closing balance - please check")</f>
        <v>OK Q 32</v>
      </c>
      <c r="IB47" s="215" t="str">
        <f>IF(OR(Questionnaire!IE114=(Questionnaire!IE113+Questionnaire!IE52-Questionnaire!IE68-Questionnaire!IE72+Questionnaire!IE130-Questionnaire!IE143+Questionnaire!IE156-Questionnaire!IE157),Questionnaire!ID75="Quoted")=TRUE,"OK Q 32","QUERY Q 32 - Closing Unquoted Shares - Sum of transactions does not equal closing balance - please check")</f>
        <v>OK Q 32</v>
      </c>
      <c r="IC47" s="215" t="str">
        <f>IF(OR(Questionnaire!IF114=(Questionnaire!IF113+Questionnaire!IF52-Questionnaire!IF68-Questionnaire!IF72+Questionnaire!IF130-Questionnaire!IF143+Questionnaire!IF156-Questionnaire!IF157),Questionnaire!IE75="Quoted")=TRUE,"OK Q 32","QUERY Q 32 - Closing Unquoted Shares - Sum of transactions does not equal closing balance - please check")</f>
        <v>OK Q 32</v>
      </c>
      <c r="ID47" s="215" t="str">
        <f>IF(OR(Questionnaire!IG114=(Questionnaire!IG113+Questionnaire!IG52-Questionnaire!IG68-Questionnaire!IG72+Questionnaire!IG130-Questionnaire!IG143+Questionnaire!IG156-Questionnaire!IG157),Questionnaire!IF75="Quoted")=TRUE,"OK Q 32","QUERY Q 32 - Closing Unquoted Shares - Sum of transactions does not equal closing balance - please check")</f>
        <v>OK Q 32</v>
      </c>
      <c r="IE47" s="215" t="str">
        <f>IF(OR(Questionnaire!IH114=(Questionnaire!IH113+Questionnaire!IH52-Questionnaire!IH68-Questionnaire!IH72+Questionnaire!IH130-Questionnaire!IH143+Questionnaire!IH156-Questionnaire!IH157),Questionnaire!IG75="Quoted")=TRUE,"OK Q 32","QUERY Q 32 - Closing Unquoted Shares - Sum of transactions does not equal closing balance - please check")</f>
        <v>OK Q 32</v>
      </c>
      <c r="IF47" s="215" t="str">
        <f>IF(OR(Questionnaire!II114=(Questionnaire!II113+Questionnaire!II52-Questionnaire!II68-Questionnaire!II72+Questionnaire!II130-Questionnaire!II143+Questionnaire!II156-Questionnaire!II157),Questionnaire!IH75="Quoted")=TRUE,"OK Q 32","QUERY Q 32 - Closing Unquoted Shares - Sum of transactions does not equal closing balance - please check")</f>
        <v>OK Q 32</v>
      </c>
      <c r="IG47" s="215" t="str">
        <f>IF(OR(Questionnaire!IJ114=(Questionnaire!IJ113+Questionnaire!IJ52-Questionnaire!IJ68-Questionnaire!IJ72+Questionnaire!IJ130-Questionnaire!IJ143+Questionnaire!IJ156-Questionnaire!IJ157),Questionnaire!II75="Quoted")=TRUE,"OK Q 32","QUERY Q 32 - Closing Unquoted Shares - Sum of transactions does not equal closing balance - please check")</f>
        <v>OK Q 32</v>
      </c>
      <c r="IH47" s="215" t="str">
        <f>IF(OR(Questionnaire!IK114=(Questionnaire!IK113+Questionnaire!IK52-Questionnaire!IK68-Questionnaire!IK72+Questionnaire!IK130-Questionnaire!IK143+Questionnaire!IK156-Questionnaire!IK157),Questionnaire!IJ75="Quoted")=TRUE,"OK Q 32","QUERY Q 32 - Closing Unquoted Shares - Sum of transactions does not equal closing balance - please check")</f>
        <v>OK Q 32</v>
      </c>
      <c r="II47" s="215" t="str">
        <f>IF(OR(Questionnaire!IL114=(Questionnaire!IL113+Questionnaire!IL52-Questionnaire!IL68-Questionnaire!IL72+Questionnaire!IL130-Questionnaire!IL143+Questionnaire!IL156-Questionnaire!IL157),Questionnaire!IK75="Quoted")=TRUE,"OK Q 32","QUERY Q 32 - Closing Unquoted Shares - Sum of transactions does not equal closing balance - please check")</f>
        <v>OK Q 32</v>
      </c>
      <c r="IJ47" s="215" t="str">
        <f>IF(OR(Questionnaire!IM114=(Questionnaire!IM113+Questionnaire!IM52-Questionnaire!IM68-Questionnaire!IM72+Questionnaire!IM130-Questionnaire!IM143+Questionnaire!IM156-Questionnaire!IM157),Questionnaire!IL75="Quoted")=TRUE,"OK Q 32","QUERY Q 32 - Closing Unquoted Shares - Sum of transactions does not equal closing balance - please check")</f>
        <v>OK Q 32</v>
      </c>
      <c r="IK47" s="215" t="str">
        <f>IF(OR(Questionnaire!IN114=(Questionnaire!IN113+Questionnaire!IN52-Questionnaire!IN68-Questionnaire!IN72+Questionnaire!IN130-Questionnaire!IN143+Questionnaire!IN156-Questionnaire!IN157),Questionnaire!IM75="Quoted")=TRUE,"OK Q 32","QUERY Q 32 - Closing Unquoted Shares - Sum of transactions does not equal closing balance - please check")</f>
        <v>OK Q 32</v>
      </c>
      <c r="IL47" s="215" t="str">
        <f>IF(OR(Questionnaire!IO114=(Questionnaire!IO113+Questionnaire!IO52-Questionnaire!IO68-Questionnaire!IO72+Questionnaire!IO130-Questionnaire!IO143+Questionnaire!IO156-Questionnaire!IO157),Questionnaire!IN75="Quoted")=TRUE,"OK Q 32","QUERY Q 32 - Closing Unquoted Shares - Sum of transactions does not equal closing balance - please check")</f>
        <v>OK Q 32</v>
      </c>
      <c r="IM47" s="215" t="str">
        <f>IF(OR(Questionnaire!IP114=(Questionnaire!IP113+Questionnaire!IP52-Questionnaire!IP68-Questionnaire!IP72+Questionnaire!IP130-Questionnaire!IP143+Questionnaire!IP156-Questionnaire!IP157),Questionnaire!IO75="Quoted")=TRUE,"OK Q 32","QUERY Q 32 - Closing Unquoted Shares - Sum of transactions does not equal closing balance - please check")</f>
        <v>OK Q 32</v>
      </c>
      <c r="IN47" s="215" t="str">
        <f>IF(OR(Questionnaire!IQ114=(Questionnaire!IQ113+Questionnaire!IQ52-Questionnaire!IQ68-Questionnaire!IQ72+Questionnaire!IQ130-Questionnaire!IQ143+Questionnaire!IQ156-Questionnaire!IQ157),Questionnaire!IP75="Quoted")=TRUE,"OK Q 32","QUERY Q 32 - Closing Unquoted Shares - Sum of transactions does not equal closing balance - please check")</f>
        <v>OK Q 32</v>
      </c>
      <c r="IO47" s="215" t="str">
        <f>IF(OR(Questionnaire!IR114=(Questionnaire!IR113+Questionnaire!IR52-Questionnaire!IR68-Questionnaire!IR72+Questionnaire!IR130-Questionnaire!IR143+Questionnaire!IR156-Questionnaire!IR157),Questionnaire!IQ75="Quoted")=TRUE,"OK Q 32","QUERY Q 32 - Closing Unquoted Shares - Sum of transactions does not equal closing balance - please check")</f>
        <v>OK Q 32</v>
      </c>
      <c r="IP47" s="215" t="str">
        <f>IF(OR(Questionnaire!IS114=(Questionnaire!IS113+Questionnaire!IS52-Questionnaire!IS68-Questionnaire!IS72+Questionnaire!IS130-Questionnaire!IS143+Questionnaire!IS156-Questionnaire!IS157),Questionnaire!IR75="Quoted")=TRUE,"OK Q 32","QUERY Q 32 - Closing Unquoted Shares - Sum of transactions does not equal closing balance - please check")</f>
        <v>OK Q 32</v>
      </c>
      <c r="IQ47" s="212"/>
      <c r="IR47" s="212"/>
      <c r="IS47" s="212"/>
    </row>
    <row r="48" spans="1:253" s="669" customFormat="1" ht="18.75" customHeight="1">
      <c r="A48" s="679">
        <f t="shared" ref="A48:BL48" si="51">IF(LEFT(A49,2)="OK",0,IF(LEFT(A49,2)="QU",2,1))</f>
        <v>0</v>
      </c>
      <c r="B48" s="679">
        <f t="shared" si="51"/>
        <v>0</v>
      </c>
      <c r="C48" s="679">
        <f t="shared" si="51"/>
        <v>0</v>
      </c>
      <c r="D48" s="679">
        <f t="shared" si="51"/>
        <v>0</v>
      </c>
      <c r="E48" s="679">
        <f t="shared" si="51"/>
        <v>0</v>
      </c>
      <c r="F48" s="679">
        <f t="shared" si="51"/>
        <v>0</v>
      </c>
      <c r="G48" s="679">
        <f t="shared" si="51"/>
        <v>0</v>
      </c>
      <c r="H48" s="679">
        <f t="shared" si="51"/>
        <v>0</v>
      </c>
      <c r="I48" s="679">
        <f t="shared" si="51"/>
        <v>0</v>
      </c>
      <c r="J48" s="679">
        <f t="shared" si="51"/>
        <v>0</v>
      </c>
      <c r="K48" s="679">
        <f t="shared" si="51"/>
        <v>0</v>
      </c>
      <c r="L48" s="679">
        <f t="shared" si="51"/>
        <v>0</v>
      </c>
      <c r="M48" s="679">
        <f t="shared" si="51"/>
        <v>0</v>
      </c>
      <c r="N48" s="679">
        <f t="shared" si="51"/>
        <v>0</v>
      </c>
      <c r="O48" s="679">
        <f t="shared" si="51"/>
        <v>0</v>
      </c>
      <c r="P48" s="679">
        <f t="shared" si="51"/>
        <v>0</v>
      </c>
      <c r="Q48" s="679">
        <f t="shared" si="51"/>
        <v>0</v>
      </c>
      <c r="R48" s="679">
        <f t="shared" si="51"/>
        <v>0</v>
      </c>
      <c r="S48" s="679">
        <f t="shared" si="51"/>
        <v>0</v>
      </c>
      <c r="T48" s="679">
        <f t="shared" si="51"/>
        <v>0</v>
      </c>
      <c r="U48" s="679">
        <f t="shared" si="51"/>
        <v>0</v>
      </c>
      <c r="V48" s="679">
        <f t="shared" si="51"/>
        <v>0</v>
      </c>
      <c r="W48" s="679">
        <f t="shared" si="51"/>
        <v>0</v>
      </c>
      <c r="X48" s="679">
        <f t="shared" si="51"/>
        <v>0</v>
      </c>
      <c r="Y48" s="679">
        <f t="shared" si="51"/>
        <v>0</v>
      </c>
      <c r="Z48" s="679">
        <f t="shared" si="51"/>
        <v>0</v>
      </c>
      <c r="AA48" s="679">
        <f t="shared" si="51"/>
        <v>0</v>
      </c>
      <c r="AB48" s="679">
        <f t="shared" si="51"/>
        <v>0</v>
      </c>
      <c r="AC48" s="679">
        <f t="shared" si="51"/>
        <v>0</v>
      </c>
      <c r="AD48" s="679">
        <f t="shared" si="51"/>
        <v>0</v>
      </c>
      <c r="AE48" s="679">
        <f t="shared" si="51"/>
        <v>0</v>
      </c>
      <c r="AF48" s="679">
        <f t="shared" si="51"/>
        <v>0</v>
      </c>
      <c r="AG48" s="679">
        <f t="shared" si="51"/>
        <v>0</v>
      </c>
      <c r="AH48" s="679">
        <f t="shared" si="51"/>
        <v>0</v>
      </c>
      <c r="AI48" s="679">
        <f t="shared" si="51"/>
        <v>0</v>
      </c>
      <c r="AJ48" s="679">
        <f t="shared" si="51"/>
        <v>0</v>
      </c>
      <c r="AK48" s="679">
        <f t="shared" si="51"/>
        <v>0</v>
      </c>
      <c r="AL48" s="679">
        <f t="shared" si="51"/>
        <v>0</v>
      </c>
      <c r="AM48" s="679">
        <f t="shared" si="51"/>
        <v>0</v>
      </c>
      <c r="AN48" s="679">
        <f t="shared" si="51"/>
        <v>0</v>
      </c>
      <c r="AO48" s="679">
        <f t="shared" si="51"/>
        <v>0</v>
      </c>
      <c r="AP48" s="679">
        <f t="shared" si="51"/>
        <v>0</v>
      </c>
      <c r="AQ48" s="679">
        <f t="shared" si="51"/>
        <v>0</v>
      </c>
      <c r="AR48" s="679">
        <f t="shared" si="51"/>
        <v>0</v>
      </c>
      <c r="AS48" s="679">
        <f t="shared" si="51"/>
        <v>0</v>
      </c>
      <c r="AT48" s="679">
        <f t="shared" si="51"/>
        <v>0</v>
      </c>
      <c r="AU48" s="679">
        <f t="shared" si="51"/>
        <v>0</v>
      </c>
      <c r="AV48" s="679">
        <f t="shared" si="51"/>
        <v>0</v>
      </c>
      <c r="AW48" s="679">
        <f t="shared" si="51"/>
        <v>0</v>
      </c>
      <c r="AX48" s="679">
        <f t="shared" si="51"/>
        <v>0</v>
      </c>
      <c r="AY48" s="679">
        <f t="shared" si="51"/>
        <v>0</v>
      </c>
      <c r="AZ48" s="679">
        <f t="shared" si="51"/>
        <v>0</v>
      </c>
      <c r="BA48" s="679">
        <f t="shared" si="51"/>
        <v>0</v>
      </c>
      <c r="BB48" s="679">
        <f t="shared" si="51"/>
        <v>0</v>
      </c>
      <c r="BC48" s="679">
        <f t="shared" si="51"/>
        <v>0</v>
      </c>
      <c r="BD48" s="679">
        <f t="shared" si="51"/>
        <v>0</v>
      </c>
      <c r="BE48" s="679">
        <f t="shared" si="51"/>
        <v>0</v>
      </c>
      <c r="BF48" s="679">
        <f t="shared" si="51"/>
        <v>0</v>
      </c>
      <c r="BG48" s="679">
        <f t="shared" si="51"/>
        <v>0</v>
      </c>
      <c r="BH48" s="679">
        <f t="shared" si="51"/>
        <v>0</v>
      </c>
      <c r="BI48" s="679">
        <f t="shared" si="51"/>
        <v>0</v>
      </c>
      <c r="BJ48" s="679">
        <f t="shared" si="51"/>
        <v>0</v>
      </c>
      <c r="BK48" s="679">
        <f t="shared" si="51"/>
        <v>0</v>
      </c>
      <c r="BL48" s="679">
        <f t="shared" si="51"/>
        <v>0</v>
      </c>
      <c r="BM48" s="679">
        <f t="shared" ref="BM48:DX48" si="52">IF(LEFT(BM49,2)="OK",0,IF(LEFT(BM49,2)="QU",2,1))</f>
        <v>0</v>
      </c>
      <c r="BN48" s="679">
        <f t="shared" si="52"/>
        <v>0</v>
      </c>
      <c r="BO48" s="679">
        <f t="shared" si="52"/>
        <v>0</v>
      </c>
      <c r="BP48" s="679">
        <f t="shared" si="52"/>
        <v>0</v>
      </c>
      <c r="BQ48" s="679">
        <f t="shared" si="52"/>
        <v>0</v>
      </c>
      <c r="BR48" s="679">
        <f t="shared" si="52"/>
        <v>0</v>
      </c>
      <c r="BS48" s="679">
        <f t="shared" si="52"/>
        <v>0</v>
      </c>
      <c r="BT48" s="679">
        <f t="shared" si="52"/>
        <v>0</v>
      </c>
      <c r="BU48" s="679">
        <f t="shared" si="52"/>
        <v>0</v>
      </c>
      <c r="BV48" s="679">
        <f t="shared" si="52"/>
        <v>0</v>
      </c>
      <c r="BW48" s="679">
        <f t="shared" si="52"/>
        <v>0</v>
      </c>
      <c r="BX48" s="679">
        <f t="shared" si="52"/>
        <v>0</v>
      </c>
      <c r="BY48" s="679">
        <f t="shared" si="52"/>
        <v>0</v>
      </c>
      <c r="BZ48" s="679">
        <f t="shared" si="52"/>
        <v>0</v>
      </c>
      <c r="CA48" s="679">
        <f t="shared" si="52"/>
        <v>0</v>
      </c>
      <c r="CB48" s="679">
        <f t="shared" si="52"/>
        <v>0</v>
      </c>
      <c r="CC48" s="679">
        <f t="shared" si="52"/>
        <v>0</v>
      </c>
      <c r="CD48" s="679">
        <f t="shared" si="52"/>
        <v>0</v>
      </c>
      <c r="CE48" s="679">
        <f t="shared" si="52"/>
        <v>0</v>
      </c>
      <c r="CF48" s="679">
        <f t="shared" si="52"/>
        <v>0</v>
      </c>
      <c r="CG48" s="679">
        <f t="shared" si="52"/>
        <v>0</v>
      </c>
      <c r="CH48" s="679">
        <f t="shared" si="52"/>
        <v>0</v>
      </c>
      <c r="CI48" s="679">
        <f t="shared" si="52"/>
        <v>0</v>
      </c>
      <c r="CJ48" s="679">
        <f t="shared" si="52"/>
        <v>0</v>
      </c>
      <c r="CK48" s="679">
        <f t="shared" si="52"/>
        <v>0</v>
      </c>
      <c r="CL48" s="679">
        <f t="shared" si="52"/>
        <v>0</v>
      </c>
      <c r="CM48" s="679">
        <f t="shared" si="52"/>
        <v>0</v>
      </c>
      <c r="CN48" s="679">
        <f t="shared" si="52"/>
        <v>0</v>
      </c>
      <c r="CO48" s="679">
        <f t="shared" si="52"/>
        <v>0</v>
      </c>
      <c r="CP48" s="679">
        <f t="shared" si="52"/>
        <v>0</v>
      </c>
      <c r="CQ48" s="679">
        <f t="shared" si="52"/>
        <v>0</v>
      </c>
      <c r="CR48" s="679">
        <f t="shared" si="52"/>
        <v>0</v>
      </c>
      <c r="CS48" s="679">
        <f t="shared" si="52"/>
        <v>0</v>
      </c>
      <c r="CT48" s="679">
        <f t="shared" si="52"/>
        <v>0</v>
      </c>
      <c r="CU48" s="679">
        <f t="shared" si="52"/>
        <v>0</v>
      </c>
      <c r="CV48" s="679">
        <f t="shared" si="52"/>
        <v>0</v>
      </c>
      <c r="CW48" s="679">
        <f t="shared" si="52"/>
        <v>0</v>
      </c>
      <c r="CX48" s="679">
        <f t="shared" si="52"/>
        <v>0</v>
      </c>
      <c r="CY48" s="679">
        <f t="shared" si="52"/>
        <v>0</v>
      </c>
      <c r="CZ48" s="679">
        <f t="shared" si="52"/>
        <v>0</v>
      </c>
      <c r="DA48" s="679">
        <f t="shared" si="52"/>
        <v>0</v>
      </c>
      <c r="DB48" s="679">
        <f t="shared" si="52"/>
        <v>0</v>
      </c>
      <c r="DC48" s="679">
        <f t="shared" si="52"/>
        <v>0</v>
      </c>
      <c r="DD48" s="679">
        <f t="shared" si="52"/>
        <v>0</v>
      </c>
      <c r="DE48" s="679">
        <f t="shared" si="52"/>
        <v>0</v>
      </c>
      <c r="DF48" s="679">
        <f t="shared" si="52"/>
        <v>0</v>
      </c>
      <c r="DG48" s="679">
        <f t="shared" si="52"/>
        <v>0</v>
      </c>
      <c r="DH48" s="679">
        <f t="shared" si="52"/>
        <v>0</v>
      </c>
      <c r="DI48" s="679">
        <f t="shared" si="52"/>
        <v>0</v>
      </c>
      <c r="DJ48" s="679">
        <f t="shared" si="52"/>
        <v>0</v>
      </c>
      <c r="DK48" s="679">
        <f t="shared" si="52"/>
        <v>0</v>
      </c>
      <c r="DL48" s="679">
        <f t="shared" si="52"/>
        <v>0</v>
      </c>
      <c r="DM48" s="679">
        <f t="shared" si="52"/>
        <v>0</v>
      </c>
      <c r="DN48" s="679">
        <f t="shared" si="52"/>
        <v>0</v>
      </c>
      <c r="DO48" s="679">
        <f t="shared" si="52"/>
        <v>0</v>
      </c>
      <c r="DP48" s="679">
        <f t="shared" si="52"/>
        <v>0</v>
      </c>
      <c r="DQ48" s="679">
        <f t="shared" si="52"/>
        <v>0</v>
      </c>
      <c r="DR48" s="679">
        <f t="shared" si="52"/>
        <v>0</v>
      </c>
      <c r="DS48" s="679">
        <f t="shared" si="52"/>
        <v>0</v>
      </c>
      <c r="DT48" s="679">
        <f t="shared" si="52"/>
        <v>0</v>
      </c>
      <c r="DU48" s="679">
        <f t="shared" si="52"/>
        <v>0</v>
      </c>
      <c r="DV48" s="679">
        <f t="shared" si="52"/>
        <v>0</v>
      </c>
      <c r="DW48" s="679">
        <f t="shared" si="52"/>
        <v>0</v>
      </c>
      <c r="DX48" s="679">
        <f t="shared" si="52"/>
        <v>0</v>
      </c>
      <c r="DY48" s="679">
        <f t="shared" ref="DY48:GJ48" si="53">IF(LEFT(DY49,2)="OK",0,IF(LEFT(DY49,2)="QU",2,1))</f>
        <v>0</v>
      </c>
      <c r="DZ48" s="679">
        <f t="shared" si="53"/>
        <v>0</v>
      </c>
      <c r="EA48" s="679">
        <f t="shared" si="53"/>
        <v>0</v>
      </c>
      <c r="EB48" s="679">
        <f t="shared" si="53"/>
        <v>0</v>
      </c>
      <c r="EC48" s="679">
        <f t="shared" si="53"/>
        <v>0</v>
      </c>
      <c r="ED48" s="679">
        <f t="shared" si="53"/>
        <v>0</v>
      </c>
      <c r="EE48" s="679">
        <f t="shared" si="53"/>
        <v>0</v>
      </c>
      <c r="EF48" s="679">
        <f t="shared" si="53"/>
        <v>0</v>
      </c>
      <c r="EG48" s="679">
        <f t="shared" si="53"/>
        <v>0</v>
      </c>
      <c r="EH48" s="679">
        <f t="shared" si="53"/>
        <v>0</v>
      </c>
      <c r="EI48" s="679">
        <f t="shared" si="53"/>
        <v>0</v>
      </c>
      <c r="EJ48" s="679">
        <f t="shared" si="53"/>
        <v>0</v>
      </c>
      <c r="EK48" s="679">
        <f t="shared" si="53"/>
        <v>0</v>
      </c>
      <c r="EL48" s="679">
        <f t="shared" si="53"/>
        <v>0</v>
      </c>
      <c r="EM48" s="679">
        <f t="shared" si="53"/>
        <v>0</v>
      </c>
      <c r="EN48" s="679">
        <f t="shared" si="53"/>
        <v>0</v>
      </c>
      <c r="EO48" s="679">
        <f t="shared" si="53"/>
        <v>0</v>
      </c>
      <c r="EP48" s="679">
        <f t="shared" si="53"/>
        <v>0</v>
      </c>
      <c r="EQ48" s="679">
        <f t="shared" si="53"/>
        <v>0</v>
      </c>
      <c r="ER48" s="679">
        <f t="shared" si="53"/>
        <v>0</v>
      </c>
      <c r="ES48" s="679">
        <f t="shared" si="53"/>
        <v>0</v>
      </c>
      <c r="ET48" s="679">
        <f t="shared" si="53"/>
        <v>0</v>
      </c>
      <c r="EU48" s="679">
        <f t="shared" si="53"/>
        <v>0</v>
      </c>
      <c r="EV48" s="679">
        <f t="shared" si="53"/>
        <v>0</v>
      </c>
      <c r="EW48" s="679">
        <f t="shared" si="53"/>
        <v>0</v>
      </c>
      <c r="EX48" s="679">
        <f t="shared" si="53"/>
        <v>0</v>
      </c>
      <c r="EY48" s="679">
        <f t="shared" si="53"/>
        <v>0</v>
      </c>
      <c r="EZ48" s="679">
        <f t="shared" si="53"/>
        <v>0</v>
      </c>
      <c r="FA48" s="679">
        <f t="shared" si="53"/>
        <v>0</v>
      </c>
      <c r="FB48" s="679">
        <f t="shared" si="53"/>
        <v>0</v>
      </c>
      <c r="FC48" s="679">
        <f t="shared" si="53"/>
        <v>0</v>
      </c>
      <c r="FD48" s="679">
        <f t="shared" si="53"/>
        <v>0</v>
      </c>
      <c r="FE48" s="679">
        <f t="shared" si="53"/>
        <v>0</v>
      </c>
      <c r="FF48" s="679">
        <f t="shared" si="53"/>
        <v>0</v>
      </c>
      <c r="FG48" s="679">
        <f t="shared" si="53"/>
        <v>0</v>
      </c>
      <c r="FH48" s="679">
        <f t="shared" si="53"/>
        <v>0</v>
      </c>
      <c r="FI48" s="679">
        <f t="shared" si="53"/>
        <v>0</v>
      </c>
      <c r="FJ48" s="679">
        <f t="shared" si="53"/>
        <v>0</v>
      </c>
      <c r="FK48" s="679">
        <f t="shared" si="53"/>
        <v>0</v>
      </c>
      <c r="FL48" s="679">
        <f t="shared" si="53"/>
        <v>0</v>
      </c>
      <c r="FM48" s="679">
        <f t="shared" si="53"/>
        <v>0</v>
      </c>
      <c r="FN48" s="679">
        <f t="shared" si="53"/>
        <v>0</v>
      </c>
      <c r="FO48" s="679">
        <f t="shared" si="53"/>
        <v>0</v>
      </c>
      <c r="FP48" s="679">
        <f t="shared" si="53"/>
        <v>0</v>
      </c>
      <c r="FQ48" s="679">
        <f t="shared" si="53"/>
        <v>0</v>
      </c>
      <c r="FR48" s="679">
        <f t="shared" si="53"/>
        <v>0</v>
      </c>
      <c r="FS48" s="679">
        <f t="shared" si="53"/>
        <v>0</v>
      </c>
      <c r="FT48" s="679">
        <f t="shared" si="53"/>
        <v>0</v>
      </c>
      <c r="FU48" s="679">
        <f t="shared" si="53"/>
        <v>0</v>
      </c>
      <c r="FV48" s="679">
        <f t="shared" si="53"/>
        <v>0</v>
      </c>
      <c r="FW48" s="679">
        <f t="shared" si="53"/>
        <v>0</v>
      </c>
      <c r="FX48" s="679">
        <f t="shared" si="53"/>
        <v>0</v>
      </c>
      <c r="FY48" s="679">
        <f t="shared" si="53"/>
        <v>0</v>
      </c>
      <c r="FZ48" s="679">
        <f t="shared" si="53"/>
        <v>0</v>
      </c>
      <c r="GA48" s="679">
        <f t="shared" si="53"/>
        <v>0</v>
      </c>
      <c r="GB48" s="679">
        <f t="shared" si="53"/>
        <v>0</v>
      </c>
      <c r="GC48" s="679">
        <f t="shared" si="53"/>
        <v>0</v>
      </c>
      <c r="GD48" s="679">
        <f t="shared" si="53"/>
        <v>0</v>
      </c>
      <c r="GE48" s="679">
        <f t="shared" si="53"/>
        <v>0</v>
      </c>
      <c r="GF48" s="679">
        <f t="shared" si="53"/>
        <v>0</v>
      </c>
      <c r="GG48" s="679">
        <f t="shared" si="53"/>
        <v>0</v>
      </c>
      <c r="GH48" s="679">
        <f t="shared" si="53"/>
        <v>0</v>
      </c>
      <c r="GI48" s="679">
        <f t="shared" si="53"/>
        <v>0</v>
      </c>
      <c r="GJ48" s="679">
        <f t="shared" si="53"/>
        <v>0</v>
      </c>
      <c r="GK48" s="679">
        <f t="shared" ref="GK48:IP48" si="54">IF(LEFT(GK49,2)="OK",0,IF(LEFT(GK49,2)="QU",2,1))</f>
        <v>0</v>
      </c>
      <c r="GL48" s="679">
        <f t="shared" si="54"/>
        <v>0</v>
      </c>
      <c r="GM48" s="679">
        <f t="shared" si="54"/>
        <v>0</v>
      </c>
      <c r="GN48" s="679">
        <f t="shared" si="54"/>
        <v>0</v>
      </c>
      <c r="GO48" s="679">
        <f t="shared" si="54"/>
        <v>0</v>
      </c>
      <c r="GP48" s="679">
        <f t="shared" si="54"/>
        <v>0</v>
      </c>
      <c r="GQ48" s="679">
        <f t="shared" si="54"/>
        <v>0</v>
      </c>
      <c r="GR48" s="679">
        <f t="shared" si="54"/>
        <v>0</v>
      </c>
      <c r="GS48" s="679">
        <f t="shared" si="54"/>
        <v>0</v>
      </c>
      <c r="GT48" s="679">
        <f t="shared" si="54"/>
        <v>0</v>
      </c>
      <c r="GU48" s="679">
        <f t="shared" si="54"/>
        <v>0</v>
      </c>
      <c r="GV48" s="679">
        <f t="shared" si="54"/>
        <v>0</v>
      </c>
      <c r="GW48" s="679">
        <f t="shared" si="54"/>
        <v>0</v>
      </c>
      <c r="GX48" s="679">
        <f t="shared" si="54"/>
        <v>0</v>
      </c>
      <c r="GY48" s="679">
        <f t="shared" si="54"/>
        <v>0</v>
      </c>
      <c r="GZ48" s="679">
        <f t="shared" si="54"/>
        <v>0</v>
      </c>
      <c r="HA48" s="679">
        <f t="shared" si="54"/>
        <v>0</v>
      </c>
      <c r="HB48" s="679">
        <f t="shared" si="54"/>
        <v>0</v>
      </c>
      <c r="HC48" s="679">
        <f t="shared" si="54"/>
        <v>0</v>
      </c>
      <c r="HD48" s="679">
        <f t="shared" si="54"/>
        <v>0</v>
      </c>
      <c r="HE48" s="679">
        <f t="shared" si="54"/>
        <v>0</v>
      </c>
      <c r="HF48" s="679">
        <f t="shared" si="54"/>
        <v>0</v>
      </c>
      <c r="HG48" s="679">
        <f t="shared" si="54"/>
        <v>0</v>
      </c>
      <c r="HH48" s="679">
        <f t="shared" si="54"/>
        <v>0</v>
      </c>
      <c r="HI48" s="679">
        <f t="shared" si="54"/>
        <v>0</v>
      </c>
      <c r="HJ48" s="679">
        <f t="shared" si="54"/>
        <v>0</v>
      </c>
      <c r="HK48" s="679">
        <f t="shared" si="54"/>
        <v>0</v>
      </c>
      <c r="HL48" s="679">
        <f t="shared" si="54"/>
        <v>0</v>
      </c>
      <c r="HM48" s="679">
        <f t="shared" si="54"/>
        <v>0</v>
      </c>
      <c r="HN48" s="679">
        <f t="shared" si="54"/>
        <v>0</v>
      </c>
      <c r="HO48" s="679">
        <f t="shared" si="54"/>
        <v>0</v>
      </c>
      <c r="HP48" s="679">
        <f t="shared" si="54"/>
        <v>0</v>
      </c>
      <c r="HQ48" s="679">
        <f t="shared" si="54"/>
        <v>0</v>
      </c>
      <c r="HR48" s="679">
        <f t="shared" si="54"/>
        <v>0</v>
      </c>
      <c r="HS48" s="679">
        <f t="shared" si="54"/>
        <v>0</v>
      </c>
      <c r="HT48" s="679">
        <f t="shared" si="54"/>
        <v>0</v>
      </c>
      <c r="HU48" s="679">
        <f t="shared" si="54"/>
        <v>0</v>
      </c>
      <c r="HV48" s="679">
        <f t="shared" si="54"/>
        <v>0</v>
      </c>
      <c r="HW48" s="679">
        <f t="shared" si="54"/>
        <v>0</v>
      </c>
      <c r="HX48" s="679">
        <f t="shared" si="54"/>
        <v>0</v>
      </c>
      <c r="HY48" s="679">
        <f t="shared" si="54"/>
        <v>0</v>
      </c>
      <c r="HZ48" s="679">
        <f t="shared" si="54"/>
        <v>0</v>
      </c>
      <c r="IA48" s="679">
        <f t="shared" si="54"/>
        <v>0</v>
      </c>
      <c r="IB48" s="679">
        <f t="shared" si="54"/>
        <v>0</v>
      </c>
      <c r="IC48" s="679">
        <f t="shared" si="54"/>
        <v>0</v>
      </c>
      <c r="ID48" s="679">
        <f t="shared" si="54"/>
        <v>0</v>
      </c>
      <c r="IE48" s="679">
        <f t="shared" si="54"/>
        <v>0</v>
      </c>
      <c r="IF48" s="679">
        <f t="shared" si="54"/>
        <v>0</v>
      </c>
      <c r="IG48" s="679">
        <f t="shared" si="54"/>
        <v>0</v>
      </c>
      <c r="IH48" s="679">
        <f t="shared" si="54"/>
        <v>0</v>
      </c>
      <c r="II48" s="679">
        <f t="shared" si="54"/>
        <v>0</v>
      </c>
      <c r="IJ48" s="679">
        <f t="shared" si="54"/>
        <v>0</v>
      </c>
      <c r="IK48" s="679">
        <f t="shared" si="54"/>
        <v>0</v>
      </c>
      <c r="IL48" s="679">
        <f t="shared" si="54"/>
        <v>0</v>
      </c>
      <c r="IM48" s="679">
        <f t="shared" si="54"/>
        <v>0</v>
      </c>
      <c r="IN48" s="679">
        <f t="shared" si="54"/>
        <v>0</v>
      </c>
      <c r="IO48" s="679">
        <f t="shared" si="54"/>
        <v>0</v>
      </c>
      <c r="IP48" s="679">
        <f t="shared" si="54"/>
        <v>0</v>
      </c>
      <c r="IQ48" s="680"/>
      <c r="IR48" s="680"/>
      <c r="IS48" s="680"/>
    </row>
    <row r="49" spans="1:253" s="669" customFormat="1" ht="111.75" customHeight="1">
      <c r="A49" s="681" t="str">
        <f>IF(Questionnaire!D114=(Questionnaire!D116+Questionnaire!D117+Questionnaire!D118+Questionnaire!D119+Questionnaire!D120+Questionnaire!D121+Questionnaire!D122+Questionnaire!D123+Questionnaire!D124+Questionnaire!D125+Questionnaire!D126+Questionnaire!D127+Questionnaire!D128)=TRUE,"OK Q 32a","QUERY Q 32a - must sum to unquoted equity capital and reserves in Q32 - please check")</f>
        <v>OK Q 32a</v>
      </c>
      <c r="B49" s="681" t="str">
        <f>IF(Questionnaire!E114=(Questionnaire!E116+Questionnaire!E117+Questionnaire!E118+Questionnaire!E119+Questionnaire!E120+Questionnaire!E121+Questionnaire!E122+Questionnaire!E123+Questionnaire!E124+Questionnaire!E125+Questionnaire!E126+Questionnaire!E127+Questionnaire!E128)=TRUE,"OK Q 32a","QUERY Q 32a - must sum to unquoted equity capital and reserves in Q32 - please check")</f>
        <v>OK Q 32a</v>
      </c>
      <c r="C49" s="681" t="str">
        <f>IF(Questionnaire!F114=(Questionnaire!F116+Questionnaire!F117+Questionnaire!F118+Questionnaire!F119+Questionnaire!F120+Questionnaire!F121+Questionnaire!F122+Questionnaire!F123+Questionnaire!F124+Questionnaire!F125+Questionnaire!F126+Questionnaire!F127+Questionnaire!F128)=TRUE,"OK Q 32a","QUERY Q 32a - must sum to unquoted equity capital and reserves in Q32 - please check")</f>
        <v>OK Q 32a</v>
      </c>
      <c r="D49" s="681" t="str">
        <f>IF(Questionnaire!G114=(Questionnaire!G116+Questionnaire!G117+Questionnaire!G118+Questionnaire!G119+Questionnaire!G120+Questionnaire!G121+Questionnaire!G122+Questionnaire!G123+Questionnaire!G124+Questionnaire!G125+Questionnaire!G126+Questionnaire!G127+Questionnaire!G128)=TRUE,"OK Q 32a","QUERY Q 32a - must sum to unquoted equity capital and reserves in Q32 - please check")</f>
        <v>OK Q 32a</v>
      </c>
      <c r="E49" s="681" t="str">
        <f>IF(Questionnaire!H114=(Questionnaire!H116+Questionnaire!H117+Questionnaire!H118+Questionnaire!H119+Questionnaire!H120+Questionnaire!H121+Questionnaire!H122+Questionnaire!H123+Questionnaire!H124+Questionnaire!H125+Questionnaire!H126+Questionnaire!H127+Questionnaire!H128)=TRUE,"OK Q 32a","QUERY Q 32a - must sum to unquoted equity capital and reserves in Q32 - please check")</f>
        <v>OK Q 32a</v>
      </c>
      <c r="F49" s="681" t="str">
        <f>IF(Questionnaire!I114=(Questionnaire!I116+Questionnaire!I117+Questionnaire!I118+Questionnaire!I119+Questionnaire!I120+Questionnaire!I121+Questionnaire!I122+Questionnaire!I123+Questionnaire!I124+Questionnaire!I125+Questionnaire!I126+Questionnaire!I127+Questionnaire!I128)=TRUE,"OK Q 32a","QUERY Q 32a - must sum to unquoted equity capital and reserves in Q32 - please check")</f>
        <v>OK Q 32a</v>
      </c>
      <c r="G49" s="681" t="str">
        <f>IF(Questionnaire!J114=(Questionnaire!J116+Questionnaire!J117+Questionnaire!J118+Questionnaire!J119+Questionnaire!J120+Questionnaire!J121+Questionnaire!J122+Questionnaire!J123+Questionnaire!J124+Questionnaire!J125+Questionnaire!J126+Questionnaire!J127+Questionnaire!J128)=TRUE,"OK Q 32a","QUERY Q 32a - must sum to unquoted equity capital and reserves in Q32 - please check")</f>
        <v>OK Q 32a</v>
      </c>
      <c r="H49" s="681" t="str">
        <f>IF(Questionnaire!K114=(Questionnaire!K116+Questionnaire!K117+Questionnaire!K118+Questionnaire!K119+Questionnaire!K120+Questionnaire!K121+Questionnaire!K122+Questionnaire!K123+Questionnaire!K124+Questionnaire!K125+Questionnaire!K126+Questionnaire!K127+Questionnaire!K128)=TRUE,"OK Q 32a","QUERY Q 32a - must sum to unquoted equity capital and reserves in Q32 - please check")</f>
        <v>OK Q 32a</v>
      </c>
      <c r="I49" s="681" t="str">
        <f>IF(Questionnaire!L114=(Questionnaire!L116+Questionnaire!L117+Questionnaire!L118+Questionnaire!L119+Questionnaire!L120+Questionnaire!L121+Questionnaire!L122+Questionnaire!L123+Questionnaire!L124+Questionnaire!L125+Questionnaire!L126+Questionnaire!L127+Questionnaire!L128)=TRUE,"OK Q 32a","QUERY Q 32a - must sum to unquoted equity capital and reserves in Q32 - please check")</f>
        <v>OK Q 32a</v>
      </c>
      <c r="J49" s="681" t="str">
        <f>IF(Questionnaire!M114=(Questionnaire!M116+Questionnaire!M117+Questionnaire!M118+Questionnaire!M119+Questionnaire!M120+Questionnaire!M121+Questionnaire!M122+Questionnaire!M123+Questionnaire!M124+Questionnaire!M125+Questionnaire!M126+Questionnaire!M127+Questionnaire!M128)=TRUE,"OK Q 32a","QUERY Q 32a - must sum to unquoted equity capital and reserves in Q32 - please check")</f>
        <v>OK Q 32a</v>
      </c>
      <c r="K49" s="681" t="str">
        <f>IF(Questionnaire!N114=(Questionnaire!N116+Questionnaire!N117+Questionnaire!N118+Questionnaire!N119+Questionnaire!N120+Questionnaire!N121+Questionnaire!N122+Questionnaire!N123+Questionnaire!N124+Questionnaire!N125+Questionnaire!N126+Questionnaire!N127+Questionnaire!N128)=TRUE,"OK Q 32a","QUERY Q 32a - must sum to unquoted equity capital and reserves in Q32 - please check")</f>
        <v>OK Q 32a</v>
      </c>
      <c r="L49" s="681" t="str">
        <f>IF(Questionnaire!O114=(Questionnaire!O116+Questionnaire!O117+Questionnaire!O118+Questionnaire!O119+Questionnaire!O120+Questionnaire!O121+Questionnaire!O122+Questionnaire!O123+Questionnaire!O124+Questionnaire!O125+Questionnaire!O126+Questionnaire!O127+Questionnaire!O128)=TRUE,"OK Q 32a","QUERY Q 32a - must sum to unquoted equity capital and reserves in Q32 - please check")</f>
        <v>OK Q 32a</v>
      </c>
      <c r="M49" s="681" t="str">
        <f>IF(Questionnaire!P114=(Questionnaire!P116+Questionnaire!P117+Questionnaire!P118+Questionnaire!P119+Questionnaire!P120+Questionnaire!P121+Questionnaire!P122+Questionnaire!P123+Questionnaire!P124+Questionnaire!P125+Questionnaire!P126+Questionnaire!P127+Questionnaire!P128)=TRUE,"OK Q 32a","QUERY Q 32a - must sum to unquoted equity capital and reserves in Q32 - please check")</f>
        <v>OK Q 32a</v>
      </c>
      <c r="N49" s="681" t="str">
        <f>IF(Questionnaire!Q114=(Questionnaire!Q116+Questionnaire!Q117+Questionnaire!Q118+Questionnaire!Q119+Questionnaire!Q120+Questionnaire!Q121+Questionnaire!Q122+Questionnaire!Q123+Questionnaire!Q124+Questionnaire!Q125+Questionnaire!Q126+Questionnaire!Q127+Questionnaire!Q128)=TRUE,"OK Q 32a","QUERY Q 32a - must sum to unquoted equity capital and reserves in Q32 - please check")</f>
        <v>OK Q 32a</v>
      </c>
      <c r="O49" s="681" t="str">
        <f>IF(Questionnaire!R114=(Questionnaire!R116+Questionnaire!R117+Questionnaire!R118+Questionnaire!R119+Questionnaire!R120+Questionnaire!R121+Questionnaire!R122+Questionnaire!R123+Questionnaire!R124+Questionnaire!R125+Questionnaire!R126+Questionnaire!R127+Questionnaire!R128)=TRUE,"OK Q 32a","QUERY Q 32a - must sum to unquoted equity capital and reserves in Q32 - please check")</f>
        <v>OK Q 32a</v>
      </c>
      <c r="P49" s="681" t="str">
        <f>IF(Questionnaire!S114=(Questionnaire!S116+Questionnaire!S117+Questionnaire!S118+Questionnaire!S119+Questionnaire!S120+Questionnaire!S121+Questionnaire!S122+Questionnaire!S123+Questionnaire!S124+Questionnaire!S125+Questionnaire!S126+Questionnaire!S127+Questionnaire!S128)=TRUE,"OK Q 32a","QUERY Q 32a - must sum to unquoted equity capital and reserves in Q32 - please check")</f>
        <v>OK Q 32a</v>
      </c>
      <c r="Q49" s="681" t="str">
        <f>IF(Questionnaire!T114=(Questionnaire!T116+Questionnaire!T117+Questionnaire!T118+Questionnaire!T119+Questionnaire!T120+Questionnaire!T121+Questionnaire!T122+Questionnaire!T123+Questionnaire!T124+Questionnaire!T125+Questionnaire!T126+Questionnaire!T127+Questionnaire!T128)=TRUE,"OK Q 32a","QUERY Q 32a - must sum to unquoted equity capital and reserves in Q32 - please check")</f>
        <v>OK Q 32a</v>
      </c>
      <c r="R49" s="681" t="str">
        <f>IF(Questionnaire!U114=(Questionnaire!U116+Questionnaire!U117+Questionnaire!U118+Questionnaire!U119+Questionnaire!U120+Questionnaire!U121+Questionnaire!U122+Questionnaire!U123+Questionnaire!U124+Questionnaire!U125+Questionnaire!U126+Questionnaire!U127+Questionnaire!U128)=TRUE,"OK Q 32a","QUERY Q 32a - must sum to unquoted equity capital and reserves in Q32 - please check")</f>
        <v>OK Q 32a</v>
      </c>
      <c r="S49" s="681" t="str">
        <f>IF(Questionnaire!V114=(Questionnaire!V116+Questionnaire!V117+Questionnaire!V118+Questionnaire!V119+Questionnaire!V120+Questionnaire!V121+Questionnaire!V122+Questionnaire!V123+Questionnaire!V124+Questionnaire!V125+Questionnaire!V126+Questionnaire!V127+Questionnaire!V128)=TRUE,"OK Q 32a","QUERY Q 32a - must sum to unquoted equity capital and reserves in Q32 - please check")</f>
        <v>OK Q 32a</v>
      </c>
      <c r="T49" s="681" t="str">
        <f>IF(Questionnaire!W114=(Questionnaire!W116+Questionnaire!W117+Questionnaire!W118+Questionnaire!W119+Questionnaire!W120+Questionnaire!W121+Questionnaire!W122+Questionnaire!W123+Questionnaire!W124+Questionnaire!W125+Questionnaire!W126+Questionnaire!W127+Questionnaire!W128)=TRUE,"OK Q 32a","QUERY Q 32a - must sum to unquoted equity capital and reserves in Q32 - please check")</f>
        <v>OK Q 32a</v>
      </c>
      <c r="U49" s="681" t="str">
        <f>IF(Questionnaire!X114=(Questionnaire!X116+Questionnaire!X117+Questionnaire!X118+Questionnaire!X119+Questionnaire!X120+Questionnaire!X121+Questionnaire!X122+Questionnaire!X123+Questionnaire!X124+Questionnaire!X125+Questionnaire!X126+Questionnaire!X127+Questionnaire!X128)=TRUE,"OK Q 32a","QUERY Q 32a - must sum to unquoted equity capital and reserves in Q32 - please check")</f>
        <v>OK Q 32a</v>
      </c>
      <c r="V49" s="681" t="str">
        <f>IF(Questionnaire!Y114=(Questionnaire!Y116+Questionnaire!Y117+Questionnaire!Y118+Questionnaire!Y119+Questionnaire!Y120+Questionnaire!Y121+Questionnaire!Y122+Questionnaire!Y123+Questionnaire!Y124+Questionnaire!Y125+Questionnaire!Y126+Questionnaire!Y127+Questionnaire!Y128)=TRUE,"OK Q 32a","QUERY Q 32a - must sum to unquoted equity capital and reserves in Q32 - please check")</f>
        <v>OK Q 32a</v>
      </c>
      <c r="W49" s="681" t="str">
        <f>IF(Questionnaire!Z114=(Questionnaire!Z116+Questionnaire!Z117+Questionnaire!Z118+Questionnaire!Z119+Questionnaire!Z120+Questionnaire!Z121+Questionnaire!Z122+Questionnaire!Z123+Questionnaire!Z124+Questionnaire!Z125+Questionnaire!Z126+Questionnaire!Z127+Questionnaire!Z128)=TRUE,"OK Q 32a","QUERY Q 32a - must sum to unquoted equity capital and reserves in Q32 - please check")</f>
        <v>OK Q 32a</v>
      </c>
      <c r="X49" s="681" t="str">
        <f>IF(Questionnaire!AA114=(Questionnaire!AA116+Questionnaire!AA117+Questionnaire!AA118+Questionnaire!AA119+Questionnaire!AA120+Questionnaire!AA121+Questionnaire!AA122+Questionnaire!AA123+Questionnaire!AA124+Questionnaire!AA125+Questionnaire!AA126+Questionnaire!AA127+Questionnaire!AA128)=TRUE,"OK Q 32a","QUERY Q 32a - must sum to unquoted equity capital and reserves in Q32 - please check")</f>
        <v>OK Q 32a</v>
      </c>
      <c r="Y49" s="681" t="str">
        <f>IF(Questionnaire!AB114=(Questionnaire!AB116+Questionnaire!AB117+Questionnaire!AB118+Questionnaire!AB119+Questionnaire!AB120+Questionnaire!AB121+Questionnaire!AB122+Questionnaire!AB123+Questionnaire!AB124+Questionnaire!AB125+Questionnaire!AB126+Questionnaire!AB127+Questionnaire!AB128)=TRUE,"OK Q 32a","QUERY Q 32a - must sum to unquoted equity capital and reserves in Q32 - please check")</f>
        <v>OK Q 32a</v>
      </c>
      <c r="Z49" s="681" t="str">
        <f>IF(Questionnaire!AC114=(Questionnaire!AC116+Questionnaire!AC117+Questionnaire!AC118+Questionnaire!AC119+Questionnaire!AC120+Questionnaire!AC121+Questionnaire!AC122+Questionnaire!AC123+Questionnaire!AC124+Questionnaire!AC125+Questionnaire!AC126+Questionnaire!AC127+Questionnaire!AC128)=TRUE,"OK Q 32a","QUERY Q 32a - must sum to unquoted equity capital and reserves in Q32 - please check")</f>
        <v>OK Q 32a</v>
      </c>
      <c r="AA49" s="681" t="str">
        <f>IF(Questionnaire!AD114=(Questionnaire!AD116+Questionnaire!AD117+Questionnaire!AD118+Questionnaire!AD119+Questionnaire!AD120+Questionnaire!AD121+Questionnaire!AD122+Questionnaire!AD123+Questionnaire!AD124+Questionnaire!AD125+Questionnaire!AD126+Questionnaire!AD127+Questionnaire!AD128)=TRUE,"OK Q 32a","QUERY Q 32a - must sum to unquoted equity capital and reserves in Q32 - please check")</f>
        <v>OK Q 32a</v>
      </c>
      <c r="AB49" s="681" t="str">
        <f>IF(Questionnaire!AE114=(Questionnaire!AE116+Questionnaire!AE117+Questionnaire!AE118+Questionnaire!AE119+Questionnaire!AE120+Questionnaire!AE121+Questionnaire!AE122+Questionnaire!AE123+Questionnaire!AE124+Questionnaire!AE125+Questionnaire!AE126+Questionnaire!AE127+Questionnaire!AE128)=TRUE,"OK Q 32a","QUERY Q 32a - must sum to unquoted equity capital and reserves in Q32 - please check")</f>
        <v>OK Q 32a</v>
      </c>
      <c r="AC49" s="681" t="str">
        <f>IF(Questionnaire!AF114=(Questionnaire!AF116+Questionnaire!AF117+Questionnaire!AF118+Questionnaire!AF119+Questionnaire!AF120+Questionnaire!AF121+Questionnaire!AF122+Questionnaire!AF123+Questionnaire!AF124+Questionnaire!AF125+Questionnaire!AF126+Questionnaire!AF127+Questionnaire!AF128)=TRUE,"OK Q 32a","QUERY Q 32a - must sum to unquoted equity capital and reserves in Q32 - please check")</f>
        <v>OK Q 32a</v>
      </c>
      <c r="AD49" s="681" t="str">
        <f>IF(Questionnaire!AG114=(Questionnaire!AG116+Questionnaire!AG117+Questionnaire!AG118+Questionnaire!AG119+Questionnaire!AG120+Questionnaire!AG121+Questionnaire!AG122+Questionnaire!AG123+Questionnaire!AG124+Questionnaire!AG125+Questionnaire!AG126+Questionnaire!AG127+Questionnaire!AG128)=TRUE,"OK Q 32a","QUERY Q 32a - must sum to unquoted equity capital and reserves in Q32 - please check")</f>
        <v>OK Q 32a</v>
      </c>
      <c r="AE49" s="681" t="str">
        <f>IF(Questionnaire!AH114=(Questionnaire!AH116+Questionnaire!AH117+Questionnaire!AH118+Questionnaire!AH119+Questionnaire!AH120+Questionnaire!AH121+Questionnaire!AH122+Questionnaire!AH123+Questionnaire!AH124+Questionnaire!AH125+Questionnaire!AH126+Questionnaire!AH127+Questionnaire!AH128)=TRUE,"OK Q 32a","QUERY Q 32a - must sum to unquoted equity capital and reserves in Q32 - please check")</f>
        <v>OK Q 32a</v>
      </c>
      <c r="AF49" s="681" t="str">
        <f>IF(Questionnaire!AI114=(Questionnaire!AI116+Questionnaire!AI117+Questionnaire!AI118+Questionnaire!AI119+Questionnaire!AI120+Questionnaire!AI121+Questionnaire!AI122+Questionnaire!AI123+Questionnaire!AI124+Questionnaire!AI125+Questionnaire!AI126+Questionnaire!AI127+Questionnaire!AI128)=TRUE,"OK Q 32a","QUERY Q 32a - must sum to unquoted equity capital and reserves in Q32 - please check")</f>
        <v>OK Q 32a</v>
      </c>
      <c r="AG49" s="681" t="str">
        <f>IF(Questionnaire!AJ114=(Questionnaire!AJ116+Questionnaire!AJ117+Questionnaire!AJ118+Questionnaire!AJ119+Questionnaire!AJ120+Questionnaire!AJ121+Questionnaire!AJ122+Questionnaire!AJ123+Questionnaire!AJ124+Questionnaire!AJ125+Questionnaire!AJ126+Questionnaire!AJ127+Questionnaire!AJ128)=TRUE,"OK Q 32a","QUERY Q 32a - must sum to unquoted equity capital and reserves in Q32 - please check")</f>
        <v>OK Q 32a</v>
      </c>
      <c r="AH49" s="681" t="str">
        <f>IF(Questionnaire!AK114=(Questionnaire!AK116+Questionnaire!AK117+Questionnaire!AK118+Questionnaire!AK119+Questionnaire!AK120+Questionnaire!AK121+Questionnaire!AK122+Questionnaire!AK123+Questionnaire!AK124+Questionnaire!AK125+Questionnaire!AK126+Questionnaire!AK127+Questionnaire!AK128)=TRUE,"OK Q 32a","QUERY Q 32a - must sum to unquoted equity capital and reserves in Q32 - please check")</f>
        <v>OK Q 32a</v>
      </c>
      <c r="AI49" s="681" t="str">
        <f>IF(Questionnaire!AL114=(Questionnaire!AL116+Questionnaire!AL117+Questionnaire!AL118+Questionnaire!AL119+Questionnaire!AL120+Questionnaire!AL121+Questionnaire!AL122+Questionnaire!AL123+Questionnaire!AL124+Questionnaire!AL125+Questionnaire!AL126+Questionnaire!AL127+Questionnaire!AL128)=TRUE,"OK Q 32a","QUERY Q 32a - must sum to unquoted equity capital and reserves in Q32 - please check")</f>
        <v>OK Q 32a</v>
      </c>
      <c r="AJ49" s="681" t="str">
        <f>IF(Questionnaire!AM114=(Questionnaire!AM116+Questionnaire!AM117+Questionnaire!AM118+Questionnaire!AM119+Questionnaire!AM120+Questionnaire!AM121+Questionnaire!AM122+Questionnaire!AM123+Questionnaire!AM124+Questionnaire!AM125+Questionnaire!AM126+Questionnaire!AM127+Questionnaire!AM128)=TRUE,"OK Q 32a","QUERY Q 32a - must sum to unquoted equity capital and reserves in Q32 - please check")</f>
        <v>OK Q 32a</v>
      </c>
      <c r="AK49" s="681" t="str">
        <f>IF(Questionnaire!AN114=(Questionnaire!AN116+Questionnaire!AN117+Questionnaire!AN118+Questionnaire!AN119+Questionnaire!AN120+Questionnaire!AN121+Questionnaire!AN122+Questionnaire!AN123+Questionnaire!AN124+Questionnaire!AN125+Questionnaire!AN126+Questionnaire!AN127+Questionnaire!AN128)=TRUE,"OK Q 32a","QUERY Q 32a - must sum to unquoted equity capital and reserves in Q32 - please check")</f>
        <v>OK Q 32a</v>
      </c>
      <c r="AL49" s="681" t="str">
        <f>IF(Questionnaire!AO114=(Questionnaire!AO116+Questionnaire!AO117+Questionnaire!AO118+Questionnaire!AO119+Questionnaire!AO120+Questionnaire!AO121+Questionnaire!AO122+Questionnaire!AO123+Questionnaire!AO124+Questionnaire!AO125+Questionnaire!AO126+Questionnaire!AO127+Questionnaire!AO128)=TRUE,"OK Q 32a","QUERY Q 32a - must sum to unquoted equity capital and reserves in Q32 - please check")</f>
        <v>OK Q 32a</v>
      </c>
      <c r="AM49" s="681" t="str">
        <f>IF(Questionnaire!AP114=(Questionnaire!AP116+Questionnaire!AP117+Questionnaire!AP118+Questionnaire!AP119+Questionnaire!AP120+Questionnaire!AP121+Questionnaire!AP122+Questionnaire!AP123+Questionnaire!AP124+Questionnaire!AP125+Questionnaire!AP126+Questionnaire!AP127+Questionnaire!AP128)=TRUE,"OK Q 32a","QUERY Q 32a - must sum to unquoted equity capital and reserves in Q32 - please check")</f>
        <v>OK Q 32a</v>
      </c>
      <c r="AN49" s="681" t="str">
        <f>IF(Questionnaire!AQ114=(Questionnaire!AQ116+Questionnaire!AQ117+Questionnaire!AQ118+Questionnaire!AQ119+Questionnaire!AQ120+Questionnaire!AQ121+Questionnaire!AQ122+Questionnaire!AQ123+Questionnaire!AQ124+Questionnaire!AQ125+Questionnaire!AQ126+Questionnaire!AQ127+Questionnaire!AQ128)=TRUE,"OK Q 32a","QUERY Q 32a - must sum to unquoted equity capital and reserves in Q32 - please check")</f>
        <v>OK Q 32a</v>
      </c>
      <c r="AO49" s="681" t="str">
        <f>IF(Questionnaire!AR114=(Questionnaire!AR116+Questionnaire!AR117+Questionnaire!AR118+Questionnaire!AR119+Questionnaire!AR120+Questionnaire!AR121+Questionnaire!AR122+Questionnaire!AR123+Questionnaire!AR124+Questionnaire!AR125+Questionnaire!AR126+Questionnaire!AR127+Questionnaire!AR128)=TRUE,"OK Q 32a","QUERY Q 32a - must sum to unquoted equity capital and reserves in Q32 - please check")</f>
        <v>OK Q 32a</v>
      </c>
      <c r="AP49" s="681" t="str">
        <f>IF(Questionnaire!AS114=(Questionnaire!AS116+Questionnaire!AS117+Questionnaire!AS118+Questionnaire!AS119+Questionnaire!AS120+Questionnaire!AS121+Questionnaire!AS122+Questionnaire!AS123+Questionnaire!AS124+Questionnaire!AS125+Questionnaire!AS126+Questionnaire!AS127+Questionnaire!AS128)=TRUE,"OK Q 32a","QUERY Q 32a - must sum to unquoted equity capital and reserves in Q32 - please check")</f>
        <v>OK Q 32a</v>
      </c>
      <c r="AQ49" s="681" t="str">
        <f>IF(Questionnaire!AT114=(Questionnaire!AT116+Questionnaire!AT117+Questionnaire!AT118+Questionnaire!AT119+Questionnaire!AT120+Questionnaire!AT121+Questionnaire!AT122+Questionnaire!AT123+Questionnaire!AT124+Questionnaire!AT125+Questionnaire!AT126+Questionnaire!AT127+Questionnaire!AT128)=TRUE,"OK Q 32a","QUERY Q 32a - must sum to unquoted equity capital and reserves in Q32 - please check")</f>
        <v>OK Q 32a</v>
      </c>
      <c r="AR49" s="681" t="str">
        <f>IF(Questionnaire!AU114=(Questionnaire!AU116+Questionnaire!AU117+Questionnaire!AU118+Questionnaire!AU119+Questionnaire!AU120+Questionnaire!AU121+Questionnaire!AU122+Questionnaire!AU123+Questionnaire!AU124+Questionnaire!AU125+Questionnaire!AU126+Questionnaire!AU127+Questionnaire!AU128)=TRUE,"OK Q 32a","QUERY Q 32a - must sum to unquoted equity capital and reserves in Q32 - please check")</f>
        <v>OK Q 32a</v>
      </c>
      <c r="AS49" s="681" t="str">
        <f>IF(Questionnaire!AV114=(Questionnaire!AV116+Questionnaire!AV117+Questionnaire!AV118+Questionnaire!AV119+Questionnaire!AV120+Questionnaire!AV121+Questionnaire!AV122+Questionnaire!AV123+Questionnaire!AV124+Questionnaire!AV125+Questionnaire!AV126+Questionnaire!AV127+Questionnaire!AV128)=TRUE,"OK Q 32a","QUERY Q 32a - must sum to unquoted equity capital and reserves in Q32 - please check")</f>
        <v>OK Q 32a</v>
      </c>
      <c r="AT49" s="681" t="str">
        <f>IF(Questionnaire!AW114=(Questionnaire!AW116+Questionnaire!AW117+Questionnaire!AW118+Questionnaire!AW119+Questionnaire!AW120+Questionnaire!AW121+Questionnaire!AW122+Questionnaire!AW123+Questionnaire!AW124+Questionnaire!AW125+Questionnaire!AW126+Questionnaire!AW127+Questionnaire!AW128)=TRUE,"OK Q 32a","QUERY Q 32a - must sum to unquoted equity capital and reserves in Q32 - please check")</f>
        <v>OK Q 32a</v>
      </c>
      <c r="AU49" s="681" t="str">
        <f>IF(Questionnaire!AX114=(Questionnaire!AX116+Questionnaire!AX117+Questionnaire!AX118+Questionnaire!AX119+Questionnaire!AX120+Questionnaire!AX121+Questionnaire!AX122+Questionnaire!AX123+Questionnaire!AX124+Questionnaire!AX125+Questionnaire!AX126+Questionnaire!AX127+Questionnaire!AX128)=TRUE,"OK Q 32a","QUERY Q 32a - must sum to unquoted equity capital and reserves in Q32 - please check")</f>
        <v>OK Q 32a</v>
      </c>
      <c r="AV49" s="681" t="str">
        <f>IF(Questionnaire!AY114=(Questionnaire!AY116+Questionnaire!AY117+Questionnaire!AY118+Questionnaire!AY119+Questionnaire!AY120+Questionnaire!AY121+Questionnaire!AY122+Questionnaire!AY123+Questionnaire!AY124+Questionnaire!AY125+Questionnaire!AY126+Questionnaire!AY127+Questionnaire!AY128)=TRUE,"OK Q 32a","QUERY Q 32a - must sum to unquoted equity capital and reserves in Q32 - please check")</f>
        <v>OK Q 32a</v>
      </c>
      <c r="AW49" s="681" t="str">
        <f>IF(Questionnaire!AZ114=(Questionnaire!AZ116+Questionnaire!AZ117+Questionnaire!AZ118+Questionnaire!AZ119+Questionnaire!AZ120+Questionnaire!AZ121+Questionnaire!AZ122+Questionnaire!AZ123+Questionnaire!AZ124+Questionnaire!AZ125+Questionnaire!AZ126+Questionnaire!AZ127+Questionnaire!AZ128)=TRUE,"OK Q 32a","QUERY Q 32a - must sum to unquoted equity capital and reserves in Q32 - please check")</f>
        <v>OK Q 32a</v>
      </c>
      <c r="AX49" s="681" t="str">
        <f>IF(Questionnaire!BA114=(Questionnaire!BA116+Questionnaire!BA117+Questionnaire!BA118+Questionnaire!BA119+Questionnaire!BA120+Questionnaire!BA121+Questionnaire!BA122+Questionnaire!BA123+Questionnaire!BA124+Questionnaire!BA125+Questionnaire!BA126+Questionnaire!BA127+Questionnaire!BA128)=TRUE,"OK Q 32a","QUERY Q 32a - must sum to unquoted equity capital and reserves in Q32 - please check")</f>
        <v>OK Q 32a</v>
      </c>
      <c r="AY49" s="681" t="str">
        <f>IF(Questionnaire!BB114=(Questionnaire!BB116+Questionnaire!BB117+Questionnaire!BB118+Questionnaire!BB119+Questionnaire!BB120+Questionnaire!BB121+Questionnaire!BB122+Questionnaire!BB123+Questionnaire!BB124+Questionnaire!BB125+Questionnaire!BB126+Questionnaire!BB127+Questionnaire!BB128)=TRUE,"OK Q 32a","QUERY Q 32a - must sum to unquoted equity capital and reserves in Q32 - please check")</f>
        <v>OK Q 32a</v>
      </c>
      <c r="AZ49" s="681" t="str">
        <f>IF(Questionnaire!BC114=(Questionnaire!BC116+Questionnaire!BC117+Questionnaire!BC118+Questionnaire!BC119+Questionnaire!BC120+Questionnaire!BC121+Questionnaire!BC122+Questionnaire!BC123+Questionnaire!BC124+Questionnaire!BC125+Questionnaire!BC126+Questionnaire!BC127+Questionnaire!BC128)=TRUE,"OK Q 32a","QUERY Q 32a - must sum to unquoted equity capital and reserves in Q32 - please check")</f>
        <v>OK Q 32a</v>
      </c>
      <c r="BA49" s="681" t="str">
        <f>IF(Questionnaire!BD114=(Questionnaire!BD116+Questionnaire!BD117+Questionnaire!BD118+Questionnaire!BD119+Questionnaire!BD120+Questionnaire!BD121+Questionnaire!BD122+Questionnaire!BD123+Questionnaire!BD124+Questionnaire!BD125+Questionnaire!BD126+Questionnaire!BD127+Questionnaire!BD128)=TRUE,"OK Q 32a","QUERY Q 32a - must sum to unquoted equity capital and reserves in Q32 - please check")</f>
        <v>OK Q 32a</v>
      </c>
      <c r="BB49" s="681" t="str">
        <f>IF(Questionnaire!BE114=(Questionnaire!BE116+Questionnaire!BE117+Questionnaire!BE118+Questionnaire!BE119+Questionnaire!BE120+Questionnaire!BE121+Questionnaire!BE122+Questionnaire!BE123+Questionnaire!BE124+Questionnaire!BE125+Questionnaire!BE126+Questionnaire!BE127+Questionnaire!BE128)=TRUE,"OK Q 32a","QUERY Q 32a - must sum to unquoted equity capital and reserves in Q32 - please check")</f>
        <v>OK Q 32a</v>
      </c>
      <c r="BC49" s="681" t="str">
        <f>IF(Questionnaire!BF114=(Questionnaire!BF116+Questionnaire!BF117+Questionnaire!BF118+Questionnaire!BF119+Questionnaire!BF120+Questionnaire!BF121+Questionnaire!BF122+Questionnaire!BF123+Questionnaire!BF124+Questionnaire!BF125+Questionnaire!BF126+Questionnaire!BF127+Questionnaire!BF128)=TRUE,"OK Q 32a","QUERY Q 32a - must sum to unquoted equity capital and reserves in Q32 - please check")</f>
        <v>OK Q 32a</v>
      </c>
      <c r="BD49" s="681" t="str">
        <f>IF(Questionnaire!BG114=(Questionnaire!BG116+Questionnaire!BG117+Questionnaire!BG118+Questionnaire!BG119+Questionnaire!BG120+Questionnaire!BG121+Questionnaire!BG122+Questionnaire!BG123+Questionnaire!BG124+Questionnaire!BG125+Questionnaire!BG126+Questionnaire!BG127+Questionnaire!BG128)=TRUE,"OK Q 32a","QUERY Q 32a - must sum to unquoted equity capital and reserves in Q32 - please check")</f>
        <v>OK Q 32a</v>
      </c>
      <c r="BE49" s="681" t="str">
        <f>IF(Questionnaire!BH114=(Questionnaire!BH116+Questionnaire!BH117+Questionnaire!BH118+Questionnaire!BH119+Questionnaire!BH120+Questionnaire!BH121+Questionnaire!BH122+Questionnaire!BH123+Questionnaire!BH124+Questionnaire!BH125+Questionnaire!BH126+Questionnaire!BH127+Questionnaire!BH128)=TRUE,"OK Q 32a","QUERY Q 32a - must sum to unquoted equity capital and reserves in Q32 - please check")</f>
        <v>OK Q 32a</v>
      </c>
      <c r="BF49" s="681" t="str">
        <f>IF(Questionnaire!BI114=(Questionnaire!BI116+Questionnaire!BI117+Questionnaire!BI118+Questionnaire!BI119+Questionnaire!BI120+Questionnaire!BI121+Questionnaire!BI122+Questionnaire!BI123+Questionnaire!BI124+Questionnaire!BI125+Questionnaire!BI126+Questionnaire!BI127+Questionnaire!BI128)=TRUE,"OK Q 32a","QUERY Q 32a - must sum to unquoted equity capital and reserves in Q32 - please check")</f>
        <v>OK Q 32a</v>
      </c>
      <c r="BG49" s="681" t="str">
        <f>IF(Questionnaire!BJ114=(Questionnaire!BJ116+Questionnaire!BJ117+Questionnaire!BJ118+Questionnaire!BJ119+Questionnaire!BJ120+Questionnaire!BJ121+Questionnaire!BJ122+Questionnaire!BJ123+Questionnaire!BJ124+Questionnaire!BJ125+Questionnaire!BJ126+Questionnaire!BJ127+Questionnaire!BJ128)=TRUE,"OK Q 32a","QUERY Q 32a - must sum to unquoted equity capital and reserves in Q32 - please check")</f>
        <v>OK Q 32a</v>
      </c>
      <c r="BH49" s="681" t="str">
        <f>IF(Questionnaire!BK114=(Questionnaire!BK116+Questionnaire!BK117+Questionnaire!BK118+Questionnaire!BK119+Questionnaire!BK120+Questionnaire!BK121+Questionnaire!BK122+Questionnaire!BK123+Questionnaire!BK124+Questionnaire!BK125+Questionnaire!BK126+Questionnaire!BK127+Questionnaire!BK128)=TRUE,"OK Q 32a","QUERY Q 32a - must sum to unquoted equity capital and reserves in Q32 - please check")</f>
        <v>OK Q 32a</v>
      </c>
      <c r="BI49" s="681" t="str">
        <f>IF(Questionnaire!BL114=(Questionnaire!BL116+Questionnaire!BL117+Questionnaire!BL118+Questionnaire!BL119+Questionnaire!BL120+Questionnaire!BL121+Questionnaire!BL122+Questionnaire!BL123+Questionnaire!BL124+Questionnaire!BL125+Questionnaire!BL126+Questionnaire!BL127+Questionnaire!BL128)=TRUE,"OK Q 32a","QUERY Q 32a - must sum to unquoted equity capital and reserves in Q32 - please check")</f>
        <v>OK Q 32a</v>
      </c>
      <c r="BJ49" s="681" t="str">
        <f>IF(Questionnaire!BM114=(Questionnaire!BM116+Questionnaire!BM117+Questionnaire!BM118+Questionnaire!BM119+Questionnaire!BM120+Questionnaire!BM121+Questionnaire!BM122+Questionnaire!BM123+Questionnaire!BM124+Questionnaire!BM125+Questionnaire!BM126+Questionnaire!BM127+Questionnaire!BM128)=TRUE,"OK Q 32a","QUERY Q 32a - must sum to unquoted equity capital and reserves in Q32 - please check")</f>
        <v>OK Q 32a</v>
      </c>
      <c r="BK49" s="681" t="str">
        <f>IF(Questionnaire!BN114=(Questionnaire!BN116+Questionnaire!BN117+Questionnaire!BN118+Questionnaire!BN119+Questionnaire!BN120+Questionnaire!BN121+Questionnaire!BN122+Questionnaire!BN123+Questionnaire!BN124+Questionnaire!BN125+Questionnaire!BN126+Questionnaire!BN127+Questionnaire!BN128)=TRUE,"OK Q 32a","QUERY Q 32a - must sum to unquoted equity capital and reserves in Q32 - please check")</f>
        <v>OK Q 32a</v>
      </c>
      <c r="BL49" s="681" t="str">
        <f>IF(Questionnaire!BO114=(Questionnaire!BO116+Questionnaire!BO117+Questionnaire!BO118+Questionnaire!BO119+Questionnaire!BO120+Questionnaire!BO121+Questionnaire!BO122+Questionnaire!BO123+Questionnaire!BO124+Questionnaire!BO125+Questionnaire!BO126+Questionnaire!BO127+Questionnaire!BO128)=TRUE,"OK Q 32a","QUERY Q 32a - must sum to unquoted equity capital and reserves in Q32 - please check")</f>
        <v>OK Q 32a</v>
      </c>
      <c r="BM49" s="681" t="str">
        <f>IF(Questionnaire!BP114=(Questionnaire!BP116+Questionnaire!BP117+Questionnaire!BP118+Questionnaire!BP119+Questionnaire!BP120+Questionnaire!BP121+Questionnaire!BP122+Questionnaire!BP123+Questionnaire!BP124+Questionnaire!BP125+Questionnaire!BP126+Questionnaire!BP127+Questionnaire!BP128)=TRUE,"OK Q 32a","QUERY Q 32a - must sum to unquoted equity capital and reserves in Q32 - please check")</f>
        <v>OK Q 32a</v>
      </c>
      <c r="BN49" s="681" t="str">
        <f>IF(Questionnaire!BQ114=(Questionnaire!BQ116+Questionnaire!BQ117+Questionnaire!BQ118+Questionnaire!BQ119+Questionnaire!BQ120+Questionnaire!BQ121+Questionnaire!BQ122+Questionnaire!BQ123+Questionnaire!BQ124+Questionnaire!BQ125+Questionnaire!BQ126+Questionnaire!BQ127+Questionnaire!BQ128)=TRUE,"OK Q 32a","QUERY Q 32a - must sum to unquoted equity capital and reserves in Q32 - please check")</f>
        <v>OK Q 32a</v>
      </c>
      <c r="BO49" s="681" t="str">
        <f>IF(Questionnaire!BR114=(Questionnaire!BR116+Questionnaire!BR117+Questionnaire!BR118+Questionnaire!BR119+Questionnaire!BR120+Questionnaire!BR121+Questionnaire!BR122+Questionnaire!BR123+Questionnaire!BR124+Questionnaire!BR125+Questionnaire!BR126+Questionnaire!BR127+Questionnaire!BR128)=TRUE,"OK Q 32a","QUERY Q 32a - must sum to unquoted equity capital and reserves in Q32 - please check")</f>
        <v>OK Q 32a</v>
      </c>
      <c r="BP49" s="681" t="str">
        <f>IF(Questionnaire!BS114=(Questionnaire!BS116+Questionnaire!BS117+Questionnaire!BS118+Questionnaire!BS119+Questionnaire!BS120+Questionnaire!BS121+Questionnaire!BS122+Questionnaire!BS123+Questionnaire!BS124+Questionnaire!BS125+Questionnaire!BS126+Questionnaire!BS127+Questionnaire!BS128)=TRUE,"OK Q 32a","QUERY Q 32a - must sum to unquoted equity capital and reserves in Q32 - please check")</f>
        <v>OK Q 32a</v>
      </c>
      <c r="BQ49" s="681" t="str">
        <f>IF(Questionnaire!BT114=(Questionnaire!BT116+Questionnaire!BT117+Questionnaire!BT118+Questionnaire!BT119+Questionnaire!BT120+Questionnaire!BT121+Questionnaire!BT122+Questionnaire!BT123+Questionnaire!BT124+Questionnaire!BT125+Questionnaire!BT126+Questionnaire!BT127+Questionnaire!BT128)=TRUE,"OK Q 32a","QUERY Q 32a - must sum to unquoted equity capital and reserves in Q32 - please check")</f>
        <v>OK Q 32a</v>
      </c>
      <c r="BR49" s="681" t="str">
        <f>IF(Questionnaire!BU114=(Questionnaire!BU116+Questionnaire!BU117+Questionnaire!BU118+Questionnaire!BU119+Questionnaire!BU120+Questionnaire!BU121+Questionnaire!BU122+Questionnaire!BU123+Questionnaire!BU124+Questionnaire!BU125+Questionnaire!BU126+Questionnaire!BU127+Questionnaire!BU128)=TRUE,"OK Q 32a","QUERY Q 32a - must sum to unquoted equity capital and reserves in Q32 - please check")</f>
        <v>OK Q 32a</v>
      </c>
      <c r="BS49" s="681" t="str">
        <f>IF(Questionnaire!BV114=(Questionnaire!BV116+Questionnaire!BV117+Questionnaire!BV118+Questionnaire!BV119+Questionnaire!BV120+Questionnaire!BV121+Questionnaire!BV122+Questionnaire!BV123+Questionnaire!BV124+Questionnaire!BV125+Questionnaire!BV126+Questionnaire!BV127+Questionnaire!BV128)=TRUE,"OK Q 32a","QUERY Q 32a - must sum to unquoted equity capital and reserves in Q32 - please check")</f>
        <v>OK Q 32a</v>
      </c>
      <c r="BT49" s="681" t="str">
        <f>IF(Questionnaire!BW114=(Questionnaire!BW116+Questionnaire!BW117+Questionnaire!BW118+Questionnaire!BW119+Questionnaire!BW120+Questionnaire!BW121+Questionnaire!BW122+Questionnaire!BW123+Questionnaire!BW124+Questionnaire!BW125+Questionnaire!BW126+Questionnaire!BW127+Questionnaire!BW128)=TRUE,"OK Q 32a","QUERY Q 32a - must sum to unquoted equity capital and reserves in Q32 - please check")</f>
        <v>OK Q 32a</v>
      </c>
      <c r="BU49" s="681" t="str">
        <f>IF(Questionnaire!BX114=(Questionnaire!BX116+Questionnaire!BX117+Questionnaire!BX118+Questionnaire!BX119+Questionnaire!BX120+Questionnaire!BX121+Questionnaire!BX122+Questionnaire!BX123+Questionnaire!BX124+Questionnaire!BX125+Questionnaire!BX126+Questionnaire!BX127+Questionnaire!BX128)=TRUE,"OK Q 32a","QUERY Q 32a - must sum to unquoted equity capital and reserves in Q32 - please check")</f>
        <v>OK Q 32a</v>
      </c>
      <c r="BV49" s="681" t="str">
        <f>IF(Questionnaire!BY114=(Questionnaire!BY116+Questionnaire!BY117+Questionnaire!BY118+Questionnaire!BY119+Questionnaire!BY120+Questionnaire!BY121+Questionnaire!BY122+Questionnaire!BY123+Questionnaire!BY124+Questionnaire!BY125+Questionnaire!BY126+Questionnaire!BY127+Questionnaire!BY128)=TRUE,"OK Q 32a","QUERY Q 32a - must sum to unquoted equity capital and reserves in Q32 - please check")</f>
        <v>OK Q 32a</v>
      </c>
      <c r="BW49" s="681" t="str">
        <f>IF(Questionnaire!BZ114=(Questionnaire!BZ116+Questionnaire!BZ117+Questionnaire!BZ118+Questionnaire!BZ119+Questionnaire!BZ120+Questionnaire!BZ121+Questionnaire!BZ122+Questionnaire!BZ123+Questionnaire!BZ124+Questionnaire!BZ125+Questionnaire!BZ126+Questionnaire!BZ127+Questionnaire!BZ128)=TRUE,"OK Q 32a","QUERY Q 32a - must sum to unquoted equity capital and reserves in Q32 - please check")</f>
        <v>OK Q 32a</v>
      </c>
      <c r="BX49" s="681" t="str">
        <f>IF(Questionnaire!CA114=(Questionnaire!CA116+Questionnaire!CA117+Questionnaire!CA118+Questionnaire!CA119+Questionnaire!CA120+Questionnaire!CA121+Questionnaire!CA122+Questionnaire!CA123+Questionnaire!CA124+Questionnaire!CA125+Questionnaire!CA126+Questionnaire!CA127+Questionnaire!CA128)=TRUE,"OK Q 32a","QUERY Q 32a - must sum to unquoted equity capital and reserves in Q32 - please check")</f>
        <v>OK Q 32a</v>
      </c>
      <c r="BY49" s="681" t="str">
        <f>IF(Questionnaire!CB114=(Questionnaire!CB116+Questionnaire!CB117+Questionnaire!CB118+Questionnaire!CB119+Questionnaire!CB120+Questionnaire!CB121+Questionnaire!CB122+Questionnaire!CB123+Questionnaire!CB124+Questionnaire!CB125+Questionnaire!CB126+Questionnaire!CB127+Questionnaire!CB128)=TRUE,"OK Q 32a","QUERY Q 32a - must sum to unquoted equity capital and reserves in Q32 - please check")</f>
        <v>OK Q 32a</v>
      </c>
      <c r="BZ49" s="681" t="str">
        <f>IF(Questionnaire!CC114=(Questionnaire!CC116+Questionnaire!CC117+Questionnaire!CC118+Questionnaire!CC119+Questionnaire!CC120+Questionnaire!CC121+Questionnaire!CC122+Questionnaire!CC123+Questionnaire!CC124+Questionnaire!CC125+Questionnaire!CC126+Questionnaire!CC127+Questionnaire!CC128)=TRUE,"OK Q 32a","QUERY Q 32a - must sum to unquoted equity capital and reserves in Q32 - please check")</f>
        <v>OK Q 32a</v>
      </c>
      <c r="CA49" s="681" t="str">
        <f>IF(Questionnaire!CD114=(Questionnaire!CD116+Questionnaire!CD117+Questionnaire!CD118+Questionnaire!CD119+Questionnaire!CD120+Questionnaire!CD121+Questionnaire!CD122+Questionnaire!CD123+Questionnaire!CD124+Questionnaire!CD125+Questionnaire!CD126+Questionnaire!CD127+Questionnaire!CD128)=TRUE,"OK Q 32a","QUERY Q 32a - must sum to unquoted equity capital and reserves in Q32 - please check")</f>
        <v>OK Q 32a</v>
      </c>
      <c r="CB49" s="681" t="str">
        <f>IF(Questionnaire!CE114=(Questionnaire!CE116+Questionnaire!CE117+Questionnaire!CE118+Questionnaire!CE119+Questionnaire!CE120+Questionnaire!CE121+Questionnaire!CE122+Questionnaire!CE123+Questionnaire!CE124+Questionnaire!CE125+Questionnaire!CE126+Questionnaire!CE127+Questionnaire!CE128)=TRUE,"OK Q 32a","QUERY Q 32a - must sum to unquoted equity capital and reserves in Q32 - please check")</f>
        <v>OK Q 32a</v>
      </c>
      <c r="CC49" s="681" t="str">
        <f>IF(Questionnaire!CF114=(Questionnaire!CF116+Questionnaire!CF117+Questionnaire!CF118+Questionnaire!CF119+Questionnaire!CF120+Questionnaire!CF121+Questionnaire!CF122+Questionnaire!CF123+Questionnaire!CF124+Questionnaire!CF125+Questionnaire!CF126+Questionnaire!CF127+Questionnaire!CF128)=TRUE,"OK Q 32a","QUERY Q 32a - must sum to unquoted equity capital and reserves in Q32 - please check")</f>
        <v>OK Q 32a</v>
      </c>
      <c r="CD49" s="681" t="str">
        <f>IF(Questionnaire!CG114=(Questionnaire!CG116+Questionnaire!CG117+Questionnaire!CG118+Questionnaire!CG119+Questionnaire!CG120+Questionnaire!CG121+Questionnaire!CG122+Questionnaire!CG123+Questionnaire!CG124+Questionnaire!CG125+Questionnaire!CG126+Questionnaire!CG127+Questionnaire!CG128)=TRUE,"OK Q 32a","QUERY Q 32a - must sum to unquoted equity capital and reserves in Q32 - please check")</f>
        <v>OK Q 32a</v>
      </c>
      <c r="CE49" s="681" t="str">
        <f>IF(Questionnaire!CH114=(Questionnaire!CH116+Questionnaire!CH117+Questionnaire!CH118+Questionnaire!CH119+Questionnaire!CH120+Questionnaire!CH121+Questionnaire!CH122+Questionnaire!CH123+Questionnaire!CH124+Questionnaire!CH125+Questionnaire!CH126+Questionnaire!CH127+Questionnaire!CH128)=TRUE,"OK Q 32a","QUERY Q 32a - must sum to unquoted equity capital and reserves in Q32 - please check")</f>
        <v>OK Q 32a</v>
      </c>
      <c r="CF49" s="681" t="str">
        <f>IF(Questionnaire!CI114=(Questionnaire!CI116+Questionnaire!CI117+Questionnaire!CI118+Questionnaire!CI119+Questionnaire!CI120+Questionnaire!CI121+Questionnaire!CI122+Questionnaire!CI123+Questionnaire!CI124+Questionnaire!CI125+Questionnaire!CI126+Questionnaire!CI127+Questionnaire!CI128)=TRUE,"OK Q 32a","QUERY Q 32a - must sum to unquoted equity capital and reserves in Q32 - please check")</f>
        <v>OK Q 32a</v>
      </c>
      <c r="CG49" s="681" t="str">
        <f>IF(Questionnaire!CJ114=(Questionnaire!CJ116+Questionnaire!CJ117+Questionnaire!CJ118+Questionnaire!CJ119+Questionnaire!CJ120+Questionnaire!CJ121+Questionnaire!CJ122+Questionnaire!CJ123+Questionnaire!CJ124+Questionnaire!CJ125+Questionnaire!CJ126+Questionnaire!CJ127+Questionnaire!CJ128)=TRUE,"OK Q 32a","QUERY Q 32a - must sum to unquoted equity capital and reserves in Q32 - please check")</f>
        <v>OK Q 32a</v>
      </c>
      <c r="CH49" s="681" t="str">
        <f>IF(Questionnaire!CK114=(Questionnaire!CK116+Questionnaire!CK117+Questionnaire!CK118+Questionnaire!CK119+Questionnaire!CK120+Questionnaire!CK121+Questionnaire!CK122+Questionnaire!CK123+Questionnaire!CK124+Questionnaire!CK125+Questionnaire!CK126+Questionnaire!CK127+Questionnaire!CK128)=TRUE,"OK Q 32a","QUERY Q 32a - must sum to unquoted equity capital and reserves in Q32 - please check")</f>
        <v>OK Q 32a</v>
      </c>
      <c r="CI49" s="681" t="str">
        <f>IF(Questionnaire!CL114=(Questionnaire!CL116+Questionnaire!CL117+Questionnaire!CL118+Questionnaire!CL119+Questionnaire!CL120+Questionnaire!CL121+Questionnaire!CL122+Questionnaire!CL123+Questionnaire!CL124+Questionnaire!CL125+Questionnaire!CL126+Questionnaire!CL127+Questionnaire!CL128)=TRUE,"OK Q 32a","QUERY Q 32a - must sum to unquoted equity capital and reserves in Q32 - please check")</f>
        <v>OK Q 32a</v>
      </c>
      <c r="CJ49" s="681" t="str">
        <f>IF(Questionnaire!CM114=(Questionnaire!CM116+Questionnaire!CM117+Questionnaire!CM118+Questionnaire!CM119+Questionnaire!CM120+Questionnaire!CM121+Questionnaire!CM122+Questionnaire!CM123+Questionnaire!CM124+Questionnaire!CM125+Questionnaire!CM126+Questionnaire!CM127+Questionnaire!CM128)=TRUE,"OK Q 32a","QUERY Q 32a - must sum to unquoted equity capital and reserves in Q32 - please check")</f>
        <v>OK Q 32a</v>
      </c>
      <c r="CK49" s="681" t="str">
        <f>IF(Questionnaire!CN114=(Questionnaire!CN116+Questionnaire!CN117+Questionnaire!CN118+Questionnaire!CN119+Questionnaire!CN120+Questionnaire!CN121+Questionnaire!CN122+Questionnaire!CN123+Questionnaire!CN124+Questionnaire!CN125+Questionnaire!CN126+Questionnaire!CN127+Questionnaire!CN128)=TRUE,"OK Q 32a","QUERY Q 32a - must sum to unquoted equity capital and reserves in Q32 - please check")</f>
        <v>OK Q 32a</v>
      </c>
      <c r="CL49" s="681" t="str">
        <f>IF(Questionnaire!CO114=(Questionnaire!CO116+Questionnaire!CO117+Questionnaire!CO118+Questionnaire!CO119+Questionnaire!CO120+Questionnaire!CO121+Questionnaire!CO122+Questionnaire!CO123+Questionnaire!CO124+Questionnaire!CO125+Questionnaire!CO126+Questionnaire!CO127+Questionnaire!CO128)=TRUE,"OK Q 32a","QUERY Q 32a - must sum to unquoted equity capital and reserves in Q32 - please check")</f>
        <v>OK Q 32a</v>
      </c>
      <c r="CM49" s="681" t="str">
        <f>IF(Questionnaire!CP114=(Questionnaire!CP116+Questionnaire!CP117+Questionnaire!CP118+Questionnaire!CP119+Questionnaire!CP120+Questionnaire!CP121+Questionnaire!CP122+Questionnaire!CP123+Questionnaire!CP124+Questionnaire!CP125+Questionnaire!CP126+Questionnaire!CP127+Questionnaire!CP128)=TRUE,"OK Q 32a","QUERY Q 32a - must sum to unquoted equity capital and reserves in Q32 - please check")</f>
        <v>OK Q 32a</v>
      </c>
      <c r="CN49" s="681" t="str">
        <f>IF(Questionnaire!CQ114=(Questionnaire!CQ116+Questionnaire!CQ117+Questionnaire!CQ118+Questionnaire!CQ119+Questionnaire!CQ120+Questionnaire!CQ121+Questionnaire!CQ122+Questionnaire!CQ123+Questionnaire!CQ124+Questionnaire!CQ125+Questionnaire!CQ126+Questionnaire!CQ127+Questionnaire!CQ128)=TRUE,"OK Q 32a","QUERY Q 32a - must sum to unquoted equity capital and reserves in Q32 - please check")</f>
        <v>OK Q 32a</v>
      </c>
      <c r="CO49" s="681" t="str">
        <f>IF(Questionnaire!CR114=(Questionnaire!CR116+Questionnaire!CR117+Questionnaire!CR118+Questionnaire!CR119+Questionnaire!CR120+Questionnaire!CR121+Questionnaire!CR122+Questionnaire!CR123+Questionnaire!CR124+Questionnaire!CR125+Questionnaire!CR126+Questionnaire!CR127+Questionnaire!CR128)=TRUE,"OK Q 32a","QUERY Q 32a - must sum to unquoted equity capital and reserves in Q32 - please check")</f>
        <v>OK Q 32a</v>
      </c>
      <c r="CP49" s="681" t="str">
        <f>IF(Questionnaire!CS114=(Questionnaire!CS116+Questionnaire!CS117+Questionnaire!CS118+Questionnaire!CS119+Questionnaire!CS120+Questionnaire!CS121+Questionnaire!CS122+Questionnaire!CS123+Questionnaire!CS124+Questionnaire!CS125+Questionnaire!CS126+Questionnaire!CS127+Questionnaire!CS128)=TRUE,"OK Q 32a","QUERY Q 32a - must sum to unquoted equity capital and reserves in Q32 - please check")</f>
        <v>OK Q 32a</v>
      </c>
      <c r="CQ49" s="681" t="str">
        <f>IF(Questionnaire!CT114=(Questionnaire!CT116+Questionnaire!CT117+Questionnaire!CT118+Questionnaire!CT119+Questionnaire!CT120+Questionnaire!CT121+Questionnaire!CT122+Questionnaire!CT123+Questionnaire!CT124+Questionnaire!CT125+Questionnaire!CT126+Questionnaire!CT127+Questionnaire!CT128)=TRUE,"OK Q 32a","QUERY Q 32a - must sum to unquoted equity capital and reserves in Q32 - please check")</f>
        <v>OK Q 32a</v>
      </c>
      <c r="CR49" s="681" t="str">
        <f>IF(Questionnaire!CU114=(Questionnaire!CU116+Questionnaire!CU117+Questionnaire!CU118+Questionnaire!CU119+Questionnaire!CU120+Questionnaire!CU121+Questionnaire!CU122+Questionnaire!CU123+Questionnaire!CU124+Questionnaire!CU125+Questionnaire!CU126+Questionnaire!CU127+Questionnaire!CU128)=TRUE,"OK Q 32a","QUERY Q 32a - must sum to unquoted equity capital and reserves in Q32 - please check")</f>
        <v>OK Q 32a</v>
      </c>
      <c r="CS49" s="681" t="str">
        <f>IF(Questionnaire!CV114=(Questionnaire!CV116+Questionnaire!CV117+Questionnaire!CV118+Questionnaire!CV119+Questionnaire!CV120+Questionnaire!CV121+Questionnaire!CV122+Questionnaire!CV123+Questionnaire!CV124+Questionnaire!CV125+Questionnaire!CV126+Questionnaire!CV127+Questionnaire!CV128)=TRUE,"OK Q 32a","QUERY Q 32a - must sum to unquoted equity capital and reserves in Q32 - please check")</f>
        <v>OK Q 32a</v>
      </c>
      <c r="CT49" s="681" t="str">
        <f>IF(Questionnaire!CW114=(Questionnaire!CW116+Questionnaire!CW117+Questionnaire!CW118+Questionnaire!CW119+Questionnaire!CW120+Questionnaire!CW121+Questionnaire!CW122+Questionnaire!CW123+Questionnaire!CW124+Questionnaire!CW125+Questionnaire!CW126+Questionnaire!CW127+Questionnaire!CW128)=TRUE,"OK Q 32a","QUERY Q 32a - must sum to unquoted equity capital and reserves in Q32 - please check")</f>
        <v>OK Q 32a</v>
      </c>
      <c r="CU49" s="681" t="str">
        <f>IF(Questionnaire!CX114=(Questionnaire!CX116+Questionnaire!CX117+Questionnaire!CX118+Questionnaire!CX119+Questionnaire!CX120+Questionnaire!CX121+Questionnaire!CX122+Questionnaire!CX123+Questionnaire!CX124+Questionnaire!CX125+Questionnaire!CX126+Questionnaire!CX127+Questionnaire!CX128)=TRUE,"OK Q 32a","QUERY Q 32a - must sum to unquoted equity capital and reserves in Q32 - please check")</f>
        <v>OK Q 32a</v>
      </c>
      <c r="CV49" s="681" t="str">
        <f>IF(Questionnaire!CY114=(Questionnaire!CY116+Questionnaire!CY117+Questionnaire!CY118+Questionnaire!CY119+Questionnaire!CY120+Questionnaire!CY121+Questionnaire!CY122+Questionnaire!CY123+Questionnaire!CY124+Questionnaire!CY125+Questionnaire!CY126+Questionnaire!CY127+Questionnaire!CY128)=TRUE,"OK Q 32a","QUERY Q 32a - must sum to unquoted equity capital and reserves in Q32 - please check")</f>
        <v>OK Q 32a</v>
      </c>
      <c r="CW49" s="681" t="str">
        <f>IF(Questionnaire!CZ114=(Questionnaire!CZ116+Questionnaire!CZ117+Questionnaire!CZ118+Questionnaire!CZ119+Questionnaire!CZ120+Questionnaire!CZ121+Questionnaire!CZ122+Questionnaire!CZ123+Questionnaire!CZ124+Questionnaire!CZ125+Questionnaire!CZ126+Questionnaire!CZ127+Questionnaire!CZ128)=TRUE,"OK Q 32a","QUERY Q 32a - must sum to unquoted equity capital and reserves in Q32 - please check")</f>
        <v>OK Q 32a</v>
      </c>
      <c r="CX49" s="681" t="str">
        <f>IF(Questionnaire!DA114=(Questionnaire!DA116+Questionnaire!DA117+Questionnaire!DA118+Questionnaire!DA119+Questionnaire!DA120+Questionnaire!DA121+Questionnaire!DA122+Questionnaire!DA123+Questionnaire!DA124+Questionnaire!DA125+Questionnaire!DA126+Questionnaire!DA127+Questionnaire!DA128)=TRUE,"OK Q 32a","QUERY Q 32a - must sum to unquoted equity capital and reserves in Q32 - please check")</f>
        <v>OK Q 32a</v>
      </c>
      <c r="CY49" s="681" t="str">
        <f>IF(Questionnaire!DB114=(Questionnaire!DB116+Questionnaire!DB117+Questionnaire!DB118+Questionnaire!DB119+Questionnaire!DB120+Questionnaire!DB121+Questionnaire!DB122+Questionnaire!DB123+Questionnaire!DB124+Questionnaire!DB125+Questionnaire!DB126+Questionnaire!DB127+Questionnaire!DB128)=TRUE,"OK Q 32a","QUERY Q 32a - must sum to unquoted equity capital and reserves in Q32 - please check")</f>
        <v>OK Q 32a</v>
      </c>
      <c r="CZ49" s="681" t="str">
        <f>IF(Questionnaire!DC114=(Questionnaire!DC116+Questionnaire!DC117+Questionnaire!DC118+Questionnaire!DC119+Questionnaire!DC120+Questionnaire!DC121+Questionnaire!DC122+Questionnaire!DC123+Questionnaire!DC124+Questionnaire!DC125+Questionnaire!DC126+Questionnaire!DC127+Questionnaire!DC128)=TRUE,"OK Q 32a","QUERY Q 32a - must sum to unquoted equity capital and reserves in Q32 - please check")</f>
        <v>OK Q 32a</v>
      </c>
      <c r="DA49" s="681" t="str">
        <f>IF(Questionnaire!DD114=(Questionnaire!DD116+Questionnaire!DD117+Questionnaire!DD118+Questionnaire!DD119+Questionnaire!DD120+Questionnaire!DD121+Questionnaire!DD122+Questionnaire!DD123+Questionnaire!DD124+Questionnaire!DD125+Questionnaire!DD126+Questionnaire!DD127+Questionnaire!DD128)=TRUE,"OK Q 32a","QUERY Q 32a - must sum to unquoted equity capital and reserves in Q32 - please check")</f>
        <v>OK Q 32a</v>
      </c>
      <c r="DB49" s="681" t="str">
        <f>IF(Questionnaire!DE114=(Questionnaire!DE116+Questionnaire!DE117+Questionnaire!DE118+Questionnaire!DE119+Questionnaire!DE120+Questionnaire!DE121+Questionnaire!DE122+Questionnaire!DE123+Questionnaire!DE124+Questionnaire!DE125+Questionnaire!DE126+Questionnaire!DE127+Questionnaire!DE128)=TRUE,"OK Q 32a","QUERY Q 32a - must sum to unquoted equity capital and reserves in Q32 - please check")</f>
        <v>OK Q 32a</v>
      </c>
      <c r="DC49" s="681" t="str">
        <f>IF(Questionnaire!DF114=(Questionnaire!DF116+Questionnaire!DF117+Questionnaire!DF118+Questionnaire!DF119+Questionnaire!DF120+Questionnaire!DF121+Questionnaire!DF122+Questionnaire!DF123+Questionnaire!DF124+Questionnaire!DF125+Questionnaire!DF126+Questionnaire!DF127+Questionnaire!DF128)=TRUE,"OK Q 32a","QUERY Q 32a - must sum to unquoted equity capital and reserves in Q32 - please check")</f>
        <v>OK Q 32a</v>
      </c>
      <c r="DD49" s="681" t="str">
        <f>IF(Questionnaire!DG114=(Questionnaire!DG116+Questionnaire!DG117+Questionnaire!DG118+Questionnaire!DG119+Questionnaire!DG120+Questionnaire!DG121+Questionnaire!DG122+Questionnaire!DG123+Questionnaire!DG124+Questionnaire!DG125+Questionnaire!DG126+Questionnaire!DG127+Questionnaire!DG128)=TRUE,"OK Q 32a","QUERY Q 32a - must sum to unquoted equity capital and reserves in Q32 - please check")</f>
        <v>OK Q 32a</v>
      </c>
      <c r="DE49" s="681" t="str">
        <f>IF(Questionnaire!DH114=(Questionnaire!DH116+Questionnaire!DH117+Questionnaire!DH118+Questionnaire!DH119+Questionnaire!DH120+Questionnaire!DH121+Questionnaire!DH122+Questionnaire!DH123+Questionnaire!DH124+Questionnaire!DH125+Questionnaire!DH126+Questionnaire!DH127+Questionnaire!DH128)=TRUE,"OK Q 32a","QUERY Q 32a - must sum to unquoted equity capital and reserves in Q32 - please check")</f>
        <v>OK Q 32a</v>
      </c>
      <c r="DF49" s="681" t="str">
        <f>IF(Questionnaire!DI114=(Questionnaire!DI116+Questionnaire!DI117+Questionnaire!DI118+Questionnaire!DI119+Questionnaire!DI120+Questionnaire!DI121+Questionnaire!DI122+Questionnaire!DI123+Questionnaire!DI124+Questionnaire!DI125+Questionnaire!DI126+Questionnaire!DI127+Questionnaire!DI128)=TRUE,"OK Q 32a","QUERY Q 32a - must sum to unquoted equity capital and reserves in Q32 - please check")</f>
        <v>OK Q 32a</v>
      </c>
      <c r="DG49" s="681" t="str">
        <f>IF(Questionnaire!DJ114=(Questionnaire!DJ116+Questionnaire!DJ117+Questionnaire!DJ118+Questionnaire!DJ119+Questionnaire!DJ120+Questionnaire!DJ121+Questionnaire!DJ122+Questionnaire!DJ123+Questionnaire!DJ124+Questionnaire!DJ125+Questionnaire!DJ126+Questionnaire!DJ127+Questionnaire!DJ128)=TRUE,"OK Q 32a","QUERY Q 32a - must sum to unquoted equity capital and reserves in Q32 - please check")</f>
        <v>OK Q 32a</v>
      </c>
      <c r="DH49" s="681" t="str">
        <f>IF(Questionnaire!DK114=(Questionnaire!DK116+Questionnaire!DK117+Questionnaire!DK118+Questionnaire!DK119+Questionnaire!DK120+Questionnaire!DK121+Questionnaire!DK122+Questionnaire!DK123+Questionnaire!DK124+Questionnaire!DK125+Questionnaire!DK126+Questionnaire!DK127+Questionnaire!DK128)=TRUE,"OK Q 32a","QUERY Q 32a - must sum to unquoted equity capital and reserves in Q32 - please check")</f>
        <v>OK Q 32a</v>
      </c>
      <c r="DI49" s="681" t="str">
        <f>IF(Questionnaire!DL114=(Questionnaire!DL116+Questionnaire!DL117+Questionnaire!DL118+Questionnaire!DL119+Questionnaire!DL120+Questionnaire!DL121+Questionnaire!DL122+Questionnaire!DL123+Questionnaire!DL124+Questionnaire!DL125+Questionnaire!DL126+Questionnaire!DL127+Questionnaire!DL128)=TRUE,"OK Q 32a","QUERY Q 32a - must sum to unquoted equity capital and reserves in Q32 - please check")</f>
        <v>OK Q 32a</v>
      </c>
      <c r="DJ49" s="681" t="str">
        <f>IF(Questionnaire!DM114=(Questionnaire!DM116+Questionnaire!DM117+Questionnaire!DM118+Questionnaire!DM119+Questionnaire!DM120+Questionnaire!DM121+Questionnaire!DM122+Questionnaire!DM123+Questionnaire!DM124+Questionnaire!DM125+Questionnaire!DM126+Questionnaire!DM127+Questionnaire!DM128)=TRUE,"OK Q 32a","QUERY Q 32a - must sum to unquoted equity capital and reserves in Q32 - please check")</f>
        <v>OK Q 32a</v>
      </c>
      <c r="DK49" s="681" t="str">
        <f>IF(Questionnaire!DN114=(Questionnaire!DN116+Questionnaire!DN117+Questionnaire!DN118+Questionnaire!DN119+Questionnaire!DN120+Questionnaire!DN121+Questionnaire!DN122+Questionnaire!DN123+Questionnaire!DN124+Questionnaire!DN125+Questionnaire!DN126+Questionnaire!DN127+Questionnaire!DN128)=TRUE,"OK Q 32a","QUERY Q 32a - must sum to unquoted equity capital and reserves in Q32 - please check")</f>
        <v>OK Q 32a</v>
      </c>
      <c r="DL49" s="681" t="str">
        <f>IF(Questionnaire!DO114=(Questionnaire!DO116+Questionnaire!DO117+Questionnaire!DO118+Questionnaire!DO119+Questionnaire!DO120+Questionnaire!DO121+Questionnaire!DO122+Questionnaire!DO123+Questionnaire!DO124+Questionnaire!DO125+Questionnaire!DO126+Questionnaire!DO127+Questionnaire!DO128)=TRUE,"OK Q 32a","QUERY Q 32a - must sum to unquoted equity capital and reserves in Q32 - please check")</f>
        <v>OK Q 32a</v>
      </c>
      <c r="DM49" s="681" t="str">
        <f>IF(Questionnaire!DP114=(Questionnaire!DP116+Questionnaire!DP117+Questionnaire!DP118+Questionnaire!DP119+Questionnaire!DP120+Questionnaire!DP121+Questionnaire!DP122+Questionnaire!DP123+Questionnaire!DP124+Questionnaire!DP125+Questionnaire!DP126+Questionnaire!DP127+Questionnaire!DP128)=TRUE,"OK Q 32a","QUERY Q 32a - must sum to unquoted equity capital and reserves in Q32 - please check")</f>
        <v>OK Q 32a</v>
      </c>
      <c r="DN49" s="681" t="str">
        <f>IF(Questionnaire!DQ114=(Questionnaire!DQ116+Questionnaire!DQ117+Questionnaire!DQ118+Questionnaire!DQ119+Questionnaire!DQ120+Questionnaire!DQ121+Questionnaire!DQ122+Questionnaire!DQ123+Questionnaire!DQ124+Questionnaire!DQ125+Questionnaire!DQ126+Questionnaire!DQ127+Questionnaire!DQ128)=TRUE,"OK Q 32a","QUERY Q 32a - must sum to unquoted equity capital and reserves in Q32 - please check")</f>
        <v>OK Q 32a</v>
      </c>
      <c r="DO49" s="681" t="str">
        <f>IF(Questionnaire!DR114=(Questionnaire!DR116+Questionnaire!DR117+Questionnaire!DR118+Questionnaire!DR119+Questionnaire!DR120+Questionnaire!DR121+Questionnaire!DR122+Questionnaire!DR123+Questionnaire!DR124+Questionnaire!DR125+Questionnaire!DR126+Questionnaire!DR127+Questionnaire!DR128)=TRUE,"OK Q 32a","QUERY Q 32a - must sum to unquoted equity capital and reserves in Q32 - please check")</f>
        <v>OK Q 32a</v>
      </c>
      <c r="DP49" s="681" t="str">
        <f>IF(Questionnaire!DS114=(Questionnaire!DS116+Questionnaire!DS117+Questionnaire!DS118+Questionnaire!DS119+Questionnaire!DS120+Questionnaire!DS121+Questionnaire!DS122+Questionnaire!DS123+Questionnaire!DS124+Questionnaire!DS125+Questionnaire!DS126+Questionnaire!DS127+Questionnaire!DS128)=TRUE,"OK Q 32a","QUERY Q 32a - must sum to unquoted equity capital and reserves in Q32 - please check")</f>
        <v>OK Q 32a</v>
      </c>
      <c r="DQ49" s="681" t="str">
        <f>IF(Questionnaire!DT114=(Questionnaire!DT116+Questionnaire!DT117+Questionnaire!DT118+Questionnaire!DT119+Questionnaire!DT120+Questionnaire!DT121+Questionnaire!DT122+Questionnaire!DT123+Questionnaire!DT124+Questionnaire!DT125+Questionnaire!DT126+Questionnaire!DT127+Questionnaire!DT128)=TRUE,"OK Q 32a","QUERY Q 32a - must sum to unquoted equity capital and reserves in Q32 - please check")</f>
        <v>OK Q 32a</v>
      </c>
      <c r="DR49" s="681" t="str">
        <f>IF(Questionnaire!DU114=(Questionnaire!DU116+Questionnaire!DU117+Questionnaire!DU118+Questionnaire!DU119+Questionnaire!DU120+Questionnaire!DU121+Questionnaire!DU122+Questionnaire!DU123+Questionnaire!DU124+Questionnaire!DU125+Questionnaire!DU126+Questionnaire!DU127+Questionnaire!DU128)=TRUE,"OK Q 32a","QUERY Q 32a - must sum to unquoted equity capital and reserves in Q32 - please check")</f>
        <v>OK Q 32a</v>
      </c>
      <c r="DS49" s="681" t="str">
        <f>IF(Questionnaire!DV114=(Questionnaire!DV116+Questionnaire!DV117+Questionnaire!DV118+Questionnaire!DV119+Questionnaire!DV120+Questionnaire!DV121+Questionnaire!DV122+Questionnaire!DV123+Questionnaire!DV124+Questionnaire!DV125+Questionnaire!DV126+Questionnaire!DV127+Questionnaire!DV128)=TRUE,"OK Q 32a","QUERY Q 32a - must sum to unquoted equity capital and reserves in Q32 - please check")</f>
        <v>OK Q 32a</v>
      </c>
      <c r="DT49" s="681" t="str">
        <f>IF(Questionnaire!DW114=(Questionnaire!DW116+Questionnaire!DW117+Questionnaire!DW118+Questionnaire!DW119+Questionnaire!DW120+Questionnaire!DW121+Questionnaire!DW122+Questionnaire!DW123+Questionnaire!DW124+Questionnaire!DW125+Questionnaire!DW126+Questionnaire!DW127+Questionnaire!DW128)=TRUE,"OK Q 32a","QUERY Q 32a - must sum to unquoted equity capital and reserves in Q32 - please check")</f>
        <v>OK Q 32a</v>
      </c>
      <c r="DU49" s="681" t="str">
        <f>IF(Questionnaire!DX114=(Questionnaire!DX116+Questionnaire!DX117+Questionnaire!DX118+Questionnaire!DX119+Questionnaire!DX120+Questionnaire!DX121+Questionnaire!DX122+Questionnaire!DX123+Questionnaire!DX124+Questionnaire!DX125+Questionnaire!DX126+Questionnaire!DX127+Questionnaire!DX128)=TRUE,"OK Q 32a","QUERY Q 32a - must sum to unquoted equity capital and reserves in Q32 - please check")</f>
        <v>OK Q 32a</v>
      </c>
      <c r="DV49" s="681" t="str">
        <f>IF(Questionnaire!DY114=(Questionnaire!DY116+Questionnaire!DY117+Questionnaire!DY118+Questionnaire!DY119+Questionnaire!DY120+Questionnaire!DY121+Questionnaire!DY122+Questionnaire!DY123+Questionnaire!DY124+Questionnaire!DY125+Questionnaire!DY126+Questionnaire!DY127+Questionnaire!DY128)=TRUE,"OK Q 32a","QUERY Q 32a - must sum to unquoted equity capital and reserves in Q32 - please check")</f>
        <v>OK Q 32a</v>
      </c>
      <c r="DW49" s="681" t="str">
        <f>IF(Questionnaire!DZ114=(Questionnaire!DZ116+Questionnaire!DZ117+Questionnaire!DZ118+Questionnaire!DZ119+Questionnaire!DZ120+Questionnaire!DZ121+Questionnaire!DZ122+Questionnaire!DZ123+Questionnaire!DZ124+Questionnaire!DZ125+Questionnaire!DZ126+Questionnaire!DZ127+Questionnaire!DZ128)=TRUE,"OK Q 32a","QUERY Q 32a - must sum to unquoted equity capital and reserves in Q32 - please check")</f>
        <v>OK Q 32a</v>
      </c>
      <c r="DX49" s="681" t="str">
        <f>IF(Questionnaire!EA114=(Questionnaire!EA116+Questionnaire!EA117+Questionnaire!EA118+Questionnaire!EA119+Questionnaire!EA120+Questionnaire!EA121+Questionnaire!EA122+Questionnaire!EA123+Questionnaire!EA124+Questionnaire!EA125+Questionnaire!EA126+Questionnaire!EA127+Questionnaire!EA128)=TRUE,"OK Q 32a","QUERY Q 32a - must sum to unquoted equity capital and reserves in Q32 - please check")</f>
        <v>OK Q 32a</v>
      </c>
      <c r="DY49" s="681" t="str">
        <f>IF(Questionnaire!EB114=(Questionnaire!EB116+Questionnaire!EB117+Questionnaire!EB118+Questionnaire!EB119+Questionnaire!EB120+Questionnaire!EB121+Questionnaire!EB122+Questionnaire!EB123+Questionnaire!EB124+Questionnaire!EB125+Questionnaire!EB126+Questionnaire!EB127+Questionnaire!EB128)=TRUE,"OK Q 32a","QUERY Q 32a - must sum to unquoted equity capital and reserves in Q32 - please check")</f>
        <v>OK Q 32a</v>
      </c>
      <c r="DZ49" s="681" t="str">
        <f>IF(Questionnaire!EC114=(Questionnaire!EC116+Questionnaire!EC117+Questionnaire!EC118+Questionnaire!EC119+Questionnaire!EC120+Questionnaire!EC121+Questionnaire!EC122+Questionnaire!EC123+Questionnaire!EC124+Questionnaire!EC125+Questionnaire!EC126+Questionnaire!EC127+Questionnaire!EC128)=TRUE,"OK Q 32a","QUERY Q 32a - must sum to unquoted equity capital and reserves in Q32 - please check")</f>
        <v>OK Q 32a</v>
      </c>
      <c r="EA49" s="681" t="str">
        <f>IF(Questionnaire!ED114=(Questionnaire!ED116+Questionnaire!ED117+Questionnaire!ED118+Questionnaire!ED119+Questionnaire!ED120+Questionnaire!ED121+Questionnaire!ED122+Questionnaire!ED123+Questionnaire!ED124+Questionnaire!ED125+Questionnaire!ED126+Questionnaire!ED127+Questionnaire!ED128)=TRUE,"OK Q 32a","QUERY Q 32a - must sum to unquoted equity capital and reserves in Q32 - please check")</f>
        <v>OK Q 32a</v>
      </c>
      <c r="EB49" s="681" t="str">
        <f>IF(Questionnaire!EE114=(Questionnaire!EE116+Questionnaire!EE117+Questionnaire!EE118+Questionnaire!EE119+Questionnaire!EE120+Questionnaire!EE121+Questionnaire!EE122+Questionnaire!EE123+Questionnaire!EE124+Questionnaire!EE125+Questionnaire!EE126+Questionnaire!EE127+Questionnaire!EE128)=TRUE,"OK Q 32a","QUERY Q 32a - must sum to unquoted equity capital and reserves in Q32 - please check")</f>
        <v>OK Q 32a</v>
      </c>
      <c r="EC49" s="681" t="str">
        <f>IF(Questionnaire!EF114=(Questionnaire!EF116+Questionnaire!EF117+Questionnaire!EF118+Questionnaire!EF119+Questionnaire!EF120+Questionnaire!EF121+Questionnaire!EF122+Questionnaire!EF123+Questionnaire!EF124+Questionnaire!EF125+Questionnaire!EF126+Questionnaire!EF127+Questionnaire!EF128)=TRUE,"OK Q 32a","QUERY Q 32a - must sum to unquoted equity capital and reserves in Q32 - please check")</f>
        <v>OK Q 32a</v>
      </c>
      <c r="ED49" s="681" t="str">
        <f>IF(Questionnaire!EG114=(Questionnaire!EG116+Questionnaire!EG117+Questionnaire!EG118+Questionnaire!EG119+Questionnaire!EG120+Questionnaire!EG121+Questionnaire!EG122+Questionnaire!EG123+Questionnaire!EG124+Questionnaire!EG125+Questionnaire!EG126+Questionnaire!EG127+Questionnaire!EG128)=TRUE,"OK Q 32a","QUERY Q 32a - must sum to unquoted equity capital and reserves in Q32 - please check")</f>
        <v>OK Q 32a</v>
      </c>
      <c r="EE49" s="681" t="str">
        <f>IF(Questionnaire!EH114=(Questionnaire!EH116+Questionnaire!EH117+Questionnaire!EH118+Questionnaire!EH119+Questionnaire!EH120+Questionnaire!EH121+Questionnaire!EH122+Questionnaire!EH123+Questionnaire!EH124+Questionnaire!EH125+Questionnaire!EH126+Questionnaire!EH127+Questionnaire!EH128)=TRUE,"OK Q 32a","QUERY Q 32a - must sum to unquoted equity capital and reserves in Q32 - please check")</f>
        <v>OK Q 32a</v>
      </c>
      <c r="EF49" s="681" t="str">
        <f>IF(Questionnaire!EI114=(Questionnaire!EI116+Questionnaire!EI117+Questionnaire!EI118+Questionnaire!EI119+Questionnaire!EI120+Questionnaire!EI121+Questionnaire!EI122+Questionnaire!EI123+Questionnaire!EI124+Questionnaire!EI125+Questionnaire!EI126+Questionnaire!EI127+Questionnaire!EI128)=TRUE,"OK Q 32a","QUERY Q 32a - must sum to unquoted equity capital and reserves in Q32 - please check")</f>
        <v>OK Q 32a</v>
      </c>
      <c r="EG49" s="681" t="str">
        <f>IF(Questionnaire!EJ114=(Questionnaire!EJ116+Questionnaire!EJ117+Questionnaire!EJ118+Questionnaire!EJ119+Questionnaire!EJ120+Questionnaire!EJ121+Questionnaire!EJ122+Questionnaire!EJ123+Questionnaire!EJ124+Questionnaire!EJ125+Questionnaire!EJ126+Questionnaire!EJ127+Questionnaire!EJ128)=TRUE,"OK Q 32a","QUERY Q 32a - must sum to unquoted equity capital and reserves in Q32 - please check")</f>
        <v>OK Q 32a</v>
      </c>
      <c r="EH49" s="681" t="str">
        <f>IF(Questionnaire!EK114=(Questionnaire!EK116+Questionnaire!EK117+Questionnaire!EK118+Questionnaire!EK119+Questionnaire!EK120+Questionnaire!EK121+Questionnaire!EK122+Questionnaire!EK123+Questionnaire!EK124+Questionnaire!EK125+Questionnaire!EK126+Questionnaire!EK127+Questionnaire!EK128)=TRUE,"OK Q 32a","QUERY Q 32a - must sum to unquoted equity capital and reserves in Q32 - please check")</f>
        <v>OK Q 32a</v>
      </c>
      <c r="EI49" s="681" t="str">
        <f>IF(Questionnaire!EL114=(Questionnaire!EL116+Questionnaire!EL117+Questionnaire!EL118+Questionnaire!EL119+Questionnaire!EL120+Questionnaire!EL121+Questionnaire!EL122+Questionnaire!EL123+Questionnaire!EL124+Questionnaire!EL125+Questionnaire!EL126+Questionnaire!EL127+Questionnaire!EL128)=TRUE,"OK Q 32a","QUERY Q 32a - must sum to unquoted equity capital and reserves in Q32 - please check")</f>
        <v>OK Q 32a</v>
      </c>
      <c r="EJ49" s="681" t="str">
        <f>IF(Questionnaire!EM114=(Questionnaire!EM116+Questionnaire!EM117+Questionnaire!EM118+Questionnaire!EM119+Questionnaire!EM120+Questionnaire!EM121+Questionnaire!EM122+Questionnaire!EM123+Questionnaire!EM124+Questionnaire!EM125+Questionnaire!EM126+Questionnaire!EM127+Questionnaire!EM128)=TRUE,"OK Q 32a","QUERY Q 32a - must sum to unquoted equity capital and reserves in Q32 - please check")</f>
        <v>OK Q 32a</v>
      </c>
      <c r="EK49" s="681" t="str">
        <f>IF(Questionnaire!EN114=(Questionnaire!EN116+Questionnaire!EN117+Questionnaire!EN118+Questionnaire!EN119+Questionnaire!EN120+Questionnaire!EN121+Questionnaire!EN122+Questionnaire!EN123+Questionnaire!EN124+Questionnaire!EN125+Questionnaire!EN126+Questionnaire!EN127+Questionnaire!EN128)=TRUE,"OK Q 32a","QUERY Q 32a - must sum to unquoted equity capital and reserves in Q32 - please check")</f>
        <v>OK Q 32a</v>
      </c>
      <c r="EL49" s="681" t="str">
        <f>IF(Questionnaire!EO114=(Questionnaire!EO116+Questionnaire!EO117+Questionnaire!EO118+Questionnaire!EO119+Questionnaire!EO120+Questionnaire!EO121+Questionnaire!EO122+Questionnaire!EO123+Questionnaire!EO124+Questionnaire!EO125+Questionnaire!EO126+Questionnaire!EO127+Questionnaire!EO128)=TRUE,"OK Q 32a","QUERY Q 32a - must sum to unquoted equity capital and reserves in Q32 - please check")</f>
        <v>OK Q 32a</v>
      </c>
      <c r="EM49" s="681" t="str">
        <f>IF(Questionnaire!EP114=(Questionnaire!EP116+Questionnaire!EP117+Questionnaire!EP118+Questionnaire!EP119+Questionnaire!EP120+Questionnaire!EP121+Questionnaire!EP122+Questionnaire!EP123+Questionnaire!EP124+Questionnaire!EP125+Questionnaire!EP126+Questionnaire!EP127+Questionnaire!EP128)=TRUE,"OK Q 32a","QUERY Q 32a - must sum to unquoted equity capital and reserves in Q32 - please check")</f>
        <v>OK Q 32a</v>
      </c>
      <c r="EN49" s="681" t="str">
        <f>IF(Questionnaire!EQ114=(Questionnaire!EQ116+Questionnaire!EQ117+Questionnaire!EQ118+Questionnaire!EQ119+Questionnaire!EQ120+Questionnaire!EQ121+Questionnaire!EQ122+Questionnaire!EQ123+Questionnaire!EQ124+Questionnaire!EQ125+Questionnaire!EQ126+Questionnaire!EQ127+Questionnaire!EQ128)=TRUE,"OK Q 32a","QUERY Q 32a - must sum to unquoted equity capital and reserves in Q32 - please check")</f>
        <v>OK Q 32a</v>
      </c>
      <c r="EO49" s="681" t="str">
        <f>IF(Questionnaire!ER114=(Questionnaire!ER116+Questionnaire!ER117+Questionnaire!ER118+Questionnaire!ER119+Questionnaire!ER120+Questionnaire!ER121+Questionnaire!ER122+Questionnaire!ER123+Questionnaire!ER124+Questionnaire!ER125+Questionnaire!ER126+Questionnaire!ER127+Questionnaire!ER128)=TRUE,"OK Q 32a","QUERY Q 32a - must sum to unquoted equity capital and reserves in Q32 - please check")</f>
        <v>OK Q 32a</v>
      </c>
      <c r="EP49" s="681" t="str">
        <f>IF(Questionnaire!ES114=(Questionnaire!ES116+Questionnaire!ES117+Questionnaire!ES118+Questionnaire!ES119+Questionnaire!ES120+Questionnaire!ES121+Questionnaire!ES122+Questionnaire!ES123+Questionnaire!ES124+Questionnaire!ES125+Questionnaire!ES126+Questionnaire!ES127+Questionnaire!ES128)=TRUE,"OK Q 32a","QUERY Q 32a - must sum to unquoted equity capital and reserves in Q32 - please check")</f>
        <v>OK Q 32a</v>
      </c>
      <c r="EQ49" s="681" t="str">
        <f>IF(Questionnaire!ET114=(Questionnaire!ET116+Questionnaire!ET117+Questionnaire!ET118+Questionnaire!ET119+Questionnaire!ET120+Questionnaire!ET121+Questionnaire!ET122+Questionnaire!ET123+Questionnaire!ET124+Questionnaire!ET125+Questionnaire!ET126+Questionnaire!ET127+Questionnaire!ET128)=TRUE,"OK Q 32a","QUERY Q 32a - must sum to unquoted equity capital and reserves in Q32 - please check")</f>
        <v>OK Q 32a</v>
      </c>
      <c r="ER49" s="681" t="str">
        <f>IF(Questionnaire!EU114=(Questionnaire!EU116+Questionnaire!EU117+Questionnaire!EU118+Questionnaire!EU119+Questionnaire!EU120+Questionnaire!EU121+Questionnaire!EU122+Questionnaire!EU123+Questionnaire!EU124+Questionnaire!EU125+Questionnaire!EU126+Questionnaire!EU127+Questionnaire!EU128)=TRUE,"OK Q 32a","QUERY Q 32a - must sum to unquoted equity capital and reserves in Q32 - please check")</f>
        <v>OK Q 32a</v>
      </c>
      <c r="ES49" s="681" t="str">
        <f>IF(Questionnaire!EV114=(Questionnaire!EV116+Questionnaire!EV117+Questionnaire!EV118+Questionnaire!EV119+Questionnaire!EV120+Questionnaire!EV121+Questionnaire!EV122+Questionnaire!EV123+Questionnaire!EV124+Questionnaire!EV125+Questionnaire!EV126+Questionnaire!EV127+Questionnaire!EV128)=TRUE,"OK Q 32a","QUERY Q 32a - must sum to unquoted equity capital and reserves in Q32 - please check")</f>
        <v>OK Q 32a</v>
      </c>
      <c r="ET49" s="681" t="str">
        <f>IF(Questionnaire!EW114=(Questionnaire!EW116+Questionnaire!EW117+Questionnaire!EW118+Questionnaire!EW119+Questionnaire!EW120+Questionnaire!EW121+Questionnaire!EW122+Questionnaire!EW123+Questionnaire!EW124+Questionnaire!EW125+Questionnaire!EW126+Questionnaire!EW127+Questionnaire!EW128)=TRUE,"OK Q 32a","QUERY Q 32a - must sum to unquoted equity capital and reserves in Q32 - please check")</f>
        <v>OK Q 32a</v>
      </c>
      <c r="EU49" s="681" t="str">
        <f>IF(Questionnaire!EX114=(Questionnaire!EX116+Questionnaire!EX117+Questionnaire!EX118+Questionnaire!EX119+Questionnaire!EX120+Questionnaire!EX121+Questionnaire!EX122+Questionnaire!EX123+Questionnaire!EX124+Questionnaire!EX125+Questionnaire!EX126+Questionnaire!EX127+Questionnaire!EX128)=TRUE,"OK Q 32a","QUERY Q 32a - must sum to unquoted equity capital and reserves in Q32 - please check")</f>
        <v>OK Q 32a</v>
      </c>
      <c r="EV49" s="681" t="str">
        <f>IF(Questionnaire!EY114=(Questionnaire!EY116+Questionnaire!EY117+Questionnaire!EY118+Questionnaire!EY119+Questionnaire!EY120+Questionnaire!EY121+Questionnaire!EY122+Questionnaire!EY123+Questionnaire!EY124+Questionnaire!EY125+Questionnaire!EY126+Questionnaire!EY127+Questionnaire!EY128)=TRUE,"OK Q 32a","QUERY Q 32a - must sum to unquoted equity capital and reserves in Q32 - please check")</f>
        <v>OK Q 32a</v>
      </c>
      <c r="EW49" s="681" t="str">
        <f>IF(Questionnaire!EZ114=(Questionnaire!EZ116+Questionnaire!EZ117+Questionnaire!EZ118+Questionnaire!EZ119+Questionnaire!EZ120+Questionnaire!EZ121+Questionnaire!EZ122+Questionnaire!EZ123+Questionnaire!EZ124+Questionnaire!EZ125+Questionnaire!EZ126+Questionnaire!EZ127+Questionnaire!EZ128)=TRUE,"OK Q 32a","QUERY Q 32a - must sum to unquoted equity capital and reserves in Q32 - please check")</f>
        <v>OK Q 32a</v>
      </c>
      <c r="EX49" s="681" t="str">
        <f>IF(Questionnaire!FA114=(Questionnaire!FA116+Questionnaire!FA117+Questionnaire!FA118+Questionnaire!FA119+Questionnaire!FA120+Questionnaire!FA121+Questionnaire!FA122+Questionnaire!FA123+Questionnaire!FA124+Questionnaire!FA125+Questionnaire!FA126+Questionnaire!FA127+Questionnaire!FA128)=TRUE,"OK Q 32a","QUERY Q 32a - must sum to unquoted equity capital and reserves in Q32 - please check")</f>
        <v>OK Q 32a</v>
      </c>
      <c r="EY49" s="681" t="str">
        <f>IF(Questionnaire!FB114=(Questionnaire!FB116+Questionnaire!FB117+Questionnaire!FB118+Questionnaire!FB119+Questionnaire!FB120+Questionnaire!FB121+Questionnaire!FB122+Questionnaire!FB123+Questionnaire!FB124+Questionnaire!FB125+Questionnaire!FB126+Questionnaire!FB127+Questionnaire!FB128)=TRUE,"OK Q 32a","QUERY Q 32a - must sum to unquoted equity capital and reserves in Q32 - please check")</f>
        <v>OK Q 32a</v>
      </c>
      <c r="EZ49" s="681" t="str">
        <f>IF(Questionnaire!FC114=(Questionnaire!FC116+Questionnaire!FC117+Questionnaire!FC118+Questionnaire!FC119+Questionnaire!FC120+Questionnaire!FC121+Questionnaire!FC122+Questionnaire!FC123+Questionnaire!FC124+Questionnaire!FC125+Questionnaire!FC126+Questionnaire!FC127+Questionnaire!FC128)=TRUE,"OK Q 32a","QUERY Q 32a - must sum to unquoted equity capital and reserves in Q32 - please check")</f>
        <v>OK Q 32a</v>
      </c>
      <c r="FA49" s="681" t="str">
        <f>IF(Questionnaire!FD114=(Questionnaire!FD116+Questionnaire!FD117+Questionnaire!FD118+Questionnaire!FD119+Questionnaire!FD120+Questionnaire!FD121+Questionnaire!FD122+Questionnaire!FD123+Questionnaire!FD124+Questionnaire!FD125+Questionnaire!FD126+Questionnaire!FD127+Questionnaire!FD128)=TRUE,"OK Q 32a","QUERY Q 32a - must sum to unquoted equity capital and reserves in Q32 - please check")</f>
        <v>OK Q 32a</v>
      </c>
      <c r="FB49" s="681" t="str">
        <f>IF(Questionnaire!FE114=(Questionnaire!FE116+Questionnaire!FE117+Questionnaire!FE118+Questionnaire!FE119+Questionnaire!FE120+Questionnaire!FE121+Questionnaire!FE122+Questionnaire!FE123+Questionnaire!FE124+Questionnaire!FE125+Questionnaire!FE126+Questionnaire!FE127+Questionnaire!FE128)=TRUE,"OK Q 32a","QUERY Q 32a - must sum to unquoted equity capital and reserves in Q32 - please check")</f>
        <v>OK Q 32a</v>
      </c>
      <c r="FC49" s="681" t="str">
        <f>IF(Questionnaire!FF114=(Questionnaire!FF116+Questionnaire!FF117+Questionnaire!FF118+Questionnaire!FF119+Questionnaire!FF120+Questionnaire!FF121+Questionnaire!FF122+Questionnaire!FF123+Questionnaire!FF124+Questionnaire!FF125+Questionnaire!FF126+Questionnaire!FF127+Questionnaire!FF128)=TRUE,"OK Q 32a","QUERY Q 32a - must sum to unquoted equity capital and reserves in Q32 - please check")</f>
        <v>OK Q 32a</v>
      </c>
      <c r="FD49" s="681" t="str">
        <f>IF(Questionnaire!FG114=(Questionnaire!FG116+Questionnaire!FG117+Questionnaire!FG118+Questionnaire!FG119+Questionnaire!FG120+Questionnaire!FG121+Questionnaire!FG122+Questionnaire!FG123+Questionnaire!FG124+Questionnaire!FG125+Questionnaire!FG126+Questionnaire!FG127+Questionnaire!FG128)=TRUE,"OK Q 32a","QUERY Q 32a - must sum to unquoted equity capital and reserves in Q32 - please check")</f>
        <v>OK Q 32a</v>
      </c>
      <c r="FE49" s="681" t="str">
        <f>IF(Questionnaire!FH114=(Questionnaire!FH116+Questionnaire!FH117+Questionnaire!FH118+Questionnaire!FH119+Questionnaire!FH120+Questionnaire!FH121+Questionnaire!FH122+Questionnaire!FH123+Questionnaire!FH124+Questionnaire!FH125+Questionnaire!FH126+Questionnaire!FH127+Questionnaire!FH128)=TRUE,"OK Q 32a","QUERY Q 32a - must sum to unquoted equity capital and reserves in Q32 - please check")</f>
        <v>OK Q 32a</v>
      </c>
      <c r="FF49" s="681" t="str">
        <f>IF(Questionnaire!FI114=(Questionnaire!FI116+Questionnaire!FI117+Questionnaire!FI118+Questionnaire!FI119+Questionnaire!FI120+Questionnaire!FI121+Questionnaire!FI122+Questionnaire!FI123+Questionnaire!FI124+Questionnaire!FI125+Questionnaire!FI126+Questionnaire!FI127+Questionnaire!FI128)=TRUE,"OK Q 32a","QUERY Q 32a - must sum to unquoted equity capital and reserves in Q32 - please check")</f>
        <v>OK Q 32a</v>
      </c>
      <c r="FG49" s="681" t="str">
        <f>IF(Questionnaire!FJ114=(Questionnaire!FJ116+Questionnaire!FJ117+Questionnaire!FJ118+Questionnaire!FJ119+Questionnaire!FJ120+Questionnaire!FJ121+Questionnaire!FJ122+Questionnaire!FJ123+Questionnaire!FJ124+Questionnaire!FJ125+Questionnaire!FJ126+Questionnaire!FJ127+Questionnaire!FJ128)=TRUE,"OK Q 32a","QUERY Q 32a - must sum to unquoted equity capital and reserves in Q32 - please check")</f>
        <v>OK Q 32a</v>
      </c>
      <c r="FH49" s="681" t="str">
        <f>IF(Questionnaire!FK114=(Questionnaire!FK116+Questionnaire!FK117+Questionnaire!FK118+Questionnaire!FK119+Questionnaire!FK120+Questionnaire!FK121+Questionnaire!FK122+Questionnaire!FK123+Questionnaire!FK124+Questionnaire!FK125+Questionnaire!FK126+Questionnaire!FK127+Questionnaire!FK128)=TRUE,"OK Q 32a","QUERY Q 32a - must sum to unquoted equity capital and reserves in Q32 - please check")</f>
        <v>OK Q 32a</v>
      </c>
      <c r="FI49" s="681" t="str">
        <f>IF(Questionnaire!FL114=(Questionnaire!FL116+Questionnaire!FL117+Questionnaire!FL118+Questionnaire!FL119+Questionnaire!FL120+Questionnaire!FL121+Questionnaire!FL122+Questionnaire!FL123+Questionnaire!FL124+Questionnaire!FL125+Questionnaire!FL126+Questionnaire!FL127+Questionnaire!FL128)=TRUE,"OK Q 32a","QUERY Q 32a - must sum to unquoted equity capital and reserves in Q32 - please check")</f>
        <v>OK Q 32a</v>
      </c>
      <c r="FJ49" s="681" t="str">
        <f>IF(Questionnaire!FM114=(Questionnaire!FM116+Questionnaire!FM117+Questionnaire!FM118+Questionnaire!FM119+Questionnaire!FM120+Questionnaire!FM121+Questionnaire!FM122+Questionnaire!FM123+Questionnaire!FM124+Questionnaire!FM125+Questionnaire!FM126+Questionnaire!FM127+Questionnaire!FM128)=TRUE,"OK Q 32a","QUERY Q 32a - must sum to unquoted equity capital and reserves in Q32 - please check")</f>
        <v>OK Q 32a</v>
      </c>
      <c r="FK49" s="681" t="str">
        <f>IF(Questionnaire!FN114=(Questionnaire!FN116+Questionnaire!FN117+Questionnaire!FN118+Questionnaire!FN119+Questionnaire!FN120+Questionnaire!FN121+Questionnaire!FN122+Questionnaire!FN123+Questionnaire!FN124+Questionnaire!FN125+Questionnaire!FN126+Questionnaire!FN127+Questionnaire!FN128)=TRUE,"OK Q 32a","QUERY Q 32a - must sum to unquoted equity capital and reserves in Q32 - please check")</f>
        <v>OK Q 32a</v>
      </c>
      <c r="FL49" s="681" t="str">
        <f>IF(Questionnaire!FO114=(Questionnaire!FO116+Questionnaire!FO117+Questionnaire!FO118+Questionnaire!FO119+Questionnaire!FO120+Questionnaire!FO121+Questionnaire!FO122+Questionnaire!FO123+Questionnaire!FO124+Questionnaire!FO125+Questionnaire!FO126+Questionnaire!FO127+Questionnaire!FO128)=TRUE,"OK Q 32a","QUERY Q 32a - must sum to unquoted equity capital and reserves in Q32 - please check")</f>
        <v>OK Q 32a</v>
      </c>
      <c r="FM49" s="681" t="str">
        <f>IF(Questionnaire!FP114=(Questionnaire!FP116+Questionnaire!FP117+Questionnaire!FP118+Questionnaire!FP119+Questionnaire!FP120+Questionnaire!FP121+Questionnaire!FP122+Questionnaire!FP123+Questionnaire!FP124+Questionnaire!FP125+Questionnaire!FP126+Questionnaire!FP127+Questionnaire!FP128)=TRUE,"OK Q 32a","QUERY Q 32a - must sum to unquoted equity capital and reserves in Q32 - please check")</f>
        <v>OK Q 32a</v>
      </c>
      <c r="FN49" s="681" t="str">
        <f>IF(Questionnaire!FQ114=(Questionnaire!FQ116+Questionnaire!FQ117+Questionnaire!FQ118+Questionnaire!FQ119+Questionnaire!FQ120+Questionnaire!FQ121+Questionnaire!FQ122+Questionnaire!FQ123+Questionnaire!FQ124+Questionnaire!FQ125+Questionnaire!FQ126+Questionnaire!FQ127+Questionnaire!FQ128)=TRUE,"OK Q 32a","QUERY Q 32a - must sum to unquoted equity capital and reserves in Q32 - please check")</f>
        <v>OK Q 32a</v>
      </c>
      <c r="FO49" s="681" t="str">
        <f>IF(Questionnaire!FR114=(Questionnaire!FR116+Questionnaire!FR117+Questionnaire!FR118+Questionnaire!FR119+Questionnaire!FR120+Questionnaire!FR121+Questionnaire!FR122+Questionnaire!FR123+Questionnaire!FR124+Questionnaire!FR125+Questionnaire!FR126+Questionnaire!FR127+Questionnaire!FR128)=TRUE,"OK Q 32a","QUERY Q 32a - must sum to unquoted equity capital and reserves in Q32 - please check")</f>
        <v>OK Q 32a</v>
      </c>
      <c r="FP49" s="681" t="str">
        <f>IF(Questionnaire!FS114=(Questionnaire!FS116+Questionnaire!FS117+Questionnaire!FS118+Questionnaire!FS119+Questionnaire!FS120+Questionnaire!FS121+Questionnaire!FS122+Questionnaire!FS123+Questionnaire!FS124+Questionnaire!FS125+Questionnaire!FS126+Questionnaire!FS127+Questionnaire!FS128)=TRUE,"OK Q 32a","QUERY Q 32a - must sum to unquoted equity capital and reserves in Q32 - please check")</f>
        <v>OK Q 32a</v>
      </c>
      <c r="FQ49" s="681" t="str">
        <f>IF(Questionnaire!FT114=(Questionnaire!FT116+Questionnaire!FT117+Questionnaire!FT118+Questionnaire!FT119+Questionnaire!FT120+Questionnaire!FT121+Questionnaire!FT122+Questionnaire!FT123+Questionnaire!FT124+Questionnaire!FT125+Questionnaire!FT126+Questionnaire!FT127+Questionnaire!FT128)=TRUE,"OK Q 32a","QUERY Q 32a - must sum to unquoted equity capital and reserves in Q32 - please check")</f>
        <v>OK Q 32a</v>
      </c>
      <c r="FR49" s="681" t="str">
        <f>IF(Questionnaire!FU114=(Questionnaire!FU116+Questionnaire!FU117+Questionnaire!FU118+Questionnaire!FU119+Questionnaire!FU120+Questionnaire!FU121+Questionnaire!FU122+Questionnaire!FU123+Questionnaire!FU124+Questionnaire!FU125+Questionnaire!FU126+Questionnaire!FU127+Questionnaire!FU128)=TRUE,"OK Q 32a","QUERY Q 32a - must sum to unquoted equity capital and reserves in Q32 - please check")</f>
        <v>OK Q 32a</v>
      </c>
      <c r="FS49" s="681" t="str">
        <f>IF(Questionnaire!FV114=(Questionnaire!FV116+Questionnaire!FV117+Questionnaire!FV118+Questionnaire!FV119+Questionnaire!FV120+Questionnaire!FV121+Questionnaire!FV122+Questionnaire!FV123+Questionnaire!FV124+Questionnaire!FV125+Questionnaire!FV126+Questionnaire!FV127+Questionnaire!FV128)=TRUE,"OK Q 32a","QUERY Q 32a - must sum to unquoted equity capital and reserves in Q32 - please check")</f>
        <v>OK Q 32a</v>
      </c>
      <c r="FT49" s="681" t="str">
        <f>IF(Questionnaire!FW114=(Questionnaire!FW116+Questionnaire!FW117+Questionnaire!FW118+Questionnaire!FW119+Questionnaire!FW120+Questionnaire!FW121+Questionnaire!FW122+Questionnaire!FW123+Questionnaire!FW124+Questionnaire!FW125+Questionnaire!FW126+Questionnaire!FW127+Questionnaire!FW128)=TRUE,"OK Q 32a","QUERY Q 32a - must sum to unquoted equity capital and reserves in Q32 - please check")</f>
        <v>OK Q 32a</v>
      </c>
      <c r="FU49" s="681" t="str">
        <f>IF(Questionnaire!FX114=(Questionnaire!FX116+Questionnaire!FX117+Questionnaire!FX118+Questionnaire!FX119+Questionnaire!FX120+Questionnaire!FX121+Questionnaire!FX122+Questionnaire!FX123+Questionnaire!FX124+Questionnaire!FX125+Questionnaire!FX126+Questionnaire!FX127+Questionnaire!FX128)=TRUE,"OK Q 32a","QUERY Q 32a - must sum to unquoted equity capital and reserves in Q32 - please check")</f>
        <v>OK Q 32a</v>
      </c>
      <c r="FV49" s="681" t="str">
        <f>IF(Questionnaire!FY114=(Questionnaire!FY116+Questionnaire!FY117+Questionnaire!FY118+Questionnaire!FY119+Questionnaire!FY120+Questionnaire!FY121+Questionnaire!FY122+Questionnaire!FY123+Questionnaire!FY124+Questionnaire!FY125+Questionnaire!FY126+Questionnaire!FY127+Questionnaire!FY128)=TRUE,"OK Q 32a","QUERY Q 32a - must sum to unquoted equity capital and reserves in Q32 - please check")</f>
        <v>OK Q 32a</v>
      </c>
      <c r="FW49" s="681" t="str">
        <f>IF(Questionnaire!FZ114=(Questionnaire!FZ116+Questionnaire!FZ117+Questionnaire!FZ118+Questionnaire!FZ119+Questionnaire!FZ120+Questionnaire!FZ121+Questionnaire!FZ122+Questionnaire!FZ123+Questionnaire!FZ124+Questionnaire!FZ125+Questionnaire!FZ126+Questionnaire!FZ127+Questionnaire!FZ128)=TRUE,"OK Q 32a","QUERY Q 32a - must sum to unquoted equity capital and reserves in Q32 - please check")</f>
        <v>OK Q 32a</v>
      </c>
      <c r="FX49" s="681" t="str">
        <f>IF(Questionnaire!GA114=(Questionnaire!GA116+Questionnaire!GA117+Questionnaire!GA118+Questionnaire!GA119+Questionnaire!GA120+Questionnaire!GA121+Questionnaire!GA122+Questionnaire!GA123+Questionnaire!GA124+Questionnaire!GA125+Questionnaire!GA126+Questionnaire!GA127+Questionnaire!GA128)=TRUE,"OK Q 32a","QUERY Q 32a - must sum to unquoted equity capital and reserves in Q32 - please check")</f>
        <v>OK Q 32a</v>
      </c>
      <c r="FY49" s="681" t="str">
        <f>IF(Questionnaire!GB114=(Questionnaire!GB116+Questionnaire!GB117+Questionnaire!GB118+Questionnaire!GB119+Questionnaire!GB120+Questionnaire!GB121+Questionnaire!GB122+Questionnaire!GB123+Questionnaire!GB124+Questionnaire!GB125+Questionnaire!GB126+Questionnaire!GB127+Questionnaire!GB128)=TRUE,"OK Q 32a","QUERY Q 32a - must sum to unquoted equity capital and reserves in Q32 - please check")</f>
        <v>OK Q 32a</v>
      </c>
      <c r="FZ49" s="681" t="str">
        <f>IF(Questionnaire!GC114=(Questionnaire!GC116+Questionnaire!GC117+Questionnaire!GC118+Questionnaire!GC119+Questionnaire!GC120+Questionnaire!GC121+Questionnaire!GC122+Questionnaire!GC123+Questionnaire!GC124+Questionnaire!GC125+Questionnaire!GC126+Questionnaire!GC127+Questionnaire!GC128)=TRUE,"OK Q 32a","QUERY Q 32a - must sum to unquoted equity capital and reserves in Q32 - please check")</f>
        <v>OK Q 32a</v>
      </c>
      <c r="GA49" s="681" t="str">
        <f>IF(Questionnaire!GD114=(Questionnaire!GD116+Questionnaire!GD117+Questionnaire!GD118+Questionnaire!GD119+Questionnaire!GD120+Questionnaire!GD121+Questionnaire!GD122+Questionnaire!GD123+Questionnaire!GD124+Questionnaire!GD125+Questionnaire!GD126+Questionnaire!GD127+Questionnaire!GD128)=TRUE,"OK Q 32a","QUERY Q 32a - must sum to unquoted equity capital and reserves in Q32 - please check")</f>
        <v>OK Q 32a</v>
      </c>
      <c r="GB49" s="681" t="str">
        <f>IF(Questionnaire!GE114=(Questionnaire!GE116+Questionnaire!GE117+Questionnaire!GE118+Questionnaire!GE119+Questionnaire!GE120+Questionnaire!GE121+Questionnaire!GE122+Questionnaire!GE123+Questionnaire!GE124+Questionnaire!GE125+Questionnaire!GE126+Questionnaire!GE127+Questionnaire!GE128)=TRUE,"OK Q 32a","QUERY Q 32a - must sum to unquoted equity capital and reserves in Q32 - please check")</f>
        <v>OK Q 32a</v>
      </c>
      <c r="GC49" s="681" t="str">
        <f>IF(Questionnaire!GF114=(Questionnaire!GF116+Questionnaire!GF117+Questionnaire!GF118+Questionnaire!GF119+Questionnaire!GF120+Questionnaire!GF121+Questionnaire!GF122+Questionnaire!GF123+Questionnaire!GF124+Questionnaire!GF125+Questionnaire!GF126+Questionnaire!GF127+Questionnaire!GF128)=TRUE,"OK Q 32a","QUERY Q 32a - must sum to unquoted equity capital and reserves in Q32 - please check")</f>
        <v>OK Q 32a</v>
      </c>
      <c r="GD49" s="681" t="str">
        <f>IF(Questionnaire!GG114=(Questionnaire!GG116+Questionnaire!GG117+Questionnaire!GG118+Questionnaire!GG119+Questionnaire!GG120+Questionnaire!GG121+Questionnaire!GG122+Questionnaire!GG123+Questionnaire!GG124+Questionnaire!GG125+Questionnaire!GG126+Questionnaire!GG127+Questionnaire!GG128)=TRUE,"OK Q 32a","QUERY Q 32a - must sum to unquoted equity capital and reserves in Q32 - please check")</f>
        <v>OK Q 32a</v>
      </c>
      <c r="GE49" s="681" t="str">
        <f>IF(Questionnaire!GH114=(Questionnaire!GH116+Questionnaire!GH117+Questionnaire!GH118+Questionnaire!GH119+Questionnaire!GH120+Questionnaire!GH121+Questionnaire!GH122+Questionnaire!GH123+Questionnaire!GH124+Questionnaire!GH125+Questionnaire!GH126+Questionnaire!GH127+Questionnaire!GH128)=TRUE,"OK Q 32a","QUERY Q 32a - must sum to unquoted equity capital and reserves in Q32 - please check")</f>
        <v>OK Q 32a</v>
      </c>
      <c r="GF49" s="681" t="str">
        <f>IF(Questionnaire!GI114=(Questionnaire!GI116+Questionnaire!GI117+Questionnaire!GI118+Questionnaire!GI119+Questionnaire!GI120+Questionnaire!GI121+Questionnaire!GI122+Questionnaire!GI123+Questionnaire!GI124+Questionnaire!GI125+Questionnaire!GI126+Questionnaire!GI127+Questionnaire!GI128)=TRUE,"OK Q 32a","QUERY Q 32a - must sum to unquoted equity capital and reserves in Q32 - please check")</f>
        <v>OK Q 32a</v>
      </c>
      <c r="GG49" s="681" t="str">
        <f>IF(Questionnaire!GJ114=(Questionnaire!GJ116+Questionnaire!GJ117+Questionnaire!GJ118+Questionnaire!GJ119+Questionnaire!GJ120+Questionnaire!GJ121+Questionnaire!GJ122+Questionnaire!GJ123+Questionnaire!GJ124+Questionnaire!GJ125+Questionnaire!GJ126+Questionnaire!GJ127+Questionnaire!GJ128)=TRUE,"OK Q 32a","QUERY Q 32a - must sum to unquoted equity capital and reserves in Q32 - please check")</f>
        <v>OK Q 32a</v>
      </c>
      <c r="GH49" s="681" t="str">
        <f>IF(Questionnaire!GK114=(Questionnaire!GK116+Questionnaire!GK117+Questionnaire!GK118+Questionnaire!GK119+Questionnaire!GK120+Questionnaire!GK121+Questionnaire!GK122+Questionnaire!GK123+Questionnaire!GK124+Questionnaire!GK125+Questionnaire!GK126+Questionnaire!GK127+Questionnaire!GK128)=TRUE,"OK Q 32a","QUERY Q 32a - must sum to unquoted equity capital and reserves in Q32 - please check")</f>
        <v>OK Q 32a</v>
      </c>
      <c r="GI49" s="681" t="str">
        <f>IF(Questionnaire!GL114=(Questionnaire!GL116+Questionnaire!GL117+Questionnaire!GL118+Questionnaire!GL119+Questionnaire!GL120+Questionnaire!GL121+Questionnaire!GL122+Questionnaire!GL123+Questionnaire!GL124+Questionnaire!GL125+Questionnaire!GL126+Questionnaire!GL127+Questionnaire!GL128)=TRUE,"OK Q 32a","QUERY Q 32a - must sum to unquoted equity capital and reserves in Q32 - please check")</f>
        <v>OK Q 32a</v>
      </c>
      <c r="GJ49" s="681" t="str">
        <f>IF(Questionnaire!GM114=(Questionnaire!GM116+Questionnaire!GM117+Questionnaire!GM118+Questionnaire!GM119+Questionnaire!GM120+Questionnaire!GM121+Questionnaire!GM122+Questionnaire!GM123+Questionnaire!GM124+Questionnaire!GM125+Questionnaire!GM126+Questionnaire!GM127+Questionnaire!GM128)=TRUE,"OK Q 32a","QUERY Q 32a - must sum to unquoted equity capital and reserves in Q32 - please check")</f>
        <v>OK Q 32a</v>
      </c>
      <c r="GK49" s="681" t="str">
        <f>IF(Questionnaire!GN114=(Questionnaire!GN116+Questionnaire!GN117+Questionnaire!GN118+Questionnaire!GN119+Questionnaire!GN120+Questionnaire!GN121+Questionnaire!GN122+Questionnaire!GN123+Questionnaire!GN124+Questionnaire!GN125+Questionnaire!GN126+Questionnaire!GN127+Questionnaire!GN128)=TRUE,"OK Q 32a","QUERY Q 32a - must sum to unquoted equity capital and reserves in Q32 - please check")</f>
        <v>OK Q 32a</v>
      </c>
      <c r="GL49" s="681" t="str">
        <f>IF(Questionnaire!GO114=(Questionnaire!GO116+Questionnaire!GO117+Questionnaire!GO118+Questionnaire!GO119+Questionnaire!GO120+Questionnaire!GO121+Questionnaire!GO122+Questionnaire!GO123+Questionnaire!GO124+Questionnaire!GO125+Questionnaire!GO126+Questionnaire!GO127+Questionnaire!GO128)=TRUE,"OK Q 32a","QUERY Q 32a - must sum to unquoted equity capital and reserves in Q32 - please check")</f>
        <v>OK Q 32a</v>
      </c>
      <c r="GM49" s="681" t="str">
        <f>IF(Questionnaire!GP114=(Questionnaire!GP116+Questionnaire!GP117+Questionnaire!GP118+Questionnaire!GP119+Questionnaire!GP120+Questionnaire!GP121+Questionnaire!GP122+Questionnaire!GP123+Questionnaire!GP124+Questionnaire!GP125+Questionnaire!GP126+Questionnaire!GP127+Questionnaire!GP128)=TRUE,"OK Q 32a","QUERY Q 32a - must sum to unquoted equity capital and reserves in Q32 - please check")</f>
        <v>OK Q 32a</v>
      </c>
      <c r="GN49" s="681" t="str">
        <f>IF(Questionnaire!GQ114=(Questionnaire!GQ116+Questionnaire!GQ117+Questionnaire!GQ118+Questionnaire!GQ119+Questionnaire!GQ120+Questionnaire!GQ121+Questionnaire!GQ122+Questionnaire!GQ123+Questionnaire!GQ124+Questionnaire!GQ125+Questionnaire!GQ126+Questionnaire!GQ127+Questionnaire!GQ128)=TRUE,"OK Q 32a","QUERY Q 32a - must sum to unquoted equity capital and reserves in Q32 - please check")</f>
        <v>OK Q 32a</v>
      </c>
      <c r="GO49" s="681" t="str">
        <f>IF(Questionnaire!GR114=(Questionnaire!GR116+Questionnaire!GR117+Questionnaire!GR118+Questionnaire!GR119+Questionnaire!GR120+Questionnaire!GR121+Questionnaire!GR122+Questionnaire!GR123+Questionnaire!GR124+Questionnaire!GR125+Questionnaire!GR126+Questionnaire!GR127+Questionnaire!GR128)=TRUE,"OK Q 32a","QUERY Q 32a - must sum to unquoted equity capital and reserves in Q32 - please check")</f>
        <v>OK Q 32a</v>
      </c>
      <c r="GP49" s="681" t="str">
        <f>IF(Questionnaire!GS114=(Questionnaire!GS116+Questionnaire!GS117+Questionnaire!GS118+Questionnaire!GS119+Questionnaire!GS120+Questionnaire!GS121+Questionnaire!GS122+Questionnaire!GS123+Questionnaire!GS124+Questionnaire!GS125+Questionnaire!GS126+Questionnaire!GS127+Questionnaire!GS128)=TRUE,"OK Q 32a","QUERY Q 32a - must sum to unquoted equity capital and reserves in Q32 - please check")</f>
        <v>OK Q 32a</v>
      </c>
      <c r="GQ49" s="681" t="str">
        <f>IF(Questionnaire!GT114=(Questionnaire!GT116+Questionnaire!GT117+Questionnaire!GT118+Questionnaire!GT119+Questionnaire!GT120+Questionnaire!GT121+Questionnaire!GT122+Questionnaire!GT123+Questionnaire!GT124+Questionnaire!GT125+Questionnaire!GT126+Questionnaire!GT127+Questionnaire!GT128)=TRUE,"OK Q 32a","QUERY Q 32a - must sum to unquoted equity capital and reserves in Q32 - please check")</f>
        <v>OK Q 32a</v>
      </c>
      <c r="GR49" s="681" t="str">
        <f>IF(Questionnaire!GU114=(Questionnaire!GU116+Questionnaire!GU117+Questionnaire!GU118+Questionnaire!GU119+Questionnaire!GU120+Questionnaire!GU121+Questionnaire!GU122+Questionnaire!GU123+Questionnaire!GU124+Questionnaire!GU125+Questionnaire!GU126+Questionnaire!GU127+Questionnaire!GU128)=TRUE,"OK Q 32a","QUERY Q 32a - must sum to unquoted equity capital and reserves in Q32 - please check")</f>
        <v>OK Q 32a</v>
      </c>
      <c r="GS49" s="681" t="str">
        <f>IF(Questionnaire!GV114=(Questionnaire!GV116+Questionnaire!GV117+Questionnaire!GV118+Questionnaire!GV119+Questionnaire!GV120+Questionnaire!GV121+Questionnaire!GV122+Questionnaire!GV123+Questionnaire!GV124+Questionnaire!GV125+Questionnaire!GV126+Questionnaire!GV127+Questionnaire!GV128)=TRUE,"OK Q 32a","QUERY Q 32a - must sum to unquoted equity capital and reserves in Q32 - please check")</f>
        <v>OK Q 32a</v>
      </c>
      <c r="GT49" s="681" t="str">
        <f>IF(Questionnaire!GW114=(Questionnaire!GW116+Questionnaire!GW117+Questionnaire!GW118+Questionnaire!GW119+Questionnaire!GW120+Questionnaire!GW121+Questionnaire!GW122+Questionnaire!GW123+Questionnaire!GW124+Questionnaire!GW125+Questionnaire!GW126+Questionnaire!GW127+Questionnaire!GW128)=TRUE,"OK Q 32a","QUERY Q 32a - must sum to unquoted equity capital and reserves in Q32 - please check")</f>
        <v>OK Q 32a</v>
      </c>
      <c r="GU49" s="681" t="str">
        <f>IF(Questionnaire!GX114=(Questionnaire!GX116+Questionnaire!GX117+Questionnaire!GX118+Questionnaire!GX119+Questionnaire!GX120+Questionnaire!GX121+Questionnaire!GX122+Questionnaire!GX123+Questionnaire!GX124+Questionnaire!GX125+Questionnaire!GX126+Questionnaire!GX127+Questionnaire!GX128)=TRUE,"OK Q 32a","QUERY Q 32a - must sum to unquoted equity capital and reserves in Q32 - please check")</f>
        <v>OK Q 32a</v>
      </c>
      <c r="GV49" s="681" t="str">
        <f>IF(Questionnaire!GY114=(Questionnaire!GY116+Questionnaire!GY117+Questionnaire!GY118+Questionnaire!GY119+Questionnaire!GY120+Questionnaire!GY121+Questionnaire!GY122+Questionnaire!GY123+Questionnaire!GY124+Questionnaire!GY125+Questionnaire!GY126+Questionnaire!GY127+Questionnaire!GY128)=TRUE,"OK Q 32a","QUERY Q 32a - must sum to unquoted equity capital and reserves in Q32 - please check")</f>
        <v>OK Q 32a</v>
      </c>
      <c r="GW49" s="681" t="str">
        <f>IF(Questionnaire!GZ114=(Questionnaire!GZ116+Questionnaire!GZ117+Questionnaire!GZ118+Questionnaire!GZ119+Questionnaire!GZ120+Questionnaire!GZ121+Questionnaire!GZ122+Questionnaire!GZ123+Questionnaire!GZ124+Questionnaire!GZ125+Questionnaire!GZ126+Questionnaire!GZ127+Questionnaire!GZ128)=TRUE,"OK Q 32a","QUERY Q 32a - must sum to unquoted equity capital and reserves in Q32 - please check")</f>
        <v>OK Q 32a</v>
      </c>
      <c r="GX49" s="681" t="str">
        <f>IF(Questionnaire!HA114=(Questionnaire!HA116+Questionnaire!HA117+Questionnaire!HA118+Questionnaire!HA119+Questionnaire!HA120+Questionnaire!HA121+Questionnaire!HA122+Questionnaire!HA123+Questionnaire!HA124+Questionnaire!HA125+Questionnaire!HA126+Questionnaire!HA127+Questionnaire!HA128)=TRUE,"OK Q 32a","QUERY Q 32a - must sum to unquoted equity capital and reserves in Q32 - please check")</f>
        <v>OK Q 32a</v>
      </c>
      <c r="GY49" s="681" t="str">
        <f>IF(Questionnaire!HB114=(Questionnaire!HB116+Questionnaire!HB117+Questionnaire!HB118+Questionnaire!HB119+Questionnaire!HB120+Questionnaire!HB121+Questionnaire!HB122+Questionnaire!HB123+Questionnaire!HB124+Questionnaire!HB125+Questionnaire!HB126+Questionnaire!HB127+Questionnaire!HB128)=TRUE,"OK Q 32a","QUERY Q 32a - must sum to unquoted equity capital and reserves in Q32 - please check")</f>
        <v>OK Q 32a</v>
      </c>
      <c r="GZ49" s="681" t="str">
        <f>IF(Questionnaire!HC114=(Questionnaire!HC116+Questionnaire!HC117+Questionnaire!HC118+Questionnaire!HC119+Questionnaire!HC120+Questionnaire!HC121+Questionnaire!HC122+Questionnaire!HC123+Questionnaire!HC124+Questionnaire!HC125+Questionnaire!HC126+Questionnaire!HC127+Questionnaire!HC128)=TRUE,"OK Q 32a","QUERY Q 32a - must sum to unquoted equity capital and reserves in Q32 - please check")</f>
        <v>OK Q 32a</v>
      </c>
      <c r="HA49" s="681" t="str">
        <f>IF(Questionnaire!HD114=(Questionnaire!HD116+Questionnaire!HD117+Questionnaire!HD118+Questionnaire!HD119+Questionnaire!HD120+Questionnaire!HD121+Questionnaire!HD122+Questionnaire!HD123+Questionnaire!HD124+Questionnaire!HD125+Questionnaire!HD126+Questionnaire!HD127+Questionnaire!HD128)=TRUE,"OK Q 32a","QUERY Q 32a - must sum to unquoted equity capital and reserves in Q32 - please check")</f>
        <v>OK Q 32a</v>
      </c>
      <c r="HB49" s="681" t="str">
        <f>IF(Questionnaire!HE114=(Questionnaire!HE116+Questionnaire!HE117+Questionnaire!HE118+Questionnaire!HE119+Questionnaire!HE120+Questionnaire!HE121+Questionnaire!HE122+Questionnaire!HE123+Questionnaire!HE124+Questionnaire!HE125+Questionnaire!HE126+Questionnaire!HE127+Questionnaire!HE128)=TRUE,"OK Q 32a","QUERY Q 32a - must sum to unquoted equity capital and reserves in Q32 - please check")</f>
        <v>OK Q 32a</v>
      </c>
      <c r="HC49" s="681" t="str">
        <f>IF(Questionnaire!HF114=(Questionnaire!HF116+Questionnaire!HF117+Questionnaire!HF118+Questionnaire!HF119+Questionnaire!HF120+Questionnaire!HF121+Questionnaire!HF122+Questionnaire!HF123+Questionnaire!HF124+Questionnaire!HF125+Questionnaire!HF126+Questionnaire!HF127+Questionnaire!HF128)=TRUE,"OK Q 32a","QUERY Q 32a - must sum to unquoted equity capital and reserves in Q32 - please check")</f>
        <v>OK Q 32a</v>
      </c>
      <c r="HD49" s="681" t="str">
        <f>IF(Questionnaire!HG114=(Questionnaire!HG116+Questionnaire!HG117+Questionnaire!HG118+Questionnaire!HG119+Questionnaire!HG120+Questionnaire!HG121+Questionnaire!HG122+Questionnaire!HG123+Questionnaire!HG124+Questionnaire!HG125+Questionnaire!HG126+Questionnaire!HG127+Questionnaire!HG128)=TRUE,"OK Q 32a","QUERY Q 32a - must sum to unquoted equity capital and reserves in Q32 - please check")</f>
        <v>OK Q 32a</v>
      </c>
      <c r="HE49" s="681" t="str">
        <f>IF(Questionnaire!HH114=(Questionnaire!HH116+Questionnaire!HH117+Questionnaire!HH118+Questionnaire!HH119+Questionnaire!HH120+Questionnaire!HH121+Questionnaire!HH122+Questionnaire!HH123+Questionnaire!HH124+Questionnaire!HH125+Questionnaire!HH126+Questionnaire!HH127+Questionnaire!HH128)=TRUE,"OK Q 32a","QUERY Q 32a - must sum to unquoted equity capital and reserves in Q32 - please check")</f>
        <v>OK Q 32a</v>
      </c>
      <c r="HF49" s="681" t="str">
        <f>IF(Questionnaire!HI114=(Questionnaire!HI116+Questionnaire!HI117+Questionnaire!HI118+Questionnaire!HI119+Questionnaire!HI120+Questionnaire!HI121+Questionnaire!HI122+Questionnaire!HI123+Questionnaire!HI124+Questionnaire!HI125+Questionnaire!HI126+Questionnaire!HI127+Questionnaire!HI128)=TRUE,"OK Q 32a","QUERY Q 32a - must sum to unquoted equity capital and reserves in Q32 - please check")</f>
        <v>OK Q 32a</v>
      </c>
      <c r="HG49" s="681" t="str">
        <f>IF(Questionnaire!HJ114=(Questionnaire!HJ116+Questionnaire!HJ117+Questionnaire!HJ118+Questionnaire!HJ119+Questionnaire!HJ120+Questionnaire!HJ121+Questionnaire!HJ122+Questionnaire!HJ123+Questionnaire!HJ124+Questionnaire!HJ125+Questionnaire!HJ126+Questionnaire!HJ127+Questionnaire!HJ128)=TRUE,"OK Q 32a","QUERY Q 32a - must sum to unquoted equity capital and reserves in Q32 - please check")</f>
        <v>OK Q 32a</v>
      </c>
      <c r="HH49" s="681" t="str">
        <f>IF(Questionnaire!HK114=(Questionnaire!HK116+Questionnaire!HK117+Questionnaire!HK118+Questionnaire!HK119+Questionnaire!HK120+Questionnaire!HK121+Questionnaire!HK122+Questionnaire!HK123+Questionnaire!HK124+Questionnaire!HK125+Questionnaire!HK126+Questionnaire!HK127+Questionnaire!HK128)=TRUE,"OK Q 32a","QUERY Q 32a - must sum to unquoted equity capital and reserves in Q32 - please check")</f>
        <v>OK Q 32a</v>
      </c>
      <c r="HI49" s="681" t="str">
        <f>IF(Questionnaire!HL114=(Questionnaire!HL116+Questionnaire!HL117+Questionnaire!HL118+Questionnaire!HL119+Questionnaire!HL120+Questionnaire!HL121+Questionnaire!HL122+Questionnaire!HL123+Questionnaire!HL124+Questionnaire!HL125+Questionnaire!HL126+Questionnaire!HL127+Questionnaire!HL128)=TRUE,"OK Q 32a","QUERY Q 32a - must sum to unquoted equity capital and reserves in Q32 - please check")</f>
        <v>OK Q 32a</v>
      </c>
      <c r="HJ49" s="681" t="str">
        <f>IF(Questionnaire!HM114=(Questionnaire!HM116+Questionnaire!HM117+Questionnaire!HM118+Questionnaire!HM119+Questionnaire!HM120+Questionnaire!HM121+Questionnaire!HM122+Questionnaire!HM123+Questionnaire!HM124+Questionnaire!HM125+Questionnaire!HM126+Questionnaire!HM127+Questionnaire!HM128)=TRUE,"OK Q 32a","QUERY Q 32a - must sum to unquoted equity capital and reserves in Q32 - please check")</f>
        <v>OK Q 32a</v>
      </c>
      <c r="HK49" s="681" t="str">
        <f>IF(Questionnaire!HN114=(Questionnaire!HN116+Questionnaire!HN117+Questionnaire!HN118+Questionnaire!HN119+Questionnaire!HN120+Questionnaire!HN121+Questionnaire!HN122+Questionnaire!HN123+Questionnaire!HN124+Questionnaire!HN125+Questionnaire!HN126+Questionnaire!HN127+Questionnaire!HN128)=TRUE,"OK Q 32a","QUERY Q 32a - must sum to unquoted equity capital and reserves in Q32 - please check")</f>
        <v>OK Q 32a</v>
      </c>
      <c r="HL49" s="681" t="str">
        <f>IF(Questionnaire!HO114=(Questionnaire!HO116+Questionnaire!HO117+Questionnaire!HO118+Questionnaire!HO119+Questionnaire!HO120+Questionnaire!HO121+Questionnaire!HO122+Questionnaire!HO123+Questionnaire!HO124+Questionnaire!HO125+Questionnaire!HO126+Questionnaire!HO127+Questionnaire!HO128)=TRUE,"OK Q 32a","QUERY Q 32a - must sum to unquoted equity capital and reserves in Q32 - please check")</f>
        <v>OK Q 32a</v>
      </c>
      <c r="HM49" s="681" t="str">
        <f>IF(Questionnaire!HP114=(Questionnaire!HP116+Questionnaire!HP117+Questionnaire!HP118+Questionnaire!HP119+Questionnaire!HP120+Questionnaire!HP121+Questionnaire!HP122+Questionnaire!HP123+Questionnaire!HP124+Questionnaire!HP125+Questionnaire!HP126+Questionnaire!HP127+Questionnaire!HP128)=TRUE,"OK Q 32a","QUERY Q 32a - must sum to unquoted equity capital and reserves in Q32 - please check")</f>
        <v>OK Q 32a</v>
      </c>
      <c r="HN49" s="681" t="str">
        <f>IF(Questionnaire!HQ114=(Questionnaire!HQ116+Questionnaire!HQ117+Questionnaire!HQ118+Questionnaire!HQ119+Questionnaire!HQ120+Questionnaire!HQ121+Questionnaire!HQ122+Questionnaire!HQ123+Questionnaire!HQ124+Questionnaire!HQ125+Questionnaire!HQ126+Questionnaire!HQ127+Questionnaire!HQ128)=TRUE,"OK Q 32a","QUERY Q 32a - must sum to unquoted equity capital and reserves in Q32 - please check")</f>
        <v>OK Q 32a</v>
      </c>
      <c r="HO49" s="681" t="str">
        <f>IF(Questionnaire!HR114=(Questionnaire!HR116+Questionnaire!HR117+Questionnaire!HR118+Questionnaire!HR119+Questionnaire!HR120+Questionnaire!HR121+Questionnaire!HR122+Questionnaire!HR123+Questionnaire!HR124+Questionnaire!HR125+Questionnaire!HR126+Questionnaire!HR127+Questionnaire!HR128)=TRUE,"OK Q 32a","QUERY Q 32a - must sum to unquoted equity capital and reserves in Q32 - please check")</f>
        <v>OK Q 32a</v>
      </c>
      <c r="HP49" s="681" t="str">
        <f>IF(Questionnaire!HS114=(Questionnaire!HS116+Questionnaire!HS117+Questionnaire!HS118+Questionnaire!HS119+Questionnaire!HS120+Questionnaire!HS121+Questionnaire!HS122+Questionnaire!HS123+Questionnaire!HS124+Questionnaire!HS125+Questionnaire!HS126+Questionnaire!HS127+Questionnaire!HS128)=TRUE,"OK Q 32a","QUERY Q 32a - must sum to unquoted equity capital and reserves in Q32 - please check")</f>
        <v>OK Q 32a</v>
      </c>
      <c r="HQ49" s="681" t="str">
        <f>IF(Questionnaire!HT114=(Questionnaire!HT116+Questionnaire!HT117+Questionnaire!HT118+Questionnaire!HT119+Questionnaire!HT120+Questionnaire!HT121+Questionnaire!HT122+Questionnaire!HT123+Questionnaire!HT124+Questionnaire!HT125+Questionnaire!HT126+Questionnaire!HT127+Questionnaire!HT128)=TRUE,"OK Q 32a","QUERY Q 32a - must sum to unquoted equity capital and reserves in Q32 - please check")</f>
        <v>OK Q 32a</v>
      </c>
      <c r="HR49" s="681" t="str">
        <f>IF(Questionnaire!HU114=(Questionnaire!HU116+Questionnaire!HU117+Questionnaire!HU118+Questionnaire!HU119+Questionnaire!HU120+Questionnaire!HU121+Questionnaire!HU122+Questionnaire!HU123+Questionnaire!HU124+Questionnaire!HU125+Questionnaire!HU126+Questionnaire!HU127+Questionnaire!HU128)=TRUE,"OK Q 32a","QUERY Q 32a - must sum to unquoted equity capital and reserves in Q32 - please check")</f>
        <v>OK Q 32a</v>
      </c>
      <c r="HS49" s="681" t="str">
        <f>IF(Questionnaire!HV114=(Questionnaire!HV116+Questionnaire!HV117+Questionnaire!HV118+Questionnaire!HV119+Questionnaire!HV120+Questionnaire!HV121+Questionnaire!HV122+Questionnaire!HV123+Questionnaire!HV124+Questionnaire!HV125+Questionnaire!HV126+Questionnaire!HV127+Questionnaire!HV128)=TRUE,"OK Q 32a","QUERY Q 32a - must sum to unquoted equity capital and reserves in Q32 - please check")</f>
        <v>OK Q 32a</v>
      </c>
      <c r="HT49" s="681" t="str">
        <f>IF(Questionnaire!HW114=(Questionnaire!HW116+Questionnaire!HW117+Questionnaire!HW118+Questionnaire!HW119+Questionnaire!HW120+Questionnaire!HW121+Questionnaire!HW122+Questionnaire!HW123+Questionnaire!HW124+Questionnaire!HW125+Questionnaire!HW126+Questionnaire!HW127+Questionnaire!HW128)=TRUE,"OK Q 32a","QUERY Q 32a - must sum to unquoted equity capital and reserves in Q32 - please check")</f>
        <v>OK Q 32a</v>
      </c>
      <c r="HU49" s="681" t="str">
        <f>IF(Questionnaire!HX114=(Questionnaire!HX116+Questionnaire!HX117+Questionnaire!HX118+Questionnaire!HX119+Questionnaire!HX120+Questionnaire!HX121+Questionnaire!HX122+Questionnaire!HX123+Questionnaire!HX124+Questionnaire!HX125+Questionnaire!HX126+Questionnaire!HX127+Questionnaire!HX128)=TRUE,"OK Q 32a","QUERY Q 32a - must sum to unquoted equity capital and reserves in Q32 - please check")</f>
        <v>OK Q 32a</v>
      </c>
      <c r="HV49" s="681" t="str">
        <f>IF(Questionnaire!HY114=(Questionnaire!HY116+Questionnaire!HY117+Questionnaire!HY118+Questionnaire!HY119+Questionnaire!HY120+Questionnaire!HY121+Questionnaire!HY122+Questionnaire!HY123+Questionnaire!HY124+Questionnaire!HY125+Questionnaire!HY126+Questionnaire!HY127+Questionnaire!HY128)=TRUE,"OK Q 32a","QUERY Q 32a - must sum to unquoted equity capital and reserves in Q32 - please check")</f>
        <v>OK Q 32a</v>
      </c>
      <c r="HW49" s="681" t="str">
        <f>IF(Questionnaire!HZ114=(Questionnaire!HZ116+Questionnaire!HZ117+Questionnaire!HZ118+Questionnaire!HZ119+Questionnaire!HZ120+Questionnaire!HZ121+Questionnaire!HZ122+Questionnaire!HZ123+Questionnaire!HZ124+Questionnaire!HZ125+Questionnaire!HZ126+Questionnaire!HZ127+Questionnaire!HZ128)=TRUE,"OK Q 32a","QUERY Q 32a - must sum to unquoted equity capital and reserves in Q32 - please check")</f>
        <v>OK Q 32a</v>
      </c>
      <c r="HX49" s="681" t="str">
        <f>IF(Questionnaire!IA114=(Questionnaire!IA116+Questionnaire!IA117+Questionnaire!IA118+Questionnaire!IA119+Questionnaire!IA120+Questionnaire!IA121+Questionnaire!IA122+Questionnaire!IA123+Questionnaire!IA124+Questionnaire!IA125+Questionnaire!IA126+Questionnaire!IA127+Questionnaire!IA128)=TRUE,"OK Q 32a","QUERY Q 32a - must sum to unquoted equity capital and reserves in Q32 - please check")</f>
        <v>OK Q 32a</v>
      </c>
      <c r="HY49" s="681" t="str">
        <f>IF(Questionnaire!IB114=(Questionnaire!IB116+Questionnaire!IB117+Questionnaire!IB118+Questionnaire!IB119+Questionnaire!IB120+Questionnaire!IB121+Questionnaire!IB122+Questionnaire!IB123+Questionnaire!IB124+Questionnaire!IB125+Questionnaire!IB126+Questionnaire!IB127+Questionnaire!IB128)=TRUE,"OK Q 32a","QUERY Q 32a - must sum to unquoted equity capital and reserves in Q32 - please check")</f>
        <v>OK Q 32a</v>
      </c>
      <c r="HZ49" s="681" t="str">
        <f>IF(Questionnaire!IC114=(Questionnaire!IC116+Questionnaire!IC117+Questionnaire!IC118+Questionnaire!IC119+Questionnaire!IC120+Questionnaire!IC121+Questionnaire!IC122+Questionnaire!IC123+Questionnaire!IC124+Questionnaire!IC125+Questionnaire!IC126+Questionnaire!IC127+Questionnaire!IC128)=TRUE,"OK Q 32a","QUERY Q 32a - must sum to unquoted equity capital and reserves in Q32 - please check")</f>
        <v>OK Q 32a</v>
      </c>
      <c r="IA49" s="681" t="str">
        <f>IF(Questionnaire!ID114=(Questionnaire!ID116+Questionnaire!ID117+Questionnaire!ID118+Questionnaire!ID119+Questionnaire!ID120+Questionnaire!ID121+Questionnaire!ID122+Questionnaire!ID123+Questionnaire!ID124+Questionnaire!ID125+Questionnaire!ID126+Questionnaire!ID127+Questionnaire!ID128)=TRUE,"OK Q 32a","QUERY Q 32a - must sum to unquoted equity capital and reserves in Q32 - please check")</f>
        <v>OK Q 32a</v>
      </c>
      <c r="IB49" s="681" t="str">
        <f>IF(Questionnaire!IE114=(Questionnaire!IE116+Questionnaire!IE117+Questionnaire!IE118+Questionnaire!IE119+Questionnaire!IE120+Questionnaire!IE121+Questionnaire!IE122+Questionnaire!IE123+Questionnaire!IE124+Questionnaire!IE125+Questionnaire!IE126+Questionnaire!IE127+Questionnaire!IE128)=TRUE,"OK Q 32a","QUERY Q 32a - must sum to unquoted equity capital and reserves in Q32 - please check")</f>
        <v>OK Q 32a</v>
      </c>
      <c r="IC49" s="681" t="str">
        <f>IF(Questionnaire!IF114=(Questionnaire!IF116+Questionnaire!IF117+Questionnaire!IF118+Questionnaire!IF119+Questionnaire!IF120+Questionnaire!IF121+Questionnaire!IF122+Questionnaire!IF123+Questionnaire!IF124+Questionnaire!IF125+Questionnaire!IF126+Questionnaire!IF127+Questionnaire!IF128)=TRUE,"OK Q 32a","QUERY Q 32a - must sum to unquoted equity capital and reserves in Q32 - please check")</f>
        <v>OK Q 32a</v>
      </c>
      <c r="ID49" s="681" t="str">
        <f>IF(Questionnaire!IG114=(Questionnaire!IG116+Questionnaire!IG117+Questionnaire!IG118+Questionnaire!IG119+Questionnaire!IG120+Questionnaire!IG121+Questionnaire!IG122+Questionnaire!IG123+Questionnaire!IG124+Questionnaire!IG125+Questionnaire!IG126+Questionnaire!IG127+Questionnaire!IG128)=TRUE,"OK Q 32a","QUERY Q 32a - must sum to unquoted equity capital and reserves in Q32 - please check")</f>
        <v>OK Q 32a</v>
      </c>
      <c r="IE49" s="681" t="str">
        <f>IF(Questionnaire!IH114=(Questionnaire!IH116+Questionnaire!IH117+Questionnaire!IH118+Questionnaire!IH119+Questionnaire!IH120+Questionnaire!IH121+Questionnaire!IH122+Questionnaire!IH123+Questionnaire!IH124+Questionnaire!IH125+Questionnaire!IH126+Questionnaire!IH127+Questionnaire!IH128)=TRUE,"OK Q 32a","QUERY Q 32a - must sum to unquoted equity capital and reserves in Q32 - please check")</f>
        <v>OK Q 32a</v>
      </c>
      <c r="IF49" s="681" t="str">
        <f>IF(Questionnaire!II114=(Questionnaire!II116+Questionnaire!II117+Questionnaire!II118+Questionnaire!II119+Questionnaire!II120+Questionnaire!II121+Questionnaire!II122+Questionnaire!II123+Questionnaire!II124+Questionnaire!II125+Questionnaire!II126+Questionnaire!II127+Questionnaire!II128)=TRUE,"OK Q 32a","QUERY Q 32a - must sum to unquoted equity capital and reserves in Q32 - please check")</f>
        <v>OK Q 32a</v>
      </c>
      <c r="IG49" s="681" t="str">
        <f>IF(Questionnaire!IJ114=(Questionnaire!IJ116+Questionnaire!IJ117+Questionnaire!IJ118+Questionnaire!IJ119+Questionnaire!IJ120+Questionnaire!IJ121+Questionnaire!IJ122+Questionnaire!IJ123+Questionnaire!IJ124+Questionnaire!IJ125+Questionnaire!IJ126+Questionnaire!IJ127+Questionnaire!IJ128)=TRUE,"OK Q 32a","QUERY Q 32a - must sum to unquoted equity capital and reserves in Q32 - please check")</f>
        <v>OK Q 32a</v>
      </c>
      <c r="IH49" s="681" t="str">
        <f>IF(Questionnaire!IK114=(Questionnaire!IK116+Questionnaire!IK117+Questionnaire!IK118+Questionnaire!IK119+Questionnaire!IK120+Questionnaire!IK121+Questionnaire!IK122+Questionnaire!IK123+Questionnaire!IK124+Questionnaire!IK125+Questionnaire!IK126+Questionnaire!IK127+Questionnaire!IK128)=TRUE,"OK Q 32a","QUERY Q 32a - must sum to unquoted equity capital and reserves in Q32 - please check")</f>
        <v>OK Q 32a</v>
      </c>
      <c r="II49" s="681" t="str">
        <f>IF(Questionnaire!IL114=(Questionnaire!IL116+Questionnaire!IL117+Questionnaire!IL118+Questionnaire!IL119+Questionnaire!IL120+Questionnaire!IL121+Questionnaire!IL122+Questionnaire!IL123+Questionnaire!IL124+Questionnaire!IL125+Questionnaire!IL126+Questionnaire!IL127+Questionnaire!IL128)=TRUE,"OK Q 32a","QUERY Q 32a - must sum to unquoted equity capital and reserves in Q32 - please check")</f>
        <v>OK Q 32a</v>
      </c>
      <c r="IJ49" s="681" t="str">
        <f>IF(Questionnaire!IM114=(Questionnaire!IM116+Questionnaire!IM117+Questionnaire!IM118+Questionnaire!IM119+Questionnaire!IM120+Questionnaire!IM121+Questionnaire!IM122+Questionnaire!IM123+Questionnaire!IM124+Questionnaire!IM125+Questionnaire!IM126+Questionnaire!IM127+Questionnaire!IM128)=TRUE,"OK Q 32a","QUERY Q 32a - must sum to unquoted equity capital and reserves in Q32 - please check")</f>
        <v>OK Q 32a</v>
      </c>
      <c r="IK49" s="681" t="str">
        <f>IF(Questionnaire!IN114=(Questionnaire!IN116+Questionnaire!IN117+Questionnaire!IN118+Questionnaire!IN119+Questionnaire!IN120+Questionnaire!IN121+Questionnaire!IN122+Questionnaire!IN123+Questionnaire!IN124+Questionnaire!IN125+Questionnaire!IN126+Questionnaire!IN127+Questionnaire!IN128)=TRUE,"OK Q 32a","QUERY Q 32a - must sum to unquoted equity capital and reserves in Q32 - please check")</f>
        <v>OK Q 32a</v>
      </c>
      <c r="IL49" s="681" t="str">
        <f>IF(Questionnaire!IO114=(Questionnaire!IO116+Questionnaire!IO117+Questionnaire!IO118+Questionnaire!IO119+Questionnaire!IO120+Questionnaire!IO121+Questionnaire!IO122+Questionnaire!IO123+Questionnaire!IO124+Questionnaire!IO125+Questionnaire!IO126+Questionnaire!IO127+Questionnaire!IO128)=TRUE,"OK Q 32a","QUERY Q 32a - must sum to unquoted equity capital and reserves in Q32 - please check")</f>
        <v>OK Q 32a</v>
      </c>
      <c r="IM49" s="681" t="str">
        <f>IF(Questionnaire!IP114=(Questionnaire!IP116+Questionnaire!IP117+Questionnaire!IP118+Questionnaire!IP119+Questionnaire!IP120+Questionnaire!IP121+Questionnaire!IP122+Questionnaire!IP123+Questionnaire!IP124+Questionnaire!IP125+Questionnaire!IP126+Questionnaire!IP127+Questionnaire!IP128)=TRUE,"OK Q 32a","QUERY Q 32a - must sum to unquoted equity capital and reserves in Q32 - please check")</f>
        <v>OK Q 32a</v>
      </c>
      <c r="IN49" s="681" t="str">
        <f>IF(Questionnaire!IQ114=(Questionnaire!IQ116+Questionnaire!IQ117+Questionnaire!IQ118+Questionnaire!IQ119+Questionnaire!IQ120+Questionnaire!IQ121+Questionnaire!IQ122+Questionnaire!IQ123+Questionnaire!IQ124+Questionnaire!IQ125+Questionnaire!IQ126+Questionnaire!IQ127+Questionnaire!IQ128)=TRUE,"OK Q 32a","QUERY Q 32a - must sum to unquoted equity capital and reserves in Q32 - please check")</f>
        <v>OK Q 32a</v>
      </c>
      <c r="IO49" s="681" t="str">
        <f>IF(Questionnaire!IR114=(Questionnaire!IR116+Questionnaire!IR117+Questionnaire!IR118+Questionnaire!IR119+Questionnaire!IR120+Questionnaire!IR121+Questionnaire!IR122+Questionnaire!IR123+Questionnaire!IR124+Questionnaire!IR125+Questionnaire!IR126+Questionnaire!IR127+Questionnaire!IR128)=TRUE,"OK Q 32a","QUERY Q 32a - must sum to unquoted equity capital and reserves in Q32 - please check")</f>
        <v>OK Q 32a</v>
      </c>
      <c r="IP49" s="681" t="str">
        <f>IF(Questionnaire!IS114=(Questionnaire!IS116+Questionnaire!IS117+Questionnaire!IS118+Questionnaire!IS119+Questionnaire!IS120+Questionnaire!IS121+Questionnaire!IS122+Questionnaire!IS123+Questionnaire!IS124+Questionnaire!IS125+Questionnaire!IS126+Questionnaire!IS127+Questionnaire!IS128)=TRUE,"OK Q 32a","QUERY Q 32a - must sum to unquoted equity capital and reserves in Q32 - please check")</f>
        <v>OK Q 32a</v>
      </c>
      <c r="IQ49" s="680"/>
      <c r="IR49" s="680"/>
      <c r="IS49" s="680"/>
    </row>
    <row r="50" spans="1:253">
      <c r="A50" s="218">
        <f>IF(LEFT(A51,2)="OK",0,IF(LEFT(A51,2)="WA",2,1))</f>
        <v>2</v>
      </c>
      <c r="B50" s="218">
        <f t="shared" ref="B50:BM50" si="55">IF(LEFT(B51,2)="OK",0,IF(LEFT(B51,2)="WA",2,1))</f>
        <v>0</v>
      </c>
      <c r="C50" s="218">
        <f t="shared" si="55"/>
        <v>0</v>
      </c>
      <c r="D50" s="218">
        <f t="shared" si="55"/>
        <v>0</v>
      </c>
      <c r="E50" s="218">
        <f t="shared" si="55"/>
        <v>0</v>
      </c>
      <c r="F50" s="218">
        <f t="shared" si="55"/>
        <v>0</v>
      </c>
      <c r="G50" s="218">
        <f t="shared" si="55"/>
        <v>0</v>
      </c>
      <c r="H50" s="218">
        <f t="shared" si="55"/>
        <v>0</v>
      </c>
      <c r="I50" s="218">
        <f t="shared" si="55"/>
        <v>0</v>
      </c>
      <c r="J50" s="218">
        <f t="shared" si="55"/>
        <v>0</v>
      </c>
      <c r="K50" s="218">
        <f t="shared" si="55"/>
        <v>0</v>
      </c>
      <c r="L50" s="218">
        <f t="shared" si="55"/>
        <v>0</v>
      </c>
      <c r="M50" s="218">
        <f t="shared" si="55"/>
        <v>0</v>
      </c>
      <c r="N50" s="218">
        <f t="shared" si="55"/>
        <v>0</v>
      </c>
      <c r="O50" s="218">
        <f t="shared" si="55"/>
        <v>0</v>
      </c>
      <c r="P50" s="218">
        <f t="shared" si="55"/>
        <v>0</v>
      </c>
      <c r="Q50" s="218">
        <f t="shared" si="55"/>
        <v>0</v>
      </c>
      <c r="R50" s="218">
        <f t="shared" si="55"/>
        <v>0</v>
      </c>
      <c r="S50" s="218">
        <f t="shared" si="55"/>
        <v>0</v>
      </c>
      <c r="T50" s="218">
        <f t="shared" si="55"/>
        <v>0</v>
      </c>
      <c r="U50" s="218">
        <f t="shared" si="55"/>
        <v>0</v>
      </c>
      <c r="V50" s="218">
        <f t="shared" si="55"/>
        <v>0</v>
      </c>
      <c r="W50" s="218">
        <f t="shared" si="55"/>
        <v>0</v>
      </c>
      <c r="X50" s="218">
        <f t="shared" si="55"/>
        <v>0</v>
      </c>
      <c r="Y50" s="218">
        <f t="shared" si="55"/>
        <v>0</v>
      </c>
      <c r="Z50" s="218">
        <f t="shared" si="55"/>
        <v>0</v>
      </c>
      <c r="AA50" s="218">
        <f t="shared" si="55"/>
        <v>0</v>
      </c>
      <c r="AB50" s="218">
        <f t="shared" si="55"/>
        <v>0</v>
      </c>
      <c r="AC50" s="218">
        <f t="shared" si="55"/>
        <v>0</v>
      </c>
      <c r="AD50" s="218">
        <f t="shared" si="55"/>
        <v>0</v>
      </c>
      <c r="AE50" s="218">
        <f t="shared" si="55"/>
        <v>0</v>
      </c>
      <c r="AF50" s="218">
        <f t="shared" si="55"/>
        <v>0</v>
      </c>
      <c r="AG50" s="218">
        <f t="shared" si="55"/>
        <v>0</v>
      </c>
      <c r="AH50" s="218">
        <f t="shared" si="55"/>
        <v>0</v>
      </c>
      <c r="AI50" s="218">
        <f t="shared" si="55"/>
        <v>0</v>
      </c>
      <c r="AJ50" s="218">
        <f t="shared" si="55"/>
        <v>0</v>
      </c>
      <c r="AK50" s="218">
        <f t="shared" si="55"/>
        <v>0</v>
      </c>
      <c r="AL50" s="218">
        <f t="shared" si="55"/>
        <v>0</v>
      </c>
      <c r="AM50" s="218">
        <f t="shared" si="55"/>
        <v>0</v>
      </c>
      <c r="AN50" s="218">
        <f t="shared" si="55"/>
        <v>0</v>
      </c>
      <c r="AO50" s="218">
        <f t="shared" si="55"/>
        <v>0</v>
      </c>
      <c r="AP50" s="218">
        <f t="shared" si="55"/>
        <v>0</v>
      </c>
      <c r="AQ50" s="218">
        <f t="shared" si="55"/>
        <v>0</v>
      </c>
      <c r="AR50" s="218">
        <f t="shared" si="55"/>
        <v>0</v>
      </c>
      <c r="AS50" s="218">
        <f t="shared" si="55"/>
        <v>0</v>
      </c>
      <c r="AT50" s="218">
        <f t="shared" si="55"/>
        <v>0</v>
      </c>
      <c r="AU50" s="218">
        <f t="shared" si="55"/>
        <v>0</v>
      </c>
      <c r="AV50" s="218">
        <f t="shared" si="55"/>
        <v>0</v>
      </c>
      <c r="AW50" s="218">
        <f t="shared" si="55"/>
        <v>0</v>
      </c>
      <c r="AX50" s="218">
        <f t="shared" si="55"/>
        <v>0</v>
      </c>
      <c r="AY50" s="218">
        <f t="shared" si="55"/>
        <v>0</v>
      </c>
      <c r="AZ50" s="218">
        <f t="shared" si="55"/>
        <v>0</v>
      </c>
      <c r="BA50" s="218">
        <f t="shared" si="55"/>
        <v>0</v>
      </c>
      <c r="BB50" s="218">
        <f t="shared" si="55"/>
        <v>0</v>
      </c>
      <c r="BC50" s="218">
        <f t="shared" si="55"/>
        <v>0</v>
      </c>
      <c r="BD50" s="218">
        <f t="shared" si="55"/>
        <v>0</v>
      </c>
      <c r="BE50" s="218">
        <f t="shared" si="55"/>
        <v>0</v>
      </c>
      <c r="BF50" s="218">
        <f t="shared" si="55"/>
        <v>0</v>
      </c>
      <c r="BG50" s="218">
        <f t="shared" si="55"/>
        <v>0</v>
      </c>
      <c r="BH50" s="218">
        <f t="shared" si="55"/>
        <v>0</v>
      </c>
      <c r="BI50" s="218">
        <f t="shared" si="55"/>
        <v>0</v>
      </c>
      <c r="BJ50" s="218">
        <f t="shared" si="55"/>
        <v>0</v>
      </c>
      <c r="BK50" s="218">
        <f t="shared" si="55"/>
        <v>0</v>
      </c>
      <c r="BL50" s="218">
        <f t="shared" si="55"/>
        <v>0</v>
      </c>
      <c r="BM50" s="218">
        <f t="shared" si="55"/>
        <v>0</v>
      </c>
      <c r="BN50" s="218">
        <f t="shared" ref="BN50:DY50" si="56">IF(LEFT(BN51,2)="OK",0,IF(LEFT(BN51,2)="WA",2,1))</f>
        <v>0</v>
      </c>
      <c r="BO50" s="218">
        <f t="shared" si="56"/>
        <v>0</v>
      </c>
      <c r="BP50" s="218">
        <f t="shared" si="56"/>
        <v>0</v>
      </c>
      <c r="BQ50" s="218">
        <f t="shared" si="56"/>
        <v>0</v>
      </c>
      <c r="BR50" s="218">
        <f t="shared" si="56"/>
        <v>0</v>
      </c>
      <c r="BS50" s="218">
        <f t="shared" si="56"/>
        <v>0</v>
      </c>
      <c r="BT50" s="218">
        <f t="shared" si="56"/>
        <v>0</v>
      </c>
      <c r="BU50" s="218">
        <f t="shared" si="56"/>
        <v>0</v>
      </c>
      <c r="BV50" s="218">
        <f t="shared" si="56"/>
        <v>0</v>
      </c>
      <c r="BW50" s="218">
        <f t="shared" si="56"/>
        <v>0</v>
      </c>
      <c r="BX50" s="218">
        <f t="shared" si="56"/>
        <v>0</v>
      </c>
      <c r="BY50" s="218">
        <f t="shared" si="56"/>
        <v>0</v>
      </c>
      <c r="BZ50" s="218">
        <f t="shared" si="56"/>
        <v>0</v>
      </c>
      <c r="CA50" s="218">
        <f t="shared" si="56"/>
        <v>0</v>
      </c>
      <c r="CB50" s="218">
        <f t="shared" si="56"/>
        <v>0</v>
      </c>
      <c r="CC50" s="218">
        <f t="shared" si="56"/>
        <v>0</v>
      </c>
      <c r="CD50" s="218">
        <f t="shared" si="56"/>
        <v>0</v>
      </c>
      <c r="CE50" s="218">
        <f t="shared" si="56"/>
        <v>0</v>
      </c>
      <c r="CF50" s="218">
        <f t="shared" si="56"/>
        <v>0</v>
      </c>
      <c r="CG50" s="218">
        <f t="shared" si="56"/>
        <v>0</v>
      </c>
      <c r="CH50" s="218">
        <f t="shared" si="56"/>
        <v>0</v>
      </c>
      <c r="CI50" s="218">
        <f t="shared" si="56"/>
        <v>0</v>
      </c>
      <c r="CJ50" s="218">
        <f t="shared" si="56"/>
        <v>0</v>
      </c>
      <c r="CK50" s="218">
        <f t="shared" si="56"/>
        <v>0</v>
      </c>
      <c r="CL50" s="218">
        <f t="shared" si="56"/>
        <v>0</v>
      </c>
      <c r="CM50" s="218">
        <f t="shared" si="56"/>
        <v>0</v>
      </c>
      <c r="CN50" s="218">
        <f t="shared" si="56"/>
        <v>0</v>
      </c>
      <c r="CO50" s="218">
        <f t="shared" si="56"/>
        <v>0</v>
      </c>
      <c r="CP50" s="218">
        <f t="shared" si="56"/>
        <v>0</v>
      </c>
      <c r="CQ50" s="218">
        <f t="shared" si="56"/>
        <v>0</v>
      </c>
      <c r="CR50" s="218">
        <f t="shared" si="56"/>
        <v>0</v>
      </c>
      <c r="CS50" s="218">
        <f t="shared" si="56"/>
        <v>0</v>
      </c>
      <c r="CT50" s="218">
        <f t="shared" si="56"/>
        <v>0</v>
      </c>
      <c r="CU50" s="218">
        <f t="shared" si="56"/>
        <v>0</v>
      </c>
      <c r="CV50" s="218">
        <f t="shared" si="56"/>
        <v>0</v>
      </c>
      <c r="CW50" s="218">
        <f t="shared" si="56"/>
        <v>0</v>
      </c>
      <c r="CX50" s="218">
        <f t="shared" si="56"/>
        <v>0</v>
      </c>
      <c r="CY50" s="218">
        <f t="shared" si="56"/>
        <v>0</v>
      </c>
      <c r="CZ50" s="218">
        <f t="shared" si="56"/>
        <v>0</v>
      </c>
      <c r="DA50" s="218">
        <f t="shared" si="56"/>
        <v>0</v>
      </c>
      <c r="DB50" s="218">
        <f t="shared" si="56"/>
        <v>0</v>
      </c>
      <c r="DC50" s="218">
        <f t="shared" si="56"/>
        <v>0</v>
      </c>
      <c r="DD50" s="218">
        <f t="shared" si="56"/>
        <v>0</v>
      </c>
      <c r="DE50" s="218">
        <f t="shared" si="56"/>
        <v>0</v>
      </c>
      <c r="DF50" s="218">
        <f t="shared" si="56"/>
        <v>0</v>
      </c>
      <c r="DG50" s="218">
        <f t="shared" si="56"/>
        <v>0</v>
      </c>
      <c r="DH50" s="218">
        <f t="shared" si="56"/>
        <v>0</v>
      </c>
      <c r="DI50" s="218">
        <f t="shared" si="56"/>
        <v>0</v>
      </c>
      <c r="DJ50" s="218">
        <f t="shared" si="56"/>
        <v>0</v>
      </c>
      <c r="DK50" s="218">
        <f t="shared" si="56"/>
        <v>0</v>
      </c>
      <c r="DL50" s="218">
        <f t="shared" si="56"/>
        <v>0</v>
      </c>
      <c r="DM50" s="218">
        <f t="shared" si="56"/>
        <v>0</v>
      </c>
      <c r="DN50" s="218">
        <f t="shared" si="56"/>
        <v>0</v>
      </c>
      <c r="DO50" s="218">
        <f t="shared" si="56"/>
        <v>0</v>
      </c>
      <c r="DP50" s="218">
        <f t="shared" si="56"/>
        <v>0</v>
      </c>
      <c r="DQ50" s="218">
        <f t="shared" si="56"/>
        <v>0</v>
      </c>
      <c r="DR50" s="218">
        <f t="shared" si="56"/>
        <v>0</v>
      </c>
      <c r="DS50" s="218">
        <f t="shared" si="56"/>
        <v>0</v>
      </c>
      <c r="DT50" s="218">
        <f t="shared" si="56"/>
        <v>0</v>
      </c>
      <c r="DU50" s="218">
        <f t="shared" si="56"/>
        <v>0</v>
      </c>
      <c r="DV50" s="218">
        <f t="shared" si="56"/>
        <v>0</v>
      </c>
      <c r="DW50" s="218">
        <f t="shared" si="56"/>
        <v>0</v>
      </c>
      <c r="DX50" s="218">
        <f t="shared" si="56"/>
        <v>0</v>
      </c>
      <c r="DY50" s="218">
        <f t="shared" si="56"/>
        <v>0</v>
      </c>
      <c r="DZ50" s="218">
        <f t="shared" ref="DZ50:GK50" si="57">IF(LEFT(DZ51,2)="OK",0,IF(LEFT(DZ51,2)="WA",2,1))</f>
        <v>0</v>
      </c>
      <c r="EA50" s="218">
        <f t="shared" si="57"/>
        <v>0</v>
      </c>
      <c r="EB50" s="218">
        <f t="shared" si="57"/>
        <v>0</v>
      </c>
      <c r="EC50" s="218">
        <f t="shared" si="57"/>
        <v>0</v>
      </c>
      <c r="ED50" s="218">
        <f t="shared" si="57"/>
        <v>0</v>
      </c>
      <c r="EE50" s="218">
        <f t="shared" si="57"/>
        <v>0</v>
      </c>
      <c r="EF50" s="218">
        <f t="shared" si="57"/>
        <v>0</v>
      </c>
      <c r="EG50" s="218">
        <f t="shared" si="57"/>
        <v>0</v>
      </c>
      <c r="EH50" s="218">
        <f t="shared" si="57"/>
        <v>0</v>
      </c>
      <c r="EI50" s="218">
        <f t="shared" si="57"/>
        <v>0</v>
      </c>
      <c r="EJ50" s="218">
        <f t="shared" si="57"/>
        <v>0</v>
      </c>
      <c r="EK50" s="218">
        <f t="shared" si="57"/>
        <v>0</v>
      </c>
      <c r="EL50" s="218">
        <f t="shared" si="57"/>
        <v>0</v>
      </c>
      <c r="EM50" s="218">
        <f t="shared" si="57"/>
        <v>0</v>
      </c>
      <c r="EN50" s="218">
        <f t="shared" si="57"/>
        <v>0</v>
      </c>
      <c r="EO50" s="218">
        <f t="shared" si="57"/>
        <v>0</v>
      </c>
      <c r="EP50" s="218">
        <f t="shared" si="57"/>
        <v>0</v>
      </c>
      <c r="EQ50" s="218">
        <f t="shared" si="57"/>
        <v>0</v>
      </c>
      <c r="ER50" s="218">
        <f t="shared" si="57"/>
        <v>0</v>
      </c>
      <c r="ES50" s="218">
        <f t="shared" si="57"/>
        <v>0</v>
      </c>
      <c r="ET50" s="218">
        <f t="shared" si="57"/>
        <v>0</v>
      </c>
      <c r="EU50" s="218">
        <f t="shared" si="57"/>
        <v>0</v>
      </c>
      <c r="EV50" s="218">
        <f t="shared" si="57"/>
        <v>0</v>
      </c>
      <c r="EW50" s="218">
        <f t="shared" si="57"/>
        <v>0</v>
      </c>
      <c r="EX50" s="218">
        <f t="shared" si="57"/>
        <v>0</v>
      </c>
      <c r="EY50" s="218">
        <f t="shared" si="57"/>
        <v>0</v>
      </c>
      <c r="EZ50" s="218">
        <f t="shared" si="57"/>
        <v>0</v>
      </c>
      <c r="FA50" s="218">
        <f t="shared" si="57"/>
        <v>0</v>
      </c>
      <c r="FB50" s="218">
        <f t="shared" si="57"/>
        <v>0</v>
      </c>
      <c r="FC50" s="218">
        <f t="shared" si="57"/>
        <v>0</v>
      </c>
      <c r="FD50" s="218">
        <f t="shared" si="57"/>
        <v>0</v>
      </c>
      <c r="FE50" s="218">
        <f t="shared" si="57"/>
        <v>0</v>
      </c>
      <c r="FF50" s="218">
        <f t="shared" si="57"/>
        <v>0</v>
      </c>
      <c r="FG50" s="218">
        <f t="shared" si="57"/>
        <v>0</v>
      </c>
      <c r="FH50" s="218">
        <f t="shared" si="57"/>
        <v>0</v>
      </c>
      <c r="FI50" s="218">
        <f t="shared" si="57"/>
        <v>0</v>
      </c>
      <c r="FJ50" s="218">
        <f t="shared" si="57"/>
        <v>0</v>
      </c>
      <c r="FK50" s="218">
        <f t="shared" si="57"/>
        <v>0</v>
      </c>
      <c r="FL50" s="218">
        <f t="shared" si="57"/>
        <v>0</v>
      </c>
      <c r="FM50" s="218">
        <f t="shared" si="57"/>
        <v>0</v>
      </c>
      <c r="FN50" s="218">
        <f t="shared" si="57"/>
        <v>0</v>
      </c>
      <c r="FO50" s="218">
        <f t="shared" si="57"/>
        <v>0</v>
      </c>
      <c r="FP50" s="218">
        <f t="shared" si="57"/>
        <v>0</v>
      </c>
      <c r="FQ50" s="218">
        <f t="shared" si="57"/>
        <v>0</v>
      </c>
      <c r="FR50" s="218">
        <f t="shared" si="57"/>
        <v>0</v>
      </c>
      <c r="FS50" s="218">
        <f t="shared" si="57"/>
        <v>0</v>
      </c>
      <c r="FT50" s="218">
        <f t="shared" si="57"/>
        <v>0</v>
      </c>
      <c r="FU50" s="218">
        <f t="shared" si="57"/>
        <v>0</v>
      </c>
      <c r="FV50" s="218">
        <f t="shared" si="57"/>
        <v>0</v>
      </c>
      <c r="FW50" s="218">
        <f t="shared" si="57"/>
        <v>0</v>
      </c>
      <c r="FX50" s="218">
        <f t="shared" si="57"/>
        <v>0</v>
      </c>
      <c r="FY50" s="218">
        <f t="shared" si="57"/>
        <v>0</v>
      </c>
      <c r="FZ50" s="218">
        <f t="shared" si="57"/>
        <v>0</v>
      </c>
      <c r="GA50" s="218">
        <f t="shared" si="57"/>
        <v>0</v>
      </c>
      <c r="GB50" s="218">
        <f t="shared" si="57"/>
        <v>0</v>
      </c>
      <c r="GC50" s="218">
        <f t="shared" si="57"/>
        <v>0</v>
      </c>
      <c r="GD50" s="218">
        <f t="shared" si="57"/>
        <v>0</v>
      </c>
      <c r="GE50" s="218">
        <f t="shared" si="57"/>
        <v>0</v>
      </c>
      <c r="GF50" s="218">
        <f t="shared" si="57"/>
        <v>0</v>
      </c>
      <c r="GG50" s="218">
        <f t="shared" si="57"/>
        <v>0</v>
      </c>
      <c r="GH50" s="218">
        <f t="shared" si="57"/>
        <v>0</v>
      </c>
      <c r="GI50" s="218">
        <f t="shared" si="57"/>
        <v>0</v>
      </c>
      <c r="GJ50" s="218">
        <f t="shared" si="57"/>
        <v>0</v>
      </c>
      <c r="GK50" s="218">
        <f t="shared" si="57"/>
        <v>0</v>
      </c>
      <c r="GL50" s="218">
        <f t="shared" ref="GL50:IP50" si="58">IF(LEFT(GL51,2)="OK",0,IF(LEFT(GL51,2)="WA",2,1))</f>
        <v>0</v>
      </c>
      <c r="GM50" s="218">
        <f t="shared" si="58"/>
        <v>0</v>
      </c>
      <c r="GN50" s="218">
        <f t="shared" si="58"/>
        <v>0</v>
      </c>
      <c r="GO50" s="218">
        <f t="shared" si="58"/>
        <v>0</v>
      </c>
      <c r="GP50" s="218">
        <f t="shared" si="58"/>
        <v>0</v>
      </c>
      <c r="GQ50" s="218">
        <f t="shared" si="58"/>
        <v>0</v>
      </c>
      <c r="GR50" s="218">
        <f t="shared" si="58"/>
        <v>0</v>
      </c>
      <c r="GS50" s="218">
        <f t="shared" si="58"/>
        <v>0</v>
      </c>
      <c r="GT50" s="218">
        <f t="shared" si="58"/>
        <v>0</v>
      </c>
      <c r="GU50" s="218">
        <f t="shared" si="58"/>
        <v>0</v>
      </c>
      <c r="GV50" s="218">
        <f t="shared" si="58"/>
        <v>0</v>
      </c>
      <c r="GW50" s="218">
        <f t="shared" si="58"/>
        <v>0</v>
      </c>
      <c r="GX50" s="218">
        <f t="shared" si="58"/>
        <v>0</v>
      </c>
      <c r="GY50" s="218">
        <f t="shared" si="58"/>
        <v>0</v>
      </c>
      <c r="GZ50" s="218">
        <f t="shared" si="58"/>
        <v>0</v>
      </c>
      <c r="HA50" s="218">
        <f t="shared" si="58"/>
        <v>0</v>
      </c>
      <c r="HB50" s="218">
        <f t="shared" si="58"/>
        <v>0</v>
      </c>
      <c r="HC50" s="218">
        <f t="shared" si="58"/>
        <v>0</v>
      </c>
      <c r="HD50" s="218">
        <f t="shared" si="58"/>
        <v>0</v>
      </c>
      <c r="HE50" s="218">
        <f t="shared" si="58"/>
        <v>0</v>
      </c>
      <c r="HF50" s="218">
        <f t="shared" si="58"/>
        <v>0</v>
      </c>
      <c r="HG50" s="218">
        <f t="shared" si="58"/>
        <v>0</v>
      </c>
      <c r="HH50" s="218">
        <f t="shared" si="58"/>
        <v>0</v>
      </c>
      <c r="HI50" s="218">
        <f t="shared" si="58"/>
        <v>0</v>
      </c>
      <c r="HJ50" s="218">
        <f t="shared" si="58"/>
        <v>0</v>
      </c>
      <c r="HK50" s="218">
        <f t="shared" si="58"/>
        <v>0</v>
      </c>
      <c r="HL50" s="218">
        <f t="shared" si="58"/>
        <v>0</v>
      </c>
      <c r="HM50" s="218">
        <f t="shared" si="58"/>
        <v>0</v>
      </c>
      <c r="HN50" s="218">
        <f t="shared" si="58"/>
        <v>0</v>
      </c>
      <c r="HO50" s="218">
        <f t="shared" si="58"/>
        <v>0</v>
      </c>
      <c r="HP50" s="218">
        <f t="shared" si="58"/>
        <v>0</v>
      </c>
      <c r="HQ50" s="218">
        <f t="shared" si="58"/>
        <v>0</v>
      </c>
      <c r="HR50" s="218">
        <f t="shared" si="58"/>
        <v>0</v>
      </c>
      <c r="HS50" s="218">
        <f t="shared" si="58"/>
        <v>0</v>
      </c>
      <c r="HT50" s="218">
        <f t="shared" si="58"/>
        <v>0</v>
      </c>
      <c r="HU50" s="218">
        <f t="shared" si="58"/>
        <v>0</v>
      </c>
      <c r="HV50" s="218">
        <f t="shared" si="58"/>
        <v>0</v>
      </c>
      <c r="HW50" s="218">
        <f t="shared" si="58"/>
        <v>0</v>
      </c>
      <c r="HX50" s="218">
        <f t="shared" si="58"/>
        <v>0</v>
      </c>
      <c r="HY50" s="218">
        <f t="shared" si="58"/>
        <v>0</v>
      </c>
      <c r="HZ50" s="218">
        <f t="shared" si="58"/>
        <v>0</v>
      </c>
      <c r="IA50" s="218">
        <f t="shared" si="58"/>
        <v>0</v>
      </c>
      <c r="IB50" s="218">
        <f t="shared" si="58"/>
        <v>0</v>
      </c>
      <c r="IC50" s="218">
        <f t="shared" si="58"/>
        <v>0</v>
      </c>
      <c r="ID50" s="218">
        <f t="shared" si="58"/>
        <v>0</v>
      </c>
      <c r="IE50" s="218">
        <f t="shared" si="58"/>
        <v>0</v>
      </c>
      <c r="IF50" s="218">
        <f t="shared" si="58"/>
        <v>0</v>
      </c>
      <c r="IG50" s="218">
        <f t="shared" si="58"/>
        <v>0</v>
      </c>
      <c r="IH50" s="218">
        <f t="shared" si="58"/>
        <v>0</v>
      </c>
      <c r="II50" s="218">
        <f t="shared" si="58"/>
        <v>0</v>
      </c>
      <c r="IJ50" s="218">
        <f t="shared" si="58"/>
        <v>0</v>
      </c>
      <c r="IK50" s="218">
        <f t="shared" si="58"/>
        <v>0</v>
      </c>
      <c r="IL50" s="218">
        <f t="shared" si="58"/>
        <v>0</v>
      </c>
      <c r="IM50" s="218">
        <f t="shared" si="58"/>
        <v>0</v>
      </c>
      <c r="IN50" s="218">
        <f t="shared" si="58"/>
        <v>0</v>
      </c>
      <c r="IO50" s="218">
        <f t="shared" si="58"/>
        <v>0</v>
      </c>
      <c r="IP50" s="218">
        <f t="shared" si="58"/>
        <v>0</v>
      </c>
      <c r="IQ50" s="212"/>
      <c r="IR50" s="212"/>
      <c r="IS50" s="212"/>
    </row>
    <row r="51" spans="1:253" ht="98.25" customHeight="1">
      <c r="A51" s="219" t="str">
        <f>IF(ABS((Questionnaire!D130+Questionnaire!D82))&gt;100,"WARNING Variable 2311/Q 29a &amp; 33a - Net acquisitions in equity capital are greater than £100m - please check","OK - Net acquisitions in equity capital")</f>
        <v>WARNING Variable 2311/Q 29a &amp; 33a - Net acquisitions in equity capital are greater than £100m - please check</v>
      </c>
      <c r="B51" s="219" t="str">
        <f>IF(ABS((Questionnaire!E130+Questionnaire!E82))&gt;100,"WARNING Variable 2311/Q 29a &amp; 33a - Net acquisitions in equity capital are greater than £100m - please check","OK - Net acquisitions in equity capital")</f>
        <v>OK - Net acquisitions in equity capital</v>
      </c>
      <c r="C51" s="219" t="str">
        <f>IF(ABS((Questionnaire!F130+Questionnaire!F82))&gt;100,"WARNING Variable 2311/Q 29a &amp; 33a - Net acquisitions in equity capital are greater than £100m - please check","OK - Net acquisitions in equity capital")</f>
        <v>OK - Net acquisitions in equity capital</v>
      </c>
      <c r="D51" s="219" t="str">
        <f>IF(ABS((Questionnaire!G130+Questionnaire!G82))&gt;100,"WARNING Variable 2311/Q 29a &amp; 33a - Net acquisitions in equity capital are greater than £100m - please check","OK - Net acquisitions in equity capital")</f>
        <v>OK - Net acquisitions in equity capital</v>
      </c>
      <c r="E51" s="219" t="str">
        <f>IF(ABS((Questionnaire!H130+Questionnaire!H82))&gt;100,"WARNING Variable 2311/Q 29a &amp; 33a - Net acquisitions in equity capital are greater than £100m - please check","OK - Net acquisitions in equity capital")</f>
        <v>OK - Net acquisitions in equity capital</v>
      </c>
      <c r="F51" s="219" t="str">
        <f>IF(ABS((Questionnaire!I130+Questionnaire!I82))&gt;100,"WARNING Variable 2311/Q 29a &amp; 33a - Net acquisitions in equity capital are greater than £100m - please check","OK - Net acquisitions in equity capital")</f>
        <v>OK - Net acquisitions in equity capital</v>
      </c>
      <c r="G51" s="219" t="str">
        <f>IF(ABS((Questionnaire!J130+Questionnaire!J82))&gt;100,"WARNING Variable 2311/Q 29a &amp; 33a - Net acquisitions in equity capital are greater than £100m - please check","OK - Net acquisitions in equity capital")</f>
        <v>OK - Net acquisitions in equity capital</v>
      </c>
      <c r="H51" s="219" t="str">
        <f>IF(ABS((Questionnaire!K130+Questionnaire!K82))&gt;100,"WARNING Variable 2311/Q 29a &amp; 33a - Net acquisitions in equity capital are greater than £100m - please check","OK - Net acquisitions in equity capital")</f>
        <v>OK - Net acquisitions in equity capital</v>
      </c>
      <c r="I51" s="219" t="str">
        <f>IF(ABS((Questionnaire!L130+Questionnaire!L82))&gt;100,"WARNING Variable 2311/Q 29a &amp; 33a - Net acquisitions in equity capital are greater than £100m - please check","OK - Net acquisitions in equity capital")</f>
        <v>OK - Net acquisitions in equity capital</v>
      </c>
      <c r="J51" s="219" t="str">
        <f>IF(ABS((Questionnaire!M130+Questionnaire!M82))&gt;100,"WARNING Variable 2311/Q 29a &amp; 33a - Net acquisitions in equity capital are greater than £100m - please check","OK - Net acquisitions in equity capital")</f>
        <v>OK - Net acquisitions in equity capital</v>
      </c>
      <c r="K51" s="219" t="str">
        <f>IF(ABS((Questionnaire!N130+Questionnaire!N82))&gt;100,"WARNING Variable 2311/Q 29a &amp; 33a - Net acquisitions in equity capital are greater than £100m - please check","OK - Net acquisitions in equity capital")</f>
        <v>OK - Net acquisitions in equity capital</v>
      </c>
      <c r="L51" s="219" t="str">
        <f>IF(ABS((Questionnaire!O130+Questionnaire!O82))&gt;100,"WARNING Variable 2311/Q 29a &amp; 33a - Net acquisitions in equity capital are greater than £100m - please check","OK - Net acquisitions in equity capital")</f>
        <v>OK - Net acquisitions in equity capital</v>
      </c>
      <c r="M51" s="219" t="str">
        <f>IF(ABS((Questionnaire!P130+Questionnaire!P82))&gt;100,"WARNING Variable 2311/Q 29a &amp; 33a - Net acquisitions in equity capital are greater than £100m - please check","OK - Net acquisitions in equity capital")</f>
        <v>OK - Net acquisitions in equity capital</v>
      </c>
      <c r="N51" s="219" t="str">
        <f>IF(ABS((Questionnaire!Q130+Questionnaire!Q82))&gt;100,"WARNING Variable 2311/Q 29a &amp; 33a - Net acquisitions in equity capital are greater than £100m - please check","OK - Net acquisitions in equity capital")</f>
        <v>OK - Net acquisitions in equity capital</v>
      </c>
      <c r="O51" s="219" t="str">
        <f>IF(ABS((Questionnaire!R130+Questionnaire!R82))&gt;100,"WARNING Variable 2311/Q 29a &amp; 33a - Net acquisitions in equity capital are greater than £100m - please check","OK - Net acquisitions in equity capital")</f>
        <v>OK - Net acquisitions in equity capital</v>
      </c>
      <c r="P51" s="219" t="str">
        <f>IF(ABS((Questionnaire!S130+Questionnaire!S82))&gt;100,"WARNING Variable 2311/Q 29a &amp; 33a - Net acquisitions in equity capital are greater than £100m - please check","OK - Net acquisitions in equity capital")</f>
        <v>OK - Net acquisitions in equity capital</v>
      </c>
      <c r="Q51" s="219" t="str">
        <f>IF(ABS((Questionnaire!T130+Questionnaire!T82))&gt;100,"WARNING Variable 2311/Q 29a &amp; 33a - Net acquisitions in equity capital are greater than £100m - please check","OK - Net acquisitions in equity capital")</f>
        <v>OK - Net acquisitions in equity capital</v>
      </c>
      <c r="R51" s="219" t="str">
        <f>IF(ABS((Questionnaire!U130+Questionnaire!U82))&gt;100,"WARNING Variable 2311/Q 29a &amp; 33a - Net acquisitions in equity capital are greater than £100m - please check","OK - Net acquisitions in equity capital")</f>
        <v>OK - Net acquisitions in equity capital</v>
      </c>
      <c r="S51" s="219" t="str">
        <f>IF(ABS((Questionnaire!V130+Questionnaire!V82))&gt;100,"WARNING Variable 2311/Q 29a &amp; 33a - Net acquisitions in equity capital are greater than £100m - please check","OK - Net acquisitions in equity capital")</f>
        <v>OK - Net acquisitions in equity capital</v>
      </c>
      <c r="T51" s="219" t="str">
        <f>IF(ABS((Questionnaire!W130+Questionnaire!W82))&gt;100,"WARNING Variable 2311/Q 29a &amp; 33a - Net acquisitions in equity capital are greater than £100m - please check","OK - Net acquisitions in equity capital")</f>
        <v>OK - Net acquisitions in equity capital</v>
      </c>
      <c r="U51" s="219" t="str">
        <f>IF(ABS((Questionnaire!X130+Questionnaire!X82))&gt;100,"WARNING Variable 2311/Q 29a &amp; 33a - Net acquisitions in equity capital are greater than £100m - please check","OK - Net acquisitions in equity capital")</f>
        <v>OK - Net acquisitions in equity capital</v>
      </c>
      <c r="V51" s="219" t="str">
        <f>IF(ABS((Questionnaire!Y130+Questionnaire!Y82))&gt;100,"WARNING Variable 2311/Q 29a &amp; 33a - Net acquisitions in equity capital are greater than £100m - please check","OK - Net acquisitions in equity capital")</f>
        <v>OK - Net acquisitions in equity capital</v>
      </c>
      <c r="W51" s="219" t="str">
        <f>IF(ABS((Questionnaire!Z130+Questionnaire!Z82))&gt;100,"WARNING Variable 2311/Q 29a &amp; 33a - Net acquisitions in equity capital are greater than £100m - please check","OK - Net acquisitions in equity capital")</f>
        <v>OK - Net acquisitions in equity capital</v>
      </c>
      <c r="X51" s="219" t="str">
        <f>IF(ABS((Questionnaire!AA130+Questionnaire!AA82))&gt;100,"WARNING Variable 2311/Q 29a &amp; 33a - Net acquisitions in equity capital are greater than £100m - please check","OK - Net acquisitions in equity capital")</f>
        <v>OK - Net acquisitions in equity capital</v>
      </c>
      <c r="Y51" s="219" t="str">
        <f>IF(ABS((Questionnaire!AB130+Questionnaire!AB82))&gt;100,"WARNING Variable 2311/Q 29a &amp; 33a - Net acquisitions in equity capital are greater than £100m - please check","OK - Net acquisitions in equity capital")</f>
        <v>OK - Net acquisitions in equity capital</v>
      </c>
      <c r="Z51" s="219" t="str">
        <f>IF(ABS((Questionnaire!AC130+Questionnaire!AC82))&gt;100,"WARNING Variable 2311/Q 29a &amp; 33a - Net acquisitions in equity capital are greater than £100m - please check","OK - Net acquisitions in equity capital")</f>
        <v>OK - Net acquisitions in equity capital</v>
      </c>
      <c r="AA51" s="219" t="str">
        <f>IF(ABS((Questionnaire!AD130+Questionnaire!AD82))&gt;100,"WARNING Variable 2311/Q 29a &amp; 33a - Net acquisitions in equity capital are greater than £100m - please check","OK - Net acquisitions in equity capital")</f>
        <v>OK - Net acquisitions in equity capital</v>
      </c>
      <c r="AB51" s="219" t="str">
        <f>IF(ABS((Questionnaire!AE130+Questionnaire!AE82))&gt;100,"WARNING Variable 2311/Q 29a &amp; 33a - Net acquisitions in equity capital are greater than £100m - please check","OK - Net acquisitions in equity capital")</f>
        <v>OK - Net acquisitions in equity capital</v>
      </c>
      <c r="AC51" s="219" t="str">
        <f>IF(ABS((Questionnaire!AF130+Questionnaire!AF82))&gt;100,"WARNING Variable 2311/Q 29a &amp; 33a - Net acquisitions in equity capital are greater than £100m - please check","OK - Net acquisitions in equity capital")</f>
        <v>OK - Net acquisitions in equity capital</v>
      </c>
      <c r="AD51" s="219" t="str">
        <f>IF(ABS((Questionnaire!AG130+Questionnaire!AG82))&gt;100,"WARNING Variable 2311/Q 29a &amp; 33a - Net acquisitions in equity capital are greater than £100m - please check","OK - Net acquisitions in equity capital")</f>
        <v>OK - Net acquisitions in equity capital</v>
      </c>
      <c r="AE51" s="219" t="str">
        <f>IF(ABS((Questionnaire!AH130+Questionnaire!AH82))&gt;100,"WARNING Variable 2311/Q 29a &amp; 33a - Net acquisitions in equity capital are greater than £100m - please check","OK - Net acquisitions in equity capital")</f>
        <v>OK - Net acquisitions in equity capital</v>
      </c>
      <c r="AF51" s="219" t="str">
        <f>IF(ABS((Questionnaire!AI130+Questionnaire!AI82))&gt;100,"WARNING Variable 2311/Q 29a &amp; 33a - Net acquisitions in equity capital are greater than £100m - please check","OK - Net acquisitions in equity capital")</f>
        <v>OK - Net acquisitions in equity capital</v>
      </c>
      <c r="AG51" s="219" t="str">
        <f>IF(ABS((Questionnaire!AJ130+Questionnaire!AJ82))&gt;100,"WARNING Variable 2311/Q 29a &amp; 33a - Net acquisitions in equity capital are greater than £100m - please check","OK - Net acquisitions in equity capital")</f>
        <v>OK - Net acquisitions in equity capital</v>
      </c>
      <c r="AH51" s="219" t="str">
        <f>IF(ABS((Questionnaire!AK130+Questionnaire!AK82))&gt;100,"WARNING Variable 2311/Q 29a &amp; 33a - Net acquisitions in equity capital are greater than £100m - please check","OK - Net acquisitions in equity capital")</f>
        <v>OK - Net acquisitions in equity capital</v>
      </c>
      <c r="AI51" s="219" t="str">
        <f>IF(ABS((Questionnaire!AL130+Questionnaire!AL82))&gt;100,"WARNING Variable 2311/Q 29a &amp; 33a - Net acquisitions in equity capital are greater than £100m - please check","OK - Net acquisitions in equity capital")</f>
        <v>OK - Net acquisitions in equity capital</v>
      </c>
      <c r="AJ51" s="219" t="str">
        <f>IF(ABS((Questionnaire!AM130+Questionnaire!AM82))&gt;100,"WARNING Variable 2311/Q 29a &amp; 33a - Net acquisitions in equity capital are greater than £100m - please check","OK - Net acquisitions in equity capital")</f>
        <v>OK - Net acquisitions in equity capital</v>
      </c>
      <c r="AK51" s="219" t="str">
        <f>IF(ABS((Questionnaire!AN130+Questionnaire!AN82))&gt;100,"WARNING Variable 2311/Q 29a &amp; 33a - Net acquisitions in equity capital are greater than £100m - please check","OK - Net acquisitions in equity capital")</f>
        <v>OK - Net acquisitions in equity capital</v>
      </c>
      <c r="AL51" s="219" t="str">
        <f>IF(ABS((Questionnaire!AO130+Questionnaire!AO82))&gt;100,"WARNING Variable 2311/Q 29a &amp; 33a - Net acquisitions in equity capital are greater than £100m - please check","OK - Net acquisitions in equity capital")</f>
        <v>OK - Net acquisitions in equity capital</v>
      </c>
      <c r="AM51" s="219" t="str">
        <f>IF(ABS((Questionnaire!AP130+Questionnaire!AP82))&gt;100,"WARNING Variable 2311/Q 29a &amp; 33a - Net acquisitions in equity capital are greater than £100m - please check","OK - Net acquisitions in equity capital")</f>
        <v>OK - Net acquisitions in equity capital</v>
      </c>
      <c r="AN51" s="219" t="str">
        <f>IF(ABS((Questionnaire!AQ130+Questionnaire!AQ82))&gt;100,"WARNING Variable 2311/Q 29a &amp; 33a - Net acquisitions in equity capital are greater than £100m - please check","OK - Net acquisitions in equity capital")</f>
        <v>OK - Net acquisitions in equity capital</v>
      </c>
      <c r="AO51" s="219" t="str">
        <f>IF(ABS((Questionnaire!AR130+Questionnaire!AR82))&gt;100,"WARNING Variable 2311/Q 29a &amp; 33a - Net acquisitions in equity capital are greater than £100m - please check","OK - Net acquisitions in equity capital")</f>
        <v>OK - Net acquisitions in equity capital</v>
      </c>
      <c r="AP51" s="219" t="str">
        <f>IF(ABS((Questionnaire!AS130+Questionnaire!AS82))&gt;100,"WARNING Variable 2311/Q 29a &amp; 33a - Net acquisitions in equity capital are greater than £100m - please check","OK - Net acquisitions in equity capital")</f>
        <v>OK - Net acquisitions in equity capital</v>
      </c>
      <c r="AQ51" s="219" t="str">
        <f>IF(ABS((Questionnaire!AT130+Questionnaire!AT82))&gt;100,"WARNING Variable 2311/Q 29a &amp; 33a - Net acquisitions in equity capital are greater than £100m - please check","OK - Net acquisitions in equity capital")</f>
        <v>OK - Net acquisitions in equity capital</v>
      </c>
      <c r="AR51" s="219" t="str">
        <f>IF(ABS((Questionnaire!AU130+Questionnaire!AU82))&gt;100,"WARNING Variable 2311/Q 29a &amp; 33a - Net acquisitions in equity capital are greater than £100m - please check","OK - Net acquisitions in equity capital")</f>
        <v>OK - Net acquisitions in equity capital</v>
      </c>
      <c r="AS51" s="219" t="str">
        <f>IF(ABS((Questionnaire!AV130+Questionnaire!AV82))&gt;100,"WARNING Variable 2311/Q 29a &amp; 33a - Net acquisitions in equity capital are greater than £100m - please check","OK - Net acquisitions in equity capital")</f>
        <v>OK - Net acquisitions in equity capital</v>
      </c>
      <c r="AT51" s="219" t="str">
        <f>IF(ABS((Questionnaire!AW130+Questionnaire!AW82))&gt;100,"WARNING Variable 2311/Q 29a &amp; 33a - Net acquisitions in equity capital are greater than £100m - please check","OK - Net acquisitions in equity capital")</f>
        <v>OK - Net acquisitions in equity capital</v>
      </c>
      <c r="AU51" s="219" t="str">
        <f>IF(ABS((Questionnaire!AX130+Questionnaire!AX82))&gt;100,"WARNING Variable 2311/Q 29a &amp; 33a - Net acquisitions in equity capital are greater than £100m - please check","OK - Net acquisitions in equity capital")</f>
        <v>OK - Net acquisitions in equity capital</v>
      </c>
      <c r="AV51" s="219" t="str">
        <f>IF(ABS((Questionnaire!AY130+Questionnaire!AY82))&gt;100,"WARNING Variable 2311/Q 29a &amp; 33a - Net acquisitions in equity capital are greater than £100m - please check","OK - Net acquisitions in equity capital")</f>
        <v>OK - Net acquisitions in equity capital</v>
      </c>
      <c r="AW51" s="219" t="str">
        <f>IF(ABS((Questionnaire!AZ130+Questionnaire!AZ82))&gt;100,"WARNING Variable 2311/Q 29a &amp; 33a - Net acquisitions in equity capital are greater than £100m - please check","OK - Net acquisitions in equity capital")</f>
        <v>OK - Net acquisitions in equity capital</v>
      </c>
      <c r="AX51" s="219" t="str">
        <f>IF(ABS((Questionnaire!BA130+Questionnaire!BA82))&gt;100,"WARNING Variable 2311/Q 29a &amp; 33a - Net acquisitions in equity capital are greater than £100m - please check","OK - Net acquisitions in equity capital")</f>
        <v>OK - Net acquisitions in equity capital</v>
      </c>
      <c r="AY51" s="219" t="str">
        <f>IF(ABS((Questionnaire!BB130+Questionnaire!BB82))&gt;100,"WARNING Variable 2311/Q 29a &amp; 33a - Net acquisitions in equity capital are greater than £100m - please check","OK - Net acquisitions in equity capital")</f>
        <v>OK - Net acquisitions in equity capital</v>
      </c>
      <c r="AZ51" s="219" t="str">
        <f>IF(ABS((Questionnaire!BC130+Questionnaire!BC82))&gt;100,"WARNING Variable 2311/Q 29a &amp; 33a - Net acquisitions in equity capital are greater than £100m - please check","OK - Net acquisitions in equity capital")</f>
        <v>OK - Net acquisitions in equity capital</v>
      </c>
      <c r="BA51" s="219" t="str">
        <f>IF(ABS((Questionnaire!BD130+Questionnaire!BD82))&gt;100,"WARNING Variable 2311/Q 29a &amp; 33a - Net acquisitions in equity capital are greater than £100m - please check","OK - Net acquisitions in equity capital")</f>
        <v>OK - Net acquisitions in equity capital</v>
      </c>
      <c r="BB51" s="219" t="str">
        <f>IF(ABS((Questionnaire!BE130+Questionnaire!BE82))&gt;100,"WARNING Variable 2311/Q 29a &amp; 33a - Net acquisitions in equity capital are greater than £100m - please check","OK - Net acquisitions in equity capital")</f>
        <v>OK - Net acquisitions in equity capital</v>
      </c>
      <c r="BC51" s="219" t="str">
        <f>IF(ABS((Questionnaire!BF130+Questionnaire!BF82))&gt;100,"WARNING Variable 2311/Q 29a &amp; 33a - Net acquisitions in equity capital are greater than £100m - please check","OK - Net acquisitions in equity capital")</f>
        <v>OK - Net acquisitions in equity capital</v>
      </c>
      <c r="BD51" s="219" t="str">
        <f>IF(ABS((Questionnaire!BG130+Questionnaire!BG82))&gt;100,"WARNING Variable 2311/Q 29a &amp; 33a - Net acquisitions in equity capital are greater than £100m - please check","OK - Net acquisitions in equity capital")</f>
        <v>OK - Net acquisitions in equity capital</v>
      </c>
      <c r="BE51" s="219" t="str">
        <f>IF(ABS((Questionnaire!BH130+Questionnaire!BH82))&gt;100,"WARNING Variable 2311/Q 29a &amp; 33a - Net acquisitions in equity capital are greater than £100m - please check","OK - Net acquisitions in equity capital")</f>
        <v>OK - Net acquisitions in equity capital</v>
      </c>
      <c r="BF51" s="219" t="str">
        <f>IF(ABS((Questionnaire!BI130+Questionnaire!BI82))&gt;100,"WARNING Variable 2311/Q 29a &amp; 33a - Net acquisitions in equity capital are greater than £100m - please check","OK - Net acquisitions in equity capital")</f>
        <v>OK - Net acquisitions in equity capital</v>
      </c>
      <c r="BG51" s="219" t="str">
        <f>IF(ABS((Questionnaire!BJ130+Questionnaire!BJ82))&gt;100,"WARNING Variable 2311/Q 29a &amp; 33a - Net acquisitions in equity capital are greater than £100m - please check","OK - Net acquisitions in equity capital")</f>
        <v>OK - Net acquisitions in equity capital</v>
      </c>
      <c r="BH51" s="219" t="str">
        <f>IF(ABS((Questionnaire!BK130+Questionnaire!BK82))&gt;100,"WARNING Variable 2311/Q 29a &amp; 33a - Net acquisitions in equity capital are greater than £100m - please check","OK - Net acquisitions in equity capital")</f>
        <v>OK - Net acquisitions in equity capital</v>
      </c>
      <c r="BI51" s="219" t="str">
        <f>IF(ABS((Questionnaire!BL130+Questionnaire!BL82))&gt;100,"WARNING Variable 2311/Q 29a &amp; 33a - Net acquisitions in equity capital are greater than £100m - please check","OK - Net acquisitions in equity capital")</f>
        <v>OK - Net acquisitions in equity capital</v>
      </c>
      <c r="BJ51" s="219" t="str">
        <f>IF(ABS((Questionnaire!BM130+Questionnaire!BM82))&gt;100,"WARNING Variable 2311/Q 29a &amp; 33a - Net acquisitions in equity capital are greater than £100m - please check","OK - Net acquisitions in equity capital")</f>
        <v>OK - Net acquisitions in equity capital</v>
      </c>
      <c r="BK51" s="219" t="str">
        <f>IF(ABS((Questionnaire!BN130+Questionnaire!BN82))&gt;100,"WARNING Variable 2311/Q 29a &amp; 33a - Net acquisitions in equity capital are greater than £100m - please check","OK - Net acquisitions in equity capital")</f>
        <v>OK - Net acquisitions in equity capital</v>
      </c>
      <c r="BL51" s="219" t="str">
        <f>IF(ABS((Questionnaire!BO130+Questionnaire!BO82))&gt;100,"WARNING Variable 2311/Q 29a &amp; 33a - Net acquisitions in equity capital are greater than £100m - please check","OK - Net acquisitions in equity capital")</f>
        <v>OK - Net acquisitions in equity capital</v>
      </c>
      <c r="BM51" s="219" t="str">
        <f>IF(ABS((Questionnaire!BP130+Questionnaire!BP82))&gt;100,"WARNING Variable 2311/Q 29a &amp; 33a - Net acquisitions in equity capital are greater than £100m - please check","OK - Net acquisitions in equity capital")</f>
        <v>OK - Net acquisitions in equity capital</v>
      </c>
      <c r="BN51" s="219" t="str">
        <f>IF(ABS((Questionnaire!BQ130+Questionnaire!BQ82))&gt;100,"WARNING Variable 2311/Q 29a &amp; 33a - Net acquisitions in equity capital are greater than £100m - please check","OK - Net acquisitions in equity capital")</f>
        <v>OK - Net acquisitions in equity capital</v>
      </c>
      <c r="BO51" s="219" t="str">
        <f>IF(ABS((Questionnaire!BR130+Questionnaire!BR82))&gt;100,"WARNING Variable 2311/Q 29a &amp; 33a - Net acquisitions in equity capital are greater than £100m - please check","OK - Net acquisitions in equity capital")</f>
        <v>OK - Net acquisitions in equity capital</v>
      </c>
      <c r="BP51" s="219" t="str">
        <f>IF(ABS((Questionnaire!BS130+Questionnaire!BS82))&gt;100,"WARNING Variable 2311/Q 29a &amp; 33a - Net acquisitions in equity capital are greater than £100m - please check","OK - Net acquisitions in equity capital")</f>
        <v>OK - Net acquisitions in equity capital</v>
      </c>
      <c r="BQ51" s="219" t="str">
        <f>IF(ABS((Questionnaire!BT130+Questionnaire!BT82))&gt;100,"WARNING Variable 2311/Q 29a &amp; 33a - Net acquisitions in equity capital are greater than £100m - please check","OK - Net acquisitions in equity capital")</f>
        <v>OK - Net acquisitions in equity capital</v>
      </c>
      <c r="BR51" s="219" t="str">
        <f>IF(ABS((Questionnaire!BU130+Questionnaire!BU82))&gt;100,"WARNING Variable 2311/Q 29a &amp; 33a - Net acquisitions in equity capital are greater than £100m - please check","OK - Net acquisitions in equity capital")</f>
        <v>OK - Net acquisitions in equity capital</v>
      </c>
      <c r="BS51" s="219" t="str">
        <f>IF(ABS((Questionnaire!BV130+Questionnaire!BV82))&gt;100,"WARNING Variable 2311/Q 29a &amp; 33a - Net acquisitions in equity capital are greater than £100m - please check","OK - Net acquisitions in equity capital")</f>
        <v>OK - Net acquisitions in equity capital</v>
      </c>
      <c r="BT51" s="219" t="str">
        <f>IF(ABS((Questionnaire!BW130+Questionnaire!BW82))&gt;100,"WARNING Variable 2311/Q 29a &amp; 33a - Net acquisitions in equity capital are greater than £100m - please check","OK - Net acquisitions in equity capital")</f>
        <v>OK - Net acquisitions in equity capital</v>
      </c>
      <c r="BU51" s="219" t="str">
        <f>IF(ABS((Questionnaire!BX130+Questionnaire!BX82))&gt;100,"WARNING Variable 2311/Q 29a &amp; 33a - Net acquisitions in equity capital are greater than £100m - please check","OK - Net acquisitions in equity capital")</f>
        <v>OK - Net acquisitions in equity capital</v>
      </c>
      <c r="BV51" s="219" t="str">
        <f>IF(ABS((Questionnaire!BY130+Questionnaire!BY82))&gt;100,"WARNING Variable 2311/Q 29a &amp; 33a - Net acquisitions in equity capital are greater than £100m - please check","OK - Net acquisitions in equity capital")</f>
        <v>OK - Net acquisitions in equity capital</v>
      </c>
      <c r="BW51" s="219" t="str">
        <f>IF(ABS((Questionnaire!BZ130+Questionnaire!BZ82))&gt;100,"WARNING Variable 2311/Q 29a &amp; 33a - Net acquisitions in equity capital are greater than £100m - please check","OK - Net acquisitions in equity capital")</f>
        <v>OK - Net acquisitions in equity capital</v>
      </c>
      <c r="BX51" s="219" t="str">
        <f>IF(ABS((Questionnaire!CA130+Questionnaire!CA82))&gt;100,"WARNING Variable 2311/Q 29a &amp; 33a - Net acquisitions in equity capital are greater than £100m - please check","OK - Net acquisitions in equity capital")</f>
        <v>OK - Net acquisitions in equity capital</v>
      </c>
      <c r="BY51" s="219" t="str">
        <f>IF(ABS((Questionnaire!CB130+Questionnaire!CB82))&gt;100,"WARNING Variable 2311/Q 29a &amp; 33a - Net acquisitions in equity capital are greater than £100m - please check","OK - Net acquisitions in equity capital")</f>
        <v>OK - Net acquisitions in equity capital</v>
      </c>
      <c r="BZ51" s="219" t="str">
        <f>IF(ABS((Questionnaire!CC130+Questionnaire!CC82))&gt;100,"WARNING Variable 2311/Q 29a &amp; 33a - Net acquisitions in equity capital are greater than £100m - please check","OK - Net acquisitions in equity capital")</f>
        <v>OK - Net acquisitions in equity capital</v>
      </c>
      <c r="CA51" s="219" t="str">
        <f>IF(ABS((Questionnaire!CD130+Questionnaire!CD82))&gt;100,"WARNING Variable 2311/Q 29a &amp; 33a - Net acquisitions in equity capital are greater than £100m - please check","OK - Net acquisitions in equity capital")</f>
        <v>OK - Net acquisitions in equity capital</v>
      </c>
      <c r="CB51" s="219" t="str">
        <f>IF(ABS((Questionnaire!CE130+Questionnaire!CE82))&gt;100,"WARNING Variable 2311/Q 29a &amp; 33a - Net acquisitions in equity capital are greater than £100m - please check","OK - Net acquisitions in equity capital")</f>
        <v>OK - Net acquisitions in equity capital</v>
      </c>
      <c r="CC51" s="219" t="str">
        <f>IF(ABS((Questionnaire!CF130+Questionnaire!CF82))&gt;100,"WARNING Variable 2311/Q 29a &amp; 33a - Net acquisitions in equity capital are greater than £100m - please check","OK - Net acquisitions in equity capital")</f>
        <v>OK - Net acquisitions in equity capital</v>
      </c>
      <c r="CD51" s="219" t="str">
        <f>IF(ABS((Questionnaire!CG130+Questionnaire!CG82))&gt;100,"WARNING Variable 2311/Q 29a &amp; 33a - Net acquisitions in equity capital are greater than £100m - please check","OK - Net acquisitions in equity capital")</f>
        <v>OK - Net acquisitions in equity capital</v>
      </c>
      <c r="CE51" s="219" t="str">
        <f>IF(ABS((Questionnaire!CH130+Questionnaire!CH82))&gt;100,"WARNING Variable 2311/Q 29a &amp; 33a - Net acquisitions in equity capital are greater than £100m - please check","OK - Net acquisitions in equity capital")</f>
        <v>OK - Net acquisitions in equity capital</v>
      </c>
      <c r="CF51" s="219" t="str">
        <f>IF(ABS((Questionnaire!CI130+Questionnaire!CI82))&gt;100,"WARNING Variable 2311/Q 29a &amp; 33a - Net acquisitions in equity capital are greater than £100m - please check","OK - Net acquisitions in equity capital")</f>
        <v>OK - Net acquisitions in equity capital</v>
      </c>
      <c r="CG51" s="219" t="str">
        <f>IF(ABS((Questionnaire!CJ130+Questionnaire!CJ82))&gt;100,"WARNING Variable 2311/Q 29a &amp; 33a - Net acquisitions in equity capital are greater than £100m - please check","OK - Net acquisitions in equity capital")</f>
        <v>OK - Net acquisitions in equity capital</v>
      </c>
      <c r="CH51" s="219" t="str">
        <f>IF(ABS((Questionnaire!CK130+Questionnaire!CK82))&gt;100,"WARNING Variable 2311/Q 29a &amp; 33a - Net acquisitions in equity capital are greater than £100m - please check","OK - Net acquisitions in equity capital")</f>
        <v>OK - Net acquisitions in equity capital</v>
      </c>
      <c r="CI51" s="219" t="str">
        <f>IF(ABS((Questionnaire!CL130+Questionnaire!CL82))&gt;100,"WARNING Variable 2311/Q 29a &amp; 33a - Net acquisitions in equity capital are greater than £100m - please check","OK - Net acquisitions in equity capital")</f>
        <v>OK - Net acquisitions in equity capital</v>
      </c>
      <c r="CJ51" s="219" t="str">
        <f>IF(ABS((Questionnaire!CM130+Questionnaire!CM82))&gt;100,"WARNING Variable 2311/Q 29a &amp; 33a - Net acquisitions in equity capital are greater than £100m - please check","OK - Net acquisitions in equity capital")</f>
        <v>OK - Net acquisitions in equity capital</v>
      </c>
      <c r="CK51" s="219" t="str">
        <f>IF(ABS((Questionnaire!CN130+Questionnaire!CN82))&gt;100,"WARNING Variable 2311/Q 29a &amp; 33a - Net acquisitions in equity capital are greater than £100m - please check","OK - Net acquisitions in equity capital")</f>
        <v>OK - Net acquisitions in equity capital</v>
      </c>
      <c r="CL51" s="219" t="str">
        <f>IF(ABS((Questionnaire!CO130+Questionnaire!CO82))&gt;100,"WARNING Variable 2311/Q 29a &amp; 33a - Net acquisitions in equity capital are greater than £100m - please check","OK - Net acquisitions in equity capital")</f>
        <v>OK - Net acquisitions in equity capital</v>
      </c>
      <c r="CM51" s="219" t="str">
        <f>IF(ABS((Questionnaire!CP130+Questionnaire!CP82))&gt;100,"WARNING Variable 2311/Q 29a &amp; 33a - Net acquisitions in equity capital are greater than £100m - please check","OK - Net acquisitions in equity capital")</f>
        <v>OK - Net acquisitions in equity capital</v>
      </c>
      <c r="CN51" s="219" t="str">
        <f>IF(ABS((Questionnaire!CQ130+Questionnaire!CQ82))&gt;100,"WARNING Variable 2311/Q 29a &amp; 33a - Net acquisitions in equity capital are greater than £100m - please check","OK - Net acquisitions in equity capital")</f>
        <v>OK - Net acquisitions in equity capital</v>
      </c>
      <c r="CO51" s="219" t="str">
        <f>IF(ABS((Questionnaire!CR130+Questionnaire!CR82))&gt;100,"WARNING Variable 2311/Q 29a &amp; 33a - Net acquisitions in equity capital are greater than £100m - please check","OK - Net acquisitions in equity capital")</f>
        <v>OK - Net acquisitions in equity capital</v>
      </c>
      <c r="CP51" s="219" t="str">
        <f>IF(ABS((Questionnaire!CS130+Questionnaire!CS82))&gt;100,"WARNING Variable 2311/Q 29a &amp; 33a - Net acquisitions in equity capital are greater than £100m - please check","OK - Net acquisitions in equity capital")</f>
        <v>OK - Net acquisitions in equity capital</v>
      </c>
      <c r="CQ51" s="219" t="str">
        <f>IF(ABS((Questionnaire!CT130+Questionnaire!CT82))&gt;100,"WARNING Variable 2311/Q 29a &amp; 33a - Net acquisitions in equity capital are greater than £100m - please check","OK - Net acquisitions in equity capital")</f>
        <v>OK - Net acquisitions in equity capital</v>
      </c>
      <c r="CR51" s="219" t="str">
        <f>IF(ABS((Questionnaire!CU130+Questionnaire!CU82))&gt;100,"WARNING Variable 2311/Q 29a &amp; 33a - Net acquisitions in equity capital are greater than £100m - please check","OK - Net acquisitions in equity capital")</f>
        <v>OK - Net acquisitions in equity capital</v>
      </c>
      <c r="CS51" s="219" t="str">
        <f>IF(ABS((Questionnaire!CV130+Questionnaire!CV82))&gt;100,"WARNING Variable 2311/Q 29a &amp; 33a - Net acquisitions in equity capital are greater than £100m - please check","OK - Net acquisitions in equity capital")</f>
        <v>OK - Net acquisitions in equity capital</v>
      </c>
      <c r="CT51" s="219" t="str">
        <f>IF(ABS((Questionnaire!CW130+Questionnaire!CW82))&gt;100,"WARNING Variable 2311/Q 29a &amp; 33a - Net acquisitions in equity capital are greater than £100m - please check","OK - Net acquisitions in equity capital")</f>
        <v>OK - Net acquisitions in equity capital</v>
      </c>
      <c r="CU51" s="219" t="str">
        <f>IF(ABS((Questionnaire!CX130+Questionnaire!CX82))&gt;100,"WARNING Variable 2311/Q 29a &amp; 33a - Net acquisitions in equity capital are greater than £100m - please check","OK - Net acquisitions in equity capital")</f>
        <v>OK - Net acquisitions in equity capital</v>
      </c>
      <c r="CV51" s="219" t="str">
        <f>IF(ABS((Questionnaire!CY130+Questionnaire!CY82))&gt;100,"WARNING Variable 2311/Q 29a &amp; 33a - Net acquisitions in equity capital are greater than £100m - please check","OK - Net acquisitions in equity capital")</f>
        <v>OK - Net acquisitions in equity capital</v>
      </c>
      <c r="CW51" s="219" t="str">
        <f>IF(ABS((Questionnaire!CZ130+Questionnaire!CZ82))&gt;100,"WARNING Variable 2311/Q 29a &amp; 33a - Net acquisitions in equity capital are greater than £100m - please check","OK - Net acquisitions in equity capital")</f>
        <v>OK - Net acquisitions in equity capital</v>
      </c>
      <c r="CX51" s="219" t="str">
        <f>IF(ABS((Questionnaire!DA130+Questionnaire!DA82))&gt;100,"WARNING Variable 2311/Q 29a &amp; 33a - Net acquisitions in equity capital are greater than £100m - please check","OK - Net acquisitions in equity capital")</f>
        <v>OK - Net acquisitions in equity capital</v>
      </c>
      <c r="CY51" s="219" t="str">
        <f>IF(ABS((Questionnaire!DB130+Questionnaire!DB82))&gt;100,"WARNING Variable 2311/Q 29a &amp; 33a - Net acquisitions in equity capital are greater than £100m - please check","OK - Net acquisitions in equity capital")</f>
        <v>OK - Net acquisitions in equity capital</v>
      </c>
      <c r="CZ51" s="219" t="str">
        <f>IF(ABS((Questionnaire!DC130+Questionnaire!DC82))&gt;100,"WARNING Variable 2311/Q 29a &amp; 33a - Net acquisitions in equity capital are greater than £100m - please check","OK - Net acquisitions in equity capital")</f>
        <v>OK - Net acquisitions in equity capital</v>
      </c>
      <c r="DA51" s="219" t="str">
        <f>IF(ABS((Questionnaire!DD130+Questionnaire!DD82))&gt;100,"WARNING Variable 2311/Q 29a &amp; 33a - Net acquisitions in equity capital are greater than £100m - please check","OK - Net acquisitions in equity capital")</f>
        <v>OK - Net acquisitions in equity capital</v>
      </c>
      <c r="DB51" s="219" t="str">
        <f>IF(ABS((Questionnaire!DE130+Questionnaire!DE82))&gt;100,"WARNING Variable 2311/Q 29a &amp; 33a - Net acquisitions in equity capital are greater than £100m - please check","OK - Net acquisitions in equity capital")</f>
        <v>OK - Net acquisitions in equity capital</v>
      </c>
      <c r="DC51" s="219" t="str">
        <f>IF(ABS((Questionnaire!DF130+Questionnaire!DF82))&gt;100,"WARNING Variable 2311/Q 29a &amp; 33a - Net acquisitions in equity capital are greater than £100m - please check","OK - Net acquisitions in equity capital")</f>
        <v>OK - Net acquisitions in equity capital</v>
      </c>
      <c r="DD51" s="219" t="str">
        <f>IF(ABS((Questionnaire!DG130+Questionnaire!DG82))&gt;100,"WARNING Variable 2311/Q 29a &amp; 33a - Net acquisitions in equity capital are greater than £100m - please check","OK - Net acquisitions in equity capital")</f>
        <v>OK - Net acquisitions in equity capital</v>
      </c>
      <c r="DE51" s="219" t="str">
        <f>IF(ABS((Questionnaire!DH130+Questionnaire!DH82))&gt;100,"WARNING Variable 2311/Q 29a &amp; 33a - Net acquisitions in equity capital are greater than £100m - please check","OK - Net acquisitions in equity capital")</f>
        <v>OK - Net acquisitions in equity capital</v>
      </c>
      <c r="DF51" s="219" t="str">
        <f>IF(ABS((Questionnaire!DI130+Questionnaire!DI82))&gt;100,"WARNING Variable 2311/Q 29a &amp; 33a - Net acquisitions in equity capital are greater than £100m - please check","OK - Net acquisitions in equity capital")</f>
        <v>OK - Net acquisitions in equity capital</v>
      </c>
      <c r="DG51" s="219" t="str">
        <f>IF(ABS((Questionnaire!DJ130+Questionnaire!DJ82))&gt;100,"WARNING Variable 2311/Q 29a &amp; 33a - Net acquisitions in equity capital are greater than £100m - please check","OK - Net acquisitions in equity capital")</f>
        <v>OK - Net acquisitions in equity capital</v>
      </c>
      <c r="DH51" s="219" t="str">
        <f>IF(ABS((Questionnaire!DK130+Questionnaire!DK82))&gt;100,"WARNING Variable 2311/Q 29a &amp; 33a - Net acquisitions in equity capital are greater than £100m - please check","OK - Net acquisitions in equity capital")</f>
        <v>OK - Net acquisitions in equity capital</v>
      </c>
      <c r="DI51" s="219" t="str">
        <f>IF(ABS((Questionnaire!DL130+Questionnaire!DL82))&gt;100,"WARNING Variable 2311/Q 29a &amp; 33a - Net acquisitions in equity capital are greater than £100m - please check","OK - Net acquisitions in equity capital")</f>
        <v>OK - Net acquisitions in equity capital</v>
      </c>
      <c r="DJ51" s="219" t="str">
        <f>IF(ABS((Questionnaire!DM130+Questionnaire!DM82))&gt;100,"WARNING Variable 2311/Q 29a &amp; 33a - Net acquisitions in equity capital are greater than £100m - please check","OK - Net acquisitions in equity capital")</f>
        <v>OK - Net acquisitions in equity capital</v>
      </c>
      <c r="DK51" s="219" t="str">
        <f>IF(ABS((Questionnaire!DN130+Questionnaire!DN82))&gt;100,"WARNING Variable 2311/Q 29a &amp; 33a - Net acquisitions in equity capital are greater than £100m - please check","OK - Net acquisitions in equity capital")</f>
        <v>OK - Net acquisitions in equity capital</v>
      </c>
      <c r="DL51" s="219" t="str">
        <f>IF(ABS((Questionnaire!DO130+Questionnaire!DO82))&gt;100,"WARNING Variable 2311/Q 29a &amp; 33a - Net acquisitions in equity capital are greater than £100m - please check","OK - Net acquisitions in equity capital")</f>
        <v>OK - Net acquisitions in equity capital</v>
      </c>
      <c r="DM51" s="219" t="str">
        <f>IF(ABS((Questionnaire!DP130+Questionnaire!DP82))&gt;100,"WARNING Variable 2311/Q 29a &amp; 33a - Net acquisitions in equity capital are greater than £100m - please check","OK - Net acquisitions in equity capital")</f>
        <v>OK - Net acquisitions in equity capital</v>
      </c>
      <c r="DN51" s="219" t="str">
        <f>IF(ABS((Questionnaire!DQ130+Questionnaire!DQ82))&gt;100,"WARNING Variable 2311/Q 29a &amp; 33a - Net acquisitions in equity capital are greater than £100m - please check","OK - Net acquisitions in equity capital")</f>
        <v>OK - Net acquisitions in equity capital</v>
      </c>
      <c r="DO51" s="219" t="str">
        <f>IF(ABS((Questionnaire!DR130+Questionnaire!DR82))&gt;100,"WARNING Variable 2311/Q 29a &amp; 33a - Net acquisitions in equity capital are greater than £100m - please check","OK - Net acquisitions in equity capital")</f>
        <v>OK - Net acquisitions in equity capital</v>
      </c>
      <c r="DP51" s="219" t="str">
        <f>IF(ABS((Questionnaire!DS130+Questionnaire!DS82))&gt;100,"WARNING Variable 2311/Q 29a &amp; 33a - Net acquisitions in equity capital are greater than £100m - please check","OK - Net acquisitions in equity capital")</f>
        <v>OK - Net acquisitions in equity capital</v>
      </c>
      <c r="DQ51" s="219" t="str">
        <f>IF(ABS((Questionnaire!DT130+Questionnaire!DT82))&gt;100,"WARNING Variable 2311/Q 29a &amp; 33a - Net acquisitions in equity capital are greater than £100m - please check","OK - Net acquisitions in equity capital")</f>
        <v>OK - Net acquisitions in equity capital</v>
      </c>
      <c r="DR51" s="219" t="str">
        <f>IF(ABS((Questionnaire!DU130+Questionnaire!DU82))&gt;100,"WARNING Variable 2311/Q 29a &amp; 33a - Net acquisitions in equity capital are greater than £100m - please check","OK - Net acquisitions in equity capital")</f>
        <v>OK - Net acquisitions in equity capital</v>
      </c>
      <c r="DS51" s="219" t="str">
        <f>IF(ABS((Questionnaire!DV130+Questionnaire!DV82))&gt;100,"WARNING Variable 2311/Q 29a &amp; 33a - Net acquisitions in equity capital are greater than £100m - please check","OK - Net acquisitions in equity capital")</f>
        <v>OK - Net acquisitions in equity capital</v>
      </c>
      <c r="DT51" s="219" t="str">
        <f>IF(ABS((Questionnaire!DW130+Questionnaire!DW82))&gt;100,"WARNING Variable 2311/Q 29a &amp; 33a - Net acquisitions in equity capital are greater than £100m - please check","OK - Net acquisitions in equity capital")</f>
        <v>OK - Net acquisitions in equity capital</v>
      </c>
      <c r="DU51" s="219" t="str">
        <f>IF(ABS((Questionnaire!DX130+Questionnaire!DX82))&gt;100,"WARNING Variable 2311/Q 29a &amp; 33a - Net acquisitions in equity capital are greater than £100m - please check","OK - Net acquisitions in equity capital")</f>
        <v>OK - Net acquisitions in equity capital</v>
      </c>
      <c r="DV51" s="219" t="str">
        <f>IF(ABS((Questionnaire!DY130+Questionnaire!DY82))&gt;100,"WARNING Variable 2311/Q 29a &amp; 33a - Net acquisitions in equity capital are greater than £100m - please check","OK - Net acquisitions in equity capital")</f>
        <v>OK - Net acquisitions in equity capital</v>
      </c>
      <c r="DW51" s="219" t="str">
        <f>IF(ABS((Questionnaire!DZ130+Questionnaire!DZ82))&gt;100,"WARNING Variable 2311/Q 29a &amp; 33a - Net acquisitions in equity capital are greater than £100m - please check","OK - Net acquisitions in equity capital")</f>
        <v>OK - Net acquisitions in equity capital</v>
      </c>
      <c r="DX51" s="219" t="str">
        <f>IF(ABS((Questionnaire!EA130+Questionnaire!EA82))&gt;100,"WARNING Variable 2311/Q 29a &amp; 33a - Net acquisitions in equity capital are greater than £100m - please check","OK - Net acquisitions in equity capital")</f>
        <v>OK - Net acquisitions in equity capital</v>
      </c>
      <c r="DY51" s="219" t="str">
        <f>IF(ABS((Questionnaire!EB130+Questionnaire!EB82))&gt;100,"WARNING Variable 2311/Q 29a &amp; 33a - Net acquisitions in equity capital are greater than £100m - please check","OK - Net acquisitions in equity capital")</f>
        <v>OK - Net acquisitions in equity capital</v>
      </c>
      <c r="DZ51" s="219" t="str">
        <f>IF(ABS((Questionnaire!EC130+Questionnaire!EC82))&gt;100,"WARNING Variable 2311/Q 29a &amp; 33a - Net acquisitions in equity capital are greater than £100m - please check","OK - Net acquisitions in equity capital")</f>
        <v>OK - Net acquisitions in equity capital</v>
      </c>
      <c r="EA51" s="219" t="str">
        <f>IF(ABS((Questionnaire!ED130+Questionnaire!ED82))&gt;100,"WARNING Variable 2311/Q 29a &amp; 33a - Net acquisitions in equity capital are greater than £100m - please check","OK - Net acquisitions in equity capital")</f>
        <v>OK - Net acquisitions in equity capital</v>
      </c>
      <c r="EB51" s="219" t="str">
        <f>IF(ABS((Questionnaire!EE130+Questionnaire!EE82))&gt;100,"WARNING Variable 2311/Q 29a &amp; 33a - Net acquisitions in equity capital are greater than £100m - please check","OK - Net acquisitions in equity capital")</f>
        <v>OK - Net acquisitions in equity capital</v>
      </c>
      <c r="EC51" s="219" t="str">
        <f>IF(ABS((Questionnaire!EF130+Questionnaire!EF82))&gt;100,"WARNING Variable 2311/Q 29a &amp; 33a - Net acquisitions in equity capital are greater than £100m - please check","OK - Net acquisitions in equity capital")</f>
        <v>OK - Net acquisitions in equity capital</v>
      </c>
      <c r="ED51" s="219" t="str">
        <f>IF(ABS((Questionnaire!EG130+Questionnaire!EG82))&gt;100,"WARNING Variable 2311/Q 29a &amp; 33a - Net acquisitions in equity capital are greater than £100m - please check","OK - Net acquisitions in equity capital")</f>
        <v>OK - Net acquisitions in equity capital</v>
      </c>
      <c r="EE51" s="219" t="str">
        <f>IF(ABS((Questionnaire!EH130+Questionnaire!EH82))&gt;100,"WARNING Variable 2311/Q 29a &amp; 33a - Net acquisitions in equity capital are greater than £100m - please check","OK - Net acquisitions in equity capital")</f>
        <v>OK - Net acquisitions in equity capital</v>
      </c>
      <c r="EF51" s="219" t="str">
        <f>IF(ABS((Questionnaire!EI130+Questionnaire!EI82))&gt;100,"WARNING Variable 2311/Q 29a &amp; 33a - Net acquisitions in equity capital are greater than £100m - please check","OK - Net acquisitions in equity capital")</f>
        <v>OK - Net acquisitions in equity capital</v>
      </c>
      <c r="EG51" s="219" t="str">
        <f>IF(ABS((Questionnaire!EJ130+Questionnaire!EJ82))&gt;100,"WARNING Variable 2311/Q 29a &amp; 33a - Net acquisitions in equity capital are greater than £100m - please check","OK - Net acquisitions in equity capital")</f>
        <v>OK - Net acquisitions in equity capital</v>
      </c>
      <c r="EH51" s="219" t="str">
        <f>IF(ABS((Questionnaire!EK130+Questionnaire!EK82))&gt;100,"WARNING Variable 2311/Q 29a &amp; 33a - Net acquisitions in equity capital are greater than £100m - please check","OK - Net acquisitions in equity capital")</f>
        <v>OK - Net acquisitions in equity capital</v>
      </c>
      <c r="EI51" s="219" t="str">
        <f>IF(ABS((Questionnaire!EL130+Questionnaire!EL82))&gt;100,"WARNING Variable 2311/Q 29a &amp; 33a - Net acquisitions in equity capital are greater than £100m - please check","OK - Net acquisitions in equity capital")</f>
        <v>OK - Net acquisitions in equity capital</v>
      </c>
      <c r="EJ51" s="219" t="str">
        <f>IF(ABS((Questionnaire!EM130+Questionnaire!EM82))&gt;100,"WARNING Variable 2311/Q 29a &amp; 33a - Net acquisitions in equity capital are greater than £100m - please check","OK - Net acquisitions in equity capital")</f>
        <v>OK - Net acquisitions in equity capital</v>
      </c>
      <c r="EK51" s="219" t="str">
        <f>IF(ABS((Questionnaire!EN130+Questionnaire!EN82))&gt;100,"WARNING Variable 2311/Q 29a &amp; 33a - Net acquisitions in equity capital are greater than £100m - please check","OK - Net acquisitions in equity capital")</f>
        <v>OK - Net acquisitions in equity capital</v>
      </c>
      <c r="EL51" s="219" t="str">
        <f>IF(ABS((Questionnaire!EO130+Questionnaire!EO82))&gt;100,"WARNING Variable 2311/Q 29a &amp; 33a - Net acquisitions in equity capital are greater than £100m - please check","OK - Net acquisitions in equity capital")</f>
        <v>OK - Net acquisitions in equity capital</v>
      </c>
      <c r="EM51" s="219" t="str">
        <f>IF(ABS((Questionnaire!EP130+Questionnaire!EP82))&gt;100,"WARNING Variable 2311/Q 29a &amp; 33a - Net acquisitions in equity capital are greater than £100m - please check","OK - Net acquisitions in equity capital")</f>
        <v>OK - Net acquisitions in equity capital</v>
      </c>
      <c r="EN51" s="219" t="str">
        <f>IF(ABS((Questionnaire!EQ130+Questionnaire!EQ82))&gt;100,"WARNING Variable 2311/Q 29a &amp; 33a - Net acquisitions in equity capital are greater than £100m - please check","OK - Net acquisitions in equity capital")</f>
        <v>OK - Net acquisitions in equity capital</v>
      </c>
      <c r="EO51" s="219" t="str">
        <f>IF(ABS((Questionnaire!ER130+Questionnaire!ER82))&gt;100,"WARNING Variable 2311/Q 29a &amp; 33a - Net acquisitions in equity capital are greater than £100m - please check","OK - Net acquisitions in equity capital")</f>
        <v>OK - Net acquisitions in equity capital</v>
      </c>
      <c r="EP51" s="219" t="str">
        <f>IF(ABS((Questionnaire!ES130+Questionnaire!ES82))&gt;100,"WARNING Variable 2311/Q 29a &amp; 33a - Net acquisitions in equity capital are greater than £100m - please check","OK - Net acquisitions in equity capital")</f>
        <v>OK - Net acquisitions in equity capital</v>
      </c>
      <c r="EQ51" s="219" t="str">
        <f>IF(ABS((Questionnaire!ET130+Questionnaire!ET82))&gt;100,"WARNING Variable 2311/Q 29a &amp; 33a - Net acquisitions in equity capital are greater than £100m - please check","OK - Net acquisitions in equity capital")</f>
        <v>OK - Net acquisitions in equity capital</v>
      </c>
      <c r="ER51" s="219" t="str">
        <f>IF(ABS((Questionnaire!EU130+Questionnaire!EU82))&gt;100,"WARNING Variable 2311/Q 29a &amp; 33a - Net acquisitions in equity capital are greater than £100m - please check","OK - Net acquisitions in equity capital")</f>
        <v>OK - Net acquisitions in equity capital</v>
      </c>
      <c r="ES51" s="219" t="str">
        <f>IF(ABS((Questionnaire!EV130+Questionnaire!EV82))&gt;100,"WARNING Variable 2311/Q 29a &amp; 33a - Net acquisitions in equity capital are greater than £100m - please check","OK - Net acquisitions in equity capital")</f>
        <v>OK - Net acquisitions in equity capital</v>
      </c>
      <c r="ET51" s="219" t="str">
        <f>IF(ABS((Questionnaire!EW130+Questionnaire!EW82))&gt;100,"WARNING Variable 2311/Q 29a &amp; 33a - Net acquisitions in equity capital are greater than £100m - please check","OK - Net acquisitions in equity capital")</f>
        <v>OK - Net acquisitions in equity capital</v>
      </c>
      <c r="EU51" s="219" t="str">
        <f>IF(ABS((Questionnaire!EX130+Questionnaire!EX82))&gt;100,"WARNING Variable 2311/Q 29a &amp; 33a - Net acquisitions in equity capital are greater than £100m - please check","OK - Net acquisitions in equity capital")</f>
        <v>OK - Net acquisitions in equity capital</v>
      </c>
      <c r="EV51" s="219" t="str">
        <f>IF(ABS((Questionnaire!EY130+Questionnaire!EY82))&gt;100,"WARNING Variable 2311/Q 29a &amp; 33a - Net acquisitions in equity capital are greater than £100m - please check","OK - Net acquisitions in equity capital")</f>
        <v>OK - Net acquisitions in equity capital</v>
      </c>
      <c r="EW51" s="219" t="str">
        <f>IF(ABS((Questionnaire!EZ130+Questionnaire!EZ82))&gt;100,"WARNING Variable 2311/Q 29a &amp; 33a - Net acquisitions in equity capital are greater than £100m - please check","OK - Net acquisitions in equity capital")</f>
        <v>OK - Net acquisitions in equity capital</v>
      </c>
      <c r="EX51" s="219" t="str">
        <f>IF(ABS((Questionnaire!FA130+Questionnaire!FA82))&gt;100,"WARNING Variable 2311/Q 29a &amp; 33a - Net acquisitions in equity capital are greater than £100m - please check","OK - Net acquisitions in equity capital")</f>
        <v>OK - Net acquisitions in equity capital</v>
      </c>
      <c r="EY51" s="219" t="str">
        <f>IF(ABS((Questionnaire!FB130+Questionnaire!FB82))&gt;100,"WARNING Variable 2311/Q 29a &amp; 33a - Net acquisitions in equity capital are greater than £100m - please check","OK - Net acquisitions in equity capital")</f>
        <v>OK - Net acquisitions in equity capital</v>
      </c>
      <c r="EZ51" s="219" t="str">
        <f>IF(ABS((Questionnaire!FC130+Questionnaire!FC82))&gt;100,"WARNING Variable 2311/Q 29a &amp; 33a - Net acquisitions in equity capital are greater than £100m - please check","OK - Net acquisitions in equity capital")</f>
        <v>OK - Net acquisitions in equity capital</v>
      </c>
      <c r="FA51" s="219" t="str">
        <f>IF(ABS((Questionnaire!FD130+Questionnaire!FD82))&gt;100,"WARNING Variable 2311/Q 29a &amp; 33a - Net acquisitions in equity capital are greater than £100m - please check","OK - Net acquisitions in equity capital")</f>
        <v>OK - Net acquisitions in equity capital</v>
      </c>
      <c r="FB51" s="219" t="str">
        <f>IF(ABS((Questionnaire!FE130+Questionnaire!FE82))&gt;100,"WARNING Variable 2311/Q 29a &amp; 33a - Net acquisitions in equity capital are greater than £100m - please check","OK - Net acquisitions in equity capital")</f>
        <v>OK - Net acquisitions in equity capital</v>
      </c>
      <c r="FC51" s="219" t="str">
        <f>IF(ABS((Questionnaire!FF130+Questionnaire!FF82))&gt;100,"WARNING Variable 2311/Q 29a &amp; 33a - Net acquisitions in equity capital are greater than £100m - please check","OK - Net acquisitions in equity capital")</f>
        <v>OK - Net acquisitions in equity capital</v>
      </c>
      <c r="FD51" s="219" t="str">
        <f>IF(ABS((Questionnaire!FG130+Questionnaire!FG82))&gt;100,"WARNING Variable 2311/Q 29a &amp; 33a - Net acquisitions in equity capital are greater than £100m - please check","OK - Net acquisitions in equity capital")</f>
        <v>OK - Net acquisitions in equity capital</v>
      </c>
      <c r="FE51" s="219" t="str">
        <f>IF(ABS((Questionnaire!FH130+Questionnaire!FH82))&gt;100,"WARNING Variable 2311/Q 29a &amp; 33a - Net acquisitions in equity capital are greater than £100m - please check","OK - Net acquisitions in equity capital")</f>
        <v>OK - Net acquisitions in equity capital</v>
      </c>
      <c r="FF51" s="219" t="str">
        <f>IF(ABS((Questionnaire!FI130+Questionnaire!FI82))&gt;100,"WARNING Variable 2311/Q 29a &amp; 33a - Net acquisitions in equity capital are greater than £100m - please check","OK - Net acquisitions in equity capital")</f>
        <v>OK - Net acquisitions in equity capital</v>
      </c>
      <c r="FG51" s="219" t="str">
        <f>IF(ABS((Questionnaire!FJ130+Questionnaire!FJ82))&gt;100,"WARNING Variable 2311/Q 29a &amp; 33a - Net acquisitions in equity capital are greater than £100m - please check","OK - Net acquisitions in equity capital")</f>
        <v>OK - Net acquisitions in equity capital</v>
      </c>
      <c r="FH51" s="219" t="str">
        <f>IF(ABS((Questionnaire!FK130+Questionnaire!FK82))&gt;100,"WARNING Variable 2311/Q 29a &amp; 33a - Net acquisitions in equity capital are greater than £100m - please check","OK - Net acquisitions in equity capital")</f>
        <v>OK - Net acquisitions in equity capital</v>
      </c>
      <c r="FI51" s="219" t="str">
        <f>IF(ABS((Questionnaire!FL130+Questionnaire!FL82))&gt;100,"WARNING Variable 2311/Q 29a &amp; 33a - Net acquisitions in equity capital are greater than £100m - please check","OK - Net acquisitions in equity capital")</f>
        <v>OK - Net acquisitions in equity capital</v>
      </c>
      <c r="FJ51" s="219" t="str">
        <f>IF(ABS((Questionnaire!FM130+Questionnaire!FM82))&gt;100,"WARNING Variable 2311/Q 29a &amp; 33a - Net acquisitions in equity capital are greater than £100m - please check","OK - Net acquisitions in equity capital")</f>
        <v>OK - Net acquisitions in equity capital</v>
      </c>
      <c r="FK51" s="219" t="str">
        <f>IF(ABS((Questionnaire!FN130+Questionnaire!FN82))&gt;100,"WARNING Variable 2311/Q 29a &amp; 33a - Net acquisitions in equity capital are greater than £100m - please check","OK - Net acquisitions in equity capital")</f>
        <v>OK - Net acquisitions in equity capital</v>
      </c>
      <c r="FL51" s="219" t="str">
        <f>IF(ABS((Questionnaire!FO130+Questionnaire!FO82))&gt;100,"WARNING Variable 2311/Q 29a &amp; 33a - Net acquisitions in equity capital are greater than £100m - please check","OK - Net acquisitions in equity capital")</f>
        <v>OK - Net acquisitions in equity capital</v>
      </c>
      <c r="FM51" s="219" t="str">
        <f>IF(ABS((Questionnaire!FP130+Questionnaire!FP82))&gt;100,"WARNING Variable 2311/Q 29a &amp; 33a - Net acquisitions in equity capital are greater than £100m - please check","OK - Net acquisitions in equity capital")</f>
        <v>OK - Net acquisitions in equity capital</v>
      </c>
      <c r="FN51" s="219" t="str">
        <f>IF(ABS((Questionnaire!FQ130+Questionnaire!FQ82))&gt;100,"WARNING Variable 2311/Q 29a &amp; 33a - Net acquisitions in equity capital are greater than £100m - please check","OK - Net acquisitions in equity capital")</f>
        <v>OK - Net acquisitions in equity capital</v>
      </c>
      <c r="FO51" s="219" t="str">
        <f>IF(ABS((Questionnaire!FR130+Questionnaire!FR82))&gt;100,"WARNING Variable 2311/Q 29a &amp; 33a - Net acquisitions in equity capital are greater than £100m - please check","OK - Net acquisitions in equity capital")</f>
        <v>OK - Net acquisitions in equity capital</v>
      </c>
      <c r="FP51" s="219" t="str">
        <f>IF(ABS((Questionnaire!FS130+Questionnaire!FS82))&gt;100,"WARNING Variable 2311/Q 29a &amp; 33a - Net acquisitions in equity capital are greater than £100m - please check","OK - Net acquisitions in equity capital")</f>
        <v>OK - Net acquisitions in equity capital</v>
      </c>
      <c r="FQ51" s="219" t="str">
        <f>IF(ABS((Questionnaire!FT130+Questionnaire!FT82))&gt;100,"WARNING Variable 2311/Q 29a &amp; 33a - Net acquisitions in equity capital are greater than £100m - please check","OK - Net acquisitions in equity capital")</f>
        <v>OK - Net acquisitions in equity capital</v>
      </c>
      <c r="FR51" s="219" t="str">
        <f>IF(ABS((Questionnaire!FU130+Questionnaire!FU82))&gt;100,"WARNING Variable 2311/Q 29a &amp; 33a - Net acquisitions in equity capital are greater than £100m - please check","OK - Net acquisitions in equity capital")</f>
        <v>OK - Net acquisitions in equity capital</v>
      </c>
      <c r="FS51" s="219" t="str">
        <f>IF(ABS((Questionnaire!FV130+Questionnaire!FV82))&gt;100,"WARNING Variable 2311/Q 29a &amp; 33a - Net acquisitions in equity capital are greater than £100m - please check","OK - Net acquisitions in equity capital")</f>
        <v>OK - Net acquisitions in equity capital</v>
      </c>
      <c r="FT51" s="219" t="str">
        <f>IF(ABS((Questionnaire!FW130+Questionnaire!FW82))&gt;100,"WARNING Variable 2311/Q 29a &amp; 33a - Net acquisitions in equity capital are greater than £100m - please check","OK - Net acquisitions in equity capital")</f>
        <v>OK - Net acquisitions in equity capital</v>
      </c>
      <c r="FU51" s="219" t="str">
        <f>IF(ABS((Questionnaire!FX130+Questionnaire!FX82))&gt;100,"WARNING Variable 2311/Q 29a &amp; 33a - Net acquisitions in equity capital are greater than £100m - please check","OK - Net acquisitions in equity capital")</f>
        <v>OK - Net acquisitions in equity capital</v>
      </c>
      <c r="FV51" s="219" t="str">
        <f>IF(ABS((Questionnaire!FY130+Questionnaire!FY82))&gt;100,"WARNING Variable 2311/Q 29a &amp; 33a - Net acquisitions in equity capital are greater than £100m - please check","OK - Net acquisitions in equity capital")</f>
        <v>OK - Net acquisitions in equity capital</v>
      </c>
      <c r="FW51" s="219" t="str">
        <f>IF(ABS((Questionnaire!FZ130+Questionnaire!FZ82))&gt;100,"WARNING Variable 2311/Q 29a &amp; 33a - Net acquisitions in equity capital are greater than £100m - please check","OK - Net acquisitions in equity capital")</f>
        <v>OK - Net acquisitions in equity capital</v>
      </c>
      <c r="FX51" s="219" t="str">
        <f>IF(ABS((Questionnaire!GA130+Questionnaire!GA82))&gt;100,"WARNING Variable 2311/Q 29a &amp; 33a - Net acquisitions in equity capital are greater than £100m - please check","OK - Net acquisitions in equity capital")</f>
        <v>OK - Net acquisitions in equity capital</v>
      </c>
      <c r="FY51" s="219" t="str">
        <f>IF(ABS((Questionnaire!GB130+Questionnaire!GB82))&gt;100,"WARNING Variable 2311/Q 29a &amp; 33a - Net acquisitions in equity capital are greater than £100m - please check","OK - Net acquisitions in equity capital")</f>
        <v>OK - Net acquisitions in equity capital</v>
      </c>
      <c r="FZ51" s="219" t="str">
        <f>IF(ABS((Questionnaire!GC130+Questionnaire!GC82))&gt;100,"WARNING Variable 2311/Q 29a &amp; 33a - Net acquisitions in equity capital are greater than £100m - please check","OK - Net acquisitions in equity capital")</f>
        <v>OK - Net acquisitions in equity capital</v>
      </c>
      <c r="GA51" s="219" t="str">
        <f>IF(ABS((Questionnaire!GD130+Questionnaire!GD82))&gt;100,"WARNING Variable 2311/Q 29a &amp; 33a - Net acquisitions in equity capital are greater than £100m - please check","OK - Net acquisitions in equity capital")</f>
        <v>OK - Net acquisitions in equity capital</v>
      </c>
      <c r="GB51" s="219" t="str">
        <f>IF(ABS((Questionnaire!GE130+Questionnaire!GE82))&gt;100,"WARNING Variable 2311/Q 29a &amp; 33a - Net acquisitions in equity capital are greater than £100m - please check","OK - Net acquisitions in equity capital")</f>
        <v>OK - Net acquisitions in equity capital</v>
      </c>
      <c r="GC51" s="219" t="str">
        <f>IF(ABS((Questionnaire!GF130+Questionnaire!GF82))&gt;100,"WARNING Variable 2311/Q 29a &amp; 33a - Net acquisitions in equity capital are greater than £100m - please check","OK - Net acquisitions in equity capital")</f>
        <v>OK - Net acquisitions in equity capital</v>
      </c>
      <c r="GD51" s="219" t="str">
        <f>IF(ABS((Questionnaire!GG130+Questionnaire!GG82))&gt;100,"WARNING Variable 2311/Q 29a &amp; 33a - Net acquisitions in equity capital are greater than £100m - please check","OK - Net acquisitions in equity capital")</f>
        <v>OK - Net acquisitions in equity capital</v>
      </c>
      <c r="GE51" s="219" t="str">
        <f>IF(ABS((Questionnaire!GH130+Questionnaire!GH82))&gt;100,"WARNING Variable 2311/Q 29a &amp; 33a - Net acquisitions in equity capital are greater than £100m - please check","OK - Net acquisitions in equity capital")</f>
        <v>OK - Net acquisitions in equity capital</v>
      </c>
      <c r="GF51" s="219" t="str">
        <f>IF(ABS((Questionnaire!GI130+Questionnaire!GI82))&gt;100,"WARNING Variable 2311/Q 29a &amp; 33a - Net acquisitions in equity capital are greater than £100m - please check","OK - Net acquisitions in equity capital")</f>
        <v>OK - Net acquisitions in equity capital</v>
      </c>
      <c r="GG51" s="219" t="str">
        <f>IF(ABS((Questionnaire!GJ130+Questionnaire!GJ82))&gt;100,"WARNING Variable 2311/Q 29a &amp; 33a - Net acquisitions in equity capital are greater than £100m - please check","OK - Net acquisitions in equity capital")</f>
        <v>OK - Net acquisitions in equity capital</v>
      </c>
      <c r="GH51" s="219" t="str">
        <f>IF(ABS((Questionnaire!GK130+Questionnaire!GK82))&gt;100,"WARNING Variable 2311/Q 29a &amp; 33a - Net acquisitions in equity capital are greater than £100m - please check","OK - Net acquisitions in equity capital")</f>
        <v>OK - Net acquisitions in equity capital</v>
      </c>
      <c r="GI51" s="219" t="str">
        <f>IF(ABS((Questionnaire!GL130+Questionnaire!GL82))&gt;100,"WARNING Variable 2311/Q 29a &amp; 33a - Net acquisitions in equity capital are greater than £100m - please check","OK - Net acquisitions in equity capital")</f>
        <v>OK - Net acquisitions in equity capital</v>
      </c>
      <c r="GJ51" s="219" t="str">
        <f>IF(ABS((Questionnaire!GM130+Questionnaire!GM82))&gt;100,"WARNING Variable 2311/Q 29a &amp; 33a - Net acquisitions in equity capital are greater than £100m - please check","OK - Net acquisitions in equity capital")</f>
        <v>OK - Net acquisitions in equity capital</v>
      </c>
      <c r="GK51" s="219" t="str">
        <f>IF(ABS((Questionnaire!GN130+Questionnaire!GN82))&gt;100,"WARNING Variable 2311/Q 29a &amp; 33a - Net acquisitions in equity capital are greater than £100m - please check","OK - Net acquisitions in equity capital")</f>
        <v>OK - Net acquisitions in equity capital</v>
      </c>
      <c r="GL51" s="219" t="str">
        <f>IF(ABS((Questionnaire!GO130+Questionnaire!GO82))&gt;100,"WARNING Variable 2311/Q 29a &amp; 33a - Net acquisitions in equity capital are greater than £100m - please check","OK - Net acquisitions in equity capital")</f>
        <v>OK - Net acquisitions in equity capital</v>
      </c>
      <c r="GM51" s="219" t="str">
        <f>IF(ABS((Questionnaire!GP130+Questionnaire!GP82))&gt;100,"WARNING Variable 2311/Q 29a &amp; 33a - Net acquisitions in equity capital are greater than £100m - please check","OK - Net acquisitions in equity capital")</f>
        <v>OK - Net acquisitions in equity capital</v>
      </c>
      <c r="GN51" s="219" t="str">
        <f>IF(ABS((Questionnaire!GQ130+Questionnaire!GQ82))&gt;100,"WARNING Variable 2311/Q 29a &amp; 33a - Net acquisitions in equity capital are greater than £100m - please check","OK - Net acquisitions in equity capital")</f>
        <v>OK - Net acquisitions in equity capital</v>
      </c>
      <c r="GO51" s="219" t="str">
        <f>IF(ABS((Questionnaire!GR130+Questionnaire!GR82))&gt;100,"WARNING Variable 2311/Q 29a &amp; 33a - Net acquisitions in equity capital are greater than £100m - please check","OK - Net acquisitions in equity capital")</f>
        <v>OK - Net acquisitions in equity capital</v>
      </c>
      <c r="GP51" s="219" t="str">
        <f>IF(ABS((Questionnaire!GS130+Questionnaire!GS82))&gt;100,"WARNING Variable 2311/Q 29a &amp; 33a - Net acquisitions in equity capital are greater than £100m - please check","OK - Net acquisitions in equity capital")</f>
        <v>OK - Net acquisitions in equity capital</v>
      </c>
      <c r="GQ51" s="219" t="str">
        <f>IF(ABS((Questionnaire!GT130+Questionnaire!GT82))&gt;100,"WARNING Variable 2311/Q 29a &amp; 33a - Net acquisitions in equity capital are greater than £100m - please check","OK - Net acquisitions in equity capital")</f>
        <v>OK - Net acquisitions in equity capital</v>
      </c>
      <c r="GR51" s="219" t="str">
        <f>IF(ABS((Questionnaire!GU130+Questionnaire!GU82))&gt;100,"WARNING Variable 2311/Q 29a &amp; 33a - Net acquisitions in equity capital are greater than £100m - please check","OK - Net acquisitions in equity capital")</f>
        <v>OK - Net acquisitions in equity capital</v>
      </c>
      <c r="GS51" s="219" t="str">
        <f>IF(ABS((Questionnaire!GV130+Questionnaire!GV82))&gt;100,"WARNING Variable 2311/Q 29a &amp; 33a - Net acquisitions in equity capital are greater than £100m - please check","OK - Net acquisitions in equity capital")</f>
        <v>OK - Net acquisitions in equity capital</v>
      </c>
      <c r="GT51" s="219" t="str">
        <f>IF(ABS((Questionnaire!GW130+Questionnaire!GW82))&gt;100,"WARNING Variable 2311/Q 29a &amp; 33a - Net acquisitions in equity capital are greater than £100m - please check","OK - Net acquisitions in equity capital")</f>
        <v>OK - Net acquisitions in equity capital</v>
      </c>
      <c r="GU51" s="219" t="str">
        <f>IF(ABS((Questionnaire!GX130+Questionnaire!GX82))&gt;100,"WARNING Variable 2311/Q 29a &amp; 33a - Net acquisitions in equity capital are greater than £100m - please check","OK - Net acquisitions in equity capital")</f>
        <v>OK - Net acquisitions in equity capital</v>
      </c>
      <c r="GV51" s="219" t="str">
        <f>IF(ABS((Questionnaire!GY130+Questionnaire!GY82))&gt;100,"WARNING Variable 2311/Q 29a &amp; 33a - Net acquisitions in equity capital are greater than £100m - please check","OK - Net acquisitions in equity capital")</f>
        <v>OK - Net acquisitions in equity capital</v>
      </c>
      <c r="GW51" s="219" t="str">
        <f>IF(ABS((Questionnaire!GZ130+Questionnaire!GZ82))&gt;100,"WARNING Variable 2311/Q 29a &amp; 33a - Net acquisitions in equity capital are greater than £100m - please check","OK - Net acquisitions in equity capital")</f>
        <v>OK - Net acquisitions in equity capital</v>
      </c>
      <c r="GX51" s="219" t="str">
        <f>IF(ABS((Questionnaire!HA130+Questionnaire!HA82))&gt;100,"WARNING Variable 2311/Q 29a &amp; 33a - Net acquisitions in equity capital are greater than £100m - please check","OK - Net acquisitions in equity capital")</f>
        <v>OK - Net acquisitions in equity capital</v>
      </c>
      <c r="GY51" s="219" t="str">
        <f>IF(ABS((Questionnaire!HB130+Questionnaire!HB82))&gt;100,"WARNING Variable 2311/Q 29a &amp; 33a - Net acquisitions in equity capital are greater than £100m - please check","OK - Net acquisitions in equity capital")</f>
        <v>OK - Net acquisitions in equity capital</v>
      </c>
      <c r="GZ51" s="219" t="str">
        <f>IF(ABS((Questionnaire!HC130+Questionnaire!HC82))&gt;100,"WARNING Variable 2311/Q 29a &amp; 33a - Net acquisitions in equity capital are greater than £100m - please check","OK - Net acquisitions in equity capital")</f>
        <v>OK - Net acquisitions in equity capital</v>
      </c>
      <c r="HA51" s="219" t="str">
        <f>IF(ABS((Questionnaire!HD130+Questionnaire!HD82))&gt;100,"WARNING Variable 2311/Q 29a &amp; 33a - Net acquisitions in equity capital are greater than £100m - please check","OK - Net acquisitions in equity capital")</f>
        <v>OK - Net acquisitions in equity capital</v>
      </c>
      <c r="HB51" s="219" t="str">
        <f>IF(ABS((Questionnaire!HE130+Questionnaire!HE82))&gt;100,"WARNING Variable 2311/Q 29a &amp; 33a - Net acquisitions in equity capital are greater than £100m - please check","OK - Net acquisitions in equity capital")</f>
        <v>OK - Net acquisitions in equity capital</v>
      </c>
      <c r="HC51" s="219" t="str">
        <f>IF(ABS((Questionnaire!HF130+Questionnaire!HF82))&gt;100,"WARNING Variable 2311/Q 29a &amp; 33a - Net acquisitions in equity capital are greater than £100m - please check","OK - Net acquisitions in equity capital")</f>
        <v>OK - Net acquisitions in equity capital</v>
      </c>
      <c r="HD51" s="219" t="str">
        <f>IF(ABS((Questionnaire!HG130+Questionnaire!HG82))&gt;100,"WARNING Variable 2311/Q 29a &amp; 33a - Net acquisitions in equity capital are greater than £100m - please check","OK - Net acquisitions in equity capital")</f>
        <v>OK - Net acquisitions in equity capital</v>
      </c>
      <c r="HE51" s="219" t="str">
        <f>IF(ABS((Questionnaire!HH130+Questionnaire!HH82))&gt;100,"WARNING Variable 2311/Q 29a &amp; 33a - Net acquisitions in equity capital are greater than £100m - please check","OK - Net acquisitions in equity capital")</f>
        <v>OK - Net acquisitions in equity capital</v>
      </c>
      <c r="HF51" s="219" t="str">
        <f>IF(ABS((Questionnaire!HI130+Questionnaire!HI82))&gt;100,"WARNING Variable 2311/Q 29a &amp; 33a - Net acquisitions in equity capital are greater than £100m - please check","OK - Net acquisitions in equity capital")</f>
        <v>OK - Net acquisitions in equity capital</v>
      </c>
      <c r="HG51" s="219" t="str">
        <f>IF(ABS((Questionnaire!HJ130+Questionnaire!HJ82))&gt;100,"WARNING Variable 2311/Q 29a &amp; 33a - Net acquisitions in equity capital are greater than £100m - please check","OK - Net acquisitions in equity capital")</f>
        <v>OK - Net acquisitions in equity capital</v>
      </c>
      <c r="HH51" s="219" t="str">
        <f>IF(ABS((Questionnaire!HK130+Questionnaire!HK82))&gt;100,"WARNING Variable 2311/Q 29a &amp; 33a - Net acquisitions in equity capital are greater than £100m - please check","OK - Net acquisitions in equity capital")</f>
        <v>OK - Net acquisitions in equity capital</v>
      </c>
      <c r="HI51" s="219" t="str">
        <f>IF(ABS((Questionnaire!HL130+Questionnaire!HL82))&gt;100,"WARNING Variable 2311/Q 29a &amp; 33a - Net acquisitions in equity capital are greater than £100m - please check","OK - Net acquisitions in equity capital")</f>
        <v>OK - Net acquisitions in equity capital</v>
      </c>
      <c r="HJ51" s="219" t="str">
        <f>IF(ABS((Questionnaire!HM130+Questionnaire!HM82))&gt;100,"WARNING Variable 2311/Q 29a &amp; 33a - Net acquisitions in equity capital are greater than £100m - please check","OK - Net acquisitions in equity capital")</f>
        <v>OK - Net acquisitions in equity capital</v>
      </c>
      <c r="HK51" s="219" t="str">
        <f>IF(ABS((Questionnaire!HN130+Questionnaire!HN82))&gt;100,"WARNING Variable 2311/Q 29a &amp; 33a - Net acquisitions in equity capital are greater than £100m - please check","OK - Net acquisitions in equity capital")</f>
        <v>OK - Net acquisitions in equity capital</v>
      </c>
      <c r="HL51" s="219" t="str">
        <f>IF(ABS((Questionnaire!HO130+Questionnaire!HO82))&gt;100,"WARNING Variable 2311/Q 29a &amp; 33a - Net acquisitions in equity capital are greater than £100m - please check","OK - Net acquisitions in equity capital")</f>
        <v>OK - Net acquisitions in equity capital</v>
      </c>
      <c r="HM51" s="219" t="str">
        <f>IF(ABS((Questionnaire!HP130+Questionnaire!HP82))&gt;100,"WARNING Variable 2311/Q 29a &amp; 33a - Net acquisitions in equity capital are greater than £100m - please check","OK - Net acquisitions in equity capital")</f>
        <v>OK - Net acquisitions in equity capital</v>
      </c>
      <c r="HN51" s="219" t="str">
        <f>IF(ABS((Questionnaire!HQ130+Questionnaire!HQ82))&gt;100,"WARNING Variable 2311/Q 29a &amp; 33a - Net acquisitions in equity capital are greater than £100m - please check","OK - Net acquisitions in equity capital")</f>
        <v>OK - Net acquisitions in equity capital</v>
      </c>
      <c r="HO51" s="219" t="str">
        <f>IF(ABS((Questionnaire!HR130+Questionnaire!HR82))&gt;100,"WARNING Variable 2311/Q 29a &amp; 33a - Net acquisitions in equity capital are greater than £100m - please check","OK - Net acquisitions in equity capital")</f>
        <v>OK - Net acquisitions in equity capital</v>
      </c>
      <c r="HP51" s="219" t="str">
        <f>IF(ABS((Questionnaire!HS130+Questionnaire!HS82))&gt;100,"WARNING Variable 2311/Q 29a &amp; 33a - Net acquisitions in equity capital are greater than £100m - please check","OK - Net acquisitions in equity capital")</f>
        <v>OK - Net acquisitions in equity capital</v>
      </c>
      <c r="HQ51" s="219" t="str">
        <f>IF(ABS((Questionnaire!HT130+Questionnaire!HT82))&gt;100,"WARNING Variable 2311/Q 29a &amp; 33a - Net acquisitions in equity capital are greater than £100m - please check","OK - Net acquisitions in equity capital")</f>
        <v>OK - Net acquisitions in equity capital</v>
      </c>
      <c r="HR51" s="219" t="str">
        <f>IF(ABS((Questionnaire!HU130+Questionnaire!HU82))&gt;100,"WARNING Variable 2311/Q 29a &amp; 33a - Net acquisitions in equity capital are greater than £100m - please check","OK - Net acquisitions in equity capital")</f>
        <v>OK - Net acquisitions in equity capital</v>
      </c>
      <c r="HS51" s="219" t="str">
        <f>IF(ABS((Questionnaire!HV130+Questionnaire!HV82))&gt;100,"WARNING Variable 2311/Q 29a &amp; 33a - Net acquisitions in equity capital are greater than £100m - please check","OK - Net acquisitions in equity capital")</f>
        <v>OK - Net acquisitions in equity capital</v>
      </c>
      <c r="HT51" s="219" t="str">
        <f>IF(ABS((Questionnaire!HW130+Questionnaire!HW82))&gt;100,"WARNING Variable 2311/Q 29a &amp; 33a - Net acquisitions in equity capital are greater than £100m - please check","OK - Net acquisitions in equity capital")</f>
        <v>OK - Net acquisitions in equity capital</v>
      </c>
      <c r="HU51" s="219" t="str">
        <f>IF(ABS((Questionnaire!HX130+Questionnaire!HX82))&gt;100,"WARNING Variable 2311/Q 29a &amp; 33a - Net acquisitions in equity capital are greater than £100m - please check","OK - Net acquisitions in equity capital")</f>
        <v>OK - Net acquisitions in equity capital</v>
      </c>
      <c r="HV51" s="219" t="str">
        <f>IF(ABS((Questionnaire!HY130+Questionnaire!HY82))&gt;100,"WARNING Variable 2311/Q 29a &amp; 33a - Net acquisitions in equity capital are greater than £100m - please check","OK - Net acquisitions in equity capital")</f>
        <v>OK - Net acquisitions in equity capital</v>
      </c>
      <c r="HW51" s="219" t="str">
        <f>IF(ABS((Questionnaire!HZ130+Questionnaire!HZ82))&gt;100,"WARNING Variable 2311/Q 29a &amp; 33a - Net acquisitions in equity capital are greater than £100m - please check","OK - Net acquisitions in equity capital")</f>
        <v>OK - Net acquisitions in equity capital</v>
      </c>
      <c r="HX51" s="219" t="str">
        <f>IF(ABS((Questionnaire!IA130+Questionnaire!IA82))&gt;100,"WARNING Variable 2311/Q 29a &amp; 33a - Net acquisitions in equity capital are greater than £100m - please check","OK - Net acquisitions in equity capital")</f>
        <v>OK - Net acquisitions in equity capital</v>
      </c>
      <c r="HY51" s="219" t="str">
        <f>IF(ABS((Questionnaire!IB130+Questionnaire!IB82))&gt;100,"WARNING Variable 2311/Q 29a &amp; 33a - Net acquisitions in equity capital are greater than £100m - please check","OK - Net acquisitions in equity capital")</f>
        <v>OK - Net acquisitions in equity capital</v>
      </c>
      <c r="HZ51" s="219" t="str">
        <f>IF(ABS((Questionnaire!IC130+Questionnaire!IC82))&gt;100,"WARNING Variable 2311/Q 29a &amp; 33a - Net acquisitions in equity capital are greater than £100m - please check","OK - Net acquisitions in equity capital")</f>
        <v>OK - Net acquisitions in equity capital</v>
      </c>
      <c r="IA51" s="219" t="str">
        <f>IF(ABS((Questionnaire!ID130+Questionnaire!ID82))&gt;100,"WARNING Variable 2311/Q 29a &amp; 33a - Net acquisitions in equity capital are greater than £100m - please check","OK - Net acquisitions in equity capital")</f>
        <v>OK - Net acquisitions in equity capital</v>
      </c>
      <c r="IB51" s="219" t="str">
        <f>IF(ABS((Questionnaire!IE130+Questionnaire!IE82))&gt;100,"WARNING Variable 2311/Q 29a &amp; 33a - Net acquisitions in equity capital are greater than £100m - please check","OK - Net acquisitions in equity capital")</f>
        <v>OK - Net acquisitions in equity capital</v>
      </c>
      <c r="IC51" s="219" t="str">
        <f>IF(ABS((Questionnaire!IF130+Questionnaire!IF82))&gt;100,"WARNING Variable 2311/Q 29a &amp; 33a - Net acquisitions in equity capital are greater than £100m - please check","OK - Net acquisitions in equity capital")</f>
        <v>OK - Net acquisitions in equity capital</v>
      </c>
      <c r="ID51" s="219" t="str">
        <f>IF(ABS((Questionnaire!IG130+Questionnaire!IG82))&gt;100,"WARNING Variable 2311/Q 29a &amp; 33a - Net acquisitions in equity capital are greater than £100m - please check","OK - Net acquisitions in equity capital")</f>
        <v>OK - Net acquisitions in equity capital</v>
      </c>
      <c r="IE51" s="219" t="str">
        <f>IF(ABS((Questionnaire!IH130+Questionnaire!IH82))&gt;100,"WARNING Variable 2311/Q 29a &amp; 33a - Net acquisitions in equity capital are greater than £100m - please check","OK - Net acquisitions in equity capital")</f>
        <v>OK - Net acquisitions in equity capital</v>
      </c>
      <c r="IF51" s="219" t="str">
        <f>IF(ABS((Questionnaire!II130+Questionnaire!II82))&gt;100,"WARNING Variable 2311/Q 29a &amp; 33a - Net acquisitions in equity capital are greater than £100m - please check","OK - Net acquisitions in equity capital")</f>
        <v>OK - Net acquisitions in equity capital</v>
      </c>
      <c r="IG51" s="219" t="str">
        <f>IF(ABS((Questionnaire!IJ130+Questionnaire!IJ82))&gt;100,"WARNING Variable 2311/Q 29a &amp; 33a - Net acquisitions in equity capital are greater than £100m - please check","OK - Net acquisitions in equity capital")</f>
        <v>OK - Net acquisitions in equity capital</v>
      </c>
      <c r="IH51" s="219" t="str">
        <f>IF(ABS((Questionnaire!IK130+Questionnaire!IK82))&gt;100,"WARNING Variable 2311/Q 29a &amp; 33a - Net acquisitions in equity capital are greater than £100m - please check","OK - Net acquisitions in equity capital")</f>
        <v>OK - Net acquisitions in equity capital</v>
      </c>
      <c r="II51" s="219" t="str">
        <f>IF(ABS((Questionnaire!IL130+Questionnaire!IL82))&gt;100,"WARNING Variable 2311/Q 29a &amp; 33a - Net acquisitions in equity capital are greater than £100m - please check","OK - Net acquisitions in equity capital")</f>
        <v>OK - Net acquisitions in equity capital</v>
      </c>
      <c r="IJ51" s="219" t="str">
        <f>IF(ABS((Questionnaire!IM130+Questionnaire!IM82))&gt;100,"WARNING Variable 2311/Q 29a &amp; 33a - Net acquisitions in equity capital are greater than £100m - please check","OK - Net acquisitions in equity capital")</f>
        <v>OK - Net acquisitions in equity capital</v>
      </c>
      <c r="IK51" s="219" t="str">
        <f>IF(ABS((Questionnaire!IN130+Questionnaire!IN82))&gt;100,"WARNING Variable 2311/Q 29a &amp; 33a - Net acquisitions in equity capital are greater than £100m - please check","OK - Net acquisitions in equity capital")</f>
        <v>OK - Net acquisitions in equity capital</v>
      </c>
      <c r="IL51" s="219" t="str">
        <f>IF(ABS((Questionnaire!IO130+Questionnaire!IO82))&gt;100,"WARNING Variable 2311/Q 29a &amp; 33a - Net acquisitions in equity capital are greater than £100m - please check","OK - Net acquisitions in equity capital")</f>
        <v>OK - Net acquisitions in equity capital</v>
      </c>
      <c r="IM51" s="219" t="str">
        <f>IF(ABS((Questionnaire!IP130+Questionnaire!IP82))&gt;100,"WARNING Variable 2311/Q 29a &amp; 33a - Net acquisitions in equity capital are greater than £100m - please check","OK - Net acquisitions in equity capital")</f>
        <v>OK - Net acquisitions in equity capital</v>
      </c>
      <c r="IN51" s="219" t="str">
        <f>IF(ABS((Questionnaire!IQ130+Questionnaire!IQ82))&gt;100,"WARNING Variable 2311/Q 29a &amp; 33a - Net acquisitions in equity capital are greater than £100m - please check","OK - Net acquisitions in equity capital")</f>
        <v>OK - Net acquisitions in equity capital</v>
      </c>
      <c r="IO51" s="219" t="str">
        <f>IF(ABS((Questionnaire!IR130+Questionnaire!IR82))&gt;100,"WARNING Variable 2311/Q 29a &amp; 33a - Net acquisitions in equity capital are greater than £100m - please check","OK - Net acquisitions in equity capital")</f>
        <v>OK - Net acquisitions in equity capital</v>
      </c>
      <c r="IP51" s="219" t="str">
        <f>IF(ABS((Questionnaire!IS130+Questionnaire!IS82))&gt;100,"WARNING Variable 2311/Q 29a &amp; 33a - Net acquisitions in equity capital are greater than £100m - please check","OK - Net acquisitions in equity capital")</f>
        <v>OK - Net acquisitions in equity capital</v>
      </c>
      <c r="IQ51" s="212"/>
      <c r="IR51" s="212"/>
      <c r="IS51" s="212"/>
    </row>
    <row r="52" spans="1:253" s="669" customFormat="1" ht="17.25" customHeight="1">
      <c r="A52" s="679">
        <f t="shared" ref="A52:BL52" si="59">IF(LEFT(A53,2)="OK",0,IF(LEFT(A53,2)="QU",2,1))</f>
        <v>0</v>
      </c>
      <c r="B52" s="679">
        <f t="shared" si="59"/>
        <v>0</v>
      </c>
      <c r="C52" s="679">
        <f t="shared" si="59"/>
        <v>0</v>
      </c>
      <c r="D52" s="679">
        <f t="shared" si="59"/>
        <v>0</v>
      </c>
      <c r="E52" s="679">
        <f t="shared" si="59"/>
        <v>0</v>
      </c>
      <c r="F52" s="679">
        <f t="shared" si="59"/>
        <v>0</v>
      </c>
      <c r="G52" s="679">
        <f t="shared" si="59"/>
        <v>0</v>
      </c>
      <c r="H52" s="679">
        <f t="shared" si="59"/>
        <v>0</v>
      </c>
      <c r="I52" s="679">
        <f t="shared" si="59"/>
        <v>0</v>
      </c>
      <c r="J52" s="679">
        <f t="shared" si="59"/>
        <v>0</v>
      </c>
      <c r="K52" s="679">
        <f t="shared" si="59"/>
        <v>0</v>
      </c>
      <c r="L52" s="679">
        <f t="shared" si="59"/>
        <v>0</v>
      </c>
      <c r="M52" s="679">
        <f t="shared" si="59"/>
        <v>0</v>
      </c>
      <c r="N52" s="679">
        <f t="shared" si="59"/>
        <v>0</v>
      </c>
      <c r="O52" s="679">
        <f t="shared" si="59"/>
        <v>0</v>
      </c>
      <c r="P52" s="679">
        <f t="shared" si="59"/>
        <v>0</v>
      </c>
      <c r="Q52" s="679">
        <f t="shared" si="59"/>
        <v>0</v>
      </c>
      <c r="R52" s="679">
        <f t="shared" si="59"/>
        <v>0</v>
      </c>
      <c r="S52" s="679">
        <f t="shared" si="59"/>
        <v>0</v>
      </c>
      <c r="T52" s="679">
        <f t="shared" si="59"/>
        <v>0</v>
      </c>
      <c r="U52" s="679">
        <f t="shared" si="59"/>
        <v>0</v>
      </c>
      <c r="V52" s="679">
        <f t="shared" si="59"/>
        <v>0</v>
      </c>
      <c r="W52" s="679">
        <f t="shared" si="59"/>
        <v>0</v>
      </c>
      <c r="X52" s="679">
        <f t="shared" si="59"/>
        <v>0</v>
      </c>
      <c r="Y52" s="679">
        <f t="shared" si="59"/>
        <v>0</v>
      </c>
      <c r="Z52" s="679">
        <f t="shared" si="59"/>
        <v>0</v>
      </c>
      <c r="AA52" s="679">
        <f t="shared" si="59"/>
        <v>0</v>
      </c>
      <c r="AB52" s="679">
        <f t="shared" si="59"/>
        <v>0</v>
      </c>
      <c r="AC52" s="679">
        <f t="shared" si="59"/>
        <v>0</v>
      </c>
      <c r="AD52" s="679">
        <f t="shared" si="59"/>
        <v>0</v>
      </c>
      <c r="AE52" s="679">
        <f t="shared" si="59"/>
        <v>0</v>
      </c>
      <c r="AF52" s="679">
        <f t="shared" si="59"/>
        <v>0</v>
      </c>
      <c r="AG52" s="679">
        <f t="shared" si="59"/>
        <v>0</v>
      </c>
      <c r="AH52" s="679">
        <f t="shared" si="59"/>
        <v>0</v>
      </c>
      <c r="AI52" s="679">
        <f t="shared" si="59"/>
        <v>0</v>
      </c>
      <c r="AJ52" s="679">
        <f t="shared" si="59"/>
        <v>0</v>
      </c>
      <c r="AK52" s="679">
        <f t="shared" si="59"/>
        <v>0</v>
      </c>
      <c r="AL52" s="679">
        <f t="shared" si="59"/>
        <v>0</v>
      </c>
      <c r="AM52" s="679">
        <f t="shared" si="59"/>
        <v>0</v>
      </c>
      <c r="AN52" s="679">
        <f t="shared" si="59"/>
        <v>0</v>
      </c>
      <c r="AO52" s="679">
        <f t="shared" si="59"/>
        <v>0</v>
      </c>
      <c r="AP52" s="679">
        <f t="shared" si="59"/>
        <v>0</v>
      </c>
      <c r="AQ52" s="679">
        <f t="shared" si="59"/>
        <v>0</v>
      </c>
      <c r="AR52" s="679">
        <f t="shared" si="59"/>
        <v>0</v>
      </c>
      <c r="AS52" s="679">
        <f t="shared" si="59"/>
        <v>0</v>
      </c>
      <c r="AT52" s="679">
        <f t="shared" si="59"/>
        <v>0</v>
      </c>
      <c r="AU52" s="679">
        <f t="shared" si="59"/>
        <v>0</v>
      </c>
      <c r="AV52" s="679">
        <f t="shared" si="59"/>
        <v>0</v>
      </c>
      <c r="AW52" s="679">
        <f t="shared" si="59"/>
        <v>0</v>
      </c>
      <c r="AX52" s="679">
        <f t="shared" si="59"/>
        <v>0</v>
      </c>
      <c r="AY52" s="679">
        <f t="shared" si="59"/>
        <v>0</v>
      </c>
      <c r="AZ52" s="679">
        <f t="shared" si="59"/>
        <v>0</v>
      </c>
      <c r="BA52" s="679">
        <f t="shared" si="59"/>
        <v>0</v>
      </c>
      <c r="BB52" s="679">
        <f t="shared" si="59"/>
        <v>0</v>
      </c>
      <c r="BC52" s="679">
        <f t="shared" si="59"/>
        <v>0</v>
      </c>
      <c r="BD52" s="679">
        <f t="shared" si="59"/>
        <v>0</v>
      </c>
      <c r="BE52" s="679">
        <f t="shared" si="59"/>
        <v>0</v>
      </c>
      <c r="BF52" s="679">
        <f t="shared" si="59"/>
        <v>0</v>
      </c>
      <c r="BG52" s="679">
        <f t="shared" si="59"/>
        <v>0</v>
      </c>
      <c r="BH52" s="679">
        <f t="shared" si="59"/>
        <v>0</v>
      </c>
      <c r="BI52" s="679">
        <f t="shared" si="59"/>
        <v>0</v>
      </c>
      <c r="BJ52" s="679">
        <f t="shared" si="59"/>
        <v>0</v>
      </c>
      <c r="BK52" s="679">
        <f t="shared" si="59"/>
        <v>0</v>
      </c>
      <c r="BL52" s="679">
        <f t="shared" si="59"/>
        <v>0</v>
      </c>
      <c r="BM52" s="679">
        <f t="shared" ref="BM52:DX52" si="60">IF(LEFT(BM53,2)="OK",0,IF(LEFT(BM53,2)="QU",2,1))</f>
        <v>0</v>
      </c>
      <c r="BN52" s="679">
        <f t="shared" si="60"/>
        <v>0</v>
      </c>
      <c r="BO52" s="679">
        <f t="shared" si="60"/>
        <v>0</v>
      </c>
      <c r="BP52" s="679">
        <f t="shared" si="60"/>
        <v>0</v>
      </c>
      <c r="BQ52" s="679">
        <f t="shared" si="60"/>
        <v>0</v>
      </c>
      <c r="BR52" s="679">
        <f t="shared" si="60"/>
        <v>0</v>
      </c>
      <c r="BS52" s="679">
        <f t="shared" si="60"/>
        <v>0</v>
      </c>
      <c r="BT52" s="679">
        <f t="shared" si="60"/>
        <v>0</v>
      </c>
      <c r="BU52" s="679">
        <f t="shared" si="60"/>
        <v>0</v>
      </c>
      <c r="BV52" s="679">
        <f t="shared" si="60"/>
        <v>0</v>
      </c>
      <c r="BW52" s="679">
        <f t="shared" si="60"/>
        <v>0</v>
      </c>
      <c r="BX52" s="679">
        <f t="shared" si="60"/>
        <v>0</v>
      </c>
      <c r="BY52" s="679">
        <f t="shared" si="60"/>
        <v>0</v>
      </c>
      <c r="BZ52" s="679">
        <f t="shared" si="60"/>
        <v>0</v>
      </c>
      <c r="CA52" s="679">
        <f t="shared" si="60"/>
        <v>0</v>
      </c>
      <c r="CB52" s="679">
        <f t="shared" si="60"/>
        <v>0</v>
      </c>
      <c r="CC52" s="679">
        <f t="shared" si="60"/>
        <v>0</v>
      </c>
      <c r="CD52" s="679">
        <f t="shared" si="60"/>
        <v>0</v>
      </c>
      <c r="CE52" s="679">
        <f t="shared" si="60"/>
        <v>0</v>
      </c>
      <c r="CF52" s="679">
        <f t="shared" si="60"/>
        <v>0</v>
      </c>
      <c r="CG52" s="679">
        <f t="shared" si="60"/>
        <v>0</v>
      </c>
      <c r="CH52" s="679">
        <f t="shared" si="60"/>
        <v>0</v>
      </c>
      <c r="CI52" s="679">
        <f t="shared" si="60"/>
        <v>0</v>
      </c>
      <c r="CJ52" s="679">
        <f t="shared" si="60"/>
        <v>0</v>
      </c>
      <c r="CK52" s="679">
        <f t="shared" si="60"/>
        <v>0</v>
      </c>
      <c r="CL52" s="679">
        <f t="shared" si="60"/>
        <v>0</v>
      </c>
      <c r="CM52" s="679">
        <f t="shared" si="60"/>
        <v>0</v>
      </c>
      <c r="CN52" s="679">
        <f t="shared" si="60"/>
        <v>0</v>
      </c>
      <c r="CO52" s="679">
        <f t="shared" si="60"/>
        <v>0</v>
      </c>
      <c r="CP52" s="679">
        <f t="shared" si="60"/>
        <v>0</v>
      </c>
      <c r="CQ52" s="679">
        <f t="shared" si="60"/>
        <v>0</v>
      </c>
      <c r="CR52" s="679">
        <f t="shared" si="60"/>
        <v>0</v>
      </c>
      <c r="CS52" s="679">
        <f t="shared" si="60"/>
        <v>0</v>
      </c>
      <c r="CT52" s="679">
        <f t="shared" si="60"/>
        <v>0</v>
      </c>
      <c r="CU52" s="679">
        <f t="shared" si="60"/>
        <v>0</v>
      </c>
      <c r="CV52" s="679">
        <f t="shared" si="60"/>
        <v>0</v>
      </c>
      <c r="CW52" s="679">
        <f t="shared" si="60"/>
        <v>0</v>
      </c>
      <c r="CX52" s="679">
        <f t="shared" si="60"/>
        <v>0</v>
      </c>
      <c r="CY52" s="679">
        <f t="shared" si="60"/>
        <v>0</v>
      </c>
      <c r="CZ52" s="679">
        <f t="shared" si="60"/>
        <v>0</v>
      </c>
      <c r="DA52" s="679">
        <f t="shared" si="60"/>
        <v>0</v>
      </c>
      <c r="DB52" s="679">
        <f t="shared" si="60"/>
        <v>0</v>
      </c>
      <c r="DC52" s="679">
        <f t="shared" si="60"/>
        <v>0</v>
      </c>
      <c r="DD52" s="679">
        <f t="shared" si="60"/>
        <v>0</v>
      </c>
      <c r="DE52" s="679">
        <f t="shared" si="60"/>
        <v>0</v>
      </c>
      <c r="DF52" s="679">
        <f t="shared" si="60"/>
        <v>0</v>
      </c>
      <c r="DG52" s="679">
        <f t="shared" si="60"/>
        <v>0</v>
      </c>
      <c r="DH52" s="679">
        <f t="shared" si="60"/>
        <v>0</v>
      </c>
      <c r="DI52" s="679">
        <f t="shared" si="60"/>
        <v>0</v>
      </c>
      <c r="DJ52" s="679">
        <f t="shared" si="60"/>
        <v>0</v>
      </c>
      <c r="DK52" s="679">
        <f t="shared" si="60"/>
        <v>0</v>
      </c>
      <c r="DL52" s="679">
        <f t="shared" si="60"/>
        <v>0</v>
      </c>
      <c r="DM52" s="679">
        <f t="shared" si="60"/>
        <v>0</v>
      </c>
      <c r="DN52" s="679">
        <f t="shared" si="60"/>
        <v>0</v>
      </c>
      <c r="DO52" s="679">
        <f t="shared" si="60"/>
        <v>0</v>
      </c>
      <c r="DP52" s="679">
        <f t="shared" si="60"/>
        <v>0</v>
      </c>
      <c r="DQ52" s="679">
        <f t="shared" si="60"/>
        <v>0</v>
      </c>
      <c r="DR52" s="679">
        <f t="shared" si="60"/>
        <v>0</v>
      </c>
      <c r="DS52" s="679">
        <f t="shared" si="60"/>
        <v>0</v>
      </c>
      <c r="DT52" s="679">
        <f t="shared" si="60"/>
        <v>0</v>
      </c>
      <c r="DU52" s="679">
        <f t="shared" si="60"/>
        <v>0</v>
      </c>
      <c r="DV52" s="679">
        <f t="shared" si="60"/>
        <v>0</v>
      </c>
      <c r="DW52" s="679">
        <f t="shared" si="60"/>
        <v>0</v>
      </c>
      <c r="DX52" s="679">
        <f t="shared" si="60"/>
        <v>0</v>
      </c>
      <c r="DY52" s="679">
        <f t="shared" ref="DY52:GJ52" si="61">IF(LEFT(DY53,2)="OK",0,IF(LEFT(DY53,2)="QU",2,1))</f>
        <v>0</v>
      </c>
      <c r="DZ52" s="679">
        <f t="shared" si="61"/>
        <v>0</v>
      </c>
      <c r="EA52" s="679">
        <f t="shared" si="61"/>
        <v>0</v>
      </c>
      <c r="EB52" s="679">
        <f t="shared" si="61"/>
        <v>0</v>
      </c>
      <c r="EC52" s="679">
        <f t="shared" si="61"/>
        <v>0</v>
      </c>
      <c r="ED52" s="679">
        <f t="shared" si="61"/>
        <v>0</v>
      </c>
      <c r="EE52" s="679">
        <f t="shared" si="61"/>
        <v>0</v>
      </c>
      <c r="EF52" s="679">
        <f t="shared" si="61"/>
        <v>0</v>
      </c>
      <c r="EG52" s="679">
        <f t="shared" si="61"/>
        <v>0</v>
      </c>
      <c r="EH52" s="679">
        <f t="shared" si="61"/>
        <v>0</v>
      </c>
      <c r="EI52" s="679">
        <f t="shared" si="61"/>
        <v>0</v>
      </c>
      <c r="EJ52" s="679">
        <f t="shared" si="61"/>
        <v>0</v>
      </c>
      <c r="EK52" s="679">
        <f t="shared" si="61"/>
        <v>0</v>
      </c>
      <c r="EL52" s="679">
        <f t="shared" si="61"/>
        <v>0</v>
      </c>
      <c r="EM52" s="679">
        <f t="shared" si="61"/>
        <v>0</v>
      </c>
      <c r="EN52" s="679">
        <f t="shared" si="61"/>
        <v>0</v>
      </c>
      <c r="EO52" s="679">
        <f t="shared" si="61"/>
        <v>0</v>
      </c>
      <c r="EP52" s="679">
        <f t="shared" si="61"/>
        <v>0</v>
      </c>
      <c r="EQ52" s="679">
        <f t="shared" si="61"/>
        <v>0</v>
      </c>
      <c r="ER52" s="679">
        <f t="shared" si="61"/>
        <v>0</v>
      </c>
      <c r="ES52" s="679">
        <f t="shared" si="61"/>
        <v>0</v>
      </c>
      <c r="ET52" s="679">
        <f t="shared" si="61"/>
        <v>0</v>
      </c>
      <c r="EU52" s="679">
        <f t="shared" si="61"/>
        <v>0</v>
      </c>
      <c r="EV52" s="679">
        <f t="shared" si="61"/>
        <v>0</v>
      </c>
      <c r="EW52" s="679">
        <f t="shared" si="61"/>
        <v>0</v>
      </c>
      <c r="EX52" s="679">
        <f t="shared" si="61"/>
        <v>0</v>
      </c>
      <c r="EY52" s="679">
        <f t="shared" si="61"/>
        <v>0</v>
      </c>
      <c r="EZ52" s="679">
        <f t="shared" si="61"/>
        <v>0</v>
      </c>
      <c r="FA52" s="679">
        <f t="shared" si="61"/>
        <v>0</v>
      </c>
      <c r="FB52" s="679">
        <f t="shared" si="61"/>
        <v>0</v>
      </c>
      <c r="FC52" s="679">
        <f t="shared" si="61"/>
        <v>0</v>
      </c>
      <c r="FD52" s="679">
        <f t="shared" si="61"/>
        <v>0</v>
      </c>
      <c r="FE52" s="679">
        <f t="shared" si="61"/>
        <v>0</v>
      </c>
      <c r="FF52" s="679">
        <f t="shared" si="61"/>
        <v>0</v>
      </c>
      <c r="FG52" s="679">
        <f t="shared" si="61"/>
        <v>0</v>
      </c>
      <c r="FH52" s="679">
        <f t="shared" si="61"/>
        <v>0</v>
      </c>
      <c r="FI52" s="679">
        <f t="shared" si="61"/>
        <v>0</v>
      </c>
      <c r="FJ52" s="679">
        <f t="shared" si="61"/>
        <v>0</v>
      </c>
      <c r="FK52" s="679">
        <f t="shared" si="61"/>
        <v>0</v>
      </c>
      <c r="FL52" s="679">
        <f t="shared" si="61"/>
        <v>0</v>
      </c>
      <c r="FM52" s="679">
        <f t="shared" si="61"/>
        <v>0</v>
      </c>
      <c r="FN52" s="679">
        <f t="shared" si="61"/>
        <v>0</v>
      </c>
      <c r="FO52" s="679">
        <f t="shared" si="61"/>
        <v>0</v>
      </c>
      <c r="FP52" s="679">
        <f t="shared" si="61"/>
        <v>0</v>
      </c>
      <c r="FQ52" s="679">
        <f t="shared" si="61"/>
        <v>0</v>
      </c>
      <c r="FR52" s="679">
        <f t="shared" si="61"/>
        <v>0</v>
      </c>
      <c r="FS52" s="679">
        <f t="shared" si="61"/>
        <v>0</v>
      </c>
      <c r="FT52" s="679">
        <f t="shared" si="61"/>
        <v>0</v>
      </c>
      <c r="FU52" s="679">
        <f t="shared" si="61"/>
        <v>0</v>
      </c>
      <c r="FV52" s="679">
        <f t="shared" si="61"/>
        <v>0</v>
      </c>
      <c r="FW52" s="679">
        <f t="shared" si="61"/>
        <v>0</v>
      </c>
      <c r="FX52" s="679">
        <f t="shared" si="61"/>
        <v>0</v>
      </c>
      <c r="FY52" s="679">
        <f t="shared" si="61"/>
        <v>0</v>
      </c>
      <c r="FZ52" s="679">
        <f t="shared" si="61"/>
        <v>0</v>
      </c>
      <c r="GA52" s="679">
        <f t="shared" si="61"/>
        <v>0</v>
      </c>
      <c r="GB52" s="679">
        <f t="shared" si="61"/>
        <v>0</v>
      </c>
      <c r="GC52" s="679">
        <f t="shared" si="61"/>
        <v>0</v>
      </c>
      <c r="GD52" s="679">
        <f t="shared" si="61"/>
        <v>0</v>
      </c>
      <c r="GE52" s="679">
        <f t="shared" si="61"/>
        <v>0</v>
      </c>
      <c r="GF52" s="679">
        <f t="shared" si="61"/>
        <v>0</v>
      </c>
      <c r="GG52" s="679">
        <f t="shared" si="61"/>
        <v>0</v>
      </c>
      <c r="GH52" s="679">
        <f t="shared" si="61"/>
        <v>0</v>
      </c>
      <c r="GI52" s="679">
        <f t="shared" si="61"/>
        <v>0</v>
      </c>
      <c r="GJ52" s="679">
        <f t="shared" si="61"/>
        <v>0</v>
      </c>
      <c r="GK52" s="679">
        <f t="shared" ref="GK52:IP52" si="62">IF(LEFT(GK53,2)="OK",0,IF(LEFT(GK53,2)="QU",2,1))</f>
        <v>0</v>
      </c>
      <c r="GL52" s="679">
        <f t="shared" si="62"/>
        <v>0</v>
      </c>
      <c r="GM52" s="679">
        <f t="shared" si="62"/>
        <v>0</v>
      </c>
      <c r="GN52" s="679">
        <f t="shared" si="62"/>
        <v>0</v>
      </c>
      <c r="GO52" s="679">
        <f t="shared" si="62"/>
        <v>0</v>
      </c>
      <c r="GP52" s="679">
        <f t="shared" si="62"/>
        <v>0</v>
      </c>
      <c r="GQ52" s="679">
        <f t="shared" si="62"/>
        <v>0</v>
      </c>
      <c r="GR52" s="679">
        <f t="shared" si="62"/>
        <v>0</v>
      </c>
      <c r="GS52" s="679">
        <f t="shared" si="62"/>
        <v>0</v>
      </c>
      <c r="GT52" s="679">
        <f t="shared" si="62"/>
        <v>0</v>
      </c>
      <c r="GU52" s="679">
        <f t="shared" si="62"/>
        <v>0</v>
      </c>
      <c r="GV52" s="679">
        <f t="shared" si="62"/>
        <v>0</v>
      </c>
      <c r="GW52" s="679">
        <f t="shared" si="62"/>
        <v>0</v>
      </c>
      <c r="GX52" s="679">
        <f t="shared" si="62"/>
        <v>0</v>
      </c>
      <c r="GY52" s="679">
        <f t="shared" si="62"/>
        <v>0</v>
      </c>
      <c r="GZ52" s="679">
        <f t="shared" si="62"/>
        <v>0</v>
      </c>
      <c r="HA52" s="679">
        <f t="shared" si="62"/>
        <v>0</v>
      </c>
      <c r="HB52" s="679">
        <f t="shared" si="62"/>
        <v>0</v>
      </c>
      <c r="HC52" s="679">
        <f t="shared" si="62"/>
        <v>0</v>
      </c>
      <c r="HD52" s="679">
        <f t="shared" si="62"/>
        <v>0</v>
      </c>
      <c r="HE52" s="679">
        <f t="shared" si="62"/>
        <v>0</v>
      </c>
      <c r="HF52" s="679">
        <f t="shared" si="62"/>
        <v>0</v>
      </c>
      <c r="HG52" s="679">
        <f t="shared" si="62"/>
        <v>0</v>
      </c>
      <c r="HH52" s="679">
        <f t="shared" si="62"/>
        <v>0</v>
      </c>
      <c r="HI52" s="679">
        <f t="shared" si="62"/>
        <v>0</v>
      </c>
      <c r="HJ52" s="679">
        <f t="shared" si="62"/>
        <v>0</v>
      </c>
      <c r="HK52" s="679">
        <f t="shared" si="62"/>
        <v>0</v>
      </c>
      <c r="HL52" s="679">
        <f t="shared" si="62"/>
        <v>0</v>
      </c>
      <c r="HM52" s="679">
        <f t="shared" si="62"/>
        <v>0</v>
      </c>
      <c r="HN52" s="679">
        <f t="shared" si="62"/>
        <v>0</v>
      </c>
      <c r="HO52" s="679">
        <f t="shared" si="62"/>
        <v>0</v>
      </c>
      <c r="HP52" s="679">
        <f t="shared" si="62"/>
        <v>0</v>
      </c>
      <c r="HQ52" s="679">
        <f t="shared" si="62"/>
        <v>0</v>
      </c>
      <c r="HR52" s="679">
        <f t="shared" si="62"/>
        <v>0</v>
      </c>
      <c r="HS52" s="679">
        <f t="shared" si="62"/>
        <v>0</v>
      </c>
      <c r="HT52" s="679">
        <f t="shared" si="62"/>
        <v>0</v>
      </c>
      <c r="HU52" s="679">
        <f t="shared" si="62"/>
        <v>0</v>
      </c>
      <c r="HV52" s="679">
        <f t="shared" si="62"/>
        <v>0</v>
      </c>
      <c r="HW52" s="679">
        <f t="shared" si="62"/>
        <v>0</v>
      </c>
      <c r="HX52" s="679">
        <f t="shared" si="62"/>
        <v>0</v>
      </c>
      <c r="HY52" s="679">
        <f t="shared" si="62"/>
        <v>0</v>
      </c>
      <c r="HZ52" s="679">
        <f t="shared" si="62"/>
        <v>0</v>
      </c>
      <c r="IA52" s="679">
        <f t="shared" si="62"/>
        <v>0</v>
      </c>
      <c r="IB52" s="679">
        <f t="shared" si="62"/>
        <v>0</v>
      </c>
      <c r="IC52" s="679">
        <f t="shared" si="62"/>
        <v>0</v>
      </c>
      <c r="ID52" s="679">
        <f t="shared" si="62"/>
        <v>0</v>
      </c>
      <c r="IE52" s="679">
        <f t="shared" si="62"/>
        <v>0</v>
      </c>
      <c r="IF52" s="679">
        <f t="shared" si="62"/>
        <v>0</v>
      </c>
      <c r="IG52" s="679">
        <f t="shared" si="62"/>
        <v>0</v>
      </c>
      <c r="IH52" s="679">
        <f t="shared" si="62"/>
        <v>0</v>
      </c>
      <c r="II52" s="679">
        <f t="shared" si="62"/>
        <v>0</v>
      </c>
      <c r="IJ52" s="679">
        <f t="shared" si="62"/>
        <v>0</v>
      </c>
      <c r="IK52" s="679">
        <f t="shared" si="62"/>
        <v>0</v>
      </c>
      <c r="IL52" s="679">
        <f t="shared" si="62"/>
        <v>0</v>
      </c>
      <c r="IM52" s="679">
        <f t="shared" si="62"/>
        <v>0</v>
      </c>
      <c r="IN52" s="679">
        <f t="shared" si="62"/>
        <v>0</v>
      </c>
      <c r="IO52" s="679">
        <f t="shared" si="62"/>
        <v>0</v>
      </c>
      <c r="IP52" s="679">
        <f t="shared" si="62"/>
        <v>0</v>
      </c>
      <c r="IQ52" s="680"/>
      <c r="IR52" s="680"/>
      <c r="IS52" s="680"/>
    </row>
    <row r="53" spans="1:253" s="669" customFormat="1" ht="101.25" customHeight="1">
      <c r="A53" s="681" t="str">
        <f>IF(Questionnaire!D130=(Questionnaire!D132+Questionnaire!D133+Questionnaire!D134+Questionnaire!D135)=TRUE,"OK Q33.a.i","QUERY Q33.a - Components in 33a.i must sum to acquisitions of unquoted equity capital total value in 33.a - please check")</f>
        <v>OK Q33.a.i</v>
      </c>
      <c r="B53" s="681" t="str">
        <f>IF(Questionnaire!E130=(Questionnaire!E132+Questionnaire!E133+Questionnaire!E134+Questionnaire!E135)=TRUE,"OK Q33.a.i","QUERY Q33.a - Components in 33a.i must sum to acquisitions of unquoted equity capital total value in 33.a - please check")</f>
        <v>OK Q33.a.i</v>
      </c>
      <c r="C53" s="681" t="str">
        <f>IF(Questionnaire!F130=(Questionnaire!F132+Questionnaire!F133+Questionnaire!F134+Questionnaire!F135)=TRUE,"OK Q33.a.i","QUERY Q33.a - Components in 33a.i must sum to acquisitions of unquoted equity capital total value in 33.a - please check")</f>
        <v>OK Q33.a.i</v>
      </c>
      <c r="D53" s="681" t="str">
        <f>IF(Questionnaire!G130=(Questionnaire!G132+Questionnaire!G133+Questionnaire!G134+Questionnaire!G135)=TRUE,"OK Q33.a.i","QUERY Q33.a - Components in 33a.i must sum to acquisitions of unquoted equity capital total value in 33.a - please check")</f>
        <v>OK Q33.a.i</v>
      </c>
      <c r="E53" s="681" t="str">
        <f>IF(Questionnaire!H130=(Questionnaire!H132+Questionnaire!H133+Questionnaire!H134+Questionnaire!H135)=TRUE,"OK Q33.a.i","QUERY Q33.a - Components in 33a.i must sum to acquisitions of unquoted equity capital total value in 33.a - please check")</f>
        <v>OK Q33.a.i</v>
      </c>
      <c r="F53" s="681" t="str">
        <f>IF(Questionnaire!I130=(Questionnaire!I132+Questionnaire!I133+Questionnaire!I134+Questionnaire!I135)=TRUE,"OK Q33.a.i","QUERY Q33.a - Components in 33a.i must sum to acquisitions of unquoted equity capital total value in 33.a - please check")</f>
        <v>OK Q33.a.i</v>
      </c>
      <c r="G53" s="681" t="str">
        <f>IF(Questionnaire!J130=(Questionnaire!J132+Questionnaire!J133+Questionnaire!J134+Questionnaire!J135)=TRUE,"OK Q33.a.i","QUERY Q33.a - Components in 33a.i must sum to acquisitions of unquoted equity capital total value in 33.a - please check")</f>
        <v>OK Q33.a.i</v>
      </c>
      <c r="H53" s="681" t="str">
        <f>IF(Questionnaire!K130=(Questionnaire!K132+Questionnaire!K133+Questionnaire!K134+Questionnaire!K135)=TRUE,"OK Q33.a.i","QUERY Q33.a - Components in 33a.i must sum to acquisitions of unquoted equity capital total value in 33.a - please check")</f>
        <v>OK Q33.a.i</v>
      </c>
      <c r="I53" s="681" t="str">
        <f>IF(Questionnaire!L130=(Questionnaire!L132+Questionnaire!L133+Questionnaire!L134+Questionnaire!L135)=TRUE,"OK Q33.a.i","QUERY Q33.a - Components in 33a.i must sum to acquisitions of unquoted equity capital total value in 33.a - please check")</f>
        <v>OK Q33.a.i</v>
      </c>
      <c r="J53" s="681" t="str">
        <f>IF(Questionnaire!M130=(Questionnaire!M132+Questionnaire!M133+Questionnaire!M134+Questionnaire!M135)=TRUE,"OK Q33.a.i","QUERY Q33.a - Components in 33a.i must sum to acquisitions of unquoted equity capital total value in 33.a - please check")</f>
        <v>OK Q33.a.i</v>
      </c>
      <c r="K53" s="681" t="str">
        <f>IF(Questionnaire!N130=(Questionnaire!N132+Questionnaire!N133+Questionnaire!N134+Questionnaire!N135)=TRUE,"OK Q33.a.i","QUERY Q33.a - Components in 33a.i must sum to acquisitions of unquoted equity capital total value in 33.a - please check")</f>
        <v>OK Q33.a.i</v>
      </c>
      <c r="L53" s="681" t="str">
        <f>IF(Questionnaire!O130=(Questionnaire!O132+Questionnaire!O133+Questionnaire!O134+Questionnaire!O135)=TRUE,"OK Q33.a.i","QUERY Q33.a - Components in 33a.i must sum to acquisitions of unquoted equity capital total value in 33.a - please check")</f>
        <v>OK Q33.a.i</v>
      </c>
      <c r="M53" s="681" t="str">
        <f>IF(Questionnaire!P130=(Questionnaire!P132+Questionnaire!P133+Questionnaire!P134+Questionnaire!P135)=TRUE,"OK Q33.a.i","QUERY Q33.a - Components in 33a.i must sum to acquisitions of unquoted equity capital total value in 33.a - please check")</f>
        <v>OK Q33.a.i</v>
      </c>
      <c r="N53" s="681" t="str">
        <f>IF(Questionnaire!Q130=(Questionnaire!Q132+Questionnaire!Q133+Questionnaire!Q134+Questionnaire!Q135)=TRUE,"OK Q33.a.i","QUERY Q33.a - Components in 33a.i must sum to acquisitions of unquoted equity capital total value in 33.a - please check")</f>
        <v>OK Q33.a.i</v>
      </c>
      <c r="O53" s="681" t="str">
        <f>IF(Questionnaire!R130=(Questionnaire!R132+Questionnaire!R133+Questionnaire!R134+Questionnaire!R135)=TRUE,"OK Q33.a.i","QUERY Q33.a - Components in 33a.i must sum to acquisitions of unquoted equity capital total value in 33.a - please check")</f>
        <v>OK Q33.a.i</v>
      </c>
      <c r="P53" s="681" t="str">
        <f>IF(Questionnaire!S130=(Questionnaire!S132+Questionnaire!S133+Questionnaire!S134+Questionnaire!S135)=TRUE,"OK Q33.a.i","QUERY Q33.a - Components in 33a.i must sum to acquisitions of unquoted equity capital total value in 33.a - please check")</f>
        <v>OK Q33.a.i</v>
      </c>
      <c r="Q53" s="681" t="str">
        <f>IF(Questionnaire!T130=(Questionnaire!T132+Questionnaire!T133+Questionnaire!T134+Questionnaire!T135)=TRUE,"OK Q33.a.i","QUERY Q33.a - Components in 33a.i must sum to acquisitions of unquoted equity capital total value in 33.a - please check")</f>
        <v>OK Q33.a.i</v>
      </c>
      <c r="R53" s="681" t="str">
        <f>IF(Questionnaire!U130=(Questionnaire!U132+Questionnaire!U133+Questionnaire!U134+Questionnaire!U135)=TRUE,"OK Q33.a.i","QUERY Q33.a - Components in 33a.i must sum to acquisitions of unquoted equity capital total value in 33.a - please check")</f>
        <v>OK Q33.a.i</v>
      </c>
      <c r="S53" s="681" t="str">
        <f>IF(Questionnaire!V130=(Questionnaire!V132+Questionnaire!V133+Questionnaire!V134+Questionnaire!V135)=TRUE,"OK Q33.a.i","QUERY Q33.a - Components in 33a.i must sum to acquisitions of unquoted equity capital total value in 33.a - please check")</f>
        <v>OK Q33.a.i</v>
      </c>
      <c r="T53" s="681" t="str">
        <f>IF(Questionnaire!W130=(Questionnaire!W132+Questionnaire!W133+Questionnaire!W134+Questionnaire!W135)=TRUE,"OK Q33.a.i","QUERY Q33.a - Components in 33a.i must sum to acquisitions of unquoted equity capital total value in 33.a - please check")</f>
        <v>OK Q33.a.i</v>
      </c>
      <c r="U53" s="681" t="str">
        <f>IF(Questionnaire!X130=(Questionnaire!X132+Questionnaire!X133+Questionnaire!X134+Questionnaire!X135)=TRUE,"OK Q33.a.i","QUERY Q33.a - Components in 33a.i must sum to acquisitions of unquoted equity capital total value in 33.a - please check")</f>
        <v>OK Q33.a.i</v>
      </c>
      <c r="V53" s="681" t="str">
        <f>IF(Questionnaire!Y130=(Questionnaire!Y132+Questionnaire!Y133+Questionnaire!Y134+Questionnaire!Y135)=TRUE,"OK Q33.a.i","QUERY Q33.a - Components in 33a.i must sum to acquisitions of unquoted equity capital total value in 33.a - please check")</f>
        <v>OK Q33.a.i</v>
      </c>
      <c r="W53" s="681" t="str">
        <f>IF(Questionnaire!Z130=(Questionnaire!Z132+Questionnaire!Z133+Questionnaire!Z134+Questionnaire!Z135)=TRUE,"OK Q33.a.i","QUERY Q33.a - Components in 33a.i must sum to acquisitions of unquoted equity capital total value in 33.a - please check")</f>
        <v>OK Q33.a.i</v>
      </c>
      <c r="X53" s="681" t="str">
        <f>IF(Questionnaire!AA130=(Questionnaire!AA132+Questionnaire!AA133+Questionnaire!AA134+Questionnaire!AA135)=TRUE,"OK Q33.a.i","QUERY Q33.a - Components in 33a.i must sum to acquisitions of unquoted equity capital total value in 33.a - please check")</f>
        <v>OK Q33.a.i</v>
      </c>
      <c r="Y53" s="681" t="str">
        <f>IF(Questionnaire!AB130=(Questionnaire!AB132+Questionnaire!AB133+Questionnaire!AB134+Questionnaire!AB135)=TRUE,"OK Q33.a.i","QUERY Q33.a - Components in 33a.i must sum to acquisitions of unquoted equity capital total value in 33.a - please check")</f>
        <v>OK Q33.a.i</v>
      </c>
      <c r="Z53" s="681" t="str">
        <f>IF(Questionnaire!AC130=(Questionnaire!AC132+Questionnaire!AC133+Questionnaire!AC134+Questionnaire!AC135)=TRUE,"OK Q33.a.i","QUERY Q33.a - Components in 33a.i must sum to acquisitions of unquoted equity capital total value in 33.a - please check")</f>
        <v>OK Q33.a.i</v>
      </c>
      <c r="AA53" s="681" t="str">
        <f>IF(Questionnaire!AD130=(Questionnaire!AD132+Questionnaire!AD133+Questionnaire!AD134+Questionnaire!AD135)=TRUE,"OK Q33.a.i","QUERY Q33.a - Components in 33a.i must sum to acquisitions of unquoted equity capital total value in 33.a - please check")</f>
        <v>OK Q33.a.i</v>
      </c>
      <c r="AB53" s="681" t="str">
        <f>IF(Questionnaire!AE130=(Questionnaire!AE132+Questionnaire!AE133+Questionnaire!AE134+Questionnaire!AE135)=TRUE,"OK Q33.a.i","QUERY Q33.a - Components in 33a.i must sum to acquisitions of unquoted equity capital total value in 33.a - please check")</f>
        <v>OK Q33.a.i</v>
      </c>
      <c r="AC53" s="681" t="str">
        <f>IF(Questionnaire!AF130=(Questionnaire!AF132+Questionnaire!AF133+Questionnaire!AF134+Questionnaire!AF135)=TRUE,"OK Q33.a.i","QUERY Q33.a - Components in 33a.i must sum to acquisitions of unquoted equity capital total value in 33.a - please check")</f>
        <v>OK Q33.a.i</v>
      </c>
      <c r="AD53" s="681" t="str">
        <f>IF(Questionnaire!AG130=(Questionnaire!AG132+Questionnaire!AG133+Questionnaire!AG134+Questionnaire!AG135)=TRUE,"OK Q33.a.i","QUERY Q33.a - Components in 33a.i must sum to acquisitions of unquoted equity capital total value in 33.a - please check")</f>
        <v>OK Q33.a.i</v>
      </c>
      <c r="AE53" s="681" t="str">
        <f>IF(Questionnaire!AH130=(Questionnaire!AH132+Questionnaire!AH133+Questionnaire!AH134+Questionnaire!AH135)=TRUE,"OK Q33.a.i","QUERY Q33.a - Components in 33a.i must sum to acquisitions of unquoted equity capital total value in 33.a - please check")</f>
        <v>OK Q33.a.i</v>
      </c>
      <c r="AF53" s="681" t="str">
        <f>IF(Questionnaire!AI130=(Questionnaire!AI132+Questionnaire!AI133+Questionnaire!AI134+Questionnaire!AI135)=TRUE,"OK Q33.a.i","QUERY Q33.a - Components in 33a.i must sum to acquisitions of unquoted equity capital total value in 33.a - please check")</f>
        <v>OK Q33.a.i</v>
      </c>
      <c r="AG53" s="681" t="str">
        <f>IF(Questionnaire!AJ130=(Questionnaire!AJ132+Questionnaire!AJ133+Questionnaire!AJ134+Questionnaire!AJ135)=TRUE,"OK Q33.a.i","QUERY Q33.a - Components in 33a.i must sum to acquisitions of unquoted equity capital total value in 33.a - please check")</f>
        <v>OK Q33.a.i</v>
      </c>
      <c r="AH53" s="681" t="str">
        <f>IF(Questionnaire!AK130=(Questionnaire!AK132+Questionnaire!AK133+Questionnaire!AK134+Questionnaire!AK135)=TRUE,"OK Q33.a.i","QUERY Q33.a - Components in 33a.i must sum to acquisitions of unquoted equity capital total value in 33.a - please check")</f>
        <v>OK Q33.a.i</v>
      </c>
      <c r="AI53" s="681" t="str">
        <f>IF(Questionnaire!AL130=(Questionnaire!AL132+Questionnaire!AL133+Questionnaire!AL134+Questionnaire!AL135)=TRUE,"OK Q33.a.i","QUERY Q33.a - Components in 33a.i must sum to acquisitions of unquoted equity capital total value in 33.a - please check")</f>
        <v>OK Q33.a.i</v>
      </c>
      <c r="AJ53" s="681" t="str">
        <f>IF(Questionnaire!AM130=(Questionnaire!AM132+Questionnaire!AM133+Questionnaire!AM134+Questionnaire!AM135)=TRUE,"OK Q33.a.i","QUERY Q33.a - Components in 33a.i must sum to acquisitions of unquoted equity capital total value in 33.a - please check")</f>
        <v>OK Q33.a.i</v>
      </c>
      <c r="AK53" s="681" t="str">
        <f>IF(Questionnaire!AN130=(Questionnaire!AN132+Questionnaire!AN133+Questionnaire!AN134+Questionnaire!AN135)=TRUE,"OK Q33.a.i","QUERY Q33.a - Components in 33a.i must sum to acquisitions of unquoted equity capital total value in 33.a - please check")</f>
        <v>OK Q33.a.i</v>
      </c>
      <c r="AL53" s="681" t="str">
        <f>IF(Questionnaire!AO130=(Questionnaire!AO132+Questionnaire!AO133+Questionnaire!AO134+Questionnaire!AO135)=TRUE,"OK Q33.a.i","QUERY Q33.a - Components in 33a.i must sum to acquisitions of unquoted equity capital total value in 33.a - please check")</f>
        <v>OK Q33.a.i</v>
      </c>
      <c r="AM53" s="681" t="str">
        <f>IF(Questionnaire!AP130=(Questionnaire!AP132+Questionnaire!AP133+Questionnaire!AP134+Questionnaire!AP135)=TRUE,"OK Q33.a.i","QUERY Q33.a - Components in 33a.i must sum to acquisitions of unquoted equity capital total value in 33.a - please check")</f>
        <v>OK Q33.a.i</v>
      </c>
      <c r="AN53" s="681" t="str">
        <f>IF(Questionnaire!AQ130=(Questionnaire!AQ132+Questionnaire!AQ133+Questionnaire!AQ134+Questionnaire!AQ135)=TRUE,"OK Q33.a.i","QUERY Q33.a - Components in 33a.i must sum to acquisitions of unquoted equity capital total value in 33.a - please check")</f>
        <v>OK Q33.a.i</v>
      </c>
      <c r="AO53" s="681" t="str">
        <f>IF(Questionnaire!AR130=(Questionnaire!AR132+Questionnaire!AR133+Questionnaire!AR134+Questionnaire!AR135)=TRUE,"OK Q33.a.i","QUERY Q33.a - Components in 33a.i must sum to acquisitions of unquoted equity capital total value in 33.a - please check")</f>
        <v>OK Q33.a.i</v>
      </c>
      <c r="AP53" s="681" t="str">
        <f>IF(Questionnaire!AS130=(Questionnaire!AS132+Questionnaire!AS133+Questionnaire!AS134+Questionnaire!AS135)=TRUE,"OK Q33.a.i","QUERY Q33.a - Components in 33a.i must sum to acquisitions of unquoted equity capital total value in 33.a - please check")</f>
        <v>OK Q33.a.i</v>
      </c>
      <c r="AQ53" s="681" t="str">
        <f>IF(Questionnaire!AT130=(Questionnaire!AT132+Questionnaire!AT133+Questionnaire!AT134+Questionnaire!AT135)=TRUE,"OK Q33.a.i","QUERY Q33.a - Components in 33a.i must sum to acquisitions of unquoted equity capital total value in 33.a - please check")</f>
        <v>OK Q33.a.i</v>
      </c>
      <c r="AR53" s="681" t="str">
        <f>IF(Questionnaire!AU130=(Questionnaire!AU132+Questionnaire!AU133+Questionnaire!AU134+Questionnaire!AU135)=TRUE,"OK Q33.a.i","QUERY Q33.a - Components in 33a.i must sum to acquisitions of unquoted equity capital total value in 33.a - please check")</f>
        <v>OK Q33.a.i</v>
      </c>
      <c r="AS53" s="681" t="str">
        <f>IF(Questionnaire!AV130=(Questionnaire!AV132+Questionnaire!AV133+Questionnaire!AV134+Questionnaire!AV135)=TRUE,"OK Q33.a.i","QUERY Q33.a - Components in 33a.i must sum to acquisitions of unquoted equity capital total value in 33.a - please check")</f>
        <v>OK Q33.a.i</v>
      </c>
      <c r="AT53" s="681" t="str">
        <f>IF(Questionnaire!AW130=(Questionnaire!AW132+Questionnaire!AW133+Questionnaire!AW134+Questionnaire!AW135)=TRUE,"OK Q33.a.i","QUERY Q33.a - Components in 33a.i must sum to acquisitions of unquoted equity capital total value in 33.a - please check")</f>
        <v>OK Q33.a.i</v>
      </c>
      <c r="AU53" s="681" t="str">
        <f>IF(Questionnaire!AX130=(Questionnaire!AX132+Questionnaire!AX133+Questionnaire!AX134+Questionnaire!AX135)=TRUE,"OK Q33.a.i","QUERY Q33.a - Components in 33a.i must sum to acquisitions of unquoted equity capital total value in 33.a - please check")</f>
        <v>OK Q33.a.i</v>
      </c>
      <c r="AV53" s="681" t="str">
        <f>IF(Questionnaire!AY130=(Questionnaire!AY132+Questionnaire!AY133+Questionnaire!AY134+Questionnaire!AY135)=TRUE,"OK Q33.a.i","QUERY Q33.a - Components in 33a.i must sum to acquisitions of unquoted equity capital total value in 33.a - please check")</f>
        <v>OK Q33.a.i</v>
      </c>
      <c r="AW53" s="681" t="str">
        <f>IF(Questionnaire!AZ130=(Questionnaire!AZ132+Questionnaire!AZ133+Questionnaire!AZ134+Questionnaire!AZ135)=TRUE,"OK Q33.a.i","QUERY Q33.a - Components in 33a.i must sum to acquisitions of unquoted equity capital total value in 33.a - please check")</f>
        <v>OK Q33.a.i</v>
      </c>
      <c r="AX53" s="681" t="str">
        <f>IF(Questionnaire!BA130=(Questionnaire!BA132+Questionnaire!BA133+Questionnaire!BA134+Questionnaire!BA135)=TRUE,"OK Q33.a.i","QUERY Q33.a - Components in 33a.i must sum to acquisitions of unquoted equity capital total value in 33.a - please check")</f>
        <v>OK Q33.a.i</v>
      </c>
      <c r="AY53" s="681" t="str">
        <f>IF(Questionnaire!BB130=(Questionnaire!BB132+Questionnaire!BB133+Questionnaire!BB134+Questionnaire!BB135)=TRUE,"OK Q33.a.i","QUERY Q33.a - Components in 33a.i must sum to acquisitions of unquoted equity capital total value in 33.a - please check")</f>
        <v>OK Q33.a.i</v>
      </c>
      <c r="AZ53" s="681" t="str">
        <f>IF(Questionnaire!BC130=(Questionnaire!BC132+Questionnaire!BC133+Questionnaire!BC134+Questionnaire!BC135)=TRUE,"OK Q33.a.i","QUERY Q33.a - Components in 33a.i must sum to acquisitions of unquoted equity capital total value in 33.a - please check")</f>
        <v>OK Q33.a.i</v>
      </c>
      <c r="BA53" s="681" t="str">
        <f>IF(Questionnaire!BD130=(Questionnaire!BD132+Questionnaire!BD133+Questionnaire!BD134+Questionnaire!BD135)=TRUE,"OK Q33.a.i","QUERY Q33.a - Components in 33a.i must sum to acquisitions of unquoted equity capital total value in 33.a - please check")</f>
        <v>OK Q33.a.i</v>
      </c>
      <c r="BB53" s="681" t="str">
        <f>IF(Questionnaire!BE130=(Questionnaire!BE132+Questionnaire!BE133+Questionnaire!BE134+Questionnaire!BE135)=TRUE,"OK Q33.a.i","QUERY Q33.a - Components in 33a.i must sum to acquisitions of unquoted equity capital total value in 33.a - please check")</f>
        <v>OK Q33.a.i</v>
      </c>
      <c r="BC53" s="681" t="str">
        <f>IF(Questionnaire!BF130=(Questionnaire!BF132+Questionnaire!BF133+Questionnaire!BF134+Questionnaire!BF135)=TRUE,"OK Q33.a.i","QUERY Q33.a - Components in 33a.i must sum to acquisitions of unquoted equity capital total value in 33.a - please check")</f>
        <v>OK Q33.a.i</v>
      </c>
      <c r="BD53" s="681" t="str">
        <f>IF(Questionnaire!BG130=(Questionnaire!BG132+Questionnaire!BG133+Questionnaire!BG134+Questionnaire!BG135)=TRUE,"OK Q33.a.i","QUERY Q33.a - Components in 33a.i must sum to acquisitions of unquoted equity capital total value in 33.a - please check")</f>
        <v>OK Q33.a.i</v>
      </c>
      <c r="BE53" s="681" t="str">
        <f>IF(Questionnaire!BH130=(Questionnaire!BH132+Questionnaire!BH133+Questionnaire!BH134+Questionnaire!BH135)=TRUE,"OK Q33.a.i","QUERY Q33.a - Components in 33a.i must sum to acquisitions of unquoted equity capital total value in 33.a - please check")</f>
        <v>OK Q33.a.i</v>
      </c>
      <c r="BF53" s="681" t="str">
        <f>IF(Questionnaire!BI130=(Questionnaire!BI132+Questionnaire!BI133+Questionnaire!BI134+Questionnaire!BI135)=TRUE,"OK Q33.a.i","QUERY Q33.a - Components in 33a.i must sum to acquisitions of unquoted equity capital total value in 33.a - please check")</f>
        <v>OK Q33.a.i</v>
      </c>
      <c r="BG53" s="681" t="str">
        <f>IF(Questionnaire!BJ130=(Questionnaire!BJ132+Questionnaire!BJ133+Questionnaire!BJ134+Questionnaire!BJ135)=TRUE,"OK Q33.a.i","QUERY Q33.a - Components in 33a.i must sum to acquisitions of unquoted equity capital total value in 33.a - please check")</f>
        <v>OK Q33.a.i</v>
      </c>
      <c r="BH53" s="681" t="str">
        <f>IF(Questionnaire!BK130=(Questionnaire!BK132+Questionnaire!BK133+Questionnaire!BK134+Questionnaire!BK135)=TRUE,"OK Q33.a.i","QUERY Q33.a - Components in 33a.i must sum to acquisitions of unquoted equity capital total value in 33.a - please check")</f>
        <v>OK Q33.a.i</v>
      </c>
      <c r="BI53" s="681" t="str">
        <f>IF(Questionnaire!BL130=(Questionnaire!BL132+Questionnaire!BL133+Questionnaire!BL134+Questionnaire!BL135)=TRUE,"OK Q33.a.i","QUERY Q33.a - Components in 33a.i must sum to acquisitions of unquoted equity capital total value in 33.a - please check")</f>
        <v>OK Q33.a.i</v>
      </c>
      <c r="BJ53" s="681" t="str">
        <f>IF(Questionnaire!BM130=(Questionnaire!BM132+Questionnaire!BM133+Questionnaire!BM134+Questionnaire!BM135)=TRUE,"OK Q33.a.i","QUERY Q33.a - Components in 33a.i must sum to acquisitions of unquoted equity capital total value in 33.a - please check")</f>
        <v>OK Q33.a.i</v>
      </c>
      <c r="BK53" s="681" t="str">
        <f>IF(Questionnaire!BN130=(Questionnaire!BN132+Questionnaire!BN133+Questionnaire!BN134+Questionnaire!BN135)=TRUE,"OK Q33.a.i","QUERY Q33.a - Components in 33a.i must sum to acquisitions of unquoted equity capital total value in 33.a - please check")</f>
        <v>OK Q33.a.i</v>
      </c>
      <c r="BL53" s="681" t="str">
        <f>IF(Questionnaire!BO130=(Questionnaire!BO132+Questionnaire!BO133+Questionnaire!BO134+Questionnaire!BO135)=TRUE,"OK Q33.a.i","QUERY Q33.a - Components in 33a.i must sum to acquisitions of unquoted equity capital total value in 33.a - please check")</f>
        <v>OK Q33.a.i</v>
      </c>
      <c r="BM53" s="681" t="str">
        <f>IF(Questionnaire!BP130=(Questionnaire!BP132+Questionnaire!BP133+Questionnaire!BP134+Questionnaire!BP135)=TRUE,"OK Q33.a.i","QUERY Q33.a - Components in 33a.i must sum to acquisitions of unquoted equity capital total value in 33.a - please check")</f>
        <v>OK Q33.a.i</v>
      </c>
      <c r="BN53" s="681" t="str">
        <f>IF(Questionnaire!BQ130=(Questionnaire!BQ132+Questionnaire!BQ133+Questionnaire!BQ134+Questionnaire!BQ135)=TRUE,"OK Q33.a.i","QUERY Q33.a - Components in 33a.i must sum to acquisitions of unquoted equity capital total value in 33.a - please check")</f>
        <v>OK Q33.a.i</v>
      </c>
      <c r="BO53" s="681" t="str">
        <f>IF(Questionnaire!BR130=(Questionnaire!BR132+Questionnaire!BR133+Questionnaire!BR134+Questionnaire!BR135)=TRUE,"OK Q33.a.i","QUERY Q33.a - Components in 33a.i must sum to acquisitions of unquoted equity capital total value in 33.a - please check")</f>
        <v>OK Q33.a.i</v>
      </c>
      <c r="BP53" s="681" t="str">
        <f>IF(Questionnaire!BS130=(Questionnaire!BS132+Questionnaire!BS133+Questionnaire!BS134+Questionnaire!BS135)=TRUE,"OK Q33.a.i","QUERY Q33.a - Components in 33a.i must sum to acquisitions of unquoted equity capital total value in 33.a - please check")</f>
        <v>OK Q33.a.i</v>
      </c>
      <c r="BQ53" s="681" t="str">
        <f>IF(Questionnaire!BT130=(Questionnaire!BT132+Questionnaire!BT133+Questionnaire!BT134+Questionnaire!BT135)=TRUE,"OK Q33.a.i","QUERY Q33.a - Components in 33a.i must sum to acquisitions of unquoted equity capital total value in 33.a - please check")</f>
        <v>OK Q33.a.i</v>
      </c>
      <c r="BR53" s="681" t="str">
        <f>IF(Questionnaire!BU130=(Questionnaire!BU132+Questionnaire!BU133+Questionnaire!BU134+Questionnaire!BU135)=TRUE,"OK Q33.a.i","QUERY Q33.a - Components in 33a.i must sum to acquisitions of unquoted equity capital total value in 33.a - please check")</f>
        <v>OK Q33.a.i</v>
      </c>
      <c r="BS53" s="681" t="str">
        <f>IF(Questionnaire!BV130=(Questionnaire!BV132+Questionnaire!BV133+Questionnaire!BV134+Questionnaire!BV135)=TRUE,"OK Q33.a.i","QUERY Q33.a - Components in 33a.i must sum to acquisitions of unquoted equity capital total value in 33.a - please check")</f>
        <v>OK Q33.a.i</v>
      </c>
      <c r="BT53" s="681" t="str">
        <f>IF(Questionnaire!BW130=(Questionnaire!BW132+Questionnaire!BW133+Questionnaire!BW134+Questionnaire!BW135)=TRUE,"OK Q33.a.i","QUERY Q33.a - Components in 33a.i must sum to acquisitions of unquoted equity capital total value in 33.a - please check")</f>
        <v>OK Q33.a.i</v>
      </c>
      <c r="BU53" s="681" t="str">
        <f>IF(Questionnaire!BX130=(Questionnaire!BX132+Questionnaire!BX133+Questionnaire!BX134+Questionnaire!BX135)=TRUE,"OK Q33.a.i","QUERY Q33.a - Components in 33a.i must sum to acquisitions of unquoted equity capital total value in 33.a - please check")</f>
        <v>OK Q33.a.i</v>
      </c>
      <c r="BV53" s="681" t="str">
        <f>IF(Questionnaire!BY130=(Questionnaire!BY132+Questionnaire!BY133+Questionnaire!BY134+Questionnaire!BY135)=TRUE,"OK Q33.a.i","QUERY Q33.a - Components in 33a.i must sum to acquisitions of unquoted equity capital total value in 33.a - please check")</f>
        <v>OK Q33.a.i</v>
      </c>
      <c r="BW53" s="681" t="str">
        <f>IF(Questionnaire!BZ130=(Questionnaire!BZ132+Questionnaire!BZ133+Questionnaire!BZ134+Questionnaire!BZ135)=TRUE,"OK Q33.a.i","QUERY Q33.a - Components in 33a.i must sum to acquisitions of unquoted equity capital total value in 33.a - please check")</f>
        <v>OK Q33.a.i</v>
      </c>
      <c r="BX53" s="681" t="str">
        <f>IF(Questionnaire!CA130=(Questionnaire!CA132+Questionnaire!CA133+Questionnaire!CA134+Questionnaire!CA135)=TRUE,"OK Q33.a.i","QUERY Q33.a - Components in 33a.i must sum to acquisitions of unquoted equity capital total value in 33.a - please check")</f>
        <v>OK Q33.a.i</v>
      </c>
      <c r="BY53" s="681" t="str">
        <f>IF(Questionnaire!CB130=(Questionnaire!CB132+Questionnaire!CB133+Questionnaire!CB134+Questionnaire!CB135)=TRUE,"OK Q33.a.i","QUERY Q33.a - Components in 33a.i must sum to acquisitions of unquoted equity capital total value in 33.a - please check")</f>
        <v>OK Q33.a.i</v>
      </c>
      <c r="BZ53" s="681" t="str">
        <f>IF(Questionnaire!CC130=(Questionnaire!CC132+Questionnaire!CC133+Questionnaire!CC134+Questionnaire!CC135)=TRUE,"OK Q33.a.i","QUERY Q33.a - Components in 33a.i must sum to acquisitions of unquoted equity capital total value in 33.a - please check")</f>
        <v>OK Q33.a.i</v>
      </c>
      <c r="CA53" s="681" t="str">
        <f>IF(Questionnaire!CD130=(Questionnaire!CD132+Questionnaire!CD133+Questionnaire!CD134+Questionnaire!CD135)=TRUE,"OK Q33.a.i","QUERY Q33.a - Components in 33a.i must sum to acquisitions of unquoted equity capital total value in 33.a - please check")</f>
        <v>OK Q33.a.i</v>
      </c>
      <c r="CB53" s="681" t="str">
        <f>IF(Questionnaire!CE130=(Questionnaire!CE132+Questionnaire!CE133+Questionnaire!CE134+Questionnaire!CE135)=TRUE,"OK Q33.a.i","QUERY Q33.a - Components in 33a.i must sum to acquisitions of unquoted equity capital total value in 33.a - please check")</f>
        <v>OK Q33.a.i</v>
      </c>
      <c r="CC53" s="681" t="str">
        <f>IF(Questionnaire!CF130=(Questionnaire!CF132+Questionnaire!CF133+Questionnaire!CF134+Questionnaire!CF135)=TRUE,"OK Q33.a.i","QUERY Q33.a - Components in 33a.i must sum to acquisitions of unquoted equity capital total value in 33.a - please check")</f>
        <v>OK Q33.a.i</v>
      </c>
      <c r="CD53" s="681" t="str">
        <f>IF(Questionnaire!CG130=(Questionnaire!CG132+Questionnaire!CG133+Questionnaire!CG134+Questionnaire!CG135)=TRUE,"OK Q33.a.i","QUERY Q33.a - Components in 33a.i must sum to acquisitions of unquoted equity capital total value in 33.a - please check")</f>
        <v>OK Q33.a.i</v>
      </c>
      <c r="CE53" s="681" t="str">
        <f>IF(Questionnaire!CH130=(Questionnaire!CH132+Questionnaire!CH133+Questionnaire!CH134+Questionnaire!CH135)=TRUE,"OK Q33.a.i","QUERY Q33.a - Components in 33a.i must sum to acquisitions of unquoted equity capital total value in 33.a - please check")</f>
        <v>OK Q33.a.i</v>
      </c>
      <c r="CF53" s="681" t="str">
        <f>IF(Questionnaire!CI130=(Questionnaire!CI132+Questionnaire!CI133+Questionnaire!CI134+Questionnaire!CI135)=TRUE,"OK Q33.a.i","QUERY Q33.a - Components in 33a.i must sum to acquisitions of unquoted equity capital total value in 33.a - please check")</f>
        <v>OK Q33.a.i</v>
      </c>
      <c r="CG53" s="681" t="str">
        <f>IF(Questionnaire!CJ130=(Questionnaire!CJ132+Questionnaire!CJ133+Questionnaire!CJ134+Questionnaire!CJ135)=TRUE,"OK Q33.a.i","QUERY Q33.a - Components in 33a.i must sum to acquisitions of unquoted equity capital total value in 33.a - please check")</f>
        <v>OK Q33.a.i</v>
      </c>
      <c r="CH53" s="681" t="str">
        <f>IF(Questionnaire!CK130=(Questionnaire!CK132+Questionnaire!CK133+Questionnaire!CK134+Questionnaire!CK135)=TRUE,"OK Q33.a.i","QUERY Q33.a - Components in 33a.i must sum to acquisitions of unquoted equity capital total value in 33.a - please check")</f>
        <v>OK Q33.a.i</v>
      </c>
      <c r="CI53" s="681" t="str">
        <f>IF(Questionnaire!CL130=(Questionnaire!CL132+Questionnaire!CL133+Questionnaire!CL134+Questionnaire!CL135)=TRUE,"OK Q33.a.i","QUERY Q33.a - Components in 33a.i must sum to acquisitions of unquoted equity capital total value in 33.a - please check")</f>
        <v>OK Q33.a.i</v>
      </c>
      <c r="CJ53" s="681" t="str">
        <f>IF(Questionnaire!CM130=(Questionnaire!CM132+Questionnaire!CM133+Questionnaire!CM134+Questionnaire!CM135)=TRUE,"OK Q33.a.i","QUERY Q33.a - Components in 33a.i must sum to acquisitions of unquoted equity capital total value in 33.a - please check")</f>
        <v>OK Q33.a.i</v>
      </c>
      <c r="CK53" s="681" t="str">
        <f>IF(Questionnaire!CN130=(Questionnaire!CN132+Questionnaire!CN133+Questionnaire!CN134+Questionnaire!CN135)=TRUE,"OK Q33.a.i","QUERY Q33.a - Components in 33a.i must sum to acquisitions of unquoted equity capital total value in 33.a - please check")</f>
        <v>OK Q33.a.i</v>
      </c>
      <c r="CL53" s="681" t="str">
        <f>IF(Questionnaire!CO130=(Questionnaire!CO132+Questionnaire!CO133+Questionnaire!CO134+Questionnaire!CO135)=TRUE,"OK Q33.a.i","QUERY Q33.a - Components in 33a.i must sum to acquisitions of unquoted equity capital total value in 33.a - please check")</f>
        <v>OK Q33.a.i</v>
      </c>
      <c r="CM53" s="681" t="str">
        <f>IF(Questionnaire!CP130=(Questionnaire!CP132+Questionnaire!CP133+Questionnaire!CP134+Questionnaire!CP135)=TRUE,"OK Q33.a.i","QUERY Q33.a - Components in 33a.i must sum to acquisitions of unquoted equity capital total value in 33.a - please check")</f>
        <v>OK Q33.a.i</v>
      </c>
      <c r="CN53" s="681" t="str">
        <f>IF(Questionnaire!CQ130=(Questionnaire!CQ132+Questionnaire!CQ133+Questionnaire!CQ134+Questionnaire!CQ135)=TRUE,"OK Q33.a.i","QUERY Q33.a - Components in 33a.i must sum to acquisitions of unquoted equity capital total value in 33.a - please check")</f>
        <v>OK Q33.a.i</v>
      </c>
      <c r="CO53" s="681" t="str">
        <f>IF(Questionnaire!CR130=(Questionnaire!CR132+Questionnaire!CR133+Questionnaire!CR134+Questionnaire!CR135)=TRUE,"OK Q33.a.i","QUERY Q33.a - Components in 33a.i must sum to acquisitions of unquoted equity capital total value in 33.a - please check")</f>
        <v>OK Q33.a.i</v>
      </c>
      <c r="CP53" s="681" t="str">
        <f>IF(Questionnaire!CS130=(Questionnaire!CS132+Questionnaire!CS133+Questionnaire!CS134+Questionnaire!CS135)=TRUE,"OK Q33.a.i","QUERY Q33.a - Components in 33a.i must sum to acquisitions of unquoted equity capital total value in 33.a - please check")</f>
        <v>OK Q33.a.i</v>
      </c>
      <c r="CQ53" s="681" t="str">
        <f>IF(Questionnaire!CT130=(Questionnaire!CT132+Questionnaire!CT133+Questionnaire!CT134+Questionnaire!CT135)=TRUE,"OK Q33.a.i","QUERY Q33.a - Components in 33a.i must sum to acquisitions of unquoted equity capital total value in 33.a - please check")</f>
        <v>OK Q33.a.i</v>
      </c>
      <c r="CR53" s="681" t="str">
        <f>IF(Questionnaire!CU130=(Questionnaire!CU132+Questionnaire!CU133+Questionnaire!CU134+Questionnaire!CU135)=TRUE,"OK Q33.a.i","QUERY Q33.a - Components in 33a.i must sum to acquisitions of unquoted equity capital total value in 33.a - please check")</f>
        <v>OK Q33.a.i</v>
      </c>
      <c r="CS53" s="681" t="str">
        <f>IF(Questionnaire!CV130=(Questionnaire!CV132+Questionnaire!CV133+Questionnaire!CV134+Questionnaire!CV135)=TRUE,"OK Q33.a.i","QUERY Q33.a - Components in 33a.i must sum to acquisitions of unquoted equity capital total value in 33.a - please check")</f>
        <v>OK Q33.a.i</v>
      </c>
      <c r="CT53" s="681" t="str">
        <f>IF(Questionnaire!CW130=(Questionnaire!CW132+Questionnaire!CW133+Questionnaire!CW134+Questionnaire!CW135)=TRUE,"OK Q33.a.i","QUERY Q33.a - Components in 33a.i must sum to acquisitions of unquoted equity capital total value in 33.a - please check")</f>
        <v>OK Q33.a.i</v>
      </c>
      <c r="CU53" s="681" t="str">
        <f>IF(Questionnaire!CX130=(Questionnaire!CX132+Questionnaire!CX133+Questionnaire!CX134+Questionnaire!CX135)=TRUE,"OK Q33.a.i","QUERY Q33.a - Components in 33a.i must sum to acquisitions of unquoted equity capital total value in 33.a - please check")</f>
        <v>OK Q33.a.i</v>
      </c>
      <c r="CV53" s="681" t="str">
        <f>IF(Questionnaire!CY130=(Questionnaire!CY132+Questionnaire!CY133+Questionnaire!CY134+Questionnaire!CY135)=TRUE,"OK Q33.a.i","QUERY Q33.a - Components in 33a.i must sum to acquisitions of unquoted equity capital total value in 33.a - please check")</f>
        <v>OK Q33.a.i</v>
      </c>
      <c r="CW53" s="681" t="str">
        <f>IF(Questionnaire!CZ130=(Questionnaire!CZ132+Questionnaire!CZ133+Questionnaire!CZ134+Questionnaire!CZ135)=TRUE,"OK Q33.a.i","QUERY Q33.a - Components in 33a.i must sum to acquisitions of unquoted equity capital total value in 33.a - please check")</f>
        <v>OK Q33.a.i</v>
      </c>
      <c r="CX53" s="681" t="str">
        <f>IF(Questionnaire!DA130=(Questionnaire!DA132+Questionnaire!DA133+Questionnaire!DA134+Questionnaire!DA135)=TRUE,"OK Q33.a.i","QUERY Q33.a - Components in 33a.i must sum to acquisitions of unquoted equity capital total value in 33.a - please check")</f>
        <v>OK Q33.a.i</v>
      </c>
      <c r="CY53" s="681" t="str">
        <f>IF(Questionnaire!DB130=(Questionnaire!DB132+Questionnaire!DB133+Questionnaire!DB134+Questionnaire!DB135)=TRUE,"OK Q33.a.i","QUERY Q33.a - Components in 33a.i must sum to acquisitions of unquoted equity capital total value in 33.a - please check")</f>
        <v>OK Q33.a.i</v>
      </c>
      <c r="CZ53" s="681" t="str">
        <f>IF(Questionnaire!DC130=(Questionnaire!DC132+Questionnaire!DC133+Questionnaire!DC134+Questionnaire!DC135)=TRUE,"OK Q33.a.i","QUERY Q33.a - Components in 33a.i must sum to acquisitions of unquoted equity capital total value in 33.a - please check")</f>
        <v>OK Q33.a.i</v>
      </c>
      <c r="DA53" s="681" t="str">
        <f>IF(Questionnaire!DD130=(Questionnaire!DD132+Questionnaire!DD133+Questionnaire!DD134+Questionnaire!DD135)=TRUE,"OK Q33.a.i","QUERY Q33.a - Components in 33a.i must sum to acquisitions of unquoted equity capital total value in 33.a - please check")</f>
        <v>OK Q33.a.i</v>
      </c>
      <c r="DB53" s="681" t="str">
        <f>IF(Questionnaire!DE130=(Questionnaire!DE132+Questionnaire!DE133+Questionnaire!DE134+Questionnaire!DE135)=TRUE,"OK Q33.a.i","QUERY Q33.a - Components in 33a.i must sum to acquisitions of unquoted equity capital total value in 33.a - please check")</f>
        <v>OK Q33.a.i</v>
      </c>
      <c r="DC53" s="681" t="str">
        <f>IF(Questionnaire!DF130=(Questionnaire!DF132+Questionnaire!DF133+Questionnaire!DF134+Questionnaire!DF135)=TRUE,"OK Q33.a.i","QUERY Q33.a - Components in 33a.i must sum to acquisitions of unquoted equity capital total value in 33.a - please check")</f>
        <v>OK Q33.a.i</v>
      </c>
      <c r="DD53" s="681" t="str">
        <f>IF(Questionnaire!DG130=(Questionnaire!DG132+Questionnaire!DG133+Questionnaire!DG134+Questionnaire!DG135)=TRUE,"OK Q33.a.i","QUERY Q33.a - Components in 33a.i must sum to acquisitions of unquoted equity capital total value in 33.a - please check")</f>
        <v>OK Q33.a.i</v>
      </c>
      <c r="DE53" s="681" t="str">
        <f>IF(Questionnaire!DH130=(Questionnaire!DH132+Questionnaire!DH133+Questionnaire!DH134+Questionnaire!DH135)=TRUE,"OK Q33.a.i","QUERY Q33.a - Components in 33a.i must sum to acquisitions of unquoted equity capital total value in 33.a - please check")</f>
        <v>OK Q33.a.i</v>
      </c>
      <c r="DF53" s="681" t="str">
        <f>IF(Questionnaire!DI130=(Questionnaire!DI132+Questionnaire!DI133+Questionnaire!DI134+Questionnaire!DI135)=TRUE,"OK Q33.a.i","QUERY Q33.a - Components in 33a.i must sum to acquisitions of unquoted equity capital total value in 33.a - please check")</f>
        <v>OK Q33.a.i</v>
      </c>
      <c r="DG53" s="681" t="str">
        <f>IF(Questionnaire!DJ130=(Questionnaire!DJ132+Questionnaire!DJ133+Questionnaire!DJ134+Questionnaire!DJ135)=TRUE,"OK Q33.a.i","QUERY Q33.a - Components in 33a.i must sum to acquisitions of unquoted equity capital total value in 33.a - please check")</f>
        <v>OK Q33.a.i</v>
      </c>
      <c r="DH53" s="681" t="str">
        <f>IF(Questionnaire!DK130=(Questionnaire!DK132+Questionnaire!DK133+Questionnaire!DK134+Questionnaire!DK135)=TRUE,"OK Q33.a.i","QUERY Q33.a - Components in 33a.i must sum to acquisitions of unquoted equity capital total value in 33.a - please check")</f>
        <v>OK Q33.a.i</v>
      </c>
      <c r="DI53" s="681" t="str">
        <f>IF(Questionnaire!DL130=(Questionnaire!DL132+Questionnaire!DL133+Questionnaire!DL134+Questionnaire!DL135)=TRUE,"OK Q33.a.i","QUERY Q33.a - Components in 33a.i must sum to acquisitions of unquoted equity capital total value in 33.a - please check")</f>
        <v>OK Q33.a.i</v>
      </c>
      <c r="DJ53" s="681" t="str">
        <f>IF(Questionnaire!DM130=(Questionnaire!DM132+Questionnaire!DM133+Questionnaire!DM134+Questionnaire!DM135)=TRUE,"OK Q33.a.i","QUERY Q33.a - Components in 33a.i must sum to acquisitions of unquoted equity capital total value in 33.a - please check")</f>
        <v>OK Q33.a.i</v>
      </c>
      <c r="DK53" s="681" t="str">
        <f>IF(Questionnaire!DN130=(Questionnaire!DN132+Questionnaire!DN133+Questionnaire!DN134+Questionnaire!DN135)=TRUE,"OK Q33.a.i","QUERY Q33.a - Components in 33a.i must sum to acquisitions of unquoted equity capital total value in 33.a - please check")</f>
        <v>OK Q33.a.i</v>
      </c>
      <c r="DL53" s="681" t="str">
        <f>IF(Questionnaire!DO130=(Questionnaire!DO132+Questionnaire!DO133+Questionnaire!DO134+Questionnaire!DO135)=TRUE,"OK Q33.a.i","QUERY Q33.a - Components in 33a.i must sum to acquisitions of unquoted equity capital total value in 33.a - please check")</f>
        <v>OK Q33.a.i</v>
      </c>
      <c r="DM53" s="681" t="str">
        <f>IF(Questionnaire!DP130=(Questionnaire!DP132+Questionnaire!DP133+Questionnaire!DP134+Questionnaire!DP135)=TRUE,"OK Q33.a.i","QUERY Q33.a - Components in 33a.i must sum to acquisitions of unquoted equity capital total value in 33.a - please check")</f>
        <v>OK Q33.a.i</v>
      </c>
      <c r="DN53" s="681" t="str">
        <f>IF(Questionnaire!DQ130=(Questionnaire!DQ132+Questionnaire!DQ133+Questionnaire!DQ134+Questionnaire!DQ135)=TRUE,"OK Q33.a.i","QUERY Q33.a - Components in 33a.i must sum to acquisitions of unquoted equity capital total value in 33.a - please check")</f>
        <v>OK Q33.a.i</v>
      </c>
      <c r="DO53" s="681" t="str">
        <f>IF(Questionnaire!DR130=(Questionnaire!DR132+Questionnaire!DR133+Questionnaire!DR134+Questionnaire!DR135)=TRUE,"OK Q33.a.i","QUERY Q33.a - Components in 33a.i must sum to acquisitions of unquoted equity capital total value in 33.a - please check")</f>
        <v>OK Q33.a.i</v>
      </c>
      <c r="DP53" s="681" t="str">
        <f>IF(Questionnaire!DS130=(Questionnaire!DS132+Questionnaire!DS133+Questionnaire!DS134+Questionnaire!DS135)=TRUE,"OK Q33.a.i","QUERY Q33.a - Components in 33a.i must sum to acquisitions of unquoted equity capital total value in 33.a - please check")</f>
        <v>OK Q33.a.i</v>
      </c>
      <c r="DQ53" s="681" t="str">
        <f>IF(Questionnaire!DT130=(Questionnaire!DT132+Questionnaire!DT133+Questionnaire!DT134+Questionnaire!DT135)=TRUE,"OK Q33.a.i","QUERY Q33.a - Components in 33a.i must sum to acquisitions of unquoted equity capital total value in 33.a - please check")</f>
        <v>OK Q33.a.i</v>
      </c>
      <c r="DR53" s="681" t="str">
        <f>IF(Questionnaire!DU130=(Questionnaire!DU132+Questionnaire!DU133+Questionnaire!DU134+Questionnaire!DU135)=TRUE,"OK Q33.a.i","QUERY Q33.a - Components in 33a.i must sum to acquisitions of unquoted equity capital total value in 33.a - please check")</f>
        <v>OK Q33.a.i</v>
      </c>
      <c r="DS53" s="681" t="str">
        <f>IF(Questionnaire!DV130=(Questionnaire!DV132+Questionnaire!DV133+Questionnaire!DV134+Questionnaire!DV135)=TRUE,"OK Q33.a.i","QUERY Q33.a - Components in 33a.i must sum to acquisitions of unquoted equity capital total value in 33.a - please check")</f>
        <v>OK Q33.a.i</v>
      </c>
      <c r="DT53" s="681" t="str">
        <f>IF(Questionnaire!DW130=(Questionnaire!DW132+Questionnaire!DW133+Questionnaire!DW134+Questionnaire!DW135)=TRUE,"OK Q33.a.i","QUERY Q33.a - Components in 33a.i must sum to acquisitions of unquoted equity capital total value in 33.a - please check")</f>
        <v>OK Q33.a.i</v>
      </c>
      <c r="DU53" s="681" t="str">
        <f>IF(Questionnaire!DX130=(Questionnaire!DX132+Questionnaire!DX133+Questionnaire!DX134+Questionnaire!DX135)=TRUE,"OK Q33.a.i","QUERY Q33.a - Components in 33a.i must sum to acquisitions of unquoted equity capital total value in 33.a - please check")</f>
        <v>OK Q33.a.i</v>
      </c>
      <c r="DV53" s="681" t="str">
        <f>IF(Questionnaire!DY130=(Questionnaire!DY132+Questionnaire!DY133+Questionnaire!DY134+Questionnaire!DY135)=TRUE,"OK Q33.a.i","QUERY Q33.a - Components in 33a.i must sum to acquisitions of unquoted equity capital total value in 33.a - please check")</f>
        <v>OK Q33.a.i</v>
      </c>
      <c r="DW53" s="681" t="str">
        <f>IF(Questionnaire!DZ130=(Questionnaire!DZ132+Questionnaire!DZ133+Questionnaire!DZ134+Questionnaire!DZ135)=TRUE,"OK Q33.a.i","QUERY Q33.a - Components in 33a.i must sum to acquisitions of unquoted equity capital total value in 33.a - please check")</f>
        <v>OK Q33.a.i</v>
      </c>
      <c r="DX53" s="681" t="str">
        <f>IF(Questionnaire!EA130=(Questionnaire!EA132+Questionnaire!EA133+Questionnaire!EA134+Questionnaire!EA135)=TRUE,"OK Q33.a.i","QUERY Q33.a - Components in 33a.i must sum to acquisitions of unquoted equity capital total value in 33.a - please check")</f>
        <v>OK Q33.a.i</v>
      </c>
      <c r="DY53" s="681" t="str">
        <f>IF(Questionnaire!EB130=(Questionnaire!EB132+Questionnaire!EB133+Questionnaire!EB134+Questionnaire!EB135)=TRUE,"OK Q33.a.i","QUERY Q33.a - Components in 33a.i must sum to acquisitions of unquoted equity capital total value in 33.a - please check")</f>
        <v>OK Q33.a.i</v>
      </c>
      <c r="DZ53" s="681" t="str">
        <f>IF(Questionnaire!EC130=(Questionnaire!EC132+Questionnaire!EC133+Questionnaire!EC134+Questionnaire!EC135)=TRUE,"OK Q33.a.i","QUERY Q33.a - Components in 33a.i must sum to acquisitions of unquoted equity capital total value in 33.a - please check")</f>
        <v>OK Q33.a.i</v>
      </c>
      <c r="EA53" s="681" t="str">
        <f>IF(Questionnaire!ED130=(Questionnaire!ED132+Questionnaire!ED133+Questionnaire!ED134+Questionnaire!ED135)=TRUE,"OK Q33.a.i","QUERY Q33.a - Components in 33a.i must sum to acquisitions of unquoted equity capital total value in 33.a - please check")</f>
        <v>OK Q33.a.i</v>
      </c>
      <c r="EB53" s="681" t="str">
        <f>IF(Questionnaire!EE130=(Questionnaire!EE132+Questionnaire!EE133+Questionnaire!EE134+Questionnaire!EE135)=TRUE,"OK Q33.a.i","QUERY Q33.a - Components in 33a.i must sum to acquisitions of unquoted equity capital total value in 33.a - please check")</f>
        <v>OK Q33.a.i</v>
      </c>
      <c r="EC53" s="681" t="str">
        <f>IF(Questionnaire!EF130=(Questionnaire!EF132+Questionnaire!EF133+Questionnaire!EF134+Questionnaire!EF135)=TRUE,"OK Q33.a.i","QUERY Q33.a - Components in 33a.i must sum to acquisitions of unquoted equity capital total value in 33.a - please check")</f>
        <v>OK Q33.a.i</v>
      </c>
      <c r="ED53" s="681" t="str">
        <f>IF(Questionnaire!EG130=(Questionnaire!EG132+Questionnaire!EG133+Questionnaire!EG134+Questionnaire!EG135)=TRUE,"OK Q33.a.i","QUERY Q33.a - Components in 33a.i must sum to acquisitions of unquoted equity capital total value in 33.a - please check")</f>
        <v>OK Q33.a.i</v>
      </c>
      <c r="EE53" s="681" t="str">
        <f>IF(Questionnaire!EH130=(Questionnaire!EH132+Questionnaire!EH133+Questionnaire!EH134+Questionnaire!EH135)=TRUE,"OK Q33.a.i","QUERY Q33.a - Components in 33a.i must sum to acquisitions of unquoted equity capital total value in 33.a - please check")</f>
        <v>OK Q33.a.i</v>
      </c>
      <c r="EF53" s="681" t="str">
        <f>IF(Questionnaire!EI130=(Questionnaire!EI132+Questionnaire!EI133+Questionnaire!EI134+Questionnaire!EI135)=TRUE,"OK Q33.a.i","QUERY Q33.a - Components in 33a.i must sum to acquisitions of unquoted equity capital total value in 33.a - please check")</f>
        <v>OK Q33.a.i</v>
      </c>
      <c r="EG53" s="681" t="str">
        <f>IF(Questionnaire!EJ130=(Questionnaire!EJ132+Questionnaire!EJ133+Questionnaire!EJ134+Questionnaire!EJ135)=TRUE,"OK Q33.a.i","QUERY Q33.a - Components in 33a.i must sum to acquisitions of unquoted equity capital total value in 33.a - please check")</f>
        <v>OK Q33.a.i</v>
      </c>
      <c r="EH53" s="681" t="str">
        <f>IF(Questionnaire!EK130=(Questionnaire!EK132+Questionnaire!EK133+Questionnaire!EK134+Questionnaire!EK135)=TRUE,"OK Q33.a.i","QUERY Q33.a - Components in 33a.i must sum to acquisitions of unquoted equity capital total value in 33.a - please check")</f>
        <v>OK Q33.a.i</v>
      </c>
      <c r="EI53" s="681" t="str">
        <f>IF(Questionnaire!EL130=(Questionnaire!EL132+Questionnaire!EL133+Questionnaire!EL134+Questionnaire!EL135)=TRUE,"OK Q33.a.i","QUERY Q33.a - Components in 33a.i must sum to acquisitions of unquoted equity capital total value in 33.a - please check")</f>
        <v>OK Q33.a.i</v>
      </c>
      <c r="EJ53" s="681" t="str">
        <f>IF(Questionnaire!EM130=(Questionnaire!EM132+Questionnaire!EM133+Questionnaire!EM134+Questionnaire!EM135)=TRUE,"OK Q33.a.i","QUERY Q33.a - Components in 33a.i must sum to acquisitions of unquoted equity capital total value in 33.a - please check")</f>
        <v>OK Q33.a.i</v>
      </c>
      <c r="EK53" s="681" t="str">
        <f>IF(Questionnaire!EN130=(Questionnaire!EN132+Questionnaire!EN133+Questionnaire!EN134+Questionnaire!EN135)=TRUE,"OK Q33.a.i","QUERY Q33.a - Components in 33a.i must sum to acquisitions of unquoted equity capital total value in 33.a - please check")</f>
        <v>OK Q33.a.i</v>
      </c>
      <c r="EL53" s="681" t="str">
        <f>IF(Questionnaire!EO130=(Questionnaire!EO132+Questionnaire!EO133+Questionnaire!EO134+Questionnaire!EO135)=TRUE,"OK Q33.a.i","QUERY Q33.a - Components in 33a.i must sum to acquisitions of unquoted equity capital total value in 33.a - please check")</f>
        <v>OK Q33.a.i</v>
      </c>
      <c r="EM53" s="681" t="str">
        <f>IF(Questionnaire!EP130=(Questionnaire!EP132+Questionnaire!EP133+Questionnaire!EP134+Questionnaire!EP135)=TRUE,"OK Q33.a.i","QUERY Q33.a - Components in 33a.i must sum to acquisitions of unquoted equity capital total value in 33.a - please check")</f>
        <v>OK Q33.a.i</v>
      </c>
      <c r="EN53" s="681" t="str">
        <f>IF(Questionnaire!EQ130=(Questionnaire!EQ132+Questionnaire!EQ133+Questionnaire!EQ134+Questionnaire!EQ135)=TRUE,"OK Q33.a.i","QUERY Q33.a - Components in 33a.i must sum to acquisitions of unquoted equity capital total value in 33.a - please check")</f>
        <v>OK Q33.a.i</v>
      </c>
      <c r="EO53" s="681" t="str">
        <f>IF(Questionnaire!ER130=(Questionnaire!ER132+Questionnaire!ER133+Questionnaire!ER134+Questionnaire!ER135)=TRUE,"OK Q33.a.i","QUERY Q33.a - Components in 33a.i must sum to acquisitions of unquoted equity capital total value in 33.a - please check")</f>
        <v>OK Q33.a.i</v>
      </c>
      <c r="EP53" s="681" t="str">
        <f>IF(Questionnaire!ES130=(Questionnaire!ES132+Questionnaire!ES133+Questionnaire!ES134+Questionnaire!ES135)=TRUE,"OK Q33.a.i","QUERY Q33.a - Components in 33a.i must sum to acquisitions of unquoted equity capital total value in 33.a - please check")</f>
        <v>OK Q33.a.i</v>
      </c>
      <c r="EQ53" s="681" t="str">
        <f>IF(Questionnaire!ET130=(Questionnaire!ET132+Questionnaire!ET133+Questionnaire!ET134+Questionnaire!ET135)=TRUE,"OK Q33.a.i","QUERY Q33.a - Components in 33a.i must sum to acquisitions of unquoted equity capital total value in 33.a - please check")</f>
        <v>OK Q33.a.i</v>
      </c>
      <c r="ER53" s="681" t="str">
        <f>IF(Questionnaire!EU130=(Questionnaire!EU132+Questionnaire!EU133+Questionnaire!EU134+Questionnaire!EU135)=TRUE,"OK Q33.a.i","QUERY Q33.a - Components in 33a.i must sum to acquisitions of unquoted equity capital total value in 33.a - please check")</f>
        <v>OK Q33.a.i</v>
      </c>
      <c r="ES53" s="681" t="str">
        <f>IF(Questionnaire!EV130=(Questionnaire!EV132+Questionnaire!EV133+Questionnaire!EV134+Questionnaire!EV135)=TRUE,"OK Q33.a.i","QUERY Q33.a - Components in 33a.i must sum to acquisitions of unquoted equity capital total value in 33.a - please check")</f>
        <v>OK Q33.a.i</v>
      </c>
      <c r="ET53" s="681" t="str">
        <f>IF(Questionnaire!EW130=(Questionnaire!EW132+Questionnaire!EW133+Questionnaire!EW134+Questionnaire!EW135)=TRUE,"OK Q33.a.i","QUERY Q33.a - Components in 33a.i must sum to acquisitions of unquoted equity capital total value in 33.a - please check")</f>
        <v>OK Q33.a.i</v>
      </c>
      <c r="EU53" s="681" t="str">
        <f>IF(Questionnaire!EX130=(Questionnaire!EX132+Questionnaire!EX133+Questionnaire!EX134+Questionnaire!EX135)=TRUE,"OK Q33.a.i","QUERY Q33.a - Components in 33a.i must sum to acquisitions of unquoted equity capital total value in 33.a - please check")</f>
        <v>OK Q33.a.i</v>
      </c>
      <c r="EV53" s="681" t="str">
        <f>IF(Questionnaire!EY130=(Questionnaire!EY132+Questionnaire!EY133+Questionnaire!EY134+Questionnaire!EY135)=TRUE,"OK Q33.a.i","QUERY Q33.a - Components in 33a.i must sum to acquisitions of unquoted equity capital total value in 33.a - please check")</f>
        <v>OK Q33.a.i</v>
      </c>
      <c r="EW53" s="681" t="str">
        <f>IF(Questionnaire!EZ130=(Questionnaire!EZ132+Questionnaire!EZ133+Questionnaire!EZ134+Questionnaire!EZ135)=TRUE,"OK Q33.a.i","QUERY Q33.a - Components in 33a.i must sum to acquisitions of unquoted equity capital total value in 33.a - please check")</f>
        <v>OK Q33.a.i</v>
      </c>
      <c r="EX53" s="681" t="str">
        <f>IF(Questionnaire!FA130=(Questionnaire!FA132+Questionnaire!FA133+Questionnaire!FA134+Questionnaire!FA135)=TRUE,"OK Q33.a.i","QUERY Q33.a - Components in 33a.i must sum to acquisitions of unquoted equity capital total value in 33.a - please check")</f>
        <v>OK Q33.a.i</v>
      </c>
      <c r="EY53" s="681" t="str">
        <f>IF(Questionnaire!FB130=(Questionnaire!FB132+Questionnaire!FB133+Questionnaire!FB134+Questionnaire!FB135)=TRUE,"OK Q33.a.i","QUERY Q33.a - Components in 33a.i must sum to acquisitions of unquoted equity capital total value in 33.a - please check")</f>
        <v>OK Q33.a.i</v>
      </c>
      <c r="EZ53" s="681" t="str">
        <f>IF(Questionnaire!FC130=(Questionnaire!FC132+Questionnaire!FC133+Questionnaire!FC134+Questionnaire!FC135)=TRUE,"OK Q33.a.i","QUERY Q33.a - Components in 33a.i must sum to acquisitions of unquoted equity capital total value in 33.a - please check")</f>
        <v>OK Q33.a.i</v>
      </c>
      <c r="FA53" s="681" t="str">
        <f>IF(Questionnaire!FD130=(Questionnaire!FD132+Questionnaire!FD133+Questionnaire!FD134+Questionnaire!FD135)=TRUE,"OK Q33.a.i","QUERY Q33.a - Components in 33a.i must sum to acquisitions of unquoted equity capital total value in 33.a - please check")</f>
        <v>OK Q33.a.i</v>
      </c>
      <c r="FB53" s="681" t="str">
        <f>IF(Questionnaire!FE130=(Questionnaire!FE132+Questionnaire!FE133+Questionnaire!FE134+Questionnaire!FE135)=TRUE,"OK Q33.a.i","QUERY Q33.a - Components in 33a.i must sum to acquisitions of unquoted equity capital total value in 33.a - please check")</f>
        <v>OK Q33.a.i</v>
      </c>
      <c r="FC53" s="681" t="str">
        <f>IF(Questionnaire!FF130=(Questionnaire!FF132+Questionnaire!FF133+Questionnaire!FF134+Questionnaire!FF135)=TRUE,"OK Q33.a.i","QUERY Q33.a - Components in 33a.i must sum to acquisitions of unquoted equity capital total value in 33.a - please check")</f>
        <v>OK Q33.a.i</v>
      </c>
      <c r="FD53" s="681" t="str">
        <f>IF(Questionnaire!FG130=(Questionnaire!FG132+Questionnaire!FG133+Questionnaire!FG134+Questionnaire!FG135)=TRUE,"OK Q33.a.i","QUERY Q33.a - Components in 33a.i must sum to acquisitions of unquoted equity capital total value in 33.a - please check")</f>
        <v>OK Q33.a.i</v>
      </c>
      <c r="FE53" s="681" t="str">
        <f>IF(Questionnaire!FH130=(Questionnaire!FH132+Questionnaire!FH133+Questionnaire!FH134+Questionnaire!FH135)=TRUE,"OK Q33.a.i","QUERY Q33.a - Components in 33a.i must sum to acquisitions of unquoted equity capital total value in 33.a - please check")</f>
        <v>OK Q33.a.i</v>
      </c>
      <c r="FF53" s="681" t="str">
        <f>IF(Questionnaire!FI130=(Questionnaire!FI132+Questionnaire!FI133+Questionnaire!FI134+Questionnaire!FI135)=TRUE,"OK Q33.a.i","QUERY Q33.a - Components in 33a.i must sum to acquisitions of unquoted equity capital total value in 33.a - please check")</f>
        <v>OK Q33.a.i</v>
      </c>
      <c r="FG53" s="681" t="str">
        <f>IF(Questionnaire!FJ130=(Questionnaire!FJ132+Questionnaire!FJ133+Questionnaire!FJ134+Questionnaire!FJ135)=TRUE,"OK Q33.a.i","QUERY Q33.a - Components in 33a.i must sum to acquisitions of unquoted equity capital total value in 33.a - please check")</f>
        <v>OK Q33.a.i</v>
      </c>
      <c r="FH53" s="681" t="str">
        <f>IF(Questionnaire!FK130=(Questionnaire!FK132+Questionnaire!FK133+Questionnaire!FK134+Questionnaire!FK135)=TRUE,"OK Q33.a.i","QUERY Q33.a - Components in 33a.i must sum to acquisitions of unquoted equity capital total value in 33.a - please check")</f>
        <v>OK Q33.a.i</v>
      </c>
      <c r="FI53" s="681" t="str">
        <f>IF(Questionnaire!FL130=(Questionnaire!FL132+Questionnaire!FL133+Questionnaire!FL134+Questionnaire!FL135)=TRUE,"OK Q33.a.i","QUERY Q33.a - Components in 33a.i must sum to acquisitions of unquoted equity capital total value in 33.a - please check")</f>
        <v>OK Q33.a.i</v>
      </c>
      <c r="FJ53" s="681" t="str">
        <f>IF(Questionnaire!FM130=(Questionnaire!FM132+Questionnaire!FM133+Questionnaire!FM134+Questionnaire!FM135)=TRUE,"OK Q33.a.i","QUERY Q33.a - Components in 33a.i must sum to acquisitions of unquoted equity capital total value in 33.a - please check")</f>
        <v>OK Q33.a.i</v>
      </c>
      <c r="FK53" s="681" t="str">
        <f>IF(Questionnaire!FN130=(Questionnaire!FN132+Questionnaire!FN133+Questionnaire!FN134+Questionnaire!FN135)=TRUE,"OK Q33.a.i","QUERY Q33.a - Components in 33a.i must sum to acquisitions of unquoted equity capital total value in 33.a - please check")</f>
        <v>OK Q33.a.i</v>
      </c>
      <c r="FL53" s="681" t="str">
        <f>IF(Questionnaire!FO130=(Questionnaire!FO132+Questionnaire!FO133+Questionnaire!FO134+Questionnaire!FO135)=TRUE,"OK Q33.a.i","QUERY Q33.a - Components in 33a.i must sum to acquisitions of unquoted equity capital total value in 33.a - please check")</f>
        <v>OK Q33.a.i</v>
      </c>
      <c r="FM53" s="681" t="str">
        <f>IF(Questionnaire!FP130=(Questionnaire!FP132+Questionnaire!FP133+Questionnaire!FP134+Questionnaire!FP135)=TRUE,"OK Q33.a.i","QUERY Q33.a - Components in 33a.i must sum to acquisitions of unquoted equity capital total value in 33.a - please check")</f>
        <v>OK Q33.a.i</v>
      </c>
      <c r="FN53" s="681" t="str">
        <f>IF(Questionnaire!FQ130=(Questionnaire!FQ132+Questionnaire!FQ133+Questionnaire!FQ134+Questionnaire!FQ135)=TRUE,"OK Q33.a.i","QUERY Q33.a - Components in 33a.i must sum to acquisitions of unquoted equity capital total value in 33.a - please check")</f>
        <v>OK Q33.a.i</v>
      </c>
      <c r="FO53" s="681" t="str">
        <f>IF(Questionnaire!FR130=(Questionnaire!FR132+Questionnaire!FR133+Questionnaire!FR134+Questionnaire!FR135)=TRUE,"OK Q33.a.i","QUERY Q33.a - Components in 33a.i must sum to acquisitions of unquoted equity capital total value in 33.a - please check")</f>
        <v>OK Q33.a.i</v>
      </c>
      <c r="FP53" s="681" t="str">
        <f>IF(Questionnaire!FS130=(Questionnaire!FS132+Questionnaire!FS133+Questionnaire!FS134+Questionnaire!FS135)=TRUE,"OK Q33.a.i","QUERY Q33.a - Components in 33a.i must sum to acquisitions of unquoted equity capital total value in 33.a - please check")</f>
        <v>OK Q33.a.i</v>
      </c>
      <c r="FQ53" s="681" t="str">
        <f>IF(Questionnaire!FT130=(Questionnaire!FT132+Questionnaire!FT133+Questionnaire!FT134+Questionnaire!FT135)=TRUE,"OK Q33.a.i","QUERY Q33.a - Components in 33a.i must sum to acquisitions of unquoted equity capital total value in 33.a - please check")</f>
        <v>OK Q33.a.i</v>
      </c>
      <c r="FR53" s="681" t="str">
        <f>IF(Questionnaire!FU130=(Questionnaire!FU132+Questionnaire!FU133+Questionnaire!FU134+Questionnaire!FU135)=TRUE,"OK Q33.a.i","QUERY Q33.a - Components in 33a.i must sum to acquisitions of unquoted equity capital total value in 33.a - please check")</f>
        <v>OK Q33.a.i</v>
      </c>
      <c r="FS53" s="681" t="str">
        <f>IF(Questionnaire!FV130=(Questionnaire!FV132+Questionnaire!FV133+Questionnaire!FV134+Questionnaire!FV135)=TRUE,"OK Q33.a.i","QUERY Q33.a - Components in 33a.i must sum to acquisitions of unquoted equity capital total value in 33.a - please check")</f>
        <v>OK Q33.a.i</v>
      </c>
      <c r="FT53" s="681" t="str">
        <f>IF(Questionnaire!FW130=(Questionnaire!FW132+Questionnaire!FW133+Questionnaire!FW134+Questionnaire!FW135)=TRUE,"OK Q33.a.i","QUERY Q33.a - Components in 33a.i must sum to acquisitions of unquoted equity capital total value in 33.a - please check")</f>
        <v>OK Q33.a.i</v>
      </c>
      <c r="FU53" s="681" t="str">
        <f>IF(Questionnaire!FX130=(Questionnaire!FX132+Questionnaire!FX133+Questionnaire!FX134+Questionnaire!FX135)=TRUE,"OK Q33.a.i","QUERY Q33.a - Components in 33a.i must sum to acquisitions of unquoted equity capital total value in 33.a - please check")</f>
        <v>OK Q33.a.i</v>
      </c>
      <c r="FV53" s="681" t="str">
        <f>IF(Questionnaire!FY130=(Questionnaire!FY132+Questionnaire!FY133+Questionnaire!FY134+Questionnaire!FY135)=TRUE,"OK Q33.a.i","QUERY Q33.a - Components in 33a.i must sum to acquisitions of unquoted equity capital total value in 33.a - please check")</f>
        <v>OK Q33.a.i</v>
      </c>
      <c r="FW53" s="681" t="str">
        <f>IF(Questionnaire!FZ130=(Questionnaire!FZ132+Questionnaire!FZ133+Questionnaire!FZ134+Questionnaire!FZ135)=TRUE,"OK Q33.a.i","QUERY Q33.a - Components in 33a.i must sum to acquisitions of unquoted equity capital total value in 33.a - please check")</f>
        <v>OK Q33.a.i</v>
      </c>
      <c r="FX53" s="681" t="str">
        <f>IF(Questionnaire!GA130=(Questionnaire!GA132+Questionnaire!GA133+Questionnaire!GA134+Questionnaire!GA135)=TRUE,"OK Q33.a.i","QUERY Q33.a - Components in 33a.i must sum to acquisitions of unquoted equity capital total value in 33.a - please check")</f>
        <v>OK Q33.a.i</v>
      </c>
      <c r="FY53" s="681" t="str">
        <f>IF(Questionnaire!GB130=(Questionnaire!GB132+Questionnaire!GB133+Questionnaire!GB134+Questionnaire!GB135)=TRUE,"OK Q33.a.i","QUERY Q33.a - Components in 33a.i must sum to acquisitions of unquoted equity capital total value in 33.a - please check")</f>
        <v>OK Q33.a.i</v>
      </c>
      <c r="FZ53" s="681" t="str">
        <f>IF(Questionnaire!GC130=(Questionnaire!GC132+Questionnaire!GC133+Questionnaire!GC134+Questionnaire!GC135)=TRUE,"OK Q33.a.i","QUERY Q33.a - Components in 33a.i must sum to acquisitions of unquoted equity capital total value in 33.a - please check")</f>
        <v>OK Q33.a.i</v>
      </c>
      <c r="GA53" s="681" t="str">
        <f>IF(Questionnaire!GD130=(Questionnaire!GD132+Questionnaire!GD133+Questionnaire!GD134+Questionnaire!GD135)=TRUE,"OK Q33.a.i","QUERY Q33.a - Components in 33a.i must sum to acquisitions of unquoted equity capital total value in 33.a - please check")</f>
        <v>OK Q33.a.i</v>
      </c>
      <c r="GB53" s="681" t="str">
        <f>IF(Questionnaire!GE130=(Questionnaire!GE132+Questionnaire!GE133+Questionnaire!GE134+Questionnaire!GE135)=TRUE,"OK Q33.a.i","QUERY Q33.a - Components in 33a.i must sum to acquisitions of unquoted equity capital total value in 33.a - please check")</f>
        <v>OK Q33.a.i</v>
      </c>
      <c r="GC53" s="681" t="str">
        <f>IF(Questionnaire!GF130=(Questionnaire!GF132+Questionnaire!GF133+Questionnaire!GF134+Questionnaire!GF135)=TRUE,"OK Q33.a.i","QUERY Q33.a - Components in 33a.i must sum to acquisitions of unquoted equity capital total value in 33.a - please check")</f>
        <v>OK Q33.a.i</v>
      </c>
      <c r="GD53" s="681" t="str">
        <f>IF(Questionnaire!GG130=(Questionnaire!GG132+Questionnaire!GG133+Questionnaire!GG134+Questionnaire!GG135)=TRUE,"OK Q33.a.i","QUERY Q33.a - Components in 33a.i must sum to acquisitions of unquoted equity capital total value in 33.a - please check")</f>
        <v>OK Q33.a.i</v>
      </c>
      <c r="GE53" s="681" t="str">
        <f>IF(Questionnaire!GH130=(Questionnaire!GH132+Questionnaire!GH133+Questionnaire!GH134+Questionnaire!GH135)=TRUE,"OK Q33.a.i","QUERY Q33.a - Components in 33a.i must sum to acquisitions of unquoted equity capital total value in 33.a - please check")</f>
        <v>OK Q33.a.i</v>
      </c>
      <c r="GF53" s="681" t="str">
        <f>IF(Questionnaire!GI130=(Questionnaire!GI132+Questionnaire!GI133+Questionnaire!GI134+Questionnaire!GI135)=TRUE,"OK Q33.a.i","QUERY Q33.a - Components in 33a.i must sum to acquisitions of unquoted equity capital total value in 33.a - please check")</f>
        <v>OK Q33.a.i</v>
      </c>
      <c r="GG53" s="681" t="str">
        <f>IF(Questionnaire!GJ130=(Questionnaire!GJ132+Questionnaire!GJ133+Questionnaire!GJ134+Questionnaire!GJ135)=TRUE,"OK Q33.a.i","QUERY Q33.a - Components in 33a.i must sum to acquisitions of unquoted equity capital total value in 33.a - please check")</f>
        <v>OK Q33.a.i</v>
      </c>
      <c r="GH53" s="681" t="str">
        <f>IF(Questionnaire!GK130=(Questionnaire!GK132+Questionnaire!GK133+Questionnaire!GK134+Questionnaire!GK135)=TRUE,"OK Q33.a.i","QUERY Q33.a - Components in 33a.i must sum to acquisitions of unquoted equity capital total value in 33.a - please check")</f>
        <v>OK Q33.a.i</v>
      </c>
      <c r="GI53" s="681" t="str">
        <f>IF(Questionnaire!GL130=(Questionnaire!GL132+Questionnaire!GL133+Questionnaire!GL134+Questionnaire!GL135)=TRUE,"OK Q33.a.i","QUERY Q33.a - Components in 33a.i must sum to acquisitions of unquoted equity capital total value in 33.a - please check")</f>
        <v>OK Q33.a.i</v>
      </c>
      <c r="GJ53" s="681" t="str">
        <f>IF(Questionnaire!GM130=(Questionnaire!GM132+Questionnaire!GM133+Questionnaire!GM134+Questionnaire!GM135)=TRUE,"OK Q33.a.i","QUERY Q33.a - Components in 33a.i must sum to acquisitions of unquoted equity capital total value in 33.a - please check")</f>
        <v>OK Q33.a.i</v>
      </c>
      <c r="GK53" s="681" t="str">
        <f>IF(Questionnaire!GN130=(Questionnaire!GN132+Questionnaire!GN133+Questionnaire!GN134+Questionnaire!GN135)=TRUE,"OK Q33.a.i","QUERY Q33.a - Components in 33a.i must sum to acquisitions of unquoted equity capital total value in 33.a - please check")</f>
        <v>OK Q33.a.i</v>
      </c>
      <c r="GL53" s="681" t="str">
        <f>IF(Questionnaire!GO130=(Questionnaire!GO132+Questionnaire!GO133+Questionnaire!GO134+Questionnaire!GO135)=TRUE,"OK Q33.a.i","QUERY Q33.a - Components in 33a.i must sum to acquisitions of unquoted equity capital total value in 33.a - please check")</f>
        <v>OK Q33.a.i</v>
      </c>
      <c r="GM53" s="681" t="str">
        <f>IF(Questionnaire!GP130=(Questionnaire!GP132+Questionnaire!GP133+Questionnaire!GP134+Questionnaire!GP135)=TRUE,"OK Q33.a.i","QUERY Q33.a - Components in 33a.i must sum to acquisitions of unquoted equity capital total value in 33.a - please check")</f>
        <v>OK Q33.a.i</v>
      </c>
      <c r="GN53" s="681" t="str">
        <f>IF(Questionnaire!GQ130=(Questionnaire!GQ132+Questionnaire!GQ133+Questionnaire!GQ134+Questionnaire!GQ135)=TRUE,"OK Q33.a.i","QUERY Q33.a - Components in 33a.i must sum to acquisitions of unquoted equity capital total value in 33.a - please check")</f>
        <v>OK Q33.a.i</v>
      </c>
      <c r="GO53" s="681" t="str">
        <f>IF(Questionnaire!GR130=(Questionnaire!GR132+Questionnaire!GR133+Questionnaire!GR134+Questionnaire!GR135)=TRUE,"OK Q33.a.i","QUERY Q33.a - Components in 33a.i must sum to acquisitions of unquoted equity capital total value in 33.a - please check")</f>
        <v>OK Q33.a.i</v>
      </c>
      <c r="GP53" s="681" t="str">
        <f>IF(Questionnaire!GS130=(Questionnaire!GS132+Questionnaire!GS133+Questionnaire!GS134+Questionnaire!GS135)=TRUE,"OK Q33.a.i","QUERY Q33.a - Components in 33a.i must sum to acquisitions of unquoted equity capital total value in 33.a - please check")</f>
        <v>OK Q33.a.i</v>
      </c>
      <c r="GQ53" s="681" t="str">
        <f>IF(Questionnaire!GT130=(Questionnaire!GT132+Questionnaire!GT133+Questionnaire!GT134+Questionnaire!GT135)=TRUE,"OK Q33.a.i","QUERY Q33.a - Components in 33a.i must sum to acquisitions of unquoted equity capital total value in 33.a - please check")</f>
        <v>OK Q33.a.i</v>
      </c>
      <c r="GR53" s="681" t="str">
        <f>IF(Questionnaire!GU130=(Questionnaire!GU132+Questionnaire!GU133+Questionnaire!GU134+Questionnaire!GU135)=TRUE,"OK Q33.a.i","QUERY Q33.a - Components in 33a.i must sum to acquisitions of unquoted equity capital total value in 33.a - please check")</f>
        <v>OK Q33.a.i</v>
      </c>
      <c r="GS53" s="681" t="str">
        <f>IF(Questionnaire!GV130=(Questionnaire!GV132+Questionnaire!GV133+Questionnaire!GV134+Questionnaire!GV135)=TRUE,"OK Q33.a.i","QUERY Q33.a - Components in 33a.i must sum to acquisitions of unquoted equity capital total value in 33.a - please check")</f>
        <v>OK Q33.a.i</v>
      </c>
      <c r="GT53" s="681" t="str">
        <f>IF(Questionnaire!GW130=(Questionnaire!GW132+Questionnaire!GW133+Questionnaire!GW134+Questionnaire!GW135)=TRUE,"OK Q33.a.i","QUERY Q33.a - Components in 33a.i must sum to acquisitions of unquoted equity capital total value in 33.a - please check")</f>
        <v>OK Q33.a.i</v>
      </c>
      <c r="GU53" s="681" t="str">
        <f>IF(Questionnaire!GX130=(Questionnaire!GX132+Questionnaire!GX133+Questionnaire!GX134+Questionnaire!GX135)=TRUE,"OK Q33.a.i","QUERY Q33.a - Components in 33a.i must sum to acquisitions of unquoted equity capital total value in 33.a - please check")</f>
        <v>OK Q33.a.i</v>
      </c>
      <c r="GV53" s="681" t="str">
        <f>IF(Questionnaire!GY130=(Questionnaire!GY132+Questionnaire!GY133+Questionnaire!GY134+Questionnaire!GY135)=TRUE,"OK Q33.a.i","QUERY Q33.a - Components in 33a.i must sum to acquisitions of unquoted equity capital total value in 33.a - please check")</f>
        <v>OK Q33.a.i</v>
      </c>
      <c r="GW53" s="681" t="str">
        <f>IF(Questionnaire!GZ130=(Questionnaire!GZ132+Questionnaire!GZ133+Questionnaire!GZ134+Questionnaire!GZ135)=TRUE,"OK Q33.a.i","QUERY Q33.a - Components in 33a.i must sum to acquisitions of unquoted equity capital total value in 33.a - please check")</f>
        <v>OK Q33.a.i</v>
      </c>
      <c r="GX53" s="681" t="str">
        <f>IF(Questionnaire!HA130=(Questionnaire!HA132+Questionnaire!HA133+Questionnaire!HA134+Questionnaire!HA135)=TRUE,"OK Q33.a.i","QUERY Q33.a - Components in 33a.i must sum to acquisitions of unquoted equity capital total value in 33.a - please check")</f>
        <v>OK Q33.a.i</v>
      </c>
      <c r="GY53" s="681" t="str">
        <f>IF(Questionnaire!HB130=(Questionnaire!HB132+Questionnaire!HB133+Questionnaire!HB134+Questionnaire!HB135)=TRUE,"OK Q33.a.i","QUERY Q33.a - Components in 33a.i must sum to acquisitions of unquoted equity capital total value in 33.a - please check")</f>
        <v>OK Q33.a.i</v>
      </c>
      <c r="GZ53" s="681" t="str">
        <f>IF(Questionnaire!HC130=(Questionnaire!HC132+Questionnaire!HC133+Questionnaire!HC134+Questionnaire!HC135)=TRUE,"OK Q33.a.i","QUERY Q33.a - Components in 33a.i must sum to acquisitions of unquoted equity capital total value in 33.a - please check")</f>
        <v>OK Q33.a.i</v>
      </c>
      <c r="HA53" s="681" t="str">
        <f>IF(Questionnaire!HD130=(Questionnaire!HD132+Questionnaire!HD133+Questionnaire!HD134+Questionnaire!HD135)=TRUE,"OK Q33.a.i","QUERY Q33.a - Components in 33a.i must sum to acquisitions of unquoted equity capital total value in 33.a - please check")</f>
        <v>OK Q33.a.i</v>
      </c>
      <c r="HB53" s="681" t="str">
        <f>IF(Questionnaire!HE130=(Questionnaire!HE132+Questionnaire!HE133+Questionnaire!HE134+Questionnaire!HE135)=TRUE,"OK Q33.a.i","QUERY Q33.a - Components in 33a.i must sum to acquisitions of unquoted equity capital total value in 33.a - please check")</f>
        <v>OK Q33.a.i</v>
      </c>
      <c r="HC53" s="681" t="str">
        <f>IF(Questionnaire!HF130=(Questionnaire!HF132+Questionnaire!HF133+Questionnaire!HF134+Questionnaire!HF135)=TRUE,"OK Q33.a.i","QUERY Q33.a - Components in 33a.i must sum to acquisitions of unquoted equity capital total value in 33.a - please check")</f>
        <v>OK Q33.a.i</v>
      </c>
      <c r="HD53" s="681" t="str">
        <f>IF(Questionnaire!HG130=(Questionnaire!HG132+Questionnaire!HG133+Questionnaire!HG134+Questionnaire!HG135)=TRUE,"OK Q33.a.i","QUERY Q33.a - Components in 33a.i must sum to acquisitions of unquoted equity capital total value in 33.a - please check")</f>
        <v>OK Q33.a.i</v>
      </c>
      <c r="HE53" s="681" t="str">
        <f>IF(Questionnaire!HH130=(Questionnaire!HH132+Questionnaire!HH133+Questionnaire!HH134+Questionnaire!HH135)=TRUE,"OK Q33.a.i","QUERY Q33.a - Components in 33a.i must sum to acquisitions of unquoted equity capital total value in 33.a - please check")</f>
        <v>OK Q33.a.i</v>
      </c>
      <c r="HF53" s="681" t="str">
        <f>IF(Questionnaire!HI130=(Questionnaire!HI132+Questionnaire!HI133+Questionnaire!HI134+Questionnaire!HI135)=TRUE,"OK Q33.a.i","QUERY Q33.a - Components in 33a.i must sum to acquisitions of unquoted equity capital total value in 33.a - please check")</f>
        <v>OK Q33.a.i</v>
      </c>
      <c r="HG53" s="681" t="str">
        <f>IF(Questionnaire!HJ130=(Questionnaire!HJ132+Questionnaire!HJ133+Questionnaire!HJ134+Questionnaire!HJ135)=TRUE,"OK Q33.a.i","QUERY Q33.a - Components in 33a.i must sum to acquisitions of unquoted equity capital total value in 33.a - please check")</f>
        <v>OK Q33.a.i</v>
      </c>
      <c r="HH53" s="681" t="str">
        <f>IF(Questionnaire!HK130=(Questionnaire!HK132+Questionnaire!HK133+Questionnaire!HK134+Questionnaire!HK135)=TRUE,"OK Q33.a.i","QUERY Q33.a - Components in 33a.i must sum to acquisitions of unquoted equity capital total value in 33.a - please check")</f>
        <v>OK Q33.a.i</v>
      </c>
      <c r="HI53" s="681" t="str">
        <f>IF(Questionnaire!HL130=(Questionnaire!HL132+Questionnaire!HL133+Questionnaire!HL134+Questionnaire!HL135)=TRUE,"OK Q33.a.i","QUERY Q33.a - Components in 33a.i must sum to acquisitions of unquoted equity capital total value in 33.a - please check")</f>
        <v>OK Q33.a.i</v>
      </c>
      <c r="HJ53" s="681" t="str">
        <f>IF(Questionnaire!HM130=(Questionnaire!HM132+Questionnaire!HM133+Questionnaire!HM134+Questionnaire!HM135)=TRUE,"OK Q33.a.i","QUERY Q33.a - Components in 33a.i must sum to acquisitions of unquoted equity capital total value in 33.a - please check")</f>
        <v>OK Q33.a.i</v>
      </c>
      <c r="HK53" s="681" t="str">
        <f>IF(Questionnaire!HN130=(Questionnaire!HN132+Questionnaire!HN133+Questionnaire!HN134+Questionnaire!HN135)=TRUE,"OK Q33.a.i","QUERY Q33.a - Components in 33a.i must sum to acquisitions of unquoted equity capital total value in 33.a - please check")</f>
        <v>OK Q33.a.i</v>
      </c>
      <c r="HL53" s="681" t="str">
        <f>IF(Questionnaire!HO130=(Questionnaire!HO132+Questionnaire!HO133+Questionnaire!HO134+Questionnaire!HO135)=TRUE,"OK Q33.a.i","QUERY Q33.a - Components in 33a.i must sum to acquisitions of unquoted equity capital total value in 33.a - please check")</f>
        <v>OK Q33.a.i</v>
      </c>
      <c r="HM53" s="681" t="str">
        <f>IF(Questionnaire!HP130=(Questionnaire!HP132+Questionnaire!HP133+Questionnaire!HP134+Questionnaire!HP135)=TRUE,"OK Q33.a.i","QUERY Q33.a - Components in 33a.i must sum to acquisitions of unquoted equity capital total value in 33.a - please check")</f>
        <v>OK Q33.a.i</v>
      </c>
      <c r="HN53" s="681" t="str">
        <f>IF(Questionnaire!HQ130=(Questionnaire!HQ132+Questionnaire!HQ133+Questionnaire!HQ134+Questionnaire!HQ135)=TRUE,"OK Q33.a.i","QUERY Q33.a - Components in 33a.i must sum to acquisitions of unquoted equity capital total value in 33.a - please check")</f>
        <v>OK Q33.a.i</v>
      </c>
      <c r="HO53" s="681" t="str">
        <f>IF(Questionnaire!HR130=(Questionnaire!HR132+Questionnaire!HR133+Questionnaire!HR134+Questionnaire!HR135)=TRUE,"OK Q33.a.i","QUERY Q33.a - Components in 33a.i must sum to acquisitions of unquoted equity capital total value in 33.a - please check")</f>
        <v>OK Q33.a.i</v>
      </c>
      <c r="HP53" s="681" t="str">
        <f>IF(Questionnaire!HS130=(Questionnaire!HS132+Questionnaire!HS133+Questionnaire!HS134+Questionnaire!HS135)=TRUE,"OK Q33.a.i","QUERY Q33.a - Components in 33a.i must sum to acquisitions of unquoted equity capital total value in 33.a - please check")</f>
        <v>OK Q33.a.i</v>
      </c>
      <c r="HQ53" s="681" t="str">
        <f>IF(Questionnaire!HT130=(Questionnaire!HT132+Questionnaire!HT133+Questionnaire!HT134+Questionnaire!HT135)=TRUE,"OK Q33.a.i","QUERY Q33.a - Components in 33a.i must sum to acquisitions of unquoted equity capital total value in 33.a - please check")</f>
        <v>OK Q33.a.i</v>
      </c>
      <c r="HR53" s="681" t="str">
        <f>IF(Questionnaire!HU130=(Questionnaire!HU132+Questionnaire!HU133+Questionnaire!HU134+Questionnaire!HU135)=TRUE,"OK Q33.a.i","QUERY Q33.a - Components in 33a.i must sum to acquisitions of unquoted equity capital total value in 33.a - please check")</f>
        <v>OK Q33.a.i</v>
      </c>
      <c r="HS53" s="681" t="str">
        <f>IF(Questionnaire!HV130=(Questionnaire!HV132+Questionnaire!HV133+Questionnaire!HV134+Questionnaire!HV135)=TRUE,"OK Q33.a.i","QUERY Q33.a - Components in 33a.i must sum to acquisitions of unquoted equity capital total value in 33.a - please check")</f>
        <v>OK Q33.a.i</v>
      </c>
      <c r="HT53" s="681" t="str">
        <f>IF(Questionnaire!HW130=(Questionnaire!HW132+Questionnaire!HW133+Questionnaire!HW134+Questionnaire!HW135)=TRUE,"OK Q33.a.i","QUERY Q33.a - Components in 33a.i must sum to acquisitions of unquoted equity capital total value in 33.a - please check")</f>
        <v>OK Q33.a.i</v>
      </c>
      <c r="HU53" s="681" t="str">
        <f>IF(Questionnaire!HX130=(Questionnaire!HX132+Questionnaire!HX133+Questionnaire!HX134+Questionnaire!HX135)=TRUE,"OK Q33.a.i","QUERY Q33.a - Components in 33a.i must sum to acquisitions of unquoted equity capital total value in 33.a - please check")</f>
        <v>OK Q33.a.i</v>
      </c>
      <c r="HV53" s="681" t="str">
        <f>IF(Questionnaire!HY130=(Questionnaire!HY132+Questionnaire!HY133+Questionnaire!HY134+Questionnaire!HY135)=TRUE,"OK Q33.a.i","QUERY Q33.a - Components in 33a.i must sum to acquisitions of unquoted equity capital total value in 33.a - please check")</f>
        <v>OK Q33.a.i</v>
      </c>
      <c r="HW53" s="681" t="str">
        <f>IF(Questionnaire!HZ130=(Questionnaire!HZ132+Questionnaire!HZ133+Questionnaire!HZ134+Questionnaire!HZ135)=TRUE,"OK Q33.a.i","QUERY Q33.a - Components in 33a.i must sum to acquisitions of unquoted equity capital total value in 33.a - please check")</f>
        <v>OK Q33.a.i</v>
      </c>
      <c r="HX53" s="681" t="str">
        <f>IF(Questionnaire!IA130=(Questionnaire!IA132+Questionnaire!IA133+Questionnaire!IA134+Questionnaire!IA135)=TRUE,"OK Q33.a.i","QUERY Q33.a - Components in 33a.i must sum to acquisitions of unquoted equity capital total value in 33.a - please check")</f>
        <v>OK Q33.a.i</v>
      </c>
      <c r="HY53" s="681" t="str">
        <f>IF(Questionnaire!IB130=(Questionnaire!IB132+Questionnaire!IB133+Questionnaire!IB134+Questionnaire!IB135)=TRUE,"OK Q33.a.i","QUERY Q33.a - Components in 33a.i must sum to acquisitions of unquoted equity capital total value in 33.a - please check")</f>
        <v>OK Q33.a.i</v>
      </c>
      <c r="HZ53" s="681" t="str">
        <f>IF(Questionnaire!IC130=(Questionnaire!IC132+Questionnaire!IC133+Questionnaire!IC134+Questionnaire!IC135)=TRUE,"OK Q33.a.i","QUERY Q33.a - Components in 33a.i must sum to acquisitions of unquoted equity capital total value in 33.a - please check")</f>
        <v>OK Q33.a.i</v>
      </c>
      <c r="IA53" s="681" t="str">
        <f>IF(Questionnaire!ID130=(Questionnaire!ID132+Questionnaire!ID133+Questionnaire!ID134+Questionnaire!ID135)=TRUE,"OK Q33.a.i","QUERY Q33.a - Components in 33a.i must sum to acquisitions of unquoted equity capital total value in 33.a - please check")</f>
        <v>OK Q33.a.i</v>
      </c>
      <c r="IB53" s="681" t="str">
        <f>IF(Questionnaire!IE130=(Questionnaire!IE132+Questionnaire!IE133+Questionnaire!IE134+Questionnaire!IE135)=TRUE,"OK Q33.a.i","QUERY Q33.a - Components in 33a.i must sum to acquisitions of unquoted equity capital total value in 33.a - please check")</f>
        <v>OK Q33.a.i</v>
      </c>
      <c r="IC53" s="681" t="str">
        <f>IF(Questionnaire!IF130=(Questionnaire!IF132+Questionnaire!IF133+Questionnaire!IF134+Questionnaire!IF135)=TRUE,"OK Q33.a.i","QUERY Q33.a - Components in 33a.i must sum to acquisitions of unquoted equity capital total value in 33.a - please check")</f>
        <v>OK Q33.a.i</v>
      </c>
      <c r="ID53" s="681" t="str">
        <f>IF(Questionnaire!IG130=(Questionnaire!IG132+Questionnaire!IG133+Questionnaire!IG134+Questionnaire!IG135)=TRUE,"OK Q33.a.i","QUERY Q33.a - Components in 33a.i must sum to acquisitions of unquoted equity capital total value in 33.a - please check")</f>
        <v>OK Q33.a.i</v>
      </c>
      <c r="IE53" s="681" t="str">
        <f>IF(Questionnaire!IH130=(Questionnaire!IH132+Questionnaire!IH133+Questionnaire!IH134+Questionnaire!IH135)=TRUE,"OK Q33.a.i","QUERY Q33.a - Components in 33a.i must sum to acquisitions of unquoted equity capital total value in 33.a - please check")</f>
        <v>OK Q33.a.i</v>
      </c>
      <c r="IF53" s="681" t="str">
        <f>IF(Questionnaire!II130=(Questionnaire!II132+Questionnaire!II133+Questionnaire!II134+Questionnaire!II135)=TRUE,"OK Q33.a.i","QUERY Q33.a - Components in 33a.i must sum to acquisitions of unquoted equity capital total value in 33.a - please check")</f>
        <v>OK Q33.a.i</v>
      </c>
      <c r="IG53" s="681" t="str">
        <f>IF(Questionnaire!IJ130=(Questionnaire!IJ132+Questionnaire!IJ133+Questionnaire!IJ134+Questionnaire!IJ135)=TRUE,"OK Q33.a.i","QUERY Q33.a - Components in 33a.i must sum to acquisitions of unquoted equity capital total value in 33.a - please check")</f>
        <v>OK Q33.a.i</v>
      </c>
      <c r="IH53" s="681" t="str">
        <f>IF(Questionnaire!IK130=(Questionnaire!IK132+Questionnaire!IK133+Questionnaire!IK134+Questionnaire!IK135)=TRUE,"OK Q33.a.i","QUERY Q33.a - Components in 33a.i must sum to acquisitions of unquoted equity capital total value in 33.a - please check")</f>
        <v>OK Q33.a.i</v>
      </c>
      <c r="II53" s="681" t="str">
        <f>IF(Questionnaire!IL130=(Questionnaire!IL132+Questionnaire!IL133+Questionnaire!IL134+Questionnaire!IL135)=TRUE,"OK Q33.a.i","QUERY Q33.a - Components in 33a.i must sum to acquisitions of unquoted equity capital total value in 33.a - please check")</f>
        <v>OK Q33.a.i</v>
      </c>
      <c r="IJ53" s="681" t="str">
        <f>IF(Questionnaire!IM130=(Questionnaire!IM132+Questionnaire!IM133+Questionnaire!IM134+Questionnaire!IM135)=TRUE,"OK Q33.a.i","QUERY Q33.a - Components in 33a.i must sum to acquisitions of unquoted equity capital total value in 33.a - please check")</f>
        <v>OK Q33.a.i</v>
      </c>
      <c r="IK53" s="681" t="str">
        <f>IF(Questionnaire!IN130=(Questionnaire!IN132+Questionnaire!IN133+Questionnaire!IN134+Questionnaire!IN135)=TRUE,"OK Q33.a.i","QUERY Q33.a - Components in 33a.i must sum to acquisitions of unquoted equity capital total value in 33.a - please check")</f>
        <v>OK Q33.a.i</v>
      </c>
      <c r="IL53" s="681" t="str">
        <f>IF(Questionnaire!IO130=(Questionnaire!IO132+Questionnaire!IO133+Questionnaire!IO134+Questionnaire!IO135)=TRUE,"OK Q33.a.i","QUERY Q33.a - Components in 33a.i must sum to acquisitions of unquoted equity capital total value in 33.a - please check")</f>
        <v>OK Q33.a.i</v>
      </c>
      <c r="IM53" s="681" t="str">
        <f>IF(Questionnaire!IP130=(Questionnaire!IP132+Questionnaire!IP133+Questionnaire!IP134+Questionnaire!IP135)=TRUE,"OK Q33.a.i","QUERY Q33.a - Components in 33a.i must sum to acquisitions of unquoted equity capital total value in 33.a - please check")</f>
        <v>OK Q33.a.i</v>
      </c>
      <c r="IN53" s="681" t="str">
        <f>IF(Questionnaire!IQ130=(Questionnaire!IQ132+Questionnaire!IQ133+Questionnaire!IQ134+Questionnaire!IQ135)=TRUE,"OK Q33.a.i","QUERY Q33.a - Components in 33a.i must sum to acquisitions of unquoted equity capital total value in 33.a - please check")</f>
        <v>OK Q33.a.i</v>
      </c>
      <c r="IO53" s="681" t="str">
        <f>IF(Questionnaire!IR130=(Questionnaire!IR132+Questionnaire!IR133+Questionnaire!IR134+Questionnaire!IR135)=TRUE,"OK Q33.a.i","QUERY Q33.a - Components in 33a.i must sum to acquisitions of unquoted equity capital total value in 33.a - please check")</f>
        <v>OK Q33.a.i</v>
      </c>
      <c r="IP53" s="681" t="str">
        <f>IF(Questionnaire!IS130=(Questionnaire!IS132+Questionnaire!IS133+Questionnaire!IS134+Questionnaire!IS135)=TRUE,"OK Q33.a.i","QUERY Q33.a - Components in 33a.i must sum to acquisitions of unquoted equity capital total value in 33.a - please check")</f>
        <v>OK Q33.a.i</v>
      </c>
      <c r="IQ53" s="680"/>
      <c r="IR53" s="680"/>
      <c r="IS53" s="680"/>
    </row>
    <row r="54" spans="1:253" s="669" customFormat="1" ht="15.75" customHeight="1">
      <c r="A54" s="679">
        <f>IF(LEFT(A55,2)="OK",0,IF(LEFT(A55,2)="QU",2,1))</f>
        <v>0</v>
      </c>
      <c r="B54" s="679">
        <f>IF(LEFT(B55,2)="OK",0,IF(LEFT(B55,2)="WA",2,1))</f>
        <v>0</v>
      </c>
      <c r="C54" s="679">
        <f t="shared" ref="C54:BN54" si="63">IF(LEFT(C55,2)="OK",0,IF(LEFT(C55,2)="QU",2,1))</f>
        <v>0</v>
      </c>
      <c r="D54" s="679">
        <f t="shared" si="63"/>
        <v>0</v>
      </c>
      <c r="E54" s="679">
        <f t="shared" si="63"/>
        <v>0</v>
      </c>
      <c r="F54" s="679">
        <f t="shared" si="63"/>
        <v>0</v>
      </c>
      <c r="G54" s="679">
        <f t="shared" si="63"/>
        <v>0</v>
      </c>
      <c r="H54" s="679">
        <f t="shared" si="63"/>
        <v>0</v>
      </c>
      <c r="I54" s="679">
        <f t="shared" si="63"/>
        <v>0</v>
      </c>
      <c r="J54" s="679">
        <f t="shared" si="63"/>
        <v>0</v>
      </c>
      <c r="K54" s="679">
        <f t="shared" si="63"/>
        <v>0</v>
      </c>
      <c r="L54" s="679">
        <f t="shared" si="63"/>
        <v>0</v>
      </c>
      <c r="M54" s="679">
        <f t="shared" si="63"/>
        <v>0</v>
      </c>
      <c r="N54" s="679">
        <f t="shared" si="63"/>
        <v>0</v>
      </c>
      <c r="O54" s="679">
        <f t="shared" si="63"/>
        <v>0</v>
      </c>
      <c r="P54" s="679">
        <f t="shared" si="63"/>
        <v>0</v>
      </c>
      <c r="Q54" s="679">
        <f t="shared" si="63"/>
        <v>0</v>
      </c>
      <c r="R54" s="679">
        <f t="shared" si="63"/>
        <v>0</v>
      </c>
      <c r="S54" s="679">
        <f t="shared" si="63"/>
        <v>0</v>
      </c>
      <c r="T54" s="679">
        <f t="shared" si="63"/>
        <v>0</v>
      </c>
      <c r="U54" s="679">
        <f t="shared" si="63"/>
        <v>0</v>
      </c>
      <c r="V54" s="679">
        <f t="shared" si="63"/>
        <v>0</v>
      </c>
      <c r="W54" s="679">
        <f t="shared" si="63"/>
        <v>0</v>
      </c>
      <c r="X54" s="679">
        <f t="shared" si="63"/>
        <v>0</v>
      </c>
      <c r="Y54" s="679">
        <f t="shared" si="63"/>
        <v>0</v>
      </c>
      <c r="Z54" s="679">
        <f t="shared" si="63"/>
        <v>0</v>
      </c>
      <c r="AA54" s="679">
        <f t="shared" si="63"/>
        <v>0</v>
      </c>
      <c r="AB54" s="679">
        <f t="shared" si="63"/>
        <v>0</v>
      </c>
      <c r="AC54" s="679">
        <f t="shared" si="63"/>
        <v>0</v>
      </c>
      <c r="AD54" s="679">
        <f t="shared" si="63"/>
        <v>0</v>
      </c>
      <c r="AE54" s="679">
        <f t="shared" si="63"/>
        <v>0</v>
      </c>
      <c r="AF54" s="679">
        <f t="shared" si="63"/>
        <v>0</v>
      </c>
      <c r="AG54" s="679">
        <f t="shared" si="63"/>
        <v>0</v>
      </c>
      <c r="AH54" s="679">
        <f t="shared" si="63"/>
        <v>0</v>
      </c>
      <c r="AI54" s="679">
        <f t="shared" si="63"/>
        <v>0</v>
      </c>
      <c r="AJ54" s="679">
        <f t="shared" si="63"/>
        <v>0</v>
      </c>
      <c r="AK54" s="679">
        <f t="shared" si="63"/>
        <v>0</v>
      </c>
      <c r="AL54" s="679">
        <f t="shared" si="63"/>
        <v>0</v>
      </c>
      <c r="AM54" s="679">
        <f t="shared" si="63"/>
        <v>0</v>
      </c>
      <c r="AN54" s="679">
        <f t="shared" si="63"/>
        <v>0</v>
      </c>
      <c r="AO54" s="679">
        <f t="shared" si="63"/>
        <v>0</v>
      </c>
      <c r="AP54" s="679">
        <f t="shared" si="63"/>
        <v>0</v>
      </c>
      <c r="AQ54" s="679">
        <f t="shared" si="63"/>
        <v>0</v>
      </c>
      <c r="AR54" s="679">
        <f t="shared" si="63"/>
        <v>0</v>
      </c>
      <c r="AS54" s="679">
        <f t="shared" si="63"/>
        <v>0</v>
      </c>
      <c r="AT54" s="679">
        <f t="shared" si="63"/>
        <v>0</v>
      </c>
      <c r="AU54" s="679">
        <f t="shared" si="63"/>
        <v>0</v>
      </c>
      <c r="AV54" s="679">
        <f t="shared" si="63"/>
        <v>0</v>
      </c>
      <c r="AW54" s="679">
        <f t="shared" si="63"/>
        <v>0</v>
      </c>
      <c r="AX54" s="679">
        <f t="shared" si="63"/>
        <v>0</v>
      </c>
      <c r="AY54" s="679">
        <f t="shared" si="63"/>
        <v>0</v>
      </c>
      <c r="AZ54" s="679">
        <f t="shared" si="63"/>
        <v>0</v>
      </c>
      <c r="BA54" s="679">
        <f t="shared" si="63"/>
        <v>0</v>
      </c>
      <c r="BB54" s="679">
        <f t="shared" si="63"/>
        <v>0</v>
      </c>
      <c r="BC54" s="679">
        <f t="shared" si="63"/>
        <v>0</v>
      </c>
      <c r="BD54" s="679">
        <f t="shared" si="63"/>
        <v>0</v>
      </c>
      <c r="BE54" s="679">
        <f t="shared" si="63"/>
        <v>0</v>
      </c>
      <c r="BF54" s="679">
        <f t="shared" si="63"/>
        <v>0</v>
      </c>
      <c r="BG54" s="679">
        <f t="shared" si="63"/>
        <v>0</v>
      </c>
      <c r="BH54" s="679">
        <f t="shared" si="63"/>
        <v>0</v>
      </c>
      <c r="BI54" s="679">
        <f t="shared" si="63"/>
        <v>0</v>
      </c>
      <c r="BJ54" s="679">
        <f t="shared" si="63"/>
        <v>0</v>
      </c>
      <c r="BK54" s="679">
        <f t="shared" si="63"/>
        <v>0</v>
      </c>
      <c r="BL54" s="679">
        <f t="shared" si="63"/>
        <v>0</v>
      </c>
      <c r="BM54" s="679">
        <f t="shared" si="63"/>
        <v>0</v>
      </c>
      <c r="BN54" s="679">
        <f t="shared" si="63"/>
        <v>0</v>
      </c>
      <c r="BO54" s="679">
        <f t="shared" ref="BO54:DZ54" si="64">IF(LEFT(BO55,2)="OK",0,IF(LEFT(BO55,2)="QU",2,1))</f>
        <v>0</v>
      </c>
      <c r="BP54" s="679">
        <f t="shared" si="64"/>
        <v>0</v>
      </c>
      <c r="BQ54" s="679">
        <f t="shared" si="64"/>
        <v>0</v>
      </c>
      <c r="BR54" s="679">
        <f t="shared" si="64"/>
        <v>0</v>
      </c>
      <c r="BS54" s="679">
        <f t="shared" si="64"/>
        <v>0</v>
      </c>
      <c r="BT54" s="679">
        <f t="shared" si="64"/>
        <v>0</v>
      </c>
      <c r="BU54" s="679">
        <f t="shared" si="64"/>
        <v>0</v>
      </c>
      <c r="BV54" s="679">
        <f t="shared" si="64"/>
        <v>0</v>
      </c>
      <c r="BW54" s="679">
        <f t="shared" si="64"/>
        <v>0</v>
      </c>
      <c r="BX54" s="679">
        <f t="shared" si="64"/>
        <v>0</v>
      </c>
      <c r="BY54" s="679">
        <f t="shared" si="64"/>
        <v>0</v>
      </c>
      <c r="BZ54" s="679">
        <f t="shared" si="64"/>
        <v>0</v>
      </c>
      <c r="CA54" s="679">
        <f t="shared" si="64"/>
        <v>0</v>
      </c>
      <c r="CB54" s="679">
        <f t="shared" si="64"/>
        <v>0</v>
      </c>
      <c r="CC54" s="679">
        <f t="shared" si="64"/>
        <v>0</v>
      </c>
      <c r="CD54" s="679">
        <f t="shared" si="64"/>
        <v>0</v>
      </c>
      <c r="CE54" s="679">
        <f t="shared" si="64"/>
        <v>0</v>
      </c>
      <c r="CF54" s="679">
        <f t="shared" si="64"/>
        <v>0</v>
      </c>
      <c r="CG54" s="679">
        <f t="shared" si="64"/>
        <v>0</v>
      </c>
      <c r="CH54" s="679">
        <f t="shared" si="64"/>
        <v>0</v>
      </c>
      <c r="CI54" s="679">
        <f t="shared" si="64"/>
        <v>0</v>
      </c>
      <c r="CJ54" s="679">
        <f t="shared" si="64"/>
        <v>0</v>
      </c>
      <c r="CK54" s="679">
        <f t="shared" si="64"/>
        <v>0</v>
      </c>
      <c r="CL54" s="679">
        <f t="shared" si="64"/>
        <v>0</v>
      </c>
      <c r="CM54" s="679">
        <f t="shared" si="64"/>
        <v>0</v>
      </c>
      <c r="CN54" s="679">
        <f t="shared" si="64"/>
        <v>0</v>
      </c>
      <c r="CO54" s="679">
        <f t="shared" si="64"/>
        <v>0</v>
      </c>
      <c r="CP54" s="679">
        <f t="shared" si="64"/>
        <v>0</v>
      </c>
      <c r="CQ54" s="679">
        <f t="shared" si="64"/>
        <v>0</v>
      </c>
      <c r="CR54" s="679">
        <f t="shared" si="64"/>
        <v>0</v>
      </c>
      <c r="CS54" s="679">
        <f t="shared" si="64"/>
        <v>0</v>
      </c>
      <c r="CT54" s="679">
        <f t="shared" si="64"/>
        <v>0</v>
      </c>
      <c r="CU54" s="679">
        <f t="shared" si="64"/>
        <v>0</v>
      </c>
      <c r="CV54" s="679">
        <f t="shared" si="64"/>
        <v>0</v>
      </c>
      <c r="CW54" s="679">
        <f t="shared" si="64"/>
        <v>0</v>
      </c>
      <c r="CX54" s="679">
        <f t="shared" si="64"/>
        <v>0</v>
      </c>
      <c r="CY54" s="679">
        <f t="shared" si="64"/>
        <v>0</v>
      </c>
      <c r="CZ54" s="679">
        <f t="shared" si="64"/>
        <v>0</v>
      </c>
      <c r="DA54" s="679">
        <f t="shared" si="64"/>
        <v>0</v>
      </c>
      <c r="DB54" s="679">
        <f t="shared" si="64"/>
        <v>0</v>
      </c>
      <c r="DC54" s="679">
        <f t="shared" si="64"/>
        <v>0</v>
      </c>
      <c r="DD54" s="679">
        <f t="shared" si="64"/>
        <v>0</v>
      </c>
      <c r="DE54" s="679">
        <f t="shared" si="64"/>
        <v>0</v>
      </c>
      <c r="DF54" s="679">
        <f t="shared" si="64"/>
        <v>0</v>
      </c>
      <c r="DG54" s="679">
        <f t="shared" si="64"/>
        <v>0</v>
      </c>
      <c r="DH54" s="679">
        <f t="shared" si="64"/>
        <v>0</v>
      </c>
      <c r="DI54" s="679">
        <f t="shared" si="64"/>
        <v>0</v>
      </c>
      <c r="DJ54" s="679">
        <f t="shared" si="64"/>
        <v>0</v>
      </c>
      <c r="DK54" s="679">
        <f t="shared" si="64"/>
        <v>0</v>
      </c>
      <c r="DL54" s="679">
        <f t="shared" si="64"/>
        <v>0</v>
      </c>
      <c r="DM54" s="679">
        <f t="shared" si="64"/>
        <v>0</v>
      </c>
      <c r="DN54" s="679">
        <f t="shared" si="64"/>
        <v>0</v>
      </c>
      <c r="DO54" s="679">
        <f t="shared" si="64"/>
        <v>0</v>
      </c>
      <c r="DP54" s="679">
        <f t="shared" si="64"/>
        <v>0</v>
      </c>
      <c r="DQ54" s="679">
        <f t="shared" si="64"/>
        <v>0</v>
      </c>
      <c r="DR54" s="679">
        <f t="shared" si="64"/>
        <v>0</v>
      </c>
      <c r="DS54" s="679">
        <f t="shared" si="64"/>
        <v>0</v>
      </c>
      <c r="DT54" s="679">
        <f t="shared" si="64"/>
        <v>0</v>
      </c>
      <c r="DU54" s="679">
        <f t="shared" si="64"/>
        <v>0</v>
      </c>
      <c r="DV54" s="679">
        <f t="shared" si="64"/>
        <v>0</v>
      </c>
      <c r="DW54" s="679">
        <f t="shared" si="64"/>
        <v>0</v>
      </c>
      <c r="DX54" s="679">
        <f t="shared" si="64"/>
        <v>0</v>
      </c>
      <c r="DY54" s="679">
        <f t="shared" si="64"/>
        <v>0</v>
      </c>
      <c r="DZ54" s="679">
        <f t="shared" si="64"/>
        <v>0</v>
      </c>
      <c r="EA54" s="679">
        <f t="shared" ref="EA54:GL54" si="65">IF(LEFT(EA55,2)="OK",0,IF(LEFT(EA55,2)="QU",2,1))</f>
        <v>0</v>
      </c>
      <c r="EB54" s="679">
        <f t="shared" si="65"/>
        <v>0</v>
      </c>
      <c r="EC54" s="679">
        <f t="shared" si="65"/>
        <v>0</v>
      </c>
      <c r="ED54" s="679">
        <f t="shared" si="65"/>
        <v>0</v>
      </c>
      <c r="EE54" s="679">
        <f t="shared" si="65"/>
        <v>0</v>
      </c>
      <c r="EF54" s="679">
        <f t="shared" si="65"/>
        <v>0</v>
      </c>
      <c r="EG54" s="679">
        <f t="shared" si="65"/>
        <v>0</v>
      </c>
      <c r="EH54" s="679">
        <f t="shared" si="65"/>
        <v>0</v>
      </c>
      <c r="EI54" s="679">
        <f t="shared" si="65"/>
        <v>0</v>
      </c>
      <c r="EJ54" s="679">
        <f t="shared" si="65"/>
        <v>0</v>
      </c>
      <c r="EK54" s="679">
        <f t="shared" si="65"/>
        <v>0</v>
      </c>
      <c r="EL54" s="679">
        <f t="shared" si="65"/>
        <v>0</v>
      </c>
      <c r="EM54" s="679">
        <f t="shared" si="65"/>
        <v>0</v>
      </c>
      <c r="EN54" s="679">
        <f t="shared" si="65"/>
        <v>0</v>
      </c>
      <c r="EO54" s="679">
        <f t="shared" si="65"/>
        <v>0</v>
      </c>
      <c r="EP54" s="679">
        <f t="shared" si="65"/>
        <v>0</v>
      </c>
      <c r="EQ54" s="679">
        <f t="shared" si="65"/>
        <v>0</v>
      </c>
      <c r="ER54" s="679">
        <f t="shared" si="65"/>
        <v>0</v>
      </c>
      <c r="ES54" s="679">
        <f t="shared" si="65"/>
        <v>0</v>
      </c>
      <c r="ET54" s="679">
        <f t="shared" si="65"/>
        <v>0</v>
      </c>
      <c r="EU54" s="679">
        <f t="shared" si="65"/>
        <v>0</v>
      </c>
      <c r="EV54" s="679">
        <f t="shared" si="65"/>
        <v>0</v>
      </c>
      <c r="EW54" s="679">
        <f t="shared" si="65"/>
        <v>0</v>
      </c>
      <c r="EX54" s="679">
        <f t="shared" si="65"/>
        <v>0</v>
      </c>
      <c r="EY54" s="679">
        <f t="shared" si="65"/>
        <v>0</v>
      </c>
      <c r="EZ54" s="679">
        <f t="shared" si="65"/>
        <v>0</v>
      </c>
      <c r="FA54" s="679">
        <f t="shared" si="65"/>
        <v>0</v>
      </c>
      <c r="FB54" s="679">
        <f t="shared" si="65"/>
        <v>0</v>
      </c>
      <c r="FC54" s="679">
        <f t="shared" si="65"/>
        <v>0</v>
      </c>
      <c r="FD54" s="679">
        <f t="shared" si="65"/>
        <v>0</v>
      </c>
      <c r="FE54" s="679">
        <f t="shared" si="65"/>
        <v>0</v>
      </c>
      <c r="FF54" s="679">
        <f t="shared" si="65"/>
        <v>0</v>
      </c>
      <c r="FG54" s="679">
        <f t="shared" si="65"/>
        <v>0</v>
      </c>
      <c r="FH54" s="679">
        <f t="shared" si="65"/>
        <v>0</v>
      </c>
      <c r="FI54" s="679">
        <f t="shared" si="65"/>
        <v>0</v>
      </c>
      <c r="FJ54" s="679">
        <f t="shared" si="65"/>
        <v>0</v>
      </c>
      <c r="FK54" s="679">
        <f t="shared" si="65"/>
        <v>0</v>
      </c>
      <c r="FL54" s="679">
        <f t="shared" si="65"/>
        <v>0</v>
      </c>
      <c r="FM54" s="679">
        <f t="shared" si="65"/>
        <v>0</v>
      </c>
      <c r="FN54" s="679">
        <f t="shared" si="65"/>
        <v>0</v>
      </c>
      <c r="FO54" s="679">
        <f t="shared" si="65"/>
        <v>0</v>
      </c>
      <c r="FP54" s="679">
        <f t="shared" si="65"/>
        <v>0</v>
      </c>
      <c r="FQ54" s="679">
        <f t="shared" si="65"/>
        <v>0</v>
      </c>
      <c r="FR54" s="679">
        <f t="shared" si="65"/>
        <v>0</v>
      </c>
      <c r="FS54" s="679">
        <f t="shared" si="65"/>
        <v>0</v>
      </c>
      <c r="FT54" s="679">
        <f t="shared" si="65"/>
        <v>0</v>
      </c>
      <c r="FU54" s="679">
        <f t="shared" si="65"/>
        <v>0</v>
      </c>
      <c r="FV54" s="679">
        <f t="shared" si="65"/>
        <v>0</v>
      </c>
      <c r="FW54" s="679">
        <f t="shared" si="65"/>
        <v>0</v>
      </c>
      <c r="FX54" s="679">
        <f t="shared" si="65"/>
        <v>0</v>
      </c>
      <c r="FY54" s="679">
        <f t="shared" si="65"/>
        <v>0</v>
      </c>
      <c r="FZ54" s="679">
        <f t="shared" si="65"/>
        <v>0</v>
      </c>
      <c r="GA54" s="679">
        <f t="shared" si="65"/>
        <v>0</v>
      </c>
      <c r="GB54" s="679">
        <f t="shared" si="65"/>
        <v>0</v>
      </c>
      <c r="GC54" s="679">
        <f t="shared" si="65"/>
        <v>0</v>
      </c>
      <c r="GD54" s="679">
        <f t="shared" si="65"/>
        <v>0</v>
      </c>
      <c r="GE54" s="679">
        <f t="shared" si="65"/>
        <v>0</v>
      </c>
      <c r="GF54" s="679">
        <f t="shared" si="65"/>
        <v>0</v>
      </c>
      <c r="GG54" s="679">
        <f t="shared" si="65"/>
        <v>0</v>
      </c>
      <c r="GH54" s="679">
        <f t="shared" si="65"/>
        <v>0</v>
      </c>
      <c r="GI54" s="679">
        <f t="shared" si="65"/>
        <v>0</v>
      </c>
      <c r="GJ54" s="679">
        <f t="shared" si="65"/>
        <v>0</v>
      </c>
      <c r="GK54" s="679">
        <f t="shared" si="65"/>
        <v>0</v>
      </c>
      <c r="GL54" s="679">
        <f t="shared" si="65"/>
        <v>0</v>
      </c>
      <c r="GM54" s="679">
        <f t="shared" ref="GM54:IP54" si="66">IF(LEFT(GM55,2)="OK",0,IF(LEFT(GM55,2)="QU",2,1))</f>
        <v>0</v>
      </c>
      <c r="GN54" s="679">
        <f t="shared" si="66"/>
        <v>0</v>
      </c>
      <c r="GO54" s="679">
        <f t="shared" si="66"/>
        <v>0</v>
      </c>
      <c r="GP54" s="679">
        <f t="shared" si="66"/>
        <v>0</v>
      </c>
      <c r="GQ54" s="679">
        <f t="shared" si="66"/>
        <v>0</v>
      </c>
      <c r="GR54" s="679">
        <f t="shared" si="66"/>
        <v>0</v>
      </c>
      <c r="GS54" s="679">
        <f t="shared" si="66"/>
        <v>0</v>
      </c>
      <c r="GT54" s="679">
        <f t="shared" si="66"/>
        <v>0</v>
      </c>
      <c r="GU54" s="679">
        <f t="shared" si="66"/>
        <v>0</v>
      </c>
      <c r="GV54" s="679">
        <f t="shared" si="66"/>
        <v>0</v>
      </c>
      <c r="GW54" s="679">
        <f t="shared" si="66"/>
        <v>0</v>
      </c>
      <c r="GX54" s="679">
        <f t="shared" si="66"/>
        <v>0</v>
      </c>
      <c r="GY54" s="679">
        <f t="shared" si="66"/>
        <v>0</v>
      </c>
      <c r="GZ54" s="679">
        <f t="shared" si="66"/>
        <v>0</v>
      </c>
      <c r="HA54" s="679">
        <f t="shared" si="66"/>
        <v>0</v>
      </c>
      <c r="HB54" s="679">
        <f t="shared" si="66"/>
        <v>0</v>
      </c>
      <c r="HC54" s="679">
        <f t="shared" si="66"/>
        <v>0</v>
      </c>
      <c r="HD54" s="679">
        <f t="shared" si="66"/>
        <v>0</v>
      </c>
      <c r="HE54" s="679">
        <f t="shared" si="66"/>
        <v>0</v>
      </c>
      <c r="HF54" s="679">
        <f t="shared" si="66"/>
        <v>0</v>
      </c>
      <c r="HG54" s="679">
        <f t="shared" si="66"/>
        <v>0</v>
      </c>
      <c r="HH54" s="679">
        <f t="shared" si="66"/>
        <v>0</v>
      </c>
      <c r="HI54" s="679">
        <f t="shared" si="66"/>
        <v>0</v>
      </c>
      <c r="HJ54" s="679">
        <f t="shared" si="66"/>
        <v>0</v>
      </c>
      <c r="HK54" s="679">
        <f t="shared" si="66"/>
        <v>0</v>
      </c>
      <c r="HL54" s="679">
        <f t="shared" si="66"/>
        <v>0</v>
      </c>
      <c r="HM54" s="679">
        <f t="shared" si="66"/>
        <v>0</v>
      </c>
      <c r="HN54" s="679">
        <f t="shared" si="66"/>
        <v>0</v>
      </c>
      <c r="HO54" s="679">
        <f t="shared" si="66"/>
        <v>0</v>
      </c>
      <c r="HP54" s="679">
        <f t="shared" si="66"/>
        <v>0</v>
      </c>
      <c r="HQ54" s="679">
        <f t="shared" si="66"/>
        <v>0</v>
      </c>
      <c r="HR54" s="679">
        <f t="shared" si="66"/>
        <v>0</v>
      </c>
      <c r="HS54" s="679">
        <f t="shared" si="66"/>
        <v>0</v>
      </c>
      <c r="HT54" s="679">
        <f t="shared" si="66"/>
        <v>0</v>
      </c>
      <c r="HU54" s="679">
        <f t="shared" si="66"/>
        <v>0</v>
      </c>
      <c r="HV54" s="679">
        <f t="shared" si="66"/>
        <v>0</v>
      </c>
      <c r="HW54" s="679">
        <f t="shared" si="66"/>
        <v>0</v>
      </c>
      <c r="HX54" s="679">
        <f t="shared" si="66"/>
        <v>0</v>
      </c>
      <c r="HY54" s="679">
        <f t="shared" si="66"/>
        <v>0</v>
      </c>
      <c r="HZ54" s="679">
        <f t="shared" si="66"/>
        <v>0</v>
      </c>
      <c r="IA54" s="679">
        <f t="shared" si="66"/>
        <v>0</v>
      </c>
      <c r="IB54" s="679">
        <f t="shared" si="66"/>
        <v>0</v>
      </c>
      <c r="IC54" s="679">
        <f t="shared" si="66"/>
        <v>0</v>
      </c>
      <c r="ID54" s="679">
        <f t="shared" si="66"/>
        <v>0</v>
      </c>
      <c r="IE54" s="679">
        <f t="shared" si="66"/>
        <v>0</v>
      </c>
      <c r="IF54" s="679">
        <f t="shared" si="66"/>
        <v>0</v>
      </c>
      <c r="IG54" s="679">
        <f t="shared" si="66"/>
        <v>0</v>
      </c>
      <c r="IH54" s="679">
        <f t="shared" si="66"/>
        <v>0</v>
      </c>
      <c r="II54" s="679">
        <f t="shared" si="66"/>
        <v>0</v>
      </c>
      <c r="IJ54" s="679">
        <f t="shared" si="66"/>
        <v>0</v>
      </c>
      <c r="IK54" s="679">
        <f t="shared" si="66"/>
        <v>0</v>
      </c>
      <c r="IL54" s="679">
        <f t="shared" si="66"/>
        <v>0</v>
      </c>
      <c r="IM54" s="679">
        <f t="shared" si="66"/>
        <v>0</v>
      </c>
      <c r="IN54" s="679">
        <f t="shared" si="66"/>
        <v>0</v>
      </c>
      <c r="IO54" s="679">
        <f t="shared" si="66"/>
        <v>0</v>
      </c>
      <c r="IP54" s="679">
        <f t="shared" si="66"/>
        <v>0</v>
      </c>
      <c r="IQ54" s="680"/>
      <c r="IR54" s="680"/>
      <c r="IS54" s="680"/>
    </row>
    <row r="55" spans="1:253" s="669" customFormat="1" ht="105" customHeight="1">
      <c r="A55" s="681" t="str">
        <f>IF(Questionnaire!D130=(Questionnaire!D138+Questionnaire!D139+Questionnaire!D140+Questionnaire!D141)=TRUE,"OK Q33.a.ii","QUERY Q33b - Components in 33.a.ii must sum to acquisitions of unquoted equity capital total value in 33.a - please check")</f>
        <v>OK Q33.a.ii</v>
      </c>
      <c r="B55" s="681" t="str">
        <f>IF(Questionnaire!E130=(Questionnaire!E138+Questionnaire!E139+Questionnaire!E140+Questionnaire!E141)=TRUE,"OK Q33.a.ii","QUERY Q33b - Components in 33.a.ii must sum to acquisitions of unquoted equity capital total value in 33.a - please check")</f>
        <v>OK Q33.a.ii</v>
      </c>
      <c r="C55" s="681" t="str">
        <f>IF(Questionnaire!F130=(Questionnaire!F138+Questionnaire!F139+Questionnaire!F140+Questionnaire!F141)=TRUE,"OK Q33.a.ii","QUERY Q33b - Components in 33.a.ii must sum to acquisitions of unquoted equity capital total value in 33.a - please check")</f>
        <v>OK Q33.a.ii</v>
      </c>
      <c r="D55" s="681" t="str">
        <f>IF(Questionnaire!G130=(Questionnaire!G138+Questionnaire!G139+Questionnaire!G140+Questionnaire!G141)=TRUE,"OK Q33.a.ii","QUERY Q33b - Components in 33.a.ii must sum to acquisitions of unquoted equity capital total value in 33.a - please check")</f>
        <v>OK Q33.a.ii</v>
      </c>
      <c r="E55" s="681" t="str">
        <f>IF(Questionnaire!H130=(Questionnaire!H138+Questionnaire!H139+Questionnaire!H140+Questionnaire!H141)=TRUE,"OK Q33.a.ii","QUERY Q33b - Components in 33.a.ii must sum to acquisitions of unquoted equity capital total value in 33.a - please check")</f>
        <v>OK Q33.a.ii</v>
      </c>
      <c r="F55" s="681" t="str">
        <f>IF(Questionnaire!I130=(Questionnaire!I138+Questionnaire!I139+Questionnaire!I140+Questionnaire!I141)=TRUE,"OK Q33.a.ii","QUERY Q33b - Components in 33.a.ii must sum to acquisitions of unquoted equity capital total value in 33.a - please check")</f>
        <v>OK Q33.a.ii</v>
      </c>
      <c r="G55" s="681" t="str">
        <f>IF(Questionnaire!J130=(Questionnaire!J138+Questionnaire!J139+Questionnaire!J140+Questionnaire!J141)=TRUE,"OK Q33.a.ii","QUERY Q33b - Components in 33.a.ii must sum to acquisitions of unquoted equity capital total value in 33.a - please check")</f>
        <v>OK Q33.a.ii</v>
      </c>
      <c r="H55" s="681" t="str">
        <f>IF(Questionnaire!K130=(Questionnaire!K138+Questionnaire!K139+Questionnaire!K140+Questionnaire!K141)=TRUE,"OK Q33.a.ii","QUERY Q33b - Components in 33.a.ii must sum to acquisitions of unquoted equity capital total value in 33.a - please check")</f>
        <v>OK Q33.a.ii</v>
      </c>
      <c r="I55" s="681" t="str">
        <f>IF(Questionnaire!L130=(Questionnaire!L138+Questionnaire!L139+Questionnaire!L140+Questionnaire!L141)=TRUE,"OK Q33.a.ii","QUERY Q33b - Components in 33.a.ii must sum to acquisitions of unquoted equity capital total value in 33.a - please check")</f>
        <v>OK Q33.a.ii</v>
      </c>
      <c r="J55" s="681" t="str">
        <f>IF(Questionnaire!M130=(Questionnaire!M138+Questionnaire!M139+Questionnaire!M140+Questionnaire!M141)=TRUE,"OK Q33.a.ii","QUERY Q33b - Components in 33.a.ii must sum to acquisitions of unquoted equity capital total value in 33.a - please check")</f>
        <v>OK Q33.a.ii</v>
      </c>
      <c r="K55" s="681" t="str">
        <f>IF(Questionnaire!N130=(Questionnaire!N138+Questionnaire!N139+Questionnaire!N140+Questionnaire!N141)=TRUE,"OK Q33.a.ii","QUERY Q33b - Components in 33.a.ii must sum to acquisitions of unquoted equity capital total value in 33.a - please check")</f>
        <v>OK Q33.a.ii</v>
      </c>
      <c r="L55" s="681" t="str">
        <f>IF(Questionnaire!O130=(Questionnaire!O138+Questionnaire!O139+Questionnaire!O140+Questionnaire!O141)=TRUE,"OK Q33.a.ii","QUERY Q33b - Components in 33.a.ii must sum to acquisitions of unquoted equity capital total value in 33.a - please check")</f>
        <v>OK Q33.a.ii</v>
      </c>
      <c r="M55" s="681" t="str">
        <f>IF(Questionnaire!P130=(Questionnaire!P138+Questionnaire!P139+Questionnaire!P140+Questionnaire!P141)=TRUE,"OK Q33.a.ii","QUERY Q33b - Components in 33.a.ii must sum to acquisitions of unquoted equity capital total value in 33.a - please check")</f>
        <v>OK Q33.a.ii</v>
      </c>
      <c r="N55" s="681" t="str">
        <f>IF(Questionnaire!Q130=(Questionnaire!Q138+Questionnaire!Q139+Questionnaire!Q140+Questionnaire!Q141)=TRUE,"OK Q33.a.ii","QUERY Q33b - Components in 33.a.ii must sum to acquisitions of unquoted equity capital total value in 33.a - please check")</f>
        <v>OK Q33.a.ii</v>
      </c>
      <c r="O55" s="681" t="str">
        <f>IF(Questionnaire!R130=(Questionnaire!R138+Questionnaire!R139+Questionnaire!R140+Questionnaire!R141)=TRUE,"OK Q33.a.ii","QUERY Q33b - Components in 33.a.ii must sum to acquisitions of unquoted equity capital total value in 33.a - please check")</f>
        <v>OK Q33.a.ii</v>
      </c>
      <c r="P55" s="681" t="str">
        <f>IF(Questionnaire!S130=(Questionnaire!S138+Questionnaire!S139+Questionnaire!S140+Questionnaire!S141)=TRUE,"OK Q33.a.ii","QUERY Q33b - Components in 33.a.ii must sum to acquisitions of unquoted equity capital total value in 33.a - please check")</f>
        <v>OK Q33.a.ii</v>
      </c>
      <c r="Q55" s="681" t="str">
        <f>IF(Questionnaire!T130=(Questionnaire!T138+Questionnaire!T139+Questionnaire!T140+Questionnaire!T141)=TRUE,"OK Q33.a.ii","QUERY Q33b - Components in 33.a.ii must sum to acquisitions of unquoted equity capital total value in 33.a - please check")</f>
        <v>OK Q33.a.ii</v>
      </c>
      <c r="R55" s="681" t="str">
        <f>IF(Questionnaire!U130=(Questionnaire!U138+Questionnaire!U139+Questionnaire!U140+Questionnaire!U141)=TRUE,"OK Q33.a.ii","QUERY Q33b - Components in 33.a.ii must sum to acquisitions of unquoted equity capital total value in 33.a - please check")</f>
        <v>OK Q33.a.ii</v>
      </c>
      <c r="S55" s="681" t="str">
        <f>IF(Questionnaire!V130=(Questionnaire!V138+Questionnaire!V139+Questionnaire!V140+Questionnaire!V141)=TRUE,"OK Q33.a.ii","QUERY Q33b - Components in 33.a.ii must sum to acquisitions of unquoted equity capital total value in 33.a - please check")</f>
        <v>OK Q33.a.ii</v>
      </c>
      <c r="T55" s="681" t="str">
        <f>IF(Questionnaire!W130=(Questionnaire!W138+Questionnaire!W139+Questionnaire!W140+Questionnaire!W141)=TRUE,"OK Q33.a.ii","QUERY Q33b - Components in 33.a.ii must sum to acquisitions of unquoted equity capital total value in 33.a - please check")</f>
        <v>OK Q33.a.ii</v>
      </c>
      <c r="U55" s="681" t="str">
        <f>IF(Questionnaire!X130=(Questionnaire!X138+Questionnaire!X139+Questionnaire!X140+Questionnaire!X141)=TRUE,"OK Q33.a.ii","QUERY Q33b - Components in 33.a.ii must sum to acquisitions of unquoted equity capital total value in 33.a - please check")</f>
        <v>OK Q33.a.ii</v>
      </c>
      <c r="V55" s="681" t="str">
        <f>IF(Questionnaire!Y130=(Questionnaire!Y138+Questionnaire!Y139+Questionnaire!Y140+Questionnaire!Y141)=TRUE,"OK Q33.a.ii","QUERY Q33b - Components in 33.a.ii must sum to acquisitions of unquoted equity capital total value in 33.a - please check")</f>
        <v>OK Q33.a.ii</v>
      </c>
      <c r="W55" s="681" t="str">
        <f>IF(Questionnaire!Z130=(Questionnaire!Z138+Questionnaire!Z139+Questionnaire!Z140+Questionnaire!Z141)=TRUE,"OK Q33.a.ii","QUERY Q33b - Components in 33.a.ii must sum to acquisitions of unquoted equity capital total value in 33.a - please check")</f>
        <v>OK Q33.a.ii</v>
      </c>
      <c r="X55" s="681" t="str">
        <f>IF(Questionnaire!AA130=(Questionnaire!AA138+Questionnaire!AA139+Questionnaire!AA140+Questionnaire!AA141)=TRUE,"OK Q33.a.ii","QUERY Q33b - Components in 33.a.ii must sum to acquisitions of unquoted equity capital total value in 33.a - please check")</f>
        <v>OK Q33.a.ii</v>
      </c>
      <c r="Y55" s="681" t="str">
        <f>IF(Questionnaire!AB130=(Questionnaire!AB138+Questionnaire!AB139+Questionnaire!AB140+Questionnaire!AB141)=TRUE,"OK Q33.a.ii","QUERY Q33b - Components in 33.a.ii must sum to acquisitions of unquoted equity capital total value in 33.a - please check")</f>
        <v>OK Q33.a.ii</v>
      </c>
      <c r="Z55" s="681" t="str">
        <f>IF(Questionnaire!AC130=(Questionnaire!AC138+Questionnaire!AC139+Questionnaire!AC140+Questionnaire!AC141)=TRUE,"OK Q33.a.ii","QUERY Q33b - Components in 33.a.ii must sum to acquisitions of unquoted equity capital total value in 33.a - please check")</f>
        <v>OK Q33.a.ii</v>
      </c>
      <c r="AA55" s="681" t="str">
        <f>IF(Questionnaire!AD130=(Questionnaire!AD138+Questionnaire!AD139+Questionnaire!AD140+Questionnaire!AD141)=TRUE,"OK Q33.a.ii","QUERY Q33b - Components in 33.a.ii must sum to acquisitions of unquoted equity capital total value in 33.a - please check")</f>
        <v>OK Q33.a.ii</v>
      </c>
      <c r="AB55" s="681" t="str">
        <f>IF(Questionnaire!AE130=(Questionnaire!AE138+Questionnaire!AE139+Questionnaire!AE140+Questionnaire!AE141)=TRUE,"OK Q33.a.ii","QUERY Q33b - Components in 33.a.ii must sum to acquisitions of unquoted equity capital total value in 33.a - please check")</f>
        <v>OK Q33.a.ii</v>
      </c>
      <c r="AC55" s="681" t="str">
        <f>IF(Questionnaire!AF130=(Questionnaire!AF138+Questionnaire!AF139+Questionnaire!AF140+Questionnaire!AF141)=TRUE,"OK Q33.a.ii","QUERY Q33b - Components in 33.a.ii must sum to acquisitions of unquoted equity capital total value in 33.a - please check")</f>
        <v>OK Q33.a.ii</v>
      </c>
      <c r="AD55" s="681" t="str">
        <f>IF(Questionnaire!AG130=(Questionnaire!AG138+Questionnaire!AG139+Questionnaire!AG140+Questionnaire!AG141)=TRUE,"OK Q33.a.ii","QUERY Q33b - Components in 33.a.ii must sum to acquisitions of unquoted equity capital total value in 33.a - please check")</f>
        <v>OK Q33.a.ii</v>
      </c>
      <c r="AE55" s="681" t="str">
        <f>IF(Questionnaire!AH130=(Questionnaire!AH138+Questionnaire!AH139+Questionnaire!AH140+Questionnaire!AH141)=TRUE,"OK Q33.a.ii","QUERY Q33b - Components in 33.a.ii must sum to acquisitions of unquoted equity capital total value in 33.a - please check")</f>
        <v>OK Q33.a.ii</v>
      </c>
      <c r="AF55" s="681" t="str">
        <f>IF(Questionnaire!AI130=(Questionnaire!AI138+Questionnaire!AI139+Questionnaire!AI140+Questionnaire!AI141)=TRUE,"OK Q33.a.ii","QUERY Q33b - Components in 33.a.ii must sum to acquisitions of unquoted equity capital total value in 33.a - please check")</f>
        <v>OK Q33.a.ii</v>
      </c>
      <c r="AG55" s="681" t="str">
        <f>IF(Questionnaire!AJ130=(Questionnaire!AJ138+Questionnaire!AJ139+Questionnaire!AJ140+Questionnaire!AJ141)=TRUE,"OK Q33.a.ii","QUERY Q33b - Components in 33.a.ii must sum to acquisitions of unquoted equity capital total value in 33.a - please check")</f>
        <v>OK Q33.a.ii</v>
      </c>
      <c r="AH55" s="681" t="str">
        <f>IF(Questionnaire!AK130=(Questionnaire!AK138+Questionnaire!AK139+Questionnaire!AK140+Questionnaire!AK141)=TRUE,"OK Q33.a.ii","QUERY Q33b - Components in 33.a.ii must sum to acquisitions of unquoted equity capital total value in 33.a - please check")</f>
        <v>OK Q33.a.ii</v>
      </c>
      <c r="AI55" s="681" t="str">
        <f>IF(Questionnaire!AL130=(Questionnaire!AL138+Questionnaire!AL139+Questionnaire!AL140+Questionnaire!AL141)=TRUE,"OK Q33.a.ii","QUERY Q33b - Components in 33.a.ii must sum to acquisitions of unquoted equity capital total value in 33.a - please check")</f>
        <v>OK Q33.a.ii</v>
      </c>
      <c r="AJ55" s="681" t="str">
        <f>IF(Questionnaire!AM130=(Questionnaire!AM138+Questionnaire!AM139+Questionnaire!AM140+Questionnaire!AM141)=TRUE,"OK Q33.a.ii","QUERY Q33b - Components in 33.a.ii must sum to acquisitions of unquoted equity capital total value in 33.a - please check")</f>
        <v>OK Q33.a.ii</v>
      </c>
      <c r="AK55" s="681" t="str">
        <f>IF(Questionnaire!AN130=(Questionnaire!AN138+Questionnaire!AN139+Questionnaire!AN140+Questionnaire!AN141)=TRUE,"OK Q33.a.ii","QUERY Q33b - Components in 33.a.ii must sum to acquisitions of unquoted equity capital total value in 33.a - please check")</f>
        <v>OK Q33.a.ii</v>
      </c>
      <c r="AL55" s="681" t="str">
        <f>IF(Questionnaire!AO130=(Questionnaire!AO138+Questionnaire!AO139+Questionnaire!AO140+Questionnaire!AO141)=TRUE,"OK Q33.a.ii","QUERY Q33b - Components in 33.a.ii must sum to acquisitions of unquoted equity capital total value in 33.a - please check")</f>
        <v>OK Q33.a.ii</v>
      </c>
      <c r="AM55" s="681" t="str">
        <f>IF(Questionnaire!AP130=(Questionnaire!AP138+Questionnaire!AP139+Questionnaire!AP140+Questionnaire!AP141)=TRUE,"OK Q33.a.ii","QUERY Q33b - Components in 33.a.ii must sum to acquisitions of unquoted equity capital total value in 33.a - please check")</f>
        <v>OK Q33.a.ii</v>
      </c>
      <c r="AN55" s="681" t="str">
        <f>IF(Questionnaire!AQ130=(Questionnaire!AQ138+Questionnaire!AQ139+Questionnaire!AQ140+Questionnaire!AQ141)=TRUE,"OK Q33.a.ii","QUERY Q33b - Components in 33.a.ii must sum to acquisitions of unquoted equity capital total value in 33.a - please check")</f>
        <v>OK Q33.a.ii</v>
      </c>
      <c r="AO55" s="681" t="str">
        <f>IF(Questionnaire!AR130=(Questionnaire!AR138+Questionnaire!AR139+Questionnaire!AR140+Questionnaire!AR141)=TRUE,"OK Q33.a.ii","QUERY Q33b - Components in 33.a.ii must sum to acquisitions of unquoted equity capital total value in 33.a - please check")</f>
        <v>OK Q33.a.ii</v>
      </c>
      <c r="AP55" s="681" t="str">
        <f>IF(Questionnaire!AS130=(Questionnaire!AS138+Questionnaire!AS139+Questionnaire!AS140+Questionnaire!AS141)=TRUE,"OK Q33.a.ii","QUERY Q33b - Components in 33.a.ii must sum to acquisitions of unquoted equity capital total value in 33.a - please check")</f>
        <v>OK Q33.a.ii</v>
      </c>
      <c r="AQ55" s="681" t="str">
        <f>IF(Questionnaire!AT130=(Questionnaire!AT138+Questionnaire!AT139+Questionnaire!AT140+Questionnaire!AT141)=TRUE,"OK Q33.a.ii","QUERY Q33b - Components in 33.a.ii must sum to acquisitions of unquoted equity capital total value in 33.a - please check")</f>
        <v>OK Q33.a.ii</v>
      </c>
      <c r="AR55" s="681" t="str">
        <f>IF(Questionnaire!AU130=(Questionnaire!AU138+Questionnaire!AU139+Questionnaire!AU140+Questionnaire!AU141)=TRUE,"OK Q33.a.ii","QUERY Q33b - Components in 33.a.ii must sum to acquisitions of unquoted equity capital total value in 33.a - please check")</f>
        <v>OK Q33.a.ii</v>
      </c>
      <c r="AS55" s="681" t="str">
        <f>IF(Questionnaire!AV130=(Questionnaire!AV138+Questionnaire!AV139+Questionnaire!AV140+Questionnaire!AV141)=TRUE,"OK Q33.a.ii","QUERY Q33b - Components in 33.a.ii must sum to acquisitions of unquoted equity capital total value in 33.a - please check")</f>
        <v>OK Q33.a.ii</v>
      </c>
      <c r="AT55" s="681" t="str">
        <f>IF(Questionnaire!AW130=(Questionnaire!AW138+Questionnaire!AW139+Questionnaire!AW140+Questionnaire!AW141)=TRUE,"OK Q33.a.ii","QUERY Q33b - Components in 33.a.ii must sum to acquisitions of unquoted equity capital total value in 33.a - please check")</f>
        <v>OK Q33.a.ii</v>
      </c>
      <c r="AU55" s="681" t="str">
        <f>IF(Questionnaire!AX130=(Questionnaire!AX138+Questionnaire!AX139+Questionnaire!AX140+Questionnaire!AX141)=TRUE,"OK Q33.a.ii","QUERY Q33b - Components in 33.a.ii must sum to acquisitions of unquoted equity capital total value in 33.a - please check")</f>
        <v>OK Q33.a.ii</v>
      </c>
      <c r="AV55" s="681" t="str">
        <f>IF(Questionnaire!AY130=(Questionnaire!AY138+Questionnaire!AY139+Questionnaire!AY140+Questionnaire!AY141)=TRUE,"OK Q33.a.ii","QUERY Q33b - Components in 33.a.ii must sum to acquisitions of unquoted equity capital total value in 33.a - please check")</f>
        <v>OK Q33.a.ii</v>
      </c>
      <c r="AW55" s="681" t="str">
        <f>IF(Questionnaire!AZ130=(Questionnaire!AZ138+Questionnaire!AZ139+Questionnaire!AZ140+Questionnaire!AZ141)=TRUE,"OK Q33.a.ii","QUERY Q33b - Components in 33.a.ii must sum to acquisitions of unquoted equity capital total value in 33.a - please check")</f>
        <v>OK Q33.a.ii</v>
      </c>
      <c r="AX55" s="681" t="str">
        <f>IF(Questionnaire!BA130=(Questionnaire!BA138+Questionnaire!BA139+Questionnaire!BA140+Questionnaire!BA141)=TRUE,"OK Q33.a.ii","QUERY Q33b - Components in 33.a.ii must sum to acquisitions of unquoted equity capital total value in 33.a - please check")</f>
        <v>OK Q33.a.ii</v>
      </c>
      <c r="AY55" s="681" t="str">
        <f>IF(Questionnaire!BB130=(Questionnaire!BB138+Questionnaire!BB139+Questionnaire!BB140+Questionnaire!BB141)=TRUE,"OK Q33.a.ii","QUERY Q33b - Components in 33.a.ii must sum to acquisitions of unquoted equity capital total value in 33.a - please check")</f>
        <v>OK Q33.a.ii</v>
      </c>
      <c r="AZ55" s="681" t="str">
        <f>IF(Questionnaire!BC130=(Questionnaire!BC138+Questionnaire!BC139+Questionnaire!BC140+Questionnaire!BC141)=TRUE,"OK Q33.a.ii","QUERY Q33b - Components in 33.a.ii must sum to acquisitions of unquoted equity capital total value in 33.a - please check")</f>
        <v>OK Q33.a.ii</v>
      </c>
      <c r="BA55" s="681" t="str">
        <f>IF(Questionnaire!BD130=(Questionnaire!BD138+Questionnaire!BD139+Questionnaire!BD140+Questionnaire!BD141)=TRUE,"OK Q33.a.ii","QUERY Q33b - Components in 33.a.ii must sum to acquisitions of unquoted equity capital total value in 33.a - please check")</f>
        <v>OK Q33.a.ii</v>
      </c>
      <c r="BB55" s="681" t="str">
        <f>IF(Questionnaire!BE130=(Questionnaire!BE138+Questionnaire!BE139+Questionnaire!BE140+Questionnaire!BE141)=TRUE,"OK Q33.a.ii","QUERY Q33b - Components in 33.a.ii must sum to acquisitions of unquoted equity capital total value in 33.a - please check")</f>
        <v>OK Q33.a.ii</v>
      </c>
      <c r="BC55" s="681" t="str">
        <f>IF(Questionnaire!BF130=(Questionnaire!BF138+Questionnaire!BF139+Questionnaire!BF140+Questionnaire!BF141)=TRUE,"OK Q33.a.ii","QUERY Q33b - Components in 33.a.ii must sum to acquisitions of unquoted equity capital total value in 33.a - please check")</f>
        <v>OK Q33.a.ii</v>
      </c>
      <c r="BD55" s="681" t="str">
        <f>IF(Questionnaire!BG130=(Questionnaire!BG138+Questionnaire!BG139+Questionnaire!BG140+Questionnaire!BG141)=TRUE,"OK Q33.a.ii","QUERY Q33b - Components in 33.a.ii must sum to acquisitions of unquoted equity capital total value in 33.a - please check")</f>
        <v>OK Q33.a.ii</v>
      </c>
      <c r="BE55" s="681" t="str">
        <f>IF(Questionnaire!BH130=(Questionnaire!BH138+Questionnaire!BH139+Questionnaire!BH140+Questionnaire!BH141)=TRUE,"OK Q33.a.ii","QUERY Q33b - Components in 33.a.ii must sum to acquisitions of unquoted equity capital total value in 33.a - please check")</f>
        <v>OK Q33.a.ii</v>
      </c>
      <c r="BF55" s="681" t="str">
        <f>IF(Questionnaire!BI130=(Questionnaire!BI138+Questionnaire!BI139+Questionnaire!BI140+Questionnaire!BI141)=TRUE,"OK Q33.a.ii","QUERY Q33b - Components in 33.a.ii must sum to acquisitions of unquoted equity capital total value in 33.a - please check")</f>
        <v>OK Q33.a.ii</v>
      </c>
      <c r="BG55" s="681" t="str">
        <f>IF(Questionnaire!BJ130=(Questionnaire!BJ138+Questionnaire!BJ139+Questionnaire!BJ140+Questionnaire!BJ141)=TRUE,"OK Q33.a.ii","QUERY Q33b - Components in 33.a.ii must sum to acquisitions of unquoted equity capital total value in 33.a - please check")</f>
        <v>OK Q33.a.ii</v>
      </c>
      <c r="BH55" s="681" t="str">
        <f>IF(Questionnaire!BK130=(Questionnaire!BK138+Questionnaire!BK139+Questionnaire!BK140+Questionnaire!BK141)=TRUE,"OK Q33.a.ii","QUERY Q33b - Components in 33.a.ii must sum to acquisitions of unquoted equity capital total value in 33.a - please check")</f>
        <v>OK Q33.a.ii</v>
      </c>
      <c r="BI55" s="681" t="str">
        <f>IF(Questionnaire!BL130=(Questionnaire!BL138+Questionnaire!BL139+Questionnaire!BL140+Questionnaire!BL141)=TRUE,"OK Q33.a.ii","QUERY Q33b - Components in 33.a.ii must sum to acquisitions of unquoted equity capital total value in 33.a - please check")</f>
        <v>OK Q33.a.ii</v>
      </c>
      <c r="BJ55" s="681" t="str">
        <f>IF(Questionnaire!BM130=(Questionnaire!BM138+Questionnaire!BM139+Questionnaire!BM140+Questionnaire!BM141)=TRUE,"OK Q33.a.ii","QUERY Q33b - Components in 33.a.ii must sum to acquisitions of unquoted equity capital total value in 33.a - please check")</f>
        <v>OK Q33.a.ii</v>
      </c>
      <c r="BK55" s="681" t="str">
        <f>IF(Questionnaire!BN130=(Questionnaire!BN138+Questionnaire!BN139+Questionnaire!BN140+Questionnaire!BN141)=TRUE,"OK Q33.a.ii","QUERY Q33b - Components in 33.a.ii must sum to acquisitions of unquoted equity capital total value in 33.a - please check")</f>
        <v>OK Q33.a.ii</v>
      </c>
      <c r="BL55" s="681" t="str">
        <f>IF(Questionnaire!BO130=(Questionnaire!BO138+Questionnaire!BO139+Questionnaire!BO140+Questionnaire!BO141)=TRUE,"OK Q33.a.ii","QUERY Q33b - Components in 33.a.ii must sum to acquisitions of unquoted equity capital total value in 33.a - please check")</f>
        <v>OK Q33.a.ii</v>
      </c>
      <c r="BM55" s="681" t="str">
        <f>IF(Questionnaire!BP130=(Questionnaire!BP138+Questionnaire!BP139+Questionnaire!BP140+Questionnaire!BP141)=TRUE,"OK Q33.a.ii","QUERY Q33b - Components in 33.a.ii must sum to acquisitions of unquoted equity capital total value in 33.a - please check")</f>
        <v>OK Q33.a.ii</v>
      </c>
      <c r="BN55" s="681" t="str">
        <f>IF(Questionnaire!BQ130=(Questionnaire!BQ138+Questionnaire!BQ139+Questionnaire!BQ140+Questionnaire!BQ141)=TRUE,"OK Q33.a.ii","QUERY Q33b - Components in 33.a.ii must sum to acquisitions of unquoted equity capital total value in 33.a - please check")</f>
        <v>OK Q33.a.ii</v>
      </c>
      <c r="BO55" s="681" t="str">
        <f>IF(Questionnaire!BR130=(Questionnaire!BR138+Questionnaire!BR139+Questionnaire!BR140+Questionnaire!BR141)=TRUE,"OK Q33.a.ii","QUERY Q33b - Components in 33.a.ii must sum to acquisitions of unquoted equity capital total value in 33.a - please check")</f>
        <v>OK Q33.a.ii</v>
      </c>
      <c r="BP55" s="681" t="str">
        <f>IF(Questionnaire!BS130=(Questionnaire!BS138+Questionnaire!BS139+Questionnaire!BS140+Questionnaire!BS141)=TRUE,"OK Q33.a.ii","QUERY Q33b - Components in 33.a.ii must sum to acquisitions of unquoted equity capital total value in 33.a - please check")</f>
        <v>OK Q33.a.ii</v>
      </c>
      <c r="BQ55" s="681" t="str">
        <f>IF(Questionnaire!BT130=(Questionnaire!BT138+Questionnaire!BT139+Questionnaire!BT140+Questionnaire!BT141)=TRUE,"OK Q33.a.ii","QUERY Q33b - Components in 33.a.ii must sum to acquisitions of unquoted equity capital total value in 33.a - please check")</f>
        <v>OK Q33.a.ii</v>
      </c>
      <c r="BR55" s="681" t="str">
        <f>IF(Questionnaire!BU130=(Questionnaire!BU138+Questionnaire!BU139+Questionnaire!BU140+Questionnaire!BU141)=TRUE,"OK Q33.a.ii","QUERY Q33b - Components in 33.a.ii must sum to acquisitions of unquoted equity capital total value in 33.a - please check")</f>
        <v>OK Q33.a.ii</v>
      </c>
      <c r="BS55" s="681" t="str">
        <f>IF(Questionnaire!BV130=(Questionnaire!BV138+Questionnaire!BV139+Questionnaire!BV140+Questionnaire!BV141)=TRUE,"OK Q33.a.ii","QUERY Q33b - Components in 33.a.ii must sum to acquisitions of unquoted equity capital total value in 33.a - please check")</f>
        <v>OK Q33.a.ii</v>
      </c>
      <c r="BT55" s="681" t="str">
        <f>IF(Questionnaire!BW130=(Questionnaire!BW138+Questionnaire!BW139+Questionnaire!BW140+Questionnaire!BW141)=TRUE,"OK Q33.a.ii","QUERY Q33b - Components in 33.a.ii must sum to acquisitions of unquoted equity capital total value in 33.a - please check")</f>
        <v>OK Q33.a.ii</v>
      </c>
      <c r="BU55" s="681" t="str">
        <f>IF(Questionnaire!BX130=(Questionnaire!BX138+Questionnaire!BX139+Questionnaire!BX140+Questionnaire!BX141)=TRUE,"OK Q33.a.ii","QUERY Q33b - Components in 33.a.ii must sum to acquisitions of unquoted equity capital total value in 33.a - please check")</f>
        <v>OK Q33.a.ii</v>
      </c>
      <c r="BV55" s="681" t="str">
        <f>IF(Questionnaire!BY130=(Questionnaire!BY138+Questionnaire!BY139+Questionnaire!BY140+Questionnaire!BY141)=TRUE,"OK Q33.a.ii","QUERY Q33b - Components in 33.a.ii must sum to acquisitions of unquoted equity capital total value in 33.a - please check")</f>
        <v>OK Q33.a.ii</v>
      </c>
      <c r="BW55" s="681" t="str">
        <f>IF(Questionnaire!BZ130=(Questionnaire!BZ138+Questionnaire!BZ139+Questionnaire!BZ140+Questionnaire!BZ141)=TRUE,"OK Q33.a.ii","QUERY Q33b - Components in 33.a.ii must sum to acquisitions of unquoted equity capital total value in 33.a - please check")</f>
        <v>OK Q33.a.ii</v>
      </c>
      <c r="BX55" s="681" t="str">
        <f>IF(Questionnaire!CA130=(Questionnaire!CA138+Questionnaire!CA139+Questionnaire!CA140+Questionnaire!CA141)=TRUE,"OK Q33.a.ii","QUERY Q33b - Components in 33.a.ii must sum to acquisitions of unquoted equity capital total value in 33.a - please check")</f>
        <v>OK Q33.a.ii</v>
      </c>
      <c r="BY55" s="681" t="str">
        <f>IF(Questionnaire!CB130=(Questionnaire!CB138+Questionnaire!CB139+Questionnaire!CB140+Questionnaire!CB141)=TRUE,"OK Q33.a.ii","QUERY Q33b - Components in 33.a.ii must sum to acquisitions of unquoted equity capital total value in 33.a - please check")</f>
        <v>OK Q33.a.ii</v>
      </c>
      <c r="BZ55" s="681" t="str">
        <f>IF(Questionnaire!CC130=(Questionnaire!CC138+Questionnaire!CC139+Questionnaire!CC140+Questionnaire!CC141)=TRUE,"OK Q33.a.ii","QUERY Q33b - Components in 33.a.ii must sum to acquisitions of unquoted equity capital total value in 33.a - please check")</f>
        <v>OK Q33.a.ii</v>
      </c>
      <c r="CA55" s="681" t="str">
        <f>IF(Questionnaire!CD130=(Questionnaire!CD138+Questionnaire!CD139+Questionnaire!CD140+Questionnaire!CD141)=TRUE,"OK Q33.a.ii","QUERY Q33b - Components in 33.a.ii must sum to acquisitions of unquoted equity capital total value in 33.a - please check")</f>
        <v>OK Q33.a.ii</v>
      </c>
      <c r="CB55" s="681" t="str">
        <f>IF(Questionnaire!CE130=(Questionnaire!CE138+Questionnaire!CE139+Questionnaire!CE140+Questionnaire!CE141)=TRUE,"OK Q33.a.ii","QUERY Q33b - Components in 33.a.ii must sum to acquisitions of unquoted equity capital total value in 33.a - please check")</f>
        <v>OK Q33.a.ii</v>
      </c>
      <c r="CC55" s="681" t="str">
        <f>IF(Questionnaire!CF130=(Questionnaire!CF138+Questionnaire!CF139+Questionnaire!CF140+Questionnaire!CF141)=TRUE,"OK Q33.a.ii","QUERY Q33b - Components in 33.a.ii must sum to acquisitions of unquoted equity capital total value in 33.a - please check")</f>
        <v>OK Q33.a.ii</v>
      </c>
      <c r="CD55" s="681" t="str">
        <f>IF(Questionnaire!CG130=(Questionnaire!CG138+Questionnaire!CG139+Questionnaire!CG140+Questionnaire!CG141)=TRUE,"OK Q33.a.ii","QUERY Q33b - Components in 33.a.ii must sum to acquisitions of unquoted equity capital total value in 33.a - please check")</f>
        <v>OK Q33.a.ii</v>
      </c>
      <c r="CE55" s="681" t="str">
        <f>IF(Questionnaire!CH130=(Questionnaire!CH138+Questionnaire!CH139+Questionnaire!CH140+Questionnaire!CH141)=TRUE,"OK Q33.a.ii","QUERY Q33b - Components in 33.a.ii must sum to acquisitions of unquoted equity capital total value in 33.a - please check")</f>
        <v>OK Q33.a.ii</v>
      </c>
      <c r="CF55" s="681" t="str">
        <f>IF(Questionnaire!CI130=(Questionnaire!CI138+Questionnaire!CI139+Questionnaire!CI140+Questionnaire!CI141)=TRUE,"OK Q33.a.ii","QUERY Q33b - Components in 33.a.ii must sum to acquisitions of unquoted equity capital total value in 33.a - please check")</f>
        <v>OK Q33.a.ii</v>
      </c>
      <c r="CG55" s="681" t="str">
        <f>IF(Questionnaire!CJ130=(Questionnaire!CJ138+Questionnaire!CJ139+Questionnaire!CJ140+Questionnaire!CJ141)=TRUE,"OK Q33.a.ii","QUERY Q33b - Components in 33.a.ii must sum to acquisitions of unquoted equity capital total value in 33.a - please check")</f>
        <v>OK Q33.a.ii</v>
      </c>
      <c r="CH55" s="681" t="str">
        <f>IF(Questionnaire!CK130=(Questionnaire!CK138+Questionnaire!CK139+Questionnaire!CK140+Questionnaire!CK141)=TRUE,"OK Q33.a.ii","QUERY Q33b - Components in 33.a.ii must sum to acquisitions of unquoted equity capital total value in 33.a - please check")</f>
        <v>OK Q33.a.ii</v>
      </c>
      <c r="CI55" s="681" t="str">
        <f>IF(Questionnaire!CL130=(Questionnaire!CL138+Questionnaire!CL139+Questionnaire!CL140+Questionnaire!CL141)=TRUE,"OK Q33.a.ii","QUERY Q33b - Components in 33.a.ii must sum to acquisitions of unquoted equity capital total value in 33.a - please check")</f>
        <v>OK Q33.a.ii</v>
      </c>
      <c r="CJ55" s="681" t="str">
        <f>IF(Questionnaire!CM130=(Questionnaire!CM138+Questionnaire!CM139+Questionnaire!CM140+Questionnaire!CM141)=TRUE,"OK Q33.a.ii","QUERY Q33b - Components in 33.a.ii must sum to acquisitions of unquoted equity capital total value in 33.a - please check")</f>
        <v>OK Q33.a.ii</v>
      </c>
      <c r="CK55" s="681" t="str">
        <f>IF(Questionnaire!CN130=(Questionnaire!CN138+Questionnaire!CN139+Questionnaire!CN140+Questionnaire!CN141)=TRUE,"OK Q33.a.ii","QUERY Q33b - Components in 33.a.ii must sum to acquisitions of unquoted equity capital total value in 33.a - please check")</f>
        <v>OK Q33.a.ii</v>
      </c>
      <c r="CL55" s="681" t="str">
        <f>IF(Questionnaire!CO130=(Questionnaire!CO138+Questionnaire!CO139+Questionnaire!CO140+Questionnaire!CO141)=TRUE,"OK Q33.a.ii","QUERY Q33b - Components in 33.a.ii must sum to acquisitions of unquoted equity capital total value in 33.a - please check")</f>
        <v>OK Q33.a.ii</v>
      </c>
      <c r="CM55" s="681" t="str">
        <f>IF(Questionnaire!CP130=(Questionnaire!CP138+Questionnaire!CP139+Questionnaire!CP140+Questionnaire!CP141)=TRUE,"OK Q33.a.ii","QUERY Q33b - Components in 33.a.ii must sum to acquisitions of unquoted equity capital total value in 33.a - please check")</f>
        <v>OK Q33.a.ii</v>
      </c>
      <c r="CN55" s="681" t="str">
        <f>IF(Questionnaire!CQ130=(Questionnaire!CQ138+Questionnaire!CQ139+Questionnaire!CQ140+Questionnaire!CQ141)=TRUE,"OK Q33.a.ii","QUERY Q33b - Components in 33.a.ii must sum to acquisitions of unquoted equity capital total value in 33.a - please check")</f>
        <v>OK Q33.a.ii</v>
      </c>
      <c r="CO55" s="681" t="str">
        <f>IF(Questionnaire!CR130=(Questionnaire!CR138+Questionnaire!CR139+Questionnaire!CR140+Questionnaire!CR141)=TRUE,"OK Q33.a.ii","QUERY Q33b - Components in 33.a.ii must sum to acquisitions of unquoted equity capital total value in 33.a - please check")</f>
        <v>OK Q33.a.ii</v>
      </c>
      <c r="CP55" s="681" t="str">
        <f>IF(Questionnaire!CS130=(Questionnaire!CS138+Questionnaire!CS139+Questionnaire!CS140+Questionnaire!CS141)=TRUE,"OK Q33.a.ii","QUERY Q33b - Components in 33.a.ii must sum to acquisitions of unquoted equity capital total value in 33.a - please check")</f>
        <v>OK Q33.a.ii</v>
      </c>
      <c r="CQ55" s="681" t="str">
        <f>IF(Questionnaire!CT130=(Questionnaire!CT138+Questionnaire!CT139+Questionnaire!CT140+Questionnaire!CT141)=TRUE,"OK Q33.a.ii","QUERY Q33b - Components in 33.a.ii must sum to acquisitions of unquoted equity capital total value in 33.a - please check")</f>
        <v>OK Q33.a.ii</v>
      </c>
      <c r="CR55" s="681" t="str">
        <f>IF(Questionnaire!CU130=(Questionnaire!CU138+Questionnaire!CU139+Questionnaire!CU140+Questionnaire!CU141)=TRUE,"OK Q33.a.ii","QUERY Q33b - Components in 33.a.ii must sum to acquisitions of unquoted equity capital total value in 33.a - please check")</f>
        <v>OK Q33.a.ii</v>
      </c>
      <c r="CS55" s="681" t="str">
        <f>IF(Questionnaire!CV130=(Questionnaire!CV138+Questionnaire!CV139+Questionnaire!CV140+Questionnaire!CV141)=TRUE,"OK Q33.a.ii","QUERY Q33b - Components in 33.a.ii must sum to acquisitions of unquoted equity capital total value in 33.a - please check")</f>
        <v>OK Q33.a.ii</v>
      </c>
      <c r="CT55" s="681" t="str">
        <f>IF(Questionnaire!CW130=(Questionnaire!CW138+Questionnaire!CW139+Questionnaire!CW140+Questionnaire!CW141)=TRUE,"OK Q33.a.ii","QUERY Q33b - Components in 33.a.ii must sum to acquisitions of unquoted equity capital total value in 33.a - please check")</f>
        <v>OK Q33.a.ii</v>
      </c>
      <c r="CU55" s="681" t="str">
        <f>IF(Questionnaire!CX130=(Questionnaire!CX138+Questionnaire!CX139+Questionnaire!CX140+Questionnaire!CX141)=TRUE,"OK Q33.a.ii","QUERY Q33b - Components in 33.a.ii must sum to acquisitions of unquoted equity capital total value in 33.a - please check")</f>
        <v>OK Q33.a.ii</v>
      </c>
      <c r="CV55" s="681" t="str">
        <f>IF(Questionnaire!CY130=(Questionnaire!CY138+Questionnaire!CY139+Questionnaire!CY140+Questionnaire!CY141)=TRUE,"OK Q33.a.ii","QUERY Q33b - Components in 33.a.ii must sum to acquisitions of unquoted equity capital total value in 33.a - please check")</f>
        <v>OK Q33.a.ii</v>
      </c>
      <c r="CW55" s="681" t="str">
        <f>IF(Questionnaire!CZ130=(Questionnaire!CZ138+Questionnaire!CZ139+Questionnaire!CZ140+Questionnaire!CZ141)=TRUE,"OK Q33.a.ii","QUERY Q33b - Components in 33.a.ii must sum to acquisitions of unquoted equity capital total value in 33.a - please check")</f>
        <v>OK Q33.a.ii</v>
      </c>
      <c r="CX55" s="681" t="str">
        <f>IF(Questionnaire!DA130=(Questionnaire!DA138+Questionnaire!DA139+Questionnaire!DA140+Questionnaire!DA141)=TRUE,"OK Q33.a.ii","QUERY Q33b - Components in 33.a.ii must sum to acquisitions of unquoted equity capital total value in 33.a - please check")</f>
        <v>OK Q33.a.ii</v>
      </c>
      <c r="CY55" s="681" t="str">
        <f>IF(Questionnaire!DB130=(Questionnaire!DB138+Questionnaire!DB139+Questionnaire!DB140+Questionnaire!DB141)=TRUE,"OK Q33.a.ii","QUERY Q33b - Components in 33.a.ii must sum to acquisitions of unquoted equity capital total value in 33.a - please check")</f>
        <v>OK Q33.a.ii</v>
      </c>
      <c r="CZ55" s="681" t="str">
        <f>IF(Questionnaire!DC130=(Questionnaire!DC138+Questionnaire!DC139+Questionnaire!DC140+Questionnaire!DC141)=TRUE,"OK Q33.a.ii","QUERY Q33b - Components in 33.a.ii must sum to acquisitions of unquoted equity capital total value in 33.a - please check")</f>
        <v>OK Q33.a.ii</v>
      </c>
      <c r="DA55" s="681" t="str">
        <f>IF(Questionnaire!DD130=(Questionnaire!DD138+Questionnaire!DD139+Questionnaire!DD140+Questionnaire!DD141)=TRUE,"OK Q33.a.ii","QUERY Q33b - Components in 33.a.ii must sum to acquisitions of unquoted equity capital total value in 33.a - please check")</f>
        <v>OK Q33.a.ii</v>
      </c>
      <c r="DB55" s="681" t="str">
        <f>IF(Questionnaire!DE130=(Questionnaire!DE138+Questionnaire!DE139+Questionnaire!DE140+Questionnaire!DE141)=TRUE,"OK Q33.a.ii","QUERY Q33b - Components in 33.a.ii must sum to acquisitions of unquoted equity capital total value in 33.a - please check")</f>
        <v>OK Q33.a.ii</v>
      </c>
      <c r="DC55" s="681" t="str">
        <f>IF(Questionnaire!DF130=(Questionnaire!DF138+Questionnaire!DF139+Questionnaire!DF140+Questionnaire!DF141)=TRUE,"OK Q33.a.ii","QUERY Q33b - Components in 33.a.ii must sum to acquisitions of unquoted equity capital total value in 33.a - please check")</f>
        <v>OK Q33.a.ii</v>
      </c>
      <c r="DD55" s="681" t="str">
        <f>IF(Questionnaire!DG130=(Questionnaire!DG138+Questionnaire!DG139+Questionnaire!DG140+Questionnaire!DG141)=TRUE,"OK Q33.a.ii","QUERY Q33b - Components in 33.a.ii must sum to acquisitions of unquoted equity capital total value in 33.a - please check")</f>
        <v>OK Q33.a.ii</v>
      </c>
      <c r="DE55" s="681" t="str">
        <f>IF(Questionnaire!DH130=(Questionnaire!DH138+Questionnaire!DH139+Questionnaire!DH140+Questionnaire!DH141)=TRUE,"OK Q33.a.ii","QUERY Q33b - Components in 33.a.ii must sum to acquisitions of unquoted equity capital total value in 33.a - please check")</f>
        <v>OK Q33.a.ii</v>
      </c>
      <c r="DF55" s="681" t="str">
        <f>IF(Questionnaire!DI130=(Questionnaire!DI138+Questionnaire!DI139+Questionnaire!DI140+Questionnaire!DI141)=TRUE,"OK Q33.a.ii","QUERY Q33b - Components in 33.a.ii must sum to acquisitions of unquoted equity capital total value in 33.a - please check")</f>
        <v>OK Q33.a.ii</v>
      </c>
      <c r="DG55" s="681" t="str">
        <f>IF(Questionnaire!DJ130=(Questionnaire!DJ138+Questionnaire!DJ139+Questionnaire!DJ140+Questionnaire!DJ141)=TRUE,"OK Q33.a.ii","QUERY Q33b - Components in 33.a.ii must sum to acquisitions of unquoted equity capital total value in 33.a - please check")</f>
        <v>OK Q33.a.ii</v>
      </c>
      <c r="DH55" s="681" t="str">
        <f>IF(Questionnaire!DK130=(Questionnaire!DK138+Questionnaire!DK139+Questionnaire!DK140+Questionnaire!DK141)=TRUE,"OK Q33.a.ii","QUERY Q33b - Components in 33.a.ii must sum to acquisitions of unquoted equity capital total value in 33.a - please check")</f>
        <v>OK Q33.a.ii</v>
      </c>
      <c r="DI55" s="681" t="str">
        <f>IF(Questionnaire!DL130=(Questionnaire!DL138+Questionnaire!DL139+Questionnaire!DL140+Questionnaire!DL141)=TRUE,"OK Q33.a.ii","QUERY Q33b - Components in 33.a.ii must sum to acquisitions of unquoted equity capital total value in 33.a - please check")</f>
        <v>OK Q33.a.ii</v>
      </c>
      <c r="DJ55" s="681" t="str">
        <f>IF(Questionnaire!DM130=(Questionnaire!DM138+Questionnaire!DM139+Questionnaire!DM140+Questionnaire!DM141)=TRUE,"OK Q33.a.ii","QUERY Q33b - Components in 33.a.ii must sum to acquisitions of unquoted equity capital total value in 33.a - please check")</f>
        <v>OK Q33.a.ii</v>
      </c>
      <c r="DK55" s="681" t="str">
        <f>IF(Questionnaire!DN130=(Questionnaire!DN138+Questionnaire!DN139+Questionnaire!DN140+Questionnaire!DN141)=TRUE,"OK Q33.a.ii","QUERY Q33b - Components in 33.a.ii must sum to acquisitions of unquoted equity capital total value in 33.a - please check")</f>
        <v>OK Q33.a.ii</v>
      </c>
      <c r="DL55" s="681" t="str">
        <f>IF(Questionnaire!DO130=(Questionnaire!DO138+Questionnaire!DO139+Questionnaire!DO140+Questionnaire!DO141)=TRUE,"OK Q33.a.ii","QUERY Q33b - Components in 33.a.ii must sum to acquisitions of unquoted equity capital total value in 33.a - please check")</f>
        <v>OK Q33.a.ii</v>
      </c>
      <c r="DM55" s="681" t="str">
        <f>IF(Questionnaire!DP130=(Questionnaire!DP138+Questionnaire!DP139+Questionnaire!DP140+Questionnaire!DP141)=TRUE,"OK Q33.a.ii","QUERY Q33b - Components in 33.a.ii must sum to acquisitions of unquoted equity capital total value in 33.a - please check")</f>
        <v>OK Q33.a.ii</v>
      </c>
      <c r="DN55" s="681" t="str">
        <f>IF(Questionnaire!DQ130=(Questionnaire!DQ138+Questionnaire!DQ139+Questionnaire!DQ140+Questionnaire!DQ141)=TRUE,"OK Q33.a.ii","QUERY Q33b - Components in 33.a.ii must sum to acquisitions of unquoted equity capital total value in 33.a - please check")</f>
        <v>OK Q33.a.ii</v>
      </c>
      <c r="DO55" s="681" t="str">
        <f>IF(Questionnaire!DR130=(Questionnaire!DR138+Questionnaire!DR139+Questionnaire!DR140+Questionnaire!DR141)=TRUE,"OK Q33.a.ii","QUERY Q33b - Components in 33.a.ii must sum to acquisitions of unquoted equity capital total value in 33.a - please check")</f>
        <v>OK Q33.a.ii</v>
      </c>
      <c r="DP55" s="681" t="str">
        <f>IF(Questionnaire!DS130=(Questionnaire!DS138+Questionnaire!DS139+Questionnaire!DS140+Questionnaire!DS141)=TRUE,"OK Q33.a.ii","QUERY Q33b - Components in 33.a.ii must sum to acquisitions of unquoted equity capital total value in 33.a - please check")</f>
        <v>OK Q33.a.ii</v>
      </c>
      <c r="DQ55" s="681" t="str">
        <f>IF(Questionnaire!DT130=(Questionnaire!DT138+Questionnaire!DT139+Questionnaire!DT140+Questionnaire!DT141)=TRUE,"OK Q33.a.ii","QUERY Q33b - Components in 33.a.ii must sum to acquisitions of unquoted equity capital total value in 33.a - please check")</f>
        <v>OK Q33.a.ii</v>
      </c>
      <c r="DR55" s="681" t="str">
        <f>IF(Questionnaire!DU130=(Questionnaire!DU138+Questionnaire!DU139+Questionnaire!DU140+Questionnaire!DU141)=TRUE,"OK Q33.a.ii","QUERY Q33b - Components in 33.a.ii must sum to acquisitions of unquoted equity capital total value in 33.a - please check")</f>
        <v>OK Q33.a.ii</v>
      </c>
      <c r="DS55" s="681" t="str">
        <f>IF(Questionnaire!DV130=(Questionnaire!DV138+Questionnaire!DV139+Questionnaire!DV140+Questionnaire!DV141)=TRUE,"OK Q33.a.ii","QUERY Q33b - Components in 33.a.ii must sum to acquisitions of unquoted equity capital total value in 33.a - please check")</f>
        <v>OK Q33.a.ii</v>
      </c>
      <c r="DT55" s="681" t="str">
        <f>IF(Questionnaire!DW130=(Questionnaire!DW138+Questionnaire!DW139+Questionnaire!DW140+Questionnaire!DW141)=TRUE,"OK Q33.a.ii","QUERY Q33b - Components in 33.a.ii must sum to acquisitions of unquoted equity capital total value in 33.a - please check")</f>
        <v>OK Q33.a.ii</v>
      </c>
      <c r="DU55" s="681" t="str">
        <f>IF(Questionnaire!DX130=(Questionnaire!DX138+Questionnaire!DX139+Questionnaire!DX140+Questionnaire!DX141)=TRUE,"OK Q33.a.ii","QUERY Q33b - Components in 33.a.ii must sum to acquisitions of unquoted equity capital total value in 33.a - please check")</f>
        <v>OK Q33.a.ii</v>
      </c>
      <c r="DV55" s="681" t="str">
        <f>IF(Questionnaire!DY130=(Questionnaire!DY138+Questionnaire!DY139+Questionnaire!DY140+Questionnaire!DY141)=TRUE,"OK Q33.a.ii","QUERY Q33b - Components in 33.a.ii must sum to acquisitions of unquoted equity capital total value in 33.a - please check")</f>
        <v>OK Q33.a.ii</v>
      </c>
      <c r="DW55" s="681" t="str">
        <f>IF(Questionnaire!DZ130=(Questionnaire!DZ138+Questionnaire!DZ139+Questionnaire!DZ140+Questionnaire!DZ141)=TRUE,"OK Q33.a.ii","QUERY Q33b - Components in 33.a.ii must sum to acquisitions of unquoted equity capital total value in 33.a - please check")</f>
        <v>OK Q33.a.ii</v>
      </c>
      <c r="DX55" s="681" t="str">
        <f>IF(Questionnaire!EA130=(Questionnaire!EA138+Questionnaire!EA139+Questionnaire!EA140+Questionnaire!EA141)=TRUE,"OK Q33.a.ii","QUERY Q33b - Components in 33.a.ii must sum to acquisitions of unquoted equity capital total value in 33.a - please check")</f>
        <v>OK Q33.a.ii</v>
      </c>
      <c r="DY55" s="681" t="str">
        <f>IF(Questionnaire!EB130=(Questionnaire!EB138+Questionnaire!EB139+Questionnaire!EB140+Questionnaire!EB141)=TRUE,"OK Q33.a.ii","QUERY Q33b - Components in 33.a.ii must sum to acquisitions of unquoted equity capital total value in 33.a - please check")</f>
        <v>OK Q33.a.ii</v>
      </c>
      <c r="DZ55" s="681" t="str">
        <f>IF(Questionnaire!EC130=(Questionnaire!EC138+Questionnaire!EC139+Questionnaire!EC140+Questionnaire!EC141)=TRUE,"OK Q33.a.ii","QUERY Q33b - Components in 33.a.ii must sum to acquisitions of unquoted equity capital total value in 33.a - please check")</f>
        <v>OK Q33.a.ii</v>
      </c>
      <c r="EA55" s="681" t="str">
        <f>IF(Questionnaire!ED130=(Questionnaire!ED138+Questionnaire!ED139+Questionnaire!ED140+Questionnaire!ED141)=TRUE,"OK Q33.a.ii","QUERY Q33b - Components in 33.a.ii must sum to acquisitions of unquoted equity capital total value in 33.a - please check")</f>
        <v>OK Q33.a.ii</v>
      </c>
      <c r="EB55" s="681" t="str">
        <f>IF(Questionnaire!EE130=(Questionnaire!EE138+Questionnaire!EE139+Questionnaire!EE140+Questionnaire!EE141)=TRUE,"OK Q33.a.ii","QUERY Q33b - Components in 33.a.ii must sum to acquisitions of unquoted equity capital total value in 33.a - please check")</f>
        <v>OK Q33.a.ii</v>
      </c>
      <c r="EC55" s="681" t="str">
        <f>IF(Questionnaire!EF130=(Questionnaire!EF138+Questionnaire!EF139+Questionnaire!EF140+Questionnaire!EF141)=TRUE,"OK Q33.a.ii","QUERY Q33b - Components in 33.a.ii must sum to acquisitions of unquoted equity capital total value in 33.a - please check")</f>
        <v>OK Q33.a.ii</v>
      </c>
      <c r="ED55" s="681" t="str">
        <f>IF(Questionnaire!EG130=(Questionnaire!EG138+Questionnaire!EG139+Questionnaire!EG140+Questionnaire!EG141)=TRUE,"OK Q33.a.ii","QUERY Q33b - Components in 33.a.ii must sum to acquisitions of unquoted equity capital total value in 33.a - please check")</f>
        <v>OK Q33.a.ii</v>
      </c>
      <c r="EE55" s="681" t="str">
        <f>IF(Questionnaire!EH130=(Questionnaire!EH138+Questionnaire!EH139+Questionnaire!EH140+Questionnaire!EH141)=TRUE,"OK Q33.a.ii","QUERY Q33b - Components in 33.a.ii must sum to acquisitions of unquoted equity capital total value in 33.a - please check")</f>
        <v>OK Q33.a.ii</v>
      </c>
      <c r="EF55" s="681" t="str">
        <f>IF(Questionnaire!EI130=(Questionnaire!EI138+Questionnaire!EI139+Questionnaire!EI140+Questionnaire!EI141)=TRUE,"OK Q33.a.ii","QUERY Q33b - Components in 33.a.ii must sum to acquisitions of unquoted equity capital total value in 33.a - please check")</f>
        <v>OK Q33.a.ii</v>
      </c>
      <c r="EG55" s="681" t="str">
        <f>IF(Questionnaire!EJ130=(Questionnaire!EJ138+Questionnaire!EJ139+Questionnaire!EJ140+Questionnaire!EJ141)=TRUE,"OK Q33.a.ii","QUERY Q33b - Components in 33.a.ii must sum to acquisitions of unquoted equity capital total value in 33.a - please check")</f>
        <v>OK Q33.a.ii</v>
      </c>
      <c r="EH55" s="681" t="str">
        <f>IF(Questionnaire!EK130=(Questionnaire!EK138+Questionnaire!EK139+Questionnaire!EK140+Questionnaire!EK141)=TRUE,"OK Q33.a.ii","QUERY Q33b - Components in 33.a.ii must sum to acquisitions of unquoted equity capital total value in 33.a - please check")</f>
        <v>OK Q33.a.ii</v>
      </c>
      <c r="EI55" s="681" t="str">
        <f>IF(Questionnaire!EL130=(Questionnaire!EL138+Questionnaire!EL139+Questionnaire!EL140+Questionnaire!EL141)=TRUE,"OK Q33.a.ii","QUERY Q33b - Components in 33.a.ii must sum to acquisitions of unquoted equity capital total value in 33.a - please check")</f>
        <v>OK Q33.a.ii</v>
      </c>
      <c r="EJ55" s="681" t="str">
        <f>IF(Questionnaire!EM130=(Questionnaire!EM138+Questionnaire!EM139+Questionnaire!EM140+Questionnaire!EM141)=TRUE,"OK Q33.a.ii","QUERY Q33b - Components in 33.a.ii must sum to acquisitions of unquoted equity capital total value in 33.a - please check")</f>
        <v>OK Q33.a.ii</v>
      </c>
      <c r="EK55" s="681" t="str">
        <f>IF(Questionnaire!EN130=(Questionnaire!EN138+Questionnaire!EN139+Questionnaire!EN140+Questionnaire!EN141)=TRUE,"OK Q33.a.ii","QUERY Q33b - Components in 33.a.ii must sum to acquisitions of unquoted equity capital total value in 33.a - please check")</f>
        <v>OK Q33.a.ii</v>
      </c>
      <c r="EL55" s="681" t="str">
        <f>IF(Questionnaire!EO130=(Questionnaire!EO138+Questionnaire!EO139+Questionnaire!EO140+Questionnaire!EO141)=TRUE,"OK Q33.a.ii","QUERY Q33b - Components in 33.a.ii must sum to acquisitions of unquoted equity capital total value in 33.a - please check")</f>
        <v>OK Q33.a.ii</v>
      </c>
      <c r="EM55" s="681" t="str">
        <f>IF(Questionnaire!EP130=(Questionnaire!EP138+Questionnaire!EP139+Questionnaire!EP140+Questionnaire!EP141)=TRUE,"OK Q33.a.ii","QUERY Q33b - Components in 33.a.ii must sum to acquisitions of unquoted equity capital total value in 33.a - please check")</f>
        <v>OK Q33.a.ii</v>
      </c>
      <c r="EN55" s="681" t="str">
        <f>IF(Questionnaire!EQ130=(Questionnaire!EQ138+Questionnaire!EQ139+Questionnaire!EQ140+Questionnaire!EQ141)=TRUE,"OK Q33.a.ii","QUERY Q33b - Components in 33.a.ii must sum to acquisitions of unquoted equity capital total value in 33.a - please check")</f>
        <v>OK Q33.a.ii</v>
      </c>
      <c r="EO55" s="681" t="str">
        <f>IF(Questionnaire!ER130=(Questionnaire!ER138+Questionnaire!ER139+Questionnaire!ER140+Questionnaire!ER141)=TRUE,"OK Q33.a.ii","QUERY Q33b - Components in 33.a.ii must sum to acquisitions of unquoted equity capital total value in 33.a - please check")</f>
        <v>OK Q33.a.ii</v>
      </c>
      <c r="EP55" s="681" t="str">
        <f>IF(Questionnaire!ES130=(Questionnaire!ES138+Questionnaire!ES139+Questionnaire!ES140+Questionnaire!ES141)=TRUE,"OK Q33.a.ii","QUERY Q33b - Components in 33.a.ii must sum to acquisitions of unquoted equity capital total value in 33.a - please check")</f>
        <v>OK Q33.a.ii</v>
      </c>
      <c r="EQ55" s="681" t="str">
        <f>IF(Questionnaire!ET130=(Questionnaire!ET138+Questionnaire!ET139+Questionnaire!ET140+Questionnaire!ET141)=TRUE,"OK Q33.a.ii","QUERY Q33b - Components in 33.a.ii must sum to acquisitions of unquoted equity capital total value in 33.a - please check")</f>
        <v>OK Q33.a.ii</v>
      </c>
      <c r="ER55" s="681" t="str">
        <f>IF(Questionnaire!EU130=(Questionnaire!EU138+Questionnaire!EU139+Questionnaire!EU140+Questionnaire!EU141)=TRUE,"OK Q33.a.ii","QUERY Q33b - Components in 33.a.ii must sum to acquisitions of unquoted equity capital total value in 33.a - please check")</f>
        <v>OK Q33.a.ii</v>
      </c>
      <c r="ES55" s="681" t="str">
        <f>IF(Questionnaire!EV130=(Questionnaire!EV138+Questionnaire!EV139+Questionnaire!EV140+Questionnaire!EV141)=TRUE,"OK Q33.a.ii","QUERY Q33b - Components in 33.a.ii must sum to acquisitions of unquoted equity capital total value in 33.a - please check")</f>
        <v>OK Q33.a.ii</v>
      </c>
      <c r="ET55" s="681" t="str">
        <f>IF(Questionnaire!EW130=(Questionnaire!EW138+Questionnaire!EW139+Questionnaire!EW140+Questionnaire!EW141)=TRUE,"OK Q33.a.ii","QUERY Q33b - Components in 33.a.ii must sum to acquisitions of unquoted equity capital total value in 33.a - please check")</f>
        <v>OK Q33.a.ii</v>
      </c>
      <c r="EU55" s="681" t="str">
        <f>IF(Questionnaire!EX130=(Questionnaire!EX138+Questionnaire!EX139+Questionnaire!EX140+Questionnaire!EX141)=TRUE,"OK Q33.a.ii","QUERY Q33b - Components in 33.a.ii must sum to acquisitions of unquoted equity capital total value in 33.a - please check")</f>
        <v>OK Q33.a.ii</v>
      </c>
      <c r="EV55" s="681" t="str">
        <f>IF(Questionnaire!EY130=(Questionnaire!EY138+Questionnaire!EY139+Questionnaire!EY140+Questionnaire!EY141)=TRUE,"OK Q33.a.ii","QUERY Q33b - Components in 33.a.ii must sum to acquisitions of unquoted equity capital total value in 33.a - please check")</f>
        <v>OK Q33.a.ii</v>
      </c>
      <c r="EW55" s="681" t="str">
        <f>IF(Questionnaire!EZ130=(Questionnaire!EZ138+Questionnaire!EZ139+Questionnaire!EZ140+Questionnaire!EZ141)=TRUE,"OK Q33.a.ii","QUERY Q33b - Components in 33.a.ii must sum to acquisitions of unquoted equity capital total value in 33.a - please check")</f>
        <v>OK Q33.a.ii</v>
      </c>
      <c r="EX55" s="681" t="str">
        <f>IF(Questionnaire!FA130=(Questionnaire!FA138+Questionnaire!FA139+Questionnaire!FA140+Questionnaire!FA141)=TRUE,"OK Q33.a.ii","QUERY Q33b - Components in 33.a.ii must sum to acquisitions of unquoted equity capital total value in 33.a - please check")</f>
        <v>OK Q33.a.ii</v>
      </c>
      <c r="EY55" s="681" t="str">
        <f>IF(Questionnaire!FB130=(Questionnaire!FB138+Questionnaire!FB139+Questionnaire!FB140+Questionnaire!FB141)=TRUE,"OK Q33.a.ii","QUERY Q33b - Components in 33.a.ii must sum to acquisitions of unquoted equity capital total value in 33.a - please check")</f>
        <v>OK Q33.a.ii</v>
      </c>
      <c r="EZ55" s="681" t="str">
        <f>IF(Questionnaire!FC130=(Questionnaire!FC138+Questionnaire!FC139+Questionnaire!FC140+Questionnaire!FC141)=TRUE,"OK Q33.a.ii","QUERY Q33b - Components in 33.a.ii must sum to acquisitions of unquoted equity capital total value in 33.a - please check")</f>
        <v>OK Q33.a.ii</v>
      </c>
      <c r="FA55" s="681" t="str">
        <f>IF(Questionnaire!FD130=(Questionnaire!FD138+Questionnaire!FD139+Questionnaire!FD140+Questionnaire!FD141)=TRUE,"OK Q33.a.ii","QUERY Q33b - Components in 33.a.ii must sum to acquisitions of unquoted equity capital total value in 33.a - please check")</f>
        <v>OK Q33.a.ii</v>
      </c>
      <c r="FB55" s="681" t="str">
        <f>IF(Questionnaire!FE130=(Questionnaire!FE138+Questionnaire!FE139+Questionnaire!FE140+Questionnaire!FE141)=TRUE,"OK Q33.a.ii","QUERY Q33b - Components in 33.a.ii must sum to acquisitions of unquoted equity capital total value in 33.a - please check")</f>
        <v>OK Q33.a.ii</v>
      </c>
      <c r="FC55" s="681" t="str">
        <f>IF(Questionnaire!FF130=(Questionnaire!FF138+Questionnaire!FF139+Questionnaire!FF140+Questionnaire!FF141)=TRUE,"OK Q33.a.ii","QUERY Q33b - Components in 33.a.ii must sum to acquisitions of unquoted equity capital total value in 33.a - please check")</f>
        <v>OK Q33.a.ii</v>
      </c>
      <c r="FD55" s="681" t="str">
        <f>IF(Questionnaire!FG130=(Questionnaire!FG138+Questionnaire!FG139+Questionnaire!FG140+Questionnaire!FG141)=TRUE,"OK Q33.a.ii","QUERY Q33b - Components in 33.a.ii must sum to acquisitions of unquoted equity capital total value in 33.a - please check")</f>
        <v>OK Q33.a.ii</v>
      </c>
      <c r="FE55" s="681" t="str">
        <f>IF(Questionnaire!FH130=(Questionnaire!FH138+Questionnaire!FH139+Questionnaire!FH140+Questionnaire!FH141)=TRUE,"OK Q33.a.ii","QUERY Q33b - Components in 33.a.ii must sum to acquisitions of unquoted equity capital total value in 33.a - please check")</f>
        <v>OK Q33.a.ii</v>
      </c>
      <c r="FF55" s="681" t="str">
        <f>IF(Questionnaire!FI130=(Questionnaire!FI138+Questionnaire!FI139+Questionnaire!FI140+Questionnaire!FI141)=TRUE,"OK Q33.a.ii","QUERY Q33b - Components in 33.a.ii must sum to acquisitions of unquoted equity capital total value in 33.a - please check")</f>
        <v>OK Q33.a.ii</v>
      </c>
      <c r="FG55" s="681" t="str">
        <f>IF(Questionnaire!FJ130=(Questionnaire!FJ138+Questionnaire!FJ139+Questionnaire!FJ140+Questionnaire!FJ141)=TRUE,"OK Q33.a.ii","QUERY Q33b - Components in 33.a.ii must sum to acquisitions of unquoted equity capital total value in 33.a - please check")</f>
        <v>OK Q33.a.ii</v>
      </c>
      <c r="FH55" s="681" t="str">
        <f>IF(Questionnaire!FK130=(Questionnaire!FK138+Questionnaire!FK139+Questionnaire!FK140+Questionnaire!FK141)=TRUE,"OK Q33.a.ii","QUERY Q33b - Components in 33.a.ii must sum to acquisitions of unquoted equity capital total value in 33.a - please check")</f>
        <v>OK Q33.a.ii</v>
      </c>
      <c r="FI55" s="681" t="str">
        <f>IF(Questionnaire!FL130=(Questionnaire!FL138+Questionnaire!FL139+Questionnaire!FL140+Questionnaire!FL141)=TRUE,"OK Q33.a.ii","QUERY Q33b - Components in 33.a.ii must sum to acquisitions of unquoted equity capital total value in 33.a - please check")</f>
        <v>OK Q33.a.ii</v>
      </c>
      <c r="FJ55" s="681" t="str">
        <f>IF(Questionnaire!FM130=(Questionnaire!FM138+Questionnaire!FM139+Questionnaire!FM140+Questionnaire!FM141)=TRUE,"OK Q33.a.ii","QUERY Q33b - Components in 33.a.ii must sum to acquisitions of unquoted equity capital total value in 33.a - please check")</f>
        <v>OK Q33.a.ii</v>
      </c>
      <c r="FK55" s="681" t="str">
        <f>IF(Questionnaire!FN130=(Questionnaire!FN138+Questionnaire!FN139+Questionnaire!FN140+Questionnaire!FN141)=TRUE,"OK Q33.a.ii","QUERY Q33b - Components in 33.a.ii must sum to acquisitions of unquoted equity capital total value in 33.a - please check")</f>
        <v>OK Q33.a.ii</v>
      </c>
      <c r="FL55" s="681" t="str">
        <f>IF(Questionnaire!FO130=(Questionnaire!FO138+Questionnaire!FO139+Questionnaire!FO140+Questionnaire!FO141)=TRUE,"OK Q33.a.ii","QUERY Q33b - Components in 33.a.ii must sum to acquisitions of unquoted equity capital total value in 33.a - please check")</f>
        <v>OK Q33.a.ii</v>
      </c>
      <c r="FM55" s="681" t="str">
        <f>IF(Questionnaire!FP130=(Questionnaire!FP138+Questionnaire!FP139+Questionnaire!FP140+Questionnaire!FP141)=TRUE,"OK Q33.a.ii","QUERY Q33b - Components in 33.a.ii must sum to acquisitions of unquoted equity capital total value in 33.a - please check")</f>
        <v>OK Q33.a.ii</v>
      </c>
      <c r="FN55" s="681" t="str">
        <f>IF(Questionnaire!FQ130=(Questionnaire!FQ138+Questionnaire!FQ139+Questionnaire!FQ140+Questionnaire!FQ141)=TRUE,"OK Q33.a.ii","QUERY Q33b - Components in 33.a.ii must sum to acquisitions of unquoted equity capital total value in 33.a - please check")</f>
        <v>OK Q33.a.ii</v>
      </c>
      <c r="FO55" s="681" t="str">
        <f>IF(Questionnaire!FR130=(Questionnaire!FR138+Questionnaire!FR139+Questionnaire!FR140+Questionnaire!FR141)=TRUE,"OK Q33.a.ii","QUERY Q33b - Components in 33.a.ii must sum to acquisitions of unquoted equity capital total value in 33.a - please check")</f>
        <v>OK Q33.a.ii</v>
      </c>
      <c r="FP55" s="681" t="str">
        <f>IF(Questionnaire!FS130=(Questionnaire!FS138+Questionnaire!FS139+Questionnaire!FS140+Questionnaire!FS141)=TRUE,"OK Q33.a.ii","QUERY Q33b - Components in 33.a.ii must sum to acquisitions of unquoted equity capital total value in 33.a - please check")</f>
        <v>OK Q33.a.ii</v>
      </c>
      <c r="FQ55" s="681" t="str">
        <f>IF(Questionnaire!FT130=(Questionnaire!FT138+Questionnaire!FT139+Questionnaire!FT140+Questionnaire!FT141)=TRUE,"OK Q33.a.ii","QUERY Q33b - Components in 33.a.ii must sum to acquisitions of unquoted equity capital total value in 33.a - please check")</f>
        <v>OK Q33.a.ii</v>
      </c>
      <c r="FR55" s="681" t="str">
        <f>IF(Questionnaire!FU130=(Questionnaire!FU138+Questionnaire!FU139+Questionnaire!FU140+Questionnaire!FU141)=TRUE,"OK Q33.a.ii","QUERY Q33b - Components in 33.a.ii must sum to acquisitions of unquoted equity capital total value in 33.a - please check")</f>
        <v>OK Q33.a.ii</v>
      </c>
      <c r="FS55" s="681" t="str">
        <f>IF(Questionnaire!FV130=(Questionnaire!FV138+Questionnaire!FV139+Questionnaire!FV140+Questionnaire!FV141)=TRUE,"OK Q33.a.ii","QUERY Q33b - Components in 33.a.ii must sum to acquisitions of unquoted equity capital total value in 33.a - please check")</f>
        <v>OK Q33.a.ii</v>
      </c>
      <c r="FT55" s="681" t="str">
        <f>IF(Questionnaire!FW130=(Questionnaire!FW138+Questionnaire!FW139+Questionnaire!FW140+Questionnaire!FW141)=TRUE,"OK Q33.a.ii","QUERY Q33b - Components in 33.a.ii must sum to acquisitions of unquoted equity capital total value in 33.a - please check")</f>
        <v>OK Q33.a.ii</v>
      </c>
      <c r="FU55" s="681" t="str">
        <f>IF(Questionnaire!FX130=(Questionnaire!FX138+Questionnaire!FX139+Questionnaire!FX140+Questionnaire!FX141)=TRUE,"OK Q33.a.ii","QUERY Q33b - Components in 33.a.ii must sum to acquisitions of unquoted equity capital total value in 33.a - please check")</f>
        <v>OK Q33.a.ii</v>
      </c>
      <c r="FV55" s="681" t="str">
        <f>IF(Questionnaire!FY130=(Questionnaire!FY138+Questionnaire!FY139+Questionnaire!FY140+Questionnaire!FY141)=TRUE,"OK Q33.a.ii","QUERY Q33b - Components in 33.a.ii must sum to acquisitions of unquoted equity capital total value in 33.a - please check")</f>
        <v>OK Q33.a.ii</v>
      </c>
      <c r="FW55" s="681" t="str">
        <f>IF(Questionnaire!FZ130=(Questionnaire!FZ138+Questionnaire!FZ139+Questionnaire!FZ140+Questionnaire!FZ141)=TRUE,"OK Q33.a.ii","QUERY Q33b - Components in 33.a.ii must sum to acquisitions of unquoted equity capital total value in 33.a - please check")</f>
        <v>OK Q33.a.ii</v>
      </c>
      <c r="FX55" s="681" t="str">
        <f>IF(Questionnaire!GA130=(Questionnaire!GA138+Questionnaire!GA139+Questionnaire!GA140+Questionnaire!GA141)=TRUE,"OK Q33.a.ii","QUERY Q33b - Components in 33.a.ii must sum to acquisitions of unquoted equity capital total value in 33.a - please check")</f>
        <v>OK Q33.a.ii</v>
      </c>
      <c r="FY55" s="681" t="str">
        <f>IF(Questionnaire!GB130=(Questionnaire!GB138+Questionnaire!GB139+Questionnaire!GB140+Questionnaire!GB141)=TRUE,"OK Q33.a.ii","QUERY Q33b - Components in 33.a.ii must sum to acquisitions of unquoted equity capital total value in 33.a - please check")</f>
        <v>OK Q33.a.ii</v>
      </c>
      <c r="FZ55" s="681" t="str">
        <f>IF(Questionnaire!GC130=(Questionnaire!GC138+Questionnaire!GC139+Questionnaire!GC140+Questionnaire!GC141)=TRUE,"OK Q33.a.ii","QUERY Q33b - Components in 33.a.ii must sum to acquisitions of unquoted equity capital total value in 33.a - please check")</f>
        <v>OK Q33.a.ii</v>
      </c>
      <c r="GA55" s="681" t="str">
        <f>IF(Questionnaire!GD130=(Questionnaire!GD138+Questionnaire!GD139+Questionnaire!GD140+Questionnaire!GD141)=TRUE,"OK Q33.a.ii","QUERY Q33b - Components in 33.a.ii must sum to acquisitions of unquoted equity capital total value in 33.a - please check")</f>
        <v>OK Q33.a.ii</v>
      </c>
      <c r="GB55" s="681" t="str">
        <f>IF(Questionnaire!GE130=(Questionnaire!GE138+Questionnaire!GE139+Questionnaire!GE140+Questionnaire!GE141)=TRUE,"OK Q33.a.ii","QUERY Q33b - Components in 33.a.ii must sum to acquisitions of unquoted equity capital total value in 33.a - please check")</f>
        <v>OK Q33.a.ii</v>
      </c>
      <c r="GC55" s="681" t="str">
        <f>IF(Questionnaire!GF130=(Questionnaire!GF138+Questionnaire!GF139+Questionnaire!GF140+Questionnaire!GF141)=TRUE,"OK Q33.a.ii","QUERY Q33b - Components in 33.a.ii must sum to acquisitions of unquoted equity capital total value in 33.a - please check")</f>
        <v>OK Q33.a.ii</v>
      </c>
      <c r="GD55" s="681" t="str">
        <f>IF(Questionnaire!GG130=(Questionnaire!GG138+Questionnaire!GG139+Questionnaire!GG140+Questionnaire!GG141)=TRUE,"OK Q33.a.ii","QUERY Q33b - Components in 33.a.ii must sum to acquisitions of unquoted equity capital total value in 33.a - please check")</f>
        <v>OK Q33.a.ii</v>
      </c>
      <c r="GE55" s="681" t="str">
        <f>IF(Questionnaire!GH130=(Questionnaire!GH138+Questionnaire!GH139+Questionnaire!GH140+Questionnaire!GH141)=TRUE,"OK Q33.a.ii","QUERY Q33b - Components in 33.a.ii must sum to acquisitions of unquoted equity capital total value in 33.a - please check")</f>
        <v>OK Q33.a.ii</v>
      </c>
      <c r="GF55" s="681" t="str">
        <f>IF(Questionnaire!GI130=(Questionnaire!GI138+Questionnaire!GI139+Questionnaire!GI140+Questionnaire!GI141)=TRUE,"OK Q33.a.ii","QUERY Q33b - Components in 33.a.ii must sum to acquisitions of unquoted equity capital total value in 33.a - please check")</f>
        <v>OK Q33.a.ii</v>
      </c>
      <c r="GG55" s="681" t="str">
        <f>IF(Questionnaire!GJ130=(Questionnaire!GJ138+Questionnaire!GJ139+Questionnaire!GJ140+Questionnaire!GJ141)=TRUE,"OK Q33.a.ii","QUERY Q33b - Components in 33.a.ii must sum to acquisitions of unquoted equity capital total value in 33.a - please check")</f>
        <v>OK Q33.a.ii</v>
      </c>
      <c r="GH55" s="681" t="str">
        <f>IF(Questionnaire!GK130=(Questionnaire!GK138+Questionnaire!GK139+Questionnaire!GK140+Questionnaire!GK141)=TRUE,"OK Q33.a.ii","QUERY Q33b - Components in 33.a.ii must sum to acquisitions of unquoted equity capital total value in 33.a - please check")</f>
        <v>OK Q33.a.ii</v>
      </c>
      <c r="GI55" s="681" t="str">
        <f>IF(Questionnaire!GL130=(Questionnaire!GL138+Questionnaire!GL139+Questionnaire!GL140+Questionnaire!GL141)=TRUE,"OK Q33.a.ii","QUERY Q33b - Components in 33.a.ii must sum to acquisitions of unquoted equity capital total value in 33.a - please check")</f>
        <v>OK Q33.a.ii</v>
      </c>
      <c r="GJ55" s="681" t="str">
        <f>IF(Questionnaire!GM130=(Questionnaire!GM138+Questionnaire!GM139+Questionnaire!GM140+Questionnaire!GM141)=TRUE,"OK Q33.a.ii","QUERY Q33b - Components in 33.a.ii must sum to acquisitions of unquoted equity capital total value in 33.a - please check")</f>
        <v>OK Q33.a.ii</v>
      </c>
      <c r="GK55" s="681" t="str">
        <f>IF(Questionnaire!GN130=(Questionnaire!GN138+Questionnaire!GN139+Questionnaire!GN140+Questionnaire!GN141)=TRUE,"OK Q33.a.ii","QUERY Q33b - Components in 33.a.ii must sum to acquisitions of unquoted equity capital total value in 33.a - please check")</f>
        <v>OK Q33.a.ii</v>
      </c>
      <c r="GL55" s="681" t="str">
        <f>IF(Questionnaire!GO130=(Questionnaire!GO138+Questionnaire!GO139+Questionnaire!GO140+Questionnaire!GO141)=TRUE,"OK Q33.a.ii","QUERY Q33b - Components in 33.a.ii must sum to acquisitions of unquoted equity capital total value in 33.a - please check")</f>
        <v>OK Q33.a.ii</v>
      </c>
      <c r="GM55" s="681" t="str">
        <f>IF(Questionnaire!GP130=(Questionnaire!GP138+Questionnaire!GP139+Questionnaire!GP140+Questionnaire!GP141)=TRUE,"OK Q33.a.ii","QUERY Q33b - Components in 33.a.ii must sum to acquisitions of unquoted equity capital total value in 33.a - please check")</f>
        <v>OK Q33.a.ii</v>
      </c>
      <c r="GN55" s="681" t="str">
        <f>IF(Questionnaire!GQ130=(Questionnaire!GQ138+Questionnaire!GQ139+Questionnaire!GQ140+Questionnaire!GQ141)=TRUE,"OK Q33.a.ii","QUERY Q33b - Components in 33.a.ii must sum to acquisitions of unquoted equity capital total value in 33.a - please check")</f>
        <v>OK Q33.a.ii</v>
      </c>
      <c r="GO55" s="681" t="str">
        <f>IF(Questionnaire!GR130=(Questionnaire!GR138+Questionnaire!GR139+Questionnaire!GR140+Questionnaire!GR141)=TRUE,"OK Q33.a.ii","QUERY Q33b - Components in 33.a.ii must sum to acquisitions of unquoted equity capital total value in 33.a - please check")</f>
        <v>OK Q33.a.ii</v>
      </c>
      <c r="GP55" s="681" t="str">
        <f>IF(Questionnaire!GS130=(Questionnaire!GS138+Questionnaire!GS139+Questionnaire!GS140+Questionnaire!GS141)=TRUE,"OK Q33.a.ii","QUERY Q33b - Components in 33.a.ii must sum to acquisitions of unquoted equity capital total value in 33.a - please check")</f>
        <v>OK Q33.a.ii</v>
      </c>
      <c r="GQ55" s="681" t="str">
        <f>IF(Questionnaire!GT130=(Questionnaire!GT138+Questionnaire!GT139+Questionnaire!GT140+Questionnaire!GT141)=TRUE,"OK Q33.a.ii","QUERY Q33b - Components in 33.a.ii must sum to acquisitions of unquoted equity capital total value in 33.a - please check")</f>
        <v>OK Q33.a.ii</v>
      </c>
      <c r="GR55" s="681" t="str">
        <f>IF(Questionnaire!GU130=(Questionnaire!GU138+Questionnaire!GU139+Questionnaire!GU140+Questionnaire!GU141)=TRUE,"OK Q33.a.ii","QUERY Q33b - Components in 33.a.ii must sum to acquisitions of unquoted equity capital total value in 33.a - please check")</f>
        <v>OK Q33.a.ii</v>
      </c>
      <c r="GS55" s="681" t="str">
        <f>IF(Questionnaire!GV130=(Questionnaire!GV138+Questionnaire!GV139+Questionnaire!GV140+Questionnaire!GV141)=TRUE,"OK Q33.a.ii","QUERY Q33b - Components in 33.a.ii must sum to acquisitions of unquoted equity capital total value in 33.a - please check")</f>
        <v>OK Q33.a.ii</v>
      </c>
      <c r="GT55" s="681" t="str">
        <f>IF(Questionnaire!GW130=(Questionnaire!GW138+Questionnaire!GW139+Questionnaire!GW140+Questionnaire!GW141)=TRUE,"OK Q33.a.ii","QUERY Q33b - Components in 33.a.ii must sum to acquisitions of unquoted equity capital total value in 33.a - please check")</f>
        <v>OK Q33.a.ii</v>
      </c>
      <c r="GU55" s="681" t="str">
        <f>IF(Questionnaire!GX130=(Questionnaire!GX138+Questionnaire!GX139+Questionnaire!GX140+Questionnaire!GX141)=TRUE,"OK Q33.a.ii","QUERY Q33b - Components in 33.a.ii must sum to acquisitions of unquoted equity capital total value in 33.a - please check")</f>
        <v>OK Q33.a.ii</v>
      </c>
      <c r="GV55" s="681" t="str">
        <f>IF(Questionnaire!GY130=(Questionnaire!GY138+Questionnaire!GY139+Questionnaire!GY140+Questionnaire!GY141)=TRUE,"OK Q33.a.ii","QUERY Q33b - Components in 33.a.ii must sum to acquisitions of unquoted equity capital total value in 33.a - please check")</f>
        <v>OK Q33.a.ii</v>
      </c>
      <c r="GW55" s="681" t="str">
        <f>IF(Questionnaire!GZ130=(Questionnaire!GZ138+Questionnaire!GZ139+Questionnaire!GZ140+Questionnaire!GZ141)=TRUE,"OK Q33.a.ii","QUERY Q33b - Components in 33.a.ii must sum to acquisitions of unquoted equity capital total value in 33.a - please check")</f>
        <v>OK Q33.a.ii</v>
      </c>
      <c r="GX55" s="681" t="str">
        <f>IF(Questionnaire!HA130=(Questionnaire!HA138+Questionnaire!HA139+Questionnaire!HA140+Questionnaire!HA141)=TRUE,"OK Q33.a.ii","QUERY Q33b - Components in 33.a.ii must sum to acquisitions of unquoted equity capital total value in 33.a - please check")</f>
        <v>OK Q33.a.ii</v>
      </c>
      <c r="GY55" s="681" t="str">
        <f>IF(Questionnaire!HB130=(Questionnaire!HB138+Questionnaire!HB139+Questionnaire!HB140+Questionnaire!HB141)=TRUE,"OK Q33.a.ii","QUERY Q33b - Components in 33.a.ii must sum to acquisitions of unquoted equity capital total value in 33.a - please check")</f>
        <v>OK Q33.a.ii</v>
      </c>
      <c r="GZ55" s="681" t="str">
        <f>IF(Questionnaire!HC130=(Questionnaire!HC138+Questionnaire!HC139+Questionnaire!HC140+Questionnaire!HC141)=TRUE,"OK Q33.a.ii","QUERY Q33b - Components in 33.a.ii must sum to acquisitions of unquoted equity capital total value in 33.a - please check")</f>
        <v>OK Q33.a.ii</v>
      </c>
      <c r="HA55" s="681" t="str">
        <f>IF(Questionnaire!HD130=(Questionnaire!HD138+Questionnaire!HD139+Questionnaire!HD140+Questionnaire!HD141)=TRUE,"OK Q33.a.ii","QUERY Q33b - Components in 33.a.ii must sum to acquisitions of unquoted equity capital total value in 33.a - please check")</f>
        <v>OK Q33.a.ii</v>
      </c>
      <c r="HB55" s="681" t="str">
        <f>IF(Questionnaire!HE130=(Questionnaire!HE138+Questionnaire!HE139+Questionnaire!HE140+Questionnaire!HE141)=TRUE,"OK Q33.a.ii","QUERY Q33b - Components in 33.a.ii must sum to acquisitions of unquoted equity capital total value in 33.a - please check")</f>
        <v>OK Q33.a.ii</v>
      </c>
      <c r="HC55" s="681" t="str">
        <f>IF(Questionnaire!HF130=(Questionnaire!HF138+Questionnaire!HF139+Questionnaire!HF140+Questionnaire!HF141)=TRUE,"OK Q33.a.ii","QUERY Q33b - Components in 33.a.ii must sum to acquisitions of unquoted equity capital total value in 33.a - please check")</f>
        <v>OK Q33.a.ii</v>
      </c>
      <c r="HD55" s="681" t="str">
        <f>IF(Questionnaire!HG130=(Questionnaire!HG138+Questionnaire!HG139+Questionnaire!HG140+Questionnaire!HG141)=TRUE,"OK Q33.a.ii","QUERY Q33b - Components in 33.a.ii must sum to acquisitions of unquoted equity capital total value in 33.a - please check")</f>
        <v>OK Q33.a.ii</v>
      </c>
      <c r="HE55" s="681" t="str">
        <f>IF(Questionnaire!HH130=(Questionnaire!HH138+Questionnaire!HH139+Questionnaire!HH140+Questionnaire!HH141)=TRUE,"OK Q33.a.ii","QUERY Q33b - Components in 33.a.ii must sum to acquisitions of unquoted equity capital total value in 33.a - please check")</f>
        <v>OK Q33.a.ii</v>
      </c>
      <c r="HF55" s="681" t="str">
        <f>IF(Questionnaire!HI130=(Questionnaire!HI138+Questionnaire!HI139+Questionnaire!HI140+Questionnaire!HI141)=TRUE,"OK Q33.a.ii","QUERY Q33b - Components in 33.a.ii must sum to acquisitions of unquoted equity capital total value in 33.a - please check")</f>
        <v>OK Q33.a.ii</v>
      </c>
      <c r="HG55" s="681" t="str">
        <f>IF(Questionnaire!HJ130=(Questionnaire!HJ138+Questionnaire!HJ139+Questionnaire!HJ140+Questionnaire!HJ141)=TRUE,"OK Q33.a.ii","QUERY Q33b - Components in 33.a.ii must sum to acquisitions of unquoted equity capital total value in 33.a - please check")</f>
        <v>OK Q33.a.ii</v>
      </c>
      <c r="HH55" s="681" t="str">
        <f>IF(Questionnaire!HK130=(Questionnaire!HK138+Questionnaire!HK139+Questionnaire!HK140+Questionnaire!HK141)=TRUE,"OK Q33.a.ii","QUERY Q33b - Components in 33.a.ii must sum to acquisitions of unquoted equity capital total value in 33.a - please check")</f>
        <v>OK Q33.a.ii</v>
      </c>
      <c r="HI55" s="681" t="str">
        <f>IF(Questionnaire!HL130=(Questionnaire!HL138+Questionnaire!HL139+Questionnaire!HL140+Questionnaire!HL141)=TRUE,"OK Q33.a.ii","QUERY Q33b - Components in 33.a.ii must sum to acquisitions of unquoted equity capital total value in 33.a - please check")</f>
        <v>OK Q33.a.ii</v>
      </c>
      <c r="HJ55" s="681" t="str">
        <f>IF(Questionnaire!HM130=(Questionnaire!HM138+Questionnaire!HM139+Questionnaire!HM140+Questionnaire!HM141)=TRUE,"OK Q33.a.ii","QUERY Q33b - Components in 33.a.ii must sum to acquisitions of unquoted equity capital total value in 33.a - please check")</f>
        <v>OK Q33.a.ii</v>
      </c>
      <c r="HK55" s="681" t="str">
        <f>IF(Questionnaire!HN130=(Questionnaire!HN138+Questionnaire!HN139+Questionnaire!HN140+Questionnaire!HN141)=TRUE,"OK Q33.a.ii","QUERY Q33b - Components in 33.a.ii must sum to acquisitions of unquoted equity capital total value in 33.a - please check")</f>
        <v>OK Q33.a.ii</v>
      </c>
      <c r="HL55" s="681" t="str">
        <f>IF(Questionnaire!HO130=(Questionnaire!HO138+Questionnaire!HO139+Questionnaire!HO140+Questionnaire!HO141)=TRUE,"OK Q33.a.ii","QUERY Q33b - Components in 33.a.ii must sum to acquisitions of unquoted equity capital total value in 33.a - please check")</f>
        <v>OK Q33.a.ii</v>
      </c>
      <c r="HM55" s="681" t="str">
        <f>IF(Questionnaire!HP130=(Questionnaire!HP138+Questionnaire!HP139+Questionnaire!HP140+Questionnaire!HP141)=TRUE,"OK Q33.a.ii","QUERY Q33b - Components in 33.a.ii must sum to acquisitions of unquoted equity capital total value in 33.a - please check")</f>
        <v>OK Q33.a.ii</v>
      </c>
      <c r="HN55" s="681" t="str">
        <f>IF(Questionnaire!HQ130=(Questionnaire!HQ138+Questionnaire!HQ139+Questionnaire!HQ140+Questionnaire!HQ141)=TRUE,"OK Q33.a.ii","QUERY Q33b - Components in 33.a.ii must sum to acquisitions of unquoted equity capital total value in 33.a - please check")</f>
        <v>OK Q33.a.ii</v>
      </c>
      <c r="HO55" s="681" t="str">
        <f>IF(Questionnaire!HR130=(Questionnaire!HR138+Questionnaire!HR139+Questionnaire!HR140+Questionnaire!HR141)=TRUE,"OK Q33.a.ii","QUERY Q33b - Components in 33.a.ii must sum to acquisitions of unquoted equity capital total value in 33.a - please check")</f>
        <v>OK Q33.a.ii</v>
      </c>
      <c r="HP55" s="681" t="str">
        <f>IF(Questionnaire!HS130=(Questionnaire!HS138+Questionnaire!HS139+Questionnaire!HS140+Questionnaire!HS141)=TRUE,"OK Q33.a.ii","QUERY Q33b - Components in 33.a.ii must sum to acquisitions of unquoted equity capital total value in 33.a - please check")</f>
        <v>OK Q33.a.ii</v>
      </c>
      <c r="HQ55" s="681" t="str">
        <f>IF(Questionnaire!HT130=(Questionnaire!HT138+Questionnaire!HT139+Questionnaire!HT140+Questionnaire!HT141)=TRUE,"OK Q33.a.ii","QUERY Q33b - Components in 33.a.ii must sum to acquisitions of unquoted equity capital total value in 33.a - please check")</f>
        <v>OK Q33.a.ii</v>
      </c>
      <c r="HR55" s="681" t="str">
        <f>IF(Questionnaire!HU130=(Questionnaire!HU138+Questionnaire!HU139+Questionnaire!HU140+Questionnaire!HU141)=TRUE,"OK Q33.a.ii","QUERY Q33b - Components in 33.a.ii must sum to acquisitions of unquoted equity capital total value in 33.a - please check")</f>
        <v>OK Q33.a.ii</v>
      </c>
      <c r="HS55" s="681" t="str">
        <f>IF(Questionnaire!HV130=(Questionnaire!HV138+Questionnaire!HV139+Questionnaire!HV140+Questionnaire!HV141)=TRUE,"OK Q33.a.ii","QUERY Q33b - Components in 33.a.ii must sum to acquisitions of unquoted equity capital total value in 33.a - please check")</f>
        <v>OK Q33.a.ii</v>
      </c>
      <c r="HT55" s="681" t="str">
        <f>IF(Questionnaire!HW130=(Questionnaire!HW138+Questionnaire!HW139+Questionnaire!HW140+Questionnaire!HW141)=TRUE,"OK Q33.a.ii","QUERY Q33b - Components in 33.a.ii must sum to acquisitions of unquoted equity capital total value in 33.a - please check")</f>
        <v>OK Q33.a.ii</v>
      </c>
      <c r="HU55" s="681" t="str">
        <f>IF(Questionnaire!HX130=(Questionnaire!HX138+Questionnaire!HX139+Questionnaire!HX140+Questionnaire!HX141)=TRUE,"OK Q33.a.ii","QUERY Q33b - Components in 33.a.ii must sum to acquisitions of unquoted equity capital total value in 33.a - please check")</f>
        <v>OK Q33.a.ii</v>
      </c>
      <c r="HV55" s="681" t="str">
        <f>IF(Questionnaire!HY130=(Questionnaire!HY138+Questionnaire!HY139+Questionnaire!HY140+Questionnaire!HY141)=TRUE,"OK Q33.a.ii","QUERY Q33b - Components in 33.a.ii must sum to acquisitions of unquoted equity capital total value in 33.a - please check")</f>
        <v>OK Q33.a.ii</v>
      </c>
      <c r="HW55" s="681" t="str">
        <f>IF(Questionnaire!HZ130=(Questionnaire!HZ138+Questionnaire!HZ139+Questionnaire!HZ140+Questionnaire!HZ141)=TRUE,"OK Q33.a.ii","QUERY Q33b - Components in 33.a.ii must sum to acquisitions of unquoted equity capital total value in 33.a - please check")</f>
        <v>OK Q33.a.ii</v>
      </c>
      <c r="HX55" s="681" t="str">
        <f>IF(Questionnaire!IA130=(Questionnaire!IA138+Questionnaire!IA139+Questionnaire!IA140+Questionnaire!IA141)=TRUE,"OK Q33.a.ii","QUERY Q33b - Components in 33.a.ii must sum to acquisitions of unquoted equity capital total value in 33.a - please check")</f>
        <v>OK Q33.a.ii</v>
      </c>
      <c r="HY55" s="681" t="str">
        <f>IF(Questionnaire!IB130=(Questionnaire!IB138+Questionnaire!IB139+Questionnaire!IB140+Questionnaire!IB141)=TRUE,"OK Q33.a.ii","QUERY Q33b - Components in 33.a.ii must sum to acquisitions of unquoted equity capital total value in 33.a - please check")</f>
        <v>OK Q33.a.ii</v>
      </c>
      <c r="HZ55" s="681" t="str">
        <f>IF(Questionnaire!IC130=(Questionnaire!IC138+Questionnaire!IC139+Questionnaire!IC140+Questionnaire!IC141)=TRUE,"OK Q33.a.ii","QUERY Q33b - Components in 33.a.ii must sum to acquisitions of unquoted equity capital total value in 33.a - please check")</f>
        <v>OK Q33.a.ii</v>
      </c>
      <c r="IA55" s="681" t="str">
        <f>IF(Questionnaire!ID130=(Questionnaire!ID138+Questionnaire!ID139+Questionnaire!ID140+Questionnaire!ID141)=TRUE,"OK Q33.a.ii","QUERY Q33b - Components in 33.a.ii must sum to acquisitions of unquoted equity capital total value in 33.a - please check")</f>
        <v>OK Q33.a.ii</v>
      </c>
      <c r="IB55" s="681" t="str">
        <f>IF(Questionnaire!IE130=(Questionnaire!IE138+Questionnaire!IE139+Questionnaire!IE140+Questionnaire!IE141)=TRUE,"OK Q33.a.ii","QUERY Q33b - Components in 33.a.ii must sum to acquisitions of unquoted equity capital total value in 33.a - please check")</f>
        <v>OK Q33.a.ii</v>
      </c>
      <c r="IC55" s="681" t="str">
        <f>IF(Questionnaire!IF130=(Questionnaire!IF138+Questionnaire!IF139+Questionnaire!IF140+Questionnaire!IF141)=TRUE,"OK Q33.a.ii","QUERY Q33b - Components in 33.a.ii must sum to acquisitions of unquoted equity capital total value in 33.a - please check")</f>
        <v>OK Q33.a.ii</v>
      </c>
      <c r="ID55" s="681" t="str">
        <f>IF(Questionnaire!IG130=(Questionnaire!IG138+Questionnaire!IG139+Questionnaire!IG140+Questionnaire!IG141)=TRUE,"OK Q33.a.ii","QUERY Q33b - Components in 33.a.ii must sum to acquisitions of unquoted equity capital total value in 33.a - please check")</f>
        <v>OK Q33.a.ii</v>
      </c>
      <c r="IE55" s="681" t="str">
        <f>IF(Questionnaire!IH130=(Questionnaire!IH138+Questionnaire!IH139+Questionnaire!IH140+Questionnaire!IH141)=TRUE,"OK Q33.a.ii","QUERY Q33b - Components in 33.a.ii must sum to acquisitions of unquoted equity capital total value in 33.a - please check")</f>
        <v>OK Q33.a.ii</v>
      </c>
      <c r="IF55" s="681" t="str">
        <f>IF(Questionnaire!II130=(Questionnaire!II138+Questionnaire!II139+Questionnaire!II140+Questionnaire!II141)=TRUE,"OK Q33.a.ii","QUERY Q33b - Components in 33.a.ii must sum to acquisitions of unquoted equity capital total value in 33.a - please check")</f>
        <v>OK Q33.a.ii</v>
      </c>
      <c r="IG55" s="681" t="str">
        <f>IF(Questionnaire!IJ130=(Questionnaire!IJ138+Questionnaire!IJ139+Questionnaire!IJ140+Questionnaire!IJ141)=TRUE,"OK Q33.a.ii","QUERY Q33b - Components in 33.a.ii must sum to acquisitions of unquoted equity capital total value in 33.a - please check")</f>
        <v>OK Q33.a.ii</v>
      </c>
      <c r="IH55" s="681" t="str">
        <f>IF(Questionnaire!IK130=(Questionnaire!IK138+Questionnaire!IK139+Questionnaire!IK140+Questionnaire!IK141)=TRUE,"OK Q33.a.ii","QUERY Q33b - Components in 33.a.ii must sum to acquisitions of unquoted equity capital total value in 33.a - please check")</f>
        <v>OK Q33.a.ii</v>
      </c>
      <c r="II55" s="681" t="str">
        <f>IF(Questionnaire!IL130=(Questionnaire!IL138+Questionnaire!IL139+Questionnaire!IL140+Questionnaire!IL141)=TRUE,"OK Q33.a.ii","QUERY Q33b - Components in 33.a.ii must sum to acquisitions of unquoted equity capital total value in 33.a - please check")</f>
        <v>OK Q33.a.ii</v>
      </c>
      <c r="IJ55" s="681" t="str">
        <f>IF(Questionnaire!IM130=(Questionnaire!IM138+Questionnaire!IM139+Questionnaire!IM140+Questionnaire!IM141)=TRUE,"OK Q33.a.ii","QUERY Q33b - Components in 33.a.ii must sum to acquisitions of unquoted equity capital total value in 33.a - please check")</f>
        <v>OK Q33.a.ii</v>
      </c>
      <c r="IK55" s="681" t="str">
        <f>IF(Questionnaire!IN130=(Questionnaire!IN138+Questionnaire!IN139+Questionnaire!IN140+Questionnaire!IN141)=TRUE,"OK Q33.a.ii","QUERY Q33b - Components in 33.a.ii must sum to acquisitions of unquoted equity capital total value in 33.a - please check")</f>
        <v>OK Q33.a.ii</v>
      </c>
      <c r="IL55" s="681" t="str">
        <f>IF(Questionnaire!IO130=(Questionnaire!IO138+Questionnaire!IO139+Questionnaire!IO140+Questionnaire!IO141)=TRUE,"OK Q33.a.ii","QUERY Q33b - Components in 33.a.ii must sum to acquisitions of unquoted equity capital total value in 33.a - please check")</f>
        <v>OK Q33.a.ii</v>
      </c>
      <c r="IM55" s="681" t="str">
        <f>IF(Questionnaire!IP130=(Questionnaire!IP138+Questionnaire!IP139+Questionnaire!IP140+Questionnaire!IP141)=TRUE,"OK Q33.a.ii","QUERY Q33b - Components in 33.a.ii must sum to acquisitions of unquoted equity capital total value in 33.a - please check")</f>
        <v>OK Q33.a.ii</v>
      </c>
      <c r="IN55" s="681" t="str">
        <f>IF(Questionnaire!IQ130=(Questionnaire!IQ138+Questionnaire!IQ139+Questionnaire!IQ140+Questionnaire!IQ141)=TRUE,"OK Q33.a.ii","QUERY Q33b - Components in 33.a.ii must sum to acquisitions of unquoted equity capital total value in 33.a - please check")</f>
        <v>OK Q33.a.ii</v>
      </c>
      <c r="IO55" s="681" t="str">
        <f>IF(Questionnaire!IR130=(Questionnaire!IR138+Questionnaire!IR139+Questionnaire!IR140+Questionnaire!IR141)=TRUE,"OK Q33.a.ii","QUERY Q33b - Components in 33.a.ii must sum to acquisitions of unquoted equity capital total value in 33.a - please check")</f>
        <v>OK Q33.a.ii</v>
      </c>
      <c r="IP55" s="681" t="str">
        <f>IF(Questionnaire!IS130=(Questionnaire!IS138+Questionnaire!IS139+Questionnaire!IS140+Questionnaire!IS141)=TRUE,"OK Q33.a.ii","QUERY Q33b - Components in 33.a.ii must sum to acquisitions of unquoted equity capital total value in 33.a - please check")</f>
        <v>OK Q33.a.ii</v>
      </c>
      <c r="IQ55" s="680"/>
      <c r="IR55" s="680"/>
      <c r="IS55" s="680"/>
    </row>
    <row r="56" spans="1:253">
      <c r="A56" s="679">
        <f>IF(LEFT(A57,2)="OK",0,IF(LEFT(A57,2)="WA",2,1))</f>
        <v>0</v>
      </c>
      <c r="B56" s="218">
        <f t="shared" ref="B56:BM56" si="67">IF(LEFT(B57,2)="OK",0,IF(LEFT(B57,2)="WA",2,1))</f>
        <v>0</v>
      </c>
      <c r="C56" s="218">
        <f t="shared" si="67"/>
        <v>0</v>
      </c>
      <c r="D56" s="218">
        <f t="shared" si="67"/>
        <v>0</v>
      </c>
      <c r="E56" s="218">
        <f t="shared" si="67"/>
        <v>0</v>
      </c>
      <c r="F56" s="218">
        <f t="shared" si="67"/>
        <v>0</v>
      </c>
      <c r="G56" s="218">
        <f t="shared" si="67"/>
        <v>0</v>
      </c>
      <c r="H56" s="218">
        <f t="shared" si="67"/>
        <v>0</v>
      </c>
      <c r="I56" s="218">
        <f t="shared" si="67"/>
        <v>0</v>
      </c>
      <c r="J56" s="218">
        <f t="shared" si="67"/>
        <v>0</v>
      </c>
      <c r="K56" s="218">
        <f t="shared" si="67"/>
        <v>0</v>
      </c>
      <c r="L56" s="218">
        <f t="shared" si="67"/>
        <v>0</v>
      </c>
      <c r="M56" s="218">
        <f t="shared" si="67"/>
        <v>0</v>
      </c>
      <c r="N56" s="218">
        <f t="shared" si="67"/>
        <v>0</v>
      </c>
      <c r="O56" s="218">
        <f t="shared" si="67"/>
        <v>0</v>
      </c>
      <c r="P56" s="218">
        <f t="shared" si="67"/>
        <v>0</v>
      </c>
      <c r="Q56" s="218">
        <f t="shared" si="67"/>
        <v>0</v>
      </c>
      <c r="R56" s="218">
        <f t="shared" si="67"/>
        <v>0</v>
      </c>
      <c r="S56" s="218">
        <f t="shared" si="67"/>
        <v>0</v>
      </c>
      <c r="T56" s="218">
        <f t="shared" si="67"/>
        <v>0</v>
      </c>
      <c r="U56" s="218">
        <f t="shared" si="67"/>
        <v>0</v>
      </c>
      <c r="V56" s="218">
        <f t="shared" si="67"/>
        <v>0</v>
      </c>
      <c r="W56" s="218">
        <f t="shared" si="67"/>
        <v>0</v>
      </c>
      <c r="X56" s="218">
        <f t="shared" si="67"/>
        <v>0</v>
      </c>
      <c r="Y56" s="218">
        <f t="shared" si="67"/>
        <v>0</v>
      </c>
      <c r="Z56" s="218">
        <f t="shared" si="67"/>
        <v>0</v>
      </c>
      <c r="AA56" s="218">
        <f t="shared" si="67"/>
        <v>0</v>
      </c>
      <c r="AB56" s="218">
        <f t="shared" si="67"/>
        <v>0</v>
      </c>
      <c r="AC56" s="218">
        <f t="shared" si="67"/>
        <v>0</v>
      </c>
      <c r="AD56" s="218">
        <f t="shared" si="67"/>
        <v>0</v>
      </c>
      <c r="AE56" s="218">
        <f t="shared" si="67"/>
        <v>0</v>
      </c>
      <c r="AF56" s="218">
        <f t="shared" si="67"/>
        <v>0</v>
      </c>
      <c r="AG56" s="218">
        <f t="shared" si="67"/>
        <v>0</v>
      </c>
      <c r="AH56" s="218">
        <f t="shared" si="67"/>
        <v>0</v>
      </c>
      <c r="AI56" s="218">
        <f t="shared" si="67"/>
        <v>0</v>
      </c>
      <c r="AJ56" s="218">
        <f t="shared" si="67"/>
        <v>0</v>
      </c>
      <c r="AK56" s="218">
        <f t="shared" si="67"/>
        <v>0</v>
      </c>
      <c r="AL56" s="218">
        <f t="shared" si="67"/>
        <v>0</v>
      </c>
      <c r="AM56" s="218">
        <f t="shared" si="67"/>
        <v>0</v>
      </c>
      <c r="AN56" s="218">
        <f t="shared" si="67"/>
        <v>0</v>
      </c>
      <c r="AO56" s="218">
        <f t="shared" si="67"/>
        <v>0</v>
      </c>
      <c r="AP56" s="218">
        <f t="shared" si="67"/>
        <v>0</v>
      </c>
      <c r="AQ56" s="218">
        <f t="shared" si="67"/>
        <v>0</v>
      </c>
      <c r="AR56" s="218">
        <f t="shared" si="67"/>
        <v>0</v>
      </c>
      <c r="AS56" s="218">
        <f t="shared" si="67"/>
        <v>0</v>
      </c>
      <c r="AT56" s="218">
        <f t="shared" si="67"/>
        <v>0</v>
      </c>
      <c r="AU56" s="218">
        <f t="shared" si="67"/>
        <v>0</v>
      </c>
      <c r="AV56" s="218">
        <f t="shared" si="67"/>
        <v>0</v>
      </c>
      <c r="AW56" s="218">
        <f t="shared" si="67"/>
        <v>0</v>
      </c>
      <c r="AX56" s="218">
        <f t="shared" si="67"/>
        <v>0</v>
      </c>
      <c r="AY56" s="218">
        <f t="shared" si="67"/>
        <v>0</v>
      </c>
      <c r="AZ56" s="218">
        <f t="shared" si="67"/>
        <v>0</v>
      </c>
      <c r="BA56" s="218">
        <f t="shared" si="67"/>
        <v>0</v>
      </c>
      <c r="BB56" s="218">
        <f t="shared" si="67"/>
        <v>0</v>
      </c>
      <c r="BC56" s="218">
        <f t="shared" si="67"/>
        <v>0</v>
      </c>
      <c r="BD56" s="218">
        <f t="shared" si="67"/>
        <v>0</v>
      </c>
      <c r="BE56" s="218">
        <f t="shared" si="67"/>
        <v>0</v>
      </c>
      <c r="BF56" s="218">
        <f t="shared" si="67"/>
        <v>0</v>
      </c>
      <c r="BG56" s="218">
        <f t="shared" si="67"/>
        <v>0</v>
      </c>
      <c r="BH56" s="218">
        <f t="shared" si="67"/>
        <v>0</v>
      </c>
      <c r="BI56" s="218">
        <f t="shared" si="67"/>
        <v>0</v>
      </c>
      <c r="BJ56" s="218">
        <f t="shared" si="67"/>
        <v>0</v>
      </c>
      <c r="BK56" s="218">
        <f t="shared" si="67"/>
        <v>0</v>
      </c>
      <c r="BL56" s="218">
        <f t="shared" si="67"/>
        <v>0</v>
      </c>
      <c r="BM56" s="218">
        <f t="shared" si="67"/>
        <v>0</v>
      </c>
      <c r="BN56" s="218">
        <f t="shared" ref="BN56:DY56" si="68">IF(LEFT(BN57,2)="OK",0,IF(LEFT(BN57,2)="WA",2,1))</f>
        <v>0</v>
      </c>
      <c r="BO56" s="218">
        <f t="shared" si="68"/>
        <v>0</v>
      </c>
      <c r="BP56" s="218">
        <f t="shared" si="68"/>
        <v>0</v>
      </c>
      <c r="BQ56" s="218">
        <f t="shared" si="68"/>
        <v>0</v>
      </c>
      <c r="BR56" s="218">
        <f t="shared" si="68"/>
        <v>0</v>
      </c>
      <c r="BS56" s="218">
        <f t="shared" si="68"/>
        <v>0</v>
      </c>
      <c r="BT56" s="218">
        <f t="shared" si="68"/>
        <v>0</v>
      </c>
      <c r="BU56" s="218">
        <f t="shared" si="68"/>
        <v>0</v>
      </c>
      <c r="BV56" s="218">
        <f t="shared" si="68"/>
        <v>0</v>
      </c>
      <c r="BW56" s="218">
        <f t="shared" si="68"/>
        <v>0</v>
      </c>
      <c r="BX56" s="218">
        <f t="shared" si="68"/>
        <v>0</v>
      </c>
      <c r="BY56" s="218">
        <f t="shared" si="68"/>
        <v>0</v>
      </c>
      <c r="BZ56" s="218">
        <f t="shared" si="68"/>
        <v>0</v>
      </c>
      <c r="CA56" s="218">
        <f t="shared" si="68"/>
        <v>0</v>
      </c>
      <c r="CB56" s="218">
        <f t="shared" si="68"/>
        <v>0</v>
      </c>
      <c r="CC56" s="218">
        <f t="shared" si="68"/>
        <v>0</v>
      </c>
      <c r="CD56" s="218">
        <f t="shared" si="68"/>
        <v>0</v>
      </c>
      <c r="CE56" s="218">
        <f t="shared" si="68"/>
        <v>0</v>
      </c>
      <c r="CF56" s="218">
        <f t="shared" si="68"/>
        <v>0</v>
      </c>
      <c r="CG56" s="218">
        <f t="shared" si="68"/>
        <v>0</v>
      </c>
      <c r="CH56" s="218">
        <f t="shared" si="68"/>
        <v>0</v>
      </c>
      <c r="CI56" s="218">
        <f t="shared" si="68"/>
        <v>0</v>
      </c>
      <c r="CJ56" s="218">
        <f t="shared" si="68"/>
        <v>0</v>
      </c>
      <c r="CK56" s="218">
        <f t="shared" si="68"/>
        <v>0</v>
      </c>
      <c r="CL56" s="218">
        <f t="shared" si="68"/>
        <v>0</v>
      </c>
      <c r="CM56" s="218">
        <f t="shared" si="68"/>
        <v>0</v>
      </c>
      <c r="CN56" s="218">
        <f t="shared" si="68"/>
        <v>0</v>
      </c>
      <c r="CO56" s="218">
        <f t="shared" si="68"/>
        <v>0</v>
      </c>
      <c r="CP56" s="218">
        <f t="shared" si="68"/>
        <v>0</v>
      </c>
      <c r="CQ56" s="218">
        <f t="shared" si="68"/>
        <v>0</v>
      </c>
      <c r="CR56" s="218">
        <f t="shared" si="68"/>
        <v>0</v>
      </c>
      <c r="CS56" s="218">
        <f t="shared" si="68"/>
        <v>0</v>
      </c>
      <c r="CT56" s="218">
        <f t="shared" si="68"/>
        <v>0</v>
      </c>
      <c r="CU56" s="218">
        <f t="shared" si="68"/>
        <v>0</v>
      </c>
      <c r="CV56" s="218">
        <f t="shared" si="68"/>
        <v>0</v>
      </c>
      <c r="CW56" s="218">
        <f t="shared" si="68"/>
        <v>0</v>
      </c>
      <c r="CX56" s="218">
        <f t="shared" si="68"/>
        <v>0</v>
      </c>
      <c r="CY56" s="218">
        <f t="shared" si="68"/>
        <v>0</v>
      </c>
      <c r="CZ56" s="218">
        <f t="shared" si="68"/>
        <v>0</v>
      </c>
      <c r="DA56" s="218">
        <f t="shared" si="68"/>
        <v>0</v>
      </c>
      <c r="DB56" s="218">
        <f t="shared" si="68"/>
        <v>0</v>
      </c>
      <c r="DC56" s="218">
        <f t="shared" si="68"/>
        <v>0</v>
      </c>
      <c r="DD56" s="218">
        <f t="shared" si="68"/>
        <v>0</v>
      </c>
      <c r="DE56" s="218">
        <f t="shared" si="68"/>
        <v>0</v>
      </c>
      <c r="DF56" s="218">
        <f t="shared" si="68"/>
        <v>0</v>
      </c>
      <c r="DG56" s="218">
        <f t="shared" si="68"/>
        <v>0</v>
      </c>
      <c r="DH56" s="218">
        <f t="shared" si="68"/>
        <v>0</v>
      </c>
      <c r="DI56" s="218">
        <f t="shared" si="68"/>
        <v>0</v>
      </c>
      <c r="DJ56" s="218">
        <f t="shared" si="68"/>
        <v>0</v>
      </c>
      <c r="DK56" s="218">
        <f t="shared" si="68"/>
        <v>0</v>
      </c>
      <c r="DL56" s="218">
        <f t="shared" si="68"/>
        <v>0</v>
      </c>
      <c r="DM56" s="218">
        <f t="shared" si="68"/>
        <v>0</v>
      </c>
      <c r="DN56" s="218">
        <f t="shared" si="68"/>
        <v>0</v>
      </c>
      <c r="DO56" s="218">
        <f t="shared" si="68"/>
        <v>0</v>
      </c>
      <c r="DP56" s="218">
        <f t="shared" si="68"/>
        <v>0</v>
      </c>
      <c r="DQ56" s="218">
        <f t="shared" si="68"/>
        <v>0</v>
      </c>
      <c r="DR56" s="218">
        <f t="shared" si="68"/>
        <v>0</v>
      </c>
      <c r="DS56" s="218">
        <f t="shared" si="68"/>
        <v>0</v>
      </c>
      <c r="DT56" s="218">
        <f t="shared" si="68"/>
        <v>0</v>
      </c>
      <c r="DU56" s="218">
        <f t="shared" si="68"/>
        <v>0</v>
      </c>
      <c r="DV56" s="218">
        <f t="shared" si="68"/>
        <v>0</v>
      </c>
      <c r="DW56" s="218">
        <f t="shared" si="68"/>
        <v>0</v>
      </c>
      <c r="DX56" s="218">
        <f t="shared" si="68"/>
        <v>0</v>
      </c>
      <c r="DY56" s="218">
        <f t="shared" si="68"/>
        <v>0</v>
      </c>
      <c r="DZ56" s="218">
        <f t="shared" ref="DZ56:GK56" si="69">IF(LEFT(DZ57,2)="OK",0,IF(LEFT(DZ57,2)="WA",2,1))</f>
        <v>0</v>
      </c>
      <c r="EA56" s="218">
        <f t="shared" si="69"/>
        <v>0</v>
      </c>
      <c r="EB56" s="218">
        <f t="shared" si="69"/>
        <v>0</v>
      </c>
      <c r="EC56" s="218">
        <f t="shared" si="69"/>
        <v>0</v>
      </c>
      <c r="ED56" s="218">
        <f t="shared" si="69"/>
        <v>0</v>
      </c>
      <c r="EE56" s="218">
        <f t="shared" si="69"/>
        <v>0</v>
      </c>
      <c r="EF56" s="218">
        <f t="shared" si="69"/>
        <v>0</v>
      </c>
      <c r="EG56" s="218">
        <f t="shared" si="69"/>
        <v>0</v>
      </c>
      <c r="EH56" s="218">
        <f t="shared" si="69"/>
        <v>0</v>
      </c>
      <c r="EI56" s="218">
        <f t="shared" si="69"/>
        <v>0</v>
      </c>
      <c r="EJ56" s="218">
        <f t="shared" si="69"/>
        <v>0</v>
      </c>
      <c r="EK56" s="218">
        <f t="shared" si="69"/>
        <v>0</v>
      </c>
      <c r="EL56" s="218">
        <f t="shared" si="69"/>
        <v>0</v>
      </c>
      <c r="EM56" s="218">
        <f t="shared" si="69"/>
        <v>0</v>
      </c>
      <c r="EN56" s="218">
        <f t="shared" si="69"/>
        <v>0</v>
      </c>
      <c r="EO56" s="218">
        <f t="shared" si="69"/>
        <v>0</v>
      </c>
      <c r="EP56" s="218">
        <f t="shared" si="69"/>
        <v>0</v>
      </c>
      <c r="EQ56" s="218">
        <f t="shared" si="69"/>
        <v>0</v>
      </c>
      <c r="ER56" s="218">
        <f t="shared" si="69"/>
        <v>0</v>
      </c>
      <c r="ES56" s="218">
        <f t="shared" si="69"/>
        <v>0</v>
      </c>
      <c r="ET56" s="218">
        <f t="shared" si="69"/>
        <v>0</v>
      </c>
      <c r="EU56" s="218">
        <f t="shared" si="69"/>
        <v>0</v>
      </c>
      <c r="EV56" s="218">
        <f t="shared" si="69"/>
        <v>0</v>
      </c>
      <c r="EW56" s="218">
        <f t="shared" si="69"/>
        <v>0</v>
      </c>
      <c r="EX56" s="218">
        <f t="shared" si="69"/>
        <v>0</v>
      </c>
      <c r="EY56" s="218">
        <f t="shared" si="69"/>
        <v>0</v>
      </c>
      <c r="EZ56" s="218">
        <f t="shared" si="69"/>
        <v>0</v>
      </c>
      <c r="FA56" s="218">
        <f t="shared" si="69"/>
        <v>0</v>
      </c>
      <c r="FB56" s="218">
        <f t="shared" si="69"/>
        <v>0</v>
      </c>
      <c r="FC56" s="218">
        <f t="shared" si="69"/>
        <v>0</v>
      </c>
      <c r="FD56" s="218">
        <f t="shared" si="69"/>
        <v>0</v>
      </c>
      <c r="FE56" s="218">
        <f t="shared" si="69"/>
        <v>0</v>
      </c>
      <c r="FF56" s="218">
        <f t="shared" si="69"/>
        <v>0</v>
      </c>
      <c r="FG56" s="218">
        <f t="shared" si="69"/>
        <v>0</v>
      </c>
      <c r="FH56" s="218">
        <f t="shared" si="69"/>
        <v>0</v>
      </c>
      <c r="FI56" s="218">
        <f t="shared" si="69"/>
        <v>0</v>
      </c>
      <c r="FJ56" s="218">
        <f t="shared" si="69"/>
        <v>0</v>
      </c>
      <c r="FK56" s="218">
        <f t="shared" si="69"/>
        <v>0</v>
      </c>
      <c r="FL56" s="218">
        <f t="shared" si="69"/>
        <v>0</v>
      </c>
      <c r="FM56" s="218">
        <f t="shared" si="69"/>
        <v>0</v>
      </c>
      <c r="FN56" s="218">
        <f t="shared" si="69"/>
        <v>0</v>
      </c>
      <c r="FO56" s="218">
        <f t="shared" si="69"/>
        <v>0</v>
      </c>
      <c r="FP56" s="218">
        <f t="shared" si="69"/>
        <v>0</v>
      </c>
      <c r="FQ56" s="218">
        <f t="shared" si="69"/>
        <v>0</v>
      </c>
      <c r="FR56" s="218">
        <f t="shared" si="69"/>
        <v>0</v>
      </c>
      <c r="FS56" s="218">
        <f t="shared" si="69"/>
        <v>0</v>
      </c>
      <c r="FT56" s="218">
        <f t="shared" si="69"/>
        <v>0</v>
      </c>
      <c r="FU56" s="218">
        <f t="shared" si="69"/>
        <v>0</v>
      </c>
      <c r="FV56" s="218">
        <f t="shared" si="69"/>
        <v>0</v>
      </c>
      <c r="FW56" s="218">
        <f t="shared" si="69"/>
        <v>0</v>
      </c>
      <c r="FX56" s="218">
        <f t="shared" si="69"/>
        <v>0</v>
      </c>
      <c r="FY56" s="218">
        <f t="shared" si="69"/>
        <v>0</v>
      </c>
      <c r="FZ56" s="218">
        <f t="shared" si="69"/>
        <v>0</v>
      </c>
      <c r="GA56" s="218">
        <f t="shared" si="69"/>
        <v>0</v>
      </c>
      <c r="GB56" s="218">
        <f t="shared" si="69"/>
        <v>0</v>
      </c>
      <c r="GC56" s="218">
        <f t="shared" si="69"/>
        <v>0</v>
      </c>
      <c r="GD56" s="218">
        <f t="shared" si="69"/>
        <v>0</v>
      </c>
      <c r="GE56" s="218">
        <f t="shared" si="69"/>
        <v>0</v>
      </c>
      <c r="GF56" s="218">
        <f t="shared" si="69"/>
        <v>0</v>
      </c>
      <c r="GG56" s="218">
        <f t="shared" si="69"/>
        <v>0</v>
      </c>
      <c r="GH56" s="218">
        <f t="shared" si="69"/>
        <v>0</v>
      </c>
      <c r="GI56" s="218">
        <f t="shared" si="69"/>
        <v>0</v>
      </c>
      <c r="GJ56" s="218">
        <f t="shared" si="69"/>
        <v>0</v>
      </c>
      <c r="GK56" s="218">
        <f t="shared" si="69"/>
        <v>0</v>
      </c>
      <c r="GL56" s="218">
        <f t="shared" ref="GL56:IP56" si="70">IF(LEFT(GL57,2)="OK",0,IF(LEFT(GL57,2)="WA",2,1))</f>
        <v>0</v>
      </c>
      <c r="GM56" s="218">
        <f t="shared" si="70"/>
        <v>0</v>
      </c>
      <c r="GN56" s="218">
        <f t="shared" si="70"/>
        <v>0</v>
      </c>
      <c r="GO56" s="218">
        <f t="shared" si="70"/>
        <v>0</v>
      </c>
      <c r="GP56" s="218">
        <f t="shared" si="70"/>
        <v>0</v>
      </c>
      <c r="GQ56" s="218">
        <f t="shared" si="70"/>
        <v>0</v>
      </c>
      <c r="GR56" s="218">
        <f t="shared" si="70"/>
        <v>0</v>
      </c>
      <c r="GS56" s="218">
        <f t="shared" si="70"/>
        <v>0</v>
      </c>
      <c r="GT56" s="218">
        <f t="shared" si="70"/>
        <v>0</v>
      </c>
      <c r="GU56" s="218">
        <f t="shared" si="70"/>
        <v>0</v>
      </c>
      <c r="GV56" s="218">
        <f t="shared" si="70"/>
        <v>0</v>
      </c>
      <c r="GW56" s="218">
        <f t="shared" si="70"/>
        <v>0</v>
      </c>
      <c r="GX56" s="218">
        <f t="shared" si="70"/>
        <v>0</v>
      </c>
      <c r="GY56" s="218">
        <f t="shared" si="70"/>
        <v>0</v>
      </c>
      <c r="GZ56" s="218">
        <f t="shared" si="70"/>
        <v>0</v>
      </c>
      <c r="HA56" s="218">
        <f t="shared" si="70"/>
        <v>0</v>
      </c>
      <c r="HB56" s="218">
        <f t="shared" si="70"/>
        <v>0</v>
      </c>
      <c r="HC56" s="218">
        <f t="shared" si="70"/>
        <v>0</v>
      </c>
      <c r="HD56" s="218">
        <f t="shared" si="70"/>
        <v>0</v>
      </c>
      <c r="HE56" s="218">
        <f t="shared" si="70"/>
        <v>0</v>
      </c>
      <c r="HF56" s="218">
        <f t="shared" si="70"/>
        <v>0</v>
      </c>
      <c r="HG56" s="218">
        <f t="shared" si="70"/>
        <v>0</v>
      </c>
      <c r="HH56" s="218">
        <f t="shared" si="70"/>
        <v>0</v>
      </c>
      <c r="HI56" s="218">
        <f t="shared" si="70"/>
        <v>0</v>
      </c>
      <c r="HJ56" s="218">
        <f t="shared" si="70"/>
        <v>0</v>
      </c>
      <c r="HK56" s="218">
        <f t="shared" si="70"/>
        <v>0</v>
      </c>
      <c r="HL56" s="218">
        <f t="shared" si="70"/>
        <v>0</v>
      </c>
      <c r="HM56" s="218">
        <f t="shared" si="70"/>
        <v>0</v>
      </c>
      <c r="HN56" s="218">
        <f t="shared" si="70"/>
        <v>0</v>
      </c>
      <c r="HO56" s="218">
        <f t="shared" si="70"/>
        <v>0</v>
      </c>
      <c r="HP56" s="218">
        <f t="shared" si="70"/>
        <v>0</v>
      </c>
      <c r="HQ56" s="218">
        <f t="shared" si="70"/>
        <v>0</v>
      </c>
      <c r="HR56" s="218">
        <f t="shared" si="70"/>
        <v>0</v>
      </c>
      <c r="HS56" s="218">
        <f t="shared" si="70"/>
        <v>0</v>
      </c>
      <c r="HT56" s="218">
        <f t="shared" si="70"/>
        <v>0</v>
      </c>
      <c r="HU56" s="218">
        <f t="shared" si="70"/>
        <v>0</v>
      </c>
      <c r="HV56" s="218">
        <f t="shared" si="70"/>
        <v>0</v>
      </c>
      <c r="HW56" s="218">
        <f t="shared" si="70"/>
        <v>0</v>
      </c>
      <c r="HX56" s="218">
        <f t="shared" si="70"/>
        <v>0</v>
      </c>
      <c r="HY56" s="218">
        <f t="shared" si="70"/>
        <v>0</v>
      </c>
      <c r="HZ56" s="218">
        <f t="shared" si="70"/>
        <v>0</v>
      </c>
      <c r="IA56" s="218">
        <f t="shared" si="70"/>
        <v>0</v>
      </c>
      <c r="IB56" s="218">
        <f t="shared" si="70"/>
        <v>0</v>
      </c>
      <c r="IC56" s="218">
        <f t="shared" si="70"/>
        <v>0</v>
      </c>
      <c r="ID56" s="218">
        <f t="shared" si="70"/>
        <v>0</v>
      </c>
      <c r="IE56" s="218">
        <f t="shared" si="70"/>
        <v>0</v>
      </c>
      <c r="IF56" s="218">
        <f t="shared" si="70"/>
        <v>0</v>
      </c>
      <c r="IG56" s="218">
        <f t="shared" si="70"/>
        <v>0</v>
      </c>
      <c r="IH56" s="218">
        <f t="shared" si="70"/>
        <v>0</v>
      </c>
      <c r="II56" s="218">
        <f t="shared" si="70"/>
        <v>0</v>
      </c>
      <c r="IJ56" s="218">
        <f t="shared" si="70"/>
        <v>0</v>
      </c>
      <c r="IK56" s="218">
        <f t="shared" si="70"/>
        <v>0</v>
      </c>
      <c r="IL56" s="218">
        <f t="shared" si="70"/>
        <v>0</v>
      </c>
      <c r="IM56" s="218">
        <f t="shared" si="70"/>
        <v>0</v>
      </c>
      <c r="IN56" s="218">
        <f t="shared" si="70"/>
        <v>0</v>
      </c>
      <c r="IO56" s="218">
        <f t="shared" si="70"/>
        <v>0</v>
      </c>
      <c r="IP56" s="218">
        <f t="shared" si="70"/>
        <v>0</v>
      </c>
      <c r="IQ56" s="212"/>
      <c r="IR56" s="212"/>
      <c r="IS56" s="212"/>
    </row>
    <row r="57" spans="1:253" ht="98.25" customHeight="1">
      <c r="A57" s="682" t="str">
        <f>IF(ABS(Questionnaire!D95+Questionnaire!D143)&gt;100,"WARNING Variable 2312/Q 29b &amp; 33b - Net disposals in equity capital are greater than £100m - please check","OK - Net disposals in equity capital")</f>
        <v>OK - Net disposals in equity capital</v>
      </c>
      <c r="B57" s="219" t="str">
        <f>IF(ABS(Questionnaire!E95+Questionnaire!E143)&gt;100,"WARNING Variable 2312/Q 29b &amp; 33b - Net disposals in equity capital are greater than £100m - please check","OK - Net disposals in equity capital")</f>
        <v>OK - Net disposals in equity capital</v>
      </c>
      <c r="C57" s="219" t="str">
        <f>IF(ABS(Questionnaire!F95+Questionnaire!F143)&gt;100,"WARNING Variable 2312/Q 29b &amp; 33b - Net disposals in equity capital are greater than £100m - please check","OK - Net disposals in equity capital")</f>
        <v>OK - Net disposals in equity capital</v>
      </c>
      <c r="D57" s="219" t="str">
        <f>IF(ABS(Questionnaire!G95+Questionnaire!G143)&gt;100,"WARNING Variable 2312/Q 29b &amp; 33b - Net disposals in equity capital are greater than £100m - please check","OK - Net disposals in equity capital")</f>
        <v>OK - Net disposals in equity capital</v>
      </c>
      <c r="E57" s="219" t="str">
        <f>IF(ABS(Questionnaire!H95+Questionnaire!H143)&gt;100,"WARNING Variable 2312/Q 29b &amp; 33b - Net disposals in equity capital are greater than £100m - please check","OK - Net disposals in equity capital")</f>
        <v>OK - Net disposals in equity capital</v>
      </c>
      <c r="F57" s="219" t="str">
        <f>IF(ABS(Questionnaire!I95+Questionnaire!I143)&gt;100,"WARNING Variable 2312/Q 29b &amp; 33b - Net disposals in equity capital are greater than £100m - please check","OK - Net disposals in equity capital")</f>
        <v>OK - Net disposals in equity capital</v>
      </c>
      <c r="G57" s="219" t="str">
        <f>IF(ABS(Questionnaire!J95+Questionnaire!J143)&gt;100,"WARNING Variable 2312/Q 29b &amp; 33b - Net disposals in equity capital are greater than £100m - please check","OK - Net disposals in equity capital")</f>
        <v>OK - Net disposals in equity capital</v>
      </c>
      <c r="H57" s="219" t="str">
        <f>IF(ABS(Questionnaire!K95+Questionnaire!K143)&gt;100,"WARNING Variable 2312/Q 29b &amp; 33b - Net disposals in equity capital are greater than £100m - please check","OK - Net disposals in equity capital")</f>
        <v>OK - Net disposals in equity capital</v>
      </c>
      <c r="I57" s="219" t="str">
        <f>IF(ABS(Questionnaire!L95+Questionnaire!L143)&gt;100,"WARNING Variable 2312/Q 29b &amp; 33b - Net disposals in equity capital are greater than £100m - please check","OK - Net disposals in equity capital")</f>
        <v>OK - Net disposals in equity capital</v>
      </c>
      <c r="J57" s="219" t="str">
        <f>IF(ABS(Questionnaire!M95+Questionnaire!M143)&gt;100,"WARNING Variable 2312/Q 29b &amp; 33b - Net disposals in equity capital are greater than £100m - please check","OK - Net disposals in equity capital")</f>
        <v>OK - Net disposals in equity capital</v>
      </c>
      <c r="K57" s="219" t="str">
        <f>IF(ABS(Questionnaire!N95+Questionnaire!N143)&gt;100,"WARNING Variable 2312/Q 29b &amp; 33b - Net disposals in equity capital are greater than £100m - please check","OK - Net disposals in equity capital")</f>
        <v>OK - Net disposals in equity capital</v>
      </c>
      <c r="L57" s="219" t="str">
        <f>IF(ABS(Questionnaire!O95+Questionnaire!O143)&gt;100,"WARNING Variable 2312/Q 29b &amp; 33b - Net disposals in equity capital are greater than £100m - please check","OK - Net disposals in equity capital")</f>
        <v>OK - Net disposals in equity capital</v>
      </c>
      <c r="M57" s="219" t="str">
        <f>IF(ABS(Questionnaire!P95+Questionnaire!P143)&gt;100,"WARNING Variable 2312/Q 29b &amp; 33b - Net disposals in equity capital are greater than £100m - please check","OK - Net disposals in equity capital")</f>
        <v>OK - Net disposals in equity capital</v>
      </c>
      <c r="N57" s="219" t="str">
        <f>IF(ABS(Questionnaire!Q95+Questionnaire!Q143)&gt;100,"WARNING Variable 2312/Q 29b &amp; 33b - Net disposals in equity capital are greater than £100m - please check","OK - Net disposals in equity capital")</f>
        <v>OK - Net disposals in equity capital</v>
      </c>
      <c r="O57" s="219" t="str">
        <f>IF(ABS(Questionnaire!R95+Questionnaire!R143)&gt;100,"WARNING Variable 2312/Q 29b &amp; 33b - Net disposals in equity capital are greater than £100m - please check","OK - Net disposals in equity capital")</f>
        <v>OK - Net disposals in equity capital</v>
      </c>
      <c r="P57" s="219" t="str">
        <f>IF(ABS(Questionnaire!S95+Questionnaire!S143)&gt;100,"WARNING Variable 2312/Q 29b &amp; 33b - Net disposals in equity capital are greater than £100m - please check","OK - Net disposals in equity capital")</f>
        <v>OK - Net disposals in equity capital</v>
      </c>
      <c r="Q57" s="219" t="str">
        <f>IF(ABS(Questionnaire!T95+Questionnaire!T143)&gt;100,"WARNING Variable 2312/Q 29b &amp; 33b - Net disposals in equity capital are greater than £100m - please check","OK - Net disposals in equity capital")</f>
        <v>OK - Net disposals in equity capital</v>
      </c>
      <c r="R57" s="219" t="str">
        <f>IF(ABS(Questionnaire!U95+Questionnaire!U143)&gt;100,"WARNING Variable 2312/Q 29b &amp; 33b - Net disposals in equity capital are greater than £100m - please check","OK - Net disposals in equity capital")</f>
        <v>OK - Net disposals in equity capital</v>
      </c>
      <c r="S57" s="219" t="str">
        <f>IF(ABS(Questionnaire!V95+Questionnaire!V143)&gt;100,"WARNING Variable 2312/Q 29b &amp; 33b - Net disposals in equity capital are greater than £100m - please check","OK - Net disposals in equity capital")</f>
        <v>OK - Net disposals in equity capital</v>
      </c>
      <c r="T57" s="219" t="str">
        <f>IF(ABS(Questionnaire!W95+Questionnaire!W143)&gt;100,"WARNING Variable 2312/Q 29b &amp; 33b - Net disposals in equity capital are greater than £100m - please check","OK - Net disposals in equity capital")</f>
        <v>OK - Net disposals in equity capital</v>
      </c>
      <c r="U57" s="219" t="str">
        <f>IF(ABS(Questionnaire!X95+Questionnaire!X143)&gt;100,"WARNING Variable 2312/Q 29b &amp; 33b - Net disposals in equity capital are greater than £100m - please check","OK - Net disposals in equity capital")</f>
        <v>OK - Net disposals in equity capital</v>
      </c>
      <c r="V57" s="219" t="str">
        <f>IF(ABS(Questionnaire!Y95+Questionnaire!Y143)&gt;100,"WARNING Variable 2312/Q 29b &amp; 33b - Net disposals in equity capital are greater than £100m - please check","OK - Net disposals in equity capital")</f>
        <v>OK - Net disposals in equity capital</v>
      </c>
      <c r="W57" s="219" t="str">
        <f>IF(ABS(Questionnaire!Z95+Questionnaire!Z143)&gt;100,"WARNING Variable 2312/Q 29b &amp; 33b - Net disposals in equity capital are greater than £100m - please check","OK - Net disposals in equity capital")</f>
        <v>OK - Net disposals in equity capital</v>
      </c>
      <c r="X57" s="219" t="str">
        <f>IF(ABS(Questionnaire!AA95+Questionnaire!AA143)&gt;100,"WARNING Variable 2312/Q 29b &amp; 33b - Net disposals in equity capital are greater than £100m - please check","OK - Net disposals in equity capital")</f>
        <v>OK - Net disposals in equity capital</v>
      </c>
      <c r="Y57" s="219" t="str">
        <f>IF(ABS(Questionnaire!AB95+Questionnaire!AB143)&gt;100,"WARNING Variable 2312/Q 29b &amp; 33b - Net disposals in equity capital are greater than £100m - please check","OK - Net disposals in equity capital")</f>
        <v>OK - Net disposals in equity capital</v>
      </c>
      <c r="Z57" s="219" t="str">
        <f>IF(ABS(Questionnaire!AC95+Questionnaire!AC143)&gt;100,"WARNING Variable 2312/Q 29b &amp; 33b - Net disposals in equity capital are greater than £100m - please check","OK - Net disposals in equity capital")</f>
        <v>OK - Net disposals in equity capital</v>
      </c>
      <c r="AA57" s="219" t="str">
        <f>IF(ABS(Questionnaire!AD95+Questionnaire!AD143)&gt;100,"WARNING Variable 2312/Q 29b &amp; 33b - Net disposals in equity capital are greater than £100m - please check","OK - Net disposals in equity capital")</f>
        <v>OK - Net disposals in equity capital</v>
      </c>
      <c r="AB57" s="219" t="str">
        <f>IF(ABS(Questionnaire!AE95+Questionnaire!AE143)&gt;100,"WARNING Variable 2312/Q 29b &amp; 33b - Net disposals in equity capital are greater than £100m - please check","OK - Net disposals in equity capital")</f>
        <v>OK - Net disposals in equity capital</v>
      </c>
      <c r="AC57" s="219" t="str">
        <f>IF(ABS(Questionnaire!AF95+Questionnaire!AF143)&gt;100,"WARNING Variable 2312/Q 29b &amp; 33b - Net disposals in equity capital are greater than £100m - please check","OK - Net disposals in equity capital")</f>
        <v>OK - Net disposals in equity capital</v>
      </c>
      <c r="AD57" s="219" t="str">
        <f>IF(ABS(Questionnaire!AG95+Questionnaire!AG143)&gt;100,"WARNING Variable 2312/Q 29b &amp; 33b - Net disposals in equity capital are greater than £100m - please check","OK - Net disposals in equity capital")</f>
        <v>OK - Net disposals in equity capital</v>
      </c>
      <c r="AE57" s="219" t="str">
        <f>IF(ABS(Questionnaire!AH95+Questionnaire!AH143)&gt;100,"WARNING Variable 2312/Q 29b &amp; 33b - Net disposals in equity capital are greater than £100m - please check","OK - Net disposals in equity capital")</f>
        <v>OK - Net disposals in equity capital</v>
      </c>
      <c r="AF57" s="219" t="str">
        <f>IF(ABS(Questionnaire!AI95+Questionnaire!AI143)&gt;100,"WARNING Variable 2312/Q 29b &amp; 33b - Net disposals in equity capital are greater than £100m - please check","OK - Net disposals in equity capital")</f>
        <v>OK - Net disposals in equity capital</v>
      </c>
      <c r="AG57" s="219" t="str">
        <f>IF(ABS(Questionnaire!AJ95+Questionnaire!AJ143)&gt;100,"WARNING Variable 2312/Q 29b &amp; 33b - Net disposals in equity capital are greater than £100m - please check","OK - Net disposals in equity capital")</f>
        <v>OK - Net disposals in equity capital</v>
      </c>
      <c r="AH57" s="219" t="str">
        <f>IF(ABS(Questionnaire!AK95+Questionnaire!AK143)&gt;100,"WARNING Variable 2312/Q 29b &amp; 33b - Net disposals in equity capital are greater than £100m - please check","OK - Net disposals in equity capital")</f>
        <v>OK - Net disposals in equity capital</v>
      </c>
      <c r="AI57" s="219" t="str">
        <f>IF(ABS(Questionnaire!AL95+Questionnaire!AL143)&gt;100,"WARNING Variable 2312/Q 29b &amp; 33b - Net disposals in equity capital are greater than £100m - please check","OK - Net disposals in equity capital")</f>
        <v>OK - Net disposals in equity capital</v>
      </c>
      <c r="AJ57" s="219" t="str">
        <f>IF(ABS(Questionnaire!AM95+Questionnaire!AM143)&gt;100,"WARNING Variable 2312/Q 29b &amp; 33b - Net disposals in equity capital are greater than £100m - please check","OK - Net disposals in equity capital")</f>
        <v>OK - Net disposals in equity capital</v>
      </c>
      <c r="AK57" s="219" t="str">
        <f>IF(ABS(Questionnaire!AN95+Questionnaire!AN143)&gt;100,"WARNING Variable 2312/Q 29b &amp; 33b - Net disposals in equity capital are greater than £100m - please check","OK - Net disposals in equity capital")</f>
        <v>OK - Net disposals in equity capital</v>
      </c>
      <c r="AL57" s="219" t="str">
        <f>IF(ABS(Questionnaire!AO95+Questionnaire!AO143)&gt;100,"WARNING Variable 2312/Q 29b &amp; 33b - Net disposals in equity capital are greater than £100m - please check","OK - Net disposals in equity capital")</f>
        <v>OK - Net disposals in equity capital</v>
      </c>
      <c r="AM57" s="219" t="str">
        <f>IF(ABS(Questionnaire!AP95+Questionnaire!AP143)&gt;100,"WARNING Variable 2312/Q 29b &amp; 33b - Net disposals in equity capital are greater than £100m - please check","OK - Net disposals in equity capital")</f>
        <v>OK - Net disposals in equity capital</v>
      </c>
      <c r="AN57" s="219" t="str">
        <f>IF(ABS(Questionnaire!AQ95+Questionnaire!AQ143)&gt;100,"WARNING Variable 2312/Q 29b &amp; 33b - Net disposals in equity capital are greater than £100m - please check","OK - Net disposals in equity capital")</f>
        <v>OK - Net disposals in equity capital</v>
      </c>
      <c r="AO57" s="219" t="str">
        <f>IF(ABS(Questionnaire!AR95+Questionnaire!AR143)&gt;100,"WARNING Variable 2312/Q 29b &amp; 33b - Net disposals in equity capital are greater than £100m - please check","OK - Net disposals in equity capital")</f>
        <v>OK - Net disposals in equity capital</v>
      </c>
      <c r="AP57" s="219" t="str">
        <f>IF(ABS(Questionnaire!AS95+Questionnaire!AS143)&gt;100,"WARNING Variable 2312/Q 29b &amp; 33b - Net disposals in equity capital are greater than £100m - please check","OK - Net disposals in equity capital")</f>
        <v>OK - Net disposals in equity capital</v>
      </c>
      <c r="AQ57" s="219" t="str">
        <f>IF(ABS(Questionnaire!AT95+Questionnaire!AT143)&gt;100,"WARNING Variable 2312/Q 29b &amp; 33b - Net disposals in equity capital are greater than £100m - please check","OK - Net disposals in equity capital")</f>
        <v>OK - Net disposals in equity capital</v>
      </c>
      <c r="AR57" s="219" t="str">
        <f>IF(ABS(Questionnaire!AU95+Questionnaire!AU143)&gt;100,"WARNING Variable 2312/Q 29b &amp; 33b - Net disposals in equity capital are greater than £100m - please check","OK - Net disposals in equity capital")</f>
        <v>OK - Net disposals in equity capital</v>
      </c>
      <c r="AS57" s="219" t="str">
        <f>IF(ABS(Questionnaire!AV95+Questionnaire!AV143)&gt;100,"WARNING Variable 2312/Q 29b &amp; 33b - Net disposals in equity capital are greater than £100m - please check","OK - Net disposals in equity capital")</f>
        <v>OK - Net disposals in equity capital</v>
      </c>
      <c r="AT57" s="219" t="str">
        <f>IF(ABS(Questionnaire!AW95+Questionnaire!AW143)&gt;100,"WARNING Variable 2312/Q 29b &amp; 33b - Net disposals in equity capital are greater than £100m - please check","OK - Net disposals in equity capital")</f>
        <v>OK - Net disposals in equity capital</v>
      </c>
      <c r="AU57" s="219" t="str">
        <f>IF(ABS(Questionnaire!AX95+Questionnaire!AX143)&gt;100,"WARNING Variable 2312/Q 29b &amp; 33b - Net disposals in equity capital are greater than £100m - please check","OK - Net disposals in equity capital")</f>
        <v>OK - Net disposals in equity capital</v>
      </c>
      <c r="AV57" s="219" t="str">
        <f>IF(ABS(Questionnaire!AY95+Questionnaire!AY143)&gt;100,"WARNING Variable 2312/Q 29b &amp; 33b - Net disposals in equity capital are greater than £100m - please check","OK - Net disposals in equity capital")</f>
        <v>OK - Net disposals in equity capital</v>
      </c>
      <c r="AW57" s="219" t="str">
        <f>IF(ABS(Questionnaire!AZ95+Questionnaire!AZ143)&gt;100,"WARNING Variable 2312/Q 29b &amp; 33b - Net disposals in equity capital are greater than £100m - please check","OK - Net disposals in equity capital")</f>
        <v>OK - Net disposals in equity capital</v>
      </c>
      <c r="AX57" s="219" t="str">
        <f>IF(ABS(Questionnaire!BA95+Questionnaire!BA143)&gt;100,"WARNING Variable 2312/Q 29b &amp; 33b - Net disposals in equity capital are greater than £100m - please check","OK - Net disposals in equity capital")</f>
        <v>OK - Net disposals in equity capital</v>
      </c>
      <c r="AY57" s="219" t="str">
        <f>IF(ABS(Questionnaire!BB95+Questionnaire!BB143)&gt;100,"WARNING Variable 2312/Q 29b &amp; 33b - Net disposals in equity capital are greater than £100m - please check","OK - Net disposals in equity capital")</f>
        <v>OK - Net disposals in equity capital</v>
      </c>
      <c r="AZ57" s="219" t="str">
        <f>IF(ABS(Questionnaire!BC95+Questionnaire!BC143)&gt;100,"WARNING Variable 2312/Q 29b &amp; 33b - Net disposals in equity capital are greater than £100m - please check","OK - Net disposals in equity capital")</f>
        <v>OK - Net disposals in equity capital</v>
      </c>
      <c r="BA57" s="219" t="str">
        <f>IF(ABS(Questionnaire!BD95+Questionnaire!BD143)&gt;100,"WARNING Variable 2312/Q 29b &amp; 33b - Net disposals in equity capital are greater than £100m - please check","OK - Net disposals in equity capital")</f>
        <v>OK - Net disposals in equity capital</v>
      </c>
      <c r="BB57" s="219" t="str">
        <f>IF(ABS(Questionnaire!BE95+Questionnaire!BE143)&gt;100,"WARNING Variable 2312/Q 29b &amp; 33b - Net disposals in equity capital are greater than £100m - please check","OK - Net disposals in equity capital")</f>
        <v>OK - Net disposals in equity capital</v>
      </c>
      <c r="BC57" s="219" t="str">
        <f>IF(ABS(Questionnaire!BF95+Questionnaire!BF143)&gt;100,"WARNING Variable 2312/Q 29b &amp; 33b - Net disposals in equity capital are greater than £100m - please check","OK - Net disposals in equity capital")</f>
        <v>OK - Net disposals in equity capital</v>
      </c>
      <c r="BD57" s="219" t="str">
        <f>IF(ABS(Questionnaire!BG95+Questionnaire!BG143)&gt;100,"WARNING Variable 2312/Q 29b &amp; 33b - Net disposals in equity capital are greater than £100m - please check","OK - Net disposals in equity capital")</f>
        <v>OK - Net disposals in equity capital</v>
      </c>
      <c r="BE57" s="219" t="str">
        <f>IF(ABS(Questionnaire!BH95+Questionnaire!BH143)&gt;100,"WARNING Variable 2312/Q 29b &amp; 33b - Net disposals in equity capital are greater than £100m - please check","OK - Net disposals in equity capital")</f>
        <v>OK - Net disposals in equity capital</v>
      </c>
      <c r="BF57" s="219" t="str">
        <f>IF(ABS(Questionnaire!BI95+Questionnaire!BI143)&gt;100,"WARNING Variable 2312/Q 29b &amp; 33b - Net disposals in equity capital are greater than £100m - please check","OK - Net disposals in equity capital")</f>
        <v>OK - Net disposals in equity capital</v>
      </c>
      <c r="BG57" s="219" t="str">
        <f>IF(ABS(Questionnaire!BJ95+Questionnaire!BJ143)&gt;100,"WARNING Variable 2312/Q 29b &amp; 33b - Net disposals in equity capital are greater than £100m - please check","OK - Net disposals in equity capital")</f>
        <v>OK - Net disposals in equity capital</v>
      </c>
      <c r="BH57" s="219" t="str">
        <f>IF(ABS(Questionnaire!BK95+Questionnaire!BK143)&gt;100,"WARNING Variable 2312/Q 29b &amp; 33b - Net disposals in equity capital are greater than £100m - please check","OK - Net disposals in equity capital")</f>
        <v>OK - Net disposals in equity capital</v>
      </c>
      <c r="BI57" s="219" t="str">
        <f>IF(ABS(Questionnaire!BL95+Questionnaire!BL143)&gt;100,"WARNING Variable 2312/Q 29b &amp; 33b - Net disposals in equity capital are greater than £100m - please check","OK - Net disposals in equity capital")</f>
        <v>OK - Net disposals in equity capital</v>
      </c>
      <c r="BJ57" s="219" t="str">
        <f>IF(ABS(Questionnaire!BM95+Questionnaire!BM143)&gt;100,"WARNING Variable 2312/Q 29b &amp; 33b - Net disposals in equity capital are greater than £100m - please check","OK - Net disposals in equity capital")</f>
        <v>OK - Net disposals in equity capital</v>
      </c>
      <c r="BK57" s="219" t="str">
        <f>IF(ABS(Questionnaire!BN95+Questionnaire!BN143)&gt;100,"WARNING Variable 2312/Q 29b &amp; 33b - Net disposals in equity capital are greater than £100m - please check","OK - Net disposals in equity capital")</f>
        <v>OK - Net disposals in equity capital</v>
      </c>
      <c r="BL57" s="219" t="str">
        <f>IF(ABS(Questionnaire!BO95+Questionnaire!BO143)&gt;100,"WARNING Variable 2312/Q 29b &amp; 33b - Net disposals in equity capital are greater than £100m - please check","OK - Net disposals in equity capital")</f>
        <v>OK - Net disposals in equity capital</v>
      </c>
      <c r="BM57" s="219" t="str">
        <f>IF(ABS(Questionnaire!BP95+Questionnaire!BP143)&gt;100,"WARNING Variable 2312/Q 29b &amp; 33b - Net disposals in equity capital are greater than £100m - please check","OK - Net disposals in equity capital")</f>
        <v>OK - Net disposals in equity capital</v>
      </c>
      <c r="BN57" s="219" t="str">
        <f>IF(ABS(Questionnaire!BQ95+Questionnaire!BQ143)&gt;100,"WARNING Variable 2312/Q 29b &amp; 33b - Net disposals in equity capital are greater than £100m - please check","OK - Net disposals in equity capital")</f>
        <v>OK - Net disposals in equity capital</v>
      </c>
      <c r="BO57" s="219" t="str">
        <f>IF(ABS(Questionnaire!BR95+Questionnaire!BR143)&gt;100,"WARNING Variable 2312/Q 29b &amp; 33b - Net disposals in equity capital are greater than £100m - please check","OK - Net disposals in equity capital")</f>
        <v>OK - Net disposals in equity capital</v>
      </c>
      <c r="BP57" s="219" t="str">
        <f>IF(ABS(Questionnaire!BS95+Questionnaire!BS143)&gt;100,"WARNING Variable 2312/Q 29b &amp; 33b - Net disposals in equity capital are greater than £100m - please check","OK - Net disposals in equity capital")</f>
        <v>OK - Net disposals in equity capital</v>
      </c>
      <c r="BQ57" s="219" t="str">
        <f>IF(ABS(Questionnaire!BT95+Questionnaire!BT143)&gt;100,"WARNING Variable 2312/Q 29b &amp; 33b - Net disposals in equity capital are greater than £100m - please check","OK - Net disposals in equity capital")</f>
        <v>OK - Net disposals in equity capital</v>
      </c>
      <c r="BR57" s="219" t="str">
        <f>IF(ABS(Questionnaire!BU95+Questionnaire!BU143)&gt;100,"WARNING Variable 2312/Q 29b &amp; 33b - Net disposals in equity capital are greater than £100m - please check","OK - Net disposals in equity capital")</f>
        <v>OK - Net disposals in equity capital</v>
      </c>
      <c r="BS57" s="219" t="str">
        <f>IF(ABS(Questionnaire!BV95+Questionnaire!BV143)&gt;100,"WARNING Variable 2312/Q 29b &amp; 33b - Net disposals in equity capital are greater than £100m - please check","OK - Net disposals in equity capital")</f>
        <v>OK - Net disposals in equity capital</v>
      </c>
      <c r="BT57" s="219" t="str">
        <f>IF(ABS(Questionnaire!BW95+Questionnaire!BW143)&gt;100,"WARNING Variable 2312/Q 29b &amp; 33b - Net disposals in equity capital are greater than £100m - please check","OK - Net disposals in equity capital")</f>
        <v>OK - Net disposals in equity capital</v>
      </c>
      <c r="BU57" s="219" t="str">
        <f>IF(ABS(Questionnaire!BX95+Questionnaire!BX143)&gt;100,"WARNING Variable 2312/Q 29b &amp; 33b - Net disposals in equity capital are greater than £100m - please check","OK - Net disposals in equity capital")</f>
        <v>OK - Net disposals in equity capital</v>
      </c>
      <c r="BV57" s="219" t="str">
        <f>IF(ABS(Questionnaire!BY95+Questionnaire!BY143)&gt;100,"WARNING Variable 2312/Q 29b &amp; 33b - Net disposals in equity capital are greater than £100m - please check","OK - Net disposals in equity capital")</f>
        <v>OK - Net disposals in equity capital</v>
      </c>
      <c r="BW57" s="219" t="str">
        <f>IF(ABS(Questionnaire!BZ95+Questionnaire!BZ143)&gt;100,"WARNING Variable 2312/Q 29b &amp; 33b - Net disposals in equity capital are greater than £100m - please check","OK - Net disposals in equity capital")</f>
        <v>OK - Net disposals in equity capital</v>
      </c>
      <c r="BX57" s="219" t="str">
        <f>IF(ABS(Questionnaire!CA95+Questionnaire!CA143)&gt;100,"WARNING Variable 2312/Q 29b &amp; 33b - Net disposals in equity capital are greater than £100m - please check","OK - Net disposals in equity capital")</f>
        <v>OK - Net disposals in equity capital</v>
      </c>
      <c r="BY57" s="219" t="str">
        <f>IF(ABS(Questionnaire!CB95+Questionnaire!CB143)&gt;100,"WARNING Variable 2312/Q 29b &amp; 33b - Net disposals in equity capital are greater than £100m - please check","OK - Net disposals in equity capital")</f>
        <v>OK - Net disposals in equity capital</v>
      </c>
      <c r="BZ57" s="219" t="str">
        <f>IF(ABS(Questionnaire!CC95+Questionnaire!CC143)&gt;100,"WARNING Variable 2312/Q 29b &amp; 33b - Net disposals in equity capital are greater than £100m - please check","OK - Net disposals in equity capital")</f>
        <v>OK - Net disposals in equity capital</v>
      </c>
      <c r="CA57" s="219" t="str">
        <f>IF(ABS(Questionnaire!CD95+Questionnaire!CD143)&gt;100,"WARNING Variable 2312/Q 29b &amp; 33b - Net disposals in equity capital are greater than £100m - please check","OK - Net disposals in equity capital")</f>
        <v>OK - Net disposals in equity capital</v>
      </c>
      <c r="CB57" s="219" t="str">
        <f>IF(ABS(Questionnaire!CE95+Questionnaire!CE143)&gt;100,"WARNING Variable 2312/Q 29b &amp; 33b - Net disposals in equity capital are greater than £100m - please check","OK - Net disposals in equity capital")</f>
        <v>OK - Net disposals in equity capital</v>
      </c>
      <c r="CC57" s="219" t="str">
        <f>IF(ABS(Questionnaire!CF95+Questionnaire!CF143)&gt;100,"WARNING Variable 2312/Q 29b &amp; 33b - Net disposals in equity capital are greater than £100m - please check","OK - Net disposals in equity capital")</f>
        <v>OK - Net disposals in equity capital</v>
      </c>
      <c r="CD57" s="219" t="str">
        <f>IF(ABS(Questionnaire!CG95+Questionnaire!CG143)&gt;100,"WARNING Variable 2312/Q 29b &amp; 33b - Net disposals in equity capital are greater than £100m - please check","OK - Net disposals in equity capital")</f>
        <v>OK - Net disposals in equity capital</v>
      </c>
      <c r="CE57" s="219" t="str">
        <f>IF(ABS(Questionnaire!CH95+Questionnaire!CH143)&gt;100,"WARNING Variable 2312/Q 29b &amp; 33b - Net disposals in equity capital are greater than £100m - please check","OK - Net disposals in equity capital")</f>
        <v>OK - Net disposals in equity capital</v>
      </c>
      <c r="CF57" s="219" t="str">
        <f>IF(ABS(Questionnaire!CI95+Questionnaire!CI143)&gt;100,"WARNING Variable 2312/Q 29b &amp; 33b - Net disposals in equity capital are greater than £100m - please check","OK - Net disposals in equity capital")</f>
        <v>OK - Net disposals in equity capital</v>
      </c>
      <c r="CG57" s="219" t="str">
        <f>IF(ABS(Questionnaire!CJ95+Questionnaire!CJ143)&gt;100,"WARNING Variable 2312/Q 29b &amp; 33b - Net disposals in equity capital are greater than £100m - please check","OK - Net disposals in equity capital")</f>
        <v>OK - Net disposals in equity capital</v>
      </c>
      <c r="CH57" s="219" t="str">
        <f>IF(ABS(Questionnaire!CK95+Questionnaire!CK143)&gt;100,"WARNING Variable 2312/Q 29b &amp; 33b - Net disposals in equity capital are greater than £100m - please check","OK - Net disposals in equity capital")</f>
        <v>OK - Net disposals in equity capital</v>
      </c>
      <c r="CI57" s="219" t="str">
        <f>IF(ABS(Questionnaire!CL95+Questionnaire!CL143)&gt;100,"WARNING Variable 2312/Q 29b &amp; 33b - Net disposals in equity capital are greater than £100m - please check","OK - Net disposals in equity capital")</f>
        <v>OK - Net disposals in equity capital</v>
      </c>
      <c r="CJ57" s="219" t="str">
        <f>IF(ABS(Questionnaire!CM95+Questionnaire!CM143)&gt;100,"WARNING Variable 2312/Q 29b &amp; 33b - Net disposals in equity capital are greater than £100m - please check","OK - Net disposals in equity capital")</f>
        <v>OK - Net disposals in equity capital</v>
      </c>
      <c r="CK57" s="219" t="str">
        <f>IF(ABS(Questionnaire!CN95+Questionnaire!CN143)&gt;100,"WARNING Variable 2312/Q 29b &amp; 33b - Net disposals in equity capital are greater than £100m - please check","OK - Net disposals in equity capital")</f>
        <v>OK - Net disposals in equity capital</v>
      </c>
      <c r="CL57" s="219" t="str">
        <f>IF(ABS(Questionnaire!CO95+Questionnaire!CO143)&gt;100,"WARNING Variable 2312/Q 29b &amp; 33b - Net disposals in equity capital are greater than £100m - please check","OK - Net disposals in equity capital")</f>
        <v>OK - Net disposals in equity capital</v>
      </c>
      <c r="CM57" s="219" t="str">
        <f>IF(ABS(Questionnaire!CP95+Questionnaire!CP143)&gt;100,"WARNING Variable 2312/Q 29b &amp; 33b - Net disposals in equity capital are greater than £100m - please check","OK - Net disposals in equity capital")</f>
        <v>OK - Net disposals in equity capital</v>
      </c>
      <c r="CN57" s="219" t="str">
        <f>IF(ABS(Questionnaire!CQ95+Questionnaire!CQ143)&gt;100,"WARNING Variable 2312/Q 29b &amp; 33b - Net disposals in equity capital are greater than £100m - please check","OK - Net disposals in equity capital")</f>
        <v>OK - Net disposals in equity capital</v>
      </c>
      <c r="CO57" s="219" t="str">
        <f>IF(ABS(Questionnaire!CR95+Questionnaire!CR143)&gt;100,"WARNING Variable 2312/Q 29b &amp; 33b - Net disposals in equity capital are greater than £100m - please check","OK - Net disposals in equity capital")</f>
        <v>OK - Net disposals in equity capital</v>
      </c>
      <c r="CP57" s="219" t="str">
        <f>IF(ABS(Questionnaire!CS95+Questionnaire!CS143)&gt;100,"WARNING Variable 2312/Q 29b &amp; 33b - Net disposals in equity capital are greater than £100m - please check","OK - Net disposals in equity capital")</f>
        <v>OK - Net disposals in equity capital</v>
      </c>
      <c r="CQ57" s="219" t="str">
        <f>IF(ABS(Questionnaire!CT95+Questionnaire!CT143)&gt;100,"WARNING Variable 2312/Q 29b &amp; 33b - Net disposals in equity capital are greater than £100m - please check","OK - Net disposals in equity capital")</f>
        <v>OK - Net disposals in equity capital</v>
      </c>
      <c r="CR57" s="219" t="str">
        <f>IF(ABS(Questionnaire!CU95+Questionnaire!CU143)&gt;100,"WARNING Variable 2312/Q 29b &amp; 33b - Net disposals in equity capital are greater than £100m - please check","OK - Net disposals in equity capital")</f>
        <v>OK - Net disposals in equity capital</v>
      </c>
      <c r="CS57" s="219" t="str">
        <f>IF(ABS(Questionnaire!CV95+Questionnaire!CV143)&gt;100,"WARNING Variable 2312/Q 29b &amp; 33b - Net disposals in equity capital are greater than £100m - please check","OK - Net disposals in equity capital")</f>
        <v>OK - Net disposals in equity capital</v>
      </c>
      <c r="CT57" s="219" t="str">
        <f>IF(ABS(Questionnaire!CW95+Questionnaire!CW143)&gt;100,"WARNING Variable 2312/Q 29b &amp; 33b - Net disposals in equity capital are greater than £100m - please check","OK - Net disposals in equity capital")</f>
        <v>OK - Net disposals in equity capital</v>
      </c>
      <c r="CU57" s="219" t="str">
        <f>IF(ABS(Questionnaire!CX95+Questionnaire!CX143)&gt;100,"WARNING Variable 2312/Q 29b &amp; 33b - Net disposals in equity capital are greater than £100m - please check","OK - Net disposals in equity capital")</f>
        <v>OK - Net disposals in equity capital</v>
      </c>
      <c r="CV57" s="219" t="str">
        <f>IF(ABS(Questionnaire!CY95+Questionnaire!CY143)&gt;100,"WARNING Variable 2312/Q 29b &amp; 33b - Net disposals in equity capital are greater than £100m - please check","OK - Net disposals in equity capital")</f>
        <v>OK - Net disposals in equity capital</v>
      </c>
      <c r="CW57" s="219" t="str">
        <f>IF(ABS(Questionnaire!CZ95+Questionnaire!CZ143)&gt;100,"WARNING Variable 2312/Q 29b &amp; 33b - Net disposals in equity capital are greater than £100m - please check","OK - Net disposals in equity capital")</f>
        <v>OK - Net disposals in equity capital</v>
      </c>
      <c r="CX57" s="219" t="str">
        <f>IF(ABS(Questionnaire!DA95+Questionnaire!DA143)&gt;100,"WARNING Variable 2312/Q 29b &amp; 33b - Net disposals in equity capital are greater than £100m - please check","OK - Net disposals in equity capital")</f>
        <v>OK - Net disposals in equity capital</v>
      </c>
      <c r="CY57" s="219" t="str">
        <f>IF(ABS(Questionnaire!DB95+Questionnaire!DB143)&gt;100,"WARNING Variable 2312/Q 29b &amp; 33b - Net disposals in equity capital are greater than £100m - please check","OK - Net disposals in equity capital")</f>
        <v>OK - Net disposals in equity capital</v>
      </c>
      <c r="CZ57" s="219" t="str">
        <f>IF(ABS(Questionnaire!DC95+Questionnaire!DC143)&gt;100,"WARNING Variable 2312/Q 29b &amp; 33b - Net disposals in equity capital are greater than £100m - please check","OK - Net disposals in equity capital")</f>
        <v>OK - Net disposals in equity capital</v>
      </c>
      <c r="DA57" s="219" t="str">
        <f>IF(ABS(Questionnaire!DD95+Questionnaire!DD143)&gt;100,"WARNING Variable 2312/Q 29b &amp; 33b - Net disposals in equity capital are greater than £100m - please check","OK - Net disposals in equity capital")</f>
        <v>OK - Net disposals in equity capital</v>
      </c>
      <c r="DB57" s="219" t="str">
        <f>IF(ABS(Questionnaire!DE95+Questionnaire!DE143)&gt;100,"WARNING Variable 2312/Q 29b &amp; 33b - Net disposals in equity capital are greater than £100m - please check","OK - Net disposals in equity capital")</f>
        <v>OK - Net disposals in equity capital</v>
      </c>
      <c r="DC57" s="219" t="str">
        <f>IF(ABS(Questionnaire!DF95+Questionnaire!DF143)&gt;100,"WARNING Variable 2312/Q 29b &amp; 33b - Net disposals in equity capital are greater than £100m - please check","OK - Net disposals in equity capital")</f>
        <v>OK - Net disposals in equity capital</v>
      </c>
      <c r="DD57" s="219" t="str">
        <f>IF(ABS(Questionnaire!DG95+Questionnaire!DG143)&gt;100,"WARNING Variable 2312/Q 29b &amp; 33b - Net disposals in equity capital are greater than £100m - please check","OK - Net disposals in equity capital")</f>
        <v>OK - Net disposals in equity capital</v>
      </c>
      <c r="DE57" s="219" t="str">
        <f>IF(ABS(Questionnaire!DH95+Questionnaire!DH143)&gt;100,"WARNING Variable 2312/Q 29b &amp; 33b - Net disposals in equity capital are greater than £100m - please check","OK - Net disposals in equity capital")</f>
        <v>OK - Net disposals in equity capital</v>
      </c>
      <c r="DF57" s="219" t="str">
        <f>IF(ABS(Questionnaire!DI95+Questionnaire!DI143)&gt;100,"WARNING Variable 2312/Q 29b &amp; 33b - Net disposals in equity capital are greater than £100m - please check","OK - Net disposals in equity capital")</f>
        <v>OK - Net disposals in equity capital</v>
      </c>
      <c r="DG57" s="219" t="str">
        <f>IF(ABS(Questionnaire!DJ95+Questionnaire!DJ143)&gt;100,"WARNING Variable 2312/Q 29b &amp; 33b - Net disposals in equity capital are greater than £100m - please check","OK - Net disposals in equity capital")</f>
        <v>OK - Net disposals in equity capital</v>
      </c>
      <c r="DH57" s="219" t="str">
        <f>IF(ABS(Questionnaire!DK95+Questionnaire!DK143)&gt;100,"WARNING Variable 2312/Q 29b &amp; 33b - Net disposals in equity capital are greater than £100m - please check","OK - Net disposals in equity capital")</f>
        <v>OK - Net disposals in equity capital</v>
      </c>
      <c r="DI57" s="219" t="str">
        <f>IF(ABS(Questionnaire!DL95+Questionnaire!DL143)&gt;100,"WARNING Variable 2312/Q 29b &amp; 33b - Net disposals in equity capital are greater than £100m - please check","OK - Net disposals in equity capital")</f>
        <v>OK - Net disposals in equity capital</v>
      </c>
      <c r="DJ57" s="219" t="str">
        <f>IF(ABS(Questionnaire!DM95+Questionnaire!DM143)&gt;100,"WARNING Variable 2312/Q 29b &amp; 33b - Net disposals in equity capital are greater than £100m - please check","OK - Net disposals in equity capital")</f>
        <v>OK - Net disposals in equity capital</v>
      </c>
      <c r="DK57" s="219" t="str">
        <f>IF(ABS(Questionnaire!DN95+Questionnaire!DN143)&gt;100,"WARNING Variable 2312/Q 29b &amp; 33b - Net disposals in equity capital are greater than £100m - please check","OK - Net disposals in equity capital")</f>
        <v>OK - Net disposals in equity capital</v>
      </c>
      <c r="DL57" s="219" t="str">
        <f>IF(ABS(Questionnaire!DO95+Questionnaire!DO143)&gt;100,"WARNING Variable 2312/Q 29b &amp; 33b - Net disposals in equity capital are greater than £100m - please check","OK - Net disposals in equity capital")</f>
        <v>OK - Net disposals in equity capital</v>
      </c>
      <c r="DM57" s="219" t="str">
        <f>IF(ABS(Questionnaire!DP95+Questionnaire!DP143)&gt;100,"WARNING Variable 2312/Q 29b &amp; 33b - Net disposals in equity capital are greater than £100m - please check","OK - Net disposals in equity capital")</f>
        <v>OK - Net disposals in equity capital</v>
      </c>
      <c r="DN57" s="219" t="str">
        <f>IF(ABS(Questionnaire!DQ95+Questionnaire!DQ143)&gt;100,"WARNING Variable 2312/Q 29b &amp; 33b - Net disposals in equity capital are greater than £100m - please check","OK - Net disposals in equity capital")</f>
        <v>OK - Net disposals in equity capital</v>
      </c>
      <c r="DO57" s="219" t="str">
        <f>IF(ABS(Questionnaire!DR95+Questionnaire!DR143)&gt;100,"WARNING Variable 2312/Q 29b &amp; 33b - Net disposals in equity capital are greater than £100m - please check","OK - Net disposals in equity capital")</f>
        <v>OK - Net disposals in equity capital</v>
      </c>
      <c r="DP57" s="219" t="str">
        <f>IF(ABS(Questionnaire!DS95+Questionnaire!DS143)&gt;100,"WARNING Variable 2312/Q 29b &amp; 33b - Net disposals in equity capital are greater than £100m - please check","OK - Net disposals in equity capital")</f>
        <v>OK - Net disposals in equity capital</v>
      </c>
      <c r="DQ57" s="219" t="str">
        <f>IF(ABS(Questionnaire!DT95+Questionnaire!DT143)&gt;100,"WARNING Variable 2312/Q 29b &amp; 33b - Net disposals in equity capital are greater than £100m - please check","OK - Net disposals in equity capital")</f>
        <v>OK - Net disposals in equity capital</v>
      </c>
      <c r="DR57" s="219" t="str">
        <f>IF(ABS(Questionnaire!DU95+Questionnaire!DU143)&gt;100,"WARNING Variable 2312/Q 29b &amp; 33b - Net disposals in equity capital are greater than £100m - please check","OK - Net disposals in equity capital")</f>
        <v>OK - Net disposals in equity capital</v>
      </c>
      <c r="DS57" s="219" t="str">
        <f>IF(ABS(Questionnaire!DV95+Questionnaire!DV143)&gt;100,"WARNING Variable 2312/Q 29b &amp; 33b - Net disposals in equity capital are greater than £100m - please check","OK - Net disposals in equity capital")</f>
        <v>OK - Net disposals in equity capital</v>
      </c>
      <c r="DT57" s="219" t="str">
        <f>IF(ABS(Questionnaire!DW95+Questionnaire!DW143)&gt;100,"WARNING Variable 2312/Q 29b &amp; 33b - Net disposals in equity capital are greater than £100m - please check","OK - Net disposals in equity capital")</f>
        <v>OK - Net disposals in equity capital</v>
      </c>
      <c r="DU57" s="219" t="str">
        <f>IF(ABS(Questionnaire!DX95+Questionnaire!DX143)&gt;100,"WARNING Variable 2312/Q 29b &amp; 33b - Net disposals in equity capital are greater than £100m - please check","OK - Net disposals in equity capital")</f>
        <v>OK - Net disposals in equity capital</v>
      </c>
      <c r="DV57" s="219" t="str">
        <f>IF(ABS(Questionnaire!DY95+Questionnaire!DY143)&gt;100,"WARNING Variable 2312/Q 29b &amp; 33b - Net disposals in equity capital are greater than £100m - please check","OK - Net disposals in equity capital")</f>
        <v>OK - Net disposals in equity capital</v>
      </c>
      <c r="DW57" s="219" t="str">
        <f>IF(ABS(Questionnaire!DZ95+Questionnaire!DZ143)&gt;100,"WARNING Variable 2312/Q 29b &amp; 33b - Net disposals in equity capital are greater than £100m - please check","OK - Net disposals in equity capital")</f>
        <v>OK - Net disposals in equity capital</v>
      </c>
      <c r="DX57" s="219" t="str">
        <f>IF(ABS(Questionnaire!EA95+Questionnaire!EA143)&gt;100,"WARNING Variable 2312/Q 29b &amp; 33b - Net disposals in equity capital are greater than £100m - please check","OK - Net disposals in equity capital")</f>
        <v>OK - Net disposals in equity capital</v>
      </c>
      <c r="DY57" s="219" t="str">
        <f>IF(ABS(Questionnaire!EB95+Questionnaire!EB143)&gt;100,"WARNING Variable 2312/Q 29b &amp; 33b - Net disposals in equity capital are greater than £100m - please check","OK - Net disposals in equity capital")</f>
        <v>OK - Net disposals in equity capital</v>
      </c>
      <c r="DZ57" s="219" t="str">
        <f>IF(ABS(Questionnaire!EC95+Questionnaire!EC143)&gt;100,"WARNING Variable 2312/Q 29b &amp; 33b - Net disposals in equity capital are greater than £100m - please check","OK - Net disposals in equity capital")</f>
        <v>OK - Net disposals in equity capital</v>
      </c>
      <c r="EA57" s="219" t="str">
        <f>IF(ABS(Questionnaire!ED95+Questionnaire!ED143)&gt;100,"WARNING Variable 2312/Q 29b &amp; 33b - Net disposals in equity capital are greater than £100m - please check","OK - Net disposals in equity capital")</f>
        <v>OK - Net disposals in equity capital</v>
      </c>
      <c r="EB57" s="219" t="str">
        <f>IF(ABS(Questionnaire!EE95+Questionnaire!EE143)&gt;100,"WARNING Variable 2312/Q 29b &amp; 33b - Net disposals in equity capital are greater than £100m - please check","OK - Net disposals in equity capital")</f>
        <v>OK - Net disposals in equity capital</v>
      </c>
      <c r="EC57" s="219" t="str">
        <f>IF(ABS(Questionnaire!EF95+Questionnaire!EF143)&gt;100,"WARNING Variable 2312/Q 29b &amp; 33b - Net disposals in equity capital are greater than £100m - please check","OK - Net disposals in equity capital")</f>
        <v>OK - Net disposals in equity capital</v>
      </c>
      <c r="ED57" s="219" t="str">
        <f>IF(ABS(Questionnaire!EG95+Questionnaire!EG143)&gt;100,"WARNING Variable 2312/Q 29b &amp; 33b - Net disposals in equity capital are greater than £100m - please check","OK - Net disposals in equity capital")</f>
        <v>OK - Net disposals in equity capital</v>
      </c>
      <c r="EE57" s="219" t="str">
        <f>IF(ABS(Questionnaire!EH95+Questionnaire!EH143)&gt;100,"WARNING Variable 2312/Q 29b &amp; 33b - Net disposals in equity capital are greater than £100m - please check","OK - Net disposals in equity capital")</f>
        <v>OK - Net disposals in equity capital</v>
      </c>
      <c r="EF57" s="219" t="str">
        <f>IF(ABS(Questionnaire!EI95+Questionnaire!EI143)&gt;100,"WARNING Variable 2312/Q 29b &amp; 33b - Net disposals in equity capital are greater than £100m - please check","OK - Net disposals in equity capital")</f>
        <v>OK - Net disposals in equity capital</v>
      </c>
      <c r="EG57" s="219" t="str">
        <f>IF(ABS(Questionnaire!EJ95+Questionnaire!EJ143)&gt;100,"WARNING Variable 2312/Q 29b &amp; 33b - Net disposals in equity capital are greater than £100m - please check","OK - Net disposals in equity capital")</f>
        <v>OK - Net disposals in equity capital</v>
      </c>
      <c r="EH57" s="219" t="str">
        <f>IF(ABS(Questionnaire!EK95+Questionnaire!EK143)&gt;100,"WARNING Variable 2312/Q 29b &amp; 33b - Net disposals in equity capital are greater than £100m - please check","OK - Net disposals in equity capital")</f>
        <v>OK - Net disposals in equity capital</v>
      </c>
      <c r="EI57" s="219" t="str">
        <f>IF(ABS(Questionnaire!EL95+Questionnaire!EL143)&gt;100,"WARNING Variable 2312/Q 29b &amp; 33b - Net disposals in equity capital are greater than £100m - please check","OK - Net disposals in equity capital")</f>
        <v>OK - Net disposals in equity capital</v>
      </c>
      <c r="EJ57" s="219" t="str">
        <f>IF(ABS(Questionnaire!EM95+Questionnaire!EM143)&gt;100,"WARNING Variable 2312/Q 29b &amp; 33b - Net disposals in equity capital are greater than £100m - please check","OK - Net disposals in equity capital")</f>
        <v>OK - Net disposals in equity capital</v>
      </c>
      <c r="EK57" s="219" t="str">
        <f>IF(ABS(Questionnaire!EN95+Questionnaire!EN143)&gt;100,"WARNING Variable 2312/Q 29b &amp; 33b - Net disposals in equity capital are greater than £100m - please check","OK - Net disposals in equity capital")</f>
        <v>OK - Net disposals in equity capital</v>
      </c>
      <c r="EL57" s="219" t="str">
        <f>IF(ABS(Questionnaire!EO95+Questionnaire!EO143)&gt;100,"WARNING Variable 2312/Q 29b &amp; 33b - Net disposals in equity capital are greater than £100m - please check","OK - Net disposals in equity capital")</f>
        <v>OK - Net disposals in equity capital</v>
      </c>
      <c r="EM57" s="219" t="str">
        <f>IF(ABS(Questionnaire!EP95+Questionnaire!EP143)&gt;100,"WARNING Variable 2312/Q 29b &amp; 33b - Net disposals in equity capital are greater than £100m - please check","OK - Net disposals in equity capital")</f>
        <v>OK - Net disposals in equity capital</v>
      </c>
      <c r="EN57" s="219" t="str">
        <f>IF(ABS(Questionnaire!EQ95+Questionnaire!EQ143)&gt;100,"WARNING Variable 2312/Q 29b &amp; 33b - Net disposals in equity capital are greater than £100m - please check","OK - Net disposals in equity capital")</f>
        <v>OK - Net disposals in equity capital</v>
      </c>
      <c r="EO57" s="219" t="str">
        <f>IF(ABS(Questionnaire!ER95+Questionnaire!ER143)&gt;100,"WARNING Variable 2312/Q 29b &amp; 33b - Net disposals in equity capital are greater than £100m - please check","OK - Net disposals in equity capital")</f>
        <v>OK - Net disposals in equity capital</v>
      </c>
      <c r="EP57" s="219" t="str">
        <f>IF(ABS(Questionnaire!ES95+Questionnaire!ES143)&gt;100,"WARNING Variable 2312/Q 29b &amp; 33b - Net disposals in equity capital are greater than £100m - please check","OK - Net disposals in equity capital")</f>
        <v>OK - Net disposals in equity capital</v>
      </c>
      <c r="EQ57" s="219" t="str">
        <f>IF(ABS(Questionnaire!ET95+Questionnaire!ET143)&gt;100,"WARNING Variable 2312/Q 29b &amp; 33b - Net disposals in equity capital are greater than £100m - please check","OK - Net disposals in equity capital")</f>
        <v>OK - Net disposals in equity capital</v>
      </c>
      <c r="ER57" s="219" t="str">
        <f>IF(ABS(Questionnaire!EU95+Questionnaire!EU143)&gt;100,"WARNING Variable 2312/Q 29b &amp; 33b - Net disposals in equity capital are greater than £100m - please check","OK - Net disposals in equity capital")</f>
        <v>OK - Net disposals in equity capital</v>
      </c>
      <c r="ES57" s="219" t="str">
        <f>IF(ABS(Questionnaire!EV95+Questionnaire!EV143)&gt;100,"WARNING Variable 2312/Q 29b &amp; 33b - Net disposals in equity capital are greater than £100m - please check","OK - Net disposals in equity capital")</f>
        <v>OK - Net disposals in equity capital</v>
      </c>
      <c r="ET57" s="219" t="str">
        <f>IF(ABS(Questionnaire!EW95+Questionnaire!EW143)&gt;100,"WARNING Variable 2312/Q 29b &amp; 33b - Net disposals in equity capital are greater than £100m - please check","OK - Net disposals in equity capital")</f>
        <v>OK - Net disposals in equity capital</v>
      </c>
      <c r="EU57" s="219" t="str">
        <f>IF(ABS(Questionnaire!EX95+Questionnaire!EX143)&gt;100,"WARNING Variable 2312/Q 29b &amp; 33b - Net disposals in equity capital are greater than £100m - please check","OK - Net disposals in equity capital")</f>
        <v>OK - Net disposals in equity capital</v>
      </c>
      <c r="EV57" s="219" t="str">
        <f>IF(ABS(Questionnaire!EY95+Questionnaire!EY143)&gt;100,"WARNING Variable 2312/Q 29b &amp; 33b - Net disposals in equity capital are greater than £100m - please check","OK - Net disposals in equity capital")</f>
        <v>OK - Net disposals in equity capital</v>
      </c>
      <c r="EW57" s="219" t="str">
        <f>IF(ABS(Questionnaire!EZ95+Questionnaire!EZ143)&gt;100,"WARNING Variable 2312/Q 29b &amp; 33b - Net disposals in equity capital are greater than £100m - please check","OK - Net disposals in equity capital")</f>
        <v>OK - Net disposals in equity capital</v>
      </c>
      <c r="EX57" s="219" t="str">
        <f>IF(ABS(Questionnaire!FA95+Questionnaire!FA143)&gt;100,"WARNING Variable 2312/Q 29b &amp; 33b - Net disposals in equity capital are greater than £100m - please check","OK - Net disposals in equity capital")</f>
        <v>OK - Net disposals in equity capital</v>
      </c>
      <c r="EY57" s="219" t="str">
        <f>IF(ABS(Questionnaire!FB95+Questionnaire!FB143)&gt;100,"WARNING Variable 2312/Q 29b &amp; 33b - Net disposals in equity capital are greater than £100m - please check","OK - Net disposals in equity capital")</f>
        <v>OK - Net disposals in equity capital</v>
      </c>
      <c r="EZ57" s="219" t="str">
        <f>IF(ABS(Questionnaire!FC95+Questionnaire!FC143)&gt;100,"WARNING Variable 2312/Q 29b &amp; 33b - Net disposals in equity capital are greater than £100m - please check","OK - Net disposals in equity capital")</f>
        <v>OK - Net disposals in equity capital</v>
      </c>
      <c r="FA57" s="219" t="str">
        <f>IF(ABS(Questionnaire!FD95+Questionnaire!FD143)&gt;100,"WARNING Variable 2312/Q 29b &amp; 33b - Net disposals in equity capital are greater than £100m - please check","OK - Net disposals in equity capital")</f>
        <v>OK - Net disposals in equity capital</v>
      </c>
      <c r="FB57" s="219" t="str">
        <f>IF(ABS(Questionnaire!FE95+Questionnaire!FE143)&gt;100,"WARNING Variable 2312/Q 29b &amp; 33b - Net disposals in equity capital are greater than £100m - please check","OK - Net disposals in equity capital")</f>
        <v>OK - Net disposals in equity capital</v>
      </c>
      <c r="FC57" s="219" t="str">
        <f>IF(ABS(Questionnaire!FF95+Questionnaire!FF143)&gt;100,"WARNING Variable 2312/Q 29b &amp; 33b - Net disposals in equity capital are greater than £100m - please check","OK - Net disposals in equity capital")</f>
        <v>OK - Net disposals in equity capital</v>
      </c>
      <c r="FD57" s="219" t="str">
        <f>IF(ABS(Questionnaire!FG95+Questionnaire!FG143)&gt;100,"WARNING Variable 2312/Q 29b &amp; 33b - Net disposals in equity capital are greater than £100m - please check","OK - Net disposals in equity capital")</f>
        <v>OK - Net disposals in equity capital</v>
      </c>
      <c r="FE57" s="219" t="str">
        <f>IF(ABS(Questionnaire!FH95+Questionnaire!FH143)&gt;100,"WARNING Variable 2312/Q 29b &amp; 33b - Net disposals in equity capital are greater than £100m - please check","OK - Net disposals in equity capital")</f>
        <v>OK - Net disposals in equity capital</v>
      </c>
      <c r="FF57" s="219" t="str">
        <f>IF(ABS(Questionnaire!FI95+Questionnaire!FI143)&gt;100,"WARNING Variable 2312/Q 29b &amp; 33b - Net disposals in equity capital are greater than £100m - please check","OK - Net disposals in equity capital")</f>
        <v>OK - Net disposals in equity capital</v>
      </c>
      <c r="FG57" s="219" t="str">
        <f>IF(ABS(Questionnaire!FJ95+Questionnaire!FJ143)&gt;100,"WARNING Variable 2312/Q 29b &amp; 33b - Net disposals in equity capital are greater than £100m - please check","OK - Net disposals in equity capital")</f>
        <v>OK - Net disposals in equity capital</v>
      </c>
      <c r="FH57" s="219" t="str">
        <f>IF(ABS(Questionnaire!FK95+Questionnaire!FK143)&gt;100,"WARNING Variable 2312/Q 29b &amp; 33b - Net disposals in equity capital are greater than £100m - please check","OK - Net disposals in equity capital")</f>
        <v>OK - Net disposals in equity capital</v>
      </c>
      <c r="FI57" s="219" t="str">
        <f>IF(ABS(Questionnaire!FL95+Questionnaire!FL143)&gt;100,"WARNING Variable 2312/Q 29b &amp; 33b - Net disposals in equity capital are greater than £100m - please check","OK - Net disposals in equity capital")</f>
        <v>OK - Net disposals in equity capital</v>
      </c>
      <c r="FJ57" s="219" t="str">
        <f>IF(ABS(Questionnaire!FM95+Questionnaire!FM143)&gt;100,"WARNING Variable 2312/Q 29b &amp; 33b - Net disposals in equity capital are greater than £100m - please check","OK - Net disposals in equity capital")</f>
        <v>OK - Net disposals in equity capital</v>
      </c>
      <c r="FK57" s="219" t="str">
        <f>IF(ABS(Questionnaire!FN95+Questionnaire!FN143)&gt;100,"WARNING Variable 2312/Q 29b &amp; 33b - Net disposals in equity capital are greater than £100m - please check","OK - Net disposals in equity capital")</f>
        <v>OK - Net disposals in equity capital</v>
      </c>
      <c r="FL57" s="219" t="str">
        <f>IF(ABS(Questionnaire!FO95+Questionnaire!FO143)&gt;100,"WARNING Variable 2312/Q 29b &amp; 33b - Net disposals in equity capital are greater than £100m - please check","OK - Net disposals in equity capital")</f>
        <v>OK - Net disposals in equity capital</v>
      </c>
      <c r="FM57" s="219" t="str">
        <f>IF(ABS(Questionnaire!FP95+Questionnaire!FP143)&gt;100,"WARNING Variable 2312/Q 29b &amp; 33b - Net disposals in equity capital are greater than £100m - please check","OK - Net disposals in equity capital")</f>
        <v>OK - Net disposals in equity capital</v>
      </c>
      <c r="FN57" s="219" t="str">
        <f>IF(ABS(Questionnaire!FQ95+Questionnaire!FQ143)&gt;100,"WARNING Variable 2312/Q 29b &amp; 33b - Net disposals in equity capital are greater than £100m - please check","OK - Net disposals in equity capital")</f>
        <v>OK - Net disposals in equity capital</v>
      </c>
      <c r="FO57" s="219" t="str">
        <f>IF(ABS(Questionnaire!FR95+Questionnaire!FR143)&gt;100,"WARNING Variable 2312/Q 29b &amp; 33b - Net disposals in equity capital are greater than £100m - please check","OK - Net disposals in equity capital")</f>
        <v>OK - Net disposals in equity capital</v>
      </c>
      <c r="FP57" s="219" t="str">
        <f>IF(ABS(Questionnaire!FS95+Questionnaire!FS143)&gt;100,"WARNING Variable 2312/Q 29b &amp; 33b - Net disposals in equity capital are greater than £100m - please check","OK - Net disposals in equity capital")</f>
        <v>OK - Net disposals in equity capital</v>
      </c>
      <c r="FQ57" s="219" t="str">
        <f>IF(ABS(Questionnaire!FT95+Questionnaire!FT143)&gt;100,"WARNING Variable 2312/Q 29b &amp; 33b - Net disposals in equity capital are greater than £100m - please check","OK - Net disposals in equity capital")</f>
        <v>OK - Net disposals in equity capital</v>
      </c>
      <c r="FR57" s="219" t="str">
        <f>IF(ABS(Questionnaire!FU95+Questionnaire!FU143)&gt;100,"WARNING Variable 2312/Q 29b &amp; 33b - Net disposals in equity capital are greater than £100m - please check","OK - Net disposals in equity capital")</f>
        <v>OK - Net disposals in equity capital</v>
      </c>
      <c r="FS57" s="219" t="str">
        <f>IF(ABS(Questionnaire!FV95+Questionnaire!FV143)&gt;100,"WARNING Variable 2312/Q 29b &amp; 33b - Net disposals in equity capital are greater than £100m - please check","OK - Net disposals in equity capital")</f>
        <v>OK - Net disposals in equity capital</v>
      </c>
      <c r="FT57" s="219" t="str">
        <f>IF(ABS(Questionnaire!FW95+Questionnaire!FW143)&gt;100,"WARNING Variable 2312/Q 29b &amp; 33b - Net disposals in equity capital are greater than £100m - please check","OK - Net disposals in equity capital")</f>
        <v>OK - Net disposals in equity capital</v>
      </c>
      <c r="FU57" s="219" t="str">
        <f>IF(ABS(Questionnaire!FX95+Questionnaire!FX143)&gt;100,"WARNING Variable 2312/Q 29b &amp; 33b - Net disposals in equity capital are greater than £100m - please check","OK - Net disposals in equity capital")</f>
        <v>OK - Net disposals in equity capital</v>
      </c>
      <c r="FV57" s="219" t="str">
        <f>IF(ABS(Questionnaire!FY95+Questionnaire!FY143)&gt;100,"WARNING Variable 2312/Q 29b &amp; 33b - Net disposals in equity capital are greater than £100m - please check","OK - Net disposals in equity capital")</f>
        <v>OK - Net disposals in equity capital</v>
      </c>
      <c r="FW57" s="219" t="str">
        <f>IF(ABS(Questionnaire!FZ95+Questionnaire!FZ143)&gt;100,"WARNING Variable 2312/Q 29b &amp; 33b - Net disposals in equity capital are greater than £100m - please check","OK - Net disposals in equity capital")</f>
        <v>OK - Net disposals in equity capital</v>
      </c>
      <c r="FX57" s="219" t="str">
        <f>IF(ABS(Questionnaire!GA95+Questionnaire!GA143)&gt;100,"WARNING Variable 2312/Q 29b &amp; 33b - Net disposals in equity capital are greater than £100m - please check","OK - Net disposals in equity capital")</f>
        <v>OK - Net disposals in equity capital</v>
      </c>
      <c r="FY57" s="219" t="str">
        <f>IF(ABS(Questionnaire!GB95+Questionnaire!GB143)&gt;100,"WARNING Variable 2312/Q 29b &amp; 33b - Net disposals in equity capital are greater than £100m - please check","OK - Net disposals in equity capital")</f>
        <v>OK - Net disposals in equity capital</v>
      </c>
      <c r="FZ57" s="219" t="str">
        <f>IF(ABS(Questionnaire!GC95+Questionnaire!GC143)&gt;100,"WARNING Variable 2312/Q 29b &amp; 33b - Net disposals in equity capital are greater than £100m - please check","OK - Net disposals in equity capital")</f>
        <v>OK - Net disposals in equity capital</v>
      </c>
      <c r="GA57" s="219" t="str">
        <f>IF(ABS(Questionnaire!GD95+Questionnaire!GD143)&gt;100,"WARNING Variable 2312/Q 29b &amp; 33b - Net disposals in equity capital are greater than £100m - please check","OK - Net disposals in equity capital")</f>
        <v>OK - Net disposals in equity capital</v>
      </c>
      <c r="GB57" s="219" t="str">
        <f>IF(ABS(Questionnaire!GE95+Questionnaire!GE143)&gt;100,"WARNING Variable 2312/Q 29b &amp; 33b - Net disposals in equity capital are greater than £100m - please check","OK - Net disposals in equity capital")</f>
        <v>OK - Net disposals in equity capital</v>
      </c>
      <c r="GC57" s="219" t="str">
        <f>IF(ABS(Questionnaire!GF95+Questionnaire!GF143)&gt;100,"WARNING Variable 2312/Q 29b &amp; 33b - Net disposals in equity capital are greater than £100m - please check","OK - Net disposals in equity capital")</f>
        <v>OK - Net disposals in equity capital</v>
      </c>
      <c r="GD57" s="219" t="str">
        <f>IF(ABS(Questionnaire!GG95+Questionnaire!GG143)&gt;100,"WARNING Variable 2312/Q 29b &amp; 33b - Net disposals in equity capital are greater than £100m - please check","OK - Net disposals in equity capital")</f>
        <v>OK - Net disposals in equity capital</v>
      </c>
      <c r="GE57" s="219" t="str">
        <f>IF(ABS(Questionnaire!GH95+Questionnaire!GH143)&gt;100,"WARNING Variable 2312/Q 29b &amp; 33b - Net disposals in equity capital are greater than £100m - please check","OK - Net disposals in equity capital")</f>
        <v>OK - Net disposals in equity capital</v>
      </c>
      <c r="GF57" s="219" t="str">
        <f>IF(ABS(Questionnaire!GI95+Questionnaire!GI143)&gt;100,"WARNING Variable 2312/Q 29b &amp; 33b - Net disposals in equity capital are greater than £100m - please check","OK - Net disposals in equity capital")</f>
        <v>OK - Net disposals in equity capital</v>
      </c>
      <c r="GG57" s="219" t="str">
        <f>IF(ABS(Questionnaire!GJ95+Questionnaire!GJ143)&gt;100,"WARNING Variable 2312/Q 29b &amp; 33b - Net disposals in equity capital are greater than £100m - please check","OK - Net disposals in equity capital")</f>
        <v>OK - Net disposals in equity capital</v>
      </c>
      <c r="GH57" s="219" t="str">
        <f>IF(ABS(Questionnaire!GK95+Questionnaire!GK143)&gt;100,"WARNING Variable 2312/Q 29b &amp; 33b - Net disposals in equity capital are greater than £100m - please check","OK - Net disposals in equity capital")</f>
        <v>OK - Net disposals in equity capital</v>
      </c>
      <c r="GI57" s="219" t="str">
        <f>IF(ABS(Questionnaire!GL95+Questionnaire!GL143)&gt;100,"WARNING Variable 2312/Q 29b &amp; 33b - Net disposals in equity capital are greater than £100m - please check","OK - Net disposals in equity capital")</f>
        <v>OK - Net disposals in equity capital</v>
      </c>
      <c r="GJ57" s="219" t="str">
        <f>IF(ABS(Questionnaire!GM95+Questionnaire!GM143)&gt;100,"WARNING Variable 2312/Q 29b &amp; 33b - Net disposals in equity capital are greater than £100m - please check","OK - Net disposals in equity capital")</f>
        <v>OK - Net disposals in equity capital</v>
      </c>
      <c r="GK57" s="219" t="str">
        <f>IF(ABS(Questionnaire!GN95+Questionnaire!GN143)&gt;100,"WARNING Variable 2312/Q 29b &amp; 33b - Net disposals in equity capital are greater than £100m - please check","OK - Net disposals in equity capital")</f>
        <v>OK - Net disposals in equity capital</v>
      </c>
      <c r="GL57" s="219" t="str">
        <f>IF(ABS(Questionnaire!GO95+Questionnaire!GO143)&gt;100,"WARNING Variable 2312/Q 29b &amp; 33b - Net disposals in equity capital are greater than £100m - please check","OK - Net disposals in equity capital")</f>
        <v>OK - Net disposals in equity capital</v>
      </c>
      <c r="GM57" s="219" t="str">
        <f>IF(ABS(Questionnaire!GP95+Questionnaire!GP143)&gt;100,"WARNING Variable 2312/Q 29b &amp; 33b - Net disposals in equity capital are greater than £100m - please check","OK - Net disposals in equity capital")</f>
        <v>OK - Net disposals in equity capital</v>
      </c>
      <c r="GN57" s="219" t="str">
        <f>IF(ABS(Questionnaire!GQ95+Questionnaire!GQ143)&gt;100,"WARNING Variable 2312/Q 29b &amp; 33b - Net disposals in equity capital are greater than £100m - please check","OK - Net disposals in equity capital")</f>
        <v>OK - Net disposals in equity capital</v>
      </c>
      <c r="GO57" s="219" t="str">
        <f>IF(ABS(Questionnaire!GR95+Questionnaire!GR143)&gt;100,"WARNING Variable 2312/Q 29b &amp; 33b - Net disposals in equity capital are greater than £100m - please check","OK - Net disposals in equity capital")</f>
        <v>OK - Net disposals in equity capital</v>
      </c>
      <c r="GP57" s="219" t="str">
        <f>IF(ABS(Questionnaire!GS95+Questionnaire!GS143)&gt;100,"WARNING Variable 2312/Q 29b &amp; 33b - Net disposals in equity capital are greater than £100m - please check","OK - Net disposals in equity capital")</f>
        <v>OK - Net disposals in equity capital</v>
      </c>
      <c r="GQ57" s="219" t="str">
        <f>IF(ABS(Questionnaire!GT95+Questionnaire!GT143)&gt;100,"WARNING Variable 2312/Q 29b &amp; 33b - Net disposals in equity capital are greater than £100m - please check","OK - Net disposals in equity capital")</f>
        <v>OK - Net disposals in equity capital</v>
      </c>
      <c r="GR57" s="219" t="str">
        <f>IF(ABS(Questionnaire!GU95+Questionnaire!GU143)&gt;100,"WARNING Variable 2312/Q 29b &amp; 33b - Net disposals in equity capital are greater than £100m - please check","OK - Net disposals in equity capital")</f>
        <v>OK - Net disposals in equity capital</v>
      </c>
      <c r="GS57" s="219" t="str">
        <f>IF(ABS(Questionnaire!GV95+Questionnaire!GV143)&gt;100,"WARNING Variable 2312/Q 29b &amp; 33b - Net disposals in equity capital are greater than £100m - please check","OK - Net disposals in equity capital")</f>
        <v>OK - Net disposals in equity capital</v>
      </c>
      <c r="GT57" s="219" t="str">
        <f>IF(ABS(Questionnaire!GW95+Questionnaire!GW143)&gt;100,"WARNING Variable 2312/Q 29b &amp; 33b - Net disposals in equity capital are greater than £100m - please check","OK - Net disposals in equity capital")</f>
        <v>OK - Net disposals in equity capital</v>
      </c>
      <c r="GU57" s="219" t="str">
        <f>IF(ABS(Questionnaire!GX95+Questionnaire!GX143)&gt;100,"WARNING Variable 2312/Q 29b &amp; 33b - Net disposals in equity capital are greater than £100m - please check","OK - Net disposals in equity capital")</f>
        <v>OK - Net disposals in equity capital</v>
      </c>
      <c r="GV57" s="219" t="str">
        <f>IF(ABS(Questionnaire!GY95+Questionnaire!GY143)&gt;100,"WARNING Variable 2312/Q 29b &amp; 33b - Net disposals in equity capital are greater than £100m - please check","OK - Net disposals in equity capital")</f>
        <v>OK - Net disposals in equity capital</v>
      </c>
      <c r="GW57" s="219" t="str">
        <f>IF(ABS(Questionnaire!GZ95+Questionnaire!GZ143)&gt;100,"WARNING Variable 2312/Q 29b &amp; 33b - Net disposals in equity capital are greater than £100m - please check","OK - Net disposals in equity capital")</f>
        <v>OK - Net disposals in equity capital</v>
      </c>
      <c r="GX57" s="219" t="str">
        <f>IF(ABS(Questionnaire!HA95+Questionnaire!HA143)&gt;100,"WARNING Variable 2312/Q 29b &amp; 33b - Net disposals in equity capital are greater than £100m - please check","OK - Net disposals in equity capital")</f>
        <v>OK - Net disposals in equity capital</v>
      </c>
      <c r="GY57" s="219" t="str">
        <f>IF(ABS(Questionnaire!HB95+Questionnaire!HB143)&gt;100,"WARNING Variable 2312/Q 29b &amp; 33b - Net disposals in equity capital are greater than £100m - please check","OK - Net disposals in equity capital")</f>
        <v>OK - Net disposals in equity capital</v>
      </c>
      <c r="GZ57" s="219" t="str">
        <f>IF(ABS(Questionnaire!HC95+Questionnaire!HC143)&gt;100,"WARNING Variable 2312/Q 29b &amp; 33b - Net disposals in equity capital are greater than £100m - please check","OK - Net disposals in equity capital")</f>
        <v>OK - Net disposals in equity capital</v>
      </c>
      <c r="HA57" s="219" t="str">
        <f>IF(ABS(Questionnaire!HD95+Questionnaire!HD143)&gt;100,"WARNING Variable 2312/Q 29b &amp; 33b - Net disposals in equity capital are greater than £100m - please check","OK - Net disposals in equity capital")</f>
        <v>OK - Net disposals in equity capital</v>
      </c>
      <c r="HB57" s="219" t="str">
        <f>IF(ABS(Questionnaire!HE95+Questionnaire!HE143)&gt;100,"WARNING Variable 2312/Q 29b &amp; 33b - Net disposals in equity capital are greater than £100m - please check","OK - Net disposals in equity capital")</f>
        <v>OK - Net disposals in equity capital</v>
      </c>
      <c r="HC57" s="219" t="str">
        <f>IF(ABS(Questionnaire!HF95+Questionnaire!HF143)&gt;100,"WARNING Variable 2312/Q 29b &amp; 33b - Net disposals in equity capital are greater than £100m - please check","OK - Net disposals in equity capital")</f>
        <v>OK - Net disposals in equity capital</v>
      </c>
      <c r="HD57" s="219" t="str">
        <f>IF(ABS(Questionnaire!HG95+Questionnaire!HG143)&gt;100,"WARNING Variable 2312/Q 29b &amp; 33b - Net disposals in equity capital are greater than £100m - please check","OK - Net disposals in equity capital")</f>
        <v>OK - Net disposals in equity capital</v>
      </c>
      <c r="HE57" s="219" t="str">
        <f>IF(ABS(Questionnaire!HH95+Questionnaire!HH143)&gt;100,"WARNING Variable 2312/Q 29b &amp; 33b - Net disposals in equity capital are greater than £100m - please check","OK - Net disposals in equity capital")</f>
        <v>OK - Net disposals in equity capital</v>
      </c>
      <c r="HF57" s="219" t="str">
        <f>IF(ABS(Questionnaire!HI95+Questionnaire!HI143)&gt;100,"WARNING Variable 2312/Q 29b &amp; 33b - Net disposals in equity capital are greater than £100m - please check","OK - Net disposals in equity capital")</f>
        <v>OK - Net disposals in equity capital</v>
      </c>
      <c r="HG57" s="219" t="str">
        <f>IF(ABS(Questionnaire!HJ95+Questionnaire!HJ143)&gt;100,"WARNING Variable 2312/Q 29b &amp; 33b - Net disposals in equity capital are greater than £100m - please check","OK - Net disposals in equity capital")</f>
        <v>OK - Net disposals in equity capital</v>
      </c>
      <c r="HH57" s="219" t="str">
        <f>IF(ABS(Questionnaire!HK95+Questionnaire!HK143)&gt;100,"WARNING Variable 2312/Q 29b &amp; 33b - Net disposals in equity capital are greater than £100m - please check","OK - Net disposals in equity capital")</f>
        <v>OK - Net disposals in equity capital</v>
      </c>
      <c r="HI57" s="219" t="str">
        <f>IF(ABS(Questionnaire!HL95+Questionnaire!HL143)&gt;100,"WARNING Variable 2312/Q 29b &amp; 33b - Net disposals in equity capital are greater than £100m - please check","OK - Net disposals in equity capital")</f>
        <v>OK - Net disposals in equity capital</v>
      </c>
      <c r="HJ57" s="219" t="str">
        <f>IF(ABS(Questionnaire!HM95+Questionnaire!HM143)&gt;100,"WARNING Variable 2312/Q 29b &amp; 33b - Net disposals in equity capital are greater than £100m - please check","OK - Net disposals in equity capital")</f>
        <v>OK - Net disposals in equity capital</v>
      </c>
      <c r="HK57" s="219" t="str">
        <f>IF(ABS(Questionnaire!HN95+Questionnaire!HN143)&gt;100,"WARNING Variable 2312/Q 29b &amp; 33b - Net disposals in equity capital are greater than £100m - please check","OK - Net disposals in equity capital")</f>
        <v>OK - Net disposals in equity capital</v>
      </c>
      <c r="HL57" s="219" t="str">
        <f>IF(ABS(Questionnaire!HO95+Questionnaire!HO143)&gt;100,"WARNING Variable 2312/Q 29b &amp; 33b - Net disposals in equity capital are greater than £100m - please check","OK - Net disposals in equity capital")</f>
        <v>OK - Net disposals in equity capital</v>
      </c>
      <c r="HM57" s="219" t="str">
        <f>IF(ABS(Questionnaire!HP95+Questionnaire!HP143)&gt;100,"WARNING Variable 2312/Q 29b &amp; 33b - Net disposals in equity capital are greater than £100m - please check","OK - Net disposals in equity capital")</f>
        <v>OK - Net disposals in equity capital</v>
      </c>
      <c r="HN57" s="219" t="str">
        <f>IF(ABS(Questionnaire!HQ95+Questionnaire!HQ143)&gt;100,"WARNING Variable 2312/Q 29b &amp; 33b - Net disposals in equity capital are greater than £100m - please check","OK - Net disposals in equity capital")</f>
        <v>OK - Net disposals in equity capital</v>
      </c>
      <c r="HO57" s="219" t="str">
        <f>IF(ABS(Questionnaire!HR95+Questionnaire!HR143)&gt;100,"WARNING Variable 2312/Q 29b &amp; 33b - Net disposals in equity capital are greater than £100m - please check","OK - Net disposals in equity capital")</f>
        <v>OK - Net disposals in equity capital</v>
      </c>
      <c r="HP57" s="219" t="str">
        <f>IF(ABS(Questionnaire!HS95+Questionnaire!HS143)&gt;100,"WARNING Variable 2312/Q 29b &amp; 33b - Net disposals in equity capital are greater than £100m - please check","OK - Net disposals in equity capital")</f>
        <v>OK - Net disposals in equity capital</v>
      </c>
      <c r="HQ57" s="219" t="str">
        <f>IF(ABS(Questionnaire!HT95+Questionnaire!HT143)&gt;100,"WARNING Variable 2312/Q 29b &amp; 33b - Net disposals in equity capital are greater than £100m - please check","OK - Net disposals in equity capital")</f>
        <v>OK - Net disposals in equity capital</v>
      </c>
      <c r="HR57" s="219" t="str">
        <f>IF(ABS(Questionnaire!HU95+Questionnaire!HU143)&gt;100,"WARNING Variable 2312/Q 29b &amp; 33b - Net disposals in equity capital are greater than £100m - please check","OK - Net disposals in equity capital")</f>
        <v>OK - Net disposals in equity capital</v>
      </c>
      <c r="HS57" s="219" t="str">
        <f>IF(ABS(Questionnaire!HV95+Questionnaire!HV143)&gt;100,"WARNING Variable 2312/Q 29b &amp; 33b - Net disposals in equity capital are greater than £100m - please check","OK - Net disposals in equity capital")</f>
        <v>OK - Net disposals in equity capital</v>
      </c>
      <c r="HT57" s="219" t="str">
        <f>IF(ABS(Questionnaire!HW95+Questionnaire!HW143)&gt;100,"WARNING Variable 2312/Q 29b &amp; 33b - Net disposals in equity capital are greater than £100m - please check","OK - Net disposals in equity capital")</f>
        <v>OK - Net disposals in equity capital</v>
      </c>
      <c r="HU57" s="219" t="str">
        <f>IF(ABS(Questionnaire!HX95+Questionnaire!HX143)&gt;100,"WARNING Variable 2312/Q 29b &amp; 33b - Net disposals in equity capital are greater than £100m - please check","OK - Net disposals in equity capital")</f>
        <v>OK - Net disposals in equity capital</v>
      </c>
      <c r="HV57" s="219" t="str">
        <f>IF(ABS(Questionnaire!HY95+Questionnaire!HY143)&gt;100,"WARNING Variable 2312/Q 29b &amp; 33b - Net disposals in equity capital are greater than £100m - please check","OK - Net disposals in equity capital")</f>
        <v>OK - Net disposals in equity capital</v>
      </c>
      <c r="HW57" s="219" t="str">
        <f>IF(ABS(Questionnaire!HZ95+Questionnaire!HZ143)&gt;100,"WARNING Variable 2312/Q 29b &amp; 33b - Net disposals in equity capital are greater than £100m - please check","OK - Net disposals in equity capital")</f>
        <v>OK - Net disposals in equity capital</v>
      </c>
      <c r="HX57" s="219" t="str">
        <f>IF(ABS(Questionnaire!IA95+Questionnaire!IA143)&gt;100,"WARNING Variable 2312/Q 29b &amp; 33b - Net disposals in equity capital are greater than £100m - please check","OK - Net disposals in equity capital")</f>
        <v>OK - Net disposals in equity capital</v>
      </c>
      <c r="HY57" s="219" t="str">
        <f>IF(ABS(Questionnaire!IB95+Questionnaire!IB143)&gt;100,"WARNING Variable 2312/Q 29b &amp; 33b - Net disposals in equity capital are greater than £100m - please check","OK - Net disposals in equity capital")</f>
        <v>OK - Net disposals in equity capital</v>
      </c>
      <c r="HZ57" s="219" t="str">
        <f>IF(ABS(Questionnaire!IC95+Questionnaire!IC143)&gt;100,"WARNING Variable 2312/Q 29b &amp; 33b - Net disposals in equity capital are greater than £100m - please check","OK - Net disposals in equity capital")</f>
        <v>OK - Net disposals in equity capital</v>
      </c>
      <c r="IA57" s="219" t="str">
        <f>IF(ABS(Questionnaire!ID95+Questionnaire!ID143)&gt;100,"WARNING Variable 2312/Q 29b &amp; 33b - Net disposals in equity capital are greater than £100m - please check","OK - Net disposals in equity capital")</f>
        <v>OK - Net disposals in equity capital</v>
      </c>
      <c r="IB57" s="219" t="str">
        <f>IF(ABS(Questionnaire!IE95+Questionnaire!IE143)&gt;100,"WARNING Variable 2312/Q 29b &amp; 33b - Net disposals in equity capital are greater than £100m - please check","OK - Net disposals in equity capital")</f>
        <v>OK - Net disposals in equity capital</v>
      </c>
      <c r="IC57" s="219" t="str">
        <f>IF(ABS(Questionnaire!IF95+Questionnaire!IF143)&gt;100,"WARNING Variable 2312/Q 29b &amp; 33b - Net disposals in equity capital are greater than £100m - please check","OK - Net disposals in equity capital")</f>
        <v>OK - Net disposals in equity capital</v>
      </c>
      <c r="ID57" s="219" t="str">
        <f>IF(ABS(Questionnaire!IG95+Questionnaire!IG143)&gt;100,"WARNING Variable 2312/Q 29b &amp; 33b - Net disposals in equity capital are greater than £100m - please check","OK - Net disposals in equity capital")</f>
        <v>OK - Net disposals in equity capital</v>
      </c>
      <c r="IE57" s="219" t="str">
        <f>IF(ABS(Questionnaire!IH95+Questionnaire!IH143)&gt;100,"WARNING Variable 2312/Q 29b &amp; 33b - Net disposals in equity capital are greater than £100m - please check","OK - Net disposals in equity capital")</f>
        <v>OK - Net disposals in equity capital</v>
      </c>
      <c r="IF57" s="219" t="str">
        <f>IF(ABS(Questionnaire!II95+Questionnaire!II143)&gt;100,"WARNING Variable 2312/Q 29b &amp; 33b - Net disposals in equity capital are greater than £100m - please check","OK - Net disposals in equity capital")</f>
        <v>OK - Net disposals in equity capital</v>
      </c>
      <c r="IG57" s="219" t="str">
        <f>IF(ABS(Questionnaire!IJ95+Questionnaire!IJ143)&gt;100,"WARNING Variable 2312/Q 29b &amp; 33b - Net disposals in equity capital are greater than £100m - please check","OK - Net disposals in equity capital")</f>
        <v>OK - Net disposals in equity capital</v>
      </c>
      <c r="IH57" s="219" t="str">
        <f>IF(ABS(Questionnaire!IK95+Questionnaire!IK143)&gt;100,"WARNING Variable 2312/Q 29b &amp; 33b - Net disposals in equity capital are greater than £100m - please check","OK - Net disposals in equity capital")</f>
        <v>OK - Net disposals in equity capital</v>
      </c>
      <c r="II57" s="219" t="str">
        <f>IF(ABS(Questionnaire!IL95+Questionnaire!IL143)&gt;100,"WARNING Variable 2312/Q 29b &amp; 33b - Net disposals in equity capital are greater than £100m - please check","OK - Net disposals in equity capital")</f>
        <v>OK - Net disposals in equity capital</v>
      </c>
      <c r="IJ57" s="219" t="str">
        <f>IF(ABS(Questionnaire!IM95+Questionnaire!IM143)&gt;100,"WARNING Variable 2312/Q 29b &amp; 33b - Net disposals in equity capital are greater than £100m - please check","OK - Net disposals in equity capital")</f>
        <v>OK - Net disposals in equity capital</v>
      </c>
      <c r="IK57" s="219" t="str">
        <f>IF(ABS(Questionnaire!IN95+Questionnaire!IN143)&gt;100,"WARNING Variable 2312/Q 29b &amp; 33b - Net disposals in equity capital are greater than £100m - please check","OK - Net disposals in equity capital")</f>
        <v>OK - Net disposals in equity capital</v>
      </c>
      <c r="IL57" s="219" t="str">
        <f>IF(ABS(Questionnaire!IO95+Questionnaire!IO143)&gt;100,"WARNING Variable 2312/Q 29b &amp; 33b - Net disposals in equity capital are greater than £100m - please check","OK - Net disposals in equity capital")</f>
        <v>OK - Net disposals in equity capital</v>
      </c>
      <c r="IM57" s="219" t="str">
        <f>IF(ABS(Questionnaire!IP95+Questionnaire!IP143)&gt;100,"WARNING Variable 2312/Q 29b &amp; 33b - Net disposals in equity capital are greater than £100m - please check","OK - Net disposals in equity capital")</f>
        <v>OK - Net disposals in equity capital</v>
      </c>
      <c r="IN57" s="219" t="str">
        <f>IF(ABS(Questionnaire!IQ95+Questionnaire!IQ143)&gt;100,"WARNING Variable 2312/Q 29b &amp; 33b - Net disposals in equity capital are greater than £100m - please check","OK - Net disposals in equity capital")</f>
        <v>OK - Net disposals in equity capital</v>
      </c>
      <c r="IO57" s="219" t="str">
        <f>IF(ABS(Questionnaire!IR95+Questionnaire!IR143)&gt;100,"WARNING Variable 2312/Q 29b &amp; 33b - Net disposals in equity capital are greater than £100m - please check","OK - Net disposals in equity capital")</f>
        <v>OK - Net disposals in equity capital</v>
      </c>
      <c r="IP57" s="219" t="str">
        <f>IF(ABS(Questionnaire!IS95+Questionnaire!IS143)&gt;100,"WARNING Variable 2312/Q 29b &amp; 33b - Net disposals in equity capital are greater than £100m - please check","OK - Net disposals in equity capital")</f>
        <v>OK - Net disposals in equity capital</v>
      </c>
      <c r="IQ57" s="212"/>
      <c r="IR57" s="212"/>
      <c r="IS57" s="212"/>
    </row>
    <row r="58" spans="1:253" s="669" customFormat="1">
      <c r="A58" s="679">
        <f t="shared" ref="A58:BL58" si="71">IF(LEFT(A59,2)="OK",0,IF(LEFT(A59,2)="QU",2,1))</f>
        <v>0</v>
      </c>
      <c r="B58" s="679">
        <f t="shared" si="71"/>
        <v>0</v>
      </c>
      <c r="C58" s="679">
        <f t="shared" si="71"/>
        <v>0</v>
      </c>
      <c r="D58" s="679">
        <f t="shared" si="71"/>
        <v>0</v>
      </c>
      <c r="E58" s="679">
        <f t="shared" si="71"/>
        <v>0</v>
      </c>
      <c r="F58" s="679">
        <f t="shared" si="71"/>
        <v>0</v>
      </c>
      <c r="G58" s="679">
        <f t="shared" si="71"/>
        <v>0</v>
      </c>
      <c r="H58" s="679">
        <f t="shared" si="71"/>
        <v>0</v>
      </c>
      <c r="I58" s="679">
        <f t="shared" si="71"/>
        <v>0</v>
      </c>
      <c r="J58" s="679">
        <f t="shared" si="71"/>
        <v>0</v>
      </c>
      <c r="K58" s="679">
        <f t="shared" si="71"/>
        <v>0</v>
      </c>
      <c r="L58" s="679">
        <f t="shared" si="71"/>
        <v>0</v>
      </c>
      <c r="M58" s="679">
        <f t="shared" si="71"/>
        <v>0</v>
      </c>
      <c r="N58" s="679">
        <f t="shared" si="71"/>
        <v>0</v>
      </c>
      <c r="O58" s="679">
        <f t="shared" si="71"/>
        <v>0</v>
      </c>
      <c r="P58" s="679">
        <f t="shared" si="71"/>
        <v>0</v>
      </c>
      <c r="Q58" s="679">
        <f t="shared" si="71"/>
        <v>0</v>
      </c>
      <c r="R58" s="679">
        <f t="shared" si="71"/>
        <v>0</v>
      </c>
      <c r="S58" s="679">
        <f t="shared" si="71"/>
        <v>0</v>
      </c>
      <c r="T58" s="679">
        <f t="shared" si="71"/>
        <v>0</v>
      </c>
      <c r="U58" s="679">
        <f t="shared" si="71"/>
        <v>0</v>
      </c>
      <c r="V58" s="679">
        <f t="shared" si="71"/>
        <v>0</v>
      </c>
      <c r="W58" s="679">
        <f t="shared" si="71"/>
        <v>0</v>
      </c>
      <c r="X58" s="679">
        <f t="shared" si="71"/>
        <v>0</v>
      </c>
      <c r="Y58" s="679">
        <f t="shared" si="71"/>
        <v>0</v>
      </c>
      <c r="Z58" s="679">
        <f t="shared" si="71"/>
        <v>0</v>
      </c>
      <c r="AA58" s="679">
        <f t="shared" si="71"/>
        <v>0</v>
      </c>
      <c r="AB58" s="679">
        <f t="shared" si="71"/>
        <v>0</v>
      </c>
      <c r="AC58" s="679">
        <f t="shared" si="71"/>
        <v>0</v>
      </c>
      <c r="AD58" s="679">
        <f t="shared" si="71"/>
        <v>0</v>
      </c>
      <c r="AE58" s="679">
        <f t="shared" si="71"/>
        <v>0</v>
      </c>
      <c r="AF58" s="679">
        <f t="shared" si="71"/>
        <v>0</v>
      </c>
      <c r="AG58" s="679">
        <f t="shared" si="71"/>
        <v>0</v>
      </c>
      <c r="AH58" s="679">
        <f t="shared" si="71"/>
        <v>0</v>
      </c>
      <c r="AI58" s="679">
        <f t="shared" si="71"/>
        <v>0</v>
      </c>
      <c r="AJ58" s="679">
        <f t="shared" si="71"/>
        <v>0</v>
      </c>
      <c r="AK58" s="679">
        <f t="shared" si="71"/>
        <v>0</v>
      </c>
      <c r="AL58" s="679">
        <f t="shared" si="71"/>
        <v>0</v>
      </c>
      <c r="AM58" s="679">
        <f t="shared" si="71"/>
        <v>0</v>
      </c>
      <c r="AN58" s="679">
        <f t="shared" si="71"/>
        <v>0</v>
      </c>
      <c r="AO58" s="679">
        <f t="shared" si="71"/>
        <v>0</v>
      </c>
      <c r="AP58" s="679">
        <f t="shared" si="71"/>
        <v>0</v>
      </c>
      <c r="AQ58" s="679">
        <f t="shared" si="71"/>
        <v>0</v>
      </c>
      <c r="AR58" s="679">
        <f t="shared" si="71"/>
        <v>0</v>
      </c>
      <c r="AS58" s="679">
        <f t="shared" si="71"/>
        <v>0</v>
      </c>
      <c r="AT58" s="679">
        <f t="shared" si="71"/>
        <v>0</v>
      </c>
      <c r="AU58" s="679">
        <f t="shared" si="71"/>
        <v>0</v>
      </c>
      <c r="AV58" s="679">
        <f t="shared" si="71"/>
        <v>0</v>
      </c>
      <c r="AW58" s="679">
        <f t="shared" si="71"/>
        <v>0</v>
      </c>
      <c r="AX58" s="679">
        <f t="shared" si="71"/>
        <v>0</v>
      </c>
      <c r="AY58" s="679">
        <f t="shared" si="71"/>
        <v>0</v>
      </c>
      <c r="AZ58" s="679">
        <f t="shared" si="71"/>
        <v>0</v>
      </c>
      <c r="BA58" s="679">
        <f t="shared" si="71"/>
        <v>0</v>
      </c>
      <c r="BB58" s="679">
        <f t="shared" si="71"/>
        <v>0</v>
      </c>
      <c r="BC58" s="679">
        <f t="shared" si="71"/>
        <v>0</v>
      </c>
      <c r="BD58" s="679">
        <f t="shared" si="71"/>
        <v>0</v>
      </c>
      <c r="BE58" s="679">
        <f t="shared" si="71"/>
        <v>0</v>
      </c>
      <c r="BF58" s="679">
        <f t="shared" si="71"/>
        <v>0</v>
      </c>
      <c r="BG58" s="679">
        <f t="shared" si="71"/>
        <v>0</v>
      </c>
      <c r="BH58" s="679">
        <f t="shared" si="71"/>
        <v>0</v>
      </c>
      <c r="BI58" s="679">
        <f t="shared" si="71"/>
        <v>0</v>
      </c>
      <c r="BJ58" s="679">
        <f t="shared" si="71"/>
        <v>0</v>
      </c>
      <c r="BK58" s="679">
        <f t="shared" si="71"/>
        <v>0</v>
      </c>
      <c r="BL58" s="679">
        <f t="shared" si="71"/>
        <v>0</v>
      </c>
      <c r="BM58" s="679">
        <f t="shared" ref="BM58:DX58" si="72">IF(LEFT(BM59,2)="OK",0,IF(LEFT(BM59,2)="QU",2,1))</f>
        <v>0</v>
      </c>
      <c r="BN58" s="679">
        <f t="shared" si="72"/>
        <v>0</v>
      </c>
      <c r="BO58" s="679">
        <f t="shared" si="72"/>
        <v>0</v>
      </c>
      <c r="BP58" s="679">
        <f t="shared" si="72"/>
        <v>0</v>
      </c>
      <c r="BQ58" s="679">
        <f t="shared" si="72"/>
        <v>0</v>
      </c>
      <c r="BR58" s="679">
        <f t="shared" si="72"/>
        <v>0</v>
      </c>
      <c r="BS58" s="679">
        <f t="shared" si="72"/>
        <v>0</v>
      </c>
      <c r="BT58" s="679">
        <f t="shared" si="72"/>
        <v>0</v>
      </c>
      <c r="BU58" s="679">
        <f t="shared" si="72"/>
        <v>0</v>
      </c>
      <c r="BV58" s="679">
        <f t="shared" si="72"/>
        <v>0</v>
      </c>
      <c r="BW58" s="679">
        <f t="shared" si="72"/>
        <v>0</v>
      </c>
      <c r="BX58" s="679">
        <f t="shared" si="72"/>
        <v>0</v>
      </c>
      <c r="BY58" s="679">
        <f t="shared" si="72"/>
        <v>0</v>
      </c>
      <c r="BZ58" s="679">
        <f t="shared" si="72"/>
        <v>0</v>
      </c>
      <c r="CA58" s="679">
        <f t="shared" si="72"/>
        <v>0</v>
      </c>
      <c r="CB58" s="679">
        <f t="shared" si="72"/>
        <v>0</v>
      </c>
      <c r="CC58" s="679">
        <f t="shared" si="72"/>
        <v>0</v>
      </c>
      <c r="CD58" s="679">
        <f t="shared" si="72"/>
        <v>0</v>
      </c>
      <c r="CE58" s="679">
        <f t="shared" si="72"/>
        <v>0</v>
      </c>
      <c r="CF58" s="679">
        <f t="shared" si="72"/>
        <v>0</v>
      </c>
      <c r="CG58" s="679">
        <f t="shared" si="72"/>
        <v>0</v>
      </c>
      <c r="CH58" s="679">
        <f t="shared" si="72"/>
        <v>0</v>
      </c>
      <c r="CI58" s="679">
        <f t="shared" si="72"/>
        <v>0</v>
      </c>
      <c r="CJ58" s="679">
        <f t="shared" si="72"/>
        <v>0</v>
      </c>
      <c r="CK58" s="679">
        <f t="shared" si="72"/>
        <v>0</v>
      </c>
      <c r="CL58" s="679">
        <f t="shared" si="72"/>
        <v>0</v>
      </c>
      <c r="CM58" s="679">
        <f t="shared" si="72"/>
        <v>0</v>
      </c>
      <c r="CN58" s="679">
        <f t="shared" si="72"/>
        <v>0</v>
      </c>
      <c r="CO58" s="679">
        <f t="shared" si="72"/>
        <v>0</v>
      </c>
      <c r="CP58" s="679">
        <f t="shared" si="72"/>
        <v>0</v>
      </c>
      <c r="CQ58" s="679">
        <f t="shared" si="72"/>
        <v>0</v>
      </c>
      <c r="CR58" s="679">
        <f t="shared" si="72"/>
        <v>0</v>
      </c>
      <c r="CS58" s="679">
        <f t="shared" si="72"/>
        <v>0</v>
      </c>
      <c r="CT58" s="679">
        <f t="shared" si="72"/>
        <v>0</v>
      </c>
      <c r="CU58" s="679">
        <f t="shared" si="72"/>
        <v>0</v>
      </c>
      <c r="CV58" s="679">
        <f t="shared" si="72"/>
        <v>0</v>
      </c>
      <c r="CW58" s="679">
        <f t="shared" si="72"/>
        <v>0</v>
      </c>
      <c r="CX58" s="679">
        <f t="shared" si="72"/>
        <v>0</v>
      </c>
      <c r="CY58" s="679">
        <f t="shared" si="72"/>
        <v>0</v>
      </c>
      <c r="CZ58" s="679">
        <f t="shared" si="72"/>
        <v>0</v>
      </c>
      <c r="DA58" s="679">
        <f t="shared" si="72"/>
        <v>0</v>
      </c>
      <c r="DB58" s="679">
        <f t="shared" si="72"/>
        <v>0</v>
      </c>
      <c r="DC58" s="679">
        <f t="shared" si="72"/>
        <v>0</v>
      </c>
      <c r="DD58" s="679">
        <f t="shared" si="72"/>
        <v>0</v>
      </c>
      <c r="DE58" s="679">
        <f t="shared" si="72"/>
        <v>0</v>
      </c>
      <c r="DF58" s="679">
        <f t="shared" si="72"/>
        <v>0</v>
      </c>
      <c r="DG58" s="679">
        <f t="shared" si="72"/>
        <v>0</v>
      </c>
      <c r="DH58" s="679">
        <f t="shared" si="72"/>
        <v>0</v>
      </c>
      <c r="DI58" s="679">
        <f t="shared" si="72"/>
        <v>0</v>
      </c>
      <c r="DJ58" s="679">
        <f t="shared" si="72"/>
        <v>0</v>
      </c>
      <c r="DK58" s="679">
        <f t="shared" si="72"/>
        <v>0</v>
      </c>
      <c r="DL58" s="679">
        <f t="shared" si="72"/>
        <v>0</v>
      </c>
      <c r="DM58" s="679">
        <f t="shared" si="72"/>
        <v>0</v>
      </c>
      <c r="DN58" s="679">
        <f t="shared" si="72"/>
        <v>0</v>
      </c>
      <c r="DO58" s="679">
        <f t="shared" si="72"/>
        <v>0</v>
      </c>
      <c r="DP58" s="679">
        <f t="shared" si="72"/>
        <v>0</v>
      </c>
      <c r="DQ58" s="679">
        <f t="shared" si="72"/>
        <v>0</v>
      </c>
      <c r="DR58" s="679">
        <f t="shared" si="72"/>
        <v>0</v>
      </c>
      <c r="DS58" s="679">
        <f t="shared" si="72"/>
        <v>0</v>
      </c>
      <c r="DT58" s="679">
        <f t="shared" si="72"/>
        <v>0</v>
      </c>
      <c r="DU58" s="679">
        <f t="shared" si="72"/>
        <v>0</v>
      </c>
      <c r="DV58" s="679">
        <f t="shared" si="72"/>
        <v>0</v>
      </c>
      <c r="DW58" s="679">
        <f t="shared" si="72"/>
        <v>0</v>
      </c>
      <c r="DX58" s="679">
        <f t="shared" si="72"/>
        <v>0</v>
      </c>
      <c r="DY58" s="679">
        <f t="shared" ref="DY58:GJ58" si="73">IF(LEFT(DY59,2)="OK",0,IF(LEFT(DY59,2)="QU",2,1))</f>
        <v>0</v>
      </c>
      <c r="DZ58" s="679">
        <f t="shared" si="73"/>
        <v>0</v>
      </c>
      <c r="EA58" s="679">
        <f t="shared" si="73"/>
        <v>0</v>
      </c>
      <c r="EB58" s="679">
        <f t="shared" si="73"/>
        <v>0</v>
      </c>
      <c r="EC58" s="679">
        <f t="shared" si="73"/>
        <v>0</v>
      </c>
      <c r="ED58" s="679">
        <f t="shared" si="73"/>
        <v>0</v>
      </c>
      <c r="EE58" s="679">
        <f t="shared" si="73"/>
        <v>0</v>
      </c>
      <c r="EF58" s="679">
        <f t="shared" si="73"/>
        <v>0</v>
      </c>
      <c r="EG58" s="679">
        <f t="shared" si="73"/>
        <v>0</v>
      </c>
      <c r="EH58" s="679">
        <f t="shared" si="73"/>
        <v>0</v>
      </c>
      <c r="EI58" s="679">
        <f t="shared" si="73"/>
        <v>0</v>
      </c>
      <c r="EJ58" s="679">
        <f t="shared" si="73"/>
        <v>0</v>
      </c>
      <c r="EK58" s="679">
        <f t="shared" si="73"/>
        <v>0</v>
      </c>
      <c r="EL58" s="679">
        <f t="shared" si="73"/>
        <v>0</v>
      </c>
      <c r="EM58" s="679">
        <f t="shared" si="73"/>
        <v>0</v>
      </c>
      <c r="EN58" s="679">
        <f t="shared" si="73"/>
        <v>0</v>
      </c>
      <c r="EO58" s="679">
        <f t="shared" si="73"/>
        <v>0</v>
      </c>
      <c r="EP58" s="679">
        <f t="shared" si="73"/>
        <v>0</v>
      </c>
      <c r="EQ58" s="679">
        <f t="shared" si="73"/>
        <v>0</v>
      </c>
      <c r="ER58" s="679">
        <f t="shared" si="73"/>
        <v>0</v>
      </c>
      <c r="ES58" s="679">
        <f t="shared" si="73"/>
        <v>0</v>
      </c>
      <c r="ET58" s="679">
        <f t="shared" si="73"/>
        <v>0</v>
      </c>
      <c r="EU58" s="679">
        <f t="shared" si="73"/>
        <v>0</v>
      </c>
      <c r="EV58" s="679">
        <f t="shared" si="73"/>
        <v>0</v>
      </c>
      <c r="EW58" s="679">
        <f t="shared" si="73"/>
        <v>0</v>
      </c>
      <c r="EX58" s="679">
        <f t="shared" si="73"/>
        <v>0</v>
      </c>
      <c r="EY58" s="679">
        <f t="shared" si="73"/>
        <v>0</v>
      </c>
      <c r="EZ58" s="679">
        <f t="shared" si="73"/>
        <v>0</v>
      </c>
      <c r="FA58" s="679">
        <f t="shared" si="73"/>
        <v>0</v>
      </c>
      <c r="FB58" s="679">
        <f t="shared" si="73"/>
        <v>0</v>
      </c>
      <c r="FC58" s="679">
        <f t="shared" si="73"/>
        <v>0</v>
      </c>
      <c r="FD58" s="679">
        <f t="shared" si="73"/>
        <v>0</v>
      </c>
      <c r="FE58" s="679">
        <f t="shared" si="73"/>
        <v>0</v>
      </c>
      <c r="FF58" s="679">
        <f t="shared" si="73"/>
        <v>0</v>
      </c>
      <c r="FG58" s="679">
        <f t="shared" si="73"/>
        <v>0</v>
      </c>
      <c r="FH58" s="679">
        <f t="shared" si="73"/>
        <v>0</v>
      </c>
      <c r="FI58" s="679">
        <f t="shared" si="73"/>
        <v>0</v>
      </c>
      <c r="FJ58" s="679">
        <f t="shared" si="73"/>
        <v>0</v>
      </c>
      <c r="FK58" s="679">
        <f t="shared" si="73"/>
        <v>0</v>
      </c>
      <c r="FL58" s="679">
        <f t="shared" si="73"/>
        <v>0</v>
      </c>
      <c r="FM58" s="679">
        <f t="shared" si="73"/>
        <v>0</v>
      </c>
      <c r="FN58" s="679">
        <f t="shared" si="73"/>
        <v>0</v>
      </c>
      <c r="FO58" s="679">
        <f t="shared" si="73"/>
        <v>0</v>
      </c>
      <c r="FP58" s="679">
        <f t="shared" si="73"/>
        <v>0</v>
      </c>
      <c r="FQ58" s="679">
        <f t="shared" si="73"/>
        <v>0</v>
      </c>
      <c r="FR58" s="679">
        <f t="shared" si="73"/>
        <v>0</v>
      </c>
      <c r="FS58" s="679">
        <f t="shared" si="73"/>
        <v>0</v>
      </c>
      <c r="FT58" s="679">
        <f t="shared" si="73"/>
        <v>0</v>
      </c>
      <c r="FU58" s="679">
        <f t="shared" si="73"/>
        <v>0</v>
      </c>
      <c r="FV58" s="679">
        <f t="shared" si="73"/>
        <v>0</v>
      </c>
      <c r="FW58" s="679">
        <f t="shared" si="73"/>
        <v>0</v>
      </c>
      <c r="FX58" s="679">
        <f t="shared" si="73"/>
        <v>0</v>
      </c>
      <c r="FY58" s="679">
        <f t="shared" si="73"/>
        <v>0</v>
      </c>
      <c r="FZ58" s="679">
        <f t="shared" si="73"/>
        <v>0</v>
      </c>
      <c r="GA58" s="679">
        <f t="shared" si="73"/>
        <v>0</v>
      </c>
      <c r="GB58" s="679">
        <f t="shared" si="73"/>
        <v>0</v>
      </c>
      <c r="GC58" s="679">
        <f t="shared" si="73"/>
        <v>0</v>
      </c>
      <c r="GD58" s="679">
        <f t="shared" si="73"/>
        <v>0</v>
      </c>
      <c r="GE58" s="679">
        <f t="shared" si="73"/>
        <v>0</v>
      </c>
      <c r="GF58" s="679">
        <f t="shared" si="73"/>
        <v>0</v>
      </c>
      <c r="GG58" s="679">
        <f t="shared" si="73"/>
        <v>0</v>
      </c>
      <c r="GH58" s="679">
        <f t="shared" si="73"/>
        <v>0</v>
      </c>
      <c r="GI58" s="679">
        <f t="shared" si="73"/>
        <v>0</v>
      </c>
      <c r="GJ58" s="679">
        <f t="shared" si="73"/>
        <v>0</v>
      </c>
      <c r="GK58" s="679">
        <f t="shared" ref="GK58:IP58" si="74">IF(LEFT(GK59,2)="OK",0,IF(LEFT(GK59,2)="QU",2,1))</f>
        <v>0</v>
      </c>
      <c r="GL58" s="679">
        <f t="shared" si="74"/>
        <v>0</v>
      </c>
      <c r="GM58" s="679">
        <f t="shared" si="74"/>
        <v>0</v>
      </c>
      <c r="GN58" s="679">
        <f t="shared" si="74"/>
        <v>0</v>
      </c>
      <c r="GO58" s="679">
        <f t="shared" si="74"/>
        <v>0</v>
      </c>
      <c r="GP58" s="679">
        <f t="shared" si="74"/>
        <v>0</v>
      </c>
      <c r="GQ58" s="679">
        <f t="shared" si="74"/>
        <v>0</v>
      </c>
      <c r="GR58" s="679">
        <f t="shared" si="74"/>
        <v>0</v>
      </c>
      <c r="GS58" s="679">
        <f t="shared" si="74"/>
        <v>0</v>
      </c>
      <c r="GT58" s="679">
        <f t="shared" si="74"/>
        <v>0</v>
      </c>
      <c r="GU58" s="679">
        <f t="shared" si="74"/>
        <v>0</v>
      </c>
      <c r="GV58" s="679">
        <f t="shared" si="74"/>
        <v>0</v>
      </c>
      <c r="GW58" s="679">
        <f t="shared" si="74"/>
        <v>0</v>
      </c>
      <c r="GX58" s="679">
        <f t="shared" si="74"/>
        <v>0</v>
      </c>
      <c r="GY58" s="679">
        <f t="shared" si="74"/>
        <v>0</v>
      </c>
      <c r="GZ58" s="679">
        <f t="shared" si="74"/>
        <v>0</v>
      </c>
      <c r="HA58" s="679">
        <f t="shared" si="74"/>
        <v>0</v>
      </c>
      <c r="HB58" s="679">
        <f t="shared" si="74"/>
        <v>0</v>
      </c>
      <c r="HC58" s="679">
        <f t="shared" si="74"/>
        <v>0</v>
      </c>
      <c r="HD58" s="679">
        <f t="shared" si="74"/>
        <v>0</v>
      </c>
      <c r="HE58" s="679">
        <f t="shared" si="74"/>
        <v>0</v>
      </c>
      <c r="HF58" s="679">
        <f t="shared" si="74"/>
        <v>0</v>
      </c>
      <c r="HG58" s="679">
        <f t="shared" si="74"/>
        <v>0</v>
      </c>
      <c r="HH58" s="679">
        <f t="shared" si="74"/>
        <v>0</v>
      </c>
      <c r="HI58" s="679">
        <f t="shared" si="74"/>
        <v>0</v>
      </c>
      <c r="HJ58" s="679">
        <f t="shared" si="74"/>
        <v>0</v>
      </c>
      <c r="HK58" s="679">
        <f t="shared" si="74"/>
        <v>0</v>
      </c>
      <c r="HL58" s="679">
        <f t="shared" si="74"/>
        <v>0</v>
      </c>
      <c r="HM58" s="679">
        <f t="shared" si="74"/>
        <v>0</v>
      </c>
      <c r="HN58" s="679">
        <f t="shared" si="74"/>
        <v>0</v>
      </c>
      <c r="HO58" s="679">
        <f t="shared" si="74"/>
        <v>0</v>
      </c>
      <c r="HP58" s="679">
        <f t="shared" si="74"/>
        <v>0</v>
      </c>
      <c r="HQ58" s="679">
        <f t="shared" si="74"/>
        <v>0</v>
      </c>
      <c r="HR58" s="679">
        <f t="shared" si="74"/>
        <v>0</v>
      </c>
      <c r="HS58" s="679">
        <f t="shared" si="74"/>
        <v>0</v>
      </c>
      <c r="HT58" s="679">
        <f t="shared" si="74"/>
        <v>0</v>
      </c>
      <c r="HU58" s="679">
        <f t="shared" si="74"/>
        <v>0</v>
      </c>
      <c r="HV58" s="679">
        <f t="shared" si="74"/>
        <v>0</v>
      </c>
      <c r="HW58" s="679">
        <f t="shared" si="74"/>
        <v>0</v>
      </c>
      <c r="HX58" s="679">
        <f t="shared" si="74"/>
        <v>0</v>
      </c>
      <c r="HY58" s="679">
        <f t="shared" si="74"/>
        <v>0</v>
      </c>
      <c r="HZ58" s="679">
        <f t="shared" si="74"/>
        <v>0</v>
      </c>
      <c r="IA58" s="679">
        <f t="shared" si="74"/>
        <v>0</v>
      </c>
      <c r="IB58" s="679">
        <f t="shared" si="74"/>
        <v>0</v>
      </c>
      <c r="IC58" s="679">
        <f t="shared" si="74"/>
        <v>0</v>
      </c>
      <c r="ID58" s="679">
        <f t="shared" si="74"/>
        <v>0</v>
      </c>
      <c r="IE58" s="679">
        <f t="shared" si="74"/>
        <v>0</v>
      </c>
      <c r="IF58" s="679">
        <f t="shared" si="74"/>
        <v>0</v>
      </c>
      <c r="IG58" s="679">
        <f t="shared" si="74"/>
        <v>0</v>
      </c>
      <c r="IH58" s="679">
        <f t="shared" si="74"/>
        <v>0</v>
      </c>
      <c r="II58" s="679">
        <f t="shared" si="74"/>
        <v>0</v>
      </c>
      <c r="IJ58" s="679">
        <f t="shared" si="74"/>
        <v>0</v>
      </c>
      <c r="IK58" s="679">
        <f t="shared" si="74"/>
        <v>0</v>
      </c>
      <c r="IL58" s="679">
        <f t="shared" si="74"/>
        <v>0</v>
      </c>
      <c r="IM58" s="679">
        <f t="shared" si="74"/>
        <v>0</v>
      </c>
      <c r="IN58" s="679">
        <f t="shared" si="74"/>
        <v>0</v>
      </c>
      <c r="IO58" s="679">
        <f t="shared" si="74"/>
        <v>0</v>
      </c>
      <c r="IP58" s="679">
        <f t="shared" si="74"/>
        <v>0</v>
      </c>
      <c r="IQ58" s="680"/>
      <c r="IR58" s="680"/>
      <c r="IS58" s="680"/>
    </row>
    <row r="59" spans="1:253" s="669" customFormat="1" ht="105.75" customHeight="1">
      <c r="A59" s="681" t="str">
        <f>IF(Questionnaire!D143=(Questionnaire!D145+Questionnaire!D146+Questionnaire!D147)=TRUE,"OK Q33.b.i","QUERY Q33b - Components in 33.b.i must sum to acquisitions of unquoted equity capital total value in 33.b - please check")</f>
        <v>OK Q33.b.i</v>
      </c>
      <c r="B59" s="681" t="str">
        <f>IF(Questionnaire!E143=(Questionnaire!E145+Questionnaire!E146+Questionnaire!E147)=TRUE,"OK Q33.b.i","QUERY Q33b - Components in 33.b.i must sum to acquisitions of unquoted equity capital total value in 33.b - please check")</f>
        <v>OK Q33.b.i</v>
      </c>
      <c r="C59" s="681" t="str">
        <f>IF(Questionnaire!F143=(Questionnaire!F145+Questionnaire!F146+Questionnaire!F147)=TRUE,"OK Q33.b.i","QUERY Q33b - Components in 33.b.i must sum to acquisitions of unquoted equity capital total value in 33.b - please check")</f>
        <v>OK Q33.b.i</v>
      </c>
      <c r="D59" s="681" t="str">
        <f>IF(Questionnaire!G143=(Questionnaire!G145+Questionnaire!G146+Questionnaire!G147)=TRUE,"OK Q33.b.i","QUERY Q33b - Components in 33.b.i must sum to acquisitions of unquoted equity capital total value in 33.b - please check")</f>
        <v>OK Q33.b.i</v>
      </c>
      <c r="E59" s="681" t="str">
        <f>IF(Questionnaire!H143=(Questionnaire!H145+Questionnaire!H146+Questionnaire!H147)=TRUE,"OK Q33.b.i","QUERY Q33b - Components in 33.b.i must sum to acquisitions of unquoted equity capital total value in 33.b - please check")</f>
        <v>OK Q33.b.i</v>
      </c>
      <c r="F59" s="681" t="str">
        <f>IF(Questionnaire!I143=(Questionnaire!I145+Questionnaire!I146+Questionnaire!I147)=TRUE,"OK Q33.b.i","QUERY Q33b - Components in 33.b.i must sum to acquisitions of unquoted equity capital total value in 33.b - please check")</f>
        <v>OK Q33.b.i</v>
      </c>
      <c r="G59" s="681" t="str">
        <f>IF(Questionnaire!J143=(Questionnaire!J145+Questionnaire!J146+Questionnaire!J147)=TRUE,"OK Q33.b.i","QUERY Q33b - Components in 33.b.i must sum to acquisitions of unquoted equity capital total value in 33.b - please check")</f>
        <v>OK Q33.b.i</v>
      </c>
      <c r="H59" s="681" t="str">
        <f>IF(Questionnaire!K143=(Questionnaire!K145+Questionnaire!K146+Questionnaire!K147)=TRUE,"OK Q33.b.i","QUERY Q33b - Components in 33.b.i must sum to acquisitions of unquoted equity capital total value in 33.b - please check")</f>
        <v>OK Q33.b.i</v>
      </c>
      <c r="I59" s="681" t="str">
        <f>IF(Questionnaire!L143=(Questionnaire!L145+Questionnaire!L146+Questionnaire!L147)=TRUE,"OK Q33.b.i","QUERY Q33b - Components in 33.b.i must sum to acquisitions of unquoted equity capital total value in 33.b - please check")</f>
        <v>OK Q33.b.i</v>
      </c>
      <c r="J59" s="681" t="str">
        <f>IF(Questionnaire!M143=(Questionnaire!M145+Questionnaire!M146+Questionnaire!M147)=TRUE,"OK Q33.b.i","QUERY Q33b - Components in 33.b.i must sum to acquisitions of unquoted equity capital total value in 33.b - please check")</f>
        <v>OK Q33.b.i</v>
      </c>
      <c r="K59" s="681" t="str">
        <f>IF(Questionnaire!N143=(Questionnaire!N145+Questionnaire!N146+Questionnaire!N147)=TRUE,"OK Q33.b.i","QUERY Q33b - Components in 33.b.i must sum to acquisitions of unquoted equity capital total value in 33.b - please check")</f>
        <v>OK Q33.b.i</v>
      </c>
      <c r="L59" s="681" t="str">
        <f>IF(Questionnaire!O143=(Questionnaire!O145+Questionnaire!O146+Questionnaire!O147)=TRUE,"OK Q33.b.i","QUERY Q33b - Components in 33.b.i must sum to acquisitions of unquoted equity capital total value in 33.b - please check")</f>
        <v>OK Q33.b.i</v>
      </c>
      <c r="M59" s="681" t="str">
        <f>IF(Questionnaire!P143=(Questionnaire!P145+Questionnaire!P146+Questionnaire!P147)=TRUE,"OK Q33.b.i","QUERY Q33b - Components in 33.b.i must sum to acquisitions of unquoted equity capital total value in 33.b - please check")</f>
        <v>OK Q33.b.i</v>
      </c>
      <c r="N59" s="681" t="str">
        <f>IF(Questionnaire!Q143=(Questionnaire!Q145+Questionnaire!Q146+Questionnaire!Q147)=TRUE,"OK Q33.b.i","QUERY Q33b - Components in 33.b.i must sum to acquisitions of unquoted equity capital total value in 33.b - please check")</f>
        <v>OK Q33.b.i</v>
      </c>
      <c r="O59" s="681" t="str">
        <f>IF(Questionnaire!R143=(Questionnaire!R145+Questionnaire!R146+Questionnaire!R147)=TRUE,"OK Q33.b.i","QUERY Q33b - Components in 33.b.i must sum to acquisitions of unquoted equity capital total value in 33.b - please check")</f>
        <v>OK Q33.b.i</v>
      </c>
      <c r="P59" s="681" t="str">
        <f>IF(Questionnaire!S143=(Questionnaire!S145+Questionnaire!S146+Questionnaire!S147)=TRUE,"OK Q33.b.i","QUERY Q33b - Components in 33.b.i must sum to acquisitions of unquoted equity capital total value in 33.b - please check")</f>
        <v>OK Q33.b.i</v>
      </c>
      <c r="Q59" s="681" t="str">
        <f>IF(Questionnaire!T143=(Questionnaire!T145+Questionnaire!T146+Questionnaire!T147)=TRUE,"OK Q33.b.i","QUERY Q33b - Components in 33.b.i must sum to acquisitions of unquoted equity capital total value in 33.b - please check")</f>
        <v>OK Q33.b.i</v>
      </c>
      <c r="R59" s="681" t="str">
        <f>IF(Questionnaire!U143=(Questionnaire!U145+Questionnaire!U146+Questionnaire!U147)=TRUE,"OK Q33.b.i","QUERY Q33b - Components in 33.b.i must sum to acquisitions of unquoted equity capital total value in 33.b - please check")</f>
        <v>OK Q33.b.i</v>
      </c>
      <c r="S59" s="681" t="str">
        <f>IF(Questionnaire!V143=(Questionnaire!V145+Questionnaire!V146+Questionnaire!V147)=TRUE,"OK Q33.b.i","QUERY Q33b - Components in 33.b.i must sum to acquisitions of unquoted equity capital total value in 33.b - please check")</f>
        <v>OK Q33.b.i</v>
      </c>
      <c r="T59" s="681" t="str">
        <f>IF(Questionnaire!W143=(Questionnaire!W145+Questionnaire!W146+Questionnaire!W147)=TRUE,"OK Q33.b.i","QUERY Q33b - Components in 33.b.i must sum to acquisitions of unquoted equity capital total value in 33.b - please check")</f>
        <v>OK Q33.b.i</v>
      </c>
      <c r="U59" s="681" t="str">
        <f>IF(Questionnaire!X143=(Questionnaire!X145+Questionnaire!X146+Questionnaire!X147)=TRUE,"OK Q33.b.i","QUERY Q33b - Components in 33.b.i must sum to acquisitions of unquoted equity capital total value in 33.b - please check")</f>
        <v>OK Q33.b.i</v>
      </c>
      <c r="V59" s="681" t="str">
        <f>IF(Questionnaire!Y143=(Questionnaire!Y145+Questionnaire!Y146+Questionnaire!Y147)=TRUE,"OK Q33.b.i","QUERY Q33b - Components in 33.b.i must sum to acquisitions of unquoted equity capital total value in 33.b - please check")</f>
        <v>OK Q33.b.i</v>
      </c>
      <c r="W59" s="681" t="str">
        <f>IF(Questionnaire!Z143=(Questionnaire!Z145+Questionnaire!Z146+Questionnaire!Z147)=TRUE,"OK Q33.b.i","QUERY Q33b - Components in 33.b.i must sum to acquisitions of unquoted equity capital total value in 33.b - please check")</f>
        <v>OK Q33.b.i</v>
      </c>
      <c r="X59" s="681" t="str">
        <f>IF(Questionnaire!AA143=(Questionnaire!AA145+Questionnaire!AA146+Questionnaire!AA147)=TRUE,"OK Q33.b.i","QUERY Q33b - Components in 33.b.i must sum to acquisitions of unquoted equity capital total value in 33.b - please check")</f>
        <v>OK Q33.b.i</v>
      </c>
      <c r="Y59" s="681" t="str">
        <f>IF(Questionnaire!AB143=(Questionnaire!AB145+Questionnaire!AB146+Questionnaire!AB147)=TRUE,"OK Q33.b.i","QUERY Q33b - Components in 33.b.i must sum to acquisitions of unquoted equity capital total value in 33.b - please check")</f>
        <v>OK Q33.b.i</v>
      </c>
      <c r="Z59" s="681" t="str">
        <f>IF(Questionnaire!AC143=(Questionnaire!AC145+Questionnaire!AC146+Questionnaire!AC147)=TRUE,"OK Q33.b.i","QUERY Q33b - Components in 33.b.i must sum to acquisitions of unquoted equity capital total value in 33.b - please check")</f>
        <v>OK Q33.b.i</v>
      </c>
      <c r="AA59" s="681" t="str">
        <f>IF(Questionnaire!AD143=(Questionnaire!AD145+Questionnaire!AD146+Questionnaire!AD147)=TRUE,"OK Q33.b.i","QUERY Q33b - Components in 33.b.i must sum to acquisitions of unquoted equity capital total value in 33.b - please check")</f>
        <v>OK Q33.b.i</v>
      </c>
      <c r="AB59" s="681" t="str">
        <f>IF(Questionnaire!AE143=(Questionnaire!AE145+Questionnaire!AE146+Questionnaire!AE147)=TRUE,"OK Q33.b.i","QUERY Q33b - Components in 33.b.i must sum to acquisitions of unquoted equity capital total value in 33.b - please check")</f>
        <v>OK Q33.b.i</v>
      </c>
      <c r="AC59" s="681" t="str">
        <f>IF(Questionnaire!AF143=(Questionnaire!AF145+Questionnaire!AF146+Questionnaire!AF147)=TRUE,"OK Q33.b.i","QUERY Q33b - Components in 33.b.i must sum to acquisitions of unquoted equity capital total value in 33.b - please check")</f>
        <v>OK Q33.b.i</v>
      </c>
      <c r="AD59" s="681" t="str">
        <f>IF(Questionnaire!AG143=(Questionnaire!AG145+Questionnaire!AG146+Questionnaire!AG147)=TRUE,"OK Q33.b.i","QUERY Q33b - Components in 33.b.i must sum to acquisitions of unquoted equity capital total value in 33.b - please check")</f>
        <v>OK Q33.b.i</v>
      </c>
      <c r="AE59" s="681" t="str">
        <f>IF(Questionnaire!AH143=(Questionnaire!AH145+Questionnaire!AH146+Questionnaire!AH147)=TRUE,"OK Q33.b.i","QUERY Q33b - Components in 33.b.i must sum to acquisitions of unquoted equity capital total value in 33.b - please check")</f>
        <v>OK Q33.b.i</v>
      </c>
      <c r="AF59" s="681" t="str">
        <f>IF(Questionnaire!AI143=(Questionnaire!AI145+Questionnaire!AI146+Questionnaire!AI147)=TRUE,"OK Q33.b.i","QUERY Q33b - Components in 33.b.i must sum to acquisitions of unquoted equity capital total value in 33.b - please check")</f>
        <v>OK Q33.b.i</v>
      </c>
      <c r="AG59" s="681" t="str">
        <f>IF(Questionnaire!AJ143=(Questionnaire!AJ145+Questionnaire!AJ146+Questionnaire!AJ147)=TRUE,"OK Q33.b.i","QUERY Q33b - Components in 33.b.i must sum to acquisitions of unquoted equity capital total value in 33.b - please check")</f>
        <v>OK Q33.b.i</v>
      </c>
      <c r="AH59" s="681" t="str">
        <f>IF(Questionnaire!AK143=(Questionnaire!AK145+Questionnaire!AK146+Questionnaire!AK147)=TRUE,"OK Q33.b.i","QUERY Q33b - Components in 33.b.i must sum to acquisitions of unquoted equity capital total value in 33.b - please check")</f>
        <v>OK Q33.b.i</v>
      </c>
      <c r="AI59" s="681" t="str">
        <f>IF(Questionnaire!AL143=(Questionnaire!AL145+Questionnaire!AL146+Questionnaire!AL147)=TRUE,"OK Q33.b.i","QUERY Q33b - Components in 33.b.i must sum to acquisitions of unquoted equity capital total value in 33.b - please check")</f>
        <v>OK Q33.b.i</v>
      </c>
      <c r="AJ59" s="681" t="str">
        <f>IF(Questionnaire!AM143=(Questionnaire!AM145+Questionnaire!AM146+Questionnaire!AM147)=TRUE,"OK Q33.b.i","QUERY Q33b - Components in 33.b.i must sum to acquisitions of unquoted equity capital total value in 33.b - please check")</f>
        <v>OK Q33.b.i</v>
      </c>
      <c r="AK59" s="681" t="str">
        <f>IF(Questionnaire!AN143=(Questionnaire!AN145+Questionnaire!AN146+Questionnaire!AN147)=TRUE,"OK Q33.b.i","QUERY Q33b - Components in 33.b.i must sum to acquisitions of unquoted equity capital total value in 33.b - please check")</f>
        <v>OK Q33.b.i</v>
      </c>
      <c r="AL59" s="681" t="str">
        <f>IF(Questionnaire!AO143=(Questionnaire!AO145+Questionnaire!AO146+Questionnaire!AO147)=TRUE,"OK Q33.b.i","QUERY Q33b - Components in 33.b.i must sum to acquisitions of unquoted equity capital total value in 33.b - please check")</f>
        <v>OK Q33.b.i</v>
      </c>
      <c r="AM59" s="681" t="str">
        <f>IF(Questionnaire!AP143=(Questionnaire!AP145+Questionnaire!AP146+Questionnaire!AP147)=TRUE,"OK Q33.b.i","QUERY Q33b - Components in 33.b.i must sum to acquisitions of unquoted equity capital total value in 33.b - please check")</f>
        <v>OK Q33.b.i</v>
      </c>
      <c r="AN59" s="681" t="str">
        <f>IF(Questionnaire!AQ143=(Questionnaire!AQ145+Questionnaire!AQ146+Questionnaire!AQ147)=TRUE,"OK Q33.b.i","QUERY Q33b - Components in 33.b.i must sum to acquisitions of unquoted equity capital total value in 33.b - please check")</f>
        <v>OK Q33.b.i</v>
      </c>
      <c r="AO59" s="681" t="str">
        <f>IF(Questionnaire!AR143=(Questionnaire!AR145+Questionnaire!AR146+Questionnaire!AR147)=TRUE,"OK Q33.b.i","QUERY Q33b - Components in 33.b.i must sum to acquisitions of unquoted equity capital total value in 33.b - please check")</f>
        <v>OK Q33.b.i</v>
      </c>
      <c r="AP59" s="681" t="str">
        <f>IF(Questionnaire!AS143=(Questionnaire!AS145+Questionnaire!AS146+Questionnaire!AS147)=TRUE,"OK Q33.b.i","QUERY Q33b - Components in 33.b.i must sum to acquisitions of unquoted equity capital total value in 33.b - please check")</f>
        <v>OK Q33.b.i</v>
      </c>
      <c r="AQ59" s="681" t="str">
        <f>IF(Questionnaire!AT143=(Questionnaire!AT145+Questionnaire!AT146+Questionnaire!AT147)=TRUE,"OK Q33.b.i","QUERY Q33b - Components in 33.b.i must sum to acquisitions of unquoted equity capital total value in 33.b - please check")</f>
        <v>OK Q33.b.i</v>
      </c>
      <c r="AR59" s="681" t="str">
        <f>IF(Questionnaire!AU143=(Questionnaire!AU145+Questionnaire!AU146+Questionnaire!AU147)=TRUE,"OK Q33.b.i","QUERY Q33b - Components in 33.b.i must sum to acquisitions of unquoted equity capital total value in 33.b - please check")</f>
        <v>OK Q33.b.i</v>
      </c>
      <c r="AS59" s="681" t="str">
        <f>IF(Questionnaire!AV143=(Questionnaire!AV145+Questionnaire!AV146+Questionnaire!AV147)=TRUE,"OK Q33.b.i","QUERY Q33b - Components in 33.b.i must sum to acquisitions of unquoted equity capital total value in 33.b - please check")</f>
        <v>OK Q33.b.i</v>
      </c>
      <c r="AT59" s="681" t="str">
        <f>IF(Questionnaire!AW143=(Questionnaire!AW145+Questionnaire!AW146+Questionnaire!AW147)=TRUE,"OK Q33.b.i","QUERY Q33b - Components in 33.b.i must sum to acquisitions of unquoted equity capital total value in 33.b - please check")</f>
        <v>OK Q33.b.i</v>
      </c>
      <c r="AU59" s="681" t="str">
        <f>IF(Questionnaire!AX143=(Questionnaire!AX145+Questionnaire!AX146+Questionnaire!AX147)=TRUE,"OK Q33.b.i","QUERY Q33b - Components in 33.b.i must sum to acquisitions of unquoted equity capital total value in 33.b - please check")</f>
        <v>OK Q33.b.i</v>
      </c>
      <c r="AV59" s="681" t="str">
        <f>IF(Questionnaire!AY143=(Questionnaire!AY145+Questionnaire!AY146+Questionnaire!AY147)=TRUE,"OK Q33.b.i","QUERY Q33b - Components in 33.b.i must sum to acquisitions of unquoted equity capital total value in 33.b - please check")</f>
        <v>OK Q33.b.i</v>
      </c>
      <c r="AW59" s="681" t="str">
        <f>IF(Questionnaire!AZ143=(Questionnaire!AZ145+Questionnaire!AZ146+Questionnaire!AZ147)=TRUE,"OK Q33.b.i","QUERY Q33b - Components in 33.b.i must sum to acquisitions of unquoted equity capital total value in 33.b - please check")</f>
        <v>OK Q33.b.i</v>
      </c>
      <c r="AX59" s="681" t="str">
        <f>IF(Questionnaire!BA143=(Questionnaire!BA145+Questionnaire!BA146+Questionnaire!BA147)=TRUE,"OK Q33.b.i","QUERY Q33b - Components in 33.b.i must sum to acquisitions of unquoted equity capital total value in 33.b - please check")</f>
        <v>OK Q33.b.i</v>
      </c>
      <c r="AY59" s="681" t="str">
        <f>IF(Questionnaire!BB143=(Questionnaire!BB145+Questionnaire!BB146+Questionnaire!BB147)=TRUE,"OK Q33.b.i","QUERY Q33b - Components in 33.b.i must sum to acquisitions of unquoted equity capital total value in 33.b - please check")</f>
        <v>OK Q33.b.i</v>
      </c>
      <c r="AZ59" s="681" t="str">
        <f>IF(Questionnaire!BC143=(Questionnaire!BC145+Questionnaire!BC146+Questionnaire!BC147)=TRUE,"OK Q33.b.i","QUERY Q33b - Components in 33.b.i must sum to acquisitions of unquoted equity capital total value in 33.b - please check")</f>
        <v>OK Q33.b.i</v>
      </c>
      <c r="BA59" s="681" t="str">
        <f>IF(Questionnaire!BD143=(Questionnaire!BD145+Questionnaire!BD146+Questionnaire!BD147)=TRUE,"OK Q33.b.i","QUERY Q33b - Components in 33.b.i must sum to acquisitions of unquoted equity capital total value in 33.b - please check")</f>
        <v>OK Q33.b.i</v>
      </c>
      <c r="BB59" s="681" t="str">
        <f>IF(Questionnaire!BE143=(Questionnaire!BE145+Questionnaire!BE146+Questionnaire!BE147)=TRUE,"OK Q33.b.i","QUERY Q33b - Components in 33.b.i must sum to acquisitions of unquoted equity capital total value in 33.b - please check")</f>
        <v>OK Q33.b.i</v>
      </c>
      <c r="BC59" s="681" t="str">
        <f>IF(Questionnaire!BF143=(Questionnaire!BF145+Questionnaire!BF146+Questionnaire!BF147)=TRUE,"OK Q33.b.i","QUERY Q33b - Components in 33.b.i must sum to acquisitions of unquoted equity capital total value in 33.b - please check")</f>
        <v>OK Q33.b.i</v>
      </c>
      <c r="BD59" s="681" t="str">
        <f>IF(Questionnaire!BG143=(Questionnaire!BG145+Questionnaire!BG146+Questionnaire!BG147)=TRUE,"OK Q33.b.i","QUERY Q33b - Components in 33.b.i must sum to acquisitions of unquoted equity capital total value in 33.b - please check")</f>
        <v>OK Q33.b.i</v>
      </c>
      <c r="BE59" s="681" t="str">
        <f>IF(Questionnaire!BH143=(Questionnaire!BH145+Questionnaire!BH146+Questionnaire!BH147)=TRUE,"OK Q33.b.i","QUERY Q33b - Components in 33.b.i must sum to acquisitions of unquoted equity capital total value in 33.b - please check")</f>
        <v>OK Q33.b.i</v>
      </c>
      <c r="BF59" s="681" t="str">
        <f>IF(Questionnaire!BI143=(Questionnaire!BI145+Questionnaire!BI146+Questionnaire!BI147)=TRUE,"OK Q33.b.i","QUERY Q33b - Components in 33.b.i must sum to acquisitions of unquoted equity capital total value in 33.b - please check")</f>
        <v>OK Q33.b.i</v>
      </c>
      <c r="BG59" s="681" t="str">
        <f>IF(Questionnaire!BJ143=(Questionnaire!BJ145+Questionnaire!BJ146+Questionnaire!BJ147)=TRUE,"OK Q33.b.i","QUERY Q33b - Components in 33.b.i must sum to acquisitions of unquoted equity capital total value in 33.b - please check")</f>
        <v>OK Q33.b.i</v>
      </c>
      <c r="BH59" s="681" t="str">
        <f>IF(Questionnaire!BK143=(Questionnaire!BK145+Questionnaire!BK146+Questionnaire!BK147)=TRUE,"OK Q33.b.i","QUERY Q33b - Components in 33.b.i must sum to acquisitions of unquoted equity capital total value in 33.b - please check")</f>
        <v>OK Q33.b.i</v>
      </c>
      <c r="BI59" s="681" t="str">
        <f>IF(Questionnaire!BL143=(Questionnaire!BL145+Questionnaire!BL146+Questionnaire!BL147)=TRUE,"OK Q33.b.i","QUERY Q33b - Components in 33.b.i must sum to acquisitions of unquoted equity capital total value in 33.b - please check")</f>
        <v>OK Q33.b.i</v>
      </c>
      <c r="BJ59" s="681" t="str">
        <f>IF(Questionnaire!BM143=(Questionnaire!BM145+Questionnaire!BM146+Questionnaire!BM147)=TRUE,"OK Q33.b.i","QUERY Q33b - Components in 33.b.i must sum to acquisitions of unquoted equity capital total value in 33.b - please check")</f>
        <v>OK Q33.b.i</v>
      </c>
      <c r="BK59" s="681" t="str">
        <f>IF(Questionnaire!BN143=(Questionnaire!BN145+Questionnaire!BN146+Questionnaire!BN147)=TRUE,"OK Q33.b.i","QUERY Q33b - Components in 33.b.i must sum to acquisitions of unquoted equity capital total value in 33.b - please check")</f>
        <v>OK Q33.b.i</v>
      </c>
      <c r="BL59" s="681" t="str">
        <f>IF(Questionnaire!BO143=(Questionnaire!BO145+Questionnaire!BO146+Questionnaire!BO147)=TRUE,"OK Q33.b.i","QUERY Q33b - Components in 33.b.i must sum to acquisitions of unquoted equity capital total value in 33.b - please check")</f>
        <v>OK Q33.b.i</v>
      </c>
      <c r="BM59" s="681" t="str">
        <f>IF(Questionnaire!BP143=(Questionnaire!BP145+Questionnaire!BP146+Questionnaire!BP147)=TRUE,"OK Q33.b.i","QUERY Q33b - Components in 33.b.i must sum to acquisitions of unquoted equity capital total value in 33.b - please check")</f>
        <v>OK Q33.b.i</v>
      </c>
      <c r="BN59" s="681" t="str">
        <f>IF(Questionnaire!BQ143=(Questionnaire!BQ145+Questionnaire!BQ146+Questionnaire!BQ147)=TRUE,"OK Q33.b.i","QUERY Q33b - Components in 33.b.i must sum to acquisitions of unquoted equity capital total value in 33.b - please check")</f>
        <v>OK Q33.b.i</v>
      </c>
      <c r="BO59" s="681" t="str">
        <f>IF(Questionnaire!BR143=(Questionnaire!BR145+Questionnaire!BR146+Questionnaire!BR147)=TRUE,"OK Q33.b.i","QUERY Q33b - Components in 33.b.i must sum to acquisitions of unquoted equity capital total value in 33.b - please check")</f>
        <v>OK Q33.b.i</v>
      </c>
      <c r="BP59" s="681" t="str">
        <f>IF(Questionnaire!BS143=(Questionnaire!BS145+Questionnaire!BS146+Questionnaire!BS147)=TRUE,"OK Q33.b.i","QUERY Q33b - Components in 33.b.i must sum to acquisitions of unquoted equity capital total value in 33.b - please check")</f>
        <v>OK Q33.b.i</v>
      </c>
      <c r="BQ59" s="681" t="str">
        <f>IF(Questionnaire!BT143=(Questionnaire!BT145+Questionnaire!BT146+Questionnaire!BT147)=TRUE,"OK Q33.b.i","QUERY Q33b - Components in 33.b.i must sum to acquisitions of unquoted equity capital total value in 33.b - please check")</f>
        <v>OK Q33.b.i</v>
      </c>
      <c r="BR59" s="681" t="str">
        <f>IF(Questionnaire!BU143=(Questionnaire!BU145+Questionnaire!BU146+Questionnaire!BU147)=TRUE,"OK Q33.b.i","QUERY Q33b - Components in 33.b.i must sum to acquisitions of unquoted equity capital total value in 33.b - please check")</f>
        <v>OK Q33.b.i</v>
      </c>
      <c r="BS59" s="681" t="str">
        <f>IF(Questionnaire!BV143=(Questionnaire!BV145+Questionnaire!BV146+Questionnaire!BV147)=TRUE,"OK Q33.b.i","QUERY Q33b - Components in 33.b.i must sum to acquisitions of unquoted equity capital total value in 33.b - please check")</f>
        <v>OK Q33.b.i</v>
      </c>
      <c r="BT59" s="681" t="str">
        <f>IF(Questionnaire!BW143=(Questionnaire!BW145+Questionnaire!BW146+Questionnaire!BW147)=TRUE,"OK Q33.b.i","QUERY Q33b - Components in 33.b.i must sum to acquisitions of unquoted equity capital total value in 33.b - please check")</f>
        <v>OK Q33.b.i</v>
      </c>
      <c r="BU59" s="681" t="str">
        <f>IF(Questionnaire!BX143=(Questionnaire!BX145+Questionnaire!BX146+Questionnaire!BX147)=TRUE,"OK Q33.b.i","QUERY Q33b - Components in 33.b.i must sum to acquisitions of unquoted equity capital total value in 33.b - please check")</f>
        <v>OK Q33.b.i</v>
      </c>
      <c r="BV59" s="681" t="str">
        <f>IF(Questionnaire!BY143=(Questionnaire!BY145+Questionnaire!BY146+Questionnaire!BY147)=TRUE,"OK Q33.b.i","QUERY Q33b - Components in 33.b.i must sum to acquisitions of unquoted equity capital total value in 33.b - please check")</f>
        <v>OK Q33.b.i</v>
      </c>
      <c r="BW59" s="681" t="str">
        <f>IF(Questionnaire!BZ143=(Questionnaire!BZ145+Questionnaire!BZ146+Questionnaire!BZ147)=TRUE,"OK Q33.b.i","QUERY Q33b - Components in 33.b.i must sum to acquisitions of unquoted equity capital total value in 33.b - please check")</f>
        <v>OK Q33.b.i</v>
      </c>
      <c r="BX59" s="681" t="str">
        <f>IF(Questionnaire!CA143=(Questionnaire!CA145+Questionnaire!CA146+Questionnaire!CA147)=TRUE,"OK Q33.b.i","QUERY Q33b - Components in 33.b.i must sum to acquisitions of unquoted equity capital total value in 33.b - please check")</f>
        <v>OK Q33.b.i</v>
      </c>
      <c r="BY59" s="681" t="str">
        <f>IF(Questionnaire!CB143=(Questionnaire!CB145+Questionnaire!CB146+Questionnaire!CB147)=TRUE,"OK Q33.b.i","QUERY Q33b - Components in 33.b.i must sum to acquisitions of unquoted equity capital total value in 33.b - please check")</f>
        <v>OK Q33.b.i</v>
      </c>
      <c r="BZ59" s="681" t="str">
        <f>IF(Questionnaire!CC143=(Questionnaire!CC145+Questionnaire!CC146+Questionnaire!CC147)=TRUE,"OK Q33.b.i","QUERY Q33b - Components in 33.b.i must sum to acquisitions of unquoted equity capital total value in 33.b - please check")</f>
        <v>OK Q33.b.i</v>
      </c>
      <c r="CA59" s="681" t="str">
        <f>IF(Questionnaire!CD143=(Questionnaire!CD145+Questionnaire!CD146+Questionnaire!CD147)=TRUE,"OK Q33.b.i","QUERY Q33b - Components in 33.b.i must sum to acquisitions of unquoted equity capital total value in 33.b - please check")</f>
        <v>OK Q33.b.i</v>
      </c>
      <c r="CB59" s="681" t="str">
        <f>IF(Questionnaire!CE143=(Questionnaire!CE145+Questionnaire!CE146+Questionnaire!CE147)=TRUE,"OK Q33.b.i","QUERY Q33b - Components in 33.b.i must sum to acquisitions of unquoted equity capital total value in 33.b - please check")</f>
        <v>OK Q33.b.i</v>
      </c>
      <c r="CC59" s="681" t="str">
        <f>IF(Questionnaire!CF143=(Questionnaire!CF145+Questionnaire!CF146+Questionnaire!CF147)=TRUE,"OK Q33.b.i","QUERY Q33b - Components in 33.b.i must sum to acquisitions of unquoted equity capital total value in 33.b - please check")</f>
        <v>OK Q33.b.i</v>
      </c>
      <c r="CD59" s="681" t="str">
        <f>IF(Questionnaire!CG143=(Questionnaire!CG145+Questionnaire!CG146+Questionnaire!CG147)=TRUE,"OK Q33.b.i","QUERY Q33b - Components in 33.b.i must sum to acquisitions of unquoted equity capital total value in 33.b - please check")</f>
        <v>OK Q33.b.i</v>
      </c>
      <c r="CE59" s="681" t="str">
        <f>IF(Questionnaire!CH143=(Questionnaire!CH145+Questionnaire!CH146+Questionnaire!CH147)=TRUE,"OK Q33.b.i","QUERY Q33b - Components in 33.b.i must sum to acquisitions of unquoted equity capital total value in 33.b - please check")</f>
        <v>OK Q33.b.i</v>
      </c>
      <c r="CF59" s="681" t="str">
        <f>IF(Questionnaire!CI143=(Questionnaire!CI145+Questionnaire!CI146+Questionnaire!CI147)=TRUE,"OK Q33.b.i","QUERY Q33b - Components in 33.b.i must sum to acquisitions of unquoted equity capital total value in 33.b - please check")</f>
        <v>OK Q33.b.i</v>
      </c>
      <c r="CG59" s="681" t="str">
        <f>IF(Questionnaire!CJ143=(Questionnaire!CJ145+Questionnaire!CJ146+Questionnaire!CJ147)=TRUE,"OK Q33.b.i","QUERY Q33b - Components in 33.b.i must sum to acquisitions of unquoted equity capital total value in 33.b - please check")</f>
        <v>OK Q33.b.i</v>
      </c>
      <c r="CH59" s="681" t="str">
        <f>IF(Questionnaire!CK143=(Questionnaire!CK145+Questionnaire!CK146+Questionnaire!CK147)=TRUE,"OK Q33.b.i","QUERY Q33b - Components in 33.b.i must sum to acquisitions of unquoted equity capital total value in 33.b - please check")</f>
        <v>OK Q33.b.i</v>
      </c>
      <c r="CI59" s="681" t="str">
        <f>IF(Questionnaire!CL143=(Questionnaire!CL145+Questionnaire!CL146+Questionnaire!CL147)=TRUE,"OK Q33.b.i","QUERY Q33b - Components in 33.b.i must sum to acquisitions of unquoted equity capital total value in 33.b - please check")</f>
        <v>OK Q33.b.i</v>
      </c>
      <c r="CJ59" s="681" t="str">
        <f>IF(Questionnaire!CM143=(Questionnaire!CM145+Questionnaire!CM146+Questionnaire!CM147)=TRUE,"OK Q33.b.i","QUERY Q33b - Components in 33.b.i must sum to acquisitions of unquoted equity capital total value in 33.b - please check")</f>
        <v>OK Q33.b.i</v>
      </c>
      <c r="CK59" s="681" t="str">
        <f>IF(Questionnaire!CN143=(Questionnaire!CN145+Questionnaire!CN146+Questionnaire!CN147)=TRUE,"OK Q33.b.i","QUERY Q33b - Components in 33.b.i must sum to acquisitions of unquoted equity capital total value in 33.b - please check")</f>
        <v>OK Q33.b.i</v>
      </c>
      <c r="CL59" s="681" t="str">
        <f>IF(Questionnaire!CO143=(Questionnaire!CO145+Questionnaire!CO146+Questionnaire!CO147)=TRUE,"OK Q33.b.i","QUERY Q33b - Components in 33.b.i must sum to acquisitions of unquoted equity capital total value in 33.b - please check")</f>
        <v>OK Q33.b.i</v>
      </c>
      <c r="CM59" s="681" t="str">
        <f>IF(Questionnaire!CP143=(Questionnaire!CP145+Questionnaire!CP146+Questionnaire!CP147)=TRUE,"OK Q33.b.i","QUERY Q33b - Components in 33.b.i must sum to acquisitions of unquoted equity capital total value in 33.b - please check")</f>
        <v>OK Q33.b.i</v>
      </c>
      <c r="CN59" s="681" t="str">
        <f>IF(Questionnaire!CQ143=(Questionnaire!CQ145+Questionnaire!CQ146+Questionnaire!CQ147)=TRUE,"OK Q33.b.i","QUERY Q33b - Components in 33.b.i must sum to acquisitions of unquoted equity capital total value in 33.b - please check")</f>
        <v>OK Q33.b.i</v>
      </c>
      <c r="CO59" s="681" t="str">
        <f>IF(Questionnaire!CR143=(Questionnaire!CR145+Questionnaire!CR146+Questionnaire!CR147)=TRUE,"OK Q33.b.i","QUERY Q33b - Components in 33.b.i must sum to acquisitions of unquoted equity capital total value in 33.b - please check")</f>
        <v>OK Q33.b.i</v>
      </c>
      <c r="CP59" s="681" t="str">
        <f>IF(Questionnaire!CS143=(Questionnaire!CS145+Questionnaire!CS146+Questionnaire!CS147)=TRUE,"OK Q33.b.i","QUERY Q33b - Components in 33.b.i must sum to acquisitions of unquoted equity capital total value in 33.b - please check")</f>
        <v>OK Q33.b.i</v>
      </c>
      <c r="CQ59" s="681" t="str">
        <f>IF(Questionnaire!CT143=(Questionnaire!CT145+Questionnaire!CT146+Questionnaire!CT147)=TRUE,"OK Q33.b.i","QUERY Q33b - Components in 33.b.i must sum to acquisitions of unquoted equity capital total value in 33.b - please check")</f>
        <v>OK Q33.b.i</v>
      </c>
      <c r="CR59" s="681" t="str">
        <f>IF(Questionnaire!CU143=(Questionnaire!CU145+Questionnaire!CU146+Questionnaire!CU147)=TRUE,"OK Q33.b.i","QUERY Q33b - Components in 33.b.i must sum to acquisitions of unquoted equity capital total value in 33.b - please check")</f>
        <v>OK Q33.b.i</v>
      </c>
      <c r="CS59" s="681" t="str">
        <f>IF(Questionnaire!CV143=(Questionnaire!CV145+Questionnaire!CV146+Questionnaire!CV147)=TRUE,"OK Q33.b.i","QUERY Q33b - Components in 33.b.i must sum to acquisitions of unquoted equity capital total value in 33.b - please check")</f>
        <v>OK Q33.b.i</v>
      </c>
      <c r="CT59" s="681" t="str">
        <f>IF(Questionnaire!CW143=(Questionnaire!CW145+Questionnaire!CW146+Questionnaire!CW147)=TRUE,"OK Q33.b.i","QUERY Q33b - Components in 33.b.i must sum to acquisitions of unquoted equity capital total value in 33.b - please check")</f>
        <v>OK Q33.b.i</v>
      </c>
      <c r="CU59" s="681" t="str">
        <f>IF(Questionnaire!CX143=(Questionnaire!CX145+Questionnaire!CX146+Questionnaire!CX147)=TRUE,"OK Q33.b.i","QUERY Q33b - Components in 33.b.i must sum to acquisitions of unquoted equity capital total value in 33.b - please check")</f>
        <v>OK Q33.b.i</v>
      </c>
      <c r="CV59" s="681" t="str">
        <f>IF(Questionnaire!CY143=(Questionnaire!CY145+Questionnaire!CY146+Questionnaire!CY147)=TRUE,"OK Q33.b.i","QUERY Q33b - Components in 33.b.i must sum to acquisitions of unquoted equity capital total value in 33.b - please check")</f>
        <v>OK Q33.b.i</v>
      </c>
      <c r="CW59" s="681" t="str">
        <f>IF(Questionnaire!CZ143=(Questionnaire!CZ145+Questionnaire!CZ146+Questionnaire!CZ147)=TRUE,"OK Q33.b.i","QUERY Q33b - Components in 33.b.i must sum to acquisitions of unquoted equity capital total value in 33.b - please check")</f>
        <v>OK Q33.b.i</v>
      </c>
      <c r="CX59" s="681" t="str">
        <f>IF(Questionnaire!DA143=(Questionnaire!DA145+Questionnaire!DA146+Questionnaire!DA147)=TRUE,"OK Q33.b.i","QUERY Q33b - Components in 33.b.i must sum to acquisitions of unquoted equity capital total value in 33.b - please check")</f>
        <v>OK Q33.b.i</v>
      </c>
      <c r="CY59" s="681" t="str">
        <f>IF(Questionnaire!DB143=(Questionnaire!DB145+Questionnaire!DB146+Questionnaire!DB147)=TRUE,"OK Q33.b.i","QUERY Q33b - Components in 33.b.i must sum to acquisitions of unquoted equity capital total value in 33.b - please check")</f>
        <v>OK Q33.b.i</v>
      </c>
      <c r="CZ59" s="681" t="str">
        <f>IF(Questionnaire!DC143=(Questionnaire!DC145+Questionnaire!DC146+Questionnaire!DC147)=TRUE,"OK Q33.b.i","QUERY Q33b - Components in 33.b.i must sum to acquisitions of unquoted equity capital total value in 33.b - please check")</f>
        <v>OK Q33.b.i</v>
      </c>
      <c r="DA59" s="681" t="str">
        <f>IF(Questionnaire!DD143=(Questionnaire!DD145+Questionnaire!DD146+Questionnaire!DD147)=TRUE,"OK Q33.b.i","QUERY Q33b - Components in 33.b.i must sum to acquisitions of unquoted equity capital total value in 33.b - please check")</f>
        <v>OK Q33.b.i</v>
      </c>
      <c r="DB59" s="681" t="str">
        <f>IF(Questionnaire!DE143=(Questionnaire!DE145+Questionnaire!DE146+Questionnaire!DE147)=TRUE,"OK Q33.b.i","QUERY Q33b - Components in 33.b.i must sum to acquisitions of unquoted equity capital total value in 33.b - please check")</f>
        <v>OK Q33.b.i</v>
      </c>
      <c r="DC59" s="681" t="str">
        <f>IF(Questionnaire!DF143=(Questionnaire!DF145+Questionnaire!DF146+Questionnaire!DF147)=TRUE,"OK Q33.b.i","QUERY Q33b - Components in 33.b.i must sum to acquisitions of unquoted equity capital total value in 33.b - please check")</f>
        <v>OK Q33.b.i</v>
      </c>
      <c r="DD59" s="681" t="str">
        <f>IF(Questionnaire!DG143=(Questionnaire!DG145+Questionnaire!DG146+Questionnaire!DG147)=TRUE,"OK Q33.b.i","QUERY Q33b - Components in 33.b.i must sum to acquisitions of unquoted equity capital total value in 33.b - please check")</f>
        <v>OK Q33.b.i</v>
      </c>
      <c r="DE59" s="681" t="str">
        <f>IF(Questionnaire!DH143=(Questionnaire!DH145+Questionnaire!DH146+Questionnaire!DH147)=TRUE,"OK Q33.b.i","QUERY Q33b - Components in 33.b.i must sum to acquisitions of unquoted equity capital total value in 33.b - please check")</f>
        <v>OK Q33.b.i</v>
      </c>
      <c r="DF59" s="681" t="str">
        <f>IF(Questionnaire!DI143=(Questionnaire!DI145+Questionnaire!DI146+Questionnaire!DI147)=TRUE,"OK Q33.b.i","QUERY Q33b - Components in 33.b.i must sum to acquisitions of unquoted equity capital total value in 33.b - please check")</f>
        <v>OK Q33.b.i</v>
      </c>
      <c r="DG59" s="681" t="str">
        <f>IF(Questionnaire!DJ143=(Questionnaire!DJ145+Questionnaire!DJ146+Questionnaire!DJ147)=TRUE,"OK Q33.b.i","QUERY Q33b - Components in 33.b.i must sum to acquisitions of unquoted equity capital total value in 33.b - please check")</f>
        <v>OK Q33.b.i</v>
      </c>
      <c r="DH59" s="681" t="str">
        <f>IF(Questionnaire!DK143=(Questionnaire!DK145+Questionnaire!DK146+Questionnaire!DK147)=TRUE,"OK Q33.b.i","QUERY Q33b - Components in 33.b.i must sum to acquisitions of unquoted equity capital total value in 33.b - please check")</f>
        <v>OK Q33.b.i</v>
      </c>
      <c r="DI59" s="681" t="str">
        <f>IF(Questionnaire!DL143=(Questionnaire!DL145+Questionnaire!DL146+Questionnaire!DL147)=TRUE,"OK Q33.b.i","QUERY Q33b - Components in 33.b.i must sum to acquisitions of unquoted equity capital total value in 33.b - please check")</f>
        <v>OK Q33.b.i</v>
      </c>
      <c r="DJ59" s="681" t="str">
        <f>IF(Questionnaire!DM143=(Questionnaire!DM145+Questionnaire!DM146+Questionnaire!DM147)=TRUE,"OK Q33.b.i","QUERY Q33b - Components in 33.b.i must sum to acquisitions of unquoted equity capital total value in 33.b - please check")</f>
        <v>OK Q33.b.i</v>
      </c>
      <c r="DK59" s="681" t="str">
        <f>IF(Questionnaire!DN143=(Questionnaire!DN145+Questionnaire!DN146+Questionnaire!DN147)=TRUE,"OK Q33.b.i","QUERY Q33b - Components in 33.b.i must sum to acquisitions of unquoted equity capital total value in 33.b - please check")</f>
        <v>OK Q33.b.i</v>
      </c>
      <c r="DL59" s="681" t="str">
        <f>IF(Questionnaire!DO143=(Questionnaire!DO145+Questionnaire!DO146+Questionnaire!DO147)=TRUE,"OK Q33.b.i","QUERY Q33b - Components in 33.b.i must sum to acquisitions of unquoted equity capital total value in 33.b - please check")</f>
        <v>OK Q33.b.i</v>
      </c>
      <c r="DM59" s="681" t="str">
        <f>IF(Questionnaire!DP143=(Questionnaire!DP145+Questionnaire!DP146+Questionnaire!DP147)=TRUE,"OK Q33.b.i","QUERY Q33b - Components in 33.b.i must sum to acquisitions of unquoted equity capital total value in 33.b - please check")</f>
        <v>OK Q33.b.i</v>
      </c>
      <c r="DN59" s="681" t="str">
        <f>IF(Questionnaire!DQ143=(Questionnaire!DQ145+Questionnaire!DQ146+Questionnaire!DQ147)=TRUE,"OK Q33.b.i","QUERY Q33b - Components in 33.b.i must sum to acquisitions of unquoted equity capital total value in 33.b - please check")</f>
        <v>OK Q33.b.i</v>
      </c>
      <c r="DO59" s="681" t="str">
        <f>IF(Questionnaire!DR143=(Questionnaire!DR145+Questionnaire!DR146+Questionnaire!DR147)=TRUE,"OK Q33.b.i","QUERY Q33b - Components in 33.b.i must sum to acquisitions of unquoted equity capital total value in 33.b - please check")</f>
        <v>OK Q33.b.i</v>
      </c>
      <c r="DP59" s="681" t="str">
        <f>IF(Questionnaire!DS143=(Questionnaire!DS145+Questionnaire!DS146+Questionnaire!DS147)=TRUE,"OK Q33.b.i","QUERY Q33b - Components in 33.b.i must sum to acquisitions of unquoted equity capital total value in 33.b - please check")</f>
        <v>OK Q33.b.i</v>
      </c>
      <c r="DQ59" s="681" t="str">
        <f>IF(Questionnaire!DT143=(Questionnaire!DT145+Questionnaire!DT146+Questionnaire!DT147)=TRUE,"OK Q33.b.i","QUERY Q33b - Components in 33.b.i must sum to acquisitions of unquoted equity capital total value in 33.b - please check")</f>
        <v>OK Q33.b.i</v>
      </c>
      <c r="DR59" s="681" t="str">
        <f>IF(Questionnaire!DU143=(Questionnaire!DU145+Questionnaire!DU146+Questionnaire!DU147)=TRUE,"OK Q33.b.i","QUERY Q33b - Components in 33.b.i must sum to acquisitions of unquoted equity capital total value in 33.b - please check")</f>
        <v>OK Q33.b.i</v>
      </c>
      <c r="DS59" s="681" t="str">
        <f>IF(Questionnaire!DV143=(Questionnaire!DV145+Questionnaire!DV146+Questionnaire!DV147)=TRUE,"OK Q33.b.i","QUERY Q33b - Components in 33.b.i must sum to acquisitions of unquoted equity capital total value in 33.b - please check")</f>
        <v>OK Q33.b.i</v>
      </c>
      <c r="DT59" s="681" t="str">
        <f>IF(Questionnaire!DW143=(Questionnaire!DW145+Questionnaire!DW146+Questionnaire!DW147)=TRUE,"OK Q33.b.i","QUERY Q33b - Components in 33.b.i must sum to acquisitions of unquoted equity capital total value in 33.b - please check")</f>
        <v>OK Q33.b.i</v>
      </c>
      <c r="DU59" s="681" t="str">
        <f>IF(Questionnaire!DX143=(Questionnaire!DX145+Questionnaire!DX146+Questionnaire!DX147)=TRUE,"OK Q33.b.i","QUERY Q33b - Components in 33.b.i must sum to acquisitions of unquoted equity capital total value in 33.b - please check")</f>
        <v>OK Q33.b.i</v>
      </c>
      <c r="DV59" s="681" t="str">
        <f>IF(Questionnaire!DY143=(Questionnaire!DY145+Questionnaire!DY146+Questionnaire!DY147)=TRUE,"OK Q33.b.i","QUERY Q33b - Components in 33.b.i must sum to acquisitions of unquoted equity capital total value in 33.b - please check")</f>
        <v>OK Q33.b.i</v>
      </c>
      <c r="DW59" s="681" t="str">
        <f>IF(Questionnaire!DZ143=(Questionnaire!DZ145+Questionnaire!DZ146+Questionnaire!DZ147)=TRUE,"OK Q33.b.i","QUERY Q33b - Components in 33.b.i must sum to acquisitions of unquoted equity capital total value in 33.b - please check")</f>
        <v>OK Q33.b.i</v>
      </c>
      <c r="DX59" s="681" t="str">
        <f>IF(Questionnaire!EA143=(Questionnaire!EA145+Questionnaire!EA146+Questionnaire!EA147)=TRUE,"OK Q33.b.i","QUERY Q33b - Components in 33.b.i must sum to acquisitions of unquoted equity capital total value in 33.b - please check")</f>
        <v>OK Q33.b.i</v>
      </c>
      <c r="DY59" s="681" t="str">
        <f>IF(Questionnaire!EB143=(Questionnaire!EB145+Questionnaire!EB146+Questionnaire!EB147)=TRUE,"OK Q33.b.i","QUERY Q33b - Components in 33.b.i must sum to acquisitions of unquoted equity capital total value in 33.b - please check")</f>
        <v>OK Q33.b.i</v>
      </c>
      <c r="DZ59" s="681" t="str">
        <f>IF(Questionnaire!EC143=(Questionnaire!EC145+Questionnaire!EC146+Questionnaire!EC147)=TRUE,"OK Q33.b.i","QUERY Q33b - Components in 33.b.i must sum to acquisitions of unquoted equity capital total value in 33.b - please check")</f>
        <v>OK Q33.b.i</v>
      </c>
      <c r="EA59" s="681" t="str">
        <f>IF(Questionnaire!ED143=(Questionnaire!ED145+Questionnaire!ED146+Questionnaire!ED147)=TRUE,"OK Q33.b.i","QUERY Q33b - Components in 33.b.i must sum to acquisitions of unquoted equity capital total value in 33.b - please check")</f>
        <v>OK Q33.b.i</v>
      </c>
      <c r="EB59" s="681" t="str">
        <f>IF(Questionnaire!EE143=(Questionnaire!EE145+Questionnaire!EE146+Questionnaire!EE147)=TRUE,"OK Q33.b.i","QUERY Q33b - Components in 33.b.i must sum to acquisitions of unquoted equity capital total value in 33.b - please check")</f>
        <v>OK Q33.b.i</v>
      </c>
      <c r="EC59" s="681" t="str">
        <f>IF(Questionnaire!EF143=(Questionnaire!EF145+Questionnaire!EF146+Questionnaire!EF147)=TRUE,"OK Q33.b.i","QUERY Q33b - Components in 33.b.i must sum to acquisitions of unquoted equity capital total value in 33.b - please check")</f>
        <v>OK Q33.b.i</v>
      </c>
      <c r="ED59" s="681" t="str">
        <f>IF(Questionnaire!EG143=(Questionnaire!EG145+Questionnaire!EG146+Questionnaire!EG147)=TRUE,"OK Q33.b.i","QUERY Q33b - Components in 33.b.i must sum to acquisitions of unquoted equity capital total value in 33.b - please check")</f>
        <v>OK Q33.b.i</v>
      </c>
      <c r="EE59" s="681" t="str">
        <f>IF(Questionnaire!EH143=(Questionnaire!EH145+Questionnaire!EH146+Questionnaire!EH147)=TRUE,"OK Q33.b.i","QUERY Q33b - Components in 33.b.i must sum to acquisitions of unquoted equity capital total value in 33.b - please check")</f>
        <v>OK Q33.b.i</v>
      </c>
      <c r="EF59" s="681" t="str">
        <f>IF(Questionnaire!EI143=(Questionnaire!EI145+Questionnaire!EI146+Questionnaire!EI147)=TRUE,"OK Q33.b.i","QUERY Q33b - Components in 33.b.i must sum to acquisitions of unquoted equity capital total value in 33.b - please check")</f>
        <v>OK Q33.b.i</v>
      </c>
      <c r="EG59" s="681" t="str">
        <f>IF(Questionnaire!EJ143=(Questionnaire!EJ145+Questionnaire!EJ146+Questionnaire!EJ147)=TRUE,"OK Q33.b.i","QUERY Q33b - Components in 33.b.i must sum to acquisitions of unquoted equity capital total value in 33.b - please check")</f>
        <v>OK Q33.b.i</v>
      </c>
      <c r="EH59" s="681" t="str">
        <f>IF(Questionnaire!EK143=(Questionnaire!EK145+Questionnaire!EK146+Questionnaire!EK147)=TRUE,"OK Q33.b.i","QUERY Q33b - Components in 33.b.i must sum to acquisitions of unquoted equity capital total value in 33.b - please check")</f>
        <v>OK Q33.b.i</v>
      </c>
      <c r="EI59" s="681" t="str">
        <f>IF(Questionnaire!EL143=(Questionnaire!EL145+Questionnaire!EL146+Questionnaire!EL147)=TRUE,"OK Q33.b.i","QUERY Q33b - Components in 33.b.i must sum to acquisitions of unquoted equity capital total value in 33.b - please check")</f>
        <v>OK Q33.b.i</v>
      </c>
      <c r="EJ59" s="681" t="str">
        <f>IF(Questionnaire!EM143=(Questionnaire!EM145+Questionnaire!EM146+Questionnaire!EM147)=TRUE,"OK Q33.b.i","QUERY Q33b - Components in 33.b.i must sum to acquisitions of unquoted equity capital total value in 33.b - please check")</f>
        <v>OK Q33.b.i</v>
      </c>
      <c r="EK59" s="681" t="str">
        <f>IF(Questionnaire!EN143=(Questionnaire!EN145+Questionnaire!EN146+Questionnaire!EN147)=TRUE,"OK Q33.b.i","QUERY Q33b - Components in 33.b.i must sum to acquisitions of unquoted equity capital total value in 33.b - please check")</f>
        <v>OK Q33.b.i</v>
      </c>
      <c r="EL59" s="681" t="str">
        <f>IF(Questionnaire!EO143=(Questionnaire!EO145+Questionnaire!EO146+Questionnaire!EO147)=TRUE,"OK Q33.b.i","QUERY Q33b - Components in 33.b.i must sum to acquisitions of unquoted equity capital total value in 33.b - please check")</f>
        <v>OK Q33.b.i</v>
      </c>
      <c r="EM59" s="681" t="str">
        <f>IF(Questionnaire!EP143=(Questionnaire!EP145+Questionnaire!EP146+Questionnaire!EP147)=TRUE,"OK Q33.b.i","QUERY Q33b - Components in 33.b.i must sum to acquisitions of unquoted equity capital total value in 33.b - please check")</f>
        <v>OK Q33.b.i</v>
      </c>
      <c r="EN59" s="681" t="str">
        <f>IF(Questionnaire!EQ143=(Questionnaire!EQ145+Questionnaire!EQ146+Questionnaire!EQ147)=TRUE,"OK Q33.b.i","QUERY Q33b - Components in 33.b.i must sum to acquisitions of unquoted equity capital total value in 33.b - please check")</f>
        <v>OK Q33.b.i</v>
      </c>
      <c r="EO59" s="681" t="str">
        <f>IF(Questionnaire!ER143=(Questionnaire!ER145+Questionnaire!ER146+Questionnaire!ER147)=TRUE,"OK Q33.b.i","QUERY Q33b - Components in 33.b.i must sum to acquisitions of unquoted equity capital total value in 33.b - please check")</f>
        <v>OK Q33.b.i</v>
      </c>
      <c r="EP59" s="681" t="str">
        <f>IF(Questionnaire!ES143=(Questionnaire!ES145+Questionnaire!ES146+Questionnaire!ES147)=TRUE,"OK Q33.b.i","QUERY Q33b - Components in 33.b.i must sum to acquisitions of unquoted equity capital total value in 33.b - please check")</f>
        <v>OK Q33.b.i</v>
      </c>
      <c r="EQ59" s="681" t="str">
        <f>IF(Questionnaire!ET143=(Questionnaire!ET145+Questionnaire!ET146+Questionnaire!ET147)=TRUE,"OK Q33.b.i","QUERY Q33b - Components in 33.b.i must sum to acquisitions of unquoted equity capital total value in 33.b - please check")</f>
        <v>OK Q33.b.i</v>
      </c>
      <c r="ER59" s="681" t="str">
        <f>IF(Questionnaire!EU143=(Questionnaire!EU145+Questionnaire!EU146+Questionnaire!EU147)=TRUE,"OK Q33.b.i","QUERY Q33b - Components in 33.b.i must sum to acquisitions of unquoted equity capital total value in 33.b - please check")</f>
        <v>OK Q33.b.i</v>
      </c>
      <c r="ES59" s="681" t="str">
        <f>IF(Questionnaire!EV143=(Questionnaire!EV145+Questionnaire!EV146+Questionnaire!EV147)=TRUE,"OK Q33.b.i","QUERY Q33b - Components in 33.b.i must sum to acquisitions of unquoted equity capital total value in 33.b - please check")</f>
        <v>OK Q33.b.i</v>
      </c>
      <c r="ET59" s="681" t="str">
        <f>IF(Questionnaire!EW143=(Questionnaire!EW145+Questionnaire!EW146+Questionnaire!EW147)=TRUE,"OK Q33.b.i","QUERY Q33b - Components in 33.b.i must sum to acquisitions of unquoted equity capital total value in 33.b - please check")</f>
        <v>OK Q33.b.i</v>
      </c>
      <c r="EU59" s="681" t="str">
        <f>IF(Questionnaire!EX143=(Questionnaire!EX145+Questionnaire!EX146+Questionnaire!EX147)=TRUE,"OK Q33.b.i","QUERY Q33b - Components in 33.b.i must sum to acquisitions of unquoted equity capital total value in 33.b - please check")</f>
        <v>OK Q33.b.i</v>
      </c>
      <c r="EV59" s="681" t="str">
        <f>IF(Questionnaire!EY143=(Questionnaire!EY145+Questionnaire!EY146+Questionnaire!EY147)=TRUE,"OK Q33.b.i","QUERY Q33b - Components in 33.b.i must sum to acquisitions of unquoted equity capital total value in 33.b - please check")</f>
        <v>OK Q33.b.i</v>
      </c>
      <c r="EW59" s="681" t="str">
        <f>IF(Questionnaire!EZ143=(Questionnaire!EZ145+Questionnaire!EZ146+Questionnaire!EZ147)=TRUE,"OK Q33.b.i","QUERY Q33b - Components in 33.b.i must sum to acquisitions of unquoted equity capital total value in 33.b - please check")</f>
        <v>OK Q33.b.i</v>
      </c>
      <c r="EX59" s="681" t="str">
        <f>IF(Questionnaire!FA143=(Questionnaire!FA145+Questionnaire!FA146+Questionnaire!FA147)=TRUE,"OK Q33.b.i","QUERY Q33b - Components in 33.b.i must sum to acquisitions of unquoted equity capital total value in 33.b - please check")</f>
        <v>OK Q33.b.i</v>
      </c>
      <c r="EY59" s="681" t="str">
        <f>IF(Questionnaire!FB143=(Questionnaire!FB145+Questionnaire!FB146+Questionnaire!FB147)=TRUE,"OK Q33.b.i","QUERY Q33b - Components in 33.b.i must sum to acquisitions of unquoted equity capital total value in 33.b - please check")</f>
        <v>OK Q33.b.i</v>
      </c>
      <c r="EZ59" s="681" t="str">
        <f>IF(Questionnaire!FC143=(Questionnaire!FC145+Questionnaire!FC146+Questionnaire!FC147)=TRUE,"OK Q33.b.i","QUERY Q33b - Components in 33.b.i must sum to acquisitions of unquoted equity capital total value in 33.b - please check")</f>
        <v>OK Q33.b.i</v>
      </c>
      <c r="FA59" s="681" t="str">
        <f>IF(Questionnaire!FD143=(Questionnaire!FD145+Questionnaire!FD146+Questionnaire!FD147)=TRUE,"OK Q33.b.i","QUERY Q33b - Components in 33.b.i must sum to acquisitions of unquoted equity capital total value in 33.b - please check")</f>
        <v>OK Q33.b.i</v>
      </c>
      <c r="FB59" s="681" t="str">
        <f>IF(Questionnaire!FE143=(Questionnaire!FE145+Questionnaire!FE146+Questionnaire!FE147)=TRUE,"OK Q33.b.i","QUERY Q33b - Components in 33.b.i must sum to acquisitions of unquoted equity capital total value in 33.b - please check")</f>
        <v>OK Q33.b.i</v>
      </c>
      <c r="FC59" s="681" t="str">
        <f>IF(Questionnaire!FF143=(Questionnaire!FF145+Questionnaire!FF146+Questionnaire!FF147)=TRUE,"OK Q33.b.i","QUERY Q33b - Components in 33.b.i must sum to acquisitions of unquoted equity capital total value in 33.b - please check")</f>
        <v>OK Q33.b.i</v>
      </c>
      <c r="FD59" s="681" t="str">
        <f>IF(Questionnaire!FG143=(Questionnaire!FG145+Questionnaire!FG146+Questionnaire!FG147)=TRUE,"OK Q33.b.i","QUERY Q33b - Components in 33.b.i must sum to acquisitions of unquoted equity capital total value in 33.b - please check")</f>
        <v>OK Q33.b.i</v>
      </c>
      <c r="FE59" s="681" t="str">
        <f>IF(Questionnaire!FH143=(Questionnaire!FH145+Questionnaire!FH146+Questionnaire!FH147)=TRUE,"OK Q33.b.i","QUERY Q33b - Components in 33.b.i must sum to acquisitions of unquoted equity capital total value in 33.b - please check")</f>
        <v>OK Q33.b.i</v>
      </c>
      <c r="FF59" s="681" t="str">
        <f>IF(Questionnaire!FI143=(Questionnaire!FI145+Questionnaire!FI146+Questionnaire!FI147)=TRUE,"OK Q33.b.i","QUERY Q33b - Components in 33.b.i must sum to acquisitions of unquoted equity capital total value in 33.b - please check")</f>
        <v>OK Q33.b.i</v>
      </c>
      <c r="FG59" s="681" t="str">
        <f>IF(Questionnaire!FJ143=(Questionnaire!FJ145+Questionnaire!FJ146+Questionnaire!FJ147)=TRUE,"OK Q33.b.i","QUERY Q33b - Components in 33.b.i must sum to acquisitions of unquoted equity capital total value in 33.b - please check")</f>
        <v>OK Q33.b.i</v>
      </c>
      <c r="FH59" s="681" t="str">
        <f>IF(Questionnaire!FK143=(Questionnaire!FK145+Questionnaire!FK146+Questionnaire!FK147)=TRUE,"OK Q33.b.i","QUERY Q33b - Components in 33.b.i must sum to acquisitions of unquoted equity capital total value in 33.b - please check")</f>
        <v>OK Q33.b.i</v>
      </c>
      <c r="FI59" s="681" t="str">
        <f>IF(Questionnaire!FL143=(Questionnaire!FL145+Questionnaire!FL146+Questionnaire!FL147)=TRUE,"OK Q33.b.i","QUERY Q33b - Components in 33.b.i must sum to acquisitions of unquoted equity capital total value in 33.b - please check")</f>
        <v>OK Q33.b.i</v>
      </c>
      <c r="FJ59" s="681" t="str">
        <f>IF(Questionnaire!FM143=(Questionnaire!FM145+Questionnaire!FM146+Questionnaire!FM147)=TRUE,"OK Q33.b.i","QUERY Q33b - Components in 33.b.i must sum to acquisitions of unquoted equity capital total value in 33.b - please check")</f>
        <v>OK Q33.b.i</v>
      </c>
      <c r="FK59" s="681" t="str">
        <f>IF(Questionnaire!FN143=(Questionnaire!FN145+Questionnaire!FN146+Questionnaire!FN147)=TRUE,"OK Q33.b.i","QUERY Q33b - Components in 33.b.i must sum to acquisitions of unquoted equity capital total value in 33.b - please check")</f>
        <v>OK Q33.b.i</v>
      </c>
      <c r="FL59" s="681" t="str">
        <f>IF(Questionnaire!FO143=(Questionnaire!FO145+Questionnaire!FO146+Questionnaire!FO147)=TRUE,"OK Q33.b.i","QUERY Q33b - Components in 33.b.i must sum to acquisitions of unquoted equity capital total value in 33.b - please check")</f>
        <v>OK Q33.b.i</v>
      </c>
      <c r="FM59" s="681" t="str">
        <f>IF(Questionnaire!FP143=(Questionnaire!FP145+Questionnaire!FP146+Questionnaire!FP147)=TRUE,"OK Q33.b.i","QUERY Q33b - Components in 33.b.i must sum to acquisitions of unquoted equity capital total value in 33.b - please check")</f>
        <v>OK Q33.b.i</v>
      </c>
      <c r="FN59" s="681" t="str">
        <f>IF(Questionnaire!FQ143=(Questionnaire!FQ145+Questionnaire!FQ146+Questionnaire!FQ147)=TRUE,"OK Q33.b.i","QUERY Q33b - Components in 33.b.i must sum to acquisitions of unquoted equity capital total value in 33.b - please check")</f>
        <v>OK Q33.b.i</v>
      </c>
      <c r="FO59" s="681" t="str">
        <f>IF(Questionnaire!FR143=(Questionnaire!FR145+Questionnaire!FR146+Questionnaire!FR147)=TRUE,"OK Q33.b.i","QUERY Q33b - Components in 33.b.i must sum to acquisitions of unquoted equity capital total value in 33.b - please check")</f>
        <v>OK Q33.b.i</v>
      </c>
      <c r="FP59" s="681" t="str">
        <f>IF(Questionnaire!FS143=(Questionnaire!FS145+Questionnaire!FS146+Questionnaire!FS147)=TRUE,"OK Q33.b.i","QUERY Q33b - Components in 33.b.i must sum to acquisitions of unquoted equity capital total value in 33.b - please check")</f>
        <v>OK Q33.b.i</v>
      </c>
      <c r="FQ59" s="681" t="str">
        <f>IF(Questionnaire!FT143=(Questionnaire!FT145+Questionnaire!FT146+Questionnaire!FT147)=TRUE,"OK Q33.b.i","QUERY Q33b - Components in 33.b.i must sum to acquisitions of unquoted equity capital total value in 33.b - please check")</f>
        <v>OK Q33.b.i</v>
      </c>
      <c r="FR59" s="681" t="str">
        <f>IF(Questionnaire!FU143=(Questionnaire!FU145+Questionnaire!FU146+Questionnaire!FU147)=TRUE,"OK Q33.b.i","QUERY Q33b - Components in 33.b.i must sum to acquisitions of unquoted equity capital total value in 33.b - please check")</f>
        <v>OK Q33.b.i</v>
      </c>
      <c r="FS59" s="681" t="str">
        <f>IF(Questionnaire!FV143=(Questionnaire!FV145+Questionnaire!FV146+Questionnaire!FV147)=TRUE,"OK Q33.b.i","QUERY Q33b - Components in 33.b.i must sum to acquisitions of unquoted equity capital total value in 33.b - please check")</f>
        <v>OK Q33.b.i</v>
      </c>
      <c r="FT59" s="681" t="str">
        <f>IF(Questionnaire!FW143=(Questionnaire!FW145+Questionnaire!FW146+Questionnaire!FW147)=TRUE,"OK Q33.b.i","QUERY Q33b - Components in 33.b.i must sum to acquisitions of unquoted equity capital total value in 33.b - please check")</f>
        <v>OK Q33.b.i</v>
      </c>
      <c r="FU59" s="681" t="str">
        <f>IF(Questionnaire!FX143=(Questionnaire!FX145+Questionnaire!FX146+Questionnaire!FX147)=TRUE,"OK Q33.b.i","QUERY Q33b - Components in 33.b.i must sum to acquisitions of unquoted equity capital total value in 33.b - please check")</f>
        <v>OK Q33.b.i</v>
      </c>
      <c r="FV59" s="681" t="str">
        <f>IF(Questionnaire!FY143=(Questionnaire!FY145+Questionnaire!FY146+Questionnaire!FY147)=TRUE,"OK Q33.b.i","QUERY Q33b - Components in 33.b.i must sum to acquisitions of unquoted equity capital total value in 33.b - please check")</f>
        <v>OK Q33.b.i</v>
      </c>
      <c r="FW59" s="681" t="str">
        <f>IF(Questionnaire!FZ143=(Questionnaire!FZ145+Questionnaire!FZ146+Questionnaire!FZ147)=TRUE,"OK Q33.b.i","QUERY Q33b - Components in 33.b.i must sum to acquisitions of unquoted equity capital total value in 33.b - please check")</f>
        <v>OK Q33.b.i</v>
      </c>
      <c r="FX59" s="681" t="str">
        <f>IF(Questionnaire!GA143=(Questionnaire!GA145+Questionnaire!GA146+Questionnaire!GA147)=TRUE,"OK Q33.b.i","QUERY Q33b - Components in 33.b.i must sum to acquisitions of unquoted equity capital total value in 33.b - please check")</f>
        <v>OK Q33.b.i</v>
      </c>
      <c r="FY59" s="681" t="str">
        <f>IF(Questionnaire!GB143=(Questionnaire!GB145+Questionnaire!GB146+Questionnaire!GB147)=TRUE,"OK Q33.b.i","QUERY Q33b - Components in 33.b.i must sum to acquisitions of unquoted equity capital total value in 33.b - please check")</f>
        <v>OK Q33.b.i</v>
      </c>
      <c r="FZ59" s="681" t="str">
        <f>IF(Questionnaire!GC143=(Questionnaire!GC145+Questionnaire!GC146+Questionnaire!GC147)=TRUE,"OK Q33.b.i","QUERY Q33b - Components in 33.b.i must sum to acquisitions of unquoted equity capital total value in 33.b - please check")</f>
        <v>OK Q33.b.i</v>
      </c>
      <c r="GA59" s="681" t="str">
        <f>IF(Questionnaire!GD143=(Questionnaire!GD145+Questionnaire!GD146+Questionnaire!GD147)=TRUE,"OK Q33.b.i","QUERY Q33b - Components in 33.b.i must sum to acquisitions of unquoted equity capital total value in 33.b - please check")</f>
        <v>OK Q33.b.i</v>
      </c>
      <c r="GB59" s="681" t="str">
        <f>IF(Questionnaire!GE143=(Questionnaire!GE145+Questionnaire!GE146+Questionnaire!GE147)=TRUE,"OK Q33.b.i","QUERY Q33b - Components in 33.b.i must sum to acquisitions of unquoted equity capital total value in 33.b - please check")</f>
        <v>OK Q33.b.i</v>
      </c>
      <c r="GC59" s="681" t="str">
        <f>IF(Questionnaire!GF143=(Questionnaire!GF145+Questionnaire!GF146+Questionnaire!GF147)=TRUE,"OK Q33.b.i","QUERY Q33b - Components in 33.b.i must sum to acquisitions of unquoted equity capital total value in 33.b - please check")</f>
        <v>OK Q33.b.i</v>
      </c>
      <c r="GD59" s="681" t="str">
        <f>IF(Questionnaire!GG143=(Questionnaire!GG145+Questionnaire!GG146+Questionnaire!GG147)=TRUE,"OK Q33.b.i","QUERY Q33b - Components in 33.b.i must sum to acquisitions of unquoted equity capital total value in 33.b - please check")</f>
        <v>OK Q33.b.i</v>
      </c>
      <c r="GE59" s="681" t="str">
        <f>IF(Questionnaire!GH143=(Questionnaire!GH145+Questionnaire!GH146+Questionnaire!GH147)=TRUE,"OK Q33.b.i","QUERY Q33b - Components in 33.b.i must sum to acquisitions of unquoted equity capital total value in 33.b - please check")</f>
        <v>OK Q33.b.i</v>
      </c>
      <c r="GF59" s="681" t="str">
        <f>IF(Questionnaire!GI143=(Questionnaire!GI145+Questionnaire!GI146+Questionnaire!GI147)=TRUE,"OK Q33.b.i","QUERY Q33b - Components in 33.b.i must sum to acquisitions of unquoted equity capital total value in 33.b - please check")</f>
        <v>OK Q33.b.i</v>
      </c>
      <c r="GG59" s="681" t="str">
        <f>IF(Questionnaire!GJ143=(Questionnaire!GJ145+Questionnaire!GJ146+Questionnaire!GJ147)=TRUE,"OK Q33.b.i","QUERY Q33b - Components in 33.b.i must sum to acquisitions of unquoted equity capital total value in 33.b - please check")</f>
        <v>OK Q33.b.i</v>
      </c>
      <c r="GH59" s="681" t="str">
        <f>IF(Questionnaire!GK143=(Questionnaire!GK145+Questionnaire!GK146+Questionnaire!GK147)=TRUE,"OK Q33.b.i","QUERY Q33b - Components in 33.b.i must sum to acquisitions of unquoted equity capital total value in 33.b - please check")</f>
        <v>OK Q33.b.i</v>
      </c>
      <c r="GI59" s="681" t="str">
        <f>IF(Questionnaire!GL143=(Questionnaire!GL145+Questionnaire!GL146+Questionnaire!GL147)=TRUE,"OK Q33.b.i","QUERY Q33b - Components in 33.b.i must sum to acquisitions of unquoted equity capital total value in 33.b - please check")</f>
        <v>OK Q33.b.i</v>
      </c>
      <c r="GJ59" s="681" t="str">
        <f>IF(Questionnaire!GM143=(Questionnaire!GM145+Questionnaire!GM146+Questionnaire!GM147)=TRUE,"OK Q33.b.i","QUERY Q33b - Components in 33.b.i must sum to acquisitions of unquoted equity capital total value in 33.b - please check")</f>
        <v>OK Q33.b.i</v>
      </c>
      <c r="GK59" s="681" t="str">
        <f>IF(Questionnaire!GN143=(Questionnaire!GN145+Questionnaire!GN146+Questionnaire!GN147)=TRUE,"OK Q33.b.i","QUERY Q33b - Components in 33.b.i must sum to acquisitions of unquoted equity capital total value in 33.b - please check")</f>
        <v>OK Q33.b.i</v>
      </c>
      <c r="GL59" s="681" t="str">
        <f>IF(Questionnaire!GO143=(Questionnaire!GO145+Questionnaire!GO146+Questionnaire!GO147)=TRUE,"OK Q33.b.i","QUERY Q33b - Components in 33.b.i must sum to acquisitions of unquoted equity capital total value in 33.b - please check")</f>
        <v>OK Q33.b.i</v>
      </c>
      <c r="GM59" s="681" t="str">
        <f>IF(Questionnaire!GP143=(Questionnaire!GP145+Questionnaire!GP146+Questionnaire!GP147)=TRUE,"OK Q33.b.i","QUERY Q33b - Components in 33.b.i must sum to acquisitions of unquoted equity capital total value in 33.b - please check")</f>
        <v>OK Q33.b.i</v>
      </c>
      <c r="GN59" s="681" t="str">
        <f>IF(Questionnaire!GQ143=(Questionnaire!GQ145+Questionnaire!GQ146+Questionnaire!GQ147)=TRUE,"OK Q33.b.i","QUERY Q33b - Components in 33.b.i must sum to acquisitions of unquoted equity capital total value in 33.b - please check")</f>
        <v>OK Q33.b.i</v>
      </c>
      <c r="GO59" s="681" t="str">
        <f>IF(Questionnaire!GR143=(Questionnaire!GR145+Questionnaire!GR146+Questionnaire!GR147)=TRUE,"OK Q33.b.i","QUERY Q33b - Components in 33.b.i must sum to acquisitions of unquoted equity capital total value in 33.b - please check")</f>
        <v>OK Q33.b.i</v>
      </c>
      <c r="GP59" s="681" t="str">
        <f>IF(Questionnaire!GS143=(Questionnaire!GS145+Questionnaire!GS146+Questionnaire!GS147)=TRUE,"OK Q33.b.i","QUERY Q33b - Components in 33.b.i must sum to acquisitions of unquoted equity capital total value in 33.b - please check")</f>
        <v>OK Q33.b.i</v>
      </c>
      <c r="GQ59" s="681" t="str">
        <f>IF(Questionnaire!GT143=(Questionnaire!GT145+Questionnaire!GT146+Questionnaire!GT147)=TRUE,"OK Q33.b.i","QUERY Q33b - Components in 33.b.i must sum to acquisitions of unquoted equity capital total value in 33.b - please check")</f>
        <v>OK Q33.b.i</v>
      </c>
      <c r="GR59" s="681" t="str">
        <f>IF(Questionnaire!GU143=(Questionnaire!GU145+Questionnaire!GU146+Questionnaire!GU147)=TRUE,"OK Q33.b.i","QUERY Q33b - Components in 33.b.i must sum to acquisitions of unquoted equity capital total value in 33.b - please check")</f>
        <v>OK Q33.b.i</v>
      </c>
      <c r="GS59" s="681" t="str">
        <f>IF(Questionnaire!GV143=(Questionnaire!GV145+Questionnaire!GV146+Questionnaire!GV147)=TRUE,"OK Q33.b.i","QUERY Q33b - Components in 33.b.i must sum to acquisitions of unquoted equity capital total value in 33.b - please check")</f>
        <v>OK Q33.b.i</v>
      </c>
      <c r="GT59" s="681" t="str">
        <f>IF(Questionnaire!GW143=(Questionnaire!GW145+Questionnaire!GW146+Questionnaire!GW147)=TRUE,"OK Q33.b.i","QUERY Q33b - Components in 33.b.i must sum to acquisitions of unquoted equity capital total value in 33.b - please check")</f>
        <v>OK Q33.b.i</v>
      </c>
      <c r="GU59" s="681" t="str">
        <f>IF(Questionnaire!GX143=(Questionnaire!GX145+Questionnaire!GX146+Questionnaire!GX147)=TRUE,"OK Q33.b.i","QUERY Q33b - Components in 33.b.i must sum to acquisitions of unquoted equity capital total value in 33.b - please check")</f>
        <v>OK Q33.b.i</v>
      </c>
      <c r="GV59" s="681" t="str">
        <f>IF(Questionnaire!GY143=(Questionnaire!GY145+Questionnaire!GY146+Questionnaire!GY147)=TRUE,"OK Q33.b.i","QUERY Q33b - Components in 33.b.i must sum to acquisitions of unquoted equity capital total value in 33.b - please check")</f>
        <v>OK Q33.b.i</v>
      </c>
      <c r="GW59" s="681" t="str">
        <f>IF(Questionnaire!GZ143=(Questionnaire!GZ145+Questionnaire!GZ146+Questionnaire!GZ147)=TRUE,"OK Q33.b.i","QUERY Q33b - Components in 33.b.i must sum to acquisitions of unquoted equity capital total value in 33.b - please check")</f>
        <v>OK Q33.b.i</v>
      </c>
      <c r="GX59" s="681" t="str">
        <f>IF(Questionnaire!HA143=(Questionnaire!HA145+Questionnaire!HA146+Questionnaire!HA147)=TRUE,"OK Q33.b.i","QUERY Q33b - Components in 33.b.i must sum to acquisitions of unquoted equity capital total value in 33.b - please check")</f>
        <v>OK Q33.b.i</v>
      </c>
      <c r="GY59" s="681" t="str">
        <f>IF(Questionnaire!HB143=(Questionnaire!HB145+Questionnaire!HB146+Questionnaire!HB147)=TRUE,"OK Q33.b.i","QUERY Q33b - Components in 33.b.i must sum to acquisitions of unquoted equity capital total value in 33.b - please check")</f>
        <v>OK Q33.b.i</v>
      </c>
      <c r="GZ59" s="681" t="str">
        <f>IF(Questionnaire!HC143=(Questionnaire!HC145+Questionnaire!HC146+Questionnaire!HC147)=TRUE,"OK Q33.b.i","QUERY Q33b - Components in 33.b.i must sum to acquisitions of unquoted equity capital total value in 33.b - please check")</f>
        <v>OK Q33.b.i</v>
      </c>
      <c r="HA59" s="681" t="str">
        <f>IF(Questionnaire!HD143=(Questionnaire!HD145+Questionnaire!HD146+Questionnaire!HD147)=TRUE,"OK Q33.b.i","QUERY Q33b - Components in 33.b.i must sum to acquisitions of unquoted equity capital total value in 33.b - please check")</f>
        <v>OK Q33.b.i</v>
      </c>
      <c r="HB59" s="681" t="str">
        <f>IF(Questionnaire!HE143=(Questionnaire!HE145+Questionnaire!HE146+Questionnaire!HE147)=TRUE,"OK Q33.b.i","QUERY Q33b - Components in 33.b.i must sum to acquisitions of unquoted equity capital total value in 33.b - please check")</f>
        <v>OK Q33.b.i</v>
      </c>
      <c r="HC59" s="681" t="str">
        <f>IF(Questionnaire!HF143=(Questionnaire!HF145+Questionnaire!HF146+Questionnaire!HF147)=TRUE,"OK Q33.b.i","QUERY Q33b - Components in 33.b.i must sum to acquisitions of unquoted equity capital total value in 33.b - please check")</f>
        <v>OK Q33.b.i</v>
      </c>
      <c r="HD59" s="681" t="str">
        <f>IF(Questionnaire!HG143=(Questionnaire!HG145+Questionnaire!HG146+Questionnaire!HG147)=TRUE,"OK Q33.b.i","QUERY Q33b - Components in 33.b.i must sum to acquisitions of unquoted equity capital total value in 33.b - please check")</f>
        <v>OK Q33.b.i</v>
      </c>
      <c r="HE59" s="681" t="str">
        <f>IF(Questionnaire!HH143=(Questionnaire!HH145+Questionnaire!HH146+Questionnaire!HH147)=TRUE,"OK Q33.b.i","QUERY Q33b - Components in 33.b.i must sum to acquisitions of unquoted equity capital total value in 33.b - please check")</f>
        <v>OK Q33.b.i</v>
      </c>
      <c r="HF59" s="681" t="str">
        <f>IF(Questionnaire!HI143=(Questionnaire!HI145+Questionnaire!HI146+Questionnaire!HI147)=TRUE,"OK Q33.b.i","QUERY Q33b - Components in 33.b.i must sum to acquisitions of unquoted equity capital total value in 33.b - please check")</f>
        <v>OK Q33.b.i</v>
      </c>
      <c r="HG59" s="681" t="str">
        <f>IF(Questionnaire!HJ143=(Questionnaire!HJ145+Questionnaire!HJ146+Questionnaire!HJ147)=TRUE,"OK Q33.b.i","QUERY Q33b - Components in 33.b.i must sum to acquisitions of unquoted equity capital total value in 33.b - please check")</f>
        <v>OK Q33.b.i</v>
      </c>
      <c r="HH59" s="681" t="str">
        <f>IF(Questionnaire!HK143=(Questionnaire!HK145+Questionnaire!HK146+Questionnaire!HK147)=TRUE,"OK Q33.b.i","QUERY Q33b - Components in 33.b.i must sum to acquisitions of unquoted equity capital total value in 33.b - please check")</f>
        <v>OK Q33.b.i</v>
      </c>
      <c r="HI59" s="681" t="str">
        <f>IF(Questionnaire!HL143=(Questionnaire!HL145+Questionnaire!HL146+Questionnaire!HL147)=TRUE,"OK Q33.b.i","QUERY Q33b - Components in 33.b.i must sum to acquisitions of unquoted equity capital total value in 33.b - please check")</f>
        <v>OK Q33.b.i</v>
      </c>
      <c r="HJ59" s="681" t="str">
        <f>IF(Questionnaire!HM143=(Questionnaire!HM145+Questionnaire!HM146+Questionnaire!HM147)=TRUE,"OK Q33.b.i","QUERY Q33b - Components in 33.b.i must sum to acquisitions of unquoted equity capital total value in 33.b - please check")</f>
        <v>OK Q33.b.i</v>
      </c>
      <c r="HK59" s="681" t="str">
        <f>IF(Questionnaire!HN143=(Questionnaire!HN145+Questionnaire!HN146+Questionnaire!HN147)=TRUE,"OK Q33.b.i","QUERY Q33b - Components in 33.b.i must sum to acquisitions of unquoted equity capital total value in 33.b - please check")</f>
        <v>OK Q33.b.i</v>
      </c>
      <c r="HL59" s="681" t="str">
        <f>IF(Questionnaire!HO143=(Questionnaire!HO145+Questionnaire!HO146+Questionnaire!HO147)=TRUE,"OK Q33.b.i","QUERY Q33b - Components in 33.b.i must sum to acquisitions of unquoted equity capital total value in 33.b - please check")</f>
        <v>OK Q33.b.i</v>
      </c>
      <c r="HM59" s="681" t="str">
        <f>IF(Questionnaire!HP143=(Questionnaire!HP145+Questionnaire!HP146+Questionnaire!HP147)=TRUE,"OK Q33.b.i","QUERY Q33b - Components in 33.b.i must sum to acquisitions of unquoted equity capital total value in 33.b - please check")</f>
        <v>OK Q33.b.i</v>
      </c>
      <c r="HN59" s="681" t="str">
        <f>IF(Questionnaire!HQ143=(Questionnaire!HQ145+Questionnaire!HQ146+Questionnaire!HQ147)=TRUE,"OK Q33.b.i","QUERY Q33b - Components in 33.b.i must sum to acquisitions of unquoted equity capital total value in 33.b - please check")</f>
        <v>OK Q33.b.i</v>
      </c>
      <c r="HO59" s="681" t="str">
        <f>IF(Questionnaire!HR143=(Questionnaire!HR145+Questionnaire!HR146+Questionnaire!HR147)=TRUE,"OK Q33.b.i","QUERY Q33b - Components in 33.b.i must sum to acquisitions of unquoted equity capital total value in 33.b - please check")</f>
        <v>OK Q33.b.i</v>
      </c>
      <c r="HP59" s="681" t="str">
        <f>IF(Questionnaire!HS143=(Questionnaire!HS145+Questionnaire!HS146+Questionnaire!HS147)=TRUE,"OK Q33.b.i","QUERY Q33b - Components in 33.b.i must sum to acquisitions of unquoted equity capital total value in 33.b - please check")</f>
        <v>OK Q33.b.i</v>
      </c>
      <c r="HQ59" s="681" t="str">
        <f>IF(Questionnaire!HT143=(Questionnaire!HT145+Questionnaire!HT146+Questionnaire!HT147)=TRUE,"OK Q33.b.i","QUERY Q33b - Components in 33.b.i must sum to acquisitions of unquoted equity capital total value in 33.b - please check")</f>
        <v>OK Q33.b.i</v>
      </c>
      <c r="HR59" s="681" t="str">
        <f>IF(Questionnaire!HU143=(Questionnaire!HU145+Questionnaire!HU146+Questionnaire!HU147)=TRUE,"OK Q33.b.i","QUERY Q33b - Components in 33.b.i must sum to acquisitions of unquoted equity capital total value in 33.b - please check")</f>
        <v>OK Q33.b.i</v>
      </c>
      <c r="HS59" s="681" t="str">
        <f>IF(Questionnaire!HV143=(Questionnaire!HV145+Questionnaire!HV146+Questionnaire!HV147)=TRUE,"OK Q33.b.i","QUERY Q33b - Components in 33.b.i must sum to acquisitions of unquoted equity capital total value in 33.b - please check")</f>
        <v>OK Q33.b.i</v>
      </c>
      <c r="HT59" s="681" t="str">
        <f>IF(Questionnaire!HW143=(Questionnaire!HW145+Questionnaire!HW146+Questionnaire!HW147)=TRUE,"OK Q33.b.i","QUERY Q33b - Components in 33.b.i must sum to acquisitions of unquoted equity capital total value in 33.b - please check")</f>
        <v>OK Q33.b.i</v>
      </c>
      <c r="HU59" s="681" t="str">
        <f>IF(Questionnaire!HX143=(Questionnaire!HX145+Questionnaire!HX146+Questionnaire!HX147)=TRUE,"OK Q33.b.i","QUERY Q33b - Components in 33.b.i must sum to acquisitions of unquoted equity capital total value in 33.b - please check")</f>
        <v>OK Q33.b.i</v>
      </c>
      <c r="HV59" s="681" t="str">
        <f>IF(Questionnaire!HY143=(Questionnaire!HY145+Questionnaire!HY146+Questionnaire!HY147)=TRUE,"OK Q33.b.i","QUERY Q33b - Components in 33.b.i must sum to acquisitions of unquoted equity capital total value in 33.b - please check")</f>
        <v>OK Q33.b.i</v>
      </c>
      <c r="HW59" s="681" t="str">
        <f>IF(Questionnaire!HZ143=(Questionnaire!HZ145+Questionnaire!HZ146+Questionnaire!HZ147)=TRUE,"OK Q33.b.i","QUERY Q33b - Components in 33.b.i must sum to acquisitions of unquoted equity capital total value in 33.b - please check")</f>
        <v>OK Q33.b.i</v>
      </c>
      <c r="HX59" s="681" t="str">
        <f>IF(Questionnaire!IA143=(Questionnaire!IA145+Questionnaire!IA146+Questionnaire!IA147)=TRUE,"OK Q33.b.i","QUERY Q33b - Components in 33.b.i must sum to acquisitions of unquoted equity capital total value in 33.b - please check")</f>
        <v>OK Q33.b.i</v>
      </c>
      <c r="HY59" s="681" t="str">
        <f>IF(Questionnaire!IB143=(Questionnaire!IB145+Questionnaire!IB146+Questionnaire!IB147)=TRUE,"OK Q33.b.i","QUERY Q33b - Components in 33.b.i must sum to acquisitions of unquoted equity capital total value in 33.b - please check")</f>
        <v>OK Q33.b.i</v>
      </c>
      <c r="HZ59" s="681" t="str">
        <f>IF(Questionnaire!IC143=(Questionnaire!IC145+Questionnaire!IC146+Questionnaire!IC147)=TRUE,"OK Q33.b.i","QUERY Q33b - Components in 33.b.i must sum to acquisitions of unquoted equity capital total value in 33.b - please check")</f>
        <v>OK Q33.b.i</v>
      </c>
      <c r="IA59" s="681" t="str">
        <f>IF(Questionnaire!ID143=(Questionnaire!ID145+Questionnaire!ID146+Questionnaire!ID147)=TRUE,"OK Q33.b.i","QUERY Q33b - Components in 33.b.i must sum to acquisitions of unquoted equity capital total value in 33.b - please check")</f>
        <v>OK Q33.b.i</v>
      </c>
      <c r="IB59" s="681" t="str">
        <f>IF(Questionnaire!IE143=(Questionnaire!IE145+Questionnaire!IE146+Questionnaire!IE147)=TRUE,"OK Q33.b.i","QUERY Q33b - Components in 33.b.i must sum to acquisitions of unquoted equity capital total value in 33.b - please check")</f>
        <v>OK Q33.b.i</v>
      </c>
      <c r="IC59" s="681" t="str">
        <f>IF(Questionnaire!IF143=(Questionnaire!IF145+Questionnaire!IF146+Questionnaire!IF147)=TRUE,"OK Q33.b.i","QUERY Q33b - Components in 33.b.i must sum to acquisitions of unquoted equity capital total value in 33.b - please check")</f>
        <v>OK Q33.b.i</v>
      </c>
      <c r="ID59" s="681" t="str">
        <f>IF(Questionnaire!IG143=(Questionnaire!IG145+Questionnaire!IG146+Questionnaire!IG147)=TRUE,"OK Q33.b.i","QUERY Q33b - Components in 33.b.i must sum to acquisitions of unquoted equity capital total value in 33.b - please check")</f>
        <v>OK Q33.b.i</v>
      </c>
      <c r="IE59" s="681" t="str">
        <f>IF(Questionnaire!IH143=(Questionnaire!IH145+Questionnaire!IH146+Questionnaire!IH147)=TRUE,"OK Q33.b.i","QUERY Q33b - Components in 33.b.i must sum to acquisitions of unquoted equity capital total value in 33.b - please check")</f>
        <v>OK Q33.b.i</v>
      </c>
      <c r="IF59" s="681" t="str">
        <f>IF(Questionnaire!II143=(Questionnaire!II145+Questionnaire!II146+Questionnaire!II147)=TRUE,"OK Q33.b.i","QUERY Q33b - Components in 33.b.i must sum to acquisitions of unquoted equity capital total value in 33.b - please check")</f>
        <v>OK Q33.b.i</v>
      </c>
      <c r="IG59" s="681" t="str">
        <f>IF(Questionnaire!IJ143=(Questionnaire!IJ145+Questionnaire!IJ146+Questionnaire!IJ147)=TRUE,"OK Q33.b.i","QUERY Q33b - Components in 33.b.i must sum to acquisitions of unquoted equity capital total value in 33.b - please check")</f>
        <v>OK Q33.b.i</v>
      </c>
      <c r="IH59" s="681" t="str">
        <f>IF(Questionnaire!IK143=(Questionnaire!IK145+Questionnaire!IK146+Questionnaire!IK147)=TRUE,"OK Q33.b.i","QUERY Q33b - Components in 33.b.i must sum to acquisitions of unquoted equity capital total value in 33.b - please check")</f>
        <v>OK Q33.b.i</v>
      </c>
      <c r="II59" s="681" t="str">
        <f>IF(Questionnaire!IL143=(Questionnaire!IL145+Questionnaire!IL146+Questionnaire!IL147)=TRUE,"OK Q33.b.i","QUERY Q33b - Components in 33.b.i must sum to acquisitions of unquoted equity capital total value in 33.b - please check")</f>
        <v>OK Q33.b.i</v>
      </c>
      <c r="IJ59" s="681" t="str">
        <f>IF(Questionnaire!IM143=(Questionnaire!IM145+Questionnaire!IM146+Questionnaire!IM147)=TRUE,"OK Q33.b.i","QUERY Q33b - Components in 33.b.i must sum to acquisitions of unquoted equity capital total value in 33.b - please check")</f>
        <v>OK Q33.b.i</v>
      </c>
      <c r="IK59" s="681" t="str">
        <f>IF(Questionnaire!IN143=(Questionnaire!IN145+Questionnaire!IN146+Questionnaire!IN147)=TRUE,"OK Q33.b.i","QUERY Q33b - Components in 33.b.i must sum to acquisitions of unquoted equity capital total value in 33.b - please check")</f>
        <v>OK Q33.b.i</v>
      </c>
      <c r="IL59" s="681" t="str">
        <f>IF(Questionnaire!IO143=(Questionnaire!IO145+Questionnaire!IO146+Questionnaire!IO147)=TRUE,"OK Q33.b.i","QUERY Q33b - Components in 33.b.i must sum to acquisitions of unquoted equity capital total value in 33.b - please check")</f>
        <v>OK Q33.b.i</v>
      </c>
      <c r="IM59" s="681" t="str">
        <f>IF(Questionnaire!IP143=(Questionnaire!IP145+Questionnaire!IP146+Questionnaire!IP147)=TRUE,"OK Q33.b.i","QUERY Q33b - Components in 33.b.i must sum to acquisitions of unquoted equity capital total value in 33.b - please check")</f>
        <v>OK Q33.b.i</v>
      </c>
      <c r="IN59" s="681" t="str">
        <f>IF(Questionnaire!IQ143=(Questionnaire!IQ145+Questionnaire!IQ146+Questionnaire!IQ147)=TRUE,"OK Q33.b.i","QUERY Q33b - Components in 33.b.i must sum to acquisitions of unquoted equity capital total value in 33.b - please check")</f>
        <v>OK Q33.b.i</v>
      </c>
      <c r="IO59" s="681" t="str">
        <f>IF(Questionnaire!IR143=(Questionnaire!IR145+Questionnaire!IR146+Questionnaire!IR147)=TRUE,"OK Q33.b.i","QUERY Q33b - Components in 33.b.i must sum to acquisitions of unquoted equity capital total value in 33.b - please check")</f>
        <v>OK Q33.b.i</v>
      </c>
      <c r="IP59" s="681" t="str">
        <f>IF(Questionnaire!IS143=(Questionnaire!IS145+Questionnaire!IS146+Questionnaire!IS147)=TRUE,"OK Q33.b.i","QUERY Q33b - Components in 33.b.i must sum to acquisitions of unquoted equity capital total value in 33.b - please check")</f>
        <v>OK Q33.b.i</v>
      </c>
      <c r="IQ59" s="680"/>
      <c r="IR59" s="680"/>
      <c r="IS59" s="680"/>
    </row>
    <row r="60" spans="1:253" s="669" customFormat="1" ht="14.25" customHeight="1">
      <c r="A60" s="679">
        <f t="shared" ref="A60:BL60" si="75">IF(LEFT(A61,2)="OK",0,IF(LEFT(A61,2)="QU",2,1))</f>
        <v>0</v>
      </c>
      <c r="B60" s="679">
        <f t="shared" si="75"/>
        <v>0</v>
      </c>
      <c r="C60" s="679">
        <f t="shared" si="75"/>
        <v>0</v>
      </c>
      <c r="D60" s="679">
        <f t="shared" si="75"/>
        <v>0</v>
      </c>
      <c r="E60" s="679">
        <f t="shared" si="75"/>
        <v>0</v>
      </c>
      <c r="F60" s="679">
        <f t="shared" si="75"/>
        <v>0</v>
      </c>
      <c r="G60" s="679">
        <f t="shared" si="75"/>
        <v>0</v>
      </c>
      <c r="H60" s="679">
        <f t="shared" si="75"/>
        <v>0</v>
      </c>
      <c r="I60" s="679">
        <f t="shared" si="75"/>
        <v>0</v>
      </c>
      <c r="J60" s="679">
        <f t="shared" si="75"/>
        <v>0</v>
      </c>
      <c r="K60" s="679">
        <f t="shared" si="75"/>
        <v>0</v>
      </c>
      <c r="L60" s="679">
        <f t="shared" si="75"/>
        <v>0</v>
      </c>
      <c r="M60" s="679">
        <f t="shared" si="75"/>
        <v>0</v>
      </c>
      <c r="N60" s="679">
        <f t="shared" si="75"/>
        <v>0</v>
      </c>
      <c r="O60" s="679">
        <f t="shared" si="75"/>
        <v>0</v>
      </c>
      <c r="P60" s="679">
        <f t="shared" si="75"/>
        <v>0</v>
      </c>
      <c r="Q60" s="679">
        <f t="shared" si="75"/>
        <v>0</v>
      </c>
      <c r="R60" s="679">
        <f t="shared" si="75"/>
        <v>0</v>
      </c>
      <c r="S60" s="679">
        <f t="shared" si="75"/>
        <v>0</v>
      </c>
      <c r="T60" s="679">
        <f t="shared" si="75"/>
        <v>0</v>
      </c>
      <c r="U60" s="679">
        <f t="shared" si="75"/>
        <v>0</v>
      </c>
      <c r="V60" s="679">
        <f t="shared" si="75"/>
        <v>0</v>
      </c>
      <c r="W60" s="679">
        <f t="shared" si="75"/>
        <v>0</v>
      </c>
      <c r="X60" s="679">
        <f t="shared" si="75"/>
        <v>0</v>
      </c>
      <c r="Y60" s="679">
        <f t="shared" si="75"/>
        <v>0</v>
      </c>
      <c r="Z60" s="679">
        <f t="shared" si="75"/>
        <v>0</v>
      </c>
      <c r="AA60" s="679">
        <f t="shared" si="75"/>
        <v>0</v>
      </c>
      <c r="AB60" s="679">
        <f t="shared" si="75"/>
        <v>0</v>
      </c>
      <c r="AC60" s="679">
        <f t="shared" si="75"/>
        <v>0</v>
      </c>
      <c r="AD60" s="679">
        <f t="shared" si="75"/>
        <v>0</v>
      </c>
      <c r="AE60" s="679">
        <f t="shared" si="75"/>
        <v>0</v>
      </c>
      <c r="AF60" s="679">
        <f t="shared" si="75"/>
        <v>0</v>
      </c>
      <c r="AG60" s="679">
        <f t="shared" si="75"/>
        <v>0</v>
      </c>
      <c r="AH60" s="679">
        <f t="shared" si="75"/>
        <v>0</v>
      </c>
      <c r="AI60" s="679">
        <f t="shared" si="75"/>
        <v>0</v>
      </c>
      <c r="AJ60" s="679">
        <f t="shared" si="75"/>
        <v>0</v>
      </c>
      <c r="AK60" s="679">
        <f t="shared" si="75"/>
        <v>0</v>
      </c>
      <c r="AL60" s="679">
        <f t="shared" si="75"/>
        <v>0</v>
      </c>
      <c r="AM60" s="679">
        <f t="shared" si="75"/>
        <v>0</v>
      </c>
      <c r="AN60" s="679">
        <f t="shared" si="75"/>
        <v>0</v>
      </c>
      <c r="AO60" s="679">
        <f t="shared" si="75"/>
        <v>0</v>
      </c>
      <c r="AP60" s="679">
        <f t="shared" si="75"/>
        <v>0</v>
      </c>
      <c r="AQ60" s="679">
        <f t="shared" si="75"/>
        <v>0</v>
      </c>
      <c r="AR60" s="679">
        <f t="shared" si="75"/>
        <v>0</v>
      </c>
      <c r="AS60" s="679">
        <f t="shared" si="75"/>
        <v>0</v>
      </c>
      <c r="AT60" s="679">
        <f t="shared" si="75"/>
        <v>0</v>
      </c>
      <c r="AU60" s="679">
        <f t="shared" si="75"/>
        <v>0</v>
      </c>
      <c r="AV60" s="679">
        <f t="shared" si="75"/>
        <v>0</v>
      </c>
      <c r="AW60" s="679">
        <f t="shared" si="75"/>
        <v>0</v>
      </c>
      <c r="AX60" s="679">
        <f t="shared" si="75"/>
        <v>0</v>
      </c>
      <c r="AY60" s="679">
        <f t="shared" si="75"/>
        <v>0</v>
      </c>
      <c r="AZ60" s="679">
        <f t="shared" si="75"/>
        <v>0</v>
      </c>
      <c r="BA60" s="679">
        <f t="shared" si="75"/>
        <v>0</v>
      </c>
      <c r="BB60" s="679">
        <f t="shared" si="75"/>
        <v>0</v>
      </c>
      <c r="BC60" s="679">
        <f t="shared" si="75"/>
        <v>0</v>
      </c>
      <c r="BD60" s="679">
        <f t="shared" si="75"/>
        <v>0</v>
      </c>
      <c r="BE60" s="679">
        <f t="shared" si="75"/>
        <v>0</v>
      </c>
      <c r="BF60" s="679">
        <f t="shared" si="75"/>
        <v>0</v>
      </c>
      <c r="BG60" s="679">
        <f t="shared" si="75"/>
        <v>0</v>
      </c>
      <c r="BH60" s="679">
        <f t="shared" si="75"/>
        <v>0</v>
      </c>
      <c r="BI60" s="679">
        <f t="shared" si="75"/>
        <v>0</v>
      </c>
      <c r="BJ60" s="679">
        <f t="shared" si="75"/>
        <v>0</v>
      </c>
      <c r="BK60" s="679">
        <f t="shared" si="75"/>
        <v>0</v>
      </c>
      <c r="BL60" s="679">
        <f t="shared" si="75"/>
        <v>0</v>
      </c>
      <c r="BM60" s="679">
        <f t="shared" ref="BM60:DX60" si="76">IF(LEFT(BM61,2)="OK",0,IF(LEFT(BM61,2)="QU",2,1))</f>
        <v>0</v>
      </c>
      <c r="BN60" s="679">
        <f t="shared" si="76"/>
        <v>0</v>
      </c>
      <c r="BO60" s="679">
        <f t="shared" si="76"/>
        <v>0</v>
      </c>
      <c r="BP60" s="679">
        <f t="shared" si="76"/>
        <v>0</v>
      </c>
      <c r="BQ60" s="679">
        <f t="shared" si="76"/>
        <v>0</v>
      </c>
      <c r="BR60" s="679">
        <f t="shared" si="76"/>
        <v>0</v>
      </c>
      <c r="BS60" s="679">
        <f t="shared" si="76"/>
        <v>0</v>
      </c>
      <c r="BT60" s="679">
        <f t="shared" si="76"/>
        <v>0</v>
      </c>
      <c r="BU60" s="679">
        <f t="shared" si="76"/>
        <v>0</v>
      </c>
      <c r="BV60" s="679">
        <f t="shared" si="76"/>
        <v>0</v>
      </c>
      <c r="BW60" s="679">
        <f t="shared" si="76"/>
        <v>0</v>
      </c>
      <c r="BX60" s="679">
        <f t="shared" si="76"/>
        <v>0</v>
      </c>
      <c r="BY60" s="679">
        <f t="shared" si="76"/>
        <v>0</v>
      </c>
      <c r="BZ60" s="679">
        <f t="shared" si="76"/>
        <v>0</v>
      </c>
      <c r="CA60" s="679">
        <f t="shared" si="76"/>
        <v>0</v>
      </c>
      <c r="CB60" s="679">
        <f t="shared" si="76"/>
        <v>0</v>
      </c>
      <c r="CC60" s="679">
        <f t="shared" si="76"/>
        <v>0</v>
      </c>
      <c r="CD60" s="679">
        <f t="shared" si="76"/>
        <v>0</v>
      </c>
      <c r="CE60" s="679">
        <f t="shared" si="76"/>
        <v>0</v>
      </c>
      <c r="CF60" s="679">
        <f t="shared" si="76"/>
        <v>0</v>
      </c>
      <c r="CG60" s="679">
        <f t="shared" si="76"/>
        <v>0</v>
      </c>
      <c r="CH60" s="679">
        <f t="shared" si="76"/>
        <v>0</v>
      </c>
      <c r="CI60" s="679">
        <f t="shared" si="76"/>
        <v>0</v>
      </c>
      <c r="CJ60" s="679">
        <f t="shared" si="76"/>
        <v>0</v>
      </c>
      <c r="CK60" s="679">
        <f t="shared" si="76"/>
        <v>0</v>
      </c>
      <c r="CL60" s="679">
        <f t="shared" si="76"/>
        <v>0</v>
      </c>
      <c r="CM60" s="679">
        <f t="shared" si="76"/>
        <v>0</v>
      </c>
      <c r="CN60" s="679">
        <f t="shared" si="76"/>
        <v>0</v>
      </c>
      <c r="CO60" s="679">
        <f t="shared" si="76"/>
        <v>0</v>
      </c>
      <c r="CP60" s="679">
        <f t="shared" si="76"/>
        <v>0</v>
      </c>
      <c r="CQ60" s="679">
        <f t="shared" si="76"/>
        <v>0</v>
      </c>
      <c r="CR60" s="679">
        <f t="shared" si="76"/>
        <v>0</v>
      </c>
      <c r="CS60" s="679">
        <f t="shared" si="76"/>
        <v>0</v>
      </c>
      <c r="CT60" s="679">
        <f t="shared" si="76"/>
        <v>0</v>
      </c>
      <c r="CU60" s="679">
        <f t="shared" si="76"/>
        <v>0</v>
      </c>
      <c r="CV60" s="679">
        <f t="shared" si="76"/>
        <v>0</v>
      </c>
      <c r="CW60" s="679">
        <f t="shared" si="76"/>
        <v>0</v>
      </c>
      <c r="CX60" s="679">
        <f t="shared" si="76"/>
        <v>0</v>
      </c>
      <c r="CY60" s="679">
        <f t="shared" si="76"/>
        <v>0</v>
      </c>
      <c r="CZ60" s="679">
        <f t="shared" si="76"/>
        <v>0</v>
      </c>
      <c r="DA60" s="679">
        <f t="shared" si="76"/>
        <v>0</v>
      </c>
      <c r="DB60" s="679">
        <f t="shared" si="76"/>
        <v>0</v>
      </c>
      <c r="DC60" s="679">
        <f t="shared" si="76"/>
        <v>0</v>
      </c>
      <c r="DD60" s="679">
        <f t="shared" si="76"/>
        <v>0</v>
      </c>
      <c r="DE60" s="679">
        <f t="shared" si="76"/>
        <v>0</v>
      </c>
      <c r="DF60" s="679">
        <f t="shared" si="76"/>
        <v>0</v>
      </c>
      <c r="DG60" s="679">
        <f t="shared" si="76"/>
        <v>0</v>
      </c>
      <c r="DH60" s="679">
        <f t="shared" si="76"/>
        <v>0</v>
      </c>
      <c r="DI60" s="679">
        <f t="shared" si="76"/>
        <v>0</v>
      </c>
      <c r="DJ60" s="679">
        <f t="shared" si="76"/>
        <v>0</v>
      </c>
      <c r="DK60" s="679">
        <f t="shared" si="76"/>
        <v>0</v>
      </c>
      <c r="DL60" s="679">
        <f t="shared" si="76"/>
        <v>0</v>
      </c>
      <c r="DM60" s="679">
        <f t="shared" si="76"/>
        <v>0</v>
      </c>
      <c r="DN60" s="679">
        <f t="shared" si="76"/>
        <v>0</v>
      </c>
      <c r="DO60" s="679">
        <f t="shared" si="76"/>
        <v>0</v>
      </c>
      <c r="DP60" s="679">
        <f t="shared" si="76"/>
        <v>0</v>
      </c>
      <c r="DQ60" s="679">
        <f t="shared" si="76"/>
        <v>0</v>
      </c>
      <c r="DR60" s="679">
        <f t="shared" si="76"/>
        <v>0</v>
      </c>
      <c r="DS60" s="679">
        <f t="shared" si="76"/>
        <v>0</v>
      </c>
      <c r="DT60" s="679">
        <f t="shared" si="76"/>
        <v>0</v>
      </c>
      <c r="DU60" s="679">
        <f t="shared" si="76"/>
        <v>0</v>
      </c>
      <c r="DV60" s="679">
        <f t="shared" si="76"/>
        <v>0</v>
      </c>
      <c r="DW60" s="679">
        <f t="shared" si="76"/>
        <v>0</v>
      </c>
      <c r="DX60" s="679">
        <f t="shared" si="76"/>
        <v>0</v>
      </c>
      <c r="DY60" s="679">
        <f t="shared" ref="DY60:GJ60" si="77">IF(LEFT(DY61,2)="OK",0,IF(LEFT(DY61,2)="QU",2,1))</f>
        <v>0</v>
      </c>
      <c r="DZ60" s="679">
        <f t="shared" si="77"/>
        <v>0</v>
      </c>
      <c r="EA60" s="679">
        <f t="shared" si="77"/>
        <v>0</v>
      </c>
      <c r="EB60" s="679">
        <f t="shared" si="77"/>
        <v>0</v>
      </c>
      <c r="EC60" s="679">
        <f t="shared" si="77"/>
        <v>0</v>
      </c>
      <c r="ED60" s="679">
        <f t="shared" si="77"/>
        <v>0</v>
      </c>
      <c r="EE60" s="679">
        <f t="shared" si="77"/>
        <v>0</v>
      </c>
      <c r="EF60" s="679">
        <f t="shared" si="77"/>
        <v>0</v>
      </c>
      <c r="EG60" s="679">
        <f t="shared" si="77"/>
        <v>0</v>
      </c>
      <c r="EH60" s="679">
        <f t="shared" si="77"/>
        <v>0</v>
      </c>
      <c r="EI60" s="679">
        <f t="shared" si="77"/>
        <v>0</v>
      </c>
      <c r="EJ60" s="679">
        <f t="shared" si="77"/>
        <v>0</v>
      </c>
      <c r="EK60" s="679">
        <f t="shared" si="77"/>
        <v>0</v>
      </c>
      <c r="EL60" s="679">
        <f t="shared" si="77"/>
        <v>0</v>
      </c>
      <c r="EM60" s="679">
        <f t="shared" si="77"/>
        <v>0</v>
      </c>
      <c r="EN60" s="679">
        <f t="shared" si="77"/>
        <v>0</v>
      </c>
      <c r="EO60" s="679">
        <f t="shared" si="77"/>
        <v>0</v>
      </c>
      <c r="EP60" s="679">
        <f t="shared" si="77"/>
        <v>0</v>
      </c>
      <c r="EQ60" s="679">
        <f t="shared" si="77"/>
        <v>0</v>
      </c>
      <c r="ER60" s="679">
        <f t="shared" si="77"/>
        <v>0</v>
      </c>
      <c r="ES60" s="679">
        <f t="shared" si="77"/>
        <v>0</v>
      </c>
      <c r="ET60" s="679">
        <f t="shared" si="77"/>
        <v>0</v>
      </c>
      <c r="EU60" s="679">
        <f t="shared" si="77"/>
        <v>0</v>
      </c>
      <c r="EV60" s="679">
        <f t="shared" si="77"/>
        <v>0</v>
      </c>
      <c r="EW60" s="679">
        <f t="shared" si="77"/>
        <v>0</v>
      </c>
      <c r="EX60" s="679">
        <f t="shared" si="77"/>
        <v>0</v>
      </c>
      <c r="EY60" s="679">
        <f t="shared" si="77"/>
        <v>0</v>
      </c>
      <c r="EZ60" s="679">
        <f t="shared" si="77"/>
        <v>0</v>
      </c>
      <c r="FA60" s="679">
        <f t="shared" si="77"/>
        <v>0</v>
      </c>
      <c r="FB60" s="679">
        <f t="shared" si="77"/>
        <v>0</v>
      </c>
      <c r="FC60" s="679">
        <f t="shared" si="77"/>
        <v>0</v>
      </c>
      <c r="FD60" s="679">
        <f t="shared" si="77"/>
        <v>0</v>
      </c>
      <c r="FE60" s="679">
        <f t="shared" si="77"/>
        <v>0</v>
      </c>
      <c r="FF60" s="679">
        <f t="shared" si="77"/>
        <v>0</v>
      </c>
      <c r="FG60" s="679">
        <f t="shared" si="77"/>
        <v>0</v>
      </c>
      <c r="FH60" s="679">
        <f t="shared" si="77"/>
        <v>0</v>
      </c>
      <c r="FI60" s="679">
        <f t="shared" si="77"/>
        <v>0</v>
      </c>
      <c r="FJ60" s="679">
        <f t="shared" si="77"/>
        <v>0</v>
      </c>
      <c r="FK60" s="679">
        <f t="shared" si="77"/>
        <v>0</v>
      </c>
      <c r="FL60" s="679">
        <f t="shared" si="77"/>
        <v>0</v>
      </c>
      <c r="FM60" s="679">
        <f t="shared" si="77"/>
        <v>0</v>
      </c>
      <c r="FN60" s="679">
        <f t="shared" si="77"/>
        <v>0</v>
      </c>
      <c r="FO60" s="679">
        <f t="shared" si="77"/>
        <v>0</v>
      </c>
      <c r="FP60" s="679">
        <f t="shared" si="77"/>
        <v>0</v>
      </c>
      <c r="FQ60" s="679">
        <f t="shared" si="77"/>
        <v>0</v>
      </c>
      <c r="FR60" s="679">
        <f t="shared" si="77"/>
        <v>0</v>
      </c>
      <c r="FS60" s="679">
        <f t="shared" si="77"/>
        <v>0</v>
      </c>
      <c r="FT60" s="679">
        <f t="shared" si="77"/>
        <v>0</v>
      </c>
      <c r="FU60" s="679">
        <f t="shared" si="77"/>
        <v>0</v>
      </c>
      <c r="FV60" s="679">
        <f t="shared" si="77"/>
        <v>0</v>
      </c>
      <c r="FW60" s="679">
        <f t="shared" si="77"/>
        <v>0</v>
      </c>
      <c r="FX60" s="679">
        <f t="shared" si="77"/>
        <v>0</v>
      </c>
      <c r="FY60" s="679">
        <f t="shared" si="77"/>
        <v>0</v>
      </c>
      <c r="FZ60" s="679">
        <f t="shared" si="77"/>
        <v>0</v>
      </c>
      <c r="GA60" s="679">
        <f t="shared" si="77"/>
        <v>0</v>
      </c>
      <c r="GB60" s="679">
        <f t="shared" si="77"/>
        <v>0</v>
      </c>
      <c r="GC60" s="679">
        <f t="shared" si="77"/>
        <v>0</v>
      </c>
      <c r="GD60" s="679">
        <f t="shared" si="77"/>
        <v>0</v>
      </c>
      <c r="GE60" s="679">
        <f t="shared" si="77"/>
        <v>0</v>
      </c>
      <c r="GF60" s="679">
        <f t="shared" si="77"/>
        <v>0</v>
      </c>
      <c r="GG60" s="679">
        <f t="shared" si="77"/>
        <v>0</v>
      </c>
      <c r="GH60" s="679">
        <f t="shared" si="77"/>
        <v>0</v>
      </c>
      <c r="GI60" s="679">
        <f t="shared" si="77"/>
        <v>0</v>
      </c>
      <c r="GJ60" s="679">
        <f t="shared" si="77"/>
        <v>0</v>
      </c>
      <c r="GK60" s="679">
        <f t="shared" ref="GK60:IP60" si="78">IF(LEFT(GK61,2)="OK",0,IF(LEFT(GK61,2)="QU",2,1))</f>
        <v>0</v>
      </c>
      <c r="GL60" s="679">
        <f t="shared" si="78"/>
        <v>0</v>
      </c>
      <c r="GM60" s="679">
        <f t="shared" si="78"/>
        <v>0</v>
      </c>
      <c r="GN60" s="679">
        <f t="shared" si="78"/>
        <v>0</v>
      </c>
      <c r="GO60" s="679">
        <f t="shared" si="78"/>
        <v>0</v>
      </c>
      <c r="GP60" s="679">
        <f t="shared" si="78"/>
        <v>0</v>
      </c>
      <c r="GQ60" s="679">
        <f t="shared" si="78"/>
        <v>0</v>
      </c>
      <c r="GR60" s="679">
        <f t="shared" si="78"/>
        <v>0</v>
      </c>
      <c r="GS60" s="679">
        <f t="shared" si="78"/>
        <v>0</v>
      </c>
      <c r="GT60" s="679">
        <f t="shared" si="78"/>
        <v>0</v>
      </c>
      <c r="GU60" s="679">
        <f t="shared" si="78"/>
        <v>0</v>
      </c>
      <c r="GV60" s="679">
        <f t="shared" si="78"/>
        <v>0</v>
      </c>
      <c r="GW60" s="679">
        <f t="shared" si="78"/>
        <v>0</v>
      </c>
      <c r="GX60" s="679">
        <f t="shared" si="78"/>
        <v>0</v>
      </c>
      <c r="GY60" s="679">
        <f t="shared" si="78"/>
        <v>0</v>
      </c>
      <c r="GZ60" s="679">
        <f t="shared" si="78"/>
        <v>0</v>
      </c>
      <c r="HA60" s="679">
        <f t="shared" si="78"/>
        <v>0</v>
      </c>
      <c r="HB60" s="679">
        <f t="shared" si="78"/>
        <v>0</v>
      </c>
      <c r="HC60" s="679">
        <f t="shared" si="78"/>
        <v>0</v>
      </c>
      <c r="HD60" s="679">
        <f t="shared" si="78"/>
        <v>0</v>
      </c>
      <c r="HE60" s="679">
        <f t="shared" si="78"/>
        <v>0</v>
      </c>
      <c r="HF60" s="679">
        <f t="shared" si="78"/>
        <v>0</v>
      </c>
      <c r="HG60" s="679">
        <f t="shared" si="78"/>
        <v>0</v>
      </c>
      <c r="HH60" s="679">
        <f t="shared" si="78"/>
        <v>0</v>
      </c>
      <c r="HI60" s="679">
        <f t="shared" si="78"/>
        <v>0</v>
      </c>
      <c r="HJ60" s="679">
        <f t="shared" si="78"/>
        <v>0</v>
      </c>
      <c r="HK60" s="679">
        <f t="shared" si="78"/>
        <v>0</v>
      </c>
      <c r="HL60" s="679">
        <f t="shared" si="78"/>
        <v>0</v>
      </c>
      <c r="HM60" s="679">
        <f t="shared" si="78"/>
        <v>0</v>
      </c>
      <c r="HN60" s="679">
        <f t="shared" si="78"/>
        <v>0</v>
      </c>
      <c r="HO60" s="679">
        <f t="shared" si="78"/>
        <v>0</v>
      </c>
      <c r="HP60" s="679">
        <f t="shared" si="78"/>
        <v>0</v>
      </c>
      <c r="HQ60" s="679">
        <f t="shared" si="78"/>
        <v>0</v>
      </c>
      <c r="HR60" s="679">
        <f t="shared" si="78"/>
        <v>0</v>
      </c>
      <c r="HS60" s="679">
        <f t="shared" si="78"/>
        <v>0</v>
      </c>
      <c r="HT60" s="679">
        <f t="shared" si="78"/>
        <v>0</v>
      </c>
      <c r="HU60" s="679">
        <f t="shared" si="78"/>
        <v>0</v>
      </c>
      <c r="HV60" s="679">
        <f t="shared" si="78"/>
        <v>0</v>
      </c>
      <c r="HW60" s="679">
        <f t="shared" si="78"/>
        <v>0</v>
      </c>
      <c r="HX60" s="679">
        <f t="shared" si="78"/>
        <v>0</v>
      </c>
      <c r="HY60" s="679">
        <f t="shared" si="78"/>
        <v>0</v>
      </c>
      <c r="HZ60" s="679">
        <f t="shared" si="78"/>
        <v>0</v>
      </c>
      <c r="IA60" s="679">
        <f t="shared" si="78"/>
        <v>0</v>
      </c>
      <c r="IB60" s="679">
        <f t="shared" si="78"/>
        <v>0</v>
      </c>
      <c r="IC60" s="679">
        <f t="shared" si="78"/>
        <v>0</v>
      </c>
      <c r="ID60" s="679">
        <f t="shared" si="78"/>
        <v>0</v>
      </c>
      <c r="IE60" s="679">
        <f t="shared" si="78"/>
        <v>0</v>
      </c>
      <c r="IF60" s="679">
        <f t="shared" si="78"/>
        <v>0</v>
      </c>
      <c r="IG60" s="679">
        <f t="shared" si="78"/>
        <v>0</v>
      </c>
      <c r="IH60" s="679">
        <f t="shared" si="78"/>
        <v>0</v>
      </c>
      <c r="II60" s="679">
        <f t="shared" si="78"/>
        <v>0</v>
      </c>
      <c r="IJ60" s="679">
        <f t="shared" si="78"/>
        <v>0</v>
      </c>
      <c r="IK60" s="679">
        <f t="shared" si="78"/>
        <v>0</v>
      </c>
      <c r="IL60" s="679">
        <f t="shared" si="78"/>
        <v>0</v>
      </c>
      <c r="IM60" s="679">
        <f t="shared" si="78"/>
        <v>0</v>
      </c>
      <c r="IN60" s="679">
        <f t="shared" si="78"/>
        <v>0</v>
      </c>
      <c r="IO60" s="679">
        <f t="shared" si="78"/>
        <v>0</v>
      </c>
      <c r="IP60" s="679">
        <f t="shared" si="78"/>
        <v>0</v>
      </c>
      <c r="IQ60" s="680"/>
      <c r="IR60" s="680"/>
      <c r="IS60" s="680"/>
    </row>
    <row r="61" spans="1:253" s="669" customFormat="1" ht="111.75" customHeight="1">
      <c r="A61" s="681" t="str">
        <f>IF(Questionnaire!D143=(Questionnaire!D150+Questionnaire!D151+Questionnaire!D152+Questionnaire!D153)=TRUE,"OK Q33.b.ii","QUERY Q33b - Components in 33.b.ii must sum to acquisitions of unquoted equity capital total value in 33.b - please check")</f>
        <v>OK Q33.b.ii</v>
      </c>
      <c r="B61" s="681" t="str">
        <f>IF(Questionnaire!E143=(Questionnaire!E150+Questionnaire!E151+Questionnaire!E152+Questionnaire!E153)=TRUE,"OK Q33.b.ii","QUERY Q33b - Components in 33.b.ii must sum to acquisitions of unquoted equity capital total value in 33.b - please check")</f>
        <v>OK Q33.b.ii</v>
      </c>
      <c r="C61" s="681" t="str">
        <f>IF(Questionnaire!F143=(Questionnaire!F150+Questionnaire!F151+Questionnaire!F152+Questionnaire!F153)=TRUE,"OK Q33.b.ii","QUERY Q33b - Components in 33.b.ii must sum to acquisitions of unquoted equity capital total value in 33.b - please check")</f>
        <v>OK Q33.b.ii</v>
      </c>
      <c r="D61" s="681" t="str">
        <f>IF(Questionnaire!G143=(Questionnaire!G150+Questionnaire!G151+Questionnaire!G152+Questionnaire!G153)=TRUE,"OK Q33.b.ii","QUERY Q33b - Components in 33.b.ii must sum to acquisitions of unquoted equity capital total value in 33.b - please check")</f>
        <v>OK Q33.b.ii</v>
      </c>
      <c r="E61" s="681" t="str">
        <f>IF(Questionnaire!H143=(Questionnaire!H150+Questionnaire!H151+Questionnaire!H152+Questionnaire!H153)=TRUE,"OK Q33.b.ii","QUERY Q33b - Components in 33.b.ii must sum to acquisitions of unquoted equity capital total value in 33.b - please check")</f>
        <v>OK Q33.b.ii</v>
      </c>
      <c r="F61" s="681" t="str">
        <f>IF(Questionnaire!I143=(Questionnaire!I150+Questionnaire!I151+Questionnaire!I152+Questionnaire!I153)=TRUE,"OK Q33.b.ii","QUERY Q33b - Components in 33.b.ii must sum to acquisitions of unquoted equity capital total value in 33.b - please check")</f>
        <v>OK Q33.b.ii</v>
      </c>
      <c r="G61" s="681" t="str">
        <f>IF(Questionnaire!J143=(Questionnaire!J150+Questionnaire!J151+Questionnaire!J152+Questionnaire!J153)=TRUE,"OK Q33.b.ii","QUERY Q33b - Components in 33.b.ii must sum to acquisitions of unquoted equity capital total value in 33.b - please check")</f>
        <v>OK Q33.b.ii</v>
      </c>
      <c r="H61" s="681" t="str">
        <f>IF(Questionnaire!K143=(Questionnaire!K150+Questionnaire!K151+Questionnaire!K152+Questionnaire!K153)=TRUE,"OK Q33.b.ii","QUERY Q33b - Components in 33.b.ii must sum to acquisitions of unquoted equity capital total value in 33.b - please check")</f>
        <v>OK Q33.b.ii</v>
      </c>
      <c r="I61" s="681" t="str">
        <f>IF(Questionnaire!L143=(Questionnaire!L150+Questionnaire!L151+Questionnaire!L152+Questionnaire!L153)=TRUE,"OK Q33.b.ii","QUERY Q33b - Components in 33.b.ii must sum to acquisitions of unquoted equity capital total value in 33.b - please check")</f>
        <v>OK Q33.b.ii</v>
      </c>
      <c r="J61" s="681" t="str">
        <f>IF(Questionnaire!M143=(Questionnaire!M150+Questionnaire!M151+Questionnaire!M152+Questionnaire!M153)=TRUE,"OK Q33.b.ii","QUERY Q33b - Components in 33.b.ii must sum to acquisitions of unquoted equity capital total value in 33.b - please check")</f>
        <v>OK Q33.b.ii</v>
      </c>
      <c r="K61" s="681" t="str">
        <f>IF(Questionnaire!N143=(Questionnaire!N150+Questionnaire!N151+Questionnaire!N152+Questionnaire!N153)=TRUE,"OK Q33.b.ii","QUERY Q33b - Components in 33.b.ii must sum to acquisitions of unquoted equity capital total value in 33.b - please check")</f>
        <v>OK Q33.b.ii</v>
      </c>
      <c r="L61" s="681" t="str">
        <f>IF(Questionnaire!O143=(Questionnaire!O150+Questionnaire!O151+Questionnaire!O152+Questionnaire!O153)=TRUE,"OK Q33.b.ii","QUERY Q33b - Components in 33.b.ii must sum to acquisitions of unquoted equity capital total value in 33.b - please check")</f>
        <v>OK Q33.b.ii</v>
      </c>
      <c r="M61" s="681" t="str">
        <f>IF(Questionnaire!P143=(Questionnaire!P150+Questionnaire!P151+Questionnaire!P152+Questionnaire!P153)=TRUE,"OK Q33.b.ii","QUERY Q33b - Components in 33.b.ii must sum to acquisitions of unquoted equity capital total value in 33.b - please check")</f>
        <v>OK Q33.b.ii</v>
      </c>
      <c r="N61" s="681" t="str">
        <f>IF(Questionnaire!Q143=(Questionnaire!Q150+Questionnaire!Q151+Questionnaire!Q152+Questionnaire!Q153)=TRUE,"OK Q33.b.ii","QUERY Q33b - Components in 33.b.ii must sum to acquisitions of unquoted equity capital total value in 33.b - please check")</f>
        <v>OK Q33.b.ii</v>
      </c>
      <c r="O61" s="681" t="str">
        <f>IF(Questionnaire!R143=(Questionnaire!R150+Questionnaire!R151+Questionnaire!R152+Questionnaire!R153)=TRUE,"OK Q33.b.ii","QUERY Q33b - Components in 33.b.ii must sum to acquisitions of unquoted equity capital total value in 33.b - please check")</f>
        <v>OK Q33.b.ii</v>
      </c>
      <c r="P61" s="681" t="str">
        <f>IF(Questionnaire!S143=(Questionnaire!S150+Questionnaire!S151+Questionnaire!S152+Questionnaire!S153)=TRUE,"OK Q33.b.ii","QUERY Q33b - Components in 33.b.ii must sum to acquisitions of unquoted equity capital total value in 33.b - please check")</f>
        <v>OK Q33.b.ii</v>
      </c>
      <c r="Q61" s="681" t="str">
        <f>IF(Questionnaire!T143=(Questionnaire!T150+Questionnaire!T151+Questionnaire!T152+Questionnaire!T153)=TRUE,"OK Q33.b.ii","QUERY Q33b - Components in 33.b.ii must sum to acquisitions of unquoted equity capital total value in 33.b - please check")</f>
        <v>OK Q33.b.ii</v>
      </c>
      <c r="R61" s="681" t="str">
        <f>IF(Questionnaire!U143=(Questionnaire!U150+Questionnaire!U151+Questionnaire!U152+Questionnaire!U153)=TRUE,"OK Q33.b.ii","QUERY Q33b - Components in 33.b.ii must sum to acquisitions of unquoted equity capital total value in 33.b - please check")</f>
        <v>OK Q33.b.ii</v>
      </c>
      <c r="S61" s="681" t="str">
        <f>IF(Questionnaire!V143=(Questionnaire!V150+Questionnaire!V151+Questionnaire!V152+Questionnaire!V153)=TRUE,"OK Q33.b.ii","QUERY Q33b - Components in 33.b.ii must sum to acquisitions of unquoted equity capital total value in 33.b - please check")</f>
        <v>OK Q33.b.ii</v>
      </c>
      <c r="T61" s="681" t="str">
        <f>IF(Questionnaire!W143=(Questionnaire!W150+Questionnaire!W151+Questionnaire!W152+Questionnaire!W153)=TRUE,"OK Q33.b.ii","QUERY Q33b - Components in 33.b.ii must sum to acquisitions of unquoted equity capital total value in 33.b - please check")</f>
        <v>OK Q33.b.ii</v>
      </c>
      <c r="U61" s="681" t="str">
        <f>IF(Questionnaire!X143=(Questionnaire!X150+Questionnaire!X151+Questionnaire!X152+Questionnaire!X153)=TRUE,"OK Q33.b.ii","QUERY Q33b - Components in 33.b.ii must sum to acquisitions of unquoted equity capital total value in 33.b - please check")</f>
        <v>OK Q33.b.ii</v>
      </c>
      <c r="V61" s="681" t="str">
        <f>IF(Questionnaire!Y143=(Questionnaire!Y150+Questionnaire!Y151+Questionnaire!Y152+Questionnaire!Y153)=TRUE,"OK Q33.b.ii","QUERY Q33b - Components in 33.b.ii must sum to acquisitions of unquoted equity capital total value in 33.b - please check")</f>
        <v>OK Q33.b.ii</v>
      </c>
      <c r="W61" s="681" t="str">
        <f>IF(Questionnaire!Z143=(Questionnaire!Z150+Questionnaire!Z151+Questionnaire!Z152+Questionnaire!Z153)=TRUE,"OK Q33.b.ii","QUERY Q33b - Components in 33.b.ii must sum to acquisitions of unquoted equity capital total value in 33.b - please check")</f>
        <v>OK Q33.b.ii</v>
      </c>
      <c r="X61" s="681" t="str">
        <f>IF(Questionnaire!AA143=(Questionnaire!AA150+Questionnaire!AA151+Questionnaire!AA152+Questionnaire!AA153)=TRUE,"OK Q33.b.ii","QUERY Q33b - Components in 33.b.ii must sum to acquisitions of unquoted equity capital total value in 33.b - please check")</f>
        <v>OK Q33.b.ii</v>
      </c>
      <c r="Y61" s="681" t="str">
        <f>IF(Questionnaire!AB143=(Questionnaire!AB150+Questionnaire!AB151+Questionnaire!AB152+Questionnaire!AB153)=TRUE,"OK Q33.b.ii","QUERY Q33b - Components in 33.b.ii must sum to acquisitions of unquoted equity capital total value in 33.b - please check")</f>
        <v>OK Q33.b.ii</v>
      </c>
      <c r="Z61" s="681" t="str">
        <f>IF(Questionnaire!AC143=(Questionnaire!AC150+Questionnaire!AC151+Questionnaire!AC152+Questionnaire!AC153)=TRUE,"OK Q33.b.ii","QUERY Q33b - Components in 33.b.ii must sum to acquisitions of unquoted equity capital total value in 33.b - please check")</f>
        <v>OK Q33.b.ii</v>
      </c>
      <c r="AA61" s="681" t="str">
        <f>IF(Questionnaire!AD143=(Questionnaire!AD150+Questionnaire!AD151+Questionnaire!AD152+Questionnaire!AD153)=TRUE,"OK Q33.b.ii","QUERY Q33b - Components in 33.b.ii must sum to acquisitions of unquoted equity capital total value in 33.b - please check")</f>
        <v>OK Q33.b.ii</v>
      </c>
      <c r="AB61" s="681" t="str">
        <f>IF(Questionnaire!AE143=(Questionnaire!AE150+Questionnaire!AE151+Questionnaire!AE152+Questionnaire!AE153)=TRUE,"OK Q33.b.ii","QUERY Q33b - Components in 33.b.ii must sum to acquisitions of unquoted equity capital total value in 33.b - please check")</f>
        <v>OK Q33.b.ii</v>
      </c>
      <c r="AC61" s="681" t="str">
        <f>IF(Questionnaire!AF143=(Questionnaire!AF150+Questionnaire!AF151+Questionnaire!AF152+Questionnaire!AF153)=TRUE,"OK Q33.b.ii","QUERY Q33b - Components in 33.b.ii must sum to acquisitions of unquoted equity capital total value in 33.b - please check")</f>
        <v>OK Q33.b.ii</v>
      </c>
      <c r="AD61" s="681" t="str">
        <f>IF(Questionnaire!AG143=(Questionnaire!AG150+Questionnaire!AG151+Questionnaire!AG152+Questionnaire!AG153)=TRUE,"OK Q33.b.ii","QUERY Q33b - Components in 33.b.ii must sum to acquisitions of unquoted equity capital total value in 33.b - please check")</f>
        <v>OK Q33.b.ii</v>
      </c>
      <c r="AE61" s="681" t="str">
        <f>IF(Questionnaire!AH143=(Questionnaire!AH150+Questionnaire!AH151+Questionnaire!AH152+Questionnaire!AH153)=TRUE,"OK Q33.b.ii","QUERY Q33b - Components in 33.b.ii must sum to acquisitions of unquoted equity capital total value in 33.b - please check")</f>
        <v>OK Q33.b.ii</v>
      </c>
      <c r="AF61" s="681" t="str">
        <f>IF(Questionnaire!AI143=(Questionnaire!AI150+Questionnaire!AI151+Questionnaire!AI152+Questionnaire!AI153)=TRUE,"OK Q33.b.ii","QUERY Q33b - Components in 33.b.ii must sum to acquisitions of unquoted equity capital total value in 33.b - please check")</f>
        <v>OK Q33.b.ii</v>
      </c>
      <c r="AG61" s="681" t="str">
        <f>IF(Questionnaire!AJ143=(Questionnaire!AJ150+Questionnaire!AJ151+Questionnaire!AJ152+Questionnaire!AJ153)=TRUE,"OK Q33.b.ii","QUERY Q33b - Components in 33.b.ii must sum to acquisitions of unquoted equity capital total value in 33.b - please check")</f>
        <v>OK Q33.b.ii</v>
      </c>
      <c r="AH61" s="681" t="str">
        <f>IF(Questionnaire!AK143=(Questionnaire!AK150+Questionnaire!AK151+Questionnaire!AK152+Questionnaire!AK153)=TRUE,"OK Q33.b.ii","QUERY Q33b - Components in 33.b.ii must sum to acquisitions of unquoted equity capital total value in 33.b - please check")</f>
        <v>OK Q33.b.ii</v>
      </c>
      <c r="AI61" s="681" t="str">
        <f>IF(Questionnaire!AL143=(Questionnaire!AL150+Questionnaire!AL151+Questionnaire!AL152+Questionnaire!AL153)=TRUE,"OK Q33.b.ii","QUERY Q33b - Components in 33.b.ii must sum to acquisitions of unquoted equity capital total value in 33.b - please check")</f>
        <v>OK Q33.b.ii</v>
      </c>
      <c r="AJ61" s="681" t="str">
        <f>IF(Questionnaire!AM143=(Questionnaire!AM150+Questionnaire!AM151+Questionnaire!AM152+Questionnaire!AM153)=TRUE,"OK Q33.b.ii","QUERY Q33b - Components in 33.b.ii must sum to acquisitions of unquoted equity capital total value in 33.b - please check")</f>
        <v>OK Q33.b.ii</v>
      </c>
      <c r="AK61" s="681" t="str">
        <f>IF(Questionnaire!AN143=(Questionnaire!AN150+Questionnaire!AN151+Questionnaire!AN152+Questionnaire!AN153)=TRUE,"OK Q33.b.ii","QUERY Q33b - Components in 33.b.ii must sum to acquisitions of unquoted equity capital total value in 33.b - please check")</f>
        <v>OK Q33.b.ii</v>
      </c>
      <c r="AL61" s="681" t="str">
        <f>IF(Questionnaire!AO143=(Questionnaire!AO150+Questionnaire!AO151+Questionnaire!AO152+Questionnaire!AO153)=TRUE,"OK Q33.b.ii","QUERY Q33b - Components in 33.b.ii must sum to acquisitions of unquoted equity capital total value in 33.b - please check")</f>
        <v>OK Q33.b.ii</v>
      </c>
      <c r="AM61" s="681" t="str">
        <f>IF(Questionnaire!AP143=(Questionnaire!AP150+Questionnaire!AP151+Questionnaire!AP152+Questionnaire!AP153)=TRUE,"OK Q33.b.ii","QUERY Q33b - Components in 33.b.ii must sum to acquisitions of unquoted equity capital total value in 33.b - please check")</f>
        <v>OK Q33.b.ii</v>
      </c>
      <c r="AN61" s="681" t="str">
        <f>IF(Questionnaire!AQ143=(Questionnaire!AQ150+Questionnaire!AQ151+Questionnaire!AQ152+Questionnaire!AQ153)=TRUE,"OK Q33.b.ii","QUERY Q33b - Components in 33.b.ii must sum to acquisitions of unquoted equity capital total value in 33.b - please check")</f>
        <v>OK Q33.b.ii</v>
      </c>
      <c r="AO61" s="681" t="str">
        <f>IF(Questionnaire!AR143=(Questionnaire!AR150+Questionnaire!AR151+Questionnaire!AR152+Questionnaire!AR153)=TRUE,"OK Q33.b.ii","QUERY Q33b - Components in 33.b.ii must sum to acquisitions of unquoted equity capital total value in 33.b - please check")</f>
        <v>OK Q33.b.ii</v>
      </c>
      <c r="AP61" s="681" t="str">
        <f>IF(Questionnaire!AS143=(Questionnaire!AS150+Questionnaire!AS151+Questionnaire!AS152+Questionnaire!AS153)=TRUE,"OK Q33.b.ii","QUERY Q33b - Components in 33.b.ii must sum to acquisitions of unquoted equity capital total value in 33.b - please check")</f>
        <v>OK Q33.b.ii</v>
      </c>
      <c r="AQ61" s="681" t="str">
        <f>IF(Questionnaire!AT143=(Questionnaire!AT150+Questionnaire!AT151+Questionnaire!AT152+Questionnaire!AT153)=TRUE,"OK Q33.b.ii","QUERY Q33b - Components in 33.b.ii must sum to acquisitions of unquoted equity capital total value in 33.b - please check")</f>
        <v>OK Q33.b.ii</v>
      </c>
      <c r="AR61" s="681" t="str">
        <f>IF(Questionnaire!AU143=(Questionnaire!AU150+Questionnaire!AU151+Questionnaire!AU152+Questionnaire!AU153)=TRUE,"OK Q33.b.ii","QUERY Q33b - Components in 33.b.ii must sum to acquisitions of unquoted equity capital total value in 33.b - please check")</f>
        <v>OK Q33.b.ii</v>
      </c>
      <c r="AS61" s="681" t="str">
        <f>IF(Questionnaire!AV143=(Questionnaire!AV150+Questionnaire!AV151+Questionnaire!AV152+Questionnaire!AV153)=TRUE,"OK Q33.b.ii","QUERY Q33b - Components in 33.b.ii must sum to acquisitions of unquoted equity capital total value in 33.b - please check")</f>
        <v>OK Q33.b.ii</v>
      </c>
      <c r="AT61" s="681" t="str">
        <f>IF(Questionnaire!AW143=(Questionnaire!AW150+Questionnaire!AW151+Questionnaire!AW152+Questionnaire!AW153)=TRUE,"OK Q33.b.ii","QUERY Q33b - Components in 33.b.ii must sum to acquisitions of unquoted equity capital total value in 33.b - please check")</f>
        <v>OK Q33.b.ii</v>
      </c>
      <c r="AU61" s="681" t="str">
        <f>IF(Questionnaire!AX143=(Questionnaire!AX150+Questionnaire!AX151+Questionnaire!AX152+Questionnaire!AX153)=TRUE,"OK Q33.b.ii","QUERY Q33b - Components in 33.b.ii must sum to acquisitions of unquoted equity capital total value in 33.b - please check")</f>
        <v>OK Q33.b.ii</v>
      </c>
      <c r="AV61" s="681" t="str">
        <f>IF(Questionnaire!AY143=(Questionnaire!AY150+Questionnaire!AY151+Questionnaire!AY152+Questionnaire!AY153)=TRUE,"OK Q33.b.ii","QUERY Q33b - Components in 33.b.ii must sum to acquisitions of unquoted equity capital total value in 33.b - please check")</f>
        <v>OK Q33.b.ii</v>
      </c>
      <c r="AW61" s="681" t="str">
        <f>IF(Questionnaire!AZ143=(Questionnaire!AZ150+Questionnaire!AZ151+Questionnaire!AZ152+Questionnaire!AZ153)=TRUE,"OK Q33.b.ii","QUERY Q33b - Components in 33.b.ii must sum to acquisitions of unquoted equity capital total value in 33.b - please check")</f>
        <v>OK Q33.b.ii</v>
      </c>
      <c r="AX61" s="681" t="str">
        <f>IF(Questionnaire!BA143=(Questionnaire!BA150+Questionnaire!BA151+Questionnaire!BA152+Questionnaire!BA153)=TRUE,"OK Q33.b.ii","QUERY Q33b - Components in 33.b.ii must sum to acquisitions of unquoted equity capital total value in 33.b - please check")</f>
        <v>OK Q33.b.ii</v>
      </c>
      <c r="AY61" s="681" t="str">
        <f>IF(Questionnaire!BB143=(Questionnaire!BB150+Questionnaire!BB151+Questionnaire!BB152+Questionnaire!BB153)=TRUE,"OK Q33.b.ii","QUERY Q33b - Components in 33.b.ii must sum to acquisitions of unquoted equity capital total value in 33.b - please check")</f>
        <v>OK Q33.b.ii</v>
      </c>
      <c r="AZ61" s="681" t="str">
        <f>IF(Questionnaire!BC143=(Questionnaire!BC150+Questionnaire!BC151+Questionnaire!BC152+Questionnaire!BC153)=TRUE,"OK Q33.b.ii","QUERY Q33b - Components in 33.b.ii must sum to acquisitions of unquoted equity capital total value in 33.b - please check")</f>
        <v>OK Q33.b.ii</v>
      </c>
      <c r="BA61" s="681" t="str">
        <f>IF(Questionnaire!BD143=(Questionnaire!BD150+Questionnaire!BD151+Questionnaire!BD152+Questionnaire!BD153)=TRUE,"OK Q33.b.ii","QUERY Q33b - Components in 33.b.ii must sum to acquisitions of unquoted equity capital total value in 33.b - please check")</f>
        <v>OK Q33.b.ii</v>
      </c>
      <c r="BB61" s="681" t="str">
        <f>IF(Questionnaire!BE143=(Questionnaire!BE150+Questionnaire!BE151+Questionnaire!BE152+Questionnaire!BE153)=TRUE,"OK Q33.b.ii","QUERY Q33b - Components in 33.b.ii must sum to acquisitions of unquoted equity capital total value in 33.b - please check")</f>
        <v>OK Q33.b.ii</v>
      </c>
      <c r="BC61" s="681" t="str">
        <f>IF(Questionnaire!BF143=(Questionnaire!BF150+Questionnaire!BF151+Questionnaire!BF152+Questionnaire!BF153)=TRUE,"OK Q33.b.ii","QUERY Q33b - Components in 33.b.ii must sum to acquisitions of unquoted equity capital total value in 33.b - please check")</f>
        <v>OK Q33.b.ii</v>
      </c>
      <c r="BD61" s="681" t="str">
        <f>IF(Questionnaire!BG143=(Questionnaire!BG150+Questionnaire!BG151+Questionnaire!BG152+Questionnaire!BG153)=TRUE,"OK Q33.b.ii","QUERY Q33b - Components in 33.b.ii must sum to acquisitions of unquoted equity capital total value in 33.b - please check")</f>
        <v>OK Q33.b.ii</v>
      </c>
      <c r="BE61" s="681" t="str">
        <f>IF(Questionnaire!BH143=(Questionnaire!BH150+Questionnaire!BH151+Questionnaire!BH152+Questionnaire!BH153)=TRUE,"OK Q33.b.ii","QUERY Q33b - Components in 33.b.ii must sum to acquisitions of unquoted equity capital total value in 33.b - please check")</f>
        <v>OK Q33.b.ii</v>
      </c>
      <c r="BF61" s="681" t="str">
        <f>IF(Questionnaire!BI143=(Questionnaire!BI150+Questionnaire!BI151+Questionnaire!BI152+Questionnaire!BI153)=TRUE,"OK Q33.b.ii","QUERY Q33b - Components in 33.b.ii must sum to acquisitions of unquoted equity capital total value in 33.b - please check")</f>
        <v>OK Q33.b.ii</v>
      </c>
      <c r="BG61" s="681" t="str">
        <f>IF(Questionnaire!BJ143=(Questionnaire!BJ150+Questionnaire!BJ151+Questionnaire!BJ152+Questionnaire!BJ153)=TRUE,"OK Q33.b.ii","QUERY Q33b - Components in 33.b.ii must sum to acquisitions of unquoted equity capital total value in 33.b - please check")</f>
        <v>OK Q33.b.ii</v>
      </c>
      <c r="BH61" s="681" t="str">
        <f>IF(Questionnaire!BK143=(Questionnaire!BK150+Questionnaire!BK151+Questionnaire!BK152+Questionnaire!BK153)=TRUE,"OK Q33.b.ii","QUERY Q33b - Components in 33.b.ii must sum to acquisitions of unquoted equity capital total value in 33.b - please check")</f>
        <v>OK Q33.b.ii</v>
      </c>
      <c r="BI61" s="681" t="str">
        <f>IF(Questionnaire!BL143=(Questionnaire!BL150+Questionnaire!BL151+Questionnaire!BL152+Questionnaire!BL153)=TRUE,"OK Q33.b.ii","QUERY Q33b - Components in 33.b.ii must sum to acquisitions of unquoted equity capital total value in 33.b - please check")</f>
        <v>OK Q33.b.ii</v>
      </c>
      <c r="BJ61" s="681" t="str">
        <f>IF(Questionnaire!BM143=(Questionnaire!BM150+Questionnaire!BM151+Questionnaire!BM152+Questionnaire!BM153)=TRUE,"OK Q33.b.ii","QUERY Q33b - Components in 33.b.ii must sum to acquisitions of unquoted equity capital total value in 33.b - please check")</f>
        <v>OK Q33.b.ii</v>
      </c>
      <c r="BK61" s="681" t="str">
        <f>IF(Questionnaire!BN143=(Questionnaire!BN150+Questionnaire!BN151+Questionnaire!BN152+Questionnaire!BN153)=TRUE,"OK Q33.b.ii","QUERY Q33b - Components in 33.b.ii must sum to acquisitions of unquoted equity capital total value in 33.b - please check")</f>
        <v>OK Q33.b.ii</v>
      </c>
      <c r="BL61" s="681" t="str">
        <f>IF(Questionnaire!BO143=(Questionnaire!BO150+Questionnaire!BO151+Questionnaire!BO152+Questionnaire!BO153)=TRUE,"OK Q33.b.ii","QUERY Q33b - Components in 33.b.ii must sum to acquisitions of unquoted equity capital total value in 33.b - please check")</f>
        <v>OK Q33.b.ii</v>
      </c>
      <c r="BM61" s="681" t="str">
        <f>IF(Questionnaire!BP143=(Questionnaire!BP150+Questionnaire!BP151+Questionnaire!BP152+Questionnaire!BP153)=TRUE,"OK Q33.b.ii","QUERY Q33b - Components in 33.b.ii must sum to acquisitions of unquoted equity capital total value in 33.b - please check")</f>
        <v>OK Q33.b.ii</v>
      </c>
      <c r="BN61" s="681" t="str">
        <f>IF(Questionnaire!BQ143=(Questionnaire!BQ150+Questionnaire!BQ151+Questionnaire!BQ152+Questionnaire!BQ153)=TRUE,"OK Q33.b.ii","QUERY Q33b - Components in 33.b.ii must sum to acquisitions of unquoted equity capital total value in 33.b - please check")</f>
        <v>OK Q33.b.ii</v>
      </c>
      <c r="BO61" s="681" t="str">
        <f>IF(Questionnaire!BR143=(Questionnaire!BR150+Questionnaire!BR151+Questionnaire!BR152+Questionnaire!BR153)=TRUE,"OK Q33.b.ii","QUERY Q33b - Components in 33.b.ii must sum to acquisitions of unquoted equity capital total value in 33.b - please check")</f>
        <v>OK Q33.b.ii</v>
      </c>
      <c r="BP61" s="681" t="str">
        <f>IF(Questionnaire!BS143=(Questionnaire!BS150+Questionnaire!BS151+Questionnaire!BS152+Questionnaire!BS153)=TRUE,"OK Q33.b.ii","QUERY Q33b - Components in 33.b.ii must sum to acquisitions of unquoted equity capital total value in 33.b - please check")</f>
        <v>OK Q33.b.ii</v>
      </c>
      <c r="BQ61" s="681" t="str">
        <f>IF(Questionnaire!BT143=(Questionnaire!BT150+Questionnaire!BT151+Questionnaire!BT152+Questionnaire!BT153)=TRUE,"OK Q33.b.ii","QUERY Q33b - Components in 33.b.ii must sum to acquisitions of unquoted equity capital total value in 33.b - please check")</f>
        <v>OK Q33.b.ii</v>
      </c>
      <c r="BR61" s="681" t="str">
        <f>IF(Questionnaire!BU143=(Questionnaire!BU150+Questionnaire!BU151+Questionnaire!BU152+Questionnaire!BU153)=TRUE,"OK Q33.b.ii","QUERY Q33b - Components in 33.b.ii must sum to acquisitions of unquoted equity capital total value in 33.b - please check")</f>
        <v>OK Q33.b.ii</v>
      </c>
      <c r="BS61" s="681" t="str">
        <f>IF(Questionnaire!BV143=(Questionnaire!BV150+Questionnaire!BV151+Questionnaire!BV152+Questionnaire!BV153)=TRUE,"OK Q33.b.ii","QUERY Q33b - Components in 33.b.ii must sum to acquisitions of unquoted equity capital total value in 33.b - please check")</f>
        <v>OK Q33.b.ii</v>
      </c>
      <c r="BT61" s="681" t="str">
        <f>IF(Questionnaire!BW143=(Questionnaire!BW150+Questionnaire!BW151+Questionnaire!BW152+Questionnaire!BW153)=TRUE,"OK Q33.b.ii","QUERY Q33b - Components in 33.b.ii must sum to acquisitions of unquoted equity capital total value in 33.b - please check")</f>
        <v>OK Q33.b.ii</v>
      </c>
      <c r="BU61" s="681" t="str">
        <f>IF(Questionnaire!BX143=(Questionnaire!BX150+Questionnaire!BX151+Questionnaire!BX152+Questionnaire!BX153)=TRUE,"OK Q33.b.ii","QUERY Q33b - Components in 33.b.ii must sum to acquisitions of unquoted equity capital total value in 33.b - please check")</f>
        <v>OK Q33.b.ii</v>
      </c>
      <c r="BV61" s="681" t="str">
        <f>IF(Questionnaire!BY143=(Questionnaire!BY150+Questionnaire!BY151+Questionnaire!BY152+Questionnaire!BY153)=TRUE,"OK Q33.b.ii","QUERY Q33b - Components in 33.b.ii must sum to acquisitions of unquoted equity capital total value in 33.b - please check")</f>
        <v>OK Q33.b.ii</v>
      </c>
      <c r="BW61" s="681" t="str">
        <f>IF(Questionnaire!BZ143=(Questionnaire!BZ150+Questionnaire!BZ151+Questionnaire!BZ152+Questionnaire!BZ153)=TRUE,"OK Q33.b.ii","QUERY Q33b - Components in 33.b.ii must sum to acquisitions of unquoted equity capital total value in 33.b - please check")</f>
        <v>OK Q33.b.ii</v>
      </c>
      <c r="BX61" s="681" t="str">
        <f>IF(Questionnaire!CA143=(Questionnaire!CA150+Questionnaire!CA151+Questionnaire!CA152+Questionnaire!CA153)=TRUE,"OK Q33.b.ii","QUERY Q33b - Components in 33.b.ii must sum to acquisitions of unquoted equity capital total value in 33.b - please check")</f>
        <v>OK Q33.b.ii</v>
      </c>
      <c r="BY61" s="681" t="str">
        <f>IF(Questionnaire!CB143=(Questionnaire!CB150+Questionnaire!CB151+Questionnaire!CB152+Questionnaire!CB153)=TRUE,"OK Q33.b.ii","QUERY Q33b - Components in 33.b.ii must sum to acquisitions of unquoted equity capital total value in 33.b - please check")</f>
        <v>OK Q33.b.ii</v>
      </c>
      <c r="BZ61" s="681" t="str">
        <f>IF(Questionnaire!CC143=(Questionnaire!CC150+Questionnaire!CC151+Questionnaire!CC152+Questionnaire!CC153)=TRUE,"OK Q33.b.ii","QUERY Q33b - Components in 33.b.ii must sum to acquisitions of unquoted equity capital total value in 33.b - please check")</f>
        <v>OK Q33.b.ii</v>
      </c>
      <c r="CA61" s="681" t="str">
        <f>IF(Questionnaire!CD143=(Questionnaire!CD150+Questionnaire!CD151+Questionnaire!CD152+Questionnaire!CD153)=TRUE,"OK Q33.b.ii","QUERY Q33b - Components in 33.b.ii must sum to acquisitions of unquoted equity capital total value in 33.b - please check")</f>
        <v>OK Q33.b.ii</v>
      </c>
      <c r="CB61" s="681" t="str">
        <f>IF(Questionnaire!CE143=(Questionnaire!CE150+Questionnaire!CE151+Questionnaire!CE152+Questionnaire!CE153)=TRUE,"OK Q33.b.ii","QUERY Q33b - Components in 33.b.ii must sum to acquisitions of unquoted equity capital total value in 33.b - please check")</f>
        <v>OK Q33.b.ii</v>
      </c>
      <c r="CC61" s="681" t="str">
        <f>IF(Questionnaire!CF143=(Questionnaire!CF150+Questionnaire!CF151+Questionnaire!CF152+Questionnaire!CF153)=TRUE,"OK Q33.b.ii","QUERY Q33b - Components in 33.b.ii must sum to acquisitions of unquoted equity capital total value in 33.b - please check")</f>
        <v>OK Q33.b.ii</v>
      </c>
      <c r="CD61" s="681" t="str">
        <f>IF(Questionnaire!CG143=(Questionnaire!CG150+Questionnaire!CG151+Questionnaire!CG152+Questionnaire!CG153)=TRUE,"OK Q33.b.ii","QUERY Q33b - Components in 33.b.ii must sum to acquisitions of unquoted equity capital total value in 33.b - please check")</f>
        <v>OK Q33.b.ii</v>
      </c>
      <c r="CE61" s="681" t="str">
        <f>IF(Questionnaire!CH143=(Questionnaire!CH150+Questionnaire!CH151+Questionnaire!CH152+Questionnaire!CH153)=TRUE,"OK Q33.b.ii","QUERY Q33b - Components in 33.b.ii must sum to acquisitions of unquoted equity capital total value in 33.b - please check")</f>
        <v>OK Q33.b.ii</v>
      </c>
      <c r="CF61" s="681" t="str">
        <f>IF(Questionnaire!CI143=(Questionnaire!CI150+Questionnaire!CI151+Questionnaire!CI152+Questionnaire!CI153)=TRUE,"OK Q33.b.ii","QUERY Q33b - Components in 33.b.ii must sum to acquisitions of unquoted equity capital total value in 33.b - please check")</f>
        <v>OK Q33.b.ii</v>
      </c>
      <c r="CG61" s="681" t="str">
        <f>IF(Questionnaire!CJ143=(Questionnaire!CJ150+Questionnaire!CJ151+Questionnaire!CJ152+Questionnaire!CJ153)=TRUE,"OK Q33.b.ii","QUERY Q33b - Components in 33.b.ii must sum to acquisitions of unquoted equity capital total value in 33.b - please check")</f>
        <v>OK Q33.b.ii</v>
      </c>
      <c r="CH61" s="681" t="str">
        <f>IF(Questionnaire!CK143=(Questionnaire!CK150+Questionnaire!CK151+Questionnaire!CK152+Questionnaire!CK153)=TRUE,"OK Q33.b.ii","QUERY Q33b - Components in 33.b.ii must sum to acquisitions of unquoted equity capital total value in 33.b - please check")</f>
        <v>OK Q33.b.ii</v>
      </c>
      <c r="CI61" s="681" t="str">
        <f>IF(Questionnaire!CL143=(Questionnaire!CL150+Questionnaire!CL151+Questionnaire!CL152+Questionnaire!CL153)=TRUE,"OK Q33.b.ii","QUERY Q33b - Components in 33.b.ii must sum to acquisitions of unquoted equity capital total value in 33.b - please check")</f>
        <v>OK Q33.b.ii</v>
      </c>
      <c r="CJ61" s="681" t="str">
        <f>IF(Questionnaire!CM143=(Questionnaire!CM150+Questionnaire!CM151+Questionnaire!CM152+Questionnaire!CM153)=TRUE,"OK Q33.b.ii","QUERY Q33b - Components in 33.b.ii must sum to acquisitions of unquoted equity capital total value in 33.b - please check")</f>
        <v>OK Q33.b.ii</v>
      </c>
      <c r="CK61" s="681" t="str">
        <f>IF(Questionnaire!CN143=(Questionnaire!CN150+Questionnaire!CN151+Questionnaire!CN152+Questionnaire!CN153)=TRUE,"OK Q33.b.ii","QUERY Q33b - Components in 33.b.ii must sum to acquisitions of unquoted equity capital total value in 33.b - please check")</f>
        <v>OK Q33.b.ii</v>
      </c>
      <c r="CL61" s="681" t="str">
        <f>IF(Questionnaire!CO143=(Questionnaire!CO150+Questionnaire!CO151+Questionnaire!CO152+Questionnaire!CO153)=TRUE,"OK Q33.b.ii","QUERY Q33b - Components in 33.b.ii must sum to acquisitions of unquoted equity capital total value in 33.b - please check")</f>
        <v>OK Q33.b.ii</v>
      </c>
      <c r="CM61" s="681" t="str">
        <f>IF(Questionnaire!CP143=(Questionnaire!CP150+Questionnaire!CP151+Questionnaire!CP152+Questionnaire!CP153)=TRUE,"OK Q33.b.ii","QUERY Q33b - Components in 33.b.ii must sum to acquisitions of unquoted equity capital total value in 33.b - please check")</f>
        <v>OK Q33.b.ii</v>
      </c>
      <c r="CN61" s="681" t="str">
        <f>IF(Questionnaire!CQ143=(Questionnaire!CQ150+Questionnaire!CQ151+Questionnaire!CQ152+Questionnaire!CQ153)=TRUE,"OK Q33.b.ii","QUERY Q33b - Components in 33.b.ii must sum to acquisitions of unquoted equity capital total value in 33.b - please check")</f>
        <v>OK Q33.b.ii</v>
      </c>
      <c r="CO61" s="681" t="str">
        <f>IF(Questionnaire!CR143=(Questionnaire!CR150+Questionnaire!CR151+Questionnaire!CR152+Questionnaire!CR153)=TRUE,"OK Q33.b.ii","QUERY Q33b - Components in 33.b.ii must sum to acquisitions of unquoted equity capital total value in 33.b - please check")</f>
        <v>OK Q33.b.ii</v>
      </c>
      <c r="CP61" s="681" t="str">
        <f>IF(Questionnaire!CS143=(Questionnaire!CS150+Questionnaire!CS151+Questionnaire!CS152+Questionnaire!CS153)=TRUE,"OK Q33.b.ii","QUERY Q33b - Components in 33.b.ii must sum to acquisitions of unquoted equity capital total value in 33.b - please check")</f>
        <v>OK Q33.b.ii</v>
      </c>
      <c r="CQ61" s="681" t="str">
        <f>IF(Questionnaire!CT143=(Questionnaire!CT150+Questionnaire!CT151+Questionnaire!CT152+Questionnaire!CT153)=TRUE,"OK Q33.b.ii","QUERY Q33b - Components in 33.b.ii must sum to acquisitions of unquoted equity capital total value in 33.b - please check")</f>
        <v>OK Q33.b.ii</v>
      </c>
      <c r="CR61" s="681" t="str">
        <f>IF(Questionnaire!CU143=(Questionnaire!CU150+Questionnaire!CU151+Questionnaire!CU152+Questionnaire!CU153)=TRUE,"OK Q33.b.ii","QUERY Q33b - Components in 33.b.ii must sum to acquisitions of unquoted equity capital total value in 33.b - please check")</f>
        <v>OK Q33.b.ii</v>
      </c>
      <c r="CS61" s="681" t="str">
        <f>IF(Questionnaire!CV143=(Questionnaire!CV150+Questionnaire!CV151+Questionnaire!CV152+Questionnaire!CV153)=TRUE,"OK Q33.b.ii","QUERY Q33b - Components in 33.b.ii must sum to acquisitions of unquoted equity capital total value in 33.b - please check")</f>
        <v>OK Q33.b.ii</v>
      </c>
      <c r="CT61" s="681" t="str">
        <f>IF(Questionnaire!CW143=(Questionnaire!CW150+Questionnaire!CW151+Questionnaire!CW152+Questionnaire!CW153)=TRUE,"OK Q33.b.ii","QUERY Q33b - Components in 33.b.ii must sum to acquisitions of unquoted equity capital total value in 33.b - please check")</f>
        <v>OK Q33.b.ii</v>
      </c>
      <c r="CU61" s="681" t="str">
        <f>IF(Questionnaire!CX143=(Questionnaire!CX150+Questionnaire!CX151+Questionnaire!CX152+Questionnaire!CX153)=TRUE,"OK Q33.b.ii","QUERY Q33b - Components in 33.b.ii must sum to acquisitions of unquoted equity capital total value in 33.b - please check")</f>
        <v>OK Q33.b.ii</v>
      </c>
      <c r="CV61" s="681" t="str">
        <f>IF(Questionnaire!CY143=(Questionnaire!CY150+Questionnaire!CY151+Questionnaire!CY152+Questionnaire!CY153)=TRUE,"OK Q33.b.ii","QUERY Q33b - Components in 33.b.ii must sum to acquisitions of unquoted equity capital total value in 33.b - please check")</f>
        <v>OK Q33.b.ii</v>
      </c>
      <c r="CW61" s="681" t="str">
        <f>IF(Questionnaire!CZ143=(Questionnaire!CZ150+Questionnaire!CZ151+Questionnaire!CZ152+Questionnaire!CZ153)=TRUE,"OK Q33.b.ii","QUERY Q33b - Components in 33.b.ii must sum to acquisitions of unquoted equity capital total value in 33.b - please check")</f>
        <v>OK Q33.b.ii</v>
      </c>
      <c r="CX61" s="681" t="str">
        <f>IF(Questionnaire!DA143=(Questionnaire!DA150+Questionnaire!DA151+Questionnaire!DA152+Questionnaire!DA153)=TRUE,"OK Q33.b.ii","QUERY Q33b - Components in 33.b.ii must sum to acquisitions of unquoted equity capital total value in 33.b - please check")</f>
        <v>OK Q33.b.ii</v>
      </c>
      <c r="CY61" s="681" t="str">
        <f>IF(Questionnaire!DB143=(Questionnaire!DB150+Questionnaire!DB151+Questionnaire!DB152+Questionnaire!DB153)=TRUE,"OK Q33.b.ii","QUERY Q33b - Components in 33.b.ii must sum to acquisitions of unquoted equity capital total value in 33.b - please check")</f>
        <v>OK Q33.b.ii</v>
      </c>
      <c r="CZ61" s="681" t="str">
        <f>IF(Questionnaire!DC143=(Questionnaire!DC150+Questionnaire!DC151+Questionnaire!DC152+Questionnaire!DC153)=TRUE,"OK Q33.b.ii","QUERY Q33b - Components in 33.b.ii must sum to acquisitions of unquoted equity capital total value in 33.b - please check")</f>
        <v>OK Q33.b.ii</v>
      </c>
      <c r="DA61" s="681" t="str">
        <f>IF(Questionnaire!DD143=(Questionnaire!DD150+Questionnaire!DD151+Questionnaire!DD152+Questionnaire!DD153)=TRUE,"OK Q33.b.ii","QUERY Q33b - Components in 33.b.ii must sum to acquisitions of unquoted equity capital total value in 33.b - please check")</f>
        <v>OK Q33.b.ii</v>
      </c>
      <c r="DB61" s="681" t="str">
        <f>IF(Questionnaire!DE143=(Questionnaire!DE150+Questionnaire!DE151+Questionnaire!DE152+Questionnaire!DE153)=TRUE,"OK Q33.b.ii","QUERY Q33b - Components in 33.b.ii must sum to acquisitions of unquoted equity capital total value in 33.b - please check")</f>
        <v>OK Q33.b.ii</v>
      </c>
      <c r="DC61" s="681" t="str">
        <f>IF(Questionnaire!DF143=(Questionnaire!DF150+Questionnaire!DF151+Questionnaire!DF152+Questionnaire!DF153)=TRUE,"OK Q33.b.ii","QUERY Q33b - Components in 33.b.ii must sum to acquisitions of unquoted equity capital total value in 33.b - please check")</f>
        <v>OK Q33.b.ii</v>
      </c>
      <c r="DD61" s="681" t="str">
        <f>IF(Questionnaire!DG143=(Questionnaire!DG150+Questionnaire!DG151+Questionnaire!DG152+Questionnaire!DG153)=TRUE,"OK Q33.b.ii","QUERY Q33b - Components in 33.b.ii must sum to acquisitions of unquoted equity capital total value in 33.b - please check")</f>
        <v>OK Q33.b.ii</v>
      </c>
      <c r="DE61" s="681" t="str">
        <f>IF(Questionnaire!DH143=(Questionnaire!DH150+Questionnaire!DH151+Questionnaire!DH152+Questionnaire!DH153)=TRUE,"OK Q33.b.ii","QUERY Q33b - Components in 33.b.ii must sum to acquisitions of unquoted equity capital total value in 33.b - please check")</f>
        <v>OK Q33.b.ii</v>
      </c>
      <c r="DF61" s="681" t="str">
        <f>IF(Questionnaire!DI143=(Questionnaire!DI150+Questionnaire!DI151+Questionnaire!DI152+Questionnaire!DI153)=TRUE,"OK Q33.b.ii","QUERY Q33b - Components in 33.b.ii must sum to acquisitions of unquoted equity capital total value in 33.b - please check")</f>
        <v>OK Q33.b.ii</v>
      </c>
      <c r="DG61" s="681" t="str">
        <f>IF(Questionnaire!DJ143=(Questionnaire!DJ150+Questionnaire!DJ151+Questionnaire!DJ152+Questionnaire!DJ153)=TRUE,"OK Q33.b.ii","QUERY Q33b - Components in 33.b.ii must sum to acquisitions of unquoted equity capital total value in 33.b - please check")</f>
        <v>OK Q33.b.ii</v>
      </c>
      <c r="DH61" s="681" t="str">
        <f>IF(Questionnaire!DK143=(Questionnaire!DK150+Questionnaire!DK151+Questionnaire!DK152+Questionnaire!DK153)=TRUE,"OK Q33.b.ii","QUERY Q33b - Components in 33.b.ii must sum to acquisitions of unquoted equity capital total value in 33.b - please check")</f>
        <v>OK Q33.b.ii</v>
      </c>
      <c r="DI61" s="681" t="str">
        <f>IF(Questionnaire!DL143=(Questionnaire!DL150+Questionnaire!DL151+Questionnaire!DL152+Questionnaire!DL153)=TRUE,"OK Q33.b.ii","QUERY Q33b - Components in 33.b.ii must sum to acquisitions of unquoted equity capital total value in 33.b - please check")</f>
        <v>OK Q33.b.ii</v>
      </c>
      <c r="DJ61" s="681" t="str">
        <f>IF(Questionnaire!DM143=(Questionnaire!DM150+Questionnaire!DM151+Questionnaire!DM152+Questionnaire!DM153)=TRUE,"OK Q33.b.ii","QUERY Q33b - Components in 33.b.ii must sum to acquisitions of unquoted equity capital total value in 33.b - please check")</f>
        <v>OK Q33.b.ii</v>
      </c>
      <c r="DK61" s="681" t="str">
        <f>IF(Questionnaire!DN143=(Questionnaire!DN150+Questionnaire!DN151+Questionnaire!DN152+Questionnaire!DN153)=TRUE,"OK Q33.b.ii","QUERY Q33b - Components in 33.b.ii must sum to acquisitions of unquoted equity capital total value in 33.b - please check")</f>
        <v>OK Q33.b.ii</v>
      </c>
      <c r="DL61" s="681" t="str">
        <f>IF(Questionnaire!DO143=(Questionnaire!DO150+Questionnaire!DO151+Questionnaire!DO152+Questionnaire!DO153)=TRUE,"OK Q33.b.ii","QUERY Q33b - Components in 33.b.ii must sum to acquisitions of unquoted equity capital total value in 33.b - please check")</f>
        <v>OK Q33.b.ii</v>
      </c>
      <c r="DM61" s="681" t="str">
        <f>IF(Questionnaire!DP143=(Questionnaire!DP150+Questionnaire!DP151+Questionnaire!DP152+Questionnaire!DP153)=TRUE,"OK Q33.b.ii","QUERY Q33b - Components in 33.b.ii must sum to acquisitions of unquoted equity capital total value in 33.b - please check")</f>
        <v>OK Q33.b.ii</v>
      </c>
      <c r="DN61" s="681" t="str">
        <f>IF(Questionnaire!DQ143=(Questionnaire!DQ150+Questionnaire!DQ151+Questionnaire!DQ152+Questionnaire!DQ153)=TRUE,"OK Q33.b.ii","QUERY Q33b - Components in 33.b.ii must sum to acquisitions of unquoted equity capital total value in 33.b - please check")</f>
        <v>OK Q33.b.ii</v>
      </c>
      <c r="DO61" s="681" t="str">
        <f>IF(Questionnaire!DR143=(Questionnaire!DR150+Questionnaire!DR151+Questionnaire!DR152+Questionnaire!DR153)=TRUE,"OK Q33.b.ii","QUERY Q33b - Components in 33.b.ii must sum to acquisitions of unquoted equity capital total value in 33.b - please check")</f>
        <v>OK Q33.b.ii</v>
      </c>
      <c r="DP61" s="681" t="str">
        <f>IF(Questionnaire!DS143=(Questionnaire!DS150+Questionnaire!DS151+Questionnaire!DS152+Questionnaire!DS153)=TRUE,"OK Q33.b.ii","QUERY Q33b - Components in 33.b.ii must sum to acquisitions of unquoted equity capital total value in 33.b - please check")</f>
        <v>OK Q33.b.ii</v>
      </c>
      <c r="DQ61" s="681" t="str">
        <f>IF(Questionnaire!DT143=(Questionnaire!DT150+Questionnaire!DT151+Questionnaire!DT152+Questionnaire!DT153)=TRUE,"OK Q33.b.ii","QUERY Q33b - Components in 33.b.ii must sum to acquisitions of unquoted equity capital total value in 33.b - please check")</f>
        <v>OK Q33.b.ii</v>
      </c>
      <c r="DR61" s="681" t="str">
        <f>IF(Questionnaire!DU143=(Questionnaire!DU150+Questionnaire!DU151+Questionnaire!DU152+Questionnaire!DU153)=TRUE,"OK Q33.b.ii","QUERY Q33b - Components in 33.b.ii must sum to acquisitions of unquoted equity capital total value in 33.b - please check")</f>
        <v>OK Q33.b.ii</v>
      </c>
      <c r="DS61" s="681" t="str">
        <f>IF(Questionnaire!DV143=(Questionnaire!DV150+Questionnaire!DV151+Questionnaire!DV152+Questionnaire!DV153)=TRUE,"OK Q33.b.ii","QUERY Q33b - Components in 33.b.ii must sum to acquisitions of unquoted equity capital total value in 33.b - please check")</f>
        <v>OK Q33.b.ii</v>
      </c>
      <c r="DT61" s="681" t="str">
        <f>IF(Questionnaire!DW143=(Questionnaire!DW150+Questionnaire!DW151+Questionnaire!DW152+Questionnaire!DW153)=TRUE,"OK Q33.b.ii","QUERY Q33b - Components in 33.b.ii must sum to acquisitions of unquoted equity capital total value in 33.b - please check")</f>
        <v>OK Q33.b.ii</v>
      </c>
      <c r="DU61" s="681" t="str">
        <f>IF(Questionnaire!DX143=(Questionnaire!DX150+Questionnaire!DX151+Questionnaire!DX152+Questionnaire!DX153)=TRUE,"OK Q33.b.ii","QUERY Q33b - Components in 33.b.ii must sum to acquisitions of unquoted equity capital total value in 33.b - please check")</f>
        <v>OK Q33.b.ii</v>
      </c>
      <c r="DV61" s="681" t="str">
        <f>IF(Questionnaire!DY143=(Questionnaire!DY150+Questionnaire!DY151+Questionnaire!DY152+Questionnaire!DY153)=TRUE,"OK Q33.b.ii","QUERY Q33b - Components in 33.b.ii must sum to acquisitions of unquoted equity capital total value in 33.b - please check")</f>
        <v>OK Q33.b.ii</v>
      </c>
      <c r="DW61" s="681" t="str">
        <f>IF(Questionnaire!DZ143=(Questionnaire!DZ150+Questionnaire!DZ151+Questionnaire!DZ152+Questionnaire!DZ153)=TRUE,"OK Q33.b.ii","QUERY Q33b - Components in 33.b.ii must sum to acquisitions of unquoted equity capital total value in 33.b - please check")</f>
        <v>OK Q33.b.ii</v>
      </c>
      <c r="DX61" s="681" t="str">
        <f>IF(Questionnaire!EA143=(Questionnaire!EA150+Questionnaire!EA151+Questionnaire!EA152+Questionnaire!EA153)=TRUE,"OK Q33.b.ii","QUERY Q33b - Components in 33.b.ii must sum to acquisitions of unquoted equity capital total value in 33.b - please check")</f>
        <v>OK Q33.b.ii</v>
      </c>
      <c r="DY61" s="681" t="str">
        <f>IF(Questionnaire!EB143=(Questionnaire!EB150+Questionnaire!EB151+Questionnaire!EB152+Questionnaire!EB153)=TRUE,"OK Q33.b.ii","QUERY Q33b - Components in 33.b.ii must sum to acquisitions of unquoted equity capital total value in 33.b - please check")</f>
        <v>OK Q33.b.ii</v>
      </c>
      <c r="DZ61" s="681" t="str">
        <f>IF(Questionnaire!EC143=(Questionnaire!EC150+Questionnaire!EC151+Questionnaire!EC152+Questionnaire!EC153)=TRUE,"OK Q33.b.ii","QUERY Q33b - Components in 33.b.ii must sum to acquisitions of unquoted equity capital total value in 33.b - please check")</f>
        <v>OK Q33.b.ii</v>
      </c>
      <c r="EA61" s="681" t="str">
        <f>IF(Questionnaire!ED143=(Questionnaire!ED150+Questionnaire!ED151+Questionnaire!ED152+Questionnaire!ED153)=TRUE,"OK Q33.b.ii","QUERY Q33b - Components in 33.b.ii must sum to acquisitions of unquoted equity capital total value in 33.b - please check")</f>
        <v>OK Q33.b.ii</v>
      </c>
      <c r="EB61" s="681" t="str">
        <f>IF(Questionnaire!EE143=(Questionnaire!EE150+Questionnaire!EE151+Questionnaire!EE152+Questionnaire!EE153)=TRUE,"OK Q33.b.ii","QUERY Q33b - Components in 33.b.ii must sum to acquisitions of unquoted equity capital total value in 33.b - please check")</f>
        <v>OK Q33.b.ii</v>
      </c>
      <c r="EC61" s="681" t="str">
        <f>IF(Questionnaire!EF143=(Questionnaire!EF150+Questionnaire!EF151+Questionnaire!EF152+Questionnaire!EF153)=TRUE,"OK Q33.b.ii","QUERY Q33b - Components in 33.b.ii must sum to acquisitions of unquoted equity capital total value in 33.b - please check")</f>
        <v>OK Q33.b.ii</v>
      </c>
      <c r="ED61" s="681" t="str">
        <f>IF(Questionnaire!EG143=(Questionnaire!EG150+Questionnaire!EG151+Questionnaire!EG152+Questionnaire!EG153)=TRUE,"OK Q33.b.ii","QUERY Q33b - Components in 33.b.ii must sum to acquisitions of unquoted equity capital total value in 33.b - please check")</f>
        <v>OK Q33.b.ii</v>
      </c>
      <c r="EE61" s="681" t="str">
        <f>IF(Questionnaire!EH143=(Questionnaire!EH150+Questionnaire!EH151+Questionnaire!EH152+Questionnaire!EH153)=TRUE,"OK Q33.b.ii","QUERY Q33b - Components in 33.b.ii must sum to acquisitions of unquoted equity capital total value in 33.b - please check")</f>
        <v>OK Q33.b.ii</v>
      </c>
      <c r="EF61" s="681" t="str">
        <f>IF(Questionnaire!EI143=(Questionnaire!EI150+Questionnaire!EI151+Questionnaire!EI152+Questionnaire!EI153)=TRUE,"OK Q33.b.ii","QUERY Q33b - Components in 33.b.ii must sum to acquisitions of unquoted equity capital total value in 33.b - please check")</f>
        <v>OK Q33.b.ii</v>
      </c>
      <c r="EG61" s="681" t="str">
        <f>IF(Questionnaire!EJ143=(Questionnaire!EJ150+Questionnaire!EJ151+Questionnaire!EJ152+Questionnaire!EJ153)=TRUE,"OK Q33.b.ii","QUERY Q33b - Components in 33.b.ii must sum to acquisitions of unquoted equity capital total value in 33.b - please check")</f>
        <v>OK Q33.b.ii</v>
      </c>
      <c r="EH61" s="681" t="str">
        <f>IF(Questionnaire!EK143=(Questionnaire!EK150+Questionnaire!EK151+Questionnaire!EK152+Questionnaire!EK153)=TRUE,"OK Q33.b.ii","QUERY Q33b - Components in 33.b.ii must sum to acquisitions of unquoted equity capital total value in 33.b - please check")</f>
        <v>OK Q33.b.ii</v>
      </c>
      <c r="EI61" s="681" t="str">
        <f>IF(Questionnaire!EL143=(Questionnaire!EL150+Questionnaire!EL151+Questionnaire!EL152+Questionnaire!EL153)=TRUE,"OK Q33.b.ii","QUERY Q33b - Components in 33.b.ii must sum to acquisitions of unquoted equity capital total value in 33.b - please check")</f>
        <v>OK Q33.b.ii</v>
      </c>
      <c r="EJ61" s="681" t="str">
        <f>IF(Questionnaire!EM143=(Questionnaire!EM150+Questionnaire!EM151+Questionnaire!EM152+Questionnaire!EM153)=TRUE,"OK Q33.b.ii","QUERY Q33b - Components in 33.b.ii must sum to acquisitions of unquoted equity capital total value in 33.b - please check")</f>
        <v>OK Q33.b.ii</v>
      </c>
      <c r="EK61" s="681" t="str">
        <f>IF(Questionnaire!EN143=(Questionnaire!EN150+Questionnaire!EN151+Questionnaire!EN152+Questionnaire!EN153)=TRUE,"OK Q33.b.ii","QUERY Q33b - Components in 33.b.ii must sum to acquisitions of unquoted equity capital total value in 33.b - please check")</f>
        <v>OK Q33.b.ii</v>
      </c>
      <c r="EL61" s="681" t="str">
        <f>IF(Questionnaire!EO143=(Questionnaire!EO150+Questionnaire!EO151+Questionnaire!EO152+Questionnaire!EO153)=TRUE,"OK Q33.b.ii","QUERY Q33b - Components in 33.b.ii must sum to acquisitions of unquoted equity capital total value in 33.b - please check")</f>
        <v>OK Q33.b.ii</v>
      </c>
      <c r="EM61" s="681" t="str">
        <f>IF(Questionnaire!EP143=(Questionnaire!EP150+Questionnaire!EP151+Questionnaire!EP152+Questionnaire!EP153)=TRUE,"OK Q33.b.ii","QUERY Q33b - Components in 33.b.ii must sum to acquisitions of unquoted equity capital total value in 33.b - please check")</f>
        <v>OK Q33.b.ii</v>
      </c>
      <c r="EN61" s="681" t="str">
        <f>IF(Questionnaire!EQ143=(Questionnaire!EQ150+Questionnaire!EQ151+Questionnaire!EQ152+Questionnaire!EQ153)=TRUE,"OK Q33.b.ii","QUERY Q33b - Components in 33.b.ii must sum to acquisitions of unquoted equity capital total value in 33.b - please check")</f>
        <v>OK Q33.b.ii</v>
      </c>
      <c r="EO61" s="681" t="str">
        <f>IF(Questionnaire!ER143=(Questionnaire!ER150+Questionnaire!ER151+Questionnaire!ER152+Questionnaire!ER153)=TRUE,"OK Q33.b.ii","QUERY Q33b - Components in 33.b.ii must sum to acquisitions of unquoted equity capital total value in 33.b - please check")</f>
        <v>OK Q33.b.ii</v>
      </c>
      <c r="EP61" s="681" t="str">
        <f>IF(Questionnaire!ES143=(Questionnaire!ES150+Questionnaire!ES151+Questionnaire!ES152+Questionnaire!ES153)=TRUE,"OK Q33.b.ii","QUERY Q33b - Components in 33.b.ii must sum to acquisitions of unquoted equity capital total value in 33.b - please check")</f>
        <v>OK Q33.b.ii</v>
      </c>
      <c r="EQ61" s="681" t="str">
        <f>IF(Questionnaire!ET143=(Questionnaire!ET150+Questionnaire!ET151+Questionnaire!ET152+Questionnaire!ET153)=TRUE,"OK Q33.b.ii","QUERY Q33b - Components in 33.b.ii must sum to acquisitions of unquoted equity capital total value in 33.b - please check")</f>
        <v>OK Q33.b.ii</v>
      </c>
      <c r="ER61" s="681" t="str">
        <f>IF(Questionnaire!EU143=(Questionnaire!EU150+Questionnaire!EU151+Questionnaire!EU152+Questionnaire!EU153)=TRUE,"OK Q33.b.ii","QUERY Q33b - Components in 33.b.ii must sum to acquisitions of unquoted equity capital total value in 33.b - please check")</f>
        <v>OK Q33.b.ii</v>
      </c>
      <c r="ES61" s="681" t="str">
        <f>IF(Questionnaire!EV143=(Questionnaire!EV150+Questionnaire!EV151+Questionnaire!EV152+Questionnaire!EV153)=TRUE,"OK Q33.b.ii","QUERY Q33b - Components in 33.b.ii must sum to acquisitions of unquoted equity capital total value in 33.b - please check")</f>
        <v>OK Q33.b.ii</v>
      </c>
      <c r="ET61" s="681" t="str">
        <f>IF(Questionnaire!EW143=(Questionnaire!EW150+Questionnaire!EW151+Questionnaire!EW152+Questionnaire!EW153)=TRUE,"OK Q33.b.ii","QUERY Q33b - Components in 33.b.ii must sum to acquisitions of unquoted equity capital total value in 33.b - please check")</f>
        <v>OK Q33.b.ii</v>
      </c>
      <c r="EU61" s="681" t="str">
        <f>IF(Questionnaire!EX143=(Questionnaire!EX150+Questionnaire!EX151+Questionnaire!EX152+Questionnaire!EX153)=TRUE,"OK Q33.b.ii","QUERY Q33b - Components in 33.b.ii must sum to acquisitions of unquoted equity capital total value in 33.b - please check")</f>
        <v>OK Q33.b.ii</v>
      </c>
      <c r="EV61" s="681" t="str">
        <f>IF(Questionnaire!EY143=(Questionnaire!EY150+Questionnaire!EY151+Questionnaire!EY152+Questionnaire!EY153)=TRUE,"OK Q33.b.ii","QUERY Q33b - Components in 33.b.ii must sum to acquisitions of unquoted equity capital total value in 33.b - please check")</f>
        <v>OK Q33.b.ii</v>
      </c>
      <c r="EW61" s="681" t="str">
        <f>IF(Questionnaire!EZ143=(Questionnaire!EZ150+Questionnaire!EZ151+Questionnaire!EZ152+Questionnaire!EZ153)=TRUE,"OK Q33.b.ii","QUERY Q33b - Components in 33.b.ii must sum to acquisitions of unquoted equity capital total value in 33.b - please check")</f>
        <v>OK Q33.b.ii</v>
      </c>
      <c r="EX61" s="681" t="str">
        <f>IF(Questionnaire!FA143=(Questionnaire!FA150+Questionnaire!FA151+Questionnaire!FA152+Questionnaire!FA153)=TRUE,"OK Q33.b.ii","QUERY Q33b - Components in 33.b.ii must sum to acquisitions of unquoted equity capital total value in 33.b - please check")</f>
        <v>OK Q33.b.ii</v>
      </c>
      <c r="EY61" s="681" t="str">
        <f>IF(Questionnaire!FB143=(Questionnaire!FB150+Questionnaire!FB151+Questionnaire!FB152+Questionnaire!FB153)=TRUE,"OK Q33.b.ii","QUERY Q33b - Components in 33.b.ii must sum to acquisitions of unquoted equity capital total value in 33.b - please check")</f>
        <v>OK Q33.b.ii</v>
      </c>
      <c r="EZ61" s="681" t="str">
        <f>IF(Questionnaire!FC143=(Questionnaire!FC150+Questionnaire!FC151+Questionnaire!FC152+Questionnaire!FC153)=TRUE,"OK Q33.b.ii","QUERY Q33b - Components in 33.b.ii must sum to acquisitions of unquoted equity capital total value in 33.b - please check")</f>
        <v>OK Q33.b.ii</v>
      </c>
      <c r="FA61" s="681" t="str">
        <f>IF(Questionnaire!FD143=(Questionnaire!FD150+Questionnaire!FD151+Questionnaire!FD152+Questionnaire!FD153)=TRUE,"OK Q33.b.ii","QUERY Q33b - Components in 33.b.ii must sum to acquisitions of unquoted equity capital total value in 33.b - please check")</f>
        <v>OK Q33.b.ii</v>
      </c>
      <c r="FB61" s="681" t="str">
        <f>IF(Questionnaire!FE143=(Questionnaire!FE150+Questionnaire!FE151+Questionnaire!FE152+Questionnaire!FE153)=TRUE,"OK Q33.b.ii","QUERY Q33b - Components in 33.b.ii must sum to acquisitions of unquoted equity capital total value in 33.b - please check")</f>
        <v>OK Q33.b.ii</v>
      </c>
      <c r="FC61" s="681" t="str">
        <f>IF(Questionnaire!FF143=(Questionnaire!FF150+Questionnaire!FF151+Questionnaire!FF152+Questionnaire!FF153)=TRUE,"OK Q33.b.ii","QUERY Q33b - Components in 33.b.ii must sum to acquisitions of unquoted equity capital total value in 33.b - please check")</f>
        <v>OK Q33.b.ii</v>
      </c>
      <c r="FD61" s="681" t="str">
        <f>IF(Questionnaire!FG143=(Questionnaire!FG150+Questionnaire!FG151+Questionnaire!FG152+Questionnaire!FG153)=TRUE,"OK Q33.b.ii","QUERY Q33b - Components in 33.b.ii must sum to acquisitions of unquoted equity capital total value in 33.b - please check")</f>
        <v>OK Q33.b.ii</v>
      </c>
      <c r="FE61" s="681" t="str">
        <f>IF(Questionnaire!FH143=(Questionnaire!FH150+Questionnaire!FH151+Questionnaire!FH152+Questionnaire!FH153)=TRUE,"OK Q33.b.ii","QUERY Q33b - Components in 33.b.ii must sum to acquisitions of unquoted equity capital total value in 33.b - please check")</f>
        <v>OK Q33.b.ii</v>
      </c>
      <c r="FF61" s="681" t="str">
        <f>IF(Questionnaire!FI143=(Questionnaire!FI150+Questionnaire!FI151+Questionnaire!FI152+Questionnaire!FI153)=TRUE,"OK Q33.b.ii","QUERY Q33b - Components in 33.b.ii must sum to acquisitions of unquoted equity capital total value in 33.b - please check")</f>
        <v>OK Q33.b.ii</v>
      </c>
      <c r="FG61" s="681" t="str">
        <f>IF(Questionnaire!FJ143=(Questionnaire!FJ150+Questionnaire!FJ151+Questionnaire!FJ152+Questionnaire!FJ153)=TRUE,"OK Q33.b.ii","QUERY Q33b - Components in 33.b.ii must sum to acquisitions of unquoted equity capital total value in 33.b - please check")</f>
        <v>OK Q33.b.ii</v>
      </c>
      <c r="FH61" s="681" t="str">
        <f>IF(Questionnaire!FK143=(Questionnaire!FK150+Questionnaire!FK151+Questionnaire!FK152+Questionnaire!FK153)=TRUE,"OK Q33.b.ii","QUERY Q33b - Components in 33.b.ii must sum to acquisitions of unquoted equity capital total value in 33.b - please check")</f>
        <v>OK Q33.b.ii</v>
      </c>
      <c r="FI61" s="681" t="str">
        <f>IF(Questionnaire!FL143=(Questionnaire!FL150+Questionnaire!FL151+Questionnaire!FL152+Questionnaire!FL153)=TRUE,"OK Q33.b.ii","QUERY Q33b - Components in 33.b.ii must sum to acquisitions of unquoted equity capital total value in 33.b - please check")</f>
        <v>OK Q33.b.ii</v>
      </c>
      <c r="FJ61" s="681" t="str">
        <f>IF(Questionnaire!FM143=(Questionnaire!FM150+Questionnaire!FM151+Questionnaire!FM152+Questionnaire!FM153)=TRUE,"OK Q33.b.ii","QUERY Q33b - Components in 33.b.ii must sum to acquisitions of unquoted equity capital total value in 33.b - please check")</f>
        <v>OK Q33.b.ii</v>
      </c>
      <c r="FK61" s="681" t="str">
        <f>IF(Questionnaire!FN143=(Questionnaire!FN150+Questionnaire!FN151+Questionnaire!FN152+Questionnaire!FN153)=TRUE,"OK Q33.b.ii","QUERY Q33b - Components in 33.b.ii must sum to acquisitions of unquoted equity capital total value in 33.b - please check")</f>
        <v>OK Q33.b.ii</v>
      </c>
      <c r="FL61" s="681" t="str">
        <f>IF(Questionnaire!FO143=(Questionnaire!FO150+Questionnaire!FO151+Questionnaire!FO152+Questionnaire!FO153)=TRUE,"OK Q33.b.ii","QUERY Q33b - Components in 33.b.ii must sum to acquisitions of unquoted equity capital total value in 33.b - please check")</f>
        <v>OK Q33.b.ii</v>
      </c>
      <c r="FM61" s="681" t="str">
        <f>IF(Questionnaire!FP143=(Questionnaire!FP150+Questionnaire!FP151+Questionnaire!FP152+Questionnaire!FP153)=TRUE,"OK Q33.b.ii","QUERY Q33b - Components in 33.b.ii must sum to acquisitions of unquoted equity capital total value in 33.b - please check")</f>
        <v>OK Q33.b.ii</v>
      </c>
      <c r="FN61" s="681" t="str">
        <f>IF(Questionnaire!FQ143=(Questionnaire!FQ150+Questionnaire!FQ151+Questionnaire!FQ152+Questionnaire!FQ153)=TRUE,"OK Q33.b.ii","QUERY Q33b - Components in 33.b.ii must sum to acquisitions of unquoted equity capital total value in 33.b - please check")</f>
        <v>OK Q33.b.ii</v>
      </c>
      <c r="FO61" s="681" t="str">
        <f>IF(Questionnaire!FR143=(Questionnaire!FR150+Questionnaire!FR151+Questionnaire!FR152+Questionnaire!FR153)=TRUE,"OK Q33.b.ii","QUERY Q33b - Components in 33.b.ii must sum to acquisitions of unquoted equity capital total value in 33.b - please check")</f>
        <v>OK Q33.b.ii</v>
      </c>
      <c r="FP61" s="681" t="str">
        <f>IF(Questionnaire!FS143=(Questionnaire!FS150+Questionnaire!FS151+Questionnaire!FS152+Questionnaire!FS153)=TRUE,"OK Q33.b.ii","QUERY Q33b - Components in 33.b.ii must sum to acquisitions of unquoted equity capital total value in 33.b - please check")</f>
        <v>OK Q33.b.ii</v>
      </c>
      <c r="FQ61" s="681" t="str">
        <f>IF(Questionnaire!FT143=(Questionnaire!FT150+Questionnaire!FT151+Questionnaire!FT152+Questionnaire!FT153)=TRUE,"OK Q33.b.ii","QUERY Q33b - Components in 33.b.ii must sum to acquisitions of unquoted equity capital total value in 33.b - please check")</f>
        <v>OK Q33.b.ii</v>
      </c>
      <c r="FR61" s="681" t="str">
        <f>IF(Questionnaire!FU143=(Questionnaire!FU150+Questionnaire!FU151+Questionnaire!FU152+Questionnaire!FU153)=TRUE,"OK Q33.b.ii","QUERY Q33b - Components in 33.b.ii must sum to acquisitions of unquoted equity capital total value in 33.b - please check")</f>
        <v>OK Q33.b.ii</v>
      </c>
      <c r="FS61" s="681" t="str">
        <f>IF(Questionnaire!FV143=(Questionnaire!FV150+Questionnaire!FV151+Questionnaire!FV152+Questionnaire!FV153)=TRUE,"OK Q33.b.ii","QUERY Q33b - Components in 33.b.ii must sum to acquisitions of unquoted equity capital total value in 33.b - please check")</f>
        <v>OK Q33.b.ii</v>
      </c>
      <c r="FT61" s="681" t="str">
        <f>IF(Questionnaire!FW143=(Questionnaire!FW150+Questionnaire!FW151+Questionnaire!FW152+Questionnaire!FW153)=TRUE,"OK Q33.b.ii","QUERY Q33b - Components in 33.b.ii must sum to acquisitions of unquoted equity capital total value in 33.b - please check")</f>
        <v>OK Q33.b.ii</v>
      </c>
      <c r="FU61" s="681" t="str">
        <f>IF(Questionnaire!FX143=(Questionnaire!FX150+Questionnaire!FX151+Questionnaire!FX152+Questionnaire!FX153)=TRUE,"OK Q33.b.ii","QUERY Q33b - Components in 33.b.ii must sum to acquisitions of unquoted equity capital total value in 33.b - please check")</f>
        <v>OK Q33.b.ii</v>
      </c>
      <c r="FV61" s="681" t="str">
        <f>IF(Questionnaire!FY143=(Questionnaire!FY150+Questionnaire!FY151+Questionnaire!FY152+Questionnaire!FY153)=TRUE,"OK Q33.b.ii","QUERY Q33b - Components in 33.b.ii must sum to acquisitions of unquoted equity capital total value in 33.b - please check")</f>
        <v>OK Q33.b.ii</v>
      </c>
      <c r="FW61" s="681" t="str">
        <f>IF(Questionnaire!FZ143=(Questionnaire!FZ150+Questionnaire!FZ151+Questionnaire!FZ152+Questionnaire!FZ153)=TRUE,"OK Q33.b.ii","QUERY Q33b - Components in 33.b.ii must sum to acquisitions of unquoted equity capital total value in 33.b - please check")</f>
        <v>OK Q33.b.ii</v>
      </c>
      <c r="FX61" s="681" t="str">
        <f>IF(Questionnaire!GA143=(Questionnaire!GA150+Questionnaire!GA151+Questionnaire!GA152+Questionnaire!GA153)=TRUE,"OK Q33.b.ii","QUERY Q33b - Components in 33.b.ii must sum to acquisitions of unquoted equity capital total value in 33.b - please check")</f>
        <v>OK Q33.b.ii</v>
      </c>
      <c r="FY61" s="681" t="str">
        <f>IF(Questionnaire!GB143=(Questionnaire!GB150+Questionnaire!GB151+Questionnaire!GB152+Questionnaire!GB153)=TRUE,"OK Q33.b.ii","QUERY Q33b - Components in 33.b.ii must sum to acquisitions of unquoted equity capital total value in 33.b - please check")</f>
        <v>OK Q33.b.ii</v>
      </c>
      <c r="FZ61" s="681" t="str">
        <f>IF(Questionnaire!GC143=(Questionnaire!GC150+Questionnaire!GC151+Questionnaire!GC152+Questionnaire!GC153)=TRUE,"OK Q33.b.ii","QUERY Q33b - Components in 33.b.ii must sum to acquisitions of unquoted equity capital total value in 33.b - please check")</f>
        <v>OK Q33.b.ii</v>
      </c>
      <c r="GA61" s="681" t="str">
        <f>IF(Questionnaire!GD143=(Questionnaire!GD150+Questionnaire!GD151+Questionnaire!GD152+Questionnaire!GD153)=TRUE,"OK Q33.b.ii","QUERY Q33b - Components in 33.b.ii must sum to acquisitions of unquoted equity capital total value in 33.b - please check")</f>
        <v>OK Q33.b.ii</v>
      </c>
      <c r="GB61" s="681" t="str">
        <f>IF(Questionnaire!GE143=(Questionnaire!GE150+Questionnaire!GE151+Questionnaire!GE152+Questionnaire!GE153)=TRUE,"OK Q33.b.ii","QUERY Q33b - Components in 33.b.ii must sum to acquisitions of unquoted equity capital total value in 33.b - please check")</f>
        <v>OK Q33.b.ii</v>
      </c>
      <c r="GC61" s="681" t="str">
        <f>IF(Questionnaire!GF143=(Questionnaire!GF150+Questionnaire!GF151+Questionnaire!GF152+Questionnaire!GF153)=TRUE,"OK Q33.b.ii","QUERY Q33b - Components in 33.b.ii must sum to acquisitions of unquoted equity capital total value in 33.b - please check")</f>
        <v>OK Q33.b.ii</v>
      </c>
      <c r="GD61" s="681" t="str">
        <f>IF(Questionnaire!GG143=(Questionnaire!GG150+Questionnaire!GG151+Questionnaire!GG152+Questionnaire!GG153)=TRUE,"OK Q33.b.ii","QUERY Q33b - Components in 33.b.ii must sum to acquisitions of unquoted equity capital total value in 33.b - please check")</f>
        <v>OK Q33.b.ii</v>
      </c>
      <c r="GE61" s="681" t="str">
        <f>IF(Questionnaire!GH143=(Questionnaire!GH150+Questionnaire!GH151+Questionnaire!GH152+Questionnaire!GH153)=TRUE,"OK Q33.b.ii","QUERY Q33b - Components in 33.b.ii must sum to acquisitions of unquoted equity capital total value in 33.b - please check")</f>
        <v>OK Q33.b.ii</v>
      </c>
      <c r="GF61" s="681" t="str">
        <f>IF(Questionnaire!GI143=(Questionnaire!GI150+Questionnaire!GI151+Questionnaire!GI152+Questionnaire!GI153)=TRUE,"OK Q33.b.ii","QUERY Q33b - Components in 33.b.ii must sum to acquisitions of unquoted equity capital total value in 33.b - please check")</f>
        <v>OK Q33.b.ii</v>
      </c>
      <c r="GG61" s="681" t="str">
        <f>IF(Questionnaire!GJ143=(Questionnaire!GJ150+Questionnaire!GJ151+Questionnaire!GJ152+Questionnaire!GJ153)=TRUE,"OK Q33.b.ii","QUERY Q33b - Components in 33.b.ii must sum to acquisitions of unquoted equity capital total value in 33.b - please check")</f>
        <v>OK Q33.b.ii</v>
      </c>
      <c r="GH61" s="681" t="str">
        <f>IF(Questionnaire!GK143=(Questionnaire!GK150+Questionnaire!GK151+Questionnaire!GK152+Questionnaire!GK153)=TRUE,"OK Q33.b.ii","QUERY Q33b - Components in 33.b.ii must sum to acquisitions of unquoted equity capital total value in 33.b - please check")</f>
        <v>OK Q33.b.ii</v>
      </c>
      <c r="GI61" s="681" t="str">
        <f>IF(Questionnaire!GL143=(Questionnaire!GL150+Questionnaire!GL151+Questionnaire!GL152+Questionnaire!GL153)=TRUE,"OK Q33.b.ii","QUERY Q33b - Components in 33.b.ii must sum to acquisitions of unquoted equity capital total value in 33.b - please check")</f>
        <v>OK Q33.b.ii</v>
      </c>
      <c r="GJ61" s="681" t="str">
        <f>IF(Questionnaire!GM143=(Questionnaire!GM150+Questionnaire!GM151+Questionnaire!GM152+Questionnaire!GM153)=TRUE,"OK Q33.b.ii","QUERY Q33b - Components in 33.b.ii must sum to acquisitions of unquoted equity capital total value in 33.b - please check")</f>
        <v>OK Q33.b.ii</v>
      </c>
      <c r="GK61" s="681" t="str">
        <f>IF(Questionnaire!GN143=(Questionnaire!GN150+Questionnaire!GN151+Questionnaire!GN152+Questionnaire!GN153)=TRUE,"OK Q33.b.ii","QUERY Q33b - Components in 33.b.ii must sum to acquisitions of unquoted equity capital total value in 33.b - please check")</f>
        <v>OK Q33.b.ii</v>
      </c>
      <c r="GL61" s="681" t="str">
        <f>IF(Questionnaire!GO143=(Questionnaire!GO150+Questionnaire!GO151+Questionnaire!GO152+Questionnaire!GO153)=TRUE,"OK Q33.b.ii","QUERY Q33b - Components in 33.b.ii must sum to acquisitions of unquoted equity capital total value in 33.b - please check")</f>
        <v>OK Q33.b.ii</v>
      </c>
      <c r="GM61" s="681" t="str">
        <f>IF(Questionnaire!GP143=(Questionnaire!GP150+Questionnaire!GP151+Questionnaire!GP152+Questionnaire!GP153)=TRUE,"OK Q33.b.ii","QUERY Q33b - Components in 33.b.ii must sum to acquisitions of unquoted equity capital total value in 33.b - please check")</f>
        <v>OK Q33.b.ii</v>
      </c>
      <c r="GN61" s="681" t="str">
        <f>IF(Questionnaire!GQ143=(Questionnaire!GQ150+Questionnaire!GQ151+Questionnaire!GQ152+Questionnaire!GQ153)=TRUE,"OK Q33.b.ii","QUERY Q33b - Components in 33.b.ii must sum to acquisitions of unquoted equity capital total value in 33.b - please check")</f>
        <v>OK Q33.b.ii</v>
      </c>
      <c r="GO61" s="681" t="str">
        <f>IF(Questionnaire!GR143=(Questionnaire!GR150+Questionnaire!GR151+Questionnaire!GR152+Questionnaire!GR153)=TRUE,"OK Q33.b.ii","QUERY Q33b - Components in 33.b.ii must sum to acquisitions of unquoted equity capital total value in 33.b - please check")</f>
        <v>OK Q33.b.ii</v>
      </c>
      <c r="GP61" s="681" t="str">
        <f>IF(Questionnaire!GS143=(Questionnaire!GS150+Questionnaire!GS151+Questionnaire!GS152+Questionnaire!GS153)=TRUE,"OK Q33.b.ii","QUERY Q33b - Components in 33.b.ii must sum to acquisitions of unquoted equity capital total value in 33.b - please check")</f>
        <v>OK Q33.b.ii</v>
      </c>
      <c r="GQ61" s="681" t="str">
        <f>IF(Questionnaire!GT143=(Questionnaire!GT150+Questionnaire!GT151+Questionnaire!GT152+Questionnaire!GT153)=TRUE,"OK Q33.b.ii","QUERY Q33b - Components in 33.b.ii must sum to acquisitions of unquoted equity capital total value in 33.b - please check")</f>
        <v>OK Q33.b.ii</v>
      </c>
      <c r="GR61" s="681" t="str">
        <f>IF(Questionnaire!GU143=(Questionnaire!GU150+Questionnaire!GU151+Questionnaire!GU152+Questionnaire!GU153)=TRUE,"OK Q33.b.ii","QUERY Q33b - Components in 33.b.ii must sum to acquisitions of unquoted equity capital total value in 33.b - please check")</f>
        <v>OK Q33.b.ii</v>
      </c>
      <c r="GS61" s="681" t="str">
        <f>IF(Questionnaire!GV143=(Questionnaire!GV150+Questionnaire!GV151+Questionnaire!GV152+Questionnaire!GV153)=TRUE,"OK Q33.b.ii","QUERY Q33b - Components in 33.b.ii must sum to acquisitions of unquoted equity capital total value in 33.b - please check")</f>
        <v>OK Q33.b.ii</v>
      </c>
      <c r="GT61" s="681" t="str">
        <f>IF(Questionnaire!GW143=(Questionnaire!GW150+Questionnaire!GW151+Questionnaire!GW152+Questionnaire!GW153)=TRUE,"OK Q33.b.ii","QUERY Q33b - Components in 33.b.ii must sum to acquisitions of unquoted equity capital total value in 33.b - please check")</f>
        <v>OK Q33.b.ii</v>
      </c>
      <c r="GU61" s="681" t="str">
        <f>IF(Questionnaire!GX143=(Questionnaire!GX150+Questionnaire!GX151+Questionnaire!GX152+Questionnaire!GX153)=TRUE,"OK Q33.b.ii","QUERY Q33b - Components in 33.b.ii must sum to acquisitions of unquoted equity capital total value in 33.b - please check")</f>
        <v>OK Q33.b.ii</v>
      </c>
      <c r="GV61" s="681" t="str">
        <f>IF(Questionnaire!GY143=(Questionnaire!GY150+Questionnaire!GY151+Questionnaire!GY152+Questionnaire!GY153)=TRUE,"OK Q33.b.ii","QUERY Q33b - Components in 33.b.ii must sum to acquisitions of unquoted equity capital total value in 33.b - please check")</f>
        <v>OK Q33.b.ii</v>
      </c>
      <c r="GW61" s="681" t="str">
        <f>IF(Questionnaire!GZ143=(Questionnaire!GZ150+Questionnaire!GZ151+Questionnaire!GZ152+Questionnaire!GZ153)=TRUE,"OK Q33.b.ii","QUERY Q33b - Components in 33.b.ii must sum to acquisitions of unquoted equity capital total value in 33.b - please check")</f>
        <v>OK Q33.b.ii</v>
      </c>
      <c r="GX61" s="681" t="str">
        <f>IF(Questionnaire!HA143=(Questionnaire!HA150+Questionnaire!HA151+Questionnaire!HA152+Questionnaire!HA153)=TRUE,"OK Q33.b.ii","QUERY Q33b - Components in 33.b.ii must sum to acquisitions of unquoted equity capital total value in 33.b - please check")</f>
        <v>OK Q33.b.ii</v>
      </c>
      <c r="GY61" s="681" t="str">
        <f>IF(Questionnaire!HB143=(Questionnaire!HB150+Questionnaire!HB151+Questionnaire!HB152+Questionnaire!HB153)=TRUE,"OK Q33.b.ii","QUERY Q33b - Components in 33.b.ii must sum to acquisitions of unquoted equity capital total value in 33.b - please check")</f>
        <v>OK Q33.b.ii</v>
      </c>
      <c r="GZ61" s="681" t="str">
        <f>IF(Questionnaire!HC143=(Questionnaire!HC150+Questionnaire!HC151+Questionnaire!HC152+Questionnaire!HC153)=TRUE,"OK Q33.b.ii","QUERY Q33b - Components in 33.b.ii must sum to acquisitions of unquoted equity capital total value in 33.b - please check")</f>
        <v>OK Q33.b.ii</v>
      </c>
      <c r="HA61" s="681" t="str">
        <f>IF(Questionnaire!HD143=(Questionnaire!HD150+Questionnaire!HD151+Questionnaire!HD152+Questionnaire!HD153)=TRUE,"OK Q33.b.ii","QUERY Q33b - Components in 33.b.ii must sum to acquisitions of unquoted equity capital total value in 33.b - please check")</f>
        <v>OK Q33.b.ii</v>
      </c>
      <c r="HB61" s="681" t="str">
        <f>IF(Questionnaire!HE143=(Questionnaire!HE150+Questionnaire!HE151+Questionnaire!HE152+Questionnaire!HE153)=TRUE,"OK Q33.b.ii","QUERY Q33b - Components in 33.b.ii must sum to acquisitions of unquoted equity capital total value in 33.b - please check")</f>
        <v>OK Q33.b.ii</v>
      </c>
      <c r="HC61" s="681" t="str">
        <f>IF(Questionnaire!HF143=(Questionnaire!HF150+Questionnaire!HF151+Questionnaire!HF152+Questionnaire!HF153)=TRUE,"OK Q33.b.ii","QUERY Q33b - Components in 33.b.ii must sum to acquisitions of unquoted equity capital total value in 33.b - please check")</f>
        <v>OK Q33.b.ii</v>
      </c>
      <c r="HD61" s="681" t="str">
        <f>IF(Questionnaire!HG143=(Questionnaire!HG150+Questionnaire!HG151+Questionnaire!HG152+Questionnaire!HG153)=TRUE,"OK Q33.b.ii","QUERY Q33b - Components in 33.b.ii must sum to acquisitions of unquoted equity capital total value in 33.b - please check")</f>
        <v>OK Q33.b.ii</v>
      </c>
      <c r="HE61" s="681" t="str">
        <f>IF(Questionnaire!HH143=(Questionnaire!HH150+Questionnaire!HH151+Questionnaire!HH152+Questionnaire!HH153)=TRUE,"OK Q33.b.ii","QUERY Q33b - Components in 33.b.ii must sum to acquisitions of unquoted equity capital total value in 33.b - please check")</f>
        <v>OK Q33.b.ii</v>
      </c>
      <c r="HF61" s="681" t="str">
        <f>IF(Questionnaire!HI143=(Questionnaire!HI150+Questionnaire!HI151+Questionnaire!HI152+Questionnaire!HI153)=TRUE,"OK Q33.b.ii","QUERY Q33b - Components in 33.b.ii must sum to acquisitions of unquoted equity capital total value in 33.b - please check")</f>
        <v>OK Q33.b.ii</v>
      </c>
      <c r="HG61" s="681" t="str">
        <f>IF(Questionnaire!HJ143=(Questionnaire!HJ150+Questionnaire!HJ151+Questionnaire!HJ152+Questionnaire!HJ153)=TRUE,"OK Q33.b.ii","QUERY Q33b - Components in 33.b.ii must sum to acquisitions of unquoted equity capital total value in 33.b - please check")</f>
        <v>OK Q33.b.ii</v>
      </c>
      <c r="HH61" s="681" t="str">
        <f>IF(Questionnaire!HK143=(Questionnaire!HK150+Questionnaire!HK151+Questionnaire!HK152+Questionnaire!HK153)=TRUE,"OK Q33.b.ii","QUERY Q33b - Components in 33.b.ii must sum to acquisitions of unquoted equity capital total value in 33.b - please check")</f>
        <v>OK Q33.b.ii</v>
      </c>
      <c r="HI61" s="681" t="str">
        <f>IF(Questionnaire!HL143=(Questionnaire!HL150+Questionnaire!HL151+Questionnaire!HL152+Questionnaire!HL153)=TRUE,"OK Q33.b.ii","QUERY Q33b - Components in 33.b.ii must sum to acquisitions of unquoted equity capital total value in 33.b - please check")</f>
        <v>OK Q33.b.ii</v>
      </c>
      <c r="HJ61" s="681" t="str">
        <f>IF(Questionnaire!HM143=(Questionnaire!HM150+Questionnaire!HM151+Questionnaire!HM152+Questionnaire!HM153)=TRUE,"OK Q33.b.ii","QUERY Q33b - Components in 33.b.ii must sum to acquisitions of unquoted equity capital total value in 33.b - please check")</f>
        <v>OK Q33.b.ii</v>
      </c>
      <c r="HK61" s="681" t="str">
        <f>IF(Questionnaire!HN143=(Questionnaire!HN150+Questionnaire!HN151+Questionnaire!HN152+Questionnaire!HN153)=TRUE,"OK Q33.b.ii","QUERY Q33b - Components in 33.b.ii must sum to acquisitions of unquoted equity capital total value in 33.b - please check")</f>
        <v>OK Q33.b.ii</v>
      </c>
      <c r="HL61" s="681" t="str">
        <f>IF(Questionnaire!HO143=(Questionnaire!HO150+Questionnaire!HO151+Questionnaire!HO152+Questionnaire!HO153)=TRUE,"OK Q33.b.ii","QUERY Q33b - Components in 33.b.ii must sum to acquisitions of unquoted equity capital total value in 33.b - please check")</f>
        <v>OK Q33.b.ii</v>
      </c>
      <c r="HM61" s="681" t="str">
        <f>IF(Questionnaire!HP143=(Questionnaire!HP150+Questionnaire!HP151+Questionnaire!HP152+Questionnaire!HP153)=TRUE,"OK Q33.b.ii","QUERY Q33b - Components in 33.b.ii must sum to acquisitions of unquoted equity capital total value in 33.b - please check")</f>
        <v>OK Q33.b.ii</v>
      </c>
      <c r="HN61" s="681" t="str">
        <f>IF(Questionnaire!HQ143=(Questionnaire!HQ150+Questionnaire!HQ151+Questionnaire!HQ152+Questionnaire!HQ153)=TRUE,"OK Q33.b.ii","QUERY Q33b - Components in 33.b.ii must sum to acquisitions of unquoted equity capital total value in 33.b - please check")</f>
        <v>OK Q33.b.ii</v>
      </c>
      <c r="HO61" s="681" t="str">
        <f>IF(Questionnaire!HR143=(Questionnaire!HR150+Questionnaire!HR151+Questionnaire!HR152+Questionnaire!HR153)=TRUE,"OK Q33.b.ii","QUERY Q33b - Components in 33.b.ii must sum to acquisitions of unquoted equity capital total value in 33.b - please check")</f>
        <v>OK Q33.b.ii</v>
      </c>
      <c r="HP61" s="681" t="str">
        <f>IF(Questionnaire!HS143=(Questionnaire!HS150+Questionnaire!HS151+Questionnaire!HS152+Questionnaire!HS153)=TRUE,"OK Q33.b.ii","QUERY Q33b - Components in 33.b.ii must sum to acquisitions of unquoted equity capital total value in 33.b - please check")</f>
        <v>OK Q33.b.ii</v>
      </c>
      <c r="HQ61" s="681" t="str">
        <f>IF(Questionnaire!HT143=(Questionnaire!HT150+Questionnaire!HT151+Questionnaire!HT152+Questionnaire!HT153)=TRUE,"OK Q33.b.ii","QUERY Q33b - Components in 33.b.ii must sum to acquisitions of unquoted equity capital total value in 33.b - please check")</f>
        <v>OK Q33.b.ii</v>
      </c>
      <c r="HR61" s="681" t="str">
        <f>IF(Questionnaire!HU143=(Questionnaire!HU150+Questionnaire!HU151+Questionnaire!HU152+Questionnaire!HU153)=TRUE,"OK Q33.b.ii","QUERY Q33b - Components in 33.b.ii must sum to acquisitions of unquoted equity capital total value in 33.b - please check")</f>
        <v>OK Q33.b.ii</v>
      </c>
      <c r="HS61" s="681" t="str">
        <f>IF(Questionnaire!HV143=(Questionnaire!HV150+Questionnaire!HV151+Questionnaire!HV152+Questionnaire!HV153)=TRUE,"OK Q33.b.ii","QUERY Q33b - Components in 33.b.ii must sum to acquisitions of unquoted equity capital total value in 33.b - please check")</f>
        <v>OK Q33.b.ii</v>
      </c>
      <c r="HT61" s="681" t="str">
        <f>IF(Questionnaire!HW143=(Questionnaire!HW150+Questionnaire!HW151+Questionnaire!HW152+Questionnaire!HW153)=TRUE,"OK Q33.b.ii","QUERY Q33b - Components in 33.b.ii must sum to acquisitions of unquoted equity capital total value in 33.b - please check")</f>
        <v>OK Q33.b.ii</v>
      </c>
      <c r="HU61" s="681" t="str">
        <f>IF(Questionnaire!HX143=(Questionnaire!HX150+Questionnaire!HX151+Questionnaire!HX152+Questionnaire!HX153)=TRUE,"OK Q33.b.ii","QUERY Q33b - Components in 33.b.ii must sum to acquisitions of unquoted equity capital total value in 33.b - please check")</f>
        <v>OK Q33.b.ii</v>
      </c>
      <c r="HV61" s="681" t="str">
        <f>IF(Questionnaire!HY143=(Questionnaire!HY150+Questionnaire!HY151+Questionnaire!HY152+Questionnaire!HY153)=TRUE,"OK Q33.b.ii","QUERY Q33b - Components in 33.b.ii must sum to acquisitions of unquoted equity capital total value in 33.b - please check")</f>
        <v>OK Q33.b.ii</v>
      </c>
      <c r="HW61" s="681" t="str">
        <f>IF(Questionnaire!HZ143=(Questionnaire!HZ150+Questionnaire!HZ151+Questionnaire!HZ152+Questionnaire!HZ153)=TRUE,"OK Q33.b.ii","QUERY Q33b - Components in 33.b.ii must sum to acquisitions of unquoted equity capital total value in 33.b - please check")</f>
        <v>OK Q33.b.ii</v>
      </c>
      <c r="HX61" s="681" t="str">
        <f>IF(Questionnaire!IA143=(Questionnaire!IA150+Questionnaire!IA151+Questionnaire!IA152+Questionnaire!IA153)=TRUE,"OK Q33.b.ii","QUERY Q33b - Components in 33.b.ii must sum to acquisitions of unquoted equity capital total value in 33.b - please check")</f>
        <v>OK Q33.b.ii</v>
      </c>
      <c r="HY61" s="681" t="str">
        <f>IF(Questionnaire!IB143=(Questionnaire!IB150+Questionnaire!IB151+Questionnaire!IB152+Questionnaire!IB153)=TRUE,"OK Q33.b.ii","QUERY Q33b - Components in 33.b.ii must sum to acquisitions of unquoted equity capital total value in 33.b - please check")</f>
        <v>OK Q33.b.ii</v>
      </c>
      <c r="HZ61" s="681" t="str">
        <f>IF(Questionnaire!IC143=(Questionnaire!IC150+Questionnaire!IC151+Questionnaire!IC152+Questionnaire!IC153)=TRUE,"OK Q33.b.ii","QUERY Q33b - Components in 33.b.ii must sum to acquisitions of unquoted equity capital total value in 33.b - please check")</f>
        <v>OK Q33.b.ii</v>
      </c>
      <c r="IA61" s="681" t="str">
        <f>IF(Questionnaire!ID143=(Questionnaire!ID150+Questionnaire!ID151+Questionnaire!ID152+Questionnaire!ID153)=TRUE,"OK Q33.b.ii","QUERY Q33b - Components in 33.b.ii must sum to acquisitions of unquoted equity capital total value in 33.b - please check")</f>
        <v>OK Q33.b.ii</v>
      </c>
      <c r="IB61" s="681" t="str">
        <f>IF(Questionnaire!IE143=(Questionnaire!IE150+Questionnaire!IE151+Questionnaire!IE152+Questionnaire!IE153)=TRUE,"OK Q33.b.ii","QUERY Q33b - Components in 33.b.ii must sum to acquisitions of unquoted equity capital total value in 33.b - please check")</f>
        <v>OK Q33.b.ii</v>
      </c>
      <c r="IC61" s="681" t="str">
        <f>IF(Questionnaire!IF143=(Questionnaire!IF150+Questionnaire!IF151+Questionnaire!IF152+Questionnaire!IF153)=TRUE,"OK Q33.b.ii","QUERY Q33b - Components in 33.b.ii must sum to acquisitions of unquoted equity capital total value in 33.b - please check")</f>
        <v>OK Q33.b.ii</v>
      </c>
      <c r="ID61" s="681" t="str">
        <f>IF(Questionnaire!IG143=(Questionnaire!IG150+Questionnaire!IG151+Questionnaire!IG152+Questionnaire!IG153)=TRUE,"OK Q33.b.ii","QUERY Q33b - Components in 33.b.ii must sum to acquisitions of unquoted equity capital total value in 33.b - please check")</f>
        <v>OK Q33.b.ii</v>
      </c>
      <c r="IE61" s="681" t="str">
        <f>IF(Questionnaire!IH143=(Questionnaire!IH150+Questionnaire!IH151+Questionnaire!IH152+Questionnaire!IH153)=TRUE,"OK Q33.b.ii","QUERY Q33b - Components in 33.b.ii must sum to acquisitions of unquoted equity capital total value in 33.b - please check")</f>
        <v>OK Q33.b.ii</v>
      </c>
      <c r="IF61" s="681" t="str">
        <f>IF(Questionnaire!II143=(Questionnaire!II150+Questionnaire!II151+Questionnaire!II152+Questionnaire!II153)=TRUE,"OK Q33.b.ii","QUERY Q33b - Components in 33.b.ii must sum to acquisitions of unquoted equity capital total value in 33.b - please check")</f>
        <v>OK Q33.b.ii</v>
      </c>
      <c r="IG61" s="681" t="str">
        <f>IF(Questionnaire!IJ143=(Questionnaire!IJ150+Questionnaire!IJ151+Questionnaire!IJ152+Questionnaire!IJ153)=TRUE,"OK Q33.b.ii","QUERY Q33b - Components in 33.b.ii must sum to acquisitions of unquoted equity capital total value in 33.b - please check")</f>
        <v>OK Q33.b.ii</v>
      </c>
      <c r="IH61" s="681" t="str">
        <f>IF(Questionnaire!IK143=(Questionnaire!IK150+Questionnaire!IK151+Questionnaire!IK152+Questionnaire!IK153)=TRUE,"OK Q33.b.ii","QUERY Q33b - Components in 33.b.ii must sum to acquisitions of unquoted equity capital total value in 33.b - please check")</f>
        <v>OK Q33.b.ii</v>
      </c>
      <c r="II61" s="681" t="str">
        <f>IF(Questionnaire!IL143=(Questionnaire!IL150+Questionnaire!IL151+Questionnaire!IL152+Questionnaire!IL153)=TRUE,"OK Q33.b.ii","QUERY Q33b - Components in 33.b.ii must sum to acquisitions of unquoted equity capital total value in 33.b - please check")</f>
        <v>OK Q33.b.ii</v>
      </c>
      <c r="IJ61" s="681" t="str">
        <f>IF(Questionnaire!IM143=(Questionnaire!IM150+Questionnaire!IM151+Questionnaire!IM152+Questionnaire!IM153)=TRUE,"OK Q33.b.ii","QUERY Q33b - Components in 33.b.ii must sum to acquisitions of unquoted equity capital total value in 33.b - please check")</f>
        <v>OK Q33.b.ii</v>
      </c>
      <c r="IK61" s="681" t="str">
        <f>IF(Questionnaire!IN143=(Questionnaire!IN150+Questionnaire!IN151+Questionnaire!IN152+Questionnaire!IN153)=TRUE,"OK Q33.b.ii","QUERY Q33b - Components in 33.b.ii must sum to acquisitions of unquoted equity capital total value in 33.b - please check")</f>
        <v>OK Q33.b.ii</v>
      </c>
      <c r="IL61" s="681" t="str">
        <f>IF(Questionnaire!IO143=(Questionnaire!IO150+Questionnaire!IO151+Questionnaire!IO152+Questionnaire!IO153)=TRUE,"OK Q33.b.ii","QUERY Q33b - Components in 33.b.ii must sum to acquisitions of unquoted equity capital total value in 33.b - please check")</f>
        <v>OK Q33.b.ii</v>
      </c>
      <c r="IM61" s="681" t="str">
        <f>IF(Questionnaire!IP143=(Questionnaire!IP150+Questionnaire!IP151+Questionnaire!IP152+Questionnaire!IP153)=TRUE,"OK Q33.b.ii","QUERY Q33b - Components in 33.b.ii must sum to acquisitions of unquoted equity capital total value in 33.b - please check")</f>
        <v>OK Q33.b.ii</v>
      </c>
      <c r="IN61" s="681" t="str">
        <f>IF(Questionnaire!IQ143=(Questionnaire!IQ150+Questionnaire!IQ151+Questionnaire!IQ152+Questionnaire!IQ153)=TRUE,"OK Q33.b.ii","QUERY Q33b - Components in 33.b.ii must sum to acquisitions of unquoted equity capital total value in 33.b - please check")</f>
        <v>OK Q33.b.ii</v>
      </c>
      <c r="IO61" s="681" t="str">
        <f>IF(Questionnaire!IR143=(Questionnaire!IR150+Questionnaire!IR151+Questionnaire!IR152+Questionnaire!IR153)=TRUE,"OK Q33.b.ii","QUERY Q33b - Components in 33.b.ii must sum to acquisitions of unquoted equity capital total value in 33.b - please check")</f>
        <v>OK Q33.b.ii</v>
      </c>
      <c r="IP61" s="681" t="str">
        <f>IF(Questionnaire!IS143=(Questionnaire!IS150+Questionnaire!IS151+Questionnaire!IS152+Questionnaire!IS153)=TRUE,"OK Q33.b.ii","QUERY Q33b - Components in 33.b.ii must sum to acquisitions of unquoted equity capital total value in 33.b - please check")</f>
        <v>OK Q33.b.ii</v>
      </c>
      <c r="IQ61" s="680"/>
      <c r="IR61" s="680"/>
      <c r="IS61" s="680"/>
    </row>
    <row r="62" spans="1:253">
      <c r="A62" s="679">
        <f>IF(LEFT(A63,2)="OK",0,IF(LEFT(A63,2)="WA",2,1))</f>
        <v>2</v>
      </c>
      <c r="B62" s="218">
        <f t="shared" ref="B62:BM62" si="79">IF(LEFT(B63,2)="OK",0,IF(LEFT(B63,2)="WA",2,1))</f>
        <v>0</v>
      </c>
      <c r="C62" s="218">
        <f t="shared" si="79"/>
        <v>0</v>
      </c>
      <c r="D62" s="218">
        <f t="shared" si="79"/>
        <v>0</v>
      </c>
      <c r="E62" s="218">
        <f t="shared" si="79"/>
        <v>0</v>
      </c>
      <c r="F62" s="218">
        <f t="shared" si="79"/>
        <v>0</v>
      </c>
      <c r="G62" s="218">
        <f t="shared" si="79"/>
        <v>0</v>
      </c>
      <c r="H62" s="218">
        <f t="shared" si="79"/>
        <v>0</v>
      </c>
      <c r="I62" s="218">
        <f t="shared" si="79"/>
        <v>0</v>
      </c>
      <c r="J62" s="218">
        <f t="shared" si="79"/>
        <v>0</v>
      </c>
      <c r="K62" s="218">
        <f t="shared" si="79"/>
        <v>0</v>
      </c>
      <c r="L62" s="218">
        <f t="shared" si="79"/>
        <v>0</v>
      </c>
      <c r="M62" s="218">
        <f t="shared" si="79"/>
        <v>0</v>
      </c>
      <c r="N62" s="218">
        <f t="shared" si="79"/>
        <v>0</v>
      </c>
      <c r="O62" s="218">
        <f t="shared" si="79"/>
        <v>0</v>
      </c>
      <c r="P62" s="218">
        <f t="shared" si="79"/>
        <v>0</v>
      </c>
      <c r="Q62" s="218">
        <f t="shared" si="79"/>
        <v>0</v>
      </c>
      <c r="R62" s="218">
        <f t="shared" si="79"/>
        <v>0</v>
      </c>
      <c r="S62" s="218">
        <f t="shared" si="79"/>
        <v>0</v>
      </c>
      <c r="T62" s="218">
        <f t="shared" si="79"/>
        <v>0</v>
      </c>
      <c r="U62" s="218">
        <f t="shared" si="79"/>
        <v>0</v>
      </c>
      <c r="V62" s="218">
        <f t="shared" si="79"/>
        <v>0</v>
      </c>
      <c r="W62" s="218">
        <f t="shared" si="79"/>
        <v>0</v>
      </c>
      <c r="X62" s="218">
        <f t="shared" si="79"/>
        <v>0</v>
      </c>
      <c r="Y62" s="218">
        <f t="shared" si="79"/>
        <v>0</v>
      </c>
      <c r="Z62" s="218">
        <f t="shared" si="79"/>
        <v>0</v>
      </c>
      <c r="AA62" s="218">
        <f t="shared" si="79"/>
        <v>0</v>
      </c>
      <c r="AB62" s="218">
        <f t="shared" si="79"/>
        <v>0</v>
      </c>
      <c r="AC62" s="218">
        <f t="shared" si="79"/>
        <v>0</v>
      </c>
      <c r="AD62" s="218">
        <f t="shared" si="79"/>
        <v>0</v>
      </c>
      <c r="AE62" s="218">
        <f t="shared" si="79"/>
        <v>0</v>
      </c>
      <c r="AF62" s="218">
        <f t="shared" si="79"/>
        <v>0</v>
      </c>
      <c r="AG62" s="218">
        <f t="shared" si="79"/>
        <v>0</v>
      </c>
      <c r="AH62" s="218">
        <f t="shared" si="79"/>
        <v>0</v>
      </c>
      <c r="AI62" s="218">
        <f t="shared" si="79"/>
        <v>0</v>
      </c>
      <c r="AJ62" s="218">
        <f t="shared" si="79"/>
        <v>0</v>
      </c>
      <c r="AK62" s="218">
        <f t="shared" si="79"/>
        <v>0</v>
      </c>
      <c r="AL62" s="218">
        <f t="shared" si="79"/>
        <v>0</v>
      </c>
      <c r="AM62" s="218">
        <f t="shared" si="79"/>
        <v>0</v>
      </c>
      <c r="AN62" s="218">
        <f t="shared" si="79"/>
        <v>0</v>
      </c>
      <c r="AO62" s="218">
        <f t="shared" si="79"/>
        <v>0</v>
      </c>
      <c r="AP62" s="218">
        <f t="shared" si="79"/>
        <v>0</v>
      </c>
      <c r="AQ62" s="218">
        <f t="shared" si="79"/>
        <v>0</v>
      </c>
      <c r="AR62" s="218">
        <f t="shared" si="79"/>
        <v>0</v>
      </c>
      <c r="AS62" s="218">
        <f t="shared" si="79"/>
        <v>0</v>
      </c>
      <c r="AT62" s="218">
        <f t="shared" si="79"/>
        <v>0</v>
      </c>
      <c r="AU62" s="218">
        <f t="shared" si="79"/>
        <v>0</v>
      </c>
      <c r="AV62" s="218">
        <f t="shared" si="79"/>
        <v>0</v>
      </c>
      <c r="AW62" s="218">
        <f t="shared" si="79"/>
        <v>0</v>
      </c>
      <c r="AX62" s="218">
        <f t="shared" si="79"/>
        <v>0</v>
      </c>
      <c r="AY62" s="218">
        <f t="shared" si="79"/>
        <v>0</v>
      </c>
      <c r="AZ62" s="218">
        <f t="shared" si="79"/>
        <v>0</v>
      </c>
      <c r="BA62" s="218">
        <f t="shared" si="79"/>
        <v>0</v>
      </c>
      <c r="BB62" s="218">
        <f t="shared" si="79"/>
        <v>0</v>
      </c>
      <c r="BC62" s="218">
        <f t="shared" si="79"/>
        <v>0</v>
      </c>
      <c r="BD62" s="218">
        <f t="shared" si="79"/>
        <v>0</v>
      </c>
      <c r="BE62" s="218">
        <f t="shared" si="79"/>
        <v>0</v>
      </c>
      <c r="BF62" s="218">
        <f t="shared" si="79"/>
        <v>0</v>
      </c>
      <c r="BG62" s="218">
        <f t="shared" si="79"/>
        <v>0</v>
      </c>
      <c r="BH62" s="218">
        <f t="shared" si="79"/>
        <v>0</v>
      </c>
      <c r="BI62" s="218">
        <f t="shared" si="79"/>
        <v>0</v>
      </c>
      <c r="BJ62" s="218">
        <f t="shared" si="79"/>
        <v>0</v>
      </c>
      <c r="BK62" s="218">
        <f t="shared" si="79"/>
        <v>0</v>
      </c>
      <c r="BL62" s="218">
        <f t="shared" si="79"/>
        <v>0</v>
      </c>
      <c r="BM62" s="218">
        <f t="shared" si="79"/>
        <v>0</v>
      </c>
      <c r="BN62" s="218">
        <f t="shared" ref="BN62:DY62" si="80">IF(LEFT(BN63,2)="OK",0,IF(LEFT(BN63,2)="WA",2,1))</f>
        <v>0</v>
      </c>
      <c r="BO62" s="218">
        <f t="shared" si="80"/>
        <v>0</v>
      </c>
      <c r="BP62" s="218">
        <f t="shared" si="80"/>
        <v>0</v>
      </c>
      <c r="BQ62" s="218">
        <f t="shared" si="80"/>
        <v>0</v>
      </c>
      <c r="BR62" s="218">
        <f t="shared" si="80"/>
        <v>0</v>
      </c>
      <c r="BS62" s="218">
        <f t="shared" si="80"/>
        <v>0</v>
      </c>
      <c r="BT62" s="218">
        <f t="shared" si="80"/>
        <v>0</v>
      </c>
      <c r="BU62" s="218">
        <f t="shared" si="80"/>
        <v>0</v>
      </c>
      <c r="BV62" s="218">
        <f t="shared" si="80"/>
        <v>0</v>
      </c>
      <c r="BW62" s="218">
        <f t="shared" si="80"/>
        <v>0</v>
      </c>
      <c r="BX62" s="218">
        <f t="shared" si="80"/>
        <v>0</v>
      </c>
      <c r="BY62" s="218">
        <f t="shared" si="80"/>
        <v>0</v>
      </c>
      <c r="BZ62" s="218">
        <f t="shared" si="80"/>
        <v>0</v>
      </c>
      <c r="CA62" s="218">
        <f t="shared" si="80"/>
        <v>0</v>
      </c>
      <c r="CB62" s="218">
        <f t="shared" si="80"/>
        <v>0</v>
      </c>
      <c r="CC62" s="218">
        <f t="shared" si="80"/>
        <v>0</v>
      </c>
      <c r="CD62" s="218">
        <f t="shared" si="80"/>
        <v>0</v>
      </c>
      <c r="CE62" s="218">
        <f t="shared" si="80"/>
        <v>0</v>
      </c>
      <c r="CF62" s="218">
        <f t="shared" si="80"/>
        <v>0</v>
      </c>
      <c r="CG62" s="218">
        <f t="shared" si="80"/>
        <v>0</v>
      </c>
      <c r="CH62" s="218">
        <f t="shared" si="80"/>
        <v>0</v>
      </c>
      <c r="CI62" s="218">
        <f t="shared" si="80"/>
        <v>0</v>
      </c>
      <c r="CJ62" s="218">
        <f t="shared" si="80"/>
        <v>0</v>
      </c>
      <c r="CK62" s="218">
        <f t="shared" si="80"/>
        <v>0</v>
      </c>
      <c r="CL62" s="218">
        <f t="shared" si="80"/>
        <v>0</v>
      </c>
      <c r="CM62" s="218">
        <f t="shared" si="80"/>
        <v>0</v>
      </c>
      <c r="CN62" s="218">
        <f t="shared" si="80"/>
        <v>0</v>
      </c>
      <c r="CO62" s="218">
        <f t="shared" si="80"/>
        <v>0</v>
      </c>
      <c r="CP62" s="218">
        <f t="shared" si="80"/>
        <v>0</v>
      </c>
      <c r="CQ62" s="218">
        <f t="shared" si="80"/>
        <v>0</v>
      </c>
      <c r="CR62" s="218">
        <f t="shared" si="80"/>
        <v>0</v>
      </c>
      <c r="CS62" s="218">
        <f t="shared" si="80"/>
        <v>0</v>
      </c>
      <c r="CT62" s="218">
        <f t="shared" si="80"/>
        <v>0</v>
      </c>
      <c r="CU62" s="218">
        <f t="shared" si="80"/>
        <v>0</v>
      </c>
      <c r="CV62" s="218">
        <f t="shared" si="80"/>
        <v>0</v>
      </c>
      <c r="CW62" s="218">
        <f t="shared" si="80"/>
        <v>0</v>
      </c>
      <c r="CX62" s="218">
        <f t="shared" si="80"/>
        <v>0</v>
      </c>
      <c r="CY62" s="218">
        <f t="shared" si="80"/>
        <v>0</v>
      </c>
      <c r="CZ62" s="218">
        <f t="shared" si="80"/>
        <v>0</v>
      </c>
      <c r="DA62" s="218">
        <f t="shared" si="80"/>
        <v>0</v>
      </c>
      <c r="DB62" s="218">
        <f t="shared" si="80"/>
        <v>0</v>
      </c>
      <c r="DC62" s="218">
        <f t="shared" si="80"/>
        <v>0</v>
      </c>
      <c r="DD62" s="218">
        <f t="shared" si="80"/>
        <v>0</v>
      </c>
      <c r="DE62" s="218">
        <f t="shared" si="80"/>
        <v>0</v>
      </c>
      <c r="DF62" s="218">
        <f t="shared" si="80"/>
        <v>0</v>
      </c>
      <c r="DG62" s="218">
        <f t="shared" si="80"/>
        <v>0</v>
      </c>
      <c r="DH62" s="218">
        <f t="shared" si="80"/>
        <v>0</v>
      </c>
      <c r="DI62" s="218">
        <f t="shared" si="80"/>
        <v>0</v>
      </c>
      <c r="DJ62" s="218">
        <f t="shared" si="80"/>
        <v>0</v>
      </c>
      <c r="DK62" s="218">
        <f t="shared" si="80"/>
        <v>0</v>
      </c>
      <c r="DL62" s="218">
        <f t="shared" si="80"/>
        <v>0</v>
      </c>
      <c r="DM62" s="218">
        <f t="shared" si="80"/>
        <v>0</v>
      </c>
      <c r="DN62" s="218">
        <f t="shared" si="80"/>
        <v>0</v>
      </c>
      <c r="DO62" s="218">
        <f t="shared" si="80"/>
        <v>0</v>
      </c>
      <c r="DP62" s="218">
        <f t="shared" si="80"/>
        <v>0</v>
      </c>
      <c r="DQ62" s="218">
        <f t="shared" si="80"/>
        <v>0</v>
      </c>
      <c r="DR62" s="218">
        <f t="shared" si="80"/>
        <v>0</v>
      </c>
      <c r="DS62" s="218">
        <f t="shared" si="80"/>
        <v>0</v>
      </c>
      <c r="DT62" s="218">
        <f t="shared" si="80"/>
        <v>0</v>
      </c>
      <c r="DU62" s="218">
        <f t="shared" si="80"/>
        <v>0</v>
      </c>
      <c r="DV62" s="218">
        <f t="shared" si="80"/>
        <v>0</v>
      </c>
      <c r="DW62" s="218">
        <f t="shared" si="80"/>
        <v>0</v>
      </c>
      <c r="DX62" s="218">
        <f t="shared" si="80"/>
        <v>0</v>
      </c>
      <c r="DY62" s="218">
        <f t="shared" si="80"/>
        <v>0</v>
      </c>
      <c r="DZ62" s="218">
        <f t="shared" ref="DZ62:GK62" si="81">IF(LEFT(DZ63,2)="OK",0,IF(LEFT(DZ63,2)="WA",2,1))</f>
        <v>0</v>
      </c>
      <c r="EA62" s="218">
        <f t="shared" si="81"/>
        <v>0</v>
      </c>
      <c r="EB62" s="218">
        <f t="shared" si="81"/>
        <v>0</v>
      </c>
      <c r="EC62" s="218">
        <f t="shared" si="81"/>
        <v>0</v>
      </c>
      <c r="ED62" s="218">
        <f t="shared" si="81"/>
        <v>0</v>
      </c>
      <c r="EE62" s="218">
        <f t="shared" si="81"/>
        <v>0</v>
      </c>
      <c r="EF62" s="218">
        <f t="shared" si="81"/>
        <v>0</v>
      </c>
      <c r="EG62" s="218">
        <f t="shared" si="81"/>
        <v>0</v>
      </c>
      <c r="EH62" s="218">
        <f t="shared" si="81"/>
        <v>0</v>
      </c>
      <c r="EI62" s="218">
        <f t="shared" si="81"/>
        <v>0</v>
      </c>
      <c r="EJ62" s="218">
        <f t="shared" si="81"/>
        <v>0</v>
      </c>
      <c r="EK62" s="218">
        <f t="shared" si="81"/>
        <v>0</v>
      </c>
      <c r="EL62" s="218">
        <f t="shared" si="81"/>
        <v>0</v>
      </c>
      <c r="EM62" s="218">
        <f t="shared" si="81"/>
        <v>0</v>
      </c>
      <c r="EN62" s="218">
        <f t="shared" si="81"/>
        <v>0</v>
      </c>
      <c r="EO62" s="218">
        <f t="shared" si="81"/>
        <v>0</v>
      </c>
      <c r="EP62" s="218">
        <f t="shared" si="81"/>
        <v>0</v>
      </c>
      <c r="EQ62" s="218">
        <f t="shared" si="81"/>
        <v>0</v>
      </c>
      <c r="ER62" s="218">
        <f t="shared" si="81"/>
        <v>0</v>
      </c>
      <c r="ES62" s="218">
        <f t="shared" si="81"/>
        <v>0</v>
      </c>
      <c r="ET62" s="218">
        <f t="shared" si="81"/>
        <v>0</v>
      </c>
      <c r="EU62" s="218">
        <f t="shared" si="81"/>
        <v>0</v>
      </c>
      <c r="EV62" s="218">
        <f t="shared" si="81"/>
        <v>0</v>
      </c>
      <c r="EW62" s="218">
        <f t="shared" si="81"/>
        <v>0</v>
      </c>
      <c r="EX62" s="218">
        <f t="shared" si="81"/>
        <v>0</v>
      </c>
      <c r="EY62" s="218">
        <f t="shared" si="81"/>
        <v>0</v>
      </c>
      <c r="EZ62" s="218">
        <f t="shared" si="81"/>
        <v>0</v>
      </c>
      <c r="FA62" s="218">
        <f t="shared" si="81"/>
        <v>0</v>
      </c>
      <c r="FB62" s="218">
        <f t="shared" si="81"/>
        <v>0</v>
      </c>
      <c r="FC62" s="218">
        <f t="shared" si="81"/>
        <v>0</v>
      </c>
      <c r="FD62" s="218">
        <f t="shared" si="81"/>
        <v>0</v>
      </c>
      <c r="FE62" s="218">
        <f t="shared" si="81"/>
        <v>0</v>
      </c>
      <c r="FF62" s="218">
        <f t="shared" si="81"/>
        <v>0</v>
      </c>
      <c r="FG62" s="218">
        <f t="shared" si="81"/>
        <v>0</v>
      </c>
      <c r="FH62" s="218">
        <f t="shared" si="81"/>
        <v>0</v>
      </c>
      <c r="FI62" s="218">
        <f t="shared" si="81"/>
        <v>0</v>
      </c>
      <c r="FJ62" s="218">
        <f t="shared" si="81"/>
        <v>0</v>
      </c>
      <c r="FK62" s="218">
        <f t="shared" si="81"/>
        <v>0</v>
      </c>
      <c r="FL62" s="218">
        <f t="shared" si="81"/>
        <v>0</v>
      </c>
      <c r="FM62" s="218">
        <f t="shared" si="81"/>
        <v>0</v>
      </c>
      <c r="FN62" s="218">
        <f t="shared" si="81"/>
        <v>0</v>
      </c>
      <c r="FO62" s="218">
        <f t="shared" si="81"/>
        <v>0</v>
      </c>
      <c r="FP62" s="218">
        <f t="shared" si="81"/>
        <v>0</v>
      </c>
      <c r="FQ62" s="218">
        <f t="shared" si="81"/>
        <v>0</v>
      </c>
      <c r="FR62" s="218">
        <f t="shared" si="81"/>
        <v>0</v>
      </c>
      <c r="FS62" s="218">
        <f t="shared" si="81"/>
        <v>0</v>
      </c>
      <c r="FT62" s="218">
        <f t="shared" si="81"/>
        <v>0</v>
      </c>
      <c r="FU62" s="218">
        <f t="shared" si="81"/>
        <v>0</v>
      </c>
      <c r="FV62" s="218">
        <f t="shared" si="81"/>
        <v>0</v>
      </c>
      <c r="FW62" s="218">
        <f t="shared" si="81"/>
        <v>0</v>
      </c>
      <c r="FX62" s="218">
        <f t="shared" si="81"/>
        <v>0</v>
      </c>
      <c r="FY62" s="218">
        <f t="shared" si="81"/>
        <v>0</v>
      </c>
      <c r="FZ62" s="218">
        <f t="shared" si="81"/>
        <v>0</v>
      </c>
      <c r="GA62" s="218">
        <f t="shared" si="81"/>
        <v>0</v>
      </c>
      <c r="GB62" s="218">
        <f t="shared" si="81"/>
        <v>0</v>
      </c>
      <c r="GC62" s="218">
        <f t="shared" si="81"/>
        <v>0</v>
      </c>
      <c r="GD62" s="218">
        <f t="shared" si="81"/>
        <v>0</v>
      </c>
      <c r="GE62" s="218">
        <f t="shared" si="81"/>
        <v>0</v>
      </c>
      <c r="GF62" s="218">
        <f t="shared" si="81"/>
        <v>0</v>
      </c>
      <c r="GG62" s="218">
        <f t="shared" si="81"/>
        <v>0</v>
      </c>
      <c r="GH62" s="218">
        <f t="shared" si="81"/>
        <v>0</v>
      </c>
      <c r="GI62" s="218">
        <f t="shared" si="81"/>
        <v>0</v>
      </c>
      <c r="GJ62" s="218">
        <f t="shared" si="81"/>
        <v>0</v>
      </c>
      <c r="GK62" s="218">
        <f t="shared" si="81"/>
        <v>0</v>
      </c>
      <c r="GL62" s="218">
        <f t="shared" ref="GL62:IP62" si="82">IF(LEFT(GL63,2)="OK",0,IF(LEFT(GL63,2)="WA",2,1))</f>
        <v>0</v>
      </c>
      <c r="GM62" s="218">
        <f t="shared" si="82"/>
        <v>0</v>
      </c>
      <c r="GN62" s="218">
        <f t="shared" si="82"/>
        <v>0</v>
      </c>
      <c r="GO62" s="218">
        <f t="shared" si="82"/>
        <v>0</v>
      </c>
      <c r="GP62" s="218">
        <f t="shared" si="82"/>
        <v>0</v>
      </c>
      <c r="GQ62" s="218">
        <f t="shared" si="82"/>
        <v>0</v>
      </c>
      <c r="GR62" s="218">
        <f t="shared" si="82"/>
        <v>0</v>
      </c>
      <c r="GS62" s="218">
        <f t="shared" si="82"/>
        <v>0</v>
      </c>
      <c r="GT62" s="218">
        <f t="shared" si="82"/>
        <v>0</v>
      </c>
      <c r="GU62" s="218">
        <f t="shared" si="82"/>
        <v>0</v>
      </c>
      <c r="GV62" s="218">
        <f t="shared" si="82"/>
        <v>0</v>
      </c>
      <c r="GW62" s="218">
        <f t="shared" si="82"/>
        <v>0</v>
      </c>
      <c r="GX62" s="218">
        <f t="shared" si="82"/>
        <v>0</v>
      </c>
      <c r="GY62" s="218">
        <f t="shared" si="82"/>
        <v>0</v>
      </c>
      <c r="GZ62" s="218">
        <f t="shared" si="82"/>
        <v>0</v>
      </c>
      <c r="HA62" s="218">
        <f t="shared" si="82"/>
        <v>0</v>
      </c>
      <c r="HB62" s="218">
        <f t="shared" si="82"/>
        <v>0</v>
      </c>
      <c r="HC62" s="218">
        <f t="shared" si="82"/>
        <v>0</v>
      </c>
      <c r="HD62" s="218">
        <f t="shared" si="82"/>
        <v>0</v>
      </c>
      <c r="HE62" s="218">
        <f t="shared" si="82"/>
        <v>0</v>
      </c>
      <c r="HF62" s="218">
        <f t="shared" si="82"/>
        <v>0</v>
      </c>
      <c r="HG62" s="218">
        <f t="shared" si="82"/>
        <v>0</v>
      </c>
      <c r="HH62" s="218">
        <f t="shared" si="82"/>
        <v>0</v>
      </c>
      <c r="HI62" s="218">
        <f t="shared" si="82"/>
        <v>0</v>
      </c>
      <c r="HJ62" s="218">
        <f t="shared" si="82"/>
        <v>0</v>
      </c>
      <c r="HK62" s="218">
        <f t="shared" si="82"/>
        <v>0</v>
      </c>
      <c r="HL62" s="218">
        <f t="shared" si="82"/>
        <v>0</v>
      </c>
      <c r="HM62" s="218">
        <f t="shared" si="82"/>
        <v>0</v>
      </c>
      <c r="HN62" s="218">
        <f t="shared" si="82"/>
        <v>0</v>
      </c>
      <c r="HO62" s="218">
        <f t="shared" si="82"/>
        <v>0</v>
      </c>
      <c r="HP62" s="218">
        <f t="shared" si="82"/>
        <v>0</v>
      </c>
      <c r="HQ62" s="218">
        <f t="shared" si="82"/>
        <v>0</v>
      </c>
      <c r="HR62" s="218">
        <f t="shared" si="82"/>
        <v>0</v>
      </c>
      <c r="HS62" s="218">
        <f t="shared" si="82"/>
        <v>0</v>
      </c>
      <c r="HT62" s="218">
        <f t="shared" si="82"/>
        <v>0</v>
      </c>
      <c r="HU62" s="218">
        <f t="shared" si="82"/>
        <v>0</v>
      </c>
      <c r="HV62" s="218">
        <f t="shared" si="82"/>
        <v>0</v>
      </c>
      <c r="HW62" s="218">
        <f t="shared" si="82"/>
        <v>0</v>
      </c>
      <c r="HX62" s="218">
        <f t="shared" si="82"/>
        <v>0</v>
      </c>
      <c r="HY62" s="218">
        <f t="shared" si="82"/>
        <v>0</v>
      </c>
      <c r="HZ62" s="218">
        <f t="shared" si="82"/>
        <v>0</v>
      </c>
      <c r="IA62" s="218">
        <f t="shared" si="82"/>
        <v>0</v>
      </c>
      <c r="IB62" s="218">
        <f t="shared" si="82"/>
        <v>0</v>
      </c>
      <c r="IC62" s="218">
        <f t="shared" si="82"/>
        <v>0</v>
      </c>
      <c r="ID62" s="218">
        <f t="shared" si="82"/>
        <v>0</v>
      </c>
      <c r="IE62" s="218">
        <f t="shared" si="82"/>
        <v>0</v>
      </c>
      <c r="IF62" s="218">
        <f t="shared" si="82"/>
        <v>0</v>
      </c>
      <c r="IG62" s="218">
        <f t="shared" si="82"/>
        <v>0</v>
      </c>
      <c r="IH62" s="218">
        <f t="shared" si="82"/>
        <v>0</v>
      </c>
      <c r="II62" s="218">
        <f t="shared" si="82"/>
        <v>0</v>
      </c>
      <c r="IJ62" s="218">
        <f t="shared" si="82"/>
        <v>0</v>
      </c>
      <c r="IK62" s="218">
        <f t="shared" si="82"/>
        <v>0</v>
      </c>
      <c r="IL62" s="218">
        <f t="shared" si="82"/>
        <v>0</v>
      </c>
      <c r="IM62" s="218">
        <f t="shared" si="82"/>
        <v>0</v>
      </c>
      <c r="IN62" s="218">
        <f t="shared" si="82"/>
        <v>0</v>
      </c>
      <c r="IO62" s="218">
        <f t="shared" si="82"/>
        <v>0</v>
      </c>
      <c r="IP62" s="218">
        <f t="shared" si="82"/>
        <v>0</v>
      </c>
      <c r="IQ62" s="212"/>
      <c r="IR62" s="212"/>
      <c r="IS62" s="212"/>
    </row>
    <row r="63" spans="1:253" ht="92.25" customHeight="1">
      <c r="A63" s="682" t="str">
        <f>IF(ABS(((Questionnaire!D82)+(Questionnaire!D130))-((Questionnaire!D143)+(Questionnaire!D95)))&gt;100,"WARNING Q 29 &amp; 33 - Net transactions in equity capital are greater than £100m - please check","OK - Net transactions in equity capital")</f>
        <v>WARNING Q 29 &amp; 33 - Net transactions in equity capital are greater than £100m - please check</v>
      </c>
      <c r="B63" s="682" t="str">
        <f>IF(ABS(((Questionnaire!E82)+(Questionnaire!E130))-((Questionnaire!E143)+(Questionnaire!E95)))&gt;100,"WARNING Q 29 &amp; 33 - Net transactions in equity capital are greater than £100m - please check","OK - Net transactions in equity capital")</f>
        <v>OK - Net transactions in equity capital</v>
      </c>
      <c r="C63" s="682" t="str">
        <f>IF(ABS(((Questionnaire!F82)+(Questionnaire!F130))-((Questionnaire!F143)+(Questionnaire!F95)))&gt;100,"WARNING Q 29 &amp; 33 - Net transactions in equity capital are greater than £100m - please check","OK - Net transactions in equity capital")</f>
        <v>OK - Net transactions in equity capital</v>
      </c>
      <c r="D63" s="682" t="str">
        <f>IF(ABS(((Questionnaire!G82)+(Questionnaire!G130))-((Questionnaire!G143)+(Questionnaire!G95)))&gt;100,"WARNING Q 29 &amp; 33 - Net transactions in equity capital are greater than £100m - please check","OK - Net transactions in equity capital")</f>
        <v>OK - Net transactions in equity capital</v>
      </c>
      <c r="E63" s="682" t="str">
        <f>IF(ABS(((Questionnaire!H82)+(Questionnaire!H130))-((Questionnaire!H143)+(Questionnaire!H95)))&gt;100,"WARNING Q 29 &amp; 33 - Net transactions in equity capital are greater than £100m - please check","OK - Net transactions in equity capital")</f>
        <v>OK - Net transactions in equity capital</v>
      </c>
      <c r="F63" s="682" t="str">
        <f>IF(ABS(((Questionnaire!I82)+(Questionnaire!I130))-((Questionnaire!I143)+(Questionnaire!I95)))&gt;100,"WARNING Q 29 &amp; 33 - Net transactions in equity capital are greater than £100m - please check","OK - Net transactions in equity capital")</f>
        <v>OK - Net transactions in equity capital</v>
      </c>
      <c r="G63" s="682" t="str">
        <f>IF(ABS(((Questionnaire!J82)+(Questionnaire!J130))-((Questionnaire!J143)+(Questionnaire!J95)))&gt;100,"WARNING Q 29 &amp; 33 - Net transactions in equity capital are greater than £100m - please check","OK - Net transactions in equity capital")</f>
        <v>OK - Net transactions in equity capital</v>
      </c>
      <c r="H63" s="682" t="str">
        <f>IF(ABS(((Questionnaire!K82)+(Questionnaire!K130))-((Questionnaire!K143)+(Questionnaire!K95)))&gt;100,"WARNING Q 29 &amp; 33 - Net transactions in equity capital are greater than £100m - please check","OK - Net transactions in equity capital")</f>
        <v>OK - Net transactions in equity capital</v>
      </c>
      <c r="I63" s="682" t="str">
        <f>IF(ABS(((Questionnaire!L82)+(Questionnaire!L130))-((Questionnaire!L143)+(Questionnaire!L95)))&gt;100,"WARNING Q 29 &amp; 33 - Net transactions in equity capital are greater than £100m - please check","OK - Net transactions in equity capital")</f>
        <v>OK - Net transactions in equity capital</v>
      </c>
      <c r="J63" s="682" t="str">
        <f>IF(ABS(((Questionnaire!M82)+(Questionnaire!M130))-((Questionnaire!M143)+(Questionnaire!M95)))&gt;100,"WARNING Q 29 &amp; 33 - Net transactions in equity capital are greater than £100m - please check","OK - Net transactions in equity capital")</f>
        <v>OK - Net transactions in equity capital</v>
      </c>
      <c r="K63" s="682" t="str">
        <f>IF(ABS(((Questionnaire!N82)+(Questionnaire!N130))-((Questionnaire!N143)+(Questionnaire!N95)))&gt;100,"WARNING Q 29 &amp; 33 - Net transactions in equity capital are greater than £100m - please check","OK - Net transactions in equity capital")</f>
        <v>OK - Net transactions in equity capital</v>
      </c>
      <c r="L63" s="682" t="str">
        <f>IF(ABS(((Questionnaire!O82)+(Questionnaire!O130))-((Questionnaire!O143)+(Questionnaire!O95)))&gt;100,"WARNING Q 29 &amp; 33 - Net transactions in equity capital are greater than £100m - please check","OK - Net transactions in equity capital")</f>
        <v>OK - Net transactions in equity capital</v>
      </c>
      <c r="M63" s="682" t="str">
        <f>IF(ABS(((Questionnaire!P82)+(Questionnaire!P130))-((Questionnaire!P143)+(Questionnaire!P95)))&gt;100,"WARNING Q 29 &amp; 33 - Net transactions in equity capital are greater than £100m - please check","OK - Net transactions in equity capital")</f>
        <v>OK - Net transactions in equity capital</v>
      </c>
      <c r="N63" s="682" t="str">
        <f>IF(ABS(((Questionnaire!Q82)+(Questionnaire!Q130))-((Questionnaire!Q143)+(Questionnaire!Q95)))&gt;100,"WARNING Q 29 &amp; 33 - Net transactions in equity capital are greater than £100m - please check","OK - Net transactions in equity capital")</f>
        <v>OK - Net transactions in equity capital</v>
      </c>
      <c r="O63" s="682" t="str">
        <f>IF(ABS(((Questionnaire!R82)+(Questionnaire!R130))-((Questionnaire!R143)+(Questionnaire!R95)))&gt;100,"WARNING Q 29 &amp; 33 - Net transactions in equity capital are greater than £100m - please check","OK - Net transactions in equity capital")</f>
        <v>OK - Net transactions in equity capital</v>
      </c>
      <c r="P63" s="682" t="str">
        <f>IF(ABS(((Questionnaire!S82)+(Questionnaire!S130))-((Questionnaire!S143)+(Questionnaire!S95)))&gt;100,"WARNING Q 29 &amp; 33 - Net transactions in equity capital are greater than £100m - please check","OK - Net transactions in equity capital")</f>
        <v>OK - Net transactions in equity capital</v>
      </c>
      <c r="Q63" s="682" t="str">
        <f>IF(ABS(((Questionnaire!T82)+(Questionnaire!T130))-((Questionnaire!T143)+(Questionnaire!T95)))&gt;100,"WARNING Q 29 &amp; 33 - Net transactions in equity capital are greater than £100m - please check","OK - Net transactions in equity capital")</f>
        <v>OK - Net transactions in equity capital</v>
      </c>
      <c r="R63" s="682" t="str">
        <f>IF(ABS(((Questionnaire!U82)+(Questionnaire!U130))-((Questionnaire!U143)+(Questionnaire!U95)))&gt;100,"WARNING Q 29 &amp; 33 - Net transactions in equity capital are greater than £100m - please check","OK - Net transactions in equity capital")</f>
        <v>OK - Net transactions in equity capital</v>
      </c>
      <c r="S63" s="682" t="str">
        <f>IF(ABS(((Questionnaire!V82)+(Questionnaire!V130))-((Questionnaire!V143)+(Questionnaire!V95)))&gt;100,"WARNING Q 29 &amp; 33 - Net transactions in equity capital are greater than £100m - please check","OK - Net transactions in equity capital")</f>
        <v>OK - Net transactions in equity capital</v>
      </c>
      <c r="T63" s="682" t="str">
        <f>IF(ABS(((Questionnaire!W82)+(Questionnaire!W130))-((Questionnaire!W143)+(Questionnaire!W95)))&gt;100,"WARNING Q 29 &amp; 33 - Net transactions in equity capital are greater than £100m - please check","OK - Net transactions in equity capital")</f>
        <v>OK - Net transactions in equity capital</v>
      </c>
      <c r="U63" s="682" t="str">
        <f>IF(ABS(((Questionnaire!X82)+(Questionnaire!X130))-((Questionnaire!X143)+(Questionnaire!X95)))&gt;100,"WARNING Q 29 &amp; 33 - Net transactions in equity capital are greater than £100m - please check","OK - Net transactions in equity capital")</f>
        <v>OK - Net transactions in equity capital</v>
      </c>
      <c r="V63" s="682" t="str">
        <f>IF(ABS(((Questionnaire!Y82)+(Questionnaire!Y130))-((Questionnaire!Y143)+(Questionnaire!Y95)))&gt;100,"WARNING Q 29 &amp; 33 - Net transactions in equity capital are greater than £100m - please check","OK - Net transactions in equity capital")</f>
        <v>OK - Net transactions in equity capital</v>
      </c>
      <c r="W63" s="682" t="str">
        <f>IF(ABS(((Questionnaire!Z82)+(Questionnaire!Z130))-((Questionnaire!Z143)+(Questionnaire!Z95)))&gt;100,"WARNING Q 29 &amp; 33 - Net transactions in equity capital are greater than £100m - please check","OK - Net transactions in equity capital")</f>
        <v>OK - Net transactions in equity capital</v>
      </c>
      <c r="X63" s="682" t="str">
        <f>IF(ABS(((Questionnaire!AA82)+(Questionnaire!AA130))-((Questionnaire!AA143)+(Questionnaire!AA95)))&gt;100,"WARNING Q 29 &amp; 33 - Net transactions in equity capital are greater than £100m - please check","OK - Net transactions in equity capital")</f>
        <v>OK - Net transactions in equity capital</v>
      </c>
      <c r="Y63" s="682" t="str">
        <f>IF(ABS(((Questionnaire!AB82)+(Questionnaire!AB130))-((Questionnaire!AB143)+(Questionnaire!AB95)))&gt;100,"WARNING Q 29 &amp; 33 - Net transactions in equity capital are greater than £100m - please check","OK - Net transactions in equity capital")</f>
        <v>OK - Net transactions in equity capital</v>
      </c>
      <c r="Z63" s="682" t="str">
        <f>IF(ABS(((Questionnaire!AC82)+(Questionnaire!AC130))-((Questionnaire!AC143)+(Questionnaire!AC95)))&gt;100,"WARNING Q 29 &amp; 33 - Net transactions in equity capital are greater than £100m - please check","OK - Net transactions in equity capital")</f>
        <v>OK - Net transactions in equity capital</v>
      </c>
      <c r="AA63" s="682" t="str">
        <f>IF(ABS(((Questionnaire!AD82)+(Questionnaire!AD130))-((Questionnaire!AD143)+(Questionnaire!AD95)))&gt;100,"WARNING Q 29 &amp; 33 - Net transactions in equity capital are greater than £100m - please check","OK - Net transactions in equity capital")</f>
        <v>OK - Net transactions in equity capital</v>
      </c>
      <c r="AB63" s="682" t="str">
        <f>IF(ABS(((Questionnaire!AE82)+(Questionnaire!AE130))-((Questionnaire!AE143)+(Questionnaire!AE95)))&gt;100,"WARNING Q 29 &amp; 33 - Net transactions in equity capital are greater than £100m - please check","OK - Net transactions in equity capital")</f>
        <v>OK - Net transactions in equity capital</v>
      </c>
      <c r="AC63" s="682" t="str">
        <f>IF(ABS(((Questionnaire!AF82)+(Questionnaire!AF130))-((Questionnaire!AF143)+(Questionnaire!AF95)))&gt;100,"WARNING Q 29 &amp; 33 - Net transactions in equity capital are greater than £100m - please check","OK - Net transactions in equity capital")</f>
        <v>OK - Net transactions in equity capital</v>
      </c>
      <c r="AD63" s="682" t="str">
        <f>IF(ABS(((Questionnaire!AG82)+(Questionnaire!AG130))-((Questionnaire!AG143)+(Questionnaire!AG95)))&gt;100,"WARNING Q 29 &amp; 33 - Net transactions in equity capital are greater than £100m - please check","OK - Net transactions in equity capital")</f>
        <v>OK - Net transactions in equity capital</v>
      </c>
      <c r="AE63" s="682" t="str">
        <f>IF(ABS(((Questionnaire!AH82)+(Questionnaire!AH130))-((Questionnaire!AH143)+(Questionnaire!AH95)))&gt;100,"WARNING Q 29 &amp; 33 - Net transactions in equity capital are greater than £100m - please check","OK - Net transactions in equity capital")</f>
        <v>OK - Net transactions in equity capital</v>
      </c>
      <c r="AF63" s="682" t="str">
        <f>IF(ABS(((Questionnaire!AI82)+(Questionnaire!AI130))-((Questionnaire!AI143)+(Questionnaire!AI95)))&gt;100,"WARNING Q 29 &amp; 33 - Net transactions in equity capital are greater than £100m - please check","OK - Net transactions in equity capital")</f>
        <v>OK - Net transactions in equity capital</v>
      </c>
      <c r="AG63" s="682" t="str">
        <f>IF(ABS(((Questionnaire!AJ82)+(Questionnaire!AJ130))-((Questionnaire!AJ143)+(Questionnaire!AJ95)))&gt;100,"WARNING Q 29 &amp; 33 - Net transactions in equity capital are greater than £100m - please check","OK - Net transactions in equity capital")</f>
        <v>OK - Net transactions in equity capital</v>
      </c>
      <c r="AH63" s="682" t="str">
        <f>IF(ABS(((Questionnaire!AK82)+(Questionnaire!AK130))-((Questionnaire!AK143)+(Questionnaire!AK95)))&gt;100,"WARNING Q 29 &amp; 33 - Net transactions in equity capital are greater than £100m - please check","OK - Net transactions in equity capital")</f>
        <v>OK - Net transactions in equity capital</v>
      </c>
      <c r="AI63" s="682" t="str">
        <f>IF(ABS(((Questionnaire!AL82)+(Questionnaire!AL130))-((Questionnaire!AL143)+(Questionnaire!AL95)))&gt;100,"WARNING Q 29 &amp; 33 - Net transactions in equity capital are greater than £100m - please check","OK - Net transactions in equity capital")</f>
        <v>OK - Net transactions in equity capital</v>
      </c>
      <c r="AJ63" s="682" t="str">
        <f>IF(ABS(((Questionnaire!AM82)+(Questionnaire!AM130))-((Questionnaire!AM143)+(Questionnaire!AM95)))&gt;100,"WARNING Q 29 &amp; 33 - Net transactions in equity capital are greater than £100m - please check","OK - Net transactions in equity capital")</f>
        <v>OK - Net transactions in equity capital</v>
      </c>
      <c r="AK63" s="682" t="str">
        <f>IF(ABS(((Questionnaire!AN82)+(Questionnaire!AN130))-((Questionnaire!AN143)+(Questionnaire!AN95)))&gt;100,"WARNING Q 29 &amp; 33 - Net transactions in equity capital are greater than £100m - please check","OK - Net transactions in equity capital")</f>
        <v>OK - Net transactions in equity capital</v>
      </c>
      <c r="AL63" s="682" t="str">
        <f>IF(ABS(((Questionnaire!AO82)+(Questionnaire!AO130))-((Questionnaire!AO143)+(Questionnaire!AO95)))&gt;100,"WARNING Q 29 &amp; 33 - Net transactions in equity capital are greater than £100m - please check","OK - Net transactions in equity capital")</f>
        <v>OK - Net transactions in equity capital</v>
      </c>
      <c r="AM63" s="682" t="str">
        <f>IF(ABS(((Questionnaire!AP82)+(Questionnaire!AP130))-((Questionnaire!AP143)+(Questionnaire!AP95)))&gt;100,"WARNING Q 29 &amp; 33 - Net transactions in equity capital are greater than £100m - please check","OK - Net transactions in equity capital")</f>
        <v>OK - Net transactions in equity capital</v>
      </c>
      <c r="AN63" s="682" t="str">
        <f>IF(ABS(((Questionnaire!AQ82)+(Questionnaire!AQ130))-((Questionnaire!AQ143)+(Questionnaire!AQ95)))&gt;100,"WARNING Q 29 &amp; 33 - Net transactions in equity capital are greater than £100m - please check","OK - Net transactions in equity capital")</f>
        <v>OK - Net transactions in equity capital</v>
      </c>
      <c r="AO63" s="682" t="str">
        <f>IF(ABS(((Questionnaire!AR82)+(Questionnaire!AR130))-((Questionnaire!AR143)+(Questionnaire!AR95)))&gt;100,"WARNING Q 29 &amp; 33 - Net transactions in equity capital are greater than £100m - please check","OK - Net transactions in equity capital")</f>
        <v>OK - Net transactions in equity capital</v>
      </c>
      <c r="AP63" s="682" t="str">
        <f>IF(ABS(((Questionnaire!AS82)+(Questionnaire!AS130))-((Questionnaire!AS143)+(Questionnaire!AS95)))&gt;100,"WARNING Q 29 &amp; 33 - Net transactions in equity capital are greater than £100m - please check","OK - Net transactions in equity capital")</f>
        <v>OK - Net transactions in equity capital</v>
      </c>
      <c r="AQ63" s="682" t="str">
        <f>IF(ABS(((Questionnaire!AT82)+(Questionnaire!AT130))-((Questionnaire!AT143)+(Questionnaire!AT95)))&gt;100,"WARNING Q 29 &amp; 33 - Net transactions in equity capital are greater than £100m - please check","OK - Net transactions in equity capital")</f>
        <v>OK - Net transactions in equity capital</v>
      </c>
      <c r="AR63" s="682" t="str">
        <f>IF(ABS(((Questionnaire!AU82)+(Questionnaire!AU130))-((Questionnaire!AU143)+(Questionnaire!AU95)))&gt;100,"WARNING Q 29 &amp; 33 - Net transactions in equity capital are greater than £100m - please check","OK - Net transactions in equity capital")</f>
        <v>OK - Net transactions in equity capital</v>
      </c>
      <c r="AS63" s="682" t="str">
        <f>IF(ABS(((Questionnaire!AV82)+(Questionnaire!AV130))-((Questionnaire!AV143)+(Questionnaire!AV95)))&gt;100,"WARNING Q 29 &amp; 33 - Net transactions in equity capital are greater than £100m - please check","OK - Net transactions in equity capital")</f>
        <v>OK - Net transactions in equity capital</v>
      </c>
      <c r="AT63" s="682" t="str">
        <f>IF(ABS(((Questionnaire!AW82)+(Questionnaire!AW130))-((Questionnaire!AW143)+(Questionnaire!AW95)))&gt;100,"WARNING Q 29 &amp; 33 - Net transactions in equity capital are greater than £100m - please check","OK - Net transactions in equity capital")</f>
        <v>OK - Net transactions in equity capital</v>
      </c>
      <c r="AU63" s="682" t="str">
        <f>IF(ABS(((Questionnaire!AX82)+(Questionnaire!AX130))-((Questionnaire!AX143)+(Questionnaire!AX95)))&gt;100,"WARNING Q 29 &amp; 33 - Net transactions in equity capital are greater than £100m - please check","OK - Net transactions in equity capital")</f>
        <v>OK - Net transactions in equity capital</v>
      </c>
      <c r="AV63" s="682" t="str">
        <f>IF(ABS(((Questionnaire!AY82)+(Questionnaire!AY130))-((Questionnaire!AY143)+(Questionnaire!AY95)))&gt;100,"WARNING Q 29 &amp; 33 - Net transactions in equity capital are greater than £100m - please check","OK - Net transactions in equity capital")</f>
        <v>OK - Net transactions in equity capital</v>
      </c>
      <c r="AW63" s="682" t="str">
        <f>IF(ABS(((Questionnaire!AZ82)+(Questionnaire!AZ130))-((Questionnaire!AZ143)+(Questionnaire!AZ95)))&gt;100,"WARNING Q 29 &amp; 33 - Net transactions in equity capital are greater than £100m - please check","OK - Net transactions in equity capital")</f>
        <v>OK - Net transactions in equity capital</v>
      </c>
      <c r="AX63" s="682" t="str">
        <f>IF(ABS(((Questionnaire!BA82)+(Questionnaire!BA130))-((Questionnaire!BA143)+(Questionnaire!BA95)))&gt;100,"WARNING Q 29 &amp; 33 - Net transactions in equity capital are greater than £100m - please check","OK - Net transactions in equity capital")</f>
        <v>OK - Net transactions in equity capital</v>
      </c>
      <c r="AY63" s="682" t="str">
        <f>IF(ABS(((Questionnaire!BB82)+(Questionnaire!BB130))-((Questionnaire!BB143)+(Questionnaire!BB95)))&gt;100,"WARNING Q 29 &amp; 33 - Net transactions in equity capital are greater than £100m - please check","OK - Net transactions in equity capital")</f>
        <v>OK - Net transactions in equity capital</v>
      </c>
      <c r="AZ63" s="682" t="str">
        <f>IF(ABS(((Questionnaire!BC82)+(Questionnaire!BC130))-((Questionnaire!BC143)+(Questionnaire!BC95)))&gt;100,"WARNING Q 29 &amp; 33 - Net transactions in equity capital are greater than £100m - please check","OK - Net transactions in equity capital")</f>
        <v>OK - Net transactions in equity capital</v>
      </c>
      <c r="BA63" s="682" t="str">
        <f>IF(ABS(((Questionnaire!BD82)+(Questionnaire!BD130))-((Questionnaire!BD143)+(Questionnaire!BD95)))&gt;100,"WARNING Q 29 &amp; 33 - Net transactions in equity capital are greater than £100m - please check","OK - Net transactions in equity capital")</f>
        <v>OK - Net transactions in equity capital</v>
      </c>
      <c r="BB63" s="682" t="str">
        <f>IF(ABS(((Questionnaire!BE82)+(Questionnaire!BE130))-((Questionnaire!BE143)+(Questionnaire!BE95)))&gt;100,"WARNING Q 29 &amp; 33 - Net transactions in equity capital are greater than £100m - please check","OK - Net transactions in equity capital")</f>
        <v>OK - Net transactions in equity capital</v>
      </c>
      <c r="BC63" s="682" t="str">
        <f>IF(ABS(((Questionnaire!BF82)+(Questionnaire!BF130))-((Questionnaire!BF143)+(Questionnaire!BF95)))&gt;100,"WARNING Q 29 &amp; 33 - Net transactions in equity capital are greater than £100m - please check","OK - Net transactions in equity capital")</f>
        <v>OK - Net transactions in equity capital</v>
      </c>
      <c r="BD63" s="682" t="str">
        <f>IF(ABS(((Questionnaire!BG82)+(Questionnaire!BG130))-((Questionnaire!BG143)+(Questionnaire!BG95)))&gt;100,"WARNING Q 29 &amp; 33 - Net transactions in equity capital are greater than £100m - please check","OK - Net transactions in equity capital")</f>
        <v>OK - Net transactions in equity capital</v>
      </c>
      <c r="BE63" s="682" t="str">
        <f>IF(ABS(((Questionnaire!BH82)+(Questionnaire!BH130))-((Questionnaire!BH143)+(Questionnaire!BH95)))&gt;100,"WARNING Q 29 &amp; 33 - Net transactions in equity capital are greater than £100m - please check","OK - Net transactions in equity capital")</f>
        <v>OK - Net transactions in equity capital</v>
      </c>
      <c r="BF63" s="682" t="str">
        <f>IF(ABS(((Questionnaire!BI82)+(Questionnaire!BI130))-((Questionnaire!BI143)+(Questionnaire!BI95)))&gt;100,"WARNING Q 29 &amp; 33 - Net transactions in equity capital are greater than £100m - please check","OK - Net transactions in equity capital")</f>
        <v>OK - Net transactions in equity capital</v>
      </c>
      <c r="BG63" s="682" t="str">
        <f>IF(ABS(((Questionnaire!BJ82)+(Questionnaire!BJ130))-((Questionnaire!BJ143)+(Questionnaire!BJ95)))&gt;100,"WARNING Q 29 &amp; 33 - Net transactions in equity capital are greater than £100m - please check","OK - Net transactions in equity capital")</f>
        <v>OK - Net transactions in equity capital</v>
      </c>
      <c r="BH63" s="682" t="str">
        <f>IF(ABS(((Questionnaire!BK82)+(Questionnaire!BK130))-((Questionnaire!BK143)+(Questionnaire!BK95)))&gt;100,"WARNING Q 29 &amp; 33 - Net transactions in equity capital are greater than £100m - please check","OK - Net transactions in equity capital")</f>
        <v>OK - Net transactions in equity capital</v>
      </c>
      <c r="BI63" s="682" t="str">
        <f>IF(ABS(((Questionnaire!BL82)+(Questionnaire!BL130))-((Questionnaire!BL143)+(Questionnaire!BL95)))&gt;100,"WARNING Q 29 &amp; 33 - Net transactions in equity capital are greater than £100m - please check","OK - Net transactions in equity capital")</f>
        <v>OK - Net transactions in equity capital</v>
      </c>
      <c r="BJ63" s="682" t="str">
        <f>IF(ABS(((Questionnaire!BM82)+(Questionnaire!BM130))-((Questionnaire!BM143)+(Questionnaire!BM95)))&gt;100,"WARNING Q 29 &amp; 33 - Net transactions in equity capital are greater than £100m - please check","OK - Net transactions in equity capital")</f>
        <v>OK - Net transactions in equity capital</v>
      </c>
      <c r="BK63" s="682" t="str">
        <f>IF(ABS(((Questionnaire!BN82)+(Questionnaire!BN130))-((Questionnaire!BN143)+(Questionnaire!BN95)))&gt;100,"WARNING Q 29 &amp; 33 - Net transactions in equity capital are greater than £100m - please check","OK - Net transactions in equity capital")</f>
        <v>OK - Net transactions in equity capital</v>
      </c>
      <c r="BL63" s="682" t="str">
        <f>IF(ABS(((Questionnaire!BO82)+(Questionnaire!BO130))-((Questionnaire!BO143)+(Questionnaire!BO95)))&gt;100,"WARNING Q 29 &amp; 33 - Net transactions in equity capital are greater than £100m - please check","OK - Net transactions in equity capital")</f>
        <v>OK - Net transactions in equity capital</v>
      </c>
      <c r="BM63" s="682" t="str">
        <f>IF(ABS(((Questionnaire!BP82)+(Questionnaire!BP130))-((Questionnaire!BP143)+(Questionnaire!BP95)))&gt;100,"WARNING Q 29 &amp; 33 - Net transactions in equity capital are greater than £100m - please check","OK - Net transactions in equity capital")</f>
        <v>OK - Net transactions in equity capital</v>
      </c>
      <c r="BN63" s="682" t="str">
        <f>IF(ABS(((Questionnaire!BQ82)+(Questionnaire!BQ130))-((Questionnaire!BQ143)+(Questionnaire!BQ95)))&gt;100,"WARNING Q 29 &amp; 33 - Net transactions in equity capital are greater than £100m - please check","OK - Net transactions in equity capital")</f>
        <v>OK - Net transactions in equity capital</v>
      </c>
      <c r="BO63" s="682" t="str">
        <f>IF(ABS(((Questionnaire!BR82)+(Questionnaire!BR130))-((Questionnaire!BR143)+(Questionnaire!BR95)))&gt;100,"WARNING Q 29 &amp; 33 - Net transactions in equity capital are greater than £100m - please check","OK - Net transactions in equity capital")</f>
        <v>OK - Net transactions in equity capital</v>
      </c>
      <c r="BP63" s="682" t="str">
        <f>IF(ABS(((Questionnaire!BS82)+(Questionnaire!BS130))-((Questionnaire!BS143)+(Questionnaire!BS95)))&gt;100,"WARNING Q 29 &amp; 33 - Net transactions in equity capital are greater than £100m - please check","OK - Net transactions in equity capital")</f>
        <v>OK - Net transactions in equity capital</v>
      </c>
      <c r="BQ63" s="682" t="str">
        <f>IF(ABS(((Questionnaire!BT82)+(Questionnaire!BT130))-((Questionnaire!BT143)+(Questionnaire!BT95)))&gt;100,"WARNING Q 29 &amp; 33 - Net transactions in equity capital are greater than £100m - please check","OK - Net transactions in equity capital")</f>
        <v>OK - Net transactions in equity capital</v>
      </c>
      <c r="BR63" s="682" t="str">
        <f>IF(ABS(((Questionnaire!BU82)+(Questionnaire!BU130))-((Questionnaire!BU143)+(Questionnaire!BU95)))&gt;100,"WARNING Q 29 &amp; 33 - Net transactions in equity capital are greater than £100m - please check","OK - Net transactions in equity capital")</f>
        <v>OK - Net transactions in equity capital</v>
      </c>
      <c r="BS63" s="682" t="str">
        <f>IF(ABS(((Questionnaire!BV82)+(Questionnaire!BV130))-((Questionnaire!BV143)+(Questionnaire!BV95)))&gt;100,"WARNING Q 29 &amp; 33 - Net transactions in equity capital are greater than £100m - please check","OK - Net transactions in equity capital")</f>
        <v>OK - Net transactions in equity capital</v>
      </c>
      <c r="BT63" s="682" t="str">
        <f>IF(ABS(((Questionnaire!BW82)+(Questionnaire!BW130))-((Questionnaire!BW143)+(Questionnaire!BW95)))&gt;100,"WARNING Q 29 &amp; 33 - Net transactions in equity capital are greater than £100m - please check","OK - Net transactions in equity capital")</f>
        <v>OK - Net transactions in equity capital</v>
      </c>
      <c r="BU63" s="682" t="str">
        <f>IF(ABS(((Questionnaire!BX82)+(Questionnaire!BX130))-((Questionnaire!BX143)+(Questionnaire!BX95)))&gt;100,"WARNING Q 29 &amp; 33 - Net transactions in equity capital are greater than £100m - please check","OK - Net transactions in equity capital")</f>
        <v>OK - Net transactions in equity capital</v>
      </c>
      <c r="BV63" s="682" t="str">
        <f>IF(ABS(((Questionnaire!BY82)+(Questionnaire!BY130))-((Questionnaire!BY143)+(Questionnaire!BY95)))&gt;100,"WARNING Q 29 &amp; 33 - Net transactions in equity capital are greater than £100m - please check","OK - Net transactions in equity capital")</f>
        <v>OK - Net transactions in equity capital</v>
      </c>
      <c r="BW63" s="682" t="str">
        <f>IF(ABS(((Questionnaire!BZ82)+(Questionnaire!BZ130))-((Questionnaire!BZ143)+(Questionnaire!BZ95)))&gt;100,"WARNING Q 29 &amp; 33 - Net transactions in equity capital are greater than £100m - please check","OK - Net transactions in equity capital")</f>
        <v>OK - Net transactions in equity capital</v>
      </c>
      <c r="BX63" s="682" t="str">
        <f>IF(ABS(((Questionnaire!CA82)+(Questionnaire!CA130))-((Questionnaire!CA143)+(Questionnaire!CA95)))&gt;100,"WARNING Q 29 &amp; 33 - Net transactions in equity capital are greater than £100m - please check","OK - Net transactions in equity capital")</f>
        <v>OK - Net transactions in equity capital</v>
      </c>
      <c r="BY63" s="682" t="str">
        <f>IF(ABS(((Questionnaire!CB82)+(Questionnaire!CB130))-((Questionnaire!CB143)+(Questionnaire!CB95)))&gt;100,"WARNING Q 29 &amp; 33 - Net transactions in equity capital are greater than £100m - please check","OK - Net transactions in equity capital")</f>
        <v>OK - Net transactions in equity capital</v>
      </c>
      <c r="BZ63" s="682" t="str">
        <f>IF(ABS(((Questionnaire!CC82)+(Questionnaire!CC130))-((Questionnaire!CC143)+(Questionnaire!CC95)))&gt;100,"WARNING Q 29 &amp; 33 - Net transactions in equity capital are greater than £100m - please check","OK - Net transactions in equity capital")</f>
        <v>OK - Net transactions in equity capital</v>
      </c>
      <c r="CA63" s="682" t="str">
        <f>IF(ABS(((Questionnaire!CD82)+(Questionnaire!CD130))-((Questionnaire!CD143)+(Questionnaire!CD95)))&gt;100,"WARNING Q 29 &amp; 33 - Net transactions in equity capital are greater than £100m - please check","OK - Net transactions in equity capital")</f>
        <v>OK - Net transactions in equity capital</v>
      </c>
      <c r="CB63" s="682" t="str">
        <f>IF(ABS(((Questionnaire!CE82)+(Questionnaire!CE130))-((Questionnaire!CE143)+(Questionnaire!CE95)))&gt;100,"WARNING Q 29 &amp; 33 - Net transactions in equity capital are greater than £100m - please check","OK - Net transactions in equity capital")</f>
        <v>OK - Net transactions in equity capital</v>
      </c>
      <c r="CC63" s="682" t="str">
        <f>IF(ABS(((Questionnaire!CF82)+(Questionnaire!CF130))-((Questionnaire!CF143)+(Questionnaire!CF95)))&gt;100,"WARNING Q 29 &amp; 33 - Net transactions in equity capital are greater than £100m - please check","OK - Net transactions in equity capital")</f>
        <v>OK - Net transactions in equity capital</v>
      </c>
      <c r="CD63" s="682" t="str">
        <f>IF(ABS(((Questionnaire!CG82)+(Questionnaire!CG130))-((Questionnaire!CG143)+(Questionnaire!CG95)))&gt;100,"WARNING Q 29 &amp; 33 - Net transactions in equity capital are greater than £100m - please check","OK - Net transactions in equity capital")</f>
        <v>OK - Net transactions in equity capital</v>
      </c>
      <c r="CE63" s="682" t="str">
        <f>IF(ABS(((Questionnaire!CH82)+(Questionnaire!CH130))-((Questionnaire!CH143)+(Questionnaire!CH95)))&gt;100,"WARNING Q 29 &amp; 33 - Net transactions in equity capital are greater than £100m - please check","OK - Net transactions in equity capital")</f>
        <v>OK - Net transactions in equity capital</v>
      </c>
      <c r="CF63" s="682" t="str">
        <f>IF(ABS(((Questionnaire!CI82)+(Questionnaire!CI130))-((Questionnaire!CI143)+(Questionnaire!CI95)))&gt;100,"WARNING Q 29 &amp; 33 - Net transactions in equity capital are greater than £100m - please check","OK - Net transactions in equity capital")</f>
        <v>OK - Net transactions in equity capital</v>
      </c>
      <c r="CG63" s="682" t="str">
        <f>IF(ABS(((Questionnaire!CJ82)+(Questionnaire!CJ130))-((Questionnaire!CJ143)+(Questionnaire!CJ95)))&gt;100,"WARNING Q 29 &amp; 33 - Net transactions in equity capital are greater than £100m - please check","OK - Net transactions in equity capital")</f>
        <v>OK - Net transactions in equity capital</v>
      </c>
      <c r="CH63" s="682" t="str">
        <f>IF(ABS(((Questionnaire!CK82)+(Questionnaire!CK130))-((Questionnaire!CK143)+(Questionnaire!CK95)))&gt;100,"WARNING Q 29 &amp; 33 - Net transactions in equity capital are greater than £100m - please check","OK - Net transactions in equity capital")</f>
        <v>OK - Net transactions in equity capital</v>
      </c>
      <c r="CI63" s="682" t="str">
        <f>IF(ABS(((Questionnaire!CL82)+(Questionnaire!CL130))-((Questionnaire!CL143)+(Questionnaire!CL95)))&gt;100,"WARNING Q 29 &amp; 33 - Net transactions in equity capital are greater than £100m - please check","OK - Net transactions in equity capital")</f>
        <v>OK - Net transactions in equity capital</v>
      </c>
      <c r="CJ63" s="682" t="str">
        <f>IF(ABS(((Questionnaire!CM82)+(Questionnaire!CM130))-((Questionnaire!CM143)+(Questionnaire!CM95)))&gt;100,"WARNING Q 29 &amp; 33 - Net transactions in equity capital are greater than £100m - please check","OK - Net transactions in equity capital")</f>
        <v>OK - Net transactions in equity capital</v>
      </c>
      <c r="CK63" s="682" t="str">
        <f>IF(ABS(((Questionnaire!CN82)+(Questionnaire!CN130))-((Questionnaire!CN143)+(Questionnaire!CN95)))&gt;100,"WARNING Q 29 &amp; 33 - Net transactions in equity capital are greater than £100m - please check","OK - Net transactions in equity capital")</f>
        <v>OK - Net transactions in equity capital</v>
      </c>
      <c r="CL63" s="682" t="str">
        <f>IF(ABS(((Questionnaire!CO82)+(Questionnaire!CO130))-((Questionnaire!CO143)+(Questionnaire!CO95)))&gt;100,"WARNING Q 29 &amp; 33 - Net transactions in equity capital are greater than £100m - please check","OK - Net transactions in equity capital")</f>
        <v>OK - Net transactions in equity capital</v>
      </c>
      <c r="CM63" s="682" t="str">
        <f>IF(ABS(((Questionnaire!CP82)+(Questionnaire!CP130))-((Questionnaire!CP143)+(Questionnaire!CP95)))&gt;100,"WARNING Q 29 &amp; 33 - Net transactions in equity capital are greater than £100m - please check","OK - Net transactions in equity capital")</f>
        <v>OK - Net transactions in equity capital</v>
      </c>
      <c r="CN63" s="682" t="str">
        <f>IF(ABS(((Questionnaire!CQ82)+(Questionnaire!CQ130))-((Questionnaire!CQ143)+(Questionnaire!CQ95)))&gt;100,"WARNING Q 29 &amp; 33 - Net transactions in equity capital are greater than £100m - please check","OK - Net transactions in equity capital")</f>
        <v>OK - Net transactions in equity capital</v>
      </c>
      <c r="CO63" s="682" t="str">
        <f>IF(ABS(((Questionnaire!CR82)+(Questionnaire!CR130))-((Questionnaire!CR143)+(Questionnaire!CR95)))&gt;100,"WARNING Q 29 &amp; 33 - Net transactions in equity capital are greater than £100m - please check","OK - Net transactions in equity capital")</f>
        <v>OK - Net transactions in equity capital</v>
      </c>
      <c r="CP63" s="682" t="str">
        <f>IF(ABS(((Questionnaire!CS82)+(Questionnaire!CS130))-((Questionnaire!CS143)+(Questionnaire!CS95)))&gt;100,"WARNING Q 29 &amp; 33 - Net transactions in equity capital are greater than £100m - please check","OK - Net transactions in equity capital")</f>
        <v>OK - Net transactions in equity capital</v>
      </c>
      <c r="CQ63" s="682" t="str">
        <f>IF(ABS(((Questionnaire!CT82)+(Questionnaire!CT130))-((Questionnaire!CT143)+(Questionnaire!CT95)))&gt;100,"WARNING Q 29 &amp; 33 - Net transactions in equity capital are greater than £100m - please check","OK - Net transactions in equity capital")</f>
        <v>OK - Net transactions in equity capital</v>
      </c>
      <c r="CR63" s="682" t="str">
        <f>IF(ABS(((Questionnaire!CU82)+(Questionnaire!CU130))-((Questionnaire!CU143)+(Questionnaire!CU95)))&gt;100,"WARNING Q 29 &amp; 33 - Net transactions in equity capital are greater than £100m - please check","OK - Net transactions in equity capital")</f>
        <v>OK - Net transactions in equity capital</v>
      </c>
      <c r="CS63" s="682" t="str">
        <f>IF(ABS(((Questionnaire!CV82)+(Questionnaire!CV130))-((Questionnaire!CV143)+(Questionnaire!CV95)))&gt;100,"WARNING Q 29 &amp; 33 - Net transactions in equity capital are greater than £100m - please check","OK - Net transactions in equity capital")</f>
        <v>OK - Net transactions in equity capital</v>
      </c>
      <c r="CT63" s="682" t="str">
        <f>IF(ABS(((Questionnaire!CW82)+(Questionnaire!CW130))-((Questionnaire!CW143)+(Questionnaire!CW95)))&gt;100,"WARNING Q 29 &amp; 33 - Net transactions in equity capital are greater than £100m - please check","OK - Net transactions in equity capital")</f>
        <v>OK - Net transactions in equity capital</v>
      </c>
      <c r="CU63" s="682" t="str">
        <f>IF(ABS(((Questionnaire!CX82)+(Questionnaire!CX130))-((Questionnaire!CX143)+(Questionnaire!CX95)))&gt;100,"WARNING Q 29 &amp; 33 - Net transactions in equity capital are greater than £100m - please check","OK - Net transactions in equity capital")</f>
        <v>OK - Net transactions in equity capital</v>
      </c>
      <c r="CV63" s="682" t="str">
        <f>IF(ABS(((Questionnaire!CY82)+(Questionnaire!CY130))-((Questionnaire!CY143)+(Questionnaire!CY95)))&gt;100,"WARNING Q 29 &amp; 33 - Net transactions in equity capital are greater than £100m - please check","OK - Net transactions in equity capital")</f>
        <v>OK - Net transactions in equity capital</v>
      </c>
      <c r="CW63" s="682" t="str">
        <f>IF(ABS(((Questionnaire!CZ82)+(Questionnaire!CZ130))-((Questionnaire!CZ143)+(Questionnaire!CZ95)))&gt;100,"WARNING Q 29 &amp; 33 - Net transactions in equity capital are greater than £100m - please check","OK - Net transactions in equity capital")</f>
        <v>OK - Net transactions in equity capital</v>
      </c>
      <c r="CX63" s="682" t="str">
        <f>IF(ABS(((Questionnaire!DA82)+(Questionnaire!DA130))-((Questionnaire!DA143)+(Questionnaire!DA95)))&gt;100,"WARNING Q 29 &amp; 33 - Net transactions in equity capital are greater than £100m - please check","OK - Net transactions in equity capital")</f>
        <v>OK - Net transactions in equity capital</v>
      </c>
      <c r="CY63" s="682" t="str">
        <f>IF(ABS(((Questionnaire!DB82)+(Questionnaire!DB130))-((Questionnaire!DB143)+(Questionnaire!DB95)))&gt;100,"WARNING Q 29 &amp; 33 - Net transactions in equity capital are greater than £100m - please check","OK - Net transactions in equity capital")</f>
        <v>OK - Net transactions in equity capital</v>
      </c>
      <c r="CZ63" s="682" t="str">
        <f>IF(ABS(((Questionnaire!DC82)+(Questionnaire!DC130))-((Questionnaire!DC143)+(Questionnaire!DC95)))&gt;100,"WARNING Q 29 &amp; 33 - Net transactions in equity capital are greater than £100m - please check","OK - Net transactions in equity capital")</f>
        <v>OK - Net transactions in equity capital</v>
      </c>
      <c r="DA63" s="682" t="str">
        <f>IF(ABS(((Questionnaire!DD82)+(Questionnaire!DD130))-((Questionnaire!DD143)+(Questionnaire!DD95)))&gt;100,"WARNING Q 29 &amp; 33 - Net transactions in equity capital are greater than £100m - please check","OK - Net transactions in equity capital")</f>
        <v>OK - Net transactions in equity capital</v>
      </c>
      <c r="DB63" s="682" t="str">
        <f>IF(ABS(((Questionnaire!DE82)+(Questionnaire!DE130))-((Questionnaire!DE143)+(Questionnaire!DE95)))&gt;100,"WARNING Q 29 &amp; 33 - Net transactions in equity capital are greater than £100m - please check","OK - Net transactions in equity capital")</f>
        <v>OK - Net transactions in equity capital</v>
      </c>
      <c r="DC63" s="682" t="str">
        <f>IF(ABS(((Questionnaire!DF82)+(Questionnaire!DF130))-((Questionnaire!DF143)+(Questionnaire!DF95)))&gt;100,"WARNING Q 29 &amp; 33 - Net transactions in equity capital are greater than £100m - please check","OK - Net transactions in equity capital")</f>
        <v>OK - Net transactions in equity capital</v>
      </c>
      <c r="DD63" s="682" t="str">
        <f>IF(ABS(((Questionnaire!DG82)+(Questionnaire!DG130))-((Questionnaire!DG143)+(Questionnaire!DG95)))&gt;100,"WARNING Q 29 &amp; 33 - Net transactions in equity capital are greater than £100m - please check","OK - Net transactions in equity capital")</f>
        <v>OK - Net transactions in equity capital</v>
      </c>
      <c r="DE63" s="682" t="str">
        <f>IF(ABS(((Questionnaire!DH82)+(Questionnaire!DH130))-((Questionnaire!DH143)+(Questionnaire!DH95)))&gt;100,"WARNING Q 29 &amp; 33 - Net transactions in equity capital are greater than £100m - please check","OK - Net transactions in equity capital")</f>
        <v>OK - Net transactions in equity capital</v>
      </c>
      <c r="DF63" s="682" t="str">
        <f>IF(ABS(((Questionnaire!DI82)+(Questionnaire!DI130))-((Questionnaire!DI143)+(Questionnaire!DI95)))&gt;100,"WARNING Q 29 &amp; 33 - Net transactions in equity capital are greater than £100m - please check","OK - Net transactions in equity capital")</f>
        <v>OK - Net transactions in equity capital</v>
      </c>
      <c r="DG63" s="682" t="str">
        <f>IF(ABS(((Questionnaire!DJ82)+(Questionnaire!DJ130))-((Questionnaire!DJ143)+(Questionnaire!DJ95)))&gt;100,"WARNING Q 29 &amp; 33 - Net transactions in equity capital are greater than £100m - please check","OK - Net transactions in equity capital")</f>
        <v>OK - Net transactions in equity capital</v>
      </c>
      <c r="DH63" s="682" t="str">
        <f>IF(ABS(((Questionnaire!DK82)+(Questionnaire!DK130))-((Questionnaire!DK143)+(Questionnaire!DK95)))&gt;100,"WARNING Q 29 &amp; 33 - Net transactions in equity capital are greater than £100m - please check","OK - Net transactions in equity capital")</f>
        <v>OK - Net transactions in equity capital</v>
      </c>
      <c r="DI63" s="682" t="str">
        <f>IF(ABS(((Questionnaire!DL82)+(Questionnaire!DL130))-((Questionnaire!DL143)+(Questionnaire!DL95)))&gt;100,"WARNING Q 29 &amp; 33 - Net transactions in equity capital are greater than £100m - please check","OK - Net transactions in equity capital")</f>
        <v>OK - Net transactions in equity capital</v>
      </c>
      <c r="DJ63" s="682" t="str">
        <f>IF(ABS(((Questionnaire!DM82)+(Questionnaire!DM130))-((Questionnaire!DM143)+(Questionnaire!DM95)))&gt;100,"WARNING Q 29 &amp; 33 - Net transactions in equity capital are greater than £100m - please check","OK - Net transactions in equity capital")</f>
        <v>OK - Net transactions in equity capital</v>
      </c>
      <c r="DK63" s="682" t="str">
        <f>IF(ABS(((Questionnaire!DN82)+(Questionnaire!DN130))-((Questionnaire!DN143)+(Questionnaire!DN95)))&gt;100,"WARNING Q 29 &amp; 33 - Net transactions in equity capital are greater than £100m - please check","OK - Net transactions in equity capital")</f>
        <v>OK - Net transactions in equity capital</v>
      </c>
      <c r="DL63" s="682" t="str">
        <f>IF(ABS(((Questionnaire!DO82)+(Questionnaire!DO130))-((Questionnaire!DO143)+(Questionnaire!DO95)))&gt;100,"WARNING Q 29 &amp; 33 - Net transactions in equity capital are greater than £100m - please check","OK - Net transactions in equity capital")</f>
        <v>OK - Net transactions in equity capital</v>
      </c>
      <c r="DM63" s="682" t="str">
        <f>IF(ABS(((Questionnaire!DP82)+(Questionnaire!DP130))-((Questionnaire!DP143)+(Questionnaire!DP95)))&gt;100,"WARNING Q 29 &amp; 33 - Net transactions in equity capital are greater than £100m - please check","OK - Net transactions in equity capital")</f>
        <v>OK - Net transactions in equity capital</v>
      </c>
      <c r="DN63" s="682" t="str">
        <f>IF(ABS(((Questionnaire!DQ82)+(Questionnaire!DQ130))-((Questionnaire!DQ143)+(Questionnaire!DQ95)))&gt;100,"WARNING Q 29 &amp; 33 - Net transactions in equity capital are greater than £100m - please check","OK - Net transactions in equity capital")</f>
        <v>OK - Net transactions in equity capital</v>
      </c>
      <c r="DO63" s="682" t="str">
        <f>IF(ABS(((Questionnaire!DR82)+(Questionnaire!DR130))-((Questionnaire!DR143)+(Questionnaire!DR95)))&gt;100,"WARNING Q 29 &amp; 33 - Net transactions in equity capital are greater than £100m - please check","OK - Net transactions in equity capital")</f>
        <v>OK - Net transactions in equity capital</v>
      </c>
      <c r="DP63" s="682" t="str">
        <f>IF(ABS(((Questionnaire!DS82)+(Questionnaire!DS130))-((Questionnaire!DS143)+(Questionnaire!DS95)))&gt;100,"WARNING Q 29 &amp; 33 - Net transactions in equity capital are greater than £100m - please check","OK - Net transactions in equity capital")</f>
        <v>OK - Net transactions in equity capital</v>
      </c>
      <c r="DQ63" s="682" t="str">
        <f>IF(ABS(((Questionnaire!DT82)+(Questionnaire!DT130))-((Questionnaire!DT143)+(Questionnaire!DT95)))&gt;100,"WARNING Q 29 &amp; 33 - Net transactions in equity capital are greater than £100m - please check","OK - Net transactions in equity capital")</f>
        <v>OK - Net transactions in equity capital</v>
      </c>
      <c r="DR63" s="682" t="str">
        <f>IF(ABS(((Questionnaire!DU82)+(Questionnaire!DU130))-((Questionnaire!DU143)+(Questionnaire!DU95)))&gt;100,"WARNING Q 29 &amp; 33 - Net transactions in equity capital are greater than £100m - please check","OK - Net transactions in equity capital")</f>
        <v>OK - Net transactions in equity capital</v>
      </c>
      <c r="DS63" s="682" t="str">
        <f>IF(ABS(((Questionnaire!DV82)+(Questionnaire!DV130))-((Questionnaire!DV143)+(Questionnaire!DV95)))&gt;100,"WARNING Q 29 &amp; 33 - Net transactions in equity capital are greater than £100m - please check","OK - Net transactions in equity capital")</f>
        <v>OK - Net transactions in equity capital</v>
      </c>
      <c r="DT63" s="682" t="str">
        <f>IF(ABS(((Questionnaire!DW82)+(Questionnaire!DW130))-((Questionnaire!DW143)+(Questionnaire!DW95)))&gt;100,"WARNING Q 29 &amp; 33 - Net transactions in equity capital are greater than £100m - please check","OK - Net transactions in equity capital")</f>
        <v>OK - Net transactions in equity capital</v>
      </c>
      <c r="DU63" s="682" t="str">
        <f>IF(ABS(((Questionnaire!DX82)+(Questionnaire!DX130))-((Questionnaire!DX143)+(Questionnaire!DX95)))&gt;100,"WARNING Q 29 &amp; 33 - Net transactions in equity capital are greater than £100m - please check","OK - Net transactions in equity capital")</f>
        <v>OK - Net transactions in equity capital</v>
      </c>
      <c r="DV63" s="682" t="str">
        <f>IF(ABS(((Questionnaire!DY82)+(Questionnaire!DY130))-((Questionnaire!DY143)+(Questionnaire!DY95)))&gt;100,"WARNING Q 29 &amp; 33 - Net transactions in equity capital are greater than £100m - please check","OK - Net transactions in equity capital")</f>
        <v>OK - Net transactions in equity capital</v>
      </c>
      <c r="DW63" s="682" t="str">
        <f>IF(ABS(((Questionnaire!DZ82)+(Questionnaire!DZ130))-((Questionnaire!DZ143)+(Questionnaire!DZ95)))&gt;100,"WARNING Q 29 &amp; 33 - Net transactions in equity capital are greater than £100m - please check","OK - Net transactions in equity capital")</f>
        <v>OK - Net transactions in equity capital</v>
      </c>
      <c r="DX63" s="682" t="str">
        <f>IF(ABS(((Questionnaire!EA82)+(Questionnaire!EA130))-((Questionnaire!EA143)+(Questionnaire!EA95)))&gt;100,"WARNING Q 29 &amp; 33 - Net transactions in equity capital are greater than £100m - please check","OK - Net transactions in equity capital")</f>
        <v>OK - Net transactions in equity capital</v>
      </c>
      <c r="DY63" s="682" t="str">
        <f>IF(ABS(((Questionnaire!EB82)+(Questionnaire!EB130))-((Questionnaire!EB143)+(Questionnaire!EB95)))&gt;100,"WARNING Q 29 &amp; 33 - Net transactions in equity capital are greater than £100m - please check","OK - Net transactions in equity capital")</f>
        <v>OK - Net transactions in equity capital</v>
      </c>
      <c r="DZ63" s="682" t="str">
        <f>IF(ABS(((Questionnaire!EC82)+(Questionnaire!EC130))-((Questionnaire!EC143)+(Questionnaire!EC95)))&gt;100,"WARNING Q 29 &amp; 33 - Net transactions in equity capital are greater than £100m - please check","OK - Net transactions in equity capital")</f>
        <v>OK - Net transactions in equity capital</v>
      </c>
      <c r="EA63" s="682" t="str">
        <f>IF(ABS(((Questionnaire!ED82)+(Questionnaire!ED130))-((Questionnaire!ED143)+(Questionnaire!ED95)))&gt;100,"WARNING Q 29 &amp; 33 - Net transactions in equity capital are greater than £100m - please check","OK - Net transactions in equity capital")</f>
        <v>OK - Net transactions in equity capital</v>
      </c>
      <c r="EB63" s="682" t="str">
        <f>IF(ABS(((Questionnaire!EE82)+(Questionnaire!EE130))-((Questionnaire!EE143)+(Questionnaire!EE95)))&gt;100,"WARNING Q 29 &amp; 33 - Net transactions in equity capital are greater than £100m - please check","OK - Net transactions in equity capital")</f>
        <v>OK - Net transactions in equity capital</v>
      </c>
      <c r="EC63" s="682" t="str">
        <f>IF(ABS(((Questionnaire!EF82)+(Questionnaire!EF130))-((Questionnaire!EF143)+(Questionnaire!EF95)))&gt;100,"WARNING Q 29 &amp; 33 - Net transactions in equity capital are greater than £100m - please check","OK - Net transactions in equity capital")</f>
        <v>OK - Net transactions in equity capital</v>
      </c>
      <c r="ED63" s="682" t="str">
        <f>IF(ABS(((Questionnaire!EG82)+(Questionnaire!EG130))-((Questionnaire!EG143)+(Questionnaire!EG95)))&gt;100,"WARNING Q 29 &amp; 33 - Net transactions in equity capital are greater than £100m - please check","OK - Net transactions in equity capital")</f>
        <v>OK - Net transactions in equity capital</v>
      </c>
      <c r="EE63" s="682" t="str">
        <f>IF(ABS(((Questionnaire!EH82)+(Questionnaire!EH130))-((Questionnaire!EH143)+(Questionnaire!EH95)))&gt;100,"WARNING Q 29 &amp; 33 - Net transactions in equity capital are greater than £100m - please check","OK - Net transactions in equity capital")</f>
        <v>OK - Net transactions in equity capital</v>
      </c>
      <c r="EF63" s="682" t="str">
        <f>IF(ABS(((Questionnaire!EI82)+(Questionnaire!EI130))-((Questionnaire!EI143)+(Questionnaire!EI95)))&gt;100,"WARNING Q 29 &amp; 33 - Net transactions in equity capital are greater than £100m - please check","OK - Net transactions in equity capital")</f>
        <v>OK - Net transactions in equity capital</v>
      </c>
      <c r="EG63" s="682" t="str">
        <f>IF(ABS(((Questionnaire!EJ82)+(Questionnaire!EJ130))-((Questionnaire!EJ143)+(Questionnaire!EJ95)))&gt;100,"WARNING Q 29 &amp; 33 - Net transactions in equity capital are greater than £100m - please check","OK - Net transactions in equity capital")</f>
        <v>OK - Net transactions in equity capital</v>
      </c>
      <c r="EH63" s="682" t="str">
        <f>IF(ABS(((Questionnaire!EK82)+(Questionnaire!EK130))-((Questionnaire!EK143)+(Questionnaire!EK95)))&gt;100,"WARNING Q 29 &amp; 33 - Net transactions in equity capital are greater than £100m - please check","OK - Net transactions in equity capital")</f>
        <v>OK - Net transactions in equity capital</v>
      </c>
      <c r="EI63" s="682" t="str">
        <f>IF(ABS(((Questionnaire!EL82)+(Questionnaire!EL130))-((Questionnaire!EL143)+(Questionnaire!EL95)))&gt;100,"WARNING Q 29 &amp; 33 - Net transactions in equity capital are greater than £100m - please check","OK - Net transactions in equity capital")</f>
        <v>OK - Net transactions in equity capital</v>
      </c>
      <c r="EJ63" s="682" t="str">
        <f>IF(ABS(((Questionnaire!EM82)+(Questionnaire!EM130))-((Questionnaire!EM143)+(Questionnaire!EM95)))&gt;100,"WARNING Q 29 &amp; 33 - Net transactions in equity capital are greater than £100m - please check","OK - Net transactions in equity capital")</f>
        <v>OK - Net transactions in equity capital</v>
      </c>
      <c r="EK63" s="682" t="str">
        <f>IF(ABS(((Questionnaire!EN82)+(Questionnaire!EN130))-((Questionnaire!EN143)+(Questionnaire!EN95)))&gt;100,"WARNING Q 29 &amp; 33 - Net transactions in equity capital are greater than £100m - please check","OK - Net transactions in equity capital")</f>
        <v>OK - Net transactions in equity capital</v>
      </c>
      <c r="EL63" s="682" t="str">
        <f>IF(ABS(((Questionnaire!EO82)+(Questionnaire!EO130))-((Questionnaire!EO143)+(Questionnaire!EO95)))&gt;100,"WARNING Q 29 &amp; 33 - Net transactions in equity capital are greater than £100m - please check","OK - Net transactions in equity capital")</f>
        <v>OK - Net transactions in equity capital</v>
      </c>
      <c r="EM63" s="682" t="str">
        <f>IF(ABS(((Questionnaire!EP82)+(Questionnaire!EP130))-((Questionnaire!EP143)+(Questionnaire!EP95)))&gt;100,"WARNING Q 29 &amp; 33 - Net transactions in equity capital are greater than £100m - please check","OK - Net transactions in equity capital")</f>
        <v>OK - Net transactions in equity capital</v>
      </c>
      <c r="EN63" s="682" t="str">
        <f>IF(ABS(((Questionnaire!EQ82)+(Questionnaire!EQ130))-((Questionnaire!EQ143)+(Questionnaire!EQ95)))&gt;100,"WARNING Q 29 &amp; 33 - Net transactions in equity capital are greater than £100m - please check","OK - Net transactions in equity capital")</f>
        <v>OK - Net transactions in equity capital</v>
      </c>
      <c r="EO63" s="682" t="str">
        <f>IF(ABS(((Questionnaire!ER82)+(Questionnaire!ER130))-((Questionnaire!ER143)+(Questionnaire!ER95)))&gt;100,"WARNING Q 29 &amp; 33 - Net transactions in equity capital are greater than £100m - please check","OK - Net transactions in equity capital")</f>
        <v>OK - Net transactions in equity capital</v>
      </c>
      <c r="EP63" s="682" t="str">
        <f>IF(ABS(((Questionnaire!ES82)+(Questionnaire!ES130))-((Questionnaire!ES143)+(Questionnaire!ES95)))&gt;100,"WARNING Q 29 &amp; 33 - Net transactions in equity capital are greater than £100m - please check","OK - Net transactions in equity capital")</f>
        <v>OK - Net transactions in equity capital</v>
      </c>
      <c r="EQ63" s="682" t="str">
        <f>IF(ABS(((Questionnaire!ET82)+(Questionnaire!ET130))-((Questionnaire!ET143)+(Questionnaire!ET95)))&gt;100,"WARNING Q 29 &amp; 33 - Net transactions in equity capital are greater than £100m - please check","OK - Net transactions in equity capital")</f>
        <v>OK - Net transactions in equity capital</v>
      </c>
      <c r="ER63" s="682" t="str">
        <f>IF(ABS(((Questionnaire!EU82)+(Questionnaire!EU130))-((Questionnaire!EU143)+(Questionnaire!EU95)))&gt;100,"WARNING Q 29 &amp; 33 - Net transactions in equity capital are greater than £100m - please check","OK - Net transactions in equity capital")</f>
        <v>OK - Net transactions in equity capital</v>
      </c>
      <c r="ES63" s="682" t="str">
        <f>IF(ABS(((Questionnaire!EV82)+(Questionnaire!EV130))-((Questionnaire!EV143)+(Questionnaire!EV95)))&gt;100,"WARNING Q 29 &amp; 33 - Net transactions in equity capital are greater than £100m - please check","OK - Net transactions in equity capital")</f>
        <v>OK - Net transactions in equity capital</v>
      </c>
      <c r="ET63" s="682" t="str">
        <f>IF(ABS(((Questionnaire!EW82)+(Questionnaire!EW130))-((Questionnaire!EW143)+(Questionnaire!EW95)))&gt;100,"WARNING Q 29 &amp; 33 - Net transactions in equity capital are greater than £100m - please check","OK - Net transactions in equity capital")</f>
        <v>OK - Net transactions in equity capital</v>
      </c>
      <c r="EU63" s="682" t="str">
        <f>IF(ABS(((Questionnaire!EX82)+(Questionnaire!EX130))-((Questionnaire!EX143)+(Questionnaire!EX95)))&gt;100,"WARNING Q 29 &amp; 33 - Net transactions in equity capital are greater than £100m - please check","OK - Net transactions in equity capital")</f>
        <v>OK - Net transactions in equity capital</v>
      </c>
      <c r="EV63" s="682" t="str">
        <f>IF(ABS(((Questionnaire!EY82)+(Questionnaire!EY130))-((Questionnaire!EY143)+(Questionnaire!EY95)))&gt;100,"WARNING Q 29 &amp; 33 - Net transactions in equity capital are greater than £100m - please check","OK - Net transactions in equity capital")</f>
        <v>OK - Net transactions in equity capital</v>
      </c>
      <c r="EW63" s="682" t="str">
        <f>IF(ABS(((Questionnaire!EZ82)+(Questionnaire!EZ130))-((Questionnaire!EZ143)+(Questionnaire!EZ95)))&gt;100,"WARNING Q 29 &amp; 33 - Net transactions in equity capital are greater than £100m - please check","OK - Net transactions in equity capital")</f>
        <v>OK - Net transactions in equity capital</v>
      </c>
      <c r="EX63" s="682" t="str">
        <f>IF(ABS(((Questionnaire!FA82)+(Questionnaire!FA130))-((Questionnaire!FA143)+(Questionnaire!FA95)))&gt;100,"WARNING Q 29 &amp; 33 - Net transactions in equity capital are greater than £100m - please check","OK - Net transactions in equity capital")</f>
        <v>OK - Net transactions in equity capital</v>
      </c>
      <c r="EY63" s="682" t="str">
        <f>IF(ABS(((Questionnaire!FB82)+(Questionnaire!FB130))-((Questionnaire!FB143)+(Questionnaire!FB95)))&gt;100,"WARNING Q 29 &amp; 33 - Net transactions in equity capital are greater than £100m - please check","OK - Net transactions in equity capital")</f>
        <v>OK - Net transactions in equity capital</v>
      </c>
      <c r="EZ63" s="682" t="str">
        <f>IF(ABS(((Questionnaire!FC82)+(Questionnaire!FC130))-((Questionnaire!FC143)+(Questionnaire!FC95)))&gt;100,"WARNING Q 29 &amp; 33 - Net transactions in equity capital are greater than £100m - please check","OK - Net transactions in equity capital")</f>
        <v>OK - Net transactions in equity capital</v>
      </c>
      <c r="FA63" s="682" t="str">
        <f>IF(ABS(((Questionnaire!FD82)+(Questionnaire!FD130))-((Questionnaire!FD143)+(Questionnaire!FD95)))&gt;100,"WARNING Q 29 &amp; 33 - Net transactions in equity capital are greater than £100m - please check","OK - Net transactions in equity capital")</f>
        <v>OK - Net transactions in equity capital</v>
      </c>
      <c r="FB63" s="682" t="str">
        <f>IF(ABS(((Questionnaire!FE82)+(Questionnaire!FE130))-((Questionnaire!FE143)+(Questionnaire!FE95)))&gt;100,"WARNING Q 29 &amp; 33 - Net transactions in equity capital are greater than £100m - please check","OK - Net transactions in equity capital")</f>
        <v>OK - Net transactions in equity capital</v>
      </c>
      <c r="FC63" s="682" t="str">
        <f>IF(ABS(((Questionnaire!FF82)+(Questionnaire!FF130))-((Questionnaire!FF143)+(Questionnaire!FF95)))&gt;100,"WARNING Q 29 &amp; 33 - Net transactions in equity capital are greater than £100m - please check","OK - Net transactions in equity capital")</f>
        <v>OK - Net transactions in equity capital</v>
      </c>
      <c r="FD63" s="682" t="str">
        <f>IF(ABS(((Questionnaire!FG82)+(Questionnaire!FG130))-((Questionnaire!FG143)+(Questionnaire!FG95)))&gt;100,"WARNING Q 29 &amp; 33 - Net transactions in equity capital are greater than £100m - please check","OK - Net transactions in equity capital")</f>
        <v>OK - Net transactions in equity capital</v>
      </c>
      <c r="FE63" s="682" t="str">
        <f>IF(ABS(((Questionnaire!FH82)+(Questionnaire!FH130))-((Questionnaire!FH143)+(Questionnaire!FH95)))&gt;100,"WARNING Q 29 &amp; 33 - Net transactions in equity capital are greater than £100m - please check","OK - Net transactions in equity capital")</f>
        <v>OK - Net transactions in equity capital</v>
      </c>
      <c r="FF63" s="682" t="str">
        <f>IF(ABS(((Questionnaire!FI82)+(Questionnaire!FI130))-((Questionnaire!FI143)+(Questionnaire!FI95)))&gt;100,"WARNING Q 29 &amp; 33 - Net transactions in equity capital are greater than £100m - please check","OK - Net transactions in equity capital")</f>
        <v>OK - Net transactions in equity capital</v>
      </c>
      <c r="FG63" s="682" t="str">
        <f>IF(ABS(((Questionnaire!FJ82)+(Questionnaire!FJ130))-((Questionnaire!FJ143)+(Questionnaire!FJ95)))&gt;100,"WARNING Q 29 &amp; 33 - Net transactions in equity capital are greater than £100m - please check","OK - Net transactions in equity capital")</f>
        <v>OK - Net transactions in equity capital</v>
      </c>
      <c r="FH63" s="682" t="str">
        <f>IF(ABS(((Questionnaire!FK82)+(Questionnaire!FK130))-((Questionnaire!FK143)+(Questionnaire!FK95)))&gt;100,"WARNING Q 29 &amp; 33 - Net transactions in equity capital are greater than £100m - please check","OK - Net transactions in equity capital")</f>
        <v>OK - Net transactions in equity capital</v>
      </c>
      <c r="FI63" s="682" t="str">
        <f>IF(ABS(((Questionnaire!FL82)+(Questionnaire!FL130))-((Questionnaire!FL143)+(Questionnaire!FL95)))&gt;100,"WARNING Q 29 &amp; 33 - Net transactions in equity capital are greater than £100m - please check","OK - Net transactions in equity capital")</f>
        <v>OK - Net transactions in equity capital</v>
      </c>
      <c r="FJ63" s="682" t="str">
        <f>IF(ABS(((Questionnaire!FM82)+(Questionnaire!FM130))-((Questionnaire!FM143)+(Questionnaire!FM95)))&gt;100,"WARNING Q 29 &amp; 33 - Net transactions in equity capital are greater than £100m - please check","OK - Net transactions in equity capital")</f>
        <v>OK - Net transactions in equity capital</v>
      </c>
      <c r="FK63" s="682" t="str">
        <f>IF(ABS(((Questionnaire!FN82)+(Questionnaire!FN130))-((Questionnaire!FN143)+(Questionnaire!FN95)))&gt;100,"WARNING Q 29 &amp; 33 - Net transactions in equity capital are greater than £100m - please check","OK - Net transactions in equity capital")</f>
        <v>OK - Net transactions in equity capital</v>
      </c>
      <c r="FL63" s="682" t="str">
        <f>IF(ABS(((Questionnaire!FO82)+(Questionnaire!FO130))-((Questionnaire!FO143)+(Questionnaire!FO95)))&gt;100,"WARNING Q 29 &amp; 33 - Net transactions in equity capital are greater than £100m - please check","OK - Net transactions in equity capital")</f>
        <v>OK - Net transactions in equity capital</v>
      </c>
      <c r="FM63" s="682" t="str">
        <f>IF(ABS(((Questionnaire!FP82)+(Questionnaire!FP130))-((Questionnaire!FP143)+(Questionnaire!FP95)))&gt;100,"WARNING Q 29 &amp; 33 - Net transactions in equity capital are greater than £100m - please check","OK - Net transactions in equity capital")</f>
        <v>OK - Net transactions in equity capital</v>
      </c>
      <c r="FN63" s="682" t="str">
        <f>IF(ABS(((Questionnaire!FQ82)+(Questionnaire!FQ130))-((Questionnaire!FQ143)+(Questionnaire!FQ95)))&gt;100,"WARNING Q 29 &amp; 33 - Net transactions in equity capital are greater than £100m - please check","OK - Net transactions in equity capital")</f>
        <v>OK - Net transactions in equity capital</v>
      </c>
      <c r="FO63" s="682" t="str">
        <f>IF(ABS(((Questionnaire!FR82)+(Questionnaire!FR130))-((Questionnaire!FR143)+(Questionnaire!FR95)))&gt;100,"WARNING Q 29 &amp; 33 - Net transactions in equity capital are greater than £100m - please check","OK - Net transactions in equity capital")</f>
        <v>OK - Net transactions in equity capital</v>
      </c>
      <c r="FP63" s="682" t="str">
        <f>IF(ABS(((Questionnaire!FS82)+(Questionnaire!FS130))-((Questionnaire!FS143)+(Questionnaire!FS95)))&gt;100,"WARNING Q 29 &amp; 33 - Net transactions in equity capital are greater than £100m - please check","OK - Net transactions in equity capital")</f>
        <v>OK - Net transactions in equity capital</v>
      </c>
      <c r="FQ63" s="682" t="str">
        <f>IF(ABS(((Questionnaire!FT82)+(Questionnaire!FT130))-((Questionnaire!FT143)+(Questionnaire!FT95)))&gt;100,"WARNING Q 29 &amp; 33 - Net transactions in equity capital are greater than £100m - please check","OK - Net transactions in equity capital")</f>
        <v>OK - Net transactions in equity capital</v>
      </c>
      <c r="FR63" s="682" t="str">
        <f>IF(ABS(((Questionnaire!FU82)+(Questionnaire!FU130))-((Questionnaire!FU143)+(Questionnaire!FU95)))&gt;100,"WARNING Q 29 &amp; 33 - Net transactions in equity capital are greater than £100m - please check","OK - Net transactions in equity capital")</f>
        <v>OK - Net transactions in equity capital</v>
      </c>
      <c r="FS63" s="682" t="str">
        <f>IF(ABS(((Questionnaire!FV82)+(Questionnaire!FV130))-((Questionnaire!FV143)+(Questionnaire!FV95)))&gt;100,"WARNING Q 29 &amp; 33 - Net transactions in equity capital are greater than £100m - please check","OK - Net transactions in equity capital")</f>
        <v>OK - Net transactions in equity capital</v>
      </c>
      <c r="FT63" s="682" t="str">
        <f>IF(ABS(((Questionnaire!FW82)+(Questionnaire!FW130))-((Questionnaire!FW143)+(Questionnaire!FW95)))&gt;100,"WARNING Q 29 &amp; 33 - Net transactions in equity capital are greater than £100m - please check","OK - Net transactions in equity capital")</f>
        <v>OK - Net transactions in equity capital</v>
      </c>
      <c r="FU63" s="682" t="str">
        <f>IF(ABS(((Questionnaire!FX82)+(Questionnaire!FX130))-((Questionnaire!FX143)+(Questionnaire!FX95)))&gt;100,"WARNING Q 29 &amp; 33 - Net transactions in equity capital are greater than £100m - please check","OK - Net transactions in equity capital")</f>
        <v>OK - Net transactions in equity capital</v>
      </c>
      <c r="FV63" s="682" t="str">
        <f>IF(ABS(((Questionnaire!FY82)+(Questionnaire!FY130))-((Questionnaire!FY143)+(Questionnaire!FY95)))&gt;100,"WARNING Q 29 &amp; 33 - Net transactions in equity capital are greater than £100m - please check","OK - Net transactions in equity capital")</f>
        <v>OK - Net transactions in equity capital</v>
      </c>
      <c r="FW63" s="682" t="str">
        <f>IF(ABS(((Questionnaire!FZ82)+(Questionnaire!FZ130))-((Questionnaire!FZ143)+(Questionnaire!FZ95)))&gt;100,"WARNING Q 29 &amp; 33 - Net transactions in equity capital are greater than £100m - please check","OK - Net transactions in equity capital")</f>
        <v>OK - Net transactions in equity capital</v>
      </c>
      <c r="FX63" s="682" t="str">
        <f>IF(ABS(((Questionnaire!GA82)+(Questionnaire!GA130))-((Questionnaire!GA143)+(Questionnaire!GA95)))&gt;100,"WARNING Q 29 &amp; 33 - Net transactions in equity capital are greater than £100m - please check","OK - Net transactions in equity capital")</f>
        <v>OK - Net transactions in equity capital</v>
      </c>
      <c r="FY63" s="682" t="str">
        <f>IF(ABS(((Questionnaire!GB82)+(Questionnaire!GB130))-((Questionnaire!GB143)+(Questionnaire!GB95)))&gt;100,"WARNING Q 29 &amp; 33 - Net transactions in equity capital are greater than £100m - please check","OK - Net transactions in equity capital")</f>
        <v>OK - Net transactions in equity capital</v>
      </c>
      <c r="FZ63" s="682" t="str">
        <f>IF(ABS(((Questionnaire!GC82)+(Questionnaire!GC130))-((Questionnaire!GC143)+(Questionnaire!GC95)))&gt;100,"WARNING Q 29 &amp; 33 - Net transactions in equity capital are greater than £100m - please check","OK - Net transactions in equity capital")</f>
        <v>OK - Net transactions in equity capital</v>
      </c>
      <c r="GA63" s="682" t="str">
        <f>IF(ABS(((Questionnaire!GD82)+(Questionnaire!GD130))-((Questionnaire!GD143)+(Questionnaire!GD95)))&gt;100,"WARNING Q 29 &amp; 33 - Net transactions in equity capital are greater than £100m - please check","OK - Net transactions in equity capital")</f>
        <v>OK - Net transactions in equity capital</v>
      </c>
      <c r="GB63" s="682" t="str">
        <f>IF(ABS(((Questionnaire!GE82)+(Questionnaire!GE130))-((Questionnaire!GE143)+(Questionnaire!GE95)))&gt;100,"WARNING Q 29 &amp; 33 - Net transactions in equity capital are greater than £100m - please check","OK - Net transactions in equity capital")</f>
        <v>OK - Net transactions in equity capital</v>
      </c>
      <c r="GC63" s="682" t="str">
        <f>IF(ABS(((Questionnaire!GF82)+(Questionnaire!GF130))-((Questionnaire!GF143)+(Questionnaire!GF95)))&gt;100,"WARNING Q 29 &amp; 33 - Net transactions in equity capital are greater than £100m - please check","OK - Net transactions in equity capital")</f>
        <v>OK - Net transactions in equity capital</v>
      </c>
      <c r="GD63" s="682" t="str">
        <f>IF(ABS(((Questionnaire!GG82)+(Questionnaire!GG130))-((Questionnaire!GG143)+(Questionnaire!GG95)))&gt;100,"WARNING Q 29 &amp; 33 - Net transactions in equity capital are greater than £100m - please check","OK - Net transactions in equity capital")</f>
        <v>OK - Net transactions in equity capital</v>
      </c>
      <c r="GE63" s="682" t="str">
        <f>IF(ABS(((Questionnaire!GH82)+(Questionnaire!GH130))-((Questionnaire!GH143)+(Questionnaire!GH95)))&gt;100,"WARNING Q 29 &amp; 33 - Net transactions in equity capital are greater than £100m - please check","OK - Net transactions in equity capital")</f>
        <v>OK - Net transactions in equity capital</v>
      </c>
      <c r="GF63" s="682" t="str">
        <f>IF(ABS(((Questionnaire!GI82)+(Questionnaire!GI130))-((Questionnaire!GI143)+(Questionnaire!GI95)))&gt;100,"WARNING Q 29 &amp; 33 - Net transactions in equity capital are greater than £100m - please check","OK - Net transactions in equity capital")</f>
        <v>OK - Net transactions in equity capital</v>
      </c>
      <c r="GG63" s="682" t="str">
        <f>IF(ABS(((Questionnaire!GJ82)+(Questionnaire!GJ130))-((Questionnaire!GJ143)+(Questionnaire!GJ95)))&gt;100,"WARNING Q 29 &amp; 33 - Net transactions in equity capital are greater than £100m - please check","OK - Net transactions in equity capital")</f>
        <v>OK - Net transactions in equity capital</v>
      </c>
      <c r="GH63" s="682" t="str">
        <f>IF(ABS(((Questionnaire!GK82)+(Questionnaire!GK130))-((Questionnaire!GK143)+(Questionnaire!GK95)))&gt;100,"WARNING Q 29 &amp; 33 - Net transactions in equity capital are greater than £100m - please check","OK - Net transactions in equity capital")</f>
        <v>OK - Net transactions in equity capital</v>
      </c>
      <c r="GI63" s="682" t="str">
        <f>IF(ABS(((Questionnaire!GL82)+(Questionnaire!GL130))-((Questionnaire!GL143)+(Questionnaire!GL95)))&gt;100,"WARNING Q 29 &amp; 33 - Net transactions in equity capital are greater than £100m - please check","OK - Net transactions in equity capital")</f>
        <v>OK - Net transactions in equity capital</v>
      </c>
      <c r="GJ63" s="682" t="str">
        <f>IF(ABS(((Questionnaire!GM82)+(Questionnaire!GM130))-((Questionnaire!GM143)+(Questionnaire!GM95)))&gt;100,"WARNING Q 29 &amp; 33 - Net transactions in equity capital are greater than £100m - please check","OK - Net transactions in equity capital")</f>
        <v>OK - Net transactions in equity capital</v>
      </c>
      <c r="GK63" s="682" t="str">
        <f>IF(ABS(((Questionnaire!GN82)+(Questionnaire!GN130))-((Questionnaire!GN143)+(Questionnaire!GN95)))&gt;100,"WARNING Q 29 &amp; 33 - Net transactions in equity capital are greater than £100m - please check","OK - Net transactions in equity capital")</f>
        <v>OK - Net transactions in equity capital</v>
      </c>
      <c r="GL63" s="682" t="str">
        <f>IF(ABS(((Questionnaire!GO82)+(Questionnaire!GO130))-((Questionnaire!GO143)+(Questionnaire!GO95)))&gt;100,"WARNING Q 29 &amp; 33 - Net transactions in equity capital are greater than £100m - please check","OK - Net transactions in equity capital")</f>
        <v>OK - Net transactions in equity capital</v>
      </c>
      <c r="GM63" s="682" t="str">
        <f>IF(ABS(((Questionnaire!GP82)+(Questionnaire!GP130))-((Questionnaire!GP143)+(Questionnaire!GP95)))&gt;100,"WARNING Q 29 &amp; 33 - Net transactions in equity capital are greater than £100m - please check","OK - Net transactions in equity capital")</f>
        <v>OK - Net transactions in equity capital</v>
      </c>
      <c r="GN63" s="682" t="str">
        <f>IF(ABS(((Questionnaire!GQ82)+(Questionnaire!GQ130))-((Questionnaire!GQ143)+(Questionnaire!GQ95)))&gt;100,"WARNING Q 29 &amp; 33 - Net transactions in equity capital are greater than £100m - please check","OK - Net transactions in equity capital")</f>
        <v>OK - Net transactions in equity capital</v>
      </c>
      <c r="GO63" s="682" t="str">
        <f>IF(ABS(((Questionnaire!GR82)+(Questionnaire!GR130))-((Questionnaire!GR143)+(Questionnaire!GR95)))&gt;100,"WARNING Q 29 &amp; 33 - Net transactions in equity capital are greater than £100m - please check","OK - Net transactions in equity capital")</f>
        <v>OK - Net transactions in equity capital</v>
      </c>
      <c r="GP63" s="682" t="str">
        <f>IF(ABS(((Questionnaire!GS82)+(Questionnaire!GS130))-((Questionnaire!GS143)+(Questionnaire!GS95)))&gt;100,"WARNING Q 29 &amp; 33 - Net transactions in equity capital are greater than £100m - please check","OK - Net transactions in equity capital")</f>
        <v>OK - Net transactions in equity capital</v>
      </c>
      <c r="GQ63" s="682" t="str">
        <f>IF(ABS(((Questionnaire!GT82)+(Questionnaire!GT130))-((Questionnaire!GT143)+(Questionnaire!GT95)))&gt;100,"WARNING Q 29 &amp; 33 - Net transactions in equity capital are greater than £100m - please check","OK - Net transactions in equity capital")</f>
        <v>OK - Net transactions in equity capital</v>
      </c>
      <c r="GR63" s="682" t="str">
        <f>IF(ABS(((Questionnaire!GU82)+(Questionnaire!GU130))-((Questionnaire!GU143)+(Questionnaire!GU95)))&gt;100,"WARNING Q 29 &amp; 33 - Net transactions in equity capital are greater than £100m - please check","OK - Net transactions in equity capital")</f>
        <v>OK - Net transactions in equity capital</v>
      </c>
      <c r="GS63" s="682" t="str">
        <f>IF(ABS(((Questionnaire!GV82)+(Questionnaire!GV130))-((Questionnaire!GV143)+(Questionnaire!GV95)))&gt;100,"WARNING Q 29 &amp; 33 - Net transactions in equity capital are greater than £100m - please check","OK - Net transactions in equity capital")</f>
        <v>OK - Net transactions in equity capital</v>
      </c>
      <c r="GT63" s="682" t="str">
        <f>IF(ABS(((Questionnaire!GW82)+(Questionnaire!GW130))-((Questionnaire!GW143)+(Questionnaire!GW95)))&gt;100,"WARNING Q 29 &amp; 33 - Net transactions in equity capital are greater than £100m - please check","OK - Net transactions in equity capital")</f>
        <v>OK - Net transactions in equity capital</v>
      </c>
      <c r="GU63" s="682" t="str">
        <f>IF(ABS(((Questionnaire!GX82)+(Questionnaire!GX130))-((Questionnaire!GX143)+(Questionnaire!GX95)))&gt;100,"WARNING Q 29 &amp; 33 - Net transactions in equity capital are greater than £100m - please check","OK - Net transactions in equity capital")</f>
        <v>OK - Net transactions in equity capital</v>
      </c>
      <c r="GV63" s="682" t="str">
        <f>IF(ABS(((Questionnaire!GY82)+(Questionnaire!GY130))-((Questionnaire!GY143)+(Questionnaire!GY95)))&gt;100,"WARNING Q 29 &amp; 33 - Net transactions in equity capital are greater than £100m - please check","OK - Net transactions in equity capital")</f>
        <v>OK - Net transactions in equity capital</v>
      </c>
      <c r="GW63" s="682" t="str">
        <f>IF(ABS(((Questionnaire!GZ82)+(Questionnaire!GZ130))-((Questionnaire!GZ143)+(Questionnaire!GZ95)))&gt;100,"WARNING Q 29 &amp; 33 - Net transactions in equity capital are greater than £100m - please check","OK - Net transactions in equity capital")</f>
        <v>OK - Net transactions in equity capital</v>
      </c>
      <c r="GX63" s="682" t="str">
        <f>IF(ABS(((Questionnaire!HA82)+(Questionnaire!HA130))-((Questionnaire!HA143)+(Questionnaire!HA95)))&gt;100,"WARNING Q 29 &amp; 33 - Net transactions in equity capital are greater than £100m - please check","OK - Net transactions in equity capital")</f>
        <v>OK - Net transactions in equity capital</v>
      </c>
      <c r="GY63" s="682" t="str">
        <f>IF(ABS(((Questionnaire!HB82)+(Questionnaire!HB130))-((Questionnaire!HB143)+(Questionnaire!HB95)))&gt;100,"WARNING Q 29 &amp; 33 - Net transactions in equity capital are greater than £100m - please check","OK - Net transactions in equity capital")</f>
        <v>OK - Net transactions in equity capital</v>
      </c>
      <c r="GZ63" s="682" t="str">
        <f>IF(ABS(((Questionnaire!HC82)+(Questionnaire!HC130))-((Questionnaire!HC143)+(Questionnaire!HC95)))&gt;100,"WARNING Q 29 &amp; 33 - Net transactions in equity capital are greater than £100m - please check","OK - Net transactions in equity capital")</f>
        <v>OK - Net transactions in equity capital</v>
      </c>
      <c r="HA63" s="682" t="str">
        <f>IF(ABS(((Questionnaire!HD82)+(Questionnaire!HD130))-((Questionnaire!HD143)+(Questionnaire!HD95)))&gt;100,"WARNING Q 29 &amp; 33 - Net transactions in equity capital are greater than £100m - please check","OK - Net transactions in equity capital")</f>
        <v>OK - Net transactions in equity capital</v>
      </c>
      <c r="HB63" s="682" t="str">
        <f>IF(ABS(((Questionnaire!HE82)+(Questionnaire!HE130))-((Questionnaire!HE143)+(Questionnaire!HE95)))&gt;100,"WARNING Q 29 &amp; 33 - Net transactions in equity capital are greater than £100m - please check","OK - Net transactions in equity capital")</f>
        <v>OK - Net transactions in equity capital</v>
      </c>
      <c r="HC63" s="682" t="str">
        <f>IF(ABS(((Questionnaire!HF82)+(Questionnaire!HF130))-((Questionnaire!HF143)+(Questionnaire!HF95)))&gt;100,"WARNING Q 29 &amp; 33 - Net transactions in equity capital are greater than £100m - please check","OK - Net transactions in equity capital")</f>
        <v>OK - Net transactions in equity capital</v>
      </c>
      <c r="HD63" s="682" t="str">
        <f>IF(ABS(((Questionnaire!HG82)+(Questionnaire!HG130))-((Questionnaire!HG143)+(Questionnaire!HG95)))&gt;100,"WARNING Q 29 &amp; 33 - Net transactions in equity capital are greater than £100m - please check","OK - Net transactions in equity capital")</f>
        <v>OK - Net transactions in equity capital</v>
      </c>
      <c r="HE63" s="682" t="str">
        <f>IF(ABS(((Questionnaire!HH82)+(Questionnaire!HH130))-((Questionnaire!HH143)+(Questionnaire!HH95)))&gt;100,"WARNING Q 29 &amp; 33 - Net transactions in equity capital are greater than £100m - please check","OK - Net transactions in equity capital")</f>
        <v>OK - Net transactions in equity capital</v>
      </c>
      <c r="HF63" s="682" t="str">
        <f>IF(ABS(((Questionnaire!HI82)+(Questionnaire!HI130))-((Questionnaire!HI143)+(Questionnaire!HI95)))&gt;100,"WARNING Q 29 &amp; 33 - Net transactions in equity capital are greater than £100m - please check","OK - Net transactions in equity capital")</f>
        <v>OK - Net transactions in equity capital</v>
      </c>
      <c r="HG63" s="682" t="str">
        <f>IF(ABS(((Questionnaire!HJ82)+(Questionnaire!HJ130))-((Questionnaire!HJ143)+(Questionnaire!HJ95)))&gt;100,"WARNING Q 29 &amp; 33 - Net transactions in equity capital are greater than £100m - please check","OK - Net transactions in equity capital")</f>
        <v>OK - Net transactions in equity capital</v>
      </c>
      <c r="HH63" s="682" t="str">
        <f>IF(ABS(((Questionnaire!HK82)+(Questionnaire!HK130))-((Questionnaire!HK143)+(Questionnaire!HK95)))&gt;100,"WARNING Q 29 &amp; 33 - Net transactions in equity capital are greater than £100m - please check","OK - Net transactions in equity capital")</f>
        <v>OK - Net transactions in equity capital</v>
      </c>
      <c r="HI63" s="682" t="str">
        <f>IF(ABS(((Questionnaire!HL82)+(Questionnaire!HL130))-((Questionnaire!HL143)+(Questionnaire!HL95)))&gt;100,"WARNING Q 29 &amp; 33 - Net transactions in equity capital are greater than £100m - please check","OK - Net transactions in equity capital")</f>
        <v>OK - Net transactions in equity capital</v>
      </c>
      <c r="HJ63" s="682" t="str">
        <f>IF(ABS(((Questionnaire!HM82)+(Questionnaire!HM130))-((Questionnaire!HM143)+(Questionnaire!HM95)))&gt;100,"WARNING Q 29 &amp; 33 - Net transactions in equity capital are greater than £100m - please check","OK - Net transactions in equity capital")</f>
        <v>OK - Net transactions in equity capital</v>
      </c>
      <c r="HK63" s="682" t="str">
        <f>IF(ABS(((Questionnaire!HN82)+(Questionnaire!HN130))-((Questionnaire!HN143)+(Questionnaire!HN95)))&gt;100,"WARNING Q 29 &amp; 33 - Net transactions in equity capital are greater than £100m - please check","OK - Net transactions in equity capital")</f>
        <v>OK - Net transactions in equity capital</v>
      </c>
      <c r="HL63" s="682" t="str">
        <f>IF(ABS(((Questionnaire!HO82)+(Questionnaire!HO130))-((Questionnaire!HO143)+(Questionnaire!HO95)))&gt;100,"WARNING Q 29 &amp; 33 - Net transactions in equity capital are greater than £100m - please check","OK - Net transactions in equity capital")</f>
        <v>OK - Net transactions in equity capital</v>
      </c>
      <c r="HM63" s="682" t="str">
        <f>IF(ABS(((Questionnaire!HP82)+(Questionnaire!HP130))-((Questionnaire!HP143)+(Questionnaire!HP95)))&gt;100,"WARNING Q 29 &amp; 33 - Net transactions in equity capital are greater than £100m - please check","OK - Net transactions in equity capital")</f>
        <v>OK - Net transactions in equity capital</v>
      </c>
      <c r="HN63" s="682" t="str">
        <f>IF(ABS(((Questionnaire!HQ82)+(Questionnaire!HQ130))-((Questionnaire!HQ143)+(Questionnaire!HQ95)))&gt;100,"WARNING Q 29 &amp; 33 - Net transactions in equity capital are greater than £100m - please check","OK - Net transactions in equity capital")</f>
        <v>OK - Net transactions in equity capital</v>
      </c>
      <c r="HO63" s="682" t="str">
        <f>IF(ABS(((Questionnaire!HR82)+(Questionnaire!HR130))-((Questionnaire!HR143)+(Questionnaire!HR95)))&gt;100,"WARNING Q 29 &amp; 33 - Net transactions in equity capital are greater than £100m - please check","OK - Net transactions in equity capital")</f>
        <v>OK - Net transactions in equity capital</v>
      </c>
      <c r="HP63" s="682" t="str">
        <f>IF(ABS(((Questionnaire!HS82)+(Questionnaire!HS130))-((Questionnaire!HS143)+(Questionnaire!HS95)))&gt;100,"WARNING Q 29 &amp; 33 - Net transactions in equity capital are greater than £100m - please check","OK - Net transactions in equity capital")</f>
        <v>OK - Net transactions in equity capital</v>
      </c>
      <c r="HQ63" s="682" t="str">
        <f>IF(ABS(((Questionnaire!HT82)+(Questionnaire!HT130))-((Questionnaire!HT143)+(Questionnaire!HT95)))&gt;100,"WARNING Q 29 &amp; 33 - Net transactions in equity capital are greater than £100m - please check","OK - Net transactions in equity capital")</f>
        <v>OK - Net transactions in equity capital</v>
      </c>
      <c r="HR63" s="682" t="str">
        <f>IF(ABS(((Questionnaire!HU82)+(Questionnaire!HU130))-((Questionnaire!HU143)+(Questionnaire!HU95)))&gt;100,"WARNING Q 29 &amp; 33 - Net transactions in equity capital are greater than £100m - please check","OK - Net transactions in equity capital")</f>
        <v>OK - Net transactions in equity capital</v>
      </c>
      <c r="HS63" s="682" t="str">
        <f>IF(ABS(((Questionnaire!HV82)+(Questionnaire!HV130))-((Questionnaire!HV143)+(Questionnaire!HV95)))&gt;100,"WARNING Q 29 &amp; 33 - Net transactions in equity capital are greater than £100m - please check","OK - Net transactions in equity capital")</f>
        <v>OK - Net transactions in equity capital</v>
      </c>
      <c r="HT63" s="682" t="str">
        <f>IF(ABS(((Questionnaire!HW82)+(Questionnaire!HW130))-((Questionnaire!HW143)+(Questionnaire!HW95)))&gt;100,"WARNING Q 29 &amp; 33 - Net transactions in equity capital are greater than £100m - please check","OK - Net transactions in equity capital")</f>
        <v>OK - Net transactions in equity capital</v>
      </c>
      <c r="HU63" s="682" t="str">
        <f>IF(ABS(((Questionnaire!HX82)+(Questionnaire!HX130))-((Questionnaire!HX143)+(Questionnaire!HX95)))&gt;100,"WARNING Q 29 &amp; 33 - Net transactions in equity capital are greater than £100m - please check","OK - Net transactions in equity capital")</f>
        <v>OK - Net transactions in equity capital</v>
      </c>
      <c r="HV63" s="682" t="str">
        <f>IF(ABS(((Questionnaire!HY82)+(Questionnaire!HY130))-((Questionnaire!HY143)+(Questionnaire!HY95)))&gt;100,"WARNING Q 29 &amp; 33 - Net transactions in equity capital are greater than £100m - please check","OK - Net transactions in equity capital")</f>
        <v>OK - Net transactions in equity capital</v>
      </c>
      <c r="HW63" s="682" t="str">
        <f>IF(ABS(((Questionnaire!HZ82)+(Questionnaire!HZ130))-((Questionnaire!HZ143)+(Questionnaire!HZ95)))&gt;100,"WARNING Q 29 &amp; 33 - Net transactions in equity capital are greater than £100m - please check","OK - Net transactions in equity capital")</f>
        <v>OK - Net transactions in equity capital</v>
      </c>
      <c r="HX63" s="682" t="str">
        <f>IF(ABS(((Questionnaire!IA82)+(Questionnaire!IA130))-((Questionnaire!IA143)+(Questionnaire!IA95)))&gt;100,"WARNING Q 29 &amp; 33 - Net transactions in equity capital are greater than £100m - please check","OK - Net transactions in equity capital")</f>
        <v>OK - Net transactions in equity capital</v>
      </c>
      <c r="HY63" s="682" t="str">
        <f>IF(ABS(((Questionnaire!IB82)+(Questionnaire!IB130))-((Questionnaire!IB143)+(Questionnaire!IB95)))&gt;100,"WARNING Q 29 &amp; 33 - Net transactions in equity capital are greater than £100m - please check","OK - Net transactions in equity capital")</f>
        <v>OK - Net transactions in equity capital</v>
      </c>
      <c r="HZ63" s="682" t="str">
        <f>IF(ABS(((Questionnaire!IC82)+(Questionnaire!IC130))-((Questionnaire!IC143)+(Questionnaire!IC95)))&gt;100,"WARNING Q 29 &amp; 33 - Net transactions in equity capital are greater than £100m - please check","OK - Net transactions in equity capital")</f>
        <v>OK - Net transactions in equity capital</v>
      </c>
      <c r="IA63" s="682" t="str">
        <f>IF(ABS(((Questionnaire!ID82)+(Questionnaire!ID130))-((Questionnaire!ID143)+(Questionnaire!ID95)))&gt;100,"WARNING Q 29 &amp; 33 - Net transactions in equity capital are greater than £100m - please check","OK - Net transactions in equity capital")</f>
        <v>OK - Net transactions in equity capital</v>
      </c>
      <c r="IB63" s="682" t="str">
        <f>IF(ABS(((Questionnaire!IE82)+(Questionnaire!IE130))-((Questionnaire!IE143)+(Questionnaire!IE95)))&gt;100,"WARNING Q 29 &amp; 33 - Net transactions in equity capital are greater than £100m - please check","OK - Net transactions in equity capital")</f>
        <v>OK - Net transactions in equity capital</v>
      </c>
      <c r="IC63" s="682" t="str">
        <f>IF(ABS(((Questionnaire!IF82)+(Questionnaire!IF130))-((Questionnaire!IF143)+(Questionnaire!IF95)))&gt;100,"WARNING Q 29 &amp; 33 - Net transactions in equity capital are greater than £100m - please check","OK - Net transactions in equity capital")</f>
        <v>OK - Net transactions in equity capital</v>
      </c>
      <c r="ID63" s="682" t="str">
        <f>IF(ABS(((Questionnaire!IG82)+(Questionnaire!IG130))-((Questionnaire!IG143)+(Questionnaire!IG95)))&gt;100,"WARNING Q 29 &amp; 33 - Net transactions in equity capital are greater than £100m - please check","OK - Net transactions in equity capital")</f>
        <v>OK - Net transactions in equity capital</v>
      </c>
      <c r="IE63" s="682" t="str">
        <f>IF(ABS(((Questionnaire!IH82)+(Questionnaire!IH130))-((Questionnaire!IH143)+(Questionnaire!IH95)))&gt;100,"WARNING Q 29 &amp; 33 - Net transactions in equity capital are greater than £100m - please check","OK - Net transactions in equity capital")</f>
        <v>OK - Net transactions in equity capital</v>
      </c>
      <c r="IF63" s="682" t="str">
        <f>IF(ABS(((Questionnaire!II82)+(Questionnaire!II130))-((Questionnaire!II143)+(Questionnaire!II95)))&gt;100,"WARNING Q 29 &amp; 33 - Net transactions in equity capital are greater than £100m - please check","OK - Net transactions in equity capital")</f>
        <v>OK - Net transactions in equity capital</v>
      </c>
      <c r="IG63" s="682" t="str">
        <f>IF(ABS(((Questionnaire!IJ82)+(Questionnaire!IJ130))-((Questionnaire!IJ143)+(Questionnaire!IJ95)))&gt;100,"WARNING Q 29 &amp; 33 - Net transactions in equity capital are greater than £100m - please check","OK - Net transactions in equity capital")</f>
        <v>OK - Net transactions in equity capital</v>
      </c>
      <c r="IH63" s="682" t="str">
        <f>IF(ABS(((Questionnaire!IK82)+(Questionnaire!IK130))-((Questionnaire!IK143)+(Questionnaire!IK95)))&gt;100,"WARNING Q 29 &amp; 33 - Net transactions in equity capital are greater than £100m - please check","OK - Net transactions in equity capital")</f>
        <v>OK - Net transactions in equity capital</v>
      </c>
      <c r="II63" s="682" t="str">
        <f>IF(ABS(((Questionnaire!IL82)+(Questionnaire!IL130))-((Questionnaire!IL143)+(Questionnaire!IL95)))&gt;100,"WARNING Q 29 &amp; 33 - Net transactions in equity capital are greater than £100m - please check","OK - Net transactions in equity capital")</f>
        <v>OK - Net transactions in equity capital</v>
      </c>
      <c r="IJ63" s="682" t="str">
        <f>IF(ABS(((Questionnaire!IM82)+(Questionnaire!IM130))-((Questionnaire!IM143)+(Questionnaire!IM95)))&gt;100,"WARNING Q 29 &amp; 33 - Net transactions in equity capital are greater than £100m - please check","OK - Net transactions in equity capital")</f>
        <v>OK - Net transactions in equity capital</v>
      </c>
      <c r="IK63" s="682" t="str">
        <f>IF(ABS(((Questionnaire!IN82)+(Questionnaire!IN130))-((Questionnaire!IN143)+(Questionnaire!IN95)))&gt;100,"WARNING Q 29 &amp; 33 - Net transactions in equity capital are greater than £100m - please check","OK - Net transactions in equity capital")</f>
        <v>OK - Net transactions in equity capital</v>
      </c>
      <c r="IL63" s="682" t="str">
        <f>IF(ABS(((Questionnaire!IO82)+(Questionnaire!IO130))-((Questionnaire!IO143)+(Questionnaire!IO95)))&gt;100,"WARNING Q 29 &amp; 33 - Net transactions in equity capital are greater than £100m - please check","OK - Net transactions in equity capital")</f>
        <v>OK - Net transactions in equity capital</v>
      </c>
      <c r="IM63" s="682" t="str">
        <f>IF(ABS(((Questionnaire!IP82)+(Questionnaire!IP130))-((Questionnaire!IP143)+(Questionnaire!IP95)))&gt;100,"WARNING Q 29 &amp; 33 - Net transactions in equity capital are greater than £100m - please check","OK - Net transactions in equity capital")</f>
        <v>OK - Net transactions in equity capital</v>
      </c>
      <c r="IN63" s="682" t="str">
        <f>IF(ABS(((Questionnaire!IQ82)+(Questionnaire!IQ130))-((Questionnaire!IQ143)+(Questionnaire!IQ95)))&gt;100,"WARNING Q 29 &amp; 33 - Net transactions in equity capital are greater than £100m - please check","OK - Net transactions in equity capital")</f>
        <v>OK - Net transactions in equity capital</v>
      </c>
      <c r="IO63" s="682" t="str">
        <f>IF(ABS(((Questionnaire!IR82)+(Questionnaire!IR130))-((Questionnaire!IR143)+(Questionnaire!IR95)))&gt;100,"WARNING Q 29 &amp; 33 - Net transactions in equity capital are greater than £100m - please check","OK - Net transactions in equity capital")</f>
        <v>OK - Net transactions in equity capital</v>
      </c>
      <c r="IP63" s="682" t="str">
        <f>IF(ABS(((Questionnaire!IS82)+(Questionnaire!IS130))-((Questionnaire!IS143)+(Questionnaire!IS95)))&gt;100,"WARNING Q 29 &amp; 33 - Net transactions in equity capital are greater than £100m - please check","OK - Net transactions in equity capital")</f>
        <v>OK - Net transactions in equity capital</v>
      </c>
      <c r="IQ63" s="212"/>
      <c r="IR63" s="212"/>
      <c r="IS63" s="212"/>
    </row>
    <row r="64" spans="1:253">
      <c r="A64" s="679">
        <f>IF(LEFT(A65,2)="OK",0,IF(LEFT(A65,2)="WA",2,1))</f>
        <v>2</v>
      </c>
      <c r="B64" s="218">
        <f t="shared" ref="B64:BM64" si="83">IF(LEFT(B65,2)="OK",0,IF(LEFT(B65,2)="WA",2,1))</f>
        <v>0</v>
      </c>
      <c r="C64" s="218">
        <f t="shared" si="83"/>
        <v>0</v>
      </c>
      <c r="D64" s="218">
        <f t="shared" si="83"/>
        <v>0</v>
      </c>
      <c r="E64" s="218">
        <f t="shared" si="83"/>
        <v>0</v>
      </c>
      <c r="F64" s="218">
        <f t="shared" si="83"/>
        <v>0</v>
      </c>
      <c r="G64" s="218">
        <f t="shared" si="83"/>
        <v>0</v>
      </c>
      <c r="H64" s="218">
        <f t="shared" si="83"/>
        <v>0</v>
      </c>
      <c r="I64" s="218">
        <f t="shared" si="83"/>
        <v>0</v>
      </c>
      <c r="J64" s="218">
        <f t="shared" si="83"/>
        <v>0</v>
      </c>
      <c r="K64" s="218">
        <f t="shared" si="83"/>
        <v>0</v>
      </c>
      <c r="L64" s="218">
        <f t="shared" si="83"/>
        <v>0</v>
      </c>
      <c r="M64" s="218">
        <f t="shared" si="83"/>
        <v>0</v>
      </c>
      <c r="N64" s="218">
        <f t="shared" si="83"/>
        <v>0</v>
      </c>
      <c r="O64" s="218">
        <f t="shared" si="83"/>
        <v>0</v>
      </c>
      <c r="P64" s="218">
        <f t="shared" si="83"/>
        <v>0</v>
      </c>
      <c r="Q64" s="218">
        <f t="shared" si="83"/>
        <v>0</v>
      </c>
      <c r="R64" s="218">
        <f t="shared" si="83"/>
        <v>0</v>
      </c>
      <c r="S64" s="218">
        <f t="shared" si="83"/>
        <v>0</v>
      </c>
      <c r="T64" s="218">
        <f t="shared" si="83"/>
        <v>0</v>
      </c>
      <c r="U64" s="218">
        <f t="shared" si="83"/>
        <v>0</v>
      </c>
      <c r="V64" s="218">
        <f t="shared" si="83"/>
        <v>0</v>
      </c>
      <c r="W64" s="218">
        <f t="shared" si="83"/>
        <v>0</v>
      </c>
      <c r="X64" s="218">
        <f t="shared" si="83"/>
        <v>0</v>
      </c>
      <c r="Y64" s="218">
        <f t="shared" si="83"/>
        <v>0</v>
      </c>
      <c r="Z64" s="218">
        <f t="shared" si="83"/>
        <v>0</v>
      </c>
      <c r="AA64" s="218">
        <f t="shared" si="83"/>
        <v>0</v>
      </c>
      <c r="AB64" s="218">
        <f t="shared" si="83"/>
        <v>0</v>
      </c>
      <c r="AC64" s="218">
        <f t="shared" si="83"/>
        <v>0</v>
      </c>
      <c r="AD64" s="218">
        <f t="shared" si="83"/>
        <v>0</v>
      </c>
      <c r="AE64" s="218">
        <f t="shared" si="83"/>
        <v>0</v>
      </c>
      <c r="AF64" s="218">
        <f t="shared" si="83"/>
        <v>0</v>
      </c>
      <c r="AG64" s="218">
        <f t="shared" si="83"/>
        <v>0</v>
      </c>
      <c r="AH64" s="218">
        <f t="shared" si="83"/>
        <v>0</v>
      </c>
      <c r="AI64" s="218">
        <f t="shared" si="83"/>
        <v>0</v>
      </c>
      <c r="AJ64" s="218">
        <f t="shared" si="83"/>
        <v>0</v>
      </c>
      <c r="AK64" s="218">
        <f t="shared" si="83"/>
        <v>0</v>
      </c>
      <c r="AL64" s="218">
        <f t="shared" si="83"/>
        <v>0</v>
      </c>
      <c r="AM64" s="218">
        <f t="shared" si="83"/>
        <v>0</v>
      </c>
      <c r="AN64" s="218">
        <f t="shared" si="83"/>
        <v>0</v>
      </c>
      <c r="AO64" s="218">
        <f t="shared" si="83"/>
        <v>0</v>
      </c>
      <c r="AP64" s="218">
        <f t="shared" si="83"/>
        <v>0</v>
      </c>
      <c r="AQ64" s="218">
        <f t="shared" si="83"/>
        <v>0</v>
      </c>
      <c r="AR64" s="218">
        <f t="shared" si="83"/>
        <v>0</v>
      </c>
      <c r="AS64" s="218">
        <f t="shared" si="83"/>
        <v>0</v>
      </c>
      <c r="AT64" s="218">
        <f t="shared" si="83"/>
        <v>0</v>
      </c>
      <c r="AU64" s="218">
        <f t="shared" si="83"/>
        <v>0</v>
      </c>
      <c r="AV64" s="218">
        <f t="shared" si="83"/>
        <v>0</v>
      </c>
      <c r="AW64" s="218">
        <f t="shared" si="83"/>
        <v>0</v>
      </c>
      <c r="AX64" s="218">
        <f t="shared" si="83"/>
        <v>0</v>
      </c>
      <c r="AY64" s="218">
        <f t="shared" si="83"/>
        <v>0</v>
      </c>
      <c r="AZ64" s="218">
        <f t="shared" si="83"/>
        <v>0</v>
      </c>
      <c r="BA64" s="218">
        <f t="shared" si="83"/>
        <v>0</v>
      </c>
      <c r="BB64" s="218">
        <f t="shared" si="83"/>
        <v>0</v>
      </c>
      <c r="BC64" s="218">
        <f t="shared" si="83"/>
        <v>0</v>
      </c>
      <c r="BD64" s="218">
        <f t="shared" si="83"/>
        <v>0</v>
      </c>
      <c r="BE64" s="218">
        <f t="shared" si="83"/>
        <v>0</v>
      </c>
      <c r="BF64" s="218">
        <f t="shared" si="83"/>
        <v>0</v>
      </c>
      <c r="BG64" s="218">
        <f t="shared" si="83"/>
        <v>0</v>
      </c>
      <c r="BH64" s="218">
        <f t="shared" si="83"/>
        <v>0</v>
      </c>
      <c r="BI64" s="218">
        <f t="shared" si="83"/>
        <v>0</v>
      </c>
      <c r="BJ64" s="218">
        <f t="shared" si="83"/>
        <v>0</v>
      </c>
      <c r="BK64" s="218">
        <f t="shared" si="83"/>
        <v>0</v>
      </c>
      <c r="BL64" s="218">
        <f t="shared" si="83"/>
        <v>0</v>
      </c>
      <c r="BM64" s="218">
        <f t="shared" si="83"/>
        <v>0</v>
      </c>
      <c r="BN64" s="218">
        <f t="shared" ref="BN64:DY64" si="84">IF(LEFT(BN65,2)="OK",0,IF(LEFT(BN65,2)="WA",2,1))</f>
        <v>0</v>
      </c>
      <c r="BO64" s="218">
        <f t="shared" si="84"/>
        <v>0</v>
      </c>
      <c r="BP64" s="218">
        <f t="shared" si="84"/>
        <v>0</v>
      </c>
      <c r="BQ64" s="218">
        <f t="shared" si="84"/>
        <v>0</v>
      </c>
      <c r="BR64" s="218">
        <f t="shared" si="84"/>
        <v>0</v>
      </c>
      <c r="BS64" s="218">
        <f t="shared" si="84"/>
        <v>0</v>
      </c>
      <c r="BT64" s="218">
        <f t="shared" si="84"/>
        <v>0</v>
      </c>
      <c r="BU64" s="218">
        <f t="shared" si="84"/>
        <v>0</v>
      </c>
      <c r="BV64" s="218">
        <f t="shared" si="84"/>
        <v>0</v>
      </c>
      <c r="BW64" s="218">
        <f t="shared" si="84"/>
        <v>0</v>
      </c>
      <c r="BX64" s="218">
        <f t="shared" si="84"/>
        <v>0</v>
      </c>
      <c r="BY64" s="218">
        <f t="shared" si="84"/>
        <v>0</v>
      </c>
      <c r="BZ64" s="218">
        <f t="shared" si="84"/>
        <v>0</v>
      </c>
      <c r="CA64" s="218">
        <f t="shared" si="84"/>
        <v>0</v>
      </c>
      <c r="CB64" s="218">
        <f t="shared" si="84"/>
        <v>0</v>
      </c>
      <c r="CC64" s="218">
        <f t="shared" si="84"/>
        <v>0</v>
      </c>
      <c r="CD64" s="218">
        <f t="shared" si="84"/>
        <v>0</v>
      </c>
      <c r="CE64" s="218">
        <f t="shared" si="84"/>
        <v>0</v>
      </c>
      <c r="CF64" s="218">
        <f t="shared" si="84"/>
        <v>0</v>
      </c>
      <c r="CG64" s="218">
        <f t="shared" si="84"/>
        <v>0</v>
      </c>
      <c r="CH64" s="218">
        <f t="shared" si="84"/>
        <v>0</v>
      </c>
      <c r="CI64" s="218">
        <f t="shared" si="84"/>
        <v>0</v>
      </c>
      <c r="CJ64" s="218">
        <f t="shared" si="84"/>
        <v>0</v>
      </c>
      <c r="CK64" s="218">
        <f t="shared" si="84"/>
        <v>0</v>
      </c>
      <c r="CL64" s="218">
        <f t="shared" si="84"/>
        <v>0</v>
      </c>
      <c r="CM64" s="218">
        <f t="shared" si="84"/>
        <v>0</v>
      </c>
      <c r="CN64" s="218">
        <f t="shared" si="84"/>
        <v>0</v>
      </c>
      <c r="CO64" s="218">
        <f t="shared" si="84"/>
        <v>0</v>
      </c>
      <c r="CP64" s="218">
        <f t="shared" si="84"/>
        <v>0</v>
      </c>
      <c r="CQ64" s="218">
        <f t="shared" si="84"/>
        <v>0</v>
      </c>
      <c r="CR64" s="218">
        <f t="shared" si="84"/>
        <v>0</v>
      </c>
      <c r="CS64" s="218">
        <f t="shared" si="84"/>
        <v>0</v>
      </c>
      <c r="CT64" s="218">
        <f t="shared" si="84"/>
        <v>0</v>
      </c>
      <c r="CU64" s="218">
        <f t="shared" si="84"/>
        <v>0</v>
      </c>
      <c r="CV64" s="218">
        <f t="shared" si="84"/>
        <v>0</v>
      </c>
      <c r="CW64" s="218">
        <f t="shared" si="84"/>
        <v>0</v>
      </c>
      <c r="CX64" s="218">
        <f t="shared" si="84"/>
        <v>0</v>
      </c>
      <c r="CY64" s="218">
        <f t="shared" si="84"/>
        <v>0</v>
      </c>
      <c r="CZ64" s="218">
        <f t="shared" si="84"/>
        <v>0</v>
      </c>
      <c r="DA64" s="218">
        <f t="shared" si="84"/>
        <v>0</v>
      </c>
      <c r="DB64" s="218">
        <f t="shared" si="84"/>
        <v>0</v>
      </c>
      <c r="DC64" s="218">
        <f t="shared" si="84"/>
        <v>0</v>
      </c>
      <c r="DD64" s="218">
        <f t="shared" si="84"/>
        <v>0</v>
      </c>
      <c r="DE64" s="218">
        <f t="shared" si="84"/>
        <v>0</v>
      </c>
      <c r="DF64" s="218">
        <f t="shared" si="84"/>
        <v>0</v>
      </c>
      <c r="DG64" s="218">
        <f t="shared" si="84"/>
        <v>0</v>
      </c>
      <c r="DH64" s="218">
        <f t="shared" si="84"/>
        <v>0</v>
      </c>
      <c r="DI64" s="218">
        <f t="shared" si="84"/>
        <v>0</v>
      </c>
      <c r="DJ64" s="218">
        <f t="shared" si="84"/>
        <v>0</v>
      </c>
      <c r="DK64" s="218">
        <f t="shared" si="84"/>
        <v>0</v>
      </c>
      <c r="DL64" s="218">
        <f t="shared" si="84"/>
        <v>0</v>
      </c>
      <c r="DM64" s="218">
        <f t="shared" si="84"/>
        <v>0</v>
      </c>
      <c r="DN64" s="218">
        <f t="shared" si="84"/>
        <v>0</v>
      </c>
      <c r="DO64" s="218">
        <f t="shared" si="84"/>
        <v>0</v>
      </c>
      <c r="DP64" s="218">
        <f t="shared" si="84"/>
        <v>0</v>
      </c>
      <c r="DQ64" s="218">
        <f t="shared" si="84"/>
        <v>0</v>
      </c>
      <c r="DR64" s="218">
        <f t="shared" si="84"/>
        <v>0</v>
      </c>
      <c r="DS64" s="218">
        <f t="shared" si="84"/>
        <v>0</v>
      </c>
      <c r="DT64" s="218">
        <f t="shared" si="84"/>
        <v>0</v>
      </c>
      <c r="DU64" s="218">
        <f t="shared" si="84"/>
        <v>0</v>
      </c>
      <c r="DV64" s="218">
        <f t="shared" si="84"/>
        <v>0</v>
      </c>
      <c r="DW64" s="218">
        <f t="shared" si="84"/>
        <v>0</v>
      </c>
      <c r="DX64" s="218">
        <f t="shared" si="84"/>
        <v>0</v>
      </c>
      <c r="DY64" s="218">
        <f t="shared" si="84"/>
        <v>0</v>
      </c>
      <c r="DZ64" s="218">
        <f t="shared" ref="DZ64:GK64" si="85">IF(LEFT(DZ65,2)="OK",0,IF(LEFT(DZ65,2)="WA",2,1))</f>
        <v>0</v>
      </c>
      <c r="EA64" s="218">
        <f t="shared" si="85"/>
        <v>0</v>
      </c>
      <c r="EB64" s="218">
        <f t="shared" si="85"/>
        <v>0</v>
      </c>
      <c r="EC64" s="218">
        <f t="shared" si="85"/>
        <v>0</v>
      </c>
      <c r="ED64" s="218">
        <f t="shared" si="85"/>
        <v>0</v>
      </c>
      <c r="EE64" s="218">
        <f t="shared" si="85"/>
        <v>0</v>
      </c>
      <c r="EF64" s="218">
        <f t="shared" si="85"/>
        <v>0</v>
      </c>
      <c r="EG64" s="218">
        <f t="shared" si="85"/>
        <v>0</v>
      </c>
      <c r="EH64" s="218">
        <f t="shared" si="85"/>
        <v>0</v>
      </c>
      <c r="EI64" s="218">
        <f t="shared" si="85"/>
        <v>0</v>
      </c>
      <c r="EJ64" s="218">
        <f t="shared" si="85"/>
        <v>0</v>
      </c>
      <c r="EK64" s="218">
        <f t="shared" si="85"/>
        <v>0</v>
      </c>
      <c r="EL64" s="218">
        <f t="shared" si="85"/>
        <v>0</v>
      </c>
      <c r="EM64" s="218">
        <f t="shared" si="85"/>
        <v>0</v>
      </c>
      <c r="EN64" s="218">
        <f t="shared" si="85"/>
        <v>0</v>
      </c>
      <c r="EO64" s="218">
        <f t="shared" si="85"/>
        <v>0</v>
      </c>
      <c r="EP64" s="218">
        <f t="shared" si="85"/>
        <v>0</v>
      </c>
      <c r="EQ64" s="218">
        <f t="shared" si="85"/>
        <v>0</v>
      </c>
      <c r="ER64" s="218">
        <f t="shared" si="85"/>
        <v>0</v>
      </c>
      <c r="ES64" s="218">
        <f t="shared" si="85"/>
        <v>0</v>
      </c>
      <c r="ET64" s="218">
        <f t="shared" si="85"/>
        <v>0</v>
      </c>
      <c r="EU64" s="218">
        <f t="shared" si="85"/>
        <v>0</v>
      </c>
      <c r="EV64" s="218">
        <f t="shared" si="85"/>
        <v>0</v>
      </c>
      <c r="EW64" s="218">
        <f t="shared" si="85"/>
        <v>0</v>
      </c>
      <c r="EX64" s="218">
        <f t="shared" si="85"/>
        <v>0</v>
      </c>
      <c r="EY64" s="218">
        <f t="shared" si="85"/>
        <v>0</v>
      </c>
      <c r="EZ64" s="218">
        <f t="shared" si="85"/>
        <v>0</v>
      </c>
      <c r="FA64" s="218">
        <f t="shared" si="85"/>
        <v>0</v>
      </c>
      <c r="FB64" s="218">
        <f t="shared" si="85"/>
        <v>0</v>
      </c>
      <c r="FC64" s="218">
        <f t="shared" si="85"/>
        <v>0</v>
      </c>
      <c r="FD64" s="218">
        <f t="shared" si="85"/>
        <v>0</v>
      </c>
      <c r="FE64" s="218">
        <f t="shared" si="85"/>
        <v>0</v>
      </c>
      <c r="FF64" s="218">
        <f t="shared" si="85"/>
        <v>0</v>
      </c>
      <c r="FG64" s="218">
        <f t="shared" si="85"/>
        <v>0</v>
      </c>
      <c r="FH64" s="218">
        <f t="shared" si="85"/>
        <v>0</v>
      </c>
      <c r="FI64" s="218">
        <f t="shared" si="85"/>
        <v>0</v>
      </c>
      <c r="FJ64" s="218">
        <f t="shared" si="85"/>
        <v>0</v>
      </c>
      <c r="FK64" s="218">
        <f t="shared" si="85"/>
        <v>0</v>
      </c>
      <c r="FL64" s="218">
        <f t="shared" si="85"/>
        <v>0</v>
      </c>
      <c r="FM64" s="218">
        <f t="shared" si="85"/>
        <v>0</v>
      </c>
      <c r="FN64" s="218">
        <f t="shared" si="85"/>
        <v>0</v>
      </c>
      <c r="FO64" s="218">
        <f t="shared" si="85"/>
        <v>0</v>
      </c>
      <c r="FP64" s="218">
        <f t="shared" si="85"/>
        <v>0</v>
      </c>
      <c r="FQ64" s="218">
        <f t="shared" si="85"/>
        <v>0</v>
      </c>
      <c r="FR64" s="218">
        <f t="shared" si="85"/>
        <v>0</v>
      </c>
      <c r="FS64" s="218">
        <f t="shared" si="85"/>
        <v>0</v>
      </c>
      <c r="FT64" s="218">
        <f t="shared" si="85"/>
        <v>0</v>
      </c>
      <c r="FU64" s="218">
        <f t="shared" si="85"/>
        <v>0</v>
      </c>
      <c r="FV64" s="218">
        <f t="shared" si="85"/>
        <v>0</v>
      </c>
      <c r="FW64" s="218">
        <f t="shared" si="85"/>
        <v>0</v>
      </c>
      <c r="FX64" s="218">
        <f t="shared" si="85"/>
        <v>0</v>
      </c>
      <c r="FY64" s="218">
        <f t="shared" si="85"/>
        <v>0</v>
      </c>
      <c r="FZ64" s="218">
        <f t="shared" si="85"/>
        <v>0</v>
      </c>
      <c r="GA64" s="218">
        <f t="shared" si="85"/>
        <v>0</v>
      </c>
      <c r="GB64" s="218">
        <f t="shared" si="85"/>
        <v>0</v>
      </c>
      <c r="GC64" s="218">
        <f t="shared" si="85"/>
        <v>0</v>
      </c>
      <c r="GD64" s="218">
        <f t="shared" si="85"/>
        <v>0</v>
      </c>
      <c r="GE64" s="218">
        <f t="shared" si="85"/>
        <v>0</v>
      </c>
      <c r="GF64" s="218">
        <f t="shared" si="85"/>
        <v>0</v>
      </c>
      <c r="GG64" s="218">
        <f t="shared" si="85"/>
        <v>0</v>
      </c>
      <c r="GH64" s="218">
        <f t="shared" si="85"/>
        <v>0</v>
      </c>
      <c r="GI64" s="218">
        <f t="shared" si="85"/>
        <v>0</v>
      </c>
      <c r="GJ64" s="218">
        <f t="shared" si="85"/>
        <v>0</v>
      </c>
      <c r="GK64" s="218">
        <f t="shared" si="85"/>
        <v>0</v>
      </c>
      <c r="GL64" s="218">
        <f t="shared" ref="GL64:IP64" si="86">IF(LEFT(GL65,2)="OK",0,IF(LEFT(GL65,2)="WA",2,1))</f>
        <v>0</v>
      </c>
      <c r="GM64" s="218">
        <f t="shared" si="86"/>
        <v>0</v>
      </c>
      <c r="GN64" s="218">
        <f t="shared" si="86"/>
        <v>0</v>
      </c>
      <c r="GO64" s="218">
        <f t="shared" si="86"/>
        <v>0</v>
      </c>
      <c r="GP64" s="218">
        <f t="shared" si="86"/>
        <v>0</v>
      </c>
      <c r="GQ64" s="218">
        <f t="shared" si="86"/>
        <v>0</v>
      </c>
      <c r="GR64" s="218">
        <f t="shared" si="86"/>
        <v>0</v>
      </c>
      <c r="GS64" s="218">
        <f t="shared" si="86"/>
        <v>0</v>
      </c>
      <c r="GT64" s="218">
        <f t="shared" si="86"/>
        <v>0</v>
      </c>
      <c r="GU64" s="218">
        <f t="shared" si="86"/>
        <v>0</v>
      </c>
      <c r="GV64" s="218">
        <f t="shared" si="86"/>
        <v>0</v>
      </c>
      <c r="GW64" s="218">
        <f t="shared" si="86"/>
        <v>0</v>
      </c>
      <c r="GX64" s="218">
        <f t="shared" si="86"/>
        <v>0</v>
      </c>
      <c r="GY64" s="218">
        <f t="shared" si="86"/>
        <v>0</v>
      </c>
      <c r="GZ64" s="218">
        <f t="shared" si="86"/>
        <v>0</v>
      </c>
      <c r="HA64" s="218">
        <f t="shared" si="86"/>
        <v>0</v>
      </c>
      <c r="HB64" s="218">
        <f t="shared" si="86"/>
        <v>0</v>
      </c>
      <c r="HC64" s="218">
        <f t="shared" si="86"/>
        <v>0</v>
      </c>
      <c r="HD64" s="218">
        <f t="shared" si="86"/>
        <v>0</v>
      </c>
      <c r="HE64" s="218">
        <f t="shared" si="86"/>
        <v>0</v>
      </c>
      <c r="HF64" s="218">
        <f t="shared" si="86"/>
        <v>0</v>
      </c>
      <c r="HG64" s="218">
        <f t="shared" si="86"/>
        <v>0</v>
      </c>
      <c r="HH64" s="218">
        <f t="shared" si="86"/>
        <v>0</v>
      </c>
      <c r="HI64" s="218">
        <f t="shared" si="86"/>
        <v>0</v>
      </c>
      <c r="HJ64" s="218">
        <f t="shared" si="86"/>
        <v>0</v>
      </c>
      <c r="HK64" s="218">
        <f t="shared" si="86"/>
        <v>0</v>
      </c>
      <c r="HL64" s="218">
        <f t="shared" si="86"/>
        <v>0</v>
      </c>
      <c r="HM64" s="218">
        <f t="shared" si="86"/>
        <v>0</v>
      </c>
      <c r="HN64" s="218">
        <f t="shared" si="86"/>
        <v>0</v>
      </c>
      <c r="HO64" s="218">
        <f t="shared" si="86"/>
        <v>0</v>
      </c>
      <c r="HP64" s="218">
        <f t="shared" si="86"/>
        <v>0</v>
      </c>
      <c r="HQ64" s="218">
        <f t="shared" si="86"/>
        <v>0</v>
      </c>
      <c r="HR64" s="218">
        <f t="shared" si="86"/>
        <v>0</v>
      </c>
      <c r="HS64" s="218">
        <f t="shared" si="86"/>
        <v>0</v>
      </c>
      <c r="HT64" s="218">
        <f t="shared" si="86"/>
        <v>0</v>
      </c>
      <c r="HU64" s="218">
        <f t="shared" si="86"/>
        <v>0</v>
      </c>
      <c r="HV64" s="218">
        <f t="shared" si="86"/>
        <v>0</v>
      </c>
      <c r="HW64" s="218">
        <f t="shared" si="86"/>
        <v>0</v>
      </c>
      <c r="HX64" s="218">
        <f t="shared" si="86"/>
        <v>0</v>
      </c>
      <c r="HY64" s="218">
        <f t="shared" si="86"/>
        <v>0</v>
      </c>
      <c r="HZ64" s="218">
        <f t="shared" si="86"/>
        <v>0</v>
      </c>
      <c r="IA64" s="218">
        <f t="shared" si="86"/>
        <v>0</v>
      </c>
      <c r="IB64" s="218">
        <f t="shared" si="86"/>
        <v>0</v>
      </c>
      <c r="IC64" s="218">
        <f t="shared" si="86"/>
        <v>0</v>
      </c>
      <c r="ID64" s="218">
        <f t="shared" si="86"/>
        <v>0</v>
      </c>
      <c r="IE64" s="218">
        <f t="shared" si="86"/>
        <v>0</v>
      </c>
      <c r="IF64" s="218">
        <f t="shared" si="86"/>
        <v>0</v>
      </c>
      <c r="IG64" s="218">
        <f t="shared" si="86"/>
        <v>0</v>
      </c>
      <c r="IH64" s="218">
        <f t="shared" si="86"/>
        <v>0</v>
      </c>
      <c r="II64" s="218">
        <f t="shared" si="86"/>
        <v>0</v>
      </c>
      <c r="IJ64" s="218">
        <f t="shared" si="86"/>
        <v>0</v>
      </c>
      <c r="IK64" s="218">
        <f t="shared" si="86"/>
        <v>0</v>
      </c>
      <c r="IL64" s="218">
        <f t="shared" si="86"/>
        <v>0</v>
      </c>
      <c r="IM64" s="218">
        <f t="shared" si="86"/>
        <v>0</v>
      </c>
      <c r="IN64" s="218">
        <f t="shared" si="86"/>
        <v>0</v>
      </c>
      <c r="IO64" s="218">
        <f t="shared" si="86"/>
        <v>0</v>
      </c>
      <c r="IP64" s="218">
        <f t="shared" si="86"/>
        <v>0</v>
      </c>
      <c r="IQ64" s="212"/>
      <c r="IR64" s="212"/>
      <c r="IS64" s="212"/>
    </row>
    <row r="65" spans="1:253" ht="108.75" customHeight="1">
      <c r="A65" s="682" t="str">
        <f>IF(ABS(Questionnaire!D78+Questionnaire!D113+Questionnaire!D52-Questionnaire!D68-Questionnaire!D72+Questionnaire!D82-Questionnaire!D95+Questionnaire!D108-Questionnaire!D109+Questionnaire!D156-Questionnaire!D157+Questionnaire!D130-Questionnaire!D143)&gt;200,"WARNING - Net change in equity capital &amp; reserves is greater than £200m - please check","OK - Net change in equity capital and reserves")</f>
        <v>WARNING - Net change in equity capital &amp; reserves is greater than £200m - please check</v>
      </c>
      <c r="B65" s="682" t="str">
        <f>IF(ABS(Questionnaire!E78+Questionnaire!E113+Questionnaire!E52-Questionnaire!E68-Questionnaire!E72+Questionnaire!E82-Questionnaire!E95+Questionnaire!E108-Questionnaire!E109+Questionnaire!E156-Questionnaire!E157+Questionnaire!E130-Questionnaire!E143)&gt;200,"WARNING - Net change in equity capital &amp; reserves is greater than £200m - please check","OK - Net change in equity capital and reserves")</f>
        <v>OK - Net change in equity capital and reserves</v>
      </c>
      <c r="C65" s="682" t="str">
        <f>IF(ABS(Questionnaire!F78+Questionnaire!F113+Questionnaire!F52-Questionnaire!F68-Questionnaire!F72+Questionnaire!F82-Questionnaire!F95+Questionnaire!F108-Questionnaire!F109+Questionnaire!F156-Questionnaire!F157+Questionnaire!F130-Questionnaire!F143)&gt;200,"WARNING - Net change in equity capital &amp; reserves is greater than £200m - please check","OK - Net change in equity capital and reserves")</f>
        <v>OK - Net change in equity capital and reserves</v>
      </c>
      <c r="D65" s="682" t="str">
        <f>IF(ABS(Questionnaire!G78+Questionnaire!G113+Questionnaire!G52-Questionnaire!G68-Questionnaire!G72+Questionnaire!G82-Questionnaire!G95+Questionnaire!G108-Questionnaire!G109+Questionnaire!G156-Questionnaire!G157+Questionnaire!G130-Questionnaire!G143)&gt;200,"WARNING - Net change in equity capital &amp; reserves is greater than £200m - please check","OK - Net change in equity capital and reserves")</f>
        <v>OK - Net change in equity capital and reserves</v>
      </c>
      <c r="E65" s="682" t="str">
        <f>IF(ABS(Questionnaire!H78+Questionnaire!H113+Questionnaire!H52-Questionnaire!H68-Questionnaire!H72+Questionnaire!H82-Questionnaire!H95+Questionnaire!H108-Questionnaire!H109+Questionnaire!H156-Questionnaire!H157+Questionnaire!H130-Questionnaire!H143)&gt;200,"WARNING - Net change in equity capital &amp; reserves is greater than £200m - please check","OK - Net change in equity capital and reserves")</f>
        <v>OK - Net change in equity capital and reserves</v>
      </c>
      <c r="F65" s="682" t="str">
        <f>IF(ABS(Questionnaire!I78+Questionnaire!I113+Questionnaire!I52-Questionnaire!I68-Questionnaire!I72+Questionnaire!I82-Questionnaire!I95+Questionnaire!I108-Questionnaire!I109+Questionnaire!I156-Questionnaire!I157+Questionnaire!I130-Questionnaire!I143)&gt;200,"WARNING - Net change in equity capital &amp; reserves is greater than £200m - please check","OK - Net change in equity capital and reserves")</f>
        <v>OK - Net change in equity capital and reserves</v>
      </c>
      <c r="G65" s="682" t="str">
        <f>IF(ABS(Questionnaire!J78+Questionnaire!J113+Questionnaire!J52-Questionnaire!J68-Questionnaire!J72+Questionnaire!J82-Questionnaire!J95+Questionnaire!J108-Questionnaire!J109+Questionnaire!J156-Questionnaire!J157+Questionnaire!J130-Questionnaire!J143)&gt;200,"WARNING - Net change in equity capital &amp; reserves is greater than £200m - please check","OK - Net change in equity capital and reserves")</f>
        <v>OK - Net change in equity capital and reserves</v>
      </c>
      <c r="H65" s="682" t="str">
        <f>IF(ABS(Questionnaire!K78+Questionnaire!K113+Questionnaire!K52-Questionnaire!K68-Questionnaire!K72+Questionnaire!K82-Questionnaire!K95+Questionnaire!K108-Questionnaire!K109+Questionnaire!K156-Questionnaire!K157+Questionnaire!K130-Questionnaire!K143)&gt;200,"WARNING - Net change in equity capital &amp; reserves is greater than £200m - please check","OK - Net change in equity capital and reserves")</f>
        <v>OK - Net change in equity capital and reserves</v>
      </c>
      <c r="I65" s="682" t="str">
        <f>IF(ABS(Questionnaire!L78+Questionnaire!L113+Questionnaire!L52-Questionnaire!L68-Questionnaire!L72+Questionnaire!L82-Questionnaire!L95+Questionnaire!L108-Questionnaire!L109+Questionnaire!L156-Questionnaire!L157+Questionnaire!L130-Questionnaire!L143)&gt;200,"WARNING - Net change in equity capital &amp; reserves is greater than £200m - please check","OK - Net change in equity capital and reserves")</f>
        <v>OK - Net change in equity capital and reserves</v>
      </c>
      <c r="J65" s="682" t="str">
        <f>IF(ABS(Questionnaire!M78+Questionnaire!M113+Questionnaire!M52-Questionnaire!M68-Questionnaire!M72+Questionnaire!M82-Questionnaire!M95+Questionnaire!M108-Questionnaire!M109+Questionnaire!M156-Questionnaire!M157+Questionnaire!M130-Questionnaire!M143)&gt;200,"WARNING - Net change in equity capital &amp; reserves is greater than £200m - please check","OK - Net change in equity capital and reserves")</f>
        <v>OK - Net change in equity capital and reserves</v>
      </c>
      <c r="K65" s="682" t="str">
        <f>IF(ABS(Questionnaire!N78+Questionnaire!N113+Questionnaire!N52-Questionnaire!N68-Questionnaire!N72+Questionnaire!N82-Questionnaire!N95+Questionnaire!N108-Questionnaire!N109+Questionnaire!N156-Questionnaire!N157+Questionnaire!N130-Questionnaire!N143)&gt;200,"WARNING - Net change in equity capital &amp; reserves is greater than £200m - please check","OK - Net change in equity capital and reserves")</f>
        <v>OK - Net change in equity capital and reserves</v>
      </c>
      <c r="L65" s="682" t="str">
        <f>IF(ABS(Questionnaire!O78+Questionnaire!O113+Questionnaire!O52-Questionnaire!O68-Questionnaire!O72+Questionnaire!O82-Questionnaire!O95+Questionnaire!O108-Questionnaire!O109+Questionnaire!O156-Questionnaire!O157+Questionnaire!O130-Questionnaire!O143)&gt;200,"WARNING - Net change in equity capital &amp; reserves is greater than £200m - please check","OK - Net change in equity capital and reserves")</f>
        <v>OK - Net change in equity capital and reserves</v>
      </c>
      <c r="M65" s="682" t="str">
        <f>IF(ABS(Questionnaire!P78+Questionnaire!P113+Questionnaire!P52-Questionnaire!P68-Questionnaire!P72+Questionnaire!P82-Questionnaire!P95+Questionnaire!P108-Questionnaire!P109+Questionnaire!P156-Questionnaire!P157+Questionnaire!P130-Questionnaire!P143)&gt;200,"WARNING - Net change in equity capital &amp; reserves is greater than £200m - please check","OK - Net change in equity capital and reserves")</f>
        <v>OK - Net change in equity capital and reserves</v>
      </c>
      <c r="N65" s="682" t="str">
        <f>IF(ABS(Questionnaire!Q78+Questionnaire!Q113+Questionnaire!Q52-Questionnaire!Q68-Questionnaire!Q72+Questionnaire!Q82-Questionnaire!Q95+Questionnaire!Q108-Questionnaire!Q109+Questionnaire!Q156-Questionnaire!Q157+Questionnaire!Q130-Questionnaire!Q143)&gt;200,"WARNING - Net change in equity capital &amp; reserves is greater than £200m - please check","OK - Net change in equity capital and reserves")</f>
        <v>OK - Net change in equity capital and reserves</v>
      </c>
      <c r="O65" s="682" t="str">
        <f>IF(ABS(Questionnaire!R78+Questionnaire!R113+Questionnaire!R52-Questionnaire!R68-Questionnaire!R72+Questionnaire!R82-Questionnaire!R95+Questionnaire!R108-Questionnaire!R109+Questionnaire!R156-Questionnaire!R157+Questionnaire!R130-Questionnaire!R143)&gt;200,"WARNING - Net change in equity capital &amp; reserves is greater than £200m - please check","OK - Net change in equity capital and reserves")</f>
        <v>OK - Net change in equity capital and reserves</v>
      </c>
      <c r="P65" s="682" t="str">
        <f>IF(ABS(Questionnaire!S78+Questionnaire!S113+Questionnaire!S52-Questionnaire!S68-Questionnaire!S72+Questionnaire!S82-Questionnaire!S95+Questionnaire!S108-Questionnaire!S109+Questionnaire!S156-Questionnaire!S157+Questionnaire!S130-Questionnaire!S143)&gt;200,"WARNING - Net change in equity capital &amp; reserves is greater than £200m - please check","OK - Net change in equity capital and reserves")</f>
        <v>OK - Net change in equity capital and reserves</v>
      </c>
      <c r="Q65" s="682" t="str">
        <f>IF(ABS(Questionnaire!T78+Questionnaire!T113+Questionnaire!T52-Questionnaire!T68-Questionnaire!T72+Questionnaire!T82-Questionnaire!T95+Questionnaire!T108-Questionnaire!T109+Questionnaire!T156-Questionnaire!T157+Questionnaire!T130-Questionnaire!T143)&gt;200,"WARNING - Net change in equity capital &amp; reserves is greater than £200m - please check","OK - Net change in equity capital and reserves")</f>
        <v>OK - Net change in equity capital and reserves</v>
      </c>
      <c r="R65" s="682" t="str">
        <f>IF(ABS(Questionnaire!U78+Questionnaire!U113+Questionnaire!U52-Questionnaire!U68-Questionnaire!U72+Questionnaire!U82-Questionnaire!U95+Questionnaire!U108-Questionnaire!U109+Questionnaire!U156-Questionnaire!U157+Questionnaire!U130-Questionnaire!U143)&gt;200,"WARNING - Net change in equity capital &amp; reserves is greater than £200m - please check","OK - Net change in equity capital and reserves")</f>
        <v>OK - Net change in equity capital and reserves</v>
      </c>
      <c r="S65" s="682" t="str">
        <f>IF(ABS(Questionnaire!V78+Questionnaire!V113+Questionnaire!V52-Questionnaire!V68-Questionnaire!V72+Questionnaire!V82-Questionnaire!V95+Questionnaire!V108-Questionnaire!V109+Questionnaire!V156-Questionnaire!V157+Questionnaire!V130-Questionnaire!V143)&gt;200,"WARNING - Net change in equity capital &amp; reserves is greater than £200m - please check","OK - Net change in equity capital and reserves")</f>
        <v>OK - Net change in equity capital and reserves</v>
      </c>
      <c r="T65" s="682" t="str">
        <f>IF(ABS(Questionnaire!W78+Questionnaire!W113+Questionnaire!W52-Questionnaire!W68-Questionnaire!W72+Questionnaire!W82-Questionnaire!W95+Questionnaire!W108-Questionnaire!W109+Questionnaire!W156-Questionnaire!W157+Questionnaire!W130-Questionnaire!W143)&gt;200,"WARNING - Net change in equity capital &amp; reserves is greater than £200m - please check","OK - Net change in equity capital and reserves")</f>
        <v>OK - Net change in equity capital and reserves</v>
      </c>
      <c r="U65" s="682" t="str">
        <f>IF(ABS(Questionnaire!X78+Questionnaire!X113+Questionnaire!X52-Questionnaire!X68-Questionnaire!X72+Questionnaire!X82-Questionnaire!X95+Questionnaire!X108-Questionnaire!X109+Questionnaire!X156-Questionnaire!X157+Questionnaire!X130-Questionnaire!X143)&gt;200,"WARNING - Net change in equity capital &amp; reserves is greater than £200m - please check","OK - Net change in equity capital and reserves")</f>
        <v>OK - Net change in equity capital and reserves</v>
      </c>
      <c r="V65" s="682" t="str">
        <f>IF(ABS(Questionnaire!Y78+Questionnaire!Y113+Questionnaire!Y52-Questionnaire!Y68-Questionnaire!Y72+Questionnaire!Y82-Questionnaire!Y95+Questionnaire!Y108-Questionnaire!Y109+Questionnaire!Y156-Questionnaire!Y157+Questionnaire!Y130-Questionnaire!Y143)&gt;200,"WARNING - Net change in equity capital &amp; reserves is greater than £200m - please check","OK - Net change in equity capital and reserves")</f>
        <v>OK - Net change in equity capital and reserves</v>
      </c>
      <c r="W65" s="682" t="str">
        <f>IF(ABS(Questionnaire!Z78+Questionnaire!Z113+Questionnaire!Z52-Questionnaire!Z68-Questionnaire!Z72+Questionnaire!Z82-Questionnaire!Z95+Questionnaire!Z108-Questionnaire!Z109+Questionnaire!Z156-Questionnaire!Z157+Questionnaire!Z130-Questionnaire!Z143)&gt;200,"WARNING - Net change in equity capital &amp; reserves is greater than £200m - please check","OK - Net change in equity capital and reserves")</f>
        <v>OK - Net change in equity capital and reserves</v>
      </c>
      <c r="X65" s="682" t="str">
        <f>IF(ABS(Questionnaire!AA78+Questionnaire!AA113+Questionnaire!AA52-Questionnaire!AA68-Questionnaire!AA72+Questionnaire!AA82-Questionnaire!AA95+Questionnaire!AA108-Questionnaire!AA109+Questionnaire!AA156-Questionnaire!AA157+Questionnaire!AA130-Questionnaire!AA143)&gt;200,"WARNING - Net change in equity capital &amp; reserves is greater than £200m - please check","OK - Net change in equity capital and reserves")</f>
        <v>OK - Net change in equity capital and reserves</v>
      </c>
      <c r="Y65" s="682" t="str">
        <f>IF(ABS(Questionnaire!AB78+Questionnaire!AB113+Questionnaire!AB52-Questionnaire!AB68-Questionnaire!AB72+Questionnaire!AB82-Questionnaire!AB95+Questionnaire!AB108-Questionnaire!AB109+Questionnaire!AB156-Questionnaire!AB157+Questionnaire!AB130-Questionnaire!AB143)&gt;200,"WARNING - Net change in equity capital &amp; reserves is greater than £200m - please check","OK - Net change in equity capital and reserves")</f>
        <v>OK - Net change in equity capital and reserves</v>
      </c>
      <c r="Z65" s="682" t="str">
        <f>IF(ABS(Questionnaire!AC78+Questionnaire!AC113+Questionnaire!AC52-Questionnaire!AC68-Questionnaire!AC72+Questionnaire!AC82-Questionnaire!AC95+Questionnaire!AC108-Questionnaire!AC109+Questionnaire!AC156-Questionnaire!AC157+Questionnaire!AC130-Questionnaire!AC143)&gt;200,"WARNING - Net change in equity capital &amp; reserves is greater than £200m - please check","OK - Net change in equity capital and reserves")</f>
        <v>OK - Net change in equity capital and reserves</v>
      </c>
      <c r="AA65" s="682" t="str">
        <f>IF(ABS(Questionnaire!AD78+Questionnaire!AD113+Questionnaire!AD52-Questionnaire!AD68-Questionnaire!AD72+Questionnaire!AD82-Questionnaire!AD95+Questionnaire!AD108-Questionnaire!AD109+Questionnaire!AD156-Questionnaire!AD157+Questionnaire!AD130-Questionnaire!AD143)&gt;200,"WARNING - Net change in equity capital &amp; reserves is greater than £200m - please check","OK - Net change in equity capital and reserves")</f>
        <v>OK - Net change in equity capital and reserves</v>
      </c>
      <c r="AB65" s="682" t="str">
        <f>IF(ABS(Questionnaire!AE78+Questionnaire!AE113+Questionnaire!AE52-Questionnaire!AE68-Questionnaire!AE72+Questionnaire!AE82-Questionnaire!AE95+Questionnaire!AE108-Questionnaire!AE109+Questionnaire!AE156-Questionnaire!AE157+Questionnaire!AE130-Questionnaire!AE143)&gt;200,"WARNING - Net change in equity capital &amp; reserves is greater than £200m - please check","OK - Net change in equity capital and reserves")</f>
        <v>OK - Net change in equity capital and reserves</v>
      </c>
      <c r="AC65" s="682" t="str">
        <f>IF(ABS(Questionnaire!AF78+Questionnaire!AF113+Questionnaire!AF52-Questionnaire!AF68-Questionnaire!AF72+Questionnaire!AF82-Questionnaire!AF95+Questionnaire!AF108-Questionnaire!AF109+Questionnaire!AF156-Questionnaire!AF157+Questionnaire!AF130-Questionnaire!AF143)&gt;200,"WARNING - Net change in equity capital &amp; reserves is greater than £200m - please check","OK - Net change in equity capital and reserves")</f>
        <v>OK - Net change in equity capital and reserves</v>
      </c>
      <c r="AD65" s="682" t="str">
        <f>IF(ABS(Questionnaire!AG78+Questionnaire!AG113+Questionnaire!AG52-Questionnaire!AG68-Questionnaire!AG72+Questionnaire!AG82-Questionnaire!AG95+Questionnaire!AG108-Questionnaire!AG109+Questionnaire!AG156-Questionnaire!AG157+Questionnaire!AG130-Questionnaire!AG143)&gt;200,"WARNING - Net change in equity capital &amp; reserves is greater than £200m - please check","OK - Net change in equity capital and reserves")</f>
        <v>OK - Net change in equity capital and reserves</v>
      </c>
      <c r="AE65" s="682" t="str">
        <f>IF(ABS(Questionnaire!AH78+Questionnaire!AH113+Questionnaire!AH52-Questionnaire!AH68-Questionnaire!AH72+Questionnaire!AH82-Questionnaire!AH95+Questionnaire!AH108-Questionnaire!AH109+Questionnaire!AH156-Questionnaire!AH157+Questionnaire!AH130-Questionnaire!AH143)&gt;200,"WARNING - Net change in equity capital &amp; reserves is greater than £200m - please check","OK - Net change in equity capital and reserves")</f>
        <v>OK - Net change in equity capital and reserves</v>
      </c>
      <c r="AF65" s="682" t="str">
        <f>IF(ABS(Questionnaire!AI78+Questionnaire!AI113+Questionnaire!AI52-Questionnaire!AI68-Questionnaire!AI72+Questionnaire!AI82-Questionnaire!AI95+Questionnaire!AI108-Questionnaire!AI109+Questionnaire!AI156-Questionnaire!AI157+Questionnaire!AI130-Questionnaire!AI143)&gt;200,"WARNING - Net change in equity capital &amp; reserves is greater than £200m - please check","OK - Net change in equity capital and reserves")</f>
        <v>OK - Net change in equity capital and reserves</v>
      </c>
      <c r="AG65" s="682" t="str">
        <f>IF(ABS(Questionnaire!AJ78+Questionnaire!AJ113+Questionnaire!AJ52-Questionnaire!AJ68-Questionnaire!AJ72+Questionnaire!AJ82-Questionnaire!AJ95+Questionnaire!AJ108-Questionnaire!AJ109+Questionnaire!AJ156-Questionnaire!AJ157+Questionnaire!AJ130-Questionnaire!AJ143)&gt;200,"WARNING - Net change in equity capital &amp; reserves is greater than £200m - please check","OK - Net change in equity capital and reserves")</f>
        <v>OK - Net change in equity capital and reserves</v>
      </c>
      <c r="AH65" s="682" t="str">
        <f>IF(ABS(Questionnaire!AK78+Questionnaire!AK113+Questionnaire!AK52-Questionnaire!AK68-Questionnaire!AK72+Questionnaire!AK82-Questionnaire!AK95+Questionnaire!AK108-Questionnaire!AK109+Questionnaire!AK156-Questionnaire!AK157+Questionnaire!AK130-Questionnaire!AK143)&gt;200,"WARNING - Net change in equity capital &amp; reserves is greater than £200m - please check","OK - Net change in equity capital and reserves")</f>
        <v>OK - Net change in equity capital and reserves</v>
      </c>
      <c r="AI65" s="682" t="str">
        <f>IF(ABS(Questionnaire!AL78+Questionnaire!AL113+Questionnaire!AL52-Questionnaire!AL68-Questionnaire!AL72+Questionnaire!AL82-Questionnaire!AL95+Questionnaire!AL108-Questionnaire!AL109+Questionnaire!AL156-Questionnaire!AL157+Questionnaire!AL130-Questionnaire!AL143)&gt;200,"WARNING - Net change in equity capital &amp; reserves is greater than £200m - please check","OK - Net change in equity capital and reserves")</f>
        <v>OK - Net change in equity capital and reserves</v>
      </c>
      <c r="AJ65" s="682" t="str">
        <f>IF(ABS(Questionnaire!AM78+Questionnaire!AM113+Questionnaire!AM52-Questionnaire!AM68-Questionnaire!AM72+Questionnaire!AM82-Questionnaire!AM95+Questionnaire!AM108-Questionnaire!AM109+Questionnaire!AM156-Questionnaire!AM157+Questionnaire!AM130-Questionnaire!AM143)&gt;200,"WARNING - Net change in equity capital &amp; reserves is greater than £200m - please check","OK - Net change in equity capital and reserves")</f>
        <v>OK - Net change in equity capital and reserves</v>
      </c>
      <c r="AK65" s="682" t="str">
        <f>IF(ABS(Questionnaire!AN78+Questionnaire!AN113+Questionnaire!AN52-Questionnaire!AN68-Questionnaire!AN72+Questionnaire!AN82-Questionnaire!AN95+Questionnaire!AN108-Questionnaire!AN109+Questionnaire!AN156-Questionnaire!AN157+Questionnaire!AN130-Questionnaire!AN143)&gt;200,"WARNING - Net change in equity capital &amp; reserves is greater than £200m - please check","OK - Net change in equity capital and reserves")</f>
        <v>OK - Net change in equity capital and reserves</v>
      </c>
      <c r="AL65" s="682" t="str">
        <f>IF(ABS(Questionnaire!AO78+Questionnaire!AO113+Questionnaire!AO52-Questionnaire!AO68-Questionnaire!AO72+Questionnaire!AO82-Questionnaire!AO95+Questionnaire!AO108-Questionnaire!AO109+Questionnaire!AO156-Questionnaire!AO157+Questionnaire!AO130-Questionnaire!AO143)&gt;200,"WARNING - Net change in equity capital &amp; reserves is greater than £200m - please check","OK - Net change in equity capital and reserves")</f>
        <v>OK - Net change in equity capital and reserves</v>
      </c>
      <c r="AM65" s="682" t="str">
        <f>IF(ABS(Questionnaire!AP78+Questionnaire!AP113+Questionnaire!AP52-Questionnaire!AP68-Questionnaire!AP72+Questionnaire!AP82-Questionnaire!AP95+Questionnaire!AP108-Questionnaire!AP109+Questionnaire!AP156-Questionnaire!AP157+Questionnaire!AP130-Questionnaire!AP143)&gt;200,"WARNING - Net change in equity capital &amp; reserves is greater than £200m - please check","OK - Net change in equity capital and reserves")</f>
        <v>OK - Net change in equity capital and reserves</v>
      </c>
      <c r="AN65" s="682" t="str">
        <f>IF(ABS(Questionnaire!AQ78+Questionnaire!AQ113+Questionnaire!AQ52-Questionnaire!AQ68-Questionnaire!AQ72+Questionnaire!AQ82-Questionnaire!AQ95+Questionnaire!AQ108-Questionnaire!AQ109+Questionnaire!AQ156-Questionnaire!AQ157+Questionnaire!AQ130-Questionnaire!AQ143)&gt;200,"WARNING - Net change in equity capital &amp; reserves is greater than £200m - please check","OK - Net change in equity capital and reserves")</f>
        <v>OK - Net change in equity capital and reserves</v>
      </c>
      <c r="AO65" s="682" t="str">
        <f>IF(ABS(Questionnaire!AR78+Questionnaire!AR113+Questionnaire!AR52-Questionnaire!AR68-Questionnaire!AR72+Questionnaire!AR82-Questionnaire!AR95+Questionnaire!AR108-Questionnaire!AR109+Questionnaire!AR156-Questionnaire!AR157+Questionnaire!AR130-Questionnaire!AR143)&gt;200,"WARNING - Net change in equity capital &amp; reserves is greater than £200m - please check","OK - Net change in equity capital and reserves")</f>
        <v>OK - Net change in equity capital and reserves</v>
      </c>
      <c r="AP65" s="682" t="str">
        <f>IF(ABS(Questionnaire!AS78+Questionnaire!AS113+Questionnaire!AS52-Questionnaire!AS68-Questionnaire!AS72+Questionnaire!AS82-Questionnaire!AS95+Questionnaire!AS108-Questionnaire!AS109+Questionnaire!AS156-Questionnaire!AS157+Questionnaire!AS130-Questionnaire!AS143)&gt;200,"WARNING - Net change in equity capital &amp; reserves is greater than £200m - please check","OK - Net change in equity capital and reserves")</f>
        <v>OK - Net change in equity capital and reserves</v>
      </c>
      <c r="AQ65" s="682" t="str">
        <f>IF(ABS(Questionnaire!AT78+Questionnaire!AT113+Questionnaire!AT52-Questionnaire!AT68-Questionnaire!AT72+Questionnaire!AT82-Questionnaire!AT95+Questionnaire!AT108-Questionnaire!AT109+Questionnaire!AT156-Questionnaire!AT157+Questionnaire!AT130-Questionnaire!AT143)&gt;200,"WARNING - Net change in equity capital &amp; reserves is greater than £200m - please check","OK - Net change in equity capital and reserves")</f>
        <v>OK - Net change in equity capital and reserves</v>
      </c>
      <c r="AR65" s="682" t="str">
        <f>IF(ABS(Questionnaire!AU78+Questionnaire!AU113+Questionnaire!AU52-Questionnaire!AU68-Questionnaire!AU72+Questionnaire!AU82-Questionnaire!AU95+Questionnaire!AU108-Questionnaire!AU109+Questionnaire!AU156-Questionnaire!AU157+Questionnaire!AU130-Questionnaire!AU143)&gt;200,"WARNING - Net change in equity capital &amp; reserves is greater than £200m - please check","OK - Net change in equity capital and reserves")</f>
        <v>OK - Net change in equity capital and reserves</v>
      </c>
      <c r="AS65" s="682" t="str">
        <f>IF(ABS(Questionnaire!AV78+Questionnaire!AV113+Questionnaire!AV52-Questionnaire!AV68-Questionnaire!AV72+Questionnaire!AV82-Questionnaire!AV95+Questionnaire!AV108-Questionnaire!AV109+Questionnaire!AV156-Questionnaire!AV157+Questionnaire!AV130-Questionnaire!AV143)&gt;200,"WARNING - Net change in equity capital &amp; reserves is greater than £200m - please check","OK - Net change in equity capital and reserves")</f>
        <v>OK - Net change in equity capital and reserves</v>
      </c>
      <c r="AT65" s="682" t="str">
        <f>IF(ABS(Questionnaire!AW78+Questionnaire!AW113+Questionnaire!AW52-Questionnaire!AW68-Questionnaire!AW72+Questionnaire!AW82-Questionnaire!AW95+Questionnaire!AW108-Questionnaire!AW109+Questionnaire!AW156-Questionnaire!AW157+Questionnaire!AW130-Questionnaire!AW143)&gt;200,"WARNING - Net change in equity capital &amp; reserves is greater than £200m - please check","OK - Net change in equity capital and reserves")</f>
        <v>OK - Net change in equity capital and reserves</v>
      </c>
      <c r="AU65" s="682" t="str">
        <f>IF(ABS(Questionnaire!AX78+Questionnaire!AX113+Questionnaire!AX52-Questionnaire!AX68-Questionnaire!AX72+Questionnaire!AX82-Questionnaire!AX95+Questionnaire!AX108-Questionnaire!AX109+Questionnaire!AX156-Questionnaire!AX157+Questionnaire!AX130-Questionnaire!AX143)&gt;200,"WARNING - Net change in equity capital &amp; reserves is greater than £200m - please check","OK - Net change in equity capital and reserves")</f>
        <v>OK - Net change in equity capital and reserves</v>
      </c>
      <c r="AV65" s="682" t="str">
        <f>IF(ABS(Questionnaire!AY78+Questionnaire!AY113+Questionnaire!AY52-Questionnaire!AY68-Questionnaire!AY72+Questionnaire!AY82-Questionnaire!AY95+Questionnaire!AY108-Questionnaire!AY109+Questionnaire!AY156-Questionnaire!AY157+Questionnaire!AY130-Questionnaire!AY143)&gt;200,"WARNING - Net change in equity capital &amp; reserves is greater than £200m - please check","OK - Net change in equity capital and reserves")</f>
        <v>OK - Net change in equity capital and reserves</v>
      </c>
      <c r="AW65" s="682" t="str">
        <f>IF(ABS(Questionnaire!AZ78+Questionnaire!AZ113+Questionnaire!AZ52-Questionnaire!AZ68-Questionnaire!AZ72+Questionnaire!AZ82-Questionnaire!AZ95+Questionnaire!AZ108-Questionnaire!AZ109+Questionnaire!AZ156-Questionnaire!AZ157+Questionnaire!AZ130-Questionnaire!AZ143)&gt;200,"WARNING - Net change in equity capital &amp; reserves is greater than £200m - please check","OK - Net change in equity capital and reserves")</f>
        <v>OK - Net change in equity capital and reserves</v>
      </c>
      <c r="AX65" s="682" t="str">
        <f>IF(ABS(Questionnaire!BA78+Questionnaire!BA113+Questionnaire!BA52-Questionnaire!BA68-Questionnaire!BA72+Questionnaire!BA82-Questionnaire!BA95+Questionnaire!BA108-Questionnaire!BA109+Questionnaire!BA156-Questionnaire!BA157+Questionnaire!BA130-Questionnaire!BA143)&gt;200,"WARNING - Net change in equity capital &amp; reserves is greater than £200m - please check","OK - Net change in equity capital and reserves")</f>
        <v>OK - Net change in equity capital and reserves</v>
      </c>
      <c r="AY65" s="682" t="str">
        <f>IF(ABS(Questionnaire!BB78+Questionnaire!BB113+Questionnaire!BB52-Questionnaire!BB68-Questionnaire!BB72+Questionnaire!BB82-Questionnaire!BB95+Questionnaire!BB108-Questionnaire!BB109+Questionnaire!BB156-Questionnaire!BB157+Questionnaire!BB130-Questionnaire!BB143)&gt;200,"WARNING - Net change in equity capital &amp; reserves is greater than £200m - please check","OK - Net change in equity capital and reserves")</f>
        <v>OK - Net change in equity capital and reserves</v>
      </c>
      <c r="AZ65" s="682" t="str">
        <f>IF(ABS(Questionnaire!BC78+Questionnaire!BC113+Questionnaire!BC52-Questionnaire!BC68-Questionnaire!BC72+Questionnaire!BC82-Questionnaire!BC95+Questionnaire!BC108-Questionnaire!BC109+Questionnaire!BC156-Questionnaire!BC157+Questionnaire!BC130-Questionnaire!BC143)&gt;200,"WARNING - Net change in equity capital &amp; reserves is greater than £200m - please check","OK - Net change in equity capital and reserves")</f>
        <v>OK - Net change in equity capital and reserves</v>
      </c>
      <c r="BA65" s="682" t="str">
        <f>IF(ABS(Questionnaire!BD78+Questionnaire!BD113+Questionnaire!BD52-Questionnaire!BD68-Questionnaire!BD72+Questionnaire!BD82-Questionnaire!BD95+Questionnaire!BD108-Questionnaire!BD109+Questionnaire!BD156-Questionnaire!BD157+Questionnaire!BD130-Questionnaire!BD143)&gt;200,"WARNING - Net change in equity capital &amp; reserves is greater than £200m - please check","OK - Net change in equity capital and reserves")</f>
        <v>OK - Net change in equity capital and reserves</v>
      </c>
      <c r="BB65" s="682" t="str">
        <f>IF(ABS(Questionnaire!BE78+Questionnaire!BE113+Questionnaire!BE52-Questionnaire!BE68-Questionnaire!BE72+Questionnaire!BE82-Questionnaire!BE95+Questionnaire!BE108-Questionnaire!BE109+Questionnaire!BE156-Questionnaire!BE157+Questionnaire!BE130-Questionnaire!BE143)&gt;200,"WARNING - Net change in equity capital &amp; reserves is greater than £200m - please check","OK - Net change in equity capital and reserves")</f>
        <v>OK - Net change in equity capital and reserves</v>
      </c>
      <c r="BC65" s="682" t="str">
        <f>IF(ABS(Questionnaire!BF78+Questionnaire!BF113+Questionnaire!BF52-Questionnaire!BF68-Questionnaire!BF72+Questionnaire!BF82-Questionnaire!BF95+Questionnaire!BF108-Questionnaire!BF109+Questionnaire!BF156-Questionnaire!BF157+Questionnaire!BF130-Questionnaire!BF143)&gt;200,"WARNING - Net change in equity capital &amp; reserves is greater than £200m - please check","OK - Net change in equity capital and reserves")</f>
        <v>OK - Net change in equity capital and reserves</v>
      </c>
      <c r="BD65" s="682" t="str">
        <f>IF(ABS(Questionnaire!BG78+Questionnaire!BG113+Questionnaire!BG52-Questionnaire!BG68-Questionnaire!BG72+Questionnaire!BG82-Questionnaire!BG95+Questionnaire!BG108-Questionnaire!BG109+Questionnaire!BG156-Questionnaire!BG157+Questionnaire!BG130-Questionnaire!BG143)&gt;200,"WARNING - Net change in equity capital &amp; reserves is greater than £200m - please check","OK - Net change in equity capital and reserves")</f>
        <v>OK - Net change in equity capital and reserves</v>
      </c>
      <c r="BE65" s="682" t="str">
        <f>IF(ABS(Questionnaire!BH78+Questionnaire!BH113+Questionnaire!BH52-Questionnaire!BH68-Questionnaire!BH72+Questionnaire!BH82-Questionnaire!BH95+Questionnaire!BH108-Questionnaire!BH109+Questionnaire!BH156-Questionnaire!BH157+Questionnaire!BH130-Questionnaire!BH143)&gt;200,"WARNING - Net change in equity capital &amp; reserves is greater than £200m - please check","OK - Net change in equity capital and reserves")</f>
        <v>OK - Net change in equity capital and reserves</v>
      </c>
      <c r="BF65" s="682" t="str">
        <f>IF(ABS(Questionnaire!BI78+Questionnaire!BI113+Questionnaire!BI52-Questionnaire!BI68-Questionnaire!BI72+Questionnaire!BI82-Questionnaire!BI95+Questionnaire!BI108-Questionnaire!BI109+Questionnaire!BI156-Questionnaire!BI157+Questionnaire!BI130-Questionnaire!BI143)&gt;200,"WARNING - Net change in equity capital &amp; reserves is greater than £200m - please check","OK - Net change in equity capital and reserves")</f>
        <v>OK - Net change in equity capital and reserves</v>
      </c>
      <c r="BG65" s="682" t="str">
        <f>IF(ABS(Questionnaire!BJ78+Questionnaire!BJ113+Questionnaire!BJ52-Questionnaire!BJ68-Questionnaire!BJ72+Questionnaire!BJ82-Questionnaire!BJ95+Questionnaire!BJ108-Questionnaire!BJ109+Questionnaire!BJ156-Questionnaire!BJ157+Questionnaire!BJ130-Questionnaire!BJ143)&gt;200,"WARNING - Net change in equity capital &amp; reserves is greater than £200m - please check","OK - Net change in equity capital and reserves")</f>
        <v>OK - Net change in equity capital and reserves</v>
      </c>
      <c r="BH65" s="682" t="str">
        <f>IF(ABS(Questionnaire!BK78+Questionnaire!BK113+Questionnaire!BK52-Questionnaire!BK68-Questionnaire!BK72+Questionnaire!BK82-Questionnaire!BK95+Questionnaire!BK108-Questionnaire!BK109+Questionnaire!BK156-Questionnaire!BK157+Questionnaire!BK130-Questionnaire!BK143)&gt;200,"WARNING - Net change in equity capital &amp; reserves is greater than £200m - please check","OK - Net change in equity capital and reserves")</f>
        <v>OK - Net change in equity capital and reserves</v>
      </c>
      <c r="BI65" s="682" t="str">
        <f>IF(ABS(Questionnaire!BL78+Questionnaire!BL113+Questionnaire!BL52-Questionnaire!BL68-Questionnaire!BL72+Questionnaire!BL82-Questionnaire!BL95+Questionnaire!BL108-Questionnaire!BL109+Questionnaire!BL156-Questionnaire!BL157+Questionnaire!BL130-Questionnaire!BL143)&gt;200,"WARNING - Net change in equity capital &amp; reserves is greater than £200m - please check","OK - Net change in equity capital and reserves")</f>
        <v>OK - Net change in equity capital and reserves</v>
      </c>
      <c r="BJ65" s="682" t="str">
        <f>IF(ABS(Questionnaire!BM78+Questionnaire!BM113+Questionnaire!BM52-Questionnaire!BM68-Questionnaire!BM72+Questionnaire!BM82-Questionnaire!BM95+Questionnaire!BM108-Questionnaire!BM109+Questionnaire!BM156-Questionnaire!BM157+Questionnaire!BM130-Questionnaire!BM143)&gt;200,"WARNING - Net change in equity capital &amp; reserves is greater than £200m - please check","OK - Net change in equity capital and reserves")</f>
        <v>OK - Net change in equity capital and reserves</v>
      </c>
      <c r="BK65" s="682" t="str">
        <f>IF(ABS(Questionnaire!BN78+Questionnaire!BN113+Questionnaire!BN52-Questionnaire!BN68-Questionnaire!BN72+Questionnaire!BN82-Questionnaire!BN95+Questionnaire!BN108-Questionnaire!BN109+Questionnaire!BN156-Questionnaire!BN157+Questionnaire!BN130-Questionnaire!BN143)&gt;200,"WARNING - Net change in equity capital &amp; reserves is greater than £200m - please check","OK - Net change in equity capital and reserves")</f>
        <v>OK - Net change in equity capital and reserves</v>
      </c>
      <c r="BL65" s="682" t="str">
        <f>IF(ABS(Questionnaire!BO78+Questionnaire!BO113+Questionnaire!BO52-Questionnaire!BO68-Questionnaire!BO72+Questionnaire!BO82-Questionnaire!BO95+Questionnaire!BO108-Questionnaire!BO109+Questionnaire!BO156-Questionnaire!BO157+Questionnaire!BO130-Questionnaire!BO143)&gt;200,"WARNING - Net change in equity capital &amp; reserves is greater than £200m - please check","OK - Net change in equity capital and reserves")</f>
        <v>OK - Net change in equity capital and reserves</v>
      </c>
      <c r="BM65" s="682" t="str">
        <f>IF(ABS(Questionnaire!BP78+Questionnaire!BP113+Questionnaire!BP52-Questionnaire!BP68-Questionnaire!BP72+Questionnaire!BP82-Questionnaire!BP95+Questionnaire!BP108-Questionnaire!BP109+Questionnaire!BP156-Questionnaire!BP157+Questionnaire!BP130-Questionnaire!BP143)&gt;200,"WARNING - Net change in equity capital &amp; reserves is greater than £200m - please check","OK - Net change in equity capital and reserves")</f>
        <v>OK - Net change in equity capital and reserves</v>
      </c>
      <c r="BN65" s="682" t="str">
        <f>IF(ABS(Questionnaire!BQ78+Questionnaire!BQ113+Questionnaire!BQ52-Questionnaire!BQ68-Questionnaire!BQ72+Questionnaire!BQ82-Questionnaire!BQ95+Questionnaire!BQ108-Questionnaire!BQ109+Questionnaire!BQ156-Questionnaire!BQ157+Questionnaire!BQ130-Questionnaire!BQ143)&gt;200,"WARNING - Net change in equity capital &amp; reserves is greater than £200m - please check","OK - Net change in equity capital and reserves")</f>
        <v>OK - Net change in equity capital and reserves</v>
      </c>
      <c r="BO65" s="682" t="str">
        <f>IF(ABS(Questionnaire!BR78+Questionnaire!BR113+Questionnaire!BR52-Questionnaire!BR68-Questionnaire!BR72+Questionnaire!BR82-Questionnaire!BR95+Questionnaire!BR108-Questionnaire!BR109+Questionnaire!BR156-Questionnaire!BR157+Questionnaire!BR130-Questionnaire!BR143)&gt;200,"WARNING - Net change in equity capital &amp; reserves is greater than £200m - please check","OK - Net change in equity capital and reserves")</f>
        <v>OK - Net change in equity capital and reserves</v>
      </c>
      <c r="BP65" s="682" t="str">
        <f>IF(ABS(Questionnaire!BS78+Questionnaire!BS113+Questionnaire!BS52-Questionnaire!BS68-Questionnaire!BS72+Questionnaire!BS82-Questionnaire!BS95+Questionnaire!BS108-Questionnaire!BS109+Questionnaire!BS156-Questionnaire!BS157+Questionnaire!BS130-Questionnaire!BS143)&gt;200,"WARNING - Net change in equity capital &amp; reserves is greater than £200m - please check","OK - Net change in equity capital and reserves")</f>
        <v>OK - Net change in equity capital and reserves</v>
      </c>
      <c r="BQ65" s="682" t="str">
        <f>IF(ABS(Questionnaire!BT78+Questionnaire!BT113+Questionnaire!BT52-Questionnaire!BT68-Questionnaire!BT72+Questionnaire!BT82-Questionnaire!BT95+Questionnaire!BT108-Questionnaire!BT109+Questionnaire!BT156-Questionnaire!BT157+Questionnaire!BT130-Questionnaire!BT143)&gt;200,"WARNING - Net change in equity capital &amp; reserves is greater than £200m - please check","OK - Net change in equity capital and reserves")</f>
        <v>OK - Net change in equity capital and reserves</v>
      </c>
      <c r="BR65" s="682" t="str">
        <f>IF(ABS(Questionnaire!BU78+Questionnaire!BU113+Questionnaire!BU52-Questionnaire!BU68-Questionnaire!BU72+Questionnaire!BU82-Questionnaire!BU95+Questionnaire!BU108-Questionnaire!BU109+Questionnaire!BU156-Questionnaire!BU157+Questionnaire!BU130-Questionnaire!BU143)&gt;200,"WARNING - Net change in equity capital &amp; reserves is greater than £200m - please check","OK - Net change in equity capital and reserves")</f>
        <v>OK - Net change in equity capital and reserves</v>
      </c>
      <c r="BS65" s="682" t="str">
        <f>IF(ABS(Questionnaire!BV78+Questionnaire!BV113+Questionnaire!BV52-Questionnaire!BV68-Questionnaire!BV72+Questionnaire!BV82-Questionnaire!BV95+Questionnaire!BV108-Questionnaire!BV109+Questionnaire!BV156-Questionnaire!BV157+Questionnaire!BV130-Questionnaire!BV143)&gt;200,"WARNING - Net change in equity capital &amp; reserves is greater than £200m - please check","OK - Net change in equity capital and reserves")</f>
        <v>OK - Net change in equity capital and reserves</v>
      </c>
      <c r="BT65" s="682" t="str">
        <f>IF(ABS(Questionnaire!BW78+Questionnaire!BW113+Questionnaire!BW52-Questionnaire!BW68-Questionnaire!BW72+Questionnaire!BW82-Questionnaire!BW95+Questionnaire!BW108-Questionnaire!BW109+Questionnaire!BW156-Questionnaire!BW157+Questionnaire!BW130-Questionnaire!BW143)&gt;200,"WARNING - Net change in equity capital &amp; reserves is greater than £200m - please check","OK - Net change in equity capital and reserves")</f>
        <v>OK - Net change in equity capital and reserves</v>
      </c>
      <c r="BU65" s="682" t="str">
        <f>IF(ABS(Questionnaire!BX78+Questionnaire!BX113+Questionnaire!BX52-Questionnaire!BX68-Questionnaire!BX72+Questionnaire!BX82-Questionnaire!BX95+Questionnaire!BX108-Questionnaire!BX109+Questionnaire!BX156-Questionnaire!BX157+Questionnaire!BX130-Questionnaire!BX143)&gt;200,"WARNING - Net change in equity capital &amp; reserves is greater than £200m - please check","OK - Net change in equity capital and reserves")</f>
        <v>OK - Net change in equity capital and reserves</v>
      </c>
      <c r="BV65" s="682" t="str">
        <f>IF(ABS(Questionnaire!BY78+Questionnaire!BY113+Questionnaire!BY52-Questionnaire!BY68-Questionnaire!BY72+Questionnaire!BY82-Questionnaire!BY95+Questionnaire!BY108-Questionnaire!BY109+Questionnaire!BY156-Questionnaire!BY157+Questionnaire!BY130-Questionnaire!BY143)&gt;200,"WARNING - Net change in equity capital &amp; reserves is greater than £200m - please check","OK - Net change in equity capital and reserves")</f>
        <v>OK - Net change in equity capital and reserves</v>
      </c>
      <c r="BW65" s="682" t="str">
        <f>IF(ABS(Questionnaire!BZ78+Questionnaire!BZ113+Questionnaire!BZ52-Questionnaire!BZ68-Questionnaire!BZ72+Questionnaire!BZ82-Questionnaire!BZ95+Questionnaire!BZ108-Questionnaire!BZ109+Questionnaire!BZ156-Questionnaire!BZ157+Questionnaire!BZ130-Questionnaire!BZ143)&gt;200,"WARNING - Net change in equity capital &amp; reserves is greater than £200m - please check","OK - Net change in equity capital and reserves")</f>
        <v>OK - Net change in equity capital and reserves</v>
      </c>
      <c r="BX65" s="682" t="str">
        <f>IF(ABS(Questionnaire!CA78+Questionnaire!CA113+Questionnaire!CA52-Questionnaire!CA68-Questionnaire!CA72+Questionnaire!CA82-Questionnaire!CA95+Questionnaire!CA108-Questionnaire!CA109+Questionnaire!CA156-Questionnaire!CA157+Questionnaire!CA130-Questionnaire!CA143)&gt;200,"WARNING - Net change in equity capital &amp; reserves is greater than £200m - please check","OK - Net change in equity capital and reserves")</f>
        <v>OK - Net change in equity capital and reserves</v>
      </c>
      <c r="BY65" s="682" t="str">
        <f>IF(ABS(Questionnaire!CB78+Questionnaire!CB113+Questionnaire!CB52-Questionnaire!CB68-Questionnaire!CB72+Questionnaire!CB82-Questionnaire!CB95+Questionnaire!CB108-Questionnaire!CB109+Questionnaire!CB156-Questionnaire!CB157+Questionnaire!CB130-Questionnaire!CB143)&gt;200,"WARNING - Net change in equity capital &amp; reserves is greater than £200m - please check","OK - Net change in equity capital and reserves")</f>
        <v>OK - Net change in equity capital and reserves</v>
      </c>
      <c r="BZ65" s="682" t="str">
        <f>IF(ABS(Questionnaire!CC78+Questionnaire!CC113+Questionnaire!CC52-Questionnaire!CC68-Questionnaire!CC72+Questionnaire!CC82-Questionnaire!CC95+Questionnaire!CC108-Questionnaire!CC109+Questionnaire!CC156-Questionnaire!CC157+Questionnaire!CC130-Questionnaire!CC143)&gt;200,"WARNING - Net change in equity capital &amp; reserves is greater than £200m - please check","OK - Net change in equity capital and reserves")</f>
        <v>OK - Net change in equity capital and reserves</v>
      </c>
      <c r="CA65" s="682" t="str">
        <f>IF(ABS(Questionnaire!CD78+Questionnaire!CD113+Questionnaire!CD52-Questionnaire!CD68-Questionnaire!CD72+Questionnaire!CD82-Questionnaire!CD95+Questionnaire!CD108-Questionnaire!CD109+Questionnaire!CD156-Questionnaire!CD157+Questionnaire!CD130-Questionnaire!CD143)&gt;200,"WARNING - Net change in equity capital &amp; reserves is greater than £200m - please check","OK - Net change in equity capital and reserves")</f>
        <v>OK - Net change in equity capital and reserves</v>
      </c>
      <c r="CB65" s="682" t="str">
        <f>IF(ABS(Questionnaire!CE78+Questionnaire!CE113+Questionnaire!CE52-Questionnaire!CE68-Questionnaire!CE72+Questionnaire!CE82-Questionnaire!CE95+Questionnaire!CE108-Questionnaire!CE109+Questionnaire!CE156-Questionnaire!CE157+Questionnaire!CE130-Questionnaire!CE143)&gt;200,"WARNING - Net change in equity capital &amp; reserves is greater than £200m - please check","OK - Net change in equity capital and reserves")</f>
        <v>OK - Net change in equity capital and reserves</v>
      </c>
      <c r="CC65" s="682" t="str">
        <f>IF(ABS(Questionnaire!CF78+Questionnaire!CF113+Questionnaire!CF52-Questionnaire!CF68-Questionnaire!CF72+Questionnaire!CF82-Questionnaire!CF95+Questionnaire!CF108-Questionnaire!CF109+Questionnaire!CF156-Questionnaire!CF157+Questionnaire!CF130-Questionnaire!CF143)&gt;200,"WARNING - Net change in equity capital &amp; reserves is greater than £200m - please check","OK - Net change in equity capital and reserves")</f>
        <v>OK - Net change in equity capital and reserves</v>
      </c>
      <c r="CD65" s="682" t="str">
        <f>IF(ABS(Questionnaire!CG78+Questionnaire!CG113+Questionnaire!CG52-Questionnaire!CG68-Questionnaire!CG72+Questionnaire!CG82-Questionnaire!CG95+Questionnaire!CG108-Questionnaire!CG109+Questionnaire!CG156-Questionnaire!CG157+Questionnaire!CG130-Questionnaire!CG143)&gt;200,"WARNING - Net change in equity capital &amp; reserves is greater than £200m - please check","OK - Net change in equity capital and reserves")</f>
        <v>OK - Net change in equity capital and reserves</v>
      </c>
      <c r="CE65" s="682" t="str">
        <f>IF(ABS(Questionnaire!CH78+Questionnaire!CH113+Questionnaire!CH52-Questionnaire!CH68-Questionnaire!CH72+Questionnaire!CH82-Questionnaire!CH95+Questionnaire!CH108-Questionnaire!CH109+Questionnaire!CH156-Questionnaire!CH157+Questionnaire!CH130-Questionnaire!CH143)&gt;200,"WARNING - Net change in equity capital &amp; reserves is greater than £200m - please check","OK - Net change in equity capital and reserves")</f>
        <v>OK - Net change in equity capital and reserves</v>
      </c>
      <c r="CF65" s="682" t="str">
        <f>IF(ABS(Questionnaire!CI78+Questionnaire!CI113+Questionnaire!CI52-Questionnaire!CI68-Questionnaire!CI72+Questionnaire!CI82-Questionnaire!CI95+Questionnaire!CI108-Questionnaire!CI109+Questionnaire!CI156-Questionnaire!CI157+Questionnaire!CI130-Questionnaire!CI143)&gt;200,"WARNING - Net change in equity capital &amp; reserves is greater than £200m - please check","OK - Net change in equity capital and reserves")</f>
        <v>OK - Net change in equity capital and reserves</v>
      </c>
      <c r="CG65" s="682" t="str">
        <f>IF(ABS(Questionnaire!CJ78+Questionnaire!CJ113+Questionnaire!CJ52-Questionnaire!CJ68-Questionnaire!CJ72+Questionnaire!CJ82-Questionnaire!CJ95+Questionnaire!CJ108-Questionnaire!CJ109+Questionnaire!CJ156-Questionnaire!CJ157+Questionnaire!CJ130-Questionnaire!CJ143)&gt;200,"WARNING - Net change in equity capital &amp; reserves is greater than £200m - please check","OK - Net change in equity capital and reserves")</f>
        <v>OK - Net change in equity capital and reserves</v>
      </c>
      <c r="CH65" s="682" t="str">
        <f>IF(ABS(Questionnaire!CK78+Questionnaire!CK113+Questionnaire!CK52-Questionnaire!CK68-Questionnaire!CK72+Questionnaire!CK82-Questionnaire!CK95+Questionnaire!CK108-Questionnaire!CK109+Questionnaire!CK156-Questionnaire!CK157+Questionnaire!CK130-Questionnaire!CK143)&gt;200,"WARNING - Net change in equity capital &amp; reserves is greater than £200m - please check","OK - Net change in equity capital and reserves")</f>
        <v>OK - Net change in equity capital and reserves</v>
      </c>
      <c r="CI65" s="682" t="str">
        <f>IF(ABS(Questionnaire!CL78+Questionnaire!CL113+Questionnaire!CL52-Questionnaire!CL68-Questionnaire!CL72+Questionnaire!CL82-Questionnaire!CL95+Questionnaire!CL108-Questionnaire!CL109+Questionnaire!CL156-Questionnaire!CL157+Questionnaire!CL130-Questionnaire!CL143)&gt;200,"WARNING - Net change in equity capital &amp; reserves is greater than £200m - please check","OK - Net change in equity capital and reserves")</f>
        <v>OK - Net change in equity capital and reserves</v>
      </c>
      <c r="CJ65" s="682" t="str">
        <f>IF(ABS(Questionnaire!CM78+Questionnaire!CM113+Questionnaire!CM52-Questionnaire!CM68-Questionnaire!CM72+Questionnaire!CM82-Questionnaire!CM95+Questionnaire!CM108-Questionnaire!CM109+Questionnaire!CM156-Questionnaire!CM157+Questionnaire!CM130-Questionnaire!CM143)&gt;200,"WARNING - Net change in equity capital &amp; reserves is greater than £200m - please check","OK - Net change in equity capital and reserves")</f>
        <v>OK - Net change in equity capital and reserves</v>
      </c>
      <c r="CK65" s="682" t="str">
        <f>IF(ABS(Questionnaire!CN78+Questionnaire!CN113+Questionnaire!CN52-Questionnaire!CN68-Questionnaire!CN72+Questionnaire!CN82-Questionnaire!CN95+Questionnaire!CN108-Questionnaire!CN109+Questionnaire!CN156-Questionnaire!CN157+Questionnaire!CN130-Questionnaire!CN143)&gt;200,"WARNING - Net change in equity capital &amp; reserves is greater than £200m - please check","OK - Net change in equity capital and reserves")</f>
        <v>OK - Net change in equity capital and reserves</v>
      </c>
      <c r="CL65" s="682" t="str">
        <f>IF(ABS(Questionnaire!CO78+Questionnaire!CO113+Questionnaire!CO52-Questionnaire!CO68-Questionnaire!CO72+Questionnaire!CO82-Questionnaire!CO95+Questionnaire!CO108-Questionnaire!CO109+Questionnaire!CO156-Questionnaire!CO157+Questionnaire!CO130-Questionnaire!CO143)&gt;200,"WARNING - Net change in equity capital &amp; reserves is greater than £200m - please check","OK - Net change in equity capital and reserves")</f>
        <v>OK - Net change in equity capital and reserves</v>
      </c>
      <c r="CM65" s="682" t="str">
        <f>IF(ABS(Questionnaire!CP78+Questionnaire!CP113+Questionnaire!CP52-Questionnaire!CP68-Questionnaire!CP72+Questionnaire!CP82-Questionnaire!CP95+Questionnaire!CP108-Questionnaire!CP109+Questionnaire!CP156-Questionnaire!CP157+Questionnaire!CP130-Questionnaire!CP143)&gt;200,"WARNING - Net change in equity capital &amp; reserves is greater than £200m - please check","OK - Net change in equity capital and reserves")</f>
        <v>OK - Net change in equity capital and reserves</v>
      </c>
      <c r="CN65" s="682" t="str">
        <f>IF(ABS(Questionnaire!CQ78+Questionnaire!CQ113+Questionnaire!CQ52-Questionnaire!CQ68-Questionnaire!CQ72+Questionnaire!CQ82-Questionnaire!CQ95+Questionnaire!CQ108-Questionnaire!CQ109+Questionnaire!CQ156-Questionnaire!CQ157+Questionnaire!CQ130-Questionnaire!CQ143)&gt;200,"WARNING - Net change in equity capital &amp; reserves is greater than £200m - please check","OK - Net change in equity capital and reserves")</f>
        <v>OK - Net change in equity capital and reserves</v>
      </c>
      <c r="CO65" s="682" t="str">
        <f>IF(ABS(Questionnaire!CR78+Questionnaire!CR113+Questionnaire!CR52-Questionnaire!CR68-Questionnaire!CR72+Questionnaire!CR82-Questionnaire!CR95+Questionnaire!CR108-Questionnaire!CR109+Questionnaire!CR156-Questionnaire!CR157+Questionnaire!CR130-Questionnaire!CR143)&gt;200,"WARNING - Net change in equity capital &amp; reserves is greater than £200m - please check","OK - Net change in equity capital and reserves")</f>
        <v>OK - Net change in equity capital and reserves</v>
      </c>
      <c r="CP65" s="682" t="str">
        <f>IF(ABS(Questionnaire!CS78+Questionnaire!CS113+Questionnaire!CS52-Questionnaire!CS68-Questionnaire!CS72+Questionnaire!CS82-Questionnaire!CS95+Questionnaire!CS108-Questionnaire!CS109+Questionnaire!CS156-Questionnaire!CS157+Questionnaire!CS130-Questionnaire!CS143)&gt;200,"WARNING - Net change in equity capital &amp; reserves is greater than £200m - please check","OK - Net change in equity capital and reserves")</f>
        <v>OK - Net change in equity capital and reserves</v>
      </c>
      <c r="CQ65" s="682" t="str">
        <f>IF(ABS(Questionnaire!CT78+Questionnaire!CT113+Questionnaire!CT52-Questionnaire!CT68-Questionnaire!CT72+Questionnaire!CT82-Questionnaire!CT95+Questionnaire!CT108-Questionnaire!CT109+Questionnaire!CT156-Questionnaire!CT157+Questionnaire!CT130-Questionnaire!CT143)&gt;200,"WARNING - Net change in equity capital &amp; reserves is greater than £200m - please check","OK - Net change in equity capital and reserves")</f>
        <v>OK - Net change in equity capital and reserves</v>
      </c>
      <c r="CR65" s="682" t="str">
        <f>IF(ABS(Questionnaire!CU78+Questionnaire!CU113+Questionnaire!CU52-Questionnaire!CU68-Questionnaire!CU72+Questionnaire!CU82-Questionnaire!CU95+Questionnaire!CU108-Questionnaire!CU109+Questionnaire!CU156-Questionnaire!CU157+Questionnaire!CU130-Questionnaire!CU143)&gt;200,"WARNING - Net change in equity capital &amp; reserves is greater than £200m - please check","OK - Net change in equity capital and reserves")</f>
        <v>OK - Net change in equity capital and reserves</v>
      </c>
      <c r="CS65" s="682" t="str">
        <f>IF(ABS(Questionnaire!CV78+Questionnaire!CV113+Questionnaire!CV52-Questionnaire!CV68-Questionnaire!CV72+Questionnaire!CV82-Questionnaire!CV95+Questionnaire!CV108-Questionnaire!CV109+Questionnaire!CV156-Questionnaire!CV157+Questionnaire!CV130-Questionnaire!CV143)&gt;200,"WARNING - Net change in equity capital &amp; reserves is greater than £200m - please check","OK - Net change in equity capital and reserves")</f>
        <v>OK - Net change in equity capital and reserves</v>
      </c>
      <c r="CT65" s="682" t="str">
        <f>IF(ABS(Questionnaire!CW78+Questionnaire!CW113+Questionnaire!CW52-Questionnaire!CW68-Questionnaire!CW72+Questionnaire!CW82-Questionnaire!CW95+Questionnaire!CW108-Questionnaire!CW109+Questionnaire!CW156-Questionnaire!CW157+Questionnaire!CW130-Questionnaire!CW143)&gt;200,"WARNING - Net change in equity capital &amp; reserves is greater than £200m - please check","OK - Net change in equity capital and reserves")</f>
        <v>OK - Net change in equity capital and reserves</v>
      </c>
      <c r="CU65" s="682" t="str">
        <f>IF(ABS(Questionnaire!CX78+Questionnaire!CX113+Questionnaire!CX52-Questionnaire!CX68-Questionnaire!CX72+Questionnaire!CX82-Questionnaire!CX95+Questionnaire!CX108-Questionnaire!CX109+Questionnaire!CX156-Questionnaire!CX157+Questionnaire!CX130-Questionnaire!CX143)&gt;200,"WARNING - Net change in equity capital &amp; reserves is greater than £200m - please check","OK - Net change in equity capital and reserves")</f>
        <v>OK - Net change in equity capital and reserves</v>
      </c>
      <c r="CV65" s="682" t="str">
        <f>IF(ABS(Questionnaire!CY78+Questionnaire!CY113+Questionnaire!CY52-Questionnaire!CY68-Questionnaire!CY72+Questionnaire!CY82-Questionnaire!CY95+Questionnaire!CY108-Questionnaire!CY109+Questionnaire!CY156-Questionnaire!CY157+Questionnaire!CY130-Questionnaire!CY143)&gt;200,"WARNING - Net change in equity capital &amp; reserves is greater than £200m - please check","OK - Net change in equity capital and reserves")</f>
        <v>OK - Net change in equity capital and reserves</v>
      </c>
      <c r="CW65" s="682" t="str">
        <f>IF(ABS(Questionnaire!CZ78+Questionnaire!CZ113+Questionnaire!CZ52-Questionnaire!CZ68-Questionnaire!CZ72+Questionnaire!CZ82-Questionnaire!CZ95+Questionnaire!CZ108-Questionnaire!CZ109+Questionnaire!CZ156-Questionnaire!CZ157+Questionnaire!CZ130-Questionnaire!CZ143)&gt;200,"WARNING - Net change in equity capital &amp; reserves is greater than £200m - please check","OK - Net change in equity capital and reserves")</f>
        <v>OK - Net change in equity capital and reserves</v>
      </c>
      <c r="CX65" s="682" t="str">
        <f>IF(ABS(Questionnaire!DA78+Questionnaire!DA113+Questionnaire!DA52-Questionnaire!DA68-Questionnaire!DA72+Questionnaire!DA82-Questionnaire!DA95+Questionnaire!DA108-Questionnaire!DA109+Questionnaire!DA156-Questionnaire!DA157+Questionnaire!DA130-Questionnaire!DA143)&gt;200,"WARNING - Net change in equity capital &amp; reserves is greater than £200m - please check","OK - Net change in equity capital and reserves")</f>
        <v>OK - Net change in equity capital and reserves</v>
      </c>
      <c r="CY65" s="682" t="str">
        <f>IF(ABS(Questionnaire!DB78+Questionnaire!DB113+Questionnaire!DB52-Questionnaire!DB68-Questionnaire!DB72+Questionnaire!DB82-Questionnaire!DB95+Questionnaire!DB108-Questionnaire!DB109+Questionnaire!DB156-Questionnaire!DB157+Questionnaire!DB130-Questionnaire!DB143)&gt;200,"WARNING - Net change in equity capital &amp; reserves is greater than £200m - please check","OK - Net change in equity capital and reserves")</f>
        <v>OK - Net change in equity capital and reserves</v>
      </c>
      <c r="CZ65" s="682" t="str">
        <f>IF(ABS(Questionnaire!DC78+Questionnaire!DC113+Questionnaire!DC52-Questionnaire!DC68-Questionnaire!DC72+Questionnaire!DC82-Questionnaire!DC95+Questionnaire!DC108-Questionnaire!DC109+Questionnaire!DC156-Questionnaire!DC157+Questionnaire!DC130-Questionnaire!DC143)&gt;200,"WARNING - Net change in equity capital &amp; reserves is greater than £200m - please check","OK - Net change in equity capital and reserves")</f>
        <v>OK - Net change in equity capital and reserves</v>
      </c>
      <c r="DA65" s="682" t="str">
        <f>IF(ABS(Questionnaire!DD78+Questionnaire!DD113+Questionnaire!DD52-Questionnaire!DD68-Questionnaire!DD72+Questionnaire!DD82-Questionnaire!DD95+Questionnaire!DD108-Questionnaire!DD109+Questionnaire!DD156-Questionnaire!DD157+Questionnaire!DD130-Questionnaire!DD143)&gt;200,"WARNING - Net change in equity capital &amp; reserves is greater than £200m - please check","OK - Net change in equity capital and reserves")</f>
        <v>OK - Net change in equity capital and reserves</v>
      </c>
      <c r="DB65" s="682" t="str">
        <f>IF(ABS(Questionnaire!DE78+Questionnaire!DE113+Questionnaire!DE52-Questionnaire!DE68-Questionnaire!DE72+Questionnaire!DE82-Questionnaire!DE95+Questionnaire!DE108-Questionnaire!DE109+Questionnaire!DE156-Questionnaire!DE157+Questionnaire!DE130-Questionnaire!DE143)&gt;200,"WARNING - Net change in equity capital &amp; reserves is greater than £200m - please check","OK - Net change in equity capital and reserves")</f>
        <v>OK - Net change in equity capital and reserves</v>
      </c>
      <c r="DC65" s="682" t="str">
        <f>IF(ABS(Questionnaire!DF78+Questionnaire!DF113+Questionnaire!DF52-Questionnaire!DF68-Questionnaire!DF72+Questionnaire!DF82-Questionnaire!DF95+Questionnaire!DF108-Questionnaire!DF109+Questionnaire!DF156-Questionnaire!DF157+Questionnaire!DF130-Questionnaire!DF143)&gt;200,"WARNING - Net change in equity capital &amp; reserves is greater than £200m - please check","OK - Net change in equity capital and reserves")</f>
        <v>OK - Net change in equity capital and reserves</v>
      </c>
      <c r="DD65" s="682" t="str">
        <f>IF(ABS(Questionnaire!DG78+Questionnaire!DG113+Questionnaire!DG52-Questionnaire!DG68-Questionnaire!DG72+Questionnaire!DG82-Questionnaire!DG95+Questionnaire!DG108-Questionnaire!DG109+Questionnaire!DG156-Questionnaire!DG157+Questionnaire!DG130-Questionnaire!DG143)&gt;200,"WARNING - Net change in equity capital &amp; reserves is greater than £200m - please check","OK - Net change in equity capital and reserves")</f>
        <v>OK - Net change in equity capital and reserves</v>
      </c>
      <c r="DE65" s="682" t="str">
        <f>IF(ABS(Questionnaire!DH78+Questionnaire!DH113+Questionnaire!DH52-Questionnaire!DH68-Questionnaire!DH72+Questionnaire!DH82-Questionnaire!DH95+Questionnaire!DH108-Questionnaire!DH109+Questionnaire!DH156-Questionnaire!DH157+Questionnaire!DH130-Questionnaire!DH143)&gt;200,"WARNING - Net change in equity capital &amp; reserves is greater than £200m - please check","OK - Net change in equity capital and reserves")</f>
        <v>OK - Net change in equity capital and reserves</v>
      </c>
      <c r="DF65" s="682" t="str">
        <f>IF(ABS(Questionnaire!DI78+Questionnaire!DI113+Questionnaire!DI52-Questionnaire!DI68-Questionnaire!DI72+Questionnaire!DI82-Questionnaire!DI95+Questionnaire!DI108-Questionnaire!DI109+Questionnaire!DI156-Questionnaire!DI157+Questionnaire!DI130-Questionnaire!DI143)&gt;200,"WARNING - Net change in equity capital &amp; reserves is greater than £200m - please check","OK - Net change in equity capital and reserves")</f>
        <v>OK - Net change in equity capital and reserves</v>
      </c>
      <c r="DG65" s="682" t="str">
        <f>IF(ABS(Questionnaire!DJ78+Questionnaire!DJ113+Questionnaire!DJ52-Questionnaire!DJ68-Questionnaire!DJ72+Questionnaire!DJ82-Questionnaire!DJ95+Questionnaire!DJ108-Questionnaire!DJ109+Questionnaire!DJ156-Questionnaire!DJ157+Questionnaire!DJ130-Questionnaire!DJ143)&gt;200,"WARNING - Net change in equity capital &amp; reserves is greater than £200m - please check","OK - Net change in equity capital and reserves")</f>
        <v>OK - Net change in equity capital and reserves</v>
      </c>
      <c r="DH65" s="682" t="str">
        <f>IF(ABS(Questionnaire!DK78+Questionnaire!DK113+Questionnaire!DK52-Questionnaire!DK68-Questionnaire!DK72+Questionnaire!DK82-Questionnaire!DK95+Questionnaire!DK108-Questionnaire!DK109+Questionnaire!DK156-Questionnaire!DK157+Questionnaire!DK130-Questionnaire!DK143)&gt;200,"WARNING - Net change in equity capital &amp; reserves is greater than £200m - please check","OK - Net change in equity capital and reserves")</f>
        <v>OK - Net change in equity capital and reserves</v>
      </c>
      <c r="DI65" s="682" t="str">
        <f>IF(ABS(Questionnaire!DL78+Questionnaire!DL113+Questionnaire!DL52-Questionnaire!DL68-Questionnaire!DL72+Questionnaire!DL82-Questionnaire!DL95+Questionnaire!DL108-Questionnaire!DL109+Questionnaire!DL156-Questionnaire!DL157+Questionnaire!DL130-Questionnaire!DL143)&gt;200,"WARNING - Net change in equity capital &amp; reserves is greater than £200m - please check","OK - Net change in equity capital and reserves")</f>
        <v>OK - Net change in equity capital and reserves</v>
      </c>
      <c r="DJ65" s="682" t="str">
        <f>IF(ABS(Questionnaire!DM78+Questionnaire!DM113+Questionnaire!DM52-Questionnaire!DM68-Questionnaire!DM72+Questionnaire!DM82-Questionnaire!DM95+Questionnaire!DM108-Questionnaire!DM109+Questionnaire!DM156-Questionnaire!DM157+Questionnaire!DM130-Questionnaire!DM143)&gt;200,"WARNING - Net change in equity capital &amp; reserves is greater than £200m - please check","OK - Net change in equity capital and reserves")</f>
        <v>OK - Net change in equity capital and reserves</v>
      </c>
      <c r="DK65" s="682" t="str">
        <f>IF(ABS(Questionnaire!DN78+Questionnaire!DN113+Questionnaire!DN52-Questionnaire!DN68-Questionnaire!DN72+Questionnaire!DN82-Questionnaire!DN95+Questionnaire!DN108-Questionnaire!DN109+Questionnaire!DN156-Questionnaire!DN157+Questionnaire!DN130-Questionnaire!DN143)&gt;200,"WARNING - Net change in equity capital &amp; reserves is greater than £200m - please check","OK - Net change in equity capital and reserves")</f>
        <v>OK - Net change in equity capital and reserves</v>
      </c>
      <c r="DL65" s="682" t="str">
        <f>IF(ABS(Questionnaire!DO78+Questionnaire!DO113+Questionnaire!DO52-Questionnaire!DO68-Questionnaire!DO72+Questionnaire!DO82-Questionnaire!DO95+Questionnaire!DO108-Questionnaire!DO109+Questionnaire!DO156-Questionnaire!DO157+Questionnaire!DO130-Questionnaire!DO143)&gt;200,"WARNING - Net change in equity capital &amp; reserves is greater than £200m - please check","OK - Net change in equity capital and reserves")</f>
        <v>OK - Net change in equity capital and reserves</v>
      </c>
      <c r="DM65" s="682" t="str">
        <f>IF(ABS(Questionnaire!DP78+Questionnaire!DP113+Questionnaire!DP52-Questionnaire!DP68-Questionnaire!DP72+Questionnaire!DP82-Questionnaire!DP95+Questionnaire!DP108-Questionnaire!DP109+Questionnaire!DP156-Questionnaire!DP157+Questionnaire!DP130-Questionnaire!DP143)&gt;200,"WARNING - Net change in equity capital &amp; reserves is greater than £200m - please check","OK - Net change in equity capital and reserves")</f>
        <v>OK - Net change in equity capital and reserves</v>
      </c>
      <c r="DN65" s="682" t="str">
        <f>IF(ABS(Questionnaire!DQ78+Questionnaire!DQ113+Questionnaire!DQ52-Questionnaire!DQ68-Questionnaire!DQ72+Questionnaire!DQ82-Questionnaire!DQ95+Questionnaire!DQ108-Questionnaire!DQ109+Questionnaire!DQ156-Questionnaire!DQ157+Questionnaire!DQ130-Questionnaire!DQ143)&gt;200,"WARNING - Net change in equity capital &amp; reserves is greater than £200m - please check","OK - Net change in equity capital and reserves")</f>
        <v>OK - Net change in equity capital and reserves</v>
      </c>
      <c r="DO65" s="682" t="str">
        <f>IF(ABS(Questionnaire!DR78+Questionnaire!DR113+Questionnaire!DR52-Questionnaire!DR68-Questionnaire!DR72+Questionnaire!DR82-Questionnaire!DR95+Questionnaire!DR108-Questionnaire!DR109+Questionnaire!DR156-Questionnaire!DR157+Questionnaire!DR130-Questionnaire!DR143)&gt;200,"WARNING - Net change in equity capital &amp; reserves is greater than £200m - please check","OK - Net change in equity capital and reserves")</f>
        <v>OK - Net change in equity capital and reserves</v>
      </c>
      <c r="DP65" s="682" t="str">
        <f>IF(ABS(Questionnaire!DS78+Questionnaire!DS113+Questionnaire!DS52-Questionnaire!DS68-Questionnaire!DS72+Questionnaire!DS82-Questionnaire!DS95+Questionnaire!DS108-Questionnaire!DS109+Questionnaire!DS156-Questionnaire!DS157+Questionnaire!DS130-Questionnaire!DS143)&gt;200,"WARNING - Net change in equity capital &amp; reserves is greater than £200m - please check","OK - Net change in equity capital and reserves")</f>
        <v>OK - Net change in equity capital and reserves</v>
      </c>
      <c r="DQ65" s="682" t="str">
        <f>IF(ABS(Questionnaire!DT78+Questionnaire!DT113+Questionnaire!DT52-Questionnaire!DT68-Questionnaire!DT72+Questionnaire!DT82-Questionnaire!DT95+Questionnaire!DT108-Questionnaire!DT109+Questionnaire!DT156-Questionnaire!DT157+Questionnaire!DT130-Questionnaire!DT143)&gt;200,"WARNING - Net change in equity capital &amp; reserves is greater than £200m - please check","OK - Net change in equity capital and reserves")</f>
        <v>OK - Net change in equity capital and reserves</v>
      </c>
      <c r="DR65" s="682" t="str">
        <f>IF(ABS(Questionnaire!DU78+Questionnaire!DU113+Questionnaire!DU52-Questionnaire!DU68-Questionnaire!DU72+Questionnaire!DU82-Questionnaire!DU95+Questionnaire!DU108-Questionnaire!DU109+Questionnaire!DU156-Questionnaire!DU157+Questionnaire!DU130-Questionnaire!DU143)&gt;200,"WARNING - Net change in equity capital &amp; reserves is greater than £200m - please check","OK - Net change in equity capital and reserves")</f>
        <v>OK - Net change in equity capital and reserves</v>
      </c>
      <c r="DS65" s="682" t="str">
        <f>IF(ABS(Questionnaire!DV78+Questionnaire!DV113+Questionnaire!DV52-Questionnaire!DV68-Questionnaire!DV72+Questionnaire!DV82-Questionnaire!DV95+Questionnaire!DV108-Questionnaire!DV109+Questionnaire!DV156-Questionnaire!DV157+Questionnaire!DV130-Questionnaire!DV143)&gt;200,"WARNING - Net change in equity capital &amp; reserves is greater than £200m - please check","OK - Net change in equity capital and reserves")</f>
        <v>OK - Net change in equity capital and reserves</v>
      </c>
      <c r="DT65" s="682" t="str">
        <f>IF(ABS(Questionnaire!DW78+Questionnaire!DW113+Questionnaire!DW52-Questionnaire!DW68-Questionnaire!DW72+Questionnaire!DW82-Questionnaire!DW95+Questionnaire!DW108-Questionnaire!DW109+Questionnaire!DW156-Questionnaire!DW157+Questionnaire!DW130-Questionnaire!DW143)&gt;200,"WARNING - Net change in equity capital &amp; reserves is greater than £200m - please check","OK - Net change in equity capital and reserves")</f>
        <v>OK - Net change in equity capital and reserves</v>
      </c>
      <c r="DU65" s="682" t="str">
        <f>IF(ABS(Questionnaire!DX78+Questionnaire!DX113+Questionnaire!DX52-Questionnaire!DX68-Questionnaire!DX72+Questionnaire!DX82-Questionnaire!DX95+Questionnaire!DX108-Questionnaire!DX109+Questionnaire!DX156-Questionnaire!DX157+Questionnaire!DX130-Questionnaire!DX143)&gt;200,"WARNING - Net change in equity capital &amp; reserves is greater than £200m - please check","OK - Net change in equity capital and reserves")</f>
        <v>OK - Net change in equity capital and reserves</v>
      </c>
      <c r="DV65" s="682" t="str">
        <f>IF(ABS(Questionnaire!DY78+Questionnaire!DY113+Questionnaire!DY52-Questionnaire!DY68-Questionnaire!DY72+Questionnaire!DY82-Questionnaire!DY95+Questionnaire!DY108-Questionnaire!DY109+Questionnaire!DY156-Questionnaire!DY157+Questionnaire!DY130-Questionnaire!DY143)&gt;200,"WARNING - Net change in equity capital &amp; reserves is greater than £200m - please check","OK - Net change in equity capital and reserves")</f>
        <v>OK - Net change in equity capital and reserves</v>
      </c>
      <c r="DW65" s="682" t="str">
        <f>IF(ABS(Questionnaire!DZ78+Questionnaire!DZ113+Questionnaire!DZ52-Questionnaire!DZ68-Questionnaire!DZ72+Questionnaire!DZ82-Questionnaire!DZ95+Questionnaire!DZ108-Questionnaire!DZ109+Questionnaire!DZ156-Questionnaire!DZ157+Questionnaire!DZ130-Questionnaire!DZ143)&gt;200,"WARNING - Net change in equity capital &amp; reserves is greater than £200m - please check","OK - Net change in equity capital and reserves")</f>
        <v>OK - Net change in equity capital and reserves</v>
      </c>
      <c r="DX65" s="682" t="str">
        <f>IF(ABS(Questionnaire!EA78+Questionnaire!EA113+Questionnaire!EA52-Questionnaire!EA68-Questionnaire!EA72+Questionnaire!EA82-Questionnaire!EA95+Questionnaire!EA108-Questionnaire!EA109+Questionnaire!EA156-Questionnaire!EA157+Questionnaire!EA130-Questionnaire!EA143)&gt;200,"WARNING - Net change in equity capital &amp; reserves is greater than £200m - please check","OK - Net change in equity capital and reserves")</f>
        <v>OK - Net change in equity capital and reserves</v>
      </c>
      <c r="DY65" s="682" t="str">
        <f>IF(ABS(Questionnaire!EB78+Questionnaire!EB113+Questionnaire!EB52-Questionnaire!EB68-Questionnaire!EB72+Questionnaire!EB82-Questionnaire!EB95+Questionnaire!EB108-Questionnaire!EB109+Questionnaire!EB156-Questionnaire!EB157+Questionnaire!EB130-Questionnaire!EB143)&gt;200,"WARNING - Net change in equity capital &amp; reserves is greater than £200m - please check","OK - Net change in equity capital and reserves")</f>
        <v>OK - Net change in equity capital and reserves</v>
      </c>
      <c r="DZ65" s="682" t="str">
        <f>IF(ABS(Questionnaire!EC78+Questionnaire!EC113+Questionnaire!EC52-Questionnaire!EC68-Questionnaire!EC72+Questionnaire!EC82-Questionnaire!EC95+Questionnaire!EC108-Questionnaire!EC109+Questionnaire!EC156-Questionnaire!EC157+Questionnaire!EC130-Questionnaire!EC143)&gt;200,"WARNING - Net change in equity capital &amp; reserves is greater than £200m - please check","OK - Net change in equity capital and reserves")</f>
        <v>OK - Net change in equity capital and reserves</v>
      </c>
      <c r="EA65" s="682" t="str">
        <f>IF(ABS(Questionnaire!ED78+Questionnaire!ED113+Questionnaire!ED52-Questionnaire!ED68-Questionnaire!ED72+Questionnaire!ED82-Questionnaire!ED95+Questionnaire!ED108-Questionnaire!ED109+Questionnaire!ED156-Questionnaire!ED157+Questionnaire!ED130-Questionnaire!ED143)&gt;200,"WARNING - Net change in equity capital &amp; reserves is greater than £200m - please check","OK - Net change in equity capital and reserves")</f>
        <v>OK - Net change in equity capital and reserves</v>
      </c>
      <c r="EB65" s="682" t="str">
        <f>IF(ABS(Questionnaire!EE78+Questionnaire!EE113+Questionnaire!EE52-Questionnaire!EE68-Questionnaire!EE72+Questionnaire!EE82-Questionnaire!EE95+Questionnaire!EE108-Questionnaire!EE109+Questionnaire!EE156-Questionnaire!EE157+Questionnaire!EE130-Questionnaire!EE143)&gt;200,"WARNING - Net change in equity capital &amp; reserves is greater than £200m - please check","OK - Net change in equity capital and reserves")</f>
        <v>OK - Net change in equity capital and reserves</v>
      </c>
      <c r="EC65" s="682" t="str">
        <f>IF(ABS(Questionnaire!EF78+Questionnaire!EF113+Questionnaire!EF52-Questionnaire!EF68-Questionnaire!EF72+Questionnaire!EF82-Questionnaire!EF95+Questionnaire!EF108-Questionnaire!EF109+Questionnaire!EF156-Questionnaire!EF157+Questionnaire!EF130-Questionnaire!EF143)&gt;200,"WARNING - Net change in equity capital &amp; reserves is greater than £200m - please check","OK - Net change in equity capital and reserves")</f>
        <v>OK - Net change in equity capital and reserves</v>
      </c>
      <c r="ED65" s="682" t="str">
        <f>IF(ABS(Questionnaire!EG78+Questionnaire!EG113+Questionnaire!EG52-Questionnaire!EG68-Questionnaire!EG72+Questionnaire!EG82-Questionnaire!EG95+Questionnaire!EG108-Questionnaire!EG109+Questionnaire!EG156-Questionnaire!EG157+Questionnaire!EG130-Questionnaire!EG143)&gt;200,"WARNING - Net change in equity capital &amp; reserves is greater than £200m - please check","OK - Net change in equity capital and reserves")</f>
        <v>OK - Net change in equity capital and reserves</v>
      </c>
      <c r="EE65" s="682" t="str">
        <f>IF(ABS(Questionnaire!EH78+Questionnaire!EH113+Questionnaire!EH52-Questionnaire!EH68-Questionnaire!EH72+Questionnaire!EH82-Questionnaire!EH95+Questionnaire!EH108-Questionnaire!EH109+Questionnaire!EH156-Questionnaire!EH157+Questionnaire!EH130-Questionnaire!EH143)&gt;200,"WARNING - Net change in equity capital &amp; reserves is greater than £200m - please check","OK - Net change in equity capital and reserves")</f>
        <v>OK - Net change in equity capital and reserves</v>
      </c>
      <c r="EF65" s="682" t="str">
        <f>IF(ABS(Questionnaire!EI78+Questionnaire!EI113+Questionnaire!EI52-Questionnaire!EI68-Questionnaire!EI72+Questionnaire!EI82-Questionnaire!EI95+Questionnaire!EI108-Questionnaire!EI109+Questionnaire!EI156-Questionnaire!EI157+Questionnaire!EI130-Questionnaire!EI143)&gt;200,"WARNING - Net change in equity capital &amp; reserves is greater than £200m - please check","OK - Net change in equity capital and reserves")</f>
        <v>OK - Net change in equity capital and reserves</v>
      </c>
      <c r="EG65" s="682" t="str">
        <f>IF(ABS(Questionnaire!EJ78+Questionnaire!EJ113+Questionnaire!EJ52-Questionnaire!EJ68-Questionnaire!EJ72+Questionnaire!EJ82-Questionnaire!EJ95+Questionnaire!EJ108-Questionnaire!EJ109+Questionnaire!EJ156-Questionnaire!EJ157+Questionnaire!EJ130-Questionnaire!EJ143)&gt;200,"WARNING - Net change in equity capital &amp; reserves is greater than £200m - please check","OK - Net change in equity capital and reserves")</f>
        <v>OK - Net change in equity capital and reserves</v>
      </c>
      <c r="EH65" s="682" t="str">
        <f>IF(ABS(Questionnaire!EK78+Questionnaire!EK113+Questionnaire!EK52-Questionnaire!EK68-Questionnaire!EK72+Questionnaire!EK82-Questionnaire!EK95+Questionnaire!EK108-Questionnaire!EK109+Questionnaire!EK156-Questionnaire!EK157+Questionnaire!EK130-Questionnaire!EK143)&gt;200,"WARNING - Net change in equity capital &amp; reserves is greater than £200m - please check","OK - Net change in equity capital and reserves")</f>
        <v>OK - Net change in equity capital and reserves</v>
      </c>
      <c r="EI65" s="682" t="str">
        <f>IF(ABS(Questionnaire!EL78+Questionnaire!EL113+Questionnaire!EL52-Questionnaire!EL68-Questionnaire!EL72+Questionnaire!EL82-Questionnaire!EL95+Questionnaire!EL108-Questionnaire!EL109+Questionnaire!EL156-Questionnaire!EL157+Questionnaire!EL130-Questionnaire!EL143)&gt;200,"WARNING - Net change in equity capital &amp; reserves is greater than £200m - please check","OK - Net change in equity capital and reserves")</f>
        <v>OK - Net change in equity capital and reserves</v>
      </c>
      <c r="EJ65" s="682" t="str">
        <f>IF(ABS(Questionnaire!EM78+Questionnaire!EM113+Questionnaire!EM52-Questionnaire!EM68-Questionnaire!EM72+Questionnaire!EM82-Questionnaire!EM95+Questionnaire!EM108-Questionnaire!EM109+Questionnaire!EM156-Questionnaire!EM157+Questionnaire!EM130-Questionnaire!EM143)&gt;200,"WARNING - Net change in equity capital &amp; reserves is greater than £200m - please check","OK - Net change in equity capital and reserves")</f>
        <v>OK - Net change in equity capital and reserves</v>
      </c>
      <c r="EK65" s="682" t="str">
        <f>IF(ABS(Questionnaire!EN78+Questionnaire!EN113+Questionnaire!EN52-Questionnaire!EN68-Questionnaire!EN72+Questionnaire!EN82-Questionnaire!EN95+Questionnaire!EN108-Questionnaire!EN109+Questionnaire!EN156-Questionnaire!EN157+Questionnaire!EN130-Questionnaire!EN143)&gt;200,"WARNING - Net change in equity capital &amp; reserves is greater than £200m - please check","OK - Net change in equity capital and reserves")</f>
        <v>OK - Net change in equity capital and reserves</v>
      </c>
      <c r="EL65" s="682" t="str">
        <f>IF(ABS(Questionnaire!EO78+Questionnaire!EO113+Questionnaire!EO52-Questionnaire!EO68-Questionnaire!EO72+Questionnaire!EO82-Questionnaire!EO95+Questionnaire!EO108-Questionnaire!EO109+Questionnaire!EO156-Questionnaire!EO157+Questionnaire!EO130-Questionnaire!EO143)&gt;200,"WARNING - Net change in equity capital &amp; reserves is greater than £200m - please check","OK - Net change in equity capital and reserves")</f>
        <v>OK - Net change in equity capital and reserves</v>
      </c>
      <c r="EM65" s="682" t="str">
        <f>IF(ABS(Questionnaire!EP78+Questionnaire!EP113+Questionnaire!EP52-Questionnaire!EP68-Questionnaire!EP72+Questionnaire!EP82-Questionnaire!EP95+Questionnaire!EP108-Questionnaire!EP109+Questionnaire!EP156-Questionnaire!EP157+Questionnaire!EP130-Questionnaire!EP143)&gt;200,"WARNING - Net change in equity capital &amp; reserves is greater than £200m - please check","OK - Net change in equity capital and reserves")</f>
        <v>OK - Net change in equity capital and reserves</v>
      </c>
      <c r="EN65" s="682" t="str">
        <f>IF(ABS(Questionnaire!EQ78+Questionnaire!EQ113+Questionnaire!EQ52-Questionnaire!EQ68-Questionnaire!EQ72+Questionnaire!EQ82-Questionnaire!EQ95+Questionnaire!EQ108-Questionnaire!EQ109+Questionnaire!EQ156-Questionnaire!EQ157+Questionnaire!EQ130-Questionnaire!EQ143)&gt;200,"WARNING - Net change in equity capital &amp; reserves is greater than £200m - please check","OK - Net change in equity capital and reserves")</f>
        <v>OK - Net change in equity capital and reserves</v>
      </c>
      <c r="EO65" s="682" t="str">
        <f>IF(ABS(Questionnaire!ER78+Questionnaire!ER113+Questionnaire!ER52-Questionnaire!ER68-Questionnaire!ER72+Questionnaire!ER82-Questionnaire!ER95+Questionnaire!ER108-Questionnaire!ER109+Questionnaire!ER156-Questionnaire!ER157+Questionnaire!ER130-Questionnaire!ER143)&gt;200,"WARNING - Net change in equity capital &amp; reserves is greater than £200m - please check","OK - Net change in equity capital and reserves")</f>
        <v>OK - Net change in equity capital and reserves</v>
      </c>
      <c r="EP65" s="682" t="str">
        <f>IF(ABS(Questionnaire!ES78+Questionnaire!ES113+Questionnaire!ES52-Questionnaire!ES68-Questionnaire!ES72+Questionnaire!ES82-Questionnaire!ES95+Questionnaire!ES108-Questionnaire!ES109+Questionnaire!ES156-Questionnaire!ES157+Questionnaire!ES130-Questionnaire!ES143)&gt;200,"WARNING - Net change in equity capital &amp; reserves is greater than £200m - please check","OK - Net change in equity capital and reserves")</f>
        <v>OK - Net change in equity capital and reserves</v>
      </c>
      <c r="EQ65" s="682" t="str">
        <f>IF(ABS(Questionnaire!ET78+Questionnaire!ET113+Questionnaire!ET52-Questionnaire!ET68-Questionnaire!ET72+Questionnaire!ET82-Questionnaire!ET95+Questionnaire!ET108-Questionnaire!ET109+Questionnaire!ET156-Questionnaire!ET157+Questionnaire!ET130-Questionnaire!ET143)&gt;200,"WARNING - Net change in equity capital &amp; reserves is greater than £200m - please check","OK - Net change in equity capital and reserves")</f>
        <v>OK - Net change in equity capital and reserves</v>
      </c>
      <c r="ER65" s="682" t="str">
        <f>IF(ABS(Questionnaire!EU78+Questionnaire!EU113+Questionnaire!EU52-Questionnaire!EU68-Questionnaire!EU72+Questionnaire!EU82-Questionnaire!EU95+Questionnaire!EU108-Questionnaire!EU109+Questionnaire!EU156-Questionnaire!EU157+Questionnaire!EU130-Questionnaire!EU143)&gt;200,"WARNING - Net change in equity capital &amp; reserves is greater than £200m - please check","OK - Net change in equity capital and reserves")</f>
        <v>OK - Net change in equity capital and reserves</v>
      </c>
      <c r="ES65" s="682" t="str">
        <f>IF(ABS(Questionnaire!EV78+Questionnaire!EV113+Questionnaire!EV52-Questionnaire!EV68-Questionnaire!EV72+Questionnaire!EV82-Questionnaire!EV95+Questionnaire!EV108-Questionnaire!EV109+Questionnaire!EV156-Questionnaire!EV157+Questionnaire!EV130-Questionnaire!EV143)&gt;200,"WARNING - Net change in equity capital &amp; reserves is greater than £200m - please check","OK - Net change in equity capital and reserves")</f>
        <v>OK - Net change in equity capital and reserves</v>
      </c>
      <c r="ET65" s="682" t="str">
        <f>IF(ABS(Questionnaire!EW78+Questionnaire!EW113+Questionnaire!EW52-Questionnaire!EW68-Questionnaire!EW72+Questionnaire!EW82-Questionnaire!EW95+Questionnaire!EW108-Questionnaire!EW109+Questionnaire!EW156-Questionnaire!EW157+Questionnaire!EW130-Questionnaire!EW143)&gt;200,"WARNING - Net change in equity capital &amp; reserves is greater than £200m - please check","OK - Net change in equity capital and reserves")</f>
        <v>OK - Net change in equity capital and reserves</v>
      </c>
      <c r="EU65" s="682" t="str">
        <f>IF(ABS(Questionnaire!EX78+Questionnaire!EX113+Questionnaire!EX52-Questionnaire!EX68-Questionnaire!EX72+Questionnaire!EX82-Questionnaire!EX95+Questionnaire!EX108-Questionnaire!EX109+Questionnaire!EX156-Questionnaire!EX157+Questionnaire!EX130-Questionnaire!EX143)&gt;200,"WARNING - Net change in equity capital &amp; reserves is greater than £200m - please check","OK - Net change in equity capital and reserves")</f>
        <v>OK - Net change in equity capital and reserves</v>
      </c>
      <c r="EV65" s="682" t="str">
        <f>IF(ABS(Questionnaire!EY78+Questionnaire!EY113+Questionnaire!EY52-Questionnaire!EY68-Questionnaire!EY72+Questionnaire!EY82-Questionnaire!EY95+Questionnaire!EY108-Questionnaire!EY109+Questionnaire!EY156-Questionnaire!EY157+Questionnaire!EY130-Questionnaire!EY143)&gt;200,"WARNING - Net change in equity capital &amp; reserves is greater than £200m - please check","OK - Net change in equity capital and reserves")</f>
        <v>OK - Net change in equity capital and reserves</v>
      </c>
      <c r="EW65" s="682" t="str">
        <f>IF(ABS(Questionnaire!EZ78+Questionnaire!EZ113+Questionnaire!EZ52-Questionnaire!EZ68-Questionnaire!EZ72+Questionnaire!EZ82-Questionnaire!EZ95+Questionnaire!EZ108-Questionnaire!EZ109+Questionnaire!EZ156-Questionnaire!EZ157+Questionnaire!EZ130-Questionnaire!EZ143)&gt;200,"WARNING - Net change in equity capital &amp; reserves is greater than £200m - please check","OK - Net change in equity capital and reserves")</f>
        <v>OK - Net change in equity capital and reserves</v>
      </c>
      <c r="EX65" s="682" t="str">
        <f>IF(ABS(Questionnaire!FA78+Questionnaire!FA113+Questionnaire!FA52-Questionnaire!FA68-Questionnaire!FA72+Questionnaire!FA82-Questionnaire!FA95+Questionnaire!FA108-Questionnaire!FA109+Questionnaire!FA156-Questionnaire!FA157+Questionnaire!FA130-Questionnaire!FA143)&gt;200,"WARNING - Net change in equity capital &amp; reserves is greater than £200m - please check","OK - Net change in equity capital and reserves")</f>
        <v>OK - Net change in equity capital and reserves</v>
      </c>
      <c r="EY65" s="682" t="str">
        <f>IF(ABS(Questionnaire!FB78+Questionnaire!FB113+Questionnaire!FB52-Questionnaire!FB68-Questionnaire!FB72+Questionnaire!FB82-Questionnaire!FB95+Questionnaire!FB108-Questionnaire!FB109+Questionnaire!FB156-Questionnaire!FB157+Questionnaire!FB130-Questionnaire!FB143)&gt;200,"WARNING - Net change in equity capital &amp; reserves is greater than £200m - please check","OK - Net change in equity capital and reserves")</f>
        <v>OK - Net change in equity capital and reserves</v>
      </c>
      <c r="EZ65" s="682" t="str">
        <f>IF(ABS(Questionnaire!FC78+Questionnaire!FC113+Questionnaire!FC52-Questionnaire!FC68-Questionnaire!FC72+Questionnaire!FC82-Questionnaire!FC95+Questionnaire!FC108-Questionnaire!FC109+Questionnaire!FC156-Questionnaire!FC157+Questionnaire!FC130-Questionnaire!FC143)&gt;200,"WARNING - Net change in equity capital &amp; reserves is greater than £200m - please check","OK - Net change in equity capital and reserves")</f>
        <v>OK - Net change in equity capital and reserves</v>
      </c>
      <c r="FA65" s="682" t="str">
        <f>IF(ABS(Questionnaire!FD78+Questionnaire!FD113+Questionnaire!FD52-Questionnaire!FD68-Questionnaire!FD72+Questionnaire!FD82-Questionnaire!FD95+Questionnaire!FD108-Questionnaire!FD109+Questionnaire!FD156-Questionnaire!FD157+Questionnaire!FD130-Questionnaire!FD143)&gt;200,"WARNING - Net change in equity capital &amp; reserves is greater than £200m - please check","OK - Net change in equity capital and reserves")</f>
        <v>OK - Net change in equity capital and reserves</v>
      </c>
      <c r="FB65" s="682" t="str">
        <f>IF(ABS(Questionnaire!FE78+Questionnaire!FE113+Questionnaire!FE52-Questionnaire!FE68-Questionnaire!FE72+Questionnaire!FE82-Questionnaire!FE95+Questionnaire!FE108-Questionnaire!FE109+Questionnaire!FE156-Questionnaire!FE157+Questionnaire!FE130-Questionnaire!FE143)&gt;200,"WARNING - Net change in equity capital &amp; reserves is greater than £200m - please check","OK - Net change in equity capital and reserves")</f>
        <v>OK - Net change in equity capital and reserves</v>
      </c>
      <c r="FC65" s="682" t="str">
        <f>IF(ABS(Questionnaire!FF78+Questionnaire!FF113+Questionnaire!FF52-Questionnaire!FF68-Questionnaire!FF72+Questionnaire!FF82-Questionnaire!FF95+Questionnaire!FF108-Questionnaire!FF109+Questionnaire!FF156-Questionnaire!FF157+Questionnaire!FF130-Questionnaire!FF143)&gt;200,"WARNING - Net change in equity capital &amp; reserves is greater than £200m - please check","OK - Net change in equity capital and reserves")</f>
        <v>OK - Net change in equity capital and reserves</v>
      </c>
      <c r="FD65" s="682" t="str">
        <f>IF(ABS(Questionnaire!FG78+Questionnaire!FG113+Questionnaire!FG52-Questionnaire!FG68-Questionnaire!FG72+Questionnaire!FG82-Questionnaire!FG95+Questionnaire!FG108-Questionnaire!FG109+Questionnaire!FG156-Questionnaire!FG157+Questionnaire!FG130-Questionnaire!FG143)&gt;200,"WARNING - Net change in equity capital &amp; reserves is greater than £200m - please check","OK - Net change in equity capital and reserves")</f>
        <v>OK - Net change in equity capital and reserves</v>
      </c>
      <c r="FE65" s="682" t="str">
        <f>IF(ABS(Questionnaire!FH78+Questionnaire!FH113+Questionnaire!FH52-Questionnaire!FH68-Questionnaire!FH72+Questionnaire!FH82-Questionnaire!FH95+Questionnaire!FH108-Questionnaire!FH109+Questionnaire!FH156-Questionnaire!FH157+Questionnaire!FH130-Questionnaire!FH143)&gt;200,"WARNING - Net change in equity capital &amp; reserves is greater than £200m - please check","OK - Net change in equity capital and reserves")</f>
        <v>OK - Net change in equity capital and reserves</v>
      </c>
      <c r="FF65" s="682" t="str">
        <f>IF(ABS(Questionnaire!FI78+Questionnaire!FI113+Questionnaire!FI52-Questionnaire!FI68-Questionnaire!FI72+Questionnaire!FI82-Questionnaire!FI95+Questionnaire!FI108-Questionnaire!FI109+Questionnaire!FI156-Questionnaire!FI157+Questionnaire!FI130-Questionnaire!FI143)&gt;200,"WARNING - Net change in equity capital &amp; reserves is greater than £200m - please check","OK - Net change in equity capital and reserves")</f>
        <v>OK - Net change in equity capital and reserves</v>
      </c>
      <c r="FG65" s="682" t="str">
        <f>IF(ABS(Questionnaire!FJ78+Questionnaire!FJ113+Questionnaire!FJ52-Questionnaire!FJ68-Questionnaire!FJ72+Questionnaire!FJ82-Questionnaire!FJ95+Questionnaire!FJ108-Questionnaire!FJ109+Questionnaire!FJ156-Questionnaire!FJ157+Questionnaire!FJ130-Questionnaire!FJ143)&gt;200,"WARNING - Net change in equity capital &amp; reserves is greater than £200m - please check","OK - Net change in equity capital and reserves")</f>
        <v>OK - Net change in equity capital and reserves</v>
      </c>
      <c r="FH65" s="682" t="str">
        <f>IF(ABS(Questionnaire!FK78+Questionnaire!FK113+Questionnaire!FK52-Questionnaire!FK68-Questionnaire!FK72+Questionnaire!FK82-Questionnaire!FK95+Questionnaire!FK108-Questionnaire!FK109+Questionnaire!FK156-Questionnaire!FK157+Questionnaire!FK130-Questionnaire!FK143)&gt;200,"WARNING - Net change in equity capital &amp; reserves is greater than £200m - please check","OK - Net change in equity capital and reserves")</f>
        <v>OK - Net change in equity capital and reserves</v>
      </c>
      <c r="FI65" s="682" t="str">
        <f>IF(ABS(Questionnaire!FL78+Questionnaire!FL113+Questionnaire!FL52-Questionnaire!FL68-Questionnaire!FL72+Questionnaire!FL82-Questionnaire!FL95+Questionnaire!FL108-Questionnaire!FL109+Questionnaire!FL156-Questionnaire!FL157+Questionnaire!FL130-Questionnaire!FL143)&gt;200,"WARNING - Net change in equity capital &amp; reserves is greater than £200m - please check","OK - Net change in equity capital and reserves")</f>
        <v>OK - Net change in equity capital and reserves</v>
      </c>
      <c r="FJ65" s="682" t="str">
        <f>IF(ABS(Questionnaire!FM78+Questionnaire!FM113+Questionnaire!FM52-Questionnaire!FM68-Questionnaire!FM72+Questionnaire!FM82-Questionnaire!FM95+Questionnaire!FM108-Questionnaire!FM109+Questionnaire!FM156-Questionnaire!FM157+Questionnaire!FM130-Questionnaire!FM143)&gt;200,"WARNING - Net change in equity capital &amp; reserves is greater than £200m - please check","OK - Net change in equity capital and reserves")</f>
        <v>OK - Net change in equity capital and reserves</v>
      </c>
      <c r="FK65" s="682" t="str">
        <f>IF(ABS(Questionnaire!FN78+Questionnaire!FN113+Questionnaire!FN52-Questionnaire!FN68-Questionnaire!FN72+Questionnaire!FN82-Questionnaire!FN95+Questionnaire!FN108-Questionnaire!FN109+Questionnaire!FN156-Questionnaire!FN157+Questionnaire!FN130-Questionnaire!FN143)&gt;200,"WARNING - Net change in equity capital &amp; reserves is greater than £200m - please check","OK - Net change in equity capital and reserves")</f>
        <v>OK - Net change in equity capital and reserves</v>
      </c>
      <c r="FL65" s="682" t="str">
        <f>IF(ABS(Questionnaire!FO78+Questionnaire!FO113+Questionnaire!FO52-Questionnaire!FO68-Questionnaire!FO72+Questionnaire!FO82-Questionnaire!FO95+Questionnaire!FO108-Questionnaire!FO109+Questionnaire!FO156-Questionnaire!FO157+Questionnaire!FO130-Questionnaire!FO143)&gt;200,"WARNING - Net change in equity capital &amp; reserves is greater than £200m - please check","OK - Net change in equity capital and reserves")</f>
        <v>OK - Net change in equity capital and reserves</v>
      </c>
      <c r="FM65" s="682" t="str">
        <f>IF(ABS(Questionnaire!FP78+Questionnaire!FP113+Questionnaire!FP52-Questionnaire!FP68-Questionnaire!FP72+Questionnaire!FP82-Questionnaire!FP95+Questionnaire!FP108-Questionnaire!FP109+Questionnaire!FP156-Questionnaire!FP157+Questionnaire!FP130-Questionnaire!FP143)&gt;200,"WARNING - Net change in equity capital &amp; reserves is greater than £200m - please check","OK - Net change in equity capital and reserves")</f>
        <v>OK - Net change in equity capital and reserves</v>
      </c>
      <c r="FN65" s="682" t="str">
        <f>IF(ABS(Questionnaire!FQ78+Questionnaire!FQ113+Questionnaire!FQ52-Questionnaire!FQ68-Questionnaire!FQ72+Questionnaire!FQ82-Questionnaire!FQ95+Questionnaire!FQ108-Questionnaire!FQ109+Questionnaire!FQ156-Questionnaire!FQ157+Questionnaire!FQ130-Questionnaire!FQ143)&gt;200,"WARNING - Net change in equity capital &amp; reserves is greater than £200m - please check","OK - Net change in equity capital and reserves")</f>
        <v>OK - Net change in equity capital and reserves</v>
      </c>
      <c r="FO65" s="682" t="str">
        <f>IF(ABS(Questionnaire!FR78+Questionnaire!FR113+Questionnaire!FR52-Questionnaire!FR68-Questionnaire!FR72+Questionnaire!FR82-Questionnaire!FR95+Questionnaire!FR108-Questionnaire!FR109+Questionnaire!FR156-Questionnaire!FR157+Questionnaire!FR130-Questionnaire!FR143)&gt;200,"WARNING - Net change in equity capital &amp; reserves is greater than £200m - please check","OK - Net change in equity capital and reserves")</f>
        <v>OK - Net change in equity capital and reserves</v>
      </c>
      <c r="FP65" s="682" t="str">
        <f>IF(ABS(Questionnaire!FS78+Questionnaire!FS113+Questionnaire!FS52-Questionnaire!FS68-Questionnaire!FS72+Questionnaire!FS82-Questionnaire!FS95+Questionnaire!FS108-Questionnaire!FS109+Questionnaire!FS156-Questionnaire!FS157+Questionnaire!FS130-Questionnaire!FS143)&gt;200,"WARNING - Net change in equity capital &amp; reserves is greater than £200m - please check","OK - Net change in equity capital and reserves")</f>
        <v>OK - Net change in equity capital and reserves</v>
      </c>
      <c r="FQ65" s="682" t="str">
        <f>IF(ABS(Questionnaire!FT78+Questionnaire!FT113+Questionnaire!FT52-Questionnaire!FT68-Questionnaire!FT72+Questionnaire!FT82-Questionnaire!FT95+Questionnaire!FT108-Questionnaire!FT109+Questionnaire!FT156-Questionnaire!FT157+Questionnaire!FT130-Questionnaire!FT143)&gt;200,"WARNING - Net change in equity capital &amp; reserves is greater than £200m - please check","OK - Net change in equity capital and reserves")</f>
        <v>OK - Net change in equity capital and reserves</v>
      </c>
      <c r="FR65" s="682" t="str">
        <f>IF(ABS(Questionnaire!FU78+Questionnaire!FU113+Questionnaire!FU52-Questionnaire!FU68-Questionnaire!FU72+Questionnaire!FU82-Questionnaire!FU95+Questionnaire!FU108-Questionnaire!FU109+Questionnaire!FU156-Questionnaire!FU157+Questionnaire!FU130-Questionnaire!FU143)&gt;200,"WARNING - Net change in equity capital &amp; reserves is greater than £200m - please check","OK - Net change in equity capital and reserves")</f>
        <v>OK - Net change in equity capital and reserves</v>
      </c>
      <c r="FS65" s="682" t="str">
        <f>IF(ABS(Questionnaire!FV78+Questionnaire!FV113+Questionnaire!FV52-Questionnaire!FV68-Questionnaire!FV72+Questionnaire!FV82-Questionnaire!FV95+Questionnaire!FV108-Questionnaire!FV109+Questionnaire!FV156-Questionnaire!FV157+Questionnaire!FV130-Questionnaire!FV143)&gt;200,"WARNING - Net change in equity capital &amp; reserves is greater than £200m - please check","OK - Net change in equity capital and reserves")</f>
        <v>OK - Net change in equity capital and reserves</v>
      </c>
      <c r="FT65" s="682" t="str">
        <f>IF(ABS(Questionnaire!FW78+Questionnaire!FW113+Questionnaire!FW52-Questionnaire!FW68-Questionnaire!FW72+Questionnaire!FW82-Questionnaire!FW95+Questionnaire!FW108-Questionnaire!FW109+Questionnaire!FW156-Questionnaire!FW157+Questionnaire!FW130-Questionnaire!FW143)&gt;200,"WARNING - Net change in equity capital &amp; reserves is greater than £200m - please check","OK - Net change in equity capital and reserves")</f>
        <v>OK - Net change in equity capital and reserves</v>
      </c>
      <c r="FU65" s="682" t="str">
        <f>IF(ABS(Questionnaire!FX78+Questionnaire!FX113+Questionnaire!FX52-Questionnaire!FX68-Questionnaire!FX72+Questionnaire!FX82-Questionnaire!FX95+Questionnaire!FX108-Questionnaire!FX109+Questionnaire!FX156-Questionnaire!FX157+Questionnaire!FX130-Questionnaire!FX143)&gt;200,"WARNING - Net change in equity capital &amp; reserves is greater than £200m - please check","OK - Net change in equity capital and reserves")</f>
        <v>OK - Net change in equity capital and reserves</v>
      </c>
      <c r="FV65" s="682" t="str">
        <f>IF(ABS(Questionnaire!FY78+Questionnaire!FY113+Questionnaire!FY52-Questionnaire!FY68-Questionnaire!FY72+Questionnaire!FY82-Questionnaire!FY95+Questionnaire!FY108-Questionnaire!FY109+Questionnaire!FY156-Questionnaire!FY157+Questionnaire!FY130-Questionnaire!FY143)&gt;200,"WARNING - Net change in equity capital &amp; reserves is greater than £200m - please check","OK - Net change in equity capital and reserves")</f>
        <v>OK - Net change in equity capital and reserves</v>
      </c>
      <c r="FW65" s="682" t="str">
        <f>IF(ABS(Questionnaire!FZ78+Questionnaire!FZ113+Questionnaire!FZ52-Questionnaire!FZ68-Questionnaire!FZ72+Questionnaire!FZ82-Questionnaire!FZ95+Questionnaire!FZ108-Questionnaire!FZ109+Questionnaire!FZ156-Questionnaire!FZ157+Questionnaire!FZ130-Questionnaire!FZ143)&gt;200,"WARNING - Net change in equity capital &amp; reserves is greater than £200m - please check","OK - Net change in equity capital and reserves")</f>
        <v>OK - Net change in equity capital and reserves</v>
      </c>
      <c r="FX65" s="682" t="str">
        <f>IF(ABS(Questionnaire!GA78+Questionnaire!GA113+Questionnaire!GA52-Questionnaire!GA68-Questionnaire!GA72+Questionnaire!GA82-Questionnaire!GA95+Questionnaire!GA108-Questionnaire!GA109+Questionnaire!GA156-Questionnaire!GA157+Questionnaire!GA130-Questionnaire!GA143)&gt;200,"WARNING - Net change in equity capital &amp; reserves is greater than £200m - please check","OK - Net change in equity capital and reserves")</f>
        <v>OK - Net change in equity capital and reserves</v>
      </c>
      <c r="FY65" s="682" t="str">
        <f>IF(ABS(Questionnaire!GB78+Questionnaire!GB113+Questionnaire!GB52-Questionnaire!GB68-Questionnaire!GB72+Questionnaire!GB82-Questionnaire!GB95+Questionnaire!GB108-Questionnaire!GB109+Questionnaire!GB156-Questionnaire!GB157+Questionnaire!GB130-Questionnaire!GB143)&gt;200,"WARNING - Net change in equity capital &amp; reserves is greater than £200m - please check","OK - Net change in equity capital and reserves")</f>
        <v>OK - Net change in equity capital and reserves</v>
      </c>
      <c r="FZ65" s="682" t="str">
        <f>IF(ABS(Questionnaire!GC78+Questionnaire!GC113+Questionnaire!GC52-Questionnaire!GC68-Questionnaire!GC72+Questionnaire!GC82-Questionnaire!GC95+Questionnaire!GC108-Questionnaire!GC109+Questionnaire!GC156-Questionnaire!GC157+Questionnaire!GC130-Questionnaire!GC143)&gt;200,"WARNING - Net change in equity capital &amp; reserves is greater than £200m - please check","OK - Net change in equity capital and reserves")</f>
        <v>OK - Net change in equity capital and reserves</v>
      </c>
      <c r="GA65" s="682" t="str">
        <f>IF(ABS(Questionnaire!GD78+Questionnaire!GD113+Questionnaire!GD52-Questionnaire!GD68-Questionnaire!GD72+Questionnaire!GD82-Questionnaire!GD95+Questionnaire!GD108-Questionnaire!GD109+Questionnaire!GD156-Questionnaire!GD157+Questionnaire!GD130-Questionnaire!GD143)&gt;200,"WARNING - Net change in equity capital &amp; reserves is greater than £200m - please check","OK - Net change in equity capital and reserves")</f>
        <v>OK - Net change in equity capital and reserves</v>
      </c>
      <c r="GB65" s="682" t="str">
        <f>IF(ABS(Questionnaire!GE78+Questionnaire!GE113+Questionnaire!GE52-Questionnaire!GE68-Questionnaire!GE72+Questionnaire!GE82-Questionnaire!GE95+Questionnaire!GE108-Questionnaire!GE109+Questionnaire!GE156-Questionnaire!GE157+Questionnaire!GE130-Questionnaire!GE143)&gt;200,"WARNING - Net change in equity capital &amp; reserves is greater than £200m - please check","OK - Net change in equity capital and reserves")</f>
        <v>OK - Net change in equity capital and reserves</v>
      </c>
      <c r="GC65" s="682" t="str">
        <f>IF(ABS(Questionnaire!GF78+Questionnaire!GF113+Questionnaire!GF52-Questionnaire!GF68-Questionnaire!GF72+Questionnaire!GF82-Questionnaire!GF95+Questionnaire!GF108-Questionnaire!GF109+Questionnaire!GF156-Questionnaire!GF157+Questionnaire!GF130-Questionnaire!GF143)&gt;200,"WARNING - Net change in equity capital &amp; reserves is greater than £200m - please check","OK - Net change in equity capital and reserves")</f>
        <v>OK - Net change in equity capital and reserves</v>
      </c>
      <c r="GD65" s="682" t="str">
        <f>IF(ABS(Questionnaire!GG78+Questionnaire!GG113+Questionnaire!GG52-Questionnaire!GG68-Questionnaire!GG72+Questionnaire!GG82-Questionnaire!GG95+Questionnaire!GG108-Questionnaire!GG109+Questionnaire!GG156-Questionnaire!GG157+Questionnaire!GG130-Questionnaire!GG143)&gt;200,"WARNING - Net change in equity capital &amp; reserves is greater than £200m - please check","OK - Net change in equity capital and reserves")</f>
        <v>OK - Net change in equity capital and reserves</v>
      </c>
      <c r="GE65" s="682" t="str">
        <f>IF(ABS(Questionnaire!GH78+Questionnaire!GH113+Questionnaire!GH52-Questionnaire!GH68-Questionnaire!GH72+Questionnaire!GH82-Questionnaire!GH95+Questionnaire!GH108-Questionnaire!GH109+Questionnaire!GH156-Questionnaire!GH157+Questionnaire!GH130-Questionnaire!GH143)&gt;200,"WARNING - Net change in equity capital &amp; reserves is greater than £200m - please check","OK - Net change in equity capital and reserves")</f>
        <v>OK - Net change in equity capital and reserves</v>
      </c>
      <c r="GF65" s="682" t="str">
        <f>IF(ABS(Questionnaire!GI78+Questionnaire!GI113+Questionnaire!GI52-Questionnaire!GI68-Questionnaire!GI72+Questionnaire!GI82-Questionnaire!GI95+Questionnaire!GI108-Questionnaire!GI109+Questionnaire!GI156-Questionnaire!GI157+Questionnaire!GI130-Questionnaire!GI143)&gt;200,"WARNING - Net change in equity capital &amp; reserves is greater than £200m - please check","OK - Net change in equity capital and reserves")</f>
        <v>OK - Net change in equity capital and reserves</v>
      </c>
      <c r="GG65" s="682" t="str">
        <f>IF(ABS(Questionnaire!GJ78+Questionnaire!GJ113+Questionnaire!GJ52-Questionnaire!GJ68-Questionnaire!GJ72+Questionnaire!GJ82-Questionnaire!GJ95+Questionnaire!GJ108-Questionnaire!GJ109+Questionnaire!GJ156-Questionnaire!GJ157+Questionnaire!GJ130-Questionnaire!GJ143)&gt;200,"WARNING - Net change in equity capital &amp; reserves is greater than £200m - please check","OK - Net change in equity capital and reserves")</f>
        <v>OK - Net change in equity capital and reserves</v>
      </c>
      <c r="GH65" s="682" t="str">
        <f>IF(ABS(Questionnaire!GK78+Questionnaire!GK113+Questionnaire!GK52-Questionnaire!GK68-Questionnaire!GK72+Questionnaire!GK82-Questionnaire!GK95+Questionnaire!GK108-Questionnaire!GK109+Questionnaire!GK156-Questionnaire!GK157+Questionnaire!GK130-Questionnaire!GK143)&gt;200,"WARNING - Net change in equity capital &amp; reserves is greater than £200m - please check","OK - Net change in equity capital and reserves")</f>
        <v>OK - Net change in equity capital and reserves</v>
      </c>
      <c r="GI65" s="682" t="str">
        <f>IF(ABS(Questionnaire!GL78+Questionnaire!GL113+Questionnaire!GL52-Questionnaire!GL68-Questionnaire!GL72+Questionnaire!GL82-Questionnaire!GL95+Questionnaire!GL108-Questionnaire!GL109+Questionnaire!GL156-Questionnaire!GL157+Questionnaire!GL130-Questionnaire!GL143)&gt;200,"WARNING - Net change in equity capital &amp; reserves is greater than £200m - please check","OK - Net change in equity capital and reserves")</f>
        <v>OK - Net change in equity capital and reserves</v>
      </c>
      <c r="GJ65" s="682" t="str">
        <f>IF(ABS(Questionnaire!GM78+Questionnaire!GM113+Questionnaire!GM52-Questionnaire!GM68-Questionnaire!GM72+Questionnaire!GM82-Questionnaire!GM95+Questionnaire!GM108-Questionnaire!GM109+Questionnaire!GM156-Questionnaire!GM157+Questionnaire!GM130-Questionnaire!GM143)&gt;200,"WARNING - Net change in equity capital &amp; reserves is greater than £200m - please check","OK - Net change in equity capital and reserves")</f>
        <v>OK - Net change in equity capital and reserves</v>
      </c>
      <c r="GK65" s="682" t="str">
        <f>IF(ABS(Questionnaire!GN78+Questionnaire!GN113+Questionnaire!GN52-Questionnaire!GN68-Questionnaire!GN72+Questionnaire!GN82-Questionnaire!GN95+Questionnaire!GN108-Questionnaire!GN109+Questionnaire!GN156-Questionnaire!GN157+Questionnaire!GN130-Questionnaire!GN143)&gt;200,"WARNING - Net change in equity capital &amp; reserves is greater than £200m - please check","OK - Net change in equity capital and reserves")</f>
        <v>OK - Net change in equity capital and reserves</v>
      </c>
      <c r="GL65" s="682" t="str">
        <f>IF(ABS(Questionnaire!GO78+Questionnaire!GO113+Questionnaire!GO52-Questionnaire!GO68-Questionnaire!GO72+Questionnaire!GO82-Questionnaire!GO95+Questionnaire!GO108-Questionnaire!GO109+Questionnaire!GO156-Questionnaire!GO157+Questionnaire!GO130-Questionnaire!GO143)&gt;200,"WARNING - Net change in equity capital &amp; reserves is greater than £200m - please check","OK - Net change in equity capital and reserves")</f>
        <v>OK - Net change in equity capital and reserves</v>
      </c>
      <c r="GM65" s="682" t="str">
        <f>IF(ABS(Questionnaire!GP78+Questionnaire!GP113+Questionnaire!GP52-Questionnaire!GP68-Questionnaire!GP72+Questionnaire!GP82-Questionnaire!GP95+Questionnaire!GP108-Questionnaire!GP109+Questionnaire!GP156-Questionnaire!GP157+Questionnaire!GP130-Questionnaire!GP143)&gt;200,"WARNING - Net change in equity capital &amp; reserves is greater than £200m - please check","OK - Net change in equity capital and reserves")</f>
        <v>OK - Net change in equity capital and reserves</v>
      </c>
      <c r="GN65" s="682" t="str">
        <f>IF(ABS(Questionnaire!GQ78+Questionnaire!GQ113+Questionnaire!GQ52-Questionnaire!GQ68-Questionnaire!GQ72+Questionnaire!GQ82-Questionnaire!GQ95+Questionnaire!GQ108-Questionnaire!GQ109+Questionnaire!GQ156-Questionnaire!GQ157+Questionnaire!GQ130-Questionnaire!GQ143)&gt;200,"WARNING - Net change in equity capital &amp; reserves is greater than £200m - please check","OK - Net change in equity capital and reserves")</f>
        <v>OK - Net change in equity capital and reserves</v>
      </c>
      <c r="GO65" s="682" t="str">
        <f>IF(ABS(Questionnaire!GR78+Questionnaire!GR113+Questionnaire!GR52-Questionnaire!GR68-Questionnaire!GR72+Questionnaire!GR82-Questionnaire!GR95+Questionnaire!GR108-Questionnaire!GR109+Questionnaire!GR156-Questionnaire!GR157+Questionnaire!GR130-Questionnaire!GR143)&gt;200,"WARNING - Net change in equity capital &amp; reserves is greater than £200m - please check","OK - Net change in equity capital and reserves")</f>
        <v>OK - Net change in equity capital and reserves</v>
      </c>
      <c r="GP65" s="682" t="str">
        <f>IF(ABS(Questionnaire!GS78+Questionnaire!GS113+Questionnaire!GS52-Questionnaire!GS68-Questionnaire!GS72+Questionnaire!GS82-Questionnaire!GS95+Questionnaire!GS108-Questionnaire!GS109+Questionnaire!GS156-Questionnaire!GS157+Questionnaire!GS130-Questionnaire!GS143)&gt;200,"WARNING - Net change in equity capital &amp; reserves is greater than £200m - please check","OK - Net change in equity capital and reserves")</f>
        <v>OK - Net change in equity capital and reserves</v>
      </c>
      <c r="GQ65" s="682" t="str">
        <f>IF(ABS(Questionnaire!GT78+Questionnaire!GT113+Questionnaire!GT52-Questionnaire!GT68-Questionnaire!GT72+Questionnaire!GT82-Questionnaire!GT95+Questionnaire!GT108-Questionnaire!GT109+Questionnaire!GT156-Questionnaire!GT157+Questionnaire!GT130-Questionnaire!GT143)&gt;200,"WARNING - Net change in equity capital &amp; reserves is greater than £200m - please check","OK - Net change in equity capital and reserves")</f>
        <v>OK - Net change in equity capital and reserves</v>
      </c>
      <c r="GR65" s="682" t="str">
        <f>IF(ABS(Questionnaire!GU78+Questionnaire!GU113+Questionnaire!GU52-Questionnaire!GU68-Questionnaire!GU72+Questionnaire!GU82-Questionnaire!GU95+Questionnaire!GU108-Questionnaire!GU109+Questionnaire!GU156-Questionnaire!GU157+Questionnaire!GU130-Questionnaire!GU143)&gt;200,"WARNING - Net change in equity capital &amp; reserves is greater than £200m - please check","OK - Net change in equity capital and reserves")</f>
        <v>OK - Net change in equity capital and reserves</v>
      </c>
      <c r="GS65" s="682" t="str">
        <f>IF(ABS(Questionnaire!GV78+Questionnaire!GV113+Questionnaire!GV52-Questionnaire!GV68-Questionnaire!GV72+Questionnaire!GV82-Questionnaire!GV95+Questionnaire!GV108-Questionnaire!GV109+Questionnaire!GV156-Questionnaire!GV157+Questionnaire!GV130-Questionnaire!GV143)&gt;200,"WARNING - Net change in equity capital &amp; reserves is greater than £200m - please check","OK - Net change in equity capital and reserves")</f>
        <v>OK - Net change in equity capital and reserves</v>
      </c>
      <c r="GT65" s="682" t="str">
        <f>IF(ABS(Questionnaire!GW78+Questionnaire!GW113+Questionnaire!GW52-Questionnaire!GW68-Questionnaire!GW72+Questionnaire!GW82-Questionnaire!GW95+Questionnaire!GW108-Questionnaire!GW109+Questionnaire!GW156-Questionnaire!GW157+Questionnaire!GW130-Questionnaire!GW143)&gt;200,"WARNING - Net change in equity capital &amp; reserves is greater than £200m - please check","OK - Net change in equity capital and reserves")</f>
        <v>OK - Net change in equity capital and reserves</v>
      </c>
      <c r="GU65" s="682" t="str">
        <f>IF(ABS(Questionnaire!GX78+Questionnaire!GX113+Questionnaire!GX52-Questionnaire!GX68-Questionnaire!GX72+Questionnaire!GX82-Questionnaire!GX95+Questionnaire!GX108-Questionnaire!GX109+Questionnaire!GX156-Questionnaire!GX157+Questionnaire!GX130-Questionnaire!GX143)&gt;200,"WARNING - Net change in equity capital &amp; reserves is greater than £200m - please check","OK - Net change in equity capital and reserves")</f>
        <v>OK - Net change in equity capital and reserves</v>
      </c>
      <c r="GV65" s="682" t="str">
        <f>IF(ABS(Questionnaire!GY78+Questionnaire!GY113+Questionnaire!GY52-Questionnaire!GY68-Questionnaire!GY72+Questionnaire!GY82-Questionnaire!GY95+Questionnaire!GY108-Questionnaire!GY109+Questionnaire!GY156-Questionnaire!GY157+Questionnaire!GY130-Questionnaire!GY143)&gt;200,"WARNING - Net change in equity capital &amp; reserves is greater than £200m - please check","OK - Net change in equity capital and reserves")</f>
        <v>OK - Net change in equity capital and reserves</v>
      </c>
      <c r="GW65" s="682" t="str">
        <f>IF(ABS(Questionnaire!GZ78+Questionnaire!GZ113+Questionnaire!GZ52-Questionnaire!GZ68-Questionnaire!GZ72+Questionnaire!GZ82-Questionnaire!GZ95+Questionnaire!GZ108-Questionnaire!GZ109+Questionnaire!GZ156-Questionnaire!GZ157+Questionnaire!GZ130-Questionnaire!GZ143)&gt;200,"WARNING - Net change in equity capital &amp; reserves is greater than £200m - please check","OK - Net change in equity capital and reserves")</f>
        <v>OK - Net change in equity capital and reserves</v>
      </c>
      <c r="GX65" s="682" t="str">
        <f>IF(ABS(Questionnaire!HA78+Questionnaire!HA113+Questionnaire!HA52-Questionnaire!HA68-Questionnaire!HA72+Questionnaire!HA82-Questionnaire!HA95+Questionnaire!HA108-Questionnaire!HA109+Questionnaire!HA156-Questionnaire!HA157+Questionnaire!HA130-Questionnaire!HA143)&gt;200,"WARNING - Net change in equity capital &amp; reserves is greater than £200m - please check","OK - Net change in equity capital and reserves")</f>
        <v>OK - Net change in equity capital and reserves</v>
      </c>
      <c r="GY65" s="682" t="str">
        <f>IF(ABS(Questionnaire!HB78+Questionnaire!HB113+Questionnaire!HB52-Questionnaire!HB68-Questionnaire!HB72+Questionnaire!HB82-Questionnaire!HB95+Questionnaire!HB108-Questionnaire!HB109+Questionnaire!HB156-Questionnaire!HB157+Questionnaire!HB130-Questionnaire!HB143)&gt;200,"WARNING - Net change in equity capital &amp; reserves is greater than £200m - please check","OK - Net change in equity capital and reserves")</f>
        <v>OK - Net change in equity capital and reserves</v>
      </c>
      <c r="GZ65" s="682" t="str">
        <f>IF(ABS(Questionnaire!HC78+Questionnaire!HC113+Questionnaire!HC52-Questionnaire!HC68-Questionnaire!HC72+Questionnaire!HC82-Questionnaire!HC95+Questionnaire!HC108-Questionnaire!HC109+Questionnaire!HC156-Questionnaire!HC157+Questionnaire!HC130-Questionnaire!HC143)&gt;200,"WARNING - Net change in equity capital &amp; reserves is greater than £200m - please check","OK - Net change in equity capital and reserves")</f>
        <v>OK - Net change in equity capital and reserves</v>
      </c>
      <c r="HA65" s="682" t="str">
        <f>IF(ABS(Questionnaire!HD78+Questionnaire!HD113+Questionnaire!HD52-Questionnaire!HD68-Questionnaire!HD72+Questionnaire!HD82-Questionnaire!HD95+Questionnaire!HD108-Questionnaire!HD109+Questionnaire!HD156-Questionnaire!HD157+Questionnaire!HD130-Questionnaire!HD143)&gt;200,"WARNING - Net change in equity capital &amp; reserves is greater than £200m - please check","OK - Net change in equity capital and reserves")</f>
        <v>OK - Net change in equity capital and reserves</v>
      </c>
      <c r="HB65" s="682" t="str">
        <f>IF(ABS(Questionnaire!HE78+Questionnaire!HE113+Questionnaire!HE52-Questionnaire!HE68-Questionnaire!HE72+Questionnaire!HE82-Questionnaire!HE95+Questionnaire!HE108-Questionnaire!HE109+Questionnaire!HE156-Questionnaire!HE157+Questionnaire!HE130-Questionnaire!HE143)&gt;200,"WARNING - Net change in equity capital &amp; reserves is greater than £200m - please check","OK - Net change in equity capital and reserves")</f>
        <v>OK - Net change in equity capital and reserves</v>
      </c>
      <c r="HC65" s="682" t="str">
        <f>IF(ABS(Questionnaire!HF78+Questionnaire!HF113+Questionnaire!HF52-Questionnaire!HF68-Questionnaire!HF72+Questionnaire!HF82-Questionnaire!HF95+Questionnaire!HF108-Questionnaire!HF109+Questionnaire!HF156-Questionnaire!HF157+Questionnaire!HF130-Questionnaire!HF143)&gt;200,"WARNING - Net change in equity capital &amp; reserves is greater than £200m - please check","OK - Net change in equity capital and reserves")</f>
        <v>OK - Net change in equity capital and reserves</v>
      </c>
      <c r="HD65" s="682" t="str">
        <f>IF(ABS(Questionnaire!HG78+Questionnaire!HG113+Questionnaire!HG52-Questionnaire!HG68-Questionnaire!HG72+Questionnaire!HG82-Questionnaire!HG95+Questionnaire!HG108-Questionnaire!HG109+Questionnaire!HG156-Questionnaire!HG157+Questionnaire!HG130-Questionnaire!HG143)&gt;200,"WARNING - Net change in equity capital &amp; reserves is greater than £200m - please check","OK - Net change in equity capital and reserves")</f>
        <v>OK - Net change in equity capital and reserves</v>
      </c>
      <c r="HE65" s="682" t="str">
        <f>IF(ABS(Questionnaire!HH78+Questionnaire!HH113+Questionnaire!HH52-Questionnaire!HH68-Questionnaire!HH72+Questionnaire!HH82-Questionnaire!HH95+Questionnaire!HH108-Questionnaire!HH109+Questionnaire!HH156-Questionnaire!HH157+Questionnaire!HH130-Questionnaire!HH143)&gt;200,"WARNING - Net change in equity capital &amp; reserves is greater than £200m - please check","OK - Net change in equity capital and reserves")</f>
        <v>OK - Net change in equity capital and reserves</v>
      </c>
      <c r="HF65" s="682" t="str">
        <f>IF(ABS(Questionnaire!HI78+Questionnaire!HI113+Questionnaire!HI52-Questionnaire!HI68-Questionnaire!HI72+Questionnaire!HI82-Questionnaire!HI95+Questionnaire!HI108-Questionnaire!HI109+Questionnaire!HI156-Questionnaire!HI157+Questionnaire!HI130-Questionnaire!HI143)&gt;200,"WARNING - Net change in equity capital &amp; reserves is greater than £200m - please check","OK - Net change in equity capital and reserves")</f>
        <v>OK - Net change in equity capital and reserves</v>
      </c>
      <c r="HG65" s="682" t="str">
        <f>IF(ABS(Questionnaire!HJ78+Questionnaire!HJ113+Questionnaire!HJ52-Questionnaire!HJ68-Questionnaire!HJ72+Questionnaire!HJ82-Questionnaire!HJ95+Questionnaire!HJ108-Questionnaire!HJ109+Questionnaire!HJ156-Questionnaire!HJ157+Questionnaire!HJ130-Questionnaire!HJ143)&gt;200,"WARNING - Net change in equity capital &amp; reserves is greater than £200m - please check","OK - Net change in equity capital and reserves")</f>
        <v>OK - Net change in equity capital and reserves</v>
      </c>
      <c r="HH65" s="682" t="str">
        <f>IF(ABS(Questionnaire!HK78+Questionnaire!HK113+Questionnaire!HK52-Questionnaire!HK68-Questionnaire!HK72+Questionnaire!HK82-Questionnaire!HK95+Questionnaire!HK108-Questionnaire!HK109+Questionnaire!HK156-Questionnaire!HK157+Questionnaire!HK130-Questionnaire!HK143)&gt;200,"WARNING - Net change in equity capital &amp; reserves is greater than £200m - please check","OK - Net change in equity capital and reserves")</f>
        <v>OK - Net change in equity capital and reserves</v>
      </c>
      <c r="HI65" s="682" t="str">
        <f>IF(ABS(Questionnaire!HL78+Questionnaire!HL113+Questionnaire!HL52-Questionnaire!HL68-Questionnaire!HL72+Questionnaire!HL82-Questionnaire!HL95+Questionnaire!HL108-Questionnaire!HL109+Questionnaire!HL156-Questionnaire!HL157+Questionnaire!HL130-Questionnaire!HL143)&gt;200,"WARNING - Net change in equity capital &amp; reserves is greater than £200m - please check","OK - Net change in equity capital and reserves")</f>
        <v>OK - Net change in equity capital and reserves</v>
      </c>
      <c r="HJ65" s="682" t="str">
        <f>IF(ABS(Questionnaire!HM78+Questionnaire!HM113+Questionnaire!HM52-Questionnaire!HM68-Questionnaire!HM72+Questionnaire!HM82-Questionnaire!HM95+Questionnaire!HM108-Questionnaire!HM109+Questionnaire!HM156-Questionnaire!HM157+Questionnaire!HM130-Questionnaire!HM143)&gt;200,"WARNING - Net change in equity capital &amp; reserves is greater than £200m - please check","OK - Net change in equity capital and reserves")</f>
        <v>OK - Net change in equity capital and reserves</v>
      </c>
      <c r="HK65" s="682" t="str">
        <f>IF(ABS(Questionnaire!HN78+Questionnaire!HN113+Questionnaire!HN52-Questionnaire!HN68-Questionnaire!HN72+Questionnaire!HN82-Questionnaire!HN95+Questionnaire!HN108-Questionnaire!HN109+Questionnaire!HN156-Questionnaire!HN157+Questionnaire!HN130-Questionnaire!HN143)&gt;200,"WARNING - Net change in equity capital &amp; reserves is greater than £200m - please check","OK - Net change in equity capital and reserves")</f>
        <v>OK - Net change in equity capital and reserves</v>
      </c>
      <c r="HL65" s="682" t="str">
        <f>IF(ABS(Questionnaire!HO78+Questionnaire!HO113+Questionnaire!HO52-Questionnaire!HO68-Questionnaire!HO72+Questionnaire!HO82-Questionnaire!HO95+Questionnaire!HO108-Questionnaire!HO109+Questionnaire!HO156-Questionnaire!HO157+Questionnaire!HO130-Questionnaire!HO143)&gt;200,"WARNING - Net change in equity capital &amp; reserves is greater than £200m - please check","OK - Net change in equity capital and reserves")</f>
        <v>OK - Net change in equity capital and reserves</v>
      </c>
      <c r="HM65" s="682" t="str">
        <f>IF(ABS(Questionnaire!HP78+Questionnaire!HP113+Questionnaire!HP52-Questionnaire!HP68-Questionnaire!HP72+Questionnaire!HP82-Questionnaire!HP95+Questionnaire!HP108-Questionnaire!HP109+Questionnaire!HP156-Questionnaire!HP157+Questionnaire!HP130-Questionnaire!HP143)&gt;200,"WARNING - Net change in equity capital &amp; reserves is greater than £200m - please check","OK - Net change in equity capital and reserves")</f>
        <v>OK - Net change in equity capital and reserves</v>
      </c>
      <c r="HN65" s="682" t="str">
        <f>IF(ABS(Questionnaire!HQ78+Questionnaire!HQ113+Questionnaire!HQ52-Questionnaire!HQ68-Questionnaire!HQ72+Questionnaire!HQ82-Questionnaire!HQ95+Questionnaire!HQ108-Questionnaire!HQ109+Questionnaire!HQ156-Questionnaire!HQ157+Questionnaire!HQ130-Questionnaire!HQ143)&gt;200,"WARNING - Net change in equity capital &amp; reserves is greater than £200m - please check","OK - Net change in equity capital and reserves")</f>
        <v>OK - Net change in equity capital and reserves</v>
      </c>
      <c r="HO65" s="682" t="str">
        <f>IF(ABS(Questionnaire!HR78+Questionnaire!HR113+Questionnaire!HR52-Questionnaire!HR68-Questionnaire!HR72+Questionnaire!HR82-Questionnaire!HR95+Questionnaire!HR108-Questionnaire!HR109+Questionnaire!HR156-Questionnaire!HR157+Questionnaire!HR130-Questionnaire!HR143)&gt;200,"WARNING - Net change in equity capital &amp; reserves is greater than £200m - please check","OK - Net change in equity capital and reserves")</f>
        <v>OK - Net change in equity capital and reserves</v>
      </c>
      <c r="HP65" s="682" t="str">
        <f>IF(ABS(Questionnaire!HS78+Questionnaire!HS113+Questionnaire!HS52-Questionnaire!HS68-Questionnaire!HS72+Questionnaire!HS82-Questionnaire!HS95+Questionnaire!HS108-Questionnaire!HS109+Questionnaire!HS156-Questionnaire!HS157+Questionnaire!HS130-Questionnaire!HS143)&gt;200,"WARNING - Net change in equity capital &amp; reserves is greater than £200m - please check","OK - Net change in equity capital and reserves")</f>
        <v>OK - Net change in equity capital and reserves</v>
      </c>
      <c r="HQ65" s="682" t="str">
        <f>IF(ABS(Questionnaire!HT78+Questionnaire!HT113+Questionnaire!HT52-Questionnaire!HT68-Questionnaire!HT72+Questionnaire!HT82-Questionnaire!HT95+Questionnaire!HT108-Questionnaire!HT109+Questionnaire!HT156-Questionnaire!HT157+Questionnaire!HT130-Questionnaire!HT143)&gt;200,"WARNING - Net change in equity capital &amp; reserves is greater than £200m - please check","OK - Net change in equity capital and reserves")</f>
        <v>OK - Net change in equity capital and reserves</v>
      </c>
      <c r="HR65" s="682" t="str">
        <f>IF(ABS(Questionnaire!HU78+Questionnaire!HU113+Questionnaire!HU52-Questionnaire!HU68-Questionnaire!HU72+Questionnaire!HU82-Questionnaire!HU95+Questionnaire!HU108-Questionnaire!HU109+Questionnaire!HU156-Questionnaire!HU157+Questionnaire!HU130-Questionnaire!HU143)&gt;200,"WARNING - Net change in equity capital &amp; reserves is greater than £200m - please check","OK - Net change in equity capital and reserves")</f>
        <v>OK - Net change in equity capital and reserves</v>
      </c>
      <c r="HS65" s="682" t="str">
        <f>IF(ABS(Questionnaire!HV78+Questionnaire!HV113+Questionnaire!HV52-Questionnaire!HV68-Questionnaire!HV72+Questionnaire!HV82-Questionnaire!HV95+Questionnaire!HV108-Questionnaire!HV109+Questionnaire!HV156-Questionnaire!HV157+Questionnaire!HV130-Questionnaire!HV143)&gt;200,"WARNING - Net change in equity capital &amp; reserves is greater than £200m - please check","OK - Net change in equity capital and reserves")</f>
        <v>OK - Net change in equity capital and reserves</v>
      </c>
      <c r="HT65" s="682" t="str">
        <f>IF(ABS(Questionnaire!HW78+Questionnaire!HW113+Questionnaire!HW52-Questionnaire!HW68-Questionnaire!HW72+Questionnaire!HW82-Questionnaire!HW95+Questionnaire!HW108-Questionnaire!HW109+Questionnaire!HW156-Questionnaire!HW157+Questionnaire!HW130-Questionnaire!HW143)&gt;200,"WARNING - Net change in equity capital &amp; reserves is greater than £200m - please check","OK - Net change in equity capital and reserves")</f>
        <v>OK - Net change in equity capital and reserves</v>
      </c>
      <c r="HU65" s="682" t="str">
        <f>IF(ABS(Questionnaire!HX78+Questionnaire!HX113+Questionnaire!HX52-Questionnaire!HX68-Questionnaire!HX72+Questionnaire!HX82-Questionnaire!HX95+Questionnaire!HX108-Questionnaire!HX109+Questionnaire!HX156-Questionnaire!HX157+Questionnaire!HX130-Questionnaire!HX143)&gt;200,"WARNING - Net change in equity capital &amp; reserves is greater than £200m - please check","OK - Net change in equity capital and reserves")</f>
        <v>OK - Net change in equity capital and reserves</v>
      </c>
      <c r="HV65" s="682" t="str">
        <f>IF(ABS(Questionnaire!HY78+Questionnaire!HY113+Questionnaire!HY52-Questionnaire!HY68-Questionnaire!HY72+Questionnaire!HY82-Questionnaire!HY95+Questionnaire!HY108-Questionnaire!HY109+Questionnaire!HY156-Questionnaire!HY157+Questionnaire!HY130-Questionnaire!HY143)&gt;200,"WARNING - Net change in equity capital &amp; reserves is greater than £200m - please check","OK - Net change in equity capital and reserves")</f>
        <v>OK - Net change in equity capital and reserves</v>
      </c>
      <c r="HW65" s="682" t="str">
        <f>IF(ABS(Questionnaire!HZ78+Questionnaire!HZ113+Questionnaire!HZ52-Questionnaire!HZ68-Questionnaire!HZ72+Questionnaire!HZ82-Questionnaire!HZ95+Questionnaire!HZ108-Questionnaire!HZ109+Questionnaire!HZ156-Questionnaire!HZ157+Questionnaire!HZ130-Questionnaire!HZ143)&gt;200,"WARNING - Net change in equity capital &amp; reserves is greater than £200m - please check","OK - Net change in equity capital and reserves")</f>
        <v>OK - Net change in equity capital and reserves</v>
      </c>
      <c r="HX65" s="682" t="str">
        <f>IF(ABS(Questionnaire!IA78+Questionnaire!IA113+Questionnaire!IA52-Questionnaire!IA68-Questionnaire!IA72+Questionnaire!IA82-Questionnaire!IA95+Questionnaire!IA108-Questionnaire!IA109+Questionnaire!IA156-Questionnaire!IA157+Questionnaire!IA130-Questionnaire!IA143)&gt;200,"WARNING - Net change in equity capital &amp; reserves is greater than £200m - please check","OK - Net change in equity capital and reserves")</f>
        <v>OK - Net change in equity capital and reserves</v>
      </c>
      <c r="HY65" s="682" t="str">
        <f>IF(ABS(Questionnaire!IB78+Questionnaire!IB113+Questionnaire!IB52-Questionnaire!IB68-Questionnaire!IB72+Questionnaire!IB82-Questionnaire!IB95+Questionnaire!IB108-Questionnaire!IB109+Questionnaire!IB156-Questionnaire!IB157+Questionnaire!IB130-Questionnaire!IB143)&gt;200,"WARNING - Net change in equity capital &amp; reserves is greater than £200m - please check","OK - Net change in equity capital and reserves")</f>
        <v>OK - Net change in equity capital and reserves</v>
      </c>
      <c r="HZ65" s="682" t="str">
        <f>IF(ABS(Questionnaire!IC78+Questionnaire!IC113+Questionnaire!IC52-Questionnaire!IC68-Questionnaire!IC72+Questionnaire!IC82-Questionnaire!IC95+Questionnaire!IC108-Questionnaire!IC109+Questionnaire!IC156-Questionnaire!IC157+Questionnaire!IC130-Questionnaire!IC143)&gt;200,"WARNING - Net change in equity capital &amp; reserves is greater than £200m - please check","OK - Net change in equity capital and reserves")</f>
        <v>OK - Net change in equity capital and reserves</v>
      </c>
      <c r="IA65" s="682" t="str">
        <f>IF(ABS(Questionnaire!ID78+Questionnaire!ID113+Questionnaire!ID52-Questionnaire!ID68-Questionnaire!ID72+Questionnaire!ID82-Questionnaire!ID95+Questionnaire!ID108-Questionnaire!ID109+Questionnaire!ID156-Questionnaire!ID157+Questionnaire!ID130-Questionnaire!ID143)&gt;200,"WARNING - Net change in equity capital &amp; reserves is greater than £200m - please check","OK - Net change in equity capital and reserves")</f>
        <v>OK - Net change in equity capital and reserves</v>
      </c>
      <c r="IB65" s="682" t="str">
        <f>IF(ABS(Questionnaire!IE78+Questionnaire!IE113+Questionnaire!IE52-Questionnaire!IE68-Questionnaire!IE72+Questionnaire!IE82-Questionnaire!IE95+Questionnaire!IE108-Questionnaire!IE109+Questionnaire!IE156-Questionnaire!IE157+Questionnaire!IE130-Questionnaire!IE143)&gt;200,"WARNING - Net change in equity capital &amp; reserves is greater than £200m - please check","OK - Net change in equity capital and reserves")</f>
        <v>OK - Net change in equity capital and reserves</v>
      </c>
      <c r="IC65" s="682" t="str">
        <f>IF(ABS(Questionnaire!IF78+Questionnaire!IF113+Questionnaire!IF52-Questionnaire!IF68-Questionnaire!IF72+Questionnaire!IF82-Questionnaire!IF95+Questionnaire!IF108-Questionnaire!IF109+Questionnaire!IF156-Questionnaire!IF157+Questionnaire!IF130-Questionnaire!IF143)&gt;200,"WARNING - Net change in equity capital &amp; reserves is greater than £200m - please check","OK - Net change in equity capital and reserves")</f>
        <v>OK - Net change in equity capital and reserves</v>
      </c>
      <c r="ID65" s="682" t="str">
        <f>IF(ABS(Questionnaire!IG78+Questionnaire!IG113+Questionnaire!IG52-Questionnaire!IG68-Questionnaire!IG72+Questionnaire!IG82-Questionnaire!IG95+Questionnaire!IG108-Questionnaire!IG109+Questionnaire!IG156-Questionnaire!IG157+Questionnaire!IG130-Questionnaire!IG143)&gt;200,"WARNING - Net change in equity capital &amp; reserves is greater than £200m - please check","OK - Net change in equity capital and reserves")</f>
        <v>OK - Net change in equity capital and reserves</v>
      </c>
      <c r="IE65" s="682" t="str">
        <f>IF(ABS(Questionnaire!IH78+Questionnaire!IH113+Questionnaire!IH52-Questionnaire!IH68-Questionnaire!IH72+Questionnaire!IH82-Questionnaire!IH95+Questionnaire!IH108-Questionnaire!IH109+Questionnaire!IH156-Questionnaire!IH157+Questionnaire!IH130-Questionnaire!IH143)&gt;200,"WARNING - Net change in equity capital &amp; reserves is greater than £200m - please check","OK - Net change in equity capital and reserves")</f>
        <v>OK - Net change in equity capital and reserves</v>
      </c>
      <c r="IF65" s="682" t="str">
        <f>IF(ABS(Questionnaire!II78+Questionnaire!II113+Questionnaire!II52-Questionnaire!II68-Questionnaire!II72+Questionnaire!II82-Questionnaire!II95+Questionnaire!II108-Questionnaire!II109+Questionnaire!II156-Questionnaire!II157+Questionnaire!II130-Questionnaire!II143)&gt;200,"WARNING - Net change in equity capital &amp; reserves is greater than £200m - please check","OK - Net change in equity capital and reserves")</f>
        <v>OK - Net change in equity capital and reserves</v>
      </c>
      <c r="IG65" s="682" t="str">
        <f>IF(ABS(Questionnaire!IJ78+Questionnaire!IJ113+Questionnaire!IJ52-Questionnaire!IJ68-Questionnaire!IJ72+Questionnaire!IJ82-Questionnaire!IJ95+Questionnaire!IJ108-Questionnaire!IJ109+Questionnaire!IJ156-Questionnaire!IJ157+Questionnaire!IJ130-Questionnaire!IJ143)&gt;200,"WARNING - Net change in equity capital &amp; reserves is greater than £200m - please check","OK - Net change in equity capital and reserves")</f>
        <v>OK - Net change in equity capital and reserves</v>
      </c>
      <c r="IH65" s="682" t="str">
        <f>IF(ABS(Questionnaire!IK78+Questionnaire!IK113+Questionnaire!IK52-Questionnaire!IK68-Questionnaire!IK72+Questionnaire!IK82-Questionnaire!IK95+Questionnaire!IK108-Questionnaire!IK109+Questionnaire!IK156-Questionnaire!IK157+Questionnaire!IK130-Questionnaire!IK143)&gt;200,"WARNING - Net change in equity capital &amp; reserves is greater than £200m - please check","OK - Net change in equity capital and reserves")</f>
        <v>OK - Net change in equity capital and reserves</v>
      </c>
      <c r="II65" s="682" t="str">
        <f>IF(ABS(Questionnaire!IL78+Questionnaire!IL113+Questionnaire!IL52-Questionnaire!IL68-Questionnaire!IL72+Questionnaire!IL82-Questionnaire!IL95+Questionnaire!IL108-Questionnaire!IL109+Questionnaire!IL156-Questionnaire!IL157+Questionnaire!IL130-Questionnaire!IL143)&gt;200,"WARNING - Net change in equity capital &amp; reserves is greater than £200m - please check","OK - Net change in equity capital and reserves")</f>
        <v>OK - Net change in equity capital and reserves</v>
      </c>
      <c r="IJ65" s="682" t="str">
        <f>IF(ABS(Questionnaire!IM78+Questionnaire!IM113+Questionnaire!IM52-Questionnaire!IM68-Questionnaire!IM72+Questionnaire!IM82-Questionnaire!IM95+Questionnaire!IM108-Questionnaire!IM109+Questionnaire!IM156-Questionnaire!IM157+Questionnaire!IM130-Questionnaire!IM143)&gt;200,"WARNING - Net change in equity capital &amp; reserves is greater than £200m - please check","OK - Net change in equity capital and reserves")</f>
        <v>OK - Net change in equity capital and reserves</v>
      </c>
      <c r="IK65" s="682" t="str">
        <f>IF(ABS(Questionnaire!IN78+Questionnaire!IN113+Questionnaire!IN52-Questionnaire!IN68-Questionnaire!IN72+Questionnaire!IN82-Questionnaire!IN95+Questionnaire!IN108-Questionnaire!IN109+Questionnaire!IN156-Questionnaire!IN157+Questionnaire!IN130-Questionnaire!IN143)&gt;200,"WARNING - Net change in equity capital &amp; reserves is greater than £200m - please check","OK - Net change in equity capital and reserves")</f>
        <v>OK - Net change in equity capital and reserves</v>
      </c>
      <c r="IL65" s="682" t="str">
        <f>IF(ABS(Questionnaire!IO78+Questionnaire!IO113+Questionnaire!IO52-Questionnaire!IO68-Questionnaire!IO72+Questionnaire!IO82-Questionnaire!IO95+Questionnaire!IO108-Questionnaire!IO109+Questionnaire!IO156-Questionnaire!IO157+Questionnaire!IO130-Questionnaire!IO143)&gt;200,"WARNING - Net change in equity capital &amp; reserves is greater than £200m - please check","OK - Net change in equity capital and reserves")</f>
        <v>OK - Net change in equity capital and reserves</v>
      </c>
      <c r="IM65" s="682" t="str">
        <f>IF(ABS(Questionnaire!IP78+Questionnaire!IP113+Questionnaire!IP52-Questionnaire!IP68-Questionnaire!IP72+Questionnaire!IP82-Questionnaire!IP95+Questionnaire!IP108-Questionnaire!IP109+Questionnaire!IP156-Questionnaire!IP157+Questionnaire!IP130-Questionnaire!IP143)&gt;200,"WARNING - Net change in equity capital &amp; reserves is greater than £200m - please check","OK - Net change in equity capital and reserves")</f>
        <v>OK - Net change in equity capital and reserves</v>
      </c>
      <c r="IN65" s="682" t="str">
        <f>IF(ABS(Questionnaire!IQ78+Questionnaire!IQ113+Questionnaire!IQ52-Questionnaire!IQ68-Questionnaire!IQ72+Questionnaire!IQ82-Questionnaire!IQ95+Questionnaire!IQ108-Questionnaire!IQ109+Questionnaire!IQ156-Questionnaire!IQ157+Questionnaire!IQ130-Questionnaire!IQ143)&gt;200,"WARNING - Net change in equity capital &amp; reserves is greater than £200m - please check","OK - Net change in equity capital and reserves")</f>
        <v>OK - Net change in equity capital and reserves</v>
      </c>
      <c r="IO65" s="682" t="str">
        <f>IF(ABS(Questionnaire!IR78+Questionnaire!IR113+Questionnaire!IR52-Questionnaire!IR68-Questionnaire!IR72+Questionnaire!IR82-Questionnaire!IR95+Questionnaire!IR108-Questionnaire!IR109+Questionnaire!IR156-Questionnaire!IR157+Questionnaire!IR130-Questionnaire!IR143)&gt;200,"WARNING - Net change in equity capital &amp; reserves is greater than £200m - please check","OK - Net change in equity capital and reserves")</f>
        <v>OK - Net change in equity capital and reserves</v>
      </c>
      <c r="IP65" s="682" t="str">
        <f>IF(ABS(Questionnaire!IS78+Questionnaire!IS113+Questionnaire!IS52-Questionnaire!IS68-Questionnaire!IS72+Questionnaire!IS82-Questionnaire!IS95+Questionnaire!IS108-Questionnaire!IS109+Questionnaire!IS156-Questionnaire!IS157+Questionnaire!IS130-Questionnaire!IS143)&gt;200,"WARNING - Net change in equity capital &amp; reserves is greater than £200m - please check","OK - Net change in equity capital and reserves")</f>
        <v>OK - Net change in equity capital and reserves</v>
      </c>
      <c r="IQ65" s="212"/>
      <c r="IR65" s="212"/>
      <c r="IS65" s="212"/>
    </row>
    <row r="66" spans="1:253">
      <c r="A66" s="679">
        <f>IF(LEFT(A67,2)="OK",0,IF(LEFT(A67,2)="WA",2,1))</f>
        <v>0</v>
      </c>
      <c r="B66" s="218">
        <f t="shared" ref="B66:BM66" si="87">IF(LEFT(B67,2)="OK",0,IF(LEFT(B67,2)="WA",2,1))</f>
        <v>0</v>
      </c>
      <c r="C66" s="218">
        <f t="shared" si="87"/>
        <v>0</v>
      </c>
      <c r="D66" s="218">
        <f t="shared" si="87"/>
        <v>0</v>
      </c>
      <c r="E66" s="218">
        <f t="shared" si="87"/>
        <v>0</v>
      </c>
      <c r="F66" s="218">
        <f t="shared" si="87"/>
        <v>0</v>
      </c>
      <c r="G66" s="218">
        <f t="shared" si="87"/>
        <v>0</v>
      </c>
      <c r="H66" s="218">
        <f t="shared" si="87"/>
        <v>0</v>
      </c>
      <c r="I66" s="218">
        <f t="shared" si="87"/>
        <v>0</v>
      </c>
      <c r="J66" s="218">
        <f t="shared" si="87"/>
        <v>0</v>
      </c>
      <c r="K66" s="218">
        <f t="shared" si="87"/>
        <v>0</v>
      </c>
      <c r="L66" s="218">
        <f t="shared" si="87"/>
        <v>0</v>
      </c>
      <c r="M66" s="218">
        <f t="shared" si="87"/>
        <v>0</v>
      </c>
      <c r="N66" s="218">
        <f t="shared" si="87"/>
        <v>0</v>
      </c>
      <c r="O66" s="218">
        <f t="shared" si="87"/>
        <v>0</v>
      </c>
      <c r="P66" s="218">
        <f t="shared" si="87"/>
        <v>0</v>
      </c>
      <c r="Q66" s="218">
        <f t="shared" si="87"/>
        <v>0</v>
      </c>
      <c r="R66" s="218">
        <f t="shared" si="87"/>
        <v>0</v>
      </c>
      <c r="S66" s="218">
        <f t="shared" si="87"/>
        <v>0</v>
      </c>
      <c r="T66" s="218">
        <f t="shared" si="87"/>
        <v>0</v>
      </c>
      <c r="U66" s="218">
        <f t="shared" si="87"/>
        <v>0</v>
      </c>
      <c r="V66" s="218">
        <f t="shared" si="87"/>
        <v>0</v>
      </c>
      <c r="W66" s="218">
        <f t="shared" si="87"/>
        <v>0</v>
      </c>
      <c r="X66" s="218">
        <f t="shared" si="87"/>
        <v>0</v>
      </c>
      <c r="Y66" s="218">
        <f t="shared" si="87"/>
        <v>0</v>
      </c>
      <c r="Z66" s="218">
        <f t="shared" si="87"/>
        <v>0</v>
      </c>
      <c r="AA66" s="218">
        <f t="shared" si="87"/>
        <v>0</v>
      </c>
      <c r="AB66" s="218">
        <f t="shared" si="87"/>
        <v>0</v>
      </c>
      <c r="AC66" s="218">
        <f t="shared" si="87"/>
        <v>0</v>
      </c>
      <c r="AD66" s="218">
        <f t="shared" si="87"/>
        <v>0</v>
      </c>
      <c r="AE66" s="218">
        <f t="shared" si="87"/>
        <v>0</v>
      </c>
      <c r="AF66" s="218">
        <f t="shared" si="87"/>
        <v>0</v>
      </c>
      <c r="AG66" s="218">
        <f t="shared" si="87"/>
        <v>0</v>
      </c>
      <c r="AH66" s="218">
        <f t="shared" si="87"/>
        <v>0</v>
      </c>
      <c r="AI66" s="218">
        <f t="shared" si="87"/>
        <v>0</v>
      </c>
      <c r="AJ66" s="218">
        <f t="shared" si="87"/>
        <v>0</v>
      </c>
      <c r="AK66" s="218">
        <f t="shared" si="87"/>
        <v>0</v>
      </c>
      <c r="AL66" s="218">
        <f t="shared" si="87"/>
        <v>0</v>
      </c>
      <c r="AM66" s="218">
        <f t="shared" si="87"/>
        <v>0</v>
      </c>
      <c r="AN66" s="218">
        <f t="shared" si="87"/>
        <v>0</v>
      </c>
      <c r="AO66" s="218">
        <f t="shared" si="87"/>
        <v>0</v>
      </c>
      <c r="AP66" s="218">
        <f t="shared" si="87"/>
        <v>0</v>
      </c>
      <c r="AQ66" s="218">
        <f t="shared" si="87"/>
        <v>0</v>
      </c>
      <c r="AR66" s="218">
        <f t="shared" si="87"/>
        <v>0</v>
      </c>
      <c r="AS66" s="218">
        <f t="shared" si="87"/>
        <v>0</v>
      </c>
      <c r="AT66" s="218">
        <f t="shared" si="87"/>
        <v>0</v>
      </c>
      <c r="AU66" s="218">
        <f t="shared" si="87"/>
        <v>0</v>
      </c>
      <c r="AV66" s="218">
        <f t="shared" si="87"/>
        <v>0</v>
      </c>
      <c r="AW66" s="218">
        <f t="shared" si="87"/>
        <v>0</v>
      </c>
      <c r="AX66" s="218">
        <f t="shared" si="87"/>
        <v>0</v>
      </c>
      <c r="AY66" s="218">
        <f t="shared" si="87"/>
        <v>0</v>
      </c>
      <c r="AZ66" s="218">
        <f t="shared" si="87"/>
        <v>0</v>
      </c>
      <c r="BA66" s="218">
        <f t="shared" si="87"/>
        <v>0</v>
      </c>
      <c r="BB66" s="218">
        <f t="shared" si="87"/>
        <v>0</v>
      </c>
      <c r="BC66" s="218">
        <f t="shared" si="87"/>
        <v>0</v>
      </c>
      <c r="BD66" s="218">
        <f t="shared" si="87"/>
        <v>0</v>
      </c>
      <c r="BE66" s="218">
        <f t="shared" si="87"/>
        <v>0</v>
      </c>
      <c r="BF66" s="218">
        <f t="shared" si="87"/>
        <v>0</v>
      </c>
      <c r="BG66" s="218">
        <f t="shared" si="87"/>
        <v>0</v>
      </c>
      <c r="BH66" s="218">
        <f t="shared" si="87"/>
        <v>0</v>
      </c>
      <c r="BI66" s="218">
        <f t="shared" si="87"/>
        <v>0</v>
      </c>
      <c r="BJ66" s="218">
        <f t="shared" si="87"/>
        <v>0</v>
      </c>
      <c r="BK66" s="218">
        <f t="shared" si="87"/>
        <v>0</v>
      </c>
      <c r="BL66" s="218">
        <f t="shared" si="87"/>
        <v>0</v>
      </c>
      <c r="BM66" s="218">
        <f t="shared" si="87"/>
        <v>0</v>
      </c>
      <c r="BN66" s="218">
        <f t="shared" ref="BN66:DY66" si="88">IF(LEFT(BN67,2)="OK",0,IF(LEFT(BN67,2)="WA",2,1))</f>
        <v>0</v>
      </c>
      <c r="BO66" s="218">
        <f t="shared" si="88"/>
        <v>0</v>
      </c>
      <c r="BP66" s="218">
        <f t="shared" si="88"/>
        <v>0</v>
      </c>
      <c r="BQ66" s="218">
        <f t="shared" si="88"/>
        <v>0</v>
      </c>
      <c r="BR66" s="218">
        <f t="shared" si="88"/>
        <v>0</v>
      </c>
      <c r="BS66" s="218">
        <f t="shared" si="88"/>
        <v>0</v>
      </c>
      <c r="BT66" s="218">
        <f t="shared" si="88"/>
        <v>0</v>
      </c>
      <c r="BU66" s="218">
        <f t="shared" si="88"/>
        <v>0</v>
      </c>
      <c r="BV66" s="218">
        <f t="shared" si="88"/>
        <v>0</v>
      </c>
      <c r="BW66" s="218">
        <f t="shared" si="88"/>
        <v>0</v>
      </c>
      <c r="BX66" s="218">
        <f t="shared" si="88"/>
        <v>0</v>
      </c>
      <c r="BY66" s="218">
        <f t="shared" si="88"/>
        <v>0</v>
      </c>
      <c r="BZ66" s="218">
        <f t="shared" si="88"/>
        <v>0</v>
      </c>
      <c r="CA66" s="218">
        <f t="shared" si="88"/>
        <v>0</v>
      </c>
      <c r="CB66" s="218">
        <f t="shared" si="88"/>
        <v>0</v>
      </c>
      <c r="CC66" s="218">
        <f t="shared" si="88"/>
        <v>0</v>
      </c>
      <c r="CD66" s="218">
        <f t="shared" si="88"/>
        <v>0</v>
      </c>
      <c r="CE66" s="218">
        <f t="shared" si="88"/>
        <v>0</v>
      </c>
      <c r="CF66" s="218">
        <f t="shared" si="88"/>
        <v>0</v>
      </c>
      <c r="CG66" s="218">
        <f t="shared" si="88"/>
        <v>0</v>
      </c>
      <c r="CH66" s="218">
        <f t="shared" si="88"/>
        <v>0</v>
      </c>
      <c r="CI66" s="218">
        <f t="shared" si="88"/>
        <v>0</v>
      </c>
      <c r="CJ66" s="218">
        <f t="shared" si="88"/>
        <v>0</v>
      </c>
      <c r="CK66" s="218">
        <f t="shared" si="88"/>
        <v>0</v>
      </c>
      <c r="CL66" s="218">
        <f t="shared" si="88"/>
        <v>0</v>
      </c>
      <c r="CM66" s="218">
        <f t="shared" si="88"/>
        <v>0</v>
      </c>
      <c r="CN66" s="218">
        <f t="shared" si="88"/>
        <v>0</v>
      </c>
      <c r="CO66" s="218">
        <f t="shared" si="88"/>
        <v>0</v>
      </c>
      <c r="CP66" s="218">
        <f t="shared" si="88"/>
        <v>0</v>
      </c>
      <c r="CQ66" s="218">
        <f t="shared" si="88"/>
        <v>0</v>
      </c>
      <c r="CR66" s="218">
        <f t="shared" si="88"/>
        <v>0</v>
      </c>
      <c r="CS66" s="218">
        <f t="shared" si="88"/>
        <v>0</v>
      </c>
      <c r="CT66" s="218">
        <f t="shared" si="88"/>
        <v>0</v>
      </c>
      <c r="CU66" s="218">
        <f t="shared" si="88"/>
        <v>0</v>
      </c>
      <c r="CV66" s="218">
        <f t="shared" si="88"/>
        <v>0</v>
      </c>
      <c r="CW66" s="218">
        <f t="shared" si="88"/>
        <v>0</v>
      </c>
      <c r="CX66" s="218">
        <f t="shared" si="88"/>
        <v>0</v>
      </c>
      <c r="CY66" s="218">
        <f t="shared" si="88"/>
        <v>0</v>
      </c>
      <c r="CZ66" s="218">
        <f t="shared" si="88"/>
        <v>0</v>
      </c>
      <c r="DA66" s="218">
        <f t="shared" si="88"/>
        <v>0</v>
      </c>
      <c r="DB66" s="218">
        <f t="shared" si="88"/>
        <v>0</v>
      </c>
      <c r="DC66" s="218">
        <f t="shared" si="88"/>
        <v>0</v>
      </c>
      <c r="DD66" s="218">
        <f t="shared" si="88"/>
        <v>0</v>
      </c>
      <c r="DE66" s="218">
        <f t="shared" si="88"/>
        <v>0</v>
      </c>
      <c r="DF66" s="218">
        <f t="shared" si="88"/>
        <v>0</v>
      </c>
      <c r="DG66" s="218">
        <f t="shared" si="88"/>
        <v>0</v>
      </c>
      <c r="DH66" s="218">
        <f t="shared" si="88"/>
        <v>0</v>
      </c>
      <c r="DI66" s="218">
        <f t="shared" si="88"/>
        <v>0</v>
      </c>
      <c r="DJ66" s="218">
        <f t="shared" si="88"/>
        <v>0</v>
      </c>
      <c r="DK66" s="218">
        <f t="shared" si="88"/>
        <v>0</v>
      </c>
      <c r="DL66" s="218">
        <f t="shared" si="88"/>
        <v>0</v>
      </c>
      <c r="DM66" s="218">
        <f t="shared" si="88"/>
        <v>0</v>
      </c>
      <c r="DN66" s="218">
        <f t="shared" si="88"/>
        <v>0</v>
      </c>
      <c r="DO66" s="218">
        <f t="shared" si="88"/>
        <v>0</v>
      </c>
      <c r="DP66" s="218">
        <f t="shared" si="88"/>
        <v>0</v>
      </c>
      <c r="DQ66" s="218">
        <f t="shared" si="88"/>
        <v>0</v>
      </c>
      <c r="DR66" s="218">
        <f t="shared" si="88"/>
        <v>0</v>
      </c>
      <c r="DS66" s="218">
        <f t="shared" si="88"/>
        <v>0</v>
      </c>
      <c r="DT66" s="218">
        <f t="shared" si="88"/>
        <v>0</v>
      </c>
      <c r="DU66" s="218">
        <f t="shared" si="88"/>
        <v>0</v>
      </c>
      <c r="DV66" s="218">
        <f t="shared" si="88"/>
        <v>0</v>
      </c>
      <c r="DW66" s="218">
        <f t="shared" si="88"/>
        <v>0</v>
      </c>
      <c r="DX66" s="218">
        <f t="shared" si="88"/>
        <v>0</v>
      </c>
      <c r="DY66" s="218">
        <f t="shared" si="88"/>
        <v>0</v>
      </c>
      <c r="DZ66" s="218">
        <f t="shared" ref="DZ66:GK66" si="89">IF(LEFT(DZ67,2)="OK",0,IF(LEFT(DZ67,2)="WA",2,1))</f>
        <v>0</v>
      </c>
      <c r="EA66" s="218">
        <f t="shared" si="89"/>
        <v>0</v>
      </c>
      <c r="EB66" s="218">
        <f t="shared" si="89"/>
        <v>0</v>
      </c>
      <c r="EC66" s="218">
        <f t="shared" si="89"/>
        <v>0</v>
      </c>
      <c r="ED66" s="218">
        <f t="shared" si="89"/>
        <v>0</v>
      </c>
      <c r="EE66" s="218">
        <f t="shared" si="89"/>
        <v>0</v>
      </c>
      <c r="EF66" s="218">
        <f t="shared" si="89"/>
        <v>0</v>
      </c>
      <c r="EG66" s="218">
        <f t="shared" si="89"/>
        <v>0</v>
      </c>
      <c r="EH66" s="218">
        <f t="shared" si="89"/>
        <v>0</v>
      </c>
      <c r="EI66" s="218">
        <f t="shared" si="89"/>
        <v>0</v>
      </c>
      <c r="EJ66" s="218">
        <f t="shared" si="89"/>
        <v>0</v>
      </c>
      <c r="EK66" s="218">
        <f t="shared" si="89"/>
        <v>0</v>
      </c>
      <c r="EL66" s="218">
        <f t="shared" si="89"/>
        <v>0</v>
      </c>
      <c r="EM66" s="218">
        <f t="shared" si="89"/>
        <v>0</v>
      </c>
      <c r="EN66" s="218">
        <f t="shared" si="89"/>
        <v>0</v>
      </c>
      <c r="EO66" s="218">
        <f t="shared" si="89"/>
        <v>0</v>
      </c>
      <c r="EP66" s="218">
        <f t="shared" si="89"/>
        <v>0</v>
      </c>
      <c r="EQ66" s="218">
        <f t="shared" si="89"/>
        <v>0</v>
      </c>
      <c r="ER66" s="218">
        <f t="shared" si="89"/>
        <v>0</v>
      </c>
      <c r="ES66" s="218">
        <f t="shared" si="89"/>
        <v>0</v>
      </c>
      <c r="ET66" s="218">
        <f t="shared" si="89"/>
        <v>0</v>
      </c>
      <c r="EU66" s="218">
        <f t="shared" si="89"/>
        <v>0</v>
      </c>
      <c r="EV66" s="218">
        <f t="shared" si="89"/>
        <v>0</v>
      </c>
      <c r="EW66" s="218">
        <f t="shared" si="89"/>
        <v>0</v>
      </c>
      <c r="EX66" s="218">
        <f t="shared" si="89"/>
        <v>0</v>
      </c>
      <c r="EY66" s="218">
        <f t="shared" si="89"/>
        <v>0</v>
      </c>
      <c r="EZ66" s="218">
        <f t="shared" si="89"/>
        <v>0</v>
      </c>
      <c r="FA66" s="218">
        <f t="shared" si="89"/>
        <v>0</v>
      </c>
      <c r="FB66" s="218">
        <f t="shared" si="89"/>
        <v>0</v>
      </c>
      <c r="FC66" s="218">
        <f t="shared" si="89"/>
        <v>0</v>
      </c>
      <c r="FD66" s="218">
        <f t="shared" si="89"/>
        <v>0</v>
      </c>
      <c r="FE66" s="218">
        <f t="shared" si="89"/>
        <v>0</v>
      </c>
      <c r="FF66" s="218">
        <f t="shared" si="89"/>
        <v>0</v>
      </c>
      <c r="FG66" s="218">
        <f t="shared" si="89"/>
        <v>0</v>
      </c>
      <c r="FH66" s="218">
        <f t="shared" si="89"/>
        <v>0</v>
      </c>
      <c r="FI66" s="218">
        <f t="shared" si="89"/>
        <v>0</v>
      </c>
      <c r="FJ66" s="218">
        <f t="shared" si="89"/>
        <v>0</v>
      </c>
      <c r="FK66" s="218">
        <f t="shared" si="89"/>
        <v>0</v>
      </c>
      <c r="FL66" s="218">
        <f t="shared" si="89"/>
        <v>0</v>
      </c>
      <c r="FM66" s="218">
        <f t="shared" si="89"/>
        <v>0</v>
      </c>
      <c r="FN66" s="218">
        <f t="shared" si="89"/>
        <v>0</v>
      </c>
      <c r="FO66" s="218">
        <f t="shared" si="89"/>
        <v>0</v>
      </c>
      <c r="FP66" s="218">
        <f t="shared" si="89"/>
        <v>0</v>
      </c>
      <c r="FQ66" s="218">
        <f t="shared" si="89"/>
        <v>0</v>
      </c>
      <c r="FR66" s="218">
        <f t="shared" si="89"/>
        <v>0</v>
      </c>
      <c r="FS66" s="218">
        <f t="shared" si="89"/>
        <v>0</v>
      </c>
      <c r="FT66" s="218">
        <f t="shared" si="89"/>
        <v>0</v>
      </c>
      <c r="FU66" s="218">
        <f t="shared" si="89"/>
        <v>0</v>
      </c>
      <c r="FV66" s="218">
        <f t="shared" si="89"/>
        <v>0</v>
      </c>
      <c r="FW66" s="218">
        <f t="shared" si="89"/>
        <v>0</v>
      </c>
      <c r="FX66" s="218">
        <f t="shared" si="89"/>
        <v>0</v>
      </c>
      <c r="FY66" s="218">
        <f t="shared" si="89"/>
        <v>0</v>
      </c>
      <c r="FZ66" s="218">
        <f t="shared" si="89"/>
        <v>0</v>
      </c>
      <c r="GA66" s="218">
        <f t="shared" si="89"/>
        <v>0</v>
      </c>
      <c r="GB66" s="218">
        <f t="shared" si="89"/>
        <v>0</v>
      </c>
      <c r="GC66" s="218">
        <f t="shared" si="89"/>
        <v>0</v>
      </c>
      <c r="GD66" s="218">
        <f t="shared" si="89"/>
        <v>0</v>
      </c>
      <c r="GE66" s="218">
        <f t="shared" si="89"/>
        <v>0</v>
      </c>
      <c r="GF66" s="218">
        <f t="shared" si="89"/>
        <v>0</v>
      </c>
      <c r="GG66" s="218">
        <f t="shared" si="89"/>
        <v>0</v>
      </c>
      <c r="GH66" s="218">
        <f t="shared" si="89"/>
        <v>0</v>
      </c>
      <c r="GI66" s="218">
        <f t="shared" si="89"/>
        <v>0</v>
      </c>
      <c r="GJ66" s="218">
        <f t="shared" si="89"/>
        <v>0</v>
      </c>
      <c r="GK66" s="218">
        <f t="shared" si="89"/>
        <v>0</v>
      </c>
      <c r="GL66" s="218">
        <f t="shared" ref="GL66:IP66" si="90">IF(LEFT(GL67,2)="OK",0,IF(LEFT(GL67,2)="WA",2,1))</f>
        <v>0</v>
      </c>
      <c r="GM66" s="218">
        <f t="shared" si="90"/>
        <v>0</v>
      </c>
      <c r="GN66" s="218">
        <f t="shared" si="90"/>
        <v>0</v>
      </c>
      <c r="GO66" s="218">
        <f t="shared" si="90"/>
        <v>0</v>
      </c>
      <c r="GP66" s="218">
        <f t="shared" si="90"/>
        <v>0</v>
      </c>
      <c r="GQ66" s="218">
        <f t="shared" si="90"/>
        <v>0</v>
      </c>
      <c r="GR66" s="218">
        <f t="shared" si="90"/>
        <v>0</v>
      </c>
      <c r="GS66" s="218">
        <f t="shared" si="90"/>
        <v>0</v>
      </c>
      <c r="GT66" s="218">
        <f t="shared" si="90"/>
        <v>0</v>
      </c>
      <c r="GU66" s="218">
        <f t="shared" si="90"/>
        <v>0</v>
      </c>
      <c r="GV66" s="218">
        <f t="shared" si="90"/>
        <v>0</v>
      </c>
      <c r="GW66" s="218">
        <f t="shared" si="90"/>
        <v>0</v>
      </c>
      <c r="GX66" s="218">
        <f t="shared" si="90"/>
        <v>0</v>
      </c>
      <c r="GY66" s="218">
        <f t="shared" si="90"/>
        <v>0</v>
      </c>
      <c r="GZ66" s="218">
        <f t="shared" si="90"/>
        <v>0</v>
      </c>
      <c r="HA66" s="218">
        <f t="shared" si="90"/>
        <v>0</v>
      </c>
      <c r="HB66" s="218">
        <f t="shared" si="90"/>
        <v>0</v>
      </c>
      <c r="HC66" s="218">
        <f t="shared" si="90"/>
        <v>0</v>
      </c>
      <c r="HD66" s="218">
        <f t="shared" si="90"/>
        <v>0</v>
      </c>
      <c r="HE66" s="218">
        <f t="shared" si="90"/>
        <v>0</v>
      </c>
      <c r="HF66" s="218">
        <f t="shared" si="90"/>
        <v>0</v>
      </c>
      <c r="HG66" s="218">
        <f t="shared" si="90"/>
        <v>0</v>
      </c>
      <c r="HH66" s="218">
        <f t="shared" si="90"/>
        <v>0</v>
      </c>
      <c r="HI66" s="218">
        <f t="shared" si="90"/>
        <v>0</v>
      </c>
      <c r="HJ66" s="218">
        <f t="shared" si="90"/>
        <v>0</v>
      </c>
      <c r="HK66" s="218">
        <f t="shared" si="90"/>
        <v>0</v>
      </c>
      <c r="HL66" s="218">
        <f t="shared" si="90"/>
        <v>0</v>
      </c>
      <c r="HM66" s="218">
        <f t="shared" si="90"/>
        <v>0</v>
      </c>
      <c r="HN66" s="218">
        <f t="shared" si="90"/>
        <v>0</v>
      </c>
      <c r="HO66" s="218">
        <f t="shared" si="90"/>
        <v>0</v>
      </c>
      <c r="HP66" s="218">
        <f t="shared" si="90"/>
        <v>0</v>
      </c>
      <c r="HQ66" s="218">
        <f t="shared" si="90"/>
        <v>0</v>
      </c>
      <c r="HR66" s="218">
        <f t="shared" si="90"/>
        <v>0</v>
      </c>
      <c r="HS66" s="218">
        <f t="shared" si="90"/>
        <v>0</v>
      </c>
      <c r="HT66" s="218">
        <f t="shared" si="90"/>
        <v>0</v>
      </c>
      <c r="HU66" s="218">
        <f t="shared" si="90"/>
        <v>0</v>
      </c>
      <c r="HV66" s="218">
        <f t="shared" si="90"/>
        <v>0</v>
      </c>
      <c r="HW66" s="218">
        <f t="shared" si="90"/>
        <v>0</v>
      </c>
      <c r="HX66" s="218">
        <f t="shared" si="90"/>
        <v>0</v>
      </c>
      <c r="HY66" s="218">
        <f t="shared" si="90"/>
        <v>0</v>
      </c>
      <c r="HZ66" s="218">
        <f t="shared" si="90"/>
        <v>0</v>
      </c>
      <c r="IA66" s="218">
        <f t="shared" si="90"/>
        <v>0</v>
      </c>
      <c r="IB66" s="218">
        <f t="shared" si="90"/>
        <v>0</v>
      </c>
      <c r="IC66" s="218">
        <f t="shared" si="90"/>
        <v>0</v>
      </c>
      <c r="ID66" s="218">
        <f t="shared" si="90"/>
        <v>0</v>
      </c>
      <c r="IE66" s="218">
        <f t="shared" si="90"/>
        <v>0</v>
      </c>
      <c r="IF66" s="218">
        <f t="shared" si="90"/>
        <v>0</v>
      </c>
      <c r="IG66" s="218">
        <f t="shared" si="90"/>
        <v>0</v>
      </c>
      <c r="IH66" s="218">
        <f t="shared" si="90"/>
        <v>0</v>
      </c>
      <c r="II66" s="218">
        <f t="shared" si="90"/>
        <v>0</v>
      </c>
      <c r="IJ66" s="218">
        <f t="shared" si="90"/>
        <v>0</v>
      </c>
      <c r="IK66" s="218">
        <f t="shared" si="90"/>
        <v>0</v>
      </c>
      <c r="IL66" s="218">
        <f t="shared" si="90"/>
        <v>0</v>
      </c>
      <c r="IM66" s="218">
        <f t="shared" si="90"/>
        <v>0</v>
      </c>
      <c r="IN66" s="218">
        <f t="shared" si="90"/>
        <v>0</v>
      </c>
      <c r="IO66" s="218">
        <f t="shared" si="90"/>
        <v>0</v>
      </c>
      <c r="IP66" s="218">
        <f t="shared" si="90"/>
        <v>0</v>
      </c>
      <c r="IQ66" s="212"/>
      <c r="IR66" s="212"/>
      <c r="IS66" s="212"/>
    </row>
    <row r="67" spans="1:253" ht="97.5" customHeight="1">
      <c r="A67" s="682" t="str">
        <f>IF(ABS(Questionnaire!D162-Questionnaire!D161)&gt;200,"WARNING Q 35 &amp; 36 - Net change in preference shares etc. is greater than £200m - please check","OK - Net change in preference shares etc.")</f>
        <v>OK - Net change in preference shares etc.</v>
      </c>
      <c r="B67" s="682" t="str">
        <f>IF(ABS(Questionnaire!E162-Questionnaire!E161)&gt;200,"WARNING Q 35 &amp; 36 - Net change in preference shares etc. is greater than £200m - please check","OK - Net change in preference shares etc.")</f>
        <v>OK - Net change in preference shares etc.</v>
      </c>
      <c r="C67" s="682" t="str">
        <f>IF(ABS(Questionnaire!F162-Questionnaire!F161)&gt;200,"WARNING Q 35 &amp; 36 - Net change in preference shares etc. is greater than £200m - please check","OK - Net change in preference shares etc.")</f>
        <v>OK - Net change in preference shares etc.</v>
      </c>
      <c r="D67" s="682" t="str">
        <f>IF(ABS(Questionnaire!G162-Questionnaire!G161)&gt;200,"WARNING Q 35 &amp; 36 - Net change in preference shares etc. is greater than £200m - please check","OK - Net change in preference shares etc.")</f>
        <v>OK - Net change in preference shares etc.</v>
      </c>
      <c r="E67" s="682" t="str">
        <f>IF(ABS(Questionnaire!H162-Questionnaire!H161)&gt;200,"WARNING Q 35 &amp; 36 - Net change in preference shares etc. is greater than £200m - please check","OK - Net change in preference shares etc.")</f>
        <v>OK - Net change in preference shares etc.</v>
      </c>
      <c r="F67" s="682" t="str">
        <f>IF(ABS(Questionnaire!I162-Questionnaire!I161)&gt;200,"WARNING Q 35 &amp; 36 - Net change in preference shares etc. is greater than £200m - please check","OK - Net change in preference shares etc.")</f>
        <v>OK - Net change in preference shares etc.</v>
      </c>
      <c r="G67" s="682" t="str">
        <f>IF(ABS(Questionnaire!J162-Questionnaire!J161)&gt;200,"WARNING Q 35 &amp; 36 - Net change in preference shares etc. is greater than £200m - please check","OK - Net change in preference shares etc.")</f>
        <v>OK - Net change in preference shares etc.</v>
      </c>
      <c r="H67" s="682" t="str">
        <f>IF(ABS(Questionnaire!K162-Questionnaire!K161)&gt;200,"WARNING Q 35 &amp; 36 - Net change in preference shares etc. is greater than £200m - please check","OK - Net change in preference shares etc.")</f>
        <v>OK - Net change in preference shares etc.</v>
      </c>
      <c r="I67" s="682" t="str">
        <f>IF(ABS(Questionnaire!L162-Questionnaire!L161)&gt;200,"WARNING Q 35 &amp; 36 - Net change in preference shares etc. is greater than £200m - please check","OK - Net change in preference shares etc.")</f>
        <v>OK - Net change in preference shares etc.</v>
      </c>
      <c r="J67" s="682" t="str">
        <f>IF(ABS(Questionnaire!M162-Questionnaire!M161)&gt;200,"WARNING Q 35 &amp; 36 - Net change in preference shares etc. is greater than £200m - please check","OK - Net change in preference shares etc.")</f>
        <v>OK - Net change in preference shares etc.</v>
      </c>
      <c r="K67" s="682" t="str">
        <f>IF(ABS(Questionnaire!N162-Questionnaire!N161)&gt;200,"WARNING Q 35 &amp; 36 - Net change in preference shares etc. is greater than £200m - please check","OK - Net change in preference shares etc.")</f>
        <v>OK - Net change in preference shares etc.</v>
      </c>
      <c r="L67" s="682" t="str">
        <f>IF(ABS(Questionnaire!O162-Questionnaire!O161)&gt;200,"WARNING Q 35 &amp; 36 - Net change in preference shares etc. is greater than £200m - please check","OK - Net change in preference shares etc.")</f>
        <v>OK - Net change in preference shares etc.</v>
      </c>
      <c r="M67" s="682" t="str">
        <f>IF(ABS(Questionnaire!P162-Questionnaire!P161)&gt;200,"WARNING Q 35 &amp; 36 - Net change in preference shares etc. is greater than £200m - please check","OK - Net change in preference shares etc.")</f>
        <v>OK - Net change in preference shares etc.</v>
      </c>
      <c r="N67" s="682" t="str">
        <f>IF(ABS(Questionnaire!Q162-Questionnaire!Q161)&gt;200,"WARNING Q 35 &amp; 36 - Net change in preference shares etc. is greater than £200m - please check","OK - Net change in preference shares etc.")</f>
        <v>OK - Net change in preference shares etc.</v>
      </c>
      <c r="O67" s="682" t="str">
        <f>IF(ABS(Questionnaire!R162-Questionnaire!R161)&gt;200,"WARNING Q 35 &amp; 36 - Net change in preference shares etc. is greater than £200m - please check","OK - Net change in preference shares etc.")</f>
        <v>OK - Net change in preference shares etc.</v>
      </c>
      <c r="P67" s="682" t="str">
        <f>IF(ABS(Questionnaire!S162-Questionnaire!S161)&gt;200,"WARNING Q 35 &amp; 36 - Net change in preference shares etc. is greater than £200m - please check","OK - Net change in preference shares etc.")</f>
        <v>OK - Net change in preference shares etc.</v>
      </c>
      <c r="Q67" s="682" t="str">
        <f>IF(ABS(Questionnaire!T162-Questionnaire!T161)&gt;200,"WARNING Q 35 &amp; 36 - Net change in preference shares etc. is greater than £200m - please check","OK - Net change in preference shares etc.")</f>
        <v>OK - Net change in preference shares etc.</v>
      </c>
      <c r="R67" s="682" t="str">
        <f>IF(ABS(Questionnaire!U162-Questionnaire!U161)&gt;200,"WARNING Q 35 &amp; 36 - Net change in preference shares etc. is greater than £200m - please check","OK - Net change in preference shares etc.")</f>
        <v>OK - Net change in preference shares etc.</v>
      </c>
      <c r="S67" s="682" t="str">
        <f>IF(ABS(Questionnaire!V162-Questionnaire!V161)&gt;200,"WARNING Q 35 &amp; 36 - Net change in preference shares etc. is greater than £200m - please check","OK - Net change in preference shares etc.")</f>
        <v>OK - Net change in preference shares etc.</v>
      </c>
      <c r="T67" s="682" t="str">
        <f>IF(ABS(Questionnaire!W162-Questionnaire!W161)&gt;200,"WARNING Q 35 &amp; 36 - Net change in preference shares etc. is greater than £200m - please check","OK - Net change in preference shares etc.")</f>
        <v>OK - Net change in preference shares etc.</v>
      </c>
      <c r="U67" s="682" t="str">
        <f>IF(ABS(Questionnaire!X162-Questionnaire!X161)&gt;200,"WARNING Q 35 &amp; 36 - Net change in preference shares etc. is greater than £200m - please check","OK - Net change in preference shares etc.")</f>
        <v>OK - Net change in preference shares etc.</v>
      </c>
      <c r="V67" s="682" t="str">
        <f>IF(ABS(Questionnaire!Y162-Questionnaire!Y161)&gt;200,"WARNING Q 35 &amp; 36 - Net change in preference shares etc. is greater than £200m - please check","OK - Net change in preference shares etc.")</f>
        <v>OK - Net change in preference shares etc.</v>
      </c>
      <c r="W67" s="682" t="str">
        <f>IF(ABS(Questionnaire!Z162-Questionnaire!Z161)&gt;200,"WARNING Q 35 &amp; 36 - Net change in preference shares etc. is greater than £200m - please check","OK - Net change in preference shares etc.")</f>
        <v>OK - Net change in preference shares etc.</v>
      </c>
      <c r="X67" s="682" t="str">
        <f>IF(ABS(Questionnaire!AA162-Questionnaire!AA161)&gt;200,"WARNING Q 35 &amp; 36 - Net change in preference shares etc. is greater than £200m - please check","OK - Net change in preference shares etc.")</f>
        <v>OK - Net change in preference shares etc.</v>
      </c>
      <c r="Y67" s="682" t="str">
        <f>IF(ABS(Questionnaire!AB162-Questionnaire!AB161)&gt;200,"WARNING Q 35 &amp; 36 - Net change in preference shares etc. is greater than £200m - please check","OK - Net change in preference shares etc.")</f>
        <v>OK - Net change in preference shares etc.</v>
      </c>
      <c r="Z67" s="682" t="str">
        <f>IF(ABS(Questionnaire!AC162-Questionnaire!AC161)&gt;200,"WARNING Q 35 &amp; 36 - Net change in preference shares etc. is greater than £200m - please check","OK - Net change in preference shares etc.")</f>
        <v>OK - Net change in preference shares etc.</v>
      </c>
      <c r="AA67" s="682" t="str">
        <f>IF(ABS(Questionnaire!AD162-Questionnaire!AD161)&gt;200,"WARNING Q 35 &amp; 36 - Net change in preference shares etc. is greater than £200m - please check","OK - Net change in preference shares etc.")</f>
        <v>OK - Net change in preference shares etc.</v>
      </c>
      <c r="AB67" s="682" t="str">
        <f>IF(ABS(Questionnaire!AE162-Questionnaire!AE161)&gt;200,"WARNING Q 35 &amp; 36 - Net change in preference shares etc. is greater than £200m - please check","OK - Net change in preference shares etc.")</f>
        <v>OK - Net change in preference shares etc.</v>
      </c>
      <c r="AC67" s="682" t="str">
        <f>IF(ABS(Questionnaire!AF162-Questionnaire!AF161)&gt;200,"WARNING Q 35 &amp; 36 - Net change in preference shares etc. is greater than £200m - please check","OK - Net change in preference shares etc.")</f>
        <v>OK - Net change in preference shares etc.</v>
      </c>
      <c r="AD67" s="682" t="str">
        <f>IF(ABS(Questionnaire!AG162-Questionnaire!AG161)&gt;200,"WARNING Q 35 &amp; 36 - Net change in preference shares etc. is greater than £200m - please check","OK - Net change in preference shares etc.")</f>
        <v>OK - Net change in preference shares etc.</v>
      </c>
      <c r="AE67" s="682" t="str">
        <f>IF(ABS(Questionnaire!AH162-Questionnaire!AH161)&gt;200,"WARNING Q 35 &amp; 36 - Net change in preference shares etc. is greater than £200m - please check","OK - Net change in preference shares etc.")</f>
        <v>OK - Net change in preference shares etc.</v>
      </c>
      <c r="AF67" s="682" t="str">
        <f>IF(ABS(Questionnaire!AI162-Questionnaire!AI161)&gt;200,"WARNING Q 35 &amp; 36 - Net change in preference shares etc. is greater than £200m - please check","OK - Net change in preference shares etc.")</f>
        <v>OK - Net change in preference shares etc.</v>
      </c>
      <c r="AG67" s="682" t="str">
        <f>IF(ABS(Questionnaire!AJ162-Questionnaire!AJ161)&gt;200,"WARNING Q 35 &amp; 36 - Net change in preference shares etc. is greater than £200m - please check","OK - Net change in preference shares etc.")</f>
        <v>OK - Net change in preference shares etc.</v>
      </c>
      <c r="AH67" s="682" t="str">
        <f>IF(ABS(Questionnaire!AK162-Questionnaire!AK161)&gt;200,"WARNING Q 35 &amp; 36 - Net change in preference shares etc. is greater than £200m - please check","OK - Net change in preference shares etc.")</f>
        <v>OK - Net change in preference shares etc.</v>
      </c>
      <c r="AI67" s="682" t="str">
        <f>IF(ABS(Questionnaire!AL162-Questionnaire!AL161)&gt;200,"WARNING Q 35 &amp; 36 - Net change in preference shares etc. is greater than £200m - please check","OK - Net change in preference shares etc.")</f>
        <v>OK - Net change in preference shares etc.</v>
      </c>
      <c r="AJ67" s="682" t="str">
        <f>IF(ABS(Questionnaire!AM162-Questionnaire!AM161)&gt;200,"WARNING Q 35 &amp; 36 - Net change in preference shares etc. is greater than £200m - please check","OK - Net change in preference shares etc.")</f>
        <v>OK - Net change in preference shares etc.</v>
      </c>
      <c r="AK67" s="682" t="str">
        <f>IF(ABS(Questionnaire!AN162-Questionnaire!AN161)&gt;200,"WARNING Q 35 &amp; 36 - Net change in preference shares etc. is greater than £200m - please check","OK - Net change in preference shares etc.")</f>
        <v>OK - Net change in preference shares etc.</v>
      </c>
      <c r="AL67" s="682" t="str">
        <f>IF(ABS(Questionnaire!AO162-Questionnaire!AO161)&gt;200,"WARNING Q 35 &amp; 36 - Net change in preference shares etc. is greater than £200m - please check","OK - Net change in preference shares etc.")</f>
        <v>OK - Net change in preference shares etc.</v>
      </c>
      <c r="AM67" s="682" t="str">
        <f>IF(ABS(Questionnaire!AP162-Questionnaire!AP161)&gt;200,"WARNING Q 35 &amp; 36 - Net change in preference shares etc. is greater than £200m - please check","OK - Net change in preference shares etc.")</f>
        <v>OK - Net change in preference shares etc.</v>
      </c>
      <c r="AN67" s="682" t="str">
        <f>IF(ABS(Questionnaire!AQ162-Questionnaire!AQ161)&gt;200,"WARNING Q 35 &amp; 36 - Net change in preference shares etc. is greater than £200m - please check","OK - Net change in preference shares etc.")</f>
        <v>OK - Net change in preference shares etc.</v>
      </c>
      <c r="AO67" s="682" t="str">
        <f>IF(ABS(Questionnaire!AR162-Questionnaire!AR161)&gt;200,"WARNING Q 35 &amp; 36 - Net change in preference shares etc. is greater than £200m - please check","OK - Net change in preference shares etc.")</f>
        <v>OK - Net change in preference shares etc.</v>
      </c>
      <c r="AP67" s="682" t="str">
        <f>IF(ABS(Questionnaire!AS162-Questionnaire!AS161)&gt;200,"WARNING Q 35 &amp; 36 - Net change in preference shares etc. is greater than £200m - please check","OK - Net change in preference shares etc.")</f>
        <v>OK - Net change in preference shares etc.</v>
      </c>
      <c r="AQ67" s="682" t="str">
        <f>IF(ABS(Questionnaire!AT162-Questionnaire!AT161)&gt;200,"WARNING Q 35 &amp; 36 - Net change in preference shares etc. is greater than £200m - please check","OK - Net change in preference shares etc.")</f>
        <v>OK - Net change in preference shares etc.</v>
      </c>
      <c r="AR67" s="682" t="str">
        <f>IF(ABS(Questionnaire!AU162-Questionnaire!AU161)&gt;200,"WARNING Q 35 &amp; 36 - Net change in preference shares etc. is greater than £200m - please check","OK - Net change in preference shares etc.")</f>
        <v>OK - Net change in preference shares etc.</v>
      </c>
      <c r="AS67" s="682" t="str">
        <f>IF(ABS(Questionnaire!AV162-Questionnaire!AV161)&gt;200,"WARNING Q 35 &amp; 36 - Net change in preference shares etc. is greater than £200m - please check","OK - Net change in preference shares etc.")</f>
        <v>OK - Net change in preference shares etc.</v>
      </c>
      <c r="AT67" s="682" t="str">
        <f>IF(ABS(Questionnaire!AW162-Questionnaire!AW161)&gt;200,"WARNING Q 35 &amp; 36 - Net change in preference shares etc. is greater than £200m - please check","OK - Net change in preference shares etc.")</f>
        <v>OK - Net change in preference shares etc.</v>
      </c>
      <c r="AU67" s="682" t="str">
        <f>IF(ABS(Questionnaire!AX162-Questionnaire!AX161)&gt;200,"WARNING Q 35 &amp; 36 - Net change in preference shares etc. is greater than £200m - please check","OK - Net change in preference shares etc.")</f>
        <v>OK - Net change in preference shares etc.</v>
      </c>
      <c r="AV67" s="682" t="str">
        <f>IF(ABS(Questionnaire!AY162-Questionnaire!AY161)&gt;200,"WARNING Q 35 &amp; 36 - Net change in preference shares etc. is greater than £200m - please check","OK - Net change in preference shares etc.")</f>
        <v>OK - Net change in preference shares etc.</v>
      </c>
      <c r="AW67" s="682" t="str">
        <f>IF(ABS(Questionnaire!AZ162-Questionnaire!AZ161)&gt;200,"WARNING Q 35 &amp; 36 - Net change in preference shares etc. is greater than £200m - please check","OK - Net change in preference shares etc.")</f>
        <v>OK - Net change in preference shares etc.</v>
      </c>
      <c r="AX67" s="682" t="str">
        <f>IF(ABS(Questionnaire!BA162-Questionnaire!BA161)&gt;200,"WARNING Q 35 &amp; 36 - Net change in preference shares etc. is greater than £200m - please check","OK - Net change in preference shares etc.")</f>
        <v>OK - Net change in preference shares etc.</v>
      </c>
      <c r="AY67" s="682" t="str">
        <f>IF(ABS(Questionnaire!BB162-Questionnaire!BB161)&gt;200,"WARNING Q 35 &amp; 36 - Net change in preference shares etc. is greater than £200m - please check","OK - Net change in preference shares etc.")</f>
        <v>OK - Net change in preference shares etc.</v>
      </c>
      <c r="AZ67" s="682" t="str">
        <f>IF(ABS(Questionnaire!BC162-Questionnaire!BC161)&gt;200,"WARNING Q 35 &amp; 36 - Net change in preference shares etc. is greater than £200m - please check","OK - Net change in preference shares etc.")</f>
        <v>OK - Net change in preference shares etc.</v>
      </c>
      <c r="BA67" s="682" t="str">
        <f>IF(ABS(Questionnaire!BD162-Questionnaire!BD161)&gt;200,"WARNING Q 35 &amp; 36 - Net change in preference shares etc. is greater than £200m - please check","OK - Net change in preference shares etc.")</f>
        <v>OK - Net change in preference shares etc.</v>
      </c>
      <c r="BB67" s="682" t="str">
        <f>IF(ABS(Questionnaire!BE162-Questionnaire!BE161)&gt;200,"WARNING Q 35 &amp; 36 - Net change in preference shares etc. is greater than £200m - please check","OK - Net change in preference shares etc.")</f>
        <v>OK - Net change in preference shares etc.</v>
      </c>
      <c r="BC67" s="682" t="str">
        <f>IF(ABS(Questionnaire!BF162-Questionnaire!BF161)&gt;200,"WARNING Q 35 &amp; 36 - Net change in preference shares etc. is greater than £200m - please check","OK - Net change in preference shares etc.")</f>
        <v>OK - Net change in preference shares etc.</v>
      </c>
      <c r="BD67" s="682" t="str">
        <f>IF(ABS(Questionnaire!BG162-Questionnaire!BG161)&gt;200,"WARNING Q 35 &amp; 36 - Net change in preference shares etc. is greater than £200m - please check","OK - Net change in preference shares etc.")</f>
        <v>OK - Net change in preference shares etc.</v>
      </c>
      <c r="BE67" s="682" t="str">
        <f>IF(ABS(Questionnaire!BH162-Questionnaire!BH161)&gt;200,"WARNING Q 35 &amp; 36 - Net change in preference shares etc. is greater than £200m - please check","OK - Net change in preference shares etc.")</f>
        <v>OK - Net change in preference shares etc.</v>
      </c>
      <c r="BF67" s="682" t="str">
        <f>IF(ABS(Questionnaire!BI162-Questionnaire!BI161)&gt;200,"WARNING Q 35 &amp; 36 - Net change in preference shares etc. is greater than £200m - please check","OK - Net change in preference shares etc.")</f>
        <v>OK - Net change in preference shares etc.</v>
      </c>
      <c r="BG67" s="682" t="str">
        <f>IF(ABS(Questionnaire!BJ162-Questionnaire!BJ161)&gt;200,"WARNING Q 35 &amp; 36 - Net change in preference shares etc. is greater than £200m - please check","OK - Net change in preference shares etc.")</f>
        <v>OK - Net change in preference shares etc.</v>
      </c>
      <c r="BH67" s="682" t="str">
        <f>IF(ABS(Questionnaire!BK162-Questionnaire!BK161)&gt;200,"WARNING Q 35 &amp; 36 - Net change in preference shares etc. is greater than £200m - please check","OK - Net change in preference shares etc.")</f>
        <v>OK - Net change in preference shares etc.</v>
      </c>
      <c r="BI67" s="682" t="str">
        <f>IF(ABS(Questionnaire!BL162-Questionnaire!BL161)&gt;200,"WARNING Q 35 &amp; 36 - Net change in preference shares etc. is greater than £200m - please check","OK - Net change in preference shares etc.")</f>
        <v>OK - Net change in preference shares etc.</v>
      </c>
      <c r="BJ67" s="682" t="str">
        <f>IF(ABS(Questionnaire!BM162-Questionnaire!BM161)&gt;200,"WARNING Q 35 &amp; 36 - Net change in preference shares etc. is greater than £200m - please check","OK - Net change in preference shares etc.")</f>
        <v>OK - Net change in preference shares etc.</v>
      </c>
      <c r="BK67" s="682" t="str">
        <f>IF(ABS(Questionnaire!BN162-Questionnaire!BN161)&gt;200,"WARNING Q 35 &amp; 36 - Net change in preference shares etc. is greater than £200m - please check","OK - Net change in preference shares etc.")</f>
        <v>OK - Net change in preference shares etc.</v>
      </c>
      <c r="BL67" s="682" t="str">
        <f>IF(ABS(Questionnaire!BO162-Questionnaire!BO161)&gt;200,"WARNING Q 35 &amp; 36 - Net change in preference shares etc. is greater than £200m - please check","OK - Net change in preference shares etc.")</f>
        <v>OK - Net change in preference shares etc.</v>
      </c>
      <c r="BM67" s="682" t="str">
        <f>IF(ABS(Questionnaire!BP162-Questionnaire!BP161)&gt;200,"WARNING Q 35 &amp; 36 - Net change in preference shares etc. is greater than £200m - please check","OK - Net change in preference shares etc.")</f>
        <v>OK - Net change in preference shares etc.</v>
      </c>
      <c r="BN67" s="682" t="str">
        <f>IF(ABS(Questionnaire!BQ162-Questionnaire!BQ161)&gt;200,"WARNING Q 35 &amp; 36 - Net change in preference shares etc. is greater than £200m - please check","OK - Net change in preference shares etc.")</f>
        <v>OK - Net change in preference shares etc.</v>
      </c>
      <c r="BO67" s="682" t="str">
        <f>IF(ABS(Questionnaire!BR162-Questionnaire!BR161)&gt;200,"WARNING Q 35 &amp; 36 - Net change in preference shares etc. is greater than £200m - please check","OK - Net change in preference shares etc.")</f>
        <v>OK - Net change in preference shares etc.</v>
      </c>
      <c r="BP67" s="682" t="str">
        <f>IF(ABS(Questionnaire!BS162-Questionnaire!BS161)&gt;200,"WARNING Q 35 &amp; 36 - Net change in preference shares etc. is greater than £200m - please check","OK - Net change in preference shares etc.")</f>
        <v>OK - Net change in preference shares etc.</v>
      </c>
      <c r="BQ67" s="682" t="str">
        <f>IF(ABS(Questionnaire!BT162-Questionnaire!BT161)&gt;200,"WARNING Q 35 &amp; 36 - Net change in preference shares etc. is greater than £200m - please check","OK - Net change in preference shares etc.")</f>
        <v>OK - Net change in preference shares etc.</v>
      </c>
      <c r="BR67" s="682" t="str">
        <f>IF(ABS(Questionnaire!BU162-Questionnaire!BU161)&gt;200,"WARNING Q 35 &amp; 36 - Net change in preference shares etc. is greater than £200m - please check","OK - Net change in preference shares etc.")</f>
        <v>OK - Net change in preference shares etc.</v>
      </c>
      <c r="BS67" s="682" t="str">
        <f>IF(ABS(Questionnaire!BV162-Questionnaire!BV161)&gt;200,"WARNING Q 35 &amp; 36 - Net change in preference shares etc. is greater than £200m - please check","OK - Net change in preference shares etc.")</f>
        <v>OK - Net change in preference shares etc.</v>
      </c>
      <c r="BT67" s="682" t="str">
        <f>IF(ABS(Questionnaire!BW162-Questionnaire!BW161)&gt;200,"WARNING Q 35 &amp; 36 - Net change in preference shares etc. is greater than £200m - please check","OK - Net change in preference shares etc.")</f>
        <v>OK - Net change in preference shares etc.</v>
      </c>
      <c r="BU67" s="682" t="str">
        <f>IF(ABS(Questionnaire!BX162-Questionnaire!BX161)&gt;200,"WARNING Q 35 &amp; 36 - Net change in preference shares etc. is greater than £200m - please check","OK - Net change in preference shares etc.")</f>
        <v>OK - Net change in preference shares etc.</v>
      </c>
      <c r="BV67" s="682" t="str">
        <f>IF(ABS(Questionnaire!BY162-Questionnaire!BY161)&gt;200,"WARNING Q 35 &amp; 36 - Net change in preference shares etc. is greater than £200m - please check","OK - Net change in preference shares etc.")</f>
        <v>OK - Net change in preference shares etc.</v>
      </c>
      <c r="BW67" s="682" t="str">
        <f>IF(ABS(Questionnaire!BZ162-Questionnaire!BZ161)&gt;200,"WARNING Q 35 &amp; 36 - Net change in preference shares etc. is greater than £200m - please check","OK - Net change in preference shares etc.")</f>
        <v>OK - Net change in preference shares etc.</v>
      </c>
      <c r="BX67" s="682" t="str">
        <f>IF(ABS(Questionnaire!CA162-Questionnaire!CA161)&gt;200,"WARNING Q 35 &amp; 36 - Net change in preference shares etc. is greater than £200m - please check","OK - Net change in preference shares etc.")</f>
        <v>OK - Net change in preference shares etc.</v>
      </c>
      <c r="BY67" s="682" t="str">
        <f>IF(ABS(Questionnaire!CB162-Questionnaire!CB161)&gt;200,"WARNING Q 35 &amp; 36 - Net change in preference shares etc. is greater than £200m - please check","OK - Net change in preference shares etc.")</f>
        <v>OK - Net change in preference shares etc.</v>
      </c>
      <c r="BZ67" s="682" t="str">
        <f>IF(ABS(Questionnaire!CC162-Questionnaire!CC161)&gt;200,"WARNING Q 35 &amp; 36 - Net change in preference shares etc. is greater than £200m - please check","OK - Net change in preference shares etc.")</f>
        <v>OK - Net change in preference shares etc.</v>
      </c>
      <c r="CA67" s="682" t="str">
        <f>IF(ABS(Questionnaire!CD162-Questionnaire!CD161)&gt;200,"WARNING Q 35 &amp; 36 - Net change in preference shares etc. is greater than £200m - please check","OK - Net change in preference shares etc.")</f>
        <v>OK - Net change in preference shares etc.</v>
      </c>
      <c r="CB67" s="682" t="str">
        <f>IF(ABS(Questionnaire!CE162-Questionnaire!CE161)&gt;200,"WARNING Q 35 &amp; 36 - Net change in preference shares etc. is greater than £200m - please check","OK - Net change in preference shares etc.")</f>
        <v>OK - Net change in preference shares etc.</v>
      </c>
      <c r="CC67" s="682" t="str">
        <f>IF(ABS(Questionnaire!CF162-Questionnaire!CF161)&gt;200,"WARNING Q 35 &amp; 36 - Net change in preference shares etc. is greater than £200m - please check","OK - Net change in preference shares etc.")</f>
        <v>OK - Net change in preference shares etc.</v>
      </c>
      <c r="CD67" s="682" t="str">
        <f>IF(ABS(Questionnaire!CG162-Questionnaire!CG161)&gt;200,"WARNING Q 35 &amp; 36 - Net change in preference shares etc. is greater than £200m - please check","OK - Net change in preference shares etc.")</f>
        <v>OK - Net change in preference shares etc.</v>
      </c>
      <c r="CE67" s="682" t="str">
        <f>IF(ABS(Questionnaire!CH162-Questionnaire!CH161)&gt;200,"WARNING Q 35 &amp; 36 - Net change in preference shares etc. is greater than £200m - please check","OK - Net change in preference shares etc.")</f>
        <v>OK - Net change in preference shares etc.</v>
      </c>
      <c r="CF67" s="682" t="str">
        <f>IF(ABS(Questionnaire!CI162-Questionnaire!CI161)&gt;200,"WARNING Q 35 &amp; 36 - Net change in preference shares etc. is greater than £200m - please check","OK - Net change in preference shares etc.")</f>
        <v>OK - Net change in preference shares etc.</v>
      </c>
      <c r="CG67" s="682" t="str">
        <f>IF(ABS(Questionnaire!CJ162-Questionnaire!CJ161)&gt;200,"WARNING Q 35 &amp; 36 - Net change in preference shares etc. is greater than £200m - please check","OK - Net change in preference shares etc.")</f>
        <v>OK - Net change in preference shares etc.</v>
      </c>
      <c r="CH67" s="682" t="str">
        <f>IF(ABS(Questionnaire!CK162-Questionnaire!CK161)&gt;200,"WARNING Q 35 &amp; 36 - Net change in preference shares etc. is greater than £200m - please check","OK - Net change in preference shares etc.")</f>
        <v>OK - Net change in preference shares etc.</v>
      </c>
      <c r="CI67" s="682" t="str">
        <f>IF(ABS(Questionnaire!CL162-Questionnaire!CL161)&gt;200,"WARNING Q 35 &amp; 36 - Net change in preference shares etc. is greater than £200m - please check","OK - Net change in preference shares etc.")</f>
        <v>OK - Net change in preference shares etc.</v>
      </c>
      <c r="CJ67" s="682" t="str">
        <f>IF(ABS(Questionnaire!CM162-Questionnaire!CM161)&gt;200,"WARNING Q 35 &amp; 36 - Net change in preference shares etc. is greater than £200m - please check","OK - Net change in preference shares etc.")</f>
        <v>OK - Net change in preference shares etc.</v>
      </c>
      <c r="CK67" s="682" t="str">
        <f>IF(ABS(Questionnaire!CN162-Questionnaire!CN161)&gt;200,"WARNING Q 35 &amp; 36 - Net change in preference shares etc. is greater than £200m - please check","OK - Net change in preference shares etc.")</f>
        <v>OK - Net change in preference shares etc.</v>
      </c>
      <c r="CL67" s="682" t="str">
        <f>IF(ABS(Questionnaire!CO162-Questionnaire!CO161)&gt;200,"WARNING Q 35 &amp; 36 - Net change in preference shares etc. is greater than £200m - please check","OK - Net change in preference shares etc.")</f>
        <v>OK - Net change in preference shares etc.</v>
      </c>
      <c r="CM67" s="682" t="str">
        <f>IF(ABS(Questionnaire!CP162-Questionnaire!CP161)&gt;200,"WARNING Q 35 &amp; 36 - Net change in preference shares etc. is greater than £200m - please check","OK - Net change in preference shares etc.")</f>
        <v>OK - Net change in preference shares etc.</v>
      </c>
      <c r="CN67" s="682" t="str">
        <f>IF(ABS(Questionnaire!CQ162-Questionnaire!CQ161)&gt;200,"WARNING Q 35 &amp; 36 - Net change in preference shares etc. is greater than £200m - please check","OK - Net change in preference shares etc.")</f>
        <v>OK - Net change in preference shares etc.</v>
      </c>
      <c r="CO67" s="682" t="str">
        <f>IF(ABS(Questionnaire!CR162-Questionnaire!CR161)&gt;200,"WARNING Q 35 &amp; 36 - Net change in preference shares etc. is greater than £200m - please check","OK - Net change in preference shares etc.")</f>
        <v>OK - Net change in preference shares etc.</v>
      </c>
      <c r="CP67" s="682" t="str">
        <f>IF(ABS(Questionnaire!CS162-Questionnaire!CS161)&gt;200,"WARNING Q 35 &amp; 36 - Net change in preference shares etc. is greater than £200m - please check","OK - Net change in preference shares etc.")</f>
        <v>OK - Net change in preference shares etc.</v>
      </c>
      <c r="CQ67" s="682" t="str">
        <f>IF(ABS(Questionnaire!CT162-Questionnaire!CT161)&gt;200,"WARNING Q 35 &amp; 36 - Net change in preference shares etc. is greater than £200m - please check","OK - Net change in preference shares etc.")</f>
        <v>OK - Net change in preference shares etc.</v>
      </c>
      <c r="CR67" s="682" t="str">
        <f>IF(ABS(Questionnaire!CU162-Questionnaire!CU161)&gt;200,"WARNING Q 35 &amp; 36 - Net change in preference shares etc. is greater than £200m - please check","OK - Net change in preference shares etc.")</f>
        <v>OK - Net change in preference shares etc.</v>
      </c>
      <c r="CS67" s="682" t="str">
        <f>IF(ABS(Questionnaire!CV162-Questionnaire!CV161)&gt;200,"WARNING Q 35 &amp; 36 - Net change in preference shares etc. is greater than £200m - please check","OK - Net change in preference shares etc.")</f>
        <v>OK - Net change in preference shares etc.</v>
      </c>
      <c r="CT67" s="682" t="str">
        <f>IF(ABS(Questionnaire!CW162-Questionnaire!CW161)&gt;200,"WARNING Q 35 &amp; 36 - Net change in preference shares etc. is greater than £200m - please check","OK - Net change in preference shares etc.")</f>
        <v>OK - Net change in preference shares etc.</v>
      </c>
      <c r="CU67" s="682" t="str">
        <f>IF(ABS(Questionnaire!CX162-Questionnaire!CX161)&gt;200,"WARNING Q 35 &amp; 36 - Net change in preference shares etc. is greater than £200m - please check","OK - Net change in preference shares etc.")</f>
        <v>OK - Net change in preference shares etc.</v>
      </c>
      <c r="CV67" s="682" t="str">
        <f>IF(ABS(Questionnaire!CY162-Questionnaire!CY161)&gt;200,"WARNING Q 35 &amp; 36 - Net change in preference shares etc. is greater than £200m - please check","OK - Net change in preference shares etc.")</f>
        <v>OK - Net change in preference shares etc.</v>
      </c>
      <c r="CW67" s="682" t="str">
        <f>IF(ABS(Questionnaire!CZ162-Questionnaire!CZ161)&gt;200,"WARNING Q 35 &amp; 36 - Net change in preference shares etc. is greater than £200m - please check","OK - Net change in preference shares etc.")</f>
        <v>OK - Net change in preference shares etc.</v>
      </c>
      <c r="CX67" s="682" t="str">
        <f>IF(ABS(Questionnaire!DA162-Questionnaire!DA161)&gt;200,"WARNING Q 35 &amp; 36 - Net change in preference shares etc. is greater than £200m - please check","OK - Net change in preference shares etc.")</f>
        <v>OK - Net change in preference shares etc.</v>
      </c>
      <c r="CY67" s="682" t="str">
        <f>IF(ABS(Questionnaire!DB162-Questionnaire!DB161)&gt;200,"WARNING Q 35 &amp; 36 - Net change in preference shares etc. is greater than £200m - please check","OK - Net change in preference shares etc.")</f>
        <v>OK - Net change in preference shares etc.</v>
      </c>
      <c r="CZ67" s="682" t="str">
        <f>IF(ABS(Questionnaire!DC162-Questionnaire!DC161)&gt;200,"WARNING Q 35 &amp; 36 - Net change in preference shares etc. is greater than £200m - please check","OK - Net change in preference shares etc.")</f>
        <v>OK - Net change in preference shares etc.</v>
      </c>
      <c r="DA67" s="682" t="str">
        <f>IF(ABS(Questionnaire!DD162-Questionnaire!DD161)&gt;200,"WARNING Q 35 &amp; 36 - Net change in preference shares etc. is greater than £200m - please check","OK - Net change in preference shares etc.")</f>
        <v>OK - Net change in preference shares etc.</v>
      </c>
      <c r="DB67" s="682" t="str">
        <f>IF(ABS(Questionnaire!DE162-Questionnaire!DE161)&gt;200,"WARNING Q 35 &amp; 36 - Net change in preference shares etc. is greater than £200m - please check","OK - Net change in preference shares etc.")</f>
        <v>OK - Net change in preference shares etc.</v>
      </c>
      <c r="DC67" s="682" t="str">
        <f>IF(ABS(Questionnaire!DF162-Questionnaire!DF161)&gt;200,"WARNING Q 35 &amp; 36 - Net change in preference shares etc. is greater than £200m - please check","OK - Net change in preference shares etc.")</f>
        <v>OK - Net change in preference shares etc.</v>
      </c>
      <c r="DD67" s="682" t="str">
        <f>IF(ABS(Questionnaire!DG162-Questionnaire!DG161)&gt;200,"WARNING Q 35 &amp; 36 - Net change in preference shares etc. is greater than £200m - please check","OK - Net change in preference shares etc.")</f>
        <v>OK - Net change in preference shares etc.</v>
      </c>
      <c r="DE67" s="682" t="str">
        <f>IF(ABS(Questionnaire!DH162-Questionnaire!DH161)&gt;200,"WARNING Q 35 &amp; 36 - Net change in preference shares etc. is greater than £200m - please check","OK - Net change in preference shares etc.")</f>
        <v>OK - Net change in preference shares etc.</v>
      </c>
      <c r="DF67" s="682" t="str">
        <f>IF(ABS(Questionnaire!DI162-Questionnaire!DI161)&gt;200,"WARNING Q 35 &amp; 36 - Net change in preference shares etc. is greater than £200m - please check","OK - Net change in preference shares etc.")</f>
        <v>OK - Net change in preference shares etc.</v>
      </c>
      <c r="DG67" s="682" t="str">
        <f>IF(ABS(Questionnaire!DJ162-Questionnaire!DJ161)&gt;200,"WARNING Q 35 &amp; 36 - Net change in preference shares etc. is greater than £200m - please check","OK - Net change in preference shares etc.")</f>
        <v>OK - Net change in preference shares etc.</v>
      </c>
      <c r="DH67" s="682" t="str">
        <f>IF(ABS(Questionnaire!DK162-Questionnaire!DK161)&gt;200,"WARNING Q 35 &amp; 36 - Net change in preference shares etc. is greater than £200m - please check","OK - Net change in preference shares etc.")</f>
        <v>OK - Net change in preference shares etc.</v>
      </c>
      <c r="DI67" s="682" t="str">
        <f>IF(ABS(Questionnaire!DL162-Questionnaire!DL161)&gt;200,"WARNING Q 35 &amp; 36 - Net change in preference shares etc. is greater than £200m - please check","OK - Net change in preference shares etc.")</f>
        <v>OK - Net change in preference shares etc.</v>
      </c>
      <c r="DJ67" s="682" t="str">
        <f>IF(ABS(Questionnaire!DM162-Questionnaire!DM161)&gt;200,"WARNING Q 35 &amp; 36 - Net change in preference shares etc. is greater than £200m - please check","OK - Net change in preference shares etc.")</f>
        <v>OK - Net change in preference shares etc.</v>
      </c>
      <c r="DK67" s="682" t="str">
        <f>IF(ABS(Questionnaire!DN162-Questionnaire!DN161)&gt;200,"WARNING Q 35 &amp; 36 - Net change in preference shares etc. is greater than £200m - please check","OK - Net change in preference shares etc.")</f>
        <v>OK - Net change in preference shares etc.</v>
      </c>
      <c r="DL67" s="682" t="str">
        <f>IF(ABS(Questionnaire!DO162-Questionnaire!DO161)&gt;200,"WARNING Q 35 &amp; 36 - Net change in preference shares etc. is greater than £200m - please check","OK - Net change in preference shares etc.")</f>
        <v>OK - Net change in preference shares etc.</v>
      </c>
      <c r="DM67" s="682" t="str">
        <f>IF(ABS(Questionnaire!DP162-Questionnaire!DP161)&gt;200,"WARNING Q 35 &amp; 36 - Net change in preference shares etc. is greater than £200m - please check","OK - Net change in preference shares etc.")</f>
        <v>OK - Net change in preference shares etc.</v>
      </c>
      <c r="DN67" s="682" t="str">
        <f>IF(ABS(Questionnaire!DQ162-Questionnaire!DQ161)&gt;200,"WARNING Q 35 &amp; 36 - Net change in preference shares etc. is greater than £200m - please check","OK - Net change in preference shares etc.")</f>
        <v>OK - Net change in preference shares etc.</v>
      </c>
      <c r="DO67" s="682" t="str">
        <f>IF(ABS(Questionnaire!DR162-Questionnaire!DR161)&gt;200,"WARNING Q 35 &amp; 36 - Net change in preference shares etc. is greater than £200m - please check","OK - Net change in preference shares etc.")</f>
        <v>OK - Net change in preference shares etc.</v>
      </c>
      <c r="DP67" s="682" t="str">
        <f>IF(ABS(Questionnaire!DS162-Questionnaire!DS161)&gt;200,"WARNING Q 35 &amp; 36 - Net change in preference shares etc. is greater than £200m - please check","OK - Net change in preference shares etc.")</f>
        <v>OK - Net change in preference shares etc.</v>
      </c>
      <c r="DQ67" s="682" t="str">
        <f>IF(ABS(Questionnaire!DT162-Questionnaire!DT161)&gt;200,"WARNING Q 35 &amp; 36 - Net change in preference shares etc. is greater than £200m - please check","OK - Net change in preference shares etc.")</f>
        <v>OK - Net change in preference shares etc.</v>
      </c>
      <c r="DR67" s="682" t="str">
        <f>IF(ABS(Questionnaire!DU162-Questionnaire!DU161)&gt;200,"WARNING Q 35 &amp; 36 - Net change in preference shares etc. is greater than £200m - please check","OK - Net change in preference shares etc.")</f>
        <v>OK - Net change in preference shares etc.</v>
      </c>
      <c r="DS67" s="682" t="str">
        <f>IF(ABS(Questionnaire!DV162-Questionnaire!DV161)&gt;200,"WARNING Q 35 &amp; 36 - Net change in preference shares etc. is greater than £200m - please check","OK - Net change in preference shares etc.")</f>
        <v>OK - Net change in preference shares etc.</v>
      </c>
      <c r="DT67" s="682" t="str">
        <f>IF(ABS(Questionnaire!DW162-Questionnaire!DW161)&gt;200,"WARNING Q 35 &amp; 36 - Net change in preference shares etc. is greater than £200m - please check","OK - Net change in preference shares etc.")</f>
        <v>OK - Net change in preference shares etc.</v>
      </c>
      <c r="DU67" s="682" t="str">
        <f>IF(ABS(Questionnaire!DX162-Questionnaire!DX161)&gt;200,"WARNING Q 35 &amp; 36 - Net change in preference shares etc. is greater than £200m - please check","OK - Net change in preference shares etc.")</f>
        <v>OK - Net change in preference shares etc.</v>
      </c>
      <c r="DV67" s="682" t="str">
        <f>IF(ABS(Questionnaire!DY162-Questionnaire!DY161)&gt;200,"WARNING Q 35 &amp; 36 - Net change in preference shares etc. is greater than £200m - please check","OK - Net change in preference shares etc.")</f>
        <v>OK - Net change in preference shares etc.</v>
      </c>
      <c r="DW67" s="682" t="str">
        <f>IF(ABS(Questionnaire!DZ162-Questionnaire!DZ161)&gt;200,"WARNING Q 35 &amp; 36 - Net change in preference shares etc. is greater than £200m - please check","OK - Net change in preference shares etc.")</f>
        <v>OK - Net change in preference shares etc.</v>
      </c>
      <c r="DX67" s="682" t="str">
        <f>IF(ABS(Questionnaire!EA162-Questionnaire!EA161)&gt;200,"WARNING Q 35 &amp; 36 - Net change in preference shares etc. is greater than £200m - please check","OK - Net change in preference shares etc.")</f>
        <v>OK - Net change in preference shares etc.</v>
      </c>
      <c r="DY67" s="682" t="str">
        <f>IF(ABS(Questionnaire!EB162-Questionnaire!EB161)&gt;200,"WARNING Q 35 &amp; 36 - Net change in preference shares etc. is greater than £200m - please check","OK - Net change in preference shares etc.")</f>
        <v>OK - Net change in preference shares etc.</v>
      </c>
      <c r="DZ67" s="682" t="str">
        <f>IF(ABS(Questionnaire!EC162-Questionnaire!EC161)&gt;200,"WARNING Q 35 &amp; 36 - Net change in preference shares etc. is greater than £200m - please check","OK - Net change in preference shares etc.")</f>
        <v>OK - Net change in preference shares etc.</v>
      </c>
      <c r="EA67" s="682" t="str">
        <f>IF(ABS(Questionnaire!ED162-Questionnaire!ED161)&gt;200,"WARNING Q 35 &amp; 36 - Net change in preference shares etc. is greater than £200m - please check","OK - Net change in preference shares etc.")</f>
        <v>OK - Net change in preference shares etc.</v>
      </c>
      <c r="EB67" s="682" t="str">
        <f>IF(ABS(Questionnaire!EE162-Questionnaire!EE161)&gt;200,"WARNING Q 35 &amp; 36 - Net change in preference shares etc. is greater than £200m - please check","OK - Net change in preference shares etc.")</f>
        <v>OK - Net change in preference shares etc.</v>
      </c>
      <c r="EC67" s="682" t="str">
        <f>IF(ABS(Questionnaire!EF162-Questionnaire!EF161)&gt;200,"WARNING Q 35 &amp; 36 - Net change in preference shares etc. is greater than £200m - please check","OK - Net change in preference shares etc.")</f>
        <v>OK - Net change in preference shares etc.</v>
      </c>
      <c r="ED67" s="682" t="str">
        <f>IF(ABS(Questionnaire!EG162-Questionnaire!EG161)&gt;200,"WARNING Q 35 &amp; 36 - Net change in preference shares etc. is greater than £200m - please check","OK - Net change in preference shares etc.")</f>
        <v>OK - Net change in preference shares etc.</v>
      </c>
      <c r="EE67" s="682" t="str">
        <f>IF(ABS(Questionnaire!EH162-Questionnaire!EH161)&gt;200,"WARNING Q 35 &amp; 36 - Net change in preference shares etc. is greater than £200m - please check","OK - Net change in preference shares etc.")</f>
        <v>OK - Net change in preference shares etc.</v>
      </c>
      <c r="EF67" s="682" t="str">
        <f>IF(ABS(Questionnaire!EI162-Questionnaire!EI161)&gt;200,"WARNING Q 35 &amp; 36 - Net change in preference shares etc. is greater than £200m - please check","OK - Net change in preference shares etc.")</f>
        <v>OK - Net change in preference shares etc.</v>
      </c>
      <c r="EG67" s="682" t="str">
        <f>IF(ABS(Questionnaire!EJ162-Questionnaire!EJ161)&gt;200,"WARNING Q 35 &amp; 36 - Net change in preference shares etc. is greater than £200m - please check","OK - Net change in preference shares etc.")</f>
        <v>OK - Net change in preference shares etc.</v>
      </c>
      <c r="EH67" s="682" t="str">
        <f>IF(ABS(Questionnaire!EK162-Questionnaire!EK161)&gt;200,"WARNING Q 35 &amp; 36 - Net change in preference shares etc. is greater than £200m - please check","OK - Net change in preference shares etc.")</f>
        <v>OK - Net change in preference shares etc.</v>
      </c>
      <c r="EI67" s="682" t="str">
        <f>IF(ABS(Questionnaire!EL162-Questionnaire!EL161)&gt;200,"WARNING Q 35 &amp; 36 - Net change in preference shares etc. is greater than £200m - please check","OK - Net change in preference shares etc.")</f>
        <v>OK - Net change in preference shares etc.</v>
      </c>
      <c r="EJ67" s="682" t="str">
        <f>IF(ABS(Questionnaire!EM162-Questionnaire!EM161)&gt;200,"WARNING Q 35 &amp; 36 - Net change in preference shares etc. is greater than £200m - please check","OK - Net change in preference shares etc.")</f>
        <v>OK - Net change in preference shares etc.</v>
      </c>
      <c r="EK67" s="682" t="str">
        <f>IF(ABS(Questionnaire!EN162-Questionnaire!EN161)&gt;200,"WARNING Q 35 &amp; 36 - Net change in preference shares etc. is greater than £200m - please check","OK - Net change in preference shares etc.")</f>
        <v>OK - Net change in preference shares etc.</v>
      </c>
      <c r="EL67" s="682" t="str">
        <f>IF(ABS(Questionnaire!EO162-Questionnaire!EO161)&gt;200,"WARNING Q 35 &amp; 36 - Net change in preference shares etc. is greater than £200m - please check","OK - Net change in preference shares etc.")</f>
        <v>OK - Net change in preference shares etc.</v>
      </c>
      <c r="EM67" s="682" t="str">
        <f>IF(ABS(Questionnaire!EP162-Questionnaire!EP161)&gt;200,"WARNING Q 35 &amp; 36 - Net change in preference shares etc. is greater than £200m - please check","OK - Net change in preference shares etc.")</f>
        <v>OK - Net change in preference shares etc.</v>
      </c>
      <c r="EN67" s="682" t="str">
        <f>IF(ABS(Questionnaire!EQ162-Questionnaire!EQ161)&gt;200,"WARNING Q 35 &amp; 36 - Net change in preference shares etc. is greater than £200m - please check","OK - Net change in preference shares etc.")</f>
        <v>OK - Net change in preference shares etc.</v>
      </c>
      <c r="EO67" s="682" t="str">
        <f>IF(ABS(Questionnaire!ER162-Questionnaire!ER161)&gt;200,"WARNING Q 35 &amp; 36 - Net change in preference shares etc. is greater than £200m - please check","OK - Net change in preference shares etc.")</f>
        <v>OK - Net change in preference shares etc.</v>
      </c>
      <c r="EP67" s="682" t="str">
        <f>IF(ABS(Questionnaire!ES162-Questionnaire!ES161)&gt;200,"WARNING Q 35 &amp; 36 - Net change in preference shares etc. is greater than £200m - please check","OK - Net change in preference shares etc.")</f>
        <v>OK - Net change in preference shares etc.</v>
      </c>
      <c r="EQ67" s="682" t="str">
        <f>IF(ABS(Questionnaire!ET162-Questionnaire!ET161)&gt;200,"WARNING Q 35 &amp; 36 - Net change in preference shares etc. is greater than £200m - please check","OK - Net change in preference shares etc.")</f>
        <v>OK - Net change in preference shares etc.</v>
      </c>
      <c r="ER67" s="682" t="str">
        <f>IF(ABS(Questionnaire!EU162-Questionnaire!EU161)&gt;200,"WARNING Q 35 &amp; 36 - Net change in preference shares etc. is greater than £200m - please check","OK - Net change in preference shares etc.")</f>
        <v>OK - Net change in preference shares etc.</v>
      </c>
      <c r="ES67" s="682" t="str">
        <f>IF(ABS(Questionnaire!EV162-Questionnaire!EV161)&gt;200,"WARNING Q 35 &amp; 36 - Net change in preference shares etc. is greater than £200m - please check","OK - Net change in preference shares etc.")</f>
        <v>OK - Net change in preference shares etc.</v>
      </c>
      <c r="ET67" s="682" t="str">
        <f>IF(ABS(Questionnaire!EW162-Questionnaire!EW161)&gt;200,"WARNING Q 35 &amp; 36 - Net change in preference shares etc. is greater than £200m - please check","OK - Net change in preference shares etc.")</f>
        <v>OK - Net change in preference shares etc.</v>
      </c>
      <c r="EU67" s="682" t="str">
        <f>IF(ABS(Questionnaire!EX162-Questionnaire!EX161)&gt;200,"WARNING Q 35 &amp; 36 - Net change in preference shares etc. is greater than £200m - please check","OK - Net change in preference shares etc.")</f>
        <v>OK - Net change in preference shares etc.</v>
      </c>
      <c r="EV67" s="682" t="str">
        <f>IF(ABS(Questionnaire!EY162-Questionnaire!EY161)&gt;200,"WARNING Q 35 &amp; 36 - Net change in preference shares etc. is greater than £200m - please check","OK - Net change in preference shares etc.")</f>
        <v>OK - Net change in preference shares etc.</v>
      </c>
      <c r="EW67" s="682" t="str">
        <f>IF(ABS(Questionnaire!EZ162-Questionnaire!EZ161)&gt;200,"WARNING Q 35 &amp; 36 - Net change in preference shares etc. is greater than £200m - please check","OK - Net change in preference shares etc.")</f>
        <v>OK - Net change in preference shares etc.</v>
      </c>
      <c r="EX67" s="682" t="str">
        <f>IF(ABS(Questionnaire!FA162-Questionnaire!FA161)&gt;200,"WARNING Q 35 &amp; 36 - Net change in preference shares etc. is greater than £200m - please check","OK - Net change in preference shares etc.")</f>
        <v>OK - Net change in preference shares etc.</v>
      </c>
      <c r="EY67" s="682" t="str">
        <f>IF(ABS(Questionnaire!FB162-Questionnaire!FB161)&gt;200,"WARNING Q 35 &amp; 36 - Net change in preference shares etc. is greater than £200m - please check","OK - Net change in preference shares etc.")</f>
        <v>OK - Net change in preference shares etc.</v>
      </c>
      <c r="EZ67" s="682" t="str">
        <f>IF(ABS(Questionnaire!FC162-Questionnaire!FC161)&gt;200,"WARNING Q 35 &amp; 36 - Net change in preference shares etc. is greater than £200m - please check","OK - Net change in preference shares etc.")</f>
        <v>OK - Net change in preference shares etc.</v>
      </c>
      <c r="FA67" s="682" t="str">
        <f>IF(ABS(Questionnaire!FD162-Questionnaire!FD161)&gt;200,"WARNING Q 35 &amp; 36 - Net change in preference shares etc. is greater than £200m - please check","OK - Net change in preference shares etc.")</f>
        <v>OK - Net change in preference shares etc.</v>
      </c>
      <c r="FB67" s="682" t="str">
        <f>IF(ABS(Questionnaire!FE162-Questionnaire!FE161)&gt;200,"WARNING Q 35 &amp; 36 - Net change in preference shares etc. is greater than £200m - please check","OK - Net change in preference shares etc.")</f>
        <v>OK - Net change in preference shares etc.</v>
      </c>
      <c r="FC67" s="682" t="str">
        <f>IF(ABS(Questionnaire!FF162-Questionnaire!FF161)&gt;200,"WARNING Q 35 &amp; 36 - Net change in preference shares etc. is greater than £200m - please check","OK - Net change in preference shares etc.")</f>
        <v>OK - Net change in preference shares etc.</v>
      </c>
      <c r="FD67" s="682" t="str">
        <f>IF(ABS(Questionnaire!FG162-Questionnaire!FG161)&gt;200,"WARNING Q 35 &amp; 36 - Net change in preference shares etc. is greater than £200m - please check","OK - Net change in preference shares etc.")</f>
        <v>OK - Net change in preference shares etc.</v>
      </c>
      <c r="FE67" s="682" t="str">
        <f>IF(ABS(Questionnaire!FH162-Questionnaire!FH161)&gt;200,"WARNING Q 35 &amp; 36 - Net change in preference shares etc. is greater than £200m - please check","OK - Net change in preference shares etc.")</f>
        <v>OK - Net change in preference shares etc.</v>
      </c>
      <c r="FF67" s="682" t="str">
        <f>IF(ABS(Questionnaire!FI162-Questionnaire!FI161)&gt;200,"WARNING Q 35 &amp; 36 - Net change in preference shares etc. is greater than £200m - please check","OK - Net change in preference shares etc.")</f>
        <v>OK - Net change in preference shares etc.</v>
      </c>
      <c r="FG67" s="682" t="str">
        <f>IF(ABS(Questionnaire!FJ162-Questionnaire!FJ161)&gt;200,"WARNING Q 35 &amp; 36 - Net change in preference shares etc. is greater than £200m - please check","OK - Net change in preference shares etc.")</f>
        <v>OK - Net change in preference shares etc.</v>
      </c>
      <c r="FH67" s="682" t="str">
        <f>IF(ABS(Questionnaire!FK162-Questionnaire!FK161)&gt;200,"WARNING Q 35 &amp; 36 - Net change in preference shares etc. is greater than £200m - please check","OK - Net change in preference shares etc.")</f>
        <v>OK - Net change in preference shares etc.</v>
      </c>
      <c r="FI67" s="682" t="str">
        <f>IF(ABS(Questionnaire!FL162-Questionnaire!FL161)&gt;200,"WARNING Q 35 &amp; 36 - Net change in preference shares etc. is greater than £200m - please check","OK - Net change in preference shares etc.")</f>
        <v>OK - Net change in preference shares etc.</v>
      </c>
      <c r="FJ67" s="682" t="str">
        <f>IF(ABS(Questionnaire!FM162-Questionnaire!FM161)&gt;200,"WARNING Q 35 &amp; 36 - Net change in preference shares etc. is greater than £200m - please check","OK - Net change in preference shares etc.")</f>
        <v>OK - Net change in preference shares etc.</v>
      </c>
      <c r="FK67" s="682" t="str">
        <f>IF(ABS(Questionnaire!FN162-Questionnaire!FN161)&gt;200,"WARNING Q 35 &amp; 36 - Net change in preference shares etc. is greater than £200m - please check","OK - Net change in preference shares etc.")</f>
        <v>OK - Net change in preference shares etc.</v>
      </c>
      <c r="FL67" s="682" t="str">
        <f>IF(ABS(Questionnaire!FO162-Questionnaire!FO161)&gt;200,"WARNING Q 35 &amp; 36 - Net change in preference shares etc. is greater than £200m - please check","OK - Net change in preference shares etc.")</f>
        <v>OK - Net change in preference shares etc.</v>
      </c>
      <c r="FM67" s="682" t="str">
        <f>IF(ABS(Questionnaire!FP162-Questionnaire!FP161)&gt;200,"WARNING Q 35 &amp; 36 - Net change in preference shares etc. is greater than £200m - please check","OK - Net change in preference shares etc.")</f>
        <v>OK - Net change in preference shares etc.</v>
      </c>
      <c r="FN67" s="682" t="str">
        <f>IF(ABS(Questionnaire!FQ162-Questionnaire!FQ161)&gt;200,"WARNING Q 35 &amp; 36 - Net change in preference shares etc. is greater than £200m - please check","OK - Net change in preference shares etc.")</f>
        <v>OK - Net change in preference shares etc.</v>
      </c>
      <c r="FO67" s="682" t="str">
        <f>IF(ABS(Questionnaire!FR162-Questionnaire!FR161)&gt;200,"WARNING Q 35 &amp; 36 - Net change in preference shares etc. is greater than £200m - please check","OK - Net change in preference shares etc.")</f>
        <v>OK - Net change in preference shares etc.</v>
      </c>
      <c r="FP67" s="682" t="str">
        <f>IF(ABS(Questionnaire!FS162-Questionnaire!FS161)&gt;200,"WARNING Q 35 &amp; 36 - Net change in preference shares etc. is greater than £200m - please check","OK - Net change in preference shares etc.")</f>
        <v>OK - Net change in preference shares etc.</v>
      </c>
      <c r="FQ67" s="682" t="str">
        <f>IF(ABS(Questionnaire!FT162-Questionnaire!FT161)&gt;200,"WARNING Q 35 &amp; 36 - Net change in preference shares etc. is greater than £200m - please check","OK - Net change in preference shares etc.")</f>
        <v>OK - Net change in preference shares etc.</v>
      </c>
      <c r="FR67" s="682" t="str">
        <f>IF(ABS(Questionnaire!FU162-Questionnaire!FU161)&gt;200,"WARNING Q 35 &amp; 36 - Net change in preference shares etc. is greater than £200m - please check","OK - Net change in preference shares etc.")</f>
        <v>OK - Net change in preference shares etc.</v>
      </c>
      <c r="FS67" s="682" t="str">
        <f>IF(ABS(Questionnaire!FV162-Questionnaire!FV161)&gt;200,"WARNING Q 35 &amp; 36 - Net change in preference shares etc. is greater than £200m - please check","OK - Net change in preference shares etc.")</f>
        <v>OK - Net change in preference shares etc.</v>
      </c>
      <c r="FT67" s="682" t="str">
        <f>IF(ABS(Questionnaire!FW162-Questionnaire!FW161)&gt;200,"WARNING Q 35 &amp; 36 - Net change in preference shares etc. is greater than £200m - please check","OK - Net change in preference shares etc.")</f>
        <v>OK - Net change in preference shares etc.</v>
      </c>
      <c r="FU67" s="682" t="str">
        <f>IF(ABS(Questionnaire!FX162-Questionnaire!FX161)&gt;200,"WARNING Q 35 &amp; 36 - Net change in preference shares etc. is greater than £200m - please check","OK - Net change in preference shares etc.")</f>
        <v>OK - Net change in preference shares etc.</v>
      </c>
      <c r="FV67" s="682" t="str">
        <f>IF(ABS(Questionnaire!FY162-Questionnaire!FY161)&gt;200,"WARNING Q 35 &amp; 36 - Net change in preference shares etc. is greater than £200m - please check","OK - Net change in preference shares etc.")</f>
        <v>OK - Net change in preference shares etc.</v>
      </c>
      <c r="FW67" s="682" t="str">
        <f>IF(ABS(Questionnaire!FZ162-Questionnaire!FZ161)&gt;200,"WARNING Q 35 &amp; 36 - Net change in preference shares etc. is greater than £200m - please check","OK - Net change in preference shares etc.")</f>
        <v>OK - Net change in preference shares etc.</v>
      </c>
      <c r="FX67" s="682" t="str">
        <f>IF(ABS(Questionnaire!GA162-Questionnaire!GA161)&gt;200,"WARNING Q 35 &amp; 36 - Net change in preference shares etc. is greater than £200m - please check","OK - Net change in preference shares etc.")</f>
        <v>OK - Net change in preference shares etc.</v>
      </c>
      <c r="FY67" s="682" t="str">
        <f>IF(ABS(Questionnaire!GB162-Questionnaire!GB161)&gt;200,"WARNING Q 35 &amp; 36 - Net change in preference shares etc. is greater than £200m - please check","OK - Net change in preference shares etc.")</f>
        <v>OK - Net change in preference shares etc.</v>
      </c>
      <c r="FZ67" s="682" t="str">
        <f>IF(ABS(Questionnaire!GC162-Questionnaire!GC161)&gt;200,"WARNING Q 35 &amp; 36 - Net change in preference shares etc. is greater than £200m - please check","OK - Net change in preference shares etc.")</f>
        <v>OK - Net change in preference shares etc.</v>
      </c>
      <c r="GA67" s="682" t="str">
        <f>IF(ABS(Questionnaire!GD162-Questionnaire!GD161)&gt;200,"WARNING Q 35 &amp; 36 - Net change in preference shares etc. is greater than £200m - please check","OK - Net change in preference shares etc.")</f>
        <v>OK - Net change in preference shares etc.</v>
      </c>
      <c r="GB67" s="682" t="str">
        <f>IF(ABS(Questionnaire!GE162-Questionnaire!GE161)&gt;200,"WARNING Q 35 &amp; 36 - Net change in preference shares etc. is greater than £200m - please check","OK - Net change in preference shares etc.")</f>
        <v>OK - Net change in preference shares etc.</v>
      </c>
      <c r="GC67" s="682" t="str">
        <f>IF(ABS(Questionnaire!GF162-Questionnaire!GF161)&gt;200,"WARNING Q 35 &amp; 36 - Net change in preference shares etc. is greater than £200m - please check","OK - Net change in preference shares etc.")</f>
        <v>OK - Net change in preference shares etc.</v>
      </c>
      <c r="GD67" s="682" t="str">
        <f>IF(ABS(Questionnaire!GG162-Questionnaire!GG161)&gt;200,"WARNING Q 35 &amp; 36 - Net change in preference shares etc. is greater than £200m - please check","OK - Net change in preference shares etc.")</f>
        <v>OK - Net change in preference shares etc.</v>
      </c>
      <c r="GE67" s="682" t="str">
        <f>IF(ABS(Questionnaire!GH162-Questionnaire!GH161)&gt;200,"WARNING Q 35 &amp; 36 - Net change in preference shares etc. is greater than £200m - please check","OK - Net change in preference shares etc.")</f>
        <v>OK - Net change in preference shares etc.</v>
      </c>
      <c r="GF67" s="682" t="str">
        <f>IF(ABS(Questionnaire!GI162-Questionnaire!GI161)&gt;200,"WARNING Q 35 &amp; 36 - Net change in preference shares etc. is greater than £200m - please check","OK - Net change in preference shares etc.")</f>
        <v>OK - Net change in preference shares etc.</v>
      </c>
      <c r="GG67" s="682" t="str">
        <f>IF(ABS(Questionnaire!GJ162-Questionnaire!GJ161)&gt;200,"WARNING Q 35 &amp; 36 - Net change in preference shares etc. is greater than £200m - please check","OK - Net change in preference shares etc.")</f>
        <v>OK - Net change in preference shares etc.</v>
      </c>
      <c r="GH67" s="682" t="str">
        <f>IF(ABS(Questionnaire!GK162-Questionnaire!GK161)&gt;200,"WARNING Q 35 &amp; 36 - Net change in preference shares etc. is greater than £200m - please check","OK - Net change in preference shares etc.")</f>
        <v>OK - Net change in preference shares etc.</v>
      </c>
      <c r="GI67" s="682" t="str">
        <f>IF(ABS(Questionnaire!GL162-Questionnaire!GL161)&gt;200,"WARNING Q 35 &amp; 36 - Net change in preference shares etc. is greater than £200m - please check","OK - Net change in preference shares etc.")</f>
        <v>OK - Net change in preference shares etc.</v>
      </c>
      <c r="GJ67" s="682" t="str">
        <f>IF(ABS(Questionnaire!GM162-Questionnaire!GM161)&gt;200,"WARNING Q 35 &amp; 36 - Net change in preference shares etc. is greater than £200m - please check","OK - Net change in preference shares etc.")</f>
        <v>OK - Net change in preference shares etc.</v>
      </c>
      <c r="GK67" s="682" t="str">
        <f>IF(ABS(Questionnaire!GN162-Questionnaire!GN161)&gt;200,"WARNING Q 35 &amp; 36 - Net change in preference shares etc. is greater than £200m - please check","OK - Net change in preference shares etc.")</f>
        <v>OK - Net change in preference shares etc.</v>
      </c>
      <c r="GL67" s="682" t="str">
        <f>IF(ABS(Questionnaire!GO162-Questionnaire!GO161)&gt;200,"WARNING Q 35 &amp; 36 - Net change in preference shares etc. is greater than £200m - please check","OK - Net change in preference shares etc.")</f>
        <v>OK - Net change in preference shares etc.</v>
      </c>
      <c r="GM67" s="682" t="str">
        <f>IF(ABS(Questionnaire!GP162-Questionnaire!GP161)&gt;200,"WARNING Q 35 &amp; 36 - Net change in preference shares etc. is greater than £200m - please check","OK - Net change in preference shares etc.")</f>
        <v>OK - Net change in preference shares etc.</v>
      </c>
      <c r="GN67" s="682" t="str">
        <f>IF(ABS(Questionnaire!GQ162-Questionnaire!GQ161)&gt;200,"WARNING Q 35 &amp; 36 - Net change in preference shares etc. is greater than £200m - please check","OK - Net change in preference shares etc.")</f>
        <v>OK - Net change in preference shares etc.</v>
      </c>
      <c r="GO67" s="682" t="str">
        <f>IF(ABS(Questionnaire!GR162-Questionnaire!GR161)&gt;200,"WARNING Q 35 &amp; 36 - Net change in preference shares etc. is greater than £200m - please check","OK - Net change in preference shares etc.")</f>
        <v>OK - Net change in preference shares etc.</v>
      </c>
      <c r="GP67" s="682" t="str">
        <f>IF(ABS(Questionnaire!GS162-Questionnaire!GS161)&gt;200,"WARNING Q 35 &amp; 36 - Net change in preference shares etc. is greater than £200m - please check","OK - Net change in preference shares etc.")</f>
        <v>OK - Net change in preference shares etc.</v>
      </c>
      <c r="GQ67" s="682" t="str">
        <f>IF(ABS(Questionnaire!GT162-Questionnaire!GT161)&gt;200,"WARNING Q 35 &amp; 36 - Net change in preference shares etc. is greater than £200m - please check","OK - Net change in preference shares etc.")</f>
        <v>OK - Net change in preference shares etc.</v>
      </c>
      <c r="GR67" s="682" t="str">
        <f>IF(ABS(Questionnaire!GU162-Questionnaire!GU161)&gt;200,"WARNING Q 35 &amp; 36 - Net change in preference shares etc. is greater than £200m - please check","OK - Net change in preference shares etc.")</f>
        <v>OK - Net change in preference shares etc.</v>
      </c>
      <c r="GS67" s="682" t="str">
        <f>IF(ABS(Questionnaire!GV162-Questionnaire!GV161)&gt;200,"WARNING Q 35 &amp; 36 - Net change in preference shares etc. is greater than £200m - please check","OK - Net change in preference shares etc.")</f>
        <v>OK - Net change in preference shares etc.</v>
      </c>
      <c r="GT67" s="682" t="str">
        <f>IF(ABS(Questionnaire!GW162-Questionnaire!GW161)&gt;200,"WARNING Q 35 &amp; 36 - Net change in preference shares etc. is greater than £200m - please check","OK - Net change in preference shares etc.")</f>
        <v>OK - Net change in preference shares etc.</v>
      </c>
      <c r="GU67" s="682" t="str">
        <f>IF(ABS(Questionnaire!GX162-Questionnaire!GX161)&gt;200,"WARNING Q 35 &amp; 36 - Net change in preference shares etc. is greater than £200m - please check","OK - Net change in preference shares etc.")</f>
        <v>OK - Net change in preference shares etc.</v>
      </c>
      <c r="GV67" s="682" t="str">
        <f>IF(ABS(Questionnaire!GY162-Questionnaire!GY161)&gt;200,"WARNING Q 35 &amp; 36 - Net change in preference shares etc. is greater than £200m - please check","OK - Net change in preference shares etc.")</f>
        <v>OK - Net change in preference shares etc.</v>
      </c>
      <c r="GW67" s="682" t="str">
        <f>IF(ABS(Questionnaire!GZ162-Questionnaire!GZ161)&gt;200,"WARNING Q 35 &amp; 36 - Net change in preference shares etc. is greater than £200m - please check","OK - Net change in preference shares etc.")</f>
        <v>OK - Net change in preference shares etc.</v>
      </c>
      <c r="GX67" s="682" t="str">
        <f>IF(ABS(Questionnaire!HA162-Questionnaire!HA161)&gt;200,"WARNING Q 35 &amp; 36 - Net change in preference shares etc. is greater than £200m - please check","OK - Net change in preference shares etc.")</f>
        <v>OK - Net change in preference shares etc.</v>
      </c>
      <c r="GY67" s="682" t="str">
        <f>IF(ABS(Questionnaire!HB162-Questionnaire!HB161)&gt;200,"WARNING Q 35 &amp; 36 - Net change in preference shares etc. is greater than £200m - please check","OK - Net change in preference shares etc.")</f>
        <v>OK - Net change in preference shares etc.</v>
      </c>
      <c r="GZ67" s="682" t="str">
        <f>IF(ABS(Questionnaire!HC162-Questionnaire!HC161)&gt;200,"WARNING Q 35 &amp; 36 - Net change in preference shares etc. is greater than £200m - please check","OK - Net change in preference shares etc.")</f>
        <v>OK - Net change in preference shares etc.</v>
      </c>
      <c r="HA67" s="682" t="str">
        <f>IF(ABS(Questionnaire!HD162-Questionnaire!HD161)&gt;200,"WARNING Q 35 &amp; 36 - Net change in preference shares etc. is greater than £200m - please check","OK - Net change in preference shares etc.")</f>
        <v>OK - Net change in preference shares etc.</v>
      </c>
      <c r="HB67" s="682" t="str">
        <f>IF(ABS(Questionnaire!HE162-Questionnaire!HE161)&gt;200,"WARNING Q 35 &amp; 36 - Net change in preference shares etc. is greater than £200m - please check","OK - Net change in preference shares etc.")</f>
        <v>OK - Net change in preference shares etc.</v>
      </c>
      <c r="HC67" s="682" t="str">
        <f>IF(ABS(Questionnaire!HF162-Questionnaire!HF161)&gt;200,"WARNING Q 35 &amp; 36 - Net change in preference shares etc. is greater than £200m - please check","OK - Net change in preference shares etc.")</f>
        <v>OK - Net change in preference shares etc.</v>
      </c>
      <c r="HD67" s="682" t="str">
        <f>IF(ABS(Questionnaire!HG162-Questionnaire!HG161)&gt;200,"WARNING Q 35 &amp; 36 - Net change in preference shares etc. is greater than £200m - please check","OK - Net change in preference shares etc.")</f>
        <v>OK - Net change in preference shares etc.</v>
      </c>
      <c r="HE67" s="682" t="str">
        <f>IF(ABS(Questionnaire!HH162-Questionnaire!HH161)&gt;200,"WARNING Q 35 &amp; 36 - Net change in preference shares etc. is greater than £200m - please check","OK - Net change in preference shares etc.")</f>
        <v>OK - Net change in preference shares etc.</v>
      </c>
      <c r="HF67" s="682" t="str">
        <f>IF(ABS(Questionnaire!HI162-Questionnaire!HI161)&gt;200,"WARNING Q 35 &amp; 36 - Net change in preference shares etc. is greater than £200m - please check","OK - Net change in preference shares etc.")</f>
        <v>OK - Net change in preference shares etc.</v>
      </c>
      <c r="HG67" s="682" t="str">
        <f>IF(ABS(Questionnaire!HJ162-Questionnaire!HJ161)&gt;200,"WARNING Q 35 &amp; 36 - Net change in preference shares etc. is greater than £200m - please check","OK - Net change in preference shares etc.")</f>
        <v>OK - Net change in preference shares etc.</v>
      </c>
      <c r="HH67" s="682" t="str">
        <f>IF(ABS(Questionnaire!HK162-Questionnaire!HK161)&gt;200,"WARNING Q 35 &amp; 36 - Net change in preference shares etc. is greater than £200m - please check","OK - Net change in preference shares etc.")</f>
        <v>OK - Net change in preference shares etc.</v>
      </c>
      <c r="HI67" s="682" t="str">
        <f>IF(ABS(Questionnaire!HL162-Questionnaire!HL161)&gt;200,"WARNING Q 35 &amp; 36 - Net change in preference shares etc. is greater than £200m - please check","OK - Net change in preference shares etc.")</f>
        <v>OK - Net change in preference shares etc.</v>
      </c>
      <c r="HJ67" s="682" t="str">
        <f>IF(ABS(Questionnaire!HM162-Questionnaire!HM161)&gt;200,"WARNING Q 35 &amp; 36 - Net change in preference shares etc. is greater than £200m - please check","OK - Net change in preference shares etc.")</f>
        <v>OK - Net change in preference shares etc.</v>
      </c>
      <c r="HK67" s="682" t="str">
        <f>IF(ABS(Questionnaire!HN162-Questionnaire!HN161)&gt;200,"WARNING Q 35 &amp; 36 - Net change in preference shares etc. is greater than £200m - please check","OK - Net change in preference shares etc.")</f>
        <v>OK - Net change in preference shares etc.</v>
      </c>
      <c r="HL67" s="682" t="str">
        <f>IF(ABS(Questionnaire!HO162-Questionnaire!HO161)&gt;200,"WARNING Q 35 &amp; 36 - Net change in preference shares etc. is greater than £200m - please check","OK - Net change in preference shares etc.")</f>
        <v>OK - Net change in preference shares etc.</v>
      </c>
      <c r="HM67" s="682" t="str">
        <f>IF(ABS(Questionnaire!HP162-Questionnaire!HP161)&gt;200,"WARNING Q 35 &amp; 36 - Net change in preference shares etc. is greater than £200m - please check","OK - Net change in preference shares etc.")</f>
        <v>OK - Net change in preference shares etc.</v>
      </c>
      <c r="HN67" s="682" t="str">
        <f>IF(ABS(Questionnaire!HQ162-Questionnaire!HQ161)&gt;200,"WARNING Q 35 &amp; 36 - Net change in preference shares etc. is greater than £200m - please check","OK - Net change in preference shares etc.")</f>
        <v>OK - Net change in preference shares etc.</v>
      </c>
      <c r="HO67" s="682" t="str">
        <f>IF(ABS(Questionnaire!HR162-Questionnaire!HR161)&gt;200,"WARNING Q 35 &amp; 36 - Net change in preference shares etc. is greater than £200m - please check","OK - Net change in preference shares etc.")</f>
        <v>OK - Net change in preference shares etc.</v>
      </c>
      <c r="HP67" s="682" t="str">
        <f>IF(ABS(Questionnaire!HS162-Questionnaire!HS161)&gt;200,"WARNING Q 35 &amp; 36 - Net change in preference shares etc. is greater than £200m - please check","OK - Net change in preference shares etc.")</f>
        <v>OK - Net change in preference shares etc.</v>
      </c>
      <c r="HQ67" s="682" t="str">
        <f>IF(ABS(Questionnaire!HT162-Questionnaire!HT161)&gt;200,"WARNING Q 35 &amp; 36 - Net change in preference shares etc. is greater than £200m - please check","OK - Net change in preference shares etc.")</f>
        <v>OK - Net change in preference shares etc.</v>
      </c>
      <c r="HR67" s="682" t="str">
        <f>IF(ABS(Questionnaire!HU162-Questionnaire!HU161)&gt;200,"WARNING Q 35 &amp; 36 - Net change in preference shares etc. is greater than £200m - please check","OK - Net change in preference shares etc.")</f>
        <v>OK - Net change in preference shares etc.</v>
      </c>
      <c r="HS67" s="682" t="str">
        <f>IF(ABS(Questionnaire!HV162-Questionnaire!HV161)&gt;200,"WARNING Q 35 &amp; 36 - Net change in preference shares etc. is greater than £200m - please check","OK - Net change in preference shares etc.")</f>
        <v>OK - Net change in preference shares etc.</v>
      </c>
      <c r="HT67" s="682" t="str">
        <f>IF(ABS(Questionnaire!HW162-Questionnaire!HW161)&gt;200,"WARNING Q 35 &amp; 36 - Net change in preference shares etc. is greater than £200m - please check","OK - Net change in preference shares etc.")</f>
        <v>OK - Net change in preference shares etc.</v>
      </c>
      <c r="HU67" s="682" t="str">
        <f>IF(ABS(Questionnaire!HX162-Questionnaire!HX161)&gt;200,"WARNING Q 35 &amp; 36 - Net change in preference shares etc. is greater than £200m - please check","OK - Net change in preference shares etc.")</f>
        <v>OK - Net change in preference shares etc.</v>
      </c>
      <c r="HV67" s="682" t="str">
        <f>IF(ABS(Questionnaire!HY162-Questionnaire!HY161)&gt;200,"WARNING Q 35 &amp; 36 - Net change in preference shares etc. is greater than £200m - please check","OK - Net change in preference shares etc.")</f>
        <v>OK - Net change in preference shares etc.</v>
      </c>
      <c r="HW67" s="682" t="str">
        <f>IF(ABS(Questionnaire!HZ162-Questionnaire!HZ161)&gt;200,"WARNING Q 35 &amp; 36 - Net change in preference shares etc. is greater than £200m - please check","OK - Net change in preference shares etc.")</f>
        <v>OK - Net change in preference shares etc.</v>
      </c>
      <c r="HX67" s="682" t="str">
        <f>IF(ABS(Questionnaire!IA162-Questionnaire!IA161)&gt;200,"WARNING Q 35 &amp; 36 - Net change in preference shares etc. is greater than £200m - please check","OK - Net change in preference shares etc.")</f>
        <v>OK - Net change in preference shares etc.</v>
      </c>
      <c r="HY67" s="682" t="str">
        <f>IF(ABS(Questionnaire!IB162-Questionnaire!IB161)&gt;200,"WARNING Q 35 &amp; 36 - Net change in preference shares etc. is greater than £200m - please check","OK - Net change in preference shares etc.")</f>
        <v>OK - Net change in preference shares etc.</v>
      </c>
      <c r="HZ67" s="682" t="str">
        <f>IF(ABS(Questionnaire!IC162-Questionnaire!IC161)&gt;200,"WARNING Q 35 &amp; 36 - Net change in preference shares etc. is greater than £200m - please check","OK - Net change in preference shares etc.")</f>
        <v>OK - Net change in preference shares etc.</v>
      </c>
      <c r="IA67" s="682" t="str">
        <f>IF(ABS(Questionnaire!ID162-Questionnaire!ID161)&gt;200,"WARNING Q 35 &amp; 36 - Net change in preference shares etc. is greater than £200m - please check","OK - Net change in preference shares etc.")</f>
        <v>OK - Net change in preference shares etc.</v>
      </c>
      <c r="IB67" s="682" t="str">
        <f>IF(ABS(Questionnaire!IE162-Questionnaire!IE161)&gt;200,"WARNING Q 35 &amp; 36 - Net change in preference shares etc. is greater than £200m - please check","OK - Net change in preference shares etc.")</f>
        <v>OK - Net change in preference shares etc.</v>
      </c>
      <c r="IC67" s="682" t="str">
        <f>IF(ABS(Questionnaire!IF162-Questionnaire!IF161)&gt;200,"WARNING Q 35 &amp; 36 - Net change in preference shares etc. is greater than £200m - please check","OK - Net change in preference shares etc.")</f>
        <v>OK - Net change in preference shares etc.</v>
      </c>
      <c r="ID67" s="682" t="str">
        <f>IF(ABS(Questionnaire!IG162-Questionnaire!IG161)&gt;200,"WARNING Q 35 &amp; 36 - Net change in preference shares etc. is greater than £200m - please check","OK - Net change in preference shares etc.")</f>
        <v>OK - Net change in preference shares etc.</v>
      </c>
      <c r="IE67" s="682" t="str">
        <f>IF(ABS(Questionnaire!IH162-Questionnaire!IH161)&gt;200,"WARNING Q 35 &amp; 36 - Net change in preference shares etc. is greater than £200m - please check","OK - Net change in preference shares etc.")</f>
        <v>OK - Net change in preference shares etc.</v>
      </c>
      <c r="IF67" s="682" t="str">
        <f>IF(ABS(Questionnaire!II162-Questionnaire!II161)&gt;200,"WARNING Q 35 &amp; 36 - Net change in preference shares etc. is greater than £200m - please check","OK - Net change in preference shares etc.")</f>
        <v>OK - Net change in preference shares etc.</v>
      </c>
      <c r="IG67" s="682" t="str">
        <f>IF(ABS(Questionnaire!IJ162-Questionnaire!IJ161)&gt;200,"WARNING Q 35 &amp; 36 - Net change in preference shares etc. is greater than £200m - please check","OK - Net change in preference shares etc.")</f>
        <v>OK - Net change in preference shares etc.</v>
      </c>
      <c r="IH67" s="682" t="str">
        <f>IF(ABS(Questionnaire!IK162-Questionnaire!IK161)&gt;200,"WARNING Q 35 &amp; 36 - Net change in preference shares etc. is greater than £200m - please check","OK - Net change in preference shares etc.")</f>
        <v>OK - Net change in preference shares etc.</v>
      </c>
      <c r="II67" s="682" t="str">
        <f>IF(ABS(Questionnaire!IL162-Questionnaire!IL161)&gt;200,"WARNING Q 35 &amp; 36 - Net change in preference shares etc. is greater than £200m - please check","OK - Net change in preference shares etc.")</f>
        <v>OK - Net change in preference shares etc.</v>
      </c>
      <c r="IJ67" s="682" t="str">
        <f>IF(ABS(Questionnaire!IM162-Questionnaire!IM161)&gt;200,"WARNING Q 35 &amp; 36 - Net change in preference shares etc. is greater than £200m - please check","OK - Net change in preference shares etc.")</f>
        <v>OK - Net change in preference shares etc.</v>
      </c>
      <c r="IK67" s="682" t="str">
        <f>IF(ABS(Questionnaire!IN162-Questionnaire!IN161)&gt;200,"WARNING Q 35 &amp; 36 - Net change in preference shares etc. is greater than £200m - please check","OK - Net change in preference shares etc.")</f>
        <v>OK - Net change in preference shares etc.</v>
      </c>
      <c r="IL67" s="682" t="str">
        <f>IF(ABS(Questionnaire!IO162-Questionnaire!IO161)&gt;200,"WARNING Q 35 &amp; 36 - Net change in preference shares etc. is greater than £200m - please check","OK - Net change in preference shares etc.")</f>
        <v>OK - Net change in preference shares etc.</v>
      </c>
      <c r="IM67" s="682" t="str">
        <f>IF(ABS(Questionnaire!IP162-Questionnaire!IP161)&gt;200,"WARNING Q 35 &amp; 36 - Net change in preference shares etc. is greater than £200m - please check","OK - Net change in preference shares etc.")</f>
        <v>OK - Net change in preference shares etc.</v>
      </c>
      <c r="IN67" s="682" t="str">
        <f>IF(ABS(Questionnaire!IQ162-Questionnaire!IQ161)&gt;200,"WARNING Q 35 &amp; 36 - Net change in preference shares etc. is greater than £200m - please check","OK - Net change in preference shares etc.")</f>
        <v>OK - Net change in preference shares etc.</v>
      </c>
      <c r="IO67" s="682" t="str">
        <f>IF(ABS(Questionnaire!IR162-Questionnaire!IR161)&gt;200,"WARNING Q 35 &amp; 36 - Net change in preference shares etc. is greater than £200m - please check","OK - Net change in preference shares etc.")</f>
        <v>OK - Net change in preference shares etc.</v>
      </c>
      <c r="IP67" s="682" t="str">
        <f>IF(ABS(Questionnaire!IS162-Questionnaire!IS161)&gt;200,"WARNING Q 35 &amp; 36 - Net change in preference shares etc. is greater than £200m - please check","OK - Net change in preference shares etc.")</f>
        <v>OK - Net change in preference shares etc.</v>
      </c>
      <c r="IQ67" s="212"/>
      <c r="IR67" s="212"/>
      <c r="IS67" s="212"/>
    </row>
    <row r="68" spans="1:253">
      <c r="A68" s="679">
        <f>IF(LEFT(A69,2)="OK",0,IF(LEFT(A69,2)="QU",2,1))</f>
        <v>0</v>
      </c>
      <c r="B68" s="218">
        <f t="shared" ref="B68:BM68" si="91">IF(LEFT(B69,2)="OK",0,IF(LEFT(B69,2)="QU",2,1))</f>
        <v>0</v>
      </c>
      <c r="C68" s="218">
        <f t="shared" si="91"/>
        <v>0</v>
      </c>
      <c r="D68" s="218">
        <f t="shared" si="91"/>
        <v>0</v>
      </c>
      <c r="E68" s="218">
        <f t="shared" si="91"/>
        <v>0</v>
      </c>
      <c r="F68" s="218">
        <f t="shared" si="91"/>
        <v>0</v>
      </c>
      <c r="G68" s="218">
        <f t="shared" si="91"/>
        <v>0</v>
      </c>
      <c r="H68" s="218">
        <f t="shared" si="91"/>
        <v>0</v>
      </c>
      <c r="I68" s="218">
        <f t="shared" si="91"/>
        <v>0</v>
      </c>
      <c r="J68" s="218">
        <f t="shared" si="91"/>
        <v>0</v>
      </c>
      <c r="K68" s="218">
        <f t="shared" si="91"/>
        <v>0</v>
      </c>
      <c r="L68" s="218">
        <f t="shared" si="91"/>
        <v>0</v>
      </c>
      <c r="M68" s="218">
        <f t="shared" si="91"/>
        <v>0</v>
      </c>
      <c r="N68" s="218">
        <f t="shared" si="91"/>
        <v>0</v>
      </c>
      <c r="O68" s="218">
        <f t="shared" si="91"/>
        <v>0</v>
      </c>
      <c r="P68" s="218">
        <f t="shared" si="91"/>
        <v>0</v>
      </c>
      <c r="Q68" s="218">
        <f t="shared" si="91"/>
        <v>0</v>
      </c>
      <c r="R68" s="218">
        <f t="shared" si="91"/>
        <v>0</v>
      </c>
      <c r="S68" s="218">
        <f t="shared" si="91"/>
        <v>0</v>
      </c>
      <c r="T68" s="218">
        <f t="shared" si="91"/>
        <v>0</v>
      </c>
      <c r="U68" s="218">
        <f t="shared" si="91"/>
        <v>0</v>
      </c>
      <c r="V68" s="218">
        <f t="shared" si="91"/>
        <v>0</v>
      </c>
      <c r="W68" s="218">
        <f t="shared" si="91"/>
        <v>0</v>
      </c>
      <c r="X68" s="218">
        <f t="shared" si="91"/>
        <v>0</v>
      </c>
      <c r="Y68" s="218">
        <f t="shared" si="91"/>
        <v>0</v>
      </c>
      <c r="Z68" s="218">
        <f t="shared" si="91"/>
        <v>0</v>
      </c>
      <c r="AA68" s="218">
        <f t="shared" si="91"/>
        <v>0</v>
      </c>
      <c r="AB68" s="218">
        <f t="shared" si="91"/>
        <v>0</v>
      </c>
      <c r="AC68" s="218">
        <f t="shared" si="91"/>
        <v>0</v>
      </c>
      <c r="AD68" s="218">
        <f t="shared" si="91"/>
        <v>0</v>
      </c>
      <c r="AE68" s="218">
        <f t="shared" si="91"/>
        <v>0</v>
      </c>
      <c r="AF68" s="218">
        <f t="shared" si="91"/>
        <v>0</v>
      </c>
      <c r="AG68" s="218">
        <f t="shared" si="91"/>
        <v>0</v>
      </c>
      <c r="AH68" s="218">
        <f t="shared" si="91"/>
        <v>0</v>
      </c>
      <c r="AI68" s="218">
        <f t="shared" si="91"/>
        <v>0</v>
      </c>
      <c r="AJ68" s="218">
        <f t="shared" si="91"/>
        <v>0</v>
      </c>
      <c r="AK68" s="218">
        <f t="shared" si="91"/>
        <v>0</v>
      </c>
      <c r="AL68" s="218">
        <f t="shared" si="91"/>
        <v>0</v>
      </c>
      <c r="AM68" s="218">
        <f t="shared" si="91"/>
        <v>0</v>
      </c>
      <c r="AN68" s="218">
        <f t="shared" si="91"/>
        <v>0</v>
      </c>
      <c r="AO68" s="218">
        <f t="shared" si="91"/>
        <v>0</v>
      </c>
      <c r="AP68" s="218">
        <f t="shared" si="91"/>
        <v>0</v>
      </c>
      <c r="AQ68" s="218">
        <f t="shared" si="91"/>
        <v>0</v>
      </c>
      <c r="AR68" s="218">
        <f t="shared" si="91"/>
        <v>0</v>
      </c>
      <c r="AS68" s="218">
        <f t="shared" si="91"/>
        <v>0</v>
      </c>
      <c r="AT68" s="218">
        <f t="shared" si="91"/>
        <v>0</v>
      </c>
      <c r="AU68" s="218">
        <f t="shared" si="91"/>
        <v>0</v>
      </c>
      <c r="AV68" s="218">
        <f t="shared" si="91"/>
        <v>0</v>
      </c>
      <c r="AW68" s="218">
        <f t="shared" si="91"/>
        <v>0</v>
      </c>
      <c r="AX68" s="218">
        <f t="shared" si="91"/>
        <v>0</v>
      </c>
      <c r="AY68" s="218">
        <f t="shared" si="91"/>
        <v>0</v>
      </c>
      <c r="AZ68" s="218">
        <f t="shared" si="91"/>
        <v>0</v>
      </c>
      <c r="BA68" s="218">
        <f t="shared" si="91"/>
        <v>0</v>
      </c>
      <c r="BB68" s="218">
        <f t="shared" si="91"/>
        <v>0</v>
      </c>
      <c r="BC68" s="218">
        <f t="shared" si="91"/>
        <v>0</v>
      </c>
      <c r="BD68" s="218">
        <f t="shared" si="91"/>
        <v>0</v>
      </c>
      <c r="BE68" s="218">
        <f t="shared" si="91"/>
        <v>0</v>
      </c>
      <c r="BF68" s="218">
        <f t="shared" si="91"/>
        <v>0</v>
      </c>
      <c r="BG68" s="218">
        <f t="shared" si="91"/>
        <v>0</v>
      </c>
      <c r="BH68" s="218">
        <f t="shared" si="91"/>
        <v>0</v>
      </c>
      <c r="BI68" s="218">
        <f t="shared" si="91"/>
        <v>0</v>
      </c>
      <c r="BJ68" s="218">
        <f t="shared" si="91"/>
        <v>0</v>
      </c>
      <c r="BK68" s="218">
        <f t="shared" si="91"/>
        <v>0</v>
      </c>
      <c r="BL68" s="218">
        <f t="shared" si="91"/>
        <v>0</v>
      </c>
      <c r="BM68" s="218">
        <f t="shared" si="91"/>
        <v>0</v>
      </c>
      <c r="BN68" s="218">
        <f t="shared" ref="BN68:DY68" si="92">IF(LEFT(BN69,2)="OK",0,IF(LEFT(BN69,2)="QU",2,1))</f>
        <v>0</v>
      </c>
      <c r="BO68" s="218">
        <f t="shared" si="92"/>
        <v>0</v>
      </c>
      <c r="BP68" s="218">
        <f t="shared" si="92"/>
        <v>0</v>
      </c>
      <c r="BQ68" s="218">
        <f t="shared" si="92"/>
        <v>0</v>
      </c>
      <c r="BR68" s="218">
        <f t="shared" si="92"/>
        <v>0</v>
      </c>
      <c r="BS68" s="218">
        <f t="shared" si="92"/>
        <v>0</v>
      </c>
      <c r="BT68" s="218">
        <f t="shared" si="92"/>
        <v>0</v>
      </c>
      <c r="BU68" s="218">
        <f t="shared" si="92"/>
        <v>0</v>
      </c>
      <c r="BV68" s="218">
        <f t="shared" si="92"/>
        <v>0</v>
      </c>
      <c r="BW68" s="218">
        <f t="shared" si="92"/>
        <v>0</v>
      </c>
      <c r="BX68" s="218">
        <f t="shared" si="92"/>
        <v>0</v>
      </c>
      <c r="BY68" s="218">
        <f t="shared" si="92"/>
        <v>0</v>
      </c>
      <c r="BZ68" s="218">
        <f t="shared" si="92"/>
        <v>0</v>
      </c>
      <c r="CA68" s="218">
        <f t="shared" si="92"/>
        <v>0</v>
      </c>
      <c r="CB68" s="218">
        <f t="shared" si="92"/>
        <v>0</v>
      </c>
      <c r="CC68" s="218">
        <f t="shared" si="92"/>
        <v>0</v>
      </c>
      <c r="CD68" s="218">
        <f t="shared" si="92"/>
        <v>0</v>
      </c>
      <c r="CE68" s="218">
        <f t="shared" si="92"/>
        <v>0</v>
      </c>
      <c r="CF68" s="218">
        <f t="shared" si="92"/>
        <v>0</v>
      </c>
      <c r="CG68" s="218">
        <f t="shared" si="92"/>
        <v>0</v>
      </c>
      <c r="CH68" s="218">
        <f t="shared" si="92"/>
        <v>0</v>
      </c>
      <c r="CI68" s="218">
        <f t="shared" si="92"/>
        <v>0</v>
      </c>
      <c r="CJ68" s="218">
        <f t="shared" si="92"/>
        <v>0</v>
      </c>
      <c r="CK68" s="218">
        <f t="shared" si="92"/>
        <v>0</v>
      </c>
      <c r="CL68" s="218">
        <f t="shared" si="92"/>
        <v>0</v>
      </c>
      <c r="CM68" s="218">
        <f t="shared" si="92"/>
        <v>0</v>
      </c>
      <c r="CN68" s="218">
        <f t="shared" si="92"/>
        <v>0</v>
      </c>
      <c r="CO68" s="218">
        <f t="shared" si="92"/>
        <v>0</v>
      </c>
      <c r="CP68" s="218">
        <f t="shared" si="92"/>
        <v>0</v>
      </c>
      <c r="CQ68" s="218">
        <f t="shared" si="92"/>
        <v>0</v>
      </c>
      <c r="CR68" s="218">
        <f t="shared" si="92"/>
        <v>0</v>
      </c>
      <c r="CS68" s="218">
        <f t="shared" si="92"/>
        <v>0</v>
      </c>
      <c r="CT68" s="218">
        <f t="shared" si="92"/>
        <v>0</v>
      </c>
      <c r="CU68" s="218">
        <f t="shared" si="92"/>
        <v>0</v>
      </c>
      <c r="CV68" s="218">
        <f t="shared" si="92"/>
        <v>0</v>
      </c>
      <c r="CW68" s="218">
        <f t="shared" si="92"/>
        <v>0</v>
      </c>
      <c r="CX68" s="218">
        <f t="shared" si="92"/>
        <v>0</v>
      </c>
      <c r="CY68" s="218">
        <f t="shared" si="92"/>
        <v>0</v>
      </c>
      <c r="CZ68" s="218">
        <f t="shared" si="92"/>
        <v>0</v>
      </c>
      <c r="DA68" s="218">
        <f t="shared" si="92"/>
        <v>0</v>
      </c>
      <c r="DB68" s="218">
        <f t="shared" si="92"/>
        <v>0</v>
      </c>
      <c r="DC68" s="218">
        <f t="shared" si="92"/>
        <v>0</v>
      </c>
      <c r="DD68" s="218">
        <f t="shared" si="92"/>
        <v>0</v>
      </c>
      <c r="DE68" s="218">
        <f t="shared" si="92"/>
        <v>0</v>
      </c>
      <c r="DF68" s="218">
        <f t="shared" si="92"/>
        <v>0</v>
      </c>
      <c r="DG68" s="218">
        <f t="shared" si="92"/>
        <v>0</v>
      </c>
      <c r="DH68" s="218">
        <f t="shared" si="92"/>
        <v>0</v>
      </c>
      <c r="DI68" s="218">
        <f t="shared" si="92"/>
        <v>0</v>
      </c>
      <c r="DJ68" s="218">
        <f t="shared" si="92"/>
        <v>0</v>
      </c>
      <c r="DK68" s="218">
        <f t="shared" si="92"/>
        <v>0</v>
      </c>
      <c r="DL68" s="218">
        <f t="shared" si="92"/>
        <v>0</v>
      </c>
      <c r="DM68" s="218">
        <f t="shared" si="92"/>
        <v>0</v>
      </c>
      <c r="DN68" s="218">
        <f t="shared" si="92"/>
        <v>0</v>
      </c>
      <c r="DO68" s="218">
        <f t="shared" si="92"/>
        <v>0</v>
      </c>
      <c r="DP68" s="218">
        <f t="shared" si="92"/>
        <v>0</v>
      </c>
      <c r="DQ68" s="218">
        <f t="shared" si="92"/>
        <v>0</v>
      </c>
      <c r="DR68" s="218">
        <f t="shared" si="92"/>
        <v>0</v>
      </c>
      <c r="DS68" s="218">
        <f t="shared" si="92"/>
        <v>0</v>
      </c>
      <c r="DT68" s="218">
        <f t="shared" si="92"/>
        <v>0</v>
      </c>
      <c r="DU68" s="218">
        <f t="shared" si="92"/>
        <v>0</v>
      </c>
      <c r="DV68" s="218">
        <f t="shared" si="92"/>
        <v>0</v>
      </c>
      <c r="DW68" s="218">
        <f t="shared" si="92"/>
        <v>0</v>
      </c>
      <c r="DX68" s="218">
        <f t="shared" si="92"/>
        <v>0</v>
      </c>
      <c r="DY68" s="218">
        <f t="shared" si="92"/>
        <v>0</v>
      </c>
      <c r="DZ68" s="218">
        <f t="shared" ref="DZ68:GK68" si="93">IF(LEFT(DZ69,2)="OK",0,IF(LEFT(DZ69,2)="QU",2,1))</f>
        <v>0</v>
      </c>
      <c r="EA68" s="218">
        <f t="shared" si="93"/>
        <v>0</v>
      </c>
      <c r="EB68" s="218">
        <f t="shared" si="93"/>
        <v>0</v>
      </c>
      <c r="EC68" s="218">
        <f t="shared" si="93"/>
        <v>0</v>
      </c>
      <c r="ED68" s="218">
        <f t="shared" si="93"/>
        <v>0</v>
      </c>
      <c r="EE68" s="218">
        <f t="shared" si="93"/>
        <v>0</v>
      </c>
      <c r="EF68" s="218">
        <f t="shared" si="93"/>
        <v>0</v>
      </c>
      <c r="EG68" s="218">
        <f t="shared" si="93"/>
        <v>0</v>
      </c>
      <c r="EH68" s="218">
        <f t="shared" si="93"/>
        <v>0</v>
      </c>
      <c r="EI68" s="218">
        <f t="shared" si="93"/>
        <v>0</v>
      </c>
      <c r="EJ68" s="218">
        <f t="shared" si="93"/>
        <v>0</v>
      </c>
      <c r="EK68" s="218">
        <f t="shared" si="93"/>
        <v>0</v>
      </c>
      <c r="EL68" s="218">
        <f t="shared" si="93"/>
        <v>0</v>
      </c>
      <c r="EM68" s="218">
        <f t="shared" si="93"/>
        <v>0</v>
      </c>
      <c r="EN68" s="218">
        <f t="shared" si="93"/>
        <v>0</v>
      </c>
      <c r="EO68" s="218">
        <f t="shared" si="93"/>
        <v>0</v>
      </c>
      <c r="EP68" s="218">
        <f t="shared" si="93"/>
        <v>0</v>
      </c>
      <c r="EQ68" s="218">
        <f t="shared" si="93"/>
        <v>0</v>
      </c>
      <c r="ER68" s="218">
        <f t="shared" si="93"/>
        <v>0</v>
      </c>
      <c r="ES68" s="218">
        <f t="shared" si="93"/>
        <v>0</v>
      </c>
      <c r="ET68" s="218">
        <f t="shared" si="93"/>
        <v>0</v>
      </c>
      <c r="EU68" s="218">
        <f t="shared" si="93"/>
        <v>0</v>
      </c>
      <c r="EV68" s="218">
        <f t="shared" si="93"/>
        <v>0</v>
      </c>
      <c r="EW68" s="218">
        <f t="shared" si="93"/>
        <v>0</v>
      </c>
      <c r="EX68" s="218">
        <f t="shared" si="93"/>
        <v>0</v>
      </c>
      <c r="EY68" s="218">
        <f t="shared" si="93"/>
        <v>0</v>
      </c>
      <c r="EZ68" s="218">
        <f t="shared" si="93"/>
        <v>0</v>
      </c>
      <c r="FA68" s="218">
        <f t="shared" si="93"/>
        <v>0</v>
      </c>
      <c r="FB68" s="218">
        <f t="shared" si="93"/>
        <v>0</v>
      </c>
      <c r="FC68" s="218">
        <f t="shared" si="93"/>
        <v>0</v>
      </c>
      <c r="FD68" s="218">
        <f t="shared" si="93"/>
        <v>0</v>
      </c>
      <c r="FE68" s="218">
        <f t="shared" si="93"/>
        <v>0</v>
      </c>
      <c r="FF68" s="218">
        <f t="shared" si="93"/>
        <v>0</v>
      </c>
      <c r="FG68" s="218">
        <f t="shared" si="93"/>
        <v>0</v>
      </c>
      <c r="FH68" s="218">
        <f t="shared" si="93"/>
        <v>0</v>
      </c>
      <c r="FI68" s="218">
        <f t="shared" si="93"/>
        <v>0</v>
      </c>
      <c r="FJ68" s="218">
        <f t="shared" si="93"/>
        <v>0</v>
      </c>
      <c r="FK68" s="218">
        <f t="shared" si="93"/>
        <v>0</v>
      </c>
      <c r="FL68" s="218">
        <f t="shared" si="93"/>
        <v>0</v>
      </c>
      <c r="FM68" s="218">
        <f t="shared" si="93"/>
        <v>0</v>
      </c>
      <c r="FN68" s="218">
        <f t="shared" si="93"/>
        <v>0</v>
      </c>
      <c r="FO68" s="218">
        <f t="shared" si="93"/>
        <v>0</v>
      </c>
      <c r="FP68" s="218">
        <f t="shared" si="93"/>
        <v>0</v>
      </c>
      <c r="FQ68" s="218">
        <f t="shared" si="93"/>
        <v>0</v>
      </c>
      <c r="FR68" s="218">
        <f t="shared" si="93"/>
        <v>0</v>
      </c>
      <c r="FS68" s="218">
        <f t="shared" si="93"/>
        <v>0</v>
      </c>
      <c r="FT68" s="218">
        <f t="shared" si="93"/>
        <v>0</v>
      </c>
      <c r="FU68" s="218">
        <f t="shared" si="93"/>
        <v>0</v>
      </c>
      <c r="FV68" s="218">
        <f t="shared" si="93"/>
        <v>0</v>
      </c>
      <c r="FW68" s="218">
        <f t="shared" si="93"/>
        <v>0</v>
      </c>
      <c r="FX68" s="218">
        <f t="shared" si="93"/>
        <v>0</v>
      </c>
      <c r="FY68" s="218">
        <f t="shared" si="93"/>
        <v>0</v>
      </c>
      <c r="FZ68" s="218">
        <f t="shared" si="93"/>
        <v>0</v>
      </c>
      <c r="GA68" s="218">
        <f t="shared" si="93"/>
        <v>0</v>
      </c>
      <c r="GB68" s="218">
        <f t="shared" si="93"/>
        <v>0</v>
      </c>
      <c r="GC68" s="218">
        <f t="shared" si="93"/>
        <v>0</v>
      </c>
      <c r="GD68" s="218">
        <f t="shared" si="93"/>
        <v>0</v>
      </c>
      <c r="GE68" s="218">
        <f t="shared" si="93"/>
        <v>0</v>
      </c>
      <c r="GF68" s="218">
        <f t="shared" si="93"/>
        <v>0</v>
      </c>
      <c r="GG68" s="218">
        <f t="shared" si="93"/>
        <v>0</v>
      </c>
      <c r="GH68" s="218">
        <f t="shared" si="93"/>
        <v>0</v>
      </c>
      <c r="GI68" s="218">
        <f t="shared" si="93"/>
        <v>0</v>
      </c>
      <c r="GJ68" s="218">
        <f t="shared" si="93"/>
        <v>0</v>
      </c>
      <c r="GK68" s="218">
        <f t="shared" si="93"/>
        <v>0</v>
      </c>
      <c r="GL68" s="218">
        <f t="shared" ref="GL68:IP68" si="94">IF(LEFT(GL69,2)="OK",0,IF(LEFT(GL69,2)="QU",2,1))</f>
        <v>0</v>
      </c>
      <c r="GM68" s="218">
        <f t="shared" si="94"/>
        <v>0</v>
      </c>
      <c r="GN68" s="218">
        <f t="shared" si="94"/>
        <v>0</v>
      </c>
      <c r="GO68" s="218">
        <f t="shared" si="94"/>
        <v>0</v>
      </c>
      <c r="GP68" s="218">
        <f t="shared" si="94"/>
        <v>0</v>
      </c>
      <c r="GQ68" s="218">
        <f t="shared" si="94"/>
        <v>0</v>
      </c>
      <c r="GR68" s="218">
        <f t="shared" si="94"/>
        <v>0</v>
      </c>
      <c r="GS68" s="218">
        <f t="shared" si="94"/>
        <v>0</v>
      </c>
      <c r="GT68" s="218">
        <f t="shared" si="94"/>
        <v>0</v>
      </c>
      <c r="GU68" s="218">
        <f t="shared" si="94"/>
        <v>0</v>
      </c>
      <c r="GV68" s="218">
        <f t="shared" si="94"/>
        <v>0</v>
      </c>
      <c r="GW68" s="218">
        <f t="shared" si="94"/>
        <v>0</v>
      </c>
      <c r="GX68" s="218">
        <f t="shared" si="94"/>
        <v>0</v>
      </c>
      <c r="GY68" s="218">
        <f t="shared" si="94"/>
        <v>0</v>
      </c>
      <c r="GZ68" s="218">
        <f t="shared" si="94"/>
        <v>0</v>
      </c>
      <c r="HA68" s="218">
        <f t="shared" si="94"/>
        <v>0</v>
      </c>
      <c r="HB68" s="218">
        <f t="shared" si="94"/>
        <v>0</v>
      </c>
      <c r="HC68" s="218">
        <f t="shared" si="94"/>
        <v>0</v>
      </c>
      <c r="HD68" s="218">
        <f t="shared" si="94"/>
        <v>0</v>
      </c>
      <c r="HE68" s="218">
        <f t="shared" si="94"/>
        <v>0</v>
      </c>
      <c r="HF68" s="218">
        <f t="shared" si="94"/>
        <v>0</v>
      </c>
      <c r="HG68" s="218">
        <f t="shared" si="94"/>
        <v>0</v>
      </c>
      <c r="HH68" s="218">
        <f t="shared" si="94"/>
        <v>0</v>
      </c>
      <c r="HI68" s="218">
        <f t="shared" si="94"/>
        <v>0</v>
      </c>
      <c r="HJ68" s="218">
        <f t="shared" si="94"/>
        <v>0</v>
      </c>
      <c r="HK68" s="218">
        <f t="shared" si="94"/>
        <v>0</v>
      </c>
      <c r="HL68" s="218">
        <f t="shared" si="94"/>
        <v>0</v>
      </c>
      <c r="HM68" s="218">
        <f t="shared" si="94"/>
        <v>0</v>
      </c>
      <c r="HN68" s="218">
        <f t="shared" si="94"/>
        <v>0</v>
      </c>
      <c r="HO68" s="218">
        <f t="shared" si="94"/>
        <v>0</v>
      </c>
      <c r="HP68" s="218">
        <f t="shared" si="94"/>
        <v>0</v>
      </c>
      <c r="HQ68" s="218">
        <f t="shared" si="94"/>
        <v>0</v>
      </c>
      <c r="HR68" s="218">
        <f t="shared" si="94"/>
        <v>0</v>
      </c>
      <c r="HS68" s="218">
        <f t="shared" si="94"/>
        <v>0</v>
      </c>
      <c r="HT68" s="218">
        <f t="shared" si="94"/>
        <v>0</v>
      </c>
      <c r="HU68" s="218">
        <f t="shared" si="94"/>
        <v>0</v>
      </c>
      <c r="HV68" s="218">
        <f t="shared" si="94"/>
        <v>0</v>
      </c>
      <c r="HW68" s="218">
        <f t="shared" si="94"/>
        <v>0</v>
      </c>
      <c r="HX68" s="218">
        <f t="shared" si="94"/>
        <v>0</v>
      </c>
      <c r="HY68" s="218">
        <f t="shared" si="94"/>
        <v>0</v>
      </c>
      <c r="HZ68" s="218">
        <f t="shared" si="94"/>
        <v>0</v>
      </c>
      <c r="IA68" s="218">
        <f t="shared" si="94"/>
        <v>0</v>
      </c>
      <c r="IB68" s="218">
        <f t="shared" si="94"/>
        <v>0</v>
      </c>
      <c r="IC68" s="218">
        <f t="shared" si="94"/>
        <v>0</v>
      </c>
      <c r="ID68" s="218">
        <f t="shared" si="94"/>
        <v>0</v>
      </c>
      <c r="IE68" s="218">
        <f t="shared" si="94"/>
        <v>0</v>
      </c>
      <c r="IF68" s="218">
        <f t="shared" si="94"/>
        <v>0</v>
      </c>
      <c r="IG68" s="218">
        <f t="shared" si="94"/>
        <v>0</v>
      </c>
      <c r="IH68" s="218">
        <f t="shared" si="94"/>
        <v>0</v>
      </c>
      <c r="II68" s="218">
        <f t="shared" si="94"/>
        <v>0</v>
      </c>
      <c r="IJ68" s="218">
        <f t="shared" si="94"/>
        <v>0</v>
      </c>
      <c r="IK68" s="218">
        <f t="shared" si="94"/>
        <v>0</v>
      </c>
      <c r="IL68" s="218">
        <f t="shared" si="94"/>
        <v>0</v>
      </c>
      <c r="IM68" s="218">
        <f t="shared" si="94"/>
        <v>0</v>
      </c>
      <c r="IN68" s="218">
        <f t="shared" si="94"/>
        <v>0</v>
      </c>
      <c r="IO68" s="218">
        <f t="shared" si="94"/>
        <v>0</v>
      </c>
      <c r="IP68" s="218">
        <f t="shared" si="94"/>
        <v>0</v>
      </c>
      <c r="IQ68" s="212"/>
      <c r="IR68" s="212"/>
      <c r="IS68" s="212"/>
    </row>
    <row r="69" spans="1:253" ht="82.5" customHeight="1">
      <c r="A69" s="215" t="str">
        <f>IF(Questionnaire!D161+Questionnaire!D163-Questionnaire!D164+Questionnaire!D166-Questionnaire!D167=Questionnaire!D162,"OK Q 36","QUERY Q 36 - Closing Preference Shares - Sum of transactions does not equal closing balance - please check")</f>
        <v>OK Q 36</v>
      </c>
      <c r="B69" s="215" t="str">
        <f>IF(Questionnaire!E161+Questionnaire!E163-Questionnaire!E164+Questionnaire!E166-Questionnaire!E167=Questionnaire!E162,"OK Q 36","QUERY Q 36 - Closing Preference Shares - Sum of transactions does not equal closing balance - please check")</f>
        <v>OK Q 36</v>
      </c>
      <c r="C69" s="215" t="str">
        <f>IF(Questionnaire!F161+Questionnaire!F163-Questionnaire!F164+Questionnaire!F166-Questionnaire!F167=Questionnaire!F162,"OK Q 36","QUERY Q 36 - Closing Preference Shares - Sum of transactions does not equal closing balance - please check")</f>
        <v>OK Q 36</v>
      </c>
      <c r="D69" s="215" t="str">
        <f>IF(Questionnaire!G161+Questionnaire!G163-Questionnaire!G164+Questionnaire!G166-Questionnaire!G167=Questionnaire!G162,"OK Q 36","QUERY Q 36 - Closing Preference Shares - Sum of transactions does not equal closing balance - please check")</f>
        <v>OK Q 36</v>
      </c>
      <c r="E69" s="215" t="str">
        <f>IF(Questionnaire!H161+Questionnaire!H163-Questionnaire!H164+Questionnaire!H166-Questionnaire!H167=Questionnaire!H162,"OK Q 36","QUERY Q 36 - Closing Preference Shares - Sum of transactions does not equal closing balance - please check")</f>
        <v>OK Q 36</v>
      </c>
      <c r="F69" s="215" t="str">
        <f>IF(Questionnaire!I161+Questionnaire!I163-Questionnaire!I164+Questionnaire!I166-Questionnaire!I167=Questionnaire!I162,"OK Q 36","QUERY Q 36 - Closing Preference Shares - Sum of transactions does not equal closing balance - please check")</f>
        <v>OK Q 36</v>
      </c>
      <c r="G69" s="215" t="str">
        <f>IF(Questionnaire!J161+Questionnaire!J163-Questionnaire!J164+Questionnaire!J166-Questionnaire!J167=Questionnaire!J162,"OK Q 36","QUERY Q 36 - Closing Preference Shares - Sum of transactions does not equal closing balance - please check")</f>
        <v>OK Q 36</v>
      </c>
      <c r="H69" s="215" t="str">
        <f>IF(Questionnaire!K161+Questionnaire!K163-Questionnaire!K164+Questionnaire!K166-Questionnaire!K167=Questionnaire!K162,"OK Q 36","QUERY Q 36 - Closing Preference Shares - Sum of transactions does not equal closing balance - please check")</f>
        <v>OK Q 36</v>
      </c>
      <c r="I69" s="215" t="str">
        <f>IF(Questionnaire!L161+Questionnaire!L163-Questionnaire!L164+Questionnaire!L166-Questionnaire!L167=Questionnaire!L162,"OK Q 36","QUERY Q 36 - Closing Preference Shares - Sum of transactions does not equal closing balance - please check")</f>
        <v>OK Q 36</v>
      </c>
      <c r="J69" s="215" t="str">
        <f>IF(Questionnaire!M161+Questionnaire!M163-Questionnaire!M164+Questionnaire!M166-Questionnaire!M167=Questionnaire!M162,"OK Q 36","QUERY Q 36 - Closing Preference Shares - Sum of transactions does not equal closing balance - please check")</f>
        <v>OK Q 36</v>
      </c>
      <c r="K69" s="215" t="str">
        <f>IF(Questionnaire!N161+Questionnaire!N163-Questionnaire!N164+Questionnaire!N166-Questionnaire!N167=Questionnaire!N162,"OK Q 36","QUERY Q 36 - Closing Preference Shares - Sum of transactions does not equal closing balance - please check")</f>
        <v>OK Q 36</v>
      </c>
      <c r="L69" s="215" t="str">
        <f>IF(Questionnaire!O161+Questionnaire!O163-Questionnaire!O164+Questionnaire!O166-Questionnaire!O167=Questionnaire!O162,"OK Q 36","QUERY Q 36 - Closing Preference Shares - Sum of transactions does not equal closing balance - please check")</f>
        <v>OK Q 36</v>
      </c>
      <c r="M69" s="215" t="str">
        <f>IF(Questionnaire!P161+Questionnaire!P163-Questionnaire!P164+Questionnaire!P166-Questionnaire!P167=Questionnaire!P162,"OK Q 36","QUERY Q 36 - Closing Preference Shares - Sum of transactions does not equal closing balance - please check")</f>
        <v>OK Q 36</v>
      </c>
      <c r="N69" s="215" t="str">
        <f>IF(Questionnaire!Q161+Questionnaire!Q163-Questionnaire!Q164+Questionnaire!Q166-Questionnaire!Q167=Questionnaire!Q162,"OK Q 36","QUERY Q 36 - Closing Preference Shares - Sum of transactions does not equal closing balance - please check")</f>
        <v>OK Q 36</v>
      </c>
      <c r="O69" s="215" t="str">
        <f>IF(Questionnaire!R161+Questionnaire!R163-Questionnaire!R164+Questionnaire!R166-Questionnaire!R167=Questionnaire!R162,"OK Q 36","QUERY Q 36 - Closing Preference Shares - Sum of transactions does not equal closing balance - please check")</f>
        <v>OK Q 36</v>
      </c>
      <c r="P69" s="215" t="str">
        <f>IF(Questionnaire!S161+Questionnaire!S163-Questionnaire!S164+Questionnaire!S166-Questionnaire!S167=Questionnaire!S162,"OK Q 36","QUERY Q 36 - Closing Preference Shares - Sum of transactions does not equal closing balance - please check")</f>
        <v>OK Q 36</v>
      </c>
      <c r="Q69" s="215" t="str">
        <f>IF(Questionnaire!T161+Questionnaire!T163-Questionnaire!T164+Questionnaire!T166-Questionnaire!T167=Questionnaire!T162,"OK Q 36","QUERY Q 36 - Closing Preference Shares - Sum of transactions does not equal closing balance - please check")</f>
        <v>OK Q 36</v>
      </c>
      <c r="R69" s="215" t="str">
        <f>IF(Questionnaire!U161+Questionnaire!U163-Questionnaire!U164+Questionnaire!U166-Questionnaire!U167=Questionnaire!U162,"OK Q 36","QUERY Q 36 - Closing Preference Shares - Sum of transactions does not equal closing balance - please check")</f>
        <v>OK Q 36</v>
      </c>
      <c r="S69" s="215" t="str">
        <f>IF(Questionnaire!V161+Questionnaire!V163-Questionnaire!V164+Questionnaire!V166-Questionnaire!V167=Questionnaire!V162,"OK Q 36","QUERY Q 36 - Closing Preference Shares - Sum of transactions does not equal closing balance - please check")</f>
        <v>OK Q 36</v>
      </c>
      <c r="T69" s="215" t="str">
        <f>IF(Questionnaire!W161+Questionnaire!W163-Questionnaire!W164+Questionnaire!W166-Questionnaire!W167=Questionnaire!W162,"OK Q 36","QUERY Q 36 - Closing Preference Shares - Sum of transactions does not equal closing balance - please check")</f>
        <v>OK Q 36</v>
      </c>
      <c r="U69" s="215" t="str">
        <f>IF(Questionnaire!X161+Questionnaire!X163-Questionnaire!X164+Questionnaire!X166-Questionnaire!X167=Questionnaire!X162,"OK Q 36","QUERY Q 36 - Closing Preference Shares - Sum of transactions does not equal closing balance - please check")</f>
        <v>OK Q 36</v>
      </c>
      <c r="V69" s="215" t="str">
        <f>IF(Questionnaire!Y161+Questionnaire!Y163-Questionnaire!Y164+Questionnaire!Y166-Questionnaire!Y167=Questionnaire!Y162,"OK Q 36","QUERY Q 36 - Closing Preference Shares - Sum of transactions does not equal closing balance - please check")</f>
        <v>OK Q 36</v>
      </c>
      <c r="W69" s="215" t="str">
        <f>IF(Questionnaire!Z161+Questionnaire!Z163-Questionnaire!Z164+Questionnaire!Z166-Questionnaire!Z167=Questionnaire!Z162,"OK Q 36","QUERY Q 36 - Closing Preference Shares - Sum of transactions does not equal closing balance - please check")</f>
        <v>OK Q 36</v>
      </c>
      <c r="X69" s="215" t="str">
        <f>IF(Questionnaire!AA161+Questionnaire!AA163-Questionnaire!AA164+Questionnaire!AA166-Questionnaire!AA167=Questionnaire!AA162,"OK Q 36","QUERY Q 36 - Closing Preference Shares - Sum of transactions does not equal closing balance - please check")</f>
        <v>OK Q 36</v>
      </c>
      <c r="Y69" s="215" t="str">
        <f>IF(Questionnaire!AB161+Questionnaire!AB163-Questionnaire!AB164+Questionnaire!AB166-Questionnaire!AB167=Questionnaire!AB162,"OK Q 36","QUERY Q 36 - Closing Preference Shares - Sum of transactions does not equal closing balance - please check")</f>
        <v>OK Q 36</v>
      </c>
      <c r="Z69" s="215" t="str">
        <f>IF(Questionnaire!AC161+Questionnaire!AC163-Questionnaire!AC164+Questionnaire!AC166-Questionnaire!AC167=Questionnaire!AC162,"OK Q 36","QUERY Q 36 - Closing Preference Shares - Sum of transactions does not equal closing balance - please check")</f>
        <v>OK Q 36</v>
      </c>
      <c r="AA69" s="215" t="str">
        <f>IF(Questionnaire!AD161+Questionnaire!AD163-Questionnaire!AD164+Questionnaire!AD166-Questionnaire!AD167=Questionnaire!AD162,"OK Q 36","QUERY Q 36 - Closing Preference Shares - Sum of transactions does not equal closing balance - please check")</f>
        <v>OK Q 36</v>
      </c>
      <c r="AB69" s="215" t="str">
        <f>IF(Questionnaire!AE161+Questionnaire!AE163-Questionnaire!AE164+Questionnaire!AE166-Questionnaire!AE167=Questionnaire!AE162,"OK Q 36","QUERY Q 36 - Closing Preference Shares - Sum of transactions does not equal closing balance - please check")</f>
        <v>OK Q 36</v>
      </c>
      <c r="AC69" s="215" t="str">
        <f>IF(Questionnaire!AF161+Questionnaire!AF163-Questionnaire!AF164+Questionnaire!AF166-Questionnaire!AF167=Questionnaire!AF162,"OK Q 36","QUERY Q 36 - Closing Preference Shares - Sum of transactions does not equal closing balance - please check")</f>
        <v>OK Q 36</v>
      </c>
      <c r="AD69" s="215" t="str">
        <f>IF(Questionnaire!AG161+Questionnaire!AG163-Questionnaire!AG164+Questionnaire!AG166-Questionnaire!AG167=Questionnaire!AG162,"OK Q 36","QUERY Q 36 - Closing Preference Shares - Sum of transactions does not equal closing balance - please check")</f>
        <v>OK Q 36</v>
      </c>
      <c r="AE69" s="215" t="str">
        <f>IF(Questionnaire!AH161+Questionnaire!AH163-Questionnaire!AH164+Questionnaire!AH166-Questionnaire!AH167=Questionnaire!AH162,"OK Q 36","QUERY Q 36 - Closing Preference Shares - Sum of transactions does not equal closing balance - please check")</f>
        <v>OK Q 36</v>
      </c>
      <c r="AF69" s="215" t="str">
        <f>IF(Questionnaire!AI161+Questionnaire!AI163-Questionnaire!AI164+Questionnaire!AI166-Questionnaire!AI167=Questionnaire!AI162,"OK Q 36","QUERY Q 36 - Closing Preference Shares - Sum of transactions does not equal closing balance - please check")</f>
        <v>OK Q 36</v>
      </c>
      <c r="AG69" s="215" t="str">
        <f>IF(Questionnaire!AJ161+Questionnaire!AJ163-Questionnaire!AJ164+Questionnaire!AJ166-Questionnaire!AJ167=Questionnaire!AJ162,"OK Q 36","QUERY Q 36 - Closing Preference Shares - Sum of transactions does not equal closing balance - please check")</f>
        <v>OK Q 36</v>
      </c>
      <c r="AH69" s="215" t="str">
        <f>IF(Questionnaire!AK161+Questionnaire!AK163-Questionnaire!AK164+Questionnaire!AK166-Questionnaire!AK167=Questionnaire!AK162,"OK Q 36","QUERY Q 36 - Closing Preference Shares - Sum of transactions does not equal closing balance - please check")</f>
        <v>OK Q 36</v>
      </c>
      <c r="AI69" s="215" t="str">
        <f>IF(Questionnaire!AL161+Questionnaire!AL163-Questionnaire!AL164+Questionnaire!AL166-Questionnaire!AL167=Questionnaire!AL162,"OK Q 36","QUERY Q 36 - Closing Preference Shares - Sum of transactions does not equal closing balance - please check")</f>
        <v>OK Q 36</v>
      </c>
      <c r="AJ69" s="215" t="str">
        <f>IF(Questionnaire!AM161+Questionnaire!AM163-Questionnaire!AM164+Questionnaire!AM166-Questionnaire!AM167=Questionnaire!AM162,"OK Q 36","QUERY Q 36 - Closing Preference Shares - Sum of transactions does not equal closing balance - please check")</f>
        <v>OK Q 36</v>
      </c>
      <c r="AK69" s="215" t="str">
        <f>IF(Questionnaire!AN161+Questionnaire!AN163-Questionnaire!AN164+Questionnaire!AN166-Questionnaire!AN167=Questionnaire!AN162,"OK Q 36","QUERY Q 36 - Closing Preference Shares - Sum of transactions does not equal closing balance - please check")</f>
        <v>OK Q 36</v>
      </c>
      <c r="AL69" s="215" t="str">
        <f>IF(Questionnaire!AO161+Questionnaire!AO163-Questionnaire!AO164+Questionnaire!AO166-Questionnaire!AO167=Questionnaire!AO162,"OK Q 36","QUERY Q 36 - Closing Preference Shares - Sum of transactions does not equal closing balance - please check")</f>
        <v>OK Q 36</v>
      </c>
      <c r="AM69" s="215" t="str">
        <f>IF(Questionnaire!AP161+Questionnaire!AP163-Questionnaire!AP164+Questionnaire!AP166-Questionnaire!AP167=Questionnaire!AP162,"OK Q 36","QUERY Q 36 - Closing Preference Shares - Sum of transactions does not equal closing balance - please check")</f>
        <v>OK Q 36</v>
      </c>
      <c r="AN69" s="215" t="str">
        <f>IF(Questionnaire!AQ161+Questionnaire!AQ163-Questionnaire!AQ164+Questionnaire!AQ166-Questionnaire!AQ167=Questionnaire!AQ162,"OK Q 36","QUERY Q 36 - Closing Preference Shares - Sum of transactions does not equal closing balance - please check")</f>
        <v>OK Q 36</v>
      </c>
      <c r="AO69" s="215" t="str">
        <f>IF(Questionnaire!AR161+Questionnaire!AR163-Questionnaire!AR164+Questionnaire!AR166-Questionnaire!AR167=Questionnaire!AR162,"OK Q 36","QUERY Q 36 - Closing Preference Shares - Sum of transactions does not equal closing balance - please check")</f>
        <v>OK Q 36</v>
      </c>
      <c r="AP69" s="215" t="str">
        <f>IF(Questionnaire!AS161+Questionnaire!AS163-Questionnaire!AS164+Questionnaire!AS166-Questionnaire!AS167=Questionnaire!AS162,"OK Q 36","QUERY Q 36 - Closing Preference Shares - Sum of transactions does not equal closing balance - please check")</f>
        <v>OK Q 36</v>
      </c>
      <c r="AQ69" s="215" t="str">
        <f>IF(Questionnaire!AT161+Questionnaire!AT163-Questionnaire!AT164+Questionnaire!AT166-Questionnaire!AT167=Questionnaire!AT162,"OK Q 36","QUERY Q 36 - Closing Preference Shares - Sum of transactions does not equal closing balance - please check")</f>
        <v>OK Q 36</v>
      </c>
      <c r="AR69" s="215" t="str">
        <f>IF(Questionnaire!AU161+Questionnaire!AU163-Questionnaire!AU164+Questionnaire!AU166-Questionnaire!AU167=Questionnaire!AU162,"OK Q 36","QUERY Q 36 - Closing Preference Shares - Sum of transactions does not equal closing balance - please check")</f>
        <v>OK Q 36</v>
      </c>
      <c r="AS69" s="215" t="str">
        <f>IF(Questionnaire!AV161+Questionnaire!AV163-Questionnaire!AV164+Questionnaire!AV166-Questionnaire!AV167=Questionnaire!AV162,"OK Q 36","QUERY Q 36 - Closing Preference Shares - Sum of transactions does not equal closing balance - please check")</f>
        <v>OK Q 36</v>
      </c>
      <c r="AT69" s="215" t="str">
        <f>IF(Questionnaire!AW161+Questionnaire!AW163-Questionnaire!AW164+Questionnaire!AW166-Questionnaire!AW167=Questionnaire!AW162,"OK Q 36","QUERY Q 36 - Closing Preference Shares - Sum of transactions does not equal closing balance - please check")</f>
        <v>OK Q 36</v>
      </c>
      <c r="AU69" s="215" t="str">
        <f>IF(Questionnaire!AX161+Questionnaire!AX163-Questionnaire!AX164+Questionnaire!AX166-Questionnaire!AX167=Questionnaire!AX162,"OK Q 36","QUERY Q 36 - Closing Preference Shares - Sum of transactions does not equal closing balance - please check")</f>
        <v>OK Q 36</v>
      </c>
      <c r="AV69" s="215" t="str">
        <f>IF(Questionnaire!AY161+Questionnaire!AY163-Questionnaire!AY164+Questionnaire!AY166-Questionnaire!AY167=Questionnaire!AY162,"OK Q 36","QUERY Q 36 - Closing Preference Shares - Sum of transactions does not equal closing balance - please check")</f>
        <v>OK Q 36</v>
      </c>
      <c r="AW69" s="215" t="str">
        <f>IF(Questionnaire!AZ161+Questionnaire!AZ163-Questionnaire!AZ164+Questionnaire!AZ166-Questionnaire!AZ167=Questionnaire!AZ162,"OK Q 36","QUERY Q 36 - Closing Preference Shares - Sum of transactions does not equal closing balance - please check")</f>
        <v>OK Q 36</v>
      </c>
      <c r="AX69" s="215" t="str">
        <f>IF(Questionnaire!BA161+Questionnaire!BA163-Questionnaire!BA164+Questionnaire!BA166-Questionnaire!BA167=Questionnaire!BA162,"OK Q 36","QUERY Q 36 - Closing Preference Shares - Sum of transactions does not equal closing balance - please check")</f>
        <v>OK Q 36</v>
      </c>
      <c r="AY69" s="215" t="str">
        <f>IF(Questionnaire!BB161+Questionnaire!BB163-Questionnaire!BB164+Questionnaire!BB166-Questionnaire!BB167=Questionnaire!BB162,"OK Q 36","QUERY Q 36 - Closing Preference Shares - Sum of transactions does not equal closing balance - please check")</f>
        <v>OK Q 36</v>
      </c>
      <c r="AZ69" s="215" t="str">
        <f>IF(Questionnaire!BC161+Questionnaire!BC163-Questionnaire!BC164+Questionnaire!BC166-Questionnaire!BC167=Questionnaire!BC162,"OK Q 36","QUERY Q 36 - Closing Preference Shares - Sum of transactions does not equal closing balance - please check")</f>
        <v>OK Q 36</v>
      </c>
      <c r="BA69" s="215" t="str">
        <f>IF(Questionnaire!BD161+Questionnaire!BD163-Questionnaire!BD164+Questionnaire!BD166-Questionnaire!BD167=Questionnaire!BD162,"OK Q 36","QUERY Q 36 - Closing Preference Shares - Sum of transactions does not equal closing balance - please check")</f>
        <v>OK Q 36</v>
      </c>
      <c r="BB69" s="215" t="str">
        <f>IF(Questionnaire!BE161+Questionnaire!BE163-Questionnaire!BE164+Questionnaire!BE166-Questionnaire!BE167=Questionnaire!BE162,"OK Q 36","QUERY Q 36 - Closing Preference Shares - Sum of transactions does not equal closing balance - please check")</f>
        <v>OK Q 36</v>
      </c>
      <c r="BC69" s="215" t="str">
        <f>IF(Questionnaire!BF161+Questionnaire!BF163-Questionnaire!BF164+Questionnaire!BF166-Questionnaire!BF167=Questionnaire!BF162,"OK Q 36","QUERY Q 36 - Closing Preference Shares - Sum of transactions does not equal closing balance - please check")</f>
        <v>OK Q 36</v>
      </c>
      <c r="BD69" s="215" t="str">
        <f>IF(Questionnaire!BG161+Questionnaire!BG163-Questionnaire!BG164+Questionnaire!BG166-Questionnaire!BG167=Questionnaire!BG162,"OK Q 36","QUERY Q 36 - Closing Preference Shares - Sum of transactions does not equal closing balance - please check")</f>
        <v>OK Q 36</v>
      </c>
      <c r="BE69" s="215" t="str">
        <f>IF(Questionnaire!BH161+Questionnaire!BH163-Questionnaire!BH164+Questionnaire!BH166-Questionnaire!BH167=Questionnaire!BH162,"OK Q 36","QUERY Q 36 - Closing Preference Shares - Sum of transactions does not equal closing balance - please check")</f>
        <v>OK Q 36</v>
      </c>
      <c r="BF69" s="215" t="str">
        <f>IF(Questionnaire!BI161+Questionnaire!BI163-Questionnaire!BI164+Questionnaire!BI166-Questionnaire!BI167=Questionnaire!BI162,"OK Q 36","QUERY Q 36 - Closing Preference Shares - Sum of transactions does not equal closing balance - please check")</f>
        <v>OK Q 36</v>
      </c>
      <c r="BG69" s="215" t="str">
        <f>IF(Questionnaire!BJ161+Questionnaire!BJ163-Questionnaire!BJ164+Questionnaire!BJ166-Questionnaire!BJ167=Questionnaire!BJ162,"OK Q 36","QUERY Q 36 - Closing Preference Shares - Sum of transactions does not equal closing balance - please check")</f>
        <v>OK Q 36</v>
      </c>
      <c r="BH69" s="215" t="str">
        <f>IF(Questionnaire!BK161+Questionnaire!BK163-Questionnaire!BK164+Questionnaire!BK166-Questionnaire!BK167=Questionnaire!BK162,"OK Q 36","QUERY Q 36 - Closing Preference Shares - Sum of transactions does not equal closing balance - please check")</f>
        <v>OK Q 36</v>
      </c>
      <c r="BI69" s="215" t="str">
        <f>IF(Questionnaire!BL161+Questionnaire!BL163-Questionnaire!BL164+Questionnaire!BL166-Questionnaire!BL167=Questionnaire!BL162,"OK Q 36","QUERY Q 36 - Closing Preference Shares - Sum of transactions does not equal closing balance - please check")</f>
        <v>OK Q 36</v>
      </c>
      <c r="BJ69" s="215" t="str">
        <f>IF(Questionnaire!BM161+Questionnaire!BM163-Questionnaire!BM164+Questionnaire!BM166-Questionnaire!BM167=Questionnaire!BM162,"OK Q 36","QUERY Q 36 - Closing Preference Shares - Sum of transactions does not equal closing balance - please check")</f>
        <v>OK Q 36</v>
      </c>
      <c r="BK69" s="215" t="str">
        <f>IF(Questionnaire!BN161+Questionnaire!BN163-Questionnaire!BN164+Questionnaire!BN166-Questionnaire!BN167=Questionnaire!BN162,"OK Q 36","QUERY Q 36 - Closing Preference Shares - Sum of transactions does not equal closing balance - please check")</f>
        <v>OK Q 36</v>
      </c>
      <c r="BL69" s="215" t="str">
        <f>IF(Questionnaire!BO161+Questionnaire!BO163-Questionnaire!BO164+Questionnaire!BO166-Questionnaire!BO167=Questionnaire!BO162,"OK Q 36","QUERY Q 36 - Closing Preference Shares - Sum of transactions does not equal closing balance - please check")</f>
        <v>OK Q 36</v>
      </c>
      <c r="BM69" s="215" t="str">
        <f>IF(Questionnaire!BP161+Questionnaire!BP163-Questionnaire!BP164+Questionnaire!BP166-Questionnaire!BP167=Questionnaire!BP162,"OK Q 36","QUERY Q 36 - Closing Preference Shares - Sum of transactions does not equal closing balance - please check")</f>
        <v>OK Q 36</v>
      </c>
      <c r="BN69" s="215" t="str">
        <f>IF(Questionnaire!BQ161+Questionnaire!BQ163-Questionnaire!BQ164+Questionnaire!BQ166-Questionnaire!BQ167=Questionnaire!BQ162,"OK Q 36","QUERY Q 36 - Closing Preference Shares - Sum of transactions does not equal closing balance - please check")</f>
        <v>OK Q 36</v>
      </c>
      <c r="BO69" s="215" t="str">
        <f>IF(Questionnaire!BR161+Questionnaire!BR163-Questionnaire!BR164+Questionnaire!BR166-Questionnaire!BR167=Questionnaire!BR162,"OK Q 36","QUERY Q 36 - Closing Preference Shares - Sum of transactions does not equal closing balance - please check")</f>
        <v>OK Q 36</v>
      </c>
      <c r="BP69" s="215" t="str">
        <f>IF(Questionnaire!BS161+Questionnaire!BS163-Questionnaire!BS164+Questionnaire!BS166-Questionnaire!BS167=Questionnaire!BS162,"OK Q 36","QUERY Q 36 - Closing Preference Shares - Sum of transactions does not equal closing balance - please check")</f>
        <v>OK Q 36</v>
      </c>
      <c r="BQ69" s="215" t="str">
        <f>IF(Questionnaire!BT161+Questionnaire!BT163-Questionnaire!BT164+Questionnaire!BT166-Questionnaire!BT167=Questionnaire!BT162,"OK Q 36","QUERY Q 36 - Closing Preference Shares - Sum of transactions does not equal closing balance - please check")</f>
        <v>OK Q 36</v>
      </c>
      <c r="BR69" s="215" t="str">
        <f>IF(Questionnaire!BU161+Questionnaire!BU163-Questionnaire!BU164+Questionnaire!BU166-Questionnaire!BU167=Questionnaire!BU162,"OK Q 36","QUERY Q 36 - Closing Preference Shares - Sum of transactions does not equal closing balance - please check")</f>
        <v>OK Q 36</v>
      </c>
      <c r="BS69" s="215" t="str">
        <f>IF(Questionnaire!BV161+Questionnaire!BV163-Questionnaire!BV164+Questionnaire!BV166-Questionnaire!BV167=Questionnaire!BV162,"OK Q 36","QUERY Q 36 - Closing Preference Shares - Sum of transactions does not equal closing balance - please check")</f>
        <v>OK Q 36</v>
      </c>
      <c r="BT69" s="215" t="str">
        <f>IF(Questionnaire!BW161+Questionnaire!BW163-Questionnaire!BW164+Questionnaire!BW166-Questionnaire!BW167=Questionnaire!BW162,"OK Q 36","QUERY Q 36 - Closing Preference Shares - Sum of transactions does not equal closing balance - please check")</f>
        <v>OK Q 36</v>
      </c>
      <c r="BU69" s="215" t="str">
        <f>IF(Questionnaire!BX161+Questionnaire!BX163-Questionnaire!BX164+Questionnaire!BX166-Questionnaire!BX167=Questionnaire!BX162,"OK Q 36","QUERY Q 36 - Closing Preference Shares - Sum of transactions does not equal closing balance - please check")</f>
        <v>OK Q 36</v>
      </c>
      <c r="BV69" s="215" t="str">
        <f>IF(Questionnaire!BY161+Questionnaire!BY163-Questionnaire!BY164+Questionnaire!BY166-Questionnaire!BY167=Questionnaire!BY162,"OK Q 36","QUERY Q 36 - Closing Preference Shares - Sum of transactions does not equal closing balance - please check")</f>
        <v>OK Q 36</v>
      </c>
      <c r="BW69" s="215" t="str">
        <f>IF(Questionnaire!BZ161+Questionnaire!BZ163-Questionnaire!BZ164+Questionnaire!BZ166-Questionnaire!BZ167=Questionnaire!BZ162,"OK Q 36","QUERY Q 36 - Closing Preference Shares - Sum of transactions does not equal closing balance - please check")</f>
        <v>OK Q 36</v>
      </c>
      <c r="BX69" s="215" t="str">
        <f>IF(Questionnaire!CA161+Questionnaire!CA163-Questionnaire!CA164+Questionnaire!CA166-Questionnaire!CA167=Questionnaire!CA162,"OK Q 36","QUERY Q 36 - Closing Preference Shares - Sum of transactions does not equal closing balance - please check")</f>
        <v>OK Q 36</v>
      </c>
      <c r="BY69" s="215" t="str">
        <f>IF(Questionnaire!CB161+Questionnaire!CB163-Questionnaire!CB164+Questionnaire!CB166-Questionnaire!CB167=Questionnaire!CB162,"OK Q 36","QUERY Q 36 - Closing Preference Shares - Sum of transactions does not equal closing balance - please check")</f>
        <v>OK Q 36</v>
      </c>
      <c r="BZ69" s="215" t="str">
        <f>IF(Questionnaire!CC161+Questionnaire!CC163-Questionnaire!CC164+Questionnaire!CC166-Questionnaire!CC167=Questionnaire!CC162,"OK Q 36","QUERY Q 36 - Closing Preference Shares - Sum of transactions does not equal closing balance - please check")</f>
        <v>OK Q 36</v>
      </c>
      <c r="CA69" s="215" t="str">
        <f>IF(Questionnaire!CD161+Questionnaire!CD163-Questionnaire!CD164+Questionnaire!CD166-Questionnaire!CD167=Questionnaire!CD162,"OK Q 36","QUERY Q 36 - Closing Preference Shares - Sum of transactions does not equal closing balance - please check")</f>
        <v>OK Q 36</v>
      </c>
      <c r="CB69" s="215" t="str">
        <f>IF(Questionnaire!CE161+Questionnaire!CE163-Questionnaire!CE164+Questionnaire!CE166-Questionnaire!CE167=Questionnaire!CE162,"OK Q 36","QUERY Q 36 - Closing Preference Shares - Sum of transactions does not equal closing balance - please check")</f>
        <v>OK Q 36</v>
      </c>
      <c r="CC69" s="215" t="str">
        <f>IF(Questionnaire!CF161+Questionnaire!CF163-Questionnaire!CF164+Questionnaire!CF166-Questionnaire!CF167=Questionnaire!CF162,"OK Q 36","QUERY Q 36 - Closing Preference Shares - Sum of transactions does not equal closing balance - please check")</f>
        <v>OK Q 36</v>
      </c>
      <c r="CD69" s="215" t="str">
        <f>IF(Questionnaire!CG161+Questionnaire!CG163-Questionnaire!CG164+Questionnaire!CG166-Questionnaire!CG167=Questionnaire!CG162,"OK Q 36","QUERY Q 36 - Closing Preference Shares - Sum of transactions does not equal closing balance - please check")</f>
        <v>OK Q 36</v>
      </c>
      <c r="CE69" s="215" t="str">
        <f>IF(Questionnaire!CH161+Questionnaire!CH163-Questionnaire!CH164+Questionnaire!CH166-Questionnaire!CH167=Questionnaire!CH162,"OK Q 36","QUERY Q 36 - Closing Preference Shares - Sum of transactions does not equal closing balance - please check")</f>
        <v>OK Q 36</v>
      </c>
      <c r="CF69" s="215" t="str">
        <f>IF(Questionnaire!CI161+Questionnaire!CI163-Questionnaire!CI164+Questionnaire!CI166-Questionnaire!CI167=Questionnaire!CI162,"OK Q 36","QUERY Q 36 - Closing Preference Shares - Sum of transactions does not equal closing balance - please check")</f>
        <v>OK Q 36</v>
      </c>
      <c r="CG69" s="215" t="str">
        <f>IF(Questionnaire!CJ161+Questionnaire!CJ163-Questionnaire!CJ164+Questionnaire!CJ166-Questionnaire!CJ167=Questionnaire!CJ162,"OK Q 36","QUERY Q 36 - Closing Preference Shares - Sum of transactions does not equal closing balance - please check")</f>
        <v>OK Q 36</v>
      </c>
      <c r="CH69" s="215" t="str">
        <f>IF(Questionnaire!CK161+Questionnaire!CK163-Questionnaire!CK164+Questionnaire!CK166-Questionnaire!CK167=Questionnaire!CK162,"OK Q 36","QUERY Q 36 - Closing Preference Shares - Sum of transactions does not equal closing balance - please check")</f>
        <v>OK Q 36</v>
      </c>
      <c r="CI69" s="215" t="str">
        <f>IF(Questionnaire!CL161+Questionnaire!CL163-Questionnaire!CL164+Questionnaire!CL166-Questionnaire!CL167=Questionnaire!CL162,"OK Q 36","QUERY Q 36 - Closing Preference Shares - Sum of transactions does not equal closing balance - please check")</f>
        <v>OK Q 36</v>
      </c>
      <c r="CJ69" s="215" t="str">
        <f>IF(Questionnaire!CM161+Questionnaire!CM163-Questionnaire!CM164+Questionnaire!CM166-Questionnaire!CM167=Questionnaire!CM162,"OK Q 36","QUERY Q 36 - Closing Preference Shares - Sum of transactions does not equal closing balance - please check")</f>
        <v>OK Q 36</v>
      </c>
      <c r="CK69" s="215" t="str">
        <f>IF(Questionnaire!CN161+Questionnaire!CN163-Questionnaire!CN164+Questionnaire!CN166-Questionnaire!CN167=Questionnaire!CN162,"OK Q 36","QUERY Q 36 - Closing Preference Shares - Sum of transactions does not equal closing balance - please check")</f>
        <v>OK Q 36</v>
      </c>
      <c r="CL69" s="215" t="str">
        <f>IF(Questionnaire!CO161+Questionnaire!CO163-Questionnaire!CO164+Questionnaire!CO166-Questionnaire!CO167=Questionnaire!CO162,"OK Q 36","QUERY Q 36 - Closing Preference Shares - Sum of transactions does not equal closing balance - please check")</f>
        <v>OK Q 36</v>
      </c>
      <c r="CM69" s="215" t="str">
        <f>IF(Questionnaire!CP161+Questionnaire!CP163-Questionnaire!CP164+Questionnaire!CP166-Questionnaire!CP167=Questionnaire!CP162,"OK Q 36","QUERY Q 36 - Closing Preference Shares - Sum of transactions does not equal closing balance - please check")</f>
        <v>OK Q 36</v>
      </c>
      <c r="CN69" s="215" t="str">
        <f>IF(Questionnaire!CQ161+Questionnaire!CQ163-Questionnaire!CQ164+Questionnaire!CQ166-Questionnaire!CQ167=Questionnaire!CQ162,"OK Q 36","QUERY Q 36 - Closing Preference Shares - Sum of transactions does not equal closing balance - please check")</f>
        <v>OK Q 36</v>
      </c>
      <c r="CO69" s="215" t="str">
        <f>IF(Questionnaire!CR161+Questionnaire!CR163-Questionnaire!CR164+Questionnaire!CR166-Questionnaire!CR167=Questionnaire!CR162,"OK Q 36","QUERY Q 36 - Closing Preference Shares - Sum of transactions does not equal closing balance - please check")</f>
        <v>OK Q 36</v>
      </c>
      <c r="CP69" s="215" t="str">
        <f>IF(Questionnaire!CS161+Questionnaire!CS163-Questionnaire!CS164+Questionnaire!CS166-Questionnaire!CS167=Questionnaire!CS162,"OK Q 36","QUERY Q 36 - Closing Preference Shares - Sum of transactions does not equal closing balance - please check")</f>
        <v>OK Q 36</v>
      </c>
      <c r="CQ69" s="215" t="str">
        <f>IF(Questionnaire!CT161+Questionnaire!CT163-Questionnaire!CT164+Questionnaire!CT166-Questionnaire!CT167=Questionnaire!CT162,"OK Q 36","QUERY Q 36 - Closing Preference Shares - Sum of transactions does not equal closing balance - please check")</f>
        <v>OK Q 36</v>
      </c>
      <c r="CR69" s="215" t="str">
        <f>IF(Questionnaire!CU161+Questionnaire!CU163-Questionnaire!CU164+Questionnaire!CU166-Questionnaire!CU167=Questionnaire!CU162,"OK Q 36","QUERY Q 36 - Closing Preference Shares - Sum of transactions does not equal closing balance - please check")</f>
        <v>OK Q 36</v>
      </c>
      <c r="CS69" s="215" t="str">
        <f>IF(Questionnaire!CV161+Questionnaire!CV163-Questionnaire!CV164+Questionnaire!CV166-Questionnaire!CV167=Questionnaire!CV162,"OK Q 36","QUERY Q 36 - Closing Preference Shares - Sum of transactions does not equal closing balance - please check")</f>
        <v>OK Q 36</v>
      </c>
      <c r="CT69" s="215" t="str">
        <f>IF(Questionnaire!CW161+Questionnaire!CW163-Questionnaire!CW164+Questionnaire!CW166-Questionnaire!CW167=Questionnaire!CW162,"OK Q 36","QUERY Q 36 - Closing Preference Shares - Sum of transactions does not equal closing balance - please check")</f>
        <v>OK Q 36</v>
      </c>
      <c r="CU69" s="215" t="str">
        <f>IF(Questionnaire!CX161+Questionnaire!CX163-Questionnaire!CX164+Questionnaire!CX166-Questionnaire!CX167=Questionnaire!CX162,"OK Q 36","QUERY Q 36 - Closing Preference Shares - Sum of transactions does not equal closing balance - please check")</f>
        <v>OK Q 36</v>
      </c>
      <c r="CV69" s="215" t="str">
        <f>IF(Questionnaire!CY161+Questionnaire!CY163-Questionnaire!CY164+Questionnaire!CY166-Questionnaire!CY167=Questionnaire!CY162,"OK Q 36","QUERY Q 36 - Closing Preference Shares - Sum of transactions does not equal closing balance - please check")</f>
        <v>OK Q 36</v>
      </c>
      <c r="CW69" s="215" t="str">
        <f>IF(Questionnaire!CZ161+Questionnaire!CZ163-Questionnaire!CZ164+Questionnaire!CZ166-Questionnaire!CZ167=Questionnaire!CZ162,"OK Q 36","QUERY Q 36 - Closing Preference Shares - Sum of transactions does not equal closing balance - please check")</f>
        <v>OK Q 36</v>
      </c>
      <c r="CX69" s="215" t="str">
        <f>IF(Questionnaire!DA161+Questionnaire!DA163-Questionnaire!DA164+Questionnaire!DA166-Questionnaire!DA167=Questionnaire!DA162,"OK Q 36","QUERY Q 36 - Closing Preference Shares - Sum of transactions does not equal closing balance - please check")</f>
        <v>OK Q 36</v>
      </c>
      <c r="CY69" s="215" t="str">
        <f>IF(Questionnaire!DB161+Questionnaire!DB163-Questionnaire!DB164+Questionnaire!DB166-Questionnaire!DB167=Questionnaire!DB162,"OK Q 36","QUERY Q 36 - Closing Preference Shares - Sum of transactions does not equal closing balance - please check")</f>
        <v>OK Q 36</v>
      </c>
      <c r="CZ69" s="215" t="str">
        <f>IF(Questionnaire!DC161+Questionnaire!DC163-Questionnaire!DC164+Questionnaire!DC166-Questionnaire!DC167=Questionnaire!DC162,"OK Q 36","QUERY Q 36 - Closing Preference Shares - Sum of transactions does not equal closing balance - please check")</f>
        <v>OK Q 36</v>
      </c>
      <c r="DA69" s="215" t="str">
        <f>IF(Questionnaire!DD161+Questionnaire!DD163-Questionnaire!DD164+Questionnaire!DD166-Questionnaire!DD167=Questionnaire!DD162,"OK Q 36","QUERY Q 36 - Closing Preference Shares - Sum of transactions does not equal closing balance - please check")</f>
        <v>OK Q 36</v>
      </c>
      <c r="DB69" s="215" t="str">
        <f>IF(Questionnaire!DE161+Questionnaire!DE163-Questionnaire!DE164+Questionnaire!DE166-Questionnaire!DE167=Questionnaire!DE162,"OK Q 36","QUERY Q 36 - Closing Preference Shares - Sum of transactions does not equal closing balance - please check")</f>
        <v>OK Q 36</v>
      </c>
      <c r="DC69" s="215" t="str">
        <f>IF(Questionnaire!DF161+Questionnaire!DF163-Questionnaire!DF164+Questionnaire!DF166-Questionnaire!DF167=Questionnaire!DF162,"OK Q 36","QUERY Q 36 - Closing Preference Shares - Sum of transactions does not equal closing balance - please check")</f>
        <v>OK Q 36</v>
      </c>
      <c r="DD69" s="215" t="str">
        <f>IF(Questionnaire!DG161+Questionnaire!DG163-Questionnaire!DG164+Questionnaire!DG166-Questionnaire!DG167=Questionnaire!DG162,"OK Q 36","QUERY Q 36 - Closing Preference Shares - Sum of transactions does not equal closing balance - please check")</f>
        <v>OK Q 36</v>
      </c>
      <c r="DE69" s="215" t="str">
        <f>IF(Questionnaire!DH161+Questionnaire!DH163-Questionnaire!DH164+Questionnaire!DH166-Questionnaire!DH167=Questionnaire!DH162,"OK Q 36","QUERY Q 36 - Closing Preference Shares - Sum of transactions does not equal closing balance - please check")</f>
        <v>OK Q 36</v>
      </c>
      <c r="DF69" s="215" t="str">
        <f>IF(Questionnaire!DI161+Questionnaire!DI163-Questionnaire!DI164+Questionnaire!DI166-Questionnaire!DI167=Questionnaire!DI162,"OK Q 36","QUERY Q 36 - Closing Preference Shares - Sum of transactions does not equal closing balance - please check")</f>
        <v>OK Q 36</v>
      </c>
      <c r="DG69" s="215" t="str">
        <f>IF(Questionnaire!DJ161+Questionnaire!DJ163-Questionnaire!DJ164+Questionnaire!DJ166-Questionnaire!DJ167=Questionnaire!DJ162,"OK Q 36","QUERY Q 36 - Closing Preference Shares - Sum of transactions does not equal closing balance - please check")</f>
        <v>OK Q 36</v>
      </c>
      <c r="DH69" s="215" t="str">
        <f>IF(Questionnaire!DK161+Questionnaire!DK163-Questionnaire!DK164+Questionnaire!DK166-Questionnaire!DK167=Questionnaire!DK162,"OK Q 36","QUERY Q 36 - Closing Preference Shares - Sum of transactions does not equal closing balance - please check")</f>
        <v>OK Q 36</v>
      </c>
      <c r="DI69" s="215" t="str">
        <f>IF(Questionnaire!DL161+Questionnaire!DL163-Questionnaire!DL164+Questionnaire!DL166-Questionnaire!DL167=Questionnaire!DL162,"OK Q 36","QUERY Q 36 - Closing Preference Shares - Sum of transactions does not equal closing balance - please check")</f>
        <v>OK Q 36</v>
      </c>
      <c r="DJ69" s="215" t="str">
        <f>IF(Questionnaire!DM161+Questionnaire!DM163-Questionnaire!DM164+Questionnaire!DM166-Questionnaire!DM167=Questionnaire!DM162,"OK Q 36","QUERY Q 36 - Closing Preference Shares - Sum of transactions does not equal closing balance - please check")</f>
        <v>OK Q 36</v>
      </c>
      <c r="DK69" s="215" t="str">
        <f>IF(Questionnaire!DN161+Questionnaire!DN163-Questionnaire!DN164+Questionnaire!DN166-Questionnaire!DN167=Questionnaire!DN162,"OK Q 36","QUERY Q 36 - Closing Preference Shares - Sum of transactions does not equal closing balance - please check")</f>
        <v>OK Q 36</v>
      </c>
      <c r="DL69" s="215" t="str">
        <f>IF(Questionnaire!DO161+Questionnaire!DO163-Questionnaire!DO164+Questionnaire!DO166-Questionnaire!DO167=Questionnaire!DO162,"OK Q 36","QUERY Q 36 - Closing Preference Shares - Sum of transactions does not equal closing balance - please check")</f>
        <v>OK Q 36</v>
      </c>
      <c r="DM69" s="215" t="str">
        <f>IF(Questionnaire!DP161+Questionnaire!DP163-Questionnaire!DP164+Questionnaire!DP166-Questionnaire!DP167=Questionnaire!DP162,"OK Q 36","QUERY Q 36 - Closing Preference Shares - Sum of transactions does not equal closing balance - please check")</f>
        <v>OK Q 36</v>
      </c>
      <c r="DN69" s="215" t="str">
        <f>IF(Questionnaire!DQ161+Questionnaire!DQ163-Questionnaire!DQ164+Questionnaire!DQ166-Questionnaire!DQ167=Questionnaire!DQ162,"OK Q 36","QUERY Q 36 - Closing Preference Shares - Sum of transactions does not equal closing balance - please check")</f>
        <v>OK Q 36</v>
      </c>
      <c r="DO69" s="215" t="str">
        <f>IF(Questionnaire!DR161+Questionnaire!DR163-Questionnaire!DR164+Questionnaire!DR166-Questionnaire!DR167=Questionnaire!DR162,"OK Q 36","QUERY Q 36 - Closing Preference Shares - Sum of transactions does not equal closing balance - please check")</f>
        <v>OK Q 36</v>
      </c>
      <c r="DP69" s="215" t="str">
        <f>IF(Questionnaire!DS161+Questionnaire!DS163-Questionnaire!DS164+Questionnaire!DS166-Questionnaire!DS167=Questionnaire!DS162,"OK Q 36","QUERY Q 36 - Closing Preference Shares - Sum of transactions does not equal closing balance - please check")</f>
        <v>OK Q 36</v>
      </c>
      <c r="DQ69" s="215" t="str">
        <f>IF(Questionnaire!DT161+Questionnaire!DT163-Questionnaire!DT164+Questionnaire!DT166-Questionnaire!DT167=Questionnaire!DT162,"OK Q 36","QUERY Q 36 - Closing Preference Shares - Sum of transactions does not equal closing balance - please check")</f>
        <v>OK Q 36</v>
      </c>
      <c r="DR69" s="215" t="str">
        <f>IF(Questionnaire!DU161+Questionnaire!DU163-Questionnaire!DU164+Questionnaire!DU166-Questionnaire!DU167=Questionnaire!DU162,"OK Q 36","QUERY Q 36 - Closing Preference Shares - Sum of transactions does not equal closing balance - please check")</f>
        <v>OK Q 36</v>
      </c>
      <c r="DS69" s="215" t="str">
        <f>IF(Questionnaire!DV161+Questionnaire!DV163-Questionnaire!DV164+Questionnaire!DV166-Questionnaire!DV167=Questionnaire!DV162,"OK Q 36","QUERY Q 36 - Closing Preference Shares - Sum of transactions does not equal closing balance - please check")</f>
        <v>OK Q 36</v>
      </c>
      <c r="DT69" s="215" t="str">
        <f>IF(Questionnaire!DW161+Questionnaire!DW163-Questionnaire!DW164+Questionnaire!DW166-Questionnaire!DW167=Questionnaire!DW162,"OK Q 36","QUERY Q 36 - Closing Preference Shares - Sum of transactions does not equal closing balance - please check")</f>
        <v>OK Q 36</v>
      </c>
      <c r="DU69" s="215" t="str">
        <f>IF(Questionnaire!DX161+Questionnaire!DX163-Questionnaire!DX164+Questionnaire!DX166-Questionnaire!DX167=Questionnaire!DX162,"OK Q 36","QUERY Q 36 - Closing Preference Shares - Sum of transactions does not equal closing balance - please check")</f>
        <v>OK Q 36</v>
      </c>
      <c r="DV69" s="215" t="str">
        <f>IF(Questionnaire!DY161+Questionnaire!DY163-Questionnaire!DY164+Questionnaire!DY166-Questionnaire!DY167=Questionnaire!DY162,"OK Q 36","QUERY Q 36 - Closing Preference Shares - Sum of transactions does not equal closing balance - please check")</f>
        <v>OK Q 36</v>
      </c>
      <c r="DW69" s="215" t="str">
        <f>IF(Questionnaire!DZ161+Questionnaire!DZ163-Questionnaire!DZ164+Questionnaire!DZ166-Questionnaire!DZ167=Questionnaire!DZ162,"OK Q 36","QUERY Q 36 - Closing Preference Shares - Sum of transactions does not equal closing balance - please check")</f>
        <v>OK Q 36</v>
      </c>
      <c r="DX69" s="215" t="str">
        <f>IF(Questionnaire!EA161+Questionnaire!EA163-Questionnaire!EA164+Questionnaire!EA166-Questionnaire!EA167=Questionnaire!EA162,"OK Q 36","QUERY Q 36 - Closing Preference Shares - Sum of transactions does not equal closing balance - please check")</f>
        <v>OK Q 36</v>
      </c>
      <c r="DY69" s="215" t="str">
        <f>IF(Questionnaire!EB161+Questionnaire!EB163-Questionnaire!EB164+Questionnaire!EB166-Questionnaire!EB167=Questionnaire!EB162,"OK Q 36","QUERY Q 36 - Closing Preference Shares - Sum of transactions does not equal closing balance - please check")</f>
        <v>OK Q 36</v>
      </c>
      <c r="DZ69" s="215" t="str">
        <f>IF(Questionnaire!EC161+Questionnaire!EC163-Questionnaire!EC164+Questionnaire!EC166-Questionnaire!EC167=Questionnaire!EC162,"OK Q 36","QUERY Q 36 - Closing Preference Shares - Sum of transactions does not equal closing balance - please check")</f>
        <v>OK Q 36</v>
      </c>
      <c r="EA69" s="215" t="str">
        <f>IF(Questionnaire!ED161+Questionnaire!ED163-Questionnaire!ED164+Questionnaire!ED166-Questionnaire!ED167=Questionnaire!ED162,"OK Q 36","QUERY Q 36 - Closing Preference Shares - Sum of transactions does not equal closing balance - please check")</f>
        <v>OK Q 36</v>
      </c>
      <c r="EB69" s="215" t="str">
        <f>IF(Questionnaire!EE161+Questionnaire!EE163-Questionnaire!EE164+Questionnaire!EE166-Questionnaire!EE167=Questionnaire!EE162,"OK Q 36","QUERY Q 36 - Closing Preference Shares - Sum of transactions does not equal closing balance - please check")</f>
        <v>OK Q 36</v>
      </c>
      <c r="EC69" s="215" t="str">
        <f>IF(Questionnaire!EF161+Questionnaire!EF163-Questionnaire!EF164+Questionnaire!EF166-Questionnaire!EF167=Questionnaire!EF162,"OK Q 36","QUERY Q 36 - Closing Preference Shares - Sum of transactions does not equal closing balance - please check")</f>
        <v>OK Q 36</v>
      </c>
      <c r="ED69" s="215" t="str">
        <f>IF(Questionnaire!EG161+Questionnaire!EG163-Questionnaire!EG164+Questionnaire!EG166-Questionnaire!EG167=Questionnaire!EG162,"OK Q 36","QUERY Q 36 - Closing Preference Shares - Sum of transactions does not equal closing balance - please check")</f>
        <v>OK Q 36</v>
      </c>
      <c r="EE69" s="215" t="str">
        <f>IF(Questionnaire!EH161+Questionnaire!EH163-Questionnaire!EH164+Questionnaire!EH166-Questionnaire!EH167=Questionnaire!EH162,"OK Q 36","QUERY Q 36 - Closing Preference Shares - Sum of transactions does not equal closing balance - please check")</f>
        <v>OK Q 36</v>
      </c>
      <c r="EF69" s="215" t="str">
        <f>IF(Questionnaire!EI161+Questionnaire!EI163-Questionnaire!EI164+Questionnaire!EI166-Questionnaire!EI167=Questionnaire!EI162,"OK Q 36","QUERY Q 36 - Closing Preference Shares - Sum of transactions does not equal closing balance - please check")</f>
        <v>OK Q 36</v>
      </c>
      <c r="EG69" s="215" t="str">
        <f>IF(Questionnaire!EJ161+Questionnaire!EJ163-Questionnaire!EJ164+Questionnaire!EJ166-Questionnaire!EJ167=Questionnaire!EJ162,"OK Q 36","QUERY Q 36 - Closing Preference Shares - Sum of transactions does not equal closing balance - please check")</f>
        <v>OK Q 36</v>
      </c>
      <c r="EH69" s="215" t="str">
        <f>IF(Questionnaire!EK161+Questionnaire!EK163-Questionnaire!EK164+Questionnaire!EK166-Questionnaire!EK167=Questionnaire!EK162,"OK Q 36","QUERY Q 36 - Closing Preference Shares - Sum of transactions does not equal closing balance - please check")</f>
        <v>OK Q 36</v>
      </c>
      <c r="EI69" s="215" t="str">
        <f>IF(Questionnaire!EL161+Questionnaire!EL163-Questionnaire!EL164+Questionnaire!EL166-Questionnaire!EL167=Questionnaire!EL162,"OK Q 36","QUERY Q 36 - Closing Preference Shares - Sum of transactions does not equal closing balance - please check")</f>
        <v>OK Q 36</v>
      </c>
      <c r="EJ69" s="215" t="str">
        <f>IF(Questionnaire!EM161+Questionnaire!EM163-Questionnaire!EM164+Questionnaire!EM166-Questionnaire!EM167=Questionnaire!EM162,"OK Q 36","QUERY Q 36 - Closing Preference Shares - Sum of transactions does not equal closing balance - please check")</f>
        <v>OK Q 36</v>
      </c>
      <c r="EK69" s="215" t="str">
        <f>IF(Questionnaire!EN161+Questionnaire!EN163-Questionnaire!EN164+Questionnaire!EN166-Questionnaire!EN167=Questionnaire!EN162,"OK Q 36","QUERY Q 36 - Closing Preference Shares - Sum of transactions does not equal closing balance - please check")</f>
        <v>OK Q 36</v>
      </c>
      <c r="EL69" s="215" t="str">
        <f>IF(Questionnaire!EO161+Questionnaire!EO163-Questionnaire!EO164+Questionnaire!EO166-Questionnaire!EO167=Questionnaire!EO162,"OK Q 36","QUERY Q 36 - Closing Preference Shares - Sum of transactions does not equal closing balance - please check")</f>
        <v>OK Q 36</v>
      </c>
      <c r="EM69" s="215" t="str">
        <f>IF(Questionnaire!EP161+Questionnaire!EP163-Questionnaire!EP164+Questionnaire!EP166-Questionnaire!EP167=Questionnaire!EP162,"OK Q 36","QUERY Q 36 - Closing Preference Shares - Sum of transactions does not equal closing balance - please check")</f>
        <v>OK Q 36</v>
      </c>
      <c r="EN69" s="215" t="str">
        <f>IF(Questionnaire!EQ161+Questionnaire!EQ163-Questionnaire!EQ164+Questionnaire!EQ166-Questionnaire!EQ167=Questionnaire!EQ162,"OK Q 36","QUERY Q 36 - Closing Preference Shares - Sum of transactions does not equal closing balance - please check")</f>
        <v>OK Q 36</v>
      </c>
      <c r="EO69" s="215" t="str">
        <f>IF(Questionnaire!ER161+Questionnaire!ER163-Questionnaire!ER164+Questionnaire!ER166-Questionnaire!ER167=Questionnaire!ER162,"OK Q 36","QUERY Q 36 - Closing Preference Shares - Sum of transactions does not equal closing balance - please check")</f>
        <v>OK Q 36</v>
      </c>
      <c r="EP69" s="215" t="str">
        <f>IF(Questionnaire!ES161+Questionnaire!ES163-Questionnaire!ES164+Questionnaire!ES166-Questionnaire!ES167=Questionnaire!ES162,"OK Q 36","QUERY Q 36 - Closing Preference Shares - Sum of transactions does not equal closing balance - please check")</f>
        <v>OK Q 36</v>
      </c>
      <c r="EQ69" s="215" t="str">
        <f>IF(Questionnaire!ET161+Questionnaire!ET163-Questionnaire!ET164+Questionnaire!ET166-Questionnaire!ET167=Questionnaire!ET162,"OK Q 36","QUERY Q 36 - Closing Preference Shares - Sum of transactions does not equal closing balance - please check")</f>
        <v>OK Q 36</v>
      </c>
      <c r="ER69" s="215" t="str">
        <f>IF(Questionnaire!EU161+Questionnaire!EU163-Questionnaire!EU164+Questionnaire!EU166-Questionnaire!EU167=Questionnaire!EU162,"OK Q 36","QUERY Q 36 - Closing Preference Shares - Sum of transactions does not equal closing balance - please check")</f>
        <v>OK Q 36</v>
      </c>
      <c r="ES69" s="215" t="str">
        <f>IF(Questionnaire!EV161+Questionnaire!EV163-Questionnaire!EV164+Questionnaire!EV166-Questionnaire!EV167=Questionnaire!EV162,"OK Q 36","QUERY Q 36 - Closing Preference Shares - Sum of transactions does not equal closing balance - please check")</f>
        <v>OK Q 36</v>
      </c>
      <c r="ET69" s="215" t="str">
        <f>IF(Questionnaire!EW161+Questionnaire!EW163-Questionnaire!EW164+Questionnaire!EW166-Questionnaire!EW167=Questionnaire!EW162,"OK Q 36","QUERY Q 36 - Closing Preference Shares - Sum of transactions does not equal closing balance - please check")</f>
        <v>OK Q 36</v>
      </c>
      <c r="EU69" s="215" t="str">
        <f>IF(Questionnaire!EX161+Questionnaire!EX163-Questionnaire!EX164+Questionnaire!EX166-Questionnaire!EX167=Questionnaire!EX162,"OK Q 36","QUERY Q 36 - Closing Preference Shares - Sum of transactions does not equal closing balance - please check")</f>
        <v>OK Q 36</v>
      </c>
      <c r="EV69" s="215" t="str">
        <f>IF(Questionnaire!EY161+Questionnaire!EY163-Questionnaire!EY164+Questionnaire!EY166-Questionnaire!EY167=Questionnaire!EY162,"OK Q 36","QUERY Q 36 - Closing Preference Shares - Sum of transactions does not equal closing balance - please check")</f>
        <v>OK Q 36</v>
      </c>
      <c r="EW69" s="215" t="str">
        <f>IF(Questionnaire!EZ161+Questionnaire!EZ163-Questionnaire!EZ164+Questionnaire!EZ166-Questionnaire!EZ167=Questionnaire!EZ162,"OK Q 36","QUERY Q 36 - Closing Preference Shares - Sum of transactions does not equal closing balance - please check")</f>
        <v>OK Q 36</v>
      </c>
      <c r="EX69" s="215" t="str">
        <f>IF(Questionnaire!FA161+Questionnaire!FA163-Questionnaire!FA164+Questionnaire!FA166-Questionnaire!FA167=Questionnaire!FA162,"OK Q 36","QUERY Q 36 - Closing Preference Shares - Sum of transactions does not equal closing balance - please check")</f>
        <v>OK Q 36</v>
      </c>
      <c r="EY69" s="215" t="str">
        <f>IF(Questionnaire!FB161+Questionnaire!FB163-Questionnaire!FB164+Questionnaire!FB166-Questionnaire!FB167=Questionnaire!FB162,"OK Q 36","QUERY Q 36 - Closing Preference Shares - Sum of transactions does not equal closing balance - please check")</f>
        <v>OK Q 36</v>
      </c>
      <c r="EZ69" s="215" t="str">
        <f>IF(Questionnaire!FC161+Questionnaire!FC163-Questionnaire!FC164+Questionnaire!FC166-Questionnaire!FC167=Questionnaire!FC162,"OK Q 36","QUERY Q 36 - Closing Preference Shares - Sum of transactions does not equal closing balance - please check")</f>
        <v>OK Q 36</v>
      </c>
      <c r="FA69" s="215" t="str">
        <f>IF(Questionnaire!FD161+Questionnaire!FD163-Questionnaire!FD164+Questionnaire!FD166-Questionnaire!FD167=Questionnaire!FD162,"OK Q 36","QUERY Q 36 - Closing Preference Shares - Sum of transactions does not equal closing balance - please check")</f>
        <v>OK Q 36</v>
      </c>
      <c r="FB69" s="215" t="str">
        <f>IF(Questionnaire!FE161+Questionnaire!FE163-Questionnaire!FE164+Questionnaire!FE166-Questionnaire!FE167=Questionnaire!FE162,"OK Q 36","QUERY Q 36 - Closing Preference Shares - Sum of transactions does not equal closing balance - please check")</f>
        <v>OK Q 36</v>
      </c>
      <c r="FC69" s="215" t="str">
        <f>IF(Questionnaire!FF161+Questionnaire!FF163-Questionnaire!FF164+Questionnaire!FF166-Questionnaire!FF167=Questionnaire!FF162,"OK Q 36","QUERY Q 36 - Closing Preference Shares - Sum of transactions does not equal closing balance - please check")</f>
        <v>OK Q 36</v>
      </c>
      <c r="FD69" s="215" t="str">
        <f>IF(Questionnaire!FG161+Questionnaire!FG163-Questionnaire!FG164+Questionnaire!FG166-Questionnaire!FG167=Questionnaire!FG162,"OK Q 36","QUERY Q 36 - Closing Preference Shares - Sum of transactions does not equal closing balance - please check")</f>
        <v>OK Q 36</v>
      </c>
      <c r="FE69" s="215" t="str">
        <f>IF(Questionnaire!FH161+Questionnaire!FH163-Questionnaire!FH164+Questionnaire!FH166-Questionnaire!FH167=Questionnaire!FH162,"OK Q 36","QUERY Q 36 - Closing Preference Shares - Sum of transactions does not equal closing balance - please check")</f>
        <v>OK Q 36</v>
      </c>
      <c r="FF69" s="215" t="str">
        <f>IF(Questionnaire!FI161+Questionnaire!FI163-Questionnaire!FI164+Questionnaire!FI166-Questionnaire!FI167=Questionnaire!FI162,"OK Q 36","QUERY Q 36 - Closing Preference Shares - Sum of transactions does not equal closing balance - please check")</f>
        <v>OK Q 36</v>
      </c>
      <c r="FG69" s="215" t="str">
        <f>IF(Questionnaire!FJ161+Questionnaire!FJ163-Questionnaire!FJ164+Questionnaire!FJ166-Questionnaire!FJ167=Questionnaire!FJ162,"OK Q 36","QUERY Q 36 - Closing Preference Shares - Sum of transactions does not equal closing balance - please check")</f>
        <v>OK Q 36</v>
      </c>
      <c r="FH69" s="215" t="str">
        <f>IF(Questionnaire!FK161+Questionnaire!FK163-Questionnaire!FK164+Questionnaire!FK166-Questionnaire!FK167=Questionnaire!FK162,"OK Q 36","QUERY Q 36 - Closing Preference Shares - Sum of transactions does not equal closing balance - please check")</f>
        <v>OK Q 36</v>
      </c>
      <c r="FI69" s="215" t="str">
        <f>IF(Questionnaire!FL161+Questionnaire!FL163-Questionnaire!FL164+Questionnaire!FL166-Questionnaire!FL167=Questionnaire!FL162,"OK Q 36","QUERY Q 36 - Closing Preference Shares - Sum of transactions does not equal closing balance - please check")</f>
        <v>OK Q 36</v>
      </c>
      <c r="FJ69" s="215" t="str">
        <f>IF(Questionnaire!FM161+Questionnaire!FM163-Questionnaire!FM164+Questionnaire!FM166-Questionnaire!FM167=Questionnaire!FM162,"OK Q 36","QUERY Q 36 - Closing Preference Shares - Sum of transactions does not equal closing balance - please check")</f>
        <v>OK Q 36</v>
      </c>
      <c r="FK69" s="215" t="str">
        <f>IF(Questionnaire!FN161+Questionnaire!FN163-Questionnaire!FN164+Questionnaire!FN166-Questionnaire!FN167=Questionnaire!FN162,"OK Q 36","QUERY Q 36 - Closing Preference Shares - Sum of transactions does not equal closing balance - please check")</f>
        <v>OK Q 36</v>
      </c>
      <c r="FL69" s="215" t="str">
        <f>IF(Questionnaire!FO161+Questionnaire!FO163-Questionnaire!FO164+Questionnaire!FO166-Questionnaire!FO167=Questionnaire!FO162,"OK Q 36","QUERY Q 36 - Closing Preference Shares - Sum of transactions does not equal closing balance - please check")</f>
        <v>OK Q 36</v>
      </c>
      <c r="FM69" s="215" t="str">
        <f>IF(Questionnaire!FP161+Questionnaire!FP163-Questionnaire!FP164+Questionnaire!FP166-Questionnaire!FP167=Questionnaire!FP162,"OK Q 36","QUERY Q 36 - Closing Preference Shares - Sum of transactions does not equal closing balance - please check")</f>
        <v>OK Q 36</v>
      </c>
      <c r="FN69" s="215" t="str">
        <f>IF(Questionnaire!FQ161+Questionnaire!FQ163-Questionnaire!FQ164+Questionnaire!FQ166-Questionnaire!FQ167=Questionnaire!FQ162,"OK Q 36","QUERY Q 36 - Closing Preference Shares - Sum of transactions does not equal closing balance - please check")</f>
        <v>OK Q 36</v>
      </c>
      <c r="FO69" s="215" t="str">
        <f>IF(Questionnaire!FR161+Questionnaire!FR163-Questionnaire!FR164+Questionnaire!FR166-Questionnaire!FR167=Questionnaire!FR162,"OK Q 36","QUERY Q 36 - Closing Preference Shares - Sum of transactions does not equal closing balance - please check")</f>
        <v>OK Q 36</v>
      </c>
      <c r="FP69" s="215" t="str">
        <f>IF(Questionnaire!FS161+Questionnaire!FS163-Questionnaire!FS164+Questionnaire!FS166-Questionnaire!FS167=Questionnaire!FS162,"OK Q 36","QUERY Q 36 - Closing Preference Shares - Sum of transactions does not equal closing balance - please check")</f>
        <v>OK Q 36</v>
      </c>
      <c r="FQ69" s="215" t="str">
        <f>IF(Questionnaire!FT161+Questionnaire!FT163-Questionnaire!FT164+Questionnaire!FT166-Questionnaire!FT167=Questionnaire!FT162,"OK Q 36","QUERY Q 36 - Closing Preference Shares - Sum of transactions does not equal closing balance - please check")</f>
        <v>OK Q 36</v>
      </c>
      <c r="FR69" s="215" t="str">
        <f>IF(Questionnaire!FU161+Questionnaire!FU163-Questionnaire!FU164+Questionnaire!FU166-Questionnaire!FU167=Questionnaire!FU162,"OK Q 36","QUERY Q 36 - Closing Preference Shares - Sum of transactions does not equal closing balance - please check")</f>
        <v>OK Q 36</v>
      </c>
      <c r="FS69" s="215" t="str">
        <f>IF(Questionnaire!FV161+Questionnaire!FV163-Questionnaire!FV164+Questionnaire!FV166-Questionnaire!FV167=Questionnaire!FV162,"OK Q 36","QUERY Q 36 - Closing Preference Shares - Sum of transactions does not equal closing balance - please check")</f>
        <v>OK Q 36</v>
      </c>
      <c r="FT69" s="215" t="str">
        <f>IF(Questionnaire!FW161+Questionnaire!FW163-Questionnaire!FW164+Questionnaire!FW166-Questionnaire!FW167=Questionnaire!FW162,"OK Q 36","QUERY Q 36 - Closing Preference Shares - Sum of transactions does not equal closing balance - please check")</f>
        <v>OK Q 36</v>
      </c>
      <c r="FU69" s="215" t="str">
        <f>IF(Questionnaire!FX161+Questionnaire!FX163-Questionnaire!FX164+Questionnaire!FX166-Questionnaire!FX167=Questionnaire!FX162,"OK Q 36","QUERY Q 36 - Closing Preference Shares - Sum of transactions does not equal closing balance - please check")</f>
        <v>OK Q 36</v>
      </c>
      <c r="FV69" s="215" t="str">
        <f>IF(Questionnaire!FY161+Questionnaire!FY163-Questionnaire!FY164+Questionnaire!FY166-Questionnaire!FY167=Questionnaire!FY162,"OK Q 36","QUERY Q 36 - Closing Preference Shares - Sum of transactions does not equal closing balance - please check")</f>
        <v>OK Q 36</v>
      </c>
      <c r="FW69" s="215" t="str">
        <f>IF(Questionnaire!FZ161+Questionnaire!FZ163-Questionnaire!FZ164+Questionnaire!FZ166-Questionnaire!FZ167=Questionnaire!FZ162,"OK Q 36","QUERY Q 36 - Closing Preference Shares - Sum of transactions does not equal closing balance - please check")</f>
        <v>OK Q 36</v>
      </c>
      <c r="FX69" s="215" t="str">
        <f>IF(Questionnaire!GA161+Questionnaire!GA163-Questionnaire!GA164+Questionnaire!GA166-Questionnaire!GA167=Questionnaire!GA162,"OK Q 36","QUERY Q 36 - Closing Preference Shares - Sum of transactions does not equal closing balance - please check")</f>
        <v>OK Q 36</v>
      </c>
      <c r="FY69" s="215" t="str">
        <f>IF(Questionnaire!GB161+Questionnaire!GB163-Questionnaire!GB164+Questionnaire!GB166-Questionnaire!GB167=Questionnaire!GB162,"OK Q 36","QUERY Q 36 - Closing Preference Shares - Sum of transactions does not equal closing balance - please check")</f>
        <v>OK Q 36</v>
      </c>
      <c r="FZ69" s="215" t="str">
        <f>IF(Questionnaire!GC161+Questionnaire!GC163-Questionnaire!GC164+Questionnaire!GC166-Questionnaire!GC167=Questionnaire!GC162,"OK Q 36","QUERY Q 36 - Closing Preference Shares - Sum of transactions does not equal closing balance - please check")</f>
        <v>OK Q 36</v>
      </c>
      <c r="GA69" s="215" t="str">
        <f>IF(Questionnaire!GD161+Questionnaire!GD163-Questionnaire!GD164+Questionnaire!GD166-Questionnaire!GD167=Questionnaire!GD162,"OK Q 36","QUERY Q 36 - Closing Preference Shares - Sum of transactions does not equal closing balance - please check")</f>
        <v>OK Q 36</v>
      </c>
      <c r="GB69" s="215" t="str">
        <f>IF(Questionnaire!GE161+Questionnaire!GE163-Questionnaire!GE164+Questionnaire!GE166-Questionnaire!GE167=Questionnaire!GE162,"OK Q 36","QUERY Q 36 - Closing Preference Shares - Sum of transactions does not equal closing balance - please check")</f>
        <v>OK Q 36</v>
      </c>
      <c r="GC69" s="215" t="str">
        <f>IF(Questionnaire!GF161+Questionnaire!GF163-Questionnaire!GF164+Questionnaire!GF166-Questionnaire!GF167=Questionnaire!GF162,"OK Q 36","QUERY Q 36 - Closing Preference Shares - Sum of transactions does not equal closing balance - please check")</f>
        <v>OK Q 36</v>
      </c>
      <c r="GD69" s="215" t="str">
        <f>IF(Questionnaire!GG161+Questionnaire!GG163-Questionnaire!GG164+Questionnaire!GG166-Questionnaire!GG167=Questionnaire!GG162,"OK Q 36","QUERY Q 36 - Closing Preference Shares - Sum of transactions does not equal closing balance - please check")</f>
        <v>OK Q 36</v>
      </c>
      <c r="GE69" s="215" t="str">
        <f>IF(Questionnaire!GH161+Questionnaire!GH163-Questionnaire!GH164+Questionnaire!GH166-Questionnaire!GH167=Questionnaire!GH162,"OK Q 36","QUERY Q 36 - Closing Preference Shares - Sum of transactions does not equal closing balance - please check")</f>
        <v>OK Q 36</v>
      </c>
      <c r="GF69" s="215" t="str">
        <f>IF(Questionnaire!GI161+Questionnaire!GI163-Questionnaire!GI164+Questionnaire!GI166-Questionnaire!GI167=Questionnaire!GI162,"OK Q 36","QUERY Q 36 - Closing Preference Shares - Sum of transactions does not equal closing balance - please check")</f>
        <v>OK Q 36</v>
      </c>
      <c r="GG69" s="215" t="str">
        <f>IF(Questionnaire!GJ161+Questionnaire!GJ163-Questionnaire!GJ164+Questionnaire!GJ166-Questionnaire!GJ167=Questionnaire!GJ162,"OK Q 36","QUERY Q 36 - Closing Preference Shares - Sum of transactions does not equal closing balance - please check")</f>
        <v>OK Q 36</v>
      </c>
      <c r="GH69" s="215" t="str">
        <f>IF(Questionnaire!GK161+Questionnaire!GK163-Questionnaire!GK164+Questionnaire!GK166-Questionnaire!GK167=Questionnaire!GK162,"OK Q 36","QUERY Q 36 - Closing Preference Shares - Sum of transactions does not equal closing balance - please check")</f>
        <v>OK Q 36</v>
      </c>
      <c r="GI69" s="215" t="str">
        <f>IF(Questionnaire!GL161+Questionnaire!GL163-Questionnaire!GL164+Questionnaire!GL166-Questionnaire!GL167=Questionnaire!GL162,"OK Q 36","QUERY Q 36 - Closing Preference Shares - Sum of transactions does not equal closing balance - please check")</f>
        <v>OK Q 36</v>
      </c>
      <c r="GJ69" s="215" t="str">
        <f>IF(Questionnaire!GM161+Questionnaire!GM163-Questionnaire!GM164+Questionnaire!GM166-Questionnaire!GM167=Questionnaire!GM162,"OK Q 36","QUERY Q 36 - Closing Preference Shares - Sum of transactions does not equal closing balance - please check")</f>
        <v>OK Q 36</v>
      </c>
      <c r="GK69" s="215" t="str">
        <f>IF(Questionnaire!GN161+Questionnaire!GN163-Questionnaire!GN164+Questionnaire!GN166-Questionnaire!GN167=Questionnaire!GN162,"OK Q 36","QUERY Q 36 - Closing Preference Shares - Sum of transactions does not equal closing balance - please check")</f>
        <v>OK Q 36</v>
      </c>
      <c r="GL69" s="215" t="str">
        <f>IF(Questionnaire!GO161+Questionnaire!GO163-Questionnaire!GO164+Questionnaire!GO166-Questionnaire!GO167=Questionnaire!GO162,"OK Q 36","QUERY Q 36 - Closing Preference Shares - Sum of transactions does not equal closing balance - please check")</f>
        <v>OK Q 36</v>
      </c>
      <c r="GM69" s="215" t="str">
        <f>IF(Questionnaire!GP161+Questionnaire!GP163-Questionnaire!GP164+Questionnaire!GP166-Questionnaire!GP167=Questionnaire!GP162,"OK Q 36","QUERY Q 36 - Closing Preference Shares - Sum of transactions does not equal closing balance - please check")</f>
        <v>OK Q 36</v>
      </c>
      <c r="GN69" s="215" t="str">
        <f>IF(Questionnaire!GQ161+Questionnaire!GQ163-Questionnaire!GQ164+Questionnaire!GQ166-Questionnaire!GQ167=Questionnaire!GQ162,"OK Q 36","QUERY Q 36 - Closing Preference Shares - Sum of transactions does not equal closing balance - please check")</f>
        <v>OK Q 36</v>
      </c>
      <c r="GO69" s="215" t="str">
        <f>IF(Questionnaire!GR161+Questionnaire!GR163-Questionnaire!GR164+Questionnaire!GR166-Questionnaire!GR167=Questionnaire!GR162,"OK Q 36","QUERY Q 36 - Closing Preference Shares - Sum of transactions does not equal closing balance - please check")</f>
        <v>OK Q 36</v>
      </c>
      <c r="GP69" s="215" t="str">
        <f>IF(Questionnaire!GS161+Questionnaire!GS163-Questionnaire!GS164+Questionnaire!GS166-Questionnaire!GS167=Questionnaire!GS162,"OK Q 36","QUERY Q 36 - Closing Preference Shares - Sum of transactions does not equal closing balance - please check")</f>
        <v>OK Q 36</v>
      </c>
      <c r="GQ69" s="215" t="str">
        <f>IF(Questionnaire!GT161+Questionnaire!GT163-Questionnaire!GT164+Questionnaire!GT166-Questionnaire!GT167=Questionnaire!GT162,"OK Q 36","QUERY Q 36 - Closing Preference Shares - Sum of transactions does not equal closing balance - please check")</f>
        <v>OK Q 36</v>
      </c>
      <c r="GR69" s="215" t="str">
        <f>IF(Questionnaire!GU161+Questionnaire!GU163-Questionnaire!GU164+Questionnaire!GU166-Questionnaire!GU167=Questionnaire!GU162,"OK Q 36","QUERY Q 36 - Closing Preference Shares - Sum of transactions does not equal closing balance - please check")</f>
        <v>OK Q 36</v>
      </c>
      <c r="GS69" s="215" t="str">
        <f>IF(Questionnaire!GV161+Questionnaire!GV163-Questionnaire!GV164+Questionnaire!GV166-Questionnaire!GV167=Questionnaire!GV162,"OK Q 36","QUERY Q 36 - Closing Preference Shares - Sum of transactions does not equal closing balance - please check")</f>
        <v>OK Q 36</v>
      </c>
      <c r="GT69" s="215" t="str">
        <f>IF(Questionnaire!GW161+Questionnaire!GW163-Questionnaire!GW164+Questionnaire!GW166-Questionnaire!GW167=Questionnaire!GW162,"OK Q 36","QUERY Q 36 - Closing Preference Shares - Sum of transactions does not equal closing balance - please check")</f>
        <v>OK Q 36</v>
      </c>
      <c r="GU69" s="215" t="str">
        <f>IF(Questionnaire!GX161+Questionnaire!GX163-Questionnaire!GX164+Questionnaire!GX166-Questionnaire!GX167=Questionnaire!GX162,"OK Q 36","QUERY Q 36 - Closing Preference Shares - Sum of transactions does not equal closing balance - please check")</f>
        <v>OK Q 36</v>
      </c>
      <c r="GV69" s="215" t="str">
        <f>IF(Questionnaire!GY161+Questionnaire!GY163-Questionnaire!GY164+Questionnaire!GY166-Questionnaire!GY167=Questionnaire!GY162,"OK Q 36","QUERY Q 36 - Closing Preference Shares - Sum of transactions does not equal closing balance - please check")</f>
        <v>OK Q 36</v>
      </c>
      <c r="GW69" s="215" t="str">
        <f>IF(Questionnaire!GZ161+Questionnaire!GZ163-Questionnaire!GZ164+Questionnaire!GZ166-Questionnaire!GZ167=Questionnaire!GZ162,"OK Q 36","QUERY Q 36 - Closing Preference Shares - Sum of transactions does not equal closing balance - please check")</f>
        <v>OK Q 36</v>
      </c>
      <c r="GX69" s="215" t="str">
        <f>IF(Questionnaire!HA161+Questionnaire!HA163-Questionnaire!HA164+Questionnaire!HA166-Questionnaire!HA167=Questionnaire!HA162,"OK Q 36","QUERY Q 36 - Closing Preference Shares - Sum of transactions does not equal closing balance - please check")</f>
        <v>OK Q 36</v>
      </c>
      <c r="GY69" s="215" t="str">
        <f>IF(Questionnaire!HB161+Questionnaire!HB163-Questionnaire!HB164+Questionnaire!HB166-Questionnaire!HB167=Questionnaire!HB162,"OK Q 36","QUERY Q 36 - Closing Preference Shares - Sum of transactions does not equal closing balance - please check")</f>
        <v>OK Q 36</v>
      </c>
      <c r="GZ69" s="215" t="str">
        <f>IF(Questionnaire!HC161+Questionnaire!HC163-Questionnaire!HC164+Questionnaire!HC166-Questionnaire!HC167=Questionnaire!HC162,"OK Q 36","QUERY Q 36 - Closing Preference Shares - Sum of transactions does not equal closing balance - please check")</f>
        <v>OK Q 36</v>
      </c>
      <c r="HA69" s="215" t="str">
        <f>IF(Questionnaire!HD161+Questionnaire!HD163-Questionnaire!HD164+Questionnaire!HD166-Questionnaire!HD167=Questionnaire!HD162,"OK Q 36","QUERY Q 36 - Closing Preference Shares - Sum of transactions does not equal closing balance - please check")</f>
        <v>OK Q 36</v>
      </c>
      <c r="HB69" s="215" t="str">
        <f>IF(Questionnaire!HE161+Questionnaire!HE163-Questionnaire!HE164+Questionnaire!HE166-Questionnaire!HE167=Questionnaire!HE162,"OK Q 36","QUERY Q 36 - Closing Preference Shares - Sum of transactions does not equal closing balance - please check")</f>
        <v>OK Q 36</v>
      </c>
      <c r="HC69" s="215" t="str">
        <f>IF(Questionnaire!HF161+Questionnaire!HF163-Questionnaire!HF164+Questionnaire!HF166-Questionnaire!HF167=Questionnaire!HF162,"OK Q 36","QUERY Q 36 - Closing Preference Shares - Sum of transactions does not equal closing balance - please check")</f>
        <v>OK Q 36</v>
      </c>
      <c r="HD69" s="215" t="str">
        <f>IF(Questionnaire!HG161+Questionnaire!HG163-Questionnaire!HG164+Questionnaire!HG166-Questionnaire!HG167=Questionnaire!HG162,"OK Q 36","QUERY Q 36 - Closing Preference Shares - Sum of transactions does not equal closing balance - please check")</f>
        <v>OK Q 36</v>
      </c>
      <c r="HE69" s="215" t="str">
        <f>IF(Questionnaire!HH161+Questionnaire!HH163-Questionnaire!HH164+Questionnaire!HH166-Questionnaire!HH167=Questionnaire!HH162,"OK Q 36","QUERY Q 36 - Closing Preference Shares - Sum of transactions does not equal closing balance - please check")</f>
        <v>OK Q 36</v>
      </c>
      <c r="HF69" s="215" t="str">
        <f>IF(Questionnaire!HI161+Questionnaire!HI163-Questionnaire!HI164+Questionnaire!HI166-Questionnaire!HI167=Questionnaire!HI162,"OK Q 36","QUERY Q 36 - Closing Preference Shares - Sum of transactions does not equal closing balance - please check")</f>
        <v>OK Q 36</v>
      </c>
      <c r="HG69" s="215" t="str">
        <f>IF(Questionnaire!HJ161+Questionnaire!HJ163-Questionnaire!HJ164+Questionnaire!HJ166-Questionnaire!HJ167=Questionnaire!HJ162,"OK Q 36","QUERY Q 36 - Closing Preference Shares - Sum of transactions does not equal closing balance - please check")</f>
        <v>OK Q 36</v>
      </c>
      <c r="HH69" s="215" t="str">
        <f>IF(Questionnaire!HK161+Questionnaire!HK163-Questionnaire!HK164+Questionnaire!HK166-Questionnaire!HK167=Questionnaire!HK162,"OK Q 36","QUERY Q 36 - Closing Preference Shares - Sum of transactions does not equal closing balance - please check")</f>
        <v>OK Q 36</v>
      </c>
      <c r="HI69" s="215" t="str">
        <f>IF(Questionnaire!HL161+Questionnaire!HL163-Questionnaire!HL164+Questionnaire!HL166-Questionnaire!HL167=Questionnaire!HL162,"OK Q 36","QUERY Q 36 - Closing Preference Shares - Sum of transactions does not equal closing balance - please check")</f>
        <v>OK Q 36</v>
      </c>
      <c r="HJ69" s="215" t="str">
        <f>IF(Questionnaire!HM161+Questionnaire!HM163-Questionnaire!HM164+Questionnaire!HM166-Questionnaire!HM167=Questionnaire!HM162,"OK Q 36","QUERY Q 36 - Closing Preference Shares - Sum of transactions does not equal closing balance - please check")</f>
        <v>OK Q 36</v>
      </c>
      <c r="HK69" s="215" t="str">
        <f>IF(Questionnaire!HN161+Questionnaire!HN163-Questionnaire!HN164+Questionnaire!HN166-Questionnaire!HN167=Questionnaire!HN162,"OK Q 36","QUERY Q 36 - Closing Preference Shares - Sum of transactions does not equal closing balance - please check")</f>
        <v>OK Q 36</v>
      </c>
      <c r="HL69" s="215" t="str">
        <f>IF(Questionnaire!HO161+Questionnaire!HO163-Questionnaire!HO164+Questionnaire!HO166-Questionnaire!HO167=Questionnaire!HO162,"OK Q 36","QUERY Q 36 - Closing Preference Shares - Sum of transactions does not equal closing balance - please check")</f>
        <v>OK Q 36</v>
      </c>
      <c r="HM69" s="215" t="str">
        <f>IF(Questionnaire!HP161+Questionnaire!HP163-Questionnaire!HP164+Questionnaire!HP166-Questionnaire!HP167=Questionnaire!HP162,"OK Q 36","QUERY Q 36 - Closing Preference Shares - Sum of transactions does not equal closing balance - please check")</f>
        <v>OK Q 36</v>
      </c>
      <c r="HN69" s="215" t="str">
        <f>IF(Questionnaire!HQ161+Questionnaire!HQ163-Questionnaire!HQ164+Questionnaire!HQ166-Questionnaire!HQ167=Questionnaire!HQ162,"OK Q 36","QUERY Q 36 - Closing Preference Shares - Sum of transactions does not equal closing balance - please check")</f>
        <v>OK Q 36</v>
      </c>
      <c r="HO69" s="215" t="str">
        <f>IF(Questionnaire!HR161+Questionnaire!HR163-Questionnaire!HR164+Questionnaire!HR166-Questionnaire!HR167=Questionnaire!HR162,"OK Q 36","QUERY Q 36 - Closing Preference Shares - Sum of transactions does not equal closing balance - please check")</f>
        <v>OK Q 36</v>
      </c>
      <c r="HP69" s="215" t="str">
        <f>IF(Questionnaire!HS161+Questionnaire!HS163-Questionnaire!HS164+Questionnaire!HS166-Questionnaire!HS167=Questionnaire!HS162,"OK Q 36","QUERY Q 36 - Closing Preference Shares - Sum of transactions does not equal closing balance - please check")</f>
        <v>OK Q 36</v>
      </c>
      <c r="HQ69" s="215" t="str">
        <f>IF(Questionnaire!HT161+Questionnaire!HT163-Questionnaire!HT164+Questionnaire!HT166-Questionnaire!HT167=Questionnaire!HT162,"OK Q 36","QUERY Q 36 - Closing Preference Shares - Sum of transactions does not equal closing balance - please check")</f>
        <v>OK Q 36</v>
      </c>
      <c r="HR69" s="215" t="str">
        <f>IF(Questionnaire!HU161+Questionnaire!HU163-Questionnaire!HU164+Questionnaire!HU166-Questionnaire!HU167=Questionnaire!HU162,"OK Q 36","QUERY Q 36 - Closing Preference Shares - Sum of transactions does not equal closing balance - please check")</f>
        <v>OK Q 36</v>
      </c>
      <c r="HS69" s="215" t="str">
        <f>IF(Questionnaire!HV161+Questionnaire!HV163-Questionnaire!HV164+Questionnaire!HV166-Questionnaire!HV167=Questionnaire!HV162,"OK Q 36","QUERY Q 36 - Closing Preference Shares - Sum of transactions does not equal closing balance - please check")</f>
        <v>OK Q 36</v>
      </c>
      <c r="HT69" s="215" t="str">
        <f>IF(Questionnaire!HW161+Questionnaire!HW163-Questionnaire!HW164+Questionnaire!HW166-Questionnaire!HW167=Questionnaire!HW162,"OK Q 36","QUERY Q 36 - Closing Preference Shares - Sum of transactions does not equal closing balance - please check")</f>
        <v>OK Q 36</v>
      </c>
      <c r="HU69" s="215" t="str">
        <f>IF(Questionnaire!HX161+Questionnaire!HX163-Questionnaire!HX164+Questionnaire!HX166-Questionnaire!HX167=Questionnaire!HX162,"OK Q 36","QUERY Q 36 - Closing Preference Shares - Sum of transactions does not equal closing balance - please check")</f>
        <v>OK Q 36</v>
      </c>
      <c r="HV69" s="215" t="str">
        <f>IF(Questionnaire!HY161+Questionnaire!HY163-Questionnaire!HY164+Questionnaire!HY166-Questionnaire!HY167=Questionnaire!HY162,"OK Q 36","QUERY Q 36 - Closing Preference Shares - Sum of transactions does not equal closing balance - please check")</f>
        <v>OK Q 36</v>
      </c>
      <c r="HW69" s="215" t="str">
        <f>IF(Questionnaire!HZ161+Questionnaire!HZ163-Questionnaire!HZ164+Questionnaire!HZ166-Questionnaire!HZ167=Questionnaire!HZ162,"OK Q 36","QUERY Q 36 - Closing Preference Shares - Sum of transactions does not equal closing balance - please check")</f>
        <v>OK Q 36</v>
      </c>
      <c r="HX69" s="215" t="str">
        <f>IF(Questionnaire!IA161+Questionnaire!IA163-Questionnaire!IA164+Questionnaire!IA166-Questionnaire!IA167=Questionnaire!IA162,"OK Q 36","QUERY Q 36 - Closing Preference Shares - Sum of transactions does not equal closing balance - please check")</f>
        <v>OK Q 36</v>
      </c>
      <c r="HY69" s="215" t="str">
        <f>IF(Questionnaire!IB161+Questionnaire!IB163-Questionnaire!IB164+Questionnaire!IB166-Questionnaire!IB167=Questionnaire!IB162,"OK Q 36","QUERY Q 36 - Closing Preference Shares - Sum of transactions does not equal closing balance - please check")</f>
        <v>OK Q 36</v>
      </c>
      <c r="HZ69" s="215" t="str">
        <f>IF(Questionnaire!IC161+Questionnaire!IC163-Questionnaire!IC164+Questionnaire!IC166-Questionnaire!IC167=Questionnaire!IC162,"OK Q 36","QUERY Q 36 - Closing Preference Shares - Sum of transactions does not equal closing balance - please check")</f>
        <v>OK Q 36</v>
      </c>
      <c r="IA69" s="215" t="str">
        <f>IF(Questionnaire!ID161+Questionnaire!ID163-Questionnaire!ID164+Questionnaire!ID166-Questionnaire!ID167=Questionnaire!ID162,"OK Q 36","QUERY Q 36 - Closing Preference Shares - Sum of transactions does not equal closing balance - please check")</f>
        <v>OK Q 36</v>
      </c>
      <c r="IB69" s="215" t="str">
        <f>IF(Questionnaire!IE161+Questionnaire!IE163-Questionnaire!IE164+Questionnaire!IE166-Questionnaire!IE167=Questionnaire!IE162,"OK Q 36","QUERY Q 36 - Closing Preference Shares - Sum of transactions does not equal closing balance - please check")</f>
        <v>OK Q 36</v>
      </c>
      <c r="IC69" s="215" t="str">
        <f>IF(Questionnaire!IF161+Questionnaire!IF163-Questionnaire!IF164+Questionnaire!IF166-Questionnaire!IF167=Questionnaire!IF162,"OK Q 36","QUERY Q 36 - Closing Preference Shares - Sum of transactions does not equal closing balance - please check")</f>
        <v>OK Q 36</v>
      </c>
      <c r="ID69" s="215" t="str">
        <f>IF(Questionnaire!IG161+Questionnaire!IG163-Questionnaire!IG164+Questionnaire!IG166-Questionnaire!IG167=Questionnaire!IG162,"OK Q 36","QUERY Q 36 - Closing Preference Shares - Sum of transactions does not equal closing balance - please check")</f>
        <v>OK Q 36</v>
      </c>
      <c r="IE69" s="215" t="str">
        <f>IF(Questionnaire!IH161+Questionnaire!IH163-Questionnaire!IH164+Questionnaire!IH166-Questionnaire!IH167=Questionnaire!IH162,"OK Q 36","QUERY Q 36 - Closing Preference Shares - Sum of transactions does not equal closing balance - please check")</f>
        <v>OK Q 36</v>
      </c>
      <c r="IF69" s="215" t="str">
        <f>IF(Questionnaire!II161+Questionnaire!II163-Questionnaire!II164+Questionnaire!II166-Questionnaire!II167=Questionnaire!II162,"OK Q 36","QUERY Q 36 - Closing Preference Shares - Sum of transactions does not equal closing balance - please check")</f>
        <v>OK Q 36</v>
      </c>
      <c r="IG69" s="215" t="str">
        <f>IF(Questionnaire!IJ161+Questionnaire!IJ163-Questionnaire!IJ164+Questionnaire!IJ166-Questionnaire!IJ167=Questionnaire!IJ162,"OK Q 36","QUERY Q 36 - Closing Preference Shares - Sum of transactions does not equal closing balance - please check")</f>
        <v>OK Q 36</v>
      </c>
      <c r="IH69" s="215" t="str">
        <f>IF(Questionnaire!IK161+Questionnaire!IK163-Questionnaire!IK164+Questionnaire!IK166-Questionnaire!IK167=Questionnaire!IK162,"OK Q 36","QUERY Q 36 - Closing Preference Shares - Sum of transactions does not equal closing balance - please check")</f>
        <v>OK Q 36</v>
      </c>
      <c r="II69" s="215" t="str">
        <f>IF(Questionnaire!IL161+Questionnaire!IL163-Questionnaire!IL164+Questionnaire!IL166-Questionnaire!IL167=Questionnaire!IL162,"OK Q 36","QUERY Q 36 - Closing Preference Shares - Sum of transactions does not equal closing balance - please check")</f>
        <v>OK Q 36</v>
      </c>
      <c r="IJ69" s="215" t="str">
        <f>IF(Questionnaire!IM161+Questionnaire!IM163-Questionnaire!IM164+Questionnaire!IM166-Questionnaire!IM167=Questionnaire!IM162,"OK Q 36","QUERY Q 36 - Closing Preference Shares - Sum of transactions does not equal closing balance - please check")</f>
        <v>OK Q 36</v>
      </c>
      <c r="IK69" s="215" t="str">
        <f>IF(Questionnaire!IN161+Questionnaire!IN163-Questionnaire!IN164+Questionnaire!IN166-Questionnaire!IN167=Questionnaire!IN162,"OK Q 36","QUERY Q 36 - Closing Preference Shares - Sum of transactions does not equal closing balance - please check")</f>
        <v>OK Q 36</v>
      </c>
      <c r="IL69" s="215" t="str">
        <f>IF(Questionnaire!IO161+Questionnaire!IO163-Questionnaire!IO164+Questionnaire!IO166-Questionnaire!IO167=Questionnaire!IO162,"OK Q 36","QUERY Q 36 - Closing Preference Shares - Sum of transactions does not equal closing balance - please check")</f>
        <v>OK Q 36</v>
      </c>
      <c r="IM69" s="215" t="str">
        <f>IF(Questionnaire!IP161+Questionnaire!IP163-Questionnaire!IP164+Questionnaire!IP166-Questionnaire!IP167=Questionnaire!IP162,"OK Q 36","QUERY Q 36 - Closing Preference Shares - Sum of transactions does not equal closing balance - please check")</f>
        <v>OK Q 36</v>
      </c>
      <c r="IN69" s="215" t="str">
        <f>IF(Questionnaire!IQ161+Questionnaire!IQ163-Questionnaire!IQ164+Questionnaire!IQ166-Questionnaire!IQ167=Questionnaire!IQ162,"OK Q 36","QUERY Q 36 - Closing Preference Shares - Sum of transactions does not equal closing balance - please check")</f>
        <v>OK Q 36</v>
      </c>
      <c r="IO69" s="215" t="str">
        <f>IF(Questionnaire!IR161+Questionnaire!IR163-Questionnaire!IR164+Questionnaire!IR166-Questionnaire!IR167=Questionnaire!IR162,"OK Q 36","QUERY Q 36 - Closing Preference Shares - Sum of transactions does not equal closing balance - please check")</f>
        <v>OK Q 36</v>
      </c>
      <c r="IP69" s="215" t="str">
        <f>IF(Questionnaire!IS161+Questionnaire!IS163-Questionnaire!IS164+Questionnaire!IS166-Questionnaire!IS167=Questionnaire!IS162,"OK Q 36","QUERY Q 36 - Closing Preference Shares - Sum of transactions does not equal closing balance - please check")</f>
        <v>OK Q 36</v>
      </c>
      <c r="IQ69" s="212"/>
      <c r="IR69" s="212"/>
      <c r="IS69" s="212"/>
    </row>
    <row r="70" spans="1:253">
      <c r="A70" s="679">
        <f>IF(LEFT(A71,2)="OK",0,IF(LEFT(A71,2)="WA",2,1))</f>
        <v>0</v>
      </c>
      <c r="B70" s="218">
        <f t="shared" ref="B70:BM70" si="95">IF(LEFT(B71,2)="OK",0,IF(LEFT(B71,2)="WA",2,1))</f>
        <v>0</v>
      </c>
      <c r="C70" s="218">
        <f t="shared" si="95"/>
        <v>0</v>
      </c>
      <c r="D70" s="218">
        <f t="shared" si="95"/>
        <v>0</v>
      </c>
      <c r="E70" s="218">
        <f t="shared" si="95"/>
        <v>0</v>
      </c>
      <c r="F70" s="218">
        <f t="shared" si="95"/>
        <v>0</v>
      </c>
      <c r="G70" s="218">
        <f t="shared" si="95"/>
        <v>0</v>
      </c>
      <c r="H70" s="218">
        <f t="shared" si="95"/>
        <v>0</v>
      </c>
      <c r="I70" s="218">
        <f t="shared" si="95"/>
        <v>0</v>
      </c>
      <c r="J70" s="218">
        <f t="shared" si="95"/>
        <v>0</v>
      </c>
      <c r="K70" s="218">
        <f t="shared" si="95"/>
        <v>0</v>
      </c>
      <c r="L70" s="218">
        <f t="shared" si="95"/>
        <v>0</v>
      </c>
      <c r="M70" s="218">
        <f t="shared" si="95"/>
        <v>0</v>
      </c>
      <c r="N70" s="218">
        <f t="shared" si="95"/>
        <v>0</v>
      </c>
      <c r="O70" s="218">
        <f t="shared" si="95"/>
        <v>0</v>
      </c>
      <c r="P70" s="218">
        <f t="shared" si="95"/>
        <v>0</v>
      </c>
      <c r="Q70" s="218">
        <f t="shared" si="95"/>
        <v>0</v>
      </c>
      <c r="R70" s="218">
        <f t="shared" si="95"/>
        <v>0</v>
      </c>
      <c r="S70" s="218">
        <f t="shared" si="95"/>
        <v>0</v>
      </c>
      <c r="T70" s="218">
        <f t="shared" si="95"/>
        <v>0</v>
      </c>
      <c r="U70" s="218">
        <f t="shared" si="95"/>
        <v>0</v>
      </c>
      <c r="V70" s="218">
        <f t="shared" si="95"/>
        <v>0</v>
      </c>
      <c r="W70" s="218">
        <f t="shared" si="95"/>
        <v>0</v>
      </c>
      <c r="X70" s="218">
        <f t="shared" si="95"/>
        <v>0</v>
      </c>
      <c r="Y70" s="218">
        <f t="shared" si="95"/>
        <v>0</v>
      </c>
      <c r="Z70" s="218">
        <f t="shared" si="95"/>
        <v>0</v>
      </c>
      <c r="AA70" s="218">
        <f t="shared" si="95"/>
        <v>0</v>
      </c>
      <c r="AB70" s="218">
        <f t="shared" si="95"/>
        <v>0</v>
      </c>
      <c r="AC70" s="218">
        <f t="shared" si="95"/>
        <v>0</v>
      </c>
      <c r="AD70" s="218">
        <f t="shared" si="95"/>
        <v>0</v>
      </c>
      <c r="AE70" s="218">
        <f t="shared" si="95"/>
        <v>0</v>
      </c>
      <c r="AF70" s="218">
        <f t="shared" si="95"/>
        <v>0</v>
      </c>
      <c r="AG70" s="218">
        <f t="shared" si="95"/>
        <v>0</v>
      </c>
      <c r="AH70" s="218">
        <f t="shared" si="95"/>
        <v>0</v>
      </c>
      <c r="AI70" s="218">
        <f t="shared" si="95"/>
        <v>0</v>
      </c>
      <c r="AJ70" s="218">
        <f t="shared" si="95"/>
        <v>0</v>
      </c>
      <c r="AK70" s="218">
        <f t="shared" si="95"/>
        <v>0</v>
      </c>
      <c r="AL70" s="218">
        <f t="shared" si="95"/>
        <v>0</v>
      </c>
      <c r="AM70" s="218">
        <f t="shared" si="95"/>
        <v>0</v>
      </c>
      <c r="AN70" s="218">
        <f t="shared" si="95"/>
        <v>0</v>
      </c>
      <c r="AO70" s="218">
        <f t="shared" si="95"/>
        <v>0</v>
      </c>
      <c r="AP70" s="218">
        <f t="shared" si="95"/>
        <v>0</v>
      </c>
      <c r="AQ70" s="218">
        <f t="shared" si="95"/>
        <v>0</v>
      </c>
      <c r="AR70" s="218">
        <f t="shared" si="95"/>
        <v>0</v>
      </c>
      <c r="AS70" s="218">
        <f t="shared" si="95"/>
        <v>0</v>
      </c>
      <c r="AT70" s="218">
        <f t="shared" si="95"/>
        <v>0</v>
      </c>
      <c r="AU70" s="218">
        <f t="shared" si="95"/>
        <v>0</v>
      </c>
      <c r="AV70" s="218">
        <f t="shared" si="95"/>
        <v>0</v>
      </c>
      <c r="AW70" s="218">
        <f t="shared" si="95"/>
        <v>0</v>
      </c>
      <c r="AX70" s="218">
        <f t="shared" si="95"/>
        <v>0</v>
      </c>
      <c r="AY70" s="218">
        <f t="shared" si="95"/>
        <v>0</v>
      </c>
      <c r="AZ70" s="218">
        <f t="shared" si="95"/>
        <v>0</v>
      </c>
      <c r="BA70" s="218">
        <f t="shared" si="95"/>
        <v>0</v>
      </c>
      <c r="BB70" s="218">
        <f t="shared" si="95"/>
        <v>0</v>
      </c>
      <c r="BC70" s="218">
        <f t="shared" si="95"/>
        <v>0</v>
      </c>
      <c r="BD70" s="218">
        <f t="shared" si="95"/>
        <v>0</v>
      </c>
      <c r="BE70" s="218">
        <f t="shared" si="95"/>
        <v>0</v>
      </c>
      <c r="BF70" s="218">
        <f t="shared" si="95"/>
        <v>0</v>
      </c>
      <c r="BG70" s="218">
        <f t="shared" si="95"/>
        <v>0</v>
      </c>
      <c r="BH70" s="218">
        <f t="shared" si="95"/>
        <v>0</v>
      </c>
      <c r="BI70" s="218">
        <f t="shared" si="95"/>
        <v>0</v>
      </c>
      <c r="BJ70" s="218">
        <f t="shared" si="95"/>
        <v>0</v>
      </c>
      <c r="BK70" s="218">
        <f t="shared" si="95"/>
        <v>0</v>
      </c>
      <c r="BL70" s="218">
        <f t="shared" si="95"/>
        <v>0</v>
      </c>
      <c r="BM70" s="218">
        <f t="shared" si="95"/>
        <v>0</v>
      </c>
      <c r="BN70" s="218">
        <f t="shared" ref="BN70:DY70" si="96">IF(LEFT(BN71,2)="OK",0,IF(LEFT(BN71,2)="WA",2,1))</f>
        <v>0</v>
      </c>
      <c r="BO70" s="218">
        <f t="shared" si="96"/>
        <v>0</v>
      </c>
      <c r="BP70" s="218">
        <f t="shared" si="96"/>
        <v>0</v>
      </c>
      <c r="BQ70" s="218">
        <f t="shared" si="96"/>
        <v>0</v>
      </c>
      <c r="BR70" s="218">
        <f t="shared" si="96"/>
        <v>0</v>
      </c>
      <c r="BS70" s="218">
        <f t="shared" si="96"/>
        <v>0</v>
      </c>
      <c r="BT70" s="218">
        <f t="shared" si="96"/>
        <v>0</v>
      </c>
      <c r="BU70" s="218">
        <f t="shared" si="96"/>
        <v>0</v>
      </c>
      <c r="BV70" s="218">
        <f t="shared" si="96"/>
        <v>0</v>
      </c>
      <c r="BW70" s="218">
        <f t="shared" si="96"/>
        <v>0</v>
      </c>
      <c r="BX70" s="218">
        <f t="shared" si="96"/>
        <v>0</v>
      </c>
      <c r="BY70" s="218">
        <f t="shared" si="96"/>
        <v>0</v>
      </c>
      <c r="BZ70" s="218">
        <f t="shared" si="96"/>
        <v>0</v>
      </c>
      <c r="CA70" s="218">
        <f t="shared" si="96"/>
        <v>0</v>
      </c>
      <c r="CB70" s="218">
        <f t="shared" si="96"/>
        <v>0</v>
      </c>
      <c r="CC70" s="218">
        <f t="shared" si="96"/>
        <v>0</v>
      </c>
      <c r="CD70" s="218">
        <f t="shared" si="96"/>
        <v>0</v>
      </c>
      <c r="CE70" s="218">
        <f t="shared" si="96"/>
        <v>0</v>
      </c>
      <c r="CF70" s="218">
        <f t="shared" si="96"/>
        <v>0</v>
      </c>
      <c r="CG70" s="218">
        <f t="shared" si="96"/>
        <v>0</v>
      </c>
      <c r="CH70" s="218">
        <f t="shared" si="96"/>
        <v>0</v>
      </c>
      <c r="CI70" s="218">
        <f t="shared" si="96"/>
        <v>0</v>
      </c>
      <c r="CJ70" s="218">
        <f t="shared" si="96"/>
        <v>0</v>
      </c>
      <c r="CK70" s="218">
        <f t="shared" si="96"/>
        <v>0</v>
      </c>
      <c r="CL70" s="218">
        <f t="shared" si="96"/>
        <v>0</v>
      </c>
      <c r="CM70" s="218">
        <f t="shared" si="96"/>
        <v>0</v>
      </c>
      <c r="CN70" s="218">
        <f t="shared" si="96"/>
        <v>0</v>
      </c>
      <c r="CO70" s="218">
        <f t="shared" si="96"/>
        <v>0</v>
      </c>
      <c r="CP70" s="218">
        <f t="shared" si="96"/>
        <v>0</v>
      </c>
      <c r="CQ70" s="218">
        <f t="shared" si="96"/>
        <v>0</v>
      </c>
      <c r="CR70" s="218">
        <f t="shared" si="96"/>
        <v>0</v>
      </c>
      <c r="CS70" s="218">
        <f t="shared" si="96"/>
        <v>0</v>
      </c>
      <c r="CT70" s="218">
        <f t="shared" si="96"/>
        <v>0</v>
      </c>
      <c r="CU70" s="218">
        <f t="shared" si="96"/>
        <v>0</v>
      </c>
      <c r="CV70" s="218">
        <f t="shared" si="96"/>
        <v>0</v>
      </c>
      <c r="CW70" s="218">
        <f t="shared" si="96"/>
        <v>0</v>
      </c>
      <c r="CX70" s="218">
        <f t="shared" si="96"/>
        <v>0</v>
      </c>
      <c r="CY70" s="218">
        <f t="shared" si="96"/>
        <v>0</v>
      </c>
      <c r="CZ70" s="218">
        <f t="shared" si="96"/>
        <v>0</v>
      </c>
      <c r="DA70" s="218">
        <f t="shared" si="96"/>
        <v>0</v>
      </c>
      <c r="DB70" s="218">
        <f t="shared" si="96"/>
        <v>0</v>
      </c>
      <c r="DC70" s="218">
        <f t="shared" si="96"/>
        <v>0</v>
      </c>
      <c r="DD70" s="218">
        <f t="shared" si="96"/>
        <v>0</v>
      </c>
      <c r="DE70" s="218">
        <f t="shared" si="96"/>
        <v>0</v>
      </c>
      <c r="DF70" s="218">
        <f t="shared" si="96"/>
        <v>0</v>
      </c>
      <c r="DG70" s="218">
        <f t="shared" si="96"/>
        <v>0</v>
      </c>
      <c r="DH70" s="218">
        <f t="shared" si="96"/>
        <v>0</v>
      </c>
      <c r="DI70" s="218">
        <f t="shared" si="96"/>
        <v>0</v>
      </c>
      <c r="DJ70" s="218">
        <f t="shared" si="96"/>
        <v>0</v>
      </c>
      <c r="DK70" s="218">
        <f t="shared" si="96"/>
        <v>0</v>
      </c>
      <c r="DL70" s="218">
        <f t="shared" si="96"/>
        <v>0</v>
      </c>
      <c r="DM70" s="218">
        <f t="shared" si="96"/>
        <v>0</v>
      </c>
      <c r="DN70" s="218">
        <f t="shared" si="96"/>
        <v>0</v>
      </c>
      <c r="DO70" s="218">
        <f t="shared" si="96"/>
        <v>0</v>
      </c>
      <c r="DP70" s="218">
        <f t="shared" si="96"/>
        <v>0</v>
      </c>
      <c r="DQ70" s="218">
        <f t="shared" si="96"/>
        <v>0</v>
      </c>
      <c r="DR70" s="218">
        <f t="shared" si="96"/>
        <v>0</v>
      </c>
      <c r="DS70" s="218">
        <f t="shared" si="96"/>
        <v>0</v>
      </c>
      <c r="DT70" s="218">
        <f t="shared" si="96"/>
        <v>0</v>
      </c>
      <c r="DU70" s="218">
        <f t="shared" si="96"/>
        <v>0</v>
      </c>
      <c r="DV70" s="218">
        <f t="shared" si="96"/>
        <v>0</v>
      </c>
      <c r="DW70" s="218">
        <f t="shared" si="96"/>
        <v>0</v>
      </c>
      <c r="DX70" s="218">
        <f t="shared" si="96"/>
        <v>0</v>
      </c>
      <c r="DY70" s="218">
        <f t="shared" si="96"/>
        <v>0</v>
      </c>
      <c r="DZ70" s="218">
        <f t="shared" ref="DZ70:GK70" si="97">IF(LEFT(DZ71,2)="OK",0,IF(LEFT(DZ71,2)="WA",2,1))</f>
        <v>0</v>
      </c>
      <c r="EA70" s="218">
        <f t="shared" si="97"/>
        <v>0</v>
      </c>
      <c r="EB70" s="218">
        <f t="shared" si="97"/>
        <v>0</v>
      </c>
      <c r="EC70" s="218">
        <f t="shared" si="97"/>
        <v>0</v>
      </c>
      <c r="ED70" s="218">
        <f t="shared" si="97"/>
        <v>0</v>
      </c>
      <c r="EE70" s="218">
        <f t="shared" si="97"/>
        <v>0</v>
      </c>
      <c r="EF70" s="218">
        <f t="shared" si="97"/>
        <v>0</v>
      </c>
      <c r="EG70" s="218">
        <f t="shared" si="97"/>
        <v>0</v>
      </c>
      <c r="EH70" s="218">
        <f t="shared" si="97"/>
        <v>0</v>
      </c>
      <c r="EI70" s="218">
        <f t="shared" si="97"/>
        <v>0</v>
      </c>
      <c r="EJ70" s="218">
        <f t="shared" si="97"/>
        <v>0</v>
      </c>
      <c r="EK70" s="218">
        <f t="shared" si="97"/>
        <v>0</v>
      </c>
      <c r="EL70" s="218">
        <f t="shared" si="97"/>
        <v>0</v>
      </c>
      <c r="EM70" s="218">
        <f t="shared" si="97"/>
        <v>0</v>
      </c>
      <c r="EN70" s="218">
        <f t="shared" si="97"/>
        <v>0</v>
      </c>
      <c r="EO70" s="218">
        <f t="shared" si="97"/>
        <v>0</v>
      </c>
      <c r="EP70" s="218">
        <f t="shared" si="97"/>
        <v>0</v>
      </c>
      <c r="EQ70" s="218">
        <f t="shared" si="97"/>
        <v>0</v>
      </c>
      <c r="ER70" s="218">
        <f t="shared" si="97"/>
        <v>0</v>
      </c>
      <c r="ES70" s="218">
        <f t="shared" si="97"/>
        <v>0</v>
      </c>
      <c r="ET70" s="218">
        <f t="shared" si="97"/>
        <v>0</v>
      </c>
      <c r="EU70" s="218">
        <f t="shared" si="97"/>
        <v>0</v>
      </c>
      <c r="EV70" s="218">
        <f t="shared" si="97"/>
        <v>0</v>
      </c>
      <c r="EW70" s="218">
        <f t="shared" si="97"/>
        <v>0</v>
      </c>
      <c r="EX70" s="218">
        <f t="shared" si="97"/>
        <v>0</v>
      </c>
      <c r="EY70" s="218">
        <f t="shared" si="97"/>
        <v>0</v>
      </c>
      <c r="EZ70" s="218">
        <f t="shared" si="97"/>
        <v>0</v>
      </c>
      <c r="FA70" s="218">
        <f t="shared" si="97"/>
        <v>0</v>
      </c>
      <c r="FB70" s="218">
        <f t="shared" si="97"/>
        <v>0</v>
      </c>
      <c r="FC70" s="218">
        <f t="shared" si="97"/>
        <v>0</v>
      </c>
      <c r="FD70" s="218">
        <f t="shared" si="97"/>
        <v>0</v>
      </c>
      <c r="FE70" s="218">
        <f t="shared" si="97"/>
        <v>0</v>
      </c>
      <c r="FF70" s="218">
        <f t="shared" si="97"/>
        <v>0</v>
      </c>
      <c r="FG70" s="218">
        <f t="shared" si="97"/>
        <v>0</v>
      </c>
      <c r="FH70" s="218">
        <f t="shared" si="97"/>
        <v>0</v>
      </c>
      <c r="FI70" s="218">
        <f t="shared" si="97"/>
        <v>0</v>
      </c>
      <c r="FJ70" s="218">
        <f t="shared" si="97"/>
        <v>0</v>
      </c>
      <c r="FK70" s="218">
        <f t="shared" si="97"/>
        <v>0</v>
      </c>
      <c r="FL70" s="218">
        <f t="shared" si="97"/>
        <v>0</v>
      </c>
      <c r="FM70" s="218">
        <f t="shared" si="97"/>
        <v>0</v>
      </c>
      <c r="FN70" s="218">
        <f t="shared" si="97"/>
        <v>0</v>
      </c>
      <c r="FO70" s="218">
        <f t="shared" si="97"/>
        <v>0</v>
      </c>
      <c r="FP70" s="218">
        <f t="shared" si="97"/>
        <v>0</v>
      </c>
      <c r="FQ70" s="218">
        <f t="shared" si="97"/>
        <v>0</v>
      </c>
      <c r="FR70" s="218">
        <f t="shared" si="97"/>
        <v>0</v>
      </c>
      <c r="FS70" s="218">
        <f t="shared" si="97"/>
        <v>0</v>
      </c>
      <c r="FT70" s="218">
        <f t="shared" si="97"/>
        <v>0</v>
      </c>
      <c r="FU70" s="218">
        <f t="shared" si="97"/>
        <v>0</v>
      </c>
      <c r="FV70" s="218">
        <f t="shared" si="97"/>
        <v>0</v>
      </c>
      <c r="FW70" s="218">
        <f t="shared" si="97"/>
        <v>0</v>
      </c>
      <c r="FX70" s="218">
        <f t="shared" si="97"/>
        <v>0</v>
      </c>
      <c r="FY70" s="218">
        <f t="shared" si="97"/>
        <v>0</v>
      </c>
      <c r="FZ70" s="218">
        <f t="shared" si="97"/>
        <v>0</v>
      </c>
      <c r="GA70" s="218">
        <f t="shared" si="97"/>
        <v>0</v>
      </c>
      <c r="GB70" s="218">
        <f t="shared" si="97"/>
        <v>0</v>
      </c>
      <c r="GC70" s="218">
        <f t="shared" si="97"/>
        <v>0</v>
      </c>
      <c r="GD70" s="218">
        <f t="shared" si="97"/>
        <v>0</v>
      </c>
      <c r="GE70" s="218">
        <f t="shared" si="97"/>
        <v>0</v>
      </c>
      <c r="GF70" s="218">
        <f t="shared" si="97"/>
        <v>0</v>
      </c>
      <c r="GG70" s="218">
        <f t="shared" si="97"/>
        <v>0</v>
      </c>
      <c r="GH70" s="218">
        <f t="shared" si="97"/>
        <v>0</v>
      </c>
      <c r="GI70" s="218">
        <f t="shared" si="97"/>
        <v>0</v>
      </c>
      <c r="GJ70" s="218">
        <f t="shared" si="97"/>
        <v>0</v>
      </c>
      <c r="GK70" s="218">
        <f t="shared" si="97"/>
        <v>0</v>
      </c>
      <c r="GL70" s="218">
        <f t="shared" ref="GL70:IP70" si="98">IF(LEFT(GL71,2)="OK",0,IF(LEFT(GL71,2)="WA",2,1))</f>
        <v>0</v>
      </c>
      <c r="GM70" s="218">
        <f t="shared" si="98"/>
        <v>0</v>
      </c>
      <c r="GN70" s="218">
        <f t="shared" si="98"/>
        <v>0</v>
      </c>
      <c r="GO70" s="218">
        <f t="shared" si="98"/>
        <v>0</v>
      </c>
      <c r="GP70" s="218">
        <f t="shared" si="98"/>
        <v>0</v>
      </c>
      <c r="GQ70" s="218">
        <f t="shared" si="98"/>
        <v>0</v>
      </c>
      <c r="GR70" s="218">
        <f t="shared" si="98"/>
        <v>0</v>
      </c>
      <c r="GS70" s="218">
        <f t="shared" si="98"/>
        <v>0</v>
      </c>
      <c r="GT70" s="218">
        <f t="shared" si="98"/>
        <v>0</v>
      </c>
      <c r="GU70" s="218">
        <f t="shared" si="98"/>
        <v>0</v>
      </c>
      <c r="GV70" s="218">
        <f t="shared" si="98"/>
        <v>0</v>
      </c>
      <c r="GW70" s="218">
        <f t="shared" si="98"/>
        <v>0</v>
      </c>
      <c r="GX70" s="218">
        <f t="shared" si="98"/>
        <v>0</v>
      </c>
      <c r="GY70" s="218">
        <f t="shared" si="98"/>
        <v>0</v>
      </c>
      <c r="GZ70" s="218">
        <f t="shared" si="98"/>
        <v>0</v>
      </c>
      <c r="HA70" s="218">
        <f t="shared" si="98"/>
        <v>0</v>
      </c>
      <c r="HB70" s="218">
        <f t="shared" si="98"/>
        <v>0</v>
      </c>
      <c r="HC70" s="218">
        <f t="shared" si="98"/>
        <v>0</v>
      </c>
      <c r="HD70" s="218">
        <f t="shared" si="98"/>
        <v>0</v>
      </c>
      <c r="HE70" s="218">
        <f t="shared" si="98"/>
        <v>0</v>
      </c>
      <c r="HF70" s="218">
        <f t="shared" si="98"/>
        <v>0</v>
      </c>
      <c r="HG70" s="218">
        <f t="shared" si="98"/>
        <v>0</v>
      </c>
      <c r="HH70" s="218">
        <f t="shared" si="98"/>
        <v>0</v>
      </c>
      <c r="HI70" s="218">
        <f t="shared" si="98"/>
        <v>0</v>
      </c>
      <c r="HJ70" s="218">
        <f t="shared" si="98"/>
        <v>0</v>
      </c>
      <c r="HK70" s="218">
        <f t="shared" si="98"/>
        <v>0</v>
      </c>
      <c r="HL70" s="218">
        <f t="shared" si="98"/>
        <v>0</v>
      </c>
      <c r="HM70" s="218">
        <f t="shared" si="98"/>
        <v>0</v>
      </c>
      <c r="HN70" s="218">
        <f t="shared" si="98"/>
        <v>0</v>
      </c>
      <c r="HO70" s="218">
        <f t="shared" si="98"/>
        <v>0</v>
      </c>
      <c r="HP70" s="218">
        <f t="shared" si="98"/>
        <v>0</v>
      </c>
      <c r="HQ70" s="218">
        <f t="shared" si="98"/>
        <v>0</v>
      </c>
      <c r="HR70" s="218">
        <f t="shared" si="98"/>
        <v>0</v>
      </c>
      <c r="HS70" s="218">
        <f t="shared" si="98"/>
        <v>0</v>
      </c>
      <c r="HT70" s="218">
        <f t="shared" si="98"/>
        <v>0</v>
      </c>
      <c r="HU70" s="218">
        <f t="shared" si="98"/>
        <v>0</v>
      </c>
      <c r="HV70" s="218">
        <f t="shared" si="98"/>
        <v>0</v>
      </c>
      <c r="HW70" s="218">
        <f t="shared" si="98"/>
        <v>0</v>
      </c>
      <c r="HX70" s="218">
        <f t="shared" si="98"/>
        <v>0</v>
      </c>
      <c r="HY70" s="218">
        <f t="shared" si="98"/>
        <v>0</v>
      </c>
      <c r="HZ70" s="218">
        <f t="shared" si="98"/>
        <v>0</v>
      </c>
      <c r="IA70" s="218">
        <f t="shared" si="98"/>
        <v>0</v>
      </c>
      <c r="IB70" s="218">
        <f t="shared" si="98"/>
        <v>0</v>
      </c>
      <c r="IC70" s="218">
        <f t="shared" si="98"/>
        <v>0</v>
      </c>
      <c r="ID70" s="218">
        <f t="shared" si="98"/>
        <v>0</v>
      </c>
      <c r="IE70" s="218">
        <f t="shared" si="98"/>
        <v>0</v>
      </c>
      <c r="IF70" s="218">
        <f t="shared" si="98"/>
        <v>0</v>
      </c>
      <c r="IG70" s="218">
        <f t="shared" si="98"/>
        <v>0</v>
      </c>
      <c r="IH70" s="218">
        <f t="shared" si="98"/>
        <v>0</v>
      </c>
      <c r="II70" s="218">
        <f t="shared" si="98"/>
        <v>0</v>
      </c>
      <c r="IJ70" s="218">
        <f t="shared" si="98"/>
        <v>0</v>
      </c>
      <c r="IK70" s="218">
        <f t="shared" si="98"/>
        <v>0</v>
      </c>
      <c r="IL70" s="218">
        <f t="shared" si="98"/>
        <v>0</v>
      </c>
      <c r="IM70" s="218">
        <f t="shared" si="98"/>
        <v>0</v>
      </c>
      <c r="IN70" s="218">
        <f t="shared" si="98"/>
        <v>0</v>
      </c>
      <c r="IO70" s="218">
        <f t="shared" si="98"/>
        <v>0</v>
      </c>
      <c r="IP70" s="218">
        <f t="shared" si="98"/>
        <v>0</v>
      </c>
      <c r="IQ70" s="212"/>
      <c r="IR70" s="212"/>
      <c r="IS70" s="212"/>
    </row>
    <row r="71" spans="1:253" ht="91.5" customHeight="1">
      <c r="A71" s="215" t="str">
        <f>IF((ABS(Questionnaire!D172-Questionnaire!D171))&gt;ABS(Questionnaire!D171*0.25),"WARNING Q 39 - ICCA owed by UK company - Diff between opening (Q 39.a) &amp; closing balance (Q 39.b) &gt;25% - please check","OK Q 39")</f>
        <v>OK Q 39</v>
      </c>
      <c r="B71" s="215" t="str">
        <f>IF((ABS(Questionnaire!E172-Questionnaire!E171))&gt;ABS(Questionnaire!E171*0.25),"WARNING Q 39 - ICCA owed by UK company - Diff between opening (Q 39.a) &amp; closing balance (Q 39.b) &gt;25% - please check","OK Q 39")</f>
        <v>OK Q 39</v>
      </c>
      <c r="C71" s="215" t="str">
        <f>IF((ABS(Questionnaire!F172-Questionnaire!F171))&gt;ABS(Questionnaire!F171*0.25),"WARNING Q 39 - ICCA owed by UK company - Diff between opening (Q 39.a) &amp; closing balance (Q 39.b) &gt;25% - please check","OK Q 39")</f>
        <v>OK Q 39</v>
      </c>
      <c r="D71" s="215" t="str">
        <f>IF((ABS(Questionnaire!G172-Questionnaire!G171))&gt;ABS(Questionnaire!G171*0.25),"WARNING Q 39 - ICCA owed by UK company - Diff between opening (Q 39.a) &amp; closing balance (Q 39.b) &gt;25% - please check","OK Q 39")</f>
        <v>OK Q 39</v>
      </c>
      <c r="E71" s="215" t="str">
        <f>IF((ABS(Questionnaire!H172-Questionnaire!H171))&gt;ABS(Questionnaire!H171*0.25),"WARNING Q 39 - ICCA owed by UK company - Diff between opening (Q 39.a) &amp; closing balance (Q 39.b) &gt;25% - please check","OK Q 39")</f>
        <v>OK Q 39</v>
      </c>
      <c r="F71" s="215" t="str">
        <f>IF((ABS(Questionnaire!I172-Questionnaire!I171))&gt;ABS(Questionnaire!I171*0.25),"WARNING Q 39 - ICCA owed by UK company - Diff between opening (Q 39.a) &amp; closing balance (Q 39.b) &gt;25% - please check","OK Q 39")</f>
        <v>OK Q 39</v>
      </c>
      <c r="G71" s="215" t="str">
        <f>IF((ABS(Questionnaire!J172-Questionnaire!J171))&gt;ABS(Questionnaire!J171*0.25),"WARNING Q 39 - ICCA owed by UK company - Diff between opening (Q 39.a) &amp; closing balance (Q 39.b) &gt;25% - please check","OK Q 39")</f>
        <v>OK Q 39</v>
      </c>
      <c r="H71" s="215" t="str">
        <f>IF((ABS(Questionnaire!K172-Questionnaire!K171))&gt;ABS(Questionnaire!K171*0.25),"WARNING Q 39 - ICCA owed by UK company - Diff between opening (Q 39.a) &amp; closing balance (Q 39.b) &gt;25% - please check","OK Q 39")</f>
        <v>OK Q 39</v>
      </c>
      <c r="I71" s="215" t="str">
        <f>IF((ABS(Questionnaire!L172-Questionnaire!L171))&gt;ABS(Questionnaire!L171*0.25),"WARNING Q 39 - ICCA owed by UK company - Diff between opening (Q 39.a) &amp; closing balance (Q 39.b) &gt;25% - please check","OK Q 39")</f>
        <v>OK Q 39</v>
      </c>
      <c r="J71" s="215" t="str">
        <f>IF((ABS(Questionnaire!M172-Questionnaire!M171))&gt;ABS(Questionnaire!M171*0.25),"WARNING Q 39 - ICCA owed by UK company - Diff between opening (Q 39.a) &amp; closing balance (Q 39.b) &gt;25% - please check","OK Q 39")</f>
        <v>OK Q 39</v>
      </c>
      <c r="K71" s="215" t="str">
        <f>IF((ABS(Questionnaire!N172-Questionnaire!N171))&gt;ABS(Questionnaire!N171*0.25),"WARNING Q 39 - ICCA owed by UK company - Diff between opening (Q 39.a) &amp; closing balance (Q 39.b) &gt;25% - please check","OK Q 39")</f>
        <v>OK Q 39</v>
      </c>
      <c r="L71" s="215" t="str">
        <f>IF((ABS(Questionnaire!O172-Questionnaire!O171))&gt;ABS(Questionnaire!O171*0.25),"WARNING Q 39 - ICCA owed by UK company - Diff between opening (Q 39.a) &amp; closing balance (Q 39.b) &gt;25% - please check","OK Q 39")</f>
        <v>OK Q 39</v>
      </c>
      <c r="M71" s="215" t="str">
        <f>IF((ABS(Questionnaire!P172-Questionnaire!P171))&gt;ABS(Questionnaire!P171*0.25),"WARNING Q 39 - ICCA owed by UK company - Diff between opening (Q 39.a) &amp; closing balance (Q 39.b) &gt;25% - please check","OK Q 39")</f>
        <v>OK Q 39</v>
      </c>
      <c r="N71" s="215" t="str">
        <f>IF((ABS(Questionnaire!Q172-Questionnaire!Q171))&gt;ABS(Questionnaire!Q171*0.25),"WARNING Q 39 - ICCA owed by UK company - Diff between opening (Q 39.a) &amp; closing balance (Q 39.b) &gt;25% - please check","OK Q 39")</f>
        <v>OK Q 39</v>
      </c>
      <c r="O71" s="215" t="str">
        <f>IF((ABS(Questionnaire!R172-Questionnaire!R171))&gt;ABS(Questionnaire!R171*0.25),"WARNING Q 39 - ICCA owed by UK company - Diff between opening (Q 39.a) &amp; closing balance (Q 39.b) &gt;25% - please check","OK Q 39")</f>
        <v>OK Q 39</v>
      </c>
      <c r="P71" s="215" t="str">
        <f>IF((ABS(Questionnaire!S172-Questionnaire!S171))&gt;ABS(Questionnaire!S171*0.25),"WARNING Q 39 - ICCA owed by UK company - Diff between opening (Q 39.a) &amp; closing balance (Q 39.b) &gt;25% - please check","OK Q 39")</f>
        <v>OK Q 39</v>
      </c>
      <c r="Q71" s="215" t="str">
        <f>IF((ABS(Questionnaire!T172-Questionnaire!T171))&gt;ABS(Questionnaire!T171*0.25),"WARNING Q 39 - ICCA owed by UK company - Diff between opening (Q 39.a) &amp; closing balance (Q 39.b) &gt;25% - please check","OK Q 39")</f>
        <v>OK Q 39</v>
      </c>
      <c r="R71" s="215" t="str">
        <f>IF((ABS(Questionnaire!U172-Questionnaire!U171))&gt;ABS(Questionnaire!U171*0.25),"WARNING Q 39 - ICCA owed by UK company - Diff between opening (Q 39.a) &amp; closing balance (Q 39.b) &gt;25% - please check","OK Q 39")</f>
        <v>OK Q 39</v>
      </c>
      <c r="S71" s="215" t="str">
        <f>IF((ABS(Questionnaire!V172-Questionnaire!V171))&gt;ABS(Questionnaire!V171*0.25),"WARNING Q 39 - ICCA owed by UK company - Diff between opening (Q 39.a) &amp; closing balance (Q 39.b) &gt;25% - please check","OK Q 39")</f>
        <v>OK Q 39</v>
      </c>
      <c r="T71" s="215" t="str">
        <f>IF((ABS(Questionnaire!W172-Questionnaire!W171))&gt;ABS(Questionnaire!W171*0.25),"WARNING Q 39 - ICCA owed by UK company - Diff between opening (Q 39.a) &amp; closing balance (Q 39.b) &gt;25% - please check","OK Q 39")</f>
        <v>OK Q 39</v>
      </c>
      <c r="U71" s="215" t="str">
        <f>IF((ABS(Questionnaire!X172-Questionnaire!X171))&gt;ABS(Questionnaire!X171*0.25),"WARNING Q 39 - ICCA owed by UK company - Diff between opening (Q 39.a) &amp; closing balance (Q 39.b) &gt;25% - please check","OK Q 39")</f>
        <v>OK Q 39</v>
      </c>
      <c r="V71" s="215" t="str">
        <f>IF((ABS(Questionnaire!Y172-Questionnaire!Y171))&gt;ABS(Questionnaire!Y171*0.25),"WARNING Q 39 - ICCA owed by UK company - Diff between opening (Q 39.a) &amp; closing balance (Q 39.b) &gt;25% - please check","OK Q 39")</f>
        <v>OK Q 39</v>
      </c>
      <c r="W71" s="215" t="str">
        <f>IF((ABS(Questionnaire!Z172-Questionnaire!Z171))&gt;ABS(Questionnaire!Z171*0.25),"WARNING Q 39 - ICCA owed by UK company - Diff between opening (Q 39.a) &amp; closing balance (Q 39.b) &gt;25% - please check","OK Q 39")</f>
        <v>OK Q 39</v>
      </c>
      <c r="X71" s="215" t="str">
        <f>IF((ABS(Questionnaire!AA172-Questionnaire!AA171))&gt;ABS(Questionnaire!AA171*0.25),"WARNING Q 39 - ICCA owed by UK company - Diff between opening (Q 39.a) &amp; closing balance (Q 39.b) &gt;25% - please check","OK Q 39")</f>
        <v>OK Q 39</v>
      </c>
      <c r="Y71" s="215" t="str">
        <f>IF((ABS(Questionnaire!AB172-Questionnaire!AB171))&gt;ABS(Questionnaire!AB171*0.25),"WARNING Q 39 - ICCA owed by UK company - Diff between opening (Q 39.a) &amp; closing balance (Q 39.b) &gt;25% - please check","OK Q 39")</f>
        <v>OK Q 39</v>
      </c>
      <c r="Z71" s="215" t="str">
        <f>IF((ABS(Questionnaire!AC172-Questionnaire!AC171))&gt;ABS(Questionnaire!AC171*0.25),"WARNING Q 39 - ICCA owed by UK company - Diff between opening (Q 39.a) &amp; closing balance (Q 39.b) &gt;25% - please check","OK Q 39")</f>
        <v>OK Q 39</v>
      </c>
      <c r="AA71" s="215" t="str">
        <f>IF((ABS(Questionnaire!AD172-Questionnaire!AD171))&gt;ABS(Questionnaire!AD171*0.25),"WARNING Q 39 - ICCA owed by UK company - Diff between opening (Q 39.a) &amp; closing balance (Q 39.b) &gt;25% - please check","OK Q 39")</f>
        <v>OK Q 39</v>
      </c>
      <c r="AB71" s="215" t="str">
        <f>IF((ABS(Questionnaire!AE172-Questionnaire!AE171))&gt;ABS(Questionnaire!AE171*0.25),"WARNING Q 39 - ICCA owed by UK company - Diff between opening (Q 39.a) &amp; closing balance (Q 39.b) &gt;25% - please check","OK Q 39")</f>
        <v>OK Q 39</v>
      </c>
      <c r="AC71" s="215" t="str">
        <f>IF((ABS(Questionnaire!AF172-Questionnaire!AF171))&gt;ABS(Questionnaire!AF171*0.25),"WARNING Q 39 - ICCA owed by UK company - Diff between opening (Q 39.a) &amp; closing balance (Q 39.b) &gt;25% - please check","OK Q 39")</f>
        <v>OK Q 39</v>
      </c>
      <c r="AD71" s="215" t="str">
        <f>IF((ABS(Questionnaire!AG172-Questionnaire!AG171))&gt;ABS(Questionnaire!AG171*0.25),"WARNING Q 39 - ICCA owed by UK company - Diff between opening (Q 39.a) &amp; closing balance (Q 39.b) &gt;25% - please check","OK Q 39")</f>
        <v>OK Q 39</v>
      </c>
      <c r="AE71" s="215" t="str">
        <f>IF((ABS(Questionnaire!AH172-Questionnaire!AH171))&gt;ABS(Questionnaire!AH171*0.25),"WARNING Q 39 - ICCA owed by UK company - Diff between opening (Q 39.a) &amp; closing balance (Q 39.b) &gt;25% - please check","OK Q 39")</f>
        <v>OK Q 39</v>
      </c>
      <c r="AF71" s="215" t="str">
        <f>IF((ABS(Questionnaire!AI172-Questionnaire!AI171))&gt;ABS(Questionnaire!AI171*0.25),"WARNING Q 39 - ICCA owed by UK company - Diff between opening (Q 39.a) &amp; closing balance (Q 39.b) &gt;25% - please check","OK Q 39")</f>
        <v>OK Q 39</v>
      </c>
      <c r="AG71" s="215" t="str">
        <f>IF((ABS(Questionnaire!AJ172-Questionnaire!AJ171))&gt;ABS(Questionnaire!AJ171*0.25),"WARNING Q 39 - ICCA owed by UK company - Diff between opening (Q 39.a) &amp; closing balance (Q 39.b) &gt;25% - please check","OK Q 39")</f>
        <v>OK Q 39</v>
      </c>
      <c r="AH71" s="215" t="str">
        <f>IF((ABS(Questionnaire!AK172-Questionnaire!AK171))&gt;ABS(Questionnaire!AK171*0.25),"WARNING Q 39 - ICCA owed by UK company - Diff between opening (Q 39.a) &amp; closing balance (Q 39.b) &gt;25% - please check","OK Q 39")</f>
        <v>OK Q 39</v>
      </c>
      <c r="AI71" s="215" t="str">
        <f>IF((ABS(Questionnaire!AL172-Questionnaire!AL171))&gt;ABS(Questionnaire!AL171*0.25),"WARNING Q 39 - ICCA owed by UK company - Diff between opening (Q 39.a) &amp; closing balance (Q 39.b) &gt;25% - please check","OK Q 39")</f>
        <v>OK Q 39</v>
      </c>
      <c r="AJ71" s="215" t="str">
        <f>IF((ABS(Questionnaire!AM172-Questionnaire!AM171))&gt;ABS(Questionnaire!AM171*0.25),"WARNING Q 39 - ICCA owed by UK company - Diff between opening (Q 39.a) &amp; closing balance (Q 39.b) &gt;25% - please check","OK Q 39")</f>
        <v>OK Q 39</v>
      </c>
      <c r="AK71" s="215" t="str">
        <f>IF((ABS(Questionnaire!AN172-Questionnaire!AN171))&gt;ABS(Questionnaire!AN171*0.25),"WARNING Q 39 - ICCA owed by UK company - Diff between opening (Q 39.a) &amp; closing balance (Q 39.b) &gt;25% - please check","OK Q 39")</f>
        <v>OK Q 39</v>
      </c>
      <c r="AL71" s="215" t="str">
        <f>IF((ABS(Questionnaire!AO172-Questionnaire!AO171))&gt;ABS(Questionnaire!AO171*0.25),"WARNING Q 39 - ICCA owed by UK company - Diff between opening (Q 39.a) &amp; closing balance (Q 39.b) &gt;25% - please check","OK Q 39")</f>
        <v>OK Q 39</v>
      </c>
      <c r="AM71" s="215" t="str">
        <f>IF((ABS(Questionnaire!AP172-Questionnaire!AP171))&gt;ABS(Questionnaire!AP171*0.25),"WARNING Q 39 - ICCA owed by UK company - Diff between opening (Q 39.a) &amp; closing balance (Q 39.b) &gt;25% - please check","OK Q 39")</f>
        <v>OK Q 39</v>
      </c>
      <c r="AN71" s="215" t="str">
        <f>IF((ABS(Questionnaire!AQ172-Questionnaire!AQ171))&gt;ABS(Questionnaire!AQ171*0.25),"WARNING Q 39 - ICCA owed by UK company - Diff between opening (Q 39.a) &amp; closing balance (Q 39.b) &gt;25% - please check","OK Q 39")</f>
        <v>OK Q 39</v>
      </c>
      <c r="AO71" s="215" t="str">
        <f>IF((ABS(Questionnaire!AR172-Questionnaire!AR171))&gt;ABS(Questionnaire!AR171*0.25),"WARNING Q 39 - ICCA owed by UK company - Diff between opening (Q 39.a) &amp; closing balance (Q 39.b) &gt;25% - please check","OK Q 39")</f>
        <v>OK Q 39</v>
      </c>
      <c r="AP71" s="215" t="str">
        <f>IF((ABS(Questionnaire!AS172-Questionnaire!AS171))&gt;ABS(Questionnaire!AS171*0.25),"WARNING Q 39 - ICCA owed by UK company - Diff between opening (Q 39.a) &amp; closing balance (Q 39.b) &gt;25% - please check","OK Q 39")</f>
        <v>OK Q 39</v>
      </c>
      <c r="AQ71" s="215" t="str">
        <f>IF((ABS(Questionnaire!AT172-Questionnaire!AT171))&gt;ABS(Questionnaire!AT171*0.25),"WARNING Q 39 - ICCA owed by UK company - Diff between opening (Q 39.a) &amp; closing balance (Q 39.b) &gt;25% - please check","OK Q 39")</f>
        <v>OK Q 39</v>
      </c>
      <c r="AR71" s="215" t="str">
        <f>IF((ABS(Questionnaire!AU172-Questionnaire!AU171))&gt;ABS(Questionnaire!AU171*0.25),"WARNING Q 39 - ICCA owed by UK company - Diff between opening (Q 39.a) &amp; closing balance (Q 39.b) &gt;25% - please check","OK Q 39")</f>
        <v>OK Q 39</v>
      </c>
      <c r="AS71" s="215" t="str">
        <f>IF((ABS(Questionnaire!AV172-Questionnaire!AV171))&gt;ABS(Questionnaire!AV171*0.25),"WARNING Q 39 - ICCA owed by UK company - Diff between opening (Q 39.a) &amp; closing balance (Q 39.b) &gt;25% - please check","OK Q 39")</f>
        <v>OK Q 39</v>
      </c>
      <c r="AT71" s="215" t="str">
        <f>IF((ABS(Questionnaire!AW172-Questionnaire!AW171))&gt;ABS(Questionnaire!AW171*0.25),"WARNING Q 39 - ICCA owed by UK company - Diff between opening (Q 39.a) &amp; closing balance (Q 39.b) &gt;25% - please check","OK Q 39")</f>
        <v>OK Q 39</v>
      </c>
      <c r="AU71" s="215" t="str">
        <f>IF((ABS(Questionnaire!AX172-Questionnaire!AX171))&gt;ABS(Questionnaire!AX171*0.25),"WARNING Q 39 - ICCA owed by UK company - Diff between opening (Q 39.a) &amp; closing balance (Q 39.b) &gt;25% - please check","OK Q 39")</f>
        <v>OK Q 39</v>
      </c>
      <c r="AV71" s="215" t="str">
        <f>IF((ABS(Questionnaire!AY172-Questionnaire!AY171))&gt;ABS(Questionnaire!AY171*0.25),"WARNING Q 39 - ICCA owed by UK company - Diff between opening (Q 39.a) &amp; closing balance (Q 39.b) &gt;25% - please check","OK Q 39")</f>
        <v>OK Q 39</v>
      </c>
      <c r="AW71" s="215" t="str">
        <f>IF((ABS(Questionnaire!AZ172-Questionnaire!AZ171))&gt;ABS(Questionnaire!AZ171*0.25),"WARNING Q 39 - ICCA owed by UK company - Diff between opening (Q 39.a) &amp; closing balance (Q 39.b) &gt;25% - please check","OK Q 39")</f>
        <v>OK Q 39</v>
      </c>
      <c r="AX71" s="215" t="str">
        <f>IF((ABS(Questionnaire!BA172-Questionnaire!BA171))&gt;ABS(Questionnaire!BA171*0.25),"WARNING Q 39 - ICCA owed by UK company - Diff between opening (Q 39.a) &amp; closing balance (Q 39.b) &gt;25% - please check","OK Q 39")</f>
        <v>OK Q 39</v>
      </c>
      <c r="AY71" s="215" t="str">
        <f>IF((ABS(Questionnaire!BB172-Questionnaire!BB171))&gt;ABS(Questionnaire!BB171*0.25),"WARNING Q 39 - ICCA owed by UK company - Diff between opening (Q 39.a) &amp; closing balance (Q 39.b) &gt;25% - please check","OK Q 39")</f>
        <v>OK Q 39</v>
      </c>
      <c r="AZ71" s="215" t="str">
        <f>IF((ABS(Questionnaire!BC172-Questionnaire!BC171))&gt;ABS(Questionnaire!BC171*0.25),"WARNING Q 39 - ICCA owed by UK company - Diff between opening (Q 39.a) &amp; closing balance (Q 39.b) &gt;25% - please check","OK Q 39")</f>
        <v>OK Q 39</v>
      </c>
      <c r="BA71" s="215" t="str">
        <f>IF((ABS(Questionnaire!BD172-Questionnaire!BD171))&gt;ABS(Questionnaire!BD171*0.25),"WARNING Q 39 - ICCA owed by UK company - Diff between opening (Q 39.a) &amp; closing balance (Q 39.b) &gt;25% - please check","OK Q 39")</f>
        <v>OK Q 39</v>
      </c>
      <c r="BB71" s="215" t="str">
        <f>IF((ABS(Questionnaire!BE172-Questionnaire!BE171))&gt;ABS(Questionnaire!BE171*0.25),"WARNING Q 39 - ICCA owed by UK company - Diff between opening (Q 39.a) &amp; closing balance (Q 39.b) &gt;25% - please check","OK Q 39")</f>
        <v>OK Q 39</v>
      </c>
      <c r="BC71" s="215" t="str">
        <f>IF((ABS(Questionnaire!BF172-Questionnaire!BF171))&gt;ABS(Questionnaire!BF171*0.25),"WARNING Q 39 - ICCA owed by UK company - Diff between opening (Q 39.a) &amp; closing balance (Q 39.b) &gt;25% - please check","OK Q 39")</f>
        <v>OK Q 39</v>
      </c>
      <c r="BD71" s="215" t="str">
        <f>IF((ABS(Questionnaire!BG172-Questionnaire!BG171))&gt;ABS(Questionnaire!BG171*0.25),"WARNING Q 39 - ICCA owed by UK company - Diff between opening (Q 39.a) &amp; closing balance (Q 39.b) &gt;25% - please check","OK Q 39")</f>
        <v>OK Q 39</v>
      </c>
      <c r="BE71" s="215" t="str">
        <f>IF((ABS(Questionnaire!BH172-Questionnaire!BH171))&gt;ABS(Questionnaire!BH171*0.25),"WARNING Q 39 - ICCA owed by UK company - Diff between opening (Q 39.a) &amp; closing balance (Q 39.b) &gt;25% - please check","OK Q 39")</f>
        <v>OK Q 39</v>
      </c>
      <c r="BF71" s="215" t="str">
        <f>IF((ABS(Questionnaire!BI172-Questionnaire!BI171))&gt;ABS(Questionnaire!BI171*0.25),"WARNING Q 39 - ICCA owed by UK company - Diff between opening (Q 39.a) &amp; closing balance (Q 39.b) &gt;25% - please check","OK Q 39")</f>
        <v>OK Q 39</v>
      </c>
      <c r="BG71" s="215" t="str">
        <f>IF((ABS(Questionnaire!BJ172-Questionnaire!BJ171))&gt;ABS(Questionnaire!BJ171*0.25),"WARNING Q 39 - ICCA owed by UK company - Diff between opening (Q 39.a) &amp; closing balance (Q 39.b) &gt;25% - please check","OK Q 39")</f>
        <v>OK Q 39</v>
      </c>
      <c r="BH71" s="215" t="str">
        <f>IF((ABS(Questionnaire!BK172-Questionnaire!BK171))&gt;ABS(Questionnaire!BK171*0.25),"WARNING Q 39 - ICCA owed by UK company - Diff between opening (Q 39.a) &amp; closing balance (Q 39.b) &gt;25% - please check","OK Q 39")</f>
        <v>OK Q 39</v>
      </c>
      <c r="BI71" s="215" t="str">
        <f>IF((ABS(Questionnaire!BL172-Questionnaire!BL171))&gt;ABS(Questionnaire!BL171*0.25),"WARNING Q 39 - ICCA owed by UK company - Diff between opening (Q 39.a) &amp; closing balance (Q 39.b) &gt;25% - please check","OK Q 39")</f>
        <v>OK Q 39</v>
      </c>
      <c r="BJ71" s="215" t="str">
        <f>IF((ABS(Questionnaire!BM172-Questionnaire!BM171))&gt;ABS(Questionnaire!BM171*0.25),"WARNING Q 39 - ICCA owed by UK company - Diff between opening (Q 39.a) &amp; closing balance (Q 39.b) &gt;25% - please check","OK Q 39")</f>
        <v>OK Q 39</v>
      </c>
      <c r="BK71" s="215" t="str">
        <f>IF((ABS(Questionnaire!BN172-Questionnaire!BN171))&gt;ABS(Questionnaire!BN171*0.25),"WARNING Q 39 - ICCA owed by UK company - Diff between opening (Q 39.a) &amp; closing balance (Q 39.b) &gt;25% - please check","OK Q 39")</f>
        <v>OK Q 39</v>
      </c>
      <c r="BL71" s="215" t="str">
        <f>IF((ABS(Questionnaire!BO172-Questionnaire!BO171))&gt;ABS(Questionnaire!BO171*0.25),"WARNING Q 39 - ICCA owed by UK company - Diff between opening (Q 39.a) &amp; closing balance (Q 39.b) &gt;25% - please check","OK Q 39")</f>
        <v>OK Q 39</v>
      </c>
      <c r="BM71" s="215" t="str">
        <f>IF((ABS(Questionnaire!BP172-Questionnaire!BP171))&gt;ABS(Questionnaire!BP171*0.25),"WARNING Q 39 - ICCA owed by UK company - Diff between opening (Q 39.a) &amp; closing balance (Q 39.b) &gt;25% - please check","OK Q 39")</f>
        <v>OK Q 39</v>
      </c>
      <c r="BN71" s="215" t="str">
        <f>IF((ABS(Questionnaire!BQ172-Questionnaire!BQ171))&gt;ABS(Questionnaire!BQ171*0.25),"WARNING Q 39 - ICCA owed by UK company - Diff between opening (Q 39.a) &amp; closing balance (Q 39.b) &gt;25% - please check","OK Q 39")</f>
        <v>OK Q 39</v>
      </c>
      <c r="BO71" s="215" t="str">
        <f>IF((ABS(Questionnaire!BR172-Questionnaire!BR171))&gt;ABS(Questionnaire!BR171*0.25),"WARNING Q 39 - ICCA owed by UK company - Diff between opening (Q 39.a) &amp; closing balance (Q 39.b) &gt;25% - please check","OK Q 39")</f>
        <v>OK Q 39</v>
      </c>
      <c r="BP71" s="215" t="str">
        <f>IF((ABS(Questionnaire!BS172-Questionnaire!BS171))&gt;ABS(Questionnaire!BS171*0.25),"WARNING Q 39 - ICCA owed by UK company - Diff between opening (Q 39.a) &amp; closing balance (Q 39.b) &gt;25% - please check","OK Q 39")</f>
        <v>OK Q 39</v>
      </c>
      <c r="BQ71" s="215" t="str">
        <f>IF((ABS(Questionnaire!BT172-Questionnaire!BT171))&gt;ABS(Questionnaire!BT171*0.25),"WARNING Q 39 - ICCA owed by UK company - Diff between opening (Q 39.a) &amp; closing balance (Q 39.b) &gt;25% - please check","OK Q 39")</f>
        <v>OK Q 39</v>
      </c>
      <c r="BR71" s="215" t="str">
        <f>IF((ABS(Questionnaire!BU172-Questionnaire!BU171))&gt;ABS(Questionnaire!BU171*0.25),"WARNING Q 39 - ICCA owed by UK company - Diff between opening (Q 39.a) &amp; closing balance (Q 39.b) &gt;25% - please check","OK Q 39")</f>
        <v>OK Q 39</v>
      </c>
      <c r="BS71" s="215" t="str">
        <f>IF((ABS(Questionnaire!BV172-Questionnaire!BV171))&gt;ABS(Questionnaire!BV171*0.25),"WARNING Q 39 - ICCA owed by UK company - Diff between opening (Q 39.a) &amp; closing balance (Q 39.b) &gt;25% - please check","OK Q 39")</f>
        <v>OK Q 39</v>
      </c>
      <c r="BT71" s="215" t="str">
        <f>IF((ABS(Questionnaire!BW172-Questionnaire!BW171))&gt;ABS(Questionnaire!BW171*0.25),"WARNING Q 39 - ICCA owed by UK company - Diff between opening (Q 39.a) &amp; closing balance (Q 39.b) &gt;25% - please check","OK Q 39")</f>
        <v>OK Q 39</v>
      </c>
      <c r="BU71" s="215" t="str">
        <f>IF((ABS(Questionnaire!BX172-Questionnaire!BX171))&gt;ABS(Questionnaire!BX171*0.25),"WARNING Q 39 - ICCA owed by UK company - Diff between opening (Q 39.a) &amp; closing balance (Q 39.b) &gt;25% - please check","OK Q 39")</f>
        <v>OK Q 39</v>
      </c>
      <c r="BV71" s="215" t="str">
        <f>IF((ABS(Questionnaire!BY172-Questionnaire!BY171))&gt;ABS(Questionnaire!BY171*0.25),"WARNING Q 39 - ICCA owed by UK company - Diff between opening (Q 39.a) &amp; closing balance (Q 39.b) &gt;25% - please check","OK Q 39")</f>
        <v>OK Q 39</v>
      </c>
      <c r="BW71" s="215" t="str">
        <f>IF((ABS(Questionnaire!BZ172-Questionnaire!BZ171))&gt;ABS(Questionnaire!BZ171*0.25),"WARNING Q 39 - ICCA owed by UK company - Diff between opening (Q 39.a) &amp; closing balance (Q 39.b) &gt;25% - please check","OK Q 39")</f>
        <v>OK Q 39</v>
      </c>
      <c r="BX71" s="215" t="str">
        <f>IF((ABS(Questionnaire!CA172-Questionnaire!CA171))&gt;ABS(Questionnaire!CA171*0.25),"WARNING Q 39 - ICCA owed by UK company - Diff between opening (Q 39.a) &amp; closing balance (Q 39.b) &gt;25% - please check","OK Q 39")</f>
        <v>OK Q 39</v>
      </c>
      <c r="BY71" s="215" t="str">
        <f>IF((ABS(Questionnaire!CB172-Questionnaire!CB171))&gt;ABS(Questionnaire!CB171*0.25),"WARNING Q 39 - ICCA owed by UK company - Diff between opening (Q 39.a) &amp; closing balance (Q 39.b) &gt;25% - please check","OK Q 39")</f>
        <v>OK Q 39</v>
      </c>
      <c r="BZ71" s="215" t="str">
        <f>IF((ABS(Questionnaire!CC172-Questionnaire!CC171))&gt;ABS(Questionnaire!CC171*0.25),"WARNING Q 39 - ICCA owed by UK company - Diff between opening (Q 39.a) &amp; closing balance (Q 39.b) &gt;25% - please check","OK Q 39")</f>
        <v>OK Q 39</v>
      </c>
      <c r="CA71" s="215" t="str">
        <f>IF((ABS(Questionnaire!CD172-Questionnaire!CD171))&gt;ABS(Questionnaire!CD171*0.25),"WARNING Q 39 - ICCA owed by UK company - Diff between opening (Q 39.a) &amp; closing balance (Q 39.b) &gt;25% - please check","OK Q 39")</f>
        <v>OK Q 39</v>
      </c>
      <c r="CB71" s="215" t="str">
        <f>IF((ABS(Questionnaire!CE172-Questionnaire!CE171))&gt;ABS(Questionnaire!CE171*0.25),"WARNING Q 39 - ICCA owed by UK company - Diff between opening (Q 39.a) &amp; closing balance (Q 39.b) &gt;25% - please check","OK Q 39")</f>
        <v>OK Q 39</v>
      </c>
      <c r="CC71" s="215" t="str">
        <f>IF((ABS(Questionnaire!CF172-Questionnaire!CF171))&gt;ABS(Questionnaire!CF171*0.25),"WARNING Q 39 - ICCA owed by UK company - Diff between opening (Q 39.a) &amp; closing balance (Q 39.b) &gt;25% - please check","OK Q 39")</f>
        <v>OK Q 39</v>
      </c>
      <c r="CD71" s="215" t="str">
        <f>IF((ABS(Questionnaire!CG172-Questionnaire!CG171))&gt;ABS(Questionnaire!CG171*0.25),"WARNING Q 39 - ICCA owed by UK company - Diff between opening (Q 39.a) &amp; closing balance (Q 39.b) &gt;25% - please check","OK Q 39")</f>
        <v>OK Q 39</v>
      </c>
      <c r="CE71" s="215" t="str">
        <f>IF((ABS(Questionnaire!CH172-Questionnaire!CH171))&gt;ABS(Questionnaire!CH171*0.25),"WARNING Q 39 - ICCA owed by UK company - Diff between opening (Q 39.a) &amp; closing balance (Q 39.b) &gt;25% - please check","OK Q 39")</f>
        <v>OK Q 39</v>
      </c>
      <c r="CF71" s="215" t="str">
        <f>IF((ABS(Questionnaire!CI172-Questionnaire!CI171))&gt;ABS(Questionnaire!CI171*0.25),"WARNING Q 39 - ICCA owed by UK company - Diff between opening (Q 39.a) &amp; closing balance (Q 39.b) &gt;25% - please check","OK Q 39")</f>
        <v>OK Q 39</v>
      </c>
      <c r="CG71" s="215" t="str">
        <f>IF((ABS(Questionnaire!CJ172-Questionnaire!CJ171))&gt;ABS(Questionnaire!CJ171*0.25),"WARNING Q 39 - ICCA owed by UK company - Diff between opening (Q 39.a) &amp; closing balance (Q 39.b) &gt;25% - please check","OK Q 39")</f>
        <v>OK Q 39</v>
      </c>
      <c r="CH71" s="215" t="str">
        <f>IF((ABS(Questionnaire!CK172-Questionnaire!CK171))&gt;ABS(Questionnaire!CK171*0.25),"WARNING Q 39 - ICCA owed by UK company - Diff between opening (Q 39.a) &amp; closing balance (Q 39.b) &gt;25% - please check","OK Q 39")</f>
        <v>OK Q 39</v>
      </c>
      <c r="CI71" s="215" t="str">
        <f>IF((ABS(Questionnaire!CL172-Questionnaire!CL171))&gt;ABS(Questionnaire!CL171*0.25),"WARNING Q 39 - ICCA owed by UK company - Diff between opening (Q 39.a) &amp; closing balance (Q 39.b) &gt;25% - please check","OK Q 39")</f>
        <v>OK Q 39</v>
      </c>
      <c r="CJ71" s="215" t="str">
        <f>IF((ABS(Questionnaire!CM172-Questionnaire!CM171))&gt;ABS(Questionnaire!CM171*0.25),"WARNING Q 39 - ICCA owed by UK company - Diff between opening (Q 39.a) &amp; closing balance (Q 39.b) &gt;25% - please check","OK Q 39")</f>
        <v>OK Q 39</v>
      </c>
      <c r="CK71" s="215" t="str">
        <f>IF((ABS(Questionnaire!CN172-Questionnaire!CN171))&gt;ABS(Questionnaire!CN171*0.25),"WARNING Q 39 - ICCA owed by UK company - Diff between opening (Q 39.a) &amp; closing balance (Q 39.b) &gt;25% - please check","OK Q 39")</f>
        <v>OK Q 39</v>
      </c>
      <c r="CL71" s="215" t="str">
        <f>IF((ABS(Questionnaire!CO172-Questionnaire!CO171))&gt;ABS(Questionnaire!CO171*0.25),"WARNING Q 39 - ICCA owed by UK company - Diff between opening (Q 39.a) &amp; closing balance (Q 39.b) &gt;25% - please check","OK Q 39")</f>
        <v>OK Q 39</v>
      </c>
      <c r="CM71" s="215" t="str">
        <f>IF((ABS(Questionnaire!CP172-Questionnaire!CP171))&gt;ABS(Questionnaire!CP171*0.25),"WARNING Q 39 - ICCA owed by UK company - Diff between opening (Q 39.a) &amp; closing balance (Q 39.b) &gt;25% - please check","OK Q 39")</f>
        <v>OK Q 39</v>
      </c>
      <c r="CN71" s="215" t="str">
        <f>IF((ABS(Questionnaire!CQ172-Questionnaire!CQ171))&gt;ABS(Questionnaire!CQ171*0.25),"WARNING Q 39 - ICCA owed by UK company - Diff between opening (Q 39.a) &amp; closing balance (Q 39.b) &gt;25% - please check","OK Q 39")</f>
        <v>OK Q 39</v>
      </c>
      <c r="CO71" s="215" t="str">
        <f>IF((ABS(Questionnaire!CR172-Questionnaire!CR171))&gt;ABS(Questionnaire!CR171*0.25),"WARNING Q 39 - ICCA owed by UK company - Diff between opening (Q 39.a) &amp; closing balance (Q 39.b) &gt;25% - please check","OK Q 39")</f>
        <v>OK Q 39</v>
      </c>
      <c r="CP71" s="215" t="str">
        <f>IF((ABS(Questionnaire!CS172-Questionnaire!CS171))&gt;ABS(Questionnaire!CS171*0.25),"WARNING Q 39 - ICCA owed by UK company - Diff between opening (Q 39.a) &amp; closing balance (Q 39.b) &gt;25% - please check","OK Q 39")</f>
        <v>OK Q 39</v>
      </c>
      <c r="CQ71" s="215" t="str">
        <f>IF((ABS(Questionnaire!CT172-Questionnaire!CT171))&gt;ABS(Questionnaire!CT171*0.25),"WARNING Q 39 - ICCA owed by UK company - Diff between opening (Q 39.a) &amp; closing balance (Q 39.b) &gt;25% - please check","OK Q 39")</f>
        <v>OK Q 39</v>
      </c>
      <c r="CR71" s="215" t="str">
        <f>IF((ABS(Questionnaire!CU172-Questionnaire!CU171))&gt;ABS(Questionnaire!CU171*0.25),"WARNING Q 39 - ICCA owed by UK company - Diff between opening (Q 39.a) &amp; closing balance (Q 39.b) &gt;25% - please check","OK Q 39")</f>
        <v>OK Q 39</v>
      </c>
      <c r="CS71" s="215" t="str">
        <f>IF((ABS(Questionnaire!CV172-Questionnaire!CV171))&gt;ABS(Questionnaire!CV171*0.25),"WARNING Q 39 - ICCA owed by UK company - Diff between opening (Q 39.a) &amp; closing balance (Q 39.b) &gt;25% - please check","OK Q 39")</f>
        <v>OK Q 39</v>
      </c>
      <c r="CT71" s="215" t="str">
        <f>IF((ABS(Questionnaire!CW172-Questionnaire!CW171))&gt;ABS(Questionnaire!CW171*0.25),"WARNING Q 39 - ICCA owed by UK company - Diff between opening (Q 39.a) &amp; closing balance (Q 39.b) &gt;25% - please check","OK Q 39")</f>
        <v>OK Q 39</v>
      </c>
      <c r="CU71" s="215" t="str">
        <f>IF((ABS(Questionnaire!CX172-Questionnaire!CX171))&gt;ABS(Questionnaire!CX171*0.25),"WARNING Q 39 - ICCA owed by UK company - Diff between opening (Q 39.a) &amp; closing balance (Q 39.b) &gt;25% - please check","OK Q 39")</f>
        <v>OK Q 39</v>
      </c>
      <c r="CV71" s="215" t="str">
        <f>IF((ABS(Questionnaire!CY172-Questionnaire!CY171))&gt;ABS(Questionnaire!CY171*0.25),"WARNING Q 39 - ICCA owed by UK company - Diff between opening (Q 39.a) &amp; closing balance (Q 39.b) &gt;25% - please check","OK Q 39")</f>
        <v>OK Q 39</v>
      </c>
      <c r="CW71" s="215" t="str">
        <f>IF((ABS(Questionnaire!CZ172-Questionnaire!CZ171))&gt;ABS(Questionnaire!CZ171*0.25),"WARNING Q 39 - ICCA owed by UK company - Diff between opening (Q 39.a) &amp; closing balance (Q 39.b) &gt;25% - please check","OK Q 39")</f>
        <v>OK Q 39</v>
      </c>
      <c r="CX71" s="215" t="str">
        <f>IF((ABS(Questionnaire!DA172-Questionnaire!DA171))&gt;ABS(Questionnaire!DA171*0.25),"WARNING Q 39 - ICCA owed by UK company - Diff between opening (Q 39.a) &amp; closing balance (Q 39.b) &gt;25% - please check","OK Q 39")</f>
        <v>OK Q 39</v>
      </c>
      <c r="CY71" s="215" t="str">
        <f>IF((ABS(Questionnaire!DB172-Questionnaire!DB171))&gt;ABS(Questionnaire!DB171*0.25),"WARNING Q 39 - ICCA owed by UK company - Diff between opening (Q 39.a) &amp; closing balance (Q 39.b) &gt;25% - please check","OK Q 39")</f>
        <v>OK Q 39</v>
      </c>
      <c r="CZ71" s="215" t="str">
        <f>IF((ABS(Questionnaire!DC172-Questionnaire!DC171))&gt;ABS(Questionnaire!DC171*0.25),"WARNING Q 39 - ICCA owed by UK company - Diff between opening (Q 39.a) &amp; closing balance (Q 39.b) &gt;25% - please check","OK Q 39")</f>
        <v>OK Q 39</v>
      </c>
      <c r="DA71" s="215" t="str">
        <f>IF((ABS(Questionnaire!DD172-Questionnaire!DD171))&gt;ABS(Questionnaire!DD171*0.25),"WARNING Q 39 - ICCA owed by UK company - Diff between opening (Q 39.a) &amp; closing balance (Q 39.b) &gt;25% - please check","OK Q 39")</f>
        <v>OK Q 39</v>
      </c>
      <c r="DB71" s="215" t="str">
        <f>IF((ABS(Questionnaire!DE172-Questionnaire!DE171))&gt;ABS(Questionnaire!DE171*0.25),"WARNING Q 39 - ICCA owed by UK company - Diff between opening (Q 39.a) &amp; closing balance (Q 39.b) &gt;25% - please check","OK Q 39")</f>
        <v>OK Q 39</v>
      </c>
      <c r="DC71" s="215" t="str">
        <f>IF((ABS(Questionnaire!DF172-Questionnaire!DF171))&gt;ABS(Questionnaire!DF171*0.25),"WARNING Q 39 - ICCA owed by UK company - Diff between opening (Q 39.a) &amp; closing balance (Q 39.b) &gt;25% - please check","OK Q 39")</f>
        <v>OK Q 39</v>
      </c>
      <c r="DD71" s="215" t="str">
        <f>IF((ABS(Questionnaire!DG172-Questionnaire!DG171))&gt;ABS(Questionnaire!DG171*0.25),"WARNING Q 39 - ICCA owed by UK company - Diff between opening (Q 39.a) &amp; closing balance (Q 39.b) &gt;25% - please check","OK Q 39")</f>
        <v>OK Q 39</v>
      </c>
      <c r="DE71" s="215" t="str">
        <f>IF((ABS(Questionnaire!DH172-Questionnaire!DH171))&gt;ABS(Questionnaire!DH171*0.25),"WARNING Q 39 - ICCA owed by UK company - Diff between opening (Q 39.a) &amp; closing balance (Q 39.b) &gt;25% - please check","OK Q 39")</f>
        <v>OK Q 39</v>
      </c>
      <c r="DF71" s="215" t="str">
        <f>IF((ABS(Questionnaire!DI172-Questionnaire!DI171))&gt;ABS(Questionnaire!DI171*0.25),"WARNING Q 39 - ICCA owed by UK company - Diff between opening (Q 39.a) &amp; closing balance (Q 39.b) &gt;25% - please check","OK Q 39")</f>
        <v>OK Q 39</v>
      </c>
      <c r="DG71" s="215" t="str">
        <f>IF((ABS(Questionnaire!DJ172-Questionnaire!DJ171))&gt;ABS(Questionnaire!DJ171*0.25),"WARNING Q 39 - ICCA owed by UK company - Diff between opening (Q 39.a) &amp; closing balance (Q 39.b) &gt;25% - please check","OK Q 39")</f>
        <v>OK Q 39</v>
      </c>
      <c r="DH71" s="215" t="str">
        <f>IF((ABS(Questionnaire!DK172-Questionnaire!DK171))&gt;ABS(Questionnaire!DK171*0.25),"WARNING Q 39 - ICCA owed by UK company - Diff between opening (Q 39.a) &amp; closing balance (Q 39.b) &gt;25% - please check","OK Q 39")</f>
        <v>OK Q 39</v>
      </c>
      <c r="DI71" s="215" t="str">
        <f>IF((ABS(Questionnaire!DL172-Questionnaire!DL171))&gt;ABS(Questionnaire!DL171*0.25),"WARNING Q 39 - ICCA owed by UK company - Diff between opening (Q 39.a) &amp; closing balance (Q 39.b) &gt;25% - please check","OK Q 39")</f>
        <v>OK Q 39</v>
      </c>
      <c r="DJ71" s="215" t="str">
        <f>IF((ABS(Questionnaire!DM172-Questionnaire!DM171))&gt;ABS(Questionnaire!DM171*0.25),"WARNING Q 39 - ICCA owed by UK company - Diff between opening (Q 39.a) &amp; closing balance (Q 39.b) &gt;25% - please check","OK Q 39")</f>
        <v>OK Q 39</v>
      </c>
      <c r="DK71" s="215" t="str">
        <f>IF((ABS(Questionnaire!DN172-Questionnaire!DN171))&gt;ABS(Questionnaire!DN171*0.25),"WARNING Q 39 - ICCA owed by UK company - Diff between opening (Q 39.a) &amp; closing balance (Q 39.b) &gt;25% - please check","OK Q 39")</f>
        <v>OK Q 39</v>
      </c>
      <c r="DL71" s="215" t="str">
        <f>IF((ABS(Questionnaire!DO172-Questionnaire!DO171))&gt;ABS(Questionnaire!DO171*0.25),"WARNING Q 39 - ICCA owed by UK company - Diff between opening (Q 39.a) &amp; closing balance (Q 39.b) &gt;25% - please check","OK Q 39")</f>
        <v>OK Q 39</v>
      </c>
      <c r="DM71" s="215" t="str">
        <f>IF((ABS(Questionnaire!DP172-Questionnaire!DP171))&gt;ABS(Questionnaire!DP171*0.25),"WARNING Q 39 - ICCA owed by UK company - Diff between opening (Q 39.a) &amp; closing balance (Q 39.b) &gt;25% - please check","OK Q 39")</f>
        <v>OK Q 39</v>
      </c>
      <c r="DN71" s="215" t="str">
        <f>IF((ABS(Questionnaire!DQ172-Questionnaire!DQ171))&gt;ABS(Questionnaire!DQ171*0.25),"WARNING Q 39 - ICCA owed by UK company - Diff between opening (Q 39.a) &amp; closing balance (Q 39.b) &gt;25% - please check","OK Q 39")</f>
        <v>OK Q 39</v>
      </c>
      <c r="DO71" s="215" t="str">
        <f>IF((ABS(Questionnaire!DR172-Questionnaire!DR171))&gt;ABS(Questionnaire!DR171*0.25),"WARNING Q 39 - ICCA owed by UK company - Diff between opening (Q 39.a) &amp; closing balance (Q 39.b) &gt;25% - please check","OK Q 39")</f>
        <v>OK Q 39</v>
      </c>
      <c r="DP71" s="215" t="str">
        <f>IF((ABS(Questionnaire!DS172-Questionnaire!DS171))&gt;ABS(Questionnaire!DS171*0.25),"WARNING Q 39 - ICCA owed by UK company - Diff between opening (Q 39.a) &amp; closing balance (Q 39.b) &gt;25% - please check","OK Q 39")</f>
        <v>OK Q 39</v>
      </c>
      <c r="DQ71" s="215" t="str">
        <f>IF((ABS(Questionnaire!DT172-Questionnaire!DT171))&gt;ABS(Questionnaire!DT171*0.25),"WARNING Q 39 - ICCA owed by UK company - Diff between opening (Q 39.a) &amp; closing balance (Q 39.b) &gt;25% - please check","OK Q 39")</f>
        <v>OK Q 39</v>
      </c>
      <c r="DR71" s="215" t="str">
        <f>IF((ABS(Questionnaire!DU172-Questionnaire!DU171))&gt;ABS(Questionnaire!DU171*0.25),"WARNING Q 39 - ICCA owed by UK company - Diff between opening (Q 39.a) &amp; closing balance (Q 39.b) &gt;25% - please check","OK Q 39")</f>
        <v>OK Q 39</v>
      </c>
      <c r="DS71" s="215" t="str">
        <f>IF((ABS(Questionnaire!DV172-Questionnaire!DV171))&gt;ABS(Questionnaire!DV171*0.25),"WARNING Q 39 - ICCA owed by UK company - Diff between opening (Q 39.a) &amp; closing balance (Q 39.b) &gt;25% - please check","OK Q 39")</f>
        <v>OK Q 39</v>
      </c>
      <c r="DT71" s="215" t="str">
        <f>IF((ABS(Questionnaire!DW172-Questionnaire!DW171))&gt;ABS(Questionnaire!DW171*0.25),"WARNING Q 39 - ICCA owed by UK company - Diff between opening (Q 39.a) &amp; closing balance (Q 39.b) &gt;25% - please check","OK Q 39")</f>
        <v>OK Q 39</v>
      </c>
      <c r="DU71" s="215" t="str">
        <f>IF((ABS(Questionnaire!DX172-Questionnaire!DX171))&gt;ABS(Questionnaire!DX171*0.25),"WARNING Q 39 - ICCA owed by UK company - Diff between opening (Q 39.a) &amp; closing balance (Q 39.b) &gt;25% - please check","OK Q 39")</f>
        <v>OK Q 39</v>
      </c>
      <c r="DV71" s="215" t="str">
        <f>IF((ABS(Questionnaire!DY172-Questionnaire!DY171))&gt;ABS(Questionnaire!DY171*0.25),"WARNING Q 39 - ICCA owed by UK company - Diff between opening (Q 39.a) &amp; closing balance (Q 39.b) &gt;25% - please check","OK Q 39")</f>
        <v>OK Q 39</v>
      </c>
      <c r="DW71" s="215" t="str">
        <f>IF((ABS(Questionnaire!DZ172-Questionnaire!DZ171))&gt;ABS(Questionnaire!DZ171*0.25),"WARNING Q 39 - ICCA owed by UK company - Diff between opening (Q 39.a) &amp; closing balance (Q 39.b) &gt;25% - please check","OK Q 39")</f>
        <v>OK Q 39</v>
      </c>
      <c r="DX71" s="215" t="str">
        <f>IF((ABS(Questionnaire!EA172-Questionnaire!EA171))&gt;ABS(Questionnaire!EA171*0.25),"WARNING Q 39 - ICCA owed by UK company - Diff between opening (Q 39.a) &amp; closing balance (Q 39.b) &gt;25% - please check","OK Q 39")</f>
        <v>OK Q 39</v>
      </c>
      <c r="DY71" s="215" t="str">
        <f>IF((ABS(Questionnaire!EB172-Questionnaire!EB171))&gt;ABS(Questionnaire!EB171*0.25),"WARNING Q 39 - ICCA owed by UK company - Diff between opening (Q 39.a) &amp; closing balance (Q 39.b) &gt;25% - please check","OK Q 39")</f>
        <v>OK Q 39</v>
      </c>
      <c r="DZ71" s="215" t="str">
        <f>IF((ABS(Questionnaire!EC172-Questionnaire!EC171))&gt;ABS(Questionnaire!EC171*0.25),"WARNING Q 39 - ICCA owed by UK company - Diff between opening (Q 39.a) &amp; closing balance (Q 39.b) &gt;25% - please check","OK Q 39")</f>
        <v>OK Q 39</v>
      </c>
      <c r="EA71" s="215" t="str">
        <f>IF((ABS(Questionnaire!ED172-Questionnaire!ED171))&gt;ABS(Questionnaire!ED171*0.25),"WARNING Q 39 - ICCA owed by UK company - Diff between opening (Q 39.a) &amp; closing balance (Q 39.b) &gt;25% - please check","OK Q 39")</f>
        <v>OK Q 39</v>
      </c>
      <c r="EB71" s="215" t="str">
        <f>IF((ABS(Questionnaire!EE172-Questionnaire!EE171))&gt;ABS(Questionnaire!EE171*0.25),"WARNING Q 39 - ICCA owed by UK company - Diff between opening (Q 39.a) &amp; closing balance (Q 39.b) &gt;25% - please check","OK Q 39")</f>
        <v>OK Q 39</v>
      </c>
      <c r="EC71" s="215" t="str">
        <f>IF((ABS(Questionnaire!EF172-Questionnaire!EF171))&gt;ABS(Questionnaire!EF171*0.25),"WARNING Q 39 - ICCA owed by UK company - Diff between opening (Q 39.a) &amp; closing balance (Q 39.b) &gt;25% - please check","OK Q 39")</f>
        <v>OK Q 39</v>
      </c>
      <c r="ED71" s="215" t="str">
        <f>IF((ABS(Questionnaire!EG172-Questionnaire!EG171))&gt;ABS(Questionnaire!EG171*0.25),"WARNING Q 39 - ICCA owed by UK company - Diff between opening (Q 39.a) &amp; closing balance (Q 39.b) &gt;25% - please check","OK Q 39")</f>
        <v>OK Q 39</v>
      </c>
      <c r="EE71" s="215" t="str">
        <f>IF((ABS(Questionnaire!EH172-Questionnaire!EH171))&gt;ABS(Questionnaire!EH171*0.25),"WARNING Q 39 - ICCA owed by UK company - Diff between opening (Q 39.a) &amp; closing balance (Q 39.b) &gt;25% - please check","OK Q 39")</f>
        <v>OK Q 39</v>
      </c>
      <c r="EF71" s="215" t="str">
        <f>IF((ABS(Questionnaire!EI172-Questionnaire!EI171))&gt;ABS(Questionnaire!EI171*0.25),"WARNING Q 39 - ICCA owed by UK company - Diff between opening (Q 39.a) &amp; closing balance (Q 39.b) &gt;25% - please check","OK Q 39")</f>
        <v>OK Q 39</v>
      </c>
      <c r="EG71" s="215" t="str">
        <f>IF((ABS(Questionnaire!EJ172-Questionnaire!EJ171))&gt;ABS(Questionnaire!EJ171*0.25),"WARNING Q 39 - ICCA owed by UK company - Diff between opening (Q 39.a) &amp; closing balance (Q 39.b) &gt;25% - please check","OK Q 39")</f>
        <v>OK Q 39</v>
      </c>
      <c r="EH71" s="215" t="str">
        <f>IF((ABS(Questionnaire!EK172-Questionnaire!EK171))&gt;ABS(Questionnaire!EK171*0.25),"WARNING Q 39 - ICCA owed by UK company - Diff between opening (Q 39.a) &amp; closing balance (Q 39.b) &gt;25% - please check","OK Q 39")</f>
        <v>OK Q 39</v>
      </c>
      <c r="EI71" s="215" t="str">
        <f>IF((ABS(Questionnaire!EL172-Questionnaire!EL171))&gt;ABS(Questionnaire!EL171*0.25),"WARNING Q 39 - ICCA owed by UK company - Diff between opening (Q 39.a) &amp; closing balance (Q 39.b) &gt;25% - please check","OK Q 39")</f>
        <v>OK Q 39</v>
      </c>
      <c r="EJ71" s="215" t="str">
        <f>IF((ABS(Questionnaire!EM172-Questionnaire!EM171))&gt;ABS(Questionnaire!EM171*0.25),"WARNING Q 39 - ICCA owed by UK company - Diff between opening (Q 39.a) &amp; closing balance (Q 39.b) &gt;25% - please check","OK Q 39")</f>
        <v>OK Q 39</v>
      </c>
      <c r="EK71" s="215" t="str">
        <f>IF((ABS(Questionnaire!EN172-Questionnaire!EN171))&gt;ABS(Questionnaire!EN171*0.25),"WARNING Q 39 - ICCA owed by UK company - Diff between opening (Q 39.a) &amp; closing balance (Q 39.b) &gt;25% - please check","OK Q 39")</f>
        <v>OK Q 39</v>
      </c>
      <c r="EL71" s="215" t="str">
        <f>IF((ABS(Questionnaire!EO172-Questionnaire!EO171))&gt;ABS(Questionnaire!EO171*0.25),"WARNING Q 39 - ICCA owed by UK company - Diff between opening (Q 39.a) &amp; closing balance (Q 39.b) &gt;25% - please check","OK Q 39")</f>
        <v>OK Q 39</v>
      </c>
      <c r="EM71" s="215" t="str">
        <f>IF((ABS(Questionnaire!EP172-Questionnaire!EP171))&gt;ABS(Questionnaire!EP171*0.25),"WARNING Q 39 - ICCA owed by UK company - Diff between opening (Q 39.a) &amp; closing balance (Q 39.b) &gt;25% - please check","OK Q 39")</f>
        <v>OK Q 39</v>
      </c>
      <c r="EN71" s="215" t="str">
        <f>IF((ABS(Questionnaire!EQ172-Questionnaire!EQ171))&gt;ABS(Questionnaire!EQ171*0.25),"WARNING Q 39 - ICCA owed by UK company - Diff between opening (Q 39.a) &amp; closing balance (Q 39.b) &gt;25% - please check","OK Q 39")</f>
        <v>OK Q 39</v>
      </c>
      <c r="EO71" s="215" t="str">
        <f>IF((ABS(Questionnaire!ER172-Questionnaire!ER171))&gt;ABS(Questionnaire!ER171*0.25),"WARNING Q 39 - ICCA owed by UK company - Diff between opening (Q 39.a) &amp; closing balance (Q 39.b) &gt;25% - please check","OK Q 39")</f>
        <v>OK Q 39</v>
      </c>
      <c r="EP71" s="215" t="str">
        <f>IF((ABS(Questionnaire!ES172-Questionnaire!ES171))&gt;ABS(Questionnaire!ES171*0.25),"WARNING Q 39 - ICCA owed by UK company - Diff between opening (Q 39.a) &amp; closing balance (Q 39.b) &gt;25% - please check","OK Q 39")</f>
        <v>OK Q 39</v>
      </c>
      <c r="EQ71" s="215" t="str">
        <f>IF((ABS(Questionnaire!ET172-Questionnaire!ET171))&gt;ABS(Questionnaire!ET171*0.25),"WARNING Q 39 - ICCA owed by UK company - Diff between opening (Q 39.a) &amp; closing balance (Q 39.b) &gt;25% - please check","OK Q 39")</f>
        <v>OK Q 39</v>
      </c>
      <c r="ER71" s="215" t="str">
        <f>IF((ABS(Questionnaire!EU172-Questionnaire!EU171))&gt;ABS(Questionnaire!EU171*0.25),"WARNING Q 39 - ICCA owed by UK company - Diff between opening (Q 39.a) &amp; closing balance (Q 39.b) &gt;25% - please check","OK Q 39")</f>
        <v>OK Q 39</v>
      </c>
      <c r="ES71" s="215" t="str">
        <f>IF((ABS(Questionnaire!EV172-Questionnaire!EV171))&gt;ABS(Questionnaire!EV171*0.25),"WARNING Q 39 - ICCA owed by UK company - Diff between opening (Q 39.a) &amp; closing balance (Q 39.b) &gt;25% - please check","OK Q 39")</f>
        <v>OK Q 39</v>
      </c>
      <c r="ET71" s="215" t="str">
        <f>IF((ABS(Questionnaire!EW172-Questionnaire!EW171))&gt;ABS(Questionnaire!EW171*0.25),"WARNING Q 39 - ICCA owed by UK company - Diff between opening (Q 39.a) &amp; closing balance (Q 39.b) &gt;25% - please check","OK Q 39")</f>
        <v>OK Q 39</v>
      </c>
      <c r="EU71" s="215" t="str">
        <f>IF((ABS(Questionnaire!EX172-Questionnaire!EX171))&gt;ABS(Questionnaire!EX171*0.25),"WARNING Q 39 - ICCA owed by UK company - Diff between opening (Q 39.a) &amp; closing balance (Q 39.b) &gt;25% - please check","OK Q 39")</f>
        <v>OK Q 39</v>
      </c>
      <c r="EV71" s="215" t="str">
        <f>IF((ABS(Questionnaire!EY172-Questionnaire!EY171))&gt;ABS(Questionnaire!EY171*0.25),"WARNING Q 39 - ICCA owed by UK company - Diff between opening (Q 39.a) &amp; closing balance (Q 39.b) &gt;25% - please check","OK Q 39")</f>
        <v>OK Q 39</v>
      </c>
      <c r="EW71" s="215" t="str">
        <f>IF((ABS(Questionnaire!EZ172-Questionnaire!EZ171))&gt;ABS(Questionnaire!EZ171*0.25),"WARNING Q 39 - ICCA owed by UK company - Diff between opening (Q 39.a) &amp; closing balance (Q 39.b) &gt;25% - please check","OK Q 39")</f>
        <v>OK Q 39</v>
      </c>
      <c r="EX71" s="215" t="str">
        <f>IF((ABS(Questionnaire!FA172-Questionnaire!FA171))&gt;ABS(Questionnaire!FA171*0.25),"WARNING Q 39 - ICCA owed by UK company - Diff between opening (Q 39.a) &amp; closing balance (Q 39.b) &gt;25% - please check","OK Q 39")</f>
        <v>OK Q 39</v>
      </c>
      <c r="EY71" s="215" t="str">
        <f>IF((ABS(Questionnaire!FB172-Questionnaire!FB171))&gt;ABS(Questionnaire!FB171*0.25),"WARNING Q 39 - ICCA owed by UK company - Diff between opening (Q 39.a) &amp; closing balance (Q 39.b) &gt;25% - please check","OK Q 39")</f>
        <v>OK Q 39</v>
      </c>
      <c r="EZ71" s="215" t="str">
        <f>IF((ABS(Questionnaire!FC172-Questionnaire!FC171))&gt;ABS(Questionnaire!FC171*0.25),"WARNING Q 39 - ICCA owed by UK company - Diff between opening (Q 39.a) &amp; closing balance (Q 39.b) &gt;25% - please check","OK Q 39")</f>
        <v>OK Q 39</v>
      </c>
      <c r="FA71" s="215" t="str">
        <f>IF((ABS(Questionnaire!FD172-Questionnaire!FD171))&gt;ABS(Questionnaire!FD171*0.25),"WARNING Q 39 - ICCA owed by UK company - Diff between opening (Q 39.a) &amp; closing balance (Q 39.b) &gt;25% - please check","OK Q 39")</f>
        <v>OK Q 39</v>
      </c>
      <c r="FB71" s="215" t="str">
        <f>IF((ABS(Questionnaire!FE172-Questionnaire!FE171))&gt;ABS(Questionnaire!FE171*0.25),"WARNING Q 39 - ICCA owed by UK company - Diff between opening (Q 39.a) &amp; closing balance (Q 39.b) &gt;25% - please check","OK Q 39")</f>
        <v>OK Q 39</v>
      </c>
      <c r="FC71" s="215" t="str">
        <f>IF((ABS(Questionnaire!FF172-Questionnaire!FF171))&gt;ABS(Questionnaire!FF171*0.25),"WARNING Q 39 - ICCA owed by UK company - Diff between opening (Q 39.a) &amp; closing balance (Q 39.b) &gt;25% - please check","OK Q 39")</f>
        <v>OK Q 39</v>
      </c>
      <c r="FD71" s="215" t="str">
        <f>IF((ABS(Questionnaire!FG172-Questionnaire!FG171))&gt;ABS(Questionnaire!FG171*0.25),"WARNING Q 39 - ICCA owed by UK company - Diff between opening (Q 39.a) &amp; closing balance (Q 39.b) &gt;25% - please check","OK Q 39")</f>
        <v>OK Q 39</v>
      </c>
      <c r="FE71" s="215" t="str">
        <f>IF((ABS(Questionnaire!FH172-Questionnaire!FH171))&gt;ABS(Questionnaire!FH171*0.25),"WARNING Q 39 - ICCA owed by UK company - Diff between opening (Q 39.a) &amp; closing balance (Q 39.b) &gt;25% - please check","OK Q 39")</f>
        <v>OK Q 39</v>
      </c>
      <c r="FF71" s="215" t="str">
        <f>IF((ABS(Questionnaire!FI172-Questionnaire!FI171))&gt;ABS(Questionnaire!FI171*0.25),"WARNING Q 39 - ICCA owed by UK company - Diff between opening (Q 39.a) &amp; closing balance (Q 39.b) &gt;25% - please check","OK Q 39")</f>
        <v>OK Q 39</v>
      </c>
      <c r="FG71" s="215" t="str">
        <f>IF((ABS(Questionnaire!FJ172-Questionnaire!FJ171))&gt;ABS(Questionnaire!FJ171*0.25),"WARNING Q 39 - ICCA owed by UK company - Diff between opening (Q 39.a) &amp; closing balance (Q 39.b) &gt;25% - please check","OK Q 39")</f>
        <v>OK Q 39</v>
      </c>
      <c r="FH71" s="215" t="str">
        <f>IF((ABS(Questionnaire!FK172-Questionnaire!FK171))&gt;ABS(Questionnaire!FK171*0.25),"WARNING Q 39 - ICCA owed by UK company - Diff between opening (Q 39.a) &amp; closing balance (Q 39.b) &gt;25% - please check","OK Q 39")</f>
        <v>OK Q 39</v>
      </c>
      <c r="FI71" s="215" t="str">
        <f>IF((ABS(Questionnaire!FL172-Questionnaire!FL171))&gt;ABS(Questionnaire!FL171*0.25),"WARNING Q 39 - ICCA owed by UK company - Diff between opening (Q 39.a) &amp; closing balance (Q 39.b) &gt;25% - please check","OK Q 39")</f>
        <v>OK Q 39</v>
      </c>
      <c r="FJ71" s="215" t="str">
        <f>IF((ABS(Questionnaire!FM172-Questionnaire!FM171))&gt;ABS(Questionnaire!FM171*0.25),"WARNING Q 39 - ICCA owed by UK company - Diff between opening (Q 39.a) &amp; closing balance (Q 39.b) &gt;25% - please check","OK Q 39")</f>
        <v>OK Q 39</v>
      </c>
      <c r="FK71" s="215" t="str">
        <f>IF((ABS(Questionnaire!FN172-Questionnaire!FN171))&gt;ABS(Questionnaire!FN171*0.25),"WARNING Q 39 - ICCA owed by UK company - Diff between opening (Q 39.a) &amp; closing balance (Q 39.b) &gt;25% - please check","OK Q 39")</f>
        <v>OK Q 39</v>
      </c>
      <c r="FL71" s="215" t="str">
        <f>IF((ABS(Questionnaire!FO172-Questionnaire!FO171))&gt;ABS(Questionnaire!FO171*0.25),"WARNING Q 39 - ICCA owed by UK company - Diff between opening (Q 39.a) &amp; closing balance (Q 39.b) &gt;25% - please check","OK Q 39")</f>
        <v>OK Q 39</v>
      </c>
      <c r="FM71" s="215" t="str">
        <f>IF((ABS(Questionnaire!FP172-Questionnaire!FP171))&gt;ABS(Questionnaire!FP171*0.25),"WARNING Q 39 - ICCA owed by UK company - Diff between opening (Q 39.a) &amp; closing balance (Q 39.b) &gt;25% - please check","OK Q 39")</f>
        <v>OK Q 39</v>
      </c>
      <c r="FN71" s="215" t="str">
        <f>IF((ABS(Questionnaire!FQ172-Questionnaire!FQ171))&gt;ABS(Questionnaire!FQ171*0.25),"WARNING Q 39 - ICCA owed by UK company - Diff between opening (Q 39.a) &amp; closing balance (Q 39.b) &gt;25% - please check","OK Q 39")</f>
        <v>OK Q 39</v>
      </c>
      <c r="FO71" s="215" t="str">
        <f>IF((ABS(Questionnaire!FR172-Questionnaire!FR171))&gt;ABS(Questionnaire!FR171*0.25),"WARNING Q 39 - ICCA owed by UK company - Diff between opening (Q 39.a) &amp; closing balance (Q 39.b) &gt;25% - please check","OK Q 39")</f>
        <v>OK Q 39</v>
      </c>
      <c r="FP71" s="215" t="str">
        <f>IF((ABS(Questionnaire!FS172-Questionnaire!FS171))&gt;ABS(Questionnaire!FS171*0.25),"WARNING Q 39 - ICCA owed by UK company - Diff between opening (Q 39.a) &amp; closing balance (Q 39.b) &gt;25% - please check","OK Q 39")</f>
        <v>OK Q 39</v>
      </c>
      <c r="FQ71" s="215" t="str">
        <f>IF((ABS(Questionnaire!FT172-Questionnaire!FT171))&gt;ABS(Questionnaire!FT171*0.25),"WARNING Q 39 - ICCA owed by UK company - Diff between opening (Q 39.a) &amp; closing balance (Q 39.b) &gt;25% - please check","OK Q 39")</f>
        <v>OK Q 39</v>
      </c>
      <c r="FR71" s="215" t="str">
        <f>IF((ABS(Questionnaire!FU172-Questionnaire!FU171))&gt;ABS(Questionnaire!FU171*0.25),"WARNING Q 39 - ICCA owed by UK company - Diff between opening (Q 39.a) &amp; closing balance (Q 39.b) &gt;25% - please check","OK Q 39")</f>
        <v>OK Q 39</v>
      </c>
      <c r="FS71" s="215" t="str">
        <f>IF((ABS(Questionnaire!FV172-Questionnaire!FV171))&gt;ABS(Questionnaire!FV171*0.25),"WARNING Q 39 - ICCA owed by UK company - Diff between opening (Q 39.a) &amp; closing balance (Q 39.b) &gt;25% - please check","OK Q 39")</f>
        <v>OK Q 39</v>
      </c>
      <c r="FT71" s="215" t="str">
        <f>IF((ABS(Questionnaire!FW172-Questionnaire!FW171))&gt;ABS(Questionnaire!FW171*0.25),"WARNING Q 39 - ICCA owed by UK company - Diff between opening (Q 39.a) &amp; closing balance (Q 39.b) &gt;25% - please check","OK Q 39")</f>
        <v>OK Q 39</v>
      </c>
      <c r="FU71" s="215" t="str">
        <f>IF((ABS(Questionnaire!FX172-Questionnaire!FX171))&gt;ABS(Questionnaire!FX171*0.25),"WARNING Q 39 - ICCA owed by UK company - Diff between opening (Q 39.a) &amp; closing balance (Q 39.b) &gt;25% - please check","OK Q 39")</f>
        <v>OK Q 39</v>
      </c>
      <c r="FV71" s="215" t="str">
        <f>IF((ABS(Questionnaire!FY172-Questionnaire!FY171))&gt;ABS(Questionnaire!FY171*0.25),"WARNING Q 39 - ICCA owed by UK company - Diff between opening (Q 39.a) &amp; closing balance (Q 39.b) &gt;25% - please check","OK Q 39")</f>
        <v>OK Q 39</v>
      </c>
      <c r="FW71" s="215" t="str">
        <f>IF((ABS(Questionnaire!FZ172-Questionnaire!FZ171))&gt;ABS(Questionnaire!FZ171*0.25),"WARNING Q 39 - ICCA owed by UK company - Diff between opening (Q 39.a) &amp; closing balance (Q 39.b) &gt;25% - please check","OK Q 39")</f>
        <v>OK Q 39</v>
      </c>
      <c r="FX71" s="215" t="str">
        <f>IF((ABS(Questionnaire!GA172-Questionnaire!GA171))&gt;ABS(Questionnaire!GA171*0.25),"WARNING Q 39 - ICCA owed by UK company - Diff between opening (Q 39.a) &amp; closing balance (Q 39.b) &gt;25% - please check","OK Q 39")</f>
        <v>OK Q 39</v>
      </c>
      <c r="FY71" s="215" t="str">
        <f>IF((ABS(Questionnaire!GB172-Questionnaire!GB171))&gt;ABS(Questionnaire!GB171*0.25),"WARNING Q 39 - ICCA owed by UK company - Diff between opening (Q 39.a) &amp; closing balance (Q 39.b) &gt;25% - please check","OK Q 39")</f>
        <v>OK Q 39</v>
      </c>
      <c r="FZ71" s="215" t="str">
        <f>IF((ABS(Questionnaire!GC172-Questionnaire!GC171))&gt;ABS(Questionnaire!GC171*0.25),"WARNING Q 39 - ICCA owed by UK company - Diff between opening (Q 39.a) &amp; closing balance (Q 39.b) &gt;25% - please check","OK Q 39")</f>
        <v>OK Q 39</v>
      </c>
      <c r="GA71" s="215" t="str">
        <f>IF((ABS(Questionnaire!GD172-Questionnaire!GD171))&gt;ABS(Questionnaire!GD171*0.25),"WARNING Q 39 - ICCA owed by UK company - Diff between opening (Q 39.a) &amp; closing balance (Q 39.b) &gt;25% - please check","OK Q 39")</f>
        <v>OK Q 39</v>
      </c>
      <c r="GB71" s="215" t="str">
        <f>IF((ABS(Questionnaire!GE172-Questionnaire!GE171))&gt;ABS(Questionnaire!GE171*0.25),"WARNING Q 39 - ICCA owed by UK company - Diff between opening (Q 39.a) &amp; closing balance (Q 39.b) &gt;25% - please check","OK Q 39")</f>
        <v>OK Q 39</v>
      </c>
      <c r="GC71" s="215" t="str">
        <f>IF((ABS(Questionnaire!GF172-Questionnaire!GF171))&gt;ABS(Questionnaire!GF171*0.25),"WARNING Q 39 - ICCA owed by UK company - Diff between opening (Q 39.a) &amp; closing balance (Q 39.b) &gt;25% - please check","OK Q 39")</f>
        <v>OK Q 39</v>
      </c>
      <c r="GD71" s="215" t="str">
        <f>IF((ABS(Questionnaire!GG172-Questionnaire!GG171))&gt;ABS(Questionnaire!GG171*0.25),"WARNING Q 39 - ICCA owed by UK company - Diff between opening (Q 39.a) &amp; closing balance (Q 39.b) &gt;25% - please check","OK Q 39")</f>
        <v>OK Q 39</v>
      </c>
      <c r="GE71" s="215" t="str">
        <f>IF((ABS(Questionnaire!GH172-Questionnaire!GH171))&gt;ABS(Questionnaire!GH171*0.25),"WARNING Q 39 - ICCA owed by UK company - Diff between opening (Q 39.a) &amp; closing balance (Q 39.b) &gt;25% - please check","OK Q 39")</f>
        <v>OK Q 39</v>
      </c>
      <c r="GF71" s="215" t="str">
        <f>IF((ABS(Questionnaire!GI172-Questionnaire!GI171))&gt;ABS(Questionnaire!GI171*0.25),"WARNING Q 39 - ICCA owed by UK company - Diff between opening (Q 39.a) &amp; closing balance (Q 39.b) &gt;25% - please check","OK Q 39")</f>
        <v>OK Q 39</v>
      </c>
      <c r="GG71" s="215" t="str">
        <f>IF((ABS(Questionnaire!GJ172-Questionnaire!GJ171))&gt;ABS(Questionnaire!GJ171*0.25),"WARNING Q 39 - ICCA owed by UK company - Diff between opening (Q 39.a) &amp; closing balance (Q 39.b) &gt;25% - please check","OK Q 39")</f>
        <v>OK Q 39</v>
      </c>
      <c r="GH71" s="215" t="str">
        <f>IF((ABS(Questionnaire!GK172-Questionnaire!GK171))&gt;ABS(Questionnaire!GK171*0.25),"WARNING Q 39 - ICCA owed by UK company - Diff between opening (Q 39.a) &amp; closing balance (Q 39.b) &gt;25% - please check","OK Q 39")</f>
        <v>OK Q 39</v>
      </c>
      <c r="GI71" s="215" t="str">
        <f>IF((ABS(Questionnaire!GL172-Questionnaire!GL171))&gt;ABS(Questionnaire!GL171*0.25),"WARNING Q 39 - ICCA owed by UK company - Diff between opening (Q 39.a) &amp; closing balance (Q 39.b) &gt;25% - please check","OK Q 39")</f>
        <v>OK Q 39</v>
      </c>
      <c r="GJ71" s="215" t="str">
        <f>IF((ABS(Questionnaire!GM172-Questionnaire!GM171))&gt;ABS(Questionnaire!GM171*0.25),"WARNING Q 39 - ICCA owed by UK company - Diff between opening (Q 39.a) &amp; closing balance (Q 39.b) &gt;25% - please check","OK Q 39")</f>
        <v>OK Q 39</v>
      </c>
      <c r="GK71" s="215" t="str">
        <f>IF((ABS(Questionnaire!GN172-Questionnaire!GN171))&gt;ABS(Questionnaire!GN171*0.25),"WARNING Q 39 - ICCA owed by UK company - Diff between opening (Q 39.a) &amp; closing balance (Q 39.b) &gt;25% - please check","OK Q 39")</f>
        <v>OK Q 39</v>
      </c>
      <c r="GL71" s="215" t="str">
        <f>IF((ABS(Questionnaire!GO172-Questionnaire!GO171))&gt;ABS(Questionnaire!GO171*0.25),"WARNING Q 39 - ICCA owed by UK company - Diff between opening (Q 39.a) &amp; closing balance (Q 39.b) &gt;25% - please check","OK Q 39")</f>
        <v>OK Q 39</v>
      </c>
      <c r="GM71" s="215" t="str">
        <f>IF((ABS(Questionnaire!GP172-Questionnaire!GP171))&gt;ABS(Questionnaire!GP171*0.25),"WARNING Q 39 - ICCA owed by UK company - Diff between opening (Q 39.a) &amp; closing balance (Q 39.b) &gt;25% - please check","OK Q 39")</f>
        <v>OK Q 39</v>
      </c>
      <c r="GN71" s="215" t="str">
        <f>IF((ABS(Questionnaire!GQ172-Questionnaire!GQ171))&gt;ABS(Questionnaire!GQ171*0.25),"WARNING Q 39 - ICCA owed by UK company - Diff between opening (Q 39.a) &amp; closing balance (Q 39.b) &gt;25% - please check","OK Q 39")</f>
        <v>OK Q 39</v>
      </c>
      <c r="GO71" s="215" t="str">
        <f>IF((ABS(Questionnaire!GR172-Questionnaire!GR171))&gt;ABS(Questionnaire!GR171*0.25),"WARNING Q 39 - ICCA owed by UK company - Diff between opening (Q 39.a) &amp; closing balance (Q 39.b) &gt;25% - please check","OK Q 39")</f>
        <v>OK Q 39</v>
      </c>
      <c r="GP71" s="215" t="str">
        <f>IF((ABS(Questionnaire!GS172-Questionnaire!GS171))&gt;ABS(Questionnaire!GS171*0.25),"WARNING Q 39 - ICCA owed by UK company - Diff between opening (Q 39.a) &amp; closing balance (Q 39.b) &gt;25% - please check","OK Q 39")</f>
        <v>OK Q 39</v>
      </c>
      <c r="GQ71" s="215" t="str">
        <f>IF((ABS(Questionnaire!GT172-Questionnaire!GT171))&gt;ABS(Questionnaire!GT171*0.25),"WARNING Q 39 - ICCA owed by UK company - Diff between opening (Q 39.a) &amp; closing balance (Q 39.b) &gt;25% - please check","OK Q 39")</f>
        <v>OK Q 39</v>
      </c>
      <c r="GR71" s="215" t="str">
        <f>IF((ABS(Questionnaire!GU172-Questionnaire!GU171))&gt;ABS(Questionnaire!GU171*0.25),"WARNING Q 39 - ICCA owed by UK company - Diff between opening (Q 39.a) &amp; closing balance (Q 39.b) &gt;25% - please check","OK Q 39")</f>
        <v>OK Q 39</v>
      </c>
      <c r="GS71" s="215" t="str">
        <f>IF((ABS(Questionnaire!GV172-Questionnaire!GV171))&gt;ABS(Questionnaire!GV171*0.25),"WARNING Q 39 - ICCA owed by UK company - Diff between opening (Q 39.a) &amp; closing balance (Q 39.b) &gt;25% - please check","OK Q 39")</f>
        <v>OK Q 39</v>
      </c>
      <c r="GT71" s="215" t="str">
        <f>IF((ABS(Questionnaire!GW172-Questionnaire!GW171))&gt;ABS(Questionnaire!GW171*0.25),"WARNING Q 39 - ICCA owed by UK company - Diff between opening (Q 39.a) &amp; closing balance (Q 39.b) &gt;25% - please check","OK Q 39")</f>
        <v>OK Q 39</v>
      </c>
      <c r="GU71" s="215" t="str">
        <f>IF((ABS(Questionnaire!GX172-Questionnaire!GX171))&gt;ABS(Questionnaire!GX171*0.25),"WARNING Q 39 - ICCA owed by UK company - Diff between opening (Q 39.a) &amp; closing balance (Q 39.b) &gt;25% - please check","OK Q 39")</f>
        <v>OK Q 39</v>
      </c>
      <c r="GV71" s="215" t="str">
        <f>IF((ABS(Questionnaire!GY172-Questionnaire!GY171))&gt;ABS(Questionnaire!GY171*0.25),"WARNING Q 39 - ICCA owed by UK company - Diff between opening (Q 39.a) &amp; closing balance (Q 39.b) &gt;25% - please check","OK Q 39")</f>
        <v>OK Q 39</v>
      </c>
      <c r="GW71" s="215" t="str">
        <f>IF((ABS(Questionnaire!GZ172-Questionnaire!GZ171))&gt;ABS(Questionnaire!GZ171*0.25),"WARNING Q 39 - ICCA owed by UK company - Diff between opening (Q 39.a) &amp; closing balance (Q 39.b) &gt;25% - please check","OK Q 39")</f>
        <v>OK Q 39</v>
      </c>
      <c r="GX71" s="215" t="str">
        <f>IF((ABS(Questionnaire!HA172-Questionnaire!HA171))&gt;ABS(Questionnaire!HA171*0.25),"WARNING Q 39 - ICCA owed by UK company - Diff between opening (Q 39.a) &amp; closing balance (Q 39.b) &gt;25% - please check","OK Q 39")</f>
        <v>OK Q 39</v>
      </c>
      <c r="GY71" s="215" t="str">
        <f>IF((ABS(Questionnaire!HB172-Questionnaire!HB171))&gt;ABS(Questionnaire!HB171*0.25),"WARNING Q 39 - ICCA owed by UK company - Diff between opening (Q 39.a) &amp; closing balance (Q 39.b) &gt;25% - please check","OK Q 39")</f>
        <v>OK Q 39</v>
      </c>
      <c r="GZ71" s="215" t="str">
        <f>IF((ABS(Questionnaire!HC172-Questionnaire!HC171))&gt;ABS(Questionnaire!HC171*0.25),"WARNING Q 39 - ICCA owed by UK company - Diff between opening (Q 39.a) &amp; closing balance (Q 39.b) &gt;25% - please check","OK Q 39")</f>
        <v>OK Q 39</v>
      </c>
      <c r="HA71" s="215" t="str">
        <f>IF((ABS(Questionnaire!HD172-Questionnaire!HD171))&gt;ABS(Questionnaire!HD171*0.25),"WARNING Q 39 - ICCA owed by UK company - Diff between opening (Q 39.a) &amp; closing balance (Q 39.b) &gt;25% - please check","OK Q 39")</f>
        <v>OK Q 39</v>
      </c>
      <c r="HB71" s="215" t="str">
        <f>IF((ABS(Questionnaire!HE172-Questionnaire!HE171))&gt;ABS(Questionnaire!HE171*0.25),"WARNING Q 39 - ICCA owed by UK company - Diff between opening (Q 39.a) &amp; closing balance (Q 39.b) &gt;25% - please check","OK Q 39")</f>
        <v>OK Q 39</v>
      </c>
      <c r="HC71" s="215" t="str">
        <f>IF((ABS(Questionnaire!HF172-Questionnaire!HF171))&gt;ABS(Questionnaire!HF171*0.25),"WARNING Q 39 - ICCA owed by UK company - Diff between opening (Q 39.a) &amp; closing balance (Q 39.b) &gt;25% - please check","OK Q 39")</f>
        <v>OK Q 39</v>
      </c>
      <c r="HD71" s="215" t="str">
        <f>IF((ABS(Questionnaire!HG172-Questionnaire!HG171))&gt;ABS(Questionnaire!HG171*0.25),"WARNING Q 39 - ICCA owed by UK company - Diff between opening (Q 39.a) &amp; closing balance (Q 39.b) &gt;25% - please check","OK Q 39")</f>
        <v>OK Q 39</v>
      </c>
      <c r="HE71" s="215" t="str">
        <f>IF((ABS(Questionnaire!HH172-Questionnaire!HH171))&gt;ABS(Questionnaire!HH171*0.25),"WARNING Q 39 - ICCA owed by UK company - Diff between opening (Q 39.a) &amp; closing balance (Q 39.b) &gt;25% - please check","OK Q 39")</f>
        <v>OK Q 39</v>
      </c>
      <c r="HF71" s="215" t="str">
        <f>IF((ABS(Questionnaire!HI172-Questionnaire!HI171))&gt;ABS(Questionnaire!HI171*0.25),"WARNING Q 39 - ICCA owed by UK company - Diff between opening (Q 39.a) &amp; closing balance (Q 39.b) &gt;25% - please check","OK Q 39")</f>
        <v>OK Q 39</v>
      </c>
      <c r="HG71" s="215" t="str">
        <f>IF((ABS(Questionnaire!HJ172-Questionnaire!HJ171))&gt;ABS(Questionnaire!HJ171*0.25),"WARNING Q 39 - ICCA owed by UK company - Diff between opening (Q 39.a) &amp; closing balance (Q 39.b) &gt;25% - please check","OK Q 39")</f>
        <v>OK Q 39</v>
      </c>
      <c r="HH71" s="215" t="str">
        <f>IF((ABS(Questionnaire!HK172-Questionnaire!HK171))&gt;ABS(Questionnaire!HK171*0.25),"WARNING Q 39 - ICCA owed by UK company - Diff between opening (Q 39.a) &amp; closing balance (Q 39.b) &gt;25% - please check","OK Q 39")</f>
        <v>OK Q 39</v>
      </c>
      <c r="HI71" s="215" t="str">
        <f>IF((ABS(Questionnaire!HL172-Questionnaire!HL171))&gt;ABS(Questionnaire!HL171*0.25),"WARNING Q 39 - ICCA owed by UK company - Diff between opening (Q 39.a) &amp; closing balance (Q 39.b) &gt;25% - please check","OK Q 39")</f>
        <v>OK Q 39</v>
      </c>
      <c r="HJ71" s="215" t="str">
        <f>IF((ABS(Questionnaire!HM172-Questionnaire!HM171))&gt;ABS(Questionnaire!HM171*0.25),"WARNING Q 39 - ICCA owed by UK company - Diff between opening (Q 39.a) &amp; closing balance (Q 39.b) &gt;25% - please check","OK Q 39")</f>
        <v>OK Q 39</v>
      </c>
      <c r="HK71" s="215" t="str">
        <f>IF((ABS(Questionnaire!HN172-Questionnaire!HN171))&gt;ABS(Questionnaire!HN171*0.25),"WARNING Q 39 - ICCA owed by UK company - Diff between opening (Q 39.a) &amp; closing balance (Q 39.b) &gt;25% - please check","OK Q 39")</f>
        <v>OK Q 39</v>
      </c>
      <c r="HL71" s="215" t="str">
        <f>IF((ABS(Questionnaire!HO172-Questionnaire!HO171))&gt;ABS(Questionnaire!HO171*0.25),"WARNING Q 39 - ICCA owed by UK company - Diff between opening (Q 39.a) &amp; closing balance (Q 39.b) &gt;25% - please check","OK Q 39")</f>
        <v>OK Q 39</v>
      </c>
      <c r="HM71" s="215" t="str">
        <f>IF((ABS(Questionnaire!HP172-Questionnaire!HP171))&gt;ABS(Questionnaire!HP171*0.25),"WARNING Q 39 - ICCA owed by UK company - Diff between opening (Q 39.a) &amp; closing balance (Q 39.b) &gt;25% - please check","OK Q 39")</f>
        <v>OK Q 39</v>
      </c>
      <c r="HN71" s="215" t="str">
        <f>IF((ABS(Questionnaire!HQ172-Questionnaire!HQ171))&gt;ABS(Questionnaire!HQ171*0.25),"WARNING Q 39 - ICCA owed by UK company - Diff between opening (Q 39.a) &amp; closing balance (Q 39.b) &gt;25% - please check","OK Q 39")</f>
        <v>OK Q 39</v>
      </c>
      <c r="HO71" s="215" t="str">
        <f>IF((ABS(Questionnaire!HR172-Questionnaire!HR171))&gt;ABS(Questionnaire!HR171*0.25),"WARNING Q 39 - ICCA owed by UK company - Diff between opening (Q 39.a) &amp; closing balance (Q 39.b) &gt;25% - please check","OK Q 39")</f>
        <v>OK Q 39</v>
      </c>
      <c r="HP71" s="215" t="str">
        <f>IF((ABS(Questionnaire!HS172-Questionnaire!HS171))&gt;ABS(Questionnaire!HS171*0.25),"WARNING Q 39 - ICCA owed by UK company - Diff between opening (Q 39.a) &amp; closing balance (Q 39.b) &gt;25% - please check","OK Q 39")</f>
        <v>OK Q 39</v>
      </c>
      <c r="HQ71" s="215" t="str">
        <f>IF((ABS(Questionnaire!HT172-Questionnaire!HT171))&gt;ABS(Questionnaire!HT171*0.25),"WARNING Q 39 - ICCA owed by UK company - Diff between opening (Q 39.a) &amp; closing balance (Q 39.b) &gt;25% - please check","OK Q 39")</f>
        <v>OK Q 39</v>
      </c>
      <c r="HR71" s="215" t="str">
        <f>IF((ABS(Questionnaire!HU172-Questionnaire!HU171))&gt;ABS(Questionnaire!HU171*0.25),"WARNING Q 39 - ICCA owed by UK company - Diff between opening (Q 39.a) &amp; closing balance (Q 39.b) &gt;25% - please check","OK Q 39")</f>
        <v>OK Q 39</v>
      </c>
      <c r="HS71" s="215" t="str">
        <f>IF((ABS(Questionnaire!HV172-Questionnaire!HV171))&gt;ABS(Questionnaire!HV171*0.25),"WARNING Q 39 - ICCA owed by UK company - Diff between opening (Q 39.a) &amp; closing balance (Q 39.b) &gt;25% - please check","OK Q 39")</f>
        <v>OK Q 39</v>
      </c>
      <c r="HT71" s="215" t="str">
        <f>IF((ABS(Questionnaire!HW172-Questionnaire!HW171))&gt;ABS(Questionnaire!HW171*0.25),"WARNING Q 39 - ICCA owed by UK company - Diff between opening (Q 39.a) &amp; closing balance (Q 39.b) &gt;25% - please check","OK Q 39")</f>
        <v>OK Q 39</v>
      </c>
      <c r="HU71" s="215" t="str">
        <f>IF((ABS(Questionnaire!HX172-Questionnaire!HX171))&gt;ABS(Questionnaire!HX171*0.25),"WARNING Q 39 - ICCA owed by UK company - Diff between opening (Q 39.a) &amp; closing balance (Q 39.b) &gt;25% - please check","OK Q 39")</f>
        <v>OK Q 39</v>
      </c>
      <c r="HV71" s="215" t="str">
        <f>IF((ABS(Questionnaire!HY172-Questionnaire!HY171))&gt;ABS(Questionnaire!HY171*0.25),"WARNING Q 39 - ICCA owed by UK company - Diff between opening (Q 39.a) &amp; closing balance (Q 39.b) &gt;25% - please check","OK Q 39")</f>
        <v>OK Q 39</v>
      </c>
      <c r="HW71" s="215" t="str">
        <f>IF((ABS(Questionnaire!HZ172-Questionnaire!HZ171))&gt;ABS(Questionnaire!HZ171*0.25),"WARNING Q 39 - ICCA owed by UK company - Diff between opening (Q 39.a) &amp; closing balance (Q 39.b) &gt;25% - please check","OK Q 39")</f>
        <v>OK Q 39</v>
      </c>
      <c r="HX71" s="215" t="str">
        <f>IF((ABS(Questionnaire!IA172-Questionnaire!IA171))&gt;ABS(Questionnaire!IA171*0.25),"WARNING Q 39 - ICCA owed by UK company - Diff between opening (Q 39.a) &amp; closing balance (Q 39.b) &gt;25% - please check","OK Q 39")</f>
        <v>OK Q 39</v>
      </c>
      <c r="HY71" s="215" t="str">
        <f>IF((ABS(Questionnaire!IB172-Questionnaire!IB171))&gt;ABS(Questionnaire!IB171*0.25),"WARNING Q 39 - ICCA owed by UK company - Diff between opening (Q 39.a) &amp; closing balance (Q 39.b) &gt;25% - please check","OK Q 39")</f>
        <v>OK Q 39</v>
      </c>
      <c r="HZ71" s="215" t="str">
        <f>IF((ABS(Questionnaire!IC172-Questionnaire!IC171))&gt;ABS(Questionnaire!IC171*0.25),"WARNING Q 39 - ICCA owed by UK company - Diff between opening (Q 39.a) &amp; closing balance (Q 39.b) &gt;25% - please check","OK Q 39")</f>
        <v>OK Q 39</v>
      </c>
      <c r="IA71" s="215" t="str">
        <f>IF((ABS(Questionnaire!ID172-Questionnaire!ID171))&gt;ABS(Questionnaire!ID171*0.25),"WARNING Q 39 - ICCA owed by UK company - Diff between opening (Q 39.a) &amp; closing balance (Q 39.b) &gt;25% - please check","OK Q 39")</f>
        <v>OK Q 39</v>
      </c>
      <c r="IB71" s="215" t="str">
        <f>IF((ABS(Questionnaire!IE172-Questionnaire!IE171))&gt;ABS(Questionnaire!IE171*0.25),"WARNING Q 39 - ICCA owed by UK company - Diff between opening (Q 39.a) &amp; closing balance (Q 39.b) &gt;25% - please check","OK Q 39")</f>
        <v>OK Q 39</v>
      </c>
      <c r="IC71" s="215" t="str">
        <f>IF((ABS(Questionnaire!IF172-Questionnaire!IF171))&gt;ABS(Questionnaire!IF171*0.25),"WARNING Q 39 - ICCA owed by UK company - Diff between opening (Q 39.a) &amp; closing balance (Q 39.b) &gt;25% - please check","OK Q 39")</f>
        <v>OK Q 39</v>
      </c>
      <c r="ID71" s="215" t="str">
        <f>IF((ABS(Questionnaire!IG172-Questionnaire!IG171))&gt;ABS(Questionnaire!IG171*0.25),"WARNING Q 39 - ICCA owed by UK company - Diff between opening (Q 39.a) &amp; closing balance (Q 39.b) &gt;25% - please check","OK Q 39")</f>
        <v>OK Q 39</v>
      </c>
      <c r="IE71" s="215" t="str">
        <f>IF((ABS(Questionnaire!IH172-Questionnaire!IH171))&gt;ABS(Questionnaire!IH171*0.25),"WARNING Q 39 - ICCA owed by UK company - Diff between opening (Q 39.a) &amp; closing balance (Q 39.b) &gt;25% - please check","OK Q 39")</f>
        <v>OK Q 39</v>
      </c>
      <c r="IF71" s="215" t="str">
        <f>IF((ABS(Questionnaire!II172-Questionnaire!II171))&gt;ABS(Questionnaire!II171*0.25),"WARNING Q 39 - ICCA owed by UK company - Diff between opening (Q 39.a) &amp; closing balance (Q 39.b) &gt;25% - please check","OK Q 39")</f>
        <v>OK Q 39</v>
      </c>
      <c r="IG71" s="215" t="str">
        <f>IF((ABS(Questionnaire!IJ172-Questionnaire!IJ171))&gt;ABS(Questionnaire!IJ171*0.25),"WARNING Q 39 - ICCA owed by UK company - Diff between opening (Q 39.a) &amp; closing balance (Q 39.b) &gt;25% - please check","OK Q 39")</f>
        <v>OK Q 39</v>
      </c>
      <c r="IH71" s="215" t="str">
        <f>IF((ABS(Questionnaire!IK172-Questionnaire!IK171))&gt;ABS(Questionnaire!IK171*0.25),"WARNING Q 39 - ICCA owed by UK company - Diff between opening (Q 39.a) &amp; closing balance (Q 39.b) &gt;25% - please check","OK Q 39")</f>
        <v>OK Q 39</v>
      </c>
      <c r="II71" s="215" t="str">
        <f>IF((ABS(Questionnaire!IL172-Questionnaire!IL171))&gt;ABS(Questionnaire!IL171*0.25),"WARNING Q 39 - ICCA owed by UK company - Diff between opening (Q 39.a) &amp; closing balance (Q 39.b) &gt;25% - please check","OK Q 39")</f>
        <v>OK Q 39</v>
      </c>
      <c r="IJ71" s="215" t="str">
        <f>IF((ABS(Questionnaire!IM172-Questionnaire!IM171))&gt;ABS(Questionnaire!IM171*0.25),"WARNING Q 39 - ICCA owed by UK company - Diff between opening (Q 39.a) &amp; closing balance (Q 39.b) &gt;25% - please check","OK Q 39")</f>
        <v>OK Q 39</v>
      </c>
      <c r="IK71" s="215" t="str">
        <f>IF((ABS(Questionnaire!IN172-Questionnaire!IN171))&gt;ABS(Questionnaire!IN171*0.25),"WARNING Q 39 - ICCA owed by UK company - Diff between opening (Q 39.a) &amp; closing balance (Q 39.b) &gt;25% - please check","OK Q 39")</f>
        <v>OK Q 39</v>
      </c>
      <c r="IL71" s="215" t="str">
        <f>IF((ABS(Questionnaire!IO172-Questionnaire!IO171))&gt;ABS(Questionnaire!IO171*0.25),"WARNING Q 39 - ICCA owed by UK company - Diff between opening (Q 39.a) &amp; closing balance (Q 39.b) &gt;25% - please check","OK Q 39")</f>
        <v>OK Q 39</v>
      </c>
      <c r="IM71" s="215" t="str">
        <f>IF((ABS(Questionnaire!IP172-Questionnaire!IP171))&gt;ABS(Questionnaire!IP171*0.25),"WARNING Q 39 - ICCA owed by UK company - Diff between opening (Q 39.a) &amp; closing balance (Q 39.b) &gt;25% - please check","OK Q 39")</f>
        <v>OK Q 39</v>
      </c>
      <c r="IN71" s="215" t="str">
        <f>IF((ABS(Questionnaire!IQ172-Questionnaire!IQ171))&gt;ABS(Questionnaire!IQ171*0.25),"WARNING Q 39 - ICCA owed by UK company - Diff between opening (Q 39.a) &amp; closing balance (Q 39.b) &gt;25% - please check","OK Q 39")</f>
        <v>OK Q 39</v>
      </c>
      <c r="IO71" s="215" t="str">
        <f>IF((ABS(Questionnaire!IR172-Questionnaire!IR171))&gt;ABS(Questionnaire!IR171*0.25),"WARNING Q 39 - ICCA owed by UK company - Diff between opening (Q 39.a) &amp; closing balance (Q 39.b) &gt;25% - please check","OK Q 39")</f>
        <v>OK Q 39</v>
      </c>
      <c r="IP71" s="215" t="str">
        <f>IF((ABS(Questionnaire!IS172-Questionnaire!IS171))&gt;ABS(Questionnaire!IS171*0.25),"WARNING Q 39 - ICCA owed by UK company - Diff between opening (Q 39.a) &amp; closing balance (Q 39.b) &gt;25% - please check","OK Q 39")</f>
        <v>OK Q 39</v>
      </c>
      <c r="IQ71" s="212"/>
      <c r="IR71" s="212"/>
      <c r="IS71" s="212"/>
    </row>
    <row r="72" spans="1:253">
      <c r="A72" s="679">
        <f>IF(LEFT(A73,2)="OK",0,IF(LEFT(A73,2)="WA",2,1))</f>
        <v>0</v>
      </c>
      <c r="B72" s="218">
        <f t="shared" ref="B72:BM72" si="99">IF(LEFT(B73,2)="OK",0,IF(LEFT(B73,2)="WA",2,1))</f>
        <v>0</v>
      </c>
      <c r="C72" s="218">
        <f t="shared" si="99"/>
        <v>0</v>
      </c>
      <c r="D72" s="218">
        <f t="shared" si="99"/>
        <v>0</v>
      </c>
      <c r="E72" s="218">
        <f t="shared" si="99"/>
        <v>0</v>
      </c>
      <c r="F72" s="218">
        <f t="shared" si="99"/>
        <v>0</v>
      </c>
      <c r="G72" s="218">
        <f t="shared" si="99"/>
        <v>0</v>
      </c>
      <c r="H72" s="218">
        <f t="shared" si="99"/>
        <v>0</v>
      </c>
      <c r="I72" s="218">
        <f t="shared" si="99"/>
        <v>0</v>
      </c>
      <c r="J72" s="218">
        <f t="shared" si="99"/>
        <v>0</v>
      </c>
      <c r="K72" s="218">
        <f t="shared" si="99"/>
        <v>0</v>
      </c>
      <c r="L72" s="218">
        <f t="shared" si="99"/>
        <v>0</v>
      </c>
      <c r="M72" s="218">
        <f t="shared" si="99"/>
        <v>0</v>
      </c>
      <c r="N72" s="218">
        <f t="shared" si="99"/>
        <v>0</v>
      </c>
      <c r="O72" s="218">
        <f t="shared" si="99"/>
        <v>0</v>
      </c>
      <c r="P72" s="218">
        <f t="shared" si="99"/>
        <v>0</v>
      </c>
      <c r="Q72" s="218">
        <f t="shared" si="99"/>
        <v>0</v>
      </c>
      <c r="R72" s="218">
        <f t="shared" si="99"/>
        <v>0</v>
      </c>
      <c r="S72" s="218">
        <f t="shared" si="99"/>
        <v>0</v>
      </c>
      <c r="T72" s="218">
        <f t="shared" si="99"/>
        <v>0</v>
      </c>
      <c r="U72" s="218">
        <f t="shared" si="99"/>
        <v>0</v>
      </c>
      <c r="V72" s="218">
        <f t="shared" si="99"/>
        <v>0</v>
      </c>
      <c r="W72" s="218">
        <f t="shared" si="99"/>
        <v>0</v>
      </c>
      <c r="X72" s="218">
        <f t="shared" si="99"/>
        <v>0</v>
      </c>
      <c r="Y72" s="218">
        <f t="shared" si="99"/>
        <v>0</v>
      </c>
      <c r="Z72" s="218">
        <f t="shared" si="99"/>
        <v>0</v>
      </c>
      <c r="AA72" s="218">
        <f t="shared" si="99"/>
        <v>0</v>
      </c>
      <c r="AB72" s="218">
        <f t="shared" si="99"/>
        <v>0</v>
      </c>
      <c r="AC72" s="218">
        <f t="shared" si="99"/>
        <v>0</v>
      </c>
      <c r="AD72" s="218">
        <f t="shared" si="99"/>
        <v>0</v>
      </c>
      <c r="AE72" s="218">
        <f t="shared" si="99"/>
        <v>0</v>
      </c>
      <c r="AF72" s="218">
        <f t="shared" si="99"/>
        <v>0</v>
      </c>
      <c r="AG72" s="218">
        <f t="shared" si="99"/>
        <v>0</v>
      </c>
      <c r="AH72" s="218">
        <f t="shared" si="99"/>
        <v>0</v>
      </c>
      <c r="AI72" s="218">
        <f t="shared" si="99"/>
        <v>0</v>
      </c>
      <c r="AJ72" s="218">
        <f t="shared" si="99"/>
        <v>0</v>
      </c>
      <c r="AK72" s="218">
        <f t="shared" si="99"/>
        <v>0</v>
      </c>
      <c r="AL72" s="218">
        <f t="shared" si="99"/>
        <v>0</v>
      </c>
      <c r="AM72" s="218">
        <f t="shared" si="99"/>
        <v>0</v>
      </c>
      <c r="AN72" s="218">
        <f t="shared" si="99"/>
        <v>0</v>
      </c>
      <c r="AO72" s="218">
        <f t="shared" si="99"/>
        <v>0</v>
      </c>
      <c r="AP72" s="218">
        <f t="shared" si="99"/>
        <v>0</v>
      </c>
      <c r="AQ72" s="218">
        <f t="shared" si="99"/>
        <v>0</v>
      </c>
      <c r="AR72" s="218">
        <f t="shared" si="99"/>
        <v>0</v>
      </c>
      <c r="AS72" s="218">
        <f t="shared" si="99"/>
        <v>0</v>
      </c>
      <c r="AT72" s="218">
        <f t="shared" si="99"/>
        <v>0</v>
      </c>
      <c r="AU72" s="218">
        <f t="shared" si="99"/>
        <v>0</v>
      </c>
      <c r="AV72" s="218">
        <f t="shared" si="99"/>
        <v>0</v>
      </c>
      <c r="AW72" s="218">
        <f t="shared" si="99"/>
        <v>0</v>
      </c>
      <c r="AX72" s="218">
        <f t="shared" si="99"/>
        <v>0</v>
      </c>
      <c r="AY72" s="218">
        <f t="shared" si="99"/>
        <v>0</v>
      </c>
      <c r="AZ72" s="218">
        <f t="shared" si="99"/>
        <v>0</v>
      </c>
      <c r="BA72" s="218">
        <f t="shared" si="99"/>
        <v>0</v>
      </c>
      <c r="BB72" s="218">
        <f t="shared" si="99"/>
        <v>0</v>
      </c>
      <c r="BC72" s="218">
        <f t="shared" si="99"/>
        <v>0</v>
      </c>
      <c r="BD72" s="218">
        <f t="shared" si="99"/>
        <v>0</v>
      </c>
      <c r="BE72" s="218">
        <f t="shared" si="99"/>
        <v>0</v>
      </c>
      <c r="BF72" s="218">
        <f t="shared" si="99"/>
        <v>0</v>
      </c>
      <c r="BG72" s="218">
        <f t="shared" si="99"/>
        <v>0</v>
      </c>
      <c r="BH72" s="218">
        <f t="shared" si="99"/>
        <v>0</v>
      </c>
      <c r="BI72" s="218">
        <f t="shared" si="99"/>
        <v>0</v>
      </c>
      <c r="BJ72" s="218">
        <f t="shared" si="99"/>
        <v>0</v>
      </c>
      <c r="BK72" s="218">
        <f t="shared" si="99"/>
        <v>0</v>
      </c>
      <c r="BL72" s="218">
        <f t="shared" si="99"/>
        <v>0</v>
      </c>
      <c r="BM72" s="218">
        <f t="shared" si="99"/>
        <v>0</v>
      </c>
      <c r="BN72" s="218">
        <f t="shared" ref="BN72:DY72" si="100">IF(LEFT(BN73,2)="OK",0,IF(LEFT(BN73,2)="WA",2,1))</f>
        <v>0</v>
      </c>
      <c r="BO72" s="218">
        <f t="shared" si="100"/>
        <v>0</v>
      </c>
      <c r="BP72" s="218">
        <f t="shared" si="100"/>
        <v>0</v>
      </c>
      <c r="BQ72" s="218">
        <f t="shared" si="100"/>
        <v>0</v>
      </c>
      <c r="BR72" s="218">
        <f t="shared" si="100"/>
        <v>0</v>
      </c>
      <c r="BS72" s="218">
        <f t="shared" si="100"/>
        <v>0</v>
      </c>
      <c r="BT72" s="218">
        <f t="shared" si="100"/>
        <v>0</v>
      </c>
      <c r="BU72" s="218">
        <f t="shared" si="100"/>
        <v>0</v>
      </c>
      <c r="BV72" s="218">
        <f t="shared" si="100"/>
        <v>0</v>
      </c>
      <c r="BW72" s="218">
        <f t="shared" si="100"/>
        <v>0</v>
      </c>
      <c r="BX72" s="218">
        <f t="shared" si="100"/>
        <v>0</v>
      </c>
      <c r="BY72" s="218">
        <f t="shared" si="100"/>
        <v>0</v>
      </c>
      <c r="BZ72" s="218">
        <f t="shared" si="100"/>
        <v>0</v>
      </c>
      <c r="CA72" s="218">
        <f t="shared" si="100"/>
        <v>0</v>
      </c>
      <c r="CB72" s="218">
        <f t="shared" si="100"/>
        <v>0</v>
      </c>
      <c r="CC72" s="218">
        <f t="shared" si="100"/>
        <v>0</v>
      </c>
      <c r="CD72" s="218">
        <f t="shared" si="100"/>
        <v>0</v>
      </c>
      <c r="CE72" s="218">
        <f t="shared" si="100"/>
        <v>0</v>
      </c>
      <c r="CF72" s="218">
        <f t="shared" si="100"/>
        <v>0</v>
      </c>
      <c r="CG72" s="218">
        <f t="shared" si="100"/>
        <v>0</v>
      </c>
      <c r="CH72" s="218">
        <f t="shared" si="100"/>
        <v>0</v>
      </c>
      <c r="CI72" s="218">
        <f t="shared" si="100"/>
        <v>0</v>
      </c>
      <c r="CJ72" s="218">
        <f t="shared" si="100"/>
        <v>0</v>
      </c>
      <c r="CK72" s="218">
        <f t="shared" si="100"/>
        <v>0</v>
      </c>
      <c r="CL72" s="218">
        <f t="shared" si="100"/>
        <v>0</v>
      </c>
      <c r="CM72" s="218">
        <f t="shared" si="100"/>
        <v>0</v>
      </c>
      <c r="CN72" s="218">
        <f t="shared" si="100"/>
        <v>0</v>
      </c>
      <c r="CO72" s="218">
        <f t="shared" si="100"/>
        <v>0</v>
      </c>
      <c r="CP72" s="218">
        <f t="shared" si="100"/>
        <v>0</v>
      </c>
      <c r="CQ72" s="218">
        <f t="shared" si="100"/>
        <v>0</v>
      </c>
      <c r="CR72" s="218">
        <f t="shared" si="100"/>
        <v>0</v>
      </c>
      <c r="CS72" s="218">
        <f t="shared" si="100"/>
        <v>0</v>
      </c>
      <c r="CT72" s="218">
        <f t="shared" si="100"/>
        <v>0</v>
      </c>
      <c r="CU72" s="218">
        <f t="shared" si="100"/>
        <v>0</v>
      </c>
      <c r="CV72" s="218">
        <f t="shared" si="100"/>
        <v>0</v>
      </c>
      <c r="CW72" s="218">
        <f t="shared" si="100"/>
        <v>0</v>
      </c>
      <c r="CX72" s="218">
        <f t="shared" si="100"/>
        <v>0</v>
      </c>
      <c r="CY72" s="218">
        <f t="shared" si="100"/>
        <v>0</v>
      </c>
      <c r="CZ72" s="218">
        <f t="shared" si="100"/>
        <v>0</v>
      </c>
      <c r="DA72" s="218">
        <f t="shared" si="100"/>
        <v>0</v>
      </c>
      <c r="DB72" s="218">
        <f t="shared" si="100"/>
        <v>0</v>
      </c>
      <c r="DC72" s="218">
        <f t="shared" si="100"/>
        <v>0</v>
      </c>
      <c r="DD72" s="218">
        <f t="shared" si="100"/>
        <v>0</v>
      </c>
      <c r="DE72" s="218">
        <f t="shared" si="100"/>
        <v>0</v>
      </c>
      <c r="DF72" s="218">
        <f t="shared" si="100"/>
        <v>0</v>
      </c>
      <c r="DG72" s="218">
        <f t="shared" si="100"/>
        <v>0</v>
      </c>
      <c r="DH72" s="218">
        <f t="shared" si="100"/>
        <v>0</v>
      </c>
      <c r="DI72" s="218">
        <f t="shared" si="100"/>
        <v>0</v>
      </c>
      <c r="DJ72" s="218">
        <f t="shared" si="100"/>
        <v>0</v>
      </c>
      <c r="DK72" s="218">
        <f t="shared" si="100"/>
        <v>0</v>
      </c>
      <c r="DL72" s="218">
        <f t="shared" si="100"/>
        <v>0</v>
      </c>
      <c r="DM72" s="218">
        <f t="shared" si="100"/>
        <v>0</v>
      </c>
      <c r="DN72" s="218">
        <f t="shared" si="100"/>
        <v>0</v>
      </c>
      <c r="DO72" s="218">
        <f t="shared" si="100"/>
        <v>0</v>
      </c>
      <c r="DP72" s="218">
        <f t="shared" si="100"/>
        <v>0</v>
      </c>
      <c r="DQ72" s="218">
        <f t="shared" si="100"/>
        <v>0</v>
      </c>
      <c r="DR72" s="218">
        <f t="shared" si="100"/>
        <v>0</v>
      </c>
      <c r="DS72" s="218">
        <f t="shared" si="100"/>
        <v>0</v>
      </c>
      <c r="DT72" s="218">
        <f t="shared" si="100"/>
        <v>0</v>
      </c>
      <c r="DU72" s="218">
        <f t="shared" si="100"/>
        <v>0</v>
      </c>
      <c r="DV72" s="218">
        <f t="shared" si="100"/>
        <v>0</v>
      </c>
      <c r="DW72" s="218">
        <f t="shared" si="100"/>
        <v>0</v>
      </c>
      <c r="DX72" s="218">
        <f t="shared" si="100"/>
        <v>0</v>
      </c>
      <c r="DY72" s="218">
        <f t="shared" si="100"/>
        <v>0</v>
      </c>
      <c r="DZ72" s="218">
        <f t="shared" ref="DZ72:GK72" si="101">IF(LEFT(DZ73,2)="OK",0,IF(LEFT(DZ73,2)="WA",2,1))</f>
        <v>0</v>
      </c>
      <c r="EA72" s="218">
        <f t="shared" si="101"/>
        <v>0</v>
      </c>
      <c r="EB72" s="218">
        <f t="shared" si="101"/>
        <v>0</v>
      </c>
      <c r="EC72" s="218">
        <f t="shared" si="101"/>
        <v>0</v>
      </c>
      <c r="ED72" s="218">
        <f t="shared" si="101"/>
        <v>0</v>
      </c>
      <c r="EE72" s="218">
        <f t="shared" si="101"/>
        <v>0</v>
      </c>
      <c r="EF72" s="218">
        <f t="shared" si="101"/>
        <v>0</v>
      </c>
      <c r="EG72" s="218">
        <f t="shared" si="101"/>
        <v>0</v>
      </c>
      <c r="EH72" s="218">
        <f t="shared" si="101"/>
        <v>0</v>
      </c>
      <c r="EI72" s="218">
        <f t="shared" si="101"/>
        <v>0</v>
      </c>
      <c r="EJ72" s="218">
        <f t="shared" si="101"/>
        <v>0</v>
      </c>
      <c r="EK72" s="218">
        <f t="shared" si="101"/>
        <v>0</v>
      </c>
      <c r="EL72" s="218">
        <f t="shared" si="101"/>
        <v>0</v>
      </c>
      <c r="EM72" s="218">
        <f t="shared" si="101"/>
        <v>0</v>
      </c>
      <c r="EN72" s="218">
        <f t="shared" si="101"/>
        <v>0</v>
      </c>
      <c r="EO72" s="218">
        <f t="shared" si="101"/>
        <v>0</v>
      </c>
      <c r="EP72" s="218">
        <f t="shared" si="101"/>
        <v>0</v>
      </c>
      <c r="EQ72" s="218">
        <f t="shared" si="101"/>
        <v>0</v>
      </c>
      <c r="ER72" s="218">
        <f t="shared" si="101"/>
        <v>0</v>
      </c>
      <c r="ES72" s="218">
        <f t="shared" si="101"/>
        <v>0</v>
      </c>
      <c r="ET72" s="218">
        <f t="shared" si="101"/>
        <v>0</v>
      </c>
      <c r="EU72" s="218">
        <f t="shared" si="101"/>
        <v>0</v>
      </c>
      <c r="EV72" s="218">
        <f t="shared" si="101"/>
        <v>0</v>
      </c>
      <c r="EW72" s="218">
        <f t="shared" si="101"/>
        <v>0</v>
      </c>
      <c r="EX72" s="218">
        <f t="shared" si="101"/>
        <v>0</v>
      </c>
      <c r="EY72" s="218">
        <f t="shared" si="101"/>
        <v>0</v>
      </c>
      <c r="EZ72" s="218">
        <f t="shared" si="101"/>
        <v>0</v>
      </c>
      <c r="FA72" s="218">
        <f t="shared" si="101"/>
        <v>0</v>
      </c>
      <c r="FB72" s="218">
        <f t="shared" si="101"/>
        <v>0</v>
      </c>
      <c r="FC72" s="218">
        <f t="shared" si="101"/>
        <v>0</v>
      </c>
      <c r="FD72" s="218">
        <f t="shared" si="101"/>
        <v>0</v>
      </c>
      <c r="FE72" s="218">
        <f t="shared" si="101"/>
        <v>0</v>
      </c>
      <c r="FF72" s="218">
        <f t="shared" si="101"/>
        <v>0</v>
      </c>
      <c r="FG72" s="218">
        <f t="shared" si="101"/>
        <v>0</v>
      </c>
      <c r="FH72" s="218">
        <f t="shared" si="101"/>
        <v>0</v>
      </c>
      <c r="FI72" s="218">
        <f t="shared" si="101"/>
        <v>0</v>
      </c>
      <c r="FJ72" s="218">
        <f t="shared" si="101"/>
        <v>0</v>
      </c>
      <c r="FK72" s="218">
        <f t="shared" si="101"/>
        <v>0</v>
      </c>
      <c r="FL72" s="218">
        <f t="shared" si="101"/>
        <v>0</v>
      </c>
      <c r="FM72" s="218">
        <f t="shared" si="101"/>
        <v>0</v>
      </c>
      <c r="FN72" s="218">
        <f t="shared" si="101"/>
        <v>0</v>
      </c>
      <c r="FO72" s="218">
        <f t="shared" si="101"/>
        <v>0</v>
      </c>
      <c r="FP72" s="218">
        <f t="shared" si="101"/>
        <v>0</v>
      </c>
      <c r="FQ72" s="218">
        <f t="shared" si="101"/>
        <v>0</v>
      </c>
      <c r="FR72" s="218">
        <f t="shared" si="101"/>
        <v>0</v>
      </c>
      <c r="FS72" s="218">
        <f t="shared" si="101"/>
        <v>0</v>
      </c>
      <c r="FT72" s="218">
        <f t="shared" si="101"/>
        <v>0</v>
      </c>
      <c r="FU72" s="218">
        <f t="shared" si="101"/>
        <v>0</v>
      </c>
      <c r="FV72" s="218">
        <f t="shared" si="101"/>
        <v>0</v>
      </c>
      <c r="FW72" s="218">
        <f t="shared" si="101"/>
        <v>0</v>
      </c>
      <c r="FX72" s="218">
        <f t="shared" si="101"/>
        <v>0</v>
      </c>
      <c r="FY72" s="218">
        <f t="shared" si="101"/>
        <v>0</v>
      </c>
      <c r="FZ72" s="218">
        <f t="shared" si="101"/>
        <v>0</v>
      </c>
      <c r="GA72" s="218">
        <f t="shared" si="101"/>
        <v>0</v>
      </c>
      <c r="GB72" s="218">
        <f t="shared" si="101"/>
        <v>0</v>
      </c>
      <c r="GC72" s="218">
        <f t="shared" si="101"/>
        <v>0</v>
      </c>
      <c r="GD72" s="218">
        <f t="shared" si="101"/>
        <v>0</v>
      </c>
      <c r="GE72" s="218">
        <f t="shared" si="101"/>
        <v>0</v>
      </c>
      <c r="GF72" s="218">
        <f t="shared" si="101"/>
        <v>0</v>
      </c>
      <c r="GG72" s="218">
        <f t="shared" si="101"/>
        <v>0</v>
      </c>
      <c r="GH72" s="218">
        <f t="shared" si="101"/>
        <v>0</v>
      </c>
      <c r="GI72" s="218">
        <f t="shared" si="101"/>
        <v>0</v>
      </c>
      <c r="GJ72" s="218">
        <f t="shared" si="101"/>
        <v>0</v>
      </c>
      <c r="GK72" s="218">
        <f t="shared" si="101"/>
        <v>0</v>
      </c>
      <c r="GL72" s="218">
        <f t="shared" ref="GL72:IP72" si="102">IF(LEFT(GL73,2)="OK",0,IF(LEFT(GL73,2)="WA",2,1))</f>
        <v>0</v>
      </c>
      <c r="GM72" s="218">
        <f t="shared" si="102"/>
        <v>0</v>
      </c>
      <c r="GN72" s="218">
        <f t="shared" si="102"/>
        <v>0</v>
      </c>
      <c r="GO72" s="218">
        <f t="shared" si="102"/>
        <v>0</v>
      </c>
      <c r="GP72" s="218">
        <f t="shared" si="102"/>
        <v>0</v>
      </c>
      <c r="GQ72" s="218">
        <f t="shared" si="102"/>
        <v>0</v>
      </c>
      <c r="GR72" s="218">
        <f t="shared" si="102"/>
        <v>0</v>
      </c>
      <c r="GS72" s="218">
        <f t="shared" si="102"/>
        <v>0</v>
      </c>
      <c r="GT72" s="218">
        <f t="shared" si="102"/>
        <v>0</v>
      </c>
      <c r="GU72" s="218">
        <f t="shared" si="102"/>
        <v>0</v>
      </c>
      <c r="GV72" s="218">
        <f t="shared" si="102"/>
        <v>0</v>
      </c>
      <c r="GW72" s="218">
        <f t="shared" si="102"/>
        <v>0</v>
      </c>
      <c r="GX72" s="218">
        <f t="shared" si="102"/>
        <v>0</v>
      </c>
      <c r="GY72" s="218">
        <f t="shared" si="102"/>
        <v>0</v>
      </c>
      <c r="GZ72" s="218">
        <f t="shared" si="102"/>
        <v>0</v>
      </c>
      <c r="HA72" s="218">
        <f t="shared" si="102"/>
        <v>0</v>
      </c>
      <c r="HB72" s="218">
        <f t="shared" si="102"/>
        <v>0</v>
      </c>
      <c r="HC72" s="218">
        <f t="shared" si="102"/>
        <v>0</v>
      </c>
      <c r="HD72" s="218">
        <f t="shared" si="102"/>
        <v>0</v>
      </c>
      <c r="HE72" s="218">
        <f t="shared" si="102"/>
        <v>0</v>
      </c>
      <c r="HF72" s="218">
        <f t="shared" si="102"/>
        <v>0</v>
      </c>
      <c r="HG72" s="218">
        <f t="shared" si="102"/>
        <v>0</v>
      </c>
      <c r="HH72" s="218">
        <f t="shared" si="102"/>
        <v>0</v>
      </c>
      <c r="HI72" s="218">
        <f t="shared" si="102"/>
        <v>0</v>
      </c>
      <c r="HJ72" s="218">
        <f t="shared" si="102"/>
        <v>0</v>
      </c>
      <c r="HK72" s="218">
        <f t="shared" si="102"/>
        <v>0</v>
      </c>
      <c r="HL72" s="218">
        <f t="shared" si="102"/>
        <v>0</v>
      </c>
      <c r="HM72" s="218">
        <f t="shared" si="102"/>
        <v>0</v>
      </c>
      <c r="HN72" s="218">
        <f t="shared" si="102"/>
        <v>0</v>
      </c>
      <c r="HO72" s="218">
        <f t="shared" si="102"/>
        <v>0</v>
      </c>
      <c r="HP72" s="218">
        <f t="shared" si="102"/>
        <v>0</v>
      </c>
      <c r="HQ72" s="218">
        <f t="shared" si="102"/>
        <v>0</v>
      </c>
      <c r="HR72" s="218">
        <f t="shared" si="102"/>
        <v>0</v>
      </c>
      <c r="HS72" s="218">
        <f t="shared" si="102"/>
        <v>0</v>
      </c>
      <c r="HT72" s="218">
        <f t="shared" si="102"/>
        <v>0</v>
      </c>
      <c r="HU72" s="218">
        <f t="shared" si="102"/>
        <v>0</v>
      </c>
      <c r="HV72" s="218">
        <f t="shared" si="102"/>
        <v>0</v>
      </c>
      <c r="HW72" s="218">
        <f t="shared" si="102"/>
        <v>0</v>
      </c>
      <c r="HX72" s="218">
        <f t="shared" si="102"/>
        <v>0</v>
      </c>
      <c r="HY72" s="218">
        <f t="shared" si="102"/>
        <v>0</v>
      </c>
      <c r="HZ72" s="218">
        <f t="shared" si="102"/>
        <v>0</v>
      </c>
      <c r="IA72" s="218">
        <f t="shared" si="102"/>
        <v>0</v>
      </c>
      <c r="IB72" s="218">
        <f t="shared" si="102"/>
        <v>0</v>
      </c>
      <c r="IC72" s="218">
        <f t="shared" si="102"/>
        <v>0</v>
      </c>
      <c r="ID72" s="218">
        <f t="shared" si="102"/>
        <v>0</v>
      </c>
      <c r="IE72" s="218">
        <f t="shared" si="102"/>
        <v>0</v>
      </c>
      <c r="IF72" s="218">
        <f t="shared" si="102"/>
        <v>0</v>
      </c>
      <c r="IG72" s="218">
        <f t="shared" si="102"/>
        <v>0</v>
      </c>
      <c r="IH72" s="218">
        <f t="shared" si="102"/>
        <v>0</v>
      </c>
      <c r="II72" s="218">
        <f t="shared" si="102"/>
        <v>0</v>
      </c>
      <c r="IJ72" s="218">
        <f t="shared" si="102"/>
        <v>0</v>
      </c>
      <c r="IK72" s="218">
        <f t="shared" si="102"/>
        <v>0</v>
      </c>
      <c r="IL72" s="218">
        <f t="shared" si="102"/>
        <v>0</v>
      </c>
      <c r="IM72" s="218">
        <f t="shared" si="102"/>
        <v>0</v>
      </c>
      <c r="IN72" s="218">
        <f t="shared" si="102"/>
        <v>0</v>
      </c>
      <c r="IO72" s="218">
        <f t="shared" si="102"/>
        <v>0</v>
      </c>
      <c r="IP72" s="218">
        <f t="shared" si="102"/>
        <v>0</v>
      </c>
      <c r="IQ72" s="212"/>
      <c r="IR72" s="212"/>
      <c r="IS72" s="212"/>
    </row>
    <row r="73" spans="1:253" ht="98.25" customHeight="1">
      <c r="A73" s="682" t="str">
        <f>IF(ABS(Questionnaire!D172-Questionnaire!D171)&gt;500,"WARNING Q 39 - Change in ICCA balance owed by UK co. is greater than £500m - please check","OK - ICCA balance owed by UK company")</f>
        <v>OK - ICCA balance owed by UK company</v>
      </c>
      <c r="B73" s="682" t="str">
        <f>IF(ABS(Questionnaire!E172-Questionnaire!E171)&gt;500,"WARNING Q 39 - Change in ICCA balance owed by UK co. is greater than £500m - please check","OK - ICCA balance owed by UK company")</f>
        <v>OK - ICCA balance owed by UK company</v>
      </c>
      <c r="C73" s="682" t="str">
        <f>IF(ABS(Questionnaire!F172-Questionnaire!F171)&gt;500,"WARNING Q 39 - Change in ICCA balance owed by UK co. is greater than £500m - please check","OK - ICCA balance owed by UK company")</f>
        <v>OK - ICCA balance owed by UK company</v>
      </c>
      <c r="D73" s="682" t="str">
        <f>IF(ABS(Questionnaire!G172-Questionnaire!G171)&gt;500,"WARNING Q 39 - Change in ICCA balance owed by UK co. is greater than £500m - please check","OK - ICCA balance owed by UK company")</f>
        <v>OK - ICCA balance owed by UK company</v>
      </c>
      <c r="E73" s="682" t="str">
        <f>IF(ABS(Questionnaire!H172-Questionnaire!H171)&gt;500,"WARNING Q 39 - Change in ICCA balance owed by UK co. is greater than £500m - please check","OK - ICCA balance owed by UK company")</f>
        <v>OK - ICCA balance owed by UK company</v>
      </c>
      <c r="F73" s="682" t="str">
        <f>IF(ABS(Questionnaire!I172-Questionnaire!I171)&gt;500,"WARNING Q 39 - Change in ICCA balance owed by UK co. is greater than £500m - please check","OK - ICCA balance owed by UK company")</f>
        <v>OK - ICCA balance owed by UK company</v>
      </c>
      <c r="G73" s="682" t="str">
        <f>IF(ABS(Questionnaire!J172-Questionnaire!J171)&gt;500,"WARNING Q 39 - Change in ICCA balance owed by UK co. is greater than £500m - please check","OK - ICCA balance owed by UK company")</f>
        <v>OK - ICCA balance owed by UK company</v>
      </c>
      <c r="H73" s="682" t="str">
        <f>IF(ABS(Questionnaire!K172-Questionnaire!K171)&gt;500,"WARNING Q 39 - Change in ICCA balance owed by UK co. is greater than £500m - please check","OK - ICCA balance owed by UK company")</f>
        <v>OK - ICCA balance owed by UK company</v>
      </c>
      <c r="I73" s="682" t="str">
        <f>IF(ABS(Questionnaire!L172-Questionnaire!L171)&gt;500,"WARNING Q 39 - Change in ICCA balance owed by UK co. is greater than £500m - please check","OK - ICCA balance owed by UK company")</f>
        <v>OK - ICCA balance owed by UK company</v>
      </c>
      <c r="J73" s="682" t="str">
        <f>IF(ABS(Questionnaire!M172-Questionnaire!M171)&gt;500,"WARNING Q 39 - Change in ICCA balance owed by UK co. is greater than £500m - please check","OK - ICCA balance owed by UK company")</f>
        <v>OK - ICCA balance owed by UK company</v>
      </c>
      <c r="K73" s="682" t="str">
        <f>IF(ABS(Questionnaire!N172-Questionnaire!N171)&gt;500,"WARNING Q 39 - Change in ICCA balance owed by UK co. is greater than £500m - please check","OK - ICCA balance owed by UK company")</f>
        <v>OK - ICCA balance owed by UK company</v>
      </c>
      <c r="L73" s="682" t="str">
        <f>IF(ABS(Questionnaire!O172-Questionnaire!O171)&gt;500,"WARNING Q 39 - Change in ICCA balance owed by UK co. is greater than £500m - please check","OK - ICCA balance owed by UK company")</f>
        <v>OK - ICCA balance owed by UK company</v>
      </c>
      <c r="M73" s="682" t="str">
        <f>IF(ABS(Questionnaire!P172-Questionnaire!P171)&gt;500,"WARNING Q 39 - Change in ICCA balance owed by UK co. is greater than £500m - please check","OK - ICCA balance owed by UK company")</f>
        <v>OK - ICCA balance owed by UK company</v>
      </c>
      <c r="N73" s="682" t="str">
        <f>IF(ABS(Questionnaire!Q172-Questionnaire!Q171)&gt;500,"WARNING Q 39 - Change in ICCA balance owed by UK co. is greater than £500m - please check","OK - ICCA balance owed by UK company")</f>
        <v>OK - ICCA balance owed by UK company</v>
      </c>
      <c r="O73" s="682" t="str">
        <f>IF(ABS(Questionnaire!R172-Questionnaire!R171)&gt;500,"WARNING Q 39 - Change in ICCA balance owed by UK co. is greater than £500m - please check","OK - ICCA balance owed by UK company")</f>
        <v>OK - ICCA balance owed by UK company</v>
      </c>
      <c r="P73" s="682" t="str">
        <f>IF(ABS(Questionnaire!S172-Questionnaire!S171)&gt;500,"WARNING Q 39 - Change in ICCA balance owed by UK co. is greater than £500m - please check","OK - ICCA balance owed by UK company")</f>
        <v>OK - ICCA balance owed by UK company</v>
      </c>
      <c r="Q73" s="682" t="str">
        <f>IF(ABS(Questionnaire!T172-Questionnaire!T171)&gt;500,"WARNING Q 39 - Change in ICCA balance owed by UK co. is greater than £500m - please check","OK - ICCA balance owed by UK company")</f>
        <v>OK - ICCA balance owed by UK company</v>
      </c>
      <c r="R73" s="682" t="str">
        <f>IF(ABS(Questionnaire!U172-Questionnaire!U171)&gt;500,"WARNING Q 39 - Change in ICCA balance owed by UK co. is greater than £500m - please check","OK - ICCA balance owed by UK company")</f>
        <v>OK - ICCA balance owed by UK company</v>
      </c>
      <c r="S73" s="682" t="str">
        <f>IF(ABS(Questionnaire!V172-Questionnaire!V171)&gt;500,"WARNING Q 39 - Change in ICCA balance owed by UK co. is greater than £500m - please check","OK - ICCA balance owed by UK company")</f>
        <v>OK - ICCA balance owed by UK company</v>
      </c>
      <c r="T73" s="682" t="str">
        <f>IF(ABS(Questionnaire!W172-Questionnaire!W171)&gt;500,"WARNING Q 39 - Change in ICCA balance owed by UK co. is greater than £500m - please check","OK - ICCA balance owed by UK company")</f>
        <v>OK - ICCA balance owed by UK company</v>
      </c>
      <c r="U73" s="682" t="str">
        <f>IF(ABS(Questionnaire!X172-Questionnaire!X171)&gt;500,"WARNING Q 39 - Change in ICCA balance owed by UK co. is greater than £500m - please check","OK - ICCA balance owed by UK company")</f>
        <v>OK - ICCA balance owed by UK company</v>
      </c>
      <c r="V73" s="682" t="str">
        <f>IF(ABS(Questionnaire!Y172-Questionnaire!Y171)&gt;500,"WARNING Q 39 - Change in ICCA balance owed by UK co. is greater than £500m - please check","OK - ICCA balance owed by UK company")</f>
        <v>OK - ICCA balance owed by UK company</v>
      </c>
      <c r="W73" s="682" t="str">
        <f>IF(ABS(Questionnaire!Z172-Questionnaire!Z171)&gt;500,"WARNING Q 39 - Change in ICCA balance owed by UK co. is greater than £500m - please check","OK - ICCA balance owed by UK company")</f>
        <v>OK - ICCA balance owed by UK company</v>
      </c>
      <c r="X73" s="682" t="str">
        <f>IF(ABS(Questionnaire!AA172-Questionnaire!AA171)&gt;500,"WARNING Q 39 - Change in ICCA balance owed by UK co. is greater than £500m - please check","OK - ICCA balance owed by UK company")</f>
        <v>OK - ICCA balance owed by UK company</v>
      </c>
      <c r="Y73" s="682" t="str">
        <f>IF(ABS(Questionnaire!AB172-Questionnaire!AB171)&gt;500,"WARNING Q 39 - Change in ICCA balance owed by UK co. is greater than £500m - please check","OK - ICCA balance owed by UK company")</f>
        <v>OK - ICCA balance owed by UK company</v>
      </c>
      <c r="Z73" s="682" t="str">
        <f>IF(ABS(Questionnaire!AC172-Questionnaire!AC171)&gt;500,"WARNING Q 39 - Change in ICCA balance owed by UK co. is greater than £500m - please check","OK - ICCA balance owed by UK company")</f>
        <v>OK - ICCA balance owed by UK company</v>
      </c>
      <c r="AA73" s="682" t="str">
        <f>IF(ABS(Questionnaire!AD172-Questionnaire!AD171)&gt;500,"WARNING Q 39 - Change in ICCA balance owed by UK co. is greater than £500m - please check","OK - ICCA balance owed by UK company")</f>
        <v>OK - ICCA balance owed by UK company</v>
      </c>
      <c r="AB73" s="682" t="str">
        <f>IF(ABS(Questionnaire!AE172-Questionnaire!AE171)&gt;500,"WARNING Q 39 - Change in ICCA balance owed by UK co. is greater than £500m - please check","OK - ICCA balance owed by UK company")</f>
        <v>OK - ICCA balance owed by UK company</v>
      </c>
      <c r="AC73" s="682" t="str">
        <f>IF(ABS(Questionnaire!AF172-Questionnaire!AF171)&gt;500,"WARNING Q 39 - Change in ICCA balance owed by UK co. is greater than £500m - please check","OK - ICCA balance owed by UK company")</f>
        <v>OK - ICCA balance owed by UK company</v>
      </c>
      <c r="AD73" s="682" t="str">
        <f>IF(ABS(Questionnaire!AG172-Questionnaire!AG171)&gt;500,"WARNING Q 39 - Change in ICCA balance owed by UK co. is greater than £500m - please check","OK - ICCA balance owed by UK company")</f>
        <v>OK - ICCA balance owed by UK company</v>
      </c>
      <c r="AE73" s="682" t="str">
        <f>IF(ABS(Questionnaire!AH172-Questionnaire!AH171)&gt;500,"WARNING Q 39 - Change in ICCA balance owed by UK co. is greater than £500m - please check","OK - ICCA balance owed by UK company")</f>
        <v>OK - ICCA balance owed by UK company</v>
      </c>
      <c r="AF73" s="682" t="str">
        <f>IF(ABS(Questionnaire!AI172-Questionnaire!AI171)&gt;500,"WARNING Q 39 - Change in ICCA balance owed by UK co. is greater than £500m - please check","OK - ICCA balance owed by UK company")</f>
        <v>OK - ICCA balance owed by UK company</v>
      </c>
      <c r="AG73" s="682" t="str">
        <f>IF(ABS(Questionnaire!AJ172-Questionnaire!AJ171)&gt;500,"WARNING Q 39 - Change in ICCA balance owed by UK co. is greater than £500m - please check","OK - ICCA balance owed by UK company")</f>
        <v>OK - ICCA balance owed by UK company</v>
      </c>
      <c r="AH73" s="682" t="str">
        <f>IF(ABS(Questionnaire!AK172-Questionnaire!AK171)&gt;500,"WARNING Q 39 - Change in ICCA balance owed by UK co. is greater than £500m - please check","OK - ICCA balance owed by UK company")</f>
        <v>OK - ICCA balance owed by UK company</v>
      </c>
      <c r="AI73" s="682" t="str">
        <f>IF(ABS(Questionnaire!AL172-Questionnaire!AL171)&gt;500,"WARNING Q 39 - Change in ICCA balance owed by UK co. is greater than £500m - please check","OK - ICCA balance owed by UK company")</f>
        <v>OK - ICCA balance owed by UK company</v>
      </c>
      <c r="AJ73" s="682" t="str">
        <f>IF(ABS(Questionnaire!AM172-Questionnaire!AM171)&gt;500,"WARNING Q 39 - Change in ICCA balance owed by UK co. is greater than £500m - please check","OK - ICCA balance owed by UK company")</f>
        <v>OK - ICCA balance owed by UK company</v>
      </c>
      <c r="AK73" s="682" t="str">
        <f>IF(ABS(Questionnaire!AN172-Questionnaire!AN171)&gt;500,"WARNING Q 39 - Change in ICCA balance owed by UK co. is greater than £500m - please check","OK - ICCA balance owed by UK company")</f>
        <v>OK - ICCA balance owed by UK company</v>
      </c>
      <c r="AL73" s="682" t="str">
        <f>IF(ABS(Questionnaire!AO172-Questionnaire!AO171)&gt;500,"WARNING Q 39 - Change in ICCA balance owed by UK co. is greater than £500m - please check","OK - ICCA balance owed by UK company")</f>
        <v>OK - ICCA balance owed by UK company</v>
      </c>
      <c r="AM73" s="682" t="str">
        <f>IF(ABS(Questionnaire!AP172-Questionnaire!AP171)&gt;500,"WARNING Q 39 - Change in ICCA balance owed by UK co. is greater than £500m - please check","OK - ICCA balance owed by UK company")</f>
        <v>OK - ICCA balance owed by UK company</v>
      </c>
      <c r="AN73" s="682" t="str">
        <f>IF(ABS(Questionnaire!AQ172-Questionnaire!AQ171)&gt;500,"WARNING Q 39 - Change in ICCA balance owed by UK co. is greater than £500m - please check","OK - ICCA balance owed by UK company")</f>
        <v>OK - ICCA balance owed by UK company</v>
      </c>
      <c r="AO73" s="682" t="str">
        <f>IF(ABS(Questionnaire!AR172-Questionnaire!AR171)&gt;500,"WARNING Q 39 - Change in ICCA balance owed by UK co. is greater than £500m - please check","OK - ICCA balance owed by UK company")</f>
        <v>OK - ICCA balance owed by UK company</v>
      </c>
      <c r="AP73" s="682" t="str">
        <f>IF(ABS(Questionnaire!AS172-Questionnaire!AS171)&gt;500,"WARNING Q 39 - Change in ICCA balance owed by UK co. is greater than £500m - please check","OK - ICCA balance owed by UK company")</f>
        <v>OK - ICCA balance owed by UK company</v>
      </c>
      <c r="AQ73" s="682" t="str">
        <f>IF(ABS(Questionnaire!AT172-Questionnaire!AT171)&gt;500,"WARNING Q 39 - Change in ICCA balance owed by UK co. is greater than £500m - please check","OK - ICCA balance owed by UK company")</f>
        <v>OK - ICCA balance owed by UK company</v>
      </c>
      <c r="AR73" s="682" t="str">
        <f>IF(ABS(Questionnaire!AU172-Questionnaire!AU171)&gt;500,"WARNING Q 39 - Change in ICCA balance owed by UK co. is greater than £500m - please check","OK - ICCA balance owed by UK company")</f>
        <v>OK - ICCA balance owed by UK company</v>
      </c>
      <c r="AS73" s="682" t="str">
        <f>IF(ABS(Questionnaire!AV172-Questionnaire!AV171)&gt;500,"WARNING Q 39 - Change in ICCA balance owed by UK co. is greater than £500m - please check","OK - ICCA balance owed by UK company")</f>
        <v>OK - ICCA balance owed by UK company</v>
      </c>
      <c r="AT73" s="682" t="str">
        <f>IF(ABS(Questionnaire!AW172-Questionnaire!AW171)&gt;500,"WARNING Q 39 - Change in ICCA balance owed by UK co. is greater than £500m - please check","OK - ICCA balance owed by UK company")</f>
        <v>OK - ICCA balance owed by UK company</v>
      </c>
      <c r="AU73" s="682" t="str">
        <f>IF(ABS(Questionnaire!AX172-Questionnaire!AX171)&gt;500,"WARNING Q 39 - Change in ICCA balance owed by UK co. is greater than £500m - please check","OK - ICCA balance owed by UK company")</f>
        <v>OK - ICCA balance owed by UK company</v>
      </c>
      <c r="AV73" s="682" t="str">
        <f>IF(ABS(Questionnaire!AY172-Questionnaire!AY171)&gt;500,"WARNING Q 39 - Change in ICCA balance owed by UK co. is greater than £500m - please check","OK - ICCA balance owed by UK company")</f>
        <v>OK - ICCA balance owed by UK company</v>
      </c>
      <c r="AW73" s="682" t="str">
        <f>IF(ABS(Questionnaire!AZ172-Questionnaire!AZ171)&gt;500,"WARNING Q 39 - Change in ICCA balance owed by UK co. is greater than £500m - please check","OK - ICCA balance owed by UK company")</f>
        <v>OK - ICCA balance owed by UK company</v>
      </c>
      <c r="AX73" s="682" t="str">
        <f>IF(ABS(Questionnaire!BA172-Questionnaire!BA171)&gt;500,"WARNING Q 39 - Change in ICCA balance owed by UK co. is greater than £500m - please check","OK - ICCA balance owed by UK company")</f>
        <v>OK - ICCA balance owed by UK company</v>
      </c>
      <c r="AY73" s="682" t="str">
        <f>IF(ABS(Questionnaire!BB172-Questionnaire!BB171)&gt;500,"WARNING Q 39 - Change in ICCA balance owed by UK co. is greater than £500m - please check","OK - ICCA balance owed by UK company")</f>
        <v>OK - ICCA balance owed by UK company</v>
      </c>
      <c r="AZ73" s="682" t="str">
        <f>IF(ABS(Questionnaire!BC172-Questionnaire!BC171)&gt;500,"WARNING Q 39 - Change in ICCA balance owed by UK co. is greater than £500m - please check","OK - ICCA balance owed by UK company")</f>
        <v>OK - ICCA balance owed by UK company</v>
      </c>
      <c r="BA73" s="682" t="str">
        <f>IF(ABS(Questionnaire!BD172-Questionnaire!BD171)&gt;500,"WARNING Q 39 - Change in ICCA balance owed by UK co. is greater than £500m - please check","OK - ICCA balance owed by UK company")</f>
        <v>OK - ICCA balance owed by UK company</v>
      </c>
      <c r="BB73" s="682" t="str">
        <f>IF(ABS(Questionnaire!BE172-Questionnaire!BE171)&gt;500,"WARNING Q 39 - Change in ICCA balance owed by UK co. is greater than £500m - please check","OK - ICCA balance owed by UK company")</f>
        <v>OK - ICCA balance owed by UK company</v>
      </c>
      <c r="BC73" s="682" t="str">
        <f>IF(ABS(Questionnaire!BF172-Questionnaire!BF171)&gt;500,"WARNING Q 39 - Change in ICCA balance owed by UK co. is greater than £500m - please check","OK - ICCA balance owed by UK company")</f>
        <v>OK - ICCA balance owed by UK company</v>
      </c>
      <c r="BD73" s="682" t="str">
        <f>IF(ABS(Questionnaire!BG172-Questionnaire!BG171)&gt;500,"WARNING Q 39 - Change in ICCA balance owed by UK co. is greater than £500m - please check","OK - ICCA balance owed by UK company")</f>
        <v>OK - ICCA balance owed by UK company</v>
      </c>
      <c r="BE73" s="682" t="str">
        <f>IF(ABS(Questionnaire!BH172-Questionnaire!BH171)&gt;500,"WARNING Q 39 - Change in ICCA balance owed by UK co. is greater than £500m - please check","OK - ICCA balance owed by UK company")</f>
        <v>OK - ICCA balance owed by UK company</v>
      </c>
      <c r="BF73" s="682" t="str">
        <f>IF(ABS(Questionnaire!BI172-Questionnaire!BI171)&gt;500,"WARNING Q 39 - Change in ICCA balance owed by UK co. is greater than £500m - please check","OK - ICCA balance owed by UK company")</f>
        <v>OK - ICCA balance owed by UK company</v>
      </c>
      <c r="BG73" s="682" t="str">
        <f>IF(ABS(Questionnaire!BJ172-Questionnaire!BJ171)&gt;500,"WARNING Q 39 - Change in ICCA balance owed by UK co. is greater than £500m - please check","OK - ICCA balance owed by UK company")</f>
        <v>OK - ICCA balance owed by UK company</v>
      </c>
      <c r="BH73" s="682" t="str">
        <f>IF(ABS(Questionnaire!BK172-Questionnaire!BK171)&gt;500,"WARNING Q 39 - Change in ICCA balance owed by UK co. is greater than £500m - please check","OK - ICCA balance owed by UK company")</f>
        <v>OK - ICCA balance owed by UK company</v>
      </c>
      <c r="BI73" s="682" t="str">
        <f>IF(ABS(Questionnaire!BL172-Questionnaire!BL171)&gt;500,"WARNING Q 39 - Change in ICCA balance owed by UK co. is greater than £500m - please check","OK - ICCA balance owed by UK company")</f>
        <v>OK - ICCA balance owed by UK company</v>
      </c>
      <c r="BJ73" s="682" t="str">
        <f>IF(ABS(Questionnaire!BM172-Questionnaire!BM171)&gt;500,"WARNING Q 39 - Change in ICCA balance owed by UK co. is greater than £500m - please check","OK - ICCA balance owed by UK company")</f>
        <v>OK - ICCA balance owed by UK company</v>
      </c>
      <c r="BK73" s="682" t="str">
        <f>IF(ABS(Questionnaire!BN172-Questionnaire!BN171)&gt;500,"WARNING Q 39 - Change in ICCA balance owed by UK co. is greater than £500m - please check","OK - ICCA balance owed by UK company")</f>
        <v>OK - ICCA balance owed by UK company</v>
      </c>
      <c r="BL73" s="682" t="str">
        <f>IF(ABS(Questionnaire!BO172-Questionnaire!BO171)&gt;500,"WARNING Q 39 - Change in ICCA balance owed by UK co. is greater than £500m - please check","OK - ICCA balance owed by UK company")</f>
        <v>OK - ICCA balance owed by UK company</v>
      </c>
      <c r="BM73" s="682" t="str">
        <f>IF(ABS(Questionnaire!BP172-Questionnaire!BP171)&gt;500,"WARNING Q 39 - Change in ICCA balance owed by UK co. is greater than £500m - please check","OK - ICCA balance owed by UK company")</f>
        <v>OK - ICCA balance owed by UK company</v>
      </c>
      <c r="BN73" s="682" t="str">
        <f>IF(ABS(Questionnaire!BQ172-Questionnaire!BQ171)&gt;500,"WARNING Q 39 - Change in ICCA balance owed by UK co. is greater than £500m - please check","OK - ICCA balance owed by UK company")</f>
        <v>OK - ICCA balance owed by UK company</v>
      </c>
      <c r="BO73" s="682" t="str">
        <f>IF(ABS(Questionnaire!BR172-Questionnaire!BR171)&gt;500,"WARNING Q 39 - Change in ICCA balance owed by UK co. is greater than £500m - please check","OK - ICCA balance owed by UK company")</f>
        <v>OK - ICCA balance owed by UK company</v>
      </c>
      <c r="BP73" s="682" t="str">
        <f>IF(ABS(Questionnaire!BS172-Questionnaire!BS171)&gt;500,"WARNING Q 39 - Change in ICCA balance owed by UK co. is greater than £500m - please check","OK - ICCA balance owed by UK company")</f>
        <v>OK - ICCA balance owed by UK company</v>
      </c>
      <c r="BQ73" s="682" t="str">
        <f>IF(ABS(Questionnaire!BT172-Questionnaire!BT171)&gt;500,"WARNING Q 39 - Change in ICCA balance owed by UK co. is greater than £500m - please check","OK - ICCA balance owed by UK company")</f>
        <v>OK - ICCA balance owed by UK company</v>
      </c>
      <c r="BR73" s="682" t="str">
        <f>IF(ABS(Questionnaire!BU172-Questionnaire!BU171)&gt;500,"WARNING Q 39 - Change in ICCA balance owed by UK co. is greater than £500m - please check","OK - ICCA balance owed by UK company")</f>
        <v>OK - ICCA balance owed by UK company</v>
      </c>
      <c r="BS73" s="682" t="str">
        <f>IF(ABS(Questionnaire!BV172-Questionnaire!BV171)&gt;500,"WARNING Q 39 - Change in ICCA balance owed by UK co. is greater than £500m - please check","OK - ICCA balance owed by UK company")</f>
        <v>OK - ICCA balance owed by UK company</v>
      </c>
      <c r="BT73" s="682" t="str">
        <f>IF(ABS(Questionnaire!BW172-Questionnaire!BW171)&gt;500,"WARNING Q 39 - Change in ICCA balance owed by UK co. is greater than £500m - please check","OK - ICCA balance owed by UK company")</f>
        <v>OK - ICCA balance owed by UK company</v>
      </c>
      <c r="BU73" s="682" t="str">
        <f>IF(ABS(Questionnaire!BX172-Questionnaire!BX171)&gt;500,"WARNING Q 39 - Change in ICCA balance owed by UK co. is greater than £500m - please check","OK - ICCA balance owed by UK company")</f>
        <v>OK - ICCA balance owed by UK company</v>
      </c>
      <c r="BV73" s="682" t="str">
        <f>IF(ABS(Questionnaire!BY172-Questionnaire!BY171)&gt;500,"WARNING Q 39 - Change in ICCA balance owed by UK co. is greater than £500m - please check","OK - ICCA balance owed by UK company")</f>
        <v>OK - ICCA balance owed by UK company</v>
      </c>
      <c r="BW73" s="682" t="str">
        <f>IF(ABS(Questionnaire!BZ172-Questionnaire!BZ171)&gt;500,"WARNING Q 39 - Change in ICCA balance owed by UK co. is greater than £500m - please check","OK - ICCA balance owed by UK company")</f>
        <v>OK - ICCA balance owed by UK company</v>
      </c>
      <c r="BX73" s="682" t="str">
        <f>IF(ABS(Questionnaire!CA172-Questionnaire!CA171)&gt;500,"WARNING Q 39 - Change in ICCA balance owed by UK co. is greater than £500m - please check","OK - ICCA balance owed by UK company")</f>
        <v>OK - ICCA balance owed by UK company</v>
      </c>
      <c r="BY73" s="682" t="str">
        <f>IF(ABS(Questionnaire!CB172-Questionnaire!CB171)&gt;500,"WARNING Q 39 - Change in ICCA balance owed by UK co. is greater than £500m - please check","OK - ICCA balance owed by UK company")</f>
        <v>OK - ICCA balance owed by UK company</v>
      </c>
      <c r="BZ73" s="682" t="str">
        <f>IF(ABS(Questionnaire!CC172-Questionnaire!CC171)&gt;500,"WARNING Q 39 - Change in ICCA balance owed by UK co. is greater than £500m - please check","OK - ICCA balance owed by UK company")</f>
        <v>OK - ICCA balance owed by UK company</v>
      </c>
      <c r="CA73" s="682" t="str">
        <f>IF(ABS(Questionnaire!CD172-Questionnaire!CD171)&gt;500,"WARNING Q 39 - Change in ICCA balance owed by UK co. is greater than £500m - please check","OK - ICCA balance owed by UK company")</f>
        <v>OK - ICCA balance owed by UK company</v>
      </c>
      <c r="CB73" s="682" t="str">
        <f>IF(ABS(Questionnaire!CE172-Questionnaire!CE171)&gt;500,"WARNING Q 39 - Change in ICCA balance owed by UK co. is greater than £500m - please check","OK - ICCA balance owed by UK company")</f>
        <v>OK - ICCA balance owed by UK company</v>
      </c>
      <c r="CC73" s="682" t="str">
        <f>IF(ABS(Questionnaire!CF172-Questionnaire!CF171)&gt;500,"WARNING Q 39 - Change in ICCA balance owed by UK co. is greater than £500m - please check","OK - ICCA balance owed by UK company")</f>
        <v>OK - ICCA balance owed by UK company</v>
      </c>
      <c r="CD73" s="682" t="str">
        <f>IF(ABS(Questionnaire!CG172-Questionnaire!CG171)&gt;500,"WARNING Q 39 - Change in ICCA balance owed by UK co. is greater than £500m - please check","OK - ICCA balance owed by UK company")</f>
        <v>OK - ICCA balance owed by UK company</v>
      </c>
      <c r="CE73" s="682" t="str">
        <f>IF(ABS(Questionnaire!CH172-Questionnaire!CH171)&gt;500,"WARNING Q 39 - Change in ICCA balance owed by UK co. is greater than £500m - please check","OK - ICCA balance owed by UK company")</f>
        <v>OK - ICCA balance owed by UK company</v>
      </c>
      <c r="CF73" s="682" t="str">
        <f>IF(ABS(Questionnaire!CI172-Questionnaire!CI171)&gt;500,"WARNING Q 39 - Change in ICCA balance owed by UK co. is greater than £500m - please check","OK - ICCA balance owed by UK company")</f>
        <v>OK - ICCA balance owed by UK company</v>
      </c>
      <c r="CG73" s="682" t="str">
        <f>IF(ABS(Questionnaire!CJ172-Questionnaire!CJ171)&gt;500,"WARNING Q 39 - Change in ICCA balance owed by UK co. is greater than £500m - please check","OK - ICCA balance owed by UK company")</f>
        <v>OK - ICCA balance owed by UK company</v>
      </c>
      <c r="CH73" s="682" t="str">
        <f>IF(ABS(Questionnaire!CK172-Questionnaire!CK171)&gt;500,"WARNING Q 39 - Change in ICCA balance owed by UK co. is greater than £500m - please check","OK - ICCA balance owed by UK company")</f>
        <v>OK - ICCA balance owed by UK company</v>
      </c>
      <c r="CI73" s="682" t="str">
        <f>IF(ABS(Questionnaire!CL172-Questionnaire!CL171)&gt;500,"WARNING Q 39 - Change in ICCA balance owed by UK co. is greater than £500m - please check","OK - ICCA balance owed by UK company")</f>
        <v>OK - ICCA balance owed by UK company</v>
      </c>
      <c r="CJ73" s="682" t="str">
        <f>IF(ABS(Questionnaire!CM172-Questionnaire!CM171)&gt;500,"WARNING Q 39 - Change in ICCA balance owed by UK co. is greater than £500m - please check","OK - ICCA balance owed by UK company")</f>
        <v>OK - ICCA balance owed by UK company</v>
      </c>
      <c r="CK73" s="682" t="str">
        <f>IF(ABS(Questionnaire!CN172-Questionnaire!CN171)&gt;500,"WARNING Q 39 - Change in ICCA balance owed by UK co. is greater than £500m - please check","OK - ICCA balance owed by UK company")</f>
        <v>OK - ICCA balance owed by UK company</v>
      </c>
      <c r="CL73" s="682" t="str">
        <f>IF(ABS(Questionnaire!CO172-Questionnaire!CO171)&gt;500,"WARNING Q 39 - Change in ICCA balance owed by UK co. is greater than £500m - please check","OK - ICCA balance owed by UK company")</f>
        <v>OK - ICCA balance owed by UK company</v>
      </c>
      <c r="CM73" s="682" t="str">
        <f>IF(ABS(Questionnaire!CP172-Questionnaire!CP171)&gt;500,"WARNING Q 39 - Change in ICCA balance owed by UK co. is greater than £500m - please check","OK - ICCA balance owed by UK company")</f>
        <v>OK - ICCA balance owed by UK company</v>
      </c>
      <c r="CN73" s="682" t="str">
        <f>IF(ABS(Questionnaire!CQ172-Questionnaire!CQ171)&gt;500,"WARNING Q 39 - Change in ICCA balance owed by UK co. is greater than £500m - please check","OK - ICCA balance owed by UK company")</f>
        <v>OK - ICCA balance owed by UK company</v>
      </c>
      <c r="CO73" s="682" t="str">
        <f>IF(ABS(Questionnaire!CR172-Questionnaire!CR171)&gt;500,"WARNING Q 39 - Change in ICCA balance owed by UK co. is greater than £500m - please check","OK - ICCA balance owed by UK company")</f>
        <v>OK - ICCA balance owed by UK company</v>
      </c>
      <c r="CP73" s="682" t="str">
        <f>IF(ABS(Questionnaire!CS172-Questionnaire!CS171)&gt;500,"WARNING Q 39 - Change in ICCA balance owed by UK co. is greater than £500m - please check","OK - ICCA balance owed by UK company")</f>
        <v>OK - ICCA balance owed by UK company</v>
      </c>
      <c r="CQ73" s="682" t="str">
        <f>IF(ABS(Questionnaire!CT172-Questionnaire!CT171)&gt;500,"WARNING Q 39 - Change in ICCA balance owed by UK co. is greater than £500m - please check","OK - ICCA balance owed by UK company")</f>
        <v>OK - ICCA balance owed by UK company</v>
      </c>
      <c r="CR73" s="682" t="str">
        <f>IF(ABS(Questionnaire!CU172-Questionnaire!CU171)&gt;500,"WARNING Q 39 - Change in ICCA balance owed by UK co. is greater than £500m - please check","OK - ICCA balance owed by UK company")</f>
        <v>OK - ICCA balance owed by UK company</v>
      </c>
      <c r="CS73" s="682" t="str">
        <f>IF(ABS(Questionnaire!CV172-Questionnaire!CV171)&gt;500,"WARNING Q 39 - Change in ICCA balance owed by UK co. is greater than £500m - please check","OK - ICCA balance owed by UK company")</f>
        <v>OK - ICCA balance owed by UK company</v>
      </c>
      <c r="CT73" s="682" t="str">
        <f>IF(ABS(Questionnaire!CW172-Questionnaire!CW171)&gt;500,"WARNING Q 39 - Change in ICCA balance owed by UK co. is greater than £500m - please check","OK - ICCA balance owed by UK company")</f>
        <v>OK - ICCA balance owed by UK company</v>
      </c>
      <c r="CU73" s="682" t="str">
        <f>IF(ABS(Questionnaire!CX172-Questionnaire!CX171)&gt;500,"WARNING Q 39 - Change in ICCA balance owed by UK co. is greater than £500m - please check","OK - ICCA balance owed by UK company")</f>
        <v>OK - ICCA balance owed by UK company</v>
      </c>
      <c r="CV73" s="682" t="str">
        <f>IF(ABS(Questionnaire!CY172-Questionnaire!CY171)&gt;500,"WARNING Q 39 - Change in ICCA balance owed by UK co. is greater than £500m - please check","OK - ICCA balance owed by UK company")</f>
        <v>OK - ICCA balance owed by UK company</v>
      </c>
      <c r="CW73" s="682" t="str">
        <f>IF(ABS(Questionnaire!CZ172-Questionnaire!CZ171)&gt;500,"WARNING Q 39 - Change in ICCA balance owed by UK co. is greater than £500m - please check","OK - ICCA balance owed by UK company")</f>
        <v>OK - ICCA balance owed by UK company</v>
      </c>
      <c r="CX73" s="682" t="str">
        <f>IF(ABS(Questionnaire!DA172-Questionnaire!DA171)&gt;500,"WARNING Q 39 - Change in ICCA balance owed by UK co. is greater than £500m - please check","OK - ICCA balance owed by UK company")</f>
        <v>OK - ICCA balance owed by UK company</v>
      </c>
      <c r="CY73" s="682" t="str">
        <f>IF(ABS(Questionnaire!DB172-Questionnaire!DB171)&gt;500,"WARNING Q 39 - Change in ICCA balance owed by UK co. is greater than £500m - please check","OK - ICCA balance owed by UK company")</f>
        <v>OK - ICCA balance owed by UK company</v>
      </c>
      <c r="CZ73" s="682" t="str">
        <f>IF(ABS(Questionnaire!DC172-Questionnaire!DC171)&gt;500,"WARNING Q 39 - Change in ICCA balance owed by UK co. is greater than £500m - please check","OK - ICCA balance owed by UK company")</f>
        <v>OK - ICCA balance owed by UK company</v>
      </c>
      <c r="DA73" s="682" t="str">
        <f>IF(ABS(Questionnaire!DD172-Questionnaire!DD171)&gt;500,"WARNING Q 39 - Change in ICCA balance owed by UK co. is greater than £500m - please check","OK - ICCA balance owed by UK company")</f>
        <v>OK - ICCA balance owed by UK company</v>
      </c>
      <c r="DB73" s="682" t="str">
        <f>IF(ABS(Questionnaire!DE172-Questionnaire!DE171)&gt;500,"WARNING Q 39 - Change in ICCA balance owed by UK co. is greater than £500m - please check","OK - ICCA balance owed by UK company")</f>
        <v>OK - ICCA balance owed by UK company</v>
      </c>
      <c r="DC73" s="682" t="str">
        <f>IF(ABS(Questionnaire!DF172-Questionnaire!DF171)&gt;500,"WARNING Q 39 - Change in ICCA balance owed by UK co. is greater than £500m - please check","OK - ICCA balance owed by UK company")</f>
        <v>OK - ICCA balance owed by UK company</v>
      </c>
      <c r="DD73" s="682" t="str">
        <f>IF(ABS(Questionnaire!DG172-Questionnaire!DG171)&gt;500,"WARNING Q 39 - Change in ICCA balance owed by UK co. is greater than £500m - please check","OK - ICCA balance owed by UK company")</f>
        <v>OK - ICCA balance owed by UK company</v>
      </c>
      <c r="DE73" s="682" t="str">
        <f>IF(ABS(Questionnaire!DH172-Questionnaire!DH171)&gt;500,"WARNING Q 39 - Change in ICCA balance owed by UK co. is greater than £500m - please check","OK - ICCA balance owed by UK company")</f>
        <v>OK - ICCA balance owed by UK company</v>
      </c>
      <c r="DF73" s="682" t="str">
        <f>IF(ABS(Questionnaire!DI172-Questionnaire!DI171)&gt;500,"WARNING Q 39 - Change in ICCA balance owed by UK co. is greater than £500m - please check","OK - ICCA balance owed by UK company")</f>
        <v>OK - ICCA balance owed by UK company</v>
      </c>
      <c r="DG73" s="682" t="str">
        <f>IF(ABS(Questionnaire!DJ172-Questionnaire!DJ171)&gt;500,"WARNING Q 39 - Change in ICCA balance owed by UK co. is greater than £500m - please check","OK - ICCA balance owed by UK company")</f>
        <v>OK - ICCA balance owed by UK company</v>
      </c>
      <c r="DH73" s="682" t="str">
        <f>IF(ABS(Questionnaire!DK172-Questionnaire!DK171)&gt;500,"WARNING Q 39 - Change in ICCA balance owed by UK co. is greater than £500m - please check","OK - ICCA balance owed by UK company")</f>
        <v>OK - ICCA balance owed by UK company</v>
      </c>
      <c r="DI73" s="682" t="str">
        <f>IF(ABS(Questionnaire!DL172-Questionnaire!DL171)&gt;500,"WARNING Q 39 - Change in ICCA balance owed by UK co. is greater than £500m - please check","OK - ICCA balance owed by UK company")</f>
        <v>OK - ICCA balance owed by UK company</v>
      </c>
      <c r="DJ73" s="682" t="str">
        <f>IF(ABS(Questionnaire!DM172-Questionnaire!DM171)&gt;500,"WARNING Q 39 - Change in ICCA balance owed by UK co. is greater than £500m - please check","OK - ICCA balance owed by UK company")</f>
        <v>OK - ICCA balance owed by UK company</v>
      </c>
      <c r="DK73" s="682" t="str">
        <f>IF(ABS(Questionnaire!DN172-Questionnaire!DN171)&gt;500,"WARNING Q 39 - Change in ICCA balance owed by UK co. is greater than £500m - please check","OK - ICCA balance owed by UK company")</f>
        <v>OK - ICCA balance owed by UK company</v>
      </c>
      <c r="DL73" s="682" t="str">
        <f>IF(ABS(Questionnaire!DO172-Questionnaire!DO171)&gt;500,"WARNING Q 39 - Change in ICCA balance owed by UK co. is greater than £500m - please check","OK - ICCA balance owed by UK company")</f>
        <v>OK - ICCA balance owed by UK company</v>
      </c>
      <c r="DM73" s="682" t="str">
        <f>IF(ABS(Questionnaire!DP172-Questionnaire!DP171)&gt;500,"WARNING Q 39 - Change in ICCA balance owed by UK co. is greater than £500m - please check","OK - ICCA balance owed by UK company")</f>
        <v>OK - ICCA balance owed by UK company</v>
      </c>
      <c r="DN73" s="682" t="str">
        <f>IF(ABS(Questionnaire!DQ172-Questionnaire!DQ171)&gt;500,"WARNING Q 39 - Change in ICCA balance owed by UK co. is greater than £500m - please check","OK - ICCA balance owed by UK company")</f>
        <v>OK - ICCA balance owed by UK company</v>
      </c>
      <c r="DO73" s="682" t="str">
        <f>IF(ABS(Questionnaire!DR172-Questionnaire!DR171)&gt;500,"WARNING Q 39 - Change in ICCA balance owed by UK co. is greater than £500m - please check","OK - ICCA balance owed by UK company")</f>
        <v>OK - ICCA balance owed by UK company</v>
      </c>
      <c r="DP73" s="682" t="str">
        <f>IF(ABS(Questionnaire!DS172-Questionnaire!DS171)&gt;500,"WARNING Q 39 - Change in ICCA balance owed by UK co. is greater than £500m - please check","OK - ICCA balance owed by UK company")</f>
        <v>OK - ICCA balance owed by UK company</v>
      </c>
      <c r="DQ73" s="682" t="str">
        <f>IF(ABS(Questionnaire!DT172-Questionnaire!DT171)&gt;500,"WARNING Q 39 - Change in ICCA balance owed by UK co. is greater than £500m - please check","OK - ICCA balance owed by UK company")</f>
        <v>OK - ICCA balance owed by UK company</v>
      </c>
      <c r="DR73" s="682" t="str">
        <f>IF(ABS(Questionnaire!DU172-Questionnaire!DU171)&gt;500,"WARNING Q 39 - Change in ICCA balance owed by UK co. is greater than £500m - please check","OK - ICCA balance owed by UK company")</f>
        <v>OK - ICCA balance owed by UK company</v>
      </c>
      <c r="DS73" s="682" t="str">
        <f>IF(ABS(Questionnaire!DV172-Questionnaire!DV171)&gt;500,"WARNING Q 39 - Change in ICCA balance owed by UK co. is greater than £500m - please check","OK - ICCA balance owed by UK company")</f>
        <v>OK - ICCA balance owed by UK company</v>
      </c>
      <c r="DT73" s="682" t="str">
        <f>IF(ABS(Questionnaire!DW172-Questionnaire!DW171)&gt;500,"WARNING Q 39 - Change in ICCA balance owed by UK co. is greater than £500m - please check","OK - ICCA balance owed by UK company")</f>
        <v>OK - ICCA balance owed by UK company</v>
      </c>
      <c r="DU73" s="682" t="str">
        <f>IF(ABS(Questionnaire!DX172-Questionnaire!DX171)&gt;500,"WARNING Q 39 - Change in ICCA balance owed by UK co. is greater than £500m - please check","OK - ICCA balance owed by UK company")</f>
        <v>OK - ICCA balance owed by UK company</v>
      </c>
      <c r="DV73" s="682" t="str">
        <f>IF(ABS(Questionnaire!DY172-Questionnaire!DY171)&gt;500,"WARNING Q 39 - Change in ICCA balance owed by UK co. is greater than £500m - please check","OK - ICCA balance owed by UK company")</f>
        <v>OK - ICCA balance owed by UK company</v>
      </c>
      <c r="DW73" s="682" t="str">
        <f>IF(ABS(Questionnaire!DZ172-Questionnaire!DZ171)&gt;500,"WARNING Q 39 - Change in ICCA balance owed by UK co. is greater than £500m - please check","OK - ICCA balance owed by UK company")</f>
        <v>OK - ICCA balance owed by UK company</v>
      </c>
      <c r="DX73" s="682" t="str">
        <f>IF(ABS(Questionnaire!EA172-Questionnaire!EA171)&gt;500,"WARNING Q 39 - Change in ICCA balance owed by UK co. is greater than £500m - please check","OK - ICCA balance owed by UK company")</f>
        <v>OK - ICCA balance owed by UK company</v>
      </c>
      <c r="DY73" s="682" t="str">
        <f>IF(ABS(Questionnaire!EB172-Questionnaire!EB171)&gt;500,"WARNING Q 39 - Change in ICCA balance owed by UK co. is greater than £500m - please check","OK - ICCA balance owed by UK company")</f>
        <v>OK - ICCA balance owed by UK company</v>
      </c>
      <c r="DZ73" s="682" t="str">
        <f>IF(ABS(Questionnaire!EC172-Questionnaire!EC171)&gt;500,"WARNING Q 39 - Change in ICCA balance owed by UK co. is greater than £500m - please check","OK - ICCA balance owed by UK company")</f>
        <v>OK - ICCA balance owed by UK company</v>
      </c>
      <c r="EA73" s="682" t="str">
        <f>IF(ABS(Questionnaire!ED172-Questionnaire!ED171)&gt;500,"WARNING Q 39 - Change in ICCA balance owed by UK co. is greater than £500m - please check","OK - ICCA balance owed by UK company")</f>
        <v>OK - ICCA balance owed by UK company</v>
      </c>
      <c r="EB73" s="682" t="str">
        <f>IF(ABS(Questionnaire!EE172-Questionnaire!EE171)&gt;500,"WARNING Q 39 - Change in ICCA balance owed by UK co. is greater than £500m - please check","OK - ICCA balance owed by UK company")</f>
        <v>OK - ICCA balance owed by UK company</v>
      </c>
      <c r="EC73" s="682" t="str">
        <f>IF(ABS(Questionnaire!EF172-Questionnaire!EF171)&gt;500,"WARNING Q 39 - Change in ICCA balance owed by UK co. is greater than £500m - please check","OK - ICCA balance owed by UK company")</f>
        <v>OK - ICCA balance owed by UK company</v>
      </c>
      <c r="ED73" s="682" t="str">
        <f>IF(ABS(Questionnaire!EG172-Questionnaire!EG171)&gt;500,"WARNING Q 39 - Change in ICCA balance owed by UK co. is greater than £500m - please check","OK - ICCA balance owed by UK company")</f>
        <v>OK - ICCA balance owed by UK company</v>
      </c>
      <c r="EE73" s="682" t="str">
        <f>IF(ABS(Questionnaire!EH172-Questionnaire!EH171)&gt;500,"WARNING Q 39 - Change in ICCA balance owed by UK co. is greater than £500m - please check","OK - ICCA balance owed by UK company")</f>
        <v>OK - ICCA balance owed by UK company</v>
      </c>
      <c r="EF73" s="682" t="str">
        <f>IF(ABS(Questionnaire!EI172-Questionnaire!EI171)&gt;500,"WARNING Q 39 - Change in ICCA balance owed by UK co. is greater than £500m - please check","OK - ICCA balance owed by UK company")</f>
        <v>OK - ICCA balance owed by UK company</v>
      </c>
      <c r="EG73" s="682" t="str">
        <f>IF(ABS(Questionnaire!EJ172-Questionnaire!EJ171)&gt;500,"WARNING Q 39 - Change in ICCA balance owed by UK co. is greater than £500m - please check","OK - ICCA balance owed by UK company")</f>
        <v>OK - ICCA balance owed by UK company</v>
      </c>
      <c r="EH73" s="682" t="str">
        <f>IF(ABS(Questionnaire!EK172-Questionnaire!EK171)&gt;500,"WARNING Q 39 - Change in ICCA balance owed by UK co. is greater than £500m - please check","OK - ICCA balance owed by UK company")</f>
        <v>OK - ICCA balance owed by UK company</v>
      </c>
      <c r="EI73" s="682" t="str">
        <f>IF(ABS(Questionnaire!EL172-Questionnaire!EL171)&gt;500,"WARNING Q 39 - Change in ICCA balance owed by UK co. is greater than £500m - please check","OK - ICCA balance owed by UK company")</f>
        <v>OK - ICCA balance owed by UK company</v>
      </c>
      <c r="EJ73" s="682" t="str">
        <f>IF(ABS(Questionnaire!EM172-Questionnaire!EM171)&gt;500,"WARNING Q 39 - Change in ICCA balance owed by UK co. is greater than £500m - please check","OK - ICCA balance owed by UK company")</f>
        <v>OK - ICCA balance owed by UK company</v>
      </c>
      <c r="EK73" s="682" t="str">
        <f>IF(ABS(Questionnaire!EN172-Questionnaire!EN171)&gt;500,"WARNING Q 39 - Change in ICCA balance owed by UK co. is greater than £500m - please check","OK - ICCA balance owed by UK company")</f>
        <v>OK - ICCA balance owed by UK company</v>
      </c>
      <c r="EL73" s="682" t="str">
        <f>IF(ABS(Questionnaire!EO172-Questionnaire!EO171)&gt;500,"WARNING Q 39 - Change in ICCA balance owed by UK co. is greater than £500m - please check","OK - ICCA balance owed by UK company")</f>
        <v>OK - ICCA balance owed by UK company</v>
      </c>
      <c r="EM73" s="682" t="str">
        <f>IF(ABS(Questionnaire!EP172-Questionnaire!EP171)&gt;500,"WARNING Q 39 - Change in ICCA balance owed by UK co. is greater than £500m - please check","OK - ICCA balance owed by UK company")</f>
        <v>OK - ICCA balance owed by UK company</v>
      </c>
      <c r="EN73" s="682" t="str">
        <f>IF(ABS(Questionnaire!EQ172-Questionnaire!EQ171)&gt;500,"WARNING Q 39 - Change in ICCA balance owed by UK co. is greater than £500m - please check","OK - ICCA balance owed by UK company")</f>
        <v>OK - ICCA balance owed by UK company</v>
      </c>
      <c r="EO73" s="682" t="str">
        <f>IF(ABS(Questionnaire!ER172-Questionnaire!ER171)&gt;500,"WARNING Q 39 - Change in ICCA balance owed by UK co. is greater than £500m - please check","OK - ICCA balance owed by UK company")</f>
        <v>OK - ICCA balance owed by UK company</v>
      </c>
      <c r="EP73" s="682" t="str">
        <f>IF(ABS(Questionnaire!ES172-Questionnaire!ES171)&gt;500,"WARNING Q 39 - Change in ICCA balance owed by UK co. is greater than £500m - please check","OK - ICCA balance owed by UK company")</f>
        <v>OK - ICCA balance owed by UK company</v>
      </c>
      <c r="EQ73" s="682" t="str">
        <f>IF(ABS(Questionnaire!ET172-Questionnaire!ET171)&gt;500,"WARNING Q 39 - Change in ICCA balance owed by UK co. is greater than £500m - please check","OK - ICCA balance owed by UK company")</f>
        <v>OK - ICCA balance owed by UK company</v>
      </c>
      <c r="ER73" s="682" t="str">
        <f>IF(ABS(Questionnaire!EU172-Questionnaire!EU171)&gt;500,"WARNING Q 39 - Change in ICCA balance owed by UK co. is greater than £500m - please check","OK - ICCA balance owed by UK company")</f>
        <v>OK - ICCA balance owed by UK company</v>
      </c>
      <c r="ES73" s="682" t="str">
        <f>IF(ABS(Questionnaire!EV172-Questionnaire!EV171)&gt;500,"WARNING Q 39 - Change in ICCA balance owed by UK co. is greater than £500m - please check","OK - ICCA balance owed by UK company")</f>
        <v>OK - ICCA balance owed by UK company</v>
      </c>
      <c r="ET73" s="682" t="str">
        <f>IF(ABS(Questionnaire!EW172-Questionnaire!EW171)&gt;500,"WARNING Q 39 - Change in ICCA balance owed by UK co. is greater than £500m - please check","OK - ICCA balance owed by UK company")</f>
        <v>OK - ICCA balance owed by UK company</v>
      </c>
      <c r="EU73" s="682" t="str">
        <f>IF(ABS(Questionnaire!EX172-Questionnaire!EX171)&gt;500,"WARNING Q 39 - Change in ICCA balance owed by UK co. is greater than £500m - please check","OK - ICCA balance owed by UK company")</f>
        <v>OK - ICCA balance owed by UK company</v>
      </c>
      <c r="EV73" s="682" t="str">
        <f>IF(ABS(Questionnaire!EY172-Questionnaire!EY171)&gt;500,"WARNING Q 39 - Change in ICCA balance owed by UK co. is greater than £500m - please check","OK - ICCA balance owed by UK company")</f>
        <v>OK - ICCA balance owed by UK company</v>
      </c>
      <c r="EW73" s="682" t="str">
        <f>IF(ABS(Questionnaire!EZ172-Questionnaire!EZ171)&gt;500,"WARNING Q 39 - Change in ICCA balance owed by UK co. is greater than £500m - please check","OK - ICCA balance owed by UK company")</f>
        <v>OK - ICCA balance owed by UK company</v>
      </c>
      <c r="EX73" s="682" t="str">
        <f>IF(ABS(Questionnaire!FA172-Questionnaire!FA171)&gt;500,"WARNING Q 39 - Change in ICCA balance owed by UK co. is greater than £500m - please check","OK - ICCA balance owed by UK company")</f>
        <v>OK - ICCA balance owed by UK company</v>
      </c>
      <c r="EY73" s="682" t="str">
        <f>IF(ABS(Questionnaire!FB172-Questionnaire!FB171)&gt;500,"WARNING Q 39 - Change in ICCA balance owed by UK co. is greater than £500m - please check","OK - ICCA balance owed by UK company")</f>
        <v>OK - ICCA balance owed by UK company</v>
      </c>
      <c r="EZ73" s="682" t="str">
        <f>IF(ABS(Questionnaire!FC172-Questionnaire!FC171)&gt;500,"WARNING Q 39 - Change in ICCA balance owed by UK co. is greater than £500m - please check","OK - ICCA balance owed by UK company")</f>
        <v>OK - ICCA balance owed by UK company</v>
      </c>
      <c r="FA73" s="682" t="str">
        <f>IF(ABS(Questionnaire!FD172-Questionnaire!FD171)&gt;500,"WARNING Q 39 - Change in ICCA balance owed by UK co. is greater than £500m - please check","OK - ICCA balance owed by UK company")</f>
        <v>OK - ICCA balance owed by UK company</v>
      </c>
      <c r="FB73" s="682" t="str">
        <f>IF(ABS(Questionnaire!FE172-Questionnaire!FE171)&gt;500,"WARNING Q 39 - Change in ICCA balance owed by UK co. is greater than £500m - please check","OK - ICCA balance owed by UK company")</f>
        <v>OK - ICCA balance owed by UK company</v>
      </c>
      <c r="FC73" s="682" t="str">
        <f>IF(ABS(Questionnaire!FF172-Questionnaire!FF171)&gt;500,"WARNING Q 39 - Change in ICCA balance owed by UK co. is greater than £500m - please check","OK - ICCA balance owed by UK company")</f>
        <v>OK - ICCA balance owed by UK company</v>
      </c>
      <c r="FD73" s="682" t="str">
        <f>IF(ABS(Questionnaire!FG172-Questionnaire!FG171)&gt;500,"WARNING Q 39 - Change in ICCA balance owed by UK co. is greater than £500m - please check","OK - ICCA balance owed by UK company")</f>
        <v>OK - ICCA balance owed by UK company</v>
      </c>
      <c r="FE73" s="682" t="str">
        <f>IF(ABS(Questionnaire!FH172-Questionnaire!FH171)&gt;500,"WARNING Q 39 - Change in ICCA balance owed by UK co. is greater than £500m - please check","OK - ICCA balance owed by UK company")</f>
        <v>OK - ICCA balance owed by UK company</v>
      </c>
      <c r="FF73" s="682" t="str">
        <f>IF(ABS(Questionnaire!FI172-Questionnaire!FI171)&gt;500,"WARNING Q 39 - Change in ICCA balance owed by UK co. is greater than £500m - please check","OK - ICCA balance owed by UK company")</f>
        <v>OK - ICCA balance owed by UK company</v>
      </c>
      <c r="FG73" s="682" t="str">
        <f>IF(ABS(Questionnaire!FJ172-Questionnaire!FJ171)&gt;500,"WARNING Q 39 - Change in ICCA balance owed by UK co. is greater than £500m - please check","OK - ICCA balance owed by UK company")</f>
        <v>OK - ICCA balance owed by UK company</v>
      </c>
      <c r="FH73" s="682" t="str">
        <f>IF(ABS(Questionnaire!FK172-Questionnaire!FK171)&gt;500,"WARNING Q 39 - Change in ICCA balance owed by UK co. is greater than £500m - please check","OK - ICCA balance owed by UK company")</f>
        <v>OK - ICCA balance owed by UK company</v>
      </c>
      <c r="FI73" s="682" t="str">
        <f>IF(ABS(Questionnaire!FL172-Questionnaire!FL171)&gt;500,"WARNING Q 39 - Change in ICCA balance owed by UK co. is greater than £500m - please check","OK - ICCA balance owed by UK company")</f>
        <v>OK - ICCA balance owed by UK company</v>
      </c>
      <c r="FJ73" s="682" t="str">
        <f>IF(ABS(Questionnaire!FM172-Questionnaire!FM171)&gt;500,"WARNING Q 39 - Change in ICCA balance owed by UK co. is greater than £500m - please check","OK - ICCA balance owed by UK company")</f>
        <v>OK - ICCA balance owed by UK company</v>
      </c>
      <c r="FK73" s="682" t="str">
        <f>IF(ABS(Questionnaire!FN172-Questionnaire!FN171)&gt;500,"WARNING Q 39 - Change in ICCA balance owed by UK co. is greater than £500m - please check","OK - ICCA balance owed by UK company")</f>
        <v>OK - ICCA balance owed by UK company</v>
      </c>
      <c r="FL73" s="682" t="str">
        <f>IF(ABS(Questionnaire!FO172-Questionnaire!FO171)&gt;500,"WARNING Q 39 - Change in ICCA balance owed by UK co. is greater than £500m - please check","OK - ICCA balance owed by UK company")</f>
        <v>OK - ICCA balance owed by UK company</v>
      </c>
      <c r="FM73" s="682" t="str">
        <f>IF(ABS(Questionnaire!FP172-Questionnaire!FP171)&gt;500,"WARNING Q 39 - Change in ICCA balance owed by UK co. is greater than £500m - please check","OK - ICCA balance owed by UK company")</f>
        <v>OK - ICCA balance owed by UK company</v>
      </c>
      <c r="FN73" s="682" t="str">
        <f>IF(ABS(Questionnaire!FQ172-Questionnaire!FQ171)&gt;500,"WARNING Q 39 - Change in ICCA balance owed by UK co. is greater than £500m - please check","OK - ICCA balance owed by UK company")</f>
        <v>OK - ICCA balance owed by UK company</v>
      </c>
      <c r="FO73" s="682" t="str">
        <f>IF(ABS(Questionnaire!FR172-Questionnaire!FR171)&gt;500,"WARNING Q 39 - Change in ICCA balance owed by UK co. is greater than £500m - please check","OK - ICCA balance owed by UK company")</f>
        <v>OK - ICCA balance owed by UK company</v>
      </c>
      <c r="FP73" s="682" t="str">
        <f>IF(ABS(Questionnaire!FS172-Questionnaire!FS171)&gt;500,"WARNING Q 39 - Change in ICCA balance owed by UK co. is greater than £500m - please check","OK - ICCA balance owed by UK company")</f>
        <v>OK - ICCA balance owed by UK company</v>
      </c>
      <c r="FQ73" s="682" t="str">
        <f>IF(ABS(Questionnaire!FT172-Questionnaire!FT171)&gt;500,"WARNING Q 39 - Change in ICCA balance owed by UK co. is greater than £500m - please check","OK - ICCA balance owed by UK company")</f>
        <v>OK - ICCA balance owed by UK company</v>
      </c>
      <c r="FR73" s="682" t="str">
        <f>IF(ABS(Questionnaire!FU172-Questionnaire!FU171)&gt;500,"WARNING Q 39 - Change in ICCA balance owed by UK co. is greater than £500m - please check","OK - ICCA balance owed by UK company")</f>
        <v>OK - ICCA balance owed by UK company</v>
      </c>
      <c r="FS73" s="682" t="str">
        <f>IF(ABS(Questionnaire!FV172-Questionnaire!FV171)&gt;500,"WARNING Q 39 - Change in ICCA balance owed by UK co. is greater than £500m - please check","OK - ICCA balance owed by UK company")</f>
        <v>OK - ICCA balance owed by UK company</v>
      </c>
      <c r="FT73" s="682" t="str">
        <f>IF(ABS(Questionnaire!FW172-Questionnaire!FW171)&gt;500,"WARNING Q 39 - Change in ICCA balance owed by UK co. is greater than £500m - please check","OK - ICCA balance owed by UK company")</f>
        <v>OK - ICCA balance owed by UK company</v>
      </c>
      <c r="FU73" s="682" t="str">
        <f>IF(ABS(Questionnaire!FX172-Questionnaire!FX171)&gt;500,"WARNING Q 39 - Change in ICCA balance owed by UK co. is greater than £500m - please check","OK - ICCA balance owed by UK company")</f>
        <v>OK - ICCA balance owed by UK company</v>
      </c>
      <c r="FV73" s="682" t="str">
        <f>IF(ABS(Questionnaire!FY172-Questionnaire!FY171)&gt;500,"WARNING Q 39 - Change in ICCA balance owed by UK co. is greater than £500m - please check","OK - ICCA balance owed by UK company")</f>
        <v>OK - ICCA balance owed by UK company</v>
      </c>
      <c r="FW73" s="682" t="str">
        <f>IF(ABS(Questionnaire!FZ172-Questionnaire!FZ171)&gt;500,"WARNING Q 39 - Change in ICCA balance owed by UK co. is greater than £500m - please check","OK - ICCA balance owed by UK company")</f>
        <v>OK - ICCA balance owed by UK company</v>
      </c>
      <c r="FX73" s="682" t="str">
        <f>IF(ABS(Questionnaire!GA172-Questionnaire!GA171)&gt;500,"WARNING Q 39 - Change in ICCA balance owed by UK co. is greater than £500m - please check","OK - ICCA balance owed by UK company")</f>
        <v>OK - ICCA balance owed by UK company</v>
      </c>
      <c r="FY73" s="682" t="str">
        <f>IF(ABS(Questionnaire!GB172-Questionnaire!GB171)&gt;500,"WARNING Q 39 - Change in ICCA balance owed by UK co. is greater than £500m - please check","OK - ICCA balance owed by UK company")</f>
        <v>OK - ICCA balance owed by UK company</v>
      </c>
      <c r="FZ73" s="682" t="str">
        <f>IF(ABS(Questionnaire!GC172-Questionnaire!GC171)&gt;500,"WARNING Q 39 - Change in ICCA balance owed by UK co. is greater than £500m - please check","OK - ICCA balance owed by UK company")</f>
        <v>OK - ICCA balance owed by UK company</v>
      </c>
      <c r="GA73" s="682" t="str">
        <f>IF(ABS(Questionnaire!GD172-Questionnaire!GD171)&gt;500,"WARNING Q 39 - Change in ICCA balance owed by UK co. is greater than £500m - please check","OK - ICCA balance owed by UK company")</f>
        <v>OK - ICCA balance owed by UK company</v>
      </c>
      <c r="GB73" s="682" t="str">
        <f>IF(ABS(Questionnaire!GE172-Questionnaire!GE171)&gt;500,"WARNING Q 39 - Change in ICCA balance owed by UK co. is greater than £500m - please check","OK - ICCA balance owed by UK company")</f>
        <v>OK - ICCA balance owed by UK company</v>
      </c>
      <c r="GC73" s="682" t="str">
        <f>IF(ABS(Questionnaire!GF172-Questionnaire!GF171)&gt;500,"WARNING Q 39 - Change in ICCA balance owed by UK co. is greater than £500m - please check","OK - ICCA balance owed by UK company")</f>
        <v>OK - ICCA balance owed by UK company</v>
      </c>
      <c r="GD73" s="682" t="str">
        <f>IF(ABS(Questionnaire!GG172-Questionnaire!GG171)&gt;500,"WARNING Q 39 - Change in ICCA balance owed by UK co. is greater than £500m - please check","OK - ICCA balance owed by UK company")</f>
        <v>OK - ICCA balance owed by UK company</v>
      </c>
      <c r="GE73" s="682" t="str">
        <f>IF(ABS(Questionnaire!GH172-Questionnaire!GH171)&gt;500,"WARNING Q 39 - Change in ICCA balance owed by UK co. is greater than £500m - please check","OK - ICCA balance owed by UK company")</f>
        <v>OK - ICCA balance owed by UK company</v>
      </c>
      <c r="GF73" s="682" t="str">
        <f>IF(ABS(Questionnaire!GI172-Questionnaire!GI171)&gt;500,"WARNING Q 39 - Change in ICCA balance owed by UK co. is greater than £500m - please check","OK - ICCA balance owed by UK company")</f>
        <v>OK - ICCA balance owed by UK company</v>
      </c>
      <c r="GG73" s="682" t="str">
        <f>IF(ABS(Questionnaire!GJ172-Questionnaire!GJ171)&gt;500,"WARNING Q 39 - Change in ICCA balance owed by UK co. is greater than £500m - please check","OK - ICCA balance owed by UK company")</f>
        <v>OK - ICCA balance owed by UK company</v>
      </c>
      <c r="GH73" s="682" t="str">
        <f>IF(ABS(Questionnaire!GK172-Questionnaire!GK171)&gt;500,"WARNING Q 39 - Change in ICCA balance owed by UK co. is greater than £500m - please check","OK - ICCA balance owed by UK company")</f>
        <v>OK - ICCA balance owed by UK company</v>
      </c>
      <c r="GI73" s="682" t="str">
        <f>IF(ABS(Questionnaire!GL172-Questionnaire!GL171)&gt;500,"WARNING Q 39 - Change in ICCA balance owed by UK co. is greater than £500m - please check","OK - ICCA balance owed by UK company")</f>
        <v>OK - ICCA balance owed by UK company</v>
      </c>
      <c r="GJ73" s="682" t="str">
        <f>IF(ABS(Questionnaire!GM172-Questionnaire!GM171)&gt;500,"WARNING Q 39 - Change in ICCA balance owed by UK co. is greater than £500m - please check","OK - ICCA balance owed by UK company")</f>
        <v>OK - ICCA balance owed by UK company</v>
      </c>
      <c r="GK73" s="682" t="str">
        <f>IF(ABS(Questionnaire!GN172-Questionnaire!GN171)&gt;500,"WARNING Q 39 - Change in ICCA balance owed by UK co. is greater than £500m - please check","OK - ICCA balance owed by UK company")</f>
        <v>OK - ICCA balance owed by UK company</v>
      </c>
      <c r="GL73" s="682" t="str">
        <f>IF(ABS(Questionnaire!GO172-Questionnaire!GO171)&gt;500,"WARNING Q 39 - Change in ICCA balance owed by UK co. is greater than £500m - please check","OK - ICCA balance owed by UK company")</f>
        <v>OK - ICCA balance owed by UK company</v>
      </c>
      <c r="GM73" s="682" t="str">
        <f>IF(ABS(Questionnaire!GP172-Questionnaire!GP171)&gt;500,"WARNING Q 39 - Change in ICCA balance owed by UK co. is greater than £500m - please check","OK - ICCA balance owed by UK company")</f>
        <v>OK - ICCA balance owed by UK company</v>
      </c>
      <c r="GN73" s="682" t="str">
        <f>IF(ABS(Questionnaire!GQ172-Questionnaire!GQ171)&gt;500,"WARNING Q 39 - Change in ICCA balance owed by UK co. is greater than £500m - please check","OK - ICCA balance owed by UK company")</f>
        <v>OK - ICCA balance owed by UK company</v>
      </c>
      <c r="GO73" s="682" t="str">
        <f>IF(ABS(Questionnaire!GR172-Questionnaire!GR171)&gt;500,"WARNING Q 39 - Change in ICCA balance owed by UK co. is greater than £500m - please check","OK - ICCA balance owed by UK company")</f>
        <v>OK - ICCA balance owed by UK company</v>
      </c>
      <c r="GP73" s="682" t="str">
        <f>IF(ABS(Questionnaire!GS172-Questionnaire!GS171)&gt;500,"WARNING Q 39 - Change in ICCA balance owed by UK co. is greater than £500m - please check","OK - ICCA balance owed by UK company")</f>
        <v>OK - ICCA balance owed by UK company</v>
      </c>
      <c r="GQ73" s="682" t="str">
        <f>IF(ABS(Questionnaire!GT172-Questionnaire!GT171)&gt;500,"WARNING Q 39 - Change in ICCA balance owed by UK co. is greater than £500m - please check","OK - ICCA balance owed by UK company")</f>
        <v>OK - ICCA balance owed by UK company</v>
      </c>
      <c r="GR73" s="682" t="str">
        <f>IF(ABS(Questionnaire!GU172-Questionnaire!GU171)&gt;500,"WARNING Q 39 - Change in ICCA balance owed by UK co. is greater than £500m - please check","OK - ICCA balance owed by UK company")</f>
        <v>OK - ICCA balance owed by UK company</v>
      </c>
      <c r="GS73" s="682" t="str">
        <f>IF(ABS(Questionnaire!GV172-Questionnaire!GV171)&gt;500,"WARNING Q 39 - Change in ICCA balance owed by UK co. is greater than £500m - please check","OK - ICCA balance owed by UK company")</f>
        <v>OK - ICCA balance owed by UK company</v>
      </c>
      <c r="GT73" s="682" t="str">
        <f>IF(ABS(Questionnaire!GW172-Questionnaire!GW171)&gt;500,"WARNING Q 39 - Change in ICCA balance owed by UK co. is greater than £500m - please check","OK - ICCA balance owed by UK company")</f>
        <v>OK - ICCA balance owed by UK company</v>
      </c>
      <c r="GU73" s="682" t="str">
        <f>IF(ABS(Questionnaire!GX172-Questionnaire!GX171)&gt;500,"WARNING Q 39 - Change in ICCA balance owed by UK co. is greater than £500m - please check","OK - ICCA balance owed by UK company")</f>
        <v>OK - ICCA balance owed by UK company</v>
      </c>
      <c r="GV73" s="682" t="str">
        <f>IF(ABS(Questionnaire!GY172-Questionnaire!GY171)&gt;500,"WARNING Q 39 - Change in ICCA balance owed by UK co. is greater than £500m - please check","OK - ICCA balance owed by UK company")</f>
        <v>OK - ICCA balance owed by UK company</v>
      </c>
      <c r="GW73" s="682" t="str">
        <f>IF(ABS(Questionnaire!GZ172-Questionnaire!GZ171)&gt;500,"WARNING Q 39 - Change in ICCA balance owed by UK co. is greater than £500m - please check","OK - ICCA balance owed by UK company")</f>
        <v>OK - ICCA balance owed by UK company</v>
      </c>
      <c r="GX73" s="682" t="str">
        <f>IF(ABS(Questionnaire!HA172-Questionnaire!HA171)&gt;500,"WARNING Q 39 - Change in ICCA balance owed by UK co. is greater than £500m - please check","OK - ICCA balance owed by UK company")</f>
        <v>OK - ICCA balance owed by UK company</v>
      </c>
      <c r="GY73" s="682" t="str">
        <f>IF(ABS(Questionnaire!HB172-Questionnaire!HB171)&gt;500,"WARNING Q 39 - Change in ICCA balance owed by UK co. is greater than £500m - please check","OK - ICCA balance owed by UK company")</f>
        <v>OK - ICCA balance owed by UK company</v>
      </c>
      <c r="GZ73" s="682" t="str">
        <f>IF(ABS(Questionnaire!HC172-Questionnaire!HC171)&gt;500,"WARNING Q 39 - Change in ICCA balance owed by UK co. is greater than £500m - please check","OK - ICCA balance owed by UK company")</f>
        <v>OK - ICCA balance owed by UK company</v>
      </c>
      <c r="HA73" s="682" t="str">
        <f>IF(ABS(Questionnaire!HD172-Questionnaire!HD171)&gt;500,"WARNING Q 39 - Change in ICCA balance owed by UK co. is greater than £500m - please check","OK - ICCA balance owed by UK company")</f>
        <v>OK - ICCA balance owed by UK company</v>
      </c>
      <c r="HB73" s="682" t="str">
        <f>IF(ABS(Questionnaire!HE172-Questionnaire!HE171)&gt;500,"WARNING Q 39 - Change in ICCA balance owed by UK co. is greater than £500m - please check","OK - ICCA balance owed by UK company")</f>
        <v>OK - ICCA balance owed by UK company</v>
      </c>
      <c r="HC73" s="682" t="str">
        <f>IF(ABS(Questionnaire!HF172-Questionnaire!HF171)&gt;500,"WARNING Q 39 - Change in ICCA balance owed by UK co. is greater than £500m - please check","OK - ICCA balance owed by UK company")</f>
        <v>OK - ICCA balance owed by UK company</v>
      </c>
      <c r="HD73" s="682" t="str">
        <f>IF(ABS(Questionnaire!HG172-Questionnaire!HG171)&gt;500,"WARNING Q 39 - Change in ICCA balance owed by UK co. is greater than £500m - please check","OK - ICCA balance owed by UK company")</f>
        <v>OK - ICCA balance owed by UK company</v>
      </c>
      <c r="HE73" s="682" t="str">
        <f>IF(ABS(Questionnaire!HH172-Questionnaire!HH171)&gt;500,"WARNING Q 39 - Change in ICCA balance owed by UK co. is greater than £500m - please check","OK - ICCA balance owed by UK company")</f>
        <v>OK - ICCA balance owed by UK company</v>
      </c>
      <c r="HF73" s="682" t="str">
        <f>IF(ABS(Questionnaire!HI172-Questionnaire!HI171)&gt;500,"WARNING Q 39 - Change in ICCA balance owed by UK co. is greater than £500m - please check","OK - ICCA balance owed by UK company")</f>
        <v>OK - ICCA balance owed by UK company</v>
      </c>
      <c r="HG73" s="682" t="str">
        <f>IF(ABS(Questionnaire!HJ172-Questionnaire!HJ171)&gt;500,"WARNING Q 39 - Change in ICCA balance owed by UK co. is greater than £500m - please check","OK - ICCA balance owed by UK company")</f>
        <v>OK - ICCA balance owed by UK company</v>
      </c>
      <c r="HH73" s="682" t="str">
        <f>IF(ABS(Questionnaire!HK172-Questionnaire!HK171)&gt;500,"WARNING Q 39 - Change in ICCA balance owed by UK co. is greater than £500m - please check","OK - ICCA balance owed by UK company")</f>
        <v>OK - ICCA balance owed by UK company</v>
      </c>
      <c r="HI73" s="682" t="str">
        <f>IF(ABS(Questionnaire!HL172-Questionnaire!HL171)&gt;500,"WARNING Q 39 - Change in ICCA balance owed by UK co. is greater than £500m - please check","OK - ICCA balance owed by UK company")</f>
        <v>OK - ICCA balance owed by UK company</v>
      </c>
      <c r="HJ73" s="682" t="str">
        <f>IF(ABS(Questionnaire!HM172-Questionnaire!HM171)&gt;500,"WARNING Q 39 - Change in ICCA balance owed by UK co. is greater than £500m - please check","OK - ICCA balance owed by UK company")</f>
        <v>OK - ICCA balance owed by UK company</v>
      </c>
      <c r="HK73" s="682" t="str">
        <f>IF(ABS(Questionnaire!HN172-Questionnaire!HN171)&gt;500,"WARNING Q 39 - Change in ICCA balance owed by UK co. is greater than £500m - please check","OK - ICCA balance owed by UK company")</f>
        <v>OK - ICCA balance owed by UK company</v>
      </c>
      <c r="HL73" s="682" t="str">
        <f>IF(ABS(Questionnaire!HO172-Questionnaire!HO171)&gt;500,"WARNING Q 39 - Change in ICCA balance owed by UK co. is greater than £500m - please check","OK - ICCA balance owed by UK company")</f>
        <v>OK - ICCA balance owed by UK company</v>
      </c>
      <c r="HM73" s="682" t="str">
        <f>IF(ABS(Questionnaire!HP172-Questionnaire!HP171)&gt;500,"WARNING Q 39 - Change in ICCA balance owed by UK co. is greater than £500m - please check","OK - ICCA balance owed by UK company")</f>
        <v>OK - ICCA balance owed by UK company</v>
      </c>
      <c r="HN73" s="682" t="str">
        <f>IF(ABS(Questionnaire!HQ172-Questionnaire!HQ171)&gt;500,"WARNING Q 39 - Change in ICCA balance owed by UK co. is greater than £500m - please check","OK - ICCA balance owed by UK company")</f>
        <v>OK - ICCA balance owed by UK company</v>
      </c>
      <c r="HO73" s="682" t="str">
        <f>IF(ABS(Questionnaire!HR172-Questionnaire!HR171)&gt;500,"WARNING Q 39 - Change in ICCA balance owed by UK co. is greater than £500m - please check","OK - ICCA balance owed by UK company")</f>
        <v>OK - ICCA balance owed by UK company</v>
      </c>
      <c r="HP73" s="682" t="str">
        <f>IF(ABS(Questionnaire!HS172-Questionnaire!HS171)&gt;500,"WARNING Q 39 - Change in ICCA balance owed by UK co. is greater than £500m - please check","OK - ICCA balance owed by UK company")</f>
        <v>OK - ICCA balance owed by UK company</v>
      </c>
      <c r="HQ73" s="682" t="str">
        <f>IF(ABS(Questionnaire!HT172-Questionnaire!HT171)&gt;500,"WARNING Q 39 - Change in ICCA balance owed by UK co. is greater than £500m - please check","OK - ICCA balance owed by UK company")</f>
        <v>OK - ICCA balance owed by UK company</v>
      </c>
      <c r="HR73" s="682" t="str">
        <f>IF(ABS(Questionnaire!HU172-Questionnaire!HU171)&gt;500,"WARNING Q 39 - Change in ICCA balance owed by UK co. is greater than £500m - please check","OK - ICCA balance owed by UK company")</f>
        <v>OK - ICCA balance owed by UK company</v>
      </c>
      <c r="HS73" s="682" t="str">
        <f>IF(ABS(Questionnaire!HV172-Questionnaire!HV171)&gt;500,"WARNING Q 39 - Change in ICCA balance owed by UK co. is greater than £500m - please check","OK - ICCA balance owed by UK company")</f>
        <v>OK - ICCA balance owed by UK company</v>
      </c>
      <c r="HT73" s="682" t="str">
        <f>IF(ABS(Questionnaire!HW172-Questionnaire!HW171)&gt;500,"WARNING Q 39 - Change in ICCA balance owed by UK co. is greater than £500m - please check","OK - ICCA balance owed by UK company")</f>
        <v>OK - ICCA balance owed by UK company</v>
      </c>
      <c r="HU73" s="682" t="str">
        <f>IF(ABS(Questionnaire!HX172-Questionnaire!HX171)&gt;500,"WARNING Q 39 - Change in ICCA balance owed by UK co. is greater than £500m - please check","OK - ICCA balance owed by UK company")</f>
        <v>OK - ICCA balance owed by UK company</v>
      </c>
      <c r="HV73" s="682" t="str">
        <f>IF(ABS(Questionnaire!HY172-Questionnaire!HY171)&gt;500,"WARNING Q 39 - Change in ICCA balance owed by UK co. is greater than £500m - please check","OK - ICCA balance owed by UK company")</f>
        <v>OK - ICCA balance owed by UK company</v>
      </c>
      <c r="HW73" s="682" t="str">
        <f>IF(ABS(Questionnaire!HZ172-Questionnaire!HZ171)&gt;500,"WARNING Q 39 - Change in ICCA balance owed by UK co. is greater than £500m - please check","OK - ICCA balance owed by UK company")</f>
        <v>OK - ICCA balance owed by UK company</v>
      </c>
      <c r="HX73" s="682" t="str">
        <f>IF(ABS(Questionnaire!IA172-Questionnaire!IA171)&gt;500,"WARNING Q 39 - Change in ICCA balance owed by UK co. is greater than £500m - please check","OK - ICCA balance owed by UK company")</f>
        <v>OK - ICCA balance owed by UK company</v>
      </c>
      <c r="HY73" s="682" t="str">
        <f>IF(ABS(Questionnaire!IB172-Questionnaire!IB171)&gt;500,"WARNING Q 39 - Change in ICCA balance owed by UK co. is greater than £500m - please check","OK - ICCA balance owed by UK company")</f>
        <v>OK - ICCA balance owed by UK company</v>
      </c>
      <c r="HZ73" s="682" t="str">
        <f>IF(ABS(Questionnaire!IC172-Questionnaire!IC171)&gt;500,"WARNING Q 39 - Change in ICCA balance owed by UK co. is greater than £500m - please check","OK - ICCA balance owed by UK company")</f>
        <v>OK - ICCA balance owed by UK company</v>
      </c>
      <c r="IA73" s="682" t="str">
        <f>IF(ABS(Questionnaire!ID172-Questionnaire!ID171)&gt;500,"WARNING Q 39 - Change in ICCA balance owed by UK co. is greater than £500m - please check","OK - ICCA balance owed by UK company")</f>
        <v>OK - ICCA balance owed by UK company</v>
      </c>
      <c r="IB73" s="682" t="str">
        <f>IF(ABS(Questionnaire!IE172-Questionnaire!IE171)&gt;500,"WARNING Q 39 - Change in ICCA balance owed by UK co. is greater than £500m - please check","OK - ICCA balance owed by UK company")</f>
        <v>OK - ICCA balance owed by UK company</v>
      </c>
      <c r="IC73" s="682" t="str">
        <f>IF(ABS(Questionnaire!IF172-Questionnaire!IF171)&gt;500,"WARNING Q 39 - Change in ICCA balance owed by UK co. is greater than £500m - please check","OK - ICCA balance owed by UK company")</f>
        <v>OK - ICCA balance owed by UK company</v>
      </c>
      <c r="ID73" s="682" t="str">
        <f>IF(ABS(Questionnaire!IG172-Questionnaire!IG171)&gt;500,"WARNING Q 39 - Change in ICCA balance owed by UK co. is greater than £500m - please check","OK - ICCA balance owed by UK company")</f>
        <v>OK - ICCA balance owed by UK company</v>
      </c>
      <c r="IE73" s="682" t="str">
        <f>IF(ABS(Questionnaire!IH172-Questionnaire!IH171)&gt;500,"WARNING Q 39 - Change in ICCA balance owed by UK co. is greater than £500m - please check","OK - ICCA balance owed by UK company")</f>
        <v>OK - ICCA balance owed by UK company</v>
      </c>
      <c r="IF73" s="682" t="str">
        <f>IF(ABS(Questionnaire!II172-Questionnaire!II171)&gt;500,"WARNING Q 39 - Change in ICCA balance owed by UK co. is greater than £500m - please check","OK - ICCA balance owed by UK company")</f>
        <v>OK - ICCA balance owed by UK company</v>
      </c>
      <c r="IG73" s="682" t="str">
        <f>IF(ABS(Questionnaire!IJ172-Questionnaire!IJ171)&gt;500,"WARNING Q 39 - Change in ICCA balance owed by UK co. is greater than £500m - please check","OK - ICCA balance owed by UK company")</f>
        <v>OK - ICCA balance owed by UK company</v>
      </c>
      <c r="IH73" s="682" t="str">
        <f>IF(ABS(Questionnaire!IK172-Questionnaire!IK171)&gt;500,"WARNING Q 39 - Change in ICCA balance owed by UK co. is greater than £500m - please check","OK - ICCA balance owed by UK company")</f>
        <v>OK - ICCA balance owed by UK company</v>
      </c>
      <c r="II73" s="682" t="str">
        <f>IF(ABS(Questionnaire!IL172-Questionnaire!IL171)&gt;500,"WARNING Q 39 - Change in ICCA balance owed by UK co. is greater than £500m - please check","OK - ICCA balance owed by UK company")</f>
        <v>OK - ICCA balance owed by UK company</v>
      </c>
      <c r="IJ73" s="682" t="str">
        <f>IF(ABS(Questionnaire!IM172-Questionnaire!IM171)&gt;500,"WARNING Q 39 - Change in ICCA balance owed by UK co. is greater than £500m - please check","OK - ICCA balance owed by UK company")</f>
        <v>OK - ICCA balance owed by UK company</v>
      </c>
      <c r="IK73" s="682" t="str">
        <f>IF(ABS(Questionnaire!IN172-Questionnaire!IN171)&gt;500,"WARNING Q 39 - Change in ICCA balance owed by UK co. is greater than £500m - please check","OK - ICCA balance owed by UK company")</f>
        <v>OK - ICCA balance owed by UK company</v>
      </c>
      <c r="IL73" s="682" t="str">
        <f>IF(ABS(Questionnaire!IO172-Questionnaire!IO171)&gt;500,"WARNING Q 39 - Change in ICCA balance owed by UK co. is greater than £500m - please check","OK - ICCA balance owed by UK company")</f>
        <v>OK - ICCA balance owed by UK company</v>
      </c>
      <c r="IM73" s="682" t="str">
        <f>IF(ABS(Questionnaire!IP172-Questionnaire!IP171)&gt;500,"WARNING Q 39 - Change in ICCA balance owed by UK co. is greater than £500m - please check","OK - ICCA balance owed by UK company")</f>
        <v>OK - ICCA balance owed by UK company</v>
      </c>
      <c r="IN73" s="682" t="str">
        <f>IF(ABS(Questionnaire!IQ172-Questionnaire!IQ171)&gt;500,"WARNING Q 39 - Change in ICCA balance owed by UK co. is greater than £500m - please check","OK - ICCA balance owed by UK company")</f>
        <v>OK - ICCA balance owed by UK company</v>
      </c>
      <c r="IO73" s="682" t="str">
        <f>IF(ABS(Questionnaire!IR172-Questionnaire!IR171)&gt;500,"WARNING Q 39 - Change in ICCA balance owed by UK co. is greater than £500m - please check","OK - ICCA balance owed by UK company")</f>
        <v>OK - ICCA balance owed by UK company</v>
      </c>
      <c r="IP73" s="682" t="str">
        <f>IF(ABS(Questionnaire!IS172-Questionnaire!IS171)&gt;500,"WARNING Q 39 - Change in ICCA balance owed by UK co. is greater than £500m - please check","OK - ICCA balance owed by UK company")</f>
        <v>OK - ICCA balance owed by UK company</v>
      </c>
      <c r="IQ73" s="212"/>
      <c r="IR73" s="212"/>
      <c r="IS73" s="212"/>
    </row>
    <row r="74" spans="1:253">
      <c r="A74" s="679">
        <f>IF(LEFT(A75,2)="OK",0,IF(LEFT(A75,2)="WA",2,1))</f>
        <v>0</v>
      </c>
      <c r="B74" s="218">
        <f t="shared" ref="B74:BM74" si="103">IF(LEFT(B75,2)="OK",0,IF(LEFT(B75,2)="WA",2,1))</f>
        <v>0</v>
      </c>
      <c r="C74" s="218">
        <f t="shared" si="103"/>
        <v>0</v>
      </c>
      <c r="D74" s="218">
        <f t="shared" si="103"/>
        <v>0</v>
      </c>
      <c r="E74" s="218">
        <f t="shared" si="103"/>
        <v>0</v>
      </c>
      <c r="F74" s="218">
        <f t="shared" si="103"/>
        <v>0</v>
      </c>
      <c r="G74" s="218">
        <f t="shared" si="103"/>
        <v>0</v>
      </c>
      <c r="H74" s="218">
        <f t="shared" si="103"/>
        <v>0</v>
      </c>
      <c r="I74" s="218">
        <f t="shared" si="103"/>
        <v>0</v>
      </c>
      <c r="J74" s="218">
        <f t="shared" si="103"/>
        <v>0</v>
      </c>
      <c r="K74" s="218">
        <f t="shared" si="103"/>
        <v>0</v>
      </c>
      <c r="L74" s="218">
        <f t="shared" si="103"/>
        <v>0</v>
      </c>
      <c r="M74" s="218">
        <f t="shared" si="103"/>
        <v>0</v>
      </c>
      <c r="N74" s="218">
        <f t="shared" si="103"/>
        <v>0</v>
      </c>
      <c r="O74" s="218">
        <f t="shared" si="103"/>
        <v>0</v>
      </c>
      <c r="P74" s="218">
        <f t="shared" si="103"/>
        <v>0</v>
      </c>
      <c r="Q74" s="218">
        <f t="shared" si="103"/>
        <v>0</v>
      </c>
      <c r="R74" s="218">
        <f t="shared" si="103"/>
        <v>0</v>
      </c>
      <c r="S74" s="218">
        <f t="shared" si="103"/>
        <v>0</v>
      </c>
      <c r="T74" s="218">
        <f t="shared" si="103"/>
        <v>0</v>
      </c>
      <c r="U74" s="218">
        <f t="shared" si="103"/>
        <v>0</v>
      </c>
      <c r="V74" s="218">
        <f t="shared" si="103"/>
        <v>0</v>
      </c>
      <c r="W74" s="218">
        <f t="shared" si="103"/>
        <v>0</v>
      </c>
      <c r="X74" s="218">
        <f t="shared" si="103"/>
        <v>0</v>
      </c>
      <c r="Y74" s="218">
        <f t="shared" si="103"/>
        <v>0</v>
      </c>
      <c r="Z74" s="218">
        <f t="shared" si="103"/>
        <v>0</v>
      </c>
      <c r="AA74" s="218">
        <f t="shared" si="103"/>
        <v>0</v>
      </c>
      <c r="AB74" s="218">
        <f t="shared" si="103"/>
        <v>0</v>
      </c>
      <c r="AC74" s="218">
        <f t="shared" si="103"/>
        <v>0</v>
      </c>
      <c r="AD74" s="218">
        <f t="shared" si="103"/>
        <v>0</v>
      </c>
      <c r="AE74" s="218">
        <f t="shared" si="103"/>
        <v>0</v>
      </c>
      <c r="AF74" s="218">
        <f t="shared" si="103"/>
        <v>0</v>
      </c>
      <c r="AG74" s="218">
        <f t="shared" si="103"/>
        <v>0</v>
      </c>
      <c r="AH74" s="218">
        <f t="shared" si="103"/>
        <v>0</v>
      </c>
      <c r="AI74" s="218">
        <f t="shared" si="103"/>
        <v>0</v>
      </c>
      <c r="AJ74" s="218">
        <f t="shared" si="103"/>
        <v>0</v>
      </c>
      <c r="AK74" s="218">
        <f t="shared" si="103"/>
        <v>0</v>
      </c>
      <c r="AL74" s="218">
        <f t="shared" si="103"/>
        <v>0</v>
      </c>
      <c r="AM74" s="218">
        <f t="shared" si="103"/>
        <v>0</v>
      </c>
      <c r="AN74" s="218">
        <f t="shared" si="103"/>
        <v>0</v>
      </c>
      <c r="AO74" s="218">
        <f t="shared" si="103"/>
        <v>0</v>
      </c>
      <c r="AP74" s="218">
        <f t="shared" si="103"/>
        <v>0</v>
      </c>
      <c r="AQ74" s="218">
        <f t="shared" si="103"/>
        <v>0</v>
      </c>
      <c r="AR74" s="218">
        <f t="shared" si="103"/>
        <v>0</v>
      </c>
      <c r="AS74" s="218">
        <f t="shared" si="103"/>
        <v>0</v>
      </c>
      <c r="AT74" s="218">
        <f t="shared" si="103"/>
        <v>0</v>
      </c>
      <c r="AU74" s="218">
        <f t="shared" si="103"/>
        <v>0</v>
      </c>
      <c r="AV74" s="218">
        <f t="shared" si="103"/>
        <v>0</v>
      </c>
      <c r="AW74" s="218">
        <f t="shared" si="103"/>
        <v>0</v>
      </c>
      <c r="AX74" s="218">
        <f t="shared" si="103"/>
        <v>0</v>
      </c>
      <c r="AY74" s="218">
        <f t="shared" si="103"/>
        <v>0</v>
      </c>
      <c r="AZ74" s="218">
        <f t="shared" si="103"/>
        <v>0</v>
      </c>
      <c r="BA74" s="218">
        <f t="shared" si="103"/>
        <v>0</v>
      </c>
      <c r="BB74" s="218">
        <f t="shared" si="103"/>
        <v>0</v>
      </c>
      <c r="BC74" s="218">
        <f t="shared" si="103"/>
        <v>0</v>
      </c>
      <c r="BD74" s="218">
        <f t="shared" si="103"/>
        <v>0</v>
      </c>
      <c r="BE74" s="218">
        <f t="shared" si="103"/>
        <v>0</v>
      </c>
      <c r="BF74" s="218">
        <f t="shared" si="103"/>
        <v>0</v>
      </c>
      <c r="BG74" s="218">
        <f t="shared" si="103"/>
        <v>0</v>
      </c>
      <c r="BH74" s="218">
        <f t="shared" si="103"/>
        <v>0</v>
      </c>
      <c r="BI74" s="218">
        <f t="shared" si="103"/>
        <v>0</v>
      </c>
      <c r="BJ74" s="218">
        <f t="shared" si="103"/>
        <v>0</v>
      </c>
      <c r="BK74" s="218">
        <f t="shared" si="103"/>
        <v>0</v>
      </c>
      <c r="BL74" s="218">
        <f t="shared" si="103"/>
        <v>0</v>
      </c>
      <c r="BM74" s="218">
        <f t="shared" si="103"/>
        <v>0</v>
      </c>
      <c r="BN74" s="218">
        <f t="shared" ref="BN74:DY74" si="104">IF(LEFT(BN75,2)="OK",0,IF(LEFT(BN75,2)="WA",2,1))</f>
        <v>0</v>
      </c>
      <c r="BO74" s="218">
        <f t="shared" si="104"/>
        <v>0</v>
      </c>
      <c r="BP74" s="218">
        <f t="shared" si="104"/>
        <v>0</v>
      </c>
      <c r="BQ74" s="218">
        <f t="shared" si="104"/>
        <v>0</v>
      </c>
      <c r="BR74" s="218">
        <f t="shared" si="104"/>
        <v>0</v>
      </c>
      <c r="BS74" s="218">
        <f t="shared" si="104"/>
        <v>0</v>
      </c>
      <c r="BT74" s="218">
        <f t="shared" si="104"/>
        <v>0</v>
      </c>
      <c r="BU74" s="218">
        <f t="shared" si="104"/>
        <v>0</v>
      </c>
      <c r="BV74" s="218">
        <f t="shared" si="104"/>
        <v>0</v>
      </c>
      <c r="BW74" s="218">
        <f t="shared" si="104"/>
        <v>0</v>
      </c>
      <c r="BX74" s="218">
        <f t="shared" si="104"/>
        <v>0</v>
      </c>
      <c r="BY74" s="218">
        <f t="shared" si="104"/>
        <v>0</v>
      </c>
      <c r="BZ74" s="218">
        <f t="shared" si="104"/>
        <v>0</v>
      </c>
      <c r="CA74" s="218">
        <f t="shared" si="104"/>
        <v>0</v>
      </c>
      <c r="CB74" s="218">
        <f t="shared" si="104"/>
        <v>0</v>
      </c>
      <c r="CC74" s="218">
        <f t="shared" si="104"/>
        <v>0</v>
      </c>
      <c r="CD74" s="218">
        <f t="shared" si="104"/>
        <v>0</v>
      </c>
      <c r="CE74" s="218">
        <f t="shared" si="104"/>
        <v>0</v>
      </c>
      <c r="CF74" s="218">
        <f t="shared" si="104"/>
        <v>0</v>
      </c>
      <c r="CG74" s="218">
        <f t="shared" si="104"/>
        <v>0</v>
      </c>
      <c r="CH74" s="218">
        <f t="shared" si="104"/>
        <v>0</v>
      </c>
      <c r="CI74" s="218">
        <f t="shared" si="104"/>
        <v>0</v>
      </c>
      <c r="CJ74" s="218">
        <f t="shared" si="104"/>
        <v>0</v>
      </c>
      <c r="CK74" s="218">
        <f t="shared" si="104"/>
        <v>0</v>
      </c>
      <c r="CL74" s="218">
        <f t="shared" si="104"/>
        <v>0</v>
      </c>
      <c r="CM74" s="218">
        <f t="shared" si="104"/>
        <v>0</v>
      </c>
      <c r="CN74" s="218">
        <f t="shared" si="104"/>
        <v>0</v>
      </c>
      <c r="CO74" s="218">
        <f t="shared" si="104"/>
        <v>0</v>
      </c>
      <c r="CP74" s="218">
        <f t="shared" si="104"/>
        <v>0</v>
      </c>
      <c r="CQ74" s="218">
        <f t="shared" si="104"/>
        <v>0</v>
      </c>
      <c r="CR74" s="218">
        <f t="shared" si="104"/>
        <v>0</v>
      </c>
      <c r="CS74" s="218">
        <f t="shared" si="104"/>
        <v>0</v>
      </c>
      <c r="CT74" s="218">
        <f t="shared" si="104"/>
        <v>0</v>
      </c>
      <c r="CU74" s="218">
        <f t="shared" si="104"/>
        <v>0</v>
      </c>
      <c r="CV74" s="218">
        <f t="shared" si="104"/>
        <v>0</v>
      </c>
      <c r="CW74" s="218">
        <f t="shared" si="104"/>
        <v>0</v>
      </c>
      <c r="CX74" s="218">
        <f t="shared" si="104"/>
        <v>0</v>
      </c>
      <c r="CY74" s="218">
        <f t="shared" si="104"/>
        <v>0</v>
      </c>
      <c r="CZ74" s="218">
        <f t="shared" si="104"/>
        <v>0</v>
      </c>
      <c r="DA74" s="218">
        <f t="shared" si="104"/>
        <v>0</v>
      </c>
      <c r="DB74" s="218">
        <f t="shared" si="104"/>
        <v>0</v>
      </c>
      <c r="DC74" s="218">
        <f t="shared" si="104"/>
        <v>0</v>
      </c>
      <c r="DD74" s="218">
        <f t="shared" si="104"/>
        <v>0</v>
      </c>
      <c r="DE74" s="218">
        <f t="shared" si="104"/>
        <v>0</v>
      </c>
      <c r="DF74" s="218">
        <f t="shared" si="104"/>
        <v>0</v>
      </c>
      <c r="DG74" s="218">
        <f t="shared" si="104"/>
        <v>0</v>
      </c>
      <c r="DH74" s="218">
        <f t="shared" si="104"/>
        <v>0</v>
      </c>
      <c r="DI74" s="218">
        <f t="shared" si="104"/>
        <v>0</v>
      </c>
      <c r="DJ74" s="218">
        <f t="shared" si="104"/>
        <v>0</v>
      </c>
      <c r="DK74" s="218">
        <f t="shared" si="104"/>
        <v>0</v>
      </c>
      <c r="DL74" s="218">
        <f t="shared" si="104"/>
        <v>0</v>
      </c>
      <c r="DM74" s="218">
        <f t="shared" si="104"/>
        <v>0</v>
      </c>
      <c r="DN74" s="218">
        <f t="shared" si="104"/>
        <v>0</v>
      </c>
      <c r="DO74" s="218">
        <f t="shared" si="104"/>
        <v>0</v>
      </c>
      <c r="DP74" s="218">
        <f t="shared" si="104"/>
        <v>0</v>
      </c>
      <c r="DQ74" s="218">
        <f t="shared" si="104"/>
        <v>0</v>
      </c>
      <c r="DR74" s="218">
        <f t="shared" si="104"/>
        <v>0</v>
      </c>
      <c r="DS74" s="218">
        <f t="shared" si="104"/>
        <v>0</v>
      </c>
      <c r="DT74" s="218">
        <f t="shared" si="104"/>
        <v>0</v>
      </c>
      <c r="DU74" s="218">
        <f t="shared" si="104"/>
        <v>0</v>
      </c>
      <c r="DV74" s="218">
        <f t="shared" si="104"/>
        <v>0</v>
      </c>
      <c r="DW74" s="218">
        <f t="shared" si="104"/>
        <v>0</v>
      </c>
      <c r="DX74" s="218">
        <f t="shared" si="104"/>
        <v>0</v>
      </c>
      <c r="DY74" s="218">
        <f t="shared" si="104"/>
        <v>0</v>
      </c>
      <c r="DZ74" s="218">
        <f t="shared" ref="DZ74:GK74" si="105">IF(LEFT(DZ75,2)="OK",0,IF(LEFT(DZ75,2)="WA",2,1))</f>
        <v>0</v>
      </c>
      <c r="EA74" s="218">
        <f t="shared" si="105"/>
        <v>0</v>
      </c>
      <c r="EB74" s="218">
        <f t="shared" si="105"/>
        <v>0</v>
      </c>
      <c r="EC74" s="218">
        <f t="shared" si="105"/>
        <v>0</v>
      </c>
      <c r="ED74" s="218">
        <f t="shared" si="105"/>
        <v>0</v>
      </c>
      <c r="EE74" s="218">
        <f t="shared" si="105"/>
        <v>0</v>
      </c>
      <c r="EF74" s="218">
        <f t="shared" si="105"/>
        <v>0</v>
      </c>
      <c r="EG74" s="218">
        <f t="shared" si="105"/>
        <v>0</v>
      </c>
      <c r="EH74" s="218">
        <f t="shared" si="105"/>
        <v>0</v>
      </c>
      <c r="EI74" s="218">
        <f t="shared" si="105"/>
        <v>0</v>
      </c>
      <c r="EJ74" s="218">
        <f t="shared" si="105"/>
        <v>0</v>
      </c>
      <c r="EK74" s="218">
        <f t="shared" si="105"/>
        <v>0</v>
      </c>
      <c r="EL74" s="218">
        <f t="shared" si="105"/>
        <v>0</v>
      </c>
      <c r="EM74" s="218">
        <f t="shared" si="105"/>
        <v>0</v>
      </c>
      <c r="EN74" s="218">
        <f t="shared" si="105"/>
        <v>0</v>
      </c>
      <c r="EO74" s="218">
        <f t="shared" si="105"/>
        <v>0</v>
      </c>
      <c r="EP74" s="218">
        <f t="shared" si="105"/>
        <v>0</v>
      </c>
      <c r="EQ74" s="218">
        <f t="shared" si="105"/>
        <v>0</v>
      </c>
      <c r="ER74" s="218">
        <f t="shared" si="105"/>
        <v>0</v>
      </c>
      <c r="ES74" s="218">
        <f t="shared" si="105"/>
        <v>0</v>
      </c>
      <c r="ET74" s="218">
        <f t="shared" si="105"/>
        <v>0</v>
      </c>
      <c r="EU74" s="218">
        <f t="shared" si="105"/>
        <v>0</v>
      </c>
      <c r="EV74" s="218">
        <f t="shared" si="105"/>
        <v>0</v>
      </c>
      <c r="EW74" s="218">
        <f t="shared" si="105"/>
        <v>0</v>
      </c>
      <c r="EX74" s="218">
        <f t="shared" si="105"/>
        <v>0</v>
      </c>
      <c r="EY74" s="218">
        <f t="shared" si="105"/>
        <v>0</v>
      </c>
      <c r="EZ74" s="218">
        <f t="shared" si="105"/>
        <v>0</v>
      </c>
      <c r="FA74" s="218">
        <f t="shared" si="105"/>
        <v>0</v>
      </c>
      <c r="FB74" s="218">
        <f t="shared" si="105"/>
        <v>0</v>
      </c>
      <c r="FC74" s="218">
        <f t="shared" si="105"/>
        <v>0</v>
      </c>
      <c r="FD74" s="218">
        <f t="shared" si="105"/>
        <v>0</v>
      </c>
      <c r="FE74" s="218">
        <f t="shared" si="105"/>
        <v>0</v>
      </c>
      <c r="FF74" s="218">
        <f t="shared" si="105"/>
        <v>0</v>
      </c>
      <c r="FG74" s="218">
        <f t="shared" si="105"/>
        <v>0</v>
      </c>
      <c r="FH74" s="218">
        <f t="shared" si="105"/>
        <v>0</v>
      </c>
      <c r="FI74" s="218">
        <f t="shared" si="105"/>
        <v>0</v>
      </c>
      <c r="FJ74" s="218">
        <f t="shared" si="105"/>
        <v>0</v>
      </c>
      <c r="FK74" s="218">
        <f t="shared" si="105"/>
        <v>0</v>
      </c>
      <c r="FL74" s="218">
        <f t="shared" si="105"/>
        <v>0</v>
      </c>
      <c r="FM74" s="218">
        <f t="shared" si="105"/>
        <v>0</v>
      </c>
      <c r="FN74" s="218">
        <f t="shared" si="105"/>
        <v>0</v>
      </c>
      <c r="FO74" s="218">
        <f t="shared" si="105"/>
        <v>0</v>
      </c>
      <c r="FP74" s="218">
        <f t="shared" si="105"/>
        <v>0</v>
      </c>
      <c r="FQ74" s="218">
        <f t="shared" si="105"/>
        <v>0</v>
      </c>
      <c r="FR74" s="218">
        <f t="shared" si="105"/>
        <v>0</v>
      </c>
      <c r="FS74" s="218">
        <f t="shared" si="105"/>
        <v>0</v>
      </c>
      <c r="FT74" s="218">
        <f t="shared" si="105"/>
        <v>0</v>
      </c>
      <c r="FU74" s="218">
        <f t="shared" si="105"/>
        <v>0</v>
      </c>
      <c r="FV74" s="218">
        <f t="shared" si="105"/>
        <v>0</v>
      </c>
      <c r="FW74" s="218">
        <f t="shared" si="105"/>
        <v>0</v>
      </c>
      <c r="FX74" s="218">
        <f t="shared" si="105"/>
        <v>0</v>
      </c>
      <c r="FY74" s="218">
        <f t="shared" si="105"/>
        <v>0</v>
      </c>
      <c r="FZ74" s="218">
        <f t="shared" si="105"/>
        <v>0</v>
      </c>
      <c r="GA74" s="218">
        <f t="shared" si="105"/>
        <v>0</v>
      </c>
      <c r="GB74" s="218">
        <f t="shared" si="105"/>
        <v>0</v>
      </c>
      <c r="GC74" s="218">
        <f t="shared" si="105"/>
        <v>0</v>
      </c>
      <c r="GD74" s="218">
        <f t="shared" si="105"/>
        <v>0</v>
      </c>
      <c r="GE74" s="218">
        <f t="shared" si="105"/>
        <v>0</v>
      </c>
      <c r="GF74" s="218">
        <f t="shared" si="105"/>
        <v>0</v>
      </c>
      <c r="GG74" s="218">
        <f t="shared" si="105"/>
        <v>0</v>
      </c>
      <c r="GH74" s="218">
        <f t="shared" si="105"/>
        <v>0</v>
      </c>
      <c r="GI74" s="218">
        <f t="shared" si="105"/>
        <v>0</v>
      </c>
      <c r="GJ74" s="218">
        <f t="shared" si="105"/>
        <v>0</v>
      </c>
      <c r="GK74" s="218">
        <f t="shared" si="105"/>
        <v>0</v>
      </c>
      <c r="GL74" s="218">
        <f t="shared" ref="GL74:IP74" si="106">IF(LEFT(GL75,2)="OK",0,IF(LEFT(GL75,2)="WA",2,1))</f>
        <v>0</v>
      </c>
      <c r="GM74" s="218">
        <f t="shared" si="106"/>
        <v>0</v>
      </c>
      <c r="GN74" s="218">
        <f t="shared" si="106"/>
        <v>0</v>
      </c>
      <c r="GO74" s="218">
        <f t="shared" si="106"/>
        <v>0</v>
      </c>
      <c r="GP74" s="218">
        <f t="shared" si="106"/>
        <v>0</v>
      </c>
      <c r="GQ74" s="218">
        <f t="shared" si="106"/>
        <v>0</v>
      </c>
      <c r="GR74" s="218">
        <f t="shared" si="106"/>
        <v>0</v>
      </c>
      <c r="GS74" s="218">
        <f t="shared" si="106"/>
        <v>0</v>
      </c>
      <c r="GT74" s="218">
        <f t="shared" si="106"/>
        <v>0</v>
      </c>
      <c r="GU74" s="218">
        <f t="shared" si="106"/>
        <v>0</v>
      </c>
      <c r="GV74" s="218">
        <f t="shared" si="106"/>
        <v>0</v>
      </c>
      <c r="GW74" s="218">
        <f t="shared" si="106"/>
        <v>0</v>
      </c>
      <c r="GX74" s="218">
        <f t="shared" si="106"/>
        <v>0</v>
      </c>
      <c r="GY74" s="218">
        <f t="shared" si="106"/>
        <v>0</v>
      </c>
      <c r="GZ74" s="218">
        <f t="shared" si="106"/>
        <v>0</v>
      </c>
      <c r="HA74" s="218">
        <f t="shared" si="106"/>
        <v>0</v>
      </c>
      <c r="HB74" s="218">
        <f t="shared" si="106"/>
        <v>0</v>
      </c>
      <c r="HC74" s="218">
        <f t="shared" si="106"/>
        <v>0</v>
      </c>
      <c r="HD74" s="218">
        <f t="shared" si="106"/>
        <v>0</v>
      </c>
      <c r="HE74" s="218">
        <f t="shared" si="106"/>
        <v>0</v>
      </c>
      <c r="HF74" s="218">
        <f t="shared" si="106"/>
        <v>0</v>
      </c>
      <c r="HG74" s="218">
        <f t="shared" si="106"/>
        <v>0</v>
      </c>
      <c r="HH74" s="218">
        <f t="shared" si="106"/>
        <v>0</v>
      </c>
      <c r="HI74" s="218">
        <f t="shared" si="106"/>
        <v>0</v>
      </c>
      <c r="HJ74" s="218">
        <f t="shared" si="106"/>
        <v>0</v>
      </c>
      <c r="HK74" s="218">
        <f t="shared" si="106"/>
        <v>0</v>
      </c>
      <c r="HL74" s="218">
        <f t="shared" si="106"/>
        <v>0</v>
      </c>
      <c r="HM74" s="218">
        <f t="shared" si="106"/>
        <v>0</v>
      </c>
      <c r="HN74" s="218">
        <f t="shared" si="106"/>
        <v>0</v>
      </c>
      <c r="HO74" s="218">
        <f t="shared" si="106"/>
        <v>0</v>
      </c>
      <c r="HP74" s="218">
        <f t="shared" si="106"/>
        <v>0</v>
      </c>
      <c r="HQ74" s="218">
        <f t="shared" si="106"/>
        <v>0</v>
      </c>
      <c r="HR74" s="218">
        <f t="shared" si="106"/>
        <v>0</v>
      </c>
      <c r="HS74" s="218">
        <f t="shared" si="106"/>
        <v>0</v>
      </c>
      <c r="HT74" s="218">
        <f t="shared" si="106"/>
        <v>0</v>
      </c>
      <c r="HU74" s="218">
        <f t="shared" si="106"/>
        <v>0</v>
      </c>
      <c r="HV74" s="218">
        <f t="shared" si="106"/>
        <v>0</v>
      </c>
      <c r="HW74" s="218">
        <f t="shared" si="106"/>
        <v>0</v>
      </c>
      <c r="HX74" s="218">
        <f t="shared" si="106"/>
        <v>0</v>
      </c>
      <c r="HY74" s="218">
        <f t="shared" si="106"/>
        <v>0</v>
      </c>
      <c r="HZ74" s="218">
        <f t="shared" si="106"/>
        <v>0</v>
      </c>
      <c r="IA74" s="218">
        <f t="shared" si="106"/>
        <v>0</v>
      </c>
      <c r="IB74" s="218">
        <f t="shared" si="106"/>
        <v>0</v>
      </c>
      <c r="IC74" s="218">
        <f t="shared" si="106"/>
        <v>0</v>
      </c>
      <c r="ID74" s="218">
        <f t="shared" si="106"/>
        <v>0</v>
      </c>
      <c r="IE74" s="218">
        <f t="shared" si="106"/>
        <v>0</v>
      </c>
      <c r="IF74" s="218">
        <f t="shared" si="106"/>
        <v>0</v>
      </c>
      <c r="IG74" s="218">
        <f t="shared" si="106"/>
        <v>0</v>
      </c>
      <c r="IH74" s="218">
        <f t="shared" si="106"/>
        <v>0</v>
      </c>
      <c r="II74" s="218">
        <f t="shared" si="106"/>
        <v>0</v>
      </c>
      <c r="IJ74" s="218">
        <f t="shared" si="106"/>
        <v>0</v>
      </c>
      <c r="IK74" s="218">
        <f t="shared" si="106"/>
        <v>0</v>
      </c>
      <c r="IL74" s="218">
        <f t="shared" si="106"/>
        <v>0</v>
      </c>
      <c r="IM74" s="218">
        <f t="shared" si="106"/>
        <v>0</v>
      </c>
      <c r="IN74" s="218">
        <f t="shared" si="106"/>
        <v>0</v>
      </c>
      <c r="IO74" s="218">
        <f t="shared" si="106"/>
        <v>0</v>
      </c>
      <c r="IP74" s="218">
        <f t="shared" si="106"/>
        <v>0</v>
      </c>
      <c r="IQ74" s="212"/>
      <c r="IR74" s="212"/>
      <c r="IS74" s="212"/>
    </row>
    <row r="75" spans="1:253" ht="96.75" customHeight="1">
      <c r="A75" s="682" t="str">
        <f>IF(ABS((Questionnaire!D174-Questionnaire!D173)-(Questionnaire!D172-Questionnaire!D171))&gt;500,"WARNING Variable Q 39 &amp; 40 - Net change in ICCA balance is greater than £500m - please check","OK - Net change in ICCA balance")</f>
        <v>OK - Net change in ICCA balance</v>
      </c>
      <c r="B75" s="682" t="str">
        <f>IF(ABS((Questionnaire!E174-Questionnaire!E173)-(Questionnaire!E172-Questionnaire!E171))&gt;500,"WARNING Variable Q 39 &amp; 40 - Net change in ICCA balance is greater than £500m - please check","OK - Net change in ICCA balance")</f>
        <v>OK - Net change in ICCA balance</v>
      </c>
      <c r="C75" s="682" t="str">
        <f>IF(ABS((Questionnaire!F174-Questionnaire!F173)-(Questionnaire!F172-Questionnaire!F171))&gt;500,"WARNING Variable Q 39 &amp; 40 - Net change in ICCA balance is greater than £500m - please check","OK - Net change in ICCA balance")</f>
        <v>OK - Net change in ICCA balance</v>
      </c>
      <c r="D75" s="682" t="str">
        <f>IF(ABS((Questionnaire!G174-Questionnaire!G173)-(Questionnaire!G172-Questionnaire!G171))&gt;500,"WARNING Variable Q 39 &amp; 40 - Net change in ICCA balance is greater than £500m - please check","OK - Net change in ICCA balance")</f>
        <v>OK - Net change in ICCA balance</v>
      </c>
      <c r="E75" s="682" t="str">
        <f>IF(ABS((Questionnaire!H174-Questionnaire!H173)-(Questionnaire!H172-Questionnaire!H171))&gt;500,"WARNING Variable Q 39 &amp; 40 - Net change in ICCA balance is greater than £500m - please check","OK - Net change in ICCA balance")</f>
        <v>OK - Net change in ICCA balance</v>
      </c>
      <c r="F75" s="682" t="str">
        <f>IF(ABS((Questionnaire!I174-Questionnaire!I173)-(Questionnaire!I172-Questionnaire!I171))&gt;500,"WARNING Variable Q 39 &amp; 40 - Net change in ICCA balance is greater than £500m - please check","OK - Net change in ICCA balance")</f>
        <v>OK - Net change in ICCA balance</v>
      </c>
      <c r="G75" s="682" t="str">
        <f>IF(ABS((Questionnaire!J174-Questionnaire!J173)-(Questionnaire!J172-Questionnaire!J171))&gt;500,"WARNING Variable Q 39 &amp; 40 - Net change in ICCA balance is greater than £500m - please check","OK - Net change in ICCA balance")</f>
        <v>OK - Net change in ICCA balance</v>
      </c>
      <c r="H75" s="682" t="str">
        <f>IF(ABS((Questionnaire!K174-Questionnaire!K173)-(Questionnaire!K172-Questionnaire!K171))&gt;500,"WARNING Variable Q 39 &amp; 40 - Net change in ICCA balance is greater than £500m - please check","OK - Net change in ICCA balance")</f>
        <v>OK - Net change in ICCA balance</v>
      </c>
      <c r="I75" s="682" t="str">
        <f>IF(ABS((Questionnaire!L174-Questionnaire!L173)-(Questionnaire!L172-Questionnaire!L171))&gt;500,"WARNING Variable Q 39 &amp; 40 - Net change in ICCA balance is greater than £500m - please check","OK - Net change in ICCA balance")</f>
        <v>OK - Net change in ICCA balance</v>
      </c>
      <c r="J75" s="682" t="str">
        <f>IF(ABS((Questionnaire!M174-Questionnaire!M173)-(Questionnaire!M172-Questionnaire!M171))&gt;500,"WARNING Variable Q 39 &amp; 40 - Net change in ICCA balance is greater than £500m - please check","OK - Net change in ICCA balance")</f>
        <v>OK - Net change in ICCA balance</v>
      </c>
      <c r="K75" s="682" t="str">
        <f>IF(ABS((Questionnaire!N174-Questionnaire!N173)-(Questionnaire!N172-Questionnaire!N171))&gt;500,"WARNING Variable Q 39 &amp; 40 - Net change in ICCA balance is greater than £500m - please check","OK - Net change in ICCA balance")</f>
        <v>OK - Net change in ICCA balance</v>
      </c>
      <c r="L75" s="682" t="str">
        <f>IF(ABS((Questionnaire!O174-Questionnaire!O173)-(Questionnaire!O172-Questionnaire!O171))&gt;500,"WARNING Variable Q 39 &amp; 40 - Net change in ICCA balance is greater than £500m - please check","OK - Net change in ICCA balance")</f>
        <v>OK - Net change in ICCA balance</v>
      </c>
      <c r="M75" s="682" t="str">
        <f>IF(ABS((Questionnaire!P174-Questionnaire!P173)-(Questionnaire!P172-Questionnaire!P171))&gt;500,"WARNING Variable Q 39 &amp; 40 - Net change in ICCA balance is greater than £500m - please check","OK - Net change in ICCA balance")</f>
        <v>OK - Net change in ICCA balance</v>
      </c>
      <c r="N75" s="682" t="str">
        <f>IF(ABS((Questionnaire!Q174-Questionnaire!Q173)-(Questionnaire!Q172-Questionnaire!Q171))&gt;500,"WARNING Variable Q 39 &amp; 40 - Net change in ICCA balance is greater than £500m - please check","OK - Net change in ICCA balance")</f>
        <v>OK - Net change in ICCA balance</v>
      </c>
      <c r="O75" s="682" t="str">
        <f>IF(ABS((Questionnaire!R174-Questionnaire!R173)-(Questionnaire!R172-Questionnaire!R171))&gt;500,"WARNING Variable Q 39 &amp; 40 - Net change in ICCA balance is greater than £500m - please check","OK - Net change in ICCA balance")</f>
        <v>OK - Net change in ICCA balance</v>
      </c>
      <c r="P75" s="682" t="str">
        <f>IF(ABS((Questionnaire!S174-Questionnaire!S173)-(Questionnaire!S172-Questionnaire!S171))&gt;500,"WARNING Variable Q 39 &amp; 40 - Net change in ICCA balance is greater than £500m - please check","OK - Net change in ICCA balance")</f>
        <v>OK - Net change in ICCA balance</v>
      </c>
      <c r="Q75" s="682" t="str">
        <f>IF(ABS((Questionnaire!T174-Questionnaire!T173)-(Questionnaire!T172-Questionnaire!T171))&gt;500,"WARNING Variable Q 39 &amp; 40 - Net change in ICCA balance is greater than £500m - please check","OK - Net change in ICCA balance")</f>
        <v>OK - Net change in ICCA balance</v>
      </c>
      <c r="R75" s="682" t="str">
        <f>IF(ABS((Questionnaire!U174-Questionnaire!U173)-(Questionnaire!U172-Questionnaire!U171))&gt;500,"WARNING Variable Q 39 &amp; 40 - Net change in ICCA balance is greater than £500m - please check","OK - Net change in ICCA balance")</f>
        <v>OK - Net change in ICCA balance</v>
      </c>
      <c r="S75" s="682" t="str">
        <f>IF(ABS((Questionnaire!V174-Questionnaire!V173)-(Questionnaire!V172-Questionnaire!V171))&gt;500,"WARNING Variable Q 39 &amp; 40 - Net change in ICCA balance is greater than £500m - please check","OK - Net change in ICCA balance")</f>
        <v>OK - Net change in ICCA balance</v>
      </c>
      <c r="T75" s="682" t="str">
        <f>IF(ABS((Questionnaire!W174-Questionnaire!W173)-(Questionnaire!W172-Questionnaire!W171))&gt;500,"WARNING Variable Q 39 &amp; 40 - Net change in ICCA balance is greater than £500m - please check","OK - Net change in ICCA balance")</f>
        <v>OK - Net change in ICCA balance</v>
      </c>
      <c r="U75" s="682" t="str">
        <f>IF(ABS((Questionnaire!X174-Questionnaire!X173)-(Questionnaire!X172-Questionnaire!X171))&gt;500,"WARNING Variable Q 39 &amp; 40 - Net change in ICCA balance is greater than £500m - please check","OK - Net change in ICCA balance")</f>
        <v>OK - Net change in ICCA balance</v>
      </c>
      <c r="V75" s="682" t="str">
        <f>IF(ABS((Questionnaire!Y174-Questionnaire!Y173)-(Questionnaire!Y172-Questionnaire!Y171))&gt;500,"WARNING Variable Q 39 &amp; 40 - Net change in ICCA balance is greater than £500m - please check","OK - Net change in ICCA balance")</f>
        <v>OK - Net change in ICCA balance</v>
      </c>
      <c r="W75" s="682" t="str">
        <f>IF(ABS((Questionnaire!Z174-Questionnaire!Z173)-(Questionnaire!Z172-Questionnaire!Z171))&gt;500,"WARNING Variable Q 39 &amp; 40 - Net change in ICCA balance is greater than £500m - please check","OK - Net change in ICCA balance")</f>
        <v>OK - Net change in ICCA balance</v>
      </c>
      <c r="X75" s="682" t="str">
        <f>IF(ABS((Questionnaire!AA174-Questionnaire!AA173)-(Questionnaire!AA172-Questionnaire!AA171))&gt;500,"WARNING Variable Q 39 &amp; 40 - Net change in ICCA balance is greater than £500m - please check","OK - Net change in ICCA balance")</f>
        <v>OK - Net change in ICCA balance</v>
      </c>
      <c r="Y75" s="682" t="str">
        <f>IF(ABS((Questionnaire!AB174-Questionnaire!AB173)-(Questionnaire!AB172-Questionnaire!AB171))&gt;500,"WARNING Variable Q 39 &amp; 40 - Net change in ICCA balance is greater than £500m - please check","OK - Net change in ICCA balance")</f>
        <v>OK - Net change in ICCA balance</v>
      </c>
      <c r="Z75" s="682" t="str">
        <f>IF(ABS((Questionnaire!AC174-Questionnaire!AC173)-(Questionnaire!AC172-Questionnaire!AC171))&gt;500,"WARNING Variable Q 39 &amp; 40 - Net change in ICCA balance is greater than £500m - please check","OK - Net change in ICCA balance")</f>
        <v>OK - Net change in ICCA balance</v>
      </c>
      <c r="AA75" s="682" t="str">
        <f>IF(ABS((Questionnaire!AD174-Questionnaire!AD173)-(Questionnaire!AD172-Questionnaire!AD171))&gt;500,"WARNING Variable Q 39 &amp; 40 - Net change in ICCA balance is greater than £500m - please check","OK - Net change in ICCA balance")</f>
        <v>OK - Net change in ICCA balance</v>
      </c>
      <c r="AB75" s="682" t="str">
        <f>IF(ABS((Questionnaire!AE174-Questionnaire!AE173)-(Questionnaire!AE172-Questionnaire!AE171))&gt;500,"WARNING Variable Q 39 &amp; 40 - Net change in ICCA balance is greater than £500m - please check","OK - Net change in ICCA balance")</f>
        <v>OK - Net change in ICCA balance</v>
      </c>
      <c r="AC75" s="682" t="str">
        <f>IF(ABS((Questionnaire!AF174-Questionnaire!AF173)-(Questionnaire!AF172-Questionnaire!AF171))&gt;500,"WARNING Variable Q 39 &amp; 40 - Net change in ICCA balance is greater than £500m - please check","OK - Net change in ICCA balance")</f>
        <v>OK - Net change in ICCA balance</v>
      </c>
      <c r="AD75" s="682" t="str">
        <f>IF(ABS((Questionnaire!AG174-Questionnaire!AG173)-(Questionnaire!AG172-Questionnaire!AG171))&gt;500,"WARNING Variable Q 39 &amp; 40 - Net change in ICCA balance is greater than £500m - please check","OK - Net change in ICCA balance")</f>
        <v>OK - Net change in ICCA balance</v>
      </c>
      <c r="AE75" s="682" t="str">
        <f>IF(ABS((Questionnaire!AH174-Questionnaire!AH173)-(Questionnaire!AH172-Questionnaire!AH171))&gt;500,"WARNING Variable Q 39 &amp; 40 - Net change in ICCA balance is greater than £500m - please check","OK - Net change in ICCA balance")</f>
        <v>OK - Net change in ICCA balance</v>
      </c>
      <c r="AF75" s="682" t="str">
        <f>IF(ABS((Questionnaire!AI174-Questionnaire!AI173)-(Questionnaire!AI172-Questionnaire!AI171))&gt;500,"WARNING Variable Q 39 &amp; 40 - Net change in ICCA balance is greater than £500m - please check","OK - Net change in ICCA balance")</f>
        <v>OK - Net change in ICCA balance</v>
      </c>
      <c r="AG75" s="682" t="str">
        <f>IF(ABS((Questionnaire!AJ174-Questionnaire!AJ173)-(Questionnaire!AJ172-Questionnaire!AJ171))&gt;500,"WARNING Variable Q 39 &amp; 40 - Net change in ICCA balance is greater than £500m - please check","OK - Net change in ICCA balance")</f>
        <v>OK - Net change in ICCA balance</v>
      </c>
      <c r="AH75" s="682" t="str">
        <f>IF(ABS((Questionnaire!AK174-Questionnaire!AK173)-(Questionnaire!AK172-Questionnaire!AK171))&gt;500,"WARNING Variable Q 39 &amp; 40 - Net change in ICCA balance is greater than £500m - please check","OK - Net change in ICCA balance")</f>
        <v>OK - Net change in ICCA balance</v>
      </c>
      <c r="AI75" s="682" t="str">
        <f>IF(ABS((Questionnaire!AL174-Questionnaire!AL173)-(Questionnaire!AL172-Questionnaire!AL171))&gt;500,"WARNING Variable Q 39 &amp; 40 - Net change in ICCA balance is greater than £500m - please check","OK - Net change in ICCA balance")</f>
        <v>OK - Net change in ICCA balance</v>
      </c>
      <c r="AJ75" s="682" t="str">
        <f>IF(ABS((Questionnaire!AM174-Questionnaire!AM173)-(Questionnaire!AM172-Questionnaire!AM171))&gt;500,"WARNING Variable Q 39 &amp; 40 - Net change in ICCA balance is greater than £500m - please check","OK - Net change in ICCA balance")</f>
        <v>OK - Net change in ICCA balance</v>
      </c>
      <c r="AK75" s="682" t="str">
        <f>IF(ABS((Questionnaire!AN174-Questionnaire!AN173)-(Questionnaire!AN172-Questionnaire!AN171))&gt;500,"WARNING Variable Q 39 &amp; 40 - Net change in ICCA balance is greater than £500m - please check","OK - Net change in ICCA balance")</f>
        <v>OK - Net change in ICCA balance</v>
      </c>
      <c r="AL75" s="682" t="str">
        <f>IF(ABS((Questionnaire!AO174-Questionnaire!AO173)-(Questionnaire!AO172-Questionnaire!AO171))&gt;500,"WARNING Variable Q 39 &amp; 40 - Net change in ICCA balance is greater than £500m - please check","OK - Net change in ICCA balance")</f>
        <v>OK - Net change in ICCA balance</v>
      </c>
      <c r="AM75" s="682" t="str">
        <f>IF(ABS((Questionnaire!AP174-Questionnaire!AP173)-(Questionnaire!AP172-Questionnaire!AP171))&gt;500,"WARNING Variable Q 39 &amp; 40 - Net change in ICCA balance is greater than £500m - please check","OK - Net change in ICCA balance")</f>
        <v>OK - Net change in ICCA balance</v>
      </c>
      <c r="AN75" s="682" t="str">
        <f>IF(ABS((Questionnaire!AQ174-Questionnaire!AQ173)-(Questionnaire!AQ172-Questionnaire!AQ171))&gt;500,"WARNING Variable Q 39 &amp; 40 - Net change in ICCA balance is greater than £500m - please check","OK - Net change in ICCA balance")</f>
        <v>OK - Net change in ICCA balance</v>
      </c>
      <c r="AO75" s="682" t="str">
        <f>IF(ABS((Questionnaire!AR174-Questionnaire!AR173)-(Questionnaire!AR172-Questionnaire!AR171))&gt;500,"WARNING Variable Q 39 &amp; 40 - Net change in ICCA balance is greater than £500m - please check","OK - Net change in ICCA balance")</f>
        <v>OK - Net change in ICCA balance</v>
      </c>
      <c r="AP75" s="682" t="str">
        <f>IF(ABS((Questionnaire!AS174-Questionnaire!AS173)-(Questionnaire!AS172-Questionnaire!AS171))&gt;500,"WARNING Variable Q 39 &amp; 40 - Net change in ICCA balance is greater than £500m - please check","OK - Net change in ICCA balance")</f>
        <v>OK - Net change in ICCA balance</v>
      </c>
      <c r="AQ75" s="682" t="str">
        <f>IF(ABS((Questionnaire!AT174-Questionnaire!AT173)-(Questionnaire!AT172-Questionnaire!AT171))&gt;500,"WARNING Variable Q 39 &amp; 40 - Net change in ICCA balance is greater than £500m - please check","OK - Net change in ICCA balance")</f>
        <v>OK - Net change in ICCA balance</v>
      </c>
      <c r="AR75" s="682" t="str">
        <f>IF(ABS((Questionnaire!AU174-Questionnaire!AU173)-(Questionnaire!AU172-Questionnaire!AU171))&gt;500,"WARNING Variable Q 39 &amp; 40 - Net change in ICCA balance is greater than £500m - please check","OK - Net change in ICCA balance")</f>
        <v>OK - Net change in ICCA balance</v>
      </c>
      <c r="AS75" s="682" t="str">
        <f>IF(ABS((Questionnaire!AV174-Questionnaire!AV173)-(Questionnaire!AV172-Questionnaire!AV171))&gt;500,"WARNING Variable Q 39 &amp; 40 - Net change in ICCA balance is greater than £500m - please check","OK - Net change in ICCA balance")</f>
        <v>OK - Net change in ICCA balance</v>
      </c>
      <c r="AT75" s="682" t="str">
        <f>IF(ABS((Questionnaire!AW174-Questionnaire!AW173)-(Questionnaire!AW172-Questionnaire!AW171))&gt;500,"WARNING Variable Q 39 &amp; 40 - Net change in ICCA balance is greater than £500m - please check","OK - Net change in ICCA balance")</f>
        <v>OK - Net change in ICCA balance</v>
      </c>
      <c r="AU75" s="682" t="str">
        <f>IF(ABS((Questionnaire!AX174-Questionnaire!AX173)-(Questionnaire!AX172-Questionnaire!AX171))&gt;500,"WARNING Variable Q 39 &amp; 40 - Net change in ICCA balance is greater than £500m - please check","OK - Net change in ICCA balance")</f>
        <v>OK - Net change in ICCA balance</v>
      </c>
      <c r="AV75" s="682" t="str">
        <f>IF(ABS((Questionnaire!AY174-Questionnaire!AY173)-(Questionnaire!AY172-Questionnaire!AY171))&gt;500,"WARNING Variable Q 39 &amp; 40 - Net change in ICCA balance is greater than £500m - please check","OK - Net change in ICCA balance")</f>
        <v>OK - Net change in ICCA balance</v>
      </c>
      <c r="AW75" s="682" t="str">
        <f>IF(ABS((Questionnaire!AZ174-Questionnaire!AZ173)-(Questionnaire!AZ172-Questionnaire!AZ171))&gt;500,"WARNING Variable Q 39 &amp; 40 - Net change in ICCA balance is greater than £500m - please check","OK - Net change in ICCA balance")</f>
        <v>OK - Net change in ICCA balance</v>
      </c>
      <c r="AX75" s="682" t="str">
        <f>IF(ABS((Questionnaire!BA174-Questionnaire!BA173)-(Questionnaire!BA172-Questionnaire!BA171))&gt;500,"WARNING Variable Q 39 &amp; 40 - Net change in ICCA balance is greater than £500m - please check","OK - Net change in ICCA balance")</f>
        <v>OK - Net change in ICCA balance</v>
      </c>
      <c r="AY75" s="682" t="str">
        <f>IF(ABS((Questionnaire!BB174-Questionnaire!BB173)-(Questionnaire!BB172-Questionnaire!BB171))&gt;500,"WARNING Variable Q 39 &amp; 40 - Net change in ICCA balance is greater than £500m - please check","OK - Net change in ICCA balance")</f>
        <v>OK - Net change in ICCA balance</v>
      </c>
      <c r="AZ75" s="682" t="str">
        <f>IF(ABS((Questionnaire!BC174-Questionnaire!BC173)-(Questionnaire!BC172-Questionnaire!BC171))&gt;500,"WARNING Variable Q 39 &amp; 40 - Net change in ICCA balance is greater than £500m - please check","OK - Net change in ICCA balance")</f>
        <v>OK - Net change in ICCA balance</v>
      </c>
      <c r="BA75" s="682" t="str">
        <f>IF(ABS((Questionnaire!BD174-Questionnaire!BD173)-(Questionnaire!BD172-Questionnaire!BD171))&gt;500,"WARNING Variable Q 39 &amp; 40 - Net change in ICCA balance is greater than £500m - please check","OK - Net change in ICCA balance")</f>
        <v>OK - Net change in ICCA balance</v>
      </c>
      <c r="BB75" s="682" t="str">
        <f>IF(ABS((Questionnaire!BE174-Questionnaire!BE173)-(Questionnaire!BE172-Questionnaire!BE171))&gt;500,"WARNING Variable Q 39 &amp; 40 - Net change in ICCA balance is greater than £500m - please check","OK - Net change in ICCA balance")</f>
        <v>OK - Net change in ICCA balance</v>
      </c>
      <c r="BC75" s="682" t="str">
        <f>IF(ABS((Questionnaire!BF174-Questionnaire!BF173)-(Questionnaire!BF172-Questionnaire!BF171))&gt;500,"WARNING Variable Q 39 &amp; 40 - Net change in ICCA balance is greater than £500m - please check","OK - Net change in ICCA balance")</f>
        <v>OK - Net change in ICCA balance</v>
      </c>
      <c r="BD75" s="682" t="str">
        <f>IF(ABS((Questionnaire!BG174-Questionnaire!BG173)-(Questionnaire!BG172-Questionnaire!BG171))&gt;500,"WARNING Variable Q 39 &amp; 40 - Net change in ICCA balance is greater than £500m - please check","OK - Net change in ICCA balance")</f>
        <v>OK - Net change in ICCA balance</v>
      </c>
      <c r="BE75" s="682" t="str">
        <f>IF(ABS((Questionnaire!BH174-Questionnaire!BH173)-(Questionnaire!BH172-Questionnaire!BH171))&gt;500,"WARNING Variable Q 39 &amp; 40 - Net change in ICCA balance is greater than £500m - please check","OK - Net change in ICCA balance")</f>
        <v>OK - Net change in ICCA balance</v>
      </c>
      <c r="BF75" s="682" t="str">
        <f>IF(ABS((Questionnaire!BI174-Questionnaire!BI173)-(Questionnaire!BI172-Questionnaire!BI171))&gt;500,"WARNING Variable Q 39 &amp; 40 - Net change in ICCA balance is greater than £500m - please check","OK - Net change in ICCA balance")</f>
        <v>OK - Net change in ICCA balance</v>
      </c>
      <c r="BG75" s="682" t="str">
        <f>IF(ABS((Questionnaire!BJ174-Questionnaire!BJ173)-(Questionnaire!BJ172-Questionnaire!BJ171))&gt;500,"WARNING Variable Q 39 &amp; 40 - Net change in ICCA balance is greater than £500m - please check","OK - Net change in ICCA balance")</f>
        <v>OK - Net change in ICCA balance</v>
      </c>
      <c r="BH75" s="682" t="str">
        <f>IF(ABS((Questionnaire!BK174-Questionnaire!BK173)-(Questionnaire!BK172-Questionnaire!BK171))&gt;500,"WARNING Variable Q 39 &amp; 40 - Net change in ICCA balance is greater than £500m - please check","OK - Net change in ICCA balance")</f>
        <v>OK - Net change in ICCA balance</v>
      </c>
      <c r="BI75" s="682" t="str">
        <f>IF(ABS((Questionnaire!BL174-Questionnaire!BL173)-(Questionnaire!BL172-Questionnaire!BL171))&gt;500,"WARNING Variable Q 39 &amp; 40 - Net change in ICCA balance is greater than £500m - please check","OK - Net change in ICCA balance")</f>
        <v>OK - Net change in ICCA balance</v>
      </c>
      <c r="BJ75" s="682" t="str">
        <f>IF(ABS((Questionnaire!BM174-Questionnaire!BM173)-(Questionnaire!BM172-Questionnaire!BM171))&gt;500,"WARNING Variable Q 39 &amp; 40 - Net change in ICCA balance is greater than £500m - please check","OK - Net change in ICCA balance")</f>
        <v>OK - Net change in ICCA balance</v>
      </c>
      <c r="BK75" s="682" t="str">
        <f>IF(ABS((Questionnaire!BN174-Questionnaire!BN173)-(Questionnaire!BN172-Questionnaire!BN171))&gt;500,"WARNING Variable Q 39 &amp; 40 - Net change in ICCA balance is greater than £500m - please check","OK - Net change in ICCA balance")</f>
        <v>OK - Net change in ICCA balance</v>
      </c>
      <c r="BL75" s="682" t="str">
        <f>IF(ABS((Questionnaire!BO174-Questionnaire!BO173)-(Questionnaire!BO172-Questionnaire!BO171))&gt;500,"WARNING Variable Q 39 &amp; 40 - Net change in ICCA balance is greater than £500m - please check","OK - Net change in ICCA balance")</f>
        <v>OK - Net change in ICCA balance</v>
      </c>
      <c r="BM75" s="682" t="str">
        <f>IF(ABS((Questionnaire!BP174-Questionnaire!BP173)-(Questionnaire!BP172-Questionnaire!BP171))&gt;500,"WARNING Variable Q 39 &amp; 40 - Net change in ICCA balance is greater than £500m - please check","OK - Net change in ICCA balance")</f>
        <v>OK - Net change in ICCA balance</v>
      </c>
      <c r="BN75" s="682" t="str">
        <f>IF(ABS((Questionnaire!BQ174-Questionnaire!BQ173)-(Questionnaire!BQ172-Questionnaire!BQ171))&gt;500,"WARNING Variable Q 39 &amp; 40 - Net change in ICCA balance is greater than £500m - please check","OK - Net change in ICCA balance")</f>
        <v>OK - Net change in ICCA balance</v>
      </c>
      <c r="BO75" s="682" t="str">
        <f>IF(ABS((Questionnaire!BR174-Questionnaire!BR173)-(Questionnaire!BR172-Questionnaire!BR171))&gt;500,"WARNING Variable Q 39 &amp; 40 - Net change in ICCA balance is greater than £500m - please check","OK - Net change in ICCA balance")</f>
        <v>OK - Net change in ICCA balance</v>
      </c>
      <c r="BP75" s="682" t="str">
        <f>IF(ABS((Questionnaire!BS174-Questionnaire!BS173)-(Questionnaire!BS172-Questionnaire!BS171))&gt;500,"WARNING Variable Q 39 &amp; 40 - Net change in ICCA balance is greater than £500m - please check","OK - Net change in ICCA balance")</f>
        <v>OK - Net change in ICCA balance</v>
      </c>
      <c r="BQ75" s="682" t="str">
        <f>IF(ABS((Questionnaire!BT174-Questionnaire!BT173)-(Questionnaire!BT172-Questionnaire!BT171))&gt;500,"WARNING Variable Q 39 &amp; 40 - Net change in ICCA balance is greater than £500m - please check","OK - Net change in ICCA balance")</f>
        <v>OK - Net change in ICCA balance</v>
      </c>
      <c r="BR75" s="682" t="str">
        <f>IF(ABS((Questionnaire!BU174-Questionnaire!BU173)-(Questionnaire!BU172-Questionnaire!BU171))&gt;500,"WARNING Variable Q 39 &amp; 40 - Net change in ICCA balance is greater than £500m - please check","OK - Net change in ICCA balance")</f>
        <v>OK - Net change in ICCA balance</v>
      </c>
      <c r="BS75" s="682" t="str">
        <f>IF(ABS((Questionnaire!BV174-Questionnaire!BV173)-(Questionnaire!BV172-Questionnaire!BV171))&gt;500,"WARNING Variable Q 39 &amp; 40 - Net change in ICCA balance is greater than £500m - please check","OK - Net change in ICCA balance")</f>
        <v>OK - Net change in ICCA balance</v>
      </c>
      <c r="BT75" s="682" t="str">
        <f>IF(ABS((Questionnaire!BW174-Questionnaire!BW173)-(Questionnaire!BW172-Questionnaire!BW171))&gt;500,"WARNING Variable Q 39 &amp; 40 - Net change in ICCA balance is greater than £500m - please check","OK - Net change in ICCA balance")</f>
        <v>OK - Net change in ICCA balance</v>
      </c>
      <c r="BU75" s="682" t="str">
        <f>IF(ABS((Questionnaire!BX174-Questionnaire!BX173)-(Questionnaire!BX172-Questionnaire!BX171))&gt;500,"WARNING Variable Q 39 &amp; 40 - Net change in ICCA balance is greater than £500m - please check","OK - Net change in ICCA balance")</f>
        <v>OK - Net change in ICCA balance</v>
      </c>
      <c r="BV75" s="682" t="str">
        <f>IF(ABS((Questionnaire!BY174-Questionnaire!BY173)-(Questionnaire!BY172-Questionnaire!BY171))&gt;500,"WARNING Variable Q 39 &amp; 40 - Net change in ICCA balance is greater than £500m - please check","OK - Net change in ICCA balance")</f>
        <v>OK - Net change in ICCA balance</v>
      </c>
      <c r="BW75" s="682" t="str">
        <f>IF(ABS((Questionnaire!BZ174-Questionnaire!BZ173)-(Questionnaire!BZ172-Questionnaire!BZ171))&gt;500,"WARNING Variable Q 39 &amp; 40 - Net change in ICCA balance is greater than £500m - please check","OK - Net change in ICCA balance")</f>
        <v>OK - Net change in ICCA balance</v>
      </c>
      <c r="BX75" s="682" t="str">
        <f>IF(ABS((Questionnaire!CA174-Questionnaire!CA173)-(Questionnaire!CA172-Questionnaire!CA171))&gt;500,"WARNING Variable Q 39 &amp; 40 - Net change in ICCA balance is greater than £500m - please check","OK - Net change in ICCA balance")</f>
        <v>OK - Net change in ICCA balance</v>
      </c>
      <c r="BY75" s="682" t="str">
        <f>IF(ABS((Questionnaire!CB174-Questionnaire!CB173)-(Questionnaire!CB172-Questionnaire!CB171))&gt;500,"WARNING Variable Q 39 &amp; 40 - Net change in ICCA balance is greater than £500m - please check","OK - Net change in ICCA balance")</f>
        <v>OK - Net change in ICCA balance</v>
      </c>
      <c r="BZ75" s="682" t="str">
        <f>IF(ABS((Questionnaire!CC174-Questionnaire!CC173)-(Questionnaire!CC172-Questionnaire!CC171))&gt;500,"WARNING Variable Q 39 &amp; 40 - Net change in ICCA balance is greater than £500m - please check","OK - Net change in ICCA balance")</f>
        <v>OK - Net change in ICCA balance</v>
      </c>
      <c r="CA75" s="682" t="str">
        <f>IF(ABS((Questionnaire!CD174-Questionnaire!CD173)-(Questionnaire!CD172-Questionnaire!CD171))&gt;500,"WARNING Variable Q 39 &amp; 40 - Net change in ICCA balance is greater than £500m - please check","OK - Net change in ICCA balance")</f>
        <v>OK - Net change in ICCA balance</v>
      </c>
      <c r="CB75" s="682" t="str">
        <f>IF(ABS((Questionnaire!CE174-Questionnaire!CE173)-(Questionnaire!CE172-Questionnaire!CE171))&gt;500,"WARNING Variable Q 39 &amp; 40 - Net change in ICCA balance is greater than £500m - please check","OK - Net change in ICCA balance")</f>
        <v>OK - Net change in ICCA balance</v>
      </c>
      <c r="CC75" s="682" t="str">
        <f>IF(ABS((Questionnaire!CF174-Questionnaire!CF173)-(Questionnaire!CF172-Questionnaire!CF171))&gt;500,"WARNING Variable Q 39 &amp; 40 - Net change in ICCA balance is greater than £500m - please check","OK - Net change in ICCA balance")</f>
        <v>OK - Net change in ICCA balance</v>
      </c>
      <c r="CD75" s="682" t="str">
        <f>IF(ABS((Questionnaire!CG174-Questionnaire!CG173)-(Questionnaire!CG172-Questionnaire!CG171))&gt;500,"WARNING Variable Q 39 &amp; 40 - Net change in ICCA balance is greater than £500m - please check","OK - Net change in ICCA balance")</f>
        <v>OK - Net change in ICCA balance</v>
      </c>
      <c r="CE75" s="682" t="str">
        <f>IF(ABS((Questionnaire!CH174-Questionnaire!CH173)-(Questionnaire!CH172-Questionnaire!CH171))&gt;500,"WARNING Variable Q 39 &amp; 40 - Net change in ICCA balance is greater than £500m - please check","OK - Net change in ICCA balance")</f>
        <v>OK - Net change in ICCA balance</v>
      </c>
      <c r="CF75" s="682" t="str">
        <f>IF(ABS((Questionnaire!CI174-Questionnaire!CI173)-(Questionnaire!CI172-Questionnaire!CI171))&gt;500,"WARNING Variable Q 39 &amp; 40 - Net change in ICCA balance is greater than £500m - please check","OK - Net change in ICCA balance")</f>
        <v>OK - Net change in ICCA balance</v>
      </c>
      <c r="CG75" s="682" t="str">
        <f>IF(ABS((Questionnaire!CJ174-Questionnaire!CJ173)-(Questionnaire!CJ172-Questionnaire!CJ171))&gt;500,"WARNING Variable Q 39 &amp; 40 - Net change in ICCA balance is greater than £500m - please check","OK - Net change in ICCA balance")</f>
        <v>OK - Net change in ICCA balance</v>
      </c>
      <c r="CH75" s="682" t="str">
        <f>IF(ABS((Questionnaire!CK174-Questionnaire!CK173)-(Questionnaire!CK172-Questionnaire!CK171))&gt;500,"WARNING Variable Q 39 &amp; 40 - Net change in ICCA balance is greater than £500m - please check","OK - Net change in ICCA balance")</f>
        <v>OK - Net change in ICCA balance</v>
      </c>
      <c r="CI75" s="682" t="str">
        <f>IF(ABS((Questionnaire!CL174-Questionnaire!CL173)-(Questionnaire!CL172-Questionnaire!CL171))&gt;500,"WARNING Variable Q 39 &amp; 40 - Net change in ICCA balance is greater than £500m - please check","OK - Net change in ICCA balance")</f>
        <v>OK - Net change in ICCA balance</v>
      </c>
      <c r="CJ75" s="682" t="str">
        <f>IF(ABS((Questionnaire!CM174-Questionnaire!CM173)-(Questionnaire!CM172-Questionnaire!CM171))&gt;500,"WARNING Variable Q 39 &amp; 40 - Net change in ICCA balance is greater than £500m - please check","OK - Net change in ICCA balance")</f>
        <v>OK - Net change in ICCA balance</v>
      </c>
      <c r="CK75" s="682" t="str">
        <f>IF(ABS((Questionnaire!CN174-Questionnaire!CN173)-(Questionnaire!CN172-Questionnaire!CN171))&gt;500,"WARNING Variable Q 39 &amp; 40 - Net change in ICCA balance is greater than £500m - please check","OK - Net change in ICCA balance")</f>
        <v>OK - Net change in ICCA balance</v>
      </c>
      <c r="CL75" s="682" t="str">
        <f>IF(ABS((Questionnaire!CO174-Questionnaire!CO173)-(Questionnaire!CO172-Questionnaire!CO171))&gt;500,"WARNING Variable Q 39 &amp; 40 - Net change in ICCA balance is greater than £500m - please check","OK - Net change in ICCA balance")</f>
        <v>OK - Net change in ICCA balance</v>
      </c>
      <c r="CM75" s="682" t="str">
        <f>IF(ABS((Questionnaire!CP174-Questionnaire!CP173)-(Questionnaire!CP172-Questionnaire!CP171))&gt;500,"WARNING Variable Q 39 &amp; 40 - Net change in ICCA balance is greater than £500m - please check","OK - Net change in ICCA balance")</f>
        <v>OK - Net change in ICCA balance</v>
      </c>
      <c r="CN75" s="682" t="str">
        <f>IF(ABS((Questionnaire!CQ174-Questionnaire!CQ173)-(Questionnaire!CQ172-Questionnaire!CQ171))&gt;500,"WARNING Variable Q 39 &amp; 40 - Net change in ICCA balance is greater than £500m - please check","OK - Net change in ICCA balance")</f>
        <v>OK - Net change in ICCA balance</v>
      </c>
      <c r="CO75" s="682" t="str">
        <f>IF(ABS((Questionnaire!CR174-Questionnaire!CR173)-(Questionnaire!CR172-Questionnaire!CR171))&gt;500,"WARNING Variable Q 39 &amp; 40 - Net change in ICCA balance is greater than £500m - please check","OK - Net change in ICCA balance")</f>
        <v>OK - Net change in ICCA balance</v>
      </c>
      <c r="CP75" s="682" t="str">
        <f>IF(ABS((Questionnaire!CS174-Questionnaire!CS173)-(Questionnaire!CS172-Questionnaire!CS171))&gt;500,"WARNING Variable Q 39 &amp; 40 - Net change in ICCA balance is greater than £500m - please check","OK - Net change in ICCA balance")</f>
        <v>OK - Net change in ICCA balance</v>
      </c>
      <c r="CQ75" s="682" t="str">
        <f>IF(ABS((Questionnaire!CT174-Questionnaire!CT173)-(Questionnaire!CT172-Questionnaire!CT171))&gt;500,"WARNING Variable Q 39 &amp; 40 - Net change in ICCA balance is greater than £500m - please check","OK - Net change in ICCA balance")</f>
        <v>OK - Net change in ICCA balance</v>
      </c>
      <c r="CR75" s="682" t="str">
        <f>IF(ABS((Questionnaire!CU174-Questionnaire!CU173)-(Questionnaire!CU172-Questionnaire!CU171))&gt;500,"WARNING Variable Q 39 &amp; 40 - Net change in ICCA balance is greater than £500m - please check","OK - Net change in ICCA balance")</f>
        <v>OK - Net change in ICCA balance</v>
      </c>
      <c r="CS75" s="682" t="str">
        <f>IF(ABS((Questionnaire!CV174-Questionnaire!CV173)-(Questionnaire!CV172-Questionnaire!CV171))&gt;500,"WARNING Variable Q 39 &amp; 40 - Net change in ICCA balance is greater than £500m - please check","OK - Net change in ICCA balance")</f>
        <v>OK - Net change in ICCA balance</v>
      </c>
      <c r="CT75" s="682" t="str">
        <f>IF(ABS((Questionnaire!CW174-Questionnaire!CW173)-(Questionnaire!CW172-Questionnaire!CW171))&gt;500,"WARNING Variable Q 39 &amp; 40 - Net change in ICCA balance is greater than £500m - please check","OK - Net change in ICCA balance")</f>
        <v>OK - Net change in ICCA balance</v>
      </c>
      <c r="CU75" s="682" t="str">
        <f>IF(ABS((Questionnaire!CX174-Questionnaire!CX173)-(Questionnaire!CX172-Questionnaire!CX171))&gt;500,"WARNING Variable Q 39 &amp; 40 - Net change in ICCA balance is greater than £500m - please check","OK - Net change in ICCA balance")</f>
        <v>OK - Net change in ICCA balance</v>
      </c>
      <c r="CV75" s="682" t="str">
        <f>IF(ABS((Questionnaire!CY174-Questionnaire!CY173)-(Questionnaire!CY172-Questionnaire!CY171))&gt;500,"WARNING Variable Q 39 &amp; 40 - Net change in ICCA balance is greater than £500m - please check","OK - Net change in ICCA balance")</f>
        <v>OK - Net change in ICCA balance</v>
      </c>
      <c r="CW75" s="682" t="str">
        <f>IF(ABS((Questionnaire!CZ174-Questionnaire!CZ173)-(Questionnaire!CZ172-Questionnaire!CZ171))&gt;500,"WARNING Variable Q 39 &amp; 40 - Net change in ICCA balance is greater than £500m - please check","OK - Net change in ICCA balance")</f>
        <v>OK - Net change in ICCA balance</v>
      </c>
      <c r="CX75" s="682" t="str">
        <f>IF(ABS((Questionnaire!DA174-Questionnaire!DA173)-(Questionnaire!DA172-Questionnaire!DA171))&gt;500,"WARNING Variable Q 39 &amp; 40 - Net change in ICCA balance is greater than £500m - please check","OK - Net change in ICCA balance")</f>
        <v>OK - Net change in ICCA balance</v>
      </c>
      <c r="CY75" s="682" t="str">
        <f>IF(ABS((Questionnaire!DB174-Questionnaire!DB173)-(Questionnaire!DB172-Questionnaire!DB171))&gt;500,"WARNING Variable Q 39 &amp; 40 - Net change in ICCA balance is greater than £500m - please check","OK - Net change in ICCA balance")</f>
        <v>OK - Net change in ICCA balance</v>
      </c>
      <c r="CZ75" s="682" t="str">
        <f>IF(ABS((Questionnaire!DC174-Questionnaire!DC173)-(Questionnaire!DC172-Questionnaire!DC171))&gt;500,"WARNING Variable Q 39 &amp; 40 - Net change in ICCA balance is greater than £500m - please check","OK - Net change in ICCA balance")</f>
        <v>OK - Net change in ICCA balance</v>
      </c>
      <c r="DA75" s="682" t="str">
        <f>IF(ABS((Questionnaire!DD174-Questionnaire!DD173)-(Questionnaire!DD172-Questionnaire!DD171))&gt;500,"WARNING Variable Q 39 &amp; 40 - Net change in ICCA balance is greater than £500m - please check","OK - Net change in ICCA balance")</f>
        <v>OK - Net change in ICCA balance</v>
      </c>
      <c r="DB75" s="682" t="str">
        <f>IF(ABS((Questionnaire!DE174-Questionnaire!DE173)-(Questionnaire!DE172-Questionnaire!DE171))&gt;500,"WARNING Variable Q 39 &amp; 40 - Net change in ICCA balance is greater than £500m - please check","OK - Net change in ICCA balance")</f>
        <v>OK - Net change in ICCA balance</v>
      </c>
      <c r="DC75" s="682" t="str">
        <f>IF(ABS((Questionnaire!DF174-Questionnaire!DF173)-(Questionnaire!DF172-Questionnaire!DF171))&gt;500,"WARNING Variable Q 39 &amp; 40 - Net change in ICCA balance is greater than £500m - please check","OK - Net change in ICCA balance")</f>
        <v>OK - Net change in ICCA balance</v>
      </c>
      <c r="DD75" s="682" t="str">
        <f>IF(ABS((Questionnaire!DG174-Questionnaire!DG173)-(Questionnaire!DG172-Questionnaire!DG171))&gt;500,"WARNING Variable Q 39 &amp; 40 - Net change in ICCA balance is greater than £500m - please check","OK - Net change in ICCA balance")</f>
        <v>OK - Net change in ICCA balance</v>
      </c>
      <c r="DE75" s="682" t="str">
        <f>IF(ABS((Questionnaire!DH174-Questionnaire!DH173)-(Questionnaire!DH172-Questionnaire!DH171))&gt;500,"WARNING Variable Q 39 &amp; 40 - Net change in ICCA balance is greater than £500m - please check","OK - Net change in ICCA balance")</f>
        <v>OK - Net change in ICCA balance</v>
      </c>
      <c r="DF75" s="682" t="str">
        <f>IF(ABS((Questionnaire!DI174-Questionnaire!DI173)-(Questionnaire!DI172-Questionnaire!DI171))&gt;500,"WARNING Variable Q 39 &amp; 40 - Net change in ICCA balance is greater than £500m - please check","OK - Net change in ICCA balance")</f>
        <v>OK - Net change in ICCA balance</v>
      </c>
      <c r="DG75" s="682" t="str">
        <f>IF(ABS((Questionnaire!DJ174-Questionnaire!DJ173)-(Questionnaire!DJ172-Questionnaire!DJ171))&gt;500,"WARNING Variable Q 39 &amp; 40 - Net change in ICCA balance is greater than £500m - please check","OK - Net change in ICCA balance")</f>
        <v>OK - Net change in ICCA balance</v>
      </c>
      <c r="DH75" s="682" t="str">
        <f>IF(ABS((Questionnaire!DK174-Questionnaire!DK173)-(Questionnaire!DK172-Questionnaire!DK171))&gt;500,"WARNING Variable Q 39 &amp; 40 - Net change in ICCA balance is greater than £500m - please check","OK - Net change in ICCA balance")</f>
        <v>OK - Net change in ICCA balance</v>
      </c>
      <c r="DI75" s="682" t="str">
        <f>IF(ABS((Questionnaire!DL174-Questionnaire!DL173)-(Questionnaire!DL172-Questionnaire!DL171))&gt;500,"WARNING Variable Q 39 &amp; 40 - Net change in ICCA balance is greater than £500m - please check","OK - Net change in ICCA balance")</f>
        <v>OK - Net change in ICCA balance</v>
      </c>
      <c r="DJ75" s="682" t="str">
        <f>IF(ABS((Questionnaire!DM174-Questionnaire!DM173)-(Questionnaire!DM172-Questionnaire!DM171))&gt;500,"WARNING Variable Q 39 &amp; 40 - Net change in ICCA balance is greater than £500m - please check","OK - Net change in ICCA balance")</f>
        <v>OK - Net change in ICCA balance</v>
      </c>
      <c r="DK75" s="682" t="str">
        <f>IF(ABS((Questionnaire!DN174-Questionnaire!DN173)-(Questionnaire!DN172-Questionnaire!DN171))&gt;500,"WARNING Variable Q 39 &amp; 40 - Net change in ICCA balance is greater than £500m - please check","OK - Net change in ICCA balance")</f>
        <v>OK - Net change in ICCA balance</v>
      </c>
      <c r="DL75" s="682" t="str">
        <f>IF(ABS((Questionnaire!DO174-Questionnaire!DO173)-(Questionnaire!DO172-Questionnaire!DO171))&gt;500,"WARNING Variable Q 39 &amp; 40 - Net change in ICCA balance is greater than £500m - please check","OK - Net change in ICCA balance")</f>
        <v>OK - Net change in ICCA balance</v>
      </c>
      <c r="DM75" s="682" t="str">
        <f>IF(ABS((Questionnaire!DP174-Questionnaire!DP173)-(Questionnaire!DP172-Questionnaire!DP171))&gt;500,"WARNING Variable Q 39 &amp; 40 - Net change in ICCA balance is greater than £500m - please check","OK - Net change in ICCA balance")</f>
        <v>OK - Net change in ICCA balance</v>
      </c>
      <c r="DN75" s="682" t="str">
        <f>IF(ABS((Questionnaire!DQ174-Questionnaire!DQ173)-(Questionnaire!DQ172-Questionnaire!DQ171))&gt;500,"WARNING Variable Q 39 &amp; 40 - Net change in ICCA balance is greater than £500m - please check","OK - Net change in ICCA balance")</f>
        <v>OK - Net change in ICCA balance</v>
      </c>
      <c r="DO75" s="682" t="str">
        <f>IF(ABS((Questionnaire!DR174-Questionnaire!DR173)-(Questionnaire!DR172-Questionnaire!DR171))&gt;500,"WARNING Variable Q 39 &amp; 40 - Net change in ICCA balance is greater than £500m - please check","OK - Net change in ICCA balance")</f>
        <v>OK - Net change in ICCA balance</v>
      </c>
      <c r="DP75" s="682" t="str">
        <f>IF(ABS((Questionnaire!DS174-Questionnaire!DS173)-(Questionnaire!DS172-Questionnaire!DS171))&gt;500,"WARNING Variable Q 39 &amp; 40 - Net change in ICCA balance is greater than £500m - please check","OK - Net change in ICCA balance")</f>
        <v>OK - Net change in ICCA balance</v>
      </c>
      <c r="DQ75" s="682" t="str">
        <f>IF(ABS((Questionnaire!DT174-Questionnaire!DT173)-(Questionnaire!DT172-Questionnaire!DT171))&gt;500,"WARNING Variable Q 39 &amp; 40 - Net change in ICCA balance is greater than £500m - please check","OK - Net change in ICCA balance")</f>
        <v>OK - Net change in ICCA balance</v>
      </c>
      <c r="DR75" s="682" t="str">
        <f>IF(ABS((Questionnaire!DU174-Questionnaire!DU173)-(Questionnaire!DU172-Questionnaire!DU171))&gt;500,"WARNING Variable Q 39 &amp; 40 - Net change in ICCA balance is greater than £500m - please check","OK - Net change in ICCA balance")</f>
        <v>OK - Net change in ICCA balance</v>
      </c>
      <c r="DS75" s="682" t="str">
        <f>IF(ABS((Questionnaire!DV174-Questionnaire!DV173)-(Questionnaire!DV172-Questionnaire!DV171))&gt;500,"WARNING Variable Q 39 &amp; 40 - Net change in ICCA balance is greater than £500m - please check","OK - Net change in ICCA balance")</f>
        <v>OK - Net change in ICCA balance</v>
      </c>
      <c r="DT75" s="682" t="str">
        <f>IF(ABS((Questionnaire!DW174-Questionnaire!DW173)-(Questionnaire!DW172-Questionnaire!DW171))&gt;500,"WARNING Variable Q 39 &amp; 40 - Net change in ICCA balance is greater than £500m - please check","OK - Net change in ICCA balance")</f>
        <v>OK - Net change in ICCA balance</v>
      </c>
      <c r="DU75" s="682" t="str">
        <f>IF(ABS((Questionnaire!DX174-Questionnaire!DX173)-(Questionnaire!DX172-Questionnaire!DX171))&gt;500,"WARNING Variable Q 39 &amp; 40 - Net change in ICCA balance is greater than £500m - please check","OK - Net change in ICCA balance")</f>
        <v>OK - Net change in ICCA balance</v>
      </c>
      <c r="DV75" s="682" t="str">
        <f>IF(ABS((Questionnaire!DY174-Questionnaire!DY173)-(Questionnaire!DY172-Questionnaire!DY171))&gt;500,"WARNING Variable Q 39 &amp; 40 - Net change in ICCA balance is greater than £500m - please check","OK - Net change in ICCA balance")</f>
        <v>OK - Net change in ICCA balance</v>
      </c>
      <c r="DW75" s="682" t="str">
        <f>IF(ABS((Questionnaire!DZ174-Questionnaire!DZ173)-(Questionnaire!DZ172-Questionnaire!DZ171))&gt;500,"WARNING Variable Q 39 &amp; 40 - Net change in ICCA balance is greater than £500m - please check","OK - Net change in ICCA balance")</f>
        <v>OK - Net change in ICCA balance</v>
      </c>
      <c r="DX75" s="682" t="str">
        <f>IF(ABS((Questionnaire!EA174-Questionnaire!EA173)-(Questionnaire!EA172-Questionnaire!EA171))&gt;500,"WARNING Variable Q 39 &amp; 40 - Net change in ICCA balance is greater than £500m - please check","OK - Net change in ICCA balance")</f>
        <v>OK - Net change in ICCA balance</v>
      </c>
      <c r="DY75" s="682" t="str">
        <f>IF(ABS((Questionnaire!EB174-Questionnaire!EB173)-(Questionnaire!EB172-Questionnaire!EB171))&gt;500,"WARNING Variable Q 39 &amp; 40 - Net change in ICCA balance is greater than £500m - please check","OK - Net change in ICCA balance")</f>
        <v>OK - Net change in ICCA balance</v>
      </c>
      <c r="DZ75" s="682" t="str">
        <f>IF(ABS((Questionnaire!EC174-Questionnaire!EC173)-(Questionnaire!EC172-Questionnaire!EC171))&gt;500,"WARNING Variable Q 39 &amp; 40 - Net change in ICCA balance is greater than £500m - please check","OK - Net change in ICCA balance")</f>
        <v>OK - Net change in ICCA balance</v>
      </c>
      <c r="EA75" s="682" t="str">
        <f>IF(ABS((Questionnaire!ED174-Questionnaire!ED173)-(Questionnaire!ED172-Questionnaire!ED171))&gt;500,"WARNING Variable Q 39 &amp; 40 - Net change in ICCA balance is greater than £500m - please check","OK - Net change in ICCA balance")</f>
        <v>OK - Net change in ICCA balance</v>
      </c>
      <c r="EB75" s="682" t="str">
        <f>IF(ABS((Questionnaire!EE174-Questionnaire!EE173)-(Questionnaire!EE172-Questionnaire!EE171))&gt;500,"WARNING Variable Q 39 &amp; 40 - Net change in ICCA balance is greater than £500m - please check","OK - Net change in ICCA balance")</f>
        <v>OK - Net change in ICCA balance</v>
      </c>
      <c r="EC75" s="682" t="str">
        <f>IF(ABS((Questionnaire!EF174-Questionnaire!EF173)-(Questionnaire!EF172-Questionnaire!EF171))&gt;500,"WARNING Variable Q 39 &amp; 40 - Net change in ICCA balance is greater than £500m - please check","OK - Net change in ICCA balance")</f>
        <v>OK - Net change in ICCA balance</v>
      </c>
      <c r="ED75" s="682" t="str">
        <f>IF(ABS((Questionnaire!EG174-Questionnaire!EG173)-(Questionnaire!EG172-Questionnaire!EG171))&gt;500,"WARNING Variable Q 39 &amp; 40 - Net change in ICCA balance is greater than £500m - please check","OK - Net change in ICCA balance")</f>
        <v>OK - Net change in ICCA balance</v>
      </c>
      <c r="EE75" s="682" t="str">
        <f>IF(ABS((Questionnaire!EH174-Questionnaire!EH173)-(Questionnaire!EH172-Questionnaire!EH171))&gt;500,"WARNING Variable Q 39 &amp; 40 - Net change in ICCA balance is greater than £500m - please check","OK - Net change in ICCA balance")</f>
        <v>OK - Net change in ICCA balance</v>
      </c>
      <c r="EF75" s="682" t="str">
        <f>IF(ABS((Questionnaire!EI174-Questionnaire!EI173)-(Questionnaire!EI172-Questionnaire!EI171))&gt;500,"WARNING Variable Q 39 &amp; 40 - Net change in ICCA balance is greater than £500m - please check","OK - Net change in ICCA balance")</f>
        <v>OK - Net change in ICCA balance</v>
      </c>
      <c r="EG75" s="682" t="str">
        <f>IF(ABS((Questionnaire!EJ174-Questionnaire!EJ173)-(Questionnaire!EJ172-Questionnaire!EJ171))&gt;500,"WARNING Variable Q 39 &amp; 40 - Net change in ICCA balance is greater than £500m - please check","OK - Net change in ICCA balance")</f>
        <v>OK - Net change in ICCA balance</v>
      </c>
      <c r="EH75" s="682" t="str">
        <f>IF(ABS((Questionnaire!EK174-Questionnaire!EK173)-(Questionnaire!EK172-Questionnaire!EK171))&gt;500,"WARNING Variable Q 39 &amp; 40 - Net change in ICCA balance is greater than £500m - please check","OK - Net change in ICCA balance")</f>
        <v>OK - Net change in ICCA balance</v>
      </c>
      <c r="EI75" s="682" t="str">
        <f>IF(ABS((Questionnaire!EL174-Questionnaire!EL173)-(Questionnaire!EL172-Questionnaire!EL171))&gt;500,"WARNING Variable Q 39 &amp; 40 - Net change in ICCA balance is greater than £500m - please check","OK - Net change in ICCA balance")</f>
        <v>OK - Net change in ICCA balance</v>
      </c>
      <c r="EJ75" s="682" t="str">
        <f>IF(ABS((Questionnaire!EM174-Questionnaire!EM173)-(Questionnaire!EM172-Questionnaire!EM171))&gt;500,"WARNING Variable Q 39 &amp; 40 - Net change in ICCA balance is greater than £500m - please check","OK - Net change in ICCA balance")</f>
        <v>OK - Net change in ICCA balance</v>
      </c>
      <c r="EK75" s="682" t="str">
        <f>IF(ABS((Questionnaire!EN174-Questionnaire!EN173)-(Questionnaire!EN172-Questionnaire!EN171))&gt;500,"WARNING Variable Q 39 &amp; 40 - Net change in ICCA balance is greater than £500m - please check","OK - Net change in ICCA balance")</f>
        <v>OK - Net change in ICCA balance</v>
      </c>
      <c r="EL75" s="682" t="str">
        <f>IF(ABS((Questionnaire!EO174-Questionnaire!EO173)-(Questionnaire!EO172-Questionnaire!EO171))&gt;500,"WARNING Variable Q 39 &amp; 40 - Net change in ICCA balance is greater than £500m - please check","OK - Net change in ICCA balance")</f>
        <v>OK - Net change in ICCA balance</v>
      </c>
      <c r="EM75" s="682" t="str">
        <f>IF(ABS((Questionnaire!EP174-Questionnaire!EP173)-(Questionnaire!EP172-Questionnaire!EP171))&gt;500,"WARNING Variable Q 39 &amp; 40 - Net change in ICCA balance is greater than £500m - please check","OK - Net change in ICCA balance")</f>
        <v>OK - Net change in ICCA balance</v>
      </c>
      <c r="EN75" s="682" t="str">
        <f>IF(ABS((Questionnaire!EQ174-Questionnaire!EQ173)-(Questionnaire!EQ172-Questionnaire!EQ171))&gt;500,"WARNING Variable Q 39 &amp; 40 - Net change in ICCA balance is greater than £500m - please check","OK - Net change in ICCA balance")</f>
        <v>OK - Net change in ICCA balance</v>
      </c>
      <c r="EO75" s="682" t="str">
        <f>IF(ABS((Questionnaire!ER174-Questionnaire!ER173)-(Questionnaire!ER172-Questionnaire!ER171))&gt;500,"WARNING Variable Q 39 &amp; 40 - Net change in ICCA balance is greater than £500m - please check","OK - Net change in ICCA balance")</f>
        <v>OK - Net change in ICCA balance</v>
      </c>
      <c r="EP75" s="682" t="str">
        <f>IF(ABS((Questionnaire!ES174-Questionnaire!ES173)-(Questionnaire!ES172-Questionnaire!ES171))&gt;500,"WARNING Variable Q 39 &amp; 40 - Net change in ICCA balance is greater than £500m - please check","OK - Net change in ICCA balance")</f>
        <v>OK - Net change in ICCA balance</v>
      </c>
      <c r="EQ75" s="682" t="str">
        <f>IF(ABS((Questionnaire!ET174-Questionnaire!ET173)-(Questionnaire!ET172-Questionnaire!ET171))&gt;500,"WARNING Variable Q 39 &amp; 40 - Net change in ICCA balance is greater than £500m - please check","OK - Net change in ICCA balance")</f>
        <v>OK - Net change in ICCA balance</v>
      </c>
      <c r="ER75" s="682" t="str">
        <f>IF(ABS((Questionnaire!EU174-Questionnaire!EU173)-(Questionnaire!EU172-Questionnaire!EU171))&gt;500,"WARNING Variable Q 39 &amp; 40 - Net change in ICCA balance is greater than £500m - please check","OK - Net change in ICCA balance")</f>
        <v>OK - Net change in ICCA balance</v>
      </c>
      <c r="ES75" s="682" t="str">
        <f>IF(ABS((Questionnaire!EV174-Questionnaire!EV173)-(Questionnaire!EV172-Questionnaire!EV171))&gt;500,"WARNING Variable Q 39 &amp; 40 - Net change in ICCA balance is greater than £500m - please check","OK - Net change in ICCA balance")</f>
        <v>OK - Net change in ICCA balance</v>
      </c>
      <c r="ET75" s="682" t="str">
        <f>IF(ABS((Questionnaire!EW174-Questionnaire!EW173)-(Questionnaire!EW172-Questionnaire!EW171))&gt;500,"WARNING Variable Q 39 &amp; 40 - Net change in ICCA balance is greater than £500m - please check","OK - Net change in ICCA balance")</f>
        <v>OK - Net change in ICCA balance</v>
      </c>
      <c r="EU75" s="682" t="str">
        <f>IF(ABS((Questionnaire!EX174-Questionnaire!EX173)-(Questionnaire!EX172-Questionnaire!EX171))&gt;500,"WARNING Variable Q 39 &amp; 40 - Net change in ICCA balance is greater than £500m - please check","OK - Net change in ICCA balance")</f>
        <v>OK - Net change in ICCA balance</v>
      </c>
      <c r="EV75" s="682" t="str">
        <f>IF(ABS((Questionnaire!EY174-Questionnaire!EY173)-(Questionnaire!EY172-Questionnaire!EY171))&gt;500,"WARNING Variable Q 39 &amp; 40 - Net change in ICCA balance is greater than £500m - please check","OK - Net change in ICCA balance")</f>
        <v>OK - Net change in ICCA balance</v>
      </c>
      <c r="EW75" s="682" t="str">
        <f>IF(ABS((Questionnaire!EZ174-Questionnaire!EZ173)-(Questionnaire!EZ172-Questionnaire!EZ171))&gt;500,"WARNING Variable Q 39 &amp; 40 - Net change in ICCA balance is greater than £500m - please check","OK - Net change in ICCA balance")</f>
        <v>OK - Net change in ICCA balance</v>
      </c>
      <c r="EX75" s="682" t="str">
        <f>IF(ABS((Questionnaire!FA174-Questionnaire!FA173)-(Questionnaire!FA172-Questionnaire!FA171))&gt;500,"WARNING Variable Q 39 &amp; 40 - Net change in ICCA balance is greater than £500m - please check","OK - Net change in ICCA balance")</f>
        <v>OK - Net change in ICCA balance</v>
      </c>
      <c r="EY75" s="682" t="str">
        <f>IF(ABS((Questionnaire!FB174-Questionnaire!FB173)-(Questionnaire!FB172-Questionnaire!FB171))&gt;500,"WARNING Variable Q 39 &amp; 40 - Net change in ICCA balance is greater than £500m - please check","OK - Net change in ICCA balance")</f>
        <v>OK - Net change in ICCA balance</v>
      </c>
      <c r="EZ75" s="682" t="str">
        <f>IF(ABS((Questionnaire!FC174-Questionnaire!FC173)-(Questionnaire!FC172-Questionnaire!FC171))&gt;500,"WARNING Variable Q 39 &amp; 40 - Net change in ICCA balance is greater than £500m - please check","OK - Net change in ICCA balance")</f>
        <v>OK - Net change in ICCA balance</v>
      </c>
      <c r="FA75" s="682" t="str">
        <f>IF(ABS((Questionnaire!FD174-Questionnaire!FD173)-(Questionnaire!FD172-Questionnaire!FD171))&gt;500,"WARNING Variable Q 39 &amp; 40 - Net change in ICCA balance is greater than £500m - please check","OK - Net change in ICCA balance")</f>
        <v>OK - Net change in ICCA balance</v>
      </c>
      <c r="FB75" s="682" t="str">
        <f>IF(ABS((Questionnaire!FE174-Questionnaire!FE173)-(Questionnaire!FE172-Questionnaire!FE171))&gt;500,"WARNING Variable Q 39 &amp; 40 - Net change in ICCA balance is greater than £500m - please check","OK - Net change in ICCA balance")</f>
        <v>OK - Net change in ICCA balance</v>
      </c>
      <c r="FC75" s="682" t="str">
        <f>IF(ABS((Questionnaire!FF174-Questionnaire!FF173)-(Questionnaire!FF172-Questionnaire!FF171))&gt;500,"WARNING Variable Q 39 &amp; 40 - Net change in ICCA balance is greater than £500m - please check","OK - Net change in ICCA balance")</f>
        <v>OK - Net change in ICCA balance</v>
      </c>
      <c r="FD75" s="682" t="str">
        <f>IF(ABS((Questionnaire!FG174-Questionnaire!FG173)-(Questionnaire!FG172-Questionnaire!FG171))&gt;500,"WARNING Variable Q 39 &amp; 40 - Net change in ICCA balance is greater than £500m - please check","OK - Net change in ICCA balance")</f>
        <v>OK - Net change in ICCA balance</v>
      </c>
      <c r="FE75" s="682" t="str">
        <f>IF(ABS((Questionnaire!FH174-Questionnaire!FH173)-(Questionnaire!FH172-Questionnaire!FH171))&gt;500,"WARNING Variable Q 39 &amp; 40 - Net change in ICCA balance is greater than £500m - please check","OK - Net change in ICCA balance")</f>
        <v>OK - Net change in ICCA balance</v>
      </c>
      <c r="FF75" s="682" t="str">
        <f>IF(ABS((Questionnaire!FI174-Questionnaire!FI173)-(Questionnaire!FI172-Questionnaire!FI171))&gt;500,"WARNING Variable Q 39 &amp; 40 - Net change in ICCA balance is greater than £500m - please check","OK - Net change in ICCA balance")</f>
        <v>OK - Net change in ICCA balance</v>
      </c>
      <c r="FG75" s="682" t="str">
        <f>IF(ABS((Questionnaire!FJ174-Questionnaire!FJ173)-(Questionnaire!FJ172-Questionnaire!FJ171))&gt;500,"WARNING Variable Q 39 &amp; 40 - Net change in ICCA balance is greater than £500m - please check","OK - Net change in ICCA balance")</f>
        <v>OK - Net change in ICCA balance</v>
      </c>
      <c r="FH75" s="682" t="str">
        <f>IF(ABS((Questionnaire!FK174-Questionnaire!FK173)-(Questionnaire!FK172-Questionnaire!FK171))&gt;500,"WARNING Variable Q 39 &amp; 40 - Net change in ICCA balance is greater than £500m - please check","OK - Net change in ICCA balance")</f>
        <v>OK - Net change in ICCA balance</v>
      </c>
      <c r="FI75" s="682" t="str">
        <f>IF(ABS((Questionnaire!FL174-Questionnaire!FL173)-(Questionnaire!FL172-Questionnaire!FL171))&gt;500,"WARNING Variable Q 39 &amp; 40 - Net change in ICCA balance is greater than £500m - please check","OK - Net change in ICCA balance")</f>
        <v>OK - Net change in ICCA balance</v>
      </c>
      <c r="FJ75" s="682" t="str">
        <f>IF(ABS((Questionnaire!FM174-Questionnaire!FM173)-(Questionnaire!FM172-Questionnaire!FM171))&gt;500,"WARNING Variable Q 39 &amp; 40 - Net change in ICCA balance is greater than £500m - please check","OK - Net change in ICCA balance")</f>
        <v>OK - Net change in ICCA balance</v>
      </c>
      <c r="FK75" s="682" t="str">
        <f>IF(ABS((Questionnaire!FN174-Questionnaire!FN173)-(Questionnaire!FN172-Questionnaire!FN171))&gt;500,"WARNING Variable Q 39 &amp; 40 - Net change in ICCA balance is greater than £500m - please check","OK - Net change in ICCA balance")</f>
        <v>OK - Net change in ICCA balance</v>
      </c>
      <c r="FL75" s="682" t="str">
        <f>IF(ABS((Questionnaire!FO174-Questionnaire!FO173)-(Questionnaire!FO172-Questionnaire!FO171))&gt;500,"WARNING Variable Q 39 &amp; 40 - Net change in ICCA balance is greater than £500m - please check","OK - Net change in ICCA balance")</f>
        <v>OK - Net change in ICCA balance</v>
      </c>
      <c r="FM75" s="682" t="str">
        <f>IF(ABS((Questionnaire!FP174-Questionnaire!FP173)-(Questionnaire!FP172-Questionnaire!FP171))&gt;500,"WARNING Variable Q 39 &amp; 40 - Net change in ICCA balance is greater than £500m - please check","OK - Net change in ICCA balance")</f>
        <v>OK - Net change in ICCA balance</v>
      </c>
      <c r="FN75" s="682" t="str">
        <f>IF(ABS((Questionnaire!FQ174-Questionnaire!FQ173)-(Questionnaire!FQ172-Questionnaire!FQ171))&gt;500,"WARNING Variable Q 39 &amp; 40 - Net change in ICCA balance is greater than £500m - please check","OK - Net change in ICCA balance")</f>
        <v>OK - Net change in ICCA balance</v>
      </c>
      <c r="FO75" s="682" t="str">
        <f>IF(ABS((Questionnaire!FR174-Questionnaire!FR173)-(Questionnaire!FR172-Questionnaire!FR171))&gt;500,"WARNING Variable Q 39 &amp; 40 - Net change in ICCA balance is greater than £500m - please check","OK - Net change in ICCA balance")</f>
        <v>OK - Net change in ICCA balance</v>
      </c>
      <c r="FP75" s="682" t="str">
        <f>IF(ABS((Questionnaire!FS174-Questionnaire!FS173)-(Questionnaire!FS172-Questionnaire!FS171))&gt;500,"WARNING Variable Q 39 &amp; 40 - Net change in ICCA balance is greater than £500m - please check","OK - Net change in ICCA balance")</f>
        <v>OK - Net change in ICCA balance</v>
      </c>
      <c r="FQ75" s="682" t="str">
        <f>IF(ABS((Questionnaire!FT174-Questionnaire!FT173)-(Questionnaire!FT172-Questionnaire!FT171))&gt;500,"WARNING Variable Q 39 &amp; 40 - Net change in ICCA balance is greater than £500m - please check","OK - Net change in ICCA balance")</f>
        <v>OK - Net change in ICCA balance</v>
      </c>
      <c r="FR75" s="682" t="str">
        <f>IF(ABS((Questionnaire!FU174-Questionnaire!FU173)-(Questionnaire!FU172-Questionnaire!FU171))&gt;500,"WARNING Variable Q 39 &amp; 40 - Net change in ICCA balance is greater than £500m - please check","OK - Net change in ICCA balance")</f>
        <v>OK - Net change in ICCA balance</v>
      </c>
      <c r="FS75" s="682" t="str">
        <f>IF(ABS((Questionnaire!FV174-Questionnaire!FV173)-(Questionnaire!FV172-Questionnaire!FV171))&gt;500,"WARNING Variable Q 39 &amp; 40 - Net change in ICCA balance is greater than £500m - please check","OK - Net change in ICCA balance")</f>
        <v>OK - Net change in ICCA balance</v>
      </c>
      <c r="FT75" s="682" t="str">
        <f>IF(ABS((Questionnaire!FW174-Questionnaire!FW173)-(Questionnaire!FW172-Questionnaire!FW171))&gt;500,"WARNING Variable Q 39 &amp; 40 - Net change in ICCA balance is greater than £500m - please check","OK - Net change in ICCA balance")</f>
        <v>OK - Net change in ICCA balance</v>
      </c>
      <c r="FU75" s="682" t="str">
        <f>IF(ABS((Questionnaire!FX174-Questionnaire!FX173)-(Questionnaire!FX172-Questionnaire!FX171))&gt;500,"WARNING Variable Q 39 &amp; 40 - Net change in ICCA balance is greater than £500m - please check","OK - Net change in ICCA balance")</f>
        <v>OK - Net change in ICCA balance</v>
      </c>
      <c r="FV75" s="682" t="str">
        <f>IF(ABS((Questionnaire!FY174-Questionnaire!FY173)-(Questionnaire!FY172-Questionnaire!FY171))&gt;500,"WARNING Variable Q 39 &amp; 40 - Net change in ICCA balance is greater than £500m - please check","OK - Net change in ICCA balance")</f>
        <v>OK - Net change in ICCA balance</v>
      </c>
      <c r="FW75" s="682" t="str">
        <f>IF(ABS((Questionnaire!FZ174-Questionnaire!FZ173)-(Questionnaire!FZ172-Questionnaire!FZ171))&gt;500,"WARNING Variable Q 39 &amp; 40 - Net change in ICCA balance is greater than £500m - please check","OK - Net change in ICCA balance")</f>
        <v>OK - Net change in ICCA balance</v>
      </c>
      <c r="FX75" s="682" t="str">
        <f>IF(ABS((Questionnaire!GA174-Questionnaire!GA173)-(Questionnaire!GA172-Questionnaire!GA171))&gt;500,"WARNING Variable Q 39 &amp; 40 - Net change in ICCA balance is greater than £500m - please check","OK - Net change in ICCA balance")</f>
        <v>OK - Net change in ICCA balance</v>
      </c>
      <c r="FY75" s="682" t="str">
        <f>IF(ABS((Questionnaire!GB174-Questionnaire!GB173)-(Questionnaire!GB172-Questionnaire!GB171))&gt;500,"WARNING Variable Q 39 &amp; 40 - Net change in ICCA balance is greater than £500m - please check","OK - Net change in ICCA balance")</f>
        <v>OK - Net change in ICCA balance</v>
      </c>
      <c r="FZ75" s="682" t="str">
        <f>IF(ABS((Questionnaire!GC174-Questionnaire!GC173)-(Questionnaire!GC172-Questionnaire!GC171))&gt;500,"WARNING Variable Q 39 &amp; 40 - Net change in ICCA balance is greater than £500m - please check","OK - Net change in ICCA balance")</f>
        <v>OK - Net change in ICCA balance</v>
      </c>
      <c r="GA75" s="682" t="str">
        <f>IF(ABS((Questionnaire!GD174-Questionnaire!GD173)-(Questionnaire!GD172-Questionnaire!GD171))&gt;500,"WARNING Variable Q 39 &amp; 40 - Net change in ICCA balance is greater than £500m - please check","OK - Net change in ICCA balance")</f>
        <v>OK - Net change in ICCA balance</v>
      </c>
      <c r="GB75" s="682" t="str">
        <f>IF(ABS((Questionnaire!GE174-Questionnaire!GE173)-(Questionnaire!GE172-Questionnaire!GE171))&gt;500,"WARNING Variable Q 39 &amp; 40 - Net change in ICCA balance is greater than £500m - please check","OK - Net change in ICCA balance")</f>
        <v>OK - Net change in ICCA balance</v>
      </c>
      <c r="GC75" s="682" t="str">
        <f>IF(ABS((Questionnaire!GF174-Questionnaire!GF173)-(Questionnaire!GF172-Questionnaire!GF171))&gt;500,"WARNING Variable Q 39 &amp; 40 - Net change in ICCA balance is greater than £500m - please check","OK - Net change in ICCA balance")</f>
        <v>OK - Net change in ICCA balance</v>
      </c>
      <c r="GD75" s="682" t="str">
        <f>IF(ABS((Questionnaire!GG174-Questionnaire!GG173)-(Questionnaire!GG172-Questionnaire!GG171))&gt;500,"WARNING Variable Q 39 &amp; 40 - Net change in ICCA balance is greater than £500m - please check","OK - Net change in ICCA balance")</f>
        <v>OK - Net change in ICCA balance</v>
      </c>
      <c r="GE75" s="682" t="str">
        <f>IF(ABS((Questionnaire!GH174-Questionnaire!GH173)-(Questionnaire!GH172-Questionnaire!GH171))&gt;500,"WARNING Variable Q 39 &amp; 40 - Net change in ICCA balance is greater than £500m - please check","OK - Net change in ICCA balance")</f>
        <v>OK - Net change in ICCA balance</v>
      </c>
      <c r="GF75" s="682" t="str">
        <f>IF(ABS((Questionnaire!GI174-Questionnaire!GI173)-(Questionnaire!GI172-Questionnaire!GI171))&gt;500,"WARNING Variable Q 39 &amp; 40 - Net change in ICCA balance is greater than £500m - please check","OK - Net change in ICCA balance")</f>
        <v>OK - Net change in ICCA balance</v>
      </c>
      <c r="GG75" s="682" t="str">
        <f>IF(ABS((Questionnaire!GJ174-Questionnaire!GJ173)-(Questionnaire!GJ172-Questionnaire!GJ171))&gt;500,"WARNING Variable Q 39 &amp; 40 - Net change in ICCA balance is greater than £500m - please check","OK - Net change in ICCA balance")</f>
        <v>OK - Net change in ICCA balance</v>
      </c>
      <c r="GH75" s="682" t="str">
        <f>IF(ABS((Questionnaire!GK174-Questionnaire!GK173)-(Questionnaire!GK172-Questionnaire!GK171))&gt;500,"WARNING Variable Q 39 &amp; 40 - Net change in ICCA balance is greater than £500m - please check","OK - Net change in ICCA balance")</f>
        <v>OK - Net change in ICCA balance</v>
      </c>
      <c r="GI75" s="682" t="str">
        <f>IF(ABS((Questionnaire!GL174-Questionnaire!GL173)-(Questionnaire!GL172-Questionnaire!GL171))&gt;500,"WARNING Variable Q 39 &amp; 40 - Net change in ICCA balance is greater than £500m - please check","OK - Net change in ICCA balance")</f>
        <v>OK - Net change in ICCA balance</v>
      </c>
      <c r="GJ75" s="682" t="str">
        <f>IF(ABS((Questionnaire!GM174-Questionnaire!GM173)-(Questionnaire!GM172-Questionnaire!GM171))&gt;500,"WARNING Variable Q 39 &amp; 40 - Net change in ICCA balance is greater than £500m - please check","OK - Net change in ICCA balance")</f>
        <v>OK - Net change in ICCA balance</v>
      </c>
      <c r="GK75" s="682" t="str">
        <f>IF(ABS((Questionnaire!GN174-Questionnaire!GN173)-(Questionnaire!GN172-Questionnaire!GN171))&gt;500,"WARNING Variable Q 39 &amp; 40 - Net change in ICCA balance is greater than £500m - please check","OK - Net change in ICCA balance")</f>
        <v>OK - Net change in ICCA balance</v>
      </c>
      <c r="GL75" s="682" t="str">
        <f>IF(ABS((Questionnaire!GO174-Questionnaire!GO173)-(Questionnaire!GO172-Questionnaire!GO171))&gt;500,"WARNING Variable Q 39 &amp; 40 - Net change in ICCA balance is greater than £500m - please check","OK - Net change in ICCA balance")</f>
        <v>OK - Net change in ICCA balance</v>
      </c>
      <c r="GM75" s="682" t="str">
        <f>IF(ABS((Questionnaire!GP174-Questionnaire!GP173)-(Questionnaire!GP172-Questionnaire!GP171))&gt;500,"WARNING Variable Q 39 &amp; 40 - Net change in ICCA balance is greater than £500m - please check","OK - Net change in ICCA balance")</f>
        <v>OK - Net change in ICCA balance</v>
      </c>
      <c r="GN75" s="682" t="str">
        <f>IF(ABS((Questionnaire!GQ174-Questionnaire!GQ173)-(Questionnaire!GQ172-Questionnaire!GQ171))&gt;500,"WARNING Variable Q 39 &amp; 40 - Net change in ICCA balance is greater than £500m - please check","OK - Net change in ICCA balance")</f>
        <v>OK - Net change in ICCA balance</v>
      </c>
      <c r="GO75" s="682" t="str">
        <f>IF(ABS((Questionnaire!GR174-Questionnaire!GR173)-(Questionnaire!GR172-Questionnaire!GR171))&gt;500,"WARNING Variable Q 39 &amp; 40 - Net change in ICCA balance is greater than £500m - please check","OK - Net change in ICCA balance")</f>
        <v>OK - Net change in ICCA balance</v>
      </c>
      <c r="GP75" s="682" t="str">
        <f>IF(ABS((Questionnaire!GS174-Questionnaire!GS173)-(Questionnaire!GS172-Questionnaire!GS171))&gt;500,"WARNING Variable Q 39 &amp; 40 - Net change in ICCA balance is greater than £500m - please check","OK - Net change in ICCA balance")</f>
        <v>OK - Net change in ICCA balance</v>
      </c>
      <c r="GQ75" s="682" t="str">
        <f>IF(ABS((Questionnaire!GT174-Questionnaire!GT173)-(Questionnaire!GT172-Questionnaire!GT171))&gt;500,"WARNING Variable Q 39 &amp; 40 - Net change in ICCA balance is greater than £500m - please check","OK - Net change in ICCA balance")</f>
        <v>OK - Net change in ICCA balance</v>
      </c>
      <c r="GR75" s="682" t="str">
        <f>IF(ABS((Questionnaire!GU174-Questionnaire!GU173)-(Questionnaire!GU172-Questionnaire!GU171))&gt;500,"WARNING Variable Q 39 &amp; 40 - Net change in ICCA balance is greater than £500m - please check","OK - Net change in ICCA balance")</f>
        <v>OK - Net change in ICCA balance</v>
      </c>
      <c r="GS75" s="682" t="str">
        <f>IF(ABS((Questionnaire!GV174-Questionnaire!GV173)-(Questionnaire!GV172-Questionnaire!GV171))&gt;500,"WARNING Variable Q 39 &amp; 40 - Net change in ICCA balance is greater than £500m - please check","OK - Net change in ICCA balance")</f>
        <v>OK - Net change in ICCA balance</v>
      </c>
      <c r="GT75" s="682" t="str">
        <f>IF(ABS((Questionnaire!GW174-Questionnaire!GW173)-(Questionnaire!GW172-Questionnaire!GW171))&gt;500,"WARNING Variable Q 39 &amp; 40 - Net change in ICCA balance is greater than £500m - please check","OK - Net change in ICCA balance")</f>
        <v>OK - Net change in ICCA balance</v>
      </c>
      <c r="GU75" s="682" t="str">
        <f>IF(ABS((Questionnaire!GX174-Questionnaire!GX173)-(Questionnaire!GX172-Questionnaire!GX171))&gt;500,"WARNING Variable Q 39 &amp; 40 - Net change in ICCA balance is greater than £500m - please check","OK - Net change in ICCA balance")</f>
        <v>OK - Net change in ICCA balance</v>
      </c>
      <c r="GV75" s="682" t="str">
        <f>IF(ABS((Questionnaire!GY174-Questionnaire!GY173)-(Questionnaire!GY172-Questionnaire!GY171))&gt;500,"WARNING Variable Q 39 &amp; 40 - Net change in ICCA balance is greater than £500m - please check","OK - Net change in ICCA balance")</f>
        <v>OK - Net change in ICCA balance</v>
      </c>
      <c r="GW75" s="682" t="str">
        <f>IF(ABS((Questionnaire!GZ174-Questionnaire!GZ173)-(Questionnaire!GZ172-Questionnaire!GZ171))&gt;500,"WARNING Variable Q 39 &amp; 40 - Net change in ICCA balance is greater than £500m - please check","OK - Net change in ICCA balance")</f>
        <v>OK - Net change in ICCA balance</v>
      </c>
      <c r="GX75" s="682" t="str">
        <f>IF(ABS((Questionnaire!HA174-Questionnaire!HA173)-(Questionnaire!HA172-Questionnaire!HA171))&gt;500,"WARNING Variable Q 39 &amp; 40 - Net change in ICCA balance is greater than £500m - please check","OK - Net change in ICCA balance")</f>
        <v>OK - Net change in ICCA balance</v>
      </c>
      <c r="GY75" s="682" t="str">
        <f>IF(ABS((Questionnaire!HB174-Questionnaire!HB173)-(Questionnaire!HB172-Questionnaire!HB171))&gt;500,"WARNING Variable Q 39 &amp; 40 - Net change in ICCA balance is greater than £500m - please check","OK - Net change in ICCA balance")</f>
        <v>OK - Net change in ICCA balance</v>
      </c>
      <c r="GZ75" s="682" t="str">
        <f>IF(ABS((Questionnaire!HC174-Questionnaire!HC173)-(Questionnaire!HC172-Questionnaire!HC171))&gt;500,"WARNING Variable Q 39 &amp; 40 - Net change in ICCA balance is greater than £500m - please check","OK - Net change in ICCA balance")</f>
        <v>OK - Net change in ICCA balance</v>
      </c>
      <c r="HA75" s="682" t="str">
        <f>IF(ABS((Questionnaire!HD174-Questionnaire!HD173)-(Questionnaire!HD172-Questionnaire!HD171))&gt;500,"WARNING Variable Q 39 &amp; 40 - Net change in ICCA balance is greater than £500m - please check","OK - Net change in ICCA balance")</f>
        <v>OK - Net change in ICCA balance</v>
      </c>
      <c r="HB75" s="682" t="str">
        <f>IF(ABS((Questionnaire!HE174-Questionnaire!HE173)-(Questionnaire!HE172-Questionnaire!HE171))&gt;500,"WARNING Variable Q 39 &amp; 40 - Net change in ICCA balance is greater than £500m - please check","OK - Net change in ICCA balance")</f>
        <v>OK - Net change in ICCA balance</v>
      </c>
      <c r="HC75" s="682" t="str">
        <f>IF(ABS((Questionnaire!HF174-Questionnaire!HF173)-(Questionnaire!HF172-Questionnaire!HF171))&gt;500,"WARNING Variable Q 39 &amp; 40 - Net change in ICCA balance is greater than £500m - please check","OK - Net change in ICCA balance")</f>
        <v>OK - Net change in ICCA balance</v>
      </c>
      <c r="HD75" s="682" t="str">
        <f>IF(ABS((Questionnaire!HG174-Questionnaire!HG173)-(Questionnaire!HG172-Questionnaire!HG171))&gt;500,"WARNING Variable Q 39 &amp; 40 - Net change in ICCA balance is greater than £500m - please check","OK - Net change in ICCA balance")</f>
        <v>OK - Net change in ICCA balance</v>
      </c>
      <c r="HE75" s="682" t="str">
        <f>IF(ABS((Questionnaire!HH174-Questionnaire!HH173)-(Questionnaire!HH172-Questionnaire!HH171))&gt;500,"WARNING Variable Q 39 &amp; 40 - Net change in ICCA balance is greater than £500m - please check","OK - Net change in ICCA balance")</f>
        <v>OK - Net change in ICCA balance</v>
      </c>
      <c r="HF75" s="682" t="str">
        <f>IF(ABS((Questionnaire!HI174-Questionnaire!HI173)-(Questionnaire!HI172-Questionnaire!HI171))&gt;500,"WARNING Variable Q 39 &amp; 40 - Net change in ICCA balance is greater than £500m - please check","OK - Net change in ICCA balance")</f>
        <v>OK - Net change in ICCA balance</v>
      </c>
      <c r="HG75" s="682" t="str">
        <f>IF(ABS((Questionnaire!HJ174-Questionnaire!HJ173)-(Questionnaire!HJ172-Questionnaire!HJ171))&gt;500,"WARNING Variable Q 39 &amp; 40 - Net change in ICCA balance is greater than £500m - please check","OK - Net change in ICCA balance")</f>
        <v>OK - Net change in ICCA balance</v>
      </c>
      <c r="HH75" s="682" t="str">
        <f>IF(ABS((Questionnaire!HK174-Questionnaire!HK173)-(Questionnaire!HK172-Questionnaire!HK171))&gt;500,"WARNING Variable Q 39 &amp; 40 - Net change in ICCA balance is greater than £500m - please check","OK - Net change in ICCA balance")</f>
        <v>OK - Net change in ICCA balance</v>
      </c>
      <c r="HI75" s="682" t="str">
        <f>IF(ABS((Questionnaire!HL174-Questionnaire!HL173)-(Questionnaire!HL172-Questionnaire!HL171))&gt;500,"WARNING Variable Q 39 &amp; 40 - Net change in ICCA balance is greater than £500m - please check","OK - Net change in ICCA balance")</f>
        <v>OK - Net change in ICCA balance</v>
      </c>
      <c r="HJ75" s="682" t="str">
        <f>IF(ABS((Questionnaire!HM174-Questionnaire!HM173)-(Questionnaire!HM172-Questionnaire!HM171))&gt;500,"WARNING Variable Q 39 &amp; 40 - Net change in ICCA balance is greater than £500m - please check","OK - Net change in ICCA balance")</f>
        <v>OK - Net change in ICCA balance</v>
      </c>
      <c r="HK75" s="682" t="str">
        <f>IF(ABS((Questionnaire!HN174-Questionnaire!HN173)-(Questionnaire!HN172-Questionnaire!HN171))&gt;500,"WARNING Variable Q 39 &amp; 40 - Net change in ICCA balance is greater than £500m - please check","OK - Net change in ICCA balance")</f>
        <v>OK - Net change in ICCA balance</v>
      </c>
      <c r="HL75" s="682" t="str">
        <f>IF(ABS((Questionnaire!HO174-Questionnaire!HO173)-(Questionnaire!HO172-Questionnaire!HO171))&gt;500,"WARNING Variable Q 39 &amp; 40 - Net change in ICCA balance is greater than £500m - please check","OK - Net change in ICCA balance")</f>
        <v>OK - Net change in ICCA balance</v>
      </c>
      <c r="HM75" s="682" t="str">
        <f>IF(ABS((Questionnaire!HP174-Questionnaire!HP173)-(Questionnaire!HP172-Questionnaire!HP171))&gt;500,"WARNING Variable Q 39 &amp; 40 - Net change in ICCA balance is greater than £500m - please check","OK - Net change in ICCA balance")</f>
        <v>OK - Net change in ICCA balance</v>
      </c>
      <c r="HN75" s="682" t="str">
        <f>IF(ABS((Questionnaire!HQ174-Questionnaire!HQ173)-(Questionnaire!HQ172-Questionnaire!HQ171))&gt;500,"WARNING Variable Q 39 &amp; 40 - Net change in ICCA balance is greater than £500m - please check","OK - Net change in ICCA balance")</f>
        <v>OK - Net change in ICCA balance</v>
      </c>
      <c r="HO75" s="682" t="str">
        <f>IF(ABS((Questionnaire!HR174-Questionnaire!HR173)-(Questionnaire!HR172-Questionnaire!HR171))&gt;500,"WARNING Variable Q 39 &amp; 40 - Net change in ICCA balance is greater than £500m - please check","OK - Net change in ICCA balance")</f>
        <v>OK - Net change in ICCA balance</v>
      </c>
      <c r="HP75" s="682" t="str">
        <f>IF(ABS((Questionnaire!HS174-Questionnaire!HS173)-(Questionnaire!HS172-Questionnaire!HS171))&gt;500,"WARNING Variable Q 39 &amp; 40 - Net change in ICCA balance is greater than £500m - please check","OK - Net change in ICCA balance")</f>
        <v>OK - Net change in ICCA balance</v>
      </c>
      <c r="HQ75" s="682" t="str">
        <f>IF(ABS((Questionnaire!HT174-Questionnaire!HT173)-(Questionnaire!HT172-Questionnaire!HT171))&gt;500,"WARNING Variable Q 39 &amp; 40 - Net change in ICCA balance is greater than £500m - please check","OK - Net change in ICCA balance")</f>
        <v>OK - Net change in ICCA balance</v>
      </c>
      <c r="HR75" s="682" t="str">
        <f>IF(ABS((Questionnaire!HU174-Questionnaire!HU173)-(Questionnaire!HU172-Questionnaire!HU171))&gt;500,"WARNING Variable Q 39 &amp; 40 - Net change in ICCA balance is greater than £500m - please check","OK - Net change in ICCA balance")</f>
        <v>OK - Net change in ICCA balance</v>
      </c>
      <c r="HS75" s="682" t="str">
        <f>IF(ABS((Questionnaire!HV174-Questionnaire!HV173)-(Questionnaire!HV172-Questionnaire!HV171))&gt;500,"WARNING Variable Q 39 &amp; 40 - Net change in ICCA balance is greater than £500m - please check","OK - Net change in ICCA balance")</f>
        <v>OK - Net change in ICCA balance</v>
      </c>
      <c r="HT75" s="682" t="str">
        <f>IF(ABS((Questionnaire!HW174-Questionnaire!HW173)-(Questionnaire!HW172-Questionnaire!HW171))&gt;500,"WARNING Variable Q 39 &amp; 40 - Net change in ICCA balance is greater than £500m - please check","OK - Net change in ICCA balance")</f>
        <v>OK - Net change in ICCA balance</v>
      </c>
      <c r="HU75" s="682" t="str">
        <f>IF(ABS((Questionnaire!HX174-Questionnaire!HX173)-(Questionnaire!HX172-Questionnaire!HX171))&gt;500,"WARNING Variable Q 39 &amp; 40 - Net change in ICCA balance is greater than £500m - please check","OK - Net change in ICCA balance")</f>
        <v>OK - Net change in ICCA balance</v>
      </c>
      <c r="HV75" s="682" t="str">
        <f>IF(ABS((Questionnaire!HY174-Questionnaire!HY173)-(Questionnaire!HY172-Questionnaire!HY171))&gt;500,"WARNING Variable Q 39 &amp; 40 - Net change in ICCA balance is greater than £500m - please check","OK - Net change in ICCA balance")</f>
        <v>OK - Net change in ICCA balance</v>
      </c>
      <c r="HW75" s="682" t="str">
        <f>IF(ABS((Questionnaire!HZ174-Questionnaire!HZ173)-(Questionnaire!HZ172-Questionnaire!HZ171))&gt;500,"WARNING Variable Q 39 &amp; 40 - Net change in ICCA balance is greater than £500m - please check","OK - Net change in ICCA balance")</f>
        <v>OK - Net change in ICCA balance</v>
      </c>
      <c r="HX75" s="682" t="str">
        <f>IF(ABS((Questionnaire!IA174-Questionnaire!IA173)-(Questionnaire!IA172-Questionnaire!IA171))&gt;500,"WARNING Variable Q 39 &amp; 40 - Net change in ICCA balance is greater than £500m - please check","OK - Net change in ICCA balance")</f>
        <v>OK - Net change in ICCA balance</v>
      </c>
      <c r="HY75" s="682" t="str">
        <f>IF(ABS((Questionnaire!IB174-Questionnaire!IB173)-(Questionnaire!IB172-Questionnaire!IB171))&gt;500,"WARNING Variable Q 39 &amp; 40 - Net change in ICCA balance is greater than £500m - please check","OK - Net change in ICCA balance")</f>
        <v>OK - Net change in ICCA balance</v>
      </c>
      <c r="HZ75" s="682" t="str">
        <f>IF(ABS((Questionnaire!IC174-Questionnaire!IC173)-(Questionnaire!IC172-Questionnaire!IC171))&gt;500,"WARNING Variable Q 39 &amp; 40 - Net change in ICCA balance is greater than £500m - please check","OK - Net change in ICCA balance")</f>
        <v>OK - Net change in ICCA balance</v>
      </c>
      <c r="IA75" s="682" t="str">
        <f>IF(ABS((Questionnaire!ID174-Questionnaire!ID173)-(Questionnaire!ID172-Questionnaire!ID171))&gt;500,"WARNING Variable Q 39 &amp; 40 - Net change in ICCA balance is greater than £500m - please check","OK - Net change in ICCA balance")</f>
        <v>OK - Net change in ICCA balance</v>
      </c>
      <c r="IB75" s="682" t="str">
        <f>IF(ABS((Questionnaire!IE174-Questionnaire!IE173)-(Questionnaire!IE172-Questionnaire!IE171))&gt;500,"WARNING Variable Q 39 &amp; 40 - Net change in ICCA balance is greater than £500m - please check","OK - Net change in ICCA balance")</f>
        <v>OK - Net change in ICCA balance</v>
      </c>
      <c r="IC75" s="682" t="str">
        <f>IF(ABS((Questionnaire!IF174-Questionnaire!IF173)-(Questionnaire!IF172-Questionnaire!IF171))&gt;500,"WARNING Variable Q 39 &amp; 40 - Net change in ICCA balance is greater than £500m - please check","OK - Net change in ICCA balance")</f>
        <v>OK - Net change in ICCA balance</v>
      </c>
      <c r="ID75" s="682" t="str">
        <f>IF(ABS((Questionnaire!IG174-Questionnaire!IG173)-(Questionnaire!IG172-Questionnaire!IG171))&gt;500,"WARNING Variable Q 39 &amp; 40 - Net change in ICCA balance is greater than £500m - please check","OK - Net change in ICCA balance")</f>
        <v>OK - Net change in ICCA balance</v>
      </c>
      <c r="IE75" s="682" t="str">
        <f>IF(ABS((Questionnaire!IH174-Questionnaire!IH173)-(Questionnaire!IH172-Questionnaire!IH171))&gt;500,"WARNING Variable Q 39 &amp; 40 - Net change in ICCA balance is greater than £500m - please check","OK - Net change in ICCA balance")</f>
        <v>OK - Net change in ICCA balance</v>
      </c>
      <c r="IF75" s="682" t="str">
        <f>IF(ABS((Questionnaire!II174-Questionnaire!II173)-(Questionnaire!II172-Questionnaire!II171))&gt;500,"WARNING Variable Q 39 &amp; 40 - Net change in ICCA balance is greater than £500m - please check","OK - Net change in ICCA balance")</f>
        <v>OK - Net change in ICCA balance</v>
      </c>
      <c r="IG75" s="682" t="str">
        <f>IF(ABS((Questionnaire!IJ174-Questionnaire!IJ173)-(Questionnaire!IJ172-Questionnaire!IJ171))&gt;500,"WARNING Variable Q 39 &amp; 40 - Net change in ICCA balance is greater than £500m - please check","OK - Net change in ICCA balance")</f>
        <v>OK - Net change in ICCA balance</v>
      </c>
      <c r="IH75" s="682" t="str">
        <f>IF(ABS((Questionnaire!IK174-Questionnaire!IK173)-(Questionnaire!IK172-Questionnaire!IK171))&gt;500,"WARNING Variable Q 39 &amp; 40 - Net change in ICCA balance is greater than £500m - please check","OK - Net change in ICCA balance")</f>
        <v>OK - Net change in ICCA balance</v>
      </c>
      <c r="II75" s="682" t="str">
        <f>IF(ABS((Questionnaire!IL174-Questionnaire!IL173)-(Questionnaire!IL172-Questionnaire!IL171))&gt;500,"WARNING Variable Q 39 &amp; 40 - Net change in ICCA balance is greater than £500m - please check","OK - Net change in ICCA balance")</f>
        <v>OK - Net change in ICCA balance</v>
      </c>
      <c r="IJ75" s="682" t="str">
        <f>IF(ABS((Questionnaire!IM174-Questionnaire!IM173)-(Questionnaire!IM172-Questionnaire!IM171))&gt;500,"WARNING Variable Q 39 &amp; 40 - Net change in ICCA balance is greater than £500m - please check","OK - Net change in ICCA balance")</f>
        <v>OK - Net change in ICCA balance</v>
      </c>
      <c r="IK75" s="682" t="str">
        <f>IF(ABS((Questionnaire!IN174-Questionnaire!IN173)-(Questionnaire!IN172-Questionnaire!IN171))&gt;500,"WARNING Variable Q 39 &amp; 40 - Net change in ICCA balance is greater than £500m - please check","OK - Net change in ICCA balance")</f>
        <v>OK - Net change in ICCA balance</v>
      </c>
      <c r="IL75" s="682" t="str">
        <f>IF(ABS((Questionnaire!IO174-Questionnaire!IO173)-(Questionnaire!IO172-Questionnaire!IO171))&gt;500,"WARNING Variable Q 39 &amp; 40 - Net change in ICCA balance is greater than £500m - please check","OK - Net change in ICCA balance")</f>
        <v>OK - Net change in ICCA balance</v>
      </c>
      <c r="IM75" s="682" t="str">
        <f>IF(ABS((Questionnaire!IP174-Questionnaire!IP173)-(Questionnaire!IP172-Questionnaire!IP171))&gt;500,"WARNING Variable Q 39 &amp; 40 - Net change in ICCA balance is greater than £500m - please check","OK - Net change in ICCA balance")</f>
        <v>OK - Net change in ICCA balance</v>
      </c>
      <c r="IN75" s="682" t="str">
        <f>IF(ABS((Questionnaire!IQ174-Questionnaire!IQ173)-(Questionnaire!IQ172-Questionnaire!IQ171))&gt;500,"WARNING Variable Q 39 &amp; 40 - Net change in ICCA balance is greater than £500m - please check","OK - Net change in ICCA balance")</f>
        <v>OK - Net change in ICCA balance</v>
      </c>
      <c r="IO75" s="682" t="str">
        <f>IF(ABS((Questionnaire!IR174-Questionnaire!IR173)-(Questionnaire!IR172-Questionnaire!IR171))&gt;500,"WARNING Variable Q 39 &amp; 40 - Net change in ICCA balance is greater than £500m - please check","OK - Net change in ICCA balance")</f>
        <v>OK - Net change in ICCA balance</v>
      </c>
      <c r="IP75" s="682" t="str">
        <f>IF(ABS((Questionnaire!IS174-Questionnaire!IS173)-(Questionnaire!IS172-Questionnaire!IS171))&gt;500,"WARNING Variable Q 39 &amp; 40 - Net change in ICCA balance is greater than £500m - please check","OK - Net change in ICCA balance")</f>
        <v>OK - Net change in ICCA balance</v>
      </c>
      <c r="IQ75" s="212"/>
      <c r="IR75" s="212"/>
      <c r="IS75" s="212"/>
    </row>
    <row r="76" spans="1:253">
      <c r="A76" s="679">
        <f>IF(LEFT(A77,2)="OK",0,IF(LEFT(A77,2)="WA",2,1))</f>
        <v>0</v>
      </c>
      <c r="B76" s="218">
        <f t="shared" ref="B76:BM76" si="107">IF(LEFT(B77,2)="OK",0,IF(LEFT(B77,2)="WA",2,1))</f>
        <v>0</v>
      </c>
      <c r="C76" s="218">
        <f t="shared" si="107"/>
        <v>0</v>
      </c>
      <c r="D76" s="218">
        <f t="shared" si="107"/>
        <v>0</v>
      </c>
      <c r="E76" s="218">
        <f t="shared" si="107"/>
        <v>0</v>
      </c>
      <c r="F76" s="218">
        <f t="shared" si="107"/>
        <v>0</v>
      </c>
      <c r="G76" s="218">
        <f t="shared" si="107"/>
        <v>0</v>
      </c>
      <c r="H76" s="218">
        <f t="shared" si="107"/>
        <v>0</v>
      </c>
      <c r="I76" s="218">
        <f t="shared" si="107"/>
        <v>0</v>
      </c>
      <c r="J76" s="218">
        <f t="shared" si="107"/>
        <v>0</v>
      </c>
      <c r="K76" s="218">
        <f t="shared" si="107"/>
        <v>0</v>
      </c>
      <c r="L76" s="218">
        <f t="shared" si="107"/>
        <v>0</v>
      </c>
      <c r="M76" s="218">
        <f t="shared" si="107"/>
        <v>0</v>
      </c>
      <c r="N76" s="218">
        <f t="shared" si="107"/>
        <v>0</v>
      </c>
      <c r="O76" s="218">
        <f t="shared" si="107"/>
        <v>0</v>
      </c>
      <c r="P76" s="218">
        <f t="shared" si="107"/>
        <v>0</v>
      </c>
      <c r="Q76" s="218">
        <f t="shared" si="107"/>
        <v>0</v>
      </c>
      <c r="R76" s="218">
        <f t="shared" si="107"/>
        <v>0</v>
      </c>
      <c r="S76" s="218">
        <f t="shared" si="107"/>
        <v>0</v>
      </c>
      <c r="T76" s="218">
        <f t="shared" si="107"/>
        <v>0</v>
      </c>
      <c r="U76" s="218">
        <f t="shared" si="107"/>
        <v>0</v>
      </c>
      <c r="V76" s="218">
        <f t="shared" si="107"/>
        <v>0</v>
      </c>
      <c r="W76" s="218">
        <f t="shared" si="107"/>
        <v>0</v>
      </c>
      <c r="X76" s="218">
        <f t="shared" si="107"/>
        <v>0</v>
      </c>
      <c r="Y76" s="218">
        <f t="shared" si="107"/>
        <v>0</v>
      </c>
      <c r="Z76" s="218">
        <f t="shared" si="107"/>
        <v>0</v>
      </c>
      <c r="AA76" s="218">
        <f t="shared" si="107"/>
        <v>0</v>
      </c>
      <c r="AB76" s="218">
        <f t="shared" si="107"/>
        <v>0</v>
      </c>
      <c r="AC76" s="218">
        <f t="shared" si="107"/>
        <v>0</v>
      </c>
      <c r="AD76" s="218">
        <f t="shared" si="107"/>
        <v>0</v>
      </c>
      <c r="AE76" s="218">
        <f t="shared" si="107"/>
        <v>0</v>
      </c>
      <c r="AF76" s="218">
        <f t="shared" si="107"/>
        <v>0</v>
      </c>
      <c r="AG76" s="218">
        <f t="shared" si="107"/>
        <v>0</v>
      </c>
      <c r="AH76" s="218">
        <f t="shared" si="107"/>
        <v>0</v>
      </c>
      <c r="AI76" s="218">
        <f t="shared" si="107"/>
        <v>0</v>
      </c>
      <c r="AJ76" s="218">
        <f t="shared" si="107"/>
        <v>0</v>
      </c>
      <c r="AK76" s="218">
        <f t="shared" si="107"/>
        <v>0</v>
      </c>
      <c r="AL76" s="218">
        <f t="shared" si="107"/>
        <v>0</v>
      </c>
      <c r="AM76" s="218">
        <f t="shared" si="107"/>
        <v>0</v>
      </c>
      <c r="AN76" s="218">
        <f t="shared" si="107"/>
        <v>0</v>
      </c>
      <c r="AO76" s="218">
        <f t="shared" si="107"/>
        <v>0</v>
      </c>
      <c r="AP76" s="218">
        <f t="shared" si="107"/>
        <v>0</v>
      </c>
      <c r="AQ76" s="218">
        <f t="shared" si="107"/>
        <v>0</v>
      </c>
      <c r="AR76" s="218">
        <f t="shared" si="107"/>
        <v>0</v>
      </c>
      <c r="AS76" s="218">
        <f t="shared" si="107"/>
        <v>0</v>
      </c>
      <c r="AT76" s="218">
        <f t="shared" si="107"/>
        <v>0</v>
      </c>
      <c r="AU76" s="218">
        <f t="shared" si="107"/>
        <v>0</v>
      </c>
      <c r="AV76" s="218">
        <f t="shared" si="107"/>
        <v>0</v>
      </c>
      <c r="AW76" s="218">
        <f t="shared" si="107"/>
        <v>0</v>
      </c>
      <c r="AX76" s="218">
        <f t="shared" si="107"/>
        <v>0</v>
      </c>
      <c r="AY76" s="218">
        <f t="shared" si="107"/>
        <v>0</v>
      </c>
      <c r="AZ76" s="218">
        <f t="shared" si="107"/>
        <v>0</v>
      </c>
      <c r="BA76" s="218">
        <f t="shared" si="107"/>
        <v>0</v>
      </c>
      <c r="BB76" s="218">
        <f t="shared" si="107"/>
        <v>0</v>
      </c>
      <c r="BC76" s="218">
        <f t="shared" si="107"/>
        <v>0</v>
      </c>
      <c r="BD76" s="218">
        <f t="shared" si="107"/>
        <v>0</v>
      </c>
      <c r="BE76" s="218">
        <f t="shared" si="107"/>
        <v>0</v>
      </c>
      <c r="BF76" s="218">
        <f t="shared" si="107"/>
        <v>0</v>
      </c>
      <c r="BG76" s="218">
        <f t="shared" si="107"/>
        <v>0</v>
      </c>
      <c r="BH76" s="218">
        <f t="shared" si="107"/>
        <v>0</v>
      </c>
      <c r="BI76" s="218">
        <f t="shared" si="107"/>
        <v>0</v>
      </c>
      <c r="BJ76" s="218">
        <f t="shared" si="107"/>
        <v>0</v>
      </c>
      <c r="BK76" s="218">
        <f t="shared" si="107"/>
        <v>0</v>
      </c>
      <c r="BL76" s="218">
        <f t="shared" si="107"/>
        <v>0</v>
      </c>
      <c r="BM76" s="218">
        <f t="shared" si="107"/>
        <v>0</v>
      </c>
      <c r="BN76" s="218">
        <f t="shared" ref="BN76:DY76" si="108">IF(LEFT(BN77,2)="OK",0,IF(LEFT(BN77,2)="WA",2,1))</f>
        <v>0</v>
      </c>
      <c r="BO76" s="218">
        <f t="shared" si="108"/>
        <v>0</v>
      </c>
      <c r="BP76" s="218">
        <f t="shared" si="108"/>
        <v>0</v>
      </c>
      <c r="BQ76" s="218">
        <f t="shared" si="108"/>
        <v>0</v>
      </c>
      <c r="BR76" s="218">
        <f t="shared" si="108"/>
        <v>0</v>
      </c>
      <c r="BS76" s="218">
        <f t="shared" si="108"/>
        <v>0</v>
      </c>
      <c r="BT76" s="218">
        <f t="shared" si="108"/>
        <v>0</v>
      </c>
      <c r="BU76" s="218">
        <f t="shared" si="108"/>
        <v>0</v>
      </c>
      <c r="BV76" s="218">
        <f t="shared" si="108"/>
        <v>0</v>
      </c>
      <c r="BW76" s="218">
        <f t="shared" si="108"/>
        <v>0</v>
      </c>
      <c r="BX76" s="218">
        <f t="shared" si="108"/>
        <v>0</v>
      </c>
      <c r="BY76" s="218">
        <f t="shared" si="108"/>
        <v>0</v>
      </c>
      <c r="BZ76" s="218">
        <f t="shared" si="108"/>
        <v>0</v>
      </c>
      <c r="CA76" s="218">
        <f t="shared" si="108"/>
        <v>0</v>
      </c>
      <c r="CB76" s="218">
        <f t="shared" si="108"/>
        <v>0</v>
      </c>
      <c r="CC76" s="218">
        <f t="shared" si="108"/>
        <v>0</v>
      </c>
      <c r="CD76" s="218">
        <f t="shared" si="108"/>
        <v>0</v>
      </c>
      <c r="CE76" s="218">
        <f t="shared" si="108"/>
        <v>0</v>
      </c>
      <c r="CF76" s="218">
        <f t="shared" si="108"/>
        <v>0</v>
      </c>
      <c r="CG76" s="218">
        <f t="shared" si="108"/>
        <v>0</v>
      </c>
      <c r="CH76" s="218">
        <f t="shared" si="108"/>
        <v>0</v>
      </c>
      <c r="CI76" s="218">
        <f t="shared" si="108"/>
        <v>0</v>
      </c>
      <c r="CJ76" s="218">
        <f t="shared" si="108"/>
        <v>0</v>
      </c>
      <c r="CK76" s="218">
        <f t="shared" si="108"/>
        <v>0</v>
      </c>
      <c r="CL76" s="218">
        <f t="shared" si="108"/>
        <v>0</v>
      </c>
      <c r="CM76" s="218">
        <f t="shared" si="108"/>
        <v>0</v>
      </c>
      <c r="CN76" s="218">
        <f t="shared" si="108"/>
        <v>0</v>
      </c>
      <c r="CO76" s="218">
        <f t="shared" si="108"/>
        <v>0</v>
      </c>
      <c r="CP76" s="218">
        <f t="shared" si="108"/>
        <v>0</v>
      </c>
      <c r="CQ76" s="218">
        <f t="shared" si="108"/>
        <v>0</v>
      </c>
      <c r="CR76" s="218">
        <f t="shared" si="108"/>
        <v>0</v>
      </c>
      <c r="CS76" s="218">
        <f t="shared" si="108"/>
        <v>0</v>
      </c>
      <c r="CT76" s="218">
        <f t="shared" si="108"/>
        <v>0</v>
      </c>
      <c r="CU76" s="218">
        <f t="shared" si="108"/>
        <v>0</v>
      </c>
      <c r="CV76" s="218">
        <f t="shared" si="108"/>
        <v>0</v>
      </c>
      <c r="CW76" s="218">
        <f t="shared" si="108"/>
        <v>0</v>
      </c>
      <c r="CX76" s="218">
        <f t="shared" si="108"/>
        <v>0</v>
      </c>
      <c r="CY76" s="218">
        <f t="shared" si="108"/>
        <v>0</v>
      </c>
      <c r="CZ76" s="218">
        <f t="shared" si="108"/>
        <v>0</v>
      </c>
      <c r="DA76" s="218">
        <f t="shared" si="108"/>
        <v>0</v>
      </c>
      <c r="DB76" s="218">
        <f t="shared" si="108"/>
        <v>0</v>
      </c>
      <c r="DC76" s="218">
        <f t="shared" si="108"/>
        <v>0</v>
      </c>
      <c r="DD76" s="218">
        <f t="shared" si="108"/>
        <v>0</v>
      </c>
      <c r="DE76" s="218">
        <f t="shared" si="108"/>
        <v>0</v>
      </c>
      <c r="DF76" s="218">
        <f t="shared" si="108"/>
        <v>0</v>
      </c>
      <c r="DG76" s="218">
        <f t="shared" si="108"/>
        <v>0</v>
      </c>
      <c r="DH76" s="218">
        <f t="shared" si="108"/>
        <v>0</v>
      </c>
      <c r="DI76" s="218">
        <f t="shared" si="108"/>
        <v>0</v>
      </c>
      <c r="DJ76" s="218">
        <f t="shared" si="108"/>
        <v>0</v>
      </c>
      <c r="DK76" s="218">
        <f t="shared" si="108"/>
        <v>0</v>
      </c>
      <c r="DL76" s="218">
        <f t="shared" si="108"/>
        <v>0</v>
      </c>
      <c r="DM76" s="218">
        <f t="shared" si="108"/>
        <v>0</v>
      </c>
      <c r="DN76" s="218">
        <f t="shared" si="108"/>
        <v>0</v>
      </c>
      <c r="DO76" s="218">
        <f t="shared" si="108"/>
        <v>0</v>
      </c>
      <c r="DP76" s="218">
        <f t="shared" si="108"/>
        <v>0</v>
      </c>
      <c r="DQ76" s="218">
        <f t="shared" si="108"/>
        <v>0</v>
      </c>
      <c r="DR76" s="218">
        <f t="shared" si="108"/>
        <v>0</v>
      </c>
      <c r="DS76" s="218">
        <f t="shared" si="108"/>
        <v>0</v>
      </c>
      <c r="DT76" s="218">
        <f t="shared" si="108"/>
        <v>0</v>
      </c>
      <c r="DU76" s="218">
        <f t="shared" si="108"/>
        <v>0</v>
      </c>
      <c r="DV76" s="218">
        <f t="shared" si="108"/>
        <v>0</v>
      </c>
      <c r="DW76" s="218">
        <f t="shared" si="108"/>
        <v>0</v>
      </c>
      <c r="DX76" s="218">
        <f t="shared" si="108"/>
        <v>0</v>
      </c>
      <c r="DY76" s="218">
        <f t="shared" si="108"/>
        <v>0</v>
      </c>
      <c r="DZ76" s="218">
        <f t="shared" ref="DZ76:GK76" si="109">IF(LEFT(DZ77,2)="OK",0,IF(LEFT(DZ77,2)="WA",2,1))</f>
        <v>0</v>
      </c>
      <c r="EA76" s="218">
        <f t="shared" si="109"/>
        <v>0</v>
      </c>
      <c r="EB76" s="218">
        <f t="shared" si="109"/>
        <v>0</v>
      </c>
      <c r="EC76" s="218">
        <f t="shared" si="109"/>
        <v>0</v>
      </c>
      <c r="ED76" s="218">
        <f t="shared" si="109"/>
        <v>0</v>
      </c>
      <c r="EE76" s="218">
        <f t="shared" si="109"/>
        <v>0</v>
      </c>
      <c r="EF76" s="218">
        <f t="shared" si="109"/>
        <v>0</v>
      </c>
      <c r="EG76" s="218">
        <f t="shared" si="109"/>
        <v>0</v>
      </c>
      <c r="EH76" s="218">
        <f t="shared" si="109"/>
        <v>0</v>
      </c>
      <c r="EI76" s="218">
        <f t="shared" si="109"/>
        <v>0</v>
      </c>
      <c r="EJ76" s="218">
        <f t="shared" si="109"/>
        <v>0</v>
      </c>
      <c r="EK76" s="218">
        <f t="shared" si="109"/>
        <v>0</v>
      </c>
      <c r="EL76" s="218">
        <f t="shared" si="109"/>
        <v>0</v>
      </c>
      <c r="EM76" s="218">
        <f t="shared" si="109"/>
        <v>0</v>
      </c>
      <c r="EN76" s="218">
        <f t="shared" si="109"/>
        <v>0</v>
      </c>
      <c r="EO76" s="218">
        <f t="shared" si="109"/>
        <v>0</v>
      </c>
      <c r="EP76" s="218">
        <f t="shared" si="109"/>
        <v>0</v>
      </c>
      <c r="EQ76" s="218">
        <f t="shared" si="109"/>
        <v>0</v>
      </c>
      <c r="ER76" s="218">
        <f t="shared" si="109"/>
        <v>0</v>
      </c>
      <c r="ES76" s="218">
        <f t="shared" si="109"/>
        <v>0</v>
      </c>
      <c r="ET76" s="218">
        <f t="shared" si="109"/>
        <v>0</v>
      </c>
      <c r="EU76" s="218">
        <f t="shared" si="109"/>
        <v>0</v>
      </c>
      <c r="EV76" s="218">
        <f t="shared" si="109"/>
        <v>0</v>
      </c>
      <c r="EW76" s="218">
        <f t="shared" si="109"/>
        <v>0</v>
      </c>
      <c r="EX76" s="218">
        <f t="shared" si="109"/>
        <v>0</v>
      </c>
      <c r="EY76" s="218">
        <f t="shared" si="109"/>
        <v>0</v>
      </c>
      <c r="EZ76" s="218">
        <f t="shared" si="109"/>
        <v>0</v>
      </c>
      <c r="FA76" s="218">
        <f t="shared" si="109"/>
        <v>0</v>
      </c>
      <c r="FB76" s="218">
        <f t="shared" si="109"/>
        <v>0</v>
      </c>
      <c r="FC76" s="218">
        <f t="shared" si="109"/>
        <v>0</v>
      </c>
      <c r="FD76" s="218">
        <f t="shared" si="109"/>
        <v>0</v>
      </c>
      <c r="FE76" s="218">
        <f t="shared" si="109"/>
        <v>0</v>
      </c>
      <c r="FF76" s="218">
        <f t="shared" si="109"/>
        <v>0</v>
      </c>
      <c r="FG76" s="218">
        <f t="shared" si="109"/>
        <v>0</v>
      </c>
      <c r="FH76" s="218">
        <f t="shared" si="109"/>
        <v>0</v>
      </c>
      <c r="FI76" s="218">
        <f t="shared" si="109"/>
        <v>0</v>
      </c>
      <c r="FJ76" s="218">
        <f t="shared" si="109"/>
        <v>0</v>
      </c>
      <c r="FK76" s="218">
        <f t="shared" si="109"/>
        <v>0</v>
      </c>
      <c r="FL76" s="218">
        <f t="shared" si="109"/>
        <v>0</v>
      </c>
      <c r="FM76" s="218">
        <f t="shared" si="109"/>
        <v>0</v>
      </c>
      <c r="FN76" s="218">
        <f t="shared" si="109"/>
        <v>0</v>
      </c>
      <c r="FO76" s="218">
        <f t="shared" si="109"/>
        <v>0</v>
      </c>
      <c r="FP76" s="218">
        <f t="shared" si="109"/>
        <v>0</v>
      </c>
      <c r="FQ76" s="218">
        <f t="shared" si="109"/>
        <v>0</v>
      </c>
      <c r="FR76" s="218">
        <f t="shared" si="109"/>
        <v>0</v>
      </c>
      <c r="FS76" s="218">
        <f t="shared" si="109"/>
        <v>0</v>
      </c>
      <c r="FT76" s="218">
        <f t="shared" si="109"/>
        <v>0</v>
      </c>
      <c r="FU76" s="218">
        <f t="shared" si="109"/>
        <v>0</v>
      </c>
      <c r="FV76" s="218">
        <f t="shared" si="109"/>
        <v>0</v>
      </c>
      <c r="FW76" s="218">
        <f t="shared" si="109"/>
        <v>0</v>
      </c>
      <c r="FX76" s="218">
        <f t="shared" si="109"/>
        <v>0</v>
      </c>
      <c r="FY76" s="218">
        <f t="shared" si="109"/>
        <v>0</v>
      </c>
      <c r="FZ76" s="218">
        <f t="shared" si="109"/>
        <v>0</v>
      </c>
      <c r="GA76" s="218">
        <f t="shared" si="109"/>
        <v>0</v>
      </c>
      <c r="GB76" s="218">
        <f t="shared" si="109"/>
        <v>0</v>
      </c>
      <c r="GC76" s="218">
        <f t="shared" si="109"/>
        <v>0</v>
      </c>
      <c r="GD76" s="218">
        <f t="shared" si="109"/>
        <v>0</v>
      </c>
      <c r="GE76" s="218">
        <f t="shared" si="109"/>
        <v>0</v>
      </c>
      <c r="GF76" s="218">
        <f t="shared" si="109"/>
        <v>0</v>
      </c>
      <c r="GG76" s="218">
        <f t="shared" si="109"/>
        <v>0</v>
      </c>
      <c r="GH76" s="218">
        <f t="shared" si="109"/>
        <v>0</v>
      </c>
      <c r="GI76" s="218">
        <f t="shared" si="109"/>
        <v>0</v>
      </c>
      <c r="GJ76" s="218">
        <f t="shared" si="109"/>
        <v>0</v>
      </c>
      <c r="GK76" s="218">
        <f t="shared" si="109"/>
        <v>0</v>
      </c>
      <c r="GL76" s="218">
        <f t="shared" ref="GL76:IP76" si="110">IF(LEFT(GL77,2)="OK",0,IF(LEFT(GL77,2)="WA",2,1))</f>
        <v>0</v>
      </c>
      <c r="GM76" s="218">
        <f t="shared" si="110"/>
        <v>0</v>
      </c>
      <c r="GN76" s="218">
        <f t="shared" si="110"/>
        <v>0</v>
      </c>
      <c r="GO76" s="218">
        <f t="shared" si="110"/>
        <v>0</v>
      </c>
      <c r="GP76" s="218">
        <f t="shared" si="110"/>
        <v>0</v>
      </c>
      <c r="GQ76" s="218">
        <f t="shared" si="110"/>
        <v>0</v>
      </c>
      <c r="GR76" s="218">
        <f t="shared" si="110"/>
        <v>0</v>
      </c>
      <c r="GS76" s="218">
        <f t="shared" si="110"/>
        <v>0</v>
      </c>
      <c r="GT76" s="218">
        <f t="shared" si="110"/>
        <v>0</v>
      </c>
      <c r="GU76" s="218">
        <f t="shared" si="110"/>
        <v>0</v>
      </c>
      <c r="GV76" s="218">
        <f t="shared" si="110"/>
        <v>0</v>
      </c>
      <c r="GW76" s="218">
        <f t="shared" si="110"/>
        <v>0</v>
      </c>
      <c r="GX76" s="218">
        <f t="shared" si="110"/>
        <v>0</v>
      </c>
      <c r="GY76" s="218">
        <f t="shared" si="110"/>
        <v>0</v>
      </c>
      <c r="GZ76" s="218">
        <f t="shared" si="110"/>
        <v>0</v>
      </c>
      <c r="HA76" s="218">
        <f t="shared" si="110"/>
        <v>0</v>
      </c>
      <c r="HB76" s="218">
        <f t="shared" si="110"/>
        <v>0</v>
      </c>
      <c r="HC76" s="218">
        <f t="shared" si="110"/>
        <v>0</v>
      </c>
      <c r="HD76" s="218">
        <f t="shared" si="110"/>
        <v>0</v>
      </c>
      <c r="HE76" s="218">
        <f t="shared" si="110"/>
        <v>0</v>
      </c>
      <c r="HF76" s="218">
        <f t="shared" si="110"/>
        <v>0</v>
      </c>
      <c r="HG76" s="218">
        <f t="shared" si="110"/>
        <v>0</v>
      </c>
      <c r="HH76" s="218">
        <f t="shared" si="110"/>
        <v>0</v>
      </c>
      <c r="HI76" s="218">
        <f t="shared" si="110"/>
        <v>0</v>
      </c>
      <c r="HJ76" s="218">
        <f t="shared" si="110"/>
        <v>0</v>
      </c>
      <c r="HK76" s="218">
        <f t="shared" si="110"/>
        <v>0</v>
      </c>
      <c r="HL76" s="218">
        <f t="shared" si="110"/>
        <v>0</v>
      </c>
      <c r="HM76" s="218">
        <f t="shared" si="110"/>
        <v>0</v>
      </c>
      <c r="HN76" s="218">
        <f t="shared" si="110"/>
        <v>0</v>
      </c>
      <c r="HO76" s="218">
        <f t="shared" si="110"/>
        <v>0</v>
      </c>
      <c r="HP76" s="218">
        <f t="shared" si="110"/>
        <v>0</v>
      </c>
      <c r="HQ76" s="218">
        <f t="shared" si="110"/>
        <v>0</v>
      </c>
      <c r="HR76" s="218">
        <f t="shared" si="110"/>
        <v>0</v>
      </c>
      <c r="HS76" s="218">
        <f t="shared" si="110"/>
        <v>0</v>
      </c>
      <c r="HT76" s="218">
        <f t="shared" si="110"/>
        <v>0</v>
      </c>
      <c r="HU76" s="218">
        <f t="shared" si="110"/>
        <v>0</v>
      </c>
      <c r="HV76" s="218">
        <f t="shared" si="110"/>
        <v>0</v>
      </c>
      <c r="HW76" s="218">
        <f t="shared" si="110"/>
        <v>0</v>
      </c>
      <c r="HX76" s="218">
        <f t="shared" si="110"/>
        <v>0</v>
      </c>
      <c r="HY76" s="218">
        <f t="shared" si="110"/>
        <v>0</v>
      </c>
      <c r="HZ76" s="218">
        <f t="shared" si="110"/>
        <v>0</v>
      </c>
      <c r="IA76" s="218">
        <f t="shared" si="110"/>
        <v>0</v>
      </c>
      <c r="IB76" s="218">
        <f t="shared" si="110"/>
        <v>0</v>
      </c>
      <c r="IC76" s="218">
        <f t="shared" si="110"/>
        <v>0</v>
      </c>
      <c r="ID76" s="218">
        <f t="shared" si="110"/>
        <v>0</v>
      </c>
      <c r="IE76" s="218">
        <f t="shared" si="110"/>
        <v>0</v>
      </c>
      <c r="IF76" s="218">
        <f t="shared" si="110"/>
        <v>0</v>
      </c>
      <c r="IG76" s="218">
        <f t="shared" si="110"/>
        <v>0</v>
      </c>
      <c r="IH76" s="218">
        <f t="shared" si="110"/>
        <v>0</v>
      </c>
      <c r="II76" s="218">
        <f t="shared" si="110"/>
        <v>0</v>
      </c>
      <c r="IJ76" s="218">
        <f t="shared" si="110"/>
        <v>0</v>
      </c>
      <c r="IK76" s="218">
        <f t="shared" si="110"/>
        <v>0</v>
      </c>
      <c r="IL76" s="218">
        <f t="shared" si="110"/>
        <v>0</v>
      </c>
      <c r="IM76" s="218">
        <f t="shared" si="110"/>
        <v>0</v>
      </c>
      <c r="IN76" s="218">
        <f t="shared" si="110"/>
        <v>0</v>
      </c>
      <c r="IO76" s="218">
        <f t="shared" si="110"/>
        <v>0</v>
      </c>
      <c r="IP76" s="218">
        <f t="shared" si="110"/>
        <v>0</v>
      </c>
      <c r="IQ76" s="212"/>
      <c r="IR76" s="212"/>
      <c r="IS76" s="212"/>
    </row>
    <row r="77" spans="1:253" ht="30">
      <c r="A77" s="682" t="str">
        <f>IF((ABS(Questionnaire!D174-Questionnaire!D172))&gt;ABS((Questionnaire!D171-Questionnaire!D173)*0.25),"WARNING Q 39 &amp; 40  - Net ICCA balance - Diff between opening &amp; closing balance &gt; 25% - please check","OK - Net ICCA balance")</f>
        <v>OK - Net ICCA balance</v>
      </c>
      <c r="B77" s="682" t="str">
        <f>IF((ABS(Questionnaire!E174-Questionnaire!E172))&gt;ABS((Questionnaire!E171-Questionnaire!E173)*0.25),"WARNING Q 39 &amp; 40  - Net ICCA balance - Diff between opening &amp; closing balance &gt; 25% - please check","OK - Net ICCA balance")</f>
        <v>OK - Net ICCA balance</v>
      </c>
      <c r="C77" s="682" t="str">
        <f>IF((ABS(Questionnaire!F174-Questionnaire!F172))&gt;ABS((Questionnaire!F171-Questionnaire!F173)*0.25),"WARNING Q 39 &amp; 40  - Net ICCA balance - Diff between opening &amp; closing balance &gt; 25% - please check","OK - Net ICCA balance")</f>
        <v>OK - Net ICCA balance</v>
      </c>
      <c r="D77" s="682" t="str">
        <f>IF((ABS(Questionnaire!G174-Questionnaire!G172))&gt;ABS((Questionnaire!G171-Questionnaire!G173)*0.25),"WARNING Q 39 &amp; 40  - Net ICCA balance - Diff between opening &amp; closing balance &gt; 25% - please check","OK - Net ICCA balance")</f>
        <v>OK - Net ICCA balance</v>
      </c>
      <c r="E77" s="682" t="str">
        <f>IF((ABS(Questionnaire!H174-Questionnaire!H172))&gt;ABS((Questionnaire!H171-Questionnaire!H173)*0.25),"WARNING Q 39 &amp; 40  - Net ICCA balance - Diff between opening &amp; closing balance &gt; 25% - please check","OK - Net ICCA balance")</f>
        <v>OK - Net ICCA balance</v>
      </c>
      <c r="F77" s="682" t="str">
        <f>IF((ABS(Questionnaire!I174-Questionnaire!I172))&gt;ABS((Questionnaire!I171-Questionnaire!I173)*0.25),"WARNING Q 39 &amp; 40  - Net ICCA balance - Diff between opening &amp; closing balance &gt; 25% - please check","OK - Net ICCA balance")</f>
        <v>OK - Net ICCA balance</v>
      </c>
      <c r="G77" s="682" t="str">
        <f>IF((ABS(Questionnaire!J174-Questionnaire!J172))&gt;ABS((Questionnaire!J171-Questionnaire!J173)*0.25),"WARNING Q 39 &amp; 40  - Net ICCA balance - Diff between opening &amp; closing balance &gt; 25% - please check","OK - Net ICCA balance")</f>
        <v>OK - Net ICCA balance</v>
      </c>
      <c r="H77" s="682" t="str">
        <f>IF((ABS(Questionnaire!K174-Questionnaire!K172))&gt;ABS((Questionnaire!K171-Questionnaire!K173)*0.25),"WARNING Q 39 &amp; 40  - Net ICCA balance - Diff between opening &amp; closing balance &gt; 25% - please check","OK - Net ICCA balance")</f>
        <v>OK - Net ICCA balance</v>
      </c>
      <c r="I77" s="682" t="str">
        <f>IF((ABS(Questionnaire!L174-Questionnaire!L172))&gt;ABS((Questionnaire!L171-Questionnaire!L173)*0.25),"WARNING Q 39 &amp; 40  - Net ICCA balance - Diff between opening &amp; closing balance &gt; 25% - please check","OK - Net ICCA balance")</f>
        <v>OK - Net ICCA balance</v>
      </c>
      <c r="J77" s="682" t="str">
        <f>IF((ABS(Questionnaire!M174-Questionnaire!M172))&gt;ABS((Questionnaire!M171-Questionnaire!M173)*0.25),"WARNING Q 39 &amp; 40  - Net ICCA balance - Diff between opening &amp; closing balance &gt; 25% - please check","OK - Net ICCA balance")</f>
        <v>OK - Net ICCA balance</v>
      </c>
      <c r="K77" s="682" t="str">
        <f>IF((ABS(Questionnaire!N174-Questionnaire!N172))&gt;ABS((Questionnaire!N171-Questionnaire!N173)*0.25),"WARNING Q 39 &amp; 40  - Net ICCA balance - Diff between opening &amp; closing balance &gt; 25% - please check","OK - Net ICCA balance")</f>
        <v>OK - Net ICCA balance</v>
      </c>
      <c r="L77" s="682" t="str">
        <f>IF((ABS(Questionnaire!O174-Questionnaire!O172))&gt;ABS((Questionnaire!O171-Questionnaire!O173)*0.25),"WARNING Q 39 &amp; 40  - Net ICCA balance - Diff between opening &amp; closing balance &gt; 25% - please check","OK - Net ICCA balance")</f>
        <v>OK - Net ICCA balance</v>
      </c>
      <c r="M77" s="682" t="str">
        <f>IF((ABS(Questionnaire!P174-Questionnaire!P172))&gt;ABS((Questionnaire!P171-Questionnaire!P173)*0.25),"WARNING Q 39 &amp; 40  - Net ICCA balance - Diff between opening &amp; closing balance &gt; 25% - please check","OK - Net ICCA balance")</f>
        <v>OK - Net ICCA balance</v>
      </c>
      <c r="N77" s="682" t="str">
        <f>IF((ABS(Questionnaire!Q174-Questionnaire!Q172))&gt;ABS((Questionnaire!Q171-Questionnaire!Q173)*0.25),"WARNING Q 39 &amp; 40  - Net ICCA balance - Diff between opening &amp; closing balance &gt; 25% - please check","OK - Net ICCA balance")</f>
        <v>OK - Net ICCA balance</v>
      </c>
      <c r="O77" s="682" t="str">
        <f>IF((ABS(Questionnaire!R174-Questionnaire!R172))&gt;ABS((Questionnaire!R171-Questionnaire!R173)*0.25),"WARNING Q 39 &amp; 40  - Net ICCA balance - Diff between opening &amp; closing balance &gt; 25% - please check","OK - Net ICCA balance")</f>
        <v>OK - Net ICCA balance</v>
      </c>
      <c r="P77" s="682" t="str">
        <f>IF((ABS(Questionnaire!S174-Questionnaire!S172))&gt;ABS((Questionnaire!S171-Questionnaire!S173)*0.25),"WARNING Q 39 &amp; 40  - Net ICCA balance - Diff between opening &amp; closing balance &gt; 25% - please check","OK - Net ICCA balance")</f>
        <v>OK - Net ICCA balance</v>
      </c>
      <c r="Q77" s="682" t="str">
        <f>IF((ABS(Questionnaire!T174-Questionnaire!T172))&gt;ABS((Questionnaire!T171-Questionnaire!T173)*0.25),"WARNING Q 39 &amp; 40  - Net ICCA balance - Diff between opening &amp; closing balance &gt; 25% - please check","OK - Net ICCA balance")</f>
        <v>OK - Net ICCA balance</v>
      </c>
      <c r="R77" s="682" t="str">
        <f>IF((ABS(Questionnaire!U174-Questionnaire!U172))&gt;ABS((Questionnaire!U171-Questionnaire!U173)*0.25),"WARNING Q 39 &amp; 40  - Net ICCA balance - Diff between opening &amp; closing balance &gt; 25% - please check","OK - Net ICCA balance")</f>
        <v>OK - Net ICCA balance</v>
      </c>
      <c r="S77" s="682" t="str">
        <f>IF((ABS(Questionnaire!V174-Questionnaire!V172))&gt;ABS((Questionnaire!V171-Questionnaire!V173)*0.25),"WARNING Q 39 &amp; 40  - Net ICCA balance - Diff between opening &amp; closing balance &gt; 25% - please check","OK - Net ICCA balance")</f>
        <v>OK - Net ICCA balance</v>
      </c>
      <c r="T77" s="682" t="str">
        <f>IF((ABS(Questionnaire!W174-Questionnaire!W172))&gt;ABS((Questionnaire!W171-Questionnaire!W173)*0.25),"WARNING Q 39 &amp; 40  - Net ICCA balance - Diff between opening &amp; closing balance &gt; 25% - please check","OK - Net ICCA balance")</f>
        <v>OK - Net ICCA balance</v>
      </c>
      <c r="U77" s="682" t="str">
        <f>IF((ABS(Questionnaire!X174-Questionnaire!X172))&gt;ABS((Questionnaire!X171-Questionnaire!X173)*0.25),"WARNING Q 39 &amp; 40  - Net ICCA balance - Diff between opening &amp; closing balance &gt; 25% - please check","OK - Net ICCA balance")</f>
        <v>OK - Net ICCA balance</v>
      </c>
      <c r="V77" s="682" t="str">
        <f>IF((ABS(Questionnaire!Y174-Questionnaire!Y172))&gt;ABS((Questionnaire!Y171-Questionnaire!Y173)*0.25),"WARNING Q 39 &amp; 40  - Net ICCA balance - Diff between opening &amp; closing balance &gt; 25% - please check","OK - Net ICCA balance")</f>
        <v>OK - Net ICCA balance</v>
      </c>
      <c r="W77" s="682" t="str">
        <f>IF((ABS(Questionnaire!Z174-Questionnaire!Z172))&gt;ABS((Questionnaire!Z171-Questionnaire!Z173)*0.25),"WARNING Q 39 &amp; 40  - Net ICCA balance - Diff between opening &amp; closing balance &gt; 25% - please check","OK - Net ICCA balance")</f>
        <v>OK - Net ICCA balance</v>
      </c>
      <c r="X77" s="682" t="str">
        <f>IF((ABS(Questionnaire!AA174-Questionnaire!AA172))&gt;ABS((Questionnaire!AA171-Questionnaire!AA173)*0.25),"WARNING Q 39 &amp; 40  - Net ICCA balance - Diff between opening &amp; closing balance &gt; 25% - please check","OK - Net ICCA balance")</f>
        <v>OK - Net ICCA balance</v>
      </c>
      <c r="Y77" s="682" t="str">
        <f>IF((ABS(Questionnaire!AB174-Questionnaire!AB172))&gt;ABS((Questionnaire!AB171-Questionnaire!AB173)*0.25),"WARNING Q 39 &amp; 40  - Net ICCA balance - Diff between opening &amp; closing balance &gt; 25% - please check","OK - Net ICCA balance")</f>
        <v>OK - Net ICCA balance</v>
      </c>
      <c r="Z77" s="682" t="str">
        <f>IF((ABS(Questionnaire!AC174-Questionnaire!AC172))&gt;ABS((Questionnaire!AC171-Questionnaire!AC173)*0.25),"WARNING Q 39 &amp; 40  - Net ICCA balance - Diff between opening &amp; closing balance &gt; 25% - please check","OK - Net ICCA balance")</f>
        <v>OK - Net ICCA balance</v>
      </c>
      <c r="AA77" s="682" t="str">
        <f>IF((ABS(Questionnaire!AD174-Questionnaire!AD172))&gt;ABS((Questionnaire!AD171-Questionnaire!AD173)*0.25),"WARNING Q 39 &amp; 40  - Net ICCA balance - Diff between opening &amp; closing balance &gt; 25% - please check","OK - Net ICCA balance")</f>
        <v>OK - Net ICCA balance</v>
      </c>
      <c r="AB77" s="682" t="str">
        <f>IF((ABS(Questionnaire!AE174-Questionnaire!AE172))&gt;ABS((Questionnaire!AE171-Questionnaire!AE173)*0.25),"WARNING Q 39 &amp; 40  - Net ICCA balance - Diff between opening &amp; closing balance &gt; 25% - please check","OK - Net ICCA balance")</f>
        <v>OK - Net ICCA balance</v>
      </c>
      <c r="AC77" s="682" t="str">
        <f>IF((ABS(Questionnaire!AF174-Questionnaire!AF172))&gt;ABS((Questionnaire!AF171-Questionnaire!AF173)*0.25),"WARNING Q 39 &amp; 40  - Net ICCA balance - Diff between opening &amp; closing balance &gt; 25% - please check","OK - Net ICCA balance")</f>
        <v>OK - Net ICCA balance</v>
      </c>
      <c r="AD77" s="682" t="str">
        <f>IF((ABS(Questionnaire!AG174-Questionnaire!AG172))&gt;ABS((Questionnaire!AG171-Questionnaire!AG173)*0.25),"WARNING Q 39 &amp; 40  - Net ICCA balance - Diff between opening &amp; closing balance &gt; 25% - please check","OK - Net ICCA balance")</f>
        <v>OK - Net ICCA balance</v>
      </c>
      <c r="AE77" s="682" t="str">
        <f>IF((ABS(Questionnaire!AH174-Questionnaire!AH172))&gt;ABS((Questionnaire!AH171-Questionnaire!AH173)*0.25),"WARNING Q 39 &amp; 40  - Net ICCA balance - Diff between opening &amp; closing balance &gt; 25% - please check","OK - Net ICCA balance")</f>
        <v>OK - Net ICCA balance</v>
      </c>
      <c r="AF77" s="682" t="str">
        <f>IF((ABS(Questionnaire!AI174-Questionnaire!AI172))&gt;ABS((Questionnaire!AI171-Questionnaire!AI173)*0.25),"WARNING Q 39 &amp; 40  - Net ICCA balance - Diff between opening &amp; closing balance &gt; 25% - please check","OK - Net ICCA balance")</f>
        <v>OK - Net ICCA balance</v>
      </c>
      <c r="AG77" s="682" t="str">
        <f>IF((ABS(Questionnaire!AJ174-Questionnaire!AJ172))&gt;ABS((Questionnaire!AJ171-Questionnaire!AJ173)*0.25),"WARNING Q 39 &amp; 40  - Net ICCA balance - Diff between opening &amp; closing balance &gt; 25% - please check","OK - Net ICCA balance")</f>
        <v>OK - Net ICCA balance</v>
      </c>
      <c r="AH77" s="682" t="str">
        <f>IF((ABS(Questionnaire!AK174-Questionnaire!AK172))&gt;ABS((Questionnaire!AK171-Questionnaire!AK173)*0.25),"WARNING Q 39 &amp; 40  - Net ICCA balance - Diff between opening &amp; closing balance &gt; 25% - please check","OK - Net ICCA balance")</f>
        <v>OK - Net ICCA balance</v>
      </c>
      <c r="AI77" s="682" t="str">
        <f>IF((ABS(Questionnaire!AL174-Questionnaire!AL172))&gt;ABS((Questionnaire!AL171-Questionnaire!AL173)*0.25),"WARNING Q 39 &amp; 40  - Net ICCA balance - Diff between opening &amp; closing balance &gt; 25% - please check","OK - Net ICCA balance")</f>
        <v>OK - Net ICCA balance</v>
      </c>
      <c r="AJ77" s="682" t="str">
        <f>IF((ABS(Questionnaire!AM174-Questionnaire!AM172))&gt;ABS((Questionnaire!AM171-Questionnaire!AM173)*0.25),"WARNING Q 39 &amp; 40  - Net ICCA balance - Diff between opening &amp; closing balance &gt; 25% - please check","OK - Net ICCA balance")</f>
        <v>OK - Net ICCA balance</v>
      </c>
      <c r="AK77" s="682" t="str">
        <f>IF((ABS(Questionnaire!AN174-Questionnaire!AN172))&gt;ABS((Questionnaire!AN171-Questionnaire!AN173)*0.25),"WARNING Q 39 &amp; 40  - Net ICCA balance - Diff between opening &amp; closing balance &gt; 25% - please check","OK - Net ICCA balance")</f>
        <v>OK - Net ICCA balance</v>
      </c>
      <c r="AL77" s="682" t="str">
        <f>IF((ABS(Questionnaire!AO174-Questionnaire!AO172))&gt;ABS((Questionnaire!AO171-Questionnaire!AO173)*0.25),"WARNING Q 39 &amp; 40  - Net ICCA balance - Diff between opening &amp; closing balance &gt; 25% - please check","OK - Net ICCA balance")</f>
        <v>OK - Net ICCA balance</v>
      </c>
      <c r="AM77" s="682" t="str">
        <f>IF((ABS(Questionnaire!AP174-Questionnaire!AP172))&gt;ABS((Questionnaire!AP171-Questionnaire!AP173)*0.25),"WARNING Q 39 &amp; 40  - Net ICCA balance - Diff between opening &amp; closing balance &gt; 25% - please check","OK - Net ICCA balance")</f>
        <v>OK - Net ICCA balance</v>
      </c>
      <c r="AN77" s="682" t="str">
        <f>IF((ABS(Questionnaire!AQ174-Questionnaire!AQ172))&gt;ABS((Questionnaire!AQ171-Questionnaire!AQ173)*0.25),"WARNING Q 39 &amp; 40  - Net ICCA balance - Diff between opening &amp; closing balance &gt; 25% - please check","OK - Net ICCA balance")</f>
        <v>OK - Net ICCA balance</v>
      </c>
      <c r="AO77" s="682" t="str">
        <f>IF((ABS(Questionnaire!AR174-Questionnaire!AR172))&gt;ABS((Questionnaire!AR171-Questionnaire!AR173)*0.25),"WARNING Q 39 &amp; 40  - Net ICCA balance - Diff between opening &amp; closing balance &gt; 25% - please check","OK - Net ICCA balance")</f>
        <v>OK - Net ICCA balance</v>
      </c>
      <c r="AP77" s="682" t="str">
        <f>IF((ABS(Questionnaire!AS174-Questionnaire!AS172))&gt;ABS((Questionnaire!AS171-Questionnaire!AS173)*0.25),"WARNING Q 39 &amp; 40  - Net ICCA balance - Diff between opening &amp; closing balance &gt; 25% - please check","OK - Net ICCA balance")</f>
        <v>OK - Net ICCA balance</v>
      </c>
      <c r="AQ77" s="682" t="str">
        <f>IF((ABS(Questionnaire!AT174-Questionnaire!AT172))&gt;ABS((Questionnaire!AT171-Questionnaire!AT173)*0.25),"WARNING Q 39 &amp; 40  - Net ICCA balance - Diff between opening &amp; closing balance &gt; 25% - please check","OK - Net ICCA balance")</f>
        <v>OK - Net ICCA balance</v>
      </c>
      <c r="AR77" s="682" t="str">
        <f>IF((ABS(Questionnaire!AU174-Questionnaire!AU172))&gt;ABS((Questionnaire!AU171-Questionnaire!AU173)*0.25),"WARNING Q 39 &amp; 40  - Net ICCA balance - Diff between opening &amp; closing balance &gt; 25% - please check","OK - Net ICCA balance")</f>
        <v>OK - Net ICCA balance</v>
      </c>
      <c r="AS77" s="682" t="str">
        <f>IF((ABS(Questionnaire!AV174-Questionnaire!AV172))&gt;ABS((Questionnaire!AV171-Questionnaire!AV173)*0.25),"WARNING Q 39 &amp; 40  - Net ICCA balance - Diff between opening &amp; closing balance &gt; 25% - please check","OK - Net ICCA balance")</f>
        <v>OK - Net ICCA balance</v>
      </c>
      <c r="AT77" s="682" t="str">
        <f>IF((ABS(Questionnaire!AW174-Questionnaire!AW172))&gt;ABS((Questionnaire!AW171-Questionnaire!AW173)*0.25),"WARNING Q 39 &amp; 40  - Net ICCA balance - Diff between opening &amp; closing balance &gt; 25% - please check","OK - Net ICCA balance")</f>
        <v>OK - Net ICCA balance</v>
      </c>
      <c r="AU77" s="682" t="str">
        <f>IF((ABS(Questionnaire!AX174-Questionnaire!AX172))&gt;ABS((Questionnaire!AX171-Questionnaire!AX173)*0.25),"WARNING Q 39 &amp; 40  - Net ICCA balance - Diff between opening &amp; closing balance &gt; 25% - please check","OK - Net ICCA balance")</f>
        <v>OK - Net ICCA balance</v>
      </c>
      <c r="AV77" s="682" t="str">
        <f>IF((ABS(Questionnaire!AY174-Questionnaire!AY172))&gt;ABS((Questionnaire!AY171-Questionnaire!AY173)*0.25),"WARNING Q 39 &amp; 40  - Net ICCA balance - Diff between opening &amp; closing balance &gt; 25% - please check","OK - Net ICCA balance")</f>
        <v>OK - Net ICCA balance</v>
      </c>
      <c r="AW77" s="682" t="str">
        <f>IF((ABS(Questionnaire!AZ174-Questionnaire!AZ172))&gt;ABS((Questionnaire!AZ171-Questionnaire!AZ173)*0.25),"WARNING Q 39 &amp; 40  - Net ICCA balance - Diff between opening &amp; closing balance &gt; 25% - please check","OK - Net ICCA balance")</f>
        <v>OK - Net ICCA balance</v>
      </c>
      <c r="AX77" s="682" t="str">
        <f>IF((ABS(Questionnaire!BA174-Questionnaire!BA172))&gt;ABS((Questionnaire!BA171-Questionnaire!BA173)*0.25),"WARNING Q 39 &amp; 40  - Net ICCA balance - Diff between opening &amp; closing balance &gt; 25% - please check","OK - Net ICCA balance")</f>
        <v>OK - Net ICCA balance</v>
      </c>
      <c r="AY77" s="682" t="str">
        <f>IF((ABS(Questionnaire!BB174-Questionnaire!BB172))&gt;ABS((Questionnaire!BB171-Questionnaire!BB173)*0.25),"WARNING Q 39 &amp; 40  - Net ICCA balance - Diff between opening &amp; closing balance &gt; 25% - please check","OK - Net ICCA balance")</f>
        <v>OK - Net ICCA balance</v>
      </c>
      <c r="AZ77" s="682" t="str">
        <f>IF((ABS(Questionnaire!BC174-Questionnaire!BC172))&gt;ABS((Questionnaire!BC171-Questionnaire!BC173)*0.25),"WARNING Q 39 &amp; 40  - Net ICCA balance - Diff between opening &amp; closing balance &gt; 25% - please check","OK - Net ICCA balance")</f>
        <v>OK - Net ICCA balance</v>
      </c>
      <c r="BA77" s="682" t="str">
        <f>IF((ABS(Questionnaire!BD174-Questionnaire!BD172))&gt;ABS((Questionnaire!BD171-Questionnaire!BD173)*0.25),"WARNING Q 39 &amp; 40  - Net ICCA balance - Diff between opening &amp; closing balance &gt; 25% - please check","OK - Net ICCA balance")</f>
        <v>OK - Net ICCA balance</v>
      </c>
      <c r="BB77" s="682" t="str">
        <f>IF((ABS(Questionnaire!BE174-Questionnaire!BE172))&gt;ABS((Questionnaire!BE171-Questionnaire!BE173)*0.25),"WARNING Q 39 &amp; 40  - Net ICCA balance - Diff between opening &amp; closing balance &gt; 25% - please check","OK - Net ICCA balance")</f>
        <v>OK - Net ICCA balance</v>
      </c>
      <c r="BC77" s="682" t="str">
        <f>IF((ABS(Questionnaire!BF174-Questionnaire!BF172))&gt;ABS((Questionnaire!BF171-Questionnaire!BF173)*0.25),"WARNING Q 39 &amp; 40  - Net ICCA balance - Diff between opening &amp; closing balance &gt; 25% - please check","OK - Net ICCA balance")</f>
        <v>OK - Net ICCA balance</v>
      </c>
      <c r="BD77" s="682" t="str">
        <f>IF((ABS(Questionnaire!BG174-Questionnaire!BG172))&gt;ABS((Questionnaire!BG171-Questionnaire!BG173)*0.25),"WARNING Q 39 &amp; 40  - Net ICCA balance - Diff between opening &amp; closing balance &gt; 25% - please check","OK - Net ICCA balance")</f>
        <v>OK - Net ICCA balance</v>
      </c>
      <c r="BE77" s="682" t="str">
        <f>IF((ABS(Questionnaire!BH174-Questionnaire!BH172))&gt;ABS((Questionnaire!BH171-Questionnaire!BH173)*0.25),"WARNING Q 39 &amp; 40  - Net ICCA balance - Diff between opening &amp; closing balance &gt; 25% - please check","OK - Net ICCA balance")</f>
        <v>OK - Net ICCA balance</v>
      </c>
      <c r="BF77" s="682" t="str">
        <f>IF((ABS(Questionnaire!BI174-Questionnaire!BI172))&gt;ABS((Questionnaire!BI171-Questionnaire!BI173)*0.25),"WARNING Q 39 &amp; 40  - Net ICCA balance - Diff between opening &amp; closing balance &gt; 25% - please check","OK - Net ICCA balance")</f>
        <v>OK - Net ICCA balance</v>
      </c>
      <c r="BG77" s="682" t="str">
        <f>IF((ABS(Questionnaire!BJ174-Questionnaire!BJ172))&gt;ABS((Questionnaire!BJ171-Questionnaire!BJ173)*0.25),"WARNING Q 39 &amp; 40  - Net ICCA balance - Diff between opening &amp; closing balance &gt; 25% - please check","OK - Net ICCA balance")</f>
        <v>OK - Net ICCA balance</v>
      </c>
      <c r="BH77" s="682" t="str">
        <f>IF((ABS(Questionnaire!BK174-Questionnaire!BK172))&gt;ABS((Questionnaire!BK171-Questionnaire!BK173)*0.25),"WARNING Q 39 &amp; 40  - Net ICCA balance - Diff between opening &amp; closing balance &gt; 25% - please check","OK - Net ICCA balance")</f>
        <v>OK - Net ICCA balance</v>
      </c>
      <c r="BI77" s="682" t="str">
        <f>IF((ABS(Questionnaire!BL174-Questionnaire!BL172))&gt;ABS((Questionnaire!BL171-Questionnaire!BL173)*0.25),"WARNING Q 39 &amp; 40  - Net ICCA balance - Diff between opening &amp; closing balance &gt; 25% - please check","OK - Net ICCA balance")</f>
        <v>OK - Net ICCA balance</v>
      </c>
      <c r="BJ77" s="682" t="str">
        <f>IF((ABS(Questionnaire!BM174-Questionnaire!BM172))&gt;ABS((Questionnaire!BM171-Questionnaire!BM173)*0.25),"WARNING Q 39 &amp; 40  - Net ICCA balance - Diff between opening &amp; closing balance &gt; 25% - please check","OK - Net ICCA balance")</f>
        <v>OK - Net ICCA balance</v>
      </c>
      <c r="BK77" s="682" t="str">
        <f>IF((ABS(Questionnaire!BN174-Questionnaire!BN172))&gt;ABS((Questionnaire!BN171-Questionnaire!BN173)*0.25),"WARNING Q 39 &amp; 40  - Net ICCA balance - Diff between opening &amp; closing balance &gt; 25% - please check","OK - Net ICCA balance")</f>
        <v>OK - Net ICCA balance</v>
      </c>
      <c r="BL77" s="682" t="str">
        <f>IF((ABS(Questionnaire!BO174-Questionnaire!BO172))&gt;ABS((Questionnaire!BO171-Questionnaire!BO173)*0.25),"WARNING Q 39 &amp; 40  - Net ICCA balance - Diff between opening &amp; closing balance &gt; 25% - please check","OK - Net ICCA balance")</f>
        <v>OK - Net ICCA balance</v>
      </c>
      <c r="BM77" s="682" t="str">
        <f>IF((ABS(Questionnaire!BP174-Questionnaire!BP172))&gt;ABS((Questionnaire!BP171-Questionnaire!BP173)*0.25),"WARNING Q 39 &amp; 40  - Net ICCA balance - Diff between opening &amp; closing balance &gt; 25% - please check","OK - Net ICCA balance")</f>
        <v>OK - Net ICCA balance</v>
      </c>
      <c r="BN77" s="682" t="str">
        <f>IF((ABS(Questionnaire!BQ174-Questionnaire!BQ172))&gt;ABS((Questionnaire!BQ171-Questionnaire!BQ173)*0.25),"WARNING Q 39 &amp; 40  - Net ICCA balance - Diff between opening &amp; closing balance &gt; 25% - please check","OK - Net ICCA balance")</f>
        <v>OK - Net ICCA balance</v>
      </c>
      <c r="BO77" s="682" t="str">
        <f>IF((ABS(Questionnaire!BR174-Questionnaire!BR172))&gt;ABS((Questionnaire!BR171-Questionnaire!BR173)*0.25),"WARNING Q 39 &amp; 40  - Net ICCA balance - Diff between opening &amp; closing balance &gt; 25% - please check","OK - Net ICCA balance")</f>
        <v>OK - Net ICCA balance</v>
      </c>
      <c r="BP77" s="682" t="str">
        <f>IF((ABS(Questionnaire!BS174-Questionnaire!BS172))&gt;ABS((Questionnaire!BS171-Questionnaire!BS173)*0.25),"WARNING Q 39 &amp; 40  - Net ICCA balance - Diff between opening &amp; closing balance &gt; 25% - please check","OK - Net ICCA balance")</f>
        <v>OK - Net ICCA balance</v>
      </c>
      <c r="BQ77" s="682" t="str">
        <f>IF((ABS(Questionnaire!BT174-Questionnaire!BT172))&gt;ABS((Questionnaire!BT171-Questionnaire!BT173)*0.25),"WARNING Q 39 &amp; 40  - Net ICCA balance - Diff between opening &amp; closing balance &gt; 25% - please check","OK - Net ICCA balance")</f>
        <v>OK - Net ICCA balance</v>
      </c>
      <c r="BR77" s="682" t="str">
        <f>IF((ABS(Questionnaire!BU174-Questionnaire!BU172))&gt;ABS((Questionnaire!BU171-Questionnaire!BU173)*0.25),"WARNING Q 39 &amp; 40  - Net ICCA balance - Diff between opening &amp; closing balance &gt; 25% - please check","OK - Net ICCA balance")</f>
        <v>OK - Net ICCA balance</v>
      </c>
      <c r="BS77" s="682" t="str">
        <f>IF((ABS(Questionnaire!BV174-Questionnaire!BV172))&gt;ABS((Questionnaire!BV171-Questionnaire!BV173)*0.25),"WARNING Q 39 &amp; 40  - Net ICCA balance - Diff between opening &amp; closing balance &gt; 25% - please check","OK - Net ICCA balance")</f>
        <v>OK - Net ICCA balance</v>
      </c>
      <c r="BT77" s="682" t="str">
        <f>IF((ABS(Questionnaire!BW174-Questionnaire!BW172))&gt;ABS((Questionnaire!BW171-Questionnaire!BW173)*0.25),"WARNING Q 39 &amp; 40  - Net ICCA balance - Diff between opening &amp; closing balance &gt; 25% - please check","OK - Net ICCA balance")</f>
        <v>OK - Net ICCA balance</v>
      </c>
      <c r="BU77" s="682" t="str">
        <f>IF((ABS(Questionnaire!BX174-Questionnaire!BX172))&gt;ABS((Questionnaire!BX171-Questionnaire!BX173)*0.25),"WARNING Q 39 &amp; 40  - Net ICCA balance - Diff between opening &amp; closing balance &gt; 25% - please check","OK - Net ICCA balance")</f>
        <v>OK - Net ICCA balance</v>
      </c>
      <c r="BV77" s="682" t="str">
        <f>IF((ABS(Questionnaire!BY174-Questionnaire!BY172))&gt;ABS((Questionnaire!BY171-Questionnaire!BY173)*0.25),"WARNING Q 39 &amp; 40  - Net ICCA balance - Diff between opening &amp; closing balance &gt; 25% - please check","OK - Net ICCA balance")</f>
        <v>OK - Net ICCA balance</v>
      </c>
      <c r="BW77" s="682" t="str">
        <f>IF((ABS(Questionnaire!BZ174-Questionnaire!BZ172))&gt;ABS((Questionnaire!BZ171-Questionnaire!BZ173)*0.25),"WARNING Q 39 &amp; 40  - Net ICCA balance - Diff between opening &amp; closing balance &gt; 25% - please check","OK - Net ICCA balance")</f>
        <v>OK - Net ICCA balance</v>
      </c>
      <c r="BX77" s="682" t="str">
        <f>IF((ABS(Questionnaire!CA174-Questionnaire!CA172))&gt;ABS((Questionnaire!CA171-Questionnaire!CA173)*0.25),"WARNING Q 39 &amp; 40  - Net ICCA balance - Diff between opening &amp; closing balance &gt; 25% - please check","OK - Net ICCA balance")</f>
        <v>OK - Net ICCA balance</v>
      </c>
      <c r="BY77" s="682" t="str">
        <f>IF((ABS(Questionnaire!CB174-Questionnaire!CB172))&gt;ABS((Questionnaire!CB171-Questionnaire!CB173)*0.25),"WARNING Q 39 &amp; 40  - Net ICCA balance - Diff between opening &amp; closing balance &gt; 25% - please check","OK - Net ICCA balance")</f>
        <v>OK - Net ICCA balance</v>
      </c>
      <c r="BZ77" s="682" t="str">
        <f>IF((ABS(Questionnaire!CC174-Questionnaire!CC172))&gt;ABS((Questionnaire!CC171-Questionnaire!CC173)*0.25),"WARNING Q 39 &amp; 40  - Net ICCA balance - Diff between opening &amp; closing balance &gt; 25% - please check","OK - Net ICCA balance")</f>
        <v>OK - Net ICCA balance</v>
      </c>
      <c r="CA77" s="682" t="str">
        <f>IF((ABS(Questionnaire!CD174-Questionnaire!CD172))&gt;ABS((Questionnaire!CD171-Questionnaire!CD173)*0.25),"WARNING Q 39 &amp; 40  - Net ICCA balance - Diff between opening &amp; closing balance &gt; 25% - please check","OK - Net ICCA balance")</f>
        <v>OK - Net ICCA balance</v>
      </c>
      <c r="CB77" s="682" t="str">
        <f>IF((ABS(Questionnaire!CE174-Questionnaire!CE172))&gt;ABS((Questionnaire!CE171-Questionnaire!CE173)*0.25),"WARNING Q 39 &amp; 40  - Net ICCA balance - Diff between opening &amp; closing balance &gt; 25% - please check","OK - Net ICCA balance")</f>
        <v>OK - Net ICCA balance</v>
      </c>
      <c r="CC77" s="682" t="str">
        <f>IF((ABS(Questionnaire!CF174-Questionnaire!CF172))&gt;ABS((Questionnaire!CF171-Questionnaire!CF173)*0.25),"WARNING Q 39 &amp; 40  - Net ICCA balance - Diff between opening &amp; closing balance &gt; 25% - please check","OK - Net ICCA balance")</f>
        <v>OK - Net ICCA balance</v>
      </c>
      <c r="CD77" s="682" t="str">
        <f>IF((ABS(Questionnaire!CG174-Questionnaire!CG172))&gt;ABS((Questionnaire!CG171-Questionnaire!CG173)*0.25),"WARNING Q 39 &amp; 40  - Net ICCA balance - Diff between opening &amp; closing balance &gt; 25% - please check","OK - Net ICCA balance")</f>
        <v>OK - Net ICCA balance</v>
      </c>
      <c r="CE77" s="682" t="str">
        <f>IF((ABS(Questionnaire!CH174-Questionnaire!CH172))&gt;ABS((Questionnaire!CH171-Questionnaire!CH173)*0.25),"WARNING Q 39 &amp; 40  - Net ICCA balance - Diff between opening &amp; closing balance &gt; 25% - please check","OK - Net ICCA balance")</f>
        <v>OK - Net ICCA balance</v>
      </c>
      <c r="CF77" s="682" t="str">
        <f>IF((ABS(Questionnaire!CI174-Questionnaire!CI172))&gt;ABS((Questionnaire!CI171-Questionnaire!CI173)*0.25),"WARNING Q 39 &amp; 40  - Net ICCA balance - Diff between opening &amp; closing balance &gt; 25% - please check","OK - Net ICCA balance")</f>
        <v>OK - Net ICCA balance</v>
      </c>
      <c r="CG77" s="682" t="str">
        <f>IF((ABS(Questionnaire!CJ174-Questionnaire!CJ172))&gt;ABS((Questionnaire!CJ171-Questionnaire!CJ173)*0.25),"WARNING Q 39 &amp; 40  - Net ICCA balance - Diff between opening &amp; closing balance &gt; 25% - please check","OK - Net ICCA balance")</f>
        <v>OK - Net ICCA balance</v>
      </c>
      <c r="CH77" s="682" t="str">
        <f>IF((ABS(Questionnaire!CK174-Questionnaire!CK172))&gt;ABS((Questionnaire!CK171-Questionnaire!CK173)*0.25),"WARNING Q 39 &amp; 40  - Net ICCA balance - Diff between opening &amp; closing balance &gt; 25% - please check","OK - Net ICCA balance")</f>
        <v>OK - Net ICCA balance</v>
      </c>
      <c r="CI77" s="682" t="str">
        <f>IF((ABS(Questionnaire!CL174-Questionnaire!CL172))&gt;ABS((Questionnaire!CL171-Questionnaire!CL173)*0.25),"WARNING Q 39 &amp; 40  - Net ICCA balance - Diff between opening &amp; closing balance &gt; 25% - please check","OK - Net ICCA balance")</f>
        <v>OK - Net ICCA balance</v>
      </c>
      <c r="CJ77" s="682" t="str">
        <f>IF((ABS(Questionnaire!CM174-Questionnaire!CM172))&gt;ABS((Questionnaire!CM171-Questionnaire!CM173)*0.25),"WARNING Q 39 &amp; 40  - Net ICCA balance - Diff between opening &amp; closing balance &gt; 25% - please check","OK - Net ICCA balance")</f>
        <v>OK - Net ICCA balance</v>
      </c>
      <c r="CK77" s="682" t="str">
        <f>IF((ABS(Questionnaire!CN174-Questionnaire!CN172))&gt;ABS((Questionnaire!CN171-Questionnaire!CN173)*0.25),"WARNING Q 39 &amp; 40  - Net ICCA balance - Diff between opening &amp; closing balance &gt; 25% - please check","OK - Net ICCA balance")</f>
        <v>OK - Net ICCA balance</v>
      </c>
      <c r="CL77" s="682" t="str">
        <f>IF((ABS(Questionnaire!CO174-Questionnaire!CO172))&gt;ABS((Questionnaire!CO171-Questionnaire!CO173)*0.25),"WARNING Q 39 &amp; 40  - Net ICCA balance - Diff between opening &amp; closing balance &gt; 25% - please check","OK - Net ICCA balance")</f>
        <v>OK - Net ICCA balance</v>
      </c>
      <c r="CM77" s="682" t="str">
        <f>IF((ABS(Questionnaire!CP174-Questionnaire!CP172))&gt;ABS((Questionnaire!CP171-Questionnaire!CP173)*0.25),"WARNING Q 39 &amp; 40  - Net ICCA balance - Diff between opening &amp; closing balance &gt; 25% - please check","OK - Net ICCA balance")</f>
        <v>OK - Net ICCA balance</v>
      </c>
      <c r="CN77" s="682" t="str">
        <f>IF((ABS(Questionnaire!CQ174-Questionnaire!CQ172))&gt;ABS((Questionnaire!CQ171-Questionnaire!CQ173)*0.25),"WARNING Q 39 &amp; 40  - Net ICCA balance - Diff between opening &amp; closing balance &gt; 25% - please check","OK - Net ICCA balance")</f>
        <v>OK - Net ICCA balance</v>
      </c>
      <c r="CO77" s="682" t="str">
        <f>IF((ABS(Questionnaire!CR174-Questionnaire!CR172))&gt;ABS((Questionnaire!CR171-Questionnaire!CR173)*0.25),"WARNING Q 39 &amp; 40  - Net ICCA balance - Diff between opening &amp; closing balance &gt; 25% - please check","OK - Net ICCA balance")</f>
        <v>OK - Net ICCA balance</v>
      </c>
      <c r="CP77" s="682" t="str">
        <f>IF((ABS(Questionnaire!CS174-Questionnaire!CS172))&gt;ABS((Questionnaire!CS171-Questionnaire!CS173)*0.25),"WARNING Q 39 &amp; 40  - Net ICCA balance - Diff between opening &amp; closing balance &gt; 25% - please check","OK - Net ICCA balance")</f>
        <v>OK - Net ICCA balance</v>
      </c>
      <c r="CQ77" s="682" t="str">
        <f>IF((ABS(Questionnaire!CT174-Questionnaire!CT172))&gt;ABS((Questionnaire!CT171-Questionnaire!CT173)*0.25),"WARNING Q 39 &amp; 40  - Net ICCA balance - Diff between opening &amp; closing balance &gt; 25% - please check","OK - Net ICCA balance")</f>
        <v>OK - Net ICCA balance</v>
      </c>
      <c r="CR77" s="682" t="str">
        <f>IF((ABS(Questionnaire!CU174-Questionnaire!CU172))&gt;ABS((Questionnaire!CU171-Questionnaire!CU173)*0.25),"WARNING Q 39 &amp; 40  - Net ICCA balance - Diff between opening &amp; closing balance &gt; 25% - please check","OK - Net ICCA balance")</f>
        <v>OK - Net ICCA balance</v>
      </c>
      <c r="CS77" s="682" t="str">
        <f>IF((ABS(Questionnaire!CV174-Questionnaire!CV172))&gt;ABS((Questionnaire!CV171-Questionnaire!CV173)*0.25),"WARNING Q 39 &amp; 40  - Net ICCA balance - Diff between opening &amp; closing balance &gt; 25% - please check","OK - Net ICCA balance")</f>
        <v>OK - Net ICCA balance</v>
      </c>
      <c r="CT77" s="682" t="str">
        <f>IF((ABS(Questionnaire!CW174-Questionnaire!CW172))&gt;ABS((Questionnaire!CW171-Questionnaire!CW173)*0.25),"WARNING Q 39 &amp; 40  - Net ICCA balance - Diff between opening &amp; closing balance &gt; 25% - please check","OK - Net ICCA balance")</f>
        <v>OK - Net ICCA balance</v>
      </c>
      <c r="CU77" s="682" t="str">
        <f>IF((ABS(Questionnaire!CX174-Questionnaire!CX172))&gt;ABS((Questionnaire!CX171-Questionnaire!CX173)*0.25),"WARNING Q 39 &amp; 40  - Net ICCA balance - Diff between opening &amp; closing balance &gt; 25% - please check","OK - Net ICCA balance")</f>
        <v>OK - Net ICCA balance</v>
      </c>
      <c r="CV77" s="682" t="str">
        <f>IF((ABS(Questionnaire!CY174-Questionnaire!CY172))&gt;ABS((Questionnaire!CY171-Questionnaire!CY173)*0.25),"WARNING Q 39 &amp; 40  - Net ICCA balance - Diff between opening &amp; closing balance &gt; 25% - please check","OK - Net ICCA balance")</f>
        <v>OK - Net ICCA balance</v>
      </c>
      <c r="CW77" s="682" t="str">
        <f>IF((ABS(Questionnaire!CZ174-Questionnaire!CZ172))&gt;ABS((Questionnaire!CZ171-Questionnaire!CZ173)*0.25),"WARNING Q 39 &amp; 40  - Net ICCA balance - Diff between opening &amp; closing balance &gt; 25% - please check","OK - Net ICCA balance")</f>
        <v>OK - Net ICCA balance</v>
      </c>
      <c r="CX77" s="682" t="str">
        <f>IF((ABS(Questionnaire!DA174-Questionnaire!DA172))&gt;ABS((Questionnaire!DA171-Questionnaire!DA173)*0.25),"WARNING Q 39 &amp; 40  - Net ICCA balance - Diff between opening &amp; closing balance &gt; 25% - please check","OK - Net ICCA balance")</f>
        <v>OK - Net ICCA balance</v>
      </c>
      <c r="CY77" s="682" t="str">
        <f>IF((ABS(Questionnaire!DB174-Questionnaire!DB172))&gt;ABS((Questionnaire!DB171-Questionnaire!DB173)*0.25),"WARNING Q 39 &amp; 40  - Net ICCA balance - Diff between opening &amp; closing balance &gt; 25% - please check","OK - Net ICCA balance")</f>
        <v>OK - Net ICCA balance</v>
      </c>
      <c r="CZ77" s="682" t="str">
        <f>IF((ABS(Questionnaire!DC174-Questionnaire!DC172))&gt;ABS((Questionnaire!DC171-Questionnaire!DC173)*0.25),"WARNING Q 39 &amp; 40  - Net ICCA balance - Diff between opening &amp; closing balance &gt; 25% - please check","OK - Net ICCA balance")</f>
        <v>OK - Net ICCA balance</v>
      </c>
      <c r="DA77" s="682" t="str">
        <f>IF((ABS(Questionnaire!DD174-Questionnaire!DD172))&gt;ABS((Questionnaire!DD171-Questionnaire!DD173)*0.25),"WARNING Q 39 &amp; 40  - Net ICCA balance - Diff between opening &amp; closing balance &gt; 25% - please check","OK - Net ICCA balance")</f>
        <v>OK - Net ICCA balance</v>
      </c>
      <c r="DB77" s="682" t="str">
        <f>IF((ABS(Questionnaire!DE174-Questionnaire!DE172))&gt;ABS((Questionnaire!DE171-Questionnaire!DE173)*0.25),"WARNING Q 39 &amp; 40  - Net ICCA balance - Diff between opening &amp; closing balance &gt; 25% - please check","OK - Net ICCA balance")</f>
        <v>OK - Net ICCA balance</v>
      </c>
      <c r="DC77" s="682" t="str">
        <f>IF((ABS(Questionnaire!DF174-Questionnaire!DF172))&gt;ABS((Questionnaire!DF171-Questionnaire!DF173)*0.25),"WARNING Q 39 &amp; 40  - Net ICCA balance - Diff between opening &amp; closing balance &gt; 25% - please check","OK - Net ICCA balance")</f>
        <v>OK - Net ICCA balance</v>
      </c>
      <c r="DD77" s="682" t="str">
        <f>IF((ABS(Questionnaire!DG174-Questionnaire!DG172))&gt;ABS((Questionnaire!DG171-Questionnaire!DG173)*0.25),"WARNING Q 39 &amp; 40  - Net ICCA balance - Diff between opening &amp; closing balance &gt; 25% - please check","OK - Net ICCA balance")</f>
        <v>OK - Net ICCA balance</v>
      </c>
      <c r="DE77" s="682" t="str">
        <f>IF((ABS(Questionnaire!DH174-Questionnaire!DH172))&gt;ABS((Questionnaire!DH171-Questionnaire!DH173)*0.25),"WARNING Q 39 &amp; 40  - Net ICCA balance - Diff between opening &amp; closing balance &gt; 25% - please check","OK - Net ICCA balance")</f>
        <v>OK - Net ICCA balance</v>
      </c>
      <c r="DF77" s="682" t="str">
        <f>IF((ABS(Questionnaire!DI174-Questionnaire!DI172))&gt;ABS((Questionnaire!DI171-Questionnaire!DI173)*0.25),"WARNING Q 39 &amp; 40  - Net ICCA balance - Diff between opening &amp; closing balance &gt; 25% - please check","OK - Net ICCA balance")</f>
        <v>OK - Net ICCA balance</v>
      </c>
      <c r="DG77" s="682" t="str">
        <f>IF((ABS(Questionnaire!DJ174-Questionnaire!DJ172))&gt;ABS((Questionnaire!DJ171-Questionnaire!DJ173)*0.25),"WARNING Q 39 &amp; 40  - Net ICCA balance - Diff between opening &amp; closing balance &gt; 25% - please check","OK - Net ICCA balance")</f>
        <v>OK - Net ICCA balance</v>
      </c>
      <c r="DH77" s="682" t="str">
        <f>IF((ABS(Questionnaire!DK174-Questionnaire!DK172))&gt;ABS((Questionnaire!DK171-Questionnaire!DK173)*0.25),"WARNING Q 39 &amp; 40  - Net ICCA balance - Diff between opening &amp; closing balance &gt; 25% - please check","OK - Net ICCA balance")</f>
        <v>OK - Net ICCA balance</v>
      </c>
      <c r="DI77" s="682" t="str">
        <f>IF((ABS(Questionnaire!DL174-Questionnaire!DL172))&gt;ABS((Questionnaire!DL171-Questionnaire!DL173)*0.25),"WARNING Q 39 &amp; 40  - Net ICCA balance - Diff between opening &amp; closing balance &gt; 25% - please check","OK - Net ICCA balance")</f>
        <v>OK - Net ICCA balance</v>
      </c>
      <c r="DJ77" s="682" t="str">
        <f>IF((ABS(Questionnaire!DM174-Questionnaire!DM172))&gt;ABS((Questionnaire!DM171-Questionnaire!DM173)*0.25),"WARNING Q 39 &amp; 40  - Net ICCA balance - Diff between opening &amp; closing balance &gt; 25% - please check","OK - Net ICCA balance")</f>
        <v>OK - Net ICCA balance</v>
      </c>
      <c r="DK77" s="682" t="str">
        <f>IF((ABS(Questionnaire!DN174-Questionnaire!DN172))&gt;ABS((Questionnaire!DN171-Questionnaire!DN173)*0.25),"WARNING Q 39 &amp; 40  - Net ICCA balance - Diff between opening &amp; closing balance &gt; 25% - please check","OK - Net ICCA balance")</f>
        <v>OK - Net ICCA balance</v>
      </c>
      <c r="DL77" s="682" t="str">
        <f>IF((ABS(Questionnaire!DO174-Questionnaire!DO172))&gt;ABS((Questionnaire!DO171-Questionnaire!DO173)*0.25),"WARNING Q 39 &amp; 40  - Net ICCA balance - Diff between opening &amp; closing balance &gt; 25% - please check","OK - Net ICCA balance")</f>
        <v>OK - Net ICCA balance</v>
      </c>
      <c r="DM77" s="682" t="str">
        <f>IF((ABS(Questionnaire!DP174-Questionnaire!DP172))&gt;ABS((Questionnaire!DP171-Questionnaire!DP173)*0.25),"WARNING Q 39 &amp; 40  - Net ICCA balance - Diff between opening &amp; closing balance &gt; 25% - please check","OK - Net ICCA balance")</f>
        <v>OK - Net ICCA balance</v>
      </c>
      <c r="DN77" s="682" t="str">
        <f>IF((ABS(Questionnaire!DQ174-Questionnaire!DQ172))&gt;ABS((Questionnaire!DQ171-Questionnaire!DQ173)*0.25),"WARNING Q 39 &amp; 40  - Net ICCA balance - Diff between opening &amp; closing balance &gt; 25% - please check","OK - Net ICCA balance")</f>
        <v>OK - Net ICCA balance</v>
      </c>
      <c r="DO77" s="682" t="str">
        <f>IF((ABS(Questionnaire!DR174-Questionnaire!DR172))&gt;ABS((Questionnaire!DR171-Questionnaire!DR173)*0.25),"WARNING Q 39 &amp; 40  - Net ICCA balance - Diff between opening &amp; closing balance &gt; 25% - please check","OK - Net ICCA balance")</f>
        <v>OK - Net ICCA balance</v>
      </c>
      <c r="DP77" s="682" t="str">
        <f>IF((ABS(Questionnaire!DS174-Questionnaire!DS172))&gt;ABS((Questionnaire!DS171-Questionnaire!DS173)*0.25),"WARNING Q 39 &amp; 40  - Net ICCA balance - Diff between opening &amp; closing balance &gt; 25% - please check","OK - Net ICCA balance")</f>
        <v>OK - Net ICCA balance</v>
      </c>
      <c r="DQ77" s="682" t="str">
        <f>IF((ABS(Questionnaire!DT174-Questionnaire!DT172))&gt;ABS((Questionnaire!DT171-Questionnaire!DT173)*0.25),"WARNING Q 39 &amp; 40  - Net ICCA balance - Diff between opening &amp; closing balance &gt; 25% - please check","OK - Net ICCA balance")</f>
        <v>OK - Net ICCA balance</v>
      </c>
      <c r="DR77" s="682" t="str">
        <f>IF((ABS(Questionnaire!DU174-Questionnaire!DU172))&gt;ABS((Questionnaire!DU171-Questionnaire!DU173)*0.25),"WARNING Q 39 &amp; 40  - Net ICCA balance - Diff between opening &amp; closing balance &gt; 25% - please check","OK - Net ICCA balance")</f>
        <v>OK - Net ICCA balance</v>
      </c>
      <c r="DS77" s="682" t="str">
        <f>IF((ABS(Questionnaire!DV174-Questionnaire!DV172))&gt;ABS((Questionnaire!DV171-Questionnaire!DV173)*0.25),"WARNING Q 39 &amp; 40  - Net ICCA balance - Diff between opening &amp; closing balance &gt; 25% - please check","OK - Net ICCA balance")</f>
        <v>OK - Net ICCA balance</v>
      </c>
      <c r="DT77" s="682" t="str">
        <f>IF((ABS(Questionnaire!DW174-Questionnaire!DW172))&gt;ABS((Questionnaire!DW171-Questionnaire!DW173)*0.25),"WARNING Q 39 &amp; 40  - Net ICCA balance - Diff between opening &amp; closing balance &gt; 25% - please check","OK - Net ICCA balance")</f>
        <v>OK - Net ICCA balance</v>
      </c>
      <c r="DU77" s="682" t="str">
        <f>IF((ABS(Questionnaire!DX174-Questionnaire!DX172))&gt;ABS((Questionnaire!DX171-Questionnaire!DX173)*0.25),"WARNING Q 39 &amp; 40  - Net ICCA balance - Diff between opening &amp; closing balance &gt; 25% - please check","OK - Net ICCA balance")</f>
        <v>OK - Net ICCA balance</v>
      </c>
      <c r="DV77" s="682" t="str">
        <f>IF((ABS(Questionnaire!DY174-Questionnaire!DY172))&gt;ABS((Questionnaire!DY171-Questionnaire!DY173)*0.25),"WARNING Q 39 &amp; 40  - Net ICCA balance - Diff between opening &amp; closing balance &gt; 25% - please check","OK - Net ICCA balance")</f>
        <v>OK - Net ICCA balance</v>
      </c>
      <c r="DW77" s="682" t="str">
        <f>IF((ABS(Questionnaire!DZ174-Questionnaire!DZ172))&gt;ABS((Questionnaire!DZ171-Questionnaire!DZ173)*0.25),"WARNING Q 39 &amp; 40  - Net ICCA balance - Diff between opening &amp; closing balance &gt; 25% - please check","OK - Net ICCA balance")</f>
        <v>OK - Net ICCA balance</v>
      </c>
      <c r="DX77" s="682" t="str">
        <f>IF((ABS(Questionnaire!EA174-Questionnaire!EA172))&gt;ABS((Questionnaire!EA171-Questionnaire!EA173)*0.25),"WARNING Q 39 &amp; 40  - Net ICCA balance - Diff between opening &amp; closing balance &gt; 25% - please check","OK - Net ICCA balance")</f>
        <v>OK - Net ICCA balance</v>
      </c>
      <c r="DY77" s="682" t="str">
        <f>IF((ABS(Questionnaire!EB174-Questionnaire!EB172))&gt;ABS((Questionnaire!EB171-Questionnaire!EB173)*0.25),"WARNING Q 39 &amp; 40  - Net ICCA balance - Diff between opening &amp; closing balance &gt; 25% - please check","OK - Net ICCA balance")</f>
        <v>OK - Net ICCA balance</v>
      </c>
      <c r="DZ77" s="682" t="str">
        <f>IF((ABS(Questionnaire!EC174-Questionnaire!EC172))&gt;ABS((Questionnaire!EC171-Questionnaire!EC173)*0.25),"WARNING Q 39 &amp; 40  - Net ICCA balance - Diff between opening &amp; closing balance &gt; 25% - please check","OK - Net ICCA balance")</f>
        <v>OK - Net ICCA balance</v>
      </c>
      <c r="EA77" s="682" t="str">
        <f>IF((ABS(Questionnaire!ED174-Questionnaire!ED172))&gt;ABS((Questionnaire!ED171-Questionnaire!ED173)*0.25),"WARNING Q 39 &amp; 40  - Net ICCA balance - Diff between opening &amp; closing balance &gt; 25% - please check","OK - Net ICCA balance")</f>
        <v>OK - Net ICCA balance</v>
      </c>
      <c r="EB77" s="682" t="str">
        <f>IF((ABS(Questionnaire!EE174-Questionnaire!EE172))&gt;ABS((Questionnaire!EE171-Questionnaire!EE173)*0.25),"WARNING Q 39 &amp; 40  - Net ICCA balance - Diff between opening &amp; closing balance &gt; 25% - please check","OK - Net ICCA balance")</f>
        <v>OK - Net ICCA balance</v>
      </c>
      <c r="EC77" s="682" t="str">
        <f>IF((ABS(Questionnaire!EF174-Questionnaire!EF172))&gt;ABS((Questionnaire!EF171-Questionnaire!EF173)*0.25),"WARNING Q 39 &amp; 40  - Net ICCA balance - Diff between opening &amp; closing balance &gt; 25% - please check","OK - Net ICCA balance")</f>
        <v>OK - Net ICCA balance</v>
      </c>
      <c r="ED77" s="682" t="str">
        <f>IF((ABS(Questionnaire!EG174-Questionnaire!EG172))&gt;ABS((Questionnaire!EG171-Questionnaire!EG173)*0.25),"WARNING Q 39 &amp; 40  - Net ICCA balance - Diff between opening &amp; closing balance &gt; 25% - please check","OK - Net ICCA balance")</f>
        <v>OK - Net ICCA balance</v>
      </c>
      <c r="EE77" s="682" t="str">
        <f>IF((ABS(Questionnaire!EH174-Questionnaire!EH172))&gt;ABS((Questionnaire!EH171-Questionnaire!EH173)*0.25),"WARNING Q 39 &amp; 40  - Net ICCA balance - Diff between opening &amp; closing balance &gt; 25% - please check","OK - Net ICCA balance")</f>
        <v>OK - Net ICCA balance</v>
      </c>
      <c r="EF77" s="682" t="str">
        <f>IF((ABS(Questionnaire!EI174-Questionnaire!EI172))&gt;ABS((Questionnaire!EI171-Questionnaire!EI173)*0.25),"WARNING Q 39 &amp; 40  - Net ICCA balance - Diff between opening &amp; closing balance &gt; 25% - please check","OK - Net ICCA balance")</f>
        <v>OK - Net ICCA balance</v>
      </c>
      <c r="EG77" s="682" t="str">
        <f>IF((ABS(Questionnaire!EJ174-Questionnaire!EJ172))&gt;ABS((Questionnaire!EJ171-Questionnaire!EJ173)*0.25),"WARNING Q 39 &amp; 40  - Net ICCA balance - Diff between opening &amp; closing balance &gt; 25% - please check","OK - Net ICCA balance")</f>
        <v>OK - Net ICCA balance</v>
      </c>
      <c r="EH77" s="682" t="str">
        <f>IF((ABS(Questionnaire!EK174-Questionnaire!EK172))&gt;ABS((Questionnaire!EK171-Questionnaire!EK173)*0.25),"WARNING Q 39 &amp; 40  - Net ICCA balance - Diff between opening &amp; closing balance &gt; 25% - please check","OK - Net ICCA balance")</f>
        <v>OK - Net ICCA balance</v>
      </c>
      <c r="EI77" s="682" t="str">
        <f>IF((ABS(Questionnaire!EL174-Questionnaire!EL172))&gt;ABS((Questionnaire!EL171-Questionnaire!EL173)*0.25),"WARNING Q 39 &amp; 40  - Net ICCA balance - Diff between opening &amp; closing balance &gt; 25% - please check","OK - Net ICCA balance")</f>
        <v>OK - Net ICCA balance</v>
      </c>
      <c r="EJ77" s="682" t="str">
        <f>IF((ABS(Questionnaire!EM174-Questionnaire!EM172))&gt;ABS((Questionnaire!EM171-Questionnaire!EM173)*0.25),"WARNING Q 39 &amp; 40  - Net ICCA balance - Diff between opening &amp; closing balance &gt; 25% - please check","OK - Net ICCA balance")</f>
        <v>OK - Net ICCA balance</v>
      </c>
      <c r="EK77" s="682" t="str">
        <f>IF((ABS(Questionnaire!EN174-Questionnaire!EN172))&gt;ABS((Questionnaire!EN171-Questionnaire!EN173)*0.25),"WARNING Q 39 &amp; 40  - Net ICCA balance - Diff between opening &amp; closing balance &gt; 25% - please check","OK - Net ICCA balance")</f>
        <v>OK - Net ICCA balance</v>
      </c>
      <c r="EL77" s="682" t="str">
        <f>IF((ABS(Questionnaire!EO174-Questionnaire!EO172))&gt;ABS((Questionnaire!EO171-Questionnaire!EO173)*0.25),"WARNING Q 39 &amp; 40  - Net ICCA balance - Diff between opening &amp; closing balance &gt; 25% - please check","OK - Net ICCA balance")</f>
        <v>OK - Net ICCA balance</v>
      </c>
      <c r="EM77" s="682" t="str">
        <f>IF((ABS(Questionnaire!EP174-Questionnaire!EP172))&gt;ABS((Questionnaire!EP171-Questionnaire!EP173)*0.25),"WARNING Q 39 &amp; 40  - Net ICCA balance - Diff between opening &amp; closing balance &gt; 25% - please check","OK - Net ICCA balance")</f>
        <v>OK - Net ICCA balance</v>
      </c>
      <c r="EN77" s="682" t="str">
        <f>IF((ABS(Questionnaire!EQ174-Questionnaire!EQ172))&gt;ABS((Questionnaire!EQ171-Questionnaire!EQ173)*0.25),"WARNING Q 39 &amp; 40  - Net ICCA balance - Diff between opening &amp; closing balance &gt; 25% - please check","OK - Net ICCA balance")</f>
        <v>OK - Net ICCA balance</v>
      </c>
      <c r="EO77" s="682" t="str">
        <f>IF((ABS(Questionnaire!ER174-Questionnaire!ER172))&gt;ABS((Questionnaire!ER171-Questionnaire!ER173)*0.25),"WARNING Q 39 &amp; 40  - Net ICCA balance - Diff between opening &amp; closing balance &gt; 25% - please check","OK - Net ICCA balance")</f>
        <v>OK - Net ICCA balance</v>
      </c>
      <c r="EP77" s="682" t="str">
        <f>IF((ABS(Questionnaire!ES174-Questionnaire!ES172))&gt;ABS((Questionnaire!ES171-Questionnaire!ES173)*0.25),"WARNING Q 39 &amp; 40  - Net ICCA balance - Diff between opening &amp; closing balance &gt; 25% - please check","OK - Net ICCA balance")</f>
        <v>OK - Net ICCA balance</v>
      </c>
      <c r="EQ77" s="682" t="str">
        <f>IF((ABS(Questionnaire!ET174-Questionnaire!ET172))&gt;ABS((Questionnaire!ET171-Questionnaire!ET173)*0.25),"WARNING Q 39 &amp; 40  - Net ICCA balance - Diff between opening &amp; closing balance &gt; 25% - please check","OK - Net ICCA balance")</f>
        <v>OK - Net ICCA balance</v>
      </c>
      <c r="ER77" s="682" t="str">
        <f>IF((ABS(Questionnaire!EU174-Questionnaire!EU172))&gt;ABS((Questionnaire!EU171-Questionnaire!EU173)*0.25),"WARNING Q 39 &amp; 40  - Net ICCA balance - Diff between opening &amp; closing balance &gt; 25% - please check","OK - Net ICCA balance")</f>
        <v>OK - Net ICCA balance</v>
      </c>
      <c r="ES77" s="682" t="str">
        <f>IF((ABS(Questionnaire!EV174-Questionnaire!EV172))&gt;ABS((Questionnaire!EV171-Questionnaire!EV173)*0.25),"WARNING Q 39 &amp; 40  - Net ICCA balance - Diff between opening &amp; closing balance &gt; 25% - please check","OK - Net ICCA balance")</f>
        <v>OK - Net ICCA balance</v>
      </c>
      <c r="ET77" s="682" t="str">
        <f>IF((ABS(Questionnaire!EW174-Questionnaire!EW172))&gt;ABS((Questionnaire!EW171-Questionnaire!EW173)*0.25),"WARNING Q 39 &amp; 40  - Net ICCA balance - Diff between opening &amp; closing balance &gt; 25% - please check","OK - Net ICCA balance")</f>
        <v>OK - Net ICCA balance</v>
      </c>
      <c r="EU77" s="682" t="str">
        <f>IF((ABS(Questionnaire!EX174-Questionnaire!EX172))&gt;ABS((Questionnaire!EX171-Questionnaire!EX173)*0.25),"WARNING Q 39 &amp; 40  - Net ICCA balance - Diff between opening &amp; closing balance &gt; 25% - please check","OK - Net ICCA balance")</f>
        <v>OK - Net ICCA balance</v>
      </c>
      <c r="EV77" s="682" t="str">
        <f>IF((ABS(Questionnaire!EY174-Questionnaire!EY172))&gt;ABS((Questionnaire!EY171-Questionnaire!EY173)*0.25),"WARNING Q 39 &amp; 40  - Net ICCA balance - Diff between opening &amp; closing balance &gt; 25% - please check","OK - Net ICCA balance")</f>
        <v>OK - Net ICCA balance</v>
      </c>
      <c r="EW77" s="682" t="str">
        <f>IF((ABS(Questionnaire!EZ174-Questionnaire!EZ172))&gt;ABS((Questionnaire!EZ171-Questionnaire!EZ173)*0.25),"WARNING Q 39 &amp; 40  - Net ICCA balance - Diff between opening &amp; closing balance &gt; 25% - please check","OK - Net ICCA balance")</f>
        <v>OK - Net ICCA balance</v>
      </c>
      <c r="EX77" s="682" t="str">
        <f>IF((ABS(Questionnaire!FA174-Questionnaire!FA172))&gt;ABS((Questionnaire!FA171-Questionnaire!FA173)*0.25),"WARNING Q 39 &amp; 40  - Net ICCA balance - Diff between opening &amp; closing balance &gt; 25% - please check","OK - Net ICCA balance")</f>
        <v>OK - Net ICCA balance</v>
      </c>
      <c r="EY77" s="682" t="str">
        <f>IF((ABS(Questionnaire!FB174-Questionnaire!FB172))&gt;ABS((Questionnaire!FB171-Questionnaire!FB173)*0.25),"WARNING Q 39 &amp; 40  - Net ICCA balance - Diff between opening &amp; closing balance &gt; 25% - please check","OK - Net ICCA balance")</f>
        <v>OK - Net ICCA balance</v>
      </c>
      <c r="EZ77" s="682" t="str">
        <f>IF((ABS(Questionnaire!FC174-Questionnaire!FC172))&gt;ABS((Questionnaire!FC171-Questionnaire!FC173)*0.25),"WARNING Q 39 &amp; 40  - Net ICCA balance - Diff between opening &amp; closing balance &gt; 25% - please check","OK - Net ICCA balance")</f>
        <v>OK - Net ICCA balance</v>
      </c>
      <c r="FA77" s="682" t="str">
        <f>IF((ABS(Questionnaire!FD174-Questionnaire!FD172))&gt;ABS((Questionnaire!FD171-Questionnaire!FD173)*0.25),"WARNING Q 39 &amp; 40  - Net ICCA balance - Diff between opening &amp; closing balance &gt; 25% - please check","OK - Net ICCA balance")</f>
        <v>OK - Net ICCA balance</v>
      </c>
      <c r="FB77" s="682" t="str">
        <f>IF((ABS(Questionnaire!FE174-Questionnaire!FE172))&gt;ABS((Questionnaire!FE171-Questionnaire!FE173)*0.25),"WARNING Q 39 &amp; 40  - Net ICCA balance - Diff between opening &amp; closing balance &gt; 25% - please check","OK - Net ICCA balance")</f>
        <v>OK - Net ICCA balance</v>
      </c>
      <c r="FC77" s="682" t="str">
        <f>IF((ABS(Questionnaire!FF174-Questionnaire!FF172))&gt;ABS((Questionnaire!FF171-Questionnaire!FF173)*0.25),"WARNING Q 39 &amp; 40  - Net ICCA balance - Diff between opening &amp; closing balance &gt; 25% - please check","OK - Net ICCA balance")</f>
        <v>OK - Net ICCA balance</v>
      </c>
      <c r="FD77" s="682" t="str">
        <f>IF((ABS(Questionnaire!FG174-Questionnaire!FG172))&gt;ABS((Questionnaire!FG171-Questionnaire!FG173)*0.25),"WARNING Q 39 &amp; 40  - Net ICCA balance - Diff between opening &amp; closing balance &gt; 25% - please check","OK - Net ICCA balance")</f>
        <v>OK - Net ICCA balance</v>
      </c>
      <c r="FE77" s="682" t="str">
        <f>IF((ABS(Questionnaire!FH174-Questionnaire!FH172))&gt;ABS((Questionnaire!FH171-Questionnaire!FH173)*0.25),"WARNING Q 39 &amp; 40  - Net ICCA balance - Diff between opening &amp; closing balance &gt; 25% - please check","OK - Net ICCA balance")</f>
        <v>OK - Net ICCA balance</v>
      </c>
      <c r="FF77" s="682" t="str">
        <f>IF((ABS(Questionnaire!FI174-Questionnaire!FI172))&gt;ABS((Questionnaire!FI171-Questionnaire!FI173)*0.25),"WARNING Q 39 &amp; 40  - Net ICCA balance - Diff between opening &amp; closing balance &gt; 25% - please check","OK - Net ICCA balance")</f>
        <v>OK - Net ICCA balance</v>
      </c>
      <c r="FG77" s="682" t="str">
        <f>IF((ABS(Questionnaire!FJ174-Questionnaire!FJ172))&gt;ABS((Questionnaire!FJ171-Questionnaire!FJ173)*0.25),"WARNING Q 39 &amp; 40  - Net ICCA balance - Diff between opening &amp; closing balance &gt; 25% - please check","OK - Net ICCA balance")</f>
        <v>OK - Net ICCA balance</v>
      </c>
      <c r="FH77" s="682" t="str">
        <f>IF((ABS(Questionnaire!FK174-Questionnaire!FK172))&gt;ABS((Questionnaire!FK171-Questionnaire!FK173)*0.25),"WARNING Q 39 &amp; 40  - Net ICCA balance - Diff between opening &amp; closing balance &gt; 25% - please check","OK - Net ICCA balance")</f>
        <v>OK - Net ICCA balance</v>
      </c>
      <c r="FI77" s="682" t="str">
        <f>IF((ABS(Questionnaire!FL174-Questionnaire!FL172))&gt;ABS((Questionnaire!FL171-Questionnaire!FL173)*0.25),"WARNING Q 39 &amp; 40  - Net ICCA balance - Diff between opening &amp; closing balance &gt; 25% - please check","OK - Net ICCA balance")</f>
        <v>OK - Net ICCA balance</v>
      </c>
      <c r="FJ77" s="682" t="str">
        <f>IF((ABS(Questionnaire!FM174-Questionnaire!FM172))&gt;ABS((Questionnaire!FM171-Questionnaire!FM173)*0.25),"WARNING Q 39 &amp; 40  - Net ICCA balance - Diff between opening &amp; closing balance &gt; 25% - please check","OK - Net ICCA balance")</f>
        <v>OK - Net ICCA balance</v>
      </c>
      <c r="FK77" s="682" t="str">
        <f>IF((ABS(Questionnaire!FN174-Questionnaire!FN172))&gt;ABS((Questionnaire!FN171-Questionnaire!FN173)*0.25),"WARNING Q 39 &amp; 40  - Net ICCA balance - Diff between opening &amp; closing balance &gt; 25% - please check","OK - Net ICCA balance")</f>
        <v>OK - Net ICCA balance</v>
      </c>
      <c r="FL77" s="682" t="str">
        <f>IF((ABS(Questionnaire!FO174-Questionnaire!FO172))&gt;ABS((Questionnaire!FO171-Questionnaire!FO173)*0.25),"WARNING Q 39 &amp; 40  - Net ICCA balance - Diff between opening &amp; closing balance &gt; 25% - please check","OK - Net ICCA balance")</f>
        <v>OK - Net ICCA balance</v>
      </c>
      <c r="FM77" s="682" t="str">
        <f>IF((ABS(Questionnaire!FP174-Questionnaire!FP172))&gt;ABS((Questionnaire!FP171-Questionnaire!FP173)*0.25),"WARNING Q 39 &amp; 40  - Net ICCA balance - Diff between opening &amp; closing balance &gt; 25% - please check","OK - Net ICCA balance")</f>
        <v>OK - Net ICCA balance</v>
      </c>
      <c r="FN77" s="682" t="str">
        <f>IF((ABS(Questionnaire!FQ174-Questionnaire!FQ172))&gt;ABS((Questionnaire!FQ171-Questionnaire!FQ173)*0.25),"WARNING Q 39 &amp; 40  - Net ICCA balance - Diff between opening &amp; closing balance &gt; 25% - please check","OK - Net ICCA balance")</f>
        <v>OK - Net ICCA balance</v>
      </c>
      <c r="FO77" s="682" t="str">
        <f>IF((ABS(Questionnaire!FR174-Questionnaire!FR172))&gt;ABS((Questionnaire!FR171-Questionnaire!FR173)*0.25),"WARNING Q 39 &amp; 40  - Net ICCA balance - Diff between opening &amp; closing balance &gt; 25% - please check","OK - Net ICCA balance")</f>
        <v>OK - Net ICCA balance</v>
      </c>
      <c r="FP77" s="682" t="str">
        <f>IF((ABS(Questionnaire!FS174-Questionnaire!FS172))&gt;ABS((Questionnaire!FS171-Questionnaire!FS173)*0.25),"WARNING Q 39 &amp; 40  - Net ICCA balance - Diff between opening &amp; closing balance &gt; 25% - please check","OK - Net ICCA balance")</f>
        <v>OK - Net ICCA balance</v>
      </c>
      <c r="FQ77" s="682" t="str">
        <f>IF((ABS(Questionnaire!FT174-Questionnaire!FT172))&gt;ABS((Questionnaire!FT171-Questionnaire!FT173)*0.25),"WARNING Q 39 &amp; 40  - Net ICCA balance - Diff between opening &amp; closing balance &gt; 25% - please check","OK - Net ICCA balance")</f>
        <v>OK - Net ICCA balance</v>
      </c>
      <c r="FR77" s="682" t="str">
        <f>IF((ABS(Questionnaire!FU174-Questionnaire!FU172))&gt;ABS((Questionnaire!FU171-Questionnaire!FU173)*0.25),"WARNING Q 39 &amp; 40  - Net ICCA balance - Diff between opening &amp; closing balance &gt; 25% - please check","OK - Net ICCA balance")</f>
        <v>OK - Net ICCA balance</v>
      </c>
      <c r="FS77" s="682" t="str">
        <f>IF((ABS(Questionnaire!FV174-Questionnaire!FV172))&gt;ABS((Questionnaire!FV171-Questionnaire!FV173)*0.25),"WARNING Q 39 &amp; 40  - Net ICCA balance - Diff between opening &amp; closing balance &gt; 25% - please check","OK - Net ICCA balance")</f>
        <v>OK - Net ICCA balance</v>
      </c>
      <c r="FT77" s="682" t="str">
        <f>IF((ABS(Questionnaire!FW174-Questionnaire!FW172))&gt;ABS((Questionnaire!FW171-Questionnaire!FW173)*0.25),"WARNING Q 39 &amp; 40  - Net ICCA balance - Diff between opening &amp; closing balance &gt; 25% - please check","OK - Net ICCA balance")</f>
        <v>OK - Net ICCA balance</v>
      </c>
      <c r="FU77" s="682" t="str">
        <f>IF((ABS(Questionnaire!FX174-Questionnaire!FX172))&gt;ABS((Questionnaire!FX171-Questionnaire!FX173)*0.25),"WARNING Q 39 &amp; 40  - Net ICCA balance - Diff between opening &amp; closing balance &gt; 25% - please check","OK - Net ICCA balance")</f>
        <v>OK - Net ICCA balance</v>
      </c>
      <c r="FV77" s="682" t="str">
        <f>IF((ABS(Questionnaire!FY174-Questionnaire!FY172))&gt;ABS((Questionnaire!FY171-Questionnaire!FY173)*0.25),"WARNING Q 39 &amp; 40  - Net ICCA balance - Diff between opening &amp; closing balance &gt; 25% - please check","OK - Net ICCA balance")</f>
        <v>OK - Net ICCA balance</v>
      </c>
      <c r="FW77" s="682" t="str">
        <f>IF((ABS(Questionnaire!FZ174-Questionnaire!FZ172))&gt;ABS((Questionnaire!FZ171-Questionnaire!FZ173)*0.25),"WARNING Q 39 &amp; 40  - Net ICCA balance - Diff between opening &amp; closing balance &gt; 25% - please check","OK - Net ICCA balance")</f>
        <v>OK - Net ICCA balance</v>
      </c>
      <c r="FX77" s="682" t="str">
        <f>IF((ABS(Questionnaire!GA174-Questionnaire!GA172))&gt;ABS((Questionnaire!GA171-Questionnaire!GA173)*0.25),"WARNING Q 39 &amp; 40  - Net ICCA balance - Diff between opening &amp; closing balance &gt; 25% - please check","OK - Net ICCA balance")</f>
        <v>OK - Net ICCA balance</v>
      </c>
      <c r="FY77" s="682" t="str">
        <f>IF((ABS(Questionnaire!GB174-Questionnaire!GB172))&gt;ABS((Questionnaire!GB171-Questionnaire!GB173)*0.25),"WARNING Q 39 &amp; 40  - Net ICCA balance - Diff between opening &amp; closing balance &gt; 25% - please check","OK - Net ICCA balance")</f>
        <v>OK - Net ICCA balance</v>
      </c>
      <c r="FZ77" s="682" t="str">
        <f>IF((ABS(Questionnaire!GC174-Questionnaire!GC172))&gt;ABS((Questionnaire!GC171-Questionnaire!GC173)*0.25),"WARNING Q 39 &amp; 40  - Net ICCA balance - Diff between opening &amp; closing balance &gt; 25% - please check","OK - Net ICCA balance")</f>
        <v>OK - Net ICCA balance</v>
      </c>
      <c r="GA77" s="682" t="str">
        <f>IF((ABS(Questionnaire!GD174-Questionnaire!GD172))&gt;ABS((Questionnaire!GD171-Questionnaire!GD173)*0.25),"WARNING Q 39 &amp; 40  - Net ICCA balance - Diff between opening &amp; closing balance &gt; 25% - please check","OK - Net ICCA balance")</f>
        <v>OK - Net ICCA balance</v>
      </c>
      <c r="GB77" s="682" t="str">
        <f>IF((ABS(Questionnaire!GE174-Questionnaire!GE172))&gt;ABS((Questionnaire!GE171-Questionnaire!GE173)*0.25),"WARNING Q 39 &amp; 40  - Net ICCA balance - Diff between opening &amp; closing balance &gt; 25% - please check","OK - Net ICCA balance")</f>
        <v>OK - Net ICCA balance</v>
      </c>
      <c r="GC77" s="682" t="str">
        <f>IF((ABS(Questionnaire!GF174-Questionnaire!GF172))&gt;ABS((Questionnaire!GF171-Questionnaire!GF173)*0.25),"WARNING Q 39 &amp; 40  - Net ICCA balance - Diff between opening &amp; closing balance &gt; 25% - please check","OK - Net ICCA balance")</f>
        <v>OK - Net ICCA balance</v>
      </c>
      <c r="GD77" s="682" t="str">
        <f>IF((ABS(Questionnaire!GG174-Questionnaire!GG172))&gt;ABS((Questionnaire!GG171-Questionnaire!GG173)*0.25),"WARNING Q 39 &amp; 40  - Net ICCA balance - Diff between opening &amp; closing balance &gt; 25% - please check","OK - Net ICCA balance")</f>
        <v>OK - Net ICCA balance</v>
      </c>
      <c r="GE77" s="682" t="str">
        <f>IF((ABS(Questionnaire!GH174-Questionnaire!GH172))&gt;ABS((Questionnaire!GH171-Questionnaire!GH173)*0.25),"WARNING Q 39 &amp; 40  - Net ICCA balance - Diff between opening &amp; closing balance &gt; 25% - please check","OK - Net ICCA balance")</f>
        <v>OK - Net ICCA balance</v>
      </c>
      <c r="GF77" s="682" t="str">
        <f>IF((ABS(Questionnaire!GI174-Questionnaire!GI172))&gt;ABS((Questionnaire!GI171-Questionnaire!GI173)*0.25),"WARNING Q 39 &amp; 40  - Net ICCA balance - Diff between opening &amp; closing balance &gt; 25% - please check","OK - Net ICCA balance")</f>
        <v>OK - Net ICCA balance</v>
      </c>
      <c r="GG77" s="682" t="str">
        <f>IF((ABS(Questionnaire!GJ174-Questionnaire!GJ172))&gt;ABS((Questionnaire!GJ171-Questionnaire!GJ173)*0.25),"WARNING Q 39 &amp; 40  - Net ICCA balance - Diff between opening &amp; closing balance &gt; 25% - please check","OK - Net ICCA balance")</f>
        <v>OK - Net ICCA balance</v>
      </c>
      <c r="GH77" s="682" t="str">
        <f>IF((ABS(Questionnaire!GK174-Questionnaire!GK172))&gt;ABS((Questionnaire!GK171-Questionnaire!GK173)*0.25),"WARNING Q 39 &amp; 40  - Net ICCA balance - Diff between opening &amp; closing balance &gt; 25% - please check","OK - Net ICCA balance")</f>
        <v>OK - Net ICCA balance</v>
      </c>
      <c r="GI77" s="682" t="str">
        <f>IF((ABS(Questionnaire!GL174-Questionnaire!GL172))&gt;ABS((Questionnaire!GL171-Questionnaire!GL173)*0.25),"WARNING Q 39 &amp; 40  - Net ICCA balance - Diff between opening &amp; closing balance &gt; 25% - please check","OK - Net ICCA balance")</f>
        <v>OK - Net ICCA balance</v>
      </c>
      <c r="GJ77" s="682" t="str">
        <f>IF((ABS(Questionnaire!GM174-Questionnaire!GM172))&gt;ABS((Questionnaire!GM171-Questionnaire!GM173)*0.25),"WARNING Q 39 &amp; 40  - Net ICCA balance - Diff between opening &amp; closing balance &gt; 25% - please check","OK - Net ICCA balance")</f>
        <v>OK - Net ICCA balance</v>
      </c>
      <c r="GK77" s="682" t="str">
        <f>IF((ABS(Questionnaire!GN174-Questionnaire!GN172))&gt;ABS((Questionnaire!GN171-Questionnaire!GN173)*0.25),"WARNING Q 39 &amp; 40  - Net ICCA balance - Diff between opening &amp; closing balance &gt; 25% - please check","OK - Net ICCA balance")</f>
        <v>OK - Net ICCA balance</v>
      </c>
      <c r="GL77" s="682" t="str">
        <f>IF((ABS(Questionnaire!GO174-Questionnaire!GO172))&gt;ABS((Questionnaire!GO171-Questionnaire!GO173)*0.25),"WARNING Q 39 &amp; 40  - Net ICCA balance - Diff between opening &amp; closing balance &gt; 25% - please check","OK - Net ICCA balance")</f>
        <v>OK - Net ICCA balance</v>
      </c>
      <c r="GM77" s="682" t="str">
        <f>IF((ABS(Questionnaire!GP174-Questionnaire!GP172))&gt;ABS((Questionnaire!GP171-Questionnaire!GP173)*0.25),"WARNING Q 39 &amp; 40  - Net ICCA balance - Diff between opening &amp; closing balance &gt; 25% - please check","OK - Net ICCA balance")</f>
        <v>OK - Net ICCA balance</v>
      </c>
      <c r="GN77" s="682" t="str">
        <f>IF((ABS(Questionnaire!GQ174-Questionnaire!GQ172))&gt;ABS((Questionnaire!GQ171-Questionnaire!GQ173)*0.25),"WARNING Q 39 &amp; 40  - Net ICCA balance - Diff between opening &amp; closing balance &gt; 25% - please check","OK - Net ICCA balance")</f>
        <v>OK - Net ICCA balance</v>
      </c>
      <c r="GO77" s="682" t="str">
        <f>IF((ABS(Questionnaire!GR174-Questionnaire!GR172))&gt;ABS((Questionnaire!GR171-Questionnaire!GR173)*0.25),"WARNING Q 39 &amp; 40  - Net ICCA balance - Diff between opening &amp; closing balance &gt; 25% - please check","OK - Net ICCA balance")</f>
        <v>OK - Net ICCA balance</v>
      </c>
      <c r="GP77" s="682" t="str">
        <f>IF((ABS(Questionnaire!GS174-Questionnaire!GS172))&gt;ABS((Questionnaire!GS171-Questionnaire!GS173)*0.25),"WARNING Q 39 &amp; 40  - Net ICCA balance - Diff between opening &amp; closing balance &gt; 25% - please check","OK - Net ICCA balance")</f>
        <v>OK - Net ICCA balance</v>
      </c>
      <c r="GQ77" s="682" t="str">
        <f>IF((ABS(Questionnaire!GT174-Questionnaire!GT172))&gt;ABS((Questionnaire!GT171-Questionnaire!GT173)*0.25),"WARNING Q 39 &amp; 40  - Net ICCA balance - Diff between opening &amp; closing balance &gt; 25% - please check","OK - Net ICCA balance")</f>
        <v>OK - Net ICCA balance</v>
      </c>
      <c r="GR77" s="682" t="str">
        <f>IF((ABS(Questionnaire!GU174-Questionnaire!GU172))&gt;ABS((Questionnaire!GU171-Questionnaire!GU173)*0.25),"WARNING Q 39 &amp; 40  - Net ICCA balance - Diff between opening &amp; closing balance &gt; 25% - please check","OK - Net ICCA balance")</f>
        <v>OK - Net ICCA balance</v>
      </c>
      <c r="GS77" s="682" t="str">
        <f>IF((ABS(Questionnaire!GV174-Questionnaire!GV172))&gt;ABS((Questionnaire!GV171-Questionnaire!GV173)*0.25),"WARNING Q 39 &amp; 40  - Net ICCA balance - Diff between opening &amp; closing balance &gt; 25% - please check","OK - Net ICCA balance")</f>
        <v>OK - Net ICCA balance</v>
      </c>
      <c r="GT77" s="682" t="str">
        <f>IF((ABS(Questionnaire!GW174-Questionnaire!GW172))&gt;ABS((Questionnaire!GW171-Questionnaire!GW173)*0.25),"WARNING Q 39 &amp; 40  - Net ICCA balance - Diff between opening &amp; closing balance &gt; 25% - please check","OK - Net ICCA balance")</f>
        <v>OK - Net ICCA balance</v>
      </c>
      <c r="GU77" s="682" t="str">
        <f>IF((ABS(Questionnaire!GX174-Questionnaire!GX172))&gt;ABS((Questionnaire!GX171-Questionnaire!GX173)*0.25),"WARNING Q 39 &amp; 40  - Net ICCA balance - Diff between opening &amp; closing balance &gt; 25% - please check","OK - Net ICCA balance")</f>
        <v>OK - Net ICCA balance</v>
      </c>
      <c r="GV77" s="682" t="str">
        <f>IF((ABS(Questionnaire!GY174-Questionnaire!GY172))&gt;ABS((Questionnaire!GY171-Questionnaire!GY173)*0.25),"WARNING Q 39 &amp; 40  - Net ICCA balance - Diff between opening &amp; closing balance &gt; 25% - please check","OK - Net ICCA balance")</f>
        <v>OK - Net ICCA balance</v>
      </c>
      <c r="GW77" s="682" t="str">
        <f>IF((ABS(Questionnaire!GZ174-Questionnaire!GZ172))&gt;ABS((Questionnaire!GZ171-Questionnaire!GZ173)*0.25),"WARNING Q 39 &amp; 40  - Net ICCA balance - Diff between opening &amp; closing balance &gt; 25% - please check","OK - Net ICCA balance")</f>
        <v>OK - Net ICCA balance</v>
      </c>
      <c r="GX77" s="682" t="str">
        <f>IF((ABS(Questionnaire!HA174-Questionnaire!HA172))&gt;ABS((Questionnaire!HA171-Questionnaire!HA173)*0.25),"WARNING Q 39 &amp; 40  - Net ICCA balance - Diff between opening &amp; closing balance &gt; 25% - please check","OK - Net ICCA balance")</f>
        <v>OK - Net ICCA balance</v>
      </c>
      <c r="GY77" s="682" t="str">
        <f>IF((ABS(Questionnaire!HB174-Questionnaire!HB172))&gt;ABS((Questionnaire!HB171-Questionnaire!HB173)*0.25),"WARNING Q 39 &amp; 40  - Net ICCA balance - Diff between opening &amp; closing balance &gt; 25% - please check","OK - Net ICCA balance")</f>
        <v>OK - Net ICCA balance</v>
      </c>
      <c r="GZ77" s="682" t="str">
        <f>IF((ABS(Questionnaire!HC174-Questionnaire!HC172))&gt;ABS((Questionnaire!HC171-Questionnaire!HC173)*0.25),"WARNING Q 39 &amp; 40  - Net ICCA balance - Diff between opening &amp; closing balance &gt; 25% - please check","OK - Net ICCA balance")</f>
        <v>OK - Net ICCA balance</v>
      </c>
      <c r="HA77" s="682" t="str">
        <f>IF((ABS(Questionnaire!HD174-Questionnaire!HD172))&gt;ABS((Questionnaire!HD171-Questionnaire!HD173)*0.25),"WARNING Q 39 &amp; 40  - Net ICCA balance - Diff between opening &amp; closing balance &gt; 25% - please check","OK - Net ICCA balance")</f>
        <v>OK - Net ICCA balance</v>
      </c>
      <c r="HB77" s="682" t="str">
        <f>IF((ABS(Questionnaire!HE174-Questionnaire!HE172))&gt;ABS((Questionnaire!HE171-Questionnaire!HE173)*0.25),"WARNING Q 39 &amp; 40  - Net ICCA balance - Diff between opening &amp; closing balance &gt; 25% - please check","OK - Net ICCA balance")</f>
        <v>OK - Net ICCA balance</v>
      </c>
      <c r="HC77" s="682" t="str">
        <f>IF((ABS(Questionnaire!HF174-Questionnaire!HF172))&gt;ABS((Questionnaire!HF171-Questionnaire!HF173)*0.25),"WARNING Q 39 &amp; 40  - Net ICCA balance - Diff between opening &amp; closing balance &gt; 25% - please check","OK - Net ICCA balance")</f>
        <v>OK - Net ICCA balance</v>
      </c>
      <c r="HD77" s="682" t="str">
        <f>IF((ABS(Questionnaire!HG174-Questionnaire!HG172))&gt;ABS((Questionnaire!HG171-Questionnaire!HG173)*0.25),"WARNING Q 39 &amp; 40  - Net ICCA balance - Diff between opening &amp; closing balance &gt; 25% - please check","OK - Net ICCA balance")</f>
        <v>OK - Net ICCA balance</v>
      </c>
      <c r="HE77" s="682" t="str">
        <f>IF((ABS(Questionnaire!HH174-Questionnaire!HH172))&gt;ABS((Questionnaire!HH171-Questionnaire!HH173)*0.25),"WARNING Q 39 &amp; 40  - Net ICCA balance - Diff between opening &amp; closing balance &gt; 25% - please check","OK - Net ICCA balance")</f>
        <v>OK - Net ICCA balance</v>
      </c>
      <c r="HF77" s="682" t="str">
        <f>IF((ABS(Questionnaire!HI174-Questionnaire!HI172))&gt;ABS((Questionnaire!HI171-Questionnaire!HI173)*0.25),"WARNING Q 39 &amp; 40  - Net ICCA balance - Diff between opening &amp; closing balance &gt; 25% - please check","OK - Net ICCA balance")</f>
        <v>OK - Net ICCA balance</v>
      </c>
      <c r="HG77" s="682" t="str">
        <f>IF((ABS(Questionnaire!HJ174-Questionnaire!HJ172))&gt;ABS((Questionnaire!HJ171-Questionnaire!HJ173)*0.25),"WARNING Q 39 &amp; 40  - Net ICCA balance - Diff between opening &amp; closing balance &gt; 25% - please check","OK - Net ICCA balance")</f>
        <v>OK - Net ICCA balance</v>
      </c>
      <c r="HH77" s="682" t="str">
        <f>IF((ABS(Questionnaire!HK174-Questionnaire!HK172))&gt;ABS((Questionnaire!HK171-Questionnaire!HK173)*0.25),"WARNING Q 39 &amp; 40  - Net ICCA balance - Diff between opening &amp; closing balance &gt; 25% - please check","OK - Net ICCA balance")</f>
        <v>OK - Net ICCA balance</v>
      </c>
      <c r="HI77" s="682" t="str">
        <f>IF((ABS(Questionnaire!HL174-Questionnaire!HL172))&gt;ABS((Questionnaire!HL171-Questionnaire!HL173)*0.25),"WARNING Q 39 &amp; 40  - Net ICCA balance - Diff between opening &amp; closing balance &gt; 25% - please check","OK - Net ICCA balance")</f>
        <v>OK - Net ICCA balance</v>
      </c>
      <c r="HJ77" s="682" t="str">
        <f>IF((ABS(Questionnaire!HM174-Questionnaire!HM172))&gt;ABS((Questionnaire!HM171-Questionnaire!HM173)*0.25),"WARNING Q 39 &amp; 40  - Net ICCA balance - Diff between opening &amp; closing balance &gt; 25% - please check","OK - Net ICCA balance")</f>
        <v>OK - Net ICCA balance</v>
      </c>
      <c r="HK77" s="682" t="str">
        <f>IF((ABS(Questionnaire!HN174-Questionnaire!HN172))&gt;ABS((Questionnaire!HN171-Questionnaire!HN173)*0.25),"WARNING Q 39 &amp; 40  - Net ICCA balance - Diff between opening &amp; closing balance &gt; 25% - please check","OK - Net ICCA balance")</f>
        <v>OK - Net ICCA balance</v>
      </c>
      <c r="HL77" s="682" t="str">
        <f>IF((ABS(Questionnaire!HO174-Questionnaire!HO172))&gt;ABS((Questionnaire!HO171-Questionnaire!HO173)*0.25),"WARNING Q 39 &amp; 40  - Net ICCA balance - Diff between opening &amp; closing balance &gt; 25% - please check","OK - Net ICCA balance")</f>
        <v>OK - Net ICCA balance</v>
      </c>
      <c r="HM77" s="682" t="str">
        <f>IF((ABS(Questionnaire!HP174-Questionnaire!HP172))&gt;ABS((Questionnaire!HP171-Questionnaire!HP173)*0.25),"WARNING Q 39 &amp; 40  - Net ICCA balance - Diff between opening &amp; closing balance &gt; 25% - please check","OK - Net ICCA balance")</f>
        <v>OK - Net ICCA balance</v>
      </c>
      <c r="HN77" s="682" t="str">
        <f>IF((ABS(Questionnaire!HQ174-Questionnaire!HQ172))&gt;ABS((Questionnaire!HQ171-Questionnaire!HQ173)*0.25),"WARNING Q 39 &amp; 40  - Net ICCA balance - Diff between opening &amp; closing balance &gt; 25% - please check","OK - Net ICCA balance")</f>
        <v>OK - Net ICCA balance</v>
      </c>
      <c r="HO77" s="682" t="str">
        <f>IF((ABS(Questionnaire!HR174-Questionnaire!HR172))&gt;ABS((Questionnaire!HR171-Questionnaire!HR173)*0.25),"WARNING Q 39 &amp; 40  - Net ICCA balance - Diff between opening &amp; closing balance &gt; 25% - please check","OK - Net ICCA balance")</f>
        <v>OK - Net ICCA balance</v>
      </c>
      <c r="HP77" s="682" t="str">
        <f>IF((ABS(Questionnaire!HS174-Questionnaire!HS172))&gt;ABS((Questionnaire!HS171-Questionnaire!HS173)*0.25),"WARNING Q 39 &amp; 40  - Net ICCA balance - Diff between opening &amp; closing balance &gt; 25% - please check","OK - Net ICCA balance")</f>
        <v>OK - Net ICCA balance</v>
      </c>
      <c r="HQ77" s="682" t="str">
        <f>IF((ABS(Questionnaire!HT174-Questionnaire!HT172))&gt;ABS((Questionnaire!HT171-Questionnaire!HT173)*0.25),"WARNING Q 39 &amp; 40  - Net ICCA balance - Diff between opening &amp; closing balance &gt; 25% - please check","OK - Net ICCA balance")</f>
        <v>OK - Net ICCA balance</v>
      </c>
      <c r="HR77" s="682" t="str">
        <f>IF((ABS(Questionnaire!HU174-Questionnaire!HU172))&gt;ABS((Questionnaire!HU171-Questionnaire!HU173)*0.25),"WARNING Q 39 &amp; 40  - Net ICCA balance - Diff between opening &amp; closing balance &gt; 25% - please check","OK - Net ICCA balance")</f>
        <v>OK - Net ICCA balance</v>
      </c>
      <c r="HS77" s="682" t="str">
        <f>IF((ABS(Questionnaire!HV174-Questionnaire!HV172))&gt;ABS((Questionnaire!HV171-Questionnaire!HV173)*0.25),"WARNING Q 39 &amp; 40  - Net ICCA balance - Diff between opening &amp; closing balance &gt; 25% - please check","OK - Net ICCA balance")</f>
        <v>OK - Net ICCA balance</v>
      </c>
      <c r="HT77" s="682" t="str">
        <f>IF((ABS(Questionnaire!HW174-Questionnaire!HW172))&gt;ABS((Questionnaire!HW171-Questionnaire!HW173)*0.25),"WARNING Q 39 &amp; 40  - Net ICCA balance - Diff between opening &amp; closing balance &gt; 25% - please check","OK - Net ICCA balance")</f>
        <v>OK - Net ICCA balance</v>
      </c>
      <c r="HU77" s="682" t="str">
        <f>IF((ABS(Questionnaire!HX174-Questionnaire!HX172))&gt;ABS((Questionnaire!HX171-Questionnaire!HX173)*0.25),"WARNING Q 39 &amp; 40  - Net ICCA balance - Diff between opening &amp; closing balance &gt; 25% - please check","OK - Net ICCA balance")</f>
        <v>OK - Net ICCA balance</v>
      </c>
      <c r="HV77" s="682" t="str">
        <f>IF((ABS(Questionnaire!HY174-Questionnaire!HY172))&gt;ABS((Questionnaire!HY171-Questionnaire!HY173)*0.25),"WARNING Q 39 &amp; 40  - Net ICCA balance - Diff between opening &amp; closing balance &gt; 25% - please check","OK - Net ICCA balance")</f>
        <v>OK - Net ICCA balance</v>
      </c>
      <c r="HW77" s="682" t="str">
        <f>IF((ABS(Questionnaire!HZ174-Questionnaire!HZ172))&gt;ABS((Questionnaire!HZ171-Questionnaire!HZ173)*0.25),"WARNING Q 39 &amp; 40  - Net ICCA balance - Diff between opening &amp; closing balance &gt; 25% - please check","OK - Net ICCA balance")</f>
        <v>OK - Net ICCA balance</v>
      </c>
      <c r="HX77" s="682" t="str">
        <f>IF((ABS(Questionnaire!IA174-Questionnaire!IA172))&gt;ABS((Questionnaire!IA171-Questionnaire!IA173)*0.25),"WARNING Q 39 &amp; 40  - Net ICCA balance - Diff between opening &amp; closing balance &gt; 25% - please check","OK - Net ICCA balance")</f>
        <v>OK - Net ICCA balance</v>
      </c>
      <c r="HY77" s="682" t="str">
        <f>IF((ABS(Questionnaire!IB174-Questionnaire!IB172))&gt;ABS((Questionnaire!IB171-Questionnaire!IB173)*0.25),"WARNING Q 39 &amp; 40  - Net ICCA balance - Diff between opening &amp; closing balance &gt; 25% - please check","OK - Net ICCA balance")</f>
        <v>OK - Net ICCA balance</v>
      </c>
      <c r="HZ77" s="682" t="str">
        <f>IF((ABS(Questionnaire!IC174-Questionnaire!IC172))&gt;ABS((Questionnaire!IC171-Questionnaire!IC173)*0.25),"WARNING Q 39 &amp; 40  - Net ICCA balance - Diff between opening &amp; closing balance &gt; 25% - please check","OK - Net ICCA balance")</f>
        <v>OK - Net ICCA balance</v>
      </c>
      <c r="IA77" s="682" t="str">
        <f>IF((ABS(Questionnaire!ID174-Questionnaire!ID172))&gt;ABS((Questionnaire!ID171-Questionnaire!ID173)*0.25),"WARNING Q 39 &amp; 40  - Net ICCA balance - Diff between opening &amp; closing balance &gt; 25% - please check","OK - Net ICCA balance")</f>
        <v>OK - Net ICCA balance</v>
      </c>
      <c r="IB77" s="682" t="str">
        <f>IF((ABS(Questionnaire!IE174-Questionnaire!IE172))&gt;ABS((Questionnaire!IE171-Questionnaire!IE173)*0.25),"WARNING Q 39 &amp; 40  - Net ICCA balance - Diff between opening &amp; closing balance &gt; 25% - please check","OK - Net ICCA balance")</f>
        <v>OK - Net ICCA balance</v>
      </c>
      <c r="IC77" s="682" t="str">
        <f>IF((ABS(Questionnaire!IF174-Questionnaire!IF172))&gt;ABS((Questionnaire!IF171-Questionnaire!IF173)*0.25),"WARNING Q 39 &amp; 40  - Net ICCA balance - Diff between opening &amp; closing balance &gt; 25% - please check","OK - Net ICCA balance")</f>
        <v>OK - Net ICCA balance</v>
      </c>
      <c r="ID77" s="682" t="str">
        <f>IF((ABS(Questionnaire!IG174-Questionnaire!IG172))&gt;ABS((Questionnaire!IG171-Questionnaire!IG173)*0.25),"WARNING Q 39 &amp; 40  - Net ICCA balance - Diff between opening &amp; closing balance &gt; 25% - please check","OK - Net ICCA balance")</f>
        <v>OK - Net ICCA balance</v>
      </c>
      <c r="IE77" s="682" t="str">
        <f>IF((ABS(Questionnaire!IH174-Questionnaire!IH172))&gt;ABS((Questionnaire!IH171-Questionnaire!IH173)*0.25),"WARNING Q 39 &amp; 40  - Net ICCA balance - Diff between opening &amp; closing balance &gt; 25% - please check","OK - Net ICCA balance")</f>
        <v>OK - Net ICCA balance</v>
      </c>
      <c r="IF77" s="682" t="str">
        <f>IF((ABS(Questionnaire!II174-Questionnaire!II172))&gt;ABS((Questionnaire!II171-Questionnaire!II173)*0.25),"WARNING Q 39 &amp; 40  - Net ICCA balance - Diff between opening &amp; closing balance &gt; 25% - please check","OK - Net ICCA balance")</f>
        <v>OK - Net ICCA balance</v>
      </c>
      <c r="IG77" s="682" t="str">
        <f>IF((ABS(Questionnaire!IJ174-Questionnaire!IJ172))&gt;ABS((Questionnaire!IJ171-Questionnaire!IJ173)*0.25),"WARNING Q 39 &amp; 40  - Net ICCA balance - Diff between opening &amp; closing balance &gt; 25% - please check","OK - Net ICCA balance")</f>
        <v>OK - Net ICCA balance</v>
      </c>
      <c r="IH77" s="682" t="str">
        <f>IF((ABS(Questionnaire!IK174-Questionnaire!IK172))&gt;ABS((Questionnaire!IK171-Questionnaire!IK173)*0.25),"WARNING Q 39 &amp; 40  - Net ICCA balance - Diff between opening &amp; closing balance &gt; 25% - please check","OK - Net ICCA balance")</f>
        <v>OK - Net ICCA balance</v>
      </c>
      <c r="II77" s="682" t="str">
        <f>IF((ABS(Questionnaire!IL174-Questionnaire!IL172))&gt;ABS((Questionnaire!IL171-Questionnaire!IL173)*0.25),"WARNING Q 39 &amp; 40  - Net ICCA balance - Diff between opening &amp; closing balance &gt; 25% - please check","OK - Net ICCA balance")</f>
        <v>OK - Net ICCA balance</v>
      </c>
      <c r="IJ77" s="682" t="str">
        <f>IF((ABS(Questionnaire!IM174-Questionnaire!IM172))&gt;ABS((Questionnaire!IM171-Questionnaire!IM173)*0.25),"WARNING Q 39 &amp; 40  - Net ICCA balance - Diff between opening &amp; closing balance &gt; 25% - please check","OK - Net ICCA balance")</f>
        <v>OK - Net ICCA balance</v>
      </c>
      <c r="IK77" s="682" t="str">
        <f>IF((ABS(Questionnaire!IN174-Questionnaire!IN172))&gt;ABS((Questionnaire!IN171-Questionnaire!IN173)*0.25),"WARNING Q 39 &amp; 40  - Net ICCA balance - Diff between opening &amp; closing balance &gt; 25% - please check","OK - Net ICCA balance")</f>
        <v>OK - Net ICCA balance</v>
      </c>
      <c r="IL77" s="682" t="str">
        <f>IF((ABS(Questionnaire!IO174-Questionnaire!IO172))&gt;ABS((Questionnaire!IO171-Questionnaire!IO173)*0.25),"WARNING Q 39 &amp; 40  - Net ICCA balance - Diff between opening &amp; closing balance &gt; 25% - please check","OK - Net ICCA balance")</f>
        <v>OK - Net ICCA balance</v>
      </c>
      <c r="IM77" s="682" t="str">
        <f>IF((ABS(Questionnaire!IP174-Questionnaire!IP172))&gt;ABS((Questionnaire!IP171-Questionnaire!IP173)*0.25),"WARNING Q 39 &amp; 40  - Net ICCA balance - Diff between opening &amp; closing balance &gt; 25% - please check","OK - Net ICCA balance")</f>
        <v>OK - Net ICCA balance</v>
      </c>
      <c r="IN77" s="682" t="str">
        <f>IF((ABS(Questionnaire!IQ174-Questionnaire!IQ172))&gt;ABS((Questionnaire!IQ171-Questionnaire!IQ173)*0.25),"WARNING Q 39 &amp; 40  - Net ICCA balance - Diff between opening &amp; closing balance &gt; 25% - please check","OK - Net ICCA balance")</f>
        <v>OK - Net ICCA balance</v>
      </c>
      <c r="IO77" s="682" t="str">
        <f>IF((ABS(Questionnaire!IR174-Questionnaire!IR172))&gt;ABS((Questionnaire!IR171-Questionnaire!IR173)*0.25),"WARNING Q 39 &amp; 40  - Net ICCA balance - Diff between opening &amp; closing balance &gt; 25% - please check","OK - Net ICCA balance")</f>
        <v>OK - Net ICCA balance</v>
      </c>
      <c r="IP77" s="682" t="str">
        <f>IF((ABS(Questionnaire!IS174-Questionnaire!IS172))&gt;ABS((Questionnaire!IS171-Questionnaire!IS173)*0.25),"WARNING Q 39 &amp; 40  - Net ICCA balance - Diff between opening &amp; closing balance &gt; 25% - please check","OK - Net ICCA balance")</f>
        <v>OK - Net ICCA balance</v>
      </c>
      <c r="IQ77" s="212"/>
      <c r="IR77" s="212"/>
      <c r="IS77" s="212"/>
    </row>
    <row r="78" spans="1:253">
      <c r="A78" s="679">
        <f>IF(LEFT(A79,2)="OK",0,IF(LEFT(A79,2)="WA",2,1))</f>
        <v>0</v>
      </c>
      <c r="B78" s="218">
        <f t="shared" ref="B78:BM78" si="111">IF(LEFT(B79,2)="OK",0,IF(LEFT(B79,2)="WA",2,1))</f>
        <v>0</v>
      </c>
      <c r="C78" s="218">
        <f t="shared" si="111"/>
        <v>0</v>
      </c>
      <c r="D78" s="218">
        <f t="shared" si="111"/>
        <v>0</v>
      </c>
      <c r="E78" s="218">
        <f t="shared" si="111"/>
        <v>0</v>
      </c>
      <c r="F78" s="218">
        <f t="shared" si="111"/>
        <v>0</v>
      </c>
      <c r="G78" s="218">
        <f t="shared" si="111"/>
        <v>0</v>
      </c>
      <c r="H78" s="218">
        <f t="shared" si="111"/>
        <v>0</v>
      </c>
      <c r="I78" s="218">
        <f t="shared" si="111"/>
        <v>0</v>
      </c>
      <c r="J78" s="218">
        <f t="shared" si="111"/>
        <v>0</v>
      </c>
      <c r="K78" s="218">
        <f t="shared" si="111"/>
        <v>0</v>
      </c>
      <c r="L78" s="218">
        <f t="shared" si="111"/>
        <v>0</v>
      </c>
      <c r="M78" s="218">
        <f t="shared" si="111"/>
        <v>0</v>
      </c>
      <c r="N78" s="218">
        <f t="shared" si="111"/>
        <v>0</v>
      </c>
      <c r="O78" s="218">
        <f t="shared" si="111"/>
        <v>0</v>
      </c>
      <c r="P78" s="218">
        <f t="shared" si="111"/>
        <v>0</v>
      </c>
      <c r="Q78" s="218">
        <f t="shared" si="111"/>
        <v>0</v>
      </c>
      <c r="R78" s="218">
        <f t="shared" si="111"/>
        <v>0</v>
      </c>
      <c r="S78" s="218">
        <f t="shared" si="111"/>
        <v>0</v>
      </c>
      <c r="T78" s="218">
        <f t="shared" si="111"/>
        <v>0</v>
      </c>
      <c r="U78" s="218">
        <f t="shared" si="111"/>
        <v>0</v>
      </c>
      <c r="V78" s="218">
        <f t="shared" si="111"/>
        <v>0</v>
      </c>
      <c r="W78" s="218">
        <f t="shared" si="111"/>
        <v>0</v>
      </c>
      <c r="X78" s="218">
        <f t="shared" si="111"/>
        <v>0</v>
      </c>
      <c r="Y78" s="218">
        <f t="shared" si="111"/>
        <v>0</v>
      </c>
      <c r="Z78" s="218">
        <f t="shared" si="111"/>
        <v>0</v>
      </c>
      <c r="AA78" s="218">
        <f t="shared" si="111"/>
        <v>0</v>
      </c>
      <c r="AB78" s="218">
        <f t="shared" si="111"/>
        <v>0</v>
      </c>
      <c r="AC78" s="218">
        <f t="shared" si="111"/>
        <v>0</v>
      </c>
      <c r="AD78" s="218">
        <f t="shared" si="111"/>
        <v>0</v>
      </c>
      <c r="AE78" s="218">
        <f t="shared" si="111"/>
        <v>0</v>
      </c>
      <c r="AF78" s="218">
        <f t="shared" si="111"/>
        <v>0</v>
      </c>
      <c r="AG78" s="218">
        <f t="shared" si="111"/>
        <v>0</v>
      </c>
      <c r="AH78" s="218">
        <f t="shared" si="111"/>
        <v>0</v>
      </c>
      <c r="AI78" s="218">
        <f t="shared" si="111"/>
        <v>0</v>
      </c>
      <c r="AJ78" s="218">
        <f t="shared" si="111"/>
        <v>0</v>
      </c>
      <c r="AK78" s="218">
        <f t="shared" si="111"/>
        <v>0</v>
      </c>
      <c r="AL78" s="218">
        <f t="shared" si="111"/>
        <v>0</v>
      </c>
      <c r="AM78" s="218">
        <f t="shared" si="111"/>
        <v>0</v>
      </c>
      <c r="AN78" s="218">
        <f t="shared" si="111"/>
        <v>0</v>
      </c>
      <c r="AO78" s="218">
        <f t="shared" si="111"/>
        <v>0</v>
      </c>
      <c r="AP78" s="218">
        <f t="shared" si="111"/>
        <v>0</v>
      </c>
      <c r="AQ78" s="218">
        <f t="shared" si="111"/>
        <v>0</v>
      </c>
      <c r="AR78" s="218">
        <f t="shared" si="111"/>
        <v>0</v>
      </c>
      <c r="AS78" s="218">
        <f t="shared" si="111"/>
        <v>0</v>
      </c>
      <c r="AT78" s="218">
        <f t="shared" si="111"/>
        <v>0</v>
      </c>
      <c r="AU78" s="218">
        <f t="shared" si="111"/>
        <v>0</v>
      </c>
      <c r="AV78" s="218">
        <f t="shared" si="111"/>
        <v>0</v>
      </c>
      <c r="AW78" s="218">
        <f t="shared" si="111"/>
        <v>0</v>
      </c>
      <c r="AX78" s="218">
        <f t="shared" si="111"/>
        <v>0</v>
      </c>
      <c r="AY78" s="218">
        <f t="shared" si="111"/>
        <v>0</v>
      </c>
      <c r="AZ78" s="218">
        <f t="shared" si="111"/>
        <v>0</v>
      </c>
      <c r="BA78" s="218">
        <f t="shared" si="111"/>
        <v>0</v>
      </c>
      <c r="BB78" s="218">
        <f t="shared" si="111"/>
        <v>0</v>
      </c>
      <c r="BC78" s="218">
        <f t="shared" si="111"/>
        <v>0</v>
      </c>
      <c r="BD78" s="218">
        <f t="shared" si="111"/>
        <v>0</v>
      </c>
      <c r="BE78" s="218">
        <f t="shared" si="111"/>
        <v>0</v>
      </c>
      <c r="BF78" s="218">
        <f t="shared" si="111"/>
        <v>0</v>
      </c>
      <c r="BG78" s="218">
        <f t="shared" si="111"/>
        <v>0</v>
      </c>
      <c r="BH78" s="218">
        <f t="shared" si="111"/>
        <v>0</v>
      </c>
      <c r="BI78" s="218">
        <f t="shared" si="111"/>
        <v>0</v>
      </c>
      <c r="BJ78" s="218">
        <f t="shared" si="111"/>
        <v>0</v>
      </c>
      <c r="BK78" s="218">
        <f t="shared" si="111"/>
        <v>0</v>
      </c>
      <c r="BL78" s="218">
        <f t="shared" si="111"/>
        <v>0</v>
      </c>
      <c r="BM78" s="218">
        <f t="shared" si="111"/>
        <v>0</v>
      </c>
      <c r="BN78" s="218">
        <f t="shared" ref="BN78:DY78" si="112">IF(LEFT(BN79,2)="OK",0,IF(LEFT(BN79,2)="WA",2,1))</f>
        <v>0</v>
      </c>
      <c r="BO78" s="218">
        <f t="shared" si="112"/>
        <v>0</v>
      </c>
      <c r="BP78" s="218">
        <f t="shared" si="112"/>
        <v>0</v>
      </c>
      <c r="BQ78" s="218">
        <f t="shared" si="112"/>
        <v>0</v>
      </c>
      <c r="BR78" s="218">
        <f t="shared" si="112"/>
        <v>0</v>
      </c>
      <c r="BS78" s="218">
        <f t="shared" si="112"/>
        <v>0</v>
      </c>
      <c r="BT78" s="218">
        <f t="shared" si="112"/>
        <v>0</v>
      </c>
      <c r="BU78" s="218">
        <f t="shared" si="112"/>
        <v>0</v>
      </c>
      <c r="BV78" s="218">
        <f t="shared" si="112"/>
        <v>0</v>
      </c>
      <c r="BW78" s="218">
        <f t="shared" si="112"/>
        <v>0</v>
      </c>
      <c r="BX78" s="218">
        <f t="shared" si="112"/>
        <v>0</v>
      </c>
      <c r="BY78" s="218">
        <f t="shared" si="112"/>
        <v>0</v>
      </c>
      <c r="BZ78" s="218">
        <f t="shared" si="112"/>
        <v>0</v>
      </c>
      <c r="CA78" s="218">
        <f t="shared" si="112"/>
        <v>0</v>
      </c>
      <c r="CB78" s="218">
        <f t="shared" si="112"/>
        <v>0</v>
      </c>
      <c r="CC78" s="218">
        <f t="shared" si="112"/>
        <v>0</v>
      </c>
      <c r="CD78" s="218">
        <f t="shared" si="112"/>
        <v>0</v>
      </c>
      <c r="CE78" s="218">
        <f t="shared" si="112"/>
        <v>0</v>
      </c>
      <c r="CF78" s="218">
        <f t="shared" si="112"/>
        <v>0</v>
      </c>
      <c r="CG78" s="218">
        <f t="shared" si="112"/>
        <v>0</v>
      </c>
      <c r="CH78" s="218">
        <f t="shared" si="112"/>
        <v>0</v>
      </c>
      <c r="CI78" s="218">
        <f t="shared" si="112"/>
        <v>0</v>
      </c>
      <c r="CJ78" s="218">
        <f t="shared" si="112"/>
        <v>0</v>
      </c>
      <c r="CK78" s="218">
        <f t="shared" si="112"/>
        <v>0</v>
      </c>
      <c r="CL78" s="218">
        <f t="shared" si="112"/>
        <v>0</v>
      </c>
      <c r="CM78" s="218">
        <f t="shared" si="112"/>
        <v>0</v>
      </c>
      <c r="CN78" s="218">
        <f t="shared" si="112"/>
        <v>0</v>
      </c>
      <c r="CO78" s="218">
        <f t="shared" si="112"/>
        <v>0</v>
      </c>
      <c r="CP78" s="218">
        <f t="shared" si="112"/>
        <v>0</v>
      </c>
      <c r="CQ78" s="218">
        <f t="shared" si="112"/>
        <v>0</v>
      </c>
      <c r="CR78" s="218">
        <f t="shared" si="112"/>
        <v>0</v>
      </c>
      <c r="CS78" s="218">
        <f t="shared" si="112"/>
        <v>0</v>
      </c>
      <c r="CT78" s="218">
        <f t="shared" si="112"/>
        <v>0</v>
      </c>
      <c r="CU78" s="218">
        <f t="shared" si="112"/>
        <v>0</v>
      </c>
      <c r="CV78" s="218">
        <f t="shared" si="112"/>
        <v>0</v>
      </c>
      <c r="CW78" s="218">
        <f t="shared" si="112"/>
        <v>0</v>
      </c>
      <c r="CX78" s="218">
        <f t="shared" si="112"/>
        <v>0</v>
      </c>
      <c r="CY78" s="218">
        <f t="shared" si="112"/>
        <v>0</v>
      </c>
      <c r="CZ78" s="218">
        <f t="shared" si="112"/>
        <v>0</v>
      </c>
      <c r="DA78" s="218">
        <f t="shared" si="112"/>
        <v>0</v>
      </c>
      <c r="DB78" s="218">
        <f t="shared" si="112"/>
        <v>0</v>
      </c>
      <c r="DC78" s="218">
        <f t="shared" si="112"/>
        <v>0</v>
      </c>
      <c r="DD78" s="218">
        <f t="shared" si="112"/>
        <v>0</v>
      </c>
      <c r="DE78" s="218">
        <f t="shared" si="112"/>
        <v>0</v>
      </c>
      <c r="DF78" s="218">
        <f t="shared" si="112"/>
        <v>0</v>
      </c>
      <c r="DG78" s="218">
        <f t="shared" si="112"/>
        <v>0</v>
      </c>
      <c r="DH78" s="218">
        <f t="shared" si="112"/>
        <v>0</v>
      </c>
      <c r="DI78" s="218">
        <f t="shared" si="112"/>
        <v>0</v>
      </c>
      <c r="DJ78" s="218">
        <f t="shared" si="112"/>
        <v>0</v>
      </c>
      <c r="DK78" s="218">
        <f t="shared" si="112"/>
        <v>0</v>
      </c>
      <c r="DL78" s="218">
        <f t="shared" si="112"/>
        <v>0</v>
      </c>
      <c r="DM78" s="218">
        <f t="shared" si="112"/>
        <v>0</v>
      </c>
      <c r="DN78" s="218">
        <f t="shared" si="112"/>
        <v>0</v>
      </c>
      <c r="DO78" s="218">
        <f t="shared" si="112"/>
        <v>0</v>
      </c>
      <c r="DP78" s="218">
        <f t="shared" si="112"/>
        <v>0</v>
      </c>
      <c r="DQ78" s="218">
        <f t="shared" si="112"/>
        <v>0</v>
      </c>
      <c r="DR78" s="218">
        <f t="shared" si="112"/>
        <v>0</v>
      </c>
      <c r="DS78" s="218">
        <f t="shared" si="112"/>
        <v>0</v>
      </c>
      <c r="DT78" s="218">
        <f t="shared" si="112"/>
        <v>0</v>
      </c>
      <c r="DU78" s="218">
        <f t="shared" si="112"/>
        <v>0</v>
      </c>
      <c r="DV78" s="218">
        <f t="shared" si="112"/>
        <v>0</v>
      </c>
      <c r="DW78" s="218">
        <f t="shared" si="112"/>
        <v>0</v>
      </c>
      <c r="DX78" s="218">
        <f t="shared" si="112"/>
        <v>0</v>
      </c>
      <c r="DY78" s="218">
        <f t="shared" si="112"/>
        <v>0</v>
      </c>
      <c r="DZ78" s="218">
        <f t="shared" ref="DZ78:GK78" si="113">IF(LEFT(DZ79,2)="OK",0,IF(LEFT(DZ79,2)="WA",2,1))</f>
        <v>0</v>
      </c>
      <c r="EA78" s="218">
        <f t="shared" si="113"/>
        <v>0</v>
      </c>
      <c r="EB78" s="218">
        <f t="shared" si="113"/>
        <v>0</v>
      </c>
      <c r="EC78" s="218">
        <f t="shared" si="113"/>
        <v>0</v>
      </c>
      <c r="ED78" s="218">
        <f t="shared" si="113"/>
        <v>0</v>
      </c>
      <c r="EE78" s="218">
        <f t="shared" si="113"/>
        <v>0</v>
      </c>
      <c r="EF78" s="218">
        <f t="shared" si="113"/>
        <v>0</v>
      </c>
      <c r="EG78" s="218">
        <f t="shared" si="113"/>
        <v>0</v>
      </c>
      <c r="EH78" s="218">
        <f t="shared" si="113"/>
        <v>0</v>
      </c>
      <c r="EI78" s="218">
        <f t="shared" si="113"/>
        <v>0</v>
      </c>
      <c r="EJ78" s="218">
        <f t="shared" si="113"/>
        <v>0</v>
      </c>
      <c r="EK78" s="218">
        <f t="shared" si="113"/>
        <v>0</v>
      </c>
      <c r="EL78" s="218">
        <f t="shared" si="113"/>
        <v>0</v>
      </c>
      <c r="EM78" s="218">
        <f t="shared" si="113"/>
        <v>0</v>
      </c>
      <c r="EN78" s="218">
        <f t="shared" si="113"/>
        <v>0</v>
      </c>
      <c r="EO78" s="218">
        <f t="shared" si="113"/>
        <v>0</v>
      </c>
      <c r="EP78" s="218">
        <f t="shared" si="113"/>
        <v>0</v>
      </c>
      <c r="EQ78" s="218">
        <f t="shared" si="113"/>
        <v>0</v>
      </c>
      <c r="ER78" s="218">
        <f t="shared" si="113"/>
        <v>0</v>
      </c>
      <c r="ES78" s="218">
        <f t="shared" si="113"/>
        <v>0</v>
      </c>
      <c r="ET78" s="218">
        <f t="shared" si="113"/>
        <v>0</v>
      </c>
      <c r="EU78" s="218">
        <f t="shared" si="113"/>
        <v>0</v>
      </c>
      <c r="EV78" s="218">
        <f t="shared" si="113"/>
        <v>0</v>
      </c>
      <c r="EW78" s="218">
        <f t="shared" si="113"/>
        <v>0</v>
      </c>
      <c r="EX78" s="218">
        <f t="shared" si="113"/>
        <v>0</v>
      </c>
      <c r="EY78" s="218">
        <f t="shared" si="113"/>
        <v>0</v>
      </c>
      <c r="EZ78" s="218">
        <f t="shared" si="113"/>
        <v>0</v>
      </c>
      <c r="FA78" s="218">
        <f t="shared" si="113"/>
        <v>0</v>
      </c>
      <c r="FB78" s="218">
        <f t="shared" si="113"/>
        <v>0</v>
      </c>
      <c r="FC78" s="218">
        <f t="shared" si="113"/>
        <v>0</v>
      </c>
      <c r="FD78" s="218">
        <f t="shared" si="113"/>
        <v>0</v>
      </c>
      <c r="FE78" s="218">
        <f t="shared" si="113"/>
        <v>0</v>
      </c>
      <c r="FF78" s="218">
        <f t="shared" si="113"/>
        <v>0</v>
      </c>
      <c r="FG78" s="218">
        <f t="shared" si="113"/>
        <v>0</v>
      </c>
      <c r="FH78" s="218">
        <f t="shared" si="113"/>
        <v>0</v>
      </c>
      <c r="FI78" s="218">
        <f t="shared" si="113"/>
        <v>0</v>
      </c>
      <c r="FJ78" s="218">
        <f t="shared" si="113"/>
        <v>0</v>
      </c>
      <c r="FK78" s="218">
        <f t="shared" si="113"/>
        <v>0</v>
      </c>
      <c r="FL78" s="218">
        <f t="shared" si="113"/>
        <v>0</v>
      </c>
      <c r="FM78" s="218">
        <f t="shared" si="113"/>
        <v>0</v>
      </c>
      <c r="FN78" s="218">
        <f t="shared" si="113"/>
        <v>0</v>
      </c>
      <c r="FO78" s="218">
        <f t="shared" si="113"/>
        <v>0</v>
      </c>
      <c r="FP78" s="218">
        <f t="shared" si="113"/>
        <v>0</v>
      </c>
      <c r="FQ78" s="218">
        <f t="shared" si="113"/>
        <v>0</v>
      </c>
      <c r="FR78" s="218">
        <f t="shared" si="113"/>
        <v>0</v>
      </c>
      <c r="FS78" s="218">
        <f t="shared" si="113"/>
        <v>0</v>
      </c>
      <c r="FT78" s="218">
        <f t="shared" si="113"/>
        <v>0</v>
      </c>
      <c r="FU78" s="218">
        <f t="shared" si="113"/>
        <v>0</v>
      </c>
      <c r="FV78" s="218">
        <f t="shared" si="113"/>
        <v>0</v>
      </c>
      <c r="FW78" s="218">
        <f t="shared" si="113"/>
        <v>0</v>
      </c>
      <c r="FX78" s="218">
        <f t="shared" si="113"/>
        <v>0</v>
      </c>
      <c r="FY78" s="218">
        <f t="shared" si="113"/>
        <v>0</v>
      </c>
      <c r="FZ78" s="218">
        <f t="shared" si="113"/>
        <v>0</v>
      </c>
      <c r="GA78" s="218">
        <f t="shared" si="113"/>
        <v>0</v>
      </c>
      <c r="GB78" s="218">
        <f t="shared" si="113"/>
        <v>0</v>
      </c>
      <c r="GC78" s="218">
        <f t="shared" si="113"/>
        <v>0</v>
      </c>
      <c r="GD78" s="218">
        <f t="shared" si="113"/>
        <v>0</v>
      </c>
      <c r="GE78" s="218">
        <f t="shared" si="113"/>
        <v>0</v>
      </c>
      <c r="GF78" s="218">
        <f t="shared" si="113"/>
        <v>0</v>
      </c>
      <c r="GG78" s="218">
        <f t="shared" si="113"/>
        <v>0</v>
      </c>
      <c r="GH78" s="218">
        <f t="shared" si="113"/>
        <v>0</v>
      </c>
      <c r="GI78" s="218">
        <f t="shared" si="113"/>
        <v>0</v>
      </c>
      <c r="GJ78" s="218">
        <f t="shared" si="113"/>
        <v>0</v>
      </c>
      <c r="GK78" s="218">
        <f t="shared" si="113"/>
        <v>0</v>
      </c>
      <c r="GL78" s="218">
        <f t="shared" ref="GL78:IP78" si="114">IF(LEFT(GL79,2)="OK",0,IF(LEFT(GL79,2)="WA",2,1))</f>
        <v>0</v>
      </c>
      <c r="GM78" s="218">
        <f t="shared" si="114"/>
        <v>0</v>
      </c>
      <c r="GN78" s="218">
        <f t="shared" si="114"/>
        <v>0</v>
      </c>
      <c r="GO78" s="218">
        <f t="shared" si="114"/>
        <v>0</v>
      </c>
      <c r="GP78" s="218">
        <f t="shared" si="114"/>
        <v>0</v>
      </c>
      <c r="GQ78" s="218">
        <f t="shared" si="114"/>
        <v>0</v>
      </c>
      <c r="GR78" s="218">
        <f t="shared" si="114"/>
        <v>0</v>
      </c>
      <c r="GS78" s="218">
        <f t="shared" si="114"/>
        <v>0</v>
      </c>
      <c r="GT78" s="218">
        <f t="shared" si="114"/>
        <v>0</v>
      </c>
      <c r="GU78" s="218">
        <f t="shared" si="114"/>
        <v>0</v>
      </c>
      <c r="GV78" s="218">
        <f t="shared" si="114"/>
        <v>0</v>
      </c>
      <c r="GW78" s="218">
        <f t="shared" si="114"/>
        <v>0</v>
      </c>
      <c r="GX78" s="218">
        <f t="shared" si="114"/>
        <v>0</v>
      </c>
      <c r="GY78" s="218">
        <f t="shared" si="114"/>
        <v>0</v>
      </c>
      <c r="GZ78" s="218">
        <f t="shared" si="114"/>
        <v>0</v>
      </c>
      <c r="HA78" s="218">
        <f t="shared" si="114"/>
        <v>0</v>
      </c>
      <c r="HB78" s="218">
        <f t="shared" si="114"/>
        <v>0</v>
      </c>
      <c r="HC78" s="218">
        <f t="shared" si="114"/>
        <v>0</v>
      </c>
      <c r="HD78" s="218">
        <f t="shared" si="114"/>
        <v>0</v>
      </c>
      <c r="HE78" s="218">
        <f t="shared" si="114"/>
        <v>0</v>
      </c>
      <c r="HF78" s="218">
        <f t="shared" si="114"/>
        <v>0</v>
      </c>
      <c r="HG78" s="218">
        <f t="shared" si="114"/>
        <v>0</v>
      </c>
      <c r="HH78" s="218">
        <f t="shared" si="114"/>
        <v>0</v>
      </c>
      <c r="HI78" s="218">
        <f t="shared" si="114"/>
        <v>0</v>
      </c>
      <c r="HJ78" s="218">
        <f t="shared" si="114"/>
        <v>0</v>
      </c>
      <c r="HK78" s="218">
        <f t="shared" si="114"/>
        <v>0</v>
      </c>
      <c r="HL78" s="218">
        <f t="shared" si="114"/>
        <v>0</v>
      </c>
      <c r="HM78" s="218">
        <f t="shared" si="114"/>
        <v>0</v>
      </c>
      <c r="HN78" s="218">
        <f t="shared" si="114"/>
        <v>0</v>
      </c>
      <c r="HO78" s="218">
        <f t="shared" si="114"/>
        <v>0</v>
      </c>
      <c r="HP78" s="218">
        <f t="shared" si="114"/>
        <v>0</v>
      </c>
      <c r="HQ78" s="218">
        <f t="shared" si="114"/>
        <v>0</v>
      </c>
      <c r="HR78" s="218">
        <f t="shared" si="114"/>
        <v>0</v>
      </c>
      <c r="HS78" s="218">
        <f t="shared" si="114"/>
        <v>0</v>
      </c>
      <c r="HT78" s="218">
        <f t="shared" si="114"/>
        <v>0</v>
      </c>
      <c r="HU78" s="218">
        <f t="shared" si="114"/>
        <v>0</v>
      </c>
      <c r="HV78" s="218">
        <f t="shared" si="114"/>
        <v>0</v>
      </c>
      <c r="HW78" s="218">
        <f t="shared" si="114"/>
        <v>0</v>
      </c>
      <c r="HX78" s="218">
        <f t="shared" si="114"/>
        <v>0</v>
      </c>
      <c r="HY78" s="218">
        <f t="shared" si="114"/>
        <v>0</v>
      </c>
      <c r="HZ78" s="218">
        <f t="shared" si="114"/>
        <v>0</v>
      </c>
      <c r="IA78" s="218">
        <f t="shared" si="114"/>
        <v>0</v>
      </c>
      <c r="IB78" s="218">
        <f t="shared" si="114"/>
        <v>0</v>
      </c>
      <c r="IC78" s="218">
        <f t="shared" si="114"/>
        <v>0</v>
      </c>
      <c r="ID78" s="218">
        <f t="shared" si="114"/>
        <v>0</v>
      </c>
      <c r="IE78" s="218">
        <f t="shared" si="114"/>
        <v>0</v>
      </c>
      <c r="IF78" s="218">
        <f t="shared" si="114"/>
        <v>0</v>
      </c>
      <c r="IG78" s="218">
        <f t="shared" si="114"/>
        <v>0</v>
      </c>
      <c r="IH78" s="218">
        <f t="shared" si="114"/>
        <v>0</v>
      </c>
      <c r="II78" s="218">
        <f t="shared" si="114"/>
        <v>0</v>
      </c>
      <c r="IJ78" s="218">
        <f t="shared" si="114"/>
        <v>0</v>
      </c>
      <c r="IK78" s="218">
        <f t="shared" si="114"/>
        <v>0</v>
      </c>
      <c r="IL78" s="218">
        <f t="shared" si="114"/>
        <v>0</v>
      </c>
      <c r="IM78" s="218">
        <f t="shared" si="114"/>
        <v>0</v>
      </c>
      <c r="IN78" s="218">
        <f t="shared" si="114"/>
        <v>0</v>
      </c>
      <c r="IO78" s="218">
        <f t="shared" si="114"/>
        <v>0</v>
      </c>
      <c r="IP78" s="218">
        <f t="shared" si="114"/>
        <v>0</v>
      </c>
      <c r="IQ78" s="212"/>
      <c r="IR78" s="212"/>
      <c r="IS78" s="212"/>
    </row>
    <row r="79" spans="1:253" ht="108.75" customHeight="1">
      <c r="A79" s="682" t="str">
        <f>IF((ABS(Questionnaire!D174-Questionnaire!D172))&gt;1000,"WARNING Q 39 &amp; 40  - Closing level of net ICCA balance is greater than £1,000m - please check","OK - Closing level of net ICCA balance")</f>
        <v>OK - Closing level of net ICCA balance</v>
      </c>
      <c r="B79" s="682" t="str">
        <f>IF((ABS(Questionnaire!E174-Questionnaire!E172))&gt;1000,"WARNING Q 39 &amp; 40  - Closing level of net ICCA balance is greater than £1,000m - please check","OK - Closing level of net ICCA balance")</f>
        <v>OK - Closing level of net ICCA balance</v>
      </c>
      <c r="C79" s="682" t="str">
        <f>IF((ABS(Questionnaire!F174-Questionnaire!F172))&gt;1000,"WARNING Q 39 &amp; 40  - Closing level of net ICCA balance is greater than £1,000m - please check","OK - Closing level of net ICCA balance")</f>
        <v>OK - Closing level of net ICCA balance</v>
      </c>
      <c r="D79" s="682" t="str">
        <f>IF((ABS(Questionnaire!G174-Questionnaire!G172))&gt;1000,"WARNING Q 39 &amp; 40  - Closing level of net ICCA balance is greater than £1,000m - please check","OK - Closing level of net ICCA balance")</f>
        <v>OK - Closing level of net ICCA balance</v>
      </c>
      <c r="E79" s="682" t="str">
        <f>IF((ABS(Questionnaire!H174-Questionnaire!H172))&gt;1000,"WARNING Q 39 &amp; 40  - Closing level of net ICCA balance is greater than £1,000m - please check","OK - Closing level of net ICCA balance")</f>
        <v>OK - Closing level of net ICCA balance</v>
      </c>
      <c r="F79" s="682" t="str">
        <f>IF((ABS(Questionnaire!I174-Questionnaire!I172))&gt;1000,"WARNING Q 39 &amp; 40  - Closing level of net ICCA balance is greater than £1,000m - please check","OK - Closing level of net ICCA balance")</f>
        <v>OK - Closing level of net ICCA balance</v>
      </c>
      <c r="G79" s="682" t="str">
        <f>IF((ABS(Questionnaire!J174-Questionnaire!J172))&gt;1000,"WARNING Q 39 &amp; 40  - Closing level of net ICCA balance is greater than £1,000m - please check","OK - Closing level of net ICCA balance")</f>
        <v>OK - Closing level of net ICCA balance</v>
      </c>
      <c r="H79" s="682" t="str">
        <f>IF((ABS(Questionnaire!K174-Questionnaire!K172))&gt;1000,"WARNING Q 39 &amp; 40  - Closing level of net ICCA balance is greater than £1,000m - please check","OK - Closing level of net ICCA balance")</f>
        <v>OK - Closing level of net ICCA balance</v>
      </c>
      <c r="I79" s="682" t="str">
        <f>IF((ABS(Questionnaire!L174-Questionnaire!L172))&gt;1000,"WARNING Q 39 &amp; 40  - Closing level of net ICCA balance is greater than £1,000m - please check","OK - Closing level of net ICCA balance")</f>
        <v>OK - Closing level of net ICCA balance</v>
      </c>
      <c r="J79" s="682" t="str">
        <f>IF((ABS(Questionnaire!M174-Questionnaire!M172))&gt;1000,"WARNING Q 39 &amp; 40  - Closing level of net ICCA balance is greater than £1,000m - please check","OK - Closing level of net ICCA balance")</f>
        <v>OK - Closing level of net ICCA balance</v>
      </c>
      <c r="K79" s="682" t="str">
        <f>IF((ABS(Questionnaire!N174-Questionnaire!N172))&gt;1000,"WARNING Q 39 &amp; 40  - Closing level of net ICCA balance is greater than £1,000m - please check","OK - Closing level of net ICCA balance")</f>
        <v>OK - Closing level of net ICCA balance</v>
      </c>
      <c r="L79" s="682" t="str">
        <f>IF((ABS(Questionnaire!O174-Questionnaire!O172))&gt;1000,"WARNING Q 39 &amp; 40  - Closing level of net ICCA balance is greater than £1,000m - please check","OK - Closing level of net ICCA balance")</f>
        <v>OK - Closing level of net ICCA balance</v>
      </c>
      <c r="M79" s="682" t="str">
        <f>IF((ABS(Questionnaire!P174-Questionnaire!P172))&gt;1000,"WARNING Q 39 &amp; 40  - Closing level of net ICCA balance is greater than £1,000m - please check","OK - Closing level of net ICCA balance")</f>
        <v>OK - Closing level of net ICCA balance</v>
      </c>
      <c r="N79" s="682" t="str">
        <f>IF((ABS(Questionnaire!Q174-Questionnaire!Q172))&gt;1000,"WARNING Q 39 &amp; 40  - Closing level of net ICCA balance is greater than £1,000m - please check","OK - Closing level of net ICCA balance")</f>
        <v>OK - Closing level of net ICCA balance</v>
      </c>
      <c r="O79" s="682" t="str">
        <f>IF((ABS(Questionnaire!R174-Questionnaire!R172))&gt;1000,"WARNING Q 39 &amp; 40  - Closing level of net ICCA balance is greater than £1,000m - please check","OK - Closing level of net ICCA balance")</f>
        <v>OK - Closing level of net ICCA balance</v>
      </c>
      <c r="P79" s="682" t="str">
        <f>IF((ABS(Questionnaire!S174-Questionnaire!S172))&gt;1000,"WARNING Q 39 &amp; 40  - Closing level of net ICCA balance is greater than £1,000m - please check","OK - Closing level of net ICCA balance")</f>
        <v>OK - Closing level of net ICCA balance</v>
      </c>
      <c r="Q79" s="682" t="str">
        <f>IF((ABS(Questionnaire!T174-Questionnaire!T172))&gt;1000,"WARNING Q 39 &amp; 40  - Closing level of net ICCA balance is greater than £1,000m - please check","OK - Closing level of net ICCA balance")</f>
        <v>OK - Closing level of net ICCA balance</v>
      </c>
      <c r="R79" s="682" t="str">
        <f>IF((ABS(Questionnaire!U174-Questionnaire!U172))&gt;1000,"WARNING Q 39 &amp; 40  - Closing level of net ICCA balance is greater than £1,000m - please check","OK - Closing level of net ICCA balance")</f>
        <v>OK - Closing level of net ICCA balance</v>
      </c>
      <c r="S79" s="682" t="str">
        <f>IF((ABS(Questionnaire!V174-Questionnaire!V172))&gt;1000,"WARNING Q 39 &amp; 40  - Closing level of net ICCA balance is greater than £1,000m - please check","OK - Closing level of net ICCA balance")</f>
        <v>OK - Closing level of net ICCA balance</v>
      </c>
      <c r="T79" s="682" t="str">
        <f>IF((ABS(Questionnaire!W174-Questionnaire!W172))&gt;1000,"WARNING Q 39 &amp; 40  - Closing level of net ICCA balance is greater than £1,000m - please check","OK - Closing level of net ICCA balance")</f>
        <v>OK - Closing level of net ICCA balance</v>
      </c>
      <c r="U79" s="682" t="str">
        <f>IF((ABS(Questionnaire!X174-Questionnaire!X172))&gt;1000,"WARNING Q 39 &amp; 40  - Closing level of net ICCA balance is greater than £1,000m - please check","OK - Closing level of net ICCA balance")</f>
        <v>OK - Closing level of net ICCA balance</v>
      </c>
      <c r="V79" s="682" t="str">
        <f>IF((ABS(Questionnaire!Y174-Questionnaire!Y172))&gt;1000,"WARNING Q 39 &amp; 40  - Closing level of net ICCA balance is greater than £1,000m - please check","OK - Closing level of net ICCA balance")</f>
        <v>OK - Closing level of net ICCA balance</v>
      </c>
      <c r="W79" s="682" t="str">
        <f>IF((ABS(Questionnaire!Z174-Questionnaire!Z172))&gt;1000,"WARNING Q 39 &amp; 40  - Closing level of net ICCA balance is greater than £1,000m - please check","OK - Closing level of net ICCA balance")</f>
        <v>OK - Closing level of net ICCA balance</v>
      </c>
      <c r="X79" s="682" t="str">
        <f>IF((ABS(Questionnaire!AA174-Questionnaire!AA172))&gt;1000,"WARNING Q 39 &amp; 40  - Closing level of net ICCA balance is greater than £1,000m - please check","OK - Closing level of net ICCA balance")</f>
        <v>OK - Closing level of net ICCA balance</v>
      </c>
      <c r="Y79" s="682" t="str">
        <f>IF((ABS(Questionnaire!AB174-Questionnaire!AB172))&gt;1000,"WARNING Q 39 &amp; 40  - Closing level of net ICCA balance is greater than £1,000m - please check","OK - Closing level of net ICCA balance")</f>
        <v>OK - Closing level of net ICCA balance</v>
      </c>
      <c r="Z79" s="682" t="str">
        <f>IF((ABS(Questionnaire!AC174-Questionnaire!AC172))&gt;1000,"WARNING Q 39 &amp; 40  - Closing level of net ICCA balance is greater than £1,000m - please check","OK - Closing level of net ICCA balance")</f>
        <v>OK - Closing level of net ICCA balance</v>
      </c>
      <c r="AA79" s="682" t="str">
        <f>IF((ABS(Questionnaire!AD174-Questionnaire!AD172))&gt;1000,"WARNING Q 39 &amp; 40  - Closing level of net ICCA balance is greater than £1,000m - please check","OK - Closing level of net ICCA balance")</f>
        <v>OK - Closing level of net ICCA balance</v>
      </c>
      <c r="AB79" s="682" t="str">
        <f>IF((ABS(Questionnaire!AE174-Questionnaire!AE172))&gt;1000,"WARNING Q 39 &amp; 40  - Closing level of net ICCA balance is greater than £1,000m - please check","OK - Closing level of net ICCA balance")</f>
        <v>OK - Closing level of net ICCA balance</v>
      </c>
      <c r="AC79" s="682" t="str">
        <f>IF((ABS(Questionnaire!AF174-Questionnaire!AF172))&gt;1000,"WARNING Q 39 &amp; 40  - Closing level of net ICCA balance is greater than £1,000m - please check","OK - Closing level of net ICCA balance")</f>
        <v>OK - Closing level of net ICCA balance</v>
      </c>
      <c r="AD79" s="682" t="str">
        <f>IF((ABS(Questionnaire!AG174-Questionnaire!AG172))&gt;1000,"WARNING Q 39 &amp; 40  - Closing level of net ICCA balance is greater than £1,000m - please check","OK - Closing level of net ICCA balance")</f>
        <v>OK - Closing level of net ICCA balance</v>
      </c>
      <c r="AE79" s="682" t="str">
        <f>IF((ABS(Questionnaire!AH174-Questionnaire!AH172))&gt;1000,"WARNING Q 39 &amp; 40  - Closing level of net ICCA balance is greater than £1,000m - please check","OK - Closing level of net ICCA balance")</f>
        <v>OK - Closing level of net ICCA balance</v>
      </c>
      <c r="AF79" s="682" t="str">
        <f>IF((ABS(Questionnaire!AI174-Questionnaire!AI172))&gt;1000,"WARNING Q 39 &amp; 40  - Closing level of net ICCA balance is greater than £1,000m - please check","OK - Closing level of net ICCA balance")</f>
        <v>OK - Closing level of net ICCA balance</v>
      </c>
      <c r="AG79" s="682" t="str">
        <f>IF((ABS(Questionnaire!AJ174-Questionnaire!AJ172))&gt;1000,"WARNING Q 39 &amp; 40  - Closing level of net ICCA balance is greater than £1,000m - please check","OK - Closing level of net ICCA balance")</f>
        <v>OK - Closing level of net ICCA balance</v>
      </c>
      <c r="AH79" s="682" t="str">
        <f>IF((ABS(Questionnaire!AK174-Questionnaire!AK172))&gt;1000,"WARNING Q 39 &amp; 40  - Closing level of net ICCA balance is greater than £1,000m - please check","OK - Closing level of net ICCA balance")</f>
        <v>OK - Closing level of net ICCA balance</v>
      </c>
      <c r="AI79" s="682" t="str">
        <f>IF((ABS(Questionnaire!AL174-Questionnaire!AL172))&gt;1000,"WARNING Q 39 &amp; 40  - Closing level of net ICCA balance is greater than £1,000m - please check","OK - Closing level of net ICCA balance")</f>
        <v>OK - Closing level of net ICCA balance</v>
      </c>
      <c r="AJ79" s="682" t="str">
        <f>IF((ABS(Questionnaire!AM174-Questionnaire!AM172))&gt;1000,"WARNING Q 39 &amp; 40  - Closing level of net ICCA balance is greater than £1,000m - please check","OK - Closing level of net ICCA balance")</f>
        <v>OK - Closing level of net ICCA balance</v>
      </c>
      <c r="AK79" s="682" t="str">
        <f>IF((ABS(Questionnaire!AN174-Questionnaire!AN172))&gt;1000,"WARNING Q 39 &amp; 40  - Closing level of net ICCA balance is greater than £1,000m - please check","OK - Closing level of net ICCA balance")</f>
        <v>OK - Closing level of net ICCA balance</v>
      </c>
      <c r="AL79" s="682" t="str">
        <f>IF((ABS(Questionnaire!AO174-Questionnaire!AO172))&gt;1000,"WARNING Q 39 &amp; 40  - Closing level of net ICCA balance is greater than £1,000m - please check","OK - Closing level of net ICCA balance")</f>
        <v>OK - Closing level of net ICCA balance</v>
      </c>
      <c r="AM79" s="682" t="str">
        <f>IF((ABS(Questionnaire!AP174-Questionnaire!AP172))&gt;1000,"WARNING Q 39 &amp; 40  - Closing level of net ICCA balance is greater than £1,000m - please check","OK - Closing level of net ICCA balance")</f>
        <v>OK - Closing level of net ICCA balance</v>
      </c>
      <c r="AN79" s="682" t="str">
        <f>IF((ABS(Questionnaire!AQ174-Questionnaire!AQ172))&gt;1000,"WARNING Q 39 &amp; 40  - Closing level of net ICCA balance is greater than £1,000m - please check","OK - Closing level of net ICCA balance")</f>
        <v>OK - Closing level of net ICCA balance</v>
      </c>
      <c r="AO79" s="682" t="str">
        <f>IF((ABS(Questionnaire!AR174-Questionnaire!AR172))&gt;1000,"WARNING Q 39 &amp; 40  - Closing level of net ICCA balance is greater than £1,000m - please check","OK - Closing level of net ICCA balance")</f>
        <v>OK - Closing level of net ICCA balance</v>
      </c>
      <c r="AP79" s="682" t="str">
        <f>IF((ABS(Questionnaire!AS174-Questionnaire!AS172))&gt;1000,"WARNING Q 39 &amp; 40  - Closing level of net ICCA balance is greater than £1,000m - please check","OK - Closing level of net ICCA balance")</f>
        <v>OK - Closing level of net ICCA balance</v>
      </c>
      <c r="AQ79" s="682" t="str">
        <f>IF((ABS(Questionnaire!AT174-Questionnaire!AT172))&gt;1000,"WARNING Q 39 &amp; 40  - Closing level of net ICCA balance is greater than £1,000m - please check","OK - Closing level of net ICCA balance")</f>
        <v>OK - Closing level of net ICCA balance</v>
      </c>
      <c r="AR79" s="682" t="str">
        <f>IF((ABS(Questionnaire!AU174-Questionnaire!AU172))&gt;1000,"WARNING Q 39 &amp; 40  - Closing level of net ICCA balance is greater than £1,000m - please check","OK - Closing level of net ICCA balance")</f>
        <v>OK - Closing level of net ICCA balance</v>
      </c>
      <c r="AS79" s="682" t="str">
        <f>IF((ABS(Questionnaire!AV174-Questionnaire!AV172))&gt;1000,"WARNING Q 39 &amp; 40  - Closing level of net ICCA balance is greater than £1,000m - please check","OK - Closing level of net ICCA balance")</f>
        <v>OK - Closing level of net ICCA balance</v>
      </c>
      <c r="AT79" s="682" t="str">
        <f>IF((ABS(Questionnaire!AW174-Questionnaire!AW172))&gt;1000,"WARNING Q 39 &amp; 40  - Closing level of net ICCA balance is greater than £1,000m - please check","OK - Closing level of net ICCA balance")</f>
        <v>OK - Closing level of net ICCA balance</v>
      </c>
      <c r="AU79" s="682" t="str">
        <f>IF((ABS(Questionnaire!AX174-Questionnaire!AX172))&gt;1000,"WARNING Q 39 &amp; 40  - Closing level of net ICCA balance is greater than £1,000m - please check","OK - Closing level of net ICCA balance")</f>
        <v>OK - Closing level of net ICCA balance</v>
      </c>
      <c r="AV79" s="682" t="str">
        <f>IF((ABS(Questionnaire!AY174-Questionnaire!AY172))&gt;1000,"WARNING Q 39 &amp; 40  - Closing level of net ICCA balance is greater than £1,000m - please check","OK - Closing level of net ICCA balance")</f>
        <v>OK - Closing level of net ICCA balance</v>
      </c>
      <c r="AW79" s="682" t="str">
        <f>IF((ABS(Questionnaire!AZ174-Questionnaire!AZ172))&gt;1000,"WARNING Q 39 &amp; 40  - Closing level of net ICCA balance is greater than £1,000m - please check","OK - Closing level of net ICCA balance")</f>
        <v>OK - Closing level of net ICCA balance</v>
      </c>
      <c r="AX79" s="682" t="str">
        <f>IF((ABS(Questionnaire!BA174-Questionnaire!BA172))&gt;1000,"WARNING Q 39 &amp; 40  - Closing level of net ICCA balance is greater than £1,000m - please check","OK - Closing level of net ICCA balance")</f>
        <v>OK - Closing level of net ICCA balance</v>
      </c>
      <c r="AY79" s="682" t="str">
        <f>IF((ABS(Questionnaire!BB174-Questionnaire!BB172))&gt;1000,"WARNING Q 39 &amp; 40  - Closing level of net ICCA balance is greater than £1,000m - please check","OK - Closing level of net ICCA balance")</f>
        <v>OK - Closing level of net ICCA balance</v>
      </c>
      <c r="AZ79" s="682" t="str">
        <f>IF((ABS(Questionnaire!BC174-Questionnaire!BC172))&gt;1000,"WARNING Q 39 &amp; 40  - Closing level of net ICCA balance is greater than £1,000m - please check","OK - Closing level of net ICCA balance")</f>
        <v>OK - Closing level of net ICCA balance</v>
      </c>
      <c r="BA79" s="682" t="str">
        <f>IF((ABS(Questionnaire!BD174-Questionnaire!BD172))&gt;1000,"WARNING Q 39 &amp; 40  - Closing level of net ICCA balance is greater than £1,000m - please check","OK - Closing level of net ICCA balance")</f>
        <v>OK - Closing level of net ICCA balance</v>
      </c>
      <c r="BB79" s="682" t="str">
        <f>IF((ABS(Questionnaire!BE174-Questionnaire!BE172))&gt;1000,"WARNING Q 39 &amp; 40  - Closing level of net ICCA balance is greater than £1,000m - please check","OK - Closing level of net ICCA balance")</f>
        <v>OK - Closing level of net ICCA balance</v>
      </c>
      <c r="BC79" s="682" t="str">
        <f>IF((ABS(Questionnaire!BF174-Questionnaire!BF172))&gt;1000,"WARNING Q 39 &amp; 40  - Closing level of net ICCA balance is greater than £1,000m - please check","OK - Closing level of net ICCA balance")</f>
        <v>OK - Closing level of net ICCA balance</v>
      </c>
      <c r="BD79" s="682" t="str">
        <f>IF((ABS(Questionnaire!BG174-Questionnaire!BG172))&gt;1000,"WARNING Q 39 &amp; 40  - Closing level of net ICCA balance is greater than £1,000m - please check","OK - Closing level of net ICCA balance")</f>
        <v>OK - Closing level of net ICCA balance</v>
      </c>
      <c r="BE79" s="682" t="str">
        <f>IF((ABS(Questionnaire!BH174-Questionnaire!BH172))&gt;1000,"WARNING Q 39 &amp; 40  - Closing level of net ICCA balance is greater than £1,000m - please check","OK - Closing level of net ICCA balance")</f>
        <v>OK - Closing level of net ICCA balance</v>
      </c>
      <c r="BF79" s="682" t="str">
        <f>IF((ABS(Questionnaire!BI174-Questionnaire!BI172))&gt;1000,"WARNING Q 39 &amp; 40  - Closing level of net ICCA balance is greater than £1,000m - please check","OK - Closing level of net ICCA balance")</f>
        <v>OK - Closing level of net ICCA balance</v>
      </c>
      <c r="BG79" s="682" t="str">
        <f>IF((ABS(Questionnaire!BJ174-Questionnaire!BJ172))&gt;1000,"WARNING Q 39 &amp; 40  - Closing level of net ICCA balance is greater than £1,000m - please check","OK - Closing level of net ICCA balance")</f>
        <v>OK - Closing level of net ICCA balance</v>
      </c>
      <c r="BH79" s="682" t="str">
        <f>IF((ABS(Questionnaire!BK174-Questionnaire!BK172))&gt;1000,"WARNING Q 39 &amp; 40  - Closing level of net ICCA balance is greater than £1,000m - please check","OK - Closing level of net ICCA balance")</f>
        <v>OK - Closing level of net ICCA balance</v>
      </c>
      <c r="BI79" s="682" t="str">
        <f>IF((ABS(Questionnaire!BL174-Questionnaire!BL172))&gt;1000,"WARNING Q 39 &amp; 40  - Closing level of net ICCA balance is greater than £1,000m - please check","OK - Closing level of net ICCA balance")</f>
        <v>OK - Closing level of net ICCA balance</v>
      </c>
      <c r="BJ79" s="682" t="str">
        <f>IF((ABS(Questionnaire!BM174-Questionnaire!BM172))&gt;1000,"WARNING Q 39 &amp; 40  - Closing level of net ICCA balance is greater than £1,000m - please check","OK - Closing level of net ICCA balance")</f>
        <v>OK - Closing level of net ICCA balance</v>
      </c>
      <c r="BK79" s="682" t="str">
        <f>IF((ABS(Questionnaire!BN174-Questionnaire!BN172))&gt;1000,"WARNING Q 39 &amp; 40  - Closing level of net ICCA balance is greater than £1,000m - please check","OK - Closing level of net ICCA balance")</f>
        <v>OK - Closing level of net ICCA balance</v>
      </c>
      <c r="BL79" s="682" t="str">
        <f>IF((ABS(Questionnaire!BO174-Questionnaire!BO172))&gt;1000,"WARNING Q 39 &amp; 40  - Closing level of net ICCA balance is greater than £1,000m - please check","OK - Closing level of net ICCA balance")</f>
        <v>OK - Closing level of net ICCA balance</v>
      </c>
      <c r="BM79" s="682" t="str">
        <f>IF((ABS(Questionnaire!BP174-Questionnaire!BP172))&gt;1000,"WARNING Q 39 &amp; 40  - Closing level of net ICCA balance is greater than £1,000m - please check","OK - Closing level of net ICCA balance")</f>
        <v>OK - Closing level of net ICCA balance</v>
      </c>
      <c r="BN79" s="682" t="str">
        <f>IF((ABS(Questionnaire!BQ174-Questionnaire!BQ172))&gt;1000,"WARNING Q 39 &amp; 40  - Closing level of net ICCA balance is greater than £1,000m - please check","OK - Closing level of net ICCA balance")</f>
        <v>OK - Closing level of net ICCA balance</v>
      </c>
      <c r="BO79" s="682" t="str">
        <f>IF((ABS(Questionnaire!BR174-Questionnaire!BR172))&gt;1000,"WARNING Q 39 &amp; 40  - Closing level of net ICCA balance is greater than £1,000m - please check","OK - Closing level of net ICCA balance")</f>
        <v>OK - Closing level of net ICCA balance</v>
      </c>
      <c r="BP79" s="682" t="str">
        <f>IF((ABS(Questionnaire!BS174-Questionnaire!BS172))&gt;1000,"WARNING Q 39 &amp; 40  - Closing level of net ICCA balance is greater than £1,000m - please check","OK - Closing level of net ICCA balance")</f>
        <v>OK - Closing level of net ICCA balance</v>
      </c>
      <c r="BQ79" s="682" t="str">
        <f>IF((ABS(Questionnaire!BT174-Questionnaire!BT172))&gt;1000,"WARNING Q 39 &amp; 40  - Closing level of net ICCA balance is greater than £1,000m - please check","OK - Closing level of net ICCA balance")</f>
        <v>OK - Closing level of net ICCA balance</v>
      </c>
      <c r="BR79" s="682" t="str">
        <f>IF((ABS(Questionnaire!BU174-Questionnaire!BU172))&gt;1000,"WARNING Q 39 &amp; 40  - Closing level of net ICCA balance is greater than £1,000m - please check","OK - Closing level of net ICCA balance")</f>
        <v>OK - Closing level of net ICCA balance</v>
      </c>
      <c r="BS79" s="682" t="str">
        <f>IF((ABS(Questionnaire!BV174-Questionnaire!BV172))&gt;1000,"WARNING Q 39 &amp; 40  - Closing level of net ICCA balance is greater than £1,000m - please check","OK - Closing level of net ICCA balance")</f>
        <v>OK - Closing level of net ICCA balance</v>
      </c>
      <c r="BT79" s="682" t="str">
        <f>IF((ABS(Questionnaire!BW174-Questionnaire!BW172))&gt;1000,"WARNING Q 39 &amp; 40  - Closing level of net ICCA balance is greater than £1,000m - please check","OK - Closing level of net ICCA balance")</f>
        <v>OK - Closing level of net ICCA balance</v>
      </c>
      <c r="BU79" s="682" t="str">
        <f>IF((ABS(Questionnaire!BX174-Questionnaire!BX172))&gt;1000,"WARNING Q 39 &amp; 40  - Closing level of net ICCA balance is greater than £1,000m - please check","OK - Closing level of net ICCA balance")</f>
        <v>OK - Closing level of net ICCA balance</v>
      </c>
      <c r="BV79" s="682" t="str">
        <f>IF((ABS(Questionnaire!BY174-Questionnaire!BY172))&gt;1000,"WARNING Q 39 &amp; 40  - Closing level of net ICCA balance is greater than £1,000m - please check","OK - Closing level of net ICCA balance")</f>
        <v>OK - Closing level of net ICCA balance</v>
      </c>
      <c r="BW79" s="682" t="str">
        <f>IF((ABS(Questionnaire!BZ174-Questionnaire!BZ172))&gt;1000,"WARNING Q 39 &amp; 40  - Closing level of net ICCA balance is greater than £1,000m - please check","OK - Closing level of net ICCA balance")</f>
        <v>OK - Closing level of net ICCA balance</v>
      </c>
      <c r="BX79" s="682" t="str">
        <f>IF((ABS(Questionnaire!CA174-Questionnaire!CA172))&gt;1000,"WARNING Q 39 &amp; 40  - Closing level of net ICCA balance is greater than £1,000m - please check","OK - Closing level of net ICCA balance")</f>
        <v>OK - Closing level of net ICCA balance</v>
      </c>
      <c r="BY79" s="682" t="str">
        <f>IF((ABS(Questionnaire!CB174-Questionnaire!CB172))&gt;1000,"WARNING Q 39 &amp; 40  - Closing level of net ICCA balance is greater than £1,000m - please check","OK - Closing level of net ICCA balance")</f>
        <v>OK - Closing level of net ICCA balance</v>
      </c>
      <c r="BZ79" s="682" t="str">
        <f>IF((ABS(Questionnaire!CC174-Questionnaire!CC172))&gt;1000,"WARNING Q 39 &amp; 40  - Closing level of net ICCA balance is greater than £1,000m - please check","OK - Closing level of net ICCA balance")</f>
        <v>OK - Closing level of net ICCA balance</v>
      </c>
      <c r="CA79" s="682" t="str">
        <f>IF((ABS(Questionnaire!CD174-Questionnaire!CD172))&gt;1000,"WARNING Q 39 &amp; 40  - Closing level of net ICCA balance is greater than £1,000m - please check","OK - Closing level of net ICCA balance")</f>
        <v>OK - Closing level of net ICCA balance</v>
      </c>
      <c r="CB79" s="682" t="str">
        <f>IF((ABS(Questionnaire!CE174-Questionnaire!CE172))&gt;1000,"WARNING Q 39 &amp; 40  - Closing level of net ICCA balance is greater than £1,000m - please check","OK - Closing level of net ICCA balance")</f>
        <v>OK - Closing level of net ICCA balance</v>
      </c>
      <c r="CC79" s="682" t="str">
        <f>IF((ABS(Questionnaire!CF174-Questionnaire!CF172))&gt;1000,"WARNING Q 39 &amp; 40  - Closing level of net ICCA balance is greater than £1,000m - please check","OK - Closing level of net ICCA balance")</f>
        <v>OK - Closing level of net ICCA balance</v>
      </c>
      <c r="CD79" s="682" t="str">
        <f>IF((ABS(Questionnaire!CG174-Questionnaire!CG172))&gt;1000,"WARNING Q 39 &amp; 40  - Closing level of net ICCA balance is greater than £1,000m - please check","OK - Closing level of net ICCA balance")</f>
        <v>OK - Closing level of net ICCA balance</v>
      </c>
      <c r="CE79" s="682" t="str">
        <f>IF((ABS(Questionnaire!CH174-Questionnaire!CH172))&gt;1000,"WARNING Q 39 &amp; 40  - Closing level of net ICCA balance is greater than £1,000m - please check","OK - Closing level of net ICCA balance")</f>
        <v>OK - Closing level of net ICCA balance</v>
      </c>
      <c r="CF79" s="682" t="str">
        <f>IF((ABS(Questionnaire!CI174-Questionnaire!CI172))&gt;1000,"WARNING Q 39 &amp; 40  - Closing level of net ICCA balance is greater than £1,000m - please check","OK - Closing level of net ICCA balance")</f>
        <v>OK - Closing level of net ICCA balance</v>
      </c>
      <c r="CG79" s="682" t="str">
        <f>IF((ABS(Questionnaire!CJ174-Questionnaire!CJ172))&gt;1000,"WARNING Q 39 &amp; 40  - Closing level of net ICCA balance is greater than £1,000m - please check","OK - Closing level of net ICCA balance")</f>
        <v>OK - Closing level of net ICCA balance</v>
      </c>
      <c r="CH79" s="682" t="str">
        <f>IF((ABS(Questionnaire!CK174-Questionnaire!CK172))&gt;1000,"WARNING Q 39 &amp; 40  - Closing level of net ICCA balance is greater than £1,000m - please check","OK - Closing level of net ICCA balance")</f>
        <v>OK - Closing level of net ICCA balance</v>
      </c>
      <c r="CI79" s="682" t="str">
        <f>IF((ABS(Questionnaire!CL174-Questionnaire!CL172))&gt;1000,"WARNING Q 39 &amp; 40  - Closing level of net ICCA balance is greater than £1,000m - please check","OK - Closing level of net ICCA balance")</f>
        <v>OK - Closing level of net ICCA balance</v>
      </c>
      <c r="CJ79" s="682" t="str">
        <f>IF((ABS(Questionnaire!CM174-Questionnaire!CM172))&gt;1000,"WARNING Q 39 &amp; 40  - Closing level of net ICCA balance is greater than £1,000m - please check","OK - Closing level of net ICCA balance")</f>
        <v>OK - Closing level of net ICCA balance</v>
      </c>
      <c r="CK79" s="682" t="str">
        <f>IF((ABS(Questionnaire!CN174-Questionnaire!CN172))&gt;1000,"WARNING Q 39 &amp; 40  - Closing level of net ICCA balance is greater than £1,000m - please check","OK - Closing level of net ICCA balance")</f>
        <v>OK - Closing level of net ICCA balance</v>
      </c>
      <c r="CL79" s="682" t="str">
        <f>IF((ABS(Questionnaire!CO174-Questionnaire!CO172))&gt;1000,"WARNING Q 39 &amp; 40  - Closing level of net ICCA balance is greater than £1,000m - please check","OK - Closing level of net ICCA balance")</f>
        <v>OK - Closing level of net ICCA balance</v>
      </c>
      <c r="CM79" s="682" t="str">
        <f>IF((ABS(Questionnaire!CP174-Questionnaire!CP172))&gt;1000,"WARNING Q 39 &amp; 40  - Closing level of net ICCA balance is greater than £1,000m - please check","OK - Closing level of net ICCA balance")</f>
        <v>OK - Closing level of net ICCA balance</v>
      </c>
      <c r="CN79" s="682" t="str">
        <f>IF((ABS(Questionnaire!CQ174-Questionnaire!CQ172))&gt;1000,"WARNING Q 39 &amp; 40  - Closing level of net ICCA balance is greater than £1,000m - please check","OK - Closing level of net ICCA balance")</f>
        <v>OK - Closing level of net ICCA balance</v>
      </c>
      <c r="CO79" s="682" t="str">
        <f>IF((ABS(Questionnaire!CR174-Questionnaire!CR172))&gt;1000,"WARNING Q 39 &amp; 40  - Closing level of net ICCA balance is greater than £1,000m - please check","OK - Closing level of net ICCA balance")</f>
        <v>OK - Closing level of net ICCA balance</v>
      </c>
      <c r="CP79" s="682" t="str">
        <f>IF((ABS(Questionnaire!CS174-Questionnaire!CS172))&gt;1000,"WARNING Q 39 &amp; 40  - Closing level of net ICCA balance is greater than £1,000m - please check","OK - Closing level of net ICCA balance")</f>
        <v>OK - Closing level of net ICCA balance</v>
      </c>
      <c r="CQ79" s="682" t="str">
        <f>IF((ABS(Questionnaire!CT174-Questionnaire!CT172))&gt;1000,"WARNING Q 39 &amp; 40  - Closing level of net ICCA balance is greater than £1,000m - please check","OK - Closing level of net ICCA balance")</f>
        <v>OK - Closing level of net ICCA balance</v>
      </c>
      <c r="CR79" s="682" t="str">
        <f>IF((ABS(Questionnaire!CU174-Questionnaire!CU172))&gt;1000,"WARNING Q 39 &amp; 40  - Closing level of net ICCA balance is greater than £1,000m - please check","OK - Closing level of net ICCA balance")</f>
        <v>OK - Closing level of net ICCA balance</v>
      </c>
      <c r="CS79" s="682" t="str">
        <f>IF((ABS(Questionnaire!CV174-Questionnaire!CV172))&gt;1000,"WARNING Q 39 &amp; 40  - Closing level of net ICCA balance is greater than £1,000m - please check","OK - Closing level of net ICCA balance")</f>
        <v>OK - Closing level of net ICCA balance</v>
      </c>
      <c r="CT79" s="682" t="str">
        <f>IF((ABS(Questionnaire!CW174-Questionnaire!CW172))&gt;1000,"WARNING Q 39 &amp; 40  - Closing level of net ICCA balance is greater than £1,000m - please check","OK - Closing level of net ICCA balance")</f>
        <v>OK - Closing level of net ICCA balance</v>
      </c>
      <c r="CU79" s="682" t="str">
        <f>IF((ABS(Questionnaire!CX174-Questionnaire!CX172))&gt;1000,"WARNING Q 39 &amp; 40  - Closing level of net ICCA balance is greater than £1,000m - please check","OK - Closing level of net ICCA balance")</f>
        <v>OK - Closing level of net ICCA balance</v>
      </c>
      <c r="CV79" s="682" t="str">
        <f>IF((ABS(Questionnaire!CY174-Questionnaire!CY172))&gt;1000,"WARNING Q 39 &amp; 40  - Closing level of net ICCA balance is greater than £1,000m - please check","OK - Closing level of net ICCA balance")</f>
        <v>OK - Closing level of net ICCA balance</v>
      </c>
      <c r="CW79" s="682" t="str">
        <f>IF((ABS(Questionnaire!CZ174-Questionnaire!CZ172))&gt;1000,"WARNING Q 39 &amp; 40  - Closing level of net ICCA balance is greater than £1,000m - please check","OK - Closing level of net ICCA balance")</f>
        <v>OK - Closing level of net ICCA balance</v>
      </c>
      <c r="CX79" s="682" t="str">
        <f>IF((ABS(Questionnaire!DA174-Questionnaire!DA172))&gt;1000,"WARNING Q 39 &amp; 40  - Closing level of net ICCA balance is greater than £1,000m - please check","OK - Closing level of net ICCA balance")</f>
        <v>OK - Closing level of net ICCA balance</v>
      </c>
      <c r="CY79" s="682" t="str">
        <f>IF((ABS(Questionnaire!DB174-Questionnaire!DB172))&gt;1000,"WARNING Q 39 &amp; 40  - Closing level of net ICCA balance is greater than £1,000m - please check","OK - Closing level of net ICCA balance")</f>
        <v>OK - Closing level of net ICCA balance</v>
      </c>
      <c r="CZ79" s="682" t="str">
        <f>IF((ABS(Questionnaire!DC174-Questionnaire!DC172))&gt;1000,"WARNING Q 39 &amp; 40  - Closing level of net ICCA balance is greater than £1,000m - please check","OK - Closing level of net ICCA balance")</f>
        <v>OK - Closing level of net ICCA balance</v>
      </c>
      <c r="DA79" s="682" t="str">
        <f>IF((ABS(Questionnaire!DD174-Questionnaire!DD172))&gt;1000,"WARNING Q 39 &amp; 40  - Closing level of net ICCA balance is greater than £1,000m - please check","OK - Closing level of net ICCA balance")</f>
        <v>OK - Closing level of net ICCA balance</v>
      </c>
      <c r="DB79" s="682" t="str">
        <f>IF((ABS(Questionnaire!DE174-Questionnaire!DE172))&gt;1000,"WARNING Q 39 &amp; 40  - Closing level of net ICCA balance is greater than £1,000m - please check","OK - Closing level of net ICCA balance")</f>
        <v>OK - Closing level of net ICCA balance</v>
      </c>
      <c r="DC79" s="682" t="str">
        <f>IF((ABS(Questionnaire!DF174-Questionnaire!DF172))&gt;1000,"WARNING Q 39 &amp; 40  - Closing level of net ICCA balance is greater than £1,000m - please check","OK - Closing level of net ICCA balance")</f>
        <v>OK - Closing level of net ICCA balance</v>
      </c>
      <c r="DD79" s="682" t="str">
        <f>IF((ABS(Questionnaire!DG174-Questionnaire!DG172))&gt;1000,"WARNING Q 39 &amp; 40  - Closing level of net ICCA balance is greater than £1,000m - please check","OK - Closing level of net ICCA balance")</f>
        <v>OK - Closing level of net ICCA balance</v>
      </c>
      <c r="DE79" s="682" t="str">
        <f>IF((ABS(Questionnaire!DH174-Questionnaire!DH172))&gt;1000,"WARNING Q 39 &amp; 40  - Closing level of net ICCA balance is greater than £1,000m - please check","OK - Closing level of net ICCA balance")</f>
        <v>OK - Closing level of net ICCA balance</v>
      </c>
      <c r="DF79" s="682" t="str">
        <f>IF((ABS(Questionnaire!DI174-Questionnaire!DI172))&gt;1000,"WARNING Q 39 &amp; 40  - Closing level of net ICCA balance is greater than £1,000m - please check","OK - Closing level of net ICCA balance")</f>
        <v>OK - Closing level of net ICCA balance</v>
      </c>
      <c r="DG79" s="682" t="str">
        <f>IF((ABS(Questionnaire!DJ174-Questionnaire!DJ172))&gt;1000,"WARNING Q 39 &amp; 40  - Closing level of net ICCA balance is greater than £1,000m - please check","OK - Closing level of net ICCA balance")</f>
        <v>OK - Closing level of net ICCA balance</v>
      </c>
      <c r="DH79" s="682" t="str">
        <f>IF((ABS(Questionnaire!DK174-Questionnaire!DK172))&gt;1000,"WARNING Q 39 &amp; 40  - Closing level of net ICCA balance is greater than £1,000m - please check","OK - Closing level of net ICCA balance")</f>
        <v>OK - Closing level of net ICCA balance</v>
      </c>
      <c r="DI79" s="682" t="str">
        <f>IF((ABS(Questionnaire!DL174-Questionnaire!DL172))&gt;1000,"WARNING Q 39 &amp; 40  - Closing level of net ICCA balance is greater than £1,000m - please check","OK - Closing level of net ICCA balance")</f>
        <v>OK - Closing level of net ICCA balance</v>
      </c>
      <c r="DJ79" s="682" t="str">
        <f>IF((ABS(Questionnaire!DM174-Questionnaire!DM172))&gt;1000,"WARNING Q 39 &amp; 40  - Closing level of net ICCA balance is greater than £1,000m - please check","OK - Closing level of net ICCA balance")</f>
        <v>OK - Closing level of net ICCA balance</v>
      </c>
      <c r="DK79" s="682" t="str">
        <f>IF((ABS(Questionnaire!DN174-Questionnaire!DN172))&gt;1000,"WARNING Q 39 &amp; 40  - Closing level of net ICCA balance is greater than £1,000m - please check","OK - Closing level of net ICCA balance")</f>
        <v>OK - Closing level of net ICCA balance</v>
      </c>
      <c r="DL79" s="682" t="str">
        <f>IF((ABS(Questionnaire!DO174-Questionnaire!DO172))&gt;1000,"WARNING Q 39 &amp; 40  - Closing level of net ICCA balance is greater than £1,000m - please check","OK - Closing level of net ICCA balance")</f>
        <v>OK - Closing level of net ICCA balance</v>
      </c>
      <c r="DM79" s="682" t="str">
        <f>IF((ABS(Questionnaire!DP174-Questionnaire!DP172))&gt;1000,"WARNING Q 39 &amp; 40  - Closing level of net ICCA balance is greater than £1,000m - please check","OK - Closing level of net ICCA balance")</f>
        <v>OK - Closing level of net ICCA balance</v>
      </c>
      <c r="DN79" s="682" t="str">
        <f>IF((ABS(Questionnaire!DQ174-Questionnaire!DQ172))&gt;1000,"WARNING Q 39 &amp; 40  - Closing level of net ICCA balance is greater than £1,000m - please check","OK - Closing level of net ICCA balance")</f>
        <v>OK - Closing level of net ICCA balance</v>
      </c>
      <c r="DO79" s="682" t="str">
        <f>IF((ABS(Questionnaire!DR174-Questionnaire!DR172))&gt;1000,"WARNING Q 39 &amp; 40  - Closing level of net ICCA balance is greater than £1,000m - please check","OK - Closing level of net ICCA balance")</f>
        <v>OK - Closing level of net ICCA balance</v>
      </c>
      <c r="DP79" s="682" t="str">
        <f>IF((ABS(Questionnaire!DS174-Questionnaire!DS172))&gt;1000,"WARNING Q 39 &amp; 40  - Closing level of net ICCA balance is greater than £1,000m - please check","OK - Closing level of net ICCA balance")</f>
        <v>OK - Closing level of net ICCA balance</v>
      </c>
      <c r="DQ79" s="682" t="str">
        <f>IF((ABS(Questionnaire!DT174-Questionnaire!DT172))&gt;1000,"WARNING Q 39 &amp; 40  - Closing level of net ICCA balance is greater than £1,000m - please check","OK - Closing level of net ICCA balance")</f>
        <v>OK - Closing level of net ICCA balance</v>
      </c>
      <c r="DR79" s="682" t="str">
        <f>IF((ABS(Questionnaire!DU174-Questionnaire!DU172))&gt;1000,"WARNING Q 39 &amp; 40  - Closing level of net ICCA balance is greater than £1,000m - please check","OK - Closing level of net ICCA balance")</f>
        <v>OK - Closing level of net ICCA balance</v>
      </c>
      <c r="DS79" s="682" t="str">
        <f>IF((ABS(Questionnaire!DV174-Questionnaire!DV172))&gt;1000,"WARNING Q 39 &amp; 40  - Closing level of net ICCA balance is greater than £1,000m - please check","OK - Closing level of net ICCA balance")</f>
        <v>OK - Closing level of net ICCA balance</v>
      </c>
      <c r="DT79" s="682" t="str">
        <f>IF((ABS(Questionnaire!DW174-Questionnaire!DW172))&gt;1000,"WARNING Q 39 &amp; 40  - Closing level of net ICCA balance is greater than £1,000m - please check","OK - Closing level of net ICCA balance")</f>
        <v>OK - Closing level of net ICCA balance</v>
      </c>
      <c r="DU79" s="682" t="str">
        <f>IF((ABS(Questionnaire!DX174-Questionnaire!DX172))&gt;1000,"WARNING Q 39 &amp; 40  - Closing level of net ICCA balance is greater than £1,000m - please check","OK - Closing level of net ICCA balance")</f>
        <v>OK - Closing level of net ICCA balance</v>
      </c>
      <c r="DV79" s="682" t="str">
        <f>IF((ABS(Questionnaire!DY174-Questionnaire!DY172))&gt;1000,"WARNING Q 39 &amp; 40  - Closing level of net ICCA balance is greater than £1,000m - please check","OK - Closing level of net ICCA balance")</f>
        <v>OK - Closing level of net ICCA balance</v>
      </c>
      <c r="DW79" s="682" t="str">
        <f>IF((ABS(Questionnaire!DZ174-Questionnaire!DZ172))&gt;1000,"WARNING Q 39 &amp; 40  - Closing level of net ICCA balance is greater than £1,000m - please check","OK - Closing level of net ICCA balance")</f>
        <v>OK - Closing level of net ICCA balance</v>
      </c>
      <c r="DX79" s="682" t="str">
        <f>IF((ABS(Questionnaire!EA174-Questionnaire!EA172))&gt;1000,"WARNING Q 39 &amp; 40  - Closing level of net ICCA balance is greater than £1,000m - please check","OK - Closing level of net ICCA balance")</f>
        <v>OK - Closing level of net ICCA balance</v>
      </c>
      <c r="DY79" s="682" t="str">
        <f>IF((ABS(Questionnaire!EB174-Questionnaire!EB172))&gt;1000,"WARNING Q 39 &amp; 40  - Closing level of net ICCA balance is greater than £1,000m - please check","OK - Closing level of net ICCA balance")</f>
        <v>OK - Closing level of net ICCA balance</v>
      </c>
      <c r="DZ79" s="682" t="str">
        <f>IF((ABS(Questionnaire!EC174-Questionnaire!EC172))&gt;1000,"WARNING Q 39 &amp; 40  - Closing level of net ICCA balance is greater than £1,000m - please check","OK - Closing level of net ICCA balance")</f>
        <v>OK - Closing level of net ICCA balance</v>
      </c>
      <c r="EA79" s="682" t="str">
        <f>IF((ABS(Questionnaire!ED174-Questionnaire!ED172))&gt;1000,"WARNING Q 39 &amp; 40  - Closing level of net ICCA balance is greater than £1,000m - please check","OK - Closing level of net ICCA balance")</f>
        <v>OK - Closing level of net ICCA balance</v>
      </c>
      <c r="EB79" s="682" t="str">
        <f>IF((ABS(Questionnaire!EE174-Questionnaire!EE172))&gt;1000,"WARNING Q 39 &amp; 40  - Closing level of net ICCA balance is greater than £1,000m - please check","OK - Closing level of net ICCA balance")</f>
        <v>OK - Closing level of net ICCA balance</v>
      </c>
      <c r="EC79" s="682" t="str">
        <f>IF((ABS(Questionnaire!EF174-Questionnaire!EF172))&gt;1000,"WARNING Q 39 &amp; 40  - Closing level of net ICCA balance is greater than £1,000m - please check","OK - Closing level of net ICCA balance")</f>
        <v>OK - Closing level of net ICCA balance</v>
      </c>
      <c r="ED79" s="682" t="str">
        <f>IF((ABS(Questionnaire!EG174-Questionnaire!EG172))&gt;1000,"WARNING Q 39 &amp; 40  - Closing level of net ICCA balance is greater than £1,000m - please check","OK - Closing level of net ICCA balance")</f>
        <v>OK - Closing level of net ICCA balance</v>
      </c>
      <c r="EE79" s="682" t="str">
        <f>IF((ABS(Questionnaire!EH174-Questionnaire!EH172))&gt;1000,"WARNING Q 39 &amp; 40  - Closing level of net ICCA balance is greater than £1,000m - please check","OK - Closing level of net ICCA balance")</f>
        <v>OK - Closing level of net ICCA balance</v>
      </c>
      <c r="EF79" s="682" t="str">
        <f>IF((ABS(Questionnaire!EI174-Questionnaire!EI172))&gt;1000,"WARNING Q 39 &amp; 40  - Closing level of net ICCA balance is greater than £1,000m - please check","OK - Closing level of net ICCA balance")</f>
        <v>OK - Closing level of net ICCA balance</v>
      </c>
      <c r="EG79" s="682" t="str">
        <f>IF((ABS(Questionnaire!EJ174-Questionnaire!EJ172))&gt;1000,"WARNING Q 39 &amp; 40  - Closing level of net ICCA balance is greater than £1,000m - please check","OK - Closing level of net ICCA balance")</f>
        <v>OK - Closing level of net ICCA balance</v>
      </c>
      <c r="EH79" s="682" t="str">
        <f>IF((ABS(Questionnaire!EK174-Questionnaire!EK172))&gt;1000,"WARNING Q 39 &amp; 40  - Closing level of net ICCA balance is greater than £1,000m - please check","OK - Closing level of net ICCA balance")</f>
        <v>OK - Closing level of net ICCA balance</v>
      </c>
      <c r="EI79" s="682" t="str">
        <f>IF((ABS(Questionnaire!EL174-Questionnaire!EL172))&gt;1000,"WARNING Q 39 &amp; 40  - Closing level of net ICCA balance is greater than £1,000m - please check","OK - Closing level of net ICCA balance")</f>
        <v>OK - Closing level of net ICCA balance</v>
      </c>
      <c r="EJ79" s="682" t="str">
        <f>IF((ABS(Questionnaire!EM174-Questionnaire!EM172))&gt;1000,"WARNING Q 39 &amp; 40  - Closing level of net ICCA balance is greater than £1,000m - please check","OK - Closing level of net ICCA balance")</f>
        <v>OK - Closing level of net ICCA balance</v>
      </c>
      <c r="EK79" s="682" t="str">
        <f>IF((ABS(Questionnaire!EN174-Questionnaire!EN172))&gt;1000,"WARNING Q 39 &amp; 40  - Closing level of net ICCA balance is greater than £1,000m - please check","OK - Closing level of net ICCA balance")</f>
        <v>OK - Closing level of net ICCA balance</v>
      </c>
      <c r="EL79" s="682" t="str">
        <f>IF((ABS(Questionnaire!EO174-Questionnaire!EO172))&gt;1000,"WARNING Q 39 &amp; 40  - Closing level of net ICCA balance is greater than £1,000m - please check","OK - Closing level of net ICCA balance")</f>
        <v>OK - Closing level of net ICCA balance</v>
      </c>
      <c r="EM79" s="682" t="str">
        <f>IF((ABS(Questionnaire!EP174-Questionnaire!EP172))&gt;1000,"WARNING Q 39 &amp; 40  - Closing level of net ICCA balance is greater than £1,000m - please check","OK - Closing level of net ICCA balance")</f>
        <v>OK - Closing level of net ICCA balance</v>
      </c>
      <c r="EN79" s="682" t="str">
        <f>IF((ABS(Questionnaire!EQ174-Questionnaire!EQ172))&gt;1000,"WARNING Q 39 &amp; 40  - Closing level of net ICCA balance is greater than £1,000m - please check","OK - Closing level of net ICCA balance")</f>
        <v>OK - Closing level of net ICCA balance</v>
      </c>
      <c r="EO79" s="682" t="str">
        <f>IF((ABS(Questionnaire!ER174-Questionnaire!ER172))&gt;1000,"WARNING Q 39 &amp; 40  - Closing level of net ICCA balance is greater than £1,000m - please check","OK - Closing level of net ICCA balance")</f>
        <v>OK - Closing level of net ICCA balance</v>
      </c>
      <c r="EP79" s="682" t="str">
        <f>IF((ABS(Questionnaire!ES174-Questionnaire!ES172))&gt;1000,"WARNING Q 39 &amp; 40  - Closing level of net ICCA balance is greater than £1,000m - please check","OK - Closing level of net ICCA balance")</f>
        <v>OK - Closing level of net ICCA balance</v>
      </c>
      <c r="EQ79" s="682" t="str">
        <f>IF((ABS(Questionnaire!ET174-Questionnaire!ET172))&gt;1000,"WARNING Q 39 &amp; 40  - Closing level of net ICCA balance is greater than £1,000m - please check","OK - Closing level of net ICCA balance")</f>
        <v>OK - Closing level of net ICCA balance</v>
      </c>
      <c r="ER79" s="682" t="str">
        <f>IF((ABS(Questionnaire!EU174-Questionnaire!EU172))&gt;1000,"WARNING Q 39 &amp; 40  - Closing level of net ICCA balance is greater than £1,000m - please check","OK - Closing level of net ICCA balance")</f>
        <v>OK - Closing level of net ICCA balance</v>
      </c>
      <c r="ES79" s="682" t="str">
        <f>IF((ABS(Questionnaire!EV174-Questionnaire!EV172))&gt;1000,"WARNING Q 39 &amp; 40  - Closing level of net ICCA balance is greater than £1,000m - please check","OK - Closing level of net ICCA balance")</f>
        <v>OK - Closing level of net ICCA balance</v>
      </c>
      <c r="ET79" s="682" t="str">
        <f>IF((ABS(Questionnaire!EW174-Questionnaire!EW172))&gt;1000,"WARNING Q 39 &amp; 40  - Closing level of net ICCA balance is greater than £1,000m - please check","OK - Closing level of net ICCA balance")</f>
        <v>OK - Closing level of net ICCA balance</v>
      </c>
      <c r="EU79" s="682" t="str">
        <f>IF((ABS(Questionnaire!EX174-Questionnaire!EX172))&gt;1000,"WARNING Q 39 &amp; 40  - Closing level of net ICCA balance is greater than £1,000m - please check","OK - Closing level of net ICCA balance")</f>
        <v>OK - Closing level of net ICCA balance</v>
      </c>
      <c r="EV79" s="682" t="str">
        <f>IF((ABS(Questionnaire!EY174-Questionnaire!EY172))&gt;1000,"WARNING Q 39 &amp; 40  - Closing level of net ICCA balance is greater than £1,000m - please check","OK - Closing level of net ICCA balance")</f>
        <v>OK - Closing level of net ICCA balance</v>
      </c>
      <c r="EW79" s="682" t="str">
        <f>IF((ABS(Questionnaire!EZ174-Questionnaire!EZ172))&gt;1000,"WARNING Q 39 &amp; 40  - Closing level of net ICCA balance is greater than £1,000m - please check","OK - Closing level of net ICCA balance")</f>
        <v>OK - Closing level of net ICCA balance</v>
      </c>
      <c r="EX79" s="682" t="str">
        <f>IF((ABS(Questionnaire!FA174-Questionnaire!FA172))&gt;1000,"WARNING Q 39 &amp; 40  - Closing level of net ICCA balance is greater than £1,000m - please check","OK - Closing level of net ICCA balance")</f>
        <v>OK - Closing level of net ICCA balance</v>
      </c>
      <c r="EY79" s="682" t="str">
        <f>IF((ABS(Questionnaire!FB174-Questionnaire!FB172))&gt;1000,"WARNING Q 39 &amp; 40  - Closing level of net ICCA balance is greater than £1,000m - please check","OK - Closing level of net ICCA balance")</f>
        <v>OK - Closing level of net ICCA balance</v>
      </c>
      <c r="EZ79" s="682" t="str">
        <f>IF((ABS(Questionnaire!FC174-Questionnaire!FC172))&gt;1000,"WARNING Q 39 &amp; 40  - Closing level of net ICCA balance is greater than £1,000m - please check","OK - Closing level of net ICCA balance")</f>
        <v>OK - Closing level of net ICCA balance</v>
      </c>
      <c r="FA79" s="682" t="str">
        <f>IF((ABS(Questionnaire!FD174-Questionnaire!FD172))&gt;1000,"WARNING Q 39 &amp; 40  - Closing level of net ICCA balance is greater than £1,000m - please check","OK - Closing level of net ICCA balance")</f>
        <v>OK - Closing level of net ICCA balance</v>
      </c>
      <c r="FB79" s="682" t="str">
        <f>IF((ABS(Questionnaire!FE174-Questionnaire!FE172))&gt;1000,"WARNING Q 39 &amp; 40  - Closing level of net ICCA balance is greater than £1,000m - please check","OK - Closing level of net ICCA balance")</f>
        <v>OK - Closing level of net ICCA balance</v>
      </c>
      <c r="FC79" s="682" t="str">
        <f>IF((ABS(Questionnaire!FF174-Questionnaire!FF172))&gt;1000,"WARNING Q 39 &amp; 40  - Closing level of net ICCA balance is greater than £1,000m - please check","OK - Closing level of net ICCA balance")</f>
        <v>OK - Closing level of net ICCA balance</v>
      </c>
      <c r="FD79" s="682" t="str">
        <f>IF((ABS(Questionnaire!FG174-Questionnaire!FG172))&gt;1000,"WARNING Q 39 &amp; 40  - Closing level of net ICCA balance is greater than £1,000m - please check","OK - Closing level of net ICCA balance")</f>
        <v>OK - Closing level of net ICCA balance</v>
      </c>
      <c r="FE79" s="682" t="str">
        <f>IF((ABS(Questionnaire!FH174-Questionnaire!FH172))&gt;1000,"WARNING Q 39 &amp; 40  - Closing level of net ICCA balance is greater than £1,000m - please check","OK - Closing level of net ICCA balance")</f>
        <v>OK - Closing level of net ICCA balance</v>
      </c>
      <c r="FF79" s="682" t="str">
        <f>IF((ABS(Questionnaire!FI174-Questionnaire!FI172))&gt;1000,"WARNING Q 39 &amp; 40  - Closing level of net ICCA balance is greater than £1,000m - please check","OK - Closing level of net ICCA balance")</f>
        <v>OK - Closing level of net ICCA balance</v>
      </c>
      <c r="FG79" s="682" t="str">
        <f>IF((ABS(Questionnaire!FJ174-Questionnaire!FJ172))&gt;1000,"WARNING Q 39 &amp; 40  - Closing level of net ICCA balance is greater than £1,000m - please check","OK - Closing level of net ICCA balance")</f>
        <v>OK - Closing level of net ICCA balance</v>
      </c>
      <c r="FH79" s="682" t="str">
        <f>IF((ABS(Questionnaire!FK174-Questionnaire!FK172))&gt;1000,"WARNING Q 39 &amp; 40  - Closing level of net ICCA balance is greater than £1,000m - please check","OK - Closing level of net ICCA balance")</f>
        <v>OK - Closing level of net ICCA balance</v>
      </c>
      <c r="FI79" s="682" t="str">
        <f>IF((ABS(Questionnaire!FL174-Questionnaire!FL172))&gt;1000,"WARNING Q 39 &amp; 40  - Closing level of net ICCA balance is greater than £1,000m - please check","OK - Closing level of net ICCA balance")</f>
        <v>OK - Closing level of net ICCA balance</v>
      </c>
      <c r="FJ79" s="682" t="str">
        <f>IF((ABS(Questionnaire!FM174-Questionnaire!FM172))&gt;1000,"WARNING Q 39 &amp; 40  - Closing level of net ICCA balance is greater than £1,000m - please check","OK - Closing level of net ICCA balance")</f>
        <v>OK - Closing level of net ICCA balance</v>
      </c>
      <c r="FK79" s="682" t="str">
        <f>IF((ABS(Questionnaire!FN174-Questionnaire!FN172))&gt;1000,"WARNING Q 39 &amp; 40  - Closing level of net ICCA balance is greater than £1,000m - please check","OK - Closing level of net ICCA balance")</f>
        <v>OK - Closing level of net ICCA balance</v>
      </c>
      <c r="FL79" s="682" t="str">
        <f>IF((ABS(Questionnaire!FO174-Questionnaire!FO172))&gt;1000,"WARNING Q 39 &amp; 40  - Closing level of net ICCA balance is greater than £1,000m - please check","OK - Closing level of net ICCA balance")</f>
        <v>OK - Closing level of net ICCA balance</v>
      </c>
      <c r="FM79" s="682" t="str">
        <f>IF((ABS(Questionnaire!FP174-Questionnaire!FP172))&gt;1000,"WARNING Q 39 &amp; 40  - Closing level of net ICCA balance is greater than £1,000m - please check","OK - Closing level of net ICCA balance")</f>
        <v>OK - Closing level of net ICCA balance</v>
      </c>
      <c r="FN79" s="682" t="str">
        <f>IF((ABS(Questionnaire!FQ174-Questionnaire!FQ172))&gt;1000,"WARNING Q 39 &amp; 40  - Closing level of net ICCA balance is greater than £1,000m - please check","OK - Closing level of net ICCA balance")</f>
        <v>OK - Closing level of net ICCA balance</v>
      </c>
      <c r="FO79" s="682" t="str">
        <f>IF((ABS(Questionnaire!FR174-Questionnaire!FR172))&gt;1000,"WARNING Q 39 &amp; 40  - Closing level of net ICCA balance is greater than £1,000m - please check","OK - Closing level of net ICCA balance")</f>
        <v>OK - Closing level of net ICCA balance</v>
      </c>
      <c r="FP79" s="682" t="str">
        <f>IF((ABS(Questionnaire!FS174-Questionnaire!FS172))&gt;1000,"WARNING Q 39 &amp; 40  - Closing level of net ICCA balance is greater than £1,000m - please check","OK - Closing level of net ICCA balance")</f>
        <v>OK - Closing level of net ICCA balance</v>
      </c>
      <c r="FQ79" s="682" t="str">
        <f>IF((ABS(Questionnaire!FT174-Questionnaire!FT172))&gt;1000,"WARNING Q 39 &amp; 40  - Closing level of net ICCA balance is greater than £1,000m - please check","OK - Closing level of net ICCA balance")</f>
        <v>OK - Closing level of net ICCA balance</v>
      </c>
      <c r="FR79" s="682" t="str">
        <f>IF((ABS(Questionnaire!FU174-Questionnaire!FU172))&gt;1000,"WARNING Q 39 &amp; 40  - Closing level of net ICCA balance is greater than £1,000m - please check","OK - Closing level of net ICCA balance")</f>
        <v>OK - Closing level of net ICCA balance</v>
      </c>
      <c r="FS79" s="682" t="str">
        <f>IF((ABS(Questionnaire!FV174-Questionnaire!FV172))&gt;1000,"WARNING Q 39 &amp; 40  - Closing level of net ICCA balance is greater than £1,000m - please check","OK - Closing level of net ICCA balance")</f>
        <v>OK - Closing level of net ICCA balance</v>
      </c>
      <c r="FT79" s="682" t="str">
        <f>IF((ABS(Questionnaire!FW174-Questionnaire!FW172))&gt;1000,"WARNING Q 39 &amp; 40  - Closing level of net ICCA balance is greater than £1,000m - please check","OK - Closing level of net ICCA balance")</f>
        <v>OK - Closing level of net ICCA balance</v>
      </c>
      <c r="FU79" s="682" t="str">
        <f>IF((ABS(Questionnaire!FX174-Questionnaire!FX172))&gt;1000,"WARNING Q 39 &amp; 40  - Closing level of net ICCA balance is greater than £1,000m - please check","OK - Closing level of net ICCA balance")</f>
        <v>OK - Closing level of net ICCA balance</v>
      </c>
      <c r="FV79" s="682" t="str">
        <f>IF((ABS(Questionnaire!FY174-Questionnaire!FY172))&gt;1000,"WARNING Q 39 &amp; 40  - Closing level of net ICCA balance is greater than £1,000m - please check","OK - Closing level of net ICCA balance")</f>
        <v>OK - Closing level of net ICCA balance</v>
      </c>
      <c r="FW79" s="682" t="str">
        <f>IF((ABS(Questionnaire!FZ174-Questionnaire!FZ172))&gt;1000,"WARNING Q 39 &amp; 40  - Closing level of net ICCA balance is greater than £1,000m - please check","OK - Closing level of net ICCA balance")</f>
        <v>OK - Closing level of net ICCA balance</v>
      </c>
      <c r="FX79" s="682" t="str">
        <f>IF((ABS(Questionnaire!GA174-Questionnaire!GA172))&gt;1000,"WARNING Q 39 &amp; 40  - Closing level of net ICCA balance is greater than £1,000m - please check","OK - Closing level of net ICCA balance")</f>
        <v>OK - Closing level of net ICCA balance</v>
      </c>
      <c r="FY79" s="682" t="str">
        <f>IF((ABS(Questionnaire!GB174-Questionnaire!GB172))&gt;1000,"WARNING Q 39 &amp; 40  - Closing level of net ICCA balance is greater than £1,000m - please check","OK - Closing level of net ICCA balance")</f>
        <v>OK - Closing level of net ICCA balance</v>
      </c>
      <c r="FZ79" s="682" t="str">
        <f>IF((ABS(Questionnaire!GC174-Questionnaire!GC172))&gt;1000,"WARNING Q 39 &amp; 40  - Closing level of net ICCA balance is greater than £1,000m - please check","OK - Closing level of net ICCA balance")</f>
        <v>OK - Closing level of net ICCA balance</v>
      </c>
      <c r="GA79" s="682" t="str">
        <f>IF((ABS(Questionnaire!GD174-Questionnaire!GD172))&gt;1000,"WARNING Q 39 &amp; 40  - Closing level of net ICCA balance is greater than £1,000m - please check","OK - Closing level of net ICCA balance")</f>
        <v>OK - Closing level of net ICCA balance</v>
      </c>
      <c r="GB79" s="682" t="str">
        <f>IF((ABS(Questionnaire!GE174-Questionnaire!GE172))&gt;1000,"WARNING Q 39 &amp; 40  - Closing level of net ICCA balance is greater than £1,000m - please check","OK - Closing level of net ICCA balance")</f>
        <v>OK - Closing level of net ICCA balance</v>
      </c>
      <c r="GC79" s="682" t="str">
        <f>IF((ABS(Questionnaire!GF174-Questionnaire!GF172))&gt;1000,"WARNING Q 39 &amp; 40  - Closing level of net ICCA balance is greater than £1,000m - please check","OK - Closing level of net ICCA balance")</f>
        <v>OK - Closing level of net ICCA balance</v>
      </c>
      <c r="GD79" s="682" t="str">
        <f>IF((ABS(Questionnaire!GG174-Questionnaire!GG172))&gt;1000,"WARNING Q 39 &amp; 40  - Closing level of net ICCA balance is greater than £1,000m - please check","OK - Closing level of net ICCA balance")</f>
        <v>OK - Closing level of net ICCA balance</v>
      </c>
      <c r="GE79" s="682" t="str">
        <f>IF((ABS(Questionnaire!GH174-Questionnaire!GH172))&gt;1000,"WARNING Q 39 &amp; 40  - Closing level of net ICCA balance is greater than £1,000m - please check","OK - Closing level of net ICCA balance")</f>
        <v>OK - Closing level of net ICCA balance</v>
      </c>
      <c r="GF79" s="682" t="str">
        <f>IF((ABS(Questionnaire!GI174-Questionnaire!GI172))&gt;1000,"WARNING Q 39 &amp; 40  - Closing level of net ICCA balance is greater than £1,000m - please check","OK - Closing level of net ICCA balance")</f>
        <v>OK - Closing level of net ICCA balance</v>
      </c>
      <c r="GG79" s="682" t="str">
        <f>IF((ABS(Questionnaire!GJ174-Questionnaire!GJ172))&gt;1000,"WARNING Q 39 &amp; 40  - Closing level of net ICCA balance is greater than £1,000m - please check","OK - Closing level of net ICCA balance")</f>
        <v>OK - Closing level of net ICCA balance</v>
      </c>
      <c r="GH79" s="682" t="str">
        <f>IF((ABS(Questionnaire!GK174-Questionnaire!GK172))&gt;1000,"WARNING Q 39 &amp; 40  - Closing level of net ICCA balance is greater than £1,000m - please check","OK - Closing level of net ICCA balance")</f>
        <v>OK - Closing level of net ICCA balance</v>
      </c>
      <c r="GI79" s="682" t="str">
        <f>IF((ABS(Questionnaire!GL174-Questionnaire!GL172))&gt;1000,"WARNING Q 39 &amp; 40  - Closing level of net ICCA balance is greater than £1,000m - please check","OK - Closing level of net ICCA balance")</f>
        <v>OK - Closing level of net ICCA balance</v>
      </c>
      <c r="GJ79" s="682" t="str">
        <f>IF((ABS(Questionnaire!GM174-Questionnaire!GM172))&gt;1000,"WARNING Q 39 &amp; 40  - Closing level of net ICCA balance is greater than £1,000m - please check","OK - Closing level of net ICCA balance")</f>
        <v>OK - Closing level of net ICCA balance</v>
      </c>
      <c r="GK79" s="682" t="str">
        <f>IF((ABS(Questionnaire!GN174-Questionnaire!GN172))&gt;1000,"WARNING Q 39 &amp; 40  - Closing level of net ICCA balance is greater than £1,000m - please check","OK - Closing level of net ICCA balance")</f>
        <v>OK - Closing level of net ICCA balance</v>
      </c>
      <c r="GL79" s="682" t="str">
        <f>IF((ABS(Questionnaire!GO174-Questionnaire!GO172))&gt;1000,"WARNING Q 39 &amp; 40  - Closing level of net ICCA balance is greater than £1,000m - please check","OK - Closing level of net ICCA balance")</f>
        <v>OK - Closing level of net ICCA balance</v>
      </c>
      <c r="GM79" s="682" t="str">
        <f>IF((ABS(Questionnaire!GP174-Questionnaire!GP172))&gt;1000,"WARNING Q 39 &amp; 40  - Closing level of net ICCA balance is greater than £1,000m - please check","OK - Closing level of net ICCA balance")</f>
        <v>OK - Closing level of net ICCA balance</v>
      </c>
      <c r="GN79" s="682" t="str">
        <f>IF((ABS(Questionnaire!GQ174-Questionnaire!GQ172))&gt;1000,"WARNING Q 39 &amp; 40  - Closing level of net ICCA balance is greater than £1,000m - please check","OK - Closing level of net ICCA balance")</f>
        <v>OK - Closing level of net ICCA balance</v>
      </c>
      <c r="GO79" s="682" t="str">
        <f>IF((ABS(Questionnaire!GR174-Questionnaire!GR172))&gt;1000,"WARNING Q 39 &amp; 40  - Closing level of net ICCA balance is greater than £1,000m - please check","OK - Closing level of net ICCA balance")</f>
        <v>OK - Closing level of net ICCA balance</v>
      </c>
      <c r="GP79" s="682" t="str">
        <f>IF((ABS(Questionnaire!GS174-Questionnaire!GS172))&gt;1000,"WARNING Q 39 &amp; 40  - Closing level of net ICCA balance is greater than £1,000m - please check","OK - Closing level of net ICCA balance")</f>
        <v>OK - Closing level of net ICCA balance</v>
      </c>
      <c r="GQ79" s="682" t="str">
        <f>IF((ABS(Questionnaire!GT174-Questionnaire!GT172))&gt;1000,"WARNING Q 39 &amp; 40  - Closing level of net ICCA balance is greater than £1,000m - please check","OK - Closing level of net ICCA balance")</f>
        <v>OK - Closing level of net ICCA balance</v>
      </c>
      <c r="GR79" s="682" t="str">
        <f>IF((ABS(Questionnaire!GU174-Questionnaire!GU172))&gt;1000,"WARNING Q 39 &amp; 40  - Closing level of net ICCA balance is greater than £1,000m - please check","OK - Closing level of net ICCA balance")</f>
        <v>OK - Closing level of net ICCA balance</v>
      </c>
      <c r="GS79" s="682" t="str">
        <f>IF((ABS(Questionnaire!GV174-Questionnaire!GV172))&gt;1000,"WARNING Q 39 &amp; 40  - Closing level of net ICCA balance is greater than £1,000m - please check","OK - Closing level of net ICCA balance")</f>
        <v>OK - Closing level of net ICCA balance</v>
      </c>
      <c r="GT79" s="682" t="str">
        <f>IF((ABS(Questionnaire!GW174-Questionnaire!GW172))&gt;1000,"WARNING Q 39 &amp; 40  - Closing level of net ICCA balance is greater than £1,000m - please check","OK - Closing level of net ICCA balance")</f>
        <v>OK - Closing level of net ICCA balance</v>
      </c>
      <c r="GU79" s="682" t="str">
        <f>IF((ABS(Questionnaire!GX174-Questionnaire!GX172))&gt;1000,"WARNING Q 39 &amp; 40  - Closing level of net ICCA balance is greater than £1,000m - please check","OK - Closing level of net ICCA balance")</f>
        <v>OK - Closing level of net ICCA balance</v>
      </c>
      <c r="GV79" s="682" t="str">
        <f>IF((ABS(Questionnaire!GY174-Questionnaire!GY172))&gt;1000,"WARNING Q 39 &amp; 40  - Closing level of net ICCA balance is greater than £1,000m - please check","OK - Closing level of net ICCA balance")</f>
        <v>OK - Closing level of net ICCA balance</v>
      </c>
      <c r="GW79" s="682" t="str">
        <f>IF((ABS(Questionnaire!GZ174-Questionnaire!GZ172))&gt;1000,"WARNING Q 39 &amp; 40  - Closing level of net ICCA balance is greater than £1,000m - please check","OK - Closing level of net ICCA balance")</f>
        <v>OK - Closing level of net ICCA balance</v>
      </c>
      <c r="GX79" s="682" t="str">
        <f>IF((ABS(Questionnaire!HA174-Questionnaire!HA172))&gt;1000,"WARNING Q 39 &amp; 40  - Closing level of net ICCA balance is greater than £1,000m - please check","OK - Closing level of net ICCA balance")</f>
        <v>OK - Closing level of net ICCA balance</v>
      </c>
      <c r="GY79" s="682" t="str">
        <f>IF((ABS(Questionnaire!HB174-Questionnaire!HB172))&gt;1000,"WARNING Q 39 &amp; 40  - Closing level of net ICCA balance is greater than £1,000m - please check","OK - Closing level of net ICCA balance")</f>
        <v>OK - Closing level of net ICCA balance</v>
      </c>
      <c r="GZ79" s="682" t="str">
        <f>IF((ABS(Questionnaire!HC174-Questionnaire!HC172))&gt;1000,"WARNING Q 39 &amp; 40  - Closing level of net ICCA balance is greater than £1,000m - please check","OK - Closing level of net ICCA balance")</f>
        <v>OK - Closing level of net ICCA balance</v>
      </c>
      <c r="HA79" s="682" t="str">
        <f>IF((ABS(Questionnaire!HD174-Questionnaire!HD172))&gt;1000,"WARNING Q 39 &amp; 40  - Closing level of net ICCA balance is greater than £1,000m - please check","OK - Closing level of net ICCA balance")</f>
        <v>OK - Closing level of net ICCA balance</v>
      </c>
      <c r="HB79" s="682" t="str">
        <f>IF((ABS(Questionnaire!HE174-Questionnaire!HE172))&gt;1000,"WARNING Q 39 &amp; 40  - Closing level of net ICCA balance is greater than £1,000m - please check","OK - Closing level of net ICCA balance")</f>
        <v>OK - Closing level of net ICCA balance</v>
      </c>
      <c r="HC79" s="682" t="str">
        <f>IF((ABS(Questionnaire!HF174-Questionnaire!HF172))&gt;1000,"WARNING Q 39 &amp; 40  - Closing level of net ICCA balance is greater than £1,000m - please check","OK - Closing level of net ICCA balance")</f>
        <v>OK - Closing level of net ICCA balance</v>
      </c>
      <c r="HD79" s="682" t="str">
        <f>IF((ABS(Questionnaire!HG174-Questionnaire!HG172))&gt;1000,"WARNING Q 39 &amp; 40  - Closing level of net ICCA balance is greater than £1,000m - please check","OK - Closing level of net ICCA balance")</f>
        <v>OK - Closing level of net ICCA balance</v>
      </c>
      <c r="HE79" s="682" t="str">
        <f>IF((ABS(Questionnaire!HH174-Questionnaire!HH172))&gt;1000,"WARNING Q 39 &amp; 40  - Closing level of net ICCA balance is greater than £1,000m - please check","OK - Closing level of net ICCA balance")</f>
        <v>OK - Closing level of net ICCA balance</v>
      </c>
      <c r="HF79" s="682" t="str">
        <f>IF((ABS(Questionnaire!HI174-Questionnaire!HI172))&gt;1000,"WARNING Q 39 &amp; 40  - Closing level of net ICCA balance is greater than £1,000m - please check","OK - Closing level of net ICCA balance")</f>
        <v>OK - Closing level of net ICCA balance</v>
      </c>
      <c r="HG79" s="682" t="str">
        <f>IF((ABS(Questionnaire!HJ174-Questionnaire!HJ172))&gt;1000,"WARNING Q 39 &amp; 40  - Closing level of net ICCA balance is greater than £1,000m - please check","OK - Closing level of net ICCA balance")</f>
        <v>OK - Closing level of net ICCA balance</v>
      </c>
      <c r="HH79" s="682" t="str">
        <f>IF((ABS(Questionnaire!HK174-Questionnaire!HK172))&gt;1000,"WARNING Q 39 &amp; 40  - Closing level of net ICCA balance is greater than £1,000m - please check","OK - Closing level of net ICCA balance")</f>
        <v>OK - Closing level of net ICCA balance</v>
      </c>
      <c r="HI79" s="682" t="str">
        <f>IF((ABS(Questionnaire!HL174-Questionnaire!HL172))&gt;1000,"WARNING Q 39 &amp; 40  - Closing level of net ICCA balance is greater than £1,000m - please check","OK - Closing level of net ICCA balance")</f>
        <v>OK - Closing level of net ICCA balance</v>
      </c>
      <c r="HJ79" s="682" t="str">
        <f>IF((ABS(Questionnaire!HM174-Questionnaire!HM172))&gt;1000,"WARNING Q 39 &amp; 40  - Closing level of net ICCA balance is greater than £1,000m - please check","OK - Closing level of net ICCA balance")</f>
        <v>OK - Closing level of net ICCA balance</v>
      </c>
      <c r="HK79" s="682" t="str">
        <f>IF((ABS(Questionnaire!HN174-Questionnaire!HN172))&gt;1000,"WARNING Q 39 &amp; 40  - Closing level of net ICCA balance is greater than £1,000m - please check","OK - Closing level of net ICCA balance")</f>
        <v>OK - Closing level of net ICCA balance</v>
      </c>
      <c r="HL79" s="682" t="str">
        <f>IF((ABS(Questionnaire!HO174-Questionnaire!HO172))&gt;1000,"WARNING Q 39 &amp; 40  - Closing level of net ICCA balance is greater than £1,000m - please check","OK - Closing level of net ICCA balance")</f>
        <v>OK - Closing level of net ICCA balance</v>
      </c>
      <c r="HM79" s="682" t="str">
        <f>IF((ABS(Questionnaire!HP174-Questionnaire!HP172))&gt;1000,"WARNING Q 39 &amp; 40  - Closing level of net ICCA balance is greater than £1,000m - please check","OK - Closing level of net ICCA balance")</f>
        <v>OK - Closing level of net ICCA balance</v>
      </c>
      <c r="HN79" s="682" t="str">
        <f>IF((ABS(Questionnaire!HQ174-Questionnaire!HQ172))&gt;1000,"WARNING Q 39 &amp; 40  - Closing level of net ICCA balance is greater than £1,000m - please check","OK - Closing level of net ICCA balance")</f>
        <v>OK - Closing level of net ICCA balance</v>
      </c>
      <c r="HO79" s="682" t="str">
        <f>IF((ABS(Questionnaire!HR174-Questionnaire!HR172))&gt;1000,"WARNING Q 39 &amp; 40  - Closing level of net ICCA balance is greater than £1,000m - please check","OK - Closing level of net ICCA balance")</f>
        <v>OK - Closing level of net ICCA balance</v>
      </c>
      <c r="HP79" s="682" t="str">
        <f>IF((ABS(Questionnaire!HS174-Questionnaire!HS172))&gt;1000,"WARNING Q 39 &amp; 40  - Closing level of net ICCA balance is greater than £1,000m - please check","OK - Closing level of net ICCA balance")</f>
        <v>OK - Closing level of net ICCA balance</v>
      </c>
      <c r="HQ79" s="682" t="str">
        <f>IF((ABS(Questionnaire!HT174-Questionnaire!HT172))&gt;1000,"WARNING Q 39 &amp; 40  - Closing level of net ICCA balance is greater than £1,000m - please check","OK - Closing level of net ICCA balance")</f>
        <v>OK - Closing level of net ICCA balance</v>
      </c>
      <c r="HR79" s="682" t="str">
        <f>IF((ABS(Questionnaire!HU174-Questionnaire!HU172))&gt;1000,"WARNING Q 39 &amp; 40  - Closing level of net ICCA balance is greater than £1,000m - please check","OK - Closing level of net ICCA balance")</f>
        <v>OK - Closing level of net ICCA balance</v>
      </c>
      <c r="HS79" s="682" t="str">
        <f>IF((ABS(Questionnaire!HV174-Questionnaire!HV172))&gt;1000,"WARNING Q 39 &amp; 40  - Closing level of net ICCA balance is greater than £1,000m - please check","OK - Closing level of net ICCA balance")</f>
        <v>OK - Closing level of net ICCA balance</v>
      </c>
      <c r="HT79" s="682" t="str">
        <f>IF((ABS(Questionnaire!HW174-Questionnaire!HW172))&gt;1000,"WARNING Q 39 &amp; 40  - Closing level of net ICCA balance is greater than £1,000m - please check","OK - Closing level of net ICCA balance")</f>
        <v>OK - Closing level of net ICCA balance</v>
      </c>
      <c r="HU79" s="682" t="str">
        <f>IF((ABS(Questionnaire!HX174-Questionnaire!HX172))&gt;1000,"WARNING Q 39 &amp; 40  - Closing level of net ICCA balance is greater than £1,000m - please check","OK - Closing level of net ICCA balance")</f>
        <v>OK - Closing level of net ICCA balance</v>
      </c>
      <c r="HV79" s="682" t="str">
        <f>IF((ABS(Questionnaire!HY174-Questionnaire!HY172))&gt;1000,"WARNING Q 39 &amp; 40  - Closing level of net ICCA balance is greater than £1,000m - please check","OK - Closing level of net ICCA balance")</f>
        <v>OK - Closing level of net ICCA balance</v>
      </c>
      <c r="HW79" s="682" t="str">
        <f>IF((ABS(Questionnaire!HZ174-Questionnaire!HZ172))&gt;1000,"WARNING Q 39 &amp; 40  - Closing level of net ICCA balance is greater than £1,000m - please check","OK - Closing level of net ICCA balance")</f>
        <v>OK - Closing level of net ICCA balance</v>
      </c>
      <c r="HX79" s="682" t="str">
        <f>IF((ABS(Questionnaire!IA174-Questionnaire!IA172))&gt;1000,"WARNING Q 39 &amp; 40  - Closing level of net ICCA balance is greater than £1,000m - please check","OK - Closing level of net ICCA balance")</f>
        <v>OK - Closing level of net ICCA balance</v>
      </c>
      <c r="HY79" s="682" t="str">
        <f>IF((ABS(Questionnaire!IB174-Questionnaire!IB172))&gt;1000,"WARNING Q 39 &amp; 40  - Closing level of net ICCA balance is greater than £1,000m - please check","OK - Closing level of net ICCA balance")</f>
        <v>OK - Closing level of net ICCA balance</v>
      </c>
      <c r="HZ79" s="682" t="str">
        <f>IF((ABS(Questionnaire!IC174-Questionnaire!IC172))&gt;1000,"WARNING Q 39 &amp; 40  - Closing level of net ICCA balance is greater than £1,000m - please check","OK - Closing level of net ICCA balance")</f>
        <v>OK - Closing level of net ICCA balance</v>
      </c>
      <c r="IA79" s="682" t="str">
        <f>IF((ABS(Questionnaire!ID174-Questionnaire!ID172))&gt;1000,"WARNING Q 39 &amp; 40  - Closing level of net ICCA balance is greater than £1,000m - please check","OK - Closing level of net ICCA balance")</f>
        <v>OK - Closing level of net ICCA balance</v>
      </c>
      <c r="IB79" s="682" t="str">
        <f>IF((ABS(Questionnaire!IE174-Questionnaire!IE172))&gt;1000,"WARNING Q 39 &amp; 40  - Closing level of net ICCA balance is greater than £1,000m - please check","OK - Closing level of net ICCA balance")</f>
        <v>OK - Closing level of net ICCA balance</v>
      </c>
      <c r="IC79" s="682" t="str">
        <f>IF((ABS(Questionnaire!IF174-Questionnaire!IF172))&gt;1000,"WARNING Q 39 &amp; 40  - Closing level of net ICCA balance is greater than £1,000m - please check","OK - Closing level of net ICCA balance")</f>
        <v>OK - Closing level of net ICCA balance</v>
      </c>
      <c r="ID79" s="682" t="str">
        <f>IF((ABS(Questionnaire!IG174-Questionnaire!IG172))&gt;1000,"WARNING Q 39 &amp; 40  - Closing level of net ICCA balance is greater than £1,000m - please check","OK - Closing level of net ICCA balance")</f>
        <v>OK - Closing level of net ICCA balance</v>
      </c>
      <c r="IE79" s="682" t="str">
        <f>IF((ABS(Questionnaire!IH174-Questionnaire!IH172))&gt;1000,"WARNING Q 39 &amp; 40  - Closing level of net ICCA balance is greater than £1,000m - please check","OK - Closing level of net ICCA balance")</f>
        <v>OK - Closing level of net ICCA balance</v>
      </c>
      <c r="IF79" s="682" t="str">
        <f>IF((ABS(Questionnaire!II174-Questionnaire!II172))&gt;1000,"WARNING Q 39 &amp; 40  - Closing level of net ICCA balance is greater than £1,000m - please check","OK - Closing level of net ICCA balance")</f>
        <v>OK - Closing level of net ICCA balance</v>
      </c>
      <c r="IG79" s="682" t="str">
        <f>IF((ABS(Questionnaire!IJ174-Questionnaire!IJ172))&gt;1000,"WARNING Q 39 &amp; 40  - Closing level of net ICCA balance is greater than £1,000m - please check","OK - Closing level of net ICCA balance")</f>
        <v>OK - Closing level of net ICCA balance</v>
      </c>
      <c r="IH79" s="682" t="str">
        <f>IF((ABS(Questionnaire!IK174-Questionnaire!IK172))&gt;1000,"WARNING Q 39 &amp; 40  - Closing level of net ICCA balance is greater than £1,000m - please check","OK - Closing level of net ICCA balance")</f>
        <v>OK - Closing level of net ICCA balance</v>
      </c>
      <c r="II79" s="682" t="str">
        <f>IF((ABS(Questionnaire!IL174-Questionnaire!IL172))&gt;1000,"WARNING Q 39 &amp; 40  - Closing level of net ICCA balance is greater than £1,000m - please check","OK - Closing level of net ICCA balance")</f>
        <v>OK - Closing level of net ICCA balance</v>
      </c>
      <c r="IJ79" s="682" t="str">
        <f>IF((ABS(Questionnaire!IM174-Questionnaire!IM172))&gt;1000,"WARNING Q 39 &amp; 40  - Closing level of net ICCA balance is greater than £1,000m - please check","OK - Closing level of net ICCA balance")</f>
        <v>OK - Closing level of net ICCA balance</v>
      </c>
      <c r="IK79" s="682" t="str">
        <f>IF((ABS(Questionnaire!IN174-Questionnaire!IN172))&gt;1000,"WARNING Q 39 &amp; 40  - Closing level of net ICCA balance is greater than £1,000m - please check","OK - Closing level of net ICCA balance")</f>
        <v>OK - Closing level of net ICCA balance</v>
      </c>
      <c r="IL79" s="682" t="str">
        <f>IF((ABS(Questionnaire!IO174-Questionnaire!IO172))&gt;1000,"WARNING Q 39 &amp; 40  - Closing level of net ICCA balance is greater than £1,000m - please check","OK - Closing level of net ICCA balance")</f>
        <v>OK - Closing level of net ICCA balance</v>
      </c>
      <c r="IM79" s="682" t="str">
        <f>IF((ABS(Questionnaire!IP174-Questionnaire!IP172))&gt;1000,"WARNING Q 39 &amp; 40  - Closing level of net ICCA balance is greater than £1,000m - please check","OK - Closing level of net ICCA balance")</f>
        <v>OK - Closing level of net ICCA balance</v>
      </c>
      <c r="IN79" s="682" t="str">
        <f>IF((ABS(Questionnaire!IQ174-Questionnaire!IQ172))&gt;1000,"WARNING Q 39 &amp; 40  - Closing level of net ICCA balance is greater than £1,000m - please check","OK - Closing level of net ICCA balance")</f>
        <v>OK - Closing level of net ICCA balance</v>
      </c>
      <c r="IO79" s="682" t="str">
        <f>IF((ABS(Questionnaire!IR174-Questionnaire!IR172))&gt;1000,"WARNING Q 39 &amp; 40  - Closing level of net ICCA balance is greater than £1,000m - please check","OK - Closing level of net ICCA balance")</f>
        <v>OK - Closing level of net ICCA balance</v>
      </c>
      <c r="IP79" s="682" t="str">
        <f>IF((ABS(Questionnaire!IS174-Questionnaire!IS172))&gt;1000,"WARNING Q 39 &amp; 40  - Closing level of net ICCA balance is greater than £1,000m - please check","OK - Closing level of net ICCA balance")</f>
        <v>OK - Closing level of net ICCA balance</v>
      </c>
      <c r="IQ79" s="212"/>
      <c r="IR79" s="212"/>
      <c r="IS79" s="212"/>
    </row>
    <row r="80" spans="1:253">
      <c r="A80" s="679">
        <f>IF(LEFT(A81,2)="OK",0,IF(LEFT(A81,2)="WA",2,1))</f>
        <v>0</v>
      </c>
      <c r="B80" s="218">
        <f t="shared" ref="B80:BM80" si="115">IF(LEFT(B81,2)="OK",0,IF(LEFT(B81,2)="WA",2,1))</f>
        <v>0</v>
      </c>
      <c r="C80" s="218">
        <f t="shared" si="115"/>
        <v>0</v>
      </c>
      <c r="D80" s="218">
        <f t="shared" si="115"/>
        <v>0</v>
      </c>
      <c r="E80" s="218">
        <f t="shared" si="115"/>
        <v>0</v>
      </c>
      <c r="F80" s="218">
        <f t="shared" si="115"/>
        <v>0</v>
      </c>
      <c r="G80" s="218">
        <f t="shared" si="115"/>
        <v>0</v>
      </c>
      <c r="H80" s="218">
        <f t="shared" si="115"/>
        <v>0</v>
      </c>
      <c r="I80" s="218">
        <f t="shared" si="115"/>
        <v>0</v>
      </c>
      <c r="J80" s="218">
        <f t="shared" si="115"/>
        <v>0</v>
      </c>
      <c r="K80" s="218">
        <f t="shared" si="115"/>
        <v>0</v>
      </c>
      <c r="L80" s="218">
        <f t="shared" si="115"/>
        <v>0</v>
      </c>
      <c r="M80" s="218">
        <f t="shared" si="115"/>
        <v>0</v>
      </c>
      <c r="N80" s="218">
        <f t="shared" si="115"/>
        <v>0</v>
      </c>
      <c r="O80" s="218">
        <f t="shared" si="115"/>
        <v>0</v>
      </c>
      <c r="P80" s="218">
        <f t="shared" si="115"/>
        <v>0</v>
      </c>
      <c r="Q80" s="218">
        <f t="shared" si="115"/>
        <v>0</v>
      </c>
      <c r="R80" s="218">
        <f t="shared" si="115"/>
        <v>0</v>
      </c>
      <c r="S80" s="218">
        <f t="shared" si="115"/>
        <v>0</v>
      </c>
      <c r="T80" s="218">
        <f t="shared" si="115"/>
        <v>0</v>
      </c>
      <c r="U80" s="218">
        <f t="shared" si="115"/>
        <v>0</v>
      </c>
      <c r="V80" s="218">
        <f t="shared" si="115"/>
        <v>0</v>
      </c>
      <c r="W80" s="218">
        <f t="shared" si="115"/>
        <v>0</v>
      </c>
      <c r="X80" s="218">
        <f t="shared" si="115"/>
        <v>0</v>
      </c>
      <c r="Y80" s="218">
        <f t="shared" si="115"/>
        <v>0</v>
      </c>
      <c r="Z80" s="218">
        <f t="shared" si="115"/>
        <v>0</v>
      </c>
      <c r="AA80" s="218">
        <f t="shared" si="115"/>
        <v>0</v>
      </c>
      <c r="AB80" s="218">
        <f t="shared" si="115"/>
        <v>0</v>
      </c>
      <c r="AC80" s="218">
        <f t="shared" si="115"/>
        <v>0</v>
      </c>
      <c r="AD80" s="218">
        <f t="shared" si="115"/>
        <v>0</v>
      </c>
      <c r="AE80" s="218">
        <f t="shared" si="115"/>
        <v>0</v>
      </c>
      <c r="AF80" s="218">
        <f t="shared" si="115"/>
        <v>0</v>
      </c>
      <c r="AG80" s="218">
        <f t="shared" si="115"/>
        <v>0</v>
      </c>
      <c r="AH80" s="218">
        <f t="shared" si="115"/>
        <v>0</v>
      </c>
      <c r="AI80" s="218">
        <f t="shared" si="115"/>
        <v>0</v>
      </c>
      <c r="AJ80" s="218">
        <f t="shared" si="115"/>
        <v>0</v>
      </c>
      <c r="AK80" s="218">
        <f t="shared" si="115"/>
        <v>0</v>
      </c>
      <c r="AL80" s="218">
        <f t="shared" si="115"/>
        <v>0</v>
      </c>
      <c r="AM80" s="218">
        <f t="shared" si="115"/>
        <v>0</v>
      </c>
      <c r="AN80" s="218">
        <f t="shared" si="115"/>
        <v>0</v>
      </c>
      <c r="AO80" s="218">
        <f t="shared" si="115"/>
        <v>0</v>
      </c>
      <c r="AP80" s="218">
        <f t="shared" si="115"/>
        <v>0</v>
      </c>
      <c r="AQ80" s="218">
        <f t="shared" si="115"/>
        <v>0</v>
      </c>
      <c r="AR80" s="218">
        <f t="shared" si="115"/>
        <v>0</v>
      </c>
      <c r="AS80" s="218">
        <f t="shared" si="115"/>
        <v>0</v>
      </c>
      <c r="AT80" s="218">
        <f t="shared" si="115"/>
        <v>0</v>
      </c>
      <c r="AU80" s="218">
        <f t="shared" si="115"/>
        <v>0</v>
      </c>
      <c r="AV80" s="218">
        <f t="shared" si="115"/>
        <v>0</v>
      </c>
      <c r="AW80" s="218">
        <f t="shared" si="115"/>
        <v>0</v>
      </c>
      <c r="AX80" s="218">
        <f t="shared" si="115"/>
        <v>0</v>
      </c>
      <c r="AY80" s="218">
        <f t="shared" si="115"/>
        <v>0</v>
      </c>
      <c r="AZ80" s="218">
        <f t="shared" si="115"/>
        <v>0</v>
      </c>
      <c r="BA80" s="218">
        <f t="shared" si="115"/>
        <v>0</v>
      </c>
      <c r="BB80" s="218">
        <f t="shared" si="115"/>
        <v>0</v>
      </c>
      <c r="BC80" s="218">
        <f t="shared" si="115"/>
        <v>0</v>
      </c>
      <c r="BD80" s="218">
        <f t="shared" si="115"/>
        <v>0</v>
      </c>
      <c r="BE80" s="218">
        <f t="shared" si="115"/>
        <v>0</v>
      </c>
      <c r="BF80" s="218">
        <f t="shared" si="115"/>
        <v>0</v>
      </c>
      <c r="BG80" s="218">
        <f t="shared" si="115"/>
        <v>0</v>
      </c>
      <c r="BH80" s="218">
        <f t="shared" si="115"/>
        <v>0</v>
      </c>
      <c r="BI80" s="218">
        <f t="shared" si="115"/>
        <v>0</v>
      </c>
      <c r="BJ80" s="218">
        <f t="shared" si="115"/>
        <v>0</v>
      </c>
      <c r="BK80" s="218">
        <f t="shared" si="115"/>
        <v>0</v>
      </c>
      <c r="BL80" s="218">
        <f t="shared" si="115"/>
        <v>0</v>
      </c>
      <c r="BM80" s="218">
        <f t="shared" si="115"/>
        <v>0</v>
      </c>
      <c r="BN80" s="218">
        <f t="shared" ref="BN80:DY80" si="116">IF(LEFT(BN81,2)="OK",0,IF(LEFT(BN81,2)="WA",2,1))</f>
        <v>0</v>
      </c>
      <c r="BO80" s="218">
        <f t="shared" si="116"/>
        <v>0</v>
      </c>
      <c r="BP80" s="218">
        <f t="shared" si="116"/>
        <v>0</v>
      </c>
      <c r="BQ80" s="218">
        <f t="shared" si="116"/>
        <v>0</v>
      </c>
      <c r="BR80" s="218">
        <f t="shared" si="116"/>
        <v>0</v>
      </c>
      <c r="BS80" s="218">
        <f t="shared" si="116"/>
        <v>0</v>
      </c>
      <c r="BT80" s="218">
        <f t="shared" si="116"/>
        <v>0</v>
      </c>
      <c r="BU80" s="218">
        <f t="shared" si="116"/>
        <v>0</v>
      </c>
      <c r="BV80" s="218">
        <f t="shared" si="116"/>
        <v>0</v>
      </c>
      <c r="BW80" s="218">
        <f t="shared" si="116"/>
        <v>0</v>
      </c>
      <c r="BX80" s="218">
        <f t="shared" si="116"/>
        <v>0</v>
      </c>
      <c r="BY80" s="218">
        <f t="shared" si="116"/>
        <v>0</v>
      </c>
      <c r="BZ80" s="218">
        <f t="shared" si="116"/>
        <v>0</v>
      </c>
      <c r="CA80" s="218">
        <f t="shared" si="116"/>
        <v>0</v>
      </c>
      <c r="CB80" s="218">
        <f t="shared" si="116"/>
        <v>0</v>
      </c>
      <c r="CC80" s="218">
        <f t="shared" si="116"/>
        <v>0</v>
      </c>
      <c r="CD80" s="218">
        <f t="shared" si="116"/>
        <v>0</v>
      </c>
      <c r="CE80" s="218">
        <f t="shared" si="116"/>
        <v>0</v>
      </c>
      <c r="CF80" s="218">
        <f t="shared" si="116"/>
        <v>0</v>
      </c>
      <c r="CG80" s="218">
        <f t="shared" si="116"/>
        <v>0</v>
      </c>
      <c r="CH80" s="218">
        <f t="shared" si="116"/>
        <v>0</v>
      </c>
      <c r="CI80" s="218">
        <f t="shared" si="116"/>
        <v>0</v>
      </c>
      <c r="CJ80" s="218">
        <f t="shared" si="116"/>
        <v>0</v>
      </c>
      <c r="CK80" s="218">
        <f t="shared" si="116"/>
        <v>0</v>
      </c>
      <c r="CL80" s="218">
        <f t="shared" si="116"/>
        <v>0</v>
      </c>
      <c r="CM80" s="218">
        <f t="shared" si="116"/>
        <v>0</v>
      </c>
      <c r="CN80" s="218">
        <f t="shared" si="116"/>
        <v>0</v>
      </c>
      <c r="CO80" s="218">
        <f t="shared" si="116"/>
        <v>0</v>
      </c>
      <c r="CP80" s="218">
        <f t="shared" si="116"/>
        <v>0</v>
      </c>
      <c r="CQ80" s="218">
        <f t="shared" si="116"/>
        <v>0</v>
      </c>
      <c r="CR80" s="218">
        <f t="shared" si="116"/>
        <v>0</v>
      </c>
      <c r="CS80" s="218">
        <f t="shared" si="116"/>
        <v>0</v>
      </c>
      <c r="CT80" s="218">
        <f t="shared" si="116"/>
        <v>0</v>
      </c>
      <c r="CU80" s="218">
        <f t="shared" si="116"/>
        <v>0</v>
      </c>
      <c r="CV80" s="218">
        <f t="shared" si="116"/>
        <v>0</v>
      </c>
      <c r="CW80" s="218">
        <f t="shared" si="116"/>
        <v>0</v>
      </c>
      <c r="CX80" s="218">
        <f t="shared" si="116"/>
        <v>0</v>
      </c>
      <c r="CY80" s="218">
        <f t="shared" si="116"/>
        <v>0</v>
      </c>
      <c r="CZ80" s="218">
        <f t="shared" si="116"/>
        <v>0</v>
      </c>
      <c r="DA80" s="218">
        <f t="shared" si="116"/>
        <v>0</v>
      </c>
      <c r="DB80" s="218">
        <f t="shared" si="116"/>
        <v>0</v>
      </c>
      <c r="DC80" s="218">
        <f t="shared" si="116"/>
        <v>0</v>
      </c>
      <c r="DD80" s="218">
        <f t="shared" si="116"/>
        <v>0</v>
      </c>
      <c r="DE80" s="218">
        <f t="shared" si="116"/>
        <v>0</v>
      </c>
      <c r="DF80" s="218">
        <f t="shared" si="116"/>
        <v>0</v>
      </c>
      <c r="DG80" s="218">
        <f t="shared" si="116"/>
        <v>0</v>
      </c>
      <c r="DH80" s="218">
        <f t="shared" si="116"/>
        <v>0</v>
      </c>
      <c r="DI80" s="218">
        <f t="shared" si="116"/>
        <v>0</v>
      </c>
      <c r="DJ80" s="218">
        <f t="shared" si="116"/>
        <v>0</v>
      </c>
      <c r="DK80" s="218">
        <f t="shared" si="116"/>
        <v>0</v>
      </c>
      <c r="DL80" s="218">
        <f t="shared" si="116"/>
        <v>0</v>
      </c>
      <c r="DM80" s="218">
        <f t="shared" si="116"/>
        <v>0</v>
      </c>
      <c r="DN80" s="218">
        <f t="shared" si="116"/>
        <v>0</v>
      </c>
      <c r="DO80" s="218">
        <f t="shared" si="116"/>
        <v>0</v>
      </c>
      <c r="DP80" s="218">
        <f t="shared" si="116"/>
        <v>0</v>
      </c>
      <c r="DQ80" s="218">
        <f t="shared" si="116"/>
        <v>0</v>
      </c>
      <c r="DR80" s="218">
        <f t="shared" si="116"/>
        <v>0</v>
      </c>
      <c r="DS80" s="218">
        <f t="shared" si="116"/>
        <v>0</v>
      </c>
      <c r="DT80" s="218">
        <f t="shared" si="116"/>
        <v>0</v>
      </c>
      <c r="DU80" s="218">
        <f t="shared" si="116"/>
        <v>0</v>
      </c>
      <c r="DV80" s="218">
        <f t="shared" si="116"/>
        <v>0</v>
      </c>
      <c r="DW80" s="218">
        <f t="shared" si="116"/>
        <v>0</v>
      </c>
      <c r="DX80" s="218">
        <f t="shared" si="116"/>
        <v>0</v>
      </c>
      <c r="DY80" s="218">
        <f t="shared" si="116"/>
        <v>0</v>
      </c>
      <c r="DZ80" s="218">
        <f t="shared" ref="DZ80:GK80" si="117">IF(LEFT(DZ81,2)="OK",0,IF(LEFT(DZ81,2)="WA",2,1))</f>
        <v>0</v>
      </c>
      <c r="EA80" s="218">
        <f t="shared" si="117"/>
        <v>0</v>
      </c>
      <c r="EB80" s="218">
        <f t="shared" si="117"/>
        <v>0</v>
      </c>
      <c r="EC80" s="218">
        <f t="shared" si="117"/>
        <v>0</v>
      </c>
      <c r="ED80" s="218">
        <f t="shared" si="117"/>
        <v>0</v>
      </c>
      <c r="EE80" s="218">
        <f t="shared" si="117"/>
        <v>0</v>
      </c>
      <c r="EF80" s="218">
        <f t="shared" si="117"/>
        <v>0</v>
      </c>
      <c r="EG80" s="218">
        <f t="shared" si="117"/>
        <v>0</v>
      </c>
      <c r="EH80" s="218">
        <f t="shared" si="117"/>
        <v>0</v>
      </c>
      <c r="EI80" s="218">
        <f t="shared" si="117"/>
        <v>0</v>
      </c>
      <c r="EJ80" s="218">
        <f t="shared" si="117"/>
        <v>0</v>
      </c>
      <c r="EK80" s="218">
        <f t="shared" si="117"/>
        <v>0</v>
      </c>
      <c r="EL80" s="218">
        <f t="shared" si="117"/>
        <v>0</v>
      </c>
      <c r="EM80" s="218">
        <f t="shared" si="117"/>
        <v>0</v>
      </c>
      <c r="EN80" s="218">
        <f t="shared" si="117"/>
        <v>0</v>
      </c>
      <c r="EO80" s="218">
        <f t="shared" si="117"/>
        <v>0</v>
      </c>
      <c r="EP80" s="218">
        <f t="shared" si="117"/>
        <v>0</v>
      </c>
      <c r="EQ80" s="218">
        <f t="shared" si="117"/>
        <v>0</v>
      </c>
      <c r="ER80" s="218">
        <f t="shared" si="117"/>
        <v>0</v>
      </c>
      <c r="ES80" s="218">
        <f t="shared" si="117"/>
        <v>0</v>
      </c>
      <c r="ET80" s="218">
        <f t="shared" si="117"/>
        <v>0</v>
      </c>
      <c r="EU80" s="218">
        <f t="shared" si="117"/>
        <v>0</v>
      </c>
      <c r="EV80" s="218">
        <f t="shared" si="117"/>
        <v>0</v>
      </c>
      <c r="EW80" s="218">
        <f t="shared" si="117"/>
        <v>0</v>
      </c>
      <c r="EX80" s="218">
        <f t="shared" si="117"/>
        <v>0</v>
      </c>
      <c r="EY80" s="218">
        <f t="shared" si="117"/>
        <v>0</v>
      </c>
      <c r="EZ80" s="218">
        <f t="shared" si="117"/>
        <v>0</v>
      </c>
      <c r="FA80" s="218">
        <f t="shared" si="117"/>
        <v>0</v>
      </c>
      <c r="FB80" s="218">
        <f t="shared" si="117"/>
        <v>0</v>
      </c>
      <c r="FC80" s="218">
        <f t="shared" si="117"/>
        <v>0</v>
      </c>
      <c r="FD80" s="218">
        <f t="shared" si="117"/>
        <v>0</v>
      </c>
      <c r="FE80" s="218">
        <f t="shared" si="117"/>
        <v>0</v>
      </c>
      <c r="FF80" s="218">
        <f t="shared" si="117"/>
        <v>0</v>
      </c>
      <c r="FG80" s="218">
        <f t="shared" si="117"/>
        <v>0</v>
      </c>
      <c r="FH80" s="218">
        <f t="shared" si="117"/>
        <v>0</v>
      </c>
      <c r="FI80" s="218">
        <f t="shared" si="117"/>
        <v>0</v>
      </c>
      <c r="FJ80" s="218">
        <f t="shared" si="117"/>
        <v>0</v>
      </c>
      <c r="FK80" s="218">
        <f t="shared" si="117"/>
        <v>0</v>
      </c>
      <c r="FL80" s="218">
        <f t="shared" si="117"/>
        <v>0</v>
      </c>
      <c r="FM80" s="218">
        <f t="shared" si="117"/>
        <v>0</v>
      </c>
      <c r="FN80" s="218">
        <f t="shared" si="117"/>
        <v>0</v>
      </c>
      <c r="FO80" s="218">
        <f t="shared" si="117"/>
        <v>0</v>
      </c>
      <c r="FP80" s="218">
        <f t="shared" si="117"/>
        <v>0</v>
      </c>
      <c r="FQ80" s="218">
        <f t="shared" si="117"/>
        <v>0</v>
      </c>
      <c r="FR80" s="218">
        <f t="shared" si="117"/>
        <v>0</v>
      </c>
      <c r="FS80" s="218">
        <f t="shared" si="117"/>
        <v>0</v>
      </c>
      <c r="FT80" s="218">
        <f t="shared" si="117"/>
        <v>0</v>
      </c>
      <c r="FU80" s="218">
        <f t="shared" si="117"/>
        <v>0</v>
      </c>
      <c r="FV80" s="218">
        <f t="shared" si="117"/>
        <v>0</v>
      </c>
      <c r="FW80" s="218">
        <f t="shared" si="117"/>
        <v>0</v>
      </c>
      <c r="FX80" s="218">
        <f t="shared" si="117"/>
        <v>0</v>
      </c>
      <c r="FY80" s="218">
        <f t="shared" si="117"/>
        <v>0</v>
      </c>
      <c r="FZ80" s="218">
        <f t="shared" si="117"/>
        <v>0</v>
      </c>
      <c r="GA80" s="218">
        <f t="shared" si="117"/>
        <v>0</v>
      </c>
      <c r="GB80" s="218">
        <f t="shared" si="117"/>
        <v>0</v>
      </c>
      <c r="GC80" s="218">
        <f t="shared" si="117"/>
        <v>0</v>
      </c>
      <c r="GD80" s="218">
        <f t="shared" si="117"/>
        <v>0</v>
      </c>
      <c r="GE80" s="218">
        <f t="shared" si="117"/>
        <v>0</v>
      </c>
      <c r="GF80" s="218">
        <f t="shared" si="117"/>
        <v>0</v>
      </c>
      <c r="GG80" s="218">
        <f t="shared" si="117"/>
        <v>0</v>
      </c>
      <c r="GH80" s="218">
        <f t="shared" si="117"/>
        <v>0</v>
      </c>
      <c r="GI80" s="218">
        <f t="shared" si="117"/>
        <v>0</v>
      </c>
      <c r="GJ80" s="218">
        <f t="shared" si="117"/>
        <v>0</v>
      </c>
      <c r="GK80" s="218">
        <f t="shared" si="117"/>
        <v>0</v>
      </c>
      <c r="GL80" s="218">
        <f t="shared" ref="GL80:IP80" si="118">IF(LEFT(GL81,2)="OK",0,IF(LEFT(GL81,2)="WA",2,1))</f>
        <v>0</v>
      </c>
      <c r="GM80" s="218">
        <f t="shared" si="118"/>
        <v>0</v>
      </c>
      <c r="GN80" s="218">
        <f t="shared" si="118"/>
        <v>0</v>
      </c>
      <c r="GO80" s="218">
        <f t="shared" si="118"/>
        <v>0</v>
      </c>
      <c r="GP80" s="218">
        <f t="shared" si="118"/>
        <v>0</v>
      </c>
      <c r="GQ80" s="218">
        <f t="shared" si="118"/>
        <v>0</v>
      </c>
      <c r="GR80" s="218">
        <f t="shared" si="118"/>
        <v>0</v>
      </c>
      <c r="GS80" s="218">
        <f t="shared" si="118"/>
        <v>0</v>
      </c>
      <c r="GT80" s="218">
        <f t="shared" si="118"/>
        <v>0</v>
      </c>
      <c r="GU80" s="218">
        <f t="shared" si="118"/>
        <v>0</v>
      </c>
      <c r="GV80" s="218">
        <f t="shared" si="118"/>
        <v>0</v>
      </c>
      <c r="GW80" s="218">
        <f t="shared" si="118"/>
        <v>0</v>
      </c>
      <c r="GX80" s="218">
        <f t="shared" si="118"/>
        <v>0</v>
      </c>
      <c r="GY80" s="218">
        <f t="shared" si="118"/>
        <v>0</v>
      </c>
      <c r="GZ80" s="218">
        <f t="shared" si="118"/>
        <v>0</v>
      </c>
      <c r="HA80" s="218">
        <f t="shared" si="118"/>
        <v>0</v>
      </c>
      <c r="HB80" s="218">
        <f t="shared" si="118"/>
        <v>0</v>
      </c>
      <c r="HC80" s="218">
        <f t="shared" si="118"/>
        <v>0</v>
      </c>
      <c r="HD80" s="218">
        <f t="shared" si="118"/>
        <v>0</v>
      </c>
      <c r="HE80" s="218">
        <f t="shared" si="118"/>
        <v>0</v>
      </c>
      <c r="HF80" s="218">
        <f t="shared" si="118"/>
        <v>0</v>
      </c>
      <c r="HG80" s="218">
        <f t="shared" si="118"/>
        <v>0</v>
      </c>
      <c r="HH80" s="218">
        <f t="shared" si="118"/>
        <v>0</v>
      </c>
      <c r="HI80" s="218">
        <f t="shared" si="118"/>
        <v>0</v>
      </c>
      <c r="HJ80" s="218">
        <f t="shared" si="118"/>
        <v>0</v>
      </c>
      <c r="HK80" s="218">
        <f t="shared" si="118"/>
        <v>0</v>
      </c>
      <c r="HL80" s="218">
        <f t="shared" si="118"/>
        <v>0</v>
      </c>
      <c r="HM80" s="218">
        <f t="shared" si="118"/>
        <v>0</v>
      </c>
      <c r="HN80" s="218">
        <f t="shared" si="118"/>
        <v>0</v>
      </c>
      <c r="HO80" s="218">
        <f t="shared" si="118"/>
        <v>0</v>
      </c>
      <c r="HP80" s="218">
        <f t="shared" si="118"/>
        <v>0</v>
      </c>
      <c r="HQ80" s="218">
        <f t="shared" si="118"/>
        <v>0</v>
      </c>
      <c r="HR80" s="218">
        <f t="shared" si="118"/>
        <v>0</v>
      </c>
      <c r="HS80" s="218">
        <f t="shared" si="118"/>
        <v>0</v>
      </c>
      <c r="HT80" s="218">
        <f t="shared" si="118"/>
        <v>0</v>
      </c>
      <c r="HU80" s="218">
        <f t="shared" si="118"/>
        <v>0</v>
      </c>
      <c r="HV80" s="218">
        <f t="shared" si="118"/>
        <v>0</v>
      </c>
      <c r="HW80" s="218">
        <f t="shared" si="118"/>
        <v>0</v>
      </c>
      <c r="HX80" s="218">
        <f t="shared" si="118"/>
        <v>0</v>
      </c>
      <c r="HY80" s="218">
        <f t="shared" si="118"/>
        <v>0</v>
      </c>
      <c r="HZ80" s="218">
        <f t="shared" si="118"/>
        <v>0</v>
      </c>
      <c r="IA80" s="218">
        <f t="shared" si="118"/>
        <v>0</v>
      </c>
      <c r="IB80" s="218">
        <f t="shared" si="118"/>
        <v>0</v>
      </c>
      <c r="IC80" s="218">
        <f t="shared" si="118"/>
        <v>0</v>
      </c>
      <c r="ID80" s="218">
        <f t="shared" si="118"/>
        <v>0</v>
      </c>
      <c r="IE80" s="218">
        <f t="shared" si="118"/>
        <v>0</v>
      </c>
      <c r="IF80" s="218">
        <f t="shared" si="118"/>
        <v>0</v>
      </c>
      <c r="IG80" s="218">
        <f t="shared" si="118"/>
        <v>0</v>
      </c>
      <c r="IH80" s="218">
        <f t="shared" si="118"/>
        <v>0</v>
      </c>
      <c r="II80" s="218">
        <f t="shared" si="118"/>
        <v>0</v>
      </c>
      <c r="IJ80" s="218">
        <f t="shared" si="118"/>
        <v>0</v>
      </c>
      <c r="IK80" s="218">
        <f t="shared" si="118"/>
        <v>0</v>
      </c>
      <c r="IL80" s="218">
        <f t="shared" si="118"/>
        <v>0</v>
      </c>
      <c r="IM80" s="218">
        <f t="shared" si="118"/>
        <v>0</v>
      </c>
      <c r="IN80" s="218">
        <f t="shared" si="118"/>
        <v>0</v>
      </c>
      <c r="IO80" s="218">
        <f t="shared" si="118"/>
        <v>0</v>
      </c>
      <c r="IP80" s="218">
        <f t="shared" si="118"/>
        <v>0</v>
      </c>
      <c r="IQ80" s="212"/>
      <c r="IR80" s="212"/>
      <c r="IS80" s="212"/>
    </row>
    <row r="81" spans="1:253">
      <c r="A81" s="215" t="str">
        <f>IF((ABS(Questionnaire!D174-Questionnaire!D173))&gt;ABS(Questionnaire!D173*0.25),"WARNING Q 40 - I/C owed to UK company - Diff between opening (Q 40.a) &amp; closing (Q 40.b) balance &gt;25% - please check","OK Q 40")</f>
        <v>OK Q 40</v>
      </c>
      <c r="B81" s="215" t="str">
        <f>IF((ABS(Questionnaire!E174-Questionnaire!E173))&gt;ABS(Questionnaire!E173*0.25),"WARNING Q 40 - I/C owed to UK company - Diff between opening (Q 40.a) &amp; closing (Q 40.b) balance &gt;25% - please check","OK Q 40")</f>
        <v>OK Q 40</v>
      </c>
      <c r="C81" s="215" t="str">
        <f>IF((ABS(Questionnaire!F174-Questionnaire!F173))&gt;ABS(Questionnaire!F173*0.25),"WARNING Q 40 - I/C owed to UK company - Diff between opening (Q 40.a) &amp; closing (Q 40.b) balance &gt;25% - please check","OK Q 40")</f>
        <v>OK Q 40</v>
      </c>
      <c r="D81" s="215" t="str">
        <f>IF((ABS(Questionnaire!G174-Questionnaire!G173))&gt;ABS(Questionnaire!G173*0.25),"WARNING Q 40 - I/C owed to UK company - Diff between opening (Q 40.a) &amp; closing (Q 40.b) balance &gt;25% - please check","OK Q 40")</f>
        <v>OK Q 40</v>
      </c>
      <c r="E81" s="215" t="str">
        <f>IF((ABS(Questionnaire!H174-Questionnaire!H173))&gt;ABS(Questionnaire!H173*0.25),"WARNING Q 40 - I/C owed to UK company - Diff between opening (Q 40.a) &amp; closing (Q 40.b) balance &gt;25% - please check","OK Q 40")</f>
        <v>OK Q 40</v>
      </c>
      <c r="F81" s="215" t="str">
        <f>IF((ABS(Questionnaire!I174-Questionnaire!I173))&gt;ABS(Questionnaire!I173*0.25),"WARNING Q 40 - I/C owed to UK company - Diff between opening (Q 40.a) &amp; closing (Q 40.b) balance &gt;25% - please check","OK Q 40")</f>
        <v>OK Q 40</v>
      </c>
      <c r="G81" s="215" t="str">
        <f>IF((ABS(Questionnaire!J174-Questionnaire!J173))&gt;ABS(Questionnaire!J173*0.25),"WARNING Q 40 - I/C owed to UK company - Diff between opening (Q 40.a) &amp; closing (Q 40.b) balance &gt;25% - please check","OK Q 40")</f>
        <v>OK Q 40</v>
      </c>
      <c r="H81" s="215" t="str">
        <f>IF((ABS(Questionnaire!K174-Questionnaire!K173))&gt;ABS(Questionnaire!K173*0.25),"WARNING Q 40 - I/C owed to UK company - Diff between opening (Q 40.a) &amp; closing (Q 40.b) balance &gt;25% - please check","OK Q 40")</f>
        <v>OK Q 40</v>
      </c>
      <c r="I81" s="220" t="str">
        <f>IF((ABS(Questionnaire!L174-Questionnaire!L173))&gt;ABS(Questionnaire!L173*0.25),"WARNING Q 40 - I/C owed to UK company - Diff between opening (Q 40.a) &amp; closing (Q 40.b) balance &gt;25% - please check","OK Q 40")</f>
        <v>OK Q 40</v>
      </c>
      <c r="J81" s="215" t="str">
        <f>IF((ABS(Questionnaire!M174-Questionnaire!M173))&gt;ABS(Questionnaire!M173*0.25),"WARNING Q 40 - I/C owed to UK company - Diff between opening (Q 40.a) &amp; closing (Q 40.b) balance &gt;25% - please check","OK Q 40")</f>
        <v>OK Q 40</v>
      </c>
      <c r="K81" s="215" t="str">
        <f>IF((ABS(Questionnaire!N174-Questionnaire!N173))&gt;ABS(Questionnaire!N173*0.25),"WARNING Q 40 - I/C owed to UK company - Diff between opening (Q 40.a) &amp; closing (Q 40.b) balance &gt;25% - please check","OK Q 40")</f>
        <v>OK Q 40</v>
      </c>
      <c r="L81" s="215" t="str">
        <f>IF((ABS(Questionnaire!O174-Questionnaire!O173))&gt;ABS(Questionnaire!O173*0.25),"WARNING Q 40 - I/C owed to UK company - Diff between opening (Q 40.a) &amp; closing (Q 40.b) balance &gt;25% - please check","OK Q 40")</f>
        <v>OK Q 40</v>
      </c>
      <c r="M81" s="215" t="str">
        <f>IF((ABS(Questionnaire!P174-Questionnaire!P173))&gt;ABS(Questionnaire!P173*0.25),"WARNING Q 40 - I/C owed to UK company - Diff between opening (Q 40.a) &amp; closing (Q 40.b) balance &gt;25% - please check","OK Q 40")</f>
        <v>OK Q 40</v>
      </c>
      <c r="N81" s="215" t="str">
        <f>IF((ABS(Questionnaire!Q174-Questionnaire!Q173))&gt;ABS(Questionnaire!Q173*0.25),"WARNING Q 40 - I/C owed to UK company - Diff between opening (Q 40.a) &amp; closing (Q 40.b) balance &gt;25% - please check","OK Q 40")</f>
        <v>OK Q 40</v>
      </c>
      <c r="O81" s="215" t="str">
        <f>IF((ABS(Questionnaire!R174-Questionnaire!R173))&gt;ABS(Questionnaire!R173*0.25),"WARNING Q 40 - I/C owed to UK company - Diff between opening (Q 40.a) &amp; closing (Q 40.b) balance &gt;25% - please check","OK Q 40")</f>
        <v>OK Q 40</v>
      </c>
      <c r="P81" s="215" t="str">
        <f>IF((ABS(Questionnaire!S174-Questionnaire!S173))&gt;ABS(Questionnaire!S173*0.25),"WARNING Q 40 - I/C owed to UK company - Diff between opening (Q 40.a) &amp; closing (Q 40.b) balance &gt;25% - please check","OK Q 40")</f>
        <v>OK Q 40</v>
      </c>
      <c r="Q81" s="215" t="str">
        <f>IF((ABS(Questionnaire!T174-Questionnaire!T173))&gt;ABS(Questionnaire!T173*0.25),"WARNING Q 40 - I/C owed to UK company - Diff between opening (Q 40.a) &amp; closing (Q 40.b) balance &gt;25% - please check","OK Q 40")</f>
        <v>OK Q 40</v>
      </c>
      <c r="R81" s="215" t="str">
        <f>IF((ABS(Questionnaire!U174-Questionnaire!U173))&gt;ABS(Questionnaire!U173*0.25),"WARNING Q 40 - I/C owed to UK company - Diff between opening (Q 40.a) &amp; closing (Q 40.b) balance &gt;25% - please check","OK Q 40")</f>
        <v>OK Q 40</v>
      </c>
      <c r="S81" s="215" t="str">
        <f>IF((ABS(Questionnaire!V174-Questionnaire!V173))&gt;ABS(Questionnaire!V173*0.25),"WARNING Q 40 - I/C owed to UK company - Diff between opening (Q 40.a) &amp; closing (Q 40.b) balance &gt;25% - please check","OK Q 40")</f>
        <v>OK Q 40</v>
      </c>
      <c r="T81" s="215" t="str">
        <f>IF((ABS(Questionnaire!W174-Questionnaire!W173))&gt;ABS(Questionnaire!W173*0.25),"WARNING Q 40 - I/C owed to UK company - Diff between opening (Q 40.a) &amp; closing (Q 40.b) balance &gt;25% - please check","OK Q 40")</f>
        <v>OK Q 40</v>
      </c>
      <c r="U81" s="215" t="str">
        <f>IF((ABS(Questionnaire!X174-Questionnaire!X173))&gt;ABS(Questionnaire!X173*0.25),"WARNING Q 40 - I/C owed to UK company - Diff between opening (Q 40.a) &amp; closing (Q 40.b) balance &gt;25% - please check","OK Q 40")</f>
        <v>OK Q 40</v>
      </c>
      <c r="V81" s="215" t="str">
        <f>IF((ABS(Questionnaire!Y174-Questionnaire!Y173))&gt;ABS(Questionnaire!Y173*0.25),"WARNING Q 40 - I/C owed to UK company - Diff between opening (Q 40.a) &amp; closing (Q 40.b) balance &gt;25% - please check","OK Q 40")</f>
        <v>OK Q 40</v>
      </c>
      <c r="W81" s="215" t="str">
        <f>IF((ABS(Questionnaire!Z174-Questionnaire!Z173))&gt;ABS(Questionnaire!Z173*0.25),"WARNING Q 40 - I/C owed to UK company - Diff between opening (Q 40.a) &amp; closing (Q 40.b) balance &gt;25% - please check","OK Q 40")</f>
        <v>OK Q 40</v>
      </c>
      <c r="X81" s="215" t="str">
        <f>IF((ABS(Questionnaire!AA174-Questionnaire!AA173))&gt;ABS(Questionnaire!AA173*0.25),"WARNING Q 40 - I/C owed to UK company - Diff between opening (Q 40.a) &amp; closing (Q 40.b) balance &gt;25% - please check","OK Q 40")</f>
        <v>OK Q 40</v>
      </c>
      <c r="Y81" s="215" t="str">
        <f>IF((ABS(Questionnaire!AB174-Questionnaire!AB173))&gt;ABS(Questionnaire!AB173*0.25),"WARNING Q 40 - I/C owed to UK company - Diff between opening (Q 40.a) &amp; closing (Q 40.b) balance &gt;25% - please check","OK Q 40")</f>
        <v>OK Q 40</v>
      </c>
      <c r="Z81" s="215" t="str">
        <f>IF((ABS(Questionnaire!AC174-Questionnaire!AC173))&gt;ABS(Questionnaire!AC173*0.25),"WARNING Q 40 - I/C owed to UK company - Diff between opening (Q 40.a) &amp; closing (Q 40.b) balance &gt;25% - please check","OK Q 40")</f>
        <v>OK Q 40</v>
      </c>
      <c r="AA81" s="215" t="str">
        <f>IF((ABS(Questionnaire!AD174-Questionnaire!AD173))&gt;ABS(Questionnaire!AD173*0.25),"WARNING Q 40 - I/C owed to UK company - Diff between opening (Q 40.a) &amp; closing (Q 40.b) balance &gt;25% - please check","OK Q 40")</f>
        <v>OK Q 40</v>
      </c>
      <c r="AB81" s="215" t="str">
        <f>IF((ABS(Questionnaire!AE174-Questionnaire!AE173))&gt;ABS(Questionnaire!AE173*0.25),"WARNING Q 40 - I/C owed to UK company - Diff between opening (Q 40.a) &amp; closing (Q 40.b) balance &gt;25% - please check","OK Q 40")</f>
        <v>OK Q 40</v>
      </c>
      <c r="AC81" s="215" t="str">
        <f>IF((ABS(Questionnaire!AF174-Questionnaire!AF173))&gt;ABS(Questionnaire!AF173*0.25),"WARNING Q 40 - I/C owed to UK company - Diff between opening (Q 40.a) &amp; closing (Q 40.b) balance &gt;25% - please check","OK Q 40")</f>
        <v>OK Q 40</v>
      </c>
      <c r="AD81" s="215" t="str">
        <f>IF((ABS(Questionnaire!AG174-Questionnaire!AG173))&gt;ABS(Questionnaire!AG173*0.25),"WARNING Q 40 - I/C owed to UK company - Diff between opening (Q 40.a) &amp; closing (Q 40.b) balance &gt;25% - please check","OK Q 40")</f>
        <v>OK Q 40</v>
      </c>
      <c r="AE81" s="215" t="str">
        <f>IF((ABS(Questionnaire!AH174-Questionnaire!AH173))&gt;ABS(Questionnaire!AH173*0.25),"WARNING Q 40 - I/C owed to UK company - Diff between opening (Q 40.a) &amp; closing (Q 40.b) balance &gt;25% - please check","OK Q 40")</f>
        <v>OK Q 40</v>
      </c>
      <c r="AF81" s="215" t="str">
        <f>IF((ABS(Questionnaire!AI174-Questionnaire!AI173))&gt;ABS(Questionnaire!AI173*0.25),"WARNING Q 40 - I/C owed to UK company - Diff between opening (Q 40.a) &amp; closing (Q 40.b) balance &gt;25% - please check","OK Q 40")</f>
        <v>OK Q 40</v>
      </c>
      <c r="AG81" s="215" t="str">
        <f>IF((ABS(Questionnaire!AJ174-Questionnaire!AJ173))&gt;ABS(Questionnaire!AJ173*0.25),"WARNING Q 40 - I/C owed to UK company - Diff between opening (Q 40.a) &amp; closing (Q 40.b) balance &gt;25% - please check","OK Q 40")</f>
        <v>OK Q 40</v>
      </c>
      <c r="AH81" s="215" t="str">
        <f>IF((ABS(Questionnaire!AK174-Questionnaire!AK173))&gt;ABS(Questionnaire!AK173*0.25),"WARNING Q 40 - I/C owed to UK company - Diff between opening (Q 40.a) &amp; closing (Q 40.b) balance &gt;25% - please check","OK Q 40")</f>
        <v>OK Q 40</v>
      </c>
      <c r="AI81" s="215" t="str">
        <f>IF((ABS(Questionnaire!AL174-Questionnaire!AL173))&gt;ABS(Questionnaire!AL173*0.25),"WARNING Q 40 - I/C owed to UK company - Diff between opening (Q 40.a) &amp; closing (Q 40.b) balance &gt;25% - please check","OK Q 40")</f>
        <v>OK Q 40</v>
      </c>
      <c r="AJ81" s="215" t="str">
        <f>IF((ABS(Questionnaire!AM174-Questionnaire!AM173))&gt;ABS(Questionnaire!AM173*0.25),"WARNING Q 40 - I/C owed to UK company - Diff between opening (Q 40.a) &amp; closing (Q 40.b) balance &gt;25% - please check","OK Q 40")</f>
        <v>OK Q 40</v>
      </c>
      <c r="AK81" s="215" t="str">
        <f>IF((ABS(Questionnaire!AN174-Questionnaire!AN173))&gt;ABS(Questionnaire!AN173*0.25),"WARNING Q 40 - I/C owed to UK company - Diff between opening (Q 40.a) &amp; closing (Q 40.b) balance &gt;25% - please check","OK Q 40")</f>
        <v>OK Q 40</v>
      </c>
      <c r="AL81" s="215" t="str">
        <f>IF((ABS(Questionnaire!AO174-Questionnaire!AO173))&gt;ABS(Questionnaire!AO173*0.25),"WARNING Q 40 - I/C owed to UK company - Diff between opening (Q 40.a) &amp; closing (Q 40.b) balance &gt;25% - please check","OK Q 40")</f>
        <v>OK Q 40</v>
      </c>
      <c r="AM81" s="215" t="str">
        <f>IF((ABS(Questionnaire!AP174-Questionnaire!AP173))&gt;ABS(Questionnaire!AP173*0.25),"WARNING Q 40 - I/C owed to UK company - Diff between opening (Q 40.a) &amp; closing (Q 40.b) balance &gt;25% - please check","OK Q 40")</f>
        <v>OK Q 40</v>
      </c>
      <c r="AN81" s="215" t="str">
        <f>IF((ABS(Questionnaire!AQ174-Questionnaire!AQ173))&gt;ABS(Questionnaire!AQ173*0.25),"WARNING Q 40 - I/C owed to UK company - Diff between opening (Q 40.a) &amp; closing (Q 40.b) balance &gt;25% - please check","OK Q 40")</f>
        <v>OK Q 40</v>
      </c>
      <c r="AO81" s="215" t="str">
        <f>IF((ABS(Questionnaire!AR174-Questionnaire!AR173))&gt;ABS(Questionnaire!AR173*0.25),"WARNING Q 40 - I/C owed to UK company - Diff between opening (Q 40.a) &amp; closing (Q 40.b) balance &gt;25% - please check","OK Q 40")</f>
        <v>OK Q 40</v>
      </c>
      <c r="AP81" s="215" t="str">
        <f>IF((ABS(Questionnaire!AS174-Questionnaire!AS173))&gt;ABS(Questionnaire!AS173*0.25),"WARNING Q 40 - I/C owed to UK company - Diff between opening (Q 40.a) &amp; closing (Q 40.b) balance &gt;25% - please check","OK Q 40")</f>
        <v>OK Q 40</v>
      </c>
      <c r="AQ81" s="215" t="str">
        <f>IF((ABS(Questionnaire!AT174-Questionnaire!AT173))&gt;ABS(Questionnaire!AT173*0.25),"WARNING Q 40 - I/C owed to UK company - Diff between opening (Q 40.a) &amp; closing (Q 40.b) balance &gt;25% - please check","OK Q 40")</f>
        <v>OK Q 40</v>
      </c>
      <c r="AR81" s="215" t="str">
        <f>IF((ABS(Questionnaire!AU174-Questionnaire!AU173))&gt;ABS(Questionnaire!AU173*0.25),"WARNING Q 40 - I/C owed to UK company - Diff between opening (Q 40.a) &amp; closing (Q 40.b) balance &gt;25% - please check","OK Q 40")</f>
        <v>OK Q 40</v>
      </c>
      <c r="AS81" s="215" t="str">
        <f>IF((ABS(Questionnaire!AV174-Questionnaire!AV173))&gt;ABS(Questionnaire!AV173*0.25),"WARNING Q 40 - I/C owed to UK company - Diff between opening (Q 40.a) &amp; closing (Q 40.b) balance &gt;25% - please check","OK Q 40")</f>
        <v>OK Q 40</v>
      </c>
      <c r="AT81" s="215" t="str">
        <f>IF((ABS(Questionnaire!AW174-Questionnaire!AW173))&gt;ABS(Questionnaire!AW173*0.25),"WARNING Q 40 - I/C owed to UK company - Diff between opening (Q 40.a) &amp; closing (Q 40.b) balance &gt;25% - please check","OK Q 40")</f>
        <v>OK Q 40</v>
      </c>
      <c r="AU81" s="215" t="str">
        <f>IF((ABS(Questionnaire!AX174-Questionnaire!AX173))&gt;ABS(Questionnaire!AX173*0.25),"WARNING Q 40 - I/C owed to UK company - Diff between opening (Q 40.a) &amp; closing (Q 40.b) balance &gt;25% - please check","OK Q 40")</f>
        <v>OK Q 40</v>
      </c>
      <c r="AV81" s="215" t="str">
        <f>IF((ABS(Questionnaire!AY174-Questionnaire!AY173))&gt;ABS(Questionnaire!AY173*0.25),"WARNING Q 40 - I/C owed to UK company - Diff between opening (Q 40.a) &amp; closing (Q 40.b) balance &gt;25% - please check","OK Q 40")</f>
        <v>OK Q 40</v>
      </c>
      <c r="AW81" s="215" t="str">
        <f>IF((ABS(Questionnaire!AZ174-Questionnaire!AZ173))&gt;ABS(Questionnaire!AZ173*0.25),"WARNING Q 40 - I/C owed to UK company - Diff between opening (Q 40.a) &amp; closing (Q 40.b) balance &gt;25% - please check","OK Q 40")</f>
        <v>OK Q 40</v>
      </c>
      <c r="AX81" s="215" t="str">
        <f>IF((ABS(Questionnaire!BA174-Questionnaire!BA173))&gt;ABS(Questionnaire!BA173*0.25),"WARNING Q 40 - I/C owed to UK company - Diff between opening (Q 40.a) &amp; closing (Q 40.b) balance &gt;25% - please check","OK Q 40")</f>
        <v>OK Q 40</v>
      </c>
      <c r="AY81" s="215" t="str">
        <f>IF((ABS(Questionnaire!BB174-Questionnaire!BB173))&gt;ABS(Questionnaire!BB173*0.25),"WARNING Q 40 - I/C owed to UK company - Diff between opening (Q 40.a) &amp; closing (Q 40.b) balance &gt;25% - please check","OK Q 40")</f>
        <v>OK Q 40</v>
      </c>
      <c r="AZ81" s="215" t="str">
        <f>IF((ABS(Questionnaire!BC174-Questionnaire!BC173))&gt;ABS(Questionnaire!BC173*0.25),"WARNING Q 40 - I/C owed to UK company - Diff between opening (Q 40.a) &amp; closing (Q 40.b) balance &gt;25% - please check","OK Q 40")</f>
        <v>OK Q 40</v>
      </c>
      <c r="BA81" s="215" t="str">
        <f>IF((ABS(Questionnaire!BD174-Questionnaire!BD173))&gt;ABS(Questionnaire!BD173*0.25),"WARNING Q 40 - I/C owed to UK company - Diff between opening (Q 40.a) &amp; closing (Q 40.b) balance &gt;25% - please check","OK Q 40")</f>
        <v>OK Q 40</v>
      </c>
      <c r="BB81" s="215" t="str">
        <f>IF((ABS(Questionnaire!BE174-Questionnaire!BE173))&gt;ABS(Questionnaire!BE173*0.25),"WARNING Q 40 - I/C owed to UK company - Diff between opening (Q 40.a) &amp; closing (Q 40.b) balance &gt;25% - please check","OK Q 40")</f>
        <v>OK Q 40</v>
      </c>
      <c r="BC81" s="215" t="str">
        <f>IF((ABS(Questionnaire!BF174-Questionnaire!BF173))&gt;ABS(Questionnaire!BF173*0.25),"WARNING Q 40 - I/C owed to UK company - Diff between opening (Q 40.a) &amp; closing (Q 40.b) balance &gt;25% - please check","OK Q 40")</f>
        <v>OK Q 40</v>
      </c>
      <c r="BD81" s="215" t="str">
        <f>IF((ABS(Questionnaire!BG174-Questionnaire!BG173))&gt;ABS(Questionnaire!BG173*0.25),"WARNING Q 40 - I/C owed to UK company - Diff between opening (Q 40.a) &amp; closing (Q 40.b) balance &gt;25% - please check","OK Q 40")</f>
        <v>OK Q 40</v>
      </c>
      <c r="BE81" s="215" t="str">
        <f>IF((ABS(Questionnaire!BH174-Questionnaire!BH173))&gt;ABS(Questionnaire!BH173*0.25),"WARNING Q 40 - I/C owed to UK company - Diff between opening (Q 40.a) &amp; closing (Q 40.b) balance &gt;25% - please check","OK Q 40")</f>
        <v>OK Q 40</v>
      </c>
      <c r="BF81" s="215" t="str">
        <f>IF((ABS(Questionnaire!BI174-Questionnaire!BI173))&gt;ABS(Questionnaire!BI173*0.25),"WARNING Q 40 - I/C owed to UK company - Diff between opening (Q 40.a) &amp; closing (Q 40.b) balance &gt;25% - please check","OK Q 40")</f>
        <v>OK Q 40</v>
      </c>
      <c r="BG81" s="215" t="str">
        <f>IF((ABS(Questionnaire!BJ174-Questionnaire!BJ173))&gt;ABS(Questionnaire!BJ173*0.25),"WARNING Q 40 - I/C owed to UK company - Diff between opening (Q 40.a) &amp; closing (Q 40.b) balance &gt;25% - please check","OK Q 40")</f>
        <v>OK Q 40</v>
      </c>
      <c r="BH81" s="215" t="str">
        <f>IF((ABS(Questionnaire!BK174-Questionnaire!BK173))&gt;ABS(Questionnaire!BK173*0.25),"WARNING Q 40 - I/C owed to UK company - Diff between opening (Q 40.a) &amp; closing (Q 40.b) balance &gt;25% - please check","OK Q 40")</f>
        <v>OK Q 40</v>
      </c>
      <c r="BI81" s="215" t="str">
        <f>IF((ABS(Questionnaire!BL174-Questionnaire!BL173))&gt;ABS(Questionnaire!BL173*0.25),"WARNING Q 40 - I/C owed to UK company - Diff between opening (Q 40.a) &amp; closing (Q 40.b) balance &gt;25% - please check","OK Q 40")</f>
        <v>OK Q 40</v>
      </c>
      <c r="BJ81" s="215" t="str">
        <f>IF((ABS(Questionnaire!BM174-Questionnaire!BM173))&gt;ABS(Questionnaire!BM173*0.25),"WARNING Q 40 - I/C owed to UK company - Diff between opening (Q 40.a) &amp; closing (Q 40.b) balance &gt;25% - please check","OK Q 40")</f>
        <v>OK Q 40</v>
      </c>
      <c r="BK81" s="215" t="str">
        <f>IF((ABS(Questionnaire!BN174-Questionnaire!BN173))&gt;ABS(Questionnaire!BN173*0.25),"WARNING Q 40 - I/C owed to UK company - Diff between opening (Q 40.a) &amp; closing (Q 40.b) balance &gt;25% - please check","OK Q 40")</f>
        <v>OK Q 40</v>
      </c>
      <c r="BL81" s="215" t="str">
        <f>IF((ABS(Questionnaire!BO174-Questionnaire!BO173))&gt;ABS(Questionnaire!BO173*0.25),"WARNING Q 40 - I/C owed to UK company - Diff between opening (Q 40.a) &amp; closing (Q 40.b) balance &gt;25% - please check","OK Q 40")</f>
        <v>OK Q 40</v>
      </c>
      <c r="BM81" s="215" t="str">
        <f>IF((ABS(Questionnaire!BP174-Questionnaire!BP173))&gt;ABS(Questionnaire!BP173*0.25),"WARNING Q 40 - I/C owed to UK company - Diff between opening (Q 40.a) &amp; closing (Q 40.b) balance &gt;25% - please check","OK Q 40")</f>
        <v>OK Q 40</v>
      </c>
      <c r="BN81" s="215" t="str">
        <f>IF((ABS(Questionnaire!BQ174-Questionnaire!BQ173))&gt;ABS(Questionnaire!BQ173*0.25),"WARNING Q 40 - I/C owed to UK company - Diff between opening (Q 40.a) &amp; closing (Q 40.b) balance &gt;25% - please check","OK Q 40")</f>
        <v>OK Q 40</v>
      </c>
      <c r="BO81" s="215" t="str">
        <f>IF((ABS(Questionnaire!BR174-Questionnaire!BR173))&gt;ABS(Questionnaire!BR173*0.25),"WARNING Q 40 - I/C owed to UK company - Diff between opening (Q 40.a) &amp; closing (Q 40.b) balance &gt;25% - please check","OK Q 40")</f>
        <v>OK Q 40</v>
      </c>
      <c r="BP81" s="215" t="str">
        <f>IF((ABS(Questionnaire!BS174-Questionnaire!BS173))&gt;ABS(Questionnaire!BS173*0.25),"WARNING Q 40 - I/C owed to UK company - Diff between opening (Q 40.a) &amp; closing (Q 40.b) balance &gt;25% - please check","OK Q 40")</f>
        <v>OK Q 40</v>
      </c>
      <c r="BQ81" s="215" t="str">
        <f>IF((ABS(Questionnaire!BT174-Questionnaire!BT173))&gt;ABS(Questionnaire!BT173*0.25),"WARNING Q 40 - I/C owed to UK company - Diff between opening (Q 40.a) &amp; closing (Q 40.b) balance &gt;25% - please check","OK Q 40")</f>
        <v>OK Q 40</v>
      </c>
      <c r="BR81" s="215" t="str">
        <f>IF((ABS(Questionnaire!BU174-Questionnaire!BU173))&gt;ABS(Questionnaire!BU173*0.25),"WARNING Q 40 - I/C owed to UK company - Diff between opening (Q 40.a) &amp; closing (Q 40.b) balance &gt;25% - please check","OK Q 40")</f>
        <v>OK Q 40</v>
      </c>
      <c r="BS81" s="215" t="str">
        <f>IF((ABS(Questionnaire!BV174-Questionnaire!BV173))&gt;ABS(Questionnaire!BV173*0.25),"WARNING Q 40 - I/C owed to UK company - Diff between opening (Q 40.a) &amp; closing (Q 40.b) balance &gt;25% - please check","OK Q 40")</f>
        <v>OK Q 40</v>
      </c>
      <c r="BT81" s="215" t="str">
        <f>IF((ABS(Questionnaire!BW174-Questionnaire!BW173))&gt;ABS(Questionnaire!BW173*0.25),"WARNING Q 40 - I/C owed to UK company - Diff between opening (Q 40.a) &amp; closing (Q 40.b) balance &gt;25% - please check","OK Q 40")</f>
        <v>OK Q 40</v>
      </c>
      <c r="BU81" s="215" t="str">
        <f>IF((ABS(Questionnaire!BX174-Questionnaire!BX173))&gt;ABS(Questionnaire!BX173*0.25),"WARNING Q 40 - I/C owed to UK company - Diff between opening (Q 40.a) &amp; closing (Q 40.b) balance &gt;25% - please check","OK Q 40")</f>
        <v>OK Q 40</v>
      </c>
      <c r="BV81" s="215" t="str">
        <f>IF((ABS(Questionnaire!BY174-Questionnaire!BY173))&gt;ABS(Questionnaire!BY173*0.25),"WARNING Q 40 - I/C owed to UK company - Diff between opening (Q 40.a) &amp; closing (Q 40.b) balance &gt;25% - please check","OK Q 40")</f>
        <v>OK Q 40</v>
      </c>
      <c r="BW81" s="215" t="str">
        <f>IF((ABS(Questionnaire!BZ174-Questionnaire!BZ173))&gt;ABS(Questionnaire!BZ173*0.25),"WARNING Q 40 - I/C owed to UK company - Diff between opening (Q 40.a) &amp; closing (Q 40.b) balance &gt;25% - please check","OK Q 40")</f>
        <v>OK Q 40</v>
      </c>
      <c r="BX81" s="215" t="str">
        <f>IF((ABS(Questionnaire!CA174-Questionnaire!CA173))&gt;ABS(Questionnaire!CA173*0.25),"WARNING Q 40 - I/C owed to UK company - Diff between opening (Q 40.a) &amp; closing (Q 40.b) balance &gt;25% - please check","OK Q 40")</f>
        <v>OK Q 40</v>
      </c>
      <c r="BY81" s="215" t="str">
        <f>IF((ABS(Questionnaire!CB174-Questionnaire!CB173))&gt;ABS(Questionnaire!CB173*0.25),"WARNING Q 40 - I/C owed to UK company - Diff between opening (Q 40.a) &amp; closing (Q 40.b) balance &gt;25% - please check","OK Q 40")</f>
        <v>OK Q 40</v>
      </c>
      <c r="BZ81" s="215" t="str">
        <f>IF((ABS(Questionnaire!CC174-Questionnaire!CC173))&gt;ABS(Questionnaire!CC173*0.25),"WARNING Q 40 - I/C owed to UK company - Diff between opening (Q 40.a) &amp; closing (Q 40.b) balance &gt;25% - please check","OK Q 40")</f>
        <v>OK Q 40</v>
      </c>
      <c r="CA81" s="215" t="str">
        <f>IF((ABS(Questionnaire!CD174-Questionnaire!CD173))&gt;ABS(Questionnaire!CD173*0.25),"WARNING Q 40 - I/C owed to UK company - Diff between opening (Q 40.a) &amp; closing (Q 40.b) balance &gt;25% - please check","OK Q 40")</f>
        <v>OK Q 40</v>
      </c>
      <c r="CB81" s="215" t="str">
        <f>IF((ABS(Questionnaire!CE174-Questionnaire!CE173))&gt;ABS(Questionnaire!CE173*0.25),"WARNING Q 40 - I/C owed to UK company - Diff between opening (Q 40.a) &amp; closing (Q 40.b) balance &gt;25% - please check","OK Q 40")</f>
        <v>OK Q 40</v>
      </c>
      <c r="CC81" s="215" t="str">
        <f>IF((ABS(Questionnaire!CF174-Questionnaire!CF173))&gt;ABS(Questionnaire!CF173*0.25),"WARNING Q 40 - I/C owed to UK company - Diff between opening (Q 40.a) &amp; closing (Q 40.b) balance &gt;25% - please check","OK Q 40")</f>
        <v>OK Q 40</v>
      </c>
      <c r="CD81" s="215" t="str">
        <f>IF((ABS(Questionnaire!CG174-Questionnaire!CG173))&gt;ABS(Questionnaire!CG173*0.25),"WARNING Q 40 - I/C owed to UK company - Diff between opening (Q 40.a) &amp; closing (Q 40.b) balance &gt;25% - please check","OK Q 40")</f>
        <v>OK Q 40</v>
      </c>
      <c r="CE81" s="215" t="str">
        <f>IF((ABS(Questionnaire!CH174-Questionnaire!CH173))&gt;ABS(Questionnaire!CH173*0.25),"WARNING Q 40 - I/C owed to UK company - Diff between opening (Q 40.a) &amp; closing (Q 40.b) balance &gt;25% - please check","OK Q 40")</f>
        <v>OK Q 40</v>
      </c>
      <c r="CF81" s="215" t="str">
        <f>IF((ABS(Questionnaire!CI174-Questionnaire!CI173))&gt;ABS(Questionnaire!CI173*0.25),"WARNING Q 40 - I/C owed to UK company - Diff between opening (Q 40.a) &amp; closing (Q 40.b) balance &gt;25% - please check","OK Q 40")</f>
        <v>OK Q 40</v>
      </c>
      <c r="CG81" s="215" t="str">
        <f>IF((ABS(Questionnaire!CJ174-Questionnaire!CJ173))&gt;ABS(Questionnaire!CJ173*0.25),"WARNING Q 40 - I/C owed to UK company - Diff between opening (Q 40.a) &amp; closing (Q 40.b) balance &gt;25% - please check","OK Q 40")</f>
        <v>OK Q 40</v>
      </c>
      <c r="CH81" s="215" t="str">
        <f>IF((ABS(Questionnaire!CK174-Questionnaire!CK173))&gt;ABS(Questionnaire!CK173*0.25),"WARNING Q 40 - I/C owed to UK company - Diff between opening (Q 40.a) &amp; closing (Q 40.b) balance &gt;25% - please check","OK Q 40")</f>
        <v>OK Q 40</v>
      </c>
      <c r="CI81" s="215" t="str">
        <f>IF((ABS(Questionnaire!CL174-Questionnaire!CL173))&gt;ABS(Questionnaire!CL173*0.25),"WARNING Q 40 - I/C owed to UK company - Diff between opening (Q 40.a) &amp; closing (Q 40.b) balance &gt;25% - please check","OK Q 40")</f>
        <v>OK Q 40</v>
      </c>
      <c r="CJ81" s="215" t="str">
        <f>IF((ABS(Questionnaire!CM174-Questionnaire!CM173))&gt;ABS(Questionnaire!CM173*0.25),"WARNING Q 40 - I/C owed to UK company - Diff between opening (Q 40.a) &amp; closing (Q 40.b) balance &gt;25% - please check","OK Q 40")</f>
        <v>OK Q 40</v>
      </c>
      <c r="CK81" s="215" t="str">
        <f>IF((ABS(Questionnaire!CN174-Questionnaire!CN173))&gt;ABS(Questionnaire!CN173*0.25),"WARNING Q 40 - I/C owed to UK company - Diff between opening (Q 40.a) &amp; closing (Q 40.b) balance &gt;25% - please check","OK Q 40")</f>
        <v>OK Q 40</v>
      </c>
      <c r="CL81" s="215" t="str">
        <f>IF((ABS(Questionnaire!CO174-Questionnaire!CO173))&gt;ABS(Questionnaire!CO173*0.25),"WARNING Q 40 - I/C owed to UK company - Diff between opening (Q 40.a) &amp; closing (Q 40.b) balance &gt;25% - please check","OK Q 40")</f>
        <v>OK Q 40</v>
      </c>
      <c r="CM81" s="215" t="str">
        <f>IF((ABS(Questionnaire!CP174-Questionnaire!CP173))&gt;ABS(Questionnaire!CP173*0.25),"WARNING Q 40 - I/C owed to UK company - Diff between opening (Q 40.a) &amp; closing (Q 40.b) balance &gt;25% - please check","OK Q 40")</f>
        <v>OK Q 40</v>
      </c>
      <c r="CN81" s="215" t="str">
        <f>IF((ABS(Questionnaire!CQ174-Questionnaire!CQ173))&gt;ABS(Questionnaire!CQ173*0.25),"WARNING Q 40 - I/C owed to UK company - Diff between opening (Q 40.a) &amp; closing (Q 40.b) balance &gt;25% - please check","OK Q 40")</f>
        <v>OK Q 40</v>
      </c>
      <c r="CO81" s="215" t="str">
        <f>IF((ABS(Questionnaire!CR174-Questionnaire!CR173))&gt;ABS(Questionnaire!CR173*0.25),"WARNING Q 40 - I/C owed to UK company - Diff between opening (Q 40.a) &amp; closing (Q 40.b) balance &gt;25% - please check","OK Q 40")</f>
        <v>OK Q 40</v>
      </c>
      <c r="CP81" s="215" t="str">
        <f>IF((ABS(Questionnaire!CS174-Questionnaire!CS173))&gt;ABS(Questionnaire!CS173*0.25),"WARNING Q 40 - I/C owed to UK company - Diff between opening (Q 40.a) &amp; closing (Q 40.b) balance &gt;25% - please check","OK Q 40")</f>
        <v>OK Q 40</v>
      </c>
      <c r="CQ81" s="215" t="str">
        <f>IF((ABS(Questionnaire!CT174-Questionnaire!CT173))&gt;ABS(Questionnaire!CT173*0.25),"WARNING Q 40 - I/C owed to UK company - Diff between opening (Q 40.a) &amp; closing (Q 40.b) balance &gt;25% - please check","OK Q 40")</f>
        <v>OK Q 40</v>
      </c>
      <c r="CR81" s="215" t="str">
        <f>IF((ABS(Questionnaire!CU174-Questionnaire!CU173))&gt;ABS(Questionnaire!CU173*0.25),"WARNING Q 40 - I/C owed to UK company - Diff between opening (Q 40.a) &amp; closing (Q 40.b) balance &gt;25% - please check","OK Q 40")</f>
        <v>OK Q 40</v>
      </c>
      <c r="CS81" s="215" t="str">
        <f>IF((ABS(Questionnaire!CV174-Questionnaire!CV173))&gt;ABS(Questionnaire!CV173*0.25),"WARNING Q 40 - I/C owed to UK company - Diff between opening (Q 40.a) &amp; closing (Q 40.b) balance &gt;25% - please check","OK Q 40")</f>
        <v>OK Q 40</v>
      </c>
      <c r="CT81" s="215" t="str">
        <f>IF((ABS(Questionnaire!CW174-Questionnaire!CW173))&gt;ABS(Questionnaire!CW173*0.25),"WARNING Q 40 - I/C owed to UK company - Diff between opening (Q 40.a) &amp; closing (Q 40.b) balance &gt;25% - please check","OK Q 40")</f>
        <v>OK Q 40</v>
      </c>
      <c r="CU81" s="215" t="str">
        <f>IF((ABS(Questionnaire!CX174-Questionnaire!CX173))&gt;ABS(Questionnaire!CX173*0.25),"WARNING Q 40 - I/C owed to UK company - Diff between opening (Q 40.a) &amp; closing (Q 40.b) balance &gt;25% - please check","OK Q 40")</f>
        <v>OK Q 40</v>
      </c>
      <c r="CV81" s="215" t="str">
        <f>IF((ABS(Questionnaire!CY174-Questionnaire!CY173))&gt;ABS(Questionnaire!CY173*0.25),"WARNING Q 40 - I/C owed to UK company - Diff between opening (Q 40.a) &amp; closing (Q 40.b) balance &gt;25% - please check","OK Q 40")</f>
        <v>OK Q 40</v>
      </c>
      <c r="CW81" s="215" t="str">
        <f>IF((ABS(Questionnaire!CZ174-Questionnaire!CZ173))&gt;ABS(Questionnaire!CZ173*0.25),"WARNING Q 40 - I/C owed to UK company - Diff between opening (Q 40.a) &amp; closing (Q 40.b) balance &gt;25% - please check","OK Q 40")</f>
        <v>OK Q 40</v>
      </c>
      <c r="CX81" s="215" t="str">
        <f>IF((ABS(Questionnaire!DA174-Questionnaire!DA173))&gt;ABS(Questionnaire!DA173*0.25),"WARNING Q 40 - I/C owed to UK company - Diff between opening (Q 40.a) &amp; closing (Q 40.b) balance &gt;25% - please check","OK Q 40")</f>
        <v>OK Q 40</v>
      </c>
      <c r="CY81" s="215" t="str">
        <f>IF((ABS(Questionnaire!DB174-Questionnaire!DB173))&gt;ABS(Questionnaire!DB173*0.25),"WARNING Q 40 - I/C owed to UK company - Diff between opening (Q 40.a) &amp; closing (Q 40.b) balance &gt;25% - please check","OK Q 40")</f>
        <v>OK Q 40</v>
      </c>
      <c r="CZ81" s="215" t="str">
        <f>IF((ABS(Questionnaire!DC174-Questionnaire!DC173))&gt;ABS(Questionnaire!DC173*0.25),"WARNING Q 40 - I/C owed to UK company - Diff between opening (Q 40.a) &amp; closing (Q 40.b) balance &gt;25% - please check","OK Q 40")</f>
        <v>OK Q 40</v>
      </c>
      <c r="DA81" s="215" t="str">
        <f>IF((ABS(Questionnaire!DD174-Questionnaire!DD173))&gt;ABS(Questionnaire!DD173*0.25),"WARNING Q 40 - I/C owed to UK company - Diff between opening (Q 40.a) &amp; closing (Q 40.b) balance &gt;25% - please check","OK Q 40")</f>
        <v>OK Q 40</v>
      </c>
      <c r="DB81" s="215" t="str">
        <f>IF((ABS(Questionnaire!DE174-Questionnaire!DE173))&gt;ABS(Questionnaire!DE173*0.25),"WARNING Q 40 - I/C owed to UK company - Diff between opening (Q 40.a) &amp; closing (Q 40.b) balance &gt;25% - please check","OK Q 40")</f>
        <v>OK Q 40</v>
      </c>
      <c r="DC81" s="215" t="str">
        <f>IF((ABS(Questionnaire!DF174-Questionnaire!DF173))&gt;ABS(Questionnaire!DF173*0.25),"WARNING Q 40 - I/C owed to UK company - Diff between opening (Q 40.a) &amp; closing (Q 40.b) balance &gt;25% - please check","OK Q 40")</f>
        <v>OK Q 40</v>
      </c>
      <c r="DD81" s="215" t="str">
        <f>IF((ABS(Questionnaire!DG174-Questionnaire!DG173))&gt;ABS(Questionnaire!DG173*0.25),"WARNING Q 40 - I/C owed to UK company - Diff between opening (Q 40.a) &amp; closing (Q 40.b) balance &gt;25% - please check","OK Q 40")</f>
        <v>OK Q 40</v>
      </c>
      <c r="DE81" s="215" t="str">
        <f>IF((ABS(Questionnaire!DH174-Questionnaire!DH173))&gt;ABS(Questionnaire!DH173*0.25),"WARNING Q 40 - I/C owed to UK company - Diff between opening (Q 40.a) &amp; closing (Q 40.b) balance &gt;25% - please check","OK Q 40")</f>
        <v>OK Q 40</v>
      </c>
      <c r="DF81" s="215" t="str">
        <f>IF((ABS(Questionnaire!DI174-Questionnaire!DI173))&gt;ABS(Questionnaire!DI173*0.25),"WARNING Q 40 - I/C owed to UK company - Diff between opening (Q 40.a) &amp; closing (Q 40.b) balance &gt;25% - please check","OK Q 40")</f>
        <v>OK Q 40</v>
      </c>
      <c r="DG81" s="215" t="str">
        <f>IF((ABS(Questionnaire!DJ174-Questionnaire!DJ173))&gt;ABS(Questionnaire!DJ173*0.25),"WARNING Q 40 - I/C owed to UK company - Diff between opening (Q 40.a) &amp; closing (Q 40.b) balance &gt;25% - please check","OK Q 40")</f>
        <v>OK Q 40</v>
      </c>
      <c r="DH81" s="215" t="str">
        <f>IF((ABS(Questionnaire!DK174-Questionnaire!DK173))&gt;ABS(Questionnaire!DK173*0.25),"WARNING Q 40 - I/C owed to UK company - Diff between opening (Q 40.a) &amp; closing (Q 40.b) balance &gt;25% - please check","OK Q 40")</f>
        <v>OK Q 40</v>
      </c>
      <c r="DI81" s="215" t="str">
        <f>IF((ABS(Questionnaire!DL174-Questionnaire!DL173))&gt;ABS(Questionnaire!DL173*0.25),"WARNING Q 40 - I/C owed to UK company - Diff between opening (Q 40.a) &amp; closing (Q 40.b) balance &gt;25% - please check","OK Q 40")</f>
        <v>OK Q 40</v>
      </c>
      <c r="DJ81" s="215" t="str">
        <f>IF((ABS(Questionnaire!DM174-Questionnaire!DM173))&gt;ABS(Questionnaire!DM173*0.25),"WARNING Q 40 - I/C owed to UK company - Diff between opening (Q 40.a) &amp; closing (Q 40.b) balance &gt;25% - please check","OK Q 40")</f>
        <v>OK Q 40</v>
      </c>
      <c r="DK81" s="215" t="str">
        <f>IF((ABS(Questionnaire!DN174-Questionnaire!DN173))&gt;ABS(Questionnaire!DN173*0.25),"WARNING Q 40 - I/C owed to UK company - Diff between opening (Q 40.a) &amp; closing (Q 40.b) balance &gt;25% - please check","OK Q 40")</f>
        <v>OK Q 40</v>
      </c>
      <c r="DL81" s="215" t="str">
        <f>IF((ABS(Questionnaire!DO174-Questionnaire!DO173))&gt;ABS(Questionnaire!DO173*0.25),"WARNING Q 40 - I/C owed to UK company - Diff between opening (Q 40.a) &amp; closing (Q 40.b) balance &gt;25% - please check","OK Q 40")</f>
        <v>OK Q 40</v>
      </c>
      <c r="DM81" s="215" t="str">
        <f>IF((ABS(Questionnaire!DP174-Questionnaire!DP173))&gt;ABS(Questionnaire!DP173*0.25),"WARNING Q 40 - I/C owed to UK company - Diff between opening (Q 40.a) &amp; closing (Q 40.b) balance &gt;25% - please check","OK Q 40")</f>
        <v>OK Q 40</v>
      </c>
      <c r="DN81" s="215" t="str">
        <f>IF((ABS(Questionnaire!DQ174-Questionnaire!DQ173))&gt;ABS(Questionnaire!DQ173*0.25),"WARNING Q 40 - I/C owed to UK company - Diff between opening (Q 40.a) &amp; closing (Q 40.b) balance &gt;25% - please check","OK Q 40")</f>
        <v>OK Q 40</v>
      </c>
      <c r="DO81" s="215" t="str">
        <f>IF((ABS(Questionnaire!DR174-Questionnaire!DR173))&gt;ABS(Questionnaire!DR173*0.25),"WARNING Q 40 - I/C owed to UK company - Diff between opening (Q 40.a) &amp; closing (Q 40.b) balance &gt;25% - please check","OK Q 40")</f>
        <v>OK Q 40</v>
      </c>
      <c r="DP81" s="215" t="str">
        <f>IF((ABS(Questionnaire!DS174-Questionnaire!DS173))&gt;ABS(Questionnaire!DS173*0.25),"WARNING Q 40 - I/C owed to UK company - Diff between opening (Q 40.a) &amp; closing (Q 40.b) balance &gt;25% - please check","OK Q 40")</f>
        <v>OK Q 40</v>
      </c>
      <c r="DQ81" s="215" t="str">
        <f>IF((ABS(Questionnaire!DT174-Questionnaire!DT173))&gt;ABS(Questionnaire!DT173*0.25),"WARNING Q 40 - I/C owed to UK company - Diff between opening (Q 40.a) &amp; closing (Q 40.b) balance &gt;25% - please check","OK Q 40")</f>
        <v>OK Q 40</v>
      </c>
      <c r="DR81" s="215" t="str">
        <f>IF((ABS(Questionnaire!DU174-Questionnaire!DU173))&gt;ABS(Questionnaire!DU173*0.25),"WARNING Q 40 - I/C owed to UK company - Diff between opening (Q 40.a) &amp; closing (Q 40.b) balance &gt;25% - please check","OK Q 40")</f>
        <v>OK Q 40</v>
      </c>
      <c r="DS81" s="215" t="str">
        <f>IF((ABS(Questionnaire!DV174-Questionnaire!DV173))&gt;ABS(Questionnaire!DV173*0.25),"WARNING Q 40 - I/C owed to UK company - Diff between opening (Q 40.a) &amp; closing (Q 40.b) balance &gt;25% - please check","OK Q 40")</f>
        <v>OK Q 40</v>
      </c>
      <c r="DT81" s="215" t="str">
        <f>IF((ABS(Questionnaire!DW174-Questionnaire!DW173))&gt;ABS(Questionnaire!DW173*0.25),"WARNING Q 40 - I/C owed to UK company - Diff between opening (Q 40.a) &amp; closing (Q 40.b) balance &gt;25% - please check","OK Q 40")</f>
        <v>OK Q 40</v>
      </c>
      <c r="DU81" s="215" t="str">
        <f>IF((ABS(Questionnaire!DX174-Questionnaire!DX173))&gt;ABS(Questionnaire!DX173*0.25),"WARNING Q 40 - I/C owed to UK company - Diff between opening (Q 40.a) &amp; closing (Q 40.b) balance &gt;25% - please check","OK Q 40")</f>
        <v>OK Q 40</v>
      </c>
      <c r="DV81" s="215" t="str">
        <f>IF((ABS(Questionnaire!DY174-Questionnaire!DY173))&gt;ABS(Questionnaire!DY173*0.25),"WARNING Q 40 - I/C owed to UK company - Diff between opening (Q 40.a) &amp; closing (Q 40.b) balance &gt;25% - please check","OK Q 40")</f>
        <v>OK Q 40</v>
      </c>
      <c r="DW81" s="215" t="str">
        <f>IF((ABS(Questionnaire!DZ174-Questionnaire!DZ173))&gt;ABS(Questionnaire!DZ173*0.25),"WARNING Q 40 - I/C owed to UK company - Diff between opening (Q 40.a) &amp; closing (Q 40.b) balance &gt;25% - please check","OK Q 40")</f>
        <v>OK Q 40</v>
      </c>
      <c r="DX81" s="215" t="str">
        <f>IF((ABS(Questionnaire!EA174-Questionnaire!EA173))&gt;ABS(Questionnaire!EA173*0.25),"WARNING Q 40 - I/C owed to UK company - Diff between opening (Q 40.a) &amp; closing (Q 40.b) balance &gt;25% - please check","OK Q 40")</f>
        <v>OK Q 40</v>
      </c>
      <c r="DY81" s="215" t="str">
        <f>IF((ABS(Questionnaire!EB174-Questionnaire!EB173))&gt;ABS(Questionnaire!EB173*0.25),"WARNING Q 40 - I/C owed to UK company - Diff between opening (Q 40.a) &amp; closing (Q 40.b) balance &gt;25% - please check","OK Q 40")</f>
        <v>OK Q 40</v>
      </c>
      <c r="DZ81" s="215" t="str">
        <f>IF((ABS(Questionnaire!EC174-Questionnaire!EC173))&gt;ABS(Questionnaire!EC173*0.25),"WARNING Q 40 - I/C owed to UK company - Diff between opening (Q 40.a) &amp; closing (Q 40.b) balance &gt;25% - please check","OK Q 40")</f>
        <v>OK Q 40</v>
      </c>
      <c r="EA81" s="215" t="str">
        <f>IF((ABS(Questionnaire!ED174-Questionnaire!ED173))&gt;ABS(Questionnaire!ED173*0.25),"WARNING Q 40 - I/C owed to UK company - Diff between opening (Q 40.a) &amp; closing (Q 40.b) balance &gt;25% - please check","OK Q 40")</f>
        <v>OK Q 40</v>
      </c>
      <c r="EB81" s="215" t="str">
        <f>IF((ABS(Questionnaire!EE174-Questionnaire!EE173))&gt;ABS(Questionnaire!EE173*0.25),"WARNING Q 40 - I/C owed to UK company - Diff between opening (Q 40.a) &amp; closing (Q 40.b) balance &gt;25% - please check","OK Q 40")</f>
        <v>OK Q 40</v>
      </c>
      <c r="EC81" s="215" t="str">
        <f>IF((ABS(Questionnaire!EF174-Questionnaire!EF173))&gt;ABS(Questionnaire!EF173*0.25),"WARNING Q 40 - I/C owed to UK company - Diff between opening (Q 40.a) &amp; closing (Q 40.b) balance &gt;25% - please check","OK Q 40")</f>
        <v>OK Q 40</v>
      </c>
      <c r="ED81" s="215" t="str">
        <f>IF((ABS(Questionnaire!EG174-Questionnaire!EG173))&gt;ABS(Questionnaire!EG173*0.25),"WARNING Q 40 - I/C owed to UK company - Diff between opening (Q 40.a) &amp; closing (Q 40.b) balance &gt;25% - please check","OK Q 40")</f>
        <v>OK Q 40</v>
      </c>
      <c r="EE81" s="215" t="str">
        <f>IF((ABS(Questionnaire!EH174-Questionnaire!EH173))&gt;ABS(Questionnaire!EH173*0.25),"WARNING Q 40 - I/C owed to UK company - Diff between opening (Q 40.a) &amp; closing (Q 40.b) balance &gt;25% - please check","OK Q 40")</f>
        <v>OK Q 40</v>
      </c>
      <c r="EF81" s="215" t="str">
        <f>IF((ABS(Questionnaire!EI174-Questionnaire!EI173))&gt;ABS(Questionnaire!EI173*0.25),"WARNING Q 40 - I/C owed to UK company - Diff between opening (Q 40.a) &amp; closing (Q 40.b) balance &gt;25% - please check","OK Q 40")</f>
        <v>OK Q 40</v>
      </c>
      <c r="EG81" s="215" t="str">
        <f>IF((ABS(Questionnaire!EJ174-Questionnaire!EJ173))&gt;ABS(Questionnaire!EJ173*0.25),"WARNING Q 40 - I/C owed to UK company - Diff between opening (Q 40.a) &amp; closing (Q 40.b) balance &gt;25% - please check","OK Q 40")</f>
        <v>OK Q 40</v>
      </c>
      <c r="EH81" s="215" t="str">
        <f>IF((ABS(Questionnaire!EK174-Questionnaire!EK173))&gt;ABS(Questionnaire!EK173*0.25),"WARNING Q 40 - I/C owed to UK company - Diff between opening (Q 40.a) &amp; closing (Q 40.b) balance &gt;25% - please check","OK Q 40")</f>
        <v>OK Q 40</v>
      </c>
      <c r="EI81" s="215" t="str">
        <f>IF((ABS(Questionnaire!EL174-Questionnaire!EL173))&gt;ABS(Questionnaire!EL173*0.25),"WARNING Q 40 - I/C owed to UK company - Diff between opening (Q 40.a) &amp; closing (Q 40.b) balance &gt;25% - please check","OK Q 40")</f>
        <v>OK Q 40</v>
      </c>
      <c r="EJ81" s="215" t="str">
        <f>IF((ABS(Questionnaire!EM174-Questionnaire!EM173))&gt;ABS(Questionnaire!EM173*0.25),"WARNING Q 40 - I/C owed to UK company - Diff between opening (Q 40.a) &amp; closing (Q 40.b) balance &gt;25% - please check","OK Q 40")</f>
        <v>OK Q 40</v>
      </c>
      <c r="EK81" s="215" t="str">
        <f>IF((ABS(Questionnaire!EN174-Questionnaire!EN173))&gt;ABS(Questionnaire!EN173*0.25),"WARNING Q 40 - I/C owed to UK company - Diff between opening (Q 40.a) &amp; closing (Q 40.b) balance &gt;25% - please check","OK Q 40")</f>
        <v>OK Q 40</v>
      </c>
      <c r="EL81" s="215" t="str">
        <f>IF((ABS(Questionnaire!EO174-Questionnaire!EO173))&gt;ABS(Questionnaire!EO173*0.25),"WARNING Q 40 - I/C owed to UK company - Diff between opening (Q 40.a) &amp; closing (Q 40.b) balance &gt;25% - please check","OK Q 40")</f>
        <v>OK Q 40</v>
      </c>
      <c r="EM81" s="215" t="str">
        <f>IF((ABS(Questionnaire!EP174-Questionnaire!EP173))&gt;ABS(Questionnaire!EP173*0.25),"WARNING Q 40 - I/C owed to UK company - Diff between opening (Q 40.a) &amp; closing (Q 40.b) balance &gt;25% - please check","OK Q 40")</f>
        <v>OK Q 40</v>
      </c>
      <c r="EN81" s="215" t="str">
        <f>IF((ABS(Questionnaire!EQ174-Questionnaire!EQ173))&gt;ABS(Questionnaire!EQ173*0.25),"WARNING Q 40 - I/C owed to UK company - Diff between opening (Q 40.a) &amp; closing (Q 40.b) balance &gt;25% - please check","OK Q 40")</f>
        <v>OK Q 40</v>
      </c>
      <c r="EO81" s="215" t="str">
        <f>IF((ABS(Questionnaire!ER174-Questionnaire!ER173))&gt;ABS(Questionnaire!ER173*0.25),"WARNING Q 40 - I/C owed to UK company - Diff between opening (Q 40.a) &amp; closing (Q 40.b) balance &gt;25% - please check","OK Q 40")</f>
        <v>OK Q 40</v>
      </c>
      <c r="EP81" s="215" t="str">
        <f>IF((ABS(Questionnaire!ES174-Questionnaire!ES173))&gt;ABS(Questionnaire!ES173*0.25),"WARNING Q 40 - I/C owed to UK company - Diff between opening (Q 40.a) &amp; closing (Q 40.b) balance &gt;25% - please check","OK Q 40")</f>
        <v>OK Q 40</v>
      </c>
      <c r="EQ81" s="215" t="str">
        <f>IF((ABS(Questionnaire!ET174-Questionnaire!ET173))&gt;ABS(Questionnaire!ET173*0.25),"WARNING Q 40 - I/C owed to UK company - Diff between opening (Q 40.a) &amp; closing (Q 40.b) balance &gt;25% - please check","OK Q 40")</f>
        <v>OK Q 40</v>
      </c>
      <c r="ER81" s="215" t="str">
        <f>IF((ABS(Questionnaire!EU174-Questionnaire!EU173))&gt;ABS(Questionnaire!EU173*0.25),"WARNING Q 40 - I/C owed to UK company - Diff between opening (Q 40.a) &amp; closing (Q 40.b) balance &gt;25% - please check","OK Q 40")</f>
        <v>OK Q 40</v>
      </c>
      <c r="ES81" s="215" t="str">
        <f>IF((ABS(Questionnaire!EV174-Questionnaire!EV173))&gt;ABS(Questionnaire!EV173*0.25),"WARNING Q 40 - I/C owed to UK company - Diff between opening (Q 40.a) &amp; closing (Q 40.b) balance &gt;25% - please check","OK Q 40")</f>
        <v>OK Q 40</v>
      </c>
      <c r="ET81" s="215" t="str">
        <f>IF((ABS(Questionnaire!EW174-Questionnaire!EW173))&gt;ABS(Questionnaire!EW173*0.25),"WARNING Q 40 - I/C owed to UK company - Diff between opening (Q 40.a) &amp; closing (Q 40.b) balance &gt;25% - please check","OK Q 40")</f>
        <v>OK Q 40</v>
      </c>
      <c r="EU81" s="215" t="str">
        <f>IF((ABS(Questionnaire!EX174-Questionnaire!EX173))&gt;ABS(Questionnaire!EX173*0.25),"WARNING Q 40 - I/C owed to UK company - Diff between opening (Q 40.a) &amp; closing (Q 40.b) balance &gt;25% - please check","OK Q 40")</f>
        <v>OK Q 40</v>
      </c>
      <c r="EV81" s="215" t="str">
        <f>IF((ABS(Questionnaire!EY174-Questionnaire!EY173))&gt;ABS(Questionnaire!EY173*0.25),"WARNING Q 40 - I/C owed to UK company - Diff between opening (Q 40.a) &amp; closing (Q 40.b) balance &gt;25% - please check","OK Q 40")</f>
        <v>OK Q 40</v>
      </c>
      <c r="EW81" s="215" t="str">
        <f>IF((ABS(Questionnaire!EZ174-Questionnaire!EZ173))&gt;ABS(Questionnaire!EZ173*0.25),"WARNING Q 40 - I/C owed to UK company - Diff between opening (Q 40.a) &amp; closing (Q 40.b) balance &gt;25% - please check","OK Q 40")</f>
        <v>OK Q 40</v>
      </c>
      <c r="EX81" s="215" t="str">
        <f>IF((ABS(Questionnaire!FA174-Questionnaire!FA173))&gt;ABS(Questionnaire!FA173*0.25),"WARNING Q 40 - I/C owed to UK company - Diff between opening (Q 40.a) &amp; closing (Q 40.b) balance &gt;25% - please check","OK Q 40")</f>
        <v>OK Q 40</v>
      </c>
      <c r="EY81" s="215" t="str">
        <f>IF((ABS(Questionnaire!FB174-Questionnaire!FB173))&gt;ABS(Questionnaire!FB173*0.25),"WARNING Q 40 - I/C owed to UK company - Diff between opening (Q 40.a) &amp; closing (Q 40.b) balance &gt;25% - please check","OK Q 40")</f>
        <v>OK Q 40</v>
      </c>
      <c r="EZ81" s="215" t="str">
        <f>IF((ABS(Questionnaire!FC174-Questionnaire!FC173))&gt;ABS(Questionnaire!FC173*0.25),"WARNING Q 40 - I/C owed to UK company - Diff between opening (Q 40.a) &amp; closing (Q 40.b) balance &gt;25% - please check","OK Q 40")</f>
        <v>OK Q 40</v>
      </c>
      <c r="FA81" s="215" t="str">
        <f>IF((ABS(Questionnaire!FD174-Questionnaire!FD173))&gt;ABS(Questionnaire!FD173*0.25),"WARNING Q 40 - I/C owed to UK company - Diff between opening (Q 40.a) &amp; closing (Q 40.b) balance &gt;25% - please check","OK Q 40")</f>
        <v>OK Q 40</v>
      </c>
      <c r="FB81" s="215" t="str">
        <f>IF((ABS(Questionnaire!FE174-Questionnaire!FE173))&gt;ABS(Questionnaire!FE173*0.25),"WARNING Q 40 - I/C owed to UK company - Diff between opening (Q 40.a) &amp; closing (Q 40.b) balance &gt;25% - please check","OK Q 40")</f>
        <v>OK Q 40</v>
      </c>
      <c r="FC81" s="215" t="str">
        <f>IF((ABS(Questionnaire!FF174-Questionnaire!FF173))&gt;ABS(Questionnaire!FF173*0.25),"WARNING Q 40 - I/C owed to UK company - Diff between opening (Q 40.a) &amp; closing (Q 40.b) balance &gt;25% - please check","OK Q 40")</f>
        <v>OK Q 40</v>
      </c>
      <c r="FD81" s="215" t="str">
        <f>IF((ABS(Questionnaire!FG174-Questionnaire!FG173))&gt;ABS(Questionnaire!FG173*0.25),"WARNING Q 40 - I/C owed to UK company - Diff between opening (Q 40.a) &amp; closing (Q 40.b) balance &gt;25% - please check","OK Q 40")</f>
        <v>OK Q 40</v>
      </c>
      <c r="FE81" s="215" t="str">
        <f>IF((ABS(Questionnaire!FH174-Questionnaire!FH173))&gt;ABS(Questionnaire!FH173*0.25),"WARNING Q 40 - I/C owed to UK company - Diff between opening (Q 40.a) &amp; closing (Q 40.b) balance &gt;25% - please check","OK Q 40")</f>
        <v>OK Q 40</v>
      </c>
      <c r="FF81" s="215" t="str">
        <f>IF((ABS(Questionnaire!FI174-Questionnaire!FI173))&gt;ABS(Questionnaire!FI173*0.25),"WARNING Q 40 - I/C owed to UK company - Diff between opening (Q 40.a) &amp; closing (Q 40.b) balance &gt;25% - please check","OK Q 40")</f>
        <v>OK Q 40</v>
      </c>
      <c r="FG81" s="215" t="str">
        <f>IF((ABS(Questionnaire!FJ174-Questionnaire!FJ173))&gt;ABS(Questionnaire!FJ173*0.25),"WARNING Q 40 - I/C owed to UK company - Diff between opening (Q 40.a) &amp; closing (Q 40.b) balance &gt;25% - please check","OK Q 40")</f>
        <v>OK Q 40</v>
      </c>
      <c r="FH81" s="215" t="str">
        <f>IF((ABS(Questionnaire!FK174-Questionnaire!FK173))&gt;ABS(Questionnaire!FK173*0.25),"WARNING Q 40 - I/C owed to UK company - Diff between opening (Q 40.a) &amp; closing (Q 40.b) balance &gt;25% - please check","OK Q 40")</f>
        <v>OK Q 40</v>
      </c>
      <c r="FI81" s="215" t="str">
        <f>IF((ABS(Questionnaire!FL174-Questionnaire!FL173))&gt;ABS(Questionnaire!FL173*0.25),"WARNING Q 40 - I/C owed to UK company - Diff between opening (Q 40.a) &amp; closing (Q 40.b) balance &gt;25% - please check","OK Q 40")</f>
        <v>OK Q 40</v>
      </c>
      <c r="FJ81" s="215" t="str">
        <f>IF((ABS(Questionnaire!FM174-Questionnaire!FM173))&gt;ABS(Questionnaire!FM173*0.25),"WARNING Q 40 - I/C owed to UK company - Diff between opening (Q 40.a) &amp; closing (Q 40.b) balance &gt;25% - please check","OK Q 40")</f>
        <v>OK Q 40</v>
      </c>
      <c r="FK81" s="215" t="str">
        <f>IF((ABS(Questionnaire!FN174-Questionnaire!FN173))&gt;ABS(Questionnaire!FN173*0.25),"WARNING Q 40 - I/C owed to UK company - Diff between opening (Q 40.a) &amp; closing (Q 40.b) balance &gt;25% - please check","OK Q 40")</f>
        <v>OK Q 40</v>
      </c>
      <c r="FL81" s="215" t="str">
        <f>IF((ABS(Questionnaire!FO174-Questionnaire!FO173))&gt;ABS(Questionnaire!FO173*0.25),"WARNING Q 40 - I/C owed to UK company - Diff between opening (Q 40.a) &amp; closing (Q 40.b) balance &gt;25% - please check","OK Q 40")</f>
        <v>OK Q 40</v>
      </c>
      <c r="FM81" s="215" t="str">
        <f>IF((ABS(Questionnaire!FP174-Questionnaire!FP173))&gt;ABS(Questionnaire!FP173*0.25),"WARNING Q 40 - I/C owed to UK company - Diff between opening (Q 40.a) &amp; closing (Q 40.b) balance &gt;25% - please check","OK Q 40")</f>
        <v>OK Q 40</v>
      </c>
      <c r="FN81" s="215" t="str">
        <f>IF((ABS(Questionnaire!FQ174-Questionnaire!FQ173))&gt;ABS(Questionnaire!FQ173*0.25),"WARNING Q 40 - I/C owed to UK company - Diff between opening (Q 40.a) &amp; closing (Q 40.b) balance &gt;25% - please check","OK Q 40")</f>
        <v>OK Q 40</v>
      </c>
      <c r="FO81" s="215" t="str">
        <f>IF((ABS(Questionnaire!FR174-Questionnaire!FR173))&gt;ABS(Questionnaire!FR173*0.25),"WARNING Q 40 - I/C owed to UK company - Diff between opening (Q 40.a) &amp; closing (Q 40.b) balance &gt;25% - please check","OK Q 40")</f>
        <v>OK Q 40</v>
      </c>
      <c r="FP81" s="215" t="str">
        <f>IF((ABS(Questionnaire!FS174-Questionnaire!FS173))&gt;ABS(Questionnaire!FS173*0.25),"WARNING Q 40 - I/C owed to UK company - Diff between opening (Q 40.a) &amp; closing (Q 40.b) balance &gt;25% - please check","OK Q 40")</f>
        <v>OK Q 40</v>
      </c>
      <c r="FQ81" s="215" t="str">
        <f>IF((ABS(Questionnaire!FT174-Questionnaire!FT173))&gt;ABS(Questionnaire!FT173*0.25),"WARNING Q 40 - I/C owed to UK company - Diff between opening (Q 40.a) &amp; closing (Q 40.b) balance &gt;25% - please check","OK Q 40")</f>
        <v>OK Q 40</v>
      </c>
      <c r="FR81" s="215" t="str">
        <f>IF((ABS(Questionnaire!FU174-Questionnaire!FU173))&gt;ABS(Questionnaire!FU173*0.25),"WARNING Q 40 - I/C owed to UK company - Diff between opening (Q 40.a) &amp; closing (Q 40.b) balance &gt;25% - please check","OK Q 40")</f>
        <v>OK Q 40</v>
      </c>
      <c r="FS81" s="215" t="str">
        <f>IF((ABS(Questionnaire!FV174-Questionnaire!FV173))&gt;ABS(Questionnaire!FV173*0.25),"WARNING Q 40 - I/C owed to UK company - Diff between opening (Q 40.a) &amp; closing (Q 40.b) balance &gt;25% - please check","OK Q 40")</f>
        <v>OK Q 40</v>
      </c>
      <c r="FT81" s="215" t="str">
        <f>IF((ABS(Questionnaire!FW174-Questionnaire!FW173))&gt;ABS(Questionnaire!FW173*0.25),"WARNING Q 40 - I/C owed to UK company - Diff between opening (Q 40.a) &amp; closing (Q 40.b) balance &gt;25% - please check","OK Q 40")</f>
        <v>OK Q 40</v>
      </c>
      <c r="FU81" s="215" t="str">
        <f>IF((ABS(Questionnaire!FX174-Questionnaire!FX173))&gt;ABS(Questionnaire!FX173*0.25),"WARNING Q 40 - I/C owed to UK company - Diff between opening (Q 40.a) &amp; closing (Q 40.b) balance &gt;25% - please check","OK Q 40")</f>
        <v>OK Q 40</v>
      </c>
      <c r="FV81" s="215" t="str">
        <f>IF((ABS(Questionnaire!FY174-Questionnaire!FY173))&gt;ABS(Questionnaire!FY173*0.25),"WARNING Q 40 - I/C owed to UK company - Diff between opening (Q 40.a) &amp; closing (Q 40.b) balance &gt;25% - please check","OK Q 40")</f>
        <v>OK Q 40</v>
      </c>
      <c r="FW81" s="215" t="str">
        <f>IF((ABS(Questionnaire!FZ174-Questionnaire!FZ173))&gt;ABS(Questionnaire!FZ173*0.25),"WARNING Q 40 - I/C owed to UK company - Diff between opening (Q 40.a) &amp; closing (Q 40.b) balance &gt;25% - please check","OK Q 40")</f>
        <v>OK Q 40</v>
      </c>
      <c r="FX81" s="215" t="str">
        <f>IF((ABS(Questionnaire!GA174-Questionnaire!GA173))&gt;ABS(Questionnaire!GA173*0.25),"WARNING Q 40 - I/C owed to UK company - Diff between opening (Q 40.a) &amp; closing (Q 40.b) balance &gt;25% - please check","OK Q 40")</f>
        <v>OK Q 40</v>
      </c>
      <c r="FY81" s="215" t="str">
        <f>IF((ABS(Questionnaire!GB174-Questionnaire!GB173))&gt;ABS(Questionnaire!GB173*0.25),"WARNING Q 40 - I/C owed to UK company - Diff between opening (Q 40.a) &amp; closing (Q 40.b) balance &gt;25% - please check","OK Q 40")</f>
        <v>OK Q 40</v>
      </c>
      <c r="FZ81" s="215" t="str">
        <f>IF((ABS(Questionnaire!GC174-Questionnaire!GC173))&gt;ABS(Questionnaire!GC173*0.25),"WARNING Q 40 - I/C owed to UK company - Diff between opening (Q 40.a) &amp; closing (Q 40.b) balance &gt;25% - please check","OK Q 40")</f>
        <v>OK Q 40</v>
      </c>
      <c r="GA81" s="215" t="str">
        <f>IF((ABS(Questionnaire!GD174-Questionnaire!GD173))&gt;ABS(Questionnaire!GD173*0.25),"WARNING Q 40 - I/C owed to UK company - Diff between opening (Q 40.a) &amp; closing (Q 40.b) balance &gt;25% - please check","OK Q 40")</f>
        <v>OK Q 40</v>
      </c>
      <c r="GB81" s="215" t="str">
        <f>IF((ABS(Questionnaire!GE174-Questionnaire!GE173))&gt;ABS(Questionnaire!GE173*0.25),"WARNING Q 40 - I/C owed to UK company - Diff between opening (Q 40.a) &amp; closing (Q 40.b) balance &gt;25% - please check","OK Q 40")</f>
        <v>OK Q 40</v>
      </c>
      <c r="GC81" s="215" t="str">
        <f>IF((ABS(Questionnaire!GF174-Questionnaire!GF173))&gt;ABS(Questionnaire!GF173*0.25),"WARNING Q 40 - I/C owed to UK company - Diff between opening (Q 40.a) &amp; closing (Q 40.b) balance &gt;25% - please check","OK Q 40")</f>
        <v>OK Q 40</v>
      </c>
      <c r="GD81" s="215" t="str">
        <f>IF((ABS(Questionnaire!GG174-Questionnaire!GG173))&gt;ABS(Questionnaire!GG173*0.25),"WARNING Q 40 - I/C owed to UK company - Diff between opening (Q 40.a) &amp; closing (Q 40.b) balance &gt;25% - please check","OK Q 40")</f>
        <v>OK Q 40</v>
      </c>
      <c r="GE81" s="215" t="str">
        <f>IF((ABS(Questionnaire!GH174-Questionnaire!GH173))&gt;ABS(Questionnaire!GH173*0.25),"WARNING Q 40 - I/C owed to UK company - Diff between opening (Q 40.a) &amp; closing (Q 40.b) balance &gt;25% - please check","OK Q 40")</f>
        <v>OK Q 40</v>
      </c>
      <c r="GF81" s="215" t="str">
        <f>IF((ABS(Questionnaire!GI174-Questionnaire!GI173))&gt;ABS(Questionnaire!GI173*0.25),"WARNING Q 40 - I/C owed to UK company - Diff between opening (Q 40.a) &amp; closing (Q 40.b) balance &gt;25% - please check","OK Q 40")</f>
        <v>OK Q 40</v>
      </c>
      <c r="GG81" s="215" t="str">
        <f>IF((ABS(Questionnaire!GJ174-Questionnaire!GJ173))&gt;ABS(Questionnaire!GJ173*0.25),"WARNING Q 40 - I/C owed to UK company - Diff between opening (Q 40.a) &amp; closing (Q 40.b) balance &gt;25% - please check","OK Q 40")</f>
        <v>OK Q 40</v>
      </c>
      <c r="GH81" s="215" t="str">
        <f>IF((ABS(Questionnaire!GK174-Questionnaire!GK173))&gt;ABS(Questionnaire!GK173*0.25),"WARNING Q 40 - I/C owed to UK company - Diff between opening (Q 40.a) &amp; closing (Q 40.b) balance &gt;25% - please check","OK Q 40")</f>
        <v>OK Q 40</v>
      </c>
      <c r="GI81" s="215" t="str">
        <f>IF((ABS(Questionnaire!GL174-Questionnaire!GL173))&gt;ABS(Questionnaire!GL173*0.25),"WARNING Q 40 - I/C owed to UK company - Diff between opening (Q 40.a) &amp; closing (Q 40.b) balance &gt;25% - please check","OK Q 40")</f>
        <v>OK Q 40</v>
      </c>
      <c r="GJ81" s="215" t="str">
        <f>IF((ABS(Questionnaire!GM174-Questionnaire!GM173))&gt;ABS(Questionnaire!GM173*0.25),"WARNING Q 40 - I/C owed to UK company - Diff between opening (Q 40.a) &amp; closing (Q 40.b) balance &gt;25% - please check","OK Q 40")</f>
        <v>OK Q 40</v>
      </c>
      <c r="GK81" s="215" t="str">
        <f>IF((ABS(Questionnaire!GN174-Questionnaire!GN173))&gt;ABS(Questionnaire!GN173*0.25),"WARNING Q 40 - I/C owed to UK company - Diff between opening (Q 40.a) &amp; closing (Q 40.b) balance &gt;25% - please check","OK Q 40")</f>
        <v>OK Q 40</v>
      </c>
      <c r="GL81" s="215" t="str">
        <f>IF((ABS(Questionnaire!GO174-Questionnaire!GO173))&gt;ABS(Questionnaire!GO173*0.25),"WARNING Q 40 - I/C owed to UK company - Diff between opening (Q 40.a) &amp; closing (Q 40.b) balance &gt;25% - please check","OK Q 40")</f>
        <v>OK Q 40</v>
      </c>
      <c r="GM81" s="215" t="str">
        <f>IF((ABS(Questionnaire!GP174-Questionnaire!GP173))&gt;ABS(Questionnaire!GP173*0.25),"WARNING Q 40 - I/C owed to UK company - Diff between opening (Q 40.a) &amp; closing (Q 40.b) balance &gt;25% - please check","OK Q 40")</f>
        <v>OK Q 40</v>
      </c>
      <c r="GN81" s="215" t="str">
        <f>IF((ABS(Questionnaire!GQ174-Questionnaire!GQ173))&gt;ABS(Questionnaire!GQ173*0.25),"WARNING Q 40 - I/C owed to UK company - Diff between opening (Q 40.a) &amp; closing (Q 40.b) balance &gt;25% - please check","OK Q 40")</f>
        <v>OK Q 40</v>
      </c>
      <c r="GO81" s="215" t="str">
        <f>IF((ABS(Questionnaire!GR174-Questionnaire!GR173))&gt;ABS(Questionnaire!GR173*0.25),"WARNING Q 40 - I/C owed to UK company - Diff between opening (Q 40.a) &amp; closing (Q 40.b) balance &gt;25% - please check","OK Q 40")</f>
        <v>OK Q 40</v>
      </c>
      <c r="GP81" s="215" t="str">
        <f>IF((ABS(Questionnaire!GS174-Questionnaire!GS173))&gt;ABS(Questionnaire!GS173*0.25),"WARNING Q 40 - I/C owed to UK company - Diff between opening (Q 40.a) &amp; closing (Q 40.b) balance &gt;25% - please check","OK Q 40")</f>
        <v>OK Q 40</v>
      </c>
      <c r="GQ81" s="215" t="str">
        <f>IF((ABS(Questionnaire!GT174-Questionnaire!GT173))&gt;ABS(Questionnaire!GT173*0.25),"WARNING Q 40 - I/C owed to UK company - Diff between opening (Q 40.a) &amp; closing (Q 40.b) balance &gt;25% - please check","OK Q 40")</f>
        <v>OK Q 40</v>
      </c>
      <c r="GR81" s="215" t="str">
        <f>IF((ABS(Questionnaire!GU174-Questionnaire!GU173))&gt;ABS(Questionnaire!GU173*0.25),"WARNING Q 40 - I/C owed to UK company - Diff between opening (Q 40.a) &amp; closing (Q 40.b) balance &gt;25% - please check","OK Q 40")</f>
        <v>OK Q 40</v>
      </c>
      <c r="GS81" s="215" t="str">
        <f>IF((ABS(Questionnaire!GV174-Questionnaire!GV173))&gt;ABS(Questionnaire!GV173*0.25),"WARNING Q 40 - I/C owed to UK company - Diff between opening (Q 40.a) &amp; closing (Q 40.b) balance &gt;25% - please check","OK Q 40")</f>
        <v>OK Q 40</v>
      </c>
      <c r="GT81" s="215" t="str">
        <f>IF((ABS(Questionnaire!GW174-Questionnaire!GW173))&gt;ABS(Questionnaire!GW173*0.25),"WARNING Q 40 - I/C owed to UK company - Diff between opening (Q 40.a) &amp; closing (Q 40.b) balance &gt;25% - please check","OK Q 40")</f>
        <v>OK Q 40</v>
      </c>
      <c r="GU81" s="215" t="str">
        <f>IF((ABS(Questionnaire!GX174-Questionnaire!GX173))&gt;ABS(Questionnaire!GX173*0.25),"WARNING Q 40 - I/C owed to UK company - Diff between opening (Q 40.a) &amp; closing (Q 40.b) balance &gt;25% - please check","OK Q 40")</f>
        <v>OK Q 40</v>
      </c>
      <c r="GV81" s="215" t="str">
        <f>IF((ABS(Questionnaire!GY174-Questionnaire!GY173))&gt;ABS(Questionnaire!GY173*0.25),"WARNING Q 40 - I/C owed to UK company - Diff between opening (Q 40.a) &amp; closing (Q 40.b) balance &gt;25% - please check","OK Q 40")</f>
        <v>OK Q 40</v>
      </c>
      <c r="GW81" s="215" t="str">
        <f>IF((ABS(Questionnaire!GZ174-Questionnaire!GZ173))&gt;ABS(Questionnaire!GZ173*0.25),"WARNING Q 40 - I/C owed to UK company - Diff between opening (Q 40.a) &amp; closing (Q 40.b) balance &gt;25% - please check","OK Q 40")</f>
        <v>OK Q 40</v>
      </c>
      <c r="GX81" s="215" t="str">
        <f>IF((ABS(Questionnaire!HA174-Questionnaire!HA173))&gt;ABS(Questionnaire!HA173*0.25),"WARNING Q 40 - I/C owed to UK company - Diff between opening (Q 40.a) &amp; closing (Q 40.b) balance &gt;25% - please check","OK Q 40")</f>
        <v>OK Q 40</v>
      </c>
      <c r="GY81" s="215" t="str">
        <f>IF((ABS(Questionnaire!HB174-Questionnaire!HB173))&gt;ABS(Questionnaire!HB173*0.25),"WARNING Q 40 - I/C owed to UK company - Diff between opening (Q 40.a) &amp; closing (Q 40.b) balance &gt;25% - please check","OK Q 40")</f>
        <v>OK Q 40</v>
      </c>
      <c r="GZ81" s="215" t="str">
        <f>IF((ABS(Questionnaire!HC174-Questionnaire!HC173))&gt;ABS(Questionnaire!HC173*0.25),"WARNING Q 40 - I/C owed to UK company - Diff between opening (Q 40.a) &amp; closing (Q 40.b) balance &gt;25% - please check","OK Q 40")</f>
        <v>OK Q 40</v>
      </c>
      <c r="HA81" s="215" t="str">
        <f>IF((ABS(Questionnaire!HD174-Questionnaire!HD173))&gt;ABS(Questionnaire!HD173*0.25),"WARNING Q 40 - I/C owed to UK company - Diff between opening (Q 40.a) &amp; closing (Q 40.b) balance &gt;25% - please check","OK Q 40")</f>
        <v>OK Q 40</v>
      </c>
      <c r="HB81" s="215" t="str">
        <f>IF((ABS(Questionnaire!HE174-Questionnaire!HE173))&gt;ABS(Questionnaire!HE173*0.25),"WARNING Q 40 - I/C owed to UK company - Diff between opening (Q 40.a) &amp; closing (Q 40.b) balance &gt;25% - please check","OK Q 40")</f>
        <v>OK Q 40</v>
      </c>
      <c r="HC81" s="215" t="str">
        <f>IF((ABS(Questionnaire!HF174-Questionnaire!HF173))&gt;ABS(Questionnaire!HF173*0.25),"WARNING Q 40 - I/C owed to UK company - Diff between opening (Q 40.a) &amp; closing (Q 40.b) balance &gt;25% - please check","OK Q 40")</f>
        <v>OK Q 40</v>
      </c>
      <c r="HD81" s="215" t="str">
        <f>IF((ABS(Questionnaire!HG174-Questionnaire!HG173))&gt;ABS(Questionnaire!HG173*0.25),"WARNING Q 40 - I/C owed to UK company - Diff between opening (Q 40.a) &amp; closing (Q 40.b) balance &gt;25% - please check","OK Q 40")</f>
        <v>OK Q 40</v>
      </c>
      <c r="HE81" s="215" t="str">
        <f>IF((ABS(Questionnaire!HH174-Questionnaire!HH173))&gt;ABS(Questionnaire!HH173*0.25),"WARNING Q 40 - I/C owed to UK company - Diff between opening (Q 40.a) &amp; closing (Q 40.b) balance &gt;25% - please check","OK Q 40")</f>
        <v>OK Q 40</v>
      </c>
      <c r="HF81" s="215" t="str">
        <f>IF((ABS(Questionnaire!HI174-Questionnaire!HI173))&gt;ABS(Questionnaire!HI173*0.25),"WARNING Q 40 - I/C owed to UK company - Diff between opening (Q 40.a) &amp; closing (Q 40.b) balance &gt;25% - please check","OK Q 40")</f>
        <v>OK Q 40</v>
      </c>
      <c r="HG81" s="215" t="str">
        <f>IF((ABS(Questionnaire!HJ174-Questionnaire!HJ173))&gt;ABS(Questionnaire!HJ173*0.25),"WARNING Q 40 - I/C owed to UK company - Diff between opening (Q 40.a) &amp; closing (Q 40.b) balance &gt;25% - please check","OK Q 40")</f>
        <v>OK Q 40</v>
      </c>
      <c r="HH81" s="215" t="str">
        <f>IF((ABS(Questionnaire!HK174-Questionnaire!HK173))&gt;ABS(Questionnaire!HK173*0.25),"WARNING Q 40 - I/C owed to UK company - Diff between opening (Q 40.a) &amp; closing (Q 40.b) balance &gt;25% - please check","OK Q 40")</f>
        <v>OK Q 40</v>
      </c>
      <c r="HI81" s="215" t="str">
        <f>IF((ABS(Questionnaire!HL174-Questionnaire!HL173))&gt;ABS(Questionnaire!HL173*0.25),"WARNING Q 40 - I/C owed to UK company - Diff between opening (Q 40.a) &amp; closing (Q 40.b) balance &gt;25% - please check","OK Q 40")</f>
        <v>OK Q 40</v>
      </c>
      <c r="HJ81" s="215" t="str">
        <f>IF((ABS(Questionnaire!HM174-Questionnaire!HM173))&gt;ABS(Questionnaire!HM173*0.25),"WARNING Q 40 - I/C owed to UK company - Diff between opening (Q 40.a) &amp; closing (Q 40.b) balance &gt;25% - please check","OK Q 40")</f>
        <v>OK Q 40</v>
      </c>
      <c r="HK81" s="215" t="str">
        <f>IF((ABS(Questionnaire!HN174-Questionnaire!HN173))&gt;ABS(Questionnaire!HN173*0.25),"WARNING Q 40 - I/C owed to UK company - Diff between opening (Q 40.a) &amp; closing (Q 40.b) balance &gt;25% - please check","OK Q 40")</f>
        <v>OK Q 40</v>
      </c>
      <c r="HL81" s="215" t="str">
        <f>IF((ABS(Questionnaire!HO174-Questionnaire!HO173))&gt;ABS(Questionnaire!HO173*0.25),"WARNING Q 40 - I/C owed to UK company - Diff between opening (Q 40.a) &amp; closing (Q 40.b) balance &gt;25% - please check","OK Q 40")</f>
        <v>OK Q 40</v>
      </c>
      <c r="HM81" s="215" t="str">
        <f>IF((ABS(Questionnaire!HP174-Questionnaire!HP173))&gt;ABS(Questionnaire!HP173*0.25),"WARNING Q 40 - I/C owed to UK company - Diff between opening (Q 40.a) &amp; closing (Q 40.b) balance &gt;25% - please check","OK Q 40")</f>
        <v>OK Q 40</v>
      </c>
      <c r="HN81" s="215" t="str">
        <f>IF((ABS(Questionnaire!HQ174-Questionnaire!HQ173))&gt;ABS(Questionnaire!HQ173*0.25),"WARNING Q 40 - I/C owed to UK company - Diff between opening (Q 40.a) &amp; closing (Q 40.b) balance &gt;25% - please check","OK Q 40")</f>
        <v>OK Q 40</v>
      </c>
      <c r="HO81" s="215" t="str">
        <f>IF((ABS(Questionnaire!HR174-Questionnaire!HR173))&gt;ABS(Questionnaire!HR173*0.25),"WARNING Q 40 - I/C owed to UK company - Diff between opening (Q 40.a) &amp; closing (Q 40.b) balance &gt;25% - please check","OK Q 40")</f>
        <v>OK Q 40</v>
      </c>
      <c r="HP81" s="215" t="str">
        <f>IF((ABS(Questionnaire!HS174-Questionnaire!HS173))&gt;ABS(Questionnaire!HS173*0.25),"WARNING Q 40 - I/C owed to UK company - Diff between opening (Q 40.a) &amp; closing (Q 40.b) balance &gt;25% - please check","OK Q 40")</f>
        <v>OK Q 40</v>
      </c>
      <c r="HQ81" s="215" t="str">
        <f>IF((ABS(Questionnaire!HT174-Questionnaire!HT173))&gt;ABS(Questionnaire!HT173*0.25),"WARNING Q 40 - I/C owed to UK company - Diff between opening (Q 40.a) &amp; closing (Q 40.b) balance &gt;25% - please check","OK Q 40")</f>
        <v>OK Q 40</v>
      </c>
      <c r="HR81" s="215" t="str">
        <f>IF((ABS(Questionnaire!HU174-Questionnaire!HU173))&gt;ABS(Questionnaire!HU173*0.25),"WARNING Q 40 - I/C owed to UK company - Diff between opening (Q 40.a) &amp; closing (Q 40.b) balance &gt;25% - please check","OK Q 40")</f>
        <v>OK Q 40</v>
      </c>
      <c r="HS81" s="215" t="str">
        <f>IF((ABS(Questionnaire!HV174-Questionnaire!HV173))&gt;ABS(Questionnaire!HV173*0.25),"WARNING Q 40 - I/C owed to UK company - Diff between opening (Q 40.a) &amp; closing (Q 40.b) balance &gt;25% - please check","OK Q 40")</f>
        <v>OK Q 40</v>
      </c>
      <c r="HT81" s="215" t="str">
        <f>IF((ABS(Questionnaire!HW174-Questionnaire!HW173))&gt;ABS(Questionnaire!HW173*0.25),"WARNING Q 40 - I/C owed to UK company - Diff between opening (Q 40.a) &amp; closing (Q 40.b) balance &gt;25% - please check","OK Q 40")</f>
        <v>OK Q 40</v>
      </c>
      <c r="HU81" s="215" t="str">
        <f>IF((ABS(Questionnaire!HX174-Questionnaire!HX173))&gt;ABS(Questionnaire!HX173*0.25),"WARNING Q 40 - I/C owed to UK company - Diff between opening (Q 40.a) &amp; closing (Q 40.b) balance &gt;25% - please check","OK Q 40")</f>
        <v>OK Q 40</v>
      </c>
      <c r="HV81" s="215" t="str">
        <f>IF((ABS(Questionnaire!HY174-Questionnaire!HY173))&gt;ABS(Questionnaire!HY173*0.25),"WARNING Q 40 - I/C owed to UK company - Diff between opening (Q 40.a) &amp; closing (Q 40.b) balance &gt;25% - please check","OK Q 40")</f>
        <v>OK Q 40</v>
      </c>
      <c r="HW81" s="215" t="str">
        <f>IF((ABS(Questionnaire!HZ174-Questionnaire!HZ173))&gt;ABS(Questionnaire!HZ173*0.25),"WARNING Q 40 - I/C owed to UK company - Diff between opening (Q 40.a) &amp; closing (Q 40.b) balance &gt;25% - please check","OK Q 40")</f>
        <v>OK Q 40</v>
      </c>
      <c r="HX81" s="215" t="str">
        <f>IF((ABS(Questionnaire!IA174-Questionnaire!IA173))&gt;ABS(Questionnaire!IA173*0.25),"WARNING Q 40 - I/C owed to UK company - Diff between opening (Q 40.a) &amp; closing (Q 40.b) balance &gt;25% - please check","OK Q 40")</f>
        <v>OK Q 40</v>
      </c>
      <c r="HY81" s="215" t="str">
        <f>IF((ABS(Questionnaire!IB174-Questionnaire!IB173))&gt;ABS(Questionnaire!IB173*0.25),"WARNING Q 40 - I/C owed to UK company - Diff between opening (Q 40.a) &amp; closing (Q 40.b) balance &gt;25% - please check","OK Q 40")</f>
        <v>OK Q 40</v>
      </c>
      <c r="HZ81" s="215" t="str">
        <f>IF((ABS(Questionnaire!IC174-Questionnaire!IC173))&gt;ABS(Questionnaire!IC173*0.25),"WARNING Q 40 - I/C owed to UK company - Diff between opening (Q 40.a) &amp; closing (Q 40.b) balance &gt;25% - please check","OK Q 40")</f>
        <v>OK Q 40</v>
      </c>
      <c r="IA81" s="215" t="str">
        <f>IF((ABS(Questionnaire!ID174-Questionnaire!ID173))&gt;ABS(Questionnaire!ID173*0.25),"WARNING Q 40 - I/C owed to UK company - Diff between opening (Q 40.a) &amp; closing (Q 40.b) balance &gt;25% - please check","OK Q 40")</f>
        <v>OK Q 40</v>
      </c>
      <c r="IB81" s="215" t="str">
        <f>IF((ABS(Questionnaire!IE174-Questionnaire!IE173))&gt;ABS(Questionnaire!IE173*0.25),"WARNING Q 40 - I/C owed to UK company - Diff between opening (Q 40.a) &amp; closing (Q 40.b) balance &gt;25% - please check","OK Q 40")</f>
        <v>OK Q 40</v>
      </c>
      <c r="IC81" s="215" t="str">
        <f>IF((ABS(Questionnaire!IF174-Questionnaire!IF173))&gt;ABS(Questionnaire!IF173*0.25),"WARNING Q 40 - I/C owed to UK company - Diff between opening (Q 40.a) &amp; closing (Q 40.b) balance &gt;25% - please check","OK Q 40")</f>
        <v>OK Q 40</v>
      </c>
      <c r="ID81" s="215" t="str">
        <f>IF((ABS(Questionnaire!IG174-Questionnaire!IG173))&gt;ABS(Questionnaire!IG173*0.25),"WARNING Q 40 - I/C owed to UK company - Diff between opening (Q 40.a) &amp; closing (Q 40.b) balance &gt;25% - please check","OK Q 40")</f>
        <v>OK Q 40</v>
      </c>
      <c r="IE81" s="215" t="str">
        <f>IF((ABS(Questionnaire!IH174-Questionnaire!IH173))&gt;ABS(Questionnaire!IH173*0.25),"WARNING Q 40 - I/C owed to UK company - Diff between opening (Q 40.a) &amp; closing (Q 40.b) balance &gt;25% - please check","OK Q 40")</f>
        <v>OK Q 40</v>
      </c>
      <c r="IF81" s="215" t="str">
        <f>IF((ABS(Questionnaire!II174-Questionnaire!II173))&gt;ABS(Questionnaire!II173*0.25),"WARNING Q 40 - I/C owed to UK company - Diff between opening (Q 40.a) &amp; closing (Q 40.b) balance &gt;25% - please check","OK Q 40")</f>
        <v>OK Q 40</v>
      </c>
      <c r="IG81" s="215" t="str">
        <f>IF((ABS(Questionnaire!IJ174-Questionnaire!IJ173))&gt;ABS(Questionnaire!IJ173*0.25),"WARNING Q 40 - I/C owed to UK company - Diff between opening (Q 40.a) &amp; closing (Q 40.b) balance &gt;25% - please check","OK Q 40")</f>
        <v>OK Q 40</v>
      </c>
      <c r="IH81" s="215" t="str">
        <f>IF((ABS(Questionnaire!IK174-Questionnaire!IK173))&gt;ABS(Questionnaire!IK173*0.25),"WARNING Q 40 - I/C owed to UK company - Diff between opening (Q 40.a) &amp; closing (Q 40.b) balance &gt;25% - please check","OK Q 40")</f>
        <v>OK Q 40</v>
      </c>
      <c r="II81" s="215" t="str">
        <f>IF((ABS(Questionnaire!IL174-Questionnaire!IL173))&gt;ABS(Questionnaire!IL173*0.25),"WARNING Q 40 - I/C owed to UK company - Diff between opening (Q 40.a) &amp; closing (Q 40.b) balance &gt;25% - please check","OK Q 40")</f>
        <v>OK Q 40</v>
      </c>
      <c r="IJ81" s="215" t="str">
        <f>IF((ABS(Questionnaire!IM174-Questionnaire!IM173))&gt;ABS(Questionnaire!IM173*0.25),"WARNING Q 40 - I/C owed to UK company - Diff between opening (Q 40.a) &amp; closing (Q 40.b) balance &gt;25% - please check","OK Q 40")</f>
        <v>OK Q 40</v>
      </c>
      <c r="IK81" s="215" t="str">
        <f>IF((ABS(Questionnaire!IN174-Questionnaire!IN173))&gt;ABS(Questionnaire!IN173*0.25),"WARNING Q 40 - I/C owed to UK company - Diff between opening (Q 40.a) &amp; closing (Q 40.b) balance &gt;25% - please check","OK Q 40")</f>
        <v>OK Q 40</v>
      </c>
      <c r="IL81" s="215" t="str">
        <f>IF((ABS(Questionnaire!IO174-Questionnaire!IO173))&gt;ABS(Questionnaire!IO173*0.25),"WARNING Q 40 - I/C owed to UK company - Diff between opening (Q 40.a) &amp; closing (Q 40.b) balance &gt;25% - please check","OK Q 40")</f>
        <v>OK Q 40</v>
      </c>
      <c r="IM81" s="215" t="str">
        <f>IF((ABS(Questionnaire!IP174-Questionnaire!IP173))&gt;ABS(Questionnaire!IP173*0.25),"WARNING Q 40 - I/C owed to UK company - Diff between opening (Q 40.a) &amp; closing (Q 40.b) balance &gt;25% - please check","OK Q 40")</f>
        <v>OK Q 40</v>
      </c>
      <c r="IN81" s="215" t="str">
        <f>IF((ABS(Questionnaire!IQ174-Questionnaire!IQ173))&gt;ABS(Questionnaire!IQ173*0.25),"WARNING Q 40 - I/C owed to UK company - Diff between opening (Q 40.a) &amp; closing (Q 40.b) balance &gt;25% - please check","OK Q 40")</f>
        <v>OK Q 40</v>
      </c>
      <c r="IO81" s="215" t="str">
        <f>IF((ABS(Questionnaire!IR174-Questionnaire!IR173))&gt;ABS(Questionnaire!IR173*0.25),"WARNING Q 40 - I/C owed to UK company - Diff between opening (Q 40.a) &amp; closing (Q 40.b) balance &gt;25% - please check","OK Q 40")</f>
        <v>OK Q 40</v>
      </c>
      <c r="IP81" s="215" t="str">
        <f>IF((ABS(Questionnaire!IS174-Questionnaire!IS173))&gt;ABS(Questionnaire!IS173*0.25),"WARNING Q 40 - I/C owed to UK company - Diff between opening (Q 40.a) &amp; closing (Q 40.b) balance &gt;25% - please check","OK Q 40")</f>
        <v>OK Q 40</v>
      </c>
      <c r="IQ81" s="212"/>
      <c r="IR81" s="212"/>
      <c r="IS81" s="212"/>
    </row>
    <row r="82" spans="1:253">
      <c r="A82" s="679">
        <f>IF(LEFT(A83,2)="OK",0,IF(LEFT(A83,2)="WA",2,1))</f>
        <v>0</v>
      </c>
      <c r="B82" s="218">
        <f t="shared" ref="B82:BM82" si="119">IF(LEFT(B83,2)="OK",0,IF(LEFT(B83,2)="WA",2,1))</f>
        <v>0</v>
      </c>
      <c r="C82" s="218">
        <f t="shared" si="119"/>
        <v>0</v>
      </c>
      <c r="D82" s="218">
        <f t="shared" si="119"/>
        <v>0</v>
      </c>
      <c r="E82" s="218">
        <f t="shared" si="119"/>
        <v>0</v>
      </c>
      <c r="F82" s="218">
        <f t="shared" si="119"/>
        <v>0</v>
      </c>
      <c r="G82" s="218">
        <f t="shared" si="119"/>
        <v>0</v>
      </c>
      <c r="H82" s="218">
        <f t="shared" si="119"/>
        <v>0</v>
      </c>
      <c r="I82" s="218">
        <f t="shared" si="119"/>
        <v>0</v>
      </c>
      <c r="J82" s="218">
        <f t="shared" si="119"/>
        <v>0</v>
      </c>
      <c r="K82" s="218">
        <f t="shared" si="119"/>
        <v>0</v>
      </c>
      <c r="L82" s="218">
        <f t="shared" si="119"/>
        <v>0</v>
      </c>
      <c r="M82" s="218">
        <f t="shared" si="119"/>
        <v>0</v>
      </c>
      <c r="N82" s="218">
        <f t="shared" si="119"/>
        <v>0</v>
      </c>
      <c r="O82" s="218">
        <f t="shared" si="119"/>
        <v>0</v>
      </c>
      <c r="P82" s="218">
        <f t="shared" si="119"/>
        <v>0</v>
      </c>
      <c r="Q82" s="218">
        <f t="shared" si="119"/>
        <v>0</v>
      </c>
      <c r="R82" s="218">
        <f t="shared" si="119"/>
        <v>0</v>
      </c>
      <c r="S82" s="218">
        <f t="shared" si="119"/>
        <v>0</v>
      </c>
      <c r="T82" s="218">
        <f t="shared" si="119"/>
        <v>0</v>
      </c>
      <c r="U82" s="218">
        <f t="shared" si="119"/>
        <v>0</v>
      </c>
      <c r="V82" s="218">
        <f t="shared" si="119"/>
        <v>0</v>
      </c>
      <c r="W82" s="218">
        <f t="shared" si="119"/>
        <v>0</v>
      </c>
      <c r="X82" s="218">
        <f t="shared" si="119"/>
        <v>0</v>
      </c>
      <c r="Y82" s="218">
        <f t="shared" si="119"/>
        <v>0</v>
      </c>
      <c r="Z82" s="218">
        <f t="shared" si="119"/>
        <v>0</v>
      </c>
      <c r="AA82" s="218">
        <f t="shared" si="119"/>
        <v>0</v>
      </c>
      <c r="AB82" s="218">
        <f t="shared" si="119"/>
        <v>0</v>
      </c>
      <c r="AC82" s="218">
        <f t="shared" si="119"/>
        <v>0</v>
      </c>
      <c r="AD82" s="218">
        <f t="shared" si="119"/>
        <v>0</v>
      </c>
      <c r="AE82" s="218">
        <f t="shared" si="119"/>
        <v>0</v>
      </c>
      <c r="AF82" s="218">
        <f t="shared" si="119"/>
        <v>0</v>
      </c>
      <c r="AG82" s="218">
        <f t="shared" si="119"/>
        <v>0</v>
      </c>
      <c r="AH82" s="218">
        <f t="shared" si="119"/>
        <v>0</v>
      </c>
      <c r="AI82" s="218">
        <f t="shared" si="119"/>
        <v>0</v>
      </c>
      <c r="AJ82" s="218">
        <f t="shared" si="119"/>
        <v>0</v>
      </c>
      <c r="AK82" s="218">
        <f t="shared" si="119"/>
        <v>0</v>
      </c>
      <c r="AL82" s="218">
        <f t="shared" si="119"/>
        <v>0</v>
      </c>
      <c r="AM82" s="218">
        <f t="shared" si="119"/>
        <v>0</v>
      </c>
      <c r="AN82" s="218">
        <f t="shared" si="119"/>
        <v>0</v>
      </c>
      <c r="AO82" s="218">
        <f t="shared" si="119"/>
        <v>0</v>
      </c>
      <c r="AP82" s="218">
        <f t="shared" si="119"/>
        <v>0</v>
      </c>
      <c r="AQ82" s="218">
        <f t="shared" si="119"/>
        <v>0</v>
      </c>
      <c r="AR82" s="218">
        <f t="shared" si="119"/>
        <v>0</v>
      </c>
      <c r="AS82" s="218">
        <f t="shared" si="119"/>
        <v>0</v>
      </c>
      <c r="AT82" s="218">
        <f t="shared" si="119"/>
        <v>0</v>
      </c>
      <c r="AU82" s="218">
        <f t="shared" si="119"/>
        <v>0</v>
      </c>
      <c r="AV82" s="218">
        <f t="shared" si="119"/>
        <v>0</v>
      </c>
      <c r="AW82" s="218">
        <f t="shared" si="119"/>
        <v>0</v>
      </c>
      <c r="AX82" s="218">
        <f t="shared" si="119"/>
        <v>0</v>
      </c>
      <c r="AY82" s="218">
        <f t="shared" si="119"/>
        <v>0</v>
      </c>
      <c r="AZ82" s="218">
        <f t="shared" si="119"/>
        <v>0</v>
      </c>
      <c r="BA82" s="218">
        <f t="shared" si="119"/>
        <v>0</v>
      </c>
      <c r="BB82" s="218">
        <f t="shared" si="119"/>
        <v>0</v>
      </c>
      <c r="BC82" s="218">
        <f t="shared" si="119"/>
        <v>0</v>
      </c>
      <c r="BD82" s="218">
        <f t="shared" si="119"/>
        <v>0</v>
      </c>
      <c r="BE82" s="218">
        <f t="shared" si="119"/>
        <v>0</v>
      </c>
      <c r="BF82" s="218">
        <f t="shared" si="119"/>
        <v>0</v>
      </c>
      <c r="BG82" s="218">
        <f t="shared" si="119"/>
        <v>0</v>
      </c>
      <c r="BH82" s="218">
        <f t="shared" si="119"/>
        <v>0</v>
      </c>
      <c r="BI82" s="218">
        <f t="shared" si="119"/>
        <v>0</v>
      </c>
      <c r="BJ82" s="218">
        <f t="shared" si="119"/>
        <v>0</v>
      </c>
      <c r="BK82" s="218">
        <f t="shared" si="119"/>
        <v>0</v>
      </c>
      <c r="BL82" s="218">
        <f t="shared" si="119"/>
        <v>0</v>
      </c>
      <c r="BM82" s="218">
        <f t="shared" si="119"/>
        <v>0</v>
      </c>
      <c r="BN82" s="218">
        <f t="shared" ref="BN82:DY82" si="120">IF(LEFT(BN83,2)="OK",0,IF(LEFT(BN83,2)="WA",2,1))</f>
        <v>0</v>
      </c>
      <c r="BO82" s="218">
        <f t="shared" si="120"/>
        <v>0</v>
      </c>
      <c r="BP82" s="218">
        <f t="shared" si="120"/>
        <v>0</v>
      </c>
      <c r="BQ82" s="218">
        <f t="shared" si="120"/>
        <v>0</v>
      </c>
      <c r="BR82" s="218">
        <f t="shared" si="120"/>
        <v>0</v>
      </c>
      <c r="BS82" s="218">
        <f t="shared" si="120"/>
        <v>0</v>
      </c>
      <c r="BT82" s="218">
        <f t="shared" si="120"/>
        <v>0</v>
      </c>
      <c r="BU82" s="218">
        <f t="shared" si="120"/>
        <v>0</v>
      </c>
      <c r="BV82" s="218">
        <f t="shared" si="120"/>
        <v>0</v>
      </c>
      <c r="BW82" s="218">
        <f t="shared" si="120"/>
        <v>0</v>
      </c>
      <c r="BX82" s="218">
        <f t="shared" si="120"/>
        <v>0</v>
      </c>
      <c r="BY82" s="218">
        <f t="shared" si="120"/>
        <v>0</v>
      </c>
      <c r="BZ82" s="218">
        <f t="shared" si="120"/>
        <v>0</v>
      </c>
      <c r="CA82" s="218">
        <f t="shared" si="120"/>
        <v>0</v>
      </c>
      <c r="CB82" s="218">
        <f t="shared" si="120"/>
        <v>0</v>
      </c>
      <c r="CC82" s="218">
        <f t="shared" si="120"/>
        <v>0</v>
      </c>
      <c r="CD82" s="218">
        <f t="shared" si="120"/>
        <v>0</v>
      </c>
      <c r="CE82" s="218">
        <f t="shared" si="120"/>
        <v>0</v>
      </c>
      <c r="CF82" s="218">
        <f t="shared" si="120"/>
        <v>0</v>
      </c>
      <c r="CG82" s="218">
        <f t="shared" si="120"/>
        <v>0</v>
      </c>
      <c r="CH82" s="218">
        <f t="shared" si="120"/>
        <v>0</v>
      </c>
      <c r="CI82" s="218">
        <f t="shared" si="120"/>
        <v>0</v>
      </c>
      <c r="CJ82" s="218">
        <f t="shared" si="120"/>
        <v>0</v>
      </c>
      <c r="CK82" s="218">
        <f t="shared" si="120"/>
        <v>0</v>
      </c>
      <c r="CL82" s="218">
        <f t="shared" si="120"/>
        <v>0</v>
      </c>
      <c r="CM82" s="218">
        <f t="shared" si="120"/>
        <v>0</v>
      </c>
      <c r="CN82" s="218">
        <f t="shared" si="120"/>
        <v>0</v>
      </c>
      <c r="CO82" s="218">
        <f t="shared" si="120"/>
        <v>0</v>
      </c>
      <c r="CP82" s="218">
        <f t="shared" si="120"/>
        <v>0</v>
      </c>
      <c r="CQ82" s="218">
        <f t="shared" si="120"/>
        <v>0</v>
      </c>
      <c r="CR82" s="218">
        <f t="shared" si="120"/>
        <v>0</v>
      </c>
      <c r="CS82" s="218">
        <f t="shared" si="120"/>
        <v>0</v>
      </c>
      <c r="CT82" s="218">
        <f t="shared" si="120"/>
        <v>0</v>
      </c>
      <c r="CU82" s="218">
        <f t="shared" si="120"/>
        <v>0</v>
      </c>
      <c r="CV82" s="218">
        <f t="shared" si="120"/>
        <v>0</v>
      </c>
      <c r="CW82" s="218">
        <f t="shared" si="120"/>
        <v>0</v>
      </c>
      <c r="CX82" s="218">
        <f t="shared" si="120"/>
        <v>0</v>
      </c>
      <c r="CY82" s="218">
        <f t="shared" si="120"/>
        <v>0</v>
      </c>
      <c r="CZ82" s="218">
        <f t="shared" si="120"/>
        <v>0</v>
      </c>
      <c r="DA82" s="218">
        <f t="shared" si="120"/>
        <v>0</v>
      </c>
      <c r="DB82" s="218">
        <f t="shared" si="120"/>
        <v>0</v>
      </c>
      <c r="DC82" s="218">
        <f t="shared" si="120"/>
        <v>0</v>
      </c>
      <c r="DD82" s="218">
        <f t="shared" si="120"/>
        <v>0</v>
      </c>
      <c r="DE82" s="218">
        <f t="shared" si="120"/>
        <v>0</v>
      </c>
      <c r="DF82" s="218">
        <f t="shared" si="120"/>
        <v>0</v>
      </c>
      <c r="DG82" s="218">
        <f t="shared" si="120"/>
        <v>0</v>
      </c>
      <c r="DH82" s="218">
        <f t="shared" si="120"/>
        <v>0</v>
      </c>
      <c r="DI82" s="218">
        <f t="shared" si="120"/>
        <v>0</v>
      </c>
      <c r="DJ82" s="218">
        <f t="shared" si="120"/>
        <v>0</v>
      </c>
      <c r="DK82" s="218">
        <f t="shared" si="120"/>
        <v>0</v>
      </c>
      <c r="DL82" s="218">
        <f t="shared" si="120"/>
        <v>0</v>
      </c>
      <c r="DM82" s="218">
        <f t="shared" si="120"/>
        <v>0</v>
      </c>
      <c r="DN82" s="218">
        <f t="shared" si="120"/>
        <v>0</v>
      </c>
      <c r="DO82" s="218">
        <f t="shared" si="120"/>
        <v>0</v>
      </c>
      <c r="DP82" s="218">
        <f t="shared" si="120"/>
        <v>0</v>
      </c>
      <c r="DQ82" s="218">
        <f t="shared" si="120"/>
        <v>0</v>
      </c>
      <c r="DR82" s="218">
        <f t="shared" si="120"/>
        <v>0</v>
      </c>
      <c r="DS82" s="218">
        <f t="shared" si="120"/>
        <v>0</v>
      </c>
      <c r="DT82" s="218">
        <f t="shared" si="120"/>
        <v>0</v>
      </c>
      <c r="DU82" s="218">
        <f t="shared" si="120"/>
        <v>0</v>
      </c>
      <c r="DV82" s="218">
        <f t="shared" si="120"/>
        <v>0</v>
      </c>
      <c r="DW82" s="218">
        <f t="shared" si="120"/>
        <v>0</v>
      </c>
      <c r="DX82" s="218">
        <f t="shared" si="120"/>
        <v>0</v>
      </c>
      <c r="DY82" s="218">
        <f t="shared" si="120"/>
        <v>0</v>
      </c>
      <c r="DZ82" s="218">
        <f t="shared" ref="DZ82:GK82" si="121">IF(LEFT(DZ83,2)="OK",0,IF(LEFT(DZ83,2)="WA",2,1))</f>
        <v>0</v>
      </c>
      <c r="EA82" s="218">
        <f t="shared" si="121"/>
        <v>0</v>
      </c>
      <c r="EB82" s="218">
        <f t="shared" si="121"/>
        <v>0</v>
      </c>
      <c r="EC82" s="218">
        <f t="shared" si="121"/>
        <v>0</v>
      </c>
      <c r="ED82" s="218">
        <f t="shared" si="121"/>
        <v>0</v>
      </c>
      <c r="EE82" s="218">
        <f t="shared" si="121"/>
        <v>0</v>
      </c>
      <c r="EF82" s="218">
        <f t="shared" si="121"/>
        <v>0</v>
      </c>
      <c r="EG82" s="218">
        <f t="shared" si="121"/>
        <v>0</v>
      </c>
      <c r="EH82" s="218">
        <f t="shared" si="121"/>
        <v>0</v>
      </c>
      <c r="EI82" s="218">
        <f t="shared" si="121"/>
        <v>0</v>
      </c>
      <c r="EJ82" s="218">
        <f t="shared" si="121"/>
        <v>0</v>
      </c>
      <c r="EK82" s="218">
        <f t="shared" si="121"/>
        <v>0</v>
      </c>
      <c r="EL82" s="218">
        <f t="shared" si="121"/>
        <v>0</v>
      </c>
      <c r="EM82" s="218">
        <f t="shared" si="121"/>
        <v>0</v>
      </c>
      <c r="EN82" s="218">
        <f t="shared" si="121"/>
        <v>0</v>
      </c>
      <c r="EO82" s="218">
        <f t="shared" si="121"/>
        <v>0</v>
      </c>
      <c r="EP82" s="218">
        <f t="shared" si="121"/>
        <v>0</v>
      </c>
      <c r="EQ82" s="218">
        <f t="shared" si="121"/>
        <v>0</v>
      </c>
      <c r="ER82" s="218">
        <f t="shared" si="121"/>
        <v>0</v>
      </c>
      <c r="ES82" s="218">
        <f t="shared" si="121"/>
        <v>0</v>
      </c>
      <c r="ET82" s="218">
        <f t="shared" si="121"/>
        <v>0</v>
      </c>
      <c r="EU82" s="218">
        <f t="shared" si="121"/>
        <v>0</v>
      </c>
      <c r="EV82" s="218">
        <f t="shared" si="121"/>
        <v>0</v>
      </c>
      <c r="EW82" s="218">
        <f t="shared" si="121"/>
        <v>0</v>
      </c>
      <c r="EX82" s="218">
        <f t="shared" si="121"/>
        <v>0</v>
      </c>
      <c r="EY82" s="218">
        <f t="shared" si="121"/>
        <v>0</v>
      </c>
      <c r="EZ82" s="218">
        <f t="shared" si="121"/>
        <v>0</v>
      </c>
      <c r="FA82" s="218">
        <f t="shared" si="121"/>
        <v>0</v>
      </c>
      <c r="FB82" s="218">
        <f t="shared" si="121"/>
        <v>0</v>
      </c>
      <c r="FC82" s="218">
        <f t="shared" si="121"/>
        <v>0</v>
      </c>
      <c r="FD82" s="218">
        <f t="shared" si="121"/>
        <v>0</v>
      </c>
      <c r="FE82" s="218">
        <f t="shared" si="121"/>
        <v>0</v>
      </c>
      <c r="FF82" s="218">
        <f t="shared" si="121"/>
        <v>0</v>
      </c>
      <c r="FG82" s="218">
        <f t="shared" si="121"/>
        <v>0</v>
      </c>
      <c r="FH82" s="218">
        <f t="shared" si="121"/>
        <v>0</v>
      </c>
      <c r="FI82" s="218">
        <f t="shared" si="121"/>
        <v>0</v>
      </c>
      <c r="FJ82" s="218">
        <f t="shared" si="121"/>
        <v>0</v>
      </c>
      <c r="FK82" s="218">
        <f t="shared" si="121"/>
        <v>0</v>
      </c>
      <c r="FL82" s="218">
        <f t="shared" si="121"/>
        <v>0</v>
      </c>
      <c r="FM82" s="218">
        <f t="shared" si="121"/>
        <v>0</v>
      </c>
      <c r="FN82" s="218">
        <f t="shared" si="121"/>
        <v>0</v>
      </c>
      <c r="FO82" s="218">
        <f t="shared" si="121"/>
        <v>0</v>
      </c>
      <c r="FP82" s="218">
        <f t="shared" si="121"/>
        <v>0</v>
      </c>
      <c r="FQ82" s="218">
        <f t="shared" si="121"/>
        <v>0</v>
      </c>
      <c r="FR82" s="218">
        <f t="shared" si="121"/>
        <v>0</v>
      </c>
      <c r="FS82" s="218">
        <f t="shared" si="121"/>
        <v>0</v>
      </c>
      <c r="FT82" s="218">
        <f t="shared" si="121"/>
        <v>0</v>
      </c>
      <c r="FU82" s="218">
        <f t="shared" si="121"/>
        <v>0</v>
      </c>
      <c r="FV82" s="218">
        <f t="shared" si="121"/>
        <v>0</v>
      </c>
      <c r="FW82" s="218">
        <f t="shared" si="121"/>
        <v>0</v>
      </c>
      <c r="FX82" s="218">
        <f t="shared" si="121"/>
        <v>0</v>
      </c>
      <c r="FY82" s="218">
        <f t="shared" si="121"/>
        <v>0</v>
      </c>
      <c r="FZ82" s="218">
        <f t="shared" si="121"/>
        <v>0</v>
      </c>
      <c r="GA82" s="218">
        <f t="shared" si="121"/>
        <v>0</v>
      </c>
      <c r="GB82" s="218">
        <f t="shared" si="121"/>
        <v>0</v>
      </c>
      <c r="GC82" s="218">
        <f t="shared" si="121"/>
        <v>0</v>
      </c>
      <c r="GD82" s="218">
        <f t="shared" si="121"/>
        <v>0</v>
      </c>
      <c r="GE82" s="218">
        <f t="shared" si="121"/>
        <v>0</v>
      </c>
      <c r="GF82" s="218">
        <f t="shared" si="121"/>
        <v>0</v>
      </c>
      <c r="GG82" s="218">
        <f t="shared" si="121"/>
        <v>0</v>
      </c>
      <c r="GH82" s="218">
        <f t="shared" si="121"/>
        <v>0</v>
      </c>
      <c r="GI82" s="218">
        <f t="shared" si="121"/>
        <v>0</v>
      </c>
      <c r="GJ82" s="218">
        <f t="shared" si="121"/>
        <v>0</v>
      </c>
      <c r="GK82" s="218">
        <f t="shared" si="121"/>
        <v>0</v>
      </c>
      <c r="GL82" s="218">
        <f t="shared" ref="GL82:IP82" si="122">IF(LEFT(GL83,2)="OK",0,IF(LEFT(GL83,2)="WA",2,1))</f>
        <v>0</v>
      </c>
      <c r="GM82" s="218">
        <f t="shared" si="122"/>
        <v>0</v>
      </c>
      <c r="GN82" s="218">
        <f t="shared" si="122"/>
        <v>0</v>
      </c>
      <c r="GO82" s="218">
        <f t="shared" si="122"/>
        <v>0</v>
      </c>
      <c r="GP82" s="218">
        <f t="shared" si="122"/>
        <v>0</v>
      </c>
      <c r="GQ82" s="218">
        <f t="shared" si="122"/>
        <v>0</v>
      </c>
      <c r="GR82" s="218">
        <f t="shared" si="122"/>
        <v>0</v>
      </c>
      <c r="GS82" s="218">
        <f t="shared" si="122"/>
        <v>0</v>
      </c>
      <c r="GT82" s="218">
        <f t="shared" si="122"/>
        <v>0</v>
      </c>
      <c r="GU82" s="218">
        <f t="shared" si="122"/>
        <v>0</v>
      </c>
      <c r="GV82" s="218">
        <f t="shared" si="122"/>
        <v>0</v>
      </c>
      <c r="GW82" s="218">
        <f t="shared" si="122"/>
        <v>0</v>
      </c>
      <c r="GX82" s="218">
        <f t="shared" si="122"/>
        <v>0</v>
      </c>
      <c r="GY82" s="218">
        <f t="shared" si="122"/>
        <v>0</v>
      </c>
      <c r="GZ82" s="218">
        <f t="shared" si="122"/>
        <v>0</v>
      </c>
      <c r="HA82" s="218">
        <f t="shared" si="122"/>
        <v>0</v>
      </c>
      <c r="HB82" s="218">
        <f t="shared" si="122"/>
        <v>0</v>
      </c>
      <c r="HC82" s="218">
        <f t="shared" si="122"/>
        <v>0</v>
      </c>
      <c r="HD82" s="218">
        <f t="shared" si="122"/>
        <v>0</v>
      </c>
      <c r="HE82" s="218">
        <f t="shared" si="122"/>
        <v>0</v>
      </c>
      <c r="HF82" s="218">
        <f t="shared" si="122"/>
        <v>0</v>
      </c>
      <c r="HG82" s="218">
        <f t="shared" si="122"/>
        <v>0</v>
      </c>
      <c r="HH82" s="218">
        <f t="shared" si="122"/>
        <v>0</v>
      </c>
      <c r="HI82" s="218">
        <f t="shared" si="122"/>
        <v>0</v>
      </c>
      <c r="HJ82" s="218">
        <f t="shared" si="122"/>
        <v>0</v>
      </c>
      <c r="HK82" s="218">
        <f t="shared" si="122"/>
        <v>0</v>
      </c>
      <c r="HL82" s="218">
        <f t="shared" si="122"/>
        <v>0</v>
      </c>
      <c r="HM82" s="218">
        <f t="shared" si="122"/>
        <v>0</v>
      </c>
      <c r="HN82" s="218">
        <f t="shared" si="122"/>
        <v>0</v>
      </c>
      <c r="HO82" s="218">
        <f t="shared" si="122"/>
        <v>0</v>
      </c>
      <c r="HP82" s="218">
        <f t="shared" si="122"/>
        <v>0</v>
      </c>
      <c r="HQ82" s="218">
        <f t="shared" si="122"/>
        <v>0</v>
      </c>
      <c r="HR82" s="218">
        <f t="shared" si="122"/>
        <v>0</v>
      </c>
      <c r="HS82" s="218">
        <f t="shared" si="122"/>
        <v>0</v>
      </c>
      <c r="HT82" s="218">
        <f t="shared" si="122"/>
        <v>0</v>
      </c>
      <c r="HU82" s="218">
        <f t="shared" si="122"/>
        <v>0</v>
      </c>
      <c r="HV82" s="218">
        <f t="shared" si="122"/>
        <v>0</v>
      </c>
      <c r="HW82" s="218">
        <f t="shared" si="122"/>
        <v>0</v>
      </c>
      <c r="HX82" s="218">
        <f t="shared" si="122"/>
        <v>0</v>
      </c>
      <c r="HY82" s="218">
        <f t="shared" si="122"/>
        <v>0</v>
      </c>
      <c r="HZ82" s="218">
        <f t="shared" si="122"/>
        <v>0</v>
      </c>
      <c r="IA82" s="218">
        <f t="shared" si="122"/>
        <v>0</v>
      </c>
      <c r="IB82" s="218">
        <f t="shared" si="122"/>
        <v>0</v>
      </c>
      <c r="IC82" s="218">
        <f t="shared" si="122"/>
        <v>0</v>
      </c>
      <c r="ID82" s="218">
        <f t="shared" si="122"/>
        <v>0</v>
      </c>
      <c r="IE82" s="218">
        <f t="shared" si="122"/>
        <v>0</v>
      </c>
      <c r="IF82" s="218">
        <f t="shared" si="122"/>
        <v>0</v>
      </c>
      <c r="IG82" s="218">
        <f t="shared" si="122"/>
        <v>0</v>
      </c>
      <c r="IH82" s="218">
        <f t="shared" si="122"/>
        <v>0</v>
      </c>
      <c r="II82" s="218">
        <f t="shared" si="122"/>
        <v>0</v>
      </c>
      <c r="IJ82" s="218">
        <f t="shared" si="122"/>
        <v>0</v>
      </c>
      <c r="IK82" s="218">
        <f t="shared" si="122"/>
        <v>0</v>
      </c>
      <c r="IL82" s="218">
        <f t="shared" si="122"/>
        <v>0</v>
      </c>
      <c r="IM82" s="218">
        <f t="shared" si="122"/>
        <v>0</v>
      </c>
      <c r="IN82" s="218">
        <f t="shared" si="122"/>
        <v>0</v>
      </c>
      <c r="IO82" s="218">
        <f t="shared" si="122"/>
        <v>0</v>
      </c>
      <c r="IP82" s="218">
        <f t="shared" si="122"/>
        <v>0</v>
      </c>
      <c r="IQ82" s="212"/>
      <c r="IR82" s="212"/>
      <c r="IS82" s="212"/>
    </row>
    <row r="83" spans="1:253" ht="92.25" customHeight="1">
      <c r="A83" s="682" t="str">
        <f>IF(ABS(Questionnaire!D174-Questionnaire!D173)&gt;500,"WARNING Q 40 - Change in ICCA balance owed to UK co. is greater than £500m - please check","OK - ICCA balance owed to UK company")</f>
        <v>OK - ICCA balance owed to UK company</v>
      </c>
      <c r="B83" s="682" t="str">
        <f>IF(ABS(Questionnaire!E174-Questionnaire!E173)&gt;500,"WARNING Q 40 - Change in ICCA balance owed to UK co. is greater than £500m - please check","OK - ICCA balance owed to UK company")</f>
        <v>OK - ICCA balance owed to UK company</v>
      </c>
      <c r="C83" s="682" t="str">
        <f>IF(ABS(Questionnaire!F174-Questionnaire!F173)&gt;500,"WARNING Q 40 - Change in ICCA balance owed to UK co. is greater than £500m - please check","OK - ICCA balance owed to UK company")</f>
        <v>OK - ICCA balance owed to UK company</v>
      </c>
      <c r="D83" s="682" t="str">
        <f>IF(ABS(Questionnaire!G174-Questionnaire!G173)&gt;500,"WARNING Q 40 - Change in ICCA balance owed to UK co. is greater than £500m - please check","OK - ICCA balance owed to UK company")</f>
        <v>OK - ICCA balance owed to UK company</v>
      </c>
      <c r="E83" s="682" t="str">
        <f>IF(ABS(Questionnaire!H174-Questionnaire!H173)&gt;500,"WARNING Q 40 - Change in ICCA balance owed to UK co. is greater than £500m - please check","OK - ICCA balance owed to UK company")</f>
        <v>OK - ICCA balance owed to UK company</v>
      </c>
      <c r="F83" s="682" t="str">
        <f>IF(ABS(Questionnaire!I174-Questionnaire!I173)&gt;500,"WARNING Q 40 - Change in ICCA balance owed to UK co. is greater than £500m - please check","OK - ICCA balance owed to UK company")</f>
        <v>OK - ICCA balance owed to UK company</v>
      </c>
      <c r="G83" s="682" t="str">
        <f>IF(ABS(Questionnaire!J174-Questionnaire!J173)&gt;500,"WARNING Q 40 - Change in ICCA balance owed to UK co. is greater than £500m - please check","OK - ICCA balance owed to UK company")</f>
        <v>OK - ICCA balance owed to UK company</v>
      </c>
      <c r="H83" s="682" t="str">
        <f>IF(ABS(Questionnaire!K174-Questionnaire!K173)&gt;500,"WARNING Q 40 - Change in ICCA balance owed to UK co. is greater than £500m - please check","OK - ICCA balance owed to UK company")</f>
        <v>OK - ICCA balance owed to UK company</v>
      </c>
      <c r="I83" s="682" t="str">
        <f>IF(ABS(Questionnaire!L174-Questionnaire!L173)&gt;500,"WARNING Q 40 - Change in ICCA balance owed to UK co. is greater than £500m - please check","OK - ICCA balance owed to UK company")</f>
        <v>OK - ICCA balance owed to UK company</v>
      </c>
      <c r="J83" s="682" t="str">
        <f>IF(ABS(Questionnaire!M174-Questionnaire!M173)&gt;500,"WARNING Q 40 - Change in ICCA balance owed to UK co. is greater than £500m - please check","OK - ICCA balance owed to UK company")</f>
        <v>OK - ICCA balance owed to UK company</v>
      </c>
      <c r="K83" s="682" t="str">
        <f>IF(ABS(Questionnaire!N174-Questionnaire!N173)&gt;500,"WARNING Q 40 - Change in ICCA balance owed to UK co. is greater than £500m - please check","OK - ICCA balance owed to UK company")</f>
        <v>OK - ICCA balance owed to UK company</v>
      </c>
      <c r="L83" s="682" t="str">
        <f>IF(ABS(Questionnaire!O174-Questionnaire!O173)&gt;500,"WARNING Q 40 - Change in ICCA balance owed to UK co. is greater than £500m - please check","OK - ICCA balance owed to UK company")</f>
        <v>OK - ICCA balance owed to UK company</v>
      </c>
      <c r="M83" s="682" t="str">
        <f>IF(ABS(Questionnaire!P174-Questionnaire!P173)&gt;500,"WARNING Q 40 - Change in ICCA balance owed to UK co. is greater than £500m - please check","OK - ICCA balance owed to UK company")</f>
        <v>OK - ICCA balance owed to UK company</v>
      </c>
      <c r="N83" s="682" t="str">
        <f>IF(ABS(Questionnaire!Q174-Questionnaire!Q173)&gt;500,"WARNING Q 40 - Change in ICCA balance owed to UK co. is greater than £500m - please check","OK - ICCA balance owed to UK company")</f>
        <v>OK - ICCA balance owed to UK company</v>
      </c>
      <c r="O83" s="682" t="str">
        <f>IF(ABS(Questionnaire!R174-Questionnaire!R173)&gt;500,"WARNING Q 40 - Change in ICCA balance owed to UK co. is greater than £500m - please check","OK - ICCA balance owed to UK company")</f>
        <v>OK - ICCA balance owed to UK company</v>
      </c>
      <c r="P83" s="682" t="str">
        <f>IF(ABS(Questionnaire!S174-Questionnaire!S173)&gt;500,"WARNING Q 40 - Change in ICCA balance owed to UK co. is greater than £500m - please check","OK - ICCA balance owed to UK company")</f>
        <v>OK - ICCA balance owed to UK company</v>
      </c>
      <c r="Q83" s="682" t="str">
        <f>IF(ABS(Questionnaire!T174-Questionnaire!T173)&gt;500,"WARNING Q 40 - Change in ICCA balance owed to UK co. is greater than £500m - please check","OK - ICCA balance owed to UK company")</f>
        <v>OK - ICCA balance owed to UK company</v>
      </c>
      <c r="R83" s="682" t="str">
        <f>IF(ABS(Questionnaire!U174-Questionnaire!U173)&gt;500,"WARNING Q 40 - Change in ICCA balance owed to UK co. is greater than £500m - please check","OK - ICCA balance owed to UK company")</f>
        <v>OK - ICCA balance owed to UK company</v>
      </c>
      <c r="S83" s="682" t="str">
        <f>IF(ABS(Questionnaire!V174-Questionnaire!V173)&gt;500,"WARNING Q 40 - Change in ICCA balance owed to UK co. is greater than £500m - please check","OK - ICCA balance owed to UK company")</f>
        <v>OK - ICCA balance owed to UK company</v>
      </c>
      <c r="T83" s="682" t="str">
        <f>IF(ABS(Questionnaire!W174-Questionnaire!W173)&gt;500,"WARNING Q 40 - Change in ICCA balance owed to UK co. is greater than £500m - please check","OK - ICCA balance owed to UK company")</f>
        <v>OK - ICCA balance owed to UK company</v>
      </c>
      <c r="U83" s="682" t="str">
        <f>IF(ABS(Questionnaire!X174-Questionnaire!X173)&gt;500,"WARNING Q 40 - Change in ICCA balance owed to UK co. is greater than £500m - please check","OK - ICCA balance owed to UK company")</f>
        <v>OK - ICCA balance owed to UK company</v>
      </c>
      <c r="V83" s="682" t="str">
        <f>IF(ABS(Questionnaire!Y174-Questionnaire!Y173)&gt;500,"WARNING Q 40 - Change in ICCA balance owed to UK co. is greater than £500m - please check","OK - ICCA balance owed to UK company")</f>
        <v>OK - ICCA balance owed to UK company</v>
      </c>
      <c r="W83" s="682" t="str">
        <f>IF(ABS(Questionnaire!Z174-Questionnaire!Z173)&gt;500,"WARNING Q 40 - Change in ICCA balance owed to UK co. is greater than £500m - please check","OK - ICCA balance owed to UK company")</f>
        <v>OK - ICCA balance owed to UK company</v>
      </c>
      <c r="X83" s="682" t="str">
        <f>IF(ABS(Questionnaire!AA174-Questionnaire!AA173)&gt;500,"WARNING Q 40 - Change in ICCA balance owed to UK co. is greater than £500m - please check","OK - ICCA balance owed to UK company")</f>
        <v>OK - ICCA balance owed to UK company</v>
      </c>
      <c r="Y83" s="682" t="str">
        <f>IF(ABS(Questionnaire!AB174-Questionnaire!AB173)&gt;500,"WARNING Q 40 - Change in ICCA balance owed to UK co. is greater than £500m - please check","OK - ICCA balance owed to UK company")</f>
        <v>OK - ICCA balance owed to UK company</v>
      </c>
      <c r="Z83" s="682" t="str">
        <f>IF(ABS(Questionnaire!AC174-Questionnaire!AC173)&gt;500,"WARNING Q 40 - Change in ICCA balance owed to UK co. is greater than £500m - please check","OK - ICCA balance owed to UK company")</f>
        <v>OK - ICCA balance owed to UK company</v>
      </c>
      <c r="AA83" s="682" t="str">
        <f>IF(ABS(Questionnaire!AD174-Questionnaire!AD173)&gt;500,"WARNING Q 40 - Change in ICCA balance owed to UK co. is greater than £500m - please check","OK - ICCA balance owed to UK company")</f>
        <v>OK - ICCA balance owed to UK company</v>
      </c>
      <c r="AB83" s="682" t="str">
        <f>IF(ABS(Questionnaire!AE174-Questionnaire!AE173)&gt;500,"WARNING Q 40 - Change in ICCA balance owed to UK co. is greater than £500m - please check","OK - ICCA balance owed to UK company")</f>
        <v>OK - ICCA balance owed to UK company</v>
      </c>
      <c r="AC83" s="682" t="str">
        <f>IF(ABS(Questionnaire!AF174-Questionnaire!AF173)&gt;500,"WARNING Q 40 - Change in ICCA balance owed to UK co. is greater than £500m - please check","OK - ICCA balance owed to UK company")</f>
        <v>OK - ICCA balance owed to UK company</v>
      </c>
      <c r="AD83" s="682" t="str">
        <f>IF(ABS(Questionnaire!AG174-Questionnaire!AG173)&gt;500,"WARNING Q 40 - Change in ICCA balance owed to UK co. is greater than £500m - please check","OK - ICCA balance owed to UK company")</f>
        <v>OK - ICCA balance owed to UK company</v>
      </c>
      <c r="AE83" s="682" t="str">
        <f>IF(ABS(Questionnaire!AH174-Questionnaire!AH173)&gt;500,"WARNING Q 40 - Change in ICCA balance owed to UK co. is greater than £500m - please check","OK - ICCA balance owed to UK company")</f>
        <v>OK - ICCA balance owed to UK company</v>
      </c>
      <c r="AF83" s="682" t="str">
        <f>IF(ABS(Questionnaire!AI174-Questionnaire!AI173)&gt;500,"WARNING Q 40 - Change in ICCA balance owed to UK co. is greater than £500m - please check","OK - ICCA balance owed to UK company")</f>
        <v>OK - ICCA balance owed to UK company</v>
      </c>
      <c r="AG83" s="682" t="str">
        <f>IF(ABS(Questionnaire!AJ174-Questionnaire!AJ173)&gt;500,"WARNING Q 40 - Change in ICCA balance owed to UK co. is greater than £500m - please check","OK - ICCA balance owed to UK company")</f>
        <v>OK - ICCA balance owed to UK company</v>
      </c>
      <c r="AH83" s="682" t="str">
        <f>IF(ABS(Questionnaire!AK174-Questionnaire!AK173)&gt;500,"WARNING Q 40 - Change in ICCA balance owed to UK co. is greater than £500m - please check","OK - ICCA balance owed to UK company")</f>
        <v>OK - ICCA balance owed to UK company</v>
      </c>
      <c r="AI83" s="682" t="str">
        <f>IF(ABS(Questionnaire!AL174-Questionnaire!AL173)&gt;500,"WARNING Q 40 - Change in ICCA balance owed to UK co. is greater than £500m - please check","OK - ICCA balance owed to UK company")</f>
        <v>OK - ICCA balance owed to UK company</v>
      </c>
      <c r="AJ83" s="682" t="str">
        <f>IF(ABS(Questionnaire!AM174-Questionnaire!AM173)&gt;500,"WARNING Q 40 - Change in ICCA balance owed to UK co. is greater than £500m - please check","OK - ICCA balance owed to UK company")</f>
        <v>OK - ICCA balance owed to UK company</v>
      </c>
      <c r="AK83" s="682" t="str">
        <f>IF(ABS(Questionnaire!AN174-Questionnaire!AN173)&gt;500,"WARNING Q 40 - Change in ICCA balance owed to UK co. is greater than £500m - please check","OK - ICCA balance owed to UK company")</f>
        <v>OK - ICCA balance owed to UK company</v>
      </c>
      <c r="AL83" s="682" t="str">
        <f>IF(ABS(Questionnaire!AO174-Questionnaire!AO173)&gt;500,"WARNING Q 40 - Change in ICCA balance owed to UK co. is greater than £500m - please check","OK - ICCA balance owed to UK company")</f>
        <v>OK - ICCA balance owed to UK company</v>
      </c>
      <c r="AM83" s="682" t="str">
        <f>IF(ABS(Questionnaire!AP174-Questionnaire!AP173)&gt;500,"WARNING Q 40 - Change in ICCA balance owed to UK co. is greater than £500m - please check","OK - ICCA balance owed to UK company")</f>
        <v>OK - ICCA balance owed to UK company</v>
      </c>
      <c r="AN83" s="682" t="str">
        <f>IF(ABS(Questionnaire!AQ174-Questionnaire!AQ173)&gt;500,"WARNING Q 40 - Change in ICCA balance owed to UK co. is greater than £500m - please check","OK - ICCA balance owed to UK company")</f>
        <v>OK - ICCA balance owed to UK company</v>
      </c>
      <c r="AO83" s="682" t="str">
        <f>IF(ABS(Questionnaire!AR174-Questionnaire!AR173)&gt;500,"WARNING Q 40 - Change in ICCA balance owed to UK co. is greater than £500m - please check","OK - ICCA balance owed to UK company")</f>
        <v>OK - ICCA balance owed to UK company</v>
      </c>
      <c r="AP83" s="682" t="str">
        <f>IF(ABS(Questionnaire!AS174-Questionnaire!AS173)&gt;500,"WARNING Q 40 - Change in ICCA balance owed to UK co. is greater than £500m - please check","OK - ICCA balance owed to UK company")</f>
        <v>OK - ICCA balance owed to UK company</v>
      </c>
      <c r="AQ83" s="682" t="str">
        <f>IF(ABS(Questionnaire!AT174-Questionnaire!AT173)&gt;500,"WARNING Q 40 - Change in ICCA balance owed to UK co. is greater than £500m - please check","OK - ICCA balance owed to UK company")</f>
        <v>OK - ICCA balance owed to UK company</v>
      </c>
      <c r="AR83" s="682" t="str">
        <f>IF(ABS(Questionnaire!AU174-Questionnaire!AU173)&gt;500,"WARNING Q 40 - Change in ICCA balance owed to UK co. is greater than £500m - please check","OK - ICCA balance owed to UK company")</f>
        <v>OK - ICCA balance owed to UK company</v>
      </c>
      <c r="AS83" s="682" t="str">
        <f>IF(ABS(Questionnaire!AV174-Questionnaire!AV173)&gt;500,"WARNING Q 40 - Change in ICCA balance owed to UK co. is greater than £500m - please check","OK - ICCA balance owed to UK company")</f>
        <v>OK - ICCA balance owed to UK company</v>
      </c>
      <c r="AT83" s="682" t="str">
        <f>IF(ABS(Questionnaire!AW174-Questionnaire!AW173)&gt;500,"WARNING Q 40 - Change in ICCA balance owed to UK co. is greater than £500m - please check","OK - ICCA balance owed to UK company")</f>
        <v>OK - ICCA balance owed to UK company</v>
      </c>
      <c r="AU83" s="682" t="str">
        <f>IF(ABS(Questionnaire!AX174-Questionnaire!AX173)&gt;500,"WARNING Q 40 - Change in ICCA balance owed to UK co. is greater than £500m - please check","OK - ICCA balance owed to UK company")</f>
        <v>OK - ICCA balance owed to UK company</v>
      </c>
      <c r="AV83" s="682" t="str">
        <f>IF(ABS(Questionnaire!AY174-Questionnaire!AY173)&gt;500,"WARNING Q 40 - Change in ICCA balance owed to UK co. is greater than £500m - please check","OK - ICCA balance owed to UK company")</f>
        <v>OK - ICCA balance owed to UK company</v>
      </c>
      <c r="AW83" s="682" t="str">
        <f>IF(ABS(Questionnaire!AZ174-Questionnaire!AZ173)&gt;500,"WARNING Q 40 - Change in ICCA balance owed to UK co. is greater than £500m - please check","OK - ICCA balance owed to UK company")</f>
        <v>OK - ICCA balance owed to UK company</v>
      </c>
      <c r="AX83" s="682" t="str">
        <f>IF(ABS(Questionnaire!BA174-Questionnaire!BA173)&gt;500,"WARNING Q 40 - Change in ICCA balance owed to UK co. is greater than £500m - please check","OK - ICCA balance owed to UK company")</f>
        <v>OK - ICCA balance owed to UK company</v>
      </c>
      <c r="AY83" s="682" t="str">
        <f>IF(ABS(Questionnaire!BB174-Questionnaire!BB173)&gt;500,"WARNING Q 40 - Change in ICCA balance owed to UK co. is greater than £500m - please check","OK - ICCA balance owed to UK company")</f>
        <v>OK - ICCA balance owed to UK company</v>
      </c>
      <c r="AZ83" s="682" t="str">
        <f>IF(ABS(Questionnaire!BC174-Questionnaire!BC173)&gt;500,"WARNING Q 40 - Change in ICCA balance owed to UK co. is greater than £500m - please check","OK - ICCA balance owed to UK company")</f>
        <v>OK - ICCA balance owed to UK company</v>
      </c>
      <c r="BA83" s="682" t="str">
        <f>IF(ABS(Questionnaire!BD174-Questionnaire!BD173)&gt;500,"WARNING Q 40 - Change in ICCA balance owed to UK co. is greater than £500m - please check","OK - ICCA balance owed to UK company")</f>
        <v>OK - ICCA balance owed to UK company</v>
      </c>
      <c r="BB83" s="682" t="str">
        <f>IF(ABS(Questionnaire!BE174-Questionnaire!BE173)&gt;500,"WARNING Q 40 - Change in ICCA balance owed to UK co. is greater than £500m - please check","OK - ICCA balance owed to UK company")</f>
        <v>OK - ICCA balance owed to UK company</v>
      </c>
      <c r="BC83" s="682" t="str">
        <f>IF(ABS(Questionnaire!BF174-Questionnaire!BF173)&gt;500,"WARNING Q 40 - Change in ICCA balance owed to UK co. is greater than £500m - please check","OK - ICCA balance owed to UK company")</f>
        <v>OK - ICCA balance owed to UK company</v>
      </c>
      <c r="BD83" s="682" t="str">
        <f>IF(ABS(Questionnaire!BG174-Questionnaire!BG173)&gt;500,"WARNING Q 40 - Change in ICCA balance owed to UK co. is greater than £500m - please check","OK - ICCA balance owed to UK company")</f>
        <v>OK - ICCA balance owed to UK company</v>
      </c>
      <c r="BE83" s="682" t="str">
        <f>IF(ABS(Questionnaire!BH174-Questionnaire!BH173)&gt;500,"WARNING Q 40 - Change in ICCA balance owed to UK co. is greater than £500m - please check","OK - ICCA balance owed to UK company")</f>
        <v>OK - ICCA balance owed to UK company</v>
      </c>
      <c r="BF83" s="682" t="str">
        <f>IF(ABS(Questionnaire!BI174-Questionnaire!BI173)&gt;500,"WARNING Q 40 - Change in ICCA balance owed to UK co. is greater than £500m - please check","OK - ICCA balance owed to UK company")</f>
        <v>OK - ICCA balance owed to UK company</v>
      </c>
      <c r="BG83" s="682" t="str">
        <f>IF(ABS(Questionnaire!BJ174-Questionnaire!BJ173)&gt;500,"WARNING Q 40 - Change in ICCA balance owed to UK co. is greater than £500m - please check","OK - ICCA balance owed to UK company")</f>
        <v>OK - ICCA balance owed to UK company</v>
      </c>
      <c r="BH83" s="682" t="str">
        <f>IF(ABS(Questionnaire!BK174-Questionnaire!BK173)&gt;500,"WARNING Q 40 - Change in ICCA balance owed to UK co. is greater than £500m - please check","OK - ICCA balance owed to UK company")</f>
        <v>OK - ICCA balance owed to UK company</v>
      </c>
      <c r="BI83" s="682" t="str">
        <f>IF(ABS(Questionnaire!BL174-Questionnaire!BL173)&gt;500,"WARNING Q 40 - Change in ICCA balance owed to UK co. is greater than £500m - please check","OK - ICCA balance owed to UK company")</f>
        <v>OK - ICCA balance owed to UK company</v>
      </c>
      <c r="BJ83" s="682" t="str">
        <f>IF(ABS(Questionnaire!BM174-Questionnaire!BM173)&gt;500,"WARNING Q 40 - Change in ICCA balance owed to UK co. is greater than £500m - please check","OK - ICCA balance owed to UK company")</f>
        <v>OK - ICCA balance owed to UK company</v>
      </c>
      <c r="BK83" s="682" t="str">
        <f>IF(ABS(Questionnaire!BN174-Questionnaire!BN173)&gt;500,"WARNING Q 40 - Change in ICCA balance owed to UK co. is greater than £500m - please check","OK - ICCA balance owed to UK company")</f>
        <v>OK - ICCA balance owed to UK company</v>
      </c>
      <c r="BL83" s="682" t="str">
        <f>IF(ABS(Questionnaire!BO174-Questionnaire!BO173)&gt;500,"WARNING Q 40 - Change in ICCA balance owed to UK co. is greater than £500m - please check","OK - ICCA balance owed to UK company")</f>
        <v>OK - ICCA balance owed to UK company</v>
      </c>
      <c r="BM83" s="682" t="str">
        <f>IF(ABS(Questionnaire!BP174-Questionnaire!BP173)&gt;500,"WARNING Q 40 - Change in ICCA balance owed to UK co. is greater than £500m - please check","OK - ICCA balance owed to UK company")</f>
        <v>OK - ICCA balance owed to UK company</v>
      </c>
      <c r="BN83" s="682" t="str">
        <f>IF(ABS(Questionnaire!BQ174-Questionnaire!BQ173)&gt;500,"WARNING Q 40 - Change in ICCA balance owed to UK co. is greater than £500m - please check","OK - ICCA balance owed to UK company")</f>
        <v>OK - ICCA balance owed to UK company</v>
      </c>
      <c r="BO83" s="682" t="str">
        <f>IF(ABS(Questionnaire!BR174-Questionnaire!BR173)&gt;500,"WARNING Q 40 - Change in ICCA balance owed to UK co. is greater than £500m - please check","OK - ICCA balance owed to UK company")</f>
        <v>OK - ICCA balance owed to UK company</v>
      </c>
      <c r="BP83" s="682" t="str">
        <f>IF(ABS(Questionnaire!BS174-Questionnaire!BS173)&gt;500,"WARNING Q 40 - Change in ICCA balance owed to UK co. is greater than £500m - please check","OK - ICCA balance owed to UK company")</f>
        <v>OK - ICCA balance owed to UK company</v>
      </c>
      <c r="BQ83" s="682" t="str">
        <f>IF(ABS(Questionnaire!BT174-Questionnaire!BT173)&gt;500,"WARNING Q 40 - Change in ICCA balance owed to UK co. is greater than £500m - please check","OK - ICCA balance owed to UK company")</f>
        <v>OK - ICCA balance owed to UK company</v>
      </c>
      <c r="BR83" s="682" t="str">
        <f>IF(ABS(Questionnaire!BU174-Questionnaire!BU173)&gt;500,"WARNING Q 40 - Change in ICCA balance owed to UK co. is greater than £500m - please check","OK - ICCA balance owed to UK company")</f>
        <v>OK - ICCA balance owed to UK company</v>
      </c>
      <c r="BS83" s="682" t="str">
        <f>IF(ABS(Questionnaire!BV174-Questionnaire!BV173)&gt;500,"WARNING Q 40 - Change in ICCA balance owed to UK co. is greater than £500m - please check","OK - ICCA balance owed to UK company")</f>
        <v>OK - ICCA balance owed to UK company</v>
      </c>
      <c r="BT83" s="682" t="str">
        <f>IF(ABS(Questionnaire!BW174-Questionnaire!BW173)&gt;500,"WARNING Q 40 - Change in ICCA balance owed to UK co. is greater than £500m - please check","OK - ICCA balance owed to UK company")</f>
        <v>OK - ICCA balance owed to UK company</v>
      </c>
      <c r="BU83" s="682" t="str">
        <f>IF(ABS(Questionnaire!BX174-Questionnaire!BX173)&gt;500,"WARNING Q 40 - Change in ICCA balance owed to UK co. is greater than £500m - please check","OK - ICCA balance owed to UK company")</f>
        <v>OK - ICCA balance owed to UK company</v>
      </c>
      <c r="BV83" s="682" t="str">
        <f>IF(ABS(Questionnaire!BY174-Questionnaire!BY173)&gt;500,"WARNING Q 40 - Change in ICCA balance owed to UK co. is greater than £500m - please check","OK - ICCA balance owed to UK company")</f>
        <v>OK - ICCA balance owed to UK company</v>
      </c>
      <c r="BW83" s="682" t="str">
        <f>IF(ABS(Questionnaire!BZ174-Questionnaire!BZ173)&gt;500,"WARNING Q 40 - Change in ICCA balance owed to UK co. is greater than £500m - please check","OK - ICCA balance owed to UK company")</f>
        <v>OK - ICCA balance owed to UK company</v>
      </c>
      <c r="BX83" s="682" t="str">
        <f>IF(ABS(Questionnaire!CA174-Questionnaire!CA173)&gt;500,"WARNING Q 40 - Change in ICCA balance owed to UK co. is greater than £500m - please check","OK - ICCA balance owed to UK company")</f>
        <v>OK - ICCA balance owed to UK company</v>
      </c>
      <c r="BY83" s="682" t="str">
        <f>IF(ABS(Questionnaire!CB174-Questionnaire!CB173)&gt;500,"WARNING Q 40 - Change in ICCA balance owed to UK co. is greater than £500m - please check","OK - ICCA balance owed to UK company")</f>
        <v>OK - ICCA balance owed to UK company</v>
      </c>
      <c r="BZ83" s="682" t="str">
        <f>IF(ABS(Questionnaire!CC174-Questionnaire!CC173)&gt;500,"WARNING Q 40 - Change in ICCA balance owed to UK co. is greater than £500m - please check","OK - ICCA balance owed to UK company")</f>
        <v>OK - ICCA balance owed to UK company</v>
      </c>
      <c r="CA83" s="682" t="str">
        <f>IF(ABS(Questionnaire!CD174-Questionnaire!CD173)&gt;500,"WARNING Q 40 - Change in ICCA balance owed to UK co. is greater than £500m - please check","OK - ICCA balance owed to UK company")</f>
        <v>OK - ICCA balance owed to UK company</v>
      </c>
      <c r="CB83" s="682" t="str">
        <f>IF(ABS(Questionnaire!CE174-Questionnaire!CE173)&gt;500,"WARNING Q 40 - Change in ICCA balance owed to UK co. is greater than £500m - please check","OK - ICCA balance owed to UK company")</f>
        <v>OK - ICCA balance owed to UK company</v>
      </c>
      <c r="CC83" s="682" t="str">
        <f>IF(ABS(Questionnaire!CF174-Questionnaire!CF173)&gt;500,"WARNING Q 40 - Change in ICCA balance owed to UK co. is greater than £500m - please check","OK - ICCA balance owed to UK company")</f>
        <v>OK - ICCA balance owed to UK company</v>
      </c>
      <c r="CD83" s="682" t="str">
        <f>IF(ABS(Questionnaire!CG174-Questionnaire!CG173)&gt;500,"WARNING Q 40 - Change in ICCA balance owed to UK co. is greater than £500m - please check","OK - ICCA balance owed to UK company")</f>
        <v>OK - ICCA balance owed to UK company</v>
      </c>
      <c r="CE83" s="682" t="str">
        <f>IF(ABS(Questionnaire!CH174-Questionnaire!CH173)&gt;500,"WARNING Q 40 - Change in ICCA balance owed to UK co. is greater than £500m - please check","OK - ICCA balance owed to UK company")</f>
        <v>OK - ICCA balance owed to UK company</v>
      </c>
      <c r="CF83" s="682" t="str">
        <f>IF(ABS(Questionnaire!CI174-Questionnaire!CI173)&gt;500,"WARNING Q 40 - Change in ICCA balance owed to UK co. is greater than £500m - please check","OK - ICCA balance owed to UK company")</f>
        <v>OK - ICCA balance owed to UK company</v>
      </c>
      <c r="CG83" s="682" t="str">
        <f>IF(ABS(Questionnaire!CJ174-Questionnaire!CJ173)&gt;500,"WARNING Q 40 - Change in ICCA balance owed to UK co. is greater than £500m - please check","OK - ICCA balance owed to UK company")</f>
        <v>OK - ICCA balance owed to UK company</v>
      </c>
      <c r="CH83" s="682" t="str">
        <f>IF(ABS(Questionnaire!CK174-Questionnaire!CK173)&gt;500,"WARNING Q 40 - Change in ICCA balance owed to UK co. is greater than £500m - please check","OK - ICCA balance owed to UK company")</f>
        <v>OK - ICCA balance owed to UK company</v>
      </c>
      <c r="CI83" s="682" t="str">
        <f>IF(ABS(Questionnaire!CL174-Questionnaire!CL173)&gt;500,"WARNING Q 40 - Change in ICCA balance owed to UK co. is greater than £500m - please check","OK - ICCA balance owed to UK company")</f>
        <v>OK - ICCA balance owed to UK company</v>
      </c>
      <c r="CJ83" s="682" t="str">
        <f>IF(ABS(Questionnaire!CM174-Questionnaire!CM173)&gt;500,"WARNING Q 40 - Change in ICCA balance owed to UK co. is greater than £500m - please check","OK - ICCA balance owed to UK company")</f>
        <v>OK - ICCA balance owed to UK company</v>
      </c>
      <c r="CK83" s="682" t="str">
        <f>IF(ABS(Questionnaire!CN174-Questionnaire!CN173)&gt;500,"WARNING Q 40 - Change in ICCA balance owed to UK co. is greater than £500m - please check","OK - ICCA balance owed to UK company")</f>
        <v>OK - ICCA balance owed to UK company</v>
      </c>
      <c r="CL83" s="682" t="str">
        <f>IF(ABS(Questionnaire!CO174-Questionnaire!CO173)&gt;500,"WARNING Q 40 - Change in ICCA balance owed to UK co. is greater than £500m - please check","OK - ICCA balance owed to UK company")</f>
        <v>OK - ICCA balance owed to UK company</v>
      </c>
      <c r="CM83" s="682" t="str">
        <f>IF(ABS(Questionnaire!CP174-Questionnaire!CP173)&gt;500,"WARNING Q 40 - Change in ICCA balance owed to UK co. is greater than £500m - please check","OK - ICCA balance owed to UK company")</f>
        <v>OK - ICCA balance owed to UK company</v>
      </c>
      <c r="CN83" s="682" t="str">
        <f>IF(ABS(Questionnaire!CQ174-Questionnaire!CQ173)&gt;500,"WARNING Q 40 - Change in ICCA balance owed to UK co. is greater than £500m - please check","OK - ICCA balance owed to UK company")</f>
        <v>OK - ICCA balance owed to UK company</v>
      </c>
      <c r="CO83" s="682" t="str">
        <f>IF(ABS(Questionnaire!CR174-Questionnaire!CR173)&gt;500,"WARNING Q 40 - Change in ICCA balance owed to UK co. is greater than £500m - please check","OK - ICCA balance owed to UK company")</f>
        <v>OK - ICCA balance owed to UK company</v>
      </c>
      <c r="CP83" s="682" t="str">
        <f>IF(ABS(Questionnaire!CS174-Questionnaire!CS173)&gt;500,"WARNING Q 40 - Change in ICCA balance owed to UK co. is greater than £500m - please check","OK - ICCA balance owed to UK company")</f>
        <v>OK - ICCA balance owed to UK company</v>
      </c>
      <c r="CQ83" s="682" t="str">
        <f>IF(ABS(Questionnaire!CT174-Questionnaire!CT173)&gt;500,"WARNING Q 40 - Change in ICCA balance owed to UK co. is greater than £500m - please check","OK - ICCA balance owed to UK company")</f>
        <v>OK - ICCA balance owed to UK company</v>
      </c>
      <c r="CR83" s="682" t="str">
        <f>IF(ABS(Questionnaire!CU174-Questionnaire!CU173)&gt;500,"WARNING Q 40 - Change in ICCA balance owed to UK co. is greater than £500m - please check","OK - ICCA balance owed to UK company")</f>
        <v>OK - ICCA balance owed to UK company</v>
      </c>
      <c r="CS83" s="682" t="str">
        <f>IF(ABS(Questionnaire!CV174-Questionnaire!CV173)&gt;500,"WARNING Q 40 - Change in ICCA balance owed to UK co. is greater than £500m - please check","OK - ICCA balance owed to UK company")</f>
        <v>OK - ICCA balance owed to UK company</v>
      </c>
      <c r="CT83" s="682" t="str">
        <f>IF(ABS(Questionnaire!CW174-Questionnaire!CW173)&gt;500,"WARNING Q 40 - Change in ICCA balance owed to UK co. is greater than £500m - please check","OK - ICCA balance owed to UK company")</f>
        <v>OK - ICCA balance owed to UK company</v>
      </c>
      <c r="CU83" s="682" t="str">
        <f>IF(ABS(Questionnaire!CX174-Questionnaire!CX173)&gt;500,"WARNING Q 40 - Change in ICCA balance owed to UK co. is greater than £500m - please check","OK - ICCA balance owed to UK company")</f>
        <v>OK - ICCA balance owed to UK company</v>
      </c>
      <c r="CV83" s="682" t="str">
        <f>IF(ABS(Questionnaire!CY174-Questionnaire!CY173)&gt;500,"WARNING Q 40 - Change in ICCA balance owed to UK co. is greater than £500m - please check","OK - ICCA balance owed to UK company")</f>
        <v>OK - ICCA balance owed to UK company</v>
      </c>
      <c r="CW83" s="682" t="str">
        <f>IF(ABS(Questionnaire!CZ174-Questionnaire!CZ173)&gt;500,"WARNING Q 40 - Change in ICCA balance owed to UK co. is greater than £500m - please check","OK - ICCA balance owed to UK company")</f>
        <v>OK - ICCA balance owed to UK company</v>
      </c>
      <c r="CX83" s="682" t="str">
        <f>IF(ABS(Questionnaire!DA174-Questionnaire!DA173)&gt;500,"WARNING Q 40 - Change in ICCA balance owed to UK co. is greater than £500m - please check","OK - ICCA balance owed to UK company")</f>
        <v>OK - ICCA balance owed to UK company</v>
      </c>
      <c r="CY83" s="682" t="str">
        <f>IF(ABS(Questionnaire!DB174-Questionnaire!DB173)&gt;500,"WARNING Q 40 - Change in ICCA balance owed to UK co. is greater than £500m - please check","OK - ICCA balance owed to UK company")</f>
        <v>OK - ICCA balance owed to UK company</v>
      </c>
      <c r="CZ83" s="682" t="str">
        <f>IF(ABS(Questionnaire!DC174-Questionnaire!DC173)&gt;500,"WARNING Q 40 - Change in ICCA balance owed to UK co. is greater than £500m - please check","OK - ICCA balance owed to UK company")</f>
        <v>OK - ICCA balance owed to UK company</v>
      </c>
      <c r="DA83" s="682" t="str">
        <f>IF(ABS(Questionnaire!DD174-Questionnaire!DD173)&gt;500,"WARNING Q 40 - Change in ICCA balance owed to UK co. is greater than £500m - please check","OK - ICCA balance owed to UK company")</f>
        <v>OK - ICCA balance owed to UK company</v>
      </c>
      <c r="DB83" s="682" t="str">
        <f>IF(ABS(Questionnaire!DE174-Questionnaire!DE173)&gt;500,"WARNING Q 40 - Change in ICCA balance owed to UK co. is greater than £500m - please check","OK - ICCA balance owed to UK company")</f>
        <v>OK - ICCA balance owed to UK company</v>
      </c>
      <c r="DC83" s="682" t="str">
        <f>IF(ABS(Questionnaire!DF174-Questionnaire!DF173)&gt;500,"WARNING Q 40 - Change in ICCA balance owed to UK co. is greater than £500m - please check","OK - ICCA balance owed to UK company")</f>
        <v>OK - ICCA balance owed to UK company</v>
      </c>
      <c r="DD83" s="682" t="str">
        <f>IF(ABS(Questionnaire!DG174-Questionnaire!DG173)&gt;500,"WARNING Q 40 - Change in ICCA balance owed to UK co. is greater than £500m - please check","OK - ICCA balance owed to UK company")</f>
        <v>OK - ICCA balance owed to UK company</v>
      </c>
      <c r="DE83" s="682" t="str">
        <f>IF(ABS(Questionnaire!DH174-Questionnaire!DH173)&gt;500,"WARNING Q 40 - Change in ICCA balance owed to UK co. is greater than £500m - please check","OK - ICCA balance owed to UK company")</f>
        <v>OK - ICCA balance owed to UK company</v>
      </c>
      <c r="DF83" s="682" t="str">
        <f>IF(ABS(Questionnaire!DI174-Questionnaire!DI173)&gt;500,"WARNING Q 40 - Change in ICCA balance owed to UK co. is greater than £500m - please check","OK - ICCA balance owed to UK company")</f>
        <v>OK - ICCA balance owed to UK company</v>
      </c>
      <c r="DG83" s="682" t="str">
        <f>IF(ABS(Questionnaire!DJ174-Questionnaire!DJ173)&gt;500,"WARNING Q 40 - Change in ICCA balance owed to UK co. is greater than £500m - please check","OK - ICCA balance owed to UK company")</f>
        <v>OK - ICCA balance owed to UK company</v>
      </c>
      <c r="DH83" s="682" t="str">
        <f>IF(ABS(Questionnaire!DK174-Questionnaire!DK173)&gt;500,"WARNING Q 40 - Change in ICCA balance owed to UK co. is greater than £500m - please check","OK - ICCA balance owed to UK company")</f>
        <v>OK - ICCA balance owed to UK company</v>
      </c>
      <c r="DI83" s="682" t="str">
        <f>IF(ABS(Questionnaire!DL174-Questionnaire!DL173)&gt;500,"WARNING Q 40 - Change in ICCA balance owed to UK co. is greater than £500m - please check","OK - ICCA balance owed to UK company")</f>
        <v>OK - ICCA balance owed to UK company</v>
      </c>
      <c r="DJ83" s="682" t="str">
        <f>IF(ABS(Questionnaire!DM174-Questionnaire!DM173)&gt;500,"WARNING Q 40 - Change in ICCA balance owed to UK co. is greater than £500m - please check","OK - ICCA balance owed to UK company")</f>
        <v>OK - ICCA balance owed to UK company</v>
      </c>
      <c r="DK83" s="682" t="str">
        <f>IF(ABS(Questionnaire!DN174-Questionnaire!DN173)&gt;500,"WARNING Q 40 - Change in ICCA balance owed to UK co. is greater than £500m - please check","OK - ICCA balance owed to UK company")</f>
        <v>OK - ICCA balance owed to UK company</v>
      </c>
      <c r="DL83" s="682" t="str">
        <f>IF(ABS(Questionnaire!DO174-Questionnaire!DO173)&gt;500,"WARNING Q 40 - Change in ICCA balance owed to UK co. is greater than £500m - please check","OK - ICCA balance owed to UK company")</f>
        <v>OK - ICCA balance owed to UK company</v>
      </c>
      <c r="DM83" s="682" t="str">
        <f>IF(ABS(Questionnaire!DP174-Questionnaire!DP173)&gt;500,"WARNING Q 40 - Change in ICCA balance owed to UK co. is greater than £500m - please check","OK - ICCA balance owed to UK company")</f>
        <v>OK - ICCA balance owed to UK company</v>
      </c>
      <c r="DN83" s="682" t="str">
        <f>IF(ABS(Questionnaire!DQ174-Questionnaire!DQ173)&gt;500,"WARNING Q 40 - Change in ICCA balance owed to UK co. is greater than £500m - please check","OK - ICCA balance owed to UK company")</f>
        <v>OK - ICCA balance owed to UK company</v>
      </c>
      <c r="DO83" s="682" t="str">
        <f>IF(ABS(Questionnaire!DR174-Questionnaire!DR173)&gt;500,"WARNING Q 40 - Change in ICCA balance owed to UK co. is greater than £500m - please check","OK - ICCA balance owed to UK company")</f>
        <v>OK - ICCA balance owed to UK company</v>
      </c>
      <c r="DP83" s="682" t="str">
        <f>IF(ABS(Questionnaire!DS174-Questionnaire!DS173)&gt;500,"WARNING Q 40 - Change in ICCA balance owed to UK co. is greater than £500m - please check","OK - ICCA balance owed to UK company")</f>
        <v>OK - ICCA balance owed to UK company</v>
      </c>
      <c r="DQ83" s="682" t="str">
        <f>IF(ABS(Questionnaire!DT174-Questionnaire!DT173)&gt;500,"WARNING Q 40 - Change in ICCA balance owed to UK co. is greater than £500m - please check","OK - ICCA balance owed to UK company")</f>
        <v>OK - ICCA balance owed to UK company</v>
      </c>
      <c r="DR83" s="682" t="str">
        <f>IF(ABS(Questionnaire!DU174-Questionnaire!DU173)&gt;500,"WARNING Q 40 - Change in ICCA balance owed to UK co. is greater than £500m - please check","OK - ICCA balance owed to UK company")</f>
        <v>OK - ICCA balance owed to UK company</v>
      </c>
      <c r="DS83" s="682" t="str">
        <f>IF(ABS(Questionnaire!DV174-Questionnaire!DV173)&gt;500,"WARNING Q 40 - Change in ICCA balance owed to UK co. is greater than £500m - please check","OK - ICCA balance owed to UK company")</f>
        <v>OK - ICCA balance owed to UK company</v>
      </c>
      <c r="DT83" s="682" t="str">
        <f>IF(ABS(Questionnaire!DW174-Questionnaire!DW173)&gt;500,"WARNING Q 40 - Change in ICCA balance owed to UK co. is greater than £500m - please check","OK - ICCA balance owed to UK company")</f>
        <v>OK - ICCA balance owed to UK company</v>
      </c>
      <c r="DU83" s="682" t="str">
        <f>IF(ABS(Questionnaire!DX174-Questionnaire!DX173)&gt;500,"WARNING Q 40 - Change in ICCA balance owed to UK co. is greater than £500m - please check","OK - ICCA balance owed to UK company")</f>
        <v>OK - ICCA balance owed to UK company</v>
      </c>
      <c r="DV83" s="682" t="str">
        <f>IF(ABS(Questionnaire!DY174-Questionnaire!DY173)&gt;500,"WARNING Q 40 - Change in ICCA balance owed to UK co. is greater than £500m - please check","OK - ICCA balance owed to UK company")</f>
        <v>OK - ICCA balance owed to UK company</v>
      </c>
      <c r="DW83" s="682" t="str">
        <f>IF(ABS(Questionnaire!DZ174-Questionnaire!DZ173)&gt;500,"WARNING Q 40 - Change in ICCA balance owed to UK co. is greater than £500m - please check","OK - ICCA balance owed to UK company")</f>
        <v>OK - ICCA balance owed to UK company</v>
      </c>
      <c r="DX83" s="682" t="str">
        <f>IF(ABS(Questionnaire!EA174-Questionnaire!EA173)&gt;500,"WARNING Q 40 - Change in ICCA balance owed to UK co. is greater than £500m - please check","OK - ICCA balance owed to UK company")</f>
        <v>OK - ICCA balance owed to UK company</v>
      </c>
      <c r="DY83" s="682" t="str">
        <f>IF(ABS(Questionnaire!EB174-Questionnaire!EB173)&gt;500,"WARNING Q 40 - Change in ICCA balance owed to UK co. is greater than £500m - please check","OK - ICCA balance owed to UK company")</f>
        <v>OK - ICCA balance owed to UK company</v>
      </c>
      <c r="DZ83" s="682" t="str">
        <f>IF(ABS(Questionnaire!EC174-Questionnaire!EC173)&gt;500,"WARNING Q 40 - Change in ICCA balance owed to UK co. is greater than £500m - please check","OK - ICCA balance owed to UK company")</f>
        <v>OK - ICCA balance owed to UK company</v>
      </c>
      <c r="EA83" s="682" t="str">
        <f>IF(ABS(Questionnaire!ED174-Questionnaire!ED173)&gt;500,"WARNING Q 40 - Change in ICCA balance owed to UK co. is greater than £500m - please check","OK - ICCA balance owed to UK company")</f>
        <v>OK - ICCA balance owed to UK company</v>
      </c>
      <c r="EB83" s="682" t="str">
        <f>IF(ABS(Questionnaire!EE174-Questionnaire!EE173)&gt;500,"WARNING Q 40 - Change in ICCA balance owed to UK co. is greater than £500m - please check","OK - ICCA balance owed to UK company")</f>
        <v>OK - ICCA balance owed to UK company</v>
      </c>
      <c r="EC83" s="682" t="str">
        <f>IF(ABS(Questionnaire!EF174-Questionnaire!EF173)&gt;500,"WARNING Q 40 - Change in ICCA balance owed to UK co. is greater than £500m - please check","OK - ICCA balance owed to UK company")</f>
        <v>OK - ICCA balance owed to UK company</v>
      </c>
      <c r="ED83" s="682" t="str">
        <f>IF(ABS(Questionnaire!EG174-Questionnaire!EG173)&gt;500,"WARNING Q 40 - Change in ICCA balance owed to UK co. is greater than £500m - please check","OK - ICCA balance owed to UK company")</f>
        <v>OK - ICCA balance owed to UK company</v>
      </c>
      <c r="EE83" s="682" t="str">
        <f>IF(ABS(Questionnaire!EH174-Questionnaire!EH173)&gt;500,"WARNING Q 40 - Change in ICCA balance owed to UK co. is greater than £500m - please check","OK - ICCA balance owed to UK company")</f>
        <v>OK - ICCA balance owed to UK company</v>
      </c>
      <c r="EF83" s="682" t="str">
        <f>IF(ABS(Questionnaire!EI174-Questionnaire!EI173)&gt;500,"WARNING Q 40 - Change in ICCA balance owed to UK co. is greater than £500m - please check","OK - ICCA balance owed to UK company")</f>
        <v>OK - ICCA balance owed to UK company</v>
      </c>
      <c r="EG83" s="682" t="str">
        <f>IF(ABS(Questionnaire!EJ174-Questionnaire!EJ173)&gt;500,"WARNING Q 40 - Change in ICCA balance owed to UK co. is greater than £500m - please check","OK - ICCA balance owed to UK company")</f>
        <v>OK - ICCA balance owed to UK company</v>
      </c>
      <c r="EH83" s="682" t="str">
        <f>IF(ABS(Questionnaire!EK174-Questionnaire!EK173)&gt;500,"WARNING Q 40 - Change in ICCA balance owed to UK co. is greater than £500m - please check","OK - ICCA balance owed to UK company")</f>
        <v>OK - ICCA balance owed to UK company</v>
      </c>
      <c r="EI83" s="682" t="str">
        <f>IF(ABS(Questionnaire!EL174-Questionnaire!EL173)&gt;500,"WARNING Q 40 - Change in ICCA balance owed to UK co. is greater than £500m - please check","OK - ICCA balance owed to UK company")</f>
        <v>OK - ICCA balance owed to UK company</v>
      </c>
      <c r="EJ83" s="682" t="str">
        <f>IF(ABS(Questionnaire!EM174-Questionnaire!EM173)&gt;500,"WARNING Q 40 - Change in ICCA balance owed to UK co. is greater than £500m - please check","OK - ICCA balance owed to UK company")</f>
        <v>OK - ICCA balance owed to UK company</v>
      </c>
      <c r="EK83" s="682" t="str">
        <f>IF(ABS(Questionnaire!EN174-Questionnaire!EN173)&gt;500,"WARNING Q 40 - Change in ICCA balance owed to UK co. is greater than £500m - please check","OK - ICCA balance owed to UK company")</f>
        <v>OK - ICCA balance owed to UK company</v>
      </c>
      <c r="EL83" s="682" t="str">
        <f>IF(ABS(Questionnaire!EO174-Questionnaire!EO173)&gt;500,"WARNING Q 40 - Change in ICCA balance owed to UK co. is greater than £500m - please check","OK - ICCA balance owed to UK company")</f>
        <v>OK - ICCA balance owed to UK company</v>
      </c>
      <c r="EM83" s="682" t="str">
        <f>IF(ABS(Questionnaire!EP174-Questionnaire!EP173)&gt;500,"WARNING Q 40 - Change in ICCA balance owed to UK co. is greater than £500m - please check","OK - ICCA balance owed to UK company")</f>
        <v>OK - ICCA balance owed to UK company</v>
      </c>
      <c r="EN83" s="682" t="str">
        <f>IF(ABS(Questionnaire!EQ174-Questionnaire!EQ173)&gt;500,"WARNING Q 40 - Change in ICCA balance owed to UK co. is greater than £500m - please check","OK - ICCA balance owed to UK company")</f>
        <v>OK - ICCA balance owed to UK company</v>
      </c>
      <c r="EO83" s="682" t="str">
        <f>IF(ABS(Questionnaire!ER174-Questionnaire!ER173)&gt;500,"WARNING Q 40 - Change in ICCA balance owed to UK co. is greater than £500m - please check","OK - ICCA balance owed to UK company")</f>
        <v>OK - ICCA balance owed to UK company</v>
      </c>
      <c r="EP83" s="682" t="str">
        <f>IF(ABS(Questionnaire!ES174-Questionnaire!ES173)&gt;500,"WARNING Q 40 - Change in ICCA balance owed to UK co. is greater than £500m - please check","OK - ICCA balance owed to UK company")</f>
        <v>OK - ICCA balance owed to UK company</v>
      </c>
      <c r="EQ83" s="682" t="str">
        <f>IF(ABS(Questionnaire!ET174-Questionnaire!ET173)&gt;500,"WARNING Q 40 - Change in ICCA balance owed to UK co. is greater than £500m - please check","OK - ICCA balance owed to UK company")</f>
        <v>OK - ICCA balance owed to UK company</v>
      </c>
      <c r="ER83" s="682" t="str">
        <f>IF(ABS(Questionnaire!EU174-Questionnaire!EU173)&gt;500,"WARNING Q 40 - Change in ICCA balance owed to UK co. is greater than £500m - please check","OK - ICCA balance owed to UK company")</f>
        <v>OK - ICCA balance owed to UK company</v>
      </c>
      <c r="ES83" s="682" t="str">
        <f>IF(ABS(Questionnaire!EV174-Questionnaire!EV173)&gt;500,"WARNING Q 40 - Change in ICCA balance owed to UK co. is greater than £500m - please check","OK - ICCA balance owed to UK company")</f>
        <v>OK - ICCA balance owed to UK company</v>
      </c>
      <c r="ET83" s="682" t="str">
        <f>IF(ABS(Questionnaire!EW174-Questionnaire!EW173)&gt;500,"WARNING Q 40 - Change in ICCA balance owed to UK co. is greater than £500m - please check","OK - ICCA balance owed to UK company")</f>
        <v>OK - ICCA balance owed to UK company</v>
      </c>
      <c r="EU83" s="682" t="str">
        <f>IF(ABS(Questionnaire!EX174-Questionnaire!EX173)&gt;500,"WARNING Q 40 - Change in ICCA balance owed to UK co. is greater than £500m - please check","OK - ICCA balance owed to UK company")</f>
        <v>OK - ICCA balance owed to UK company</v>
      </c>
      <c r="EV83" s="682" t="str">
        <f>IF(ABS(Questionnaire!EY174-Questionnaire!EY173)&gt;500,"WARNING Q 40 - Change in ICCA balance owed to UK co. is greater than £500m - please check","OK - ICCA balance owed to UK company")</f>
        <v>OK - ICCA balance owed to UK company</v>
      </c>
      <c r="EW83" s="682" t="str">
        <f>IF(ABS(Questionnaire!EZ174-Questionnaire!EZ173)&gt;500,"WARNING Q 40 - Change in ICCA balance owed to UK co. is greater than £500m - please check","OK - ICCA balance owed to UK company")</f>
        <v>OK - ICCA balance owed to UK company</v>
      </c>
      <c r="EX83" s="682" t="str">
        <f>IF(ABS(Questionnaire!FA174-Questionnaire!FA173)&gt;500,"WARNING Q 40 - Change in ICCA balance owed to UK co. is greater than £500m - please check","OK - ICCA balance owed to UK company")</f>
        <v>OK - ICCA balance owed to UK company</v>
      </c>
      <c r="EY83" s="682" t="str">
        <f>IF(ABS(Questionnaire!FB174-Questionnaire!FB173)&gt;500,"WARNING Q 40 - Change in ICCA balance owed to UK co. is greater than £500m - please check","OK - ICCA balance owed to UK company")</f>
        <v>OK - ICCA balance owed to UK company</v>
      </c>
      <c r="EZ83" s="682" t="str">
        <f>IF(ABS(Questionnaire!FC174-Questionnaire!FC173)&gt;500,"WARNING Q 40 - Change in ICCA balance owed to UK co. is greater than £500m - please check","OK - ICCA balance owed to UK company")</f>
        <v>OK - ICCA balance owed to UK company</v>
      </c>
      <c r="FA83" s="682" t="str">
        <f>IF(ABS(Questionnaire!FD174-Questionnaire!FD173)&gt;500,"WARNING Q 40 - Change in ICCA balance owed to UK co. is greater than £500m - please check","OK - ICCA balance owed to UK company")</f>
        <v>OK - ICCA balance owed to UK company</v>
      </c>
      <c r="FB83" s="682" t="str">
        <f>IF(ABS(Questionnaire!FE174-Questionnaire!FE173)&gt;500,"WARNING Q 40 - Change in ICCA balance owed to UK co. is greater than £500m - please check","OK - ICCA balance owed to UK company")</f>
        <v>OK - ICCA balance owed to UK company</v>
      </c>
      <c r="FC83" s="682" t="str">
        <f>IF(ABS(Questionnaire!FF174-Questionnaire!FF173)&gt;500,"WARNING Q 40 - Change in ICCA balance owed to UK co. is greater than £500m - please check","OK - ICCA balance owed to UK company")</f>
        <v>OK - ICCA balance owed to UK company</v>
      </c>
      <c r="FD83" s="682" t="str">
        <f>IF(ABS(Questionnaire!FG174-Questionnaire!FG173)&gt;500,"WARNING Q 40 - Change in ICCA balance owed to UK co. is greater than £500m - please check","OK - ICCA balance owed to UK company")</f>
        <v>OK - ICCA balance owed to UK company</v>
      </c>
      <c r="FE83" s="682" t="str">
        <f>IF(ABS(Questionnaire!FH174-Questionnaire!FH173)&gt;500,"WARNING Q 40 - Change in ICCA balance owed to UK co. is greater than £500m - please check","OK - ICCA balance owed to UK company")</f>
        <v>OK - ICCA balance owed to UK company</v>
      </c>
      <c r="FF83" s="682" t="str">
        <f>IF(ABS(Questionnaire!FI174-Questionnaire!FI173)&gt;500,"WARNING Q 40 - Change in ICCA balance owed to UK co. is greater than £500m - please check","OK - ICCA balance owed to UK company")</f>
        <v>OK - ICCA balance owed to UK company</v>
      </c>
      <c r="FG83" s="682" t="str">
        <f>IF(ABS(Questionnaire!FJ174-Questionnaire!FJ173)&gt;500,"WARNING Q 40 - Change in ICCA balance owed to UK co. is greater than £500m - please check","OK - ICCA balance owed to UK company")</f>
        <v>OK - ICCA balance owed to UK company</v>
      </c>
      <c r="FH83" s="682" t="str">
        <f>IF(ABS(Questionnaire!FK174-Questionnaire!FK173)&gt;500,"WARNING Q 40 - Change in ICCA balance owed to UK co. is greater than £500m - please check","OK - ICCA balance owed to UK company")</f>
        <v>OK - ICCA balance owed to UK company</v>
      </c>
      <c r="FI83" s="682" t="str">
        <f>IF(ABS(Questionnaire!FL174-Questionnaire!FL173)&gt;500,"WARNING Q 40 - Change in ICCA balance owed to UK co. is greater than £500m - please check","OK - ICCA balance owed to UK company")</f>
        <v>OK - ICCA balance owed to UK company</v>
      </c>
      <c r="FJ83" s="682" t="str">
        <f>IF(ABS(Questionnaire!FM174-Questionnaire!FM173)&gt;500,"WARNING Q 40 - Change in ICCA balance owed to UK co. is greater than £500m - please check","OK - ICCA balance owed to UK company")</f>
        <v>OK - ICCA balance owed to UK company</v>
      </c>
      <c r="FK83" s="682" t="str">
        <f>IF(ABS(Questionnaire!FN174-Questionnaire!FN173)&gt;500,"WARNING Q 40 - Change in ICCA balance owed to UK co. is greater than £500m - please check","OK - ICCA balance owed to UK company")</f>
        <v>OK - ICCA balance owed to UK company</v>
      </c>
      <c r="FL83" s="682" t="str">
        <f>IF(ABS(Questionnaire!FO174-Questionnaire!FO173)&gt;500,"WARNING Q 40 - Change in ICCA balance owed to UK co. is greater than £500m - please check","OK - ICCA balance owed to UK company")</f>
        <v>OK - ICCA balance owed to UK company</v>
      </c>
      <c r="FM83" s="682" t="str">
        <f>IF(ABS(Questionnaire!FP174-Questionnaire!FP173)&gt;500,"WARNING Q 40 - Change in ICCA balance owed to UK co. is greater than £500m - please check","OK - ICCA balance owed to UK company")</f>
        <v>OK - ICCA balance owed to UK company</v>
      </c>
      <c r="FN83" s="682" t="str">
        <f>IF(ABS(Questionnaire!FQ174-Questionnaire!FQ173)&gt;500,"WARNING Q 40 - Change in ICCA balance owed to UK co. is greater than £500m - please check","OK - ICCA balance owed to UK company")</f>
        <v>OK - ICCA balance owed to UK company</v>
      </c>
      <c r="FO83" s="682" t="str">
        <f>IF(ABS(Questionnaire!FR174-Questionnaire!FR173)&gt;500,"WARNING Q 40 - Change in ICCA balance owed to UK co. is greater than £500m - please check","OK - ICCA balance owed to UK company")</f>
        <v>OK - ICCA balance owed to UK company</v>
      </c>
      <c r="FP83" s="682" t="str">
        <f>IF(ABS(Questionnaire!FS174-Questionnaire!FS173)&gt;500,"WARNING Q 40 - Change in ICCA balance owed to UK co. is greater than £500m - please check","OK - ICCA balance owed to UK company")</f>
        <v>OK - ICCA balance owed to UK company</v>
      </c>
      <c r="FQ83" s="682" t="str">
        <f>IF(ABS(Questionnaire!FT174-Questionnaire!FT173)&gt;500,"WARNING Q 40 - Change in ICCA balance owed to UK co. is greater than £500m - please check","OK - ICCA balance owed to UK company")</f>
        <v>OK - ICCA balance owed to UK company</v>
      </c>
      <c r="FR83" s="682" t="str">
        <f>IF(ABS(Questionnaire!FU174-Questionnaire!FU173)&gt;500,"WARNING Q 40 - Change in ICCA balance owed to UK co. is greater than £500m - please check","OK - ICCA balance owed to UK company")</f>
        <v>OK - ICCA balance owed to UK company</v>
      </c>
      <c r="FS83" s="682" t="str">
        <f>IF(ABS(Questionnaire!FV174-Questionnaire!FV173)&gt;500,"WARNING Q 40 - Change in ICCA balance owed to UK co. is greater than £500m - please check","OK - ICCA balance owed to UK company")</f>
        <v>OK - ICCA balance owed to UK company</v>
      </c>
      <c r="FT83" s="682" t="str">
        <f>IF(ABS(Questionnaire!FW174-Questionnaire!FW173)&gt;500,"WARNING Q 40 - Change in ICCA balance owed to UK co. is greater than £500m - please check","OK - ICCA balance owed to UK company")</f>
        <v>OK - ICCA balance owed to UK company</v>
      </c>
      <c r="FU83" s="682" t="str">
        <f>IF(ABS(Questionnaire!FX174-Questionnaire!FX173)&gt;500,"WARNING Q 40 - Change in ICCA balance owed to UK co. is greater than £500m - please check","OK - ICCA balance owed to UK company")</f>
        <v>OK - ICCA balance owed to UK company</v>
      </c>
      <c r="FV83" s="682" t="str">
        <f>IF(ABS(Questionnaire!FY174-Questionnaire!FY173)&gt;500,"WARNING Q 40 - Change in ICCA balance owed to UK co. is greater than £500m - please check","OK - ICCA balance owed to UK company")</f>
        <v>OK - ICCA balance owed to UK company</v>
      </c>
      <c r="FW83" s="682" t="str">
        <f>IF(ABS(Questionnaire!FZ174-Questionnaire!FZ173)&gt;500,"WARNING Q 40 - Change in ICCA balance owed to UK co. is greater than £500m - please check","OK - ICCA balance owed to UK company")</f>
        <v>OK - ICCA balance owed to UK company</v>
      </c>
      <c r="FX83" s="682" t="str">
        <f>IF(ABS(Questionnaire!GA174-Questionnaire!GA173)&gt;500,"WARNING Q 40 - Change in ICCA balance owed to UK co. is greater than £500m - please check","OK - ICCA balance owed to UK company")</f>
        <v>OK - ICCA balance owed to UK company</v>
      </c>
      <c r="FY83" s="682" t="str">
        <f>IF(ABS(Questionnaire!GB174-Questionnaire!GB173)&gt;500,"WARNING Q 40 - Change in ICCA balance owed to UK co. is greater than £500m - please check","OK - ICCA balance owed to UK company")</f>
        <v>OK - ICCA balance owed to UK company</v>
      </c>
      <c r="FZ83" s="682" t="str">
        <f>IF(ABS(Questionnaire!GC174-Questionnaire!GC173)&gt;500,"WARNING Q 40 - Change in ICCA balance owed to UK co. is greater than £500m - please check","OK - ICCA balance owed to UK company")</f>
        <v>OK - ICCA balance owed to UK company</v>
      </c>
      <c r="GA83" s="682" t="str">
        <f>IF(ABS(Questionnaire!GD174-Questionnaire!GD173)&gt;500,"WARNING Q 40 - Change in ICCA balance owed to UK co. is greater than £500m - please check","OK - ICCA balance owed to UK company")</f>
        <v>OK - ICCA balance owed to UK company</v>
      </c>
      <c r="GB83" s="682" t="str">
        <f>IF(ABS(Questionnaire!GE174-Questionnaire!GE173)&gt;500,"WARNING Q 40 - Change in ICCA balance owed to UK co. is greater than £500m - please check","OK - ICCA balance owed to UK company")</f>
        <v>OK - ICCA balance owed to UK company</v>
      </c>
      <c r="GC83" s="682" t="str">
        <f>IF(ABS(Questionnaire!GF174-Questionnaire!GF173)&gt;500,"WARNING Q 40 - Change in ICCA balance owed to UK co. is greater than £500m - please check","OK - ICCA balance owed to UK company")</f>
        <v>OK - ICCA balance owed to UK company</v>
      </c>
      <c r="GD83" s="682" t="str">
        <f>IF(ABS(Questionnaire!GG174-Questionnaire!GG173)&gt;500,"WARNING Q 40 - Change in ICCA balance owed to UK co. is greater than £500m - please check","OK - ICCA balance owed to UK company")</f>
        <v>OK - ICCA balance owed to UK company</v>
      </c>
      <c r="GE83" s="682" t="str">
        <f>IF(ABS(Questionnaire!GH174-Questionnaire!GH173)&gt;500,"WARNING Q 40 - Change in ICCA balance owed to UK co. is greater than £500m - please check","OK - ICCA balance owed to UK company")</f>
        <v>OK - ICCA balance owed to UK company</v>
      </c>
      <c r="GF83" s="682" t="str">
        <f>IF(ABS(Questionnaire!GI174-Questionnaire!GI173)&gt;500,"WARNING Q 40 - Change in ICCA balance owed to UK co. is greater than £500m - please check","OK - ICCA balance owed to UK company")</f>
        <v>OK - ICCA balance owed to UK company</v>
      </c>
      <c r="GG83" s="682" t="str">
        <f>IF(ABS(Questionnaire!GJ174-Questionnaire!GJ173)&gt;500,"WARNING Q 40 - Change in ICCA balance owed to UK co. is greater than £500m - please check","OK - ICCA balance owed to UK company")</f>
        <v>OK - ICCA balance owed to UK company</v>
      </c>
      <c r="GH83" s="682" t="str">
        <f>IF(ABS(Questionnaire!GK174-Questionnaire!GK173)&gt;500,"WARNING Q 40 - Change in ICCA balance owed to UK co. is greater than £500m - please check","OK - ICCA balance owed to UK company")</f>
        <v>OK - ICCA balance owed to UK company</v>
      </c>
      <c r="GI83" s="682" t="str">
        <f>IF(ABS(Questionnaire!GL174-Questionnaire!GL173)&gt;500,"WARNING Q 40 - Change in ICCA balance owed to UK co. is greater than £500m - please check","OK - ICCA balance owed to UK company")</f>
        <v>OK - ICCA balance owed to UK company</v>
      </c>
      <c r="GJ83" s="682" t="str">
        <f>IF(ABS(Questionnaire!GM174-Questionnaire!GM173)&gt;500,"WARNING Q 40 - Change in ICCA balance owed to UK co. is greater than £500m - please check","OK - ICCA balance owed to UK company")</f>
        <v>OK - ICCA balance owed to UK company</v>
      </c>
      <c r="GK83" s="682" t="str">
        <f>IF(ABS(Questionnaire!GN174-Questionnaire!GN173)&gt;500,"WARNING Q 40 - Change in ICCA balance owed to UK co. is greater than £500m - please check","OK - ICCA balance owed to UK company")</f>
        <v>OK - ICCA balance owed to UK company</v>
      </c>
      <c r="GL83" s="682" t="str">
        <f>IF(ABS(Questionnaire!GO174-Questionnaire!GO173)&gt;500,"WARNING Q 40 - Change in ICCA balance owed to UK co. is greater than £500m - please check","OK - ICCA balance owed to UK company")</f>
        <v>OK - ICCA balance owed to UK company</v>
      </c>
      <c r="GM83" s="682" t="str">
        <f>IF(ABS(Questionnaire!GP174-Questionnaire!GP173)&gt;500,"WARNING Q 40 - Change in ICCA balance owed to UK co. is greater than £500m - please check","OK - ICCA balance owed to UK company")</f>
        <v>OK - ICCA balance owed to UK company</v>
      </c>
      <c r="GN83" s="682" t="str">
        <f>IF(ABS(Questionnaire!GQ174-Questionnaire!GQ173)&gt;500,"WARNING Q 40 - Change in ICCA balance owed to UK co. is greater than £500m - please check","OK - ICCA balance owed to UK company")</f>
        <v>OK - ICCA balance owed to UK company</v>
      </c>
      <c r="GO83" s="682" t="str">
        <f>IF(ABS(Questionnaire!GR174-Questionnaire!GR173)&gt;500,"WARNING Q 40 - Change in ICCA balance owed to UK co. is greater than £500m - please check","OK - ICCA balance owed to UK company")</f>
        <v>OK - ICCA balance owed to UK company</v>
      </c>
      <c r="GP83" s="682" t="str">
        <f>IF(ABS(Questionnaire!GS174-Questionnaire!GS173)&gt;500,"WARNING Q 40 - Change in ICCA balance owed to UK co. is greater than £500m - please check","OK - ICCA balance owed to UK company")</f>
        <v>OK - ICCA balance owed to UK company</v>
      </c>
      <c r="GQ83" s="682" t="str">
        <f>IF(ABS(Questionnaire!GT174-Questionnaire!GT173)&gt;500,"WARNING Q 40 - Change in ICCA balance owed to UK co. is greater than £500m - please check","OK - ICCA balance owed to UK company")</f>
        <v>OK - ICCA balance owed to UK company</v>
      </c>
      <c r="GR83" s="682" t="str">
        <f>IF(ABS(Questionnaire!GU174-Questionnaire!GU173)&gt;500,"WARNING Q 40 - Change in ICCA balance owed to UK co. is greater than £500m - please check","OK - ICCA balance owed to UK company")</f>
        <v>OK - ICCA balance owed to UK company</v>
      </c>
      <c r="GS83" s="682" t="str">
        <f>IF(ABS(Questionnaire!GV174-Questionnaire!GV173)&gt;500,"WARNING Q 40 - Change in ICCA balance owed to UK co. is greater than £500m - please check","OK - ICCA balance owed to UK company")</f>
        <v>OK - ICCA balance owed to UK company</v>
      </c>
      <c r="GT83" s="682" t="str">
        <f>IF(ABS(Questionnaire!GW174-Questionnaire!GW173)&gt;500,"WARNING Q 40 - Change in ICCA balance owed to UK co. is greater than £500m - please check","OK - ICCA balance owed to UK company")</f>
        <v>OK - ICCA balance owed to UK company</v>
      </c>
      <c r="GU83" s="682" t="str">
        <f>IF(ABS(Questionnaire!GX174-Questionnaire!GX173)&gt;500,"WARNING Q 40 - Change in ICCA balance owed to UK co. is greater than £500m - please check","OK - ICCA balance owed to UK company")</f>
        <v>OK - ICCA balance owed to UK company</v>
      </c>
      <c r="GV83" s="682" t="str">
        <f>IF(ABS(Questionnaire!GY174-Questionnaire!GY173)&gt;500,"WARNING Q 40 - Change in ICCA balance owed to UK co. is greater than £500m - please check","OK - ICCA balance owed to UK company")</f>
        <v>OK - ICCA balance owed to UK company</v>
      </c>
      <c r="GW83" s="682" t="str">
        <f>IF(ABS(Questionnaire!GZ174-Questionnaire!GZ173)&gt;500,"WARNING Q 40 - Change in ICCA balance owed to UK co. is greater than £500m - please check","OK - ICCA balance owed to UK company")</f>
        <v>OK - ICCA balance owed to UK company</v>
      </c>
      <c r="GX83" s="682" t="str">
        <f>IF(ABS(Questionnaire!HA174-Questionnaire!HA173)&gt;500,"WARNING Q 40 - Change in ICCA balance owed to UK co. is greater than £500m - please check","OK - ICCA balance owed to UK company")</f>
        <v>OK - ICCA balance owed to UK company</v>
      </c>
      <c r="GY83" s="682" t="str">
        <f>IF(ABS(Questionnaire!HB174-Questionnaire!HB173)&gt;500,"WARNING Q 40 - Change in ICCA balance owed to UK co. is greater than £500m - please check","OK - ICCA balance owed to UK company")</f>
        <v>OK - ICCA balance owed to UK company</v>
      </c>
      <c r="GZ83" s="682" t="str">
        <f>IF(ABS(Questionnaire!HC174-Questionnaire!HC173)&gt;500,"WARNING Q 40 - Change in ICCA balance owed to UK co. is greater than £500m - please check","OK - ICCA balance owed to UK company")</f>
        <v>OK - ICCA balance owed to UK company</v>
      </c>
      <c r="HA83" s="682" t="str">
        <f>IF(ABS(Questionnaire!HD174-Questionnaire!HD173)&gt;500,"WARNING Q 40 - Change in ICCA balance owed to UK co. is greater than £500m - please check","OK - ICCA balance owed to UK company")</f>
        <v>OK - ICCA balance owed to UK company</v>
      </c>
      <c r="HB83" s="682" t="str">
        <f>IF(ABS(Questionnaire!HE174-Questionnaire!HE173)&gt;500,"WARNING Q 40 - Change in ICCA balance owed to UK co. is greater than £500m - please check","OK - ICCA balance owed to UK company")</f>
        <v>OK - ICCA balance owed to UK company</v>
      </c>
      <c r="HC83" s="682" t="str">
        <f>IF(ABS(Questionnaire!HF174-Questionnaire!HF173)&gt;500,"WARNING Q 40 - Change in ICCA balance owed to UK co. is greater than £500m - please check","OK - ICCA balance owed to UK company")</f>
        <v>OK - ICCA balance owed to UK company</v>
      </c>
      <c r="HD83" s="682" t="str">
        <f>IF(ABS(Questionnaire!HG174-Questionnaire!HG173)&gt;500,"WARNING Q 40 - Change in ICCA balance owed to UK co. is greater than £500m - please check","OK - ICCA balance owed to UK company")</f>
        <v>OK - ICCA balance owed to UK company</v>
      </c>
      <c r="HE83" s="682" t="str">
        <f>IF(ABS(Questionnaire!HH174-Questionnaire!HH173)&gt;500,"WARNING Q 40 - Change in ICCA balance owed to UK co. is greater than £500m - please check","OK - ICCA balance owed to UK company")</f>
        <v>OK - ICCA balance owed to UK company</v>
      </c>
      <c r="HF83" s="682" t="str">
        <f>IF(ABS(Questionnaire!HI174-Questionnaire!HI173)&gt;500,"WARNING Q 40 - Change in ICCA balance owed to UK co. is greater than £500m - please check","OK - ICCA balance owed to UK company")</f>
        <v>OK - ICCA balance owed to UK company</v>
      </c>
      <c r="HG83" s="682" t="str">
        <f>IF(ABS(Questionnaire!HJ174-Questionnaire!HJ173)&gt;500,"WARNING Q 40 - Change in ICCA balance owed to UK co. is greater than £500m - please check","OK - ICCA balance owed to UK company")</f>
        <v>OK - ICCA balance owed to UK company</v>
      </c>
      <c r="HH83" s="682" t="str">
        <f>IF(ABS(Questionnaire!HK174-Questionnaire!HK173)&gt;500,"WARNING Q 40 - Change in ICCA balance owed to UK co. is greater than £500m - please check","OK - ICCA balance owed to UK company")</f>
        <v>OK - ICCA balance owed to UK company</v>
      </c>
      <c r="HI83" s="682" t="str">
        <f>IF(ABS(Questionnaire!HL174-Questionnaire!HL173)&gt;500,"WARNING Q 40 - Change in ICCA balance owed to UK co. is greater than £500m - please check","OK - ICCA balance owed to UK company")</f>
        <v>OK - ICCA balance owed to UK company</v>
      </c>
      <c r="HJ83" s="682" t="str">
        <f>IF(ABS(Questionnaire!HM174-Questionnaire!HM173)&gt;500,"WARNING Q 40 - Change in ICCA balance owed to UK co. is greater than £500m - please check","OK - ICCA balance owed to UK company")</f>
        <v>OK - ICCA balance owed to UK company</v>
      </c>
      <c r="HK83" s="682" t="str">
        <f>IF(ABS(Questionnaire!HN174-Questionnaire!HN173)&gt;500,"WARNING Q 40 - Change in ICCA balance owed to UK co. is greater than £500m - please check","OK - ICCA balance owed to UK company")</f>
        <v>OK - ICCA balance owed to UK company</v>
      </c>
      <c r="HL83" s="682" t="str">
        <f>IF(ABS(Questionnaire!HO174-Questionnaire!HO173)&gt;500,"WARNING Q 40 - Change in ICCA balance owed to UK co. is greater than £500m - please check","OK - ICCA balance owed to UK company")</f>
        <v>OK - ICCA balance owed to UK company</v>
      </c>
      <c r="HM83" s="682" t="str">
        <f>IF(ABS(Questionnaire!HP174-Questionnaire!HP173)&gt;500,"WARNING Q 40 - Change in ICCA balance owed to UK co. is greater than £500m - please check","OK - ICCA balance owed to UK company")</f>
        <v>OK - ICCA balance owed to UK company</v>
      </c>
      <c r="HN83" s="682" t="str">
        <f>IF(ABS(Questionnaire!HQ174-Questionnaire!HQ173)&gt;500,"WARNING Q 40 - Change in ICCA balance owed to UK co. is greater than £500m - please check","OK - ICCA balance owed to UK company")</f>
        <v>OK - ICCA balance owed to UK company</v>
      </c>
      <c r="HO83" s="682" t="str">
        <f>IF(ABS(Questionnaire!HR174-Questionnaire!HR173)&gt;500,"WARNING Q 40 - Change in ICCA balance owed to UK co. is greater than £500m - please check","OK - ICCA balance owed to UK company")</f>
        <v>OK - ICCA balance owed to UK company</v>
      </c>
      <c r="HP83" s="682" t="str">
        <f>IF(ABS(Questionnaire!HS174-Questionnaire!HS173)&gt;500,"WARNING Q 40 - Change in ICCA balance owed to UK co. is greater than £500m - please check","OK - ICCA balance owed to UK company")</f>
        <v>OK - ICCA balance owed to UK company</v>
      </c>
      <c r="HQ83" s="682" t="str">
        <f>IF(ABS(Questionnaire!HT174-Questionnaire!HT173)&gt;500,"WARNING Q 40 - Change in ICCA balance owed to UK co. is greater than £500m - please check","OK - ICCA balance owed to UK company")</f>
        <v>OK - ICCA balance owed to UK company</v>
      </c>
      <c r="HR83" s="682" t="str">
        <f>IF(ABS(Questionnaire!HU174-Questionnaire!HU173)&gt;500,"WARNING Q 40 - Change in ICCA balance owed to UK co. is greater than £500m - please check","OK - ICCA balance owed to UK company")</f>
        <v>OK - ICCA balance owed to UK company</v>
      </c>
      <c r="HS83" s="682" t="str">
        <f>IF(ABS(Questionnaire!HV174-Questionnaire!HV173)&gt;500,"WARNING Q 40 - Change in ICCA balance owed to UK co. is greater than £500m - please check","OK - ICCA balance owed to UK company")</f>
        <v>OK - ICCA balance owed to UK company</v>
      </c>
      <c r="HT83" s="682" t="str">
        <f>IF(ABS(Questionnaire!HW174-Questionnaire!HW173)&gt;500,"WARNING Q 40 - Change in ICCA balance owed to UK co. is greater than £500m - please check","OK - ICCA balance owed to UK company")</f>
        <v>OK - ICCA balance owed to UK company</v>
      </c>
      <c r="HU83" s="682" t="str">
        <f>IF(ABS(Questionnaire!HX174-Questionnaire!HX173)&gt;500,"WARNING Q 40 - Change in ICCA balance owed to UK co. is greater than £500m - please check","OK - ICCA balance owed to UK company")</f>
        <v>OK - ICCA balance owed to UK company</v>
      </c>
      <c r="HV83" s="682" t="str">
        <f>IF(ABS(Questionnaire!HY174-Questionnaire!HY173)&gt;500,"WARNING Q 40 - Change in ICCA balance owed to UK co. is greater than £500m - please check","OK - ICCA balance owed to UK company")</f>
        <v>OK - ICCA balance owed to UK company</v>
      </c>
      <c r="HW83" s="682" t="str">
        <f>IF(ABS(Questionnaire!HZ174-Questionnaire!HZ173)&gt;500,"WARNING Q 40 - Change in ICCA balance owed to UK co. is greater than £500m - please check","OK - ICCA balance owed to UK company")</f>
        <v>OK - ICCA balance owed to UK company</v>
      </c>
      <c r="HX83" s="682" t="str">
        <f>IF(ABS(Questionnaire!IA174-Questionnaire!IA173)&gt;500,"WARNING Q 40 - Change in ICCA balance owed to UK co. is greater than £500m - please check","OK - ICCA balance owed to UK company")</f>
        <v>OK - ICCA balance owed to UK company</v>
      </c>
      <c r="HY83" s="682" t="str">
        <f>IF(ABS(Questionnaire!IB174-Questionnaire!IB173)&gt;500,"WARNING Q 40 - Change in ICCA balance owed to UK co. is greater than £500m - please check","OK - ICCA balance owed to UK company")</f>
        <v>OK - ICCA balance owed to UK company</v>
      </c>
      <c r="HZ83" s="682" t="str">
        <f>IF(ABS(Questionnaire!IC174-Questionnaire!IC173)&gt;500,"WARNING Q 40 - Change in ICCA balance owed to UK co. is greater than £500m - please check","OK - ICCA balance owed to UK company")</f>
        <v>OK - ICCA balance owed to UK company</v>
      </c>
      <c r="IA83" s="682" t="str">
        <f>IF(ABS(Questionnaire!ID174-Questionnaire!ID173)&gt;500,"WARNING Q 40 - Change in ICCA balance owed to UK co. is greater than £500m - please check","OK - ICCA balance owed to UK company")</f>
        <v>OK - ICCA balance owed to UK company</v>
      </c>
      <c r="IB83" s="682" t="str">
        <f>IF(ABS(Questionnaire!IE174-Questionnaire!IE173)&gt;500,"WARNING Q 40 - Change in ICCA balance owed to UK co. is greater than £500m - please check","OK - ICCA balance owed to UK company")</f>
        <v>OK - ICCA balance owed to UK company</v>
      </c>
      <c r="IC83" s="682" t="str">
        <f>IF(ABS(Questionnaire!IF174-Questionnaire!IF173)&gt;500,"WARNING Q 40 - Change in ICCA balance owed to UK co. is greater than £500m - please check","OK - ICCA balance owed to UK company")</f>
        <v>OK - ICCA balance owed to UK company</v>
      </c>
      <c r="ID83" s="682" t="str">
        <f>IF(ABS(Questionnaire!IG174-Questionnaire!IG173)&gt;500,"WARNING Q 40 - Change in ICCA balance owed to UK co. is greater than £500m - please check","OK - ICCA balance owed to UK company")</f>
        <v>OK - ICCA balance owed to UK company</v>
      </c>
      <c r="IE83" s="682" t="str">
        <f>IF(ABS(Questionnaire!IH174-Questionnaire!IH173)&gt;500,"WARNING Q 40 - Change in ICCA balance owed to UK co. is greater than £500m - please check","OK - ICCA balance owed to UK company")</f>
        <v>OK - ICCA balance owed to UK company</v>
      </c>
      <c r="IF83" s="682" t="str">
        <f>IF(ABS(Questionnaire!II174-Questionnaire!II173)&gt;500,"WARNING Q 40 - Change in ICCA balance owed to UK co. is greater than £500m - please check","OK - ICCA balance owed to UK company")</f>
        <v>OK - ICCA balance owed to UK company</v>
      </c>
      <c r="IG83" s="682" t="str">
        <f>IF(ABS(Questionnaire!IJ174-Questionnaire!IJ173)&gt;500,"WARNING Q 40 - Change in ICCA balance owed to UK co. is greater than £500m - please check","OK - ICCA balance owed to UK company")</f>
        <v>OK - ICCA balance owed to UK company</v>
      </c>
      <c r="IH83" s="682" t="str">
        <f>IF(ABS(Questionnaire!IK174-Questionnaire!IK173)&gt;500,"WARNING Q 40 - Change in ICCA balance owed to UK co. is greater than £500m - please check","OK - ICCA balance owed to UK company")</f>
        <v>OK - ICCA balance owed to UK company</v>
      </c>
      <c r="II83" s="682" t="str">
        <f>IF(ABS(Questionnaire!IL174-Questionnaire!IL173)&gt;500,"WARNING Q 40 - Change in ICCA balance owed to UK co. is greater than £500m - please check","OK - ICCA balance owed to UK company")</f>
        <v>OK - ICCA balance owed to UK company</v>
      </c>
      <c r="IJ83" s="682" t="str">
        <f>IF(ABS(Questionnaire!IM174-Questionnaire!IM173)&gt;500,"WARNING Q 40 - Change in ICCA balance owed to UK co. is greater than £500m - please check","OK - ICCA balance owed to UK company")</f>
        <v>OK - ICCA balance owed to UK company</v>
      </c>
      <c r="IK83" s="682" t="str">
        <f>IF(ABS(Questionnaire!IN174-Questionnaire!IN173)&gt;500,"WARNING Q 40 - Change in ICCA balance owed to UK co. is greater than £500m - please check","OK - ICCA balance owed to UK company")</f>
        <v>OK - ICCA balance owed to UK company</v>
      </c>
      <c r="IL83" s="682" t="str">
        <f>IF(ABS(Questionnaire!IO174-Questionnaire!IO173)&gt;500,"WARNING Q 40 - Change in ICCA balance owed to UK co. is greater than £500m - please check","OK - ICCA balance owed to UK company")</f>
        <v>OK - ICCA balance owed to UK company</v>
      </c>
      <c r="IM83" s="682" t="str">
        <f>IF(ABS(Questionnaire!IP174-Questionnaire!IP173)&gt;500,"WARNING Q 40 - Change in ICCA balance owed to UK co. is greater than £500m - please check","OK - ICCA balance owed to UK company")</f>
        <v>OK - ICCA balance owed to UK company</v>
      </c>
      <c r="IN83" s="682" t="str">
        <f>IF(ABS(Questionnaire!IQ174-Questionnaire!IQ173)&gt;500,"WARNING Q 40 - Change in ICCA balance owed to UK co. is greater than £500m - please check","OK - ICCA balance owed to UK company")</f>
        <v>OK - ICCA balance owed to UK company</v>
      </c>
      <c r="IO83" s="682" t="str">
        <f>IF(ABS(Questionnaire!IR174-Questionnaire!IR173)&gt;500,"WARNING Q 40 - Change in ICCA balance owed to UK co. is greater than £500m - please check","OK - ICCA balance owed to UK company")</f>
        <v>OK - ICCA balance owed to UK company</v>
      </c>
      <c r="IP83" s="682" t="str">
        <f>IF(ABS(Questionnaire!IS174-Questionnaire!IS173)&gt;500,"WARNING Q 40 - Change in ICCA balance owed to UK co. is greater than £500m - please check","OK - ICCA balance owed to UK company")</f>
        <v>OK - ICCA balance owed to UK company</v>
      </c>
      <c r="IQ83" s="212"/>
      <c r="IR83" s="212"/>
      <c r="IS83" s="212"/>
    </row>
    <row r="84" spans="1:253">
      <c r="A84" s="679">
        <f>IF(LEFT(A85,2)="OK",0,IF(LEFT(A85,2)="WA",2,1))</f>
        <v>0</v>
      </c>
      <c r="B84" s="218">
        <f t="shared" ref="B84:BM84" si="123">IF(LEFT(B85,2)="OK",0,IF(LEFT(B85,2)="WA",2,1))</f>
        <v>0</v>
      </c>
      <c r="C84" s="218">
        <f t="shared" si="123"/>
        <v>0</v>
      </c>
      <c r="D84" s="218">
        <f t="shared" si="123"/>
        <v>0</v>
      </c>
      <c r="E84" s="218">
        <f t="shared" si="123"/>
        <v>0</v>
      </c>
      <c r="F84" s="218">
        <f t="shared" si="123"/>
        <v>0</v>
      </c>
      <c r="G84" s="218">
        <f t="shared" si="123"/>
        <v>0</v>
      </c>
      <c r="H84" s="218">
        <f t="shared" si="123"/>
        <v>0</v>
      </c>
      <c r="I84" s="218">
        <f t="shared" si="123"/>
        <v>0</v>
      </c>
      <c r="J84" s="218">
        <f t="shared" si="123"/>
        <v>0</v>
      </c>
      <c r="K84" s="218">
        <f t="shared" si="123"/>
        <v>0</v>
      </c>
      <c r="L84" s="218">
        <f t="shared" si="123"/>
        <v>0</v>
      </c>
      <c r="M84" s="218">
        <f t="shared" si="123"/>
        <v>0</v>
      </c>
      <c r="N84" s="218">
        <f t="shared" si="123"/>
        <v>0</v>
      </c>
      <c r="O84" s="218">
        <f t="shared" si="123"/>
        <v>0</v>
      </c>
      <c r="P84" s="218">
        <f t="shared" si="123"/>
        <v>0</v>
      </c>
      <c r="Q84" s="218">
        <f t="shared" si="123"/>
        <v>0</v>
      </c>
      <c r="R84" s="218">
        <f t="shared" si="123"/>
        <v>0</v>
      </c>
      <c r="S84" s="218">
        <f t="shared" si="123"/>
        <v>0</v>
      </c>
      <c r="T84" s="218">
        <f t="shared" si="123"/>
        <v>0</v>
      </c>
      <c r="U84" s="218">
        <f t="shared" si="123"/>
        <v>0</v>
      </c>
      <c r="V84" s="218">
        <f t="shared" si="123"/>
        <v>0</v>
      </c>
      <c r="W84" s="218">
        <f t="shared" si="123"/>
        <v>0</v>
      </c>
      <c r="X84" s="218">
        <f t="shared" si="123"/>
        <v>0</v>
      </c>
      <c r="Y84" s="218">
        <f t="shared" si="123"/>
        <v>0</v>
      </c>
      <c r="Z84" s="218">
        <f t="shared" si="123"/>
        <v>0</v>
      </c>
      <c r="AA84" s="218">
        <f t="shared" si="123"/>
        <v>0</v>
      </c>
      <c r="AB84" s="218">
        <f t="shared" si="123"/>
        <v>0</v>
      </c>
      <c r="AC84" s="218">
        <f t="shared" si="123"/>
        <v>0</v>
      </c>
      <c r="AD84" s="218">
        <f t="shared" si="123"/>
        <v>0</v>
      </c>
      <c r="AE84" s="218">
        <f t="shared" si="123"/>
        <v>0</v>
      </c>
      <c r="AF84" s="218">
        <f t="shared" si="123"/>
        <v>0</v>
      </c>
      <c r="AG84" s="218">
        <f t="shared" si="123"/>
        <v>0</v>
      </c>
      <c r="AH84" s="218">
        <f t="shared" si="123"/>
        <v>0</v>
      </c>
      <c r="AI84" s="218">
        <f t="shared" si="123"/>
        <v>0</v>
      </c>
      <c r="AJ84" s="218">
        <f t="shared" si="123"/>
        <v>0</v>
      </c>
      <c r="AK84" s="218">
        <f t="shared" si="123"/>
        <v>0</v>
      </c>
      <c r="AL84" s="218">
        <f t="shared" si="123"/>
        <v>0</v>
      </c>
      <c r="AM84" s="218">
        <f t="shared" si="123"/>
        <v>0</v>
      </c>
      <c r="AN84" s="218">
        <f t="shared" si="123"/>
        <v>0</v>
      </c>
      <c r="AO84" s="218">
        <f t="shared" si="123"/>
        <v>0</v>
      </c>
      <c r="AP84" s="218">
        <f t="shared" si="123"/>
        <v>0</v>
      </c>
      <c r="AQ84" s="218">
        <f t="shared" si="123"/>
        <v>0</v>
      </c>
      <c r="AR84" s="218">
        <f t="shared" si="123"/>
        <v>0</v>
      </c>
      <c r="AS84" s="218">
        <f t="shared" si="123"/>
        <v>0</v>
      </c>
      <c r="AT84" s="218">
        <f t="shared" si="123"/>
        <v>0</v>
      </c>
      <c r="AU84" s="218">
        <f t="shared" si="123"/>
        <v>0</v>
      </c>
      <c r="AV84" s="218">
        <f t="shared" si="123"/>
        <v>0</v>
      </c>
      <c r="AW84" s="218">
        <f t="shared" si="123"/>
        <v>0</v>
      </c>
      <c r="AX84" s="218">
        <f t="shared" si="123"/>
        <v>0</v>
      </c>
      <c r="AY84" s="218">
        <f t="shared" si="123"/>
        <v>0</v>
      </c>
      <c r="AZ84" s="218">
        <f t="shared" si="123"/>
        <v>0</v>
      </c>
      <c r="BA84" s="218">
        <f t="shared" si="123"/>
        <v>0</v>
      </c>
      <c r="BB84" s="218">
        <f t="shared" si="123"/>
        <v>0</v>
      </c>
      <c r="BC84" s="218">
        <f t="shared" si="123"/>
        <v>0</v>
      </c>
      <c r="BD84" s="218">
        <f t="shared" si="123"/>
        <v>0</v>
      </c>
      <c r="BE84" s="218">
        <f t="shared" si="123"/>
        <v>0</v>
      </c>
      <c r="BF84" s="218">
        <f t="shared" si="123"/>
        <v>0</v>
      </c>
      <c r="BG84" s="218">
        <f t="shared" si="123"/>
        <v>0</v>
      </c>
      <c r="BH84" s="218">
        <f t="shared" si="123"/>
        <v>0</v>
      </c>
      <c r="BI84" s="218">
        <f t="shared" si="123"/>
        <v>0</v>
      </c>
      <c r="BJ84" s="218">
        <f t="shared" si="123"/>
        <v>0</v>
      </c>
      <c r="BK84" s="218">
        <f t="shared" si="123"/>
        <v>0</v>
      </c>
      <c r="BL84" s="218">
        <f t="shared" si="123"/>
        <v>0</v>
      </c>
      <c r="BM84" s="218">
        <f t="shared" si="123"/>
        <v>0</v>
      </c>
      <c r="BN84" s="218">
        <f t="shared" ref="BN84:DY84" si="124">IF(LEFT(BN85,2)="OK",0,IF(LEFT(BN85,2)="WA",2,1))</f>
        <v>0</v>
      </c>
      <c r="BO84" s="218">
        <f t="shared" si="124"/>
        <v>0</v>
      </c>
      <c r="BP84" s="218">
        <f t="shared" si="124"/>
        <v>0</v>
      </c>
      <c r="BQ84" s="218">
        <f t="shared" si="124"/>
        <v>0</v>
      </c>
      <c r="BR84" s="218">
        <f t="shared" si="124"/>
        <v>0</v>
      </c>
      <c r="BS84" s="218">
        <f t="shared" si="124"/>
        <v>0</v>
      </c>
      <c r="BT84" s="218">
        <f t="shared" si="124"/>
        <v>0</v>
      </c>
      <c r="BU84" s="218">
        <f t="shared" si="124"/>
        <v>0</v>
      </c>
      <c r="BV84" s="218">
        <f t="shared" si="124"/>
        <v>0</v>
      </c>
      <c r="BW84" s="218">
        <f t="shared" si="124"/>
        <v>0</v>
      </c>
      <c r="BX84" s="218">
        <f t="shared" si="124"/>
        <v>0</v>
      </c>
      <c r="BY84" s="218">
        <f t="shared" si="124"/>
        <v>0</v>
      </c>
      <c r="BZ84" s="218">
        <f t="shared" si="124"/>
        <v>0</v>
      </c>
      <c r="CA84" s="218">
        <f t="shared" si="124"/>
        <v>0</v>
      </c>
      <c r="CB84" s="218">
        <f t="shared" si="124"/>
        <v>0</v>
      </c>
      <c r="CC84" s="218">
        <f t="shared" si="124"/>
        <v>0</v>
      </c>
      <c r="CD84" s="218">
        <f t="shared" si="124"/>
        <v>0</v>
      </c>
      <c r="CE84" s="218">
        <f t="shared" si="124"/>
        <v>0</v>
      </c>
      <c r="CF84" s="218">
        <f t="shared" si="124"/>
        <v>0</v>
      </c>
      <c r="CG84" s="218">
        <f t="shared" si="124"/>
        <v>0</v>
      </c>
      <c r="CH84" s="218">
        <f t="shared" si="124"/>
        <v>0</v>
      </c>
      <c r="CI84" s="218">
        <f t="shared" si="124"/>
        <v>0</v>
      </c>
      <c r="CJ84" s="218">
        <f t="shared" si="124"/>
        <v>0</v>
      </c>
      <c r="CK84" s="218">
        <f t="shared" si="124"/>
        <v>0</v>
      </c>
      <c r="CL84" s="218">
        <f t="shared" si="124"/>
        <v>0</v>
      </c>
      <c r="CM84" s="218">
        <f t="shared" si="124"/>
        <v>0</v>
      </c>
      <c r="CN84" s="218">
        <f t="shared" si="124"/>
        <v>0</v>
      </c>
      <c r="CO84" s="218">
        <f t="shared" si="124"/>
        <v>0</v>
      </c>
      <c r="CP84" s="218">
        <f t="shared" si="124"/>
        <v>0</v>
      </c>
      <c r="CQ84" s="218">
        <f t="shared" si="124"/>
        <v>0</v>
      </c>
      <c r="CR84" s="218">
        <f t="shared" si="124"/>
        <v>0</v>
      </c>
      <c r="CS84" s="218">
        <f t="shared" si="124"/>
        <v>0</v>
      </c>
      <c r="CT84" s="218">
        <f t="shared" si="124"/>
        <v>0</v>
      </c>
      <c r="CU84" s="218">
        <f t="shared" si="124"/>
        <v>0</v>
      </c>
      <c r="CV84" s="218">
        <f t="shared" si="124"/>
        <v>0</v>
      </c>
      <c r="CW84" s="218">
        <f t="shared" si="124"/>
        <v>0</v>
      </c>
      <c r="CX84" s="218">
        <f t="shared" si="124"/>
        <v>0</v>
      </c>
      <c r="CY84" s="218">
        <f t="shared" si="124"/>
        <v>0</v>
      </c>
      <c r="CZ84" s="218">
        <f t="shared" si="124"/>
        <v>0</v>
      </c>
      <c r="DA84" s="218">
        <f t="shared" si="124"/>
        <v>0</v>
      </c>
      <c r="DB84" s="218">
        <f t="shared" si="124"/>
        <v>0</v>
      </c>
      <c r="DC84" s="218">
        <f t="shared" si="124"/>
        <v>0</v>
      </c>
      <c r="DD84" s="218">
        <f t="shared" si="124"/>
        <v>0</v>
      </c>
      <c r="DE84" s="218">
        <f t="shared" si="124"/>
        <v>0</v>
      </c>
      <c r="DF84" s="218">
        <f t="shared" si="124"/>
        <v>0</v>
      </c>
      <c r="DG84" s="218">
        <f t="shared" si="124"/>
        <v>0</v>
      </c>
      <c r="DH84" s="218">
        <f t="shared" si="124"/>
        <v>0</v>
      </c>
      <c r="DI84" s="218">
        <f t="shared" si="124"/>
        <v>0</v>
      </c>
      <c r="DJ84" s="218">
        <f t="shared" si="124"/>
        <v>0</v>
      </c>
      <c r="DK84" s="218">
        <f t="shared" si="124"/>
        <v>0</v>
      </c>
      <c r="DL84" s="218">
        <f t="shared" si="124"/>
        <v>0</v>
      </c>
      <c r="DM84" s="218">
        <f t="shared" si="124"/>
        <v>0</v>
      </c>
      <c r="DN84" s="218">
        <f t="shared" si="124"/>
        <v>0</v>
      </c>
      <c r="DO84" s="218">
        <f t="shared" si="124"/>
        <v>0</v>
      </c>
      <c r="DP84" s="218">
        <f t="shared" si="124"/>
        <v>0</v>
      </c>
      <c r="DQ84" s="218">
        <f t="shared" si="124"/>
        <v>0</v>
      </c>
      <c r="DR84" s="218">
        <f t="shared" si="124"/>
        <v>0</v>
      </c>
      <c r="DS84" s="218">
        <f t="shared" si="124"/>
        <v>0</v>
      </c>
      <c r="DT84" s="218">
        <f t="shared" si="124"/>
        <v>0</v>
      </c>
      <c r="DU84" s="218">
        <f t="shared" si="124"/>
        <v>0</v>
      </c>
      <c r="DV84" s="218">
        <f t="shared" si="124"/>
        <v>0</v>
      </c>
      <c r="DW84" s="218">
        <f t="shared" si="124"/>
        <v>0</v>
      </c>
      <c r="DX84" s="218">
        <f t="shared" si="124"/>
        <v>0</v>
      </c>
      <c r="DY84" s="218">
        <f t="shared" si="124"/>
        <v>0</v>
      </c>
      <c r="DZ84" s="218">
        <f t="shared" ref="DZ84:GK84" si="125">IF(LEFT(DZ85,2)="OK",0,IF(LEFT(DZ85,2)="WA",2,1))</f>
        <v>0</v>
      </c>
      <c r="EA84" s="218">
        <f t="shared" si="125"/>
        <v>0</v>
      </c>
      <c r="EB84" s="218">
        <f t="shared" si="125"/>
        <v>0</v>
      </c>
      <c r="EC84" s="218">
        <f t="shared" si="125"/>
        <v>0</v>
      </c>
      <c r="ED84" s="218">
        <f t="shared" si="125"/>
        <v>0</v>
      </c>
      <c r="EE84" s="218">
        <f t="shared" si="125"/>
        <v>0</v>
      </c>
      <c r="EF84" s="218">
        <f t="shared" si="125"/>
        <v>0</v>
      </c>
      <c r="EG84" s="218">
        <f t="shared" si="125"/>
        <v>0</v>
      </c>
      <c r="EH84" s="218">
        <f t="shared" si="125"/>
        <v>0</v>
      </c>
      <c r="EI84" s="218">
        <f t="shared" si="125"/>
        <v>0</v>
      </c>
      <c r="EJ84" s="218">
        <f t="shared" si="125"/>
        <v>0</v>
      </c>
      <c r="EK84" s="218">
        <f t="shared" si="125"/>
        <v>0</v>
      </c>
      <c r="EL84" s="218">
        <f t="shared" si="125"/>
        <v>0</v>
      </c>
      <c r="EM84" s="218">
        <f t="shared" si="125"/>
        <v>0</v>
      </c>
      <c r="EN84" s="218">
        <f t="shared" si="125"/>
        <v>0</v>
      </c>
      <c r="EO84" s="218">
        <f t="shared" si="125"/>
        <v>0</v>
      </c>
      <c r="EP84" s="218">
        <f t="shared" si="125"/>
        <v>0</v>
      </c>
      <c r="EQ84" s="218">
        <f t="shared" si="125"/>
        <v>0</v>
      </c>
      <c r="ER84" s="218">
        <f t="shared" si="125"/>
        <v>0</v>
      </c>
      <c r="ES84" s="218">
        <f t="shared" si="125"/>
        <v>0</v>
      </c>
      <c r="ET84" s="218">
        <f t="shared" si="125"/>
        <v>0</v>
      </c>
      <c r="EU84" s="218">
        <f t="shared" si="125"/>
        <v>0</v>
      </c>
      <c r="EV84" s="218">
        <f t="shared" si="125"/>
        <v>0</v>
      </c>
      <c r="EW84" s="218">
        <f t="shared" si="125"/>
        <v>0</v>
      </c>
      <c r="EX84" s="218">
        <f t="shared" si="125"/>
        <v>0</v>
      </c>
      <c r="EY84" s="218">
        <f t="shared" si="125"/>
        <v>0</v>
      </c>
      <c r="EZ84" s="218">
        <f t="shared" si="125"/>
        <v>0</v>
      </c>
      <c r="FA84" s="218">
        <f t="shared" si="125"/>
        <v>0</v>
      </c>
      <c r="FB84" s="218">
        <f t="shared" si="125"/>
        <v>0</v>
      </c>
      <c r="FC84" s="218">
        <f t="shared" si="125"/>
        <v>0</v>
      </c>
      <c r="FD84" s="218">
        <f t="shared" si="125"/>
        <v>0</v>
      </c>
      <c r="FE84" s="218">
        <f t="shared" si="125"/>
        <v>0</v>
      </c>
      <c r="FF84" s="218">
        <f t="shared" si="125"/>
        <v>0</v>
      </c>
      <c r="FG84" s="218">
        <f t="shared" si="125"/>
        <v>0</v>
      </c>
      <c r="FH84" s="218">
        <f t="shared" si="125"/>
        <v>0</v>
      </c>
      <c r="FI84" s="218">
        <f t="shared" si="125"/>
        <v>0</v>
      </c>
      <c r="FJ84" s="218">
        <f t="shared" si="125"/>
        <v>0</v>
      </c>
      <c r="FK84" s="218">
        <f t="shared" si="125"/>
        <v>0</v>
      </c>
      <c r="FL84" s="218">
        <f t="shared" si="125"/>
        <v>0</v>
      </c>
      <c r="FM84" s="218">
        <f t="shared" si="125"/>
        <v>0</v>
      </c>
      <c r="FN84" s="218">
        <f t="shared" si="125"/>
        <v>0</v>
      </c>
      <c r="FO84" s="218">
        <f t="shared" si="125"/>
        <v>0</v>
      </c>
      <c r="FP84" s="218">
        <f t="shared" si="125"/>
        <v>0</v>
      </c>
      <c r="FQ84" s="218">
        <f t="shared" si="125"/>
        <v>0</v>
      </c>
      <c r="FR84" s="218">
        <f t="shared" si="125"/>
        <v>0</v>
      </c>
      <c r="FS84" s="218">
        <f t="shared" si="125"/>
        <v>0</v>
      </c>
      <c r="FT84" s="218">
        <f t="shared" si="125"/>
        <v>0</v>
      </c>
      <c r="FU84" s="218">
        <f t="shared" si="125"/>
        <v>0</v>
      </c>
      <c r="FV84" s="218">
        <f t="shared" si="125"/>
        <v>0</v>
      </c>
      <c r="FW84" s="218">
        <f t="shared" si="125"/>
        <v>0</v>
      </c>
      <c r="FX84" s="218">
        <f t="shared" si="125"/>
        <v>0</v>
      </c>
      <c r="FY84" s="218">
        <f t="shared" si="125"/>
        <v>0</v>
      </c>
      <c r="FZ84" s="218">
        <f t="shared" si="125"/>
        <v>0</v>
      </c>
      <c r="GA84" s="218">
        <f t="shared" si="125"/>
        <v>0</v>
      </c>
      <c r="GB84" s="218">
        <f t="shared" si="125"/>
        <v>0</v>
      </c>
      <c r="GC84" s="218">
        <f t="shared" si="125"/>
        <v>0</v>
      </c>
      <c r="GD84" s="218">
        <f t="shared" si="125"/>
        <v>0</v>
      </c>
      <c r="GE84" s="218">
        <f t="shared" si="125"/>
        <v>0</v>
      </c>
      <c r="GF84" s="218">
        <f t="shared" si="125"/>
        <v>0</v>
      </c>
      <c r="GG84" s="218">
        <f t="shared" si="125"/>
        <v>0</v>
      </c>
      <c r="GH84" s="218">
        <f t="shared" si="125"/>
        <v>0</v>
      </c>
      <c r="GI84" s="218">
        <f t="shared" si="125"/>
        <v>0</v>
      </c>
      <c r="GJ84" s="218">
        <f t="shared" si="125"/>
        <v>0</v>
      </c>
      <c r="GK84" s="218">
        <f t="shared" si="125"/>
        <v>0</v>
      </c>
      <c r="GL84" s="218">
        <f t="shared" ref="GL84:IP84" si="126">IF(LEFT(GL85,2)="OK",0,IF(LEFT(GL85,2)="WA",2,1))</f>
        <v>0</v>
      </c>
      <c r="GM84" s="218">
        <f t="shared" si="126"/>
        <v>0</v>
      </c>
      <c r="GN84" s="218">
        <f t="shared" si="126"/>
        <v>0</v>
      </c>
      <c r="GO84" s="218">
        <f t="shared" si="126"/>
        <v>0</v>
      </c>
      <c r="GP84" s="218">
        <f t="shared" si="126"/>
        <v>0</v>
      </c>
      <c r="GQ84" s="218">
        <f t="shared" si="126"/>
        <v>0</v>
      </c>
      <c r="GR84" s="218">
        <f t="shared" si="126"/>
        <v>0</v>
      </c>
      <c r="GS84" s="218">
        <f t="shared" si="126"/>
        <v>0</v>
      </c>
      <c r="GT84" s="218">
        <f t="shared" si="126"/>
        <v>0</v>
      </c>
      <c r="GU84" s="218">
        <f t="shared" si="126"/>
        <v>0</v>
      </c>
      <c r="GV84" s="218">
        <f t="shared" si="126"/>
        <v>0</v>
      </c>
      <c r="GW84" s="218">
        <f t="shared" si="126"/>
        <v>0</v>
      </c>
      <c r="GX84" s="218">
        <f t="shared" si="126"/>
        <v>0</v>
      </c>
      <c r="GY84" s="218">
        <f t="shared" si="126"/>
        <v>0</v>
      </c>
      <c r="GZ84" s="218">
        <f t="shared" si="126"/>
        <v>0</v>
      </c>
      <c r="HA84" s="218">
        <f t="shared" si="126"/>
        <v>0</v>
      </c>
      <c r="HB84" s="218">
        <f t="shared" si="126"/>
        <v>0</v>
      </c>
      <c r="HC84" s="218">
        <f t="shared" si="126"/>
        <v>0</v>
      </c>
      <c r="HD84" s="218">
        <f t="shared" si="126"/>
        <v>0</v>
      </c>
      <c r="HE84" s="218">
        <f t="shared" si="126"/>
        <v>0</v>
      </c>
      <c r="HF84" s="218">
        <f t="shared" si="126"/>
        <v>0</v>
      </c>
      <c r="HG84" s="218">
        <f t="shared" si="126"/>
        <v>0</v>
      </c>
      <c r="HH84" s="218">
        <f t="shared" si="126"/>
        <v>0</v>
      </c>
      <c r="HI84" s="218">
        <f t="shared" si="126"/>
        <v>0</v>
      </c>
      <c r="HJ84" s="218">
        <f t="shared" si="126"/>
        <v>0</v>
      </c>
      <c r="HK84" s="218">
        <f t="shared" si="126"/>
        <v>0</v>
      </c>
      <c r="HL84" s="218">
        <f t="shared" si="126"/>
        <v>0</v>
      </c>
      <c r="HM84" s="218">
        <f t="shared" si="126"/>
        <v>0</v>
      </c>
      <c r="HN84" s="218">
        <f t="shared" si="126"/>
        <v>0</v>
      </c>
      <c r="HO84" s="218">
        <f t="shared" si="126"/>
        <v>0</v>
      </c>
      <c r="HP84" s="218">
        <f t="shared" si="126"/>
        <v>0</v>
      </c>
      <c r="HQ84" s="218">
        <f t="shared" si="126"/>
        <v>0</v>
      </c>
      <c r="HR84" s="218">
        <f t="shared" si="126"/>
        <v>0</v>
      </c>
      <c r="HS84" s="218">
        <f t="shared" si="126"/>
        <v>0</v>
      </c>
      <c r="HT84" s="218">
        <f t="shared" si="126"/>
        <v>0</v>
      </c>
      <c r="HU84" s="218">
        <f t="shared" si="126"/>
        <v>0</v>
      </c>
      <c r="HV84" s="218">
        <f t="shared" si="126"/>
        <v>0</v>
      </c>
      <c r="HW84" s="218">
        <f t="shared" si="126"/>
        <v>0</v>
      </c>
      <c r="HX84" s="218">
        <f t="shared" si="126"/>
        <v>0</v>
      </c>
      <c r="HY84" s="218">
        <f t="shared" si="126"/>
        <v>0</v>
      </c>
      <c r="HZ84" s="218">
        <f t="shared" si="126"/>
        <v>0</v>
      </c>
      <c r="IA84" s="218">
        <f t="shared" si="126"/>
        <v>0</v>
      </c>
      <c r="IB84" s="218">
        <f t="shared" si="126"/>
        <v>0</v>
      </c>
      <c r="IC84" s="218">
        <f t="shared" si="126"/>
        <v>0</v>
      </c>
      <c r="ID84" s="218">
        <f t="shared" si="126"/>
        <v>0</v>
      </c>
      <c r="IE84" s="218">
        <f t="shared" si="126"/>
        <v>0</v>
      </c>
      <c r="IF84" s="218">
        <f t="shared" si="126"/>
        <v>0</v>
      </c>
      <c r="IG84" s="218">
        <f t="shared" si="126"/>
        <v>0</v>
      </c>
      <c r="IH84" s="218">
        <f t="shared" si="126"/>
        <v>0</v>
      </c>
      <c r="II84" s="218">
        <f t="shared" si="126"/>
        <v>0</v>
      </c>
      <c r="IJ84" s="218">
        <f t="shared" si="126"/>
        <v>0</v>
      </c>
      <c r="IK84" s="218">
        <f t="shared" si="126"/>
        <v>0</v>
      </c>
      <c r="IL84" s="218">
        <f t="shared" si="126"/>
        <v>0</v>
      </c>
      <c r="IM84" s="218">
        <f t="shared" si="126"/>
        <v>0</v>
      </c>
      <c r="IN84" s="218">
        <f t="shared" si="126"/>
        <v>0</v>
      </c>
      <c r="IO84" s="218">
        <f t="shared" si="126"/>
        <v>0</v>
      </c>
      <c r="IP84" s="218">
        <f t="shared" si="126"/>
        <v>0</v>
      </c>
      <c r="IQ84" s="212"/>
      <c r="IR84" s="212"/>
      <c r="IS84" s="212"/>
    </row>
    <row r="85" spans="1:253" ht="78" customHeight="1">
      <c r="A85" s="215" t="str">
        <f>IF(ABS(Questionnaire!D175-Questionnaire!D176)&gt;50,"WARNING Q 41.a-41b - Net interest is greater than £50m - please check","OK Q 41.a-41b")</f>
        <v>OK Q 41.a-41b</v>
      </c>
      <c r="B85" s="215" t="str">
        <f>IF(ABS(Questionnaire!E175-Questionnaire!E176)&gt;50,"WARNING Q 41.a-41b - Net interest is greater than £50m - please check","OK Q 41.a-41b")</f>
        <v>OK Q 41.a-41b</v>
      </c>
      <c r="C85" s="215" t="str">
        <f>IF(ABS(Questionnaire!F175-Questionnaire!F176)&gt;50,"WARNING Q 41.a-41b - Net interest is greater than £50m - please check","OK Q 41.a-41b")</f>
        <v>OK Q 41.a-41b</v>
      </c>
      <c r="D85" s="215" t="str">
        <f>IF(ABS(Questionnaire!G175-Questionnaire!G176)&gt;50,"WARNING Q 41.a-41b - Net interest is greater than £50m - please check","OK Q 41.a-41b")</f>
        <v>OK Q 41.a-41b</v>
      </c>
      <c r="E85" s="215" t="str">
        <f>IF(ABS(Questionnaire!H175-Questionnaire!H176)&gt;50,"WARNING Q 41.a-41b - Net interest is greater than £50m - please check","OK Q 41.a-41b")</f>
        <v>OK Q 41.a-41b</v>
      </c>
      <c r="F85" s="215" t="str">
        <f>IF(ABS(Questionnaire!I175-Questionnaire!I176)&gt;50,"WARNING Q 41.a-41b - Net interest is greater than £50m - please check","OK Q 41.a-41b")</f>
        <v>OK Q 41.a-41b</v>
      </c>
      <c r="G85" s="215" t="str">
        <f>IF(ABS(Questionnaire!J175-Questionnaire!J176)&gt;50,"WARNING Q 41.a-41b - Net interest is greater than £50m - please check","OK Q 41.a-41b")</f>
        <v>OK Q 41.a-41b</v>
      </c>
      <c r="H85" s="215" t="str">
        <f>IF(ABS(Questionnaire!K175-Questionnaire!K176)&gt;50,"WARNING Q 41.a-41b - Net interest is greater than £50m - please check","OK Q 41.a-41b")</f>
        <v>OK Q 41.a-41b</v>
      </c>
      <c r="I85" s="215" t="str">
        <f>IF(ABS(Questionnaire!L175-Questionnaire!L176)&gt;50,"WARNING Q 41.a-41b - Net interest is greater than £50m - please check","OK Q 41.a-41b")</f>
        <v>OK Q 41.a-41b</v>
      </c>
      <c r="J85" s="215" t="str">
        <f>IF(ABS(Questionnaire!M175-Questionnaire!M176)&gt;50,"WARNING Q 41.a-41b - Net interest is greater than £50m - please check","OK Q 41.a-41b")</f>
        <v>OK Q 41.a-41b</v>
      </c>
      <c r="K85" s="215" t="str">
        <f>IF(ABS(Questionnaire!N175-Questionnaire!N176)&gt;50,"WARNING Q 41.a-41b - Net interest is greater than £50m - please check","OK Q 41.a-41b")</f>
        <v>OK Q 41.a-41b</v>
      </c>
      <c r="L85" s="215" t="str">
        <f>IF(ABS(Questionnaire!O175-Questionnaire!O176)&gt;50,"WARNING Q 41.a-41b - Net interest is greater than £50m - please check","OK Q 41.a-41b")</f>
        <v>OK Q 41.a-41b</v>
      </c>
      <c r="M85" s="215" t="str">
        <f>IF(ABS(Questionnaire!P175-Questionnaire!P176)&gt;50,"WARNING Q 41.a-41b - Net interest is greater than £50m - please check","OK Q 41.a-41b")</f>
        <v>OK Q 41.a-41b</v>
      </c>
      <c r="N85" s="215" t="str">
        <f>IF(ABS(Questionnaire!Q175-Questionnaire!Q176)&gt;50,"WARNING Q 41.a-41b - Net interest is greater than £50m - please check","OK Q 41.a-41b")</f>
        <v>OK Q 41.a-41b</v>
      </c>
      <c r="O85" s="215" t="str">
        <f>IF(ABS(Questionnaire!R175-Questionnaire!R176)&gt;50,"WARNING Q 41.a-41b - Net interest is greater than £50m - please check","OK Q 41.a-41b")</f>
        <v>OK Q 41.a-41b</v>
      </c>
      <c r="P85" s="215" t="str">
        <f>IF(ABS(Questionnaire!S175-Questionnaire!S176)&gt;50,"WARNING Q 41.a-41b - Net interest is greater than £50m - please check","OK Q 41.a-41b")</f>
        <v>OK Q 41.a-41b</v>
      </c>
      <c r="Q85" s="215" t="str">
        <f>IF(ABS(Questionnaire!T175-Questionnaire!T176)&gt;50,"WARNING Q 41.a-41b - Net interest is greater than £50m - please check","OK Q 41.a-41b")</f>
        <v>OK Q 41.a-41b</v>
      </c>
      <c r="R85" s="215" t="str">
        <f>IF(ABS(Questionnaire!U175-Questionnaire!U176)&gt;50,"WARNING Q 41.a-41b - Net interest is greater than £50m - please check","OK Q 41.a-41b")</f>
        <v>OK Q 41.a-41b</v>
      </c>
      <c r="S85" s="215" t="str">
        <f>IF(ABS(Questionnaire!V175-Questionnaire!V176)&gt;50,"WARNING Q 41.a-41b - Net interest is greater than £50m - please check","OK Q 41.a-41b")</f>
        <v>OK Q 41.a-41b</v>
      </c>
      <c r="T85" s="215" t="str">
        <f>IF(ABS(Questionnaire!W175-Questionnaire!W176)&gt;50,"WARNING Q 41.a-41b - Net interest is greater than £50m - please check","OK Q 41.a-41b")</f>
        <v>OK Q 41.a-41b</v>
      </c>
      <c r="U85" s="215" t="str">
        <f>IF(ABS(Questionnaire!X175-Questionnaire!X176)&gt;50,"WARNING Q 41.a-41b - Net interest is greater than £50m - please check","OK Q 41.a-41b")</f>
        <v>OK Q 41.a-41b</v>
      </c>
      <c r="V85" s="215" t="str">
        <f>IF(ABS(Questionnaire!Y175-Questionnaire!Y176)&gt;50,"WARNING Q 41.a-41b - Net interest is greater than £50m - please check","OK Q 41.a-41b")</f>
        <v>OK Q 41.a-41b</v>
      </c>
      <c r="W85" s="215" t="str">
        <f>IF(ABS(Questionnaire!Z175-Questionnaire!Z176)&gt;50,"WARNING Q 41.a-41b - Net interest is greater than £50m - please check","OK Q 41.a-41b")</f>
        <v>OK Q 41.a-41b</v>
      </c>
      <c r="X85" s="215" t="str">
        <f>IF(ABS(Questionnaire!AA175-Questionnaire!AA176)&gt;50,"WARNING Q 41.a-41b - Net interest is greater than £50m - please check","OK Q 41.a-41b")</f>
        <v>OK Q 41.a-41b</v>
      </c>
      <c r="Y85" s="215" t="str">
        <f>IF(ABS(Questionnaire!AB175-Questionnaire!AB176)&gt;50,"WARNING Q 41.a-41b - Net interest is greater than £50m - please check","OK Q 41.a-41b")</f>
        <v>OK Q 41.a-41b</v>
      </c>
      <c r="Z85" s="215" t="str">
        <f>IF(ABS(Questionnaire!AC175-Questionnaire!AC176)&gt;50,"WARNING Q 41.a-41b - Net interest is greater than £50m - please check","OK Q 41.a-41b")</f>
        <v>OK Q 41.a-41b</v>
      </c>
      <c r="AA85" s="215" t="str">
        <f>IF(ABS(Questionnaire!AD175-Questionnaire!AD176)&gt;50,"WARNING Q 41.a-41b - Net interest is greater than £50m - please check","OK Q 41.a-41b")</f>
        <v>OK Q 41.a-41b</v>
      </c>
      <c r="AB85" s="215" t="str">
        <f>IF(ABS(Questionnaire!AE175-Questionnaire!AE176)&gt;50,"WARNING Q 41.a-41b - Net interest is greater than £50m - please check","OK Q 41.a-41b")</f>
        <v>OK Q 41.a-41b</v>
      </c>
      <c r="AC85" s="215" t="str">
        <f>IF(ABS(Questionnaire!AF175-Questionnaire!AF176)&gt;50,"WARNING Q 41.a-41b - Net interest is greater than £50m - please check","OK Q 41.a-41b")</f>
        <v>OK Q 41.a-41b</v>
      </c>
      <c r="AD85" s="215" t="str">
        <f>IF(ABS(Questionnaire!AG175-Questionnaire!AG176)&gt;50,"WARNING Q 41.a-41b - Net interest is greater than £50m - please check","OK Q 41.a-41b")</f>
        <v>OK Q 41.a-41b</v>
      </c>
      <c r="AE85" s="215" t="str">
        <f>IF(ABS(Questionnaire!AH175-Questionnaire!AH176)&gt;50,"WARNING Q 41.a-41b - Net interest is greater than £50m - please check","OK Q 41.a-41b")</f>
        <v>OK Q 41.a-41b</v>
      </c>
      <c r="AF85" s="215" t="str">
        <f>IF(ABS(Questionnaire!AI175-Questionnaire!AI176)&gt;50,"WARNING Q 41.a-41b - Net interest is greater than £50m - please check","OK Q 41.a-41b")</f>
        <v>OK Q 41.a-41b</v>
      </c>
      <c r="AG85" s="215" t="str">
        <f>IF(ABS(Questionnaire!AJ175-Questionnaire!AJ176)&gt;50,"WARNING Q 41.a-41b - Net interest is greater than £50m - please check","OK Q 41.a-41b")</f>
        <v>OK Q 41.a-41b</v>
      </c>
      <c r="AH85" s="215" t="str">
        <f>IF(ABS(Questionnaire!AK175-Questionnaire!AK176)&gt;50,"WARNING Q 41.a-41b - Net interest is greater than £50m - please check","OK Q 41.a-41b")</f>
        <v>OK Q 41.a-41b</v>
      </c>
      <c r="AI85" s="215" t="str">
        <f>IF(ABS(Questionnaire!AL175-Questionnaire!AL176)&gt;50,"WARNING Q 41.a-41b - Net interest is greater than £50m - please check","OK Q 41.a-41b")</f>
        <v>OK Q 41.a-41b</v>
      </c>
      <c r="AJ85" s="215" t="str">
        <f>IF(ABS(Questionnaire!AM175-Questionnaire!AM176)&gt;50,"WARNING Q 41.a-41b - Net interest is greater than £50m - please check","OK Q 41.a-41b")</f>
        <v>OK Q 41.a-41b</v>
      </c>
      <c r="AK85" s="215" t="str">
        <f>IF(ABS(Questionnaire!AN175-Questionnaire!AN176)&gt;50,"WARNING Q 41.a-41b - Net interest is greater than £50m - please check","OK Q 41.a-41b")</f>
        <v>OK Q 41.a-41b</v>
      </c>
      <c r="AL85" s="215" t="str">
        <f>IF(ABS(Questionnaire!AO175-Questionnaire!AO176)&gt;50,"WARNING Q 41.a-41b - Net interest is greater than £50m - please check","OK Q 41.a-41b")</f>
        <v>OK Q 41.a-41b</v>
      </c>
      <c r="AM85" s="215" t="str">
        <f>IF(ABS(Questionnaire!AP175-Questionnaire!AP176)&gt;50,"WARNING Q 41.a-41b - Net interest is greater than £50m - please check","OK Q 41.a-41b")</f>
        <v>OK Q 41.a-41b</v>
      </c>
      <c r="AN85" s="215" t="str">
        <f>IF(ABS(Questionnaire!AQ175-Questionnaire!AQ176)&gt;50,"WARNING Q 41.a-41b - Net interest is greater than £50m - please check","OK Q 41.a-41b")</f>
        <v>OK Q 41.a-41b</v>
      </c>
      <c r="AO85" s="215" t="str">
        <f>IF(ABS(Questionnaire!AR175-Questionnaire!AR176)&gt;50,"WARNING Q 41.a-41b - Net interest is greater than £50m - please check","OK Q 41.a-41b")</f>
        <v>OK Q 41.a-41b</v>
      </c>
      <c r="AP85" s="215" t="str">
        <f>IF(ABS(Questionnaire!AS175-Questionnaire!AS176)&gt;50,"WARNING Q 41.a-41b - Net interest is greater than £50m - please check","OK Q 41.a-41b")</f>
        <v>OK Q 41.a-41b</v>
      </c>
      <c r="AQ85" s="215" t="str">
        <f>IF(ABS(Questionnaire!AT175-Questionnaire!AT176)&gt;50,"WARNING Q 41.a-41b - Net interest is greater than £50m - please check","OK Q 41.a-41b")</f>
        <v>OK Q 41.a-41b</v>
      </c>
      <c r="AR85" s="215" t="str">
        <f>IF(ABS(Questionnaire!AU175-Questionnaire!AU176)&gt;50,"WARNING Q 41.a-41b - Net interest is greater than £50m - please check","OK Q 41.a-41b")</f>
        <v>OK Q 41.a-41b</v>
      </c>
      <c r="AS85" s="215" t="str">
        <f>IF(ABS(Questionnaire!AV175-Questionnaire!AV176)&gt;50,"WARNING Q 41.a-41b - Net interest is greater than £50m - please check","OK Q 41.a-41b")</f>
        <v>OK Q 41.a-41b</v>
      </c>
      <c r="AT85" s="215" t="str">
        <f>IF(ABS(Questionnaire!AW175-Questionnaire!AW176)&gt;50,"WARNING Q 41.a-41b - Net interest is greater than £50m - please check","OK Q 41.a-41b")</f>
        <v>OK Q 41.a-41b</v>
      </c>
      <c r="AU85" s="215" t="str">
        <f>IF(ABS(Questionnaire!AX175-Questionnaire!AX176)&gt;50,"WARNING Q 41.a-41b - Net interest is greater than £50m - please check","OK Q 41.a-41b")</f>
        <v>OK Q 41.a-41b</v>
      </c>
      <c r="AV85" s="215" t="str">
        <f>IF(ABS(Questionnaire!AY175-Questionnaire!AY176)&gt;50,"WARNING Q 41.a-41b - Net interest is greater than £50m - please check","OK Q 41.a-41b")</f>
        <v>OK Q 41.a-41b</v>
      </c>
      <c r="AW85" s="215" t="str">
        <f>IF(ABS(Questionnaire!AZ175-Questionnaire!AZ176)&gt;50,"WARNING Q 41.a-41b - Net interest is greater than £50m - please check","OK Q 41.a-41b")</f>
        <v>OK Q 41.a-41b</v>
      </c>
      <c r="AX85" s="215" t="str">
        <f>IF(ABS(Questionnaire!BA175-Questionnaire!BA176)&gt;50,"WARNING Q 41.a-41b - Net interest is greater than £50m - please check","OK Q 41.a-41b")</f>
        <v>OK Q 41.a-41b</v>
      </c>
      <c r="AY85" s="215" t="str">
        <f>IF(ABS(Questionnaire!BB175-Questionnaire!BB176)&gt;50,"WARNING Q 41.a-41b - Net interest is greater than £50m - please check","OK Q 41.a-41b")</f>
        <v>OK Q 41.a-41b</v>
      </c>
      <c r="AZ85" s="215" t="str">
        <f>IF(ABS(Questionnaire!BC175-Questionnaire!BC176)&gt;50,"WARNING Q 41.a-41b - Net interest is greater than £50m - please check","OK Q 41.a-41b")</f>
        <v>OK Q 41.a-41b</v>
      </c>
      <c r="BA85" s="215" t="str">
        <f>IF(ABS(Questionnaire!BD175-Questionnaire!BD176)&gt;50,"WARNING Q 41.a-41b - Net interest is greater than £50m - please check","OK Q 41.a-41b")</f>
        <v>OK Q 41.a-41b</v>
      </c>
      <c r="BB85" s="215" t="str">
        <f>IF(ABS(Questionnaire!BE175-Questionnaire!BE176)&gt;50,"WARNING Q 41.a-41b - Net interest is greater than £50m - please check","OK Q 41.a-41b")</f>
        <v>OK Q 41.a-41b</v>
      </c>
      <c r="BC85" s="215" t="str">
        <f>IF(ABS(Questionnaire!BF175-Questionnaire!BF176)&gt;50,"WARNING Q 41.a-41b - Net interest is greater than £50m - please check","OK Q 41.a-41b")</f>
        <v>OK Q 41.a-41b</v>
      </c>
      <c r="BD85" s="215" t="str">
        <f>IF(ABS(Questionnaire!BG175-Questionnaire!BG176)&gt;50,"WARNING Q 41.a-41b - Net interest is greater than £50m - please check","OK Q 41.a-41b")</f>
        <v>OK Q 41.a-41b</v>
      </c>
      <c r="BE85" s="215" t="str">
        <f>IF(ABS(Questionnaire!BH175-Questionnaire!BH176)&gt;50,"WARNING Q 41.a-41b - Net interest is greater than £50m - please check","OK Q 41.a-41b")</f>
        <v>OK Q 41.a-41b</v>
      </c>
      <c r="BF85" s="215" t="str">
        <f>IF(ABS(Questionnaire!BI175-Questionnaire!BI176)&gt;50,"WARNING Q 41.a-41b - Net interest is greater than £50m - please check","OK Q 41.a-41b")</f>
        <v>OK Q 41.a-41b</v>
      </c>
      <c r="BG85" s="215" t="str">
        <f>IF(ABS(Questionnaire!BJ175-Questionnaire!BJ176)&gt;50,"WARNING Q 41.a-41b - Net interest is greater than £50m - please check","OK Q 41.a-41b")</f>
        <v>OK Q 41.a-41b</v>
      </c>
      <c r="BH85" s="215" t="str">
        <f>IF(ABS(Questionnaire!BK175-Questionnaire!BK176)&gt;50,"WARNING Q 41.a-41b - Net interest is greater than £50m - please check","OK Q 41.a-41b")</f>
        <v>OK Q 41.a-41b</v>
      </c>
      <c r="BI85" s="215" t="str">
        <f>IF(ABS(Questionnaire!BL175-Questionnaire!BL176)&gt;50,"WARNING Q 41.a-41b - Net interest is greater than £50m - please check","OK Q 41.a-41b")</f>
        <v>OK Q 41.a-41b</v>
      </c>
      <c r="BJ85" s="215" t="str">
        <f>IF(ABS(Questionnaire!BM175-Questionnaire!BM176)&gt;50,"WARNING Q 41.a-41b - Net interest is greater than £50m - please check","OK Q 41.a-41b")</f>
        <v>OK Q 41.a-41b</v>
      </c>
      <c r="BK85" s="215" t="str">
        <f>IF(ABS(Questionnaire!BN175-Questionnaire!BN176)&gt;50,"WARNING Q 41.a-41b - Net interest is greater than £50m - please check","OK Q 41.a-41b")</f>
        <v>OK Q 41.a-41b</v>
      </c>
      <c r="BL85" s="215" t="str">
        <f>IF(ABS(Questionnaire!BO175-Questionnaire!BO176)&gt;50,"WARNING Q 41.a-41b - Net interest is greater than £50m - please check","OK Q 41.a-41b")</f>
        <v>OK Q 41.a-41b</v>
      </c>
      <c r="BM85" s="215" t="str">
        <f>IF(ABS(Questionnaire!BP175-Questionnaire!BP176)&gt;50,"WARNING Q 41.a-41b - Net interest is greater than £50m - please check","OK Q 41.a-41b")</f>
        <v>OK Q 41.a-41b</v>
      </c>
      <c r="BN85" s="215" t="str">
        <f>IF(ABS(Questionnaire!BQ175-Questionnaire!BQ176)&gt;50,"WARNING Q 41.a-41b - Net interest is greater than £50m - please check","OK Q 41.a-41b")</f>
        <v>OK Q 41.a-41b</v>
      </c>
      <c r="BO85" s="215" t="str">
        <f>IF(ABS(Questionnaire!BR175-Questionnaire!BR176)&gt;50,"WARNING Q 41.a-41b - Net interest is greater than £50m - please check","OK Q 41.a-41b")</f>
        <v>OK Q 41.a-41b</v>
      </c>
      <c r="BP85" s="215" t="str">
        <f>IF(ABS(Questionnaire!BS175-Questionnaire!BS176)&gt;50,"WARNING Q 41.a-41b - Net interest is greater than £50m - please check","OK Q 41.a-41b")</f>
        <v>OK Q 41.a-41b</v>
      </c>
      <c r="BQ85" s="215" t="str">
        <f>IF(ABS(Questionnaire!BT175-Questionnaire!BT176)&gt;50,"WARNING Q 41.a-41b - Net interest is greater than £50m - please check","OK Q 41.a-41b")</f>
        <v>OK Q 41.a-41b</v>
      </c>
      <c r="BR85" s="215" t="str">
        <f>IF(ABS(Questionnaire!BU175-Questionnaire!BU176)&gt;50,"WARNING Q 41.a-41b - Net interest is greater than £50m - please check","OK Q 41.a-41b")</f>
        <v>OK Q 41.a-41b</v>
      </c>
      <c r="BS85" s="215" t="str">
        <f>IF(ABS(Questionnaire!BV175-Questionnaire!BV176)&gt;50,"WARNING Q 41.a-41b - Net interest is greater than £50m - please check","OK Q 41.a-41b")</f>
        <v>OK Q 41.a-41b</v>
      </c>
      <c r="BT85" s="215" t="str">
        <f>IF(ABS(Questionnaire!BW175-Questionnaire!BW176)&gt;50,"WARNING Q 41.a-41b - Net interest is greater than £50m - please check","OK Q 41.a-41b")</f>
        <v>OK Q 41.a-41b</v>
      </c>
      <c r="BU85" s="215" t="str">
        <f>IF(ABS(Questionnaire!BX175-Questionnaire!BX176)&gt;50,"WARNING Q 41.a-41b - Net interest is greater than £50m - please check","OK Q 41.a-41b")</f>
        <v>OK Q 41.a-41b</v>
      </c>
      <c r="BV85" s="215" t="str">
        <f>IF(ABS(Questionnaire!BY175-Questionnaire!BY176)&gt;50,"WARNING Q 41.a-41b - Net interest is greater than £50m - please check","OK Q 41.a-41b")</f>
        <v>OK Q 41.a-41b</v>
      </c>
      <c r="BW85" s="215" t="str">
        <f>IF(ABS(Questionnaire!BZ175-Questionnaire!BZ176)&gt;50,"WARNING Q 41.a-41b - Net interest is greater than £50m - please check","OK Q 41.a-41b")</f>
        <v>OK Q 41.a-41b</v>
      </c>
      <c r="BX85" s="215" t="str">
        <f>IF(ABS(Questionnaire!CA175-Questionnaire!CA176)&gt;50,"WARNING Q 41.a-41b - Net interest is greater than £50m - please check","OK Q 41.a-41b")</f>
        <v>OK Q 41.a-41b</v>
      </c>
      <c r="BY85" s="215" t="str">
        <f>IF(ABS(Questionnaire!CB175-Questionnaire!CB176)&gt;50,"WARNING Q 41.a-41b - Net interest is greater than £50m - please check","OK Q 41.a-41b")</f>
        <v>OK Q 41.a-41b</v>
      </c>
      <c r="BZ85" s="215" t="str">
        <f>IF(ABS(Questionnaire!CC175-Questionnaire!CC176)&gt;50,"WARNING Q 41.a-41b - Net interest is greater than £50m - please check","OK Q 41.a-41b")</f>
        <v>OK Q 41.a-41b</v>
      </c>
      <c r="CA85" s="215" t="str">
        <f>IF(ABS(Questionnaire!CD175-Questionnaire!CD176)&gt;50,"WARNING Q 41.a-41b - Net interest is greater than £50m - please check","OK Q 41.a-41b")</f>
        <v>OK Q 41.a-41b</v>
      </c>
      <c r="CB85" s="215" t="str">
        <f>IF(ABS(Questionnaire!CE175-Questionnaire!CE176)&gt;50,"WARNING Q 41.a-41b - Net interest is greater than £50m - please check","OK Q 41.a-41b")</f>
        <v>OK Q 41.a-41b</v>
      </c>
      <c r="CC85" s="215" t="str">
        <f>IF(ABS(Questionnaire!CF175-Questionnaire!CF176)&gt;50,"WARNING Q 41.a-41b - Net interest is greater than £50m - please check","OK Q 41.a-41b")</f>
        <v>OK Q 41.a-41b</v>
      </c>
      <c r="CD85" s="215" t="str">
        <f>IF(ABS(Questionnaire!CG175-Questionnaire!CG176)&gt;50,"WARNING Q 41.a-41b - Net interest is greater than £50m - please check","OK Q 41.a-41b")</f>
        <v>OK Q 41.a-41b</v>
      </c>
      <c r="CE85" s="215" t="str">
        <f>IF(ABS(Questionnaire!CH175-Questionnaire!CH176)&gt;50,"WARNING Q 41.a-41b - Net interest is greater than £50m - please check","OK Q 41.a-41b")</f>
        <v>OK Q 41.a-41b</v>
      </c>
      <c r="CF85" s="215" t="str">
        <f>IF(ABS(Questionnaire!CI175-Questionnaire!CI176)&gt;50,"WARNING Q 41.a-41b - Net interest is greater than £50m - please check","OK Q 41.a-41b")</f>
        <v>OK Q 41.a-41b</v>
      </c>
      <c r="CG85" s="215" t="str">
        <f>IF(ABS(Questionnaire!CJ175-Questionnaire!CJ176)&gt;50,"WARNING Q 41.a-41b - Net interest is greater than £50m - please check","OK Q 41.a-41b")</f>
        <v>OK Q 41.a-41b</v>
      </c>
      <c r="CH85" s="215" t="str">
        <f>IF(ABS(Questionnaire!CK175-Questionnaire!CK176)&gt;50,"WARNING Q 41.a-41b - Net interest is greater than £50m - please check","OK Q 41.a-41b")</f>
        <v>OK Q 41.a-41b</v>
      </c>
      <c r="CI85" s="215" t="str">
        <f>IF(ABS(Questionnaire!CL175-Questionnaire!CL176)&gt;50,"WARNING Q 41.a-41b - Net interest is greater than £50m - please check","OK Q 41.a-41b")</f>
        <v>OK Q 41.a-41b</v>
      </c>
      <c r="CJ85" s="215" t="str">
        <f>IF(ABS(Questionnaire!CM175-Questionnaire!CM176)&gt;50,"WARNING Q 41.a-41b - Net interest is greater than £50m - please check","OK Q 41.a-41b")</f>
        <v>OK Q 41.a-41b</v>
      </c>
      <c r="CK85" s="215" t="str">
        <f>IF(ABS(Questionnaire!CN175-Questionnaire!CN176)&gt;50,"WARNING Q 41.a-41b - Net interest is greater than £50m - please check","OK Q 41.a-41b")</f>
        <v>OK Q 41.a-41b</v>
      </c>
      <c r="CL85" s="215" t="str">
        <f>IF(ABS(Questionnaire!CO175-Questionnaire!CO176)&gt;50,"WARNING Q 41.a-41b - Net interest is greater than £50m - please check","OK Q 41.a-41b")</f>
        <v>OK Q 41.a-41b</v>
      </c>
      <c r="CM85" s="215" t="str">
        <f>IF(ABS(Questionnaire!CP175-Questionnaire!CP176)&gt;50,"WARNING Q 41.a-41b - Net interest is greater than £50m - please check","OK Q 41.a-41b")</f>
        <v>OK Q 41.a-41b</v>
      </c>
      <c r="CN85" s="215" t="str">
        <f>IF(ABS(Questionnaire!CQ175-Questionnaire!CQ176)&gt;50,"WARNING Q 41.a-41b - Net interest is greater than £50m - please check","OK Q 41.a-41b")</f>
        <v>OK Q 41.a-41b</v>
      </c>
      <c r="CO85" s="215" t="str">
        <f>IF(ABS(Questionnaire!CR175-Questionnaire!CR176)&gt;50,"WARNING Q 41.a-41b - Net interest is greater than £50m - please check","OK Q 41.a-41b")</f>
        <v>OK Q 41.a-41b</v>
      </c>
      <c r="CP85" s="215" t="str">
        <f>IF(ABS(Questionnaire!CS175-Questionnaire!CS176)&gt;50,"WARNING Q 41.a-41b - Net interest is greater than £50m - please check","OK Q 41.a-41b")</f>
        <v>OK Q 41.a-41b</v>
      </c>
      <c r="CQ85" s="215" t="str">
        <f>IF(ABS(Questionnaire!CT175-Questionnaire!CT176)&gt;50,"WARNING Q 41.a-41b - Net interest is greater than £50m - please check","OK Q 41.a-41b")</f>
        <v>OK Q 41.a-41b</v>
      </c>
      <c r="CR85" s="215" t="str">
        <f>IF(ABS(Questionnaire!CU175-Questionnaire!CU176)&gt;50,"WARNING Q 41.a-41b - Net interest is greater than £50m - please check","OK Q 41.a-41b")</f>
        <v>OK Q 41.a-41b</v>
      </c>
      <c r="CS85" s="215" t="str">
        <f>IF(ABS(Questionnaire!CV175-Questionnaire!CV176)&gt;50,"WARNING Q 41.a-41b - Net interest is greater than £50m - please check","OK Q 41.a-41b")</f>
        <v>OK Q 41.a-41b</v>
      </c>
      <c r="CT85" s="215" t="str">
        <f>IF(ABS(Questionnaire!CW175-Questionnaire!CW176)&gt;50,"WARNING Q 41.a-41b - Net interest is greater than £50m - please check","OK Q 41.a-41b")</f>
        <v>OK Q 41.a-41b</v>
      </c>
      <c r="CU85" s="215" t="str">
        <f>IF(ABS(Questionnaire!CX175-Questionnaire!CX176)&gt;50,"WARNING Q 41.a-41b - Net interest is greater than £50m - please check","OK Q 41.a-41b")</f>
        <v>OK Q 41.a-41b</v>
      </c>
      <c r="CV85" s="215" t="str">
        <f>IF(ABS(Questionnaire!CY175-Questionnaire!CY176)&gt;50,"WARNING Q 41.a-41b - Net interest is greater than £50m - please check","OK Q 41.a-41b")</f>
        <v>OK Q 41.a-41b</v>
      </c>
      <c r="CW85" s="215" t="str">
        <f>IF(ABS(Questionnaire!CZ175-Questionnaire!CZ176)&gt;50,"WARNING Q 41.a-41b - Net interest is greater than £50m - please check","OK Q 41.a-41b")</f>
        <v>OK Q 41.a-41b</v>
      </c>
      <c r="CX85" s="215" t="str">
        <f>IF(ABS(Questionnaire!DA175-Questionnaire!DA176)&gt;50,"WARNING Q 41.a-41b - Net interest is greater than £50m - please check","OK Q 41.a-41b")</f>
        <v>OK Q 41.a-41b</v>
      </c>
      <c r="CY85" s="215" t="str">
        <f>IF(ABS(Questionnaire!DB175-Questionnaire!DB176)&gt;50,"WARNING Q 41.a-41b - Net interest is greater than £50m - please check","OK Q 41.a-41b")</f>
        <v>OK Q 41.a-41b</v>
      </c>
      <c r="CZ85" s="215" t="str">
        <f>IF(ABS(Questionnaire!DC175-Questionnaire!DC176)&gt;50,"WARNING Q 41.a-41b - Net interest is greater than £50m - please check","OK Q 41.a-41b")</f>
        <v>OK Q 41.a-41b</v>
      </c>
      <c r="DA85" s="215" t="str">
        <f>IF(ABS(Questionnaire!DD175-Questionnaire!DD176)&gt;50,"WARNING Q 41.a-41b - Net interest is greater than £50m - please check","OK Q 41.a-41b")</f>
        <v>OK Q 41.a-41b</v>
      </c>
      <c r="DB85" s="215" t="str">
        <f>IF(ABS(Questionnaire!DE175-Questionnaire!DE176)&gt;50,"WARNING Q 41.a-41b - Net interest is greater than £50m - please check","OK Q 41.a-41b")</f>
        <v>OK Q 41.a-41b</v>
      </c>
      <c r="DC85" s="215" t="str">
        <f>IF(ABS(Questionnaire!DF175-Questionnaire!DF176)&gt;50,"WARNING Q 41.a-41b - Net interest is greater than £50m - please check","OK Q 41.a-41b")</f>
        <v>OK Q 41.a-41b</v>
      </c>
      <c r="DD85" s="215" t="str">
        <f>IF(ABS(Questionnaire!DG175-Questionnaire!DG176)&gt;50,"WARNING Q 41.a-41b - Net interest is greater than £50m - please check","OK Q 41.a-41b")</f>
        <v>OK Q 41.a-41b</v>
      </c>
      <c r="DE85" s="215" t="str">
        <f>IF(ABS(Questionnaire!DH175-Questionnaire!DH176)&gt;50,"WARNING Q 41.a-41b - Net interest is greater than £50m - please check","OK Q 41.a-41b")</f>
        <v>OK Q 41.a-41b</v>
      </c>
      <c r="DF85" s="215" t="str">
        <f>IF(ABS(Questionnaire!DI175-Questionnaire!DI176)&gt;50,"WARNING Q 41.a-41b - Net interest is greater than £50m - please check","OK Q 41.a-41b")</f>
        <v>OK Q 41.a-41b</v>
      </c>
      <c r="DG85" s="215" t="str">
        <f>IF(ABS(Questionnaire!DJ175-Questionnaire!DJ176)&gt;50,"WARNING Q 41.a-41b - Net interest is greater than £50m - please check","OK Q 41.a-41b")</f>
        <v>OK Q 41.a-41b</v>
      </c>
      <c r="DH85" s="215" t="str">
        <f>IF(ABS(Questionnaire!DK175-Questionnaire!DK176)&gt;50,"WARNING Q 41.a-41b - Net interest is greater than £50m - please check","OK Q 41.a-41b")</f>
        <v>OK Q 41.a-41b</v>
      </c>
      <c r="DI85" s="215" t="str">
        <f>IF(ABS(Questionnaire!DL175-Questionnaire!DL176)&gt;50,"WARNING Q 41.a-41b - Net interest is greater than £50m - please check","OK Q 41.a-41b")</f>
        <v>OK Q 41.a-41b</v>
      </c>
      <c r="DJ85" s="215" t="str">
        <f>IF(ABS(Questionnaire!DM175-Questionnaire!DM176)&gt;50,"WARNING Q 41.a-41b - Net interest is greater than £50m - please check","OK Q 41.a-41b")</f>
        <v>OK Q 41.a-41b</v>
      </c>
      <c r="DK85" s="215" t="str">
        <f>IF(ABS(Questionnaire!DN175-Questionnaire!DN176)&gt;50,"WARNING Q 41.a-41b - Net interest is greater than £50m - please check","OK Q 41.a-41b")</f>
        <v>OK Q 41.a-41b</v>
      </c>
      <c r="DL85" s="215" t="str">
        <f>IF(ABS(Questionnaire!DO175-Questionnaire!DO176)&gt;50,"WARNING Q 41.a-41b - Net interest is greater than £50m - please check","OK Q 41.a-41b")</f>
        <v>OK Q 41.a-41b</v>
      </c>
      <c r="DM85" s="215" t="str">
        <f>IF(ABS(Questionnaire!DP175-Questionnaire!DP176)&gt;50,"WARNING Q 41.a-41b - Net interest is greater than £50m - please check","OK Q 41.a-41b")</f>
        <v>OK Q 41.a-41b</v>
      </c>
      <c r="DN85" s="215" t="str">
        <f>IF(ABS(Questionnaire!DQ175-Questionnaire!DQ176)&gt;50,"WARNING Q 41.a-41b - Net interest is greater than £50m - please check","OK Q 41.a-41b")</f>
        <v>OK Q 41.a-41b</v>
      </c>
      <c r="DO85" s="215" t="str">
        <f>IF(ABS(Questionnaire!DR175-Questionnaire!DR176)&gt;50,"WARNING Q 41.a-41b - Net interest is greater than £50m - please check","OK Q 41.a-41b")</f>
        <v>OK Q 41.a-41b</v>
      </c>
      <c r="DP85" s="215" t="str">
        <f>IF(ABS(Questionnaire!DS175-Questionnaire!DS176)&gt;50,"WARNING Q 41.a-41b - Net interest is greater than £50m - please check","OK Q 41.a-41b")</f>
        <v>OK Q 41.a-41b</v>
      </c>
      <c r="DQ85" s="215" t="str">
        <f>IF(ABS(Questionnaire!DT175-Questionnaire!DT176)&gt;50,"WARNING Q 41.a-41b - Net interest is greater than £50m - please check","OK Q 41.a-41b")</f>
        <v>OK Q 41.a-41b</v>
      </c>
      <c r="DR85" s="215" t="str">
        <f>IF(ABS(Questionnaire!DU175-Questionnaire!DU176)&gt;50,"WARNING Q 41.a-41b - Net interest is greater than £50m - please check","OK Q 41.a-41b")</f>
        <v>OK Q 41.a-41b</v>
      </c>
      <c r="DS85" s="215" t="str">
        <f>IF(ABS(Questionnaire!DV175-Questionnaire!DV176)&gt;50,"WARNING Q 41.a-41b - Net interest is greater than £50m - please check","OK Q 41.a-41b")</f>
        <v>OK Q 41.a-41b</v>
      </c>
      <c r="DT85" s="215" t="str">
        <f>IF(ABS(Questionnaire!DW175-Questionnaire!DW176)&gt;50,"WARNING Q 41.a-41b - Net interest is greater than £50m - please check","OK Q 41.a-41b")</f>
        <v>OK Q 41.a-41b</v>
      </c>
      <c r="DU85" s="215" t="str">
        <f>IF(ABS(Questionnaire!DX175-Questionnaire!DX176)&gt;50,"WARNING Q 41.a-41b - Net interest is greater than £50m - please check","OK Q 41.a-41b")</f>
        <v>OK Q 41.a-41b</v>
      </c>
      <c r="DV85" s="215" t="str">
        <f>IF(ABS(Questionnaire!DY175-Questionnaire!DY176)&gt;50,"WARNING Q 41.a-41b - Net interest is greater than £50m - please check","OK Q 41.a-41b")</f>
        <v>OK Q 41.a-41b</v>
      </c>
      <c r="DW85" s="215" t="str">
        <f>IF(ABS(Questionnaire!DZ175-Questionnaire!DZ176)&gt;50,"WARNING Q 41.a-41b - Net interest is greater than £50m - please check","OK Q 41.a-41b")</f>
        <v>OK Q 41.a-41b</v>
      </c>
      <c r="DX85" s="215" t="str">
        <f>IF(ABS(Questionnaire!EA175-Questionnaire!EA176)&gt;50,"WARNING Q 41.a-41b - Net interest is greater than £50m - please check","OK Q 41.a-41b")</f>
        <v>OK Q 41.a-41b</v>
      </c>
      <c r="DY85" s="215" t="str">
        <f>IF(ABS(Questionnaire!EB175-Questionnaire!EB176)&gt;50,"WARNING Q 41.a-41b - Net interest is greater than £50m - please check","OK Q 41.a-41b")</f>
        <v>OK Q 41.a-41b</v>
      </c>
      <c r="DZ85" s="215" t="str">
        <f>IF(ABS(Questionnaire!EC175-Questionnaire!EC176)&gt;50,"WARNING Q 41.a-41b - Net interest is greater than £50m - please check","OK Q 41.a-41b")</f>
        <v>OK Q 41.a-41b</v>
      </c>
      <c r="EA85" s="215" t="str">
        <f>IF(ABS(Questionnaire!ED175-Questionnaire!ED176)&gt;50,"WARNING Q 41.a-41b - Net interest is greater than £50m - please check","OK Q 41.a-41b")</f>
        <v>OK Q 41.a-41b</v>
      </c>
      <c r="EB85" s="215" t="str">
        <f>IF(ABS(Questionnaire!EE175-Questionnaire!EE176)&gt;50,"WARNING Q 41.a-41b - Net interest is greater than £50m - please check","OK Q 41.a-41b")</f>
        <v>OK Q 41.a-41b</v>
      </c>
      <c r="EC85" s="215" t="str">
        <f>IF(ABS(Questionnaire!EF175-Questionnaire!EF176)&gt;50,"WARNING Q 41.a-41b - Net interest is greater than £50m - please check","OK Q 41.a-41b")</f>
        <v>OK Q 41.a-41b</v>
      </c>
      <c r="ED85" s="215" t="str">
        <f>IF(ABS(Questionnaire!EG175-Questionnaire!EG176)&gt;50,"WARNING Q 41.a-41b - Net interest is greater than £50m - please check","OK Q 41.a-41b")</f>
        <v>OK Q 41.a-41b</v>
      </c>
      <c r="EE85" s="215" t="str">
        <f>IF(ABS(Questionnaire!EH175-Questionnaire!EH176)&gt;50,"WARNING Q 41.a-41b - Net interest is greater than £50m - please check","OK Q 41.a-41b")</f>
        <v>OK Q 41.a-41b</v>
      </c>
      <c r="EF85" s="215" t="str">
        <f>IF(ABS(Questionnaire!EI175-Questionnaire!EI176)&gt;50,"WARNING Q 41.a-41b - Net interest is greater than £50m - please check","OK Q 41.a-41b")</f>
        <v>OK Q 41.a-41b</v>
      </c>
      <c r="EG85" s="215" t="str">
        <f>IF(ABS(Questionnaire!EJ175-Questionnaire!EJ176)&gt;50,"WARNING Q 41.a-41b - Net interest is greater than £50m - please check","OK Q 41.a-41b")</f>
        <v>OK Q 41.a-41b</v>
      </c>
      <c r="EH85" s="215" t="str">
        <f>IF(ABS(Questionnaire!EK175-Questionnaire!EK176)&gt;50,"WARNING Q 41.a-41b - Net interest is greater than £50m - please check","OK Q 41.a-41b")</f>
        <v>OK Q 41.a-41b</v>
      </c>
      <c r="EI85" s="215" t="str">
        <f>IF(ABS(Questionnaire!EL175-Questionnaire!EL176)&gt;50,"WARNING Q 41.a-41b - Net interest is greater than £50m - please check","OK Q 41.a-41b")</f>
        <v>OK Q 41.a-41b</v>
      </c>
      <c r="EJ85" s="215" t="str">
        <f>IF(ABS(Questionnaire!EM175-Questionnaire!EM176)&gt;50,"WARNING Q 41.a-41b - Net interest is greater than £50m - please check","OK Q 41.a-41b")</f>
        <v>OK Q 41.a-41b</v>
      </c>
      <c r="EK85" s="215" t="str">
        <f>IF(ABS(Questionnaire!EN175-Questionnaire!EN176)&gt;50,"WARNING Q 41.a-41b - Net interest is greater than £50m - please check","OK Q 41.a-41b")</f>
        <v>OK Q 41.a-41b</v>
      </c>
      <c r="EL85" s="215" t="str">
        <f>IF(ABS(Questionnaire!EO175-Questionnaire!EO176)&gt;50,"WARNING Q 41.a-41b - Net interest is greater than £50m - please check","OK Q 41.a-41b")</f>
        <v>OK Q 41.a-41b</v>
      </c>
      <c r="EM85" s="215" t="str">
        <f>IF(ABS(Questionnaire!EP175-Questionnaire!EP176)&gt;50,"WARNING Q 41.a-41b - Net interest is greater than £50m - please check","OK Q 41.a-41b")</f>
        <v>OK Q 41.a-41b</v>
      </c>
      <c r="EN85" s="215" t="str">
        <f>IF(ABS(Questionnaire!EQ175-Questionnaire!EQ176)&gt;50,"WARNING Q 41.a-41b - Net interest is greater than £50m - please check","OK Q 41.a-41b")</f>
        <v>OK Q 41.a-41b</v>
      </c>
      <c r="EO85" s="215" t="str">
        <f>IF(ABS(Questionnaire!ER175-Questionnaire!ER176)&gt;50,"WARNING Q 41.a-41b - Net interest is greater than £50m - please check","OK Q 41.a-41b")</f>
        <v>OK Q 41.a-41b</v>
      </c>
      <c r="EP85" s="215" t="str">
        <f>IF(ABS(Questionnaire!ES175-Questionnaire!ES176)&gt;50,"WARNING Q 41.a-41b - Net interest is greater than £50m - please check","OK Q 41.a-41b")</f>
        <v>OK Q 41.a-41b</v>
      </c>
      <c r="EQ85" s="215" t="str">
        <f>IF(ABS(Questionnaire!ET175-Questionnaire!ET176)&gt;50,"WARNING Q 41.a-41b - Net interest is greater than £50m - please check","OK Q 41.a-41b")</f>
        <v>OK Q 41.a-41b</v>
      </c>
      <c r="ER85" s="215" t="str">
        <f>IF(ABS(Questionnaire!EU175-Questionnaire!EU176)&gt;50,"WARNING Q 41.a-41b - Net interest is greater than £50m - please check","OK Q 41.a-41b")</f>
        <v>OK Q 41.a-41b</v>
      </c>
      <c r="ES85" s="215" t="str">
        <f>IF(ABS(Questionnaire!EV175-Questionnaire!EV176)&gt;50,"WARNING Q 41.a-41b - Net interest is greater than £50m - please check","OK Q 41.a-41b")</f>
        <v>OK Q 41.a-41b</v>
      </c>
      <c r="ET85" s="215" t="str">
        <f>IF(ABS(Questionnaire!EW175-Questionnaire!EW176)&gt;50,"WARNING Q 41.a-41b - Net interest is greater than £50m - please check","OK Q 41.a-41b")</f>
        <v>OK Q 41.a-41b</v>
      </c>
      <c r="EU85" s="215" t="str">
        <f>IF(ABS(Questionnaire!EX175-Questionnaire!EX176)&gt;50,"WARNING Q 41.a-41b - Net interest is greater than £50m - please check","OK Q 41.a-41b")</f>
        <v>OK Q 41.a-41b</v>
      </c>
      <c r="EV85" s="215" t="str">
        <f>IF(ABS(Questionnaire!EY175-Questionnaire!EY176)&gt;50,"WARNING Q 41.a-41b - Net interest is greater than £50m - please check","OK Q 41.a-41b")</f>
        <v>OK Q 41.a-41b</v>
      </c>
      <c r="EW85" s="215" t="str">
        <f>IF(ABS(Questionnaire!EZ175-Questionnaire!EZ176)&gt;50,"WARNING Q 41.a-41b - Net interest is greater than £50m - please check","OK Q 41.a-41b")</f>
        <v>OK Q 41.a-41b</v>
      </c>
      <c r="EX85" s="215" t="str">
        <f>IF(ABS(Questionnaire!FA175-Questionnaire!FA176)&gt;50,"WARNING Q 41.a-41b - Net interest is greater than £50m - please check","OK Q 41.a-41b")</f>
        <v>OK Q 41.a-41b</v>
      </c>
      <c r="EY85" s="215" t="str">
        <f>IF(ABS(Questionnaire!FB175-Questionnaire!FB176)&gt;50,"WARNING Q 41.a-41b - Net interest is greater than £50m - please check","OK Q 41.a-41b")</f>
        <v>OK Q 41.a-41b</v>
      </c>
      <c r="EZ85" s="215" t="str">
        <f>IF(ABS(Questionnaire!FC175-Questionnaire!FC176)&gt;50,"WARNING Q 41.a-41b - Net interest is greater than £50m - please check","OK Q 41.a-41b")</f>
        <v>OK Q 41.a-41b</v>
      </c>
      <c r="FA85" s="215" t="str">
        <f>IF(ABS(Questionnaire!FD175-Questionnaire!FD176)&gt;50,"WARNING Q 41.a-41b - Net interest is greater than £50m - please check","OK Q 41.a-41b")</f>
        <v>OK Q 41.a-41b</v>
      </c>
      <c r="FB85" s="215" t="str">
        <f>IF(ABS(Questionnaire!FE175-Questionnaire!FE176)&gt;50,"WARNING Q 41.a-41b - Net interest is greater than £50m - please check","OK Q 41.a-41b")</f>
        <v>OK Q 41.a-41b</v>
      </c>
      <c r="FC85" s="215" t="str">
        <f>IF(ABS(Questionnaire!FF175-Questionnaire!FF176)&gt;50,"WARNING Q 41.a-41b - Net interest is greater than £50m - please check","OK Q 41.a-41b")</f>
        <v>OK Q 41.a-41b</v>
      </c>
      <c r="FD85" s="215" t="str">
        <f>IF(ABS(Questionnaire!FG175-Questionnaire!FG176)&gt;50,"WARNING Q 41.a-41b - Net interest is greater than £50m - please check","OK Q 41.a-41b")</f>
        <v>OK Q 41.a-41b</v>
      </c>
      <c r="FE85" s="215" t="str">
        <f>IF(ABS(Questionnaire!FH175-Questionnaire!FH176)&gt;50,"WARNING Q 41.a-41b - Net interest is greater than £50m - please check","OK Q 41.a-41b")</f>
        <v>OK Q 41.a-41b</v>
      </c>
      <c r="FF85" s="215" t="str">
        <f>IF(ABS(Questionnaire!FI175-Questionnaire!FI176)&gt;50,"WARNING Q 41.a-41b - Net interest is greater than £50m - please check","OK Q 41.a-41b")</f>
        <v>OK Q 41.a-41b</v>
      </c>
      <c r="FG85" s="215" t="str">
        <f>IF(ABS(Questionnaire!FJ175-Questionnaire!FJ176)&gt;50,"WARNING Q 41.a-41b - Net interest is greater than £50m - please check","OK Q 41.a-41b")</f>
        <v>OK Q 41.a-41b</v>
      </c>
      <c r="FH85" s="215" t="str">
        <f>IF(ABS(Questionnaire!FK175-Questionnaire!FK176)&gt;50,"WARNING Q 41.a-41b - Net interest is greater than £50m - please check","OK Q 41.a-41b")</f>
        <v>OK Q 41.a-41b</v>
      </c>
      <c r="FI85" s="215" t="str">
        <f>IF(ABS(Questionnaire!FL175-Questionnaire!FL176)&gt;50,"WARNING Q 41.a-41b - Net interest is greater than £50m - please check","OK Q 41.a-41b")</f>
        <v>OK Q 41.a-41b</v>
      </c>
      <c r="FJ85" s="215" t="str">
        <f>IF(ABS(Questionnaire!FM175-Questionnaire!FM176)&gt;50,"WARNING Q 41.a-41b - Net interest is greater than £50m - please check","OK Q 41.a-41b")</f>
        <v>OK Q 41.a-41b</v>
      </c>
      <c r="FK85" s="215" t="str">
        <f>IF(ABS(Questionnaire!FN175-Questionnaire!FN176)&gt;50,"WARNING Q 41.a-41b - Net interest is greater than £50m - please check","OK Q 41.a-41b")</f>
        <v>OK Q 41.a-41b</v>
      </c>
      <c r="FL85" s="215" t="str">
        <f>IF(ABS(Questionnaire!FO175-Questionnaire!FO176)&gt;50,"WARNING Q 41.a-41b - Net interest is greater than £50m - please check","OK Q 41.a-41b")</f>
        <v>OK Q 41.a-41b</v>
      </c>
      <c r="FM85" s="215" t="str">
        <f>IF(ABS(Questionnaire!FP175-Questionnaire!FP176)&gt;50,"WARNING Q 41.a-41b - Net interest is greater than £50m - please check","OK Q 41.a-41b")</f>
        <v>OK Q 41.a-41b</v>
      </c>
      <c r="FN85" s="215" t="str">
        <f>IF(ABS(Questionnaire!FQ175-Questionnaire!FQ176)&gt;50,"WARNING Q 41.a-41b - Net interest is greater than £50m - please check","OK Q 41.a-41b")</f>
        <v>OK Q 41.a-41b</v>
      </c>
      <c r="FO85" s="215" t="str">
        <f>IF(ABS(Questionnaire!FR175-Questionnaire!FR176)&gt;50,"WARNING Q 41.a-41b - Net interest is greater than £50m - please check","OK Q 41.a-41b")</f>
        <v>OK Q 41.a-41b</v>
      </c>
      <c r="FP85" s="215" t="str">
        <f>IF(ABS(Questionnaire!FS175-Questionnaire!FS176)&gt;50,"WARNING Q 41.a-41b - Net interest is greater than £50m - please check","OK Q 41.a-41b")</f>
        <v>OK Q 41.a-41b</v>
      </c>
      <c r="FQ85" s="215" t="str">
        <f>IF(ABS(Questionnaire!FT175-Questionnaire!FT176)&gt;50,"WARNING Q 41.a-41b - Net interest is greater than £50m - please check","OK Q 41.a-41b")</f>
        <v>OK Q 41.a-41b</v>
      </c>
      <c r="FR85" s="215" t="str">
        <f>IF(ABS(Questionnaire!FU175-Questionnaire!FU176)&gt;50,"WARNING Q 41.a-41b - Net interest is greater than £50m - please check","OK Q 41.a-41b")</f>
        <v>OK Q 41.a-41b</v>
      </c>
      <c r="FS85" s="215" t="str">
        <f>IF(ABS(Questionnaire!FV175-Questionnaire!FV176)&gt;50,"WARNING Q 41.a-41b - Net interest is greater than £50m - please check","OK Q 41.a-41b")</f>
        <v>OK Q 41.a-41b</v>
      </c>
      <c r="FT85" s="215" t="str">
        <f>IF(ABS(Questionnaire!FW175-Questionnaire!FW176)&gt;50,"WARNING Q 41.a-41b - Net interest is greater than £50m - please check","OK Q 41.a-41b")</f>
        <v>OK Q 41.a-41b</v>
      </c>
      <c r="FU85" s="215" t="str">
        <f>IF(ABS(Questionnaire!FX175-Questionnaire!FX176)&gt;50,"WARNING Q 41.a-41b - Net interest is greater than £50m - please check","OK Q 41.a-41b")</f>
        <v>OK Q 41.a-41b</v>
      </c>
      <c r="FV85" s="215" t="str">
        <f>IF(ABS(Questionnaire!FY175-Questionnaire!FY176)&gt;50,"WARNING Q 41.a-41b - Net interest is greater than £50m - please check","OK Q 41.a-41b")</f>
        <v>OK Q 41.a-41b</v>
      </c>
      <c r="FW85" s="215" t="str">
        <f>IF(ABS(Questionnaire!FZ175-Questionnaire!FZ176)&gt;50,"WARNING Q 41.a-41b - Net interest is greater than £50m - please check","OK Q 41.a-41b")</f>
        <v>OK Q 41.a-41b</v>
      </c>
      <c r="FX85" s="215" t="str">
        <f>IF(ABS(Questionnaire!GA175-Questionnaire!GA176)&gt;50,"WARNING Q 41.a-41b - Net interest is greater than £50m - please check","OK Q 41.a-41b")</f>
        <v>OK Q 41.a-41b</v>
      </c>
      <c r="FY85" s="215" t="str">
        <f>IF(ABS(Questionnaire!GB175-Questionnaire!GB176)&gt;50,"WARNING Q 41.a-41b - Net interest is greater than £50m - please check","OK Q 41.a-41b")</f>
        <v>OK Q 41.a-41b</v>
      </c>
      <c r="FZ85" s="215" t="str">
        <f>IF(ABS(Questionnaire!GC175-Questionnaire!GC176)&gt;50,"WARNING Q 41.a-41b - Net interest is greater than £50m - please check","OK Q 41.a-41b")</f>
        <v>OK Q 41.a-41b</v>
      </c>
      <c r="GA85" s="215" t="str">
        <f>IF(ABS(Questionnaire!GD175-Questionnaire!GD176)&gt;50,"WARNING Q 41.a-41b - Net interest is greater than £50m - please check","OK Q 41.a-41b")</f>
        <v>OK Q 41.a-41b</v>
      </c>
      <c r="GB85" s="215" t="str">
        <f>IF(ABS(Questionnaire!GE175-Questionnaire!GE176)&gt;50,"WARNING Q 41.a-41b - Net interest is greater than £50m - please check","OK Q 41.a-41b")</f>
        <v>OK Q 41.a-41b</v>
      </c>
      <c r="GC85" s="215" t="str">
        <f>IF(ABS(Questionnaire!GF175-Questionnaire!GF176)&gt;50,"WARNING Q 41.a-41b - Net interest is greater than £50m - please check","OK Q 41.a-41b")</f>
        <v>OK Q 41.a-41b</v>
      </c>
      <c r="GD85" s="215" t="str">
        <f>IF(ABS(Questionnaire!GG175-Questionnaire!GG176)&gt;50,"WARNING Q 41.a-41b - Net interest is greater than £50m - please check","OK Q 41.a-41b")</f>
        <v>OK Q 41.a-41b</v>
      </c>
      <c r="GE85" s="215" t="str">
        <f>IF(ABS(Questionnaire!GH175-Questionnaire!GH176)&gt;50,"WARNING Q 41.a-41b - Net interest is greater than £50m - please check","OK Q 41.a-41b")</f>
        <v>OK Q 41.a-41b</v>
      </c>
      <c r="GF85" s="215" t="str">
        <f>IF(ABS(Questionnaire!GI175-Questionnaire!GI176)&gt;50,"WARNING Q 41.a-41b - Net interest is greater than £50m - please check","OK Q 41.a-41b")</f>
        <v>OK Q 41.a-41b</v>
      </c>
      <c r="GG85" s="215" t="str">
        <f>IF(ABS(Questionnaire!GJ175-Questionnaire!GJ176)&gt;50,"WARNING Q 41.a-41b - Net interest is greater than £50m - please check","OK Q 41.a-41b")</f>
        <v>OK Q 41.a-41b</v>
      </c>
      <c r="GH85" s="215" t="str">
        <f>IF(ABS(Questionnaire!GK175-Questionnaire!GK176)&gt;50,"WARNING Q 41.a-41b - Net interest is greater than £50m - please check","OK Q 41.a-41b")</f>
        <v>OK Q 41.a-41b</v>
      </c>
      <c r="GI85" s="215" t="str">
        <f>IF(ABS(Questionnaire!GL175-Questionnaire!GL176)&gt;50,"WARNING Q 41.a-41b - Net interest is greater than £50m - please check","OK Q 41.a-41b")</f>
        <v>OK Q 41.a-41b</v>
      </c>
      <c r="GJ85" s="215" t="str">
        <f>IF(ABS(Questionnaire!GM175-Questionnaire!GM176)&gt;50,"WARNING Q 41.a-41b - Net interest is greater than £50m - please check","OK Q 41.a-41b")</f>
        <v>OK Q 41.a-41b</v>
      </c>
      <c r="GK85" s="215" t="str">
        <f>IF(ABS(Questionnaire!GN175-Questionnaire!GN176)&gt;50,"WARNING Q 41.a-41b - Net interest is greater than £50m - please check","OK Q 41.a-41b")</f>
        <v>OK Q 41.a-41b</v>
      </c>
      <c r="GL85" s="215" t="str">
        <f>IF(ABS(Questionnaire!GO175-Questionnaire!GO176)&gt;50,"WARNING Q 41.a-41b - Net interest is greater than £50m - please check","OK Q 41.a-41b")</f>
        <v>OK Q 41.a-41b</v>
      </c>
      <c r="GM85" s="215" t="str">
        <f>IF(ABS(Questionnaire!GP175-Questionnaire!GP176)&gt;50,"WARNING Q 41.a-41b - Net interest is greater than £50m - please check","OK Q 41.a-41b")</f>
        <v>OK Q 41.a-41b</v>
      </c>
      <c r="GN85" s="215" t="str">
        <f>IF(ABS(Questionnaire!GQ175-Questionnaire!GQ176)&gt;50,"WARNING Q 41.a-41b - Net interest is greater than £50m - please check","OK Q 41.a-41b")</f>
        <v>OK Q 41.a-41b</v>
      </c>
      <c r="GO85" s="215" t="str">
        <f>IF(ABS(Questionnaire!GR175-Questionnaire!GR176)&gt;50,"WARNING Q 41.a-41b - Net interest is greater than £50m - please check","OK Q 41.a-41b")</f>
        <v>OK Q 41.a-41b</v>
      </c>
      <c r="GP85" s="215" t="str">
        <f>IF(ABS(Questionnaire!GS175-Questionnaire!GS176)&gt;50,"WARNING Q 41.a-41b - Net interest is greater than £50m - please check","OK Q 41.a-41b")</f>
        <v>OK Q 41.a-41b</v>
      </c>
      <c r="GQ85" s="215" t="str">
        <f>IF(ABS(Questionnaire!GT175-Questionnaire!GT176)&gt;50,"WARNING Q 41.a-41b - Net interest is greater than £50m - please check","OK Q 41.a-41b")</f>
        <v>OK Q 41.a-41b</v>
      </c>
      <c r="GR85" s="215" t="str">
        <f>IF(ABS(Questionnaire!GU175-Questionnaire!GU176)&gt;50,"WARNING Q 41.a-41b - Net interest is greater than £50m - please check","OK Q 41.a-41b")</f>
        <v>OK Q 41.a-41b</v>
      </c>
      <c r="GS85" s="215" t="str">
        <f>IF(ABS(Questionnaire!GV175-Questionnaire!GV176)&gt;50,"WARNING Q 41.a-41b - Net interest is greater than £50m - please check","OK Q 41.a-41b")</f>
        <v>OK Q 41.a-41b</v>
      </c>
      <c r="GT85" s="215" t="str">
        <f>IF(ABS(Questionnaire!GW175-Questionnaire!GW176)&gt;50,"WARNING Q 41.a-41b - Net interest is greater than £50m - please check","OK Q 41.a-41b")</f>
        <v>OK Q 41.a-41b</v>
      </c>
      <c r="GU85" s="215" t="str">
        <f>IF(ABS(Questionnaire!GX175-Questionnaire!GX176)&gt;50,"WARNING Q 41.a-41b - Net interest is greater than £50m - please check","OK Q 41.a-41b")</f>
        <v>OK Q 41.a-41b</v>
      </c>
      <c r="GV85" s="215" t="str">
        <f>IF(ABS(Questionnaire!GY175-Questionnaire!GY176)&gt;50,"WARNING Q 41.a-41b - Net interest is greater than £50m - please check","OK Q 41.a-41b")</f>
        <v>OK Q 41.a-41b</v>
      </c>
      <c r="GW85" s="215" t="str">
        <f>IF(ABS(Questionnaire!GZ175-Questionnaire!GZ176)&gt;50,"WARNING Q 41.a-41b - Net interest is greater than £50m - please check","OK Q 41.a-41b")</f>
        <v>OK Q 41.a-41b</v>
      </c>
      <c r="GX85" s="215" t="str">
        <f>IF(ABS(Questionnaire!HA175-Questionnaire!HA176)&gt;50,"WARNING Q 41.a-41b - Net interest is greater than £50m - please check","OK Q 41.a-41b")</f>
        <v>OK Q 41.a-41b</v>
      </c>
      <c r="GY85" s="215" t="str">
        <f>IF(ABS(Questionnaire!HB175-Questionnaire!HB176)&gt;50,"WARNING Q 41.a-41b - Net interest is greater than £50m - please check","OK Q 41.a-41b")</f>
        <v>OK Q 41.a-41b</v>
      </c>
      <c r="GZ85" s="215" t="str">
        <f>IF(ABS(Questionnaire!HC175-Questionnaire!HC176)&gt;50,"WARNING Q 41.a-41b - Net interest is greater than £50m - please check","OK Q 41.a-41b")</f>
        <v>OK Q 41.a-41b</v>
      </c>
      <c r="HA85" s="215" t="str">
        <f>IF(ABS(Questionnaire!HD175-Questionnaire!HD176)&gt;50,"WARNING Q 41.a-41b - Net interest is greater than £50m - please check","OK Q 41.a-41b")</f>
        <v>OK Q 41.a-41b</v>
      </c>
      <c r="HB85" s="215" t="str">
        <f>IF(ABS(Questionnaire!HE175-Questionnaire!HE176)&gt;50,"WARNING Q 41.a-41b - Net interest is greater than £50m - please check","OK Q 41.a-41b")</f>
        <v>OK Q 41.a-41b</v>
      </c>
      <c r="HC85" s="215" t="str">
        <f>IF(ABS(Questionnaire!HF175-Questionnaire!HF176)&gt;50,"WARNING Q 41.a-41b - Net interest is greater than £50m - please check","OK Q 41.a-41b")</f>
        <v>OK Q 41.a-41b</v>
      </c>
      <c r="HD85" s="215" t="str">
        <f>IF(ABS(Questionnaire!HG175-Questionnaire!HG176)&gt;50,"WARNING Q 41.a-41b - Net interest is greater than £50m - please check","OK Q 41.a-41b")</f>
        <v>OK Q 41.a-41b</v>
      </c>
      <c r="HE85" s="215" t="str">
        <f>IF(ABS(Questionnaire!HH175-Questionnaire!HH176)&gt;50,"WARNING Q 41.a-41b - Net interest is greater than £50m - please check","OK Q 41.a-41b")</f>
        <v>OK Q 41.a-41b</v>
      </c>
      <c r="HF85" s="215" t="str">
        <f>IF(ABS(Questionnaire!HI175-Questionnaire!HI176)&gt;50,"WARNING Q 41.a-41b - Net interest is greater than £50m - please check","OK Q 41.a-41b")</f>
        <v>OK Q 41.a-41b</v>
      </c>
      <c r="HG85" s="215" t="str">
        <f>IF(ABS(Questionnaire!HJ175-Questionnaire!HJ176)&gt;50,"WARNING Q 41.a-41b - Net interest is greater than £50m - please check","OK Q 41.a-41b")</f>
        <v>OK Q 41.a-41b</v>
      </c>
      <c r="HH85" s="215" t="str">
        <f>IF(ABS(Questionnaire!HK175-Questionnaire!HK176)&gt;50,"WARNING Q 41.a-41b - Net interest is greater than £50m - please check","OK Q 41.a-41b")</f>
        <v>OK Q 41.a-41b</v>
      </c>
      <c r="HI85" s="215" t="str">
        <f>IF(ABS(Questionnaire!HL175-Questionnaire!HL176)&gt;50,"WARNING Q 41.a-41b - Net interest is greater than £50m - please check","OK Q 41.a-41b")</f>
        <v>OK Q 41.a-41b</v>
      </c>
      <c r="HJ85" s="215" t="str">
        <f>IF(ABS(Questionnaire!HM175-Questionnaire!HM176)&gt;50,"WARNING Q 41.a-41b - Net interest is greater than £50m - please check","OK Q 41.a-41b")</f>
        <v>OK Q 41.a-41b</v>
      </c>
      <c r="HK85" s="215" t="str">
        <f>IF(ABS(Questionnaire!HN175-Questionnaire!HN176)&gt;50,"WARNING Q 41.a-41b - Net interest is greater than £50m - please check","OK Q 41.a-41b")</f>
        <v>OK Q 41.a-41b</v>
      </c>
      <c r="HL85" s="215" t="str">
        <f>IF(ABS(Questionnaire!HO175-Questionnaire!HO176)&gt;50,"WARNING Q 41.a-41b - Net interest is greater than £50m - please check","OK Q 41.a-41b")</f>
        <v>OK Q 41.a-41b</v>
      </c>
      <c r="HM85" s="215" t="str">
        <f>IF(ABS(Questionnaire!HP175-Questionnaire!HP176)&gt;50,"WARNING Q 41.a-41b - Net interest is greater than £50m - please check","OK Q 41.a-41b")</f>
        <v>OK Q 41.a-41b</v>
      </c>
      <c r="HN85" s="215" t="str">
        <f>IF(ABS(Questionnaire!HQ175-Questionnaire!HQ176)&gt;50,"WARNING Q 41.a-41b - Net interest is greater than £50m - please check","OK Q 41.a-41b")</f>
        <v>OK Q 41.a-41b</v>
      </c>
      <c r="HO85" s="215" t="str">
        <f>IF(ABS(Questionnaire!HR175-Questionnaire!HR176)&gt;50,"WARNING Q 41.a-41b - Net interest is greater than £50m - please check","OK Q 41.a-41b")</f>
        <v>OK Q 41.a-41b</v>
      </c>
      <c r="HP85" s="215" t="str">
        <f>IF(ABS(Questionnaire!HS175-Questionnaire!HS176)&gt;50,"WARNING Q 41.a-41b - Net interest is greater than £50m - please check","OK Q 41.a-41b")</f>
        <v>OK Q 41.a-41b</v>
      </c>
      <c r="HQ85" s="215" t="str">
        <f>IF(ABS(Questionnaire!HT175-Questionnaire!HT176)&gt;50,"WARNING Q 41.a-41b - Net interest is greater than £50m - please check","OK Q 41.a-41b")</f>
        <v>OK Q 41.a-41b</v>
      </c>
      <c r="HR85" s="215" t="str">
        <f>IF(ABS(Questionnaire!HU175-Questionnaire!HU176)&gt;50,"WARNING Q 41.a-41b - Net interest is greater than £50m - please check","OK Q 41.a-41b")</f>
        <v>OK Q 41.a-41b</v>
      </c>
      <c r="HS85" s="215" t="str">
        <f>IF(ABS(Questionnaire!HV175-Questionnaire!HV176)&gt;50,"WARNING Q 41.a-41b - Net interest is greater than £50m - please check","OK Q 41.a-41b")</f>
        <v>OK Q 41.a-41b</v>
      </c>
      <c r="HT85" s="215" t="str">
        <f>IF(ABS(Questionnaire!HW175-Questionnaire!HW176)&gt;50,"WARNING Q 41.a-41b - Net interest is greater than £50m - please check","OK Q 41.a-41b")</f>
        <v>OK Q 41.a-41b</v>
      </c>
      <c r="HU85" s="215" t="str">
        <f>IF(ABS(Questionnaire!HX175-Questionnaire!HX176)&gt;50,"WARNING Q 41.a-41b - Net interest is greater than £50m - please check","OK Q 41.a-41b")</f>
        <v>OK Q 41.a-41b</v>
      </c>
      <c r="HV85" s="215" t="str">
        <f>IF(ABS(Questionnaire!HY175-Questionnaire!HY176)&gt;50,"WARNING Q 41.a-41b - Net interest is greater than £50m - please check","OK Q 41.a-41b")</f>
        <v>OK Q 41.a-41b</v>
      </c>
      <c r="HW85" s="215" t="str">
        <f>IF(ABS(Questionnaire!HZ175-Questionnaire!HZ176)&gt;50,"WARNING Q 41.a-41b - Net interest is greater than £50m - please check","OK Q 41.a-41b")</f>
        <v>OK Q 41.a-41b</v>
      </c>
      <c r="HX85" s="215" t="str">
        <f>IF(ABS(Questionnaire!IA175-Questionnaire!IA176)&gt;50,"WARNING Q 41.a-41b - Net interest is greater than £50m - please check","OK Q 41.a-41b")</f>
        <v>OK Q 41.a-41b</v>
      </c>
      <c r="HY85" s="215" t="str">
        <f>IF(ABS(Questionnaire!IB175-Questionnaire!IB176)&gt;50,"WARNING Q 41.a-41b - Net interest is greater than £50m - please check","OK Q 41.a-41b")</f>
        <v>OK Q 41.a-41b</v>
      </c>
      <c r="HZ85" s="215" t="str">
        <f>IF(ABS(Questionnaire!IC175-Questionnaire!IC176)&gt;50,"WARNING Q 41.a-41b - Net interest is greater than £50m - please check","OK Q 41.a-41b")</f>
        <v>OK Q 41.a-41b</v>
      </c>
      <c r="IA85" s="215" t="str">
        <f>IF(ABS(Questionnaire!ID175-Questionnaire!ID176)&gt;50,"WARNING Q 41.a-41b - Net interest is greater than £50m - please check","OK Q 41.a-41b")</f>
        <v>OK Q 41.a-41b</v>
      </c>
      <c r="IB85" s="215" t="str">
        <f>IF(ABS(Questionnaire!IE175-Questionnaire!IE176)&gt;50,"WARNING Q 41.a-41b - Net interest is greater than £50m - please check","OK Q 41.a-41b")</f>
        <v>OK Q 41.a-41b</v>
      </c>
      <c r="IC85" s="215" t="str">
        <f>IF(ABS(Questionnaire!IF175-Questionnaire!IF176)&gt;50,"WARNING Q 41.a-41b - Net interest is greater than £50m - please check","OK Q 41.a-41b")</f>
        <v>OK Q 41.a-41b</v>
      </c>
      <c r="ID85" s="215" t="str">
        <f>IF(ABS(Questionnaire!IG175-Questionnaire!IG176)&gt;50,"WARNING Q 41.a-41b - Net interest is greater than £50m - please check","OK Q 41.a-41b")</f>
        <v>OK Q 41.a-41b</v>
      </c>
      <c r="IE85" s="215" t="str">
        <f>IF(ABS(Questionnaire!IH175-Questionnaire!IH176)&gt;50,"WARNING Q 41.a-41b - Net interest is greater than £50m - please check","OK Q 41.a-41b")</f>
        <v>OK Q 41.a-41b</v>
      </c>
      <c r="IF85" s="215" t="str">
        <f>IF(ABS(Questionnaire!II175-Questionnaire!II176)&gt;50,"WARNING Q 41.a-41b - Net interest is greater than £50m - please check","OK Q 41.a-41b")</f>
        <v>OK Q 41.a-41b</v>
      </c>
      <c r="IG85" s="215" t="str">
        <f>IF(ABS(Questionnaire!IJ175-Questionnaire!IJ176)&gt;50,"WARNING Q 41.a-41b - Net interest is greater than £50m - please check","OK Q 41.a-41b")</f>
        <v>OK Q 41.a-41b</v>
      </c>
      <c r="IH85" s="215" t="str">
        <f>IF(ABS(Questionnaire!IK175-Questionnaire!IK176)&gt;50,"WARNING Q 41.a-41b - Net interest is greater than £50m - please check","OK Q 41.a-41b")</f>
        <v>OK Q 41.a-41b</v>
      </c>
      <c r="II85" s="215" t="str">
        <f>IF(ABS(Questionnaire!IL175-Questionnaire!IL176)&gt;50,"WARNING Q 41.a-41b - Net interest is greater than £50m - please check","OK Q 41.a-41b")</f>
        <v>OK Q 41.a-41b</v>
      </c>
      <c r="IJ85" s="215" t="str">
        <f>IF(ABS(Questionnaire!IM175-Questionnaire!IM176)&gt;50,"WARNING Q 41.a-41b - Net interest is greater than £50m - please check","OK Q 41.a-41b")</f>
        <v>OK Q 41.a-41b</v>
      </c>
      <c r="IK85" s="215" t="str">
        <f>IF(ABS(Questionnaire!IN175-Questionnaire!IN176)&gt;50,"WARNING Q 41.a-41b - Net interest is greater than £50m - please check","OK Q 41.a-41b")</f>
        <v>OK Q 41.a-41b</v>
      </c>
      <c r="IL85" s="215" t="str">
        <f>IF(ABS(Questionnaire!IO175-Questionnaire!IO176)&gt;50,"WARNING Q 41.a-41b - Net interest is greater than £50m - please check","OK Q 41.a-41b")</f>
        <v>OK Q 41.a-41b</v>
      </c>
      <c r="IM85" s="215" t="str">
        <f>IF(ABS(Questionnaire!IP175-Questionnaire!IP176)&gt;50,"WARNING Q 41.a-41b - Net interest is greater than £50m - please check","OK Q 41.a-41b")</f>
        <v>OK Q 41.a-41b</v>
      </c>
      <c r="IN85" s="215" t="str">
        <f>IF(ABS(Questionnaire!IQ175-Questionnaire!IQ176)&gt;50,"WARNING Q 41.a-41b - Net interest is greater than £50m - please check","OK Q 41.a-41b")</f>
        <v>OK Q 41.a-41b</v>
      </c>
      <c r="IO85" s="215" t="str">
        <f>IF(ABS(Questionnaire!IR175-Questionnaire!IR176)&gt;50,"WARNING Q 41.a-41b - Net interest is greater than £50m - please check","OK Q 41.a-41b")</f>
        <v>OK Q 41.a-41b</v>
      </c>
      <c r="IP85" s="215" t="str">
        <f>IF(ABS(Questionnaire!IS175-Questionnaire!IS176)&gt;50,"WARNING Q 41.a-41b - Net interest is greater than £50m - please check","OK Q 41.a-41b")</f>
        <v>OK Q 41.a-41b</v>
      </c>
      <c r="IQ85" s="212"/>
      <c r="IR85" s="212"/>
      <c r="IS85" s="212"/>
    </row>
    <row r="86" spans="1:253">
      <c r="A86" s="679">
        <f>IF(LEFT(A87,2)="OK",0,IF(LEFT(A87,2)="WA",2,1))</f>
        <v>0</v>
      </c>
      <c r="B86" s="218">
        <f t="shared" ref="B86:BM86" si="127">IF(LEFT(B87,2)="OK",0,IF(LEFT(B87,2)="WA",2,1))</f>
        <v>0</v>
      </c>
      <c r="C86" s="218">
        <f t="shared" si="127"/>
        <v>0</v>
      </c>
      <c r="D86" s="218">
        <f t="shared" si="127"/>
        <v>0</v>
      </c>
      <c r="E86" s="218">
        <f t="shared" si="127"/>
        <v>0</v>
      </c>
      <c r="F86" s="218">
        <f t="shared" si="127"/>
        <v>0</v>
      </c>
      <c r="G86" s="218">
        <f t="shared" si="127"/>
        <v>0</v>
      </c>
      <c r="H86" s="218">
        <f t="shared" si="127"/>
        <v>0</v>
      </c>
      <c r="I86" s="218">
        <f t="shared" si="127"/>
        <v>0</v>
      </c>
      <c r="J86" s="218">
        <f t="shared" si="127"/>
        <v>0</v>
      </c>
      <c r="K86" s="218">
        <f t="shared" si="127"/>
        <v>0</v>
      </c>
      <c r="L86" s="218">
        <f t="shared" si="127"/>
        <v>0</v>
      </c>
      <c r="M86" s="218">
        <f t="shared" si="127"/>
        <v>0</v>
      </c>
      <c r="N86" s="218">
        <f t="shared" si="127"/>
        <v>0</v>
      </c>
      <c r="O86" s="218">
        <f t="shared" si="127"/>
        <v>0</v>
      </c>
      <c r="P86" s="218">
        <f t="shared" si="127"/>
        <v>0</v>
      </c>
      <c r="Q86" s="218">
        <f t="shared" si="127"/>
        <v>0</v>
      </c>
      <c r="R86" s="218">
        <f t="shared" si="127"/>
        <v>0</v>
      </c>
      <c r="S86" s="218">
        <f t="shared" si="127"/>
        <v>0</v>
      </c>
      <c r="T86" s="218">
        <f t="shared" si="127"/>
        <v>0</v>
      </c>
      <c r="U86" s="218">
        <f t="shared" si="127"/>
        <v>0</v>
      </c>
      <c r="V86" s="218">
        <f t="shared" si="127"/>
        <v>0</v>
      </c>
      <c r="W86" s="218">
        <f t="shared" si="127"/>
        <v>0</v>
      </c>
      <c r="X86" s="218">
        <f t="shared" si="127"/>
        <v>0</v>
      </c>
      <c r="Y86" s="218">
        <f t="shared" si="127"/>
        <v>0</v>
      </c>
      <c r="Z86" s="218">
        <f t="shared" si="127"/>
        <v>0</v>
      </c>
      <c r="AA86" s="218">
        <f t="shared" si="127"/>
        <v>0</v>
      </c>
      <c r="AB86" s="218">
        <f t="shared" si="127"/>
        <v>0</v>
      </c>
      <c r="AC86" s="218">
        <f t="shared" si="127"/>
        <v>0</v>
      </c>
      <c r="AD86" s="218">
        <f t="shared" si="127"/>
        <v>0</v>
      </c>
      <c r="AE86" s="218">
        <f t="shared" si="127"/>
        <v>0</v>
      </c>
      <c r="AF86" s="218">
        <f t="shared" si="127"/>
        <v>0</v>
      </c>
      <c r="AG86" s="218">
        <f t="shared" si="127"/>
        <v>0</v>
      </c>
      <c r="AH86" s="218">
        <f t="shared" si="127"/>
        <v>0</v>
      </c>
      <c r="AI86" s="218">
        <f t="shared" si="127"/>
        <v>0</v>
      </c>
      <c r="AJ86" s="218">
        <f t="shared" si="127"/>
        <v>0</v>
      </c>
      <c r="AK86" s="218">
        <f t="shared" si="127"/>
        <v>0</v>
      </c>
      <c r="AL86" s="218">
        <f t="shared" si="127"/>
        <v>0</v>
      </c>
      <c r="AM86" s="218">
        <f t="shared" si="127"/>
        <v>0</v>
      </c>
      <c r="AN86" s="218">
        <f t="shared" si="127"/>
        <v>0</v>
      </c>
      <c r="AO86" s="218">
        <f t="shared" si="127"/>
        <v>0</v>
      </c>
      <c r="AP86" s="218">
        <f t="shared" si="127"/>
        <v>0</v>
      </c>
      <c r="AQ86" s="218">
        <f t="shared" si="127"/>
        <v>0</v>
      </c>
      <c r="AR86" s="218">
        <f t="shared" si="127"/>
        <v>0</v>
      </c>
      <c r="AS86" s="218">
        <f t="shared" si="127"/>
        <v>0</v>
      </c>
      <c r="AT86" s="218">
        <f t="shared" si="127"/>
        <v>0</v>
      </c>
      <c r="AU86" s="218">
        <f t="shared" si="127"/>
        <v>0</v>
      </c>
      <c r="AV86" s="218">
        <f t="shared" si="127"/>
        <v>0</v>
      </c>
      <c r="AW86" s="218">
        <f t="shared" si="127"/>
        <v>0</v>
      </c>
      <c r="AX86" s="218">
        <f t="shared" si="127"/>
        <v>0</v>
      </c>
      <c r="AY86" s="218">
        <f t="shared" si="127"/>
        <v>0</v>
      </c>
      <c r="AZ86" s="218">
        <f t="shared" si="127"/>
        <v>0</v>
      </c>
      <c r="BA86" s="218">
        <f t="shared" si="127"/>
        <v>0</v>
      </c>
      <c r="BB86" s="218">
        <f t="shared" si="127"/>
        <v>0</v>
      </c>
      <c r="BC86" s="218">
        <f t="shared" si="127"/>
        <v>0</v>
      </c>
      <c r="BD86" s="218">
        <f t="shared" si="127"/>
        <v>0</v>
      </c>
      <c r="BE86" s="218">
        <f t="shared" si="127"/>
        <v>0</v>
      </c>
      <c r="BF86" s="218">
        <f t="shared" si="127"/>
        <v>0</v>
      </c>
      <c r="BG86" s="218">
        <f t="shared" si="127"/>
        <v>0</v>
      </c>
      <c r="BH86" s="218">
        <f t="shared" si="127"/>
        <v>0</v>
      </c>
      <c r="BI86" s="218">
        <f t="shared" si="127"/>
        <v>0</v>
      </c>
      <c r="BJ86" s="218">
        <f t="shared" si="127"/>
        <v>0</v>
      </c>
      <c r="BK86" s="218">
        <f t="shared" si="127"/>
        <v>0</v>
      </c>
      <c r="BL86" s="218">
        <f t="shared" si="127"/>
        <v>0</v>
      </c>
      <c r="BM86" s="218">
        <f t="shared" si="127"/>
        <v>0</v>
      </c>
      <c r="BN86" s="218">
        <f t="shared" ref="BN86:DY86" si="128">IF(LEFT(BN87,2)="OK",0,IF(LEFT(BN87,2)="WA",2,1))</f>
        <v>0</v>
      </c>
      <c r="BO86" s="218">
        <f t="shared" si="128"/>
        <v>0</v>
      </c>
      <c r="BP86" s="218">
        <f t="shared" si="128"/>
        <v>0</v>
      </c>
      <c r="BQ86" s="218">
        <f t="shared" si="128"/>
        <v>0</v>
      </c>
      <c r="BR86" s="218">
        <f t="shared" si="128"/>
        <v>0</v>
      </c>
      <c r="BS86" s="218">
        <f t="shared" si="128"/>
        <v>0</v>
      </c>
      <c r="BT86" s="218">
        <f t="shared" si="128"/>
        <v>0</v>
      </c>
      <c r="BU86" s="218">
        <f t="shared" si="128"/>
        <v>0</v>
      </c>
      <c r="BV86" s="218">
        <f t="shared" si="128"/>
        <v>0</v>
      </c>
      <c r="BW86" s="218">
        <f t="shared" si="128"/>
        <v>0</v>
      </c>
      <c r="BX86" s="218">
        <f t="shared" si="128"/>
        <v>0</v>
      </c>
      <c r="BY86" s="218">
        <f t="shared" si="128"/>
        <v>0</v>
      </c>
      <c r="BZ86" s="218">
        <f t="shared" si="128"/>
        <v>0</v>
      </c>
      <c r="CA86" s="218">
        <f t="shared" si="128"/>
        <v>0</v>
      </c>
      <c r="CB86" s="218">
        <f t="shared" si="128"/>
        <v>0</v>
      </c>
      <c r="CC86" s="218">
        <f t="shared" si="128"/>
        <v>0</v>
      </c>
      <c r="CD86" s="218">
        <f t="shared" si="128"/>
        <v>0</v>
      </c>
      <c r="CE86" s="218">
        <f t="shared" si="128"/>
        <v>0</v>
      </c>
      <c r="CF86" s="218">
        <f t="shared" si="128"/>
        <v>0</v>
      </c>
      <c r="CG86" s="218">
        <f t="shared" si="128"/>
        <v>0</v>
      </c>
      <c r="CH86" s="218">
        <f t="shared" si="128"/>
        <v>0</v>
      </c>
      <c r="CI86" s="218">
        <f t="shared" si="128"/>
        <v>0</v>
      </c>
      <c r="CJ86" s="218">
        <f t="shared" si="128"/>
        <v>0</v>
      </c>
      <c r="CK86" s="218">
        <f t="shared" si="128"/>
        <v>0</v>
      </c>
      <c r="CL86" s="218">
        <f t="shared" si="128"/>
        <v>0</v>
      </c>
      <c r="CM86" s="218">
        <f t="shared" si="128"/>
        <v>0</v>
      </c>
      <c r="CN86" s="218">
        <f t="shared" si="128"/>
        <v>0</v>
      </c>
      <c r="CO86" s="218">
        <f t="shared" si="128"/>
        <v>0</v>
      </c>
      <c r="CP86" s="218">
        <f t="shared" si="128"/>
        <v>0</v>
      </c>
      <c r="CQ86" s="218">
        <f t="shared" si="128"/>
        <v>0</v>
      </c>
      <c r="CR86" s="218">
        <f t="shared" si="128"/>
        <v>0</v>
      </c>
      <c r="CS86" s="218">
        <f t="shared" si="128"/>
        <v>0</v>
      </c>
      <c r="CT86" s="218">
        <f t="shared" si="128"/>
        <v>0</v>
      </c>
      <c r="CU86" s="218">
        <f t="shared" si="128"/>
        <v>0</v>
      </c>
      <c r="CV86" s="218">
        <f t="shared" si="128"/>
        <v>0</v>
      </c>
      <c r="CW86" s="218">
        <f t="shared" si="128"/>
        <v>0</v>
      </c>
      <c r="CX86" s="218">
        <f t="shared" si="128"/>
        <v>0</v>
      </c>
      <c r="CY86" s="218">
        <f t="shared" si="128"/>
        <v>0</v>
      </c>
      <c r="CZ86" s="218">
        <f t="shared" si="128"/>
        <v>0</v>
      </c>
      <c r="DA86" s="218">
        <f t="shared" si="128"/>
        <v>0</v>
      </c>
      <c r="DB86" s="218">
        <f t="shared" si="128"/>
        <v>0</v>
      </c>
      <c r="DC86" s="218">
        <f t="shared" si="128"/>
        <v>0</v>
      </c>
      <c r="DD86" s="218">
        <f t="shared" si="128"/>
        <v>0</v>
      </c>
      <c r="DE86" s="218">
        <f t="shared" si="128"/>
        <v>0</v>
      </c>
      <c r="DF86" s="218">
        <f t="shared" si="128"/>
        <v>0</v>
      </c>
      <c r="DG86" s="218">
        <f t="shared" si="128"/>
        <v>0</v>
      </c>
      <c r="DH86" s="218">
        <f t="shared" si="128"/>
        <v>0</v>
      </c>
      <c r="DI86" s="218">
        <f t="shared" si="128"/>
        <v>0</v>
      </c>
      <c r="DJ86" s="218">
        <f t="shared" si="128"/>
        <v>0</v>
      </c>
      <c r="DK86" s="218">
        <f t="shared" si="128"/>
        <v>0</v>
      </c>
      <c r="DL86" s="218">
        <f t="shared" si="128"/>
        <v>0</v>
      </c>
      <c r="DM86" s="218">
        <f t="shared" si="128"/>
        <v>0</v>
      </c>
      <c r="DN86" s="218">
        <f t="shared" si="128"/>
        <v>0</v>
      </c>
      <c r="DO86" s="218">
        <f t="shared" si="128"/>
        <v>0</v>
      </c>
      <c r="DP86" s="218">
        <f t="shared" si="128"/>
        <v>0</v>
      </c>
      <c r="DQ86" s="218">
        <f t="shared" si="128"/>
        <v>0</v>
      </c>
      <c r="DR86" s="218">
        <f t="shared" si="128"/>
        <v>0</v>
      </c>
      <c r="DS86" s="218">
        <f t="shared" si="128"/>
        <v>0</v>
      </c>
      <c r="DT86" s="218">
        <f t="shared" si="128"/>
        <v>0</v>
      </c>
      <c r="DU86" s="218">
        <f t="shared" si="128"/>
        <v>0</v>
      </c>
      <c r="DV86" s="218">
        <f t="shared" si="128"/>
        <v>0</v>
      </c>
      <c r="DW86" s="218">
        <f t="shared" si="128"/>
        <v>0</v>
      </c>
      <c r="DX86" s="218">
        <f t="shared" si="128"/>
        <v>0</v>
      </c>
      <c r="DY86" s="218">
        <f t="shared" si="128"/>
        <v>0</v>
      </c>
      <c r="DZ86" s="218">
        <f t="shared" ref="DZ86:GK86" si="129">IF(LEFT(DZ87,2)="OK",0,IF(LEFT(DZ87,2)="WA",2,1))</f>
        <v>0</v>
      </c>
      <c r="EA86" s="218">
        <f t="shared" si="129"/>
        <v>0</v>
      </c>
      <c r="EB86" s="218">
        <f t="shared" si="129"/>
        <v>0</v>
      </c>
      <c r="EC86" s="218">
        <f t="shared" si="129"/>
        <v>0</v>
      </c>
      <c r="ED86" s="218">
        <f t="shared" si="129"/>
        <v>0</v>
      </c>
      <c r="EE86" s="218">
        <f t="shared" si="129"/>
        <v>0</v>
      </c>
      <c r="EF86" s="218">
        <f t="shared" si="129"/>
        <v>0</v>
      </c>
      <c r="EG86" s="218">
        <f t="shared" si="129"/>
        <v>0</v>
      </c>
      <c r="EH86" s="218">
        <f t="shared" si="129"/>
        <v>0</v>
      </c>
      <c r="EI86" s="218">
        <f t="shared" si="129"/>
        <v>0</v>
      </c>
      <c r="EJ86" s="218">
        <f t="shared" si="129"/>
        <v>0</v>
      </c>
      <c r="EK86" s="218">
        <f t="shared" si="129"/>
        <v>0</v>
      </c>
      <c r="EL86" s="218">
        <f t="shared" si="129"/>
        <v>0</v>
      </c>
      <c r="EM86" s="218">
        <f t="shared" si="129"/>
        <v>0</v>
      </c>
      <c r="EN86" s="218">
        <f t="shared" si="129"/>
        <v>0</v>
      </c>
      <c r="EO86" s="218">
        <f t="shared" si="129"/>
        <v>0</v>
      </c>
      <c r="EP86" s="218">
        <f t="shared" si="129"/>
        <v>0</v>
      </c>
      <c r="EQ86" s="218">
        <f t="shared" si="129"/>
        <v>0</v>
      </c>
      <c r="ER86" s="218">
        <f t="shared" si="129"/>
        <v>0</v>
      </c>
      <c r="ES86" s="218">
        <f t="shared" si="129"/>
        <v>0</v>
      </c>
      <c r="ET86" s="218">
        <f t="shared" si="129"/>
        <v>0</v>
      </c>
      <c r="EU86" s="218">
        <f t="shared" si="129"/>
        <v>0</v>
      </c>
      <c r="EV86" s="218">
        <f t="shared" si="129"/>
        <v>0</v>
      </c>
      <c r="EW86" s="218">
        <f t="shared" si="129"/>
        <v>0</v>
      </c>
      <c r="EX86" s="218">
        <f t="shared" si="129"/>
        <v>0</v>
      </c>
      <c r="EY86" s="218">
        <f t="shared" si="129"/>
        <v>0</v>
      </c>
      <c r="EZ86" s="218">
        <f t="shared" si="129"/>
        <v>0</v>
      </c>
      <c r="FA86" s="218">
        <f t="shared" si="129"/>
        <v>0</v>
      </c>
      <c r="FB86" s="218">
        <f t="shared" si="129"/>
        <v>0</v>
      </c>
      <c r="FC86" s="218">
        <f t="shared" si="129"/>
        <v>0</v>
      </c>
      <c r="FD86" s="218">
        <f t="shared" si="129"/>
        <v>0</v>
      </c>
      <c r="FE86" s="218">
        <f t="shared" si="129"/>
        <v>0</v>
      </c>
      <c r="FF86" s="218">
        <f t="shared" si="129"/>
        <v>0</v>
      </c>
      <c r="FG86" s="218">
        <f t="shared" si="129"/>
        <v>0</v>
      </c>
      <c r="FH86" s="218">
        <f t="shared" si="129"/>
        <v>0</v>
      </c>
      <c r="FI86" s="218">
        <f t="shared" si="129"/>
        <v>0</v>
      </c>
      <c r="FJ86" s="218">
        <f t="shared" si="129"/>
        <v>0</v>
      </c>
      <c r="FK86" s="218">
        <f t="shared" si="129"/>
        <v>0</v>
      </c>
      <c r="FL86" s="218">
        <f t="shared" si="129"/>
        <v>0</v>
      </c>
      <c r="FM86" s="218">
        <f t="shared" si="129"/>
        <v>0</v>
      </c>
      <c r="FN86" s="218">
        <f t="shared" si="129"/>
        <v>0</v>
      </c>
      <c r="FO86" s="218">
        <f t="shared" si="129"/>
        <v>0</v>
      </c>
      <c r="FP86" s="218">
        <f t="shared" si="129"/>
        <v>0</v>
      </c>
      <c r="FQ86" s="218">
        <f t="shared" si="129"/>
        <v>0</v>
      </c>
      <c r="FR86" s="218">
        <f t="shared" si="129"/>
        <v>0</v>
      </c>
      <c r="FS86" s="218">
        <f t="shared" si="129"/>
        <v>0</v>
      </c>
      <c r="FT86" s="218">
        <f t="shared" si="129"/>
        <v>0</v>
      </c>
      <c r="FU86" s="218">
        <f t="shared" si="129"/>
        <v>0</v>
      </c>
      <c r="FV86" s="218">
        <f t="shared" si="129"/>
        <v>0</v>
      </c>
      <c r="FW86" s="218">
        <f t="shared" si="129"/>
        <v>0</v>
      </c>
      <c r="FX86" s="218">
        <f t="shared" si="129"/>
        <v>0</v>
      </c>
      <c r="FY86" s="218">
        <f t="shared" si="129"/>
        <v>0</v>
      </c>
      <c r="FZ86" s="218">
        <f t="shared" si="129"/>
        <v>0</v>
      </c>
      <c r="GA86" s="218">
        <f t="shared" si="129"/>
        <v>0</v>
      </c>
      <c r="GB86" s="218">
        <f t="shared" si="129"/>
        <v>0</v>
      </c>
      <c r="GC86" s="218">
        <f t="shared" si="129"/>
        <v>0</v>
      </c>
      <c r="GD86" s="218">
        <f t="shared" si="129"/>
        <v>0</v>
      </c>
      <c r="GE86" s="218">
        <f t="shared" si="129"/>
        <v>0</v>
      </c>
      <c r="GF86" s="218">
        <f t="shared" si="129"/>
        <v>0</v>
      </c>
      <c r="GG86" s="218">
        <f t="shared" si="129"/>
        <v>0</v>
      </c>
      <c r="GH86" s="218">
        <f t="shared" si="129"/>
        <v>0</v>
      </c>
      <c r="GI86" s="218">
        <f t="shared" si="129"/>
        <v>0</v>
      </c>
      <c r="GJ86" s="218">
        <f t="shared" si="129"/>
        <v>0</v>
      </c>
      <c r="GK86" s="218">
        <f t="shared" si="129"/>
        <v>0</v>
      </c>
      <c r="GL86" s="218">
        <f t="shared" ref="GL86:IP86" si="130">IF(LEFT(GL87,2)="OK",0,IF(LEFT(GL87,2)="WA",2,1))</f>
        <v>0</v>
      </c>
      <c r="GM86" s="218">
        <f t="shared" si="130"/>
        <v>0</v>
      </c>
      <c r="GN86" s="218">
        <f t="shared" si="130"/>
        <v>0</v>
      </c>
      <c r="GO86" s="218">
        <f t="shared" si="130"/>
        <v>0</v>
      </c>
      <c r="GP86" s="218">
        <f t="shared" si="130"/>
        <v>0</v>
      </c>
      <c r="GQ86" s="218">
        <f t="shared" si="130"/>
        <v>0</v>
      </c>
      <c r="GR86" s="218">
        <f t="shared" si="130"/>
        <v>0</v>
      </c>
      <c r="GS86" s="218">
        <f t="shared" si="130"/>
        <v>0</v>
      </c>
      <c r="GT86" s="218">
        <f t="shared" si="130"/>
        <v>0</v>
      </c>
      <c r="GU86" s="218">
        <f t="shared" si="130"/>
        <v>0</v>
      </c>
      <c r="GV86" s="218">
        <f t="shared" si="130"/>
        <v>0</v>
      </c>
      <c r="GW86" s="218">
        <f t="shared" si="130"/>
        <v>0</v>
      </c>
      <c r="GX86" s="218">
        <f t="shared" si="130"/>
        <v>0</v>
      </c>
      <c r="GY86" s="218">
        <f t="shared" si="130"/>
        <v>0</v>
      </c>
      <c r="GZ86" s="218">
        <f t="shared" si="130"/>
        <v>0</v>
      </c>
      <c r="HA86" s="218">
        <f t="shared" si="130"/>
        <v>0</v>
      </c>
      <c r="HB86" s="218">
        <f t="shared" si="130"/>
        <v>0</v>
      </c>
      <c r="HC86" s="218">
        <f t="shared" si="130"/>
        <v>0</v>
      </c>
      <c r="HD86" s="218">
        <f t="shared" si="130"/>
        <v>0</v>
      </c>
      <c r="HE86" s="218">
        <f t="shared" si="130"/>
        <v>0</v>
      </c>
      <c r="HF86" s="218">
        <f t="shared" si="130"/>
        <v>0</v>
      </c>
      <c r="HG86" s="218">
        <f t="shared" si="130"/>
        <v>0</v>
      </c>
      <c r="HH86" s="218">
        <f t="shared" si="130"/>
        <v>0</v>
      </c>
      <c r="HI86" s="218">
        <f t="shared" si="130"/>
        <v>0</v>
      </c>
      <c r="HJ86" s="218">
        <f t="shared" si="130"/>
        <v>0</v>
      </c>
      <c r="HK86" s="218">
        <f t="shared" si="130"/>
        <v>0</v>
      </c>
      <c r="HL86" s="218">
        <f t="shared" si="130"/>
        <v>0</v>
      </c>
      <c r="HM86" s="218">
        <f t="shared" si="130"/>
        <v>0</v>
      </c>
      <c r="HN86" s="218">
        <f t="shared" si="130"/>
        <v>0</v>
      </c>
      <c r="HO86" s="218">
        <f t="shared" si="130"/>
        <v>0</v>
      </c>
      <c r="HP86" s="218">
        <f t="shared" si="130"/>
        <v>0</v>
      </c>
      <c r="HQ86" s="218">
        <f t="shared" si="130"/>
        <v>0</v>
      </c>
      <c r="HR86" s="218">
        <f t="shared" si="130"/>
        <v>0</v>
      </c>
      <c r="HS86" s="218">
        <f t="shared" si="130"/>
        <v>0</v>
      </c>
      <c r="HT86" s="218">
        <f t="shared" si="130"/>
        <v>0</v>
      </c>
      <c r="HU86" s="218">
        <f t="shared" si="130"/>
        <v>0</v>
      </c>
      <c r="HV86" s="218">
        <f t="shared" si="130"/>
        <v>0</v>
      </c>
      <c r="HW86" s="218">
        <f t="shared" si="130"/>
        <v>0</v>
      </c>
      <c r="HX86" s="218">
        <f t="shared" si="130"/>
        <v>0</v>
      </c>
      <c r="HY86" s="218">
        <f t="shared" si="130"/>
        <v>0</v>
      </c>
      <c r="HZ86" s="218">
        <f t="shared" si="130"/>
        <v>0</v>
      </c>
      <c r="IA86" s="218">
        <f t="shared" si="130"/>
        <v>0</v>
      </c>
      <c r="IB86" s="218">
        <f t="shared" si="130"/>
        <v>0</v>
      </c>
      <c r="IC86" s="218">
        <f t="shared" si="130"/>
        <v>0</v>
      </c>
      <c r="ID86" s="218">
        <f t="shared" si="130"/>
        <v>0</v>
      </c>
      <c r="IE86" s="218">
        <f t="shared" si="130"/>
        <v>0</v>
      </c>
      <c r="IF86" s="218">
        <f t="shared" si="130"/>
        <v>0</v>
      </c>
      <c r="IG86" s="218">
        <f t="shared" si="130"/>
        <v>0</v>
      </c>
      <c r="IH86" s="218">
        <f t="shared" si="130"/>
        <v>0</v>
      </c>
      <c r="II86" s="218">
        <f t="shared" si="130"/>
        <v>0</v>
      </c>
      <c r="IJ86" s="218">
        <f t="shared" si="130"/>
        <v>0</v>
      </c>
      <c r="IK86" s="218">
        <f t="shared" si="130"/>
        <v>0</v>
      </c>
      <c r="IL86" s="218">
        <f t="shared" si="130"/>
        <v>0</v>
      </c>
      <c r="IM86" s="218">
        <f t="shared" si="130"/>
        <v>0</v>
      </c>
      <c r="IN86" s="218">
        <f t="shared" si="130"/>
        <v>0</v>
      </c>
      <c r="IO86" s="218">
        <f t="shared" si="130"/>
        <v>0</v>
      </c>
      <c r="IP86" s="218">
        <f t="shared" si="130"/>
        <v>0</v>
      </c>
      <c r="IQ86" s="212"/>
      <c r="IR86" s="212"/>
      <c r="IS86" s="212"/>
    </row>
    <row r="87" spans="1:253" ht="30">
      <c r="A87" s="215" t="str">
        <f>IF(ABS(Questionnaire!D180-Questionnaire!D181)&gt;50,"WARNING Q 42.a-42.b- Net Branch profit/loss is greater than £50m - please check","OK Q 42.a-42.b")</f>
        <v>OK Q 42.a-42.b</v>
      </c>
      <c r="B87" s="215" t="str">
        <f>IF(ABS(Questionnaire!E180-Questionnaire!E181)&gt;50,"WARNING Q 42.a-42.b- Net Branch profit/loss is greater than £50m - please check","OK Q 42.a-42.b")</f>
        <v>OK Q 42.a-42.b</v>
      </c>
      <c r="C87" s="215" t="str">
        <f>IF(ABS(Questionnaire!F180-Questionnaire!F181)&gt;50,"WARNING Q 42.a-42.b- Net Branch profit/loss is greater than £50m - please check","OK Q 42.a-42.b")</f>
        <v>OK Q 42.a-42.b</v>
      </c>
      <c r="D87" s="215" t="str">
        <f>IF(ABS(Questionnaire!G180-Questionnaire!G181)&gt;50,"WARNING Q 42.a-42.b- Net Branch profit/loss is greater than £50m - please check","OK Q 42.a-42.b")</f>
        <v>OK Q 42.a-42.b</v>
      </c>
      <c r="E87" s="215" t="str">
        <f>IF(ABS(Questionnaire!H180-Questionnaire!H181)&gt;50,"WARNING Q 42.a-42.b- Net Branch profit/loss is greater than £50m - please check","OK Q 42.a-42.b")</f>
        <v>OK Q 42.a-42.b</v>
      </c>
      <c r="F87" s="215" t="str">
        <f>IF(ABS(Questionnaire!I180-Questionnaire!I181)&gt;50,"WARNING Q 42.a-42.b- Net Branch profit/loss is greater than £50m - please check","OK Q 42.a-42.b")</f>
        <v>OK Q 42.a-42.b</v>
      </c>
      <c r="G87" s="215" t="str">
        <f>IF(ABS(Questionnaire!J180-Questionnaire!J181)&gt;50,"WARNING Q 42.a-42.b- Net Branch profit/loss is greater than £50m - please check","OK Q 42.a-42.b")</f>
        <v>OK Q 42.a-42.b</v>
      </c>
      <c r="H87" s="215" t="str">
        <f>IF(ABS(Questionnaire!K180-Questionnaire!K181)&gt;50,"WARNING Q 42.a-42.b- Net Branch profit/loss is greater than £50m - please check","OK Q 42.a-42.b")</f>
        <v>OK Q 42.a-42.b</v>
      </c>
      <c r="I87" s="215" t="str">
        <f>IF(ABS(Questionnaire!L180-Questionnaire!L181)&gt;50,"WARNING Q 42.a-42.b- Net Branch profit/loss is greater than £50m - please check","OK Q 42.a-42.b")</f>
        <v>OK Q 42.a-42.b</v>
      </c>
      <c r="J87" s="215" t="str">
        <f>IF(ABS(Questionnaire!M180-Questionnaire!M181)&gt;50,"WARNING Q 42.a-42.b- Net Branch profit/loss is greater than £50m - please check","OK Q 42.a-42.b")</f>
        <v>OK Q 42.a-42.b</v>
      </c>
      <c r="K87" s="215" t="str">
        <f>IF(ABS(Questionnaire!N180-Questionnaire!N181)&gt;50,"WARNING Q 42.a-42.b- Net Branch profit/loss is greater than £50m - please check","OK Q 42.a-42.b")</f>
        <v>OK Q 42.a-42.b</v>
      </c>
      <c r="L87" s="215" t="str">
        <f>IF(ABS(Questionnaire!O180-Questionnaire!O181)&gt;50,"WARNING Q 42.a-42.b- Net Branch profit/loss is greater than £50m - please check","OK Q 42.a-42.b")</f>
        <v>OK Q 42.a-42.b</v>
      </c>
      <c r="M87" s="215" t="str">
        <f>IF(ABS(Questionnaire!P180-Questionnaire!P181)&gt;50,"WARNING Q 42.a-42.b- Net Branch profit/loss is greater than £50m - please check","OK Q 42.a-42.b")</f>
        <v>OK Q 42.a-42.b</v>
      </c>
      <c r="N87" s="215" t="str">
        <f>IF(ABS(Questionnaire!Q180-Questionnaire!Q181)&gt;50,"WARNING Q 42.a-42.b- Net Branch profit/loss is greater than £50m - please check","OK Q 42.a-42.b")</f>
        <v>OK Q 42.a-42.b</v>
      </c>
      <c r="O87" s="215" t="str">
        <f>IF(ABS(Questionnaire!R180-Questionnaire!R181)&gt;50,"WARNING Q 42.a-42.b- Net Branch profit/loss is greater than £50m - please check","OK Q 42.a-42.b")</f>
        <v>OK Q 42.a-42.b</v>
      </c>
      <c r="P87" s="215" t="str">
        <f>IF(ABS(Questionnaire!S180-Questionnaire!S181)&gt;50,"WARNING Q 42.a-42.b- Net Branch profit/loss is greater than £50m - please check","OK Q 42.a-42.b")</f>
        <v>OK Q 42.a-42.b</v>
      </c>
      <c r="Q87" s="215" t="str">
        <f>IF(ABS(Questionnaire!T180-Questionnaire!T181)&gt;50,"WARNING Q 42.a-42.b- Net Branch profit/loss is greater than £50m - please check","OK Q 42.a-42.b")</f>
        <v>OK Q 42.a-42.b</v>
      </c>
      <c r="R87" s="215" t="str">
        <f>IF(ABS(Questionnaire!U180-Questionnaire!U181)&gt;50,"WARNING Q 42.a-42.b- Net Branch profit/loss is greater than £50m - please check","OK Q 42.a-42.b")</f>
        <v>OK Q 42.a-42.b</v>
      </c>
      <c r="S87" s="215" t="str">
        <f>IF(ABS(Questionnaire!V180-Questionnaire!V181)&gt;50,"WARNING Q 42.a-42.b- Net Branch profit/loss is greater than £50m - please check","OK Q 42.a-42.b")</f>
        <v>OK Q 42.a-42.b</v>
      </c>
      <c r="T87" s="215" t="str">
        <f>IF(ABS(Questionnaire!W180-Questionnaire!W181)&gt;50,"WARNING Q 42.a-42.b- Net Branch profit/loss is greater than £50m - please check","OK Q 42.a-42.b")</f>
        <v>OK Q 42.a-42.b</v>
      </c>
      <c r="U87" s="215" t="str">
        <f>IF(ABS(Questionnaire!X180-Questionnaire!X181)&gt;50,"WARNING Q 42.a-42.b- Net Branch profit/loss is greater than £50m - please check","OK Q 42.a-42.b")</f>
        <v>OK Q 42.a-42.b</v>
      </c>
      <c r="V87" s="215" t="str">
        <f>IF(ABS(Questionnaire!Y180-Questionnaire!Y181)&gt;50,"WARNING Q 42.a-42.b- Net Branch profit/loss is greater than £50m - please check","OK Q 42.a-42.b")</f>
        <v>OK Q 42.a-42.b</v>
      </c>
      <c r="W87" s="215" t="str">
        <f>IF(ABS(Questionnaire!Z180-Questionnaire!Z181)&gt;50,"WARNING Q 42.a-42.b- Net Branch profit/loss is greater than £50m - please check","OK Q 42.a-42.b")</f>
        <v>OK Q 42.a-42.b</v>
      </c>
      <c r="X87" s="215" t="str">
        <f>IF(ABS(Questionnaire!AA180-Questionnaire!AA181)&gt;50,"WARNING Q 42.a-42.b- Net Branch profit/loss is greater than £50m - please check","OK Q 42.a-42.b")</f>
        <v>OK Q 42.a-42.b</v>
      </c>
      <c r="Y87" s="215" t="str">
        <f>IF(ABS(Questionnaire!AB180-Questionnaire!AB181)&gt;50,"WARNING Q 42.a-42.b- Net Branch profit/loss is greater than £50m - please check","OK Q 42.a-42.b")</f>
        <v>OK Q 42.a-42.b</v>
      </c>
      <c r="Z87" s="215" t="str">
        <f>IF(ABS(Questionnaire!AC180-Questionnaire!AC181)&gt;50,"WARNING Q 42.a-42.b- Net Branch profit/loss is greater than £50m - please check","OK Q 42.a-42.b")</f>
        <v>OK Q 42.a-42.b</v>
      </c>
      <c r="AA87" s="215" t="str">
        <f>IF(ABS(Questionnaire!AD180-Questionnaire!AD181)&gt;50,"WARNING Q 42.a-42.b- Net Branch profit/loss is greater than £50m - please check","OK Q 42.a-42.b")</f>
        <v>OK Q 42.a-42.b</v>
      </c>
      <c r="AB87" s="215" t="str">
        <f>IF(ABS(Questionnaire!AE180-Questionnaire!AE181)&gt;50,"WARNING Q 42.a-42.b- Net Branch profit/loss is greater than £50m - please check","OK Q 42.a-42.b")</f>
        <v>OK Q 42.a-42.b</v>
      </c>
      <c r="AC87" s="215" t="str">
        <f>IF(ABS(Questionnaire!AF180-Questionnaire!AF181)&gt;50,"WARNING Q 42.a-42.b- Net Branch profit/loss is greater than £50m - please check","OK Q 42.a-42.b")</f>
        <v>OK Q 42.a-42.b</v>
      </c>
      <c r="AD87" s="215" t="str">
        <f>IF(ABS(Questionnaire!AG180-Questionnaire!AG181)&gt;50,"WARNING Q 42.a-42.b- Net Branch profit/loss is greater than £50m - please check","OK Q 42.a-42.b")</f>
        <v>OK Q 42.a-42.b</v>
      </c>
      <c r="AE87" s="215" t="str">
        <f>IF(ABS(Questionnaire!AH180-Questionnaire!AH181)&gt;50,"WARNING Q 42.a-42.b- Net Branch profit/loss is greater than £50m - please check","OK Q 42.a-42.b")</f>
        <v>OK Q 42.a-42.b</v>
      </c>
      <c r="AF87" s="215" t="str">
        <f>IF(ABS(Questionnaire!AI180-Questionnaire!AI181)&gt;50,"WARNING Q 42.a-42.b- Net Branch profit/loss is greater than £50m - please check","OK Q 42.a-42.b")</f>
        <v>OK Q 42.a-42.b</v>
      </c>
      <c r="AG87" s="215" t="str">
        <f>IF(ABS(Questionnaire!AJ180-Questionnaire!AJ181)&gt;50,"WARNING Q 42.a-42.b- Net Branch profit/loss is greater than £50m - please check","OK Q 42.a-42.b")</f>
        <v>OK Q 42.a-42.b</v>
      </c>
      <c r="AH87" s="215" t="str">
        <f>IF(ABS(Questionnaire!AK180-Questionnaire!AK181)&gt;50,"WARNING Q 42.a-42.b- Net Branch profit/loss is greater than £50m - please check","OK Q 42.a-42.b")</f>
        <v>OK Q 42.a-42.b</v>
      </c>
      <c r="AI87" s="215" t="str">
        <f>IF(ABS(Questionnaire!AL180-Questionnaire!AL181)&gt;50,"WARNING Q 42.a-42.b- Net Branch profit/loss is greater than £50m - please check","OK Q 42.a-42.b")</f>
        <v>OK Q 42.a-42.b</v>
      </c>
      <c r="AJ87" s="215" t="str">
        <f>IF(ABS(Questionnaire!AM180-Questionnaire!AM181)&gt;50,"WARNING Q 42.a-42.b- Net Branch profit/loss is greater than £50m - please check","OK Q 42.a-42.b")</f>
        <v>OK Q 42.a-42.b</v>
      </c>
      <c r="AK87" s="215" t="str">
        <f>IF(ABS(Questionnaire!AN180-Questionnaire!AN181)&gt;50,"WARNING Q 42.a-42.b- Net Branch profit/loss is greater than £50m - please check","OK Q 42.a-42.b")</f>
        <v>OK Q 42.a-42.b</v>
      </c>
      <c r="AL87" s="215" t="str">
        <f>IF(ABS(Questionnaire!AO180-Questionnaire!AO181)&gt;50,"WARNING Q 42.a-42.b- Net Branch profit/loss is greater than £50m - please check","OK Q 42.a-42.b")</f>
        <v>OK Q 42.a-42.b</v>
      </c>
      <c r="AM87" s="215" t="str">
        <f>IF(ABS(Questionnaire!AP180-Questionnaire!AP181)&gt;50,"WARNING Q 42.a-42.b- Net Branch profit/loss is greater than £50m - please check","OK Q 42.a-42.b")</f>
        <v>OK Q 42.a-42.b</v>
      </c>
      <c r="AN87" s="215" t="str">
        <f>IF(ABS(Questionnaire!AQ180-Questionnaire!AQ181)&gt;50,"WARNING Q 42.a-42.b- Net Branch profit/loss is greater than £50m - please check","OK Q 42.a-42.b")</f>
        <v>OK Q 42.a-42.b</v>
      </c>
      <c r="AO87" s="215" t="str">
        <f>IF(ABS(Questionnaire!AR180-Questionnaire!AR181)&gt;50,"WARNING Q 42.a-42.b- Net Branch profit/loss is greater than £50m - please check","OK Q 42.a-42.b")</f>
        <v>OK Q 42.a-42.b</v>
      </c>
      <c r="AP87" s="215" t="str">
        <f>IF(ABS(Questionnaire!AS180-Questionnaire!AS181)&gt;50,"WARNING Q 42.a-42.b- Net Branch profit/loss is greater than £50m - please check","OK Q 42.a-42.b")</f>
        <v>OK Q 42.a-42.b</v>
      </c>
      <c r="AQ87" s="215" t="str">
        <f>IF(ABS(Questionnaire!AT180-Questionnaire!AT181)&gt;50,"WARNING Q 42.a-42.b- Net Branch profit/loss is greater than £50m - please check","OK Q 42.a-42.b")</f>
        <v>OK Q 42.a-42.b</v>
      </c>
      <c r="AR87" s="215" t="str">
        <f>IF(ABS(Questionnaire!AU180-Questionnaire!AU181)&gt;50,"WARNING Q 42.a-42.b- Net Branch profit/loss is greater than £50m - please check","OK Q 42.a-42.b")</f>
        <v>OK Q 42.a-42.b</v>
      </c>
      <c r="AS87" s="215" t="str">
        <f>IF(ABS(Questionnaire!AV180-Questionnaire!AV181)&gt;50,"WARNING Q 42.a-42.b- Net Branch profit/loss is greater than £50m - please check","OK Q 42.a-42.b")</f>
        <v>OK Q 42.a-42.b</v>
      </c>
      <c r="AT87" s="215" t="str">
        <f>IF(ABS(Questionnaire!AW180-Questionnaire!AW181)&gt;50,"WARNING Q 42.a-42.b- Net Branch profit/loss is greater than £50m - please check","OK Q 42.a-42.b")</f>
        <v>OK Q 42.a-42.b</v>
      </c>
      <c r="AU87" s="215" t="str">
        <f>IF(ABS(Questionnaire!AX180-Questionnaire!AX181)&gt;50,"WARNING Q 42.a-42.b- Net Branch profit/loss is greater than £50m - please check","OK Q 42.a-42.b")</f>
        <v>OK Q 42.a-42.b</v>
      </c>
      <c r="AV87" s="215" t="str">
        <f>IF(ABS(Questionnaire!AY180-Questionnaire!AY181)&gt;50,"WARNING Q 42.a-42.b- Net Branch profit/loss is greater than £50m - please check","OK Q 42.a-42.b")</f>
        <v>OK Q 42.a-42.b</v>
      </c>
      <c r="AW87" s="215" t="str">
        <f>IF(ABS(Questionnaire!AZ180-Questionnaire!AZ181)&gt;50,"WARNING Q 42.a-42.b- Net Branch profit/loss is greater than £50m - please check","OK Q 42.a-42.b")</f>
        <v>OK Q 42.a-42.b</v>
      </c>
      <c r="AX87" s="215" t="str">
        <f>IF(ABS(Questionnaire!BA180-Questionnaire!BA181)&gt;50,"WARNING Q 42.a-42.b- Net Branch profit/loss is greater than £50m - please check","OK Q 42.a-42.b")</f>
        <v>OK Q 42.a-42.b</v>
      </c>
      <c r="AY87" s="215" t="str">
        <f>IF(ABS(Questionnaire!BB180-Questionnaire!BB181)&gt;50,"WARNING Q 42.a-42.b- Net Branch profit/loss is greater than £50m - please check","OK Q 42.a-42.b")</f>
        <v>OK Q 42.a-42.b</v>
      </c>
      <c r="AZ87" s="215" t="str">
        <f>IF(ABS(Questionnaire!BC180-Questionnaire!BC181)&gt;50,"WARNING Q 42.a-42.b- Net Branch profit/loss is greater than £50m - please check","OK Q 42.a-42.b")</f>
        <v>OK Q 42.a-42.b</v>
      </c>
      <c r="BA87" s="215" t="str">
        <f>IF(ABS(Questionnaire!BD180-Questionnaire!BD181)&gt;50,"WARNING Q 42.a-42.b- Net Branch profit/loss is greater than £50m - please check","OK Q 42.a-42.b")</f>
        <v>OK Q 42.a-42.b</v>
      </c>
      <c r="BB87" s="215" t="str">
        <f>IF(ABS(Questionnaire!BE180-Questionnaire!BE181)&gt;50,"WARNING Q 42.a-42.b- Net Branch profit/loss is greater than £50m - please check","OK Q 42.a-42.b")</f>
        <v>OK Q 42.a-42.b</v>
      </c>
      <c r="BC87" s="215" t="str">
        <f>IF(ABS(Questionnaire!BF180-Questionnaire!BF181)&gt;50,"WARNING Q 42.a-42.b- Net Branch profit/loss is greater than £50m - please check","OK Q 42.a-42.b")</f>
        <v>OK Q 42.a-42.b</v>
      </c>
      <c r="BD87" s="215" t="str">
        <f>IF(ABS(Questionnaire!BG180-Questionnaire!BG181)&gt;50,"WARNING Q 42.a-42.b- Net Branch profit/loss is greater than £50m - please check","OK Q 42.a-42.b")</f>
        <v>OK Q 42.a-42.b</v>
      </c>
      <c r="BE87" s="215" t="str">
        <f>IF(ABS(Questionnaire!BH180-Questionnaire!BH181)&gt;50,"WARNING Q 42.a-42.b- Net Branch profit/loss is greater than £50m - please check","OK Q 42.a-42.b")</f>
        <v>OK Q 42.a-42.b</v>
      </c>
      <c r="BF87" s="215" t="str">
        <f>IF(ABS(Questionnaire!BI180-Questionnaire!BI181)&gt;50,"WARNING Q 42.a-42.b- Net Branch profit/loss is greater than £50m - please check","OK Q 42.a-42.b")</f>
        <v>OK Q 42.a-42.b</v>
      </c>
      <c r="BG87" s="215" t="str">
        <f>IF(ABS(Questionnaire!BJ180-Questionnaire!BJ181)&gt;50,"WARNING Q 42.a-42.b- Net Branch profit/loss is greater than £50m - please check","OK Q 42.a-42.b")</f>
        <v>OK Q 42.a-42.b</v>
      </c>
      <c r="BH87" s="215" t="str">
        <f>IF(ABS(Questionnaire!BK180-Questionnaire!BK181)&gt;50,"WARNING Q 42.a-42.b- Net Branch profit/loss is greater than £50m - please check","OK Q 42.a-42.b")</f>
        <v>OK Q 42.a-42.b</v>
      </c>
      <c r="BI87" s="215" t="str">
        <f>IF(ABS(Questionnaire!BL180-Questionnaire!BL181)&gt;50,"WARNING Q 42.a-42.b- Net Branch profit/loss is greater than £50m - please check","OK Q 42.a-42.b")</f>
        <v>OK Q 42.a-42.b</v>
      </c>
      <c r="BJ87" s="215" t="str">
        <f>IF(ABS(Questionnaire!BM180-Questionnaire!BM181)&gt;50,"WARNING Q 42.a-42.b- Net Branch profit/loss is greater than £50m - please check","OK Q 42.a-42.b")</f>
        <v>OK Q 42.a-42.b</v>
      </c>
      <c r="BK87" s="215" t="str">
        <f>IF(ABS(Questionnaire!BN180-Questionnaire!BN181)&gt;50,"WARNING Q 42.a-42.b- Net Branch profit/loss is greater than £50m - please check","OK Q 42.a-42.b")</f>
        <v>OK Q 42.a-42.b</v>
      </c>
      <c r="BL87" s="215" t="str">
        <f>IF(ABS(Questionnaire!BO180-Questionnaire!BO181)&gt;50,"WARNING Q 42.a-42.b- Net Branch profit/loss is greater than £50m - please check","OK Q 42.a-42.b")</f>
        <v>OK Q 42.a-42.b</v>
      </c>
      <c r="BM87" s="215" t="str">
        <f>IF(ABS(Questionnaire!BP180-Questionnaire!BP181)&gt;50,"WARNING Q 42.a-42.b- Net Branch profit/loss is greater than £50m - please check","OK Q 42.a-42.b")</f>
        <v>OK Q 42.a-42.b</v>
      </c>
      <c r="BN87" s="215" t="str">
        <f>IF(ABS(Questionnaire!BQ180-Questionnaire!BQ181)&gt;50,"WARNING Q 42.a-42.b- Net Branch profit/loss is greater than £50m - please check","OK Q 42.a-42.b")</f>
        <v>OK Q 42.a-42.b</v>
      </c>
      <c r="BO87" s="215" t="str">
        <f>IF(ABS(Questionnaire!BR180-Questionnaire!BR181)&gt;50,"WARNING Q 42.a-42.b- Net Branch profit/loss is greater than £50m - please check","OK Q 42.a-42.b")</f>
        <v>OK Q 42.a-42.b</v>
      </c>
      <c r="BP87" s="215" t="str">
        <f>IF(ABS(Questionnaire!BS180-Questionnaire!BS181)&gt;50,"WARNING Q 42.a-42.b- Net Branch profit/loss is greater than £50m - please check","OK Q 42.a-42.b")</f>
        <v>OK Q 42.a-42.b</v>
      </c>
      <c r="BQ87" s="215" t="str">
        <f>IF(ABS(Questionnaire!BT180-Questionnaire!BT181)&gt;50,"WARNING Q 42.a-42.b- Net Branch profit/loss is greater than £50m - please check","OK Q 42.a-42.b")</f>
        <v>OK Q 42.a-42.b</v>
      </c>
      <c r="BR87" s="215" t="str">
        <f>IF(ABS(Questionnaire!BU180-Questionnaire!BU181)&gt;50,"WARNING Q 42.a-42.b- Net Branch profit/loss is greater than £50m - please check","OK Q 42.a-42.b")</f>
        <v>OK Q 42.a-42.b</v>
      </c>
      <c r="BS87" s="215" t="str">
        <f>IF(ABS(Questionnaire!BV180-Questionnaire!BV181)&gt;50,"WARNING Q 42.a-42.b- Net Branch profit/loss is greater than £50m - please check","OK Q 42.a-42.b")</f>
        <v>OK Q 42.a-42.b</v>
      </c>
      <c r="BT87" s="215" t="str">
        <f>IF(ABS(Questionnaire!BW180-Questionnaire!BW181)&gt;50,"WARNING Q 42.a-42.b- Net Branch profit/loss is greater than £50m - please check","OK Q 42.a-42.b")</f>
        <v>OK Q 42.a-42.b</v>
      </c>
      <c r="BU87" s="215" t="str">
        <f>IF(ABS(Questionnaire!BX180-Questionnaire!BX181)&gt;50,"WARNING Q 42.a-42.b- Net Branch profit/loss is greater than £50m - please check","OK Q 42.a-42.b")</f>
        <v>OK Q 42.a-42.b</v>
      </c>
      <c r="BV87" s="215" t="str">
        <f>IF(ABS(Questionnaire!BY180-Questionnaire!BY181)&gt;50,"WARNING Q 42.a-42.b- Net Branch profit/loss is greater than £50m - please check","OK Q 42.a-42.b")</f>
        <v>OK Q 42.a-42.b</v>
      </c>
      <c r="BW87" s="215" t="str">
        <f>IF(ABS(Questionnaire!BZ180-Questionnaire!BZ181)&gt;50,"WARNING Q 42.a-42.b- Net Branch profit/loss is greater than £50m - please check","OK Q 42.a-42.b")</f>
        <v>OK Q 42.a-42.b</v>
      </c>
      <c r="BX87" s="215" t="str">
        <f>IF(ABS(Questionnaire!CA180-Questionnaire!CA181)&gt;50,"WARNING Q 42.a-42.b- Net Branch profit/loss is greater than £50m - please check","OK Q 42.a-42.b")</f>
        <v>OK Q 42.a-42.b</v>
      </c>
      <c r="BY87" s="215" t="str">
        <f>IF(ABS(Questionnaire!CB180-Questionnaire!CB181)&gt;50,"WARNING Q 42.a-42.b- Net Branch profit/loss is greater than £50m - please check","OK Q 42.a-42.b")</f>
        <v>OK Q 42.a-42.b</v>
      </c>
      <c r="BZ87" s="215" t="str">
        <f>IF(ABS(Questionnaire!CC180-Questionnaire!CC181)&gt;50,"WARNING Q 42.a-42.b- Net Branch profit/loss is greater than £50m - please check","OK Q 42.a-42.b")</f>
        <v>OK Q 42.a-42.b</v>
      </c>
      <c r="CA87" s="215" t="str">
        <f>IF(ABS(Questionnaire!CD180-Questionnaire!CD181)&gt;50,"WARNING Q 42.a-42.b- Net Branch profit/loss is greater than £50m - please check","OK Q 42.a-42.b")</f>
        <v>OK Q 42.a-42.b</v>
      </c>
      <c r="CB87" s="215" t="str">
        <f>IF(ABS(Questionnaire!CE180-Questionnaire!CE181)&gt;50,"WARNING Q 42.a-42.b- Net Branch profit/loss is greater than £50m - please check","OK Q 42.a-42.b")</f>
        <v>OK Q 42.a-42.b</v>
      </c>
      <c r="CC87" s="215" t="str">
        <f>IF(ABS(Questionnaire!CF180-Questionnaire!CF181)&gt;50,"WARNING Q 42.a-42.b- Net Branch profit/loss is greater than £50m - please check","OK Q 42.a-42.b")</f>
        <v>OK Q 42.a-42.b</v>
      </c>
      <c r="CD87" s="215" t="str">
        <f>IF(ABS(Questionnaire!CG180-Questionnaire!CG181)&gt;50,"WARNING Q 42.a-42.b- Net Branch profit/loss is greater than £50m - please check","OK Q 42.a-42.b")</f>
        <v>OK Q 42.a-42.b</v>
      </c>
      <c r="CE87" s="215" t="str">
        <f>IF(ABS(Questionnaire!CH180-Questionnaire!CH181)&gt;50,"WARNING Q 42.a-42.b- Net Branch profit/loss is greater than £50m - please check","OK Q 42.a-42.b")</f>
        <v>OK Q 42.a-42.b</v>
      </c>
      <c r="CF87" s="215" t="str">
        <f>IF(ABS(Questionnaire!CI180-Questionnaire!CI181)&gt;50,"WARNING Q 42.a-42.b- Net Branch profit/loss is greater than £50m - please check","OK Q 42.a-42.b")</f>
        <v>OK Q 42.a-42.b</v>
      </c>
      <c r="CG87" s="215" t="str">
        <f>IF(ABS(Questionnaire!CJ180-Questionnaire!CJ181)&gt;50,"WARNING Q 42.a-42.b- Net Branch profit/loss is greater than £50m - please check","OK Q 42.a-42.b")</f>
        <v>OK Q 42.a-42.b</v>
      </c>
      <c r="CH87" s="215" t="str">
        <f>IF(ABS(Questionnaire!CK180-Questionnaire!CK181)&gt;50,"WARNING Q 42.a-42.b- Net Branch profit/loss is greater than £50m - please check","OK Q 42.a-42.b")</f>
        <v>OK Q 42.a-42.b</v>
      </c>
      <c r="CI87" s="215" t="str">
        <f>IF(ABS(Questionnaire!CL180-Questionnaire!CL181)&gt;50,"WARNING Q 42.a-42.b- Net Branch profit/loss is greater than £50m - please check","OK Q 42.a-42.b")</f>
        <v>OK Q 42.a-42.b</v>
      </c>
      <c r="CJ87" s="215" t="str">
        <f>IF(ABS(Questionnaire!CM180-Questionnaire!CM181)&gt;50,"WARNING Q 42.a-42.b- Net Branch profit/loss is greater than £50m - please check","OK Q 42.a-42.b")</f>
        <v>OK Q 42.a-42.b</v>
      </c>
      <c r="CK87" s="215" t="str">
        <f>IF(ABS(Questionnaire!CN180-Questionnaire!CN181)&gt;50,"WARNING Q 42.a-42.b- Net Branch profit/loss is greater than £50m - please check","OK Q 42.a-42.b")</f>
        <v>OK Q 42.a-42.b</v>
      </c>
      <c r="CL87" s="215" t="str">
        <f>IF(ABS(Questionnaire!CO180-Questionnaire!CO181)&gt;50,"WARNING Q 42.a-42.b- Net Branch profit/loss is greater than £50m - please check","OK Q 42.a-42.b")</f>
        <v>OK Q 42.a-42.b</v>
      </c>
      <c r="CM87" s="215" t="str">
        <f>IF(ABS(Questionnaire!CP180-Questionnaire!CP181)&gt;50,"WARNING Q 42.a-42.b- Net Branch profit/loss is greater than £50m - please check","OK Q 42.a-42.b")</f>
        <v>OK Q 42.a-42.b</v>
      </c>
      <c r="CN87" s="215" t="str">
        <f>IF(ABS(Questionnaire!CQ180-Questionnaire!CQ181)&gt;50,"WARNING Q 42.a-42.b- Net Branch profit/loss is greater than £50m - please check","OK Q 42.a-42.b")</f>
        <v>OK Q 42.a-42.b</v>
      </c>
      <c r="CO87" s="215" t="str">
        <f>IF(ABS(Questionnaire!CR180-Questionnaire!CR181)&gt;50,"WARNING Q 42.a-42.b- Net Branch profit/loss is greater than £50m - please check","OK Q 42.a-42.b")</f>
        <v>OK Q 42.a-42.b</v>
      </c>
      <c r="CP87" s="215" t="str">
        <f>IF(ABS(Questionnaire!CS180-Questionnaire!CS181)&gt;50,"WARNING Q 42.a-42.b- Net Branch profit/loss is greater than £50m - please check","OK Q 42.a-42.b")</f>
        <v>OK Q 42.a-42.b</v>
      </c>
      <c r="CQ87" s="215" t="str">
        <f>IF(ABS(Questionnaire!CT180-Questionnaire!CT181)&gt;50,"WARNING Q 42.a-42.b- Net Branch profit/loss is greater than £50m - please check","OK Q 42.a-42.b")</f>
        <v>OK Q 42.a-42.b</v>
      </c>
      <c r="CR87" s="215" t="str">
        <f>IF(ABS(Questionnaire!CU180-Questionnaire!CU181)&gt;50,"WARNING Q 42.a-42.b- Net Branch profit/loss is greater than £50m - please check","OK Q 42.a-42.b")</f>
        <v>OK Q 42.a-42.b</v>
      </c>
      <c r="CS87" s="215" t="str">
        <f>IF(ABS(Questionnaire!CV180-Questionnaire!CV181)&gt;50,"WARNING Q 42.a-42.b- Net Branch profit/loss is greater than £50m - please check","OK Q 42.a-42.b")</f>
        <v>OK Q 42.a-42.b</v>
      </c>
      <c r="CT87" s="215" t="str">
        <f>IF(ABS(Questionnaire!CW180-Questionnaire!CW181)&gt;50,"WARNING Q 42.a-42.b- Net Branch profit/loss is greater than £50m - please check","OK Q 42.a-42.b")</f>
        <v>OK Q 42.a-42.b</v>
      </c>
      <c r="CU87" s="215" t="str">
        <f>IF(ABS(Questionnaire!CX180-Questionnaire!CX181)&gt;50,"WARNING Q 42.a-42.b- Net Branch profit/loss is greater than £50m - please check","OK Q 42.a-42.b")</f>
        <v>OK Q 42.a-42.b</v>
      </c>
      <c r="CV87" s="215" t="str">
        <f>IF(ABS(Questionnaire!CY180-Questionnaire!CY181)&gt;50,"WARNING Q 42.a-42.b- Net Branch profit/loss is greater than £50m - please check","OK Q 42.a-42.b")</f>
        <v>OK Q 42.a-42.b</v>
      </c>
      <c r="CW87" s="215" t="str">
        <f>IF(ABS(Questionnaire!CZ180-Questionnaire!CZ181)&gt;50,"WARNING Q 42.a-42.b- Net Branch profit/loss is greater than £50m - please check","OK Q 42.a-42.b")</f>
        <v>OK Q 42.a-42.b</v>
      </c>
      <c r="CX87" s="215" t="str">
        <f>IF(ABS(Questionnaire!DA180-Questionnaire!DA181)&gt;50,"WARNING Q 42.a-42.b- Net Branch profit/loss is greater than £50m - please check","OK Q 42.a-42.b")</f>
        <v>OK Q 42.a-42.b</v>
      </c>
      <c r="CY87" s="215" t="str">
        <f>IF(ABS(Questionnaire!DB180-Questionnaire!DB181)&gt;50,"WARNING Q 42.a-42.b- Net Branch profit/loss is greater than £50m - please check","OK Q 42.a-42.b")</f>
        <v>OK Q 42.a-42.b</v>
      </c>
      <c r="CZ87" s="215" t="str">
        <f>IF(ABS(Questionnaire!DC180-Questionnaire!DC181)&gt;50,"WARNING Q 42.a-42.b- Net Branch profit/loss is greater than £50m - please check","OK Q 42.a-42.b")</f>
        <v>OK Q 42.a-42.b</v>
      </c>
      <c r="DA87" s="215" t="str">
        <f>IF(ABS(Questionnaire!DD180-Questionnaire!DD181)&gt;50,"WARNING Q 42.a-42.b- Net Branch profit/loss is greater than £50m - please check","OK Q 42.a-42.b")</f>
        <v>OK Q 42.a-42.b</v>
      </c>
      <c r="DB87" s="215" t="str">
        <f>IF(ABS(Questionnaire!DE180-Questionnaire!DE181)&gt;50,"WARNING Q 42.a-42.b- Net Branch profit/loss is greater than £50m - please check","OK Q 42.a-42.b")</f>
        <v>OK Q 42.a-42.b</v>
      </c>
      <c r="DC87" s="215" t="str">
        <f>IF(ABS(Questionnaire!DF180-Questionnaire!DF181)&gt;50,"WARNING Q 42.a-42.b- Net Branch profit/loss is greater than £50m - please check","OK Q 42.a-42.b")</f>
        <v>OK Q 42.a-42.b</v>
      </c>
      <c r="DD87" s="215" t="str">
        <f>IF(ABS(Questionnaire!DG180-Questionnaire!DG181)&gt;50,"WARNING Q 42.a-42.b- Net Branch profit/loss is greater than £50m - please check","OK Q 42.a-42.b")</f>
        <v>OK Q 42.a-42.b</v>
      </c>
      <c r="DE87" s="215" t="str">
        <f>IF(ABS(Questionnaire!DH180-Questionnaire!DH181)&gt;50,"WARNING Q 42.a-42.b- Net Branch profit/loss is greater than £50m - please check","OK Q 42.a-42.b")</f>
        <v>OK Q 42.a-42.b</v>
      </c>
      <c r="DF87" s="215" t="str">
        <f>IF(ABS(Questionnaire!DI180-Questionnaire!DI181)&gt;50,"WARNING Q 42.a-42.b- Net Branch profit/loss is greater than £50m - please check","OK Q 42.a-42.b")</f>
        <v>OK Q 42.a-42.b</v>
      </c>
      <c r="DG87" s="215" t="str">
        <f>IF(ABS(Questionnaire!DJ180-Questionnaire!DJ181)&gt;50,"WARNING Q 42.a-42.b- Net Branch profit/loss is greater than £50m - please check","OK Q 42.a-42.b")</f>
        <v>OK Q 42.a-42.b</v>
      </c>
      <c r="DH87" s="215" t="str">
        <f>IF(ABS(Questionnaire!DK180-Questionnaire!DK181)&gt;50,"WARNING Q 42.a-42.b- Net Branch profit/loss is greater than £50m - please check","OK Q 42.a-42.b")</f>
        <v>OK Q 42.a-42.b</v>
      </c>
      <c r="DI87" s="215" t="str">
        <f>IF(ABS(Questionnaire!DL180-Questionnaire!DL181)&gt;50,"WARNING Q 42.a-42.b- Net Branch profit/loss is greater than £50m - please check","OK Q 42.a-42.b")</f>
        <v>OK Q 42.a-42.b</v>
      </c>
      <c r="DJ87" s="215" t="str">
        <f>IF(ABS(Questionnaire!DM180-Questionnaire!DM181)&gt;50,"WARNING Q 42.a-42.b- Net Branch profit/loss is greater than £50m - please check","OK Q 42.a-42.b")</f>
        <v>OK Q 42.a-42.b</v>
      </c>
      <c r="DK87" s="215" t="str">
        <f>IF(ABS(Questionnaire!DN180-Questionnaire!DN181)&gt;50,"WARNING Q 42.a-42.b- Net Branch profit/loss is greater than £50m - please check","OK Q 42.a-42.b")</f>
        <v>OK Q 42.a-42.b</v>
      </c>
      <c r="DL87" s="215" t="str">
        <f>IF(ABS(Questionnaire!DO180-Questionnaire!DO181)&gt;50,"WARNING Q 42.a-42.b- Net Branch profit/loss is greater than £50m - please check","OK Q 42.a-42.b")</f>
        <v>OK Q 42.a-42.b</v>
      </c>
      <c r="DM87" s="215" t="str">
        <f>IF(ABS(Questionnaire!DP180-Questionnaire!DP181)&gt;50,"WARNING Q 42.a-42.b- Net Branch profit/loss is greater than £50m - please check","OK Q 42.a-42.b")</f>
        <v>OK Q 42.a-42.b</v>
      </c>
      <c r="DN87" s="215" t="str">
        <f>IF(ABS(Questionnaire!DQ180-Questionnaire!DQ181)&gt;50,"WARNING Q 42.a-42.b- Net Branch profit/loss is greater than £50m - please check","OK Q 42.a-42.b")</f>
        <v>OK Q 42.a-42.b</v>
      </c>
      <c r="DO87" s="215" t="str">
        <f>IF(ABS(Questionnaire!DR180-Questionnaire!DR181)&gt;50,"WARNING Q 42.a-42.b- Net Branch profit/loss is greater than £50m - please check","OK Q 42.a-42.b")</f>
        <v>OK Q 42.a-42.b</v>
      </c>
      <c r="DP87" s="215" t="str">
        <f>IF(ABS(Questionnaire!DS180-Questionnaire!DS181)&gt;50,"WARNING Q 42.a-42.b- Net Branch profit/loss is greater than £50m - please check","OK Q 42.a-42.b")</f>
        <v>OK Q 42.a-42.b</v>
      </c>
      <c r="DQ87" s="215" t="str">
        <f>IF(ABS(Questionnaire!DT180-Questionnaire!DT181)&gt;50,"WARNING Q 42.a-42.b- Net Branch profit/loss is greater than £50m - please check","OK Q 42.a-42.b")</f>
        <v>OK Q 42.a-42.b</v>
      </c>
      <c r="DR87" s="215" t="str">
        <f>IF(ABS(Questionnaire!DU180-Questionnaire!DU181)&gt;50,"WARNING Q 42.a-42.b- Net Branch profit/loss is greater than £50m - please check","OK Q 42.a-42.b")</f>
        <v>OK Q 42.a-42.b</v>
      </c>
      <c r="DS87" s="215" t="str">
        <f>IF(ABS(Questionnaire!DV180-Questionnaire!DV181)&gt;50,"WARNING Q 42.a-42.b- Net Branch profit/loss is greater than £50m - please check","OK Q 42.a-42.b")</f>
        <v>OK Q 42.a-42.b</v>
      </c>
      <c r="DT87" s="215" t="str">
        <f>IF(ABS(Questionnaire!DW180-Questionnaire!DW181)&gt;50,"WARNING Q 42.a-42.b- Net Branch profit/loss is greater than £50m - please check","OK Q 42.a-42.b")</f>
        <v>OK Q 42.a-42.b</v>
      </c>
      <c r="DU87" s="215" t="str">
        <f>IF(ABS(Questionnaire!DX180-Questionnaire!DX181)&gt;50,"WARNING Q 42.a-42.b- Net Branch profit/loss is greater than £50m - please check","OK Q 42.a-42.b")</f>
        <v>OK Q 42.a-42.b</v>
      </c>
      <c r="DV87" s="215" t="str">
        <f>IF(ABS(Questionnaire!DY180-Questionnaire!DY181)&gt;50,"WARNING Q 42.a-42.b- Net Branch profit/loss is greater than £50m - please check","OK Q 42.a-42.b")</f>
        <v>OK Q 42.a-42.b</v>
      </c>
      <c r="DW87" s="215" t="str">
        <f>IF(ABS(Questionnaire!DZ180-Questionnaire!DZ181)&gt;50,"WARNING Q 42.a-42.b- Net Branch profit/loss is greater than £50m - please check","OK Q 42.a-42.b")</f>
        <v>OK Q 42.a-42.b</v>
      </c>
      <c r="DX87" s="215" t="str">
        <f>IF(ABS(Questionnaire!EA180-Questionnaire!EA181)&gt;50,"WARNING Q 42.a-42.b- Net Branch profit/loss is greater than £50m - please check","OK Q 42.a-42.b")</f>
        <v>OK Q 42.a-42.b</v>
      </c>
      <c r="DY87" s="215" t="str">
        <f>IF(ABS(Questionnaire!EB180-Questionnaire!EB181)&gt;50,"WARNING Q 42.a-42.b- Net Branch profit/loss is greater than £50m - please check","OK Q 42.a-42.b")</f>
        <v>OK Q 42.a-42.b</v>
      </c>
      <c r="DZ87" s="215" t="str">
        <f>IF(ABS(Questionnaire!EC180-Questionnaire!EC181)&gt;50,"WARNING Q 42.a-42.b- Net Branch profit/loss is greater than £50m - please check","OK Q 42.a-42.b")</f>
        <v>OK Q 42.a-42.b</v>
      </c>
      <c r="EA87" s="215" t="str">
        <f>IF(ABS(Questionnaire!ED180-Questionnaire!ED181)&gt;50,"WARNING Q 42.a-42.b- Net Branch profit/loss is greater than £50m - please check","OK Q 42.a-42.b")</f>
        <v>OK Q 42.a-42.b</v>
      </c>
      <c r="EB87" s="215" t="str">
        <f>IF(ABS(Questionnaire!EE180-Questionnaire!EE181)&gt;50,"WARNING Q 42.a-42.b- Net Branch profit/loss is greater than £50m - please check","OK Q 42.a-42.b")</f>
        <v>OK Q 42.a-42.b</v>
      </c>
      <c r="EC87" s="215" t="str">
        <f>IF(ABS(Questionnaire!EF180-Questionnaire!EF181)&gt;50,"WARNING Q 42.a-42.b- Net Branch profit/loss is greater than £50m - please check","OK Q 42.a-42.b")</f>
        <v>OK Q 42.a-42.b</v>
      </c>
      <c r="ED87" s="215" t="str">
        <f>IF(ABS(Questionnaire!EG180-Questionnaire!EG181)&gt;50,"WARNING Q 42.a-42.b- Net Branch profit/loss is greater than £50m - please check","OK Q 42.a-42.b")</f>
        <v>OK Q 42.a-42.b</v>
      </c>
      <c r="EE87" s="215" t="str">
        <f>IF(ABS(Questionnaire!EH180-Questionnaire!EH181)&gt;50,"WARNING Q 42.a-42.b- Net Branch profit/loss is greater than £50m - please check","OK Q 42.a-42.b")</f>
        <v>OK Q 42.a-42.b</v>
      </c>
      <c r="EF87" s="215" t="str">
        <f>IF(ABS(Questionnaire!EI180-Questionnaire!EI181)&gt;50,"WARNING Q 42.a-42.b- Net Branch profit/loss is greater than £50m - please check","OK Q 42.a-42.b")</f>
        <v>OK Q 42.a-42.b</v>
      </c>
      <c r="EG87" s="215" t="str">
        <f>IF(ABS(Questionnaire!EJ180-Questionnaire!EJ181)&gt;50,"WARNING Q 42.a-42.b- Net Branch profit/loss is greater than £50m - please check","OK Q 42.a-42.b")</f>
        <v>OK Q 42.a-42.b</v>
      </c>
      <c r="EH87" s="215" t="str">
        <f>IF(ABS(Questionnaire!EK180-Questionnaire!EK181)&gt;50,"WARNING Q 42.a-42.b- Net Branch profit/loss is greater than £50m - please check","OK Q 42.a-42.b")</f>
        <v>OK Q 42.a-42.b</v>
      </c>
      <c r="EI87" s="215" t="str">
        <f>IF(ABS(Questionnaire!EL180-Questionnaire!EL181)&gt;50,"WARNING Q 42.a-42.b- Net Branch profit/loss is greater than £50m - please check","OK Q 42.a-42.b")</f>
        <v>OK Q 42.a-42.b</v>
      </c>
      <c r="EJ87" s="215" t="str">
        <f>IF(ABS(Questionnaire!EM180-Questionnaire!EM181)&gt;50,"WARNING Q 42.a-42.b- Net Branch profit/loss is greater than £50m - please check","OK Q 42.a-42.b")</f>
        <v>OK Q 42.a-42.b</v>
      </c>
      <c r="EK87" s="215" t="str">
        <f>IF(ABS(Questionnaire!EN180-Questionnaire!EN181)&gt;50,"WARNING Q 42.a-42.b- Net Branch profit/loss is greater than £50m - please check","OK Q 42.a-42.b")</f>
        <v>OK Q 42.a-42.b</v>
      </c>
      <c r="EL87" s="215" t="str">
        <f>IF(ABS(Questionnaire!EO180-Questionnaire!EO181)&gt;50,"WARNING Q 42.a-42.b- Net Branch profit/loss is greater than £50m - please check","OK Q 42.a-42.b")</f>
        <v>OK Q 42.a-42.b</v>
      </c>
      <c r="EM87" s="215" t="str">
        <f>IF(ABS(Questionnaire!EP180-Questionnaire!EP181)&gt;50,"WARNING Q 42.a-42.b- Net Branch profit/loss is greater than £50m - please check","OK Q 42.a-42.b")</f>
        <v>OK Q 42.a-42.b</v>
      </c>
      <c r="EN87" s="215" t="str">
        <f>IF(ABS(Questionnaire!EQ180-Questionnaire!EQ181)&gt;50,"WARNING Q 42.a-42.b- Net Branch profit/loss is greater than £50m - please check","OK Q 42.a-42.b")</f>
        <v>OK Q 42.a-42.b</v>
      </c>
      <c r="EO87" s="215" t="str">
        <f>IF(ABS(Questionnaire!ER180-Questionnaire!ER181)&gt;50,"WARNING Q 42.a-42.b- Net Branch profit/loss is greater than £50m - please check","OK Q 42.a-42.b")</f>
        <v>OK Q 42.a-42.b</v>
      </c>
      <c r="EP87" s="215" t="str">
        <f>IF(ABS(Questionnaire!ES180-Questionnaire!ES181)&gt;50,"WARNING Q 42.a-42.b- Net Branch profit/loss is greater than £50m - please check","OK Q 42.a-42.b")</f>
        <v>OK Q 42.a-42.b</v>
      </c>
      <c r="EQ87" s="215" t="str">
        <f>IF(ABS(Questionnaire!ET180-Questionnaire!ET181)&gt;50,"WARNING Q 42.a-42.b- Net Branch profit/loss is greater than £50m - please check","OK Q 42.a-42.b")</f>
        <v>OK Q 42.a-42.b</v>
      </c>
      <c r="ER87" s="215" t="str">
        <f>IF(ABS(Questionnaire!EU180-Questionnaire!EU181)&gt;50,"WARNING Q 42.a-42.b- Net Branch profit/loss is greater than £50m - please check","OK Q 42.a-42.b")</f>
        <v>OK Q 42.a-42.b</v>
      </c>
      <c r="ES87" s="215" t="str">
        <f>IF(ABS(Questionnaire!EV180-Questionnaire!EV181)&gt;50,"WARNING Q 42.a-42.b- Net Branch profit/loss is greater than £50m - please check","OK Q 42.a-42.b")</f>
        <v>OK Q 42.a-42.b</v>
      </c>
      <c r="ET87" s="215" t="str">
        <f>IF(ABS(Questionnaire!EW180-Questionnaire!EW181)&gt;50,"WARNING Q 42.a-42.b- Net Branch profit/loss is greater than £50m - please check","OK Q 42.a-42.b")</f>
        <v>OK Q 42.a-42.b</v>
      </c>
      <c r="EU87" s="215" t="str">
        <f>IF(ABS(Questionnaire!EX180-Questionnaire!EX181)&gt;50,"WARNING Q 42.a-42.b- Net Branch profit/loss is greater than £50m - please check","OK Q 42.a-42.b")</f>
        <v>OK Q 42.a-42.b</v>
      </c>
      <c r="EV87" s="215" t="str">
        <f>IF(ABS(Questionnaire!EY180-Questionnaire!EY181)&gt;50,"WARNING Q 42.a-42.b- Net Branch profit/loss is greater than £50m - please check","OK Q 42.a-42.b")</f>
        <v>OK Q 42.a-42.b</v>
      </c>
      <c r="EW87" s="215" t="str">
        <f>IF(ABS(Questionnaire!EZ180-Questionnaire!EZ181)&gt;50,"WARNING Q 42.a-42.b- Net Branch profit/loss is greater than £50m - please check","OK Q 42.a-42.b")</f>
        <v>OK Q 42.a-42.b</v>
      </c>
      <c r="EX87" s="215" t="str">
        <f>IF(ABS(Questionnaire!FA180-Questionnaire!FA181)&gt;50,"WARNING Q 42.a-42.b- Net Branch profit/loss is greater than £50m - please check","OK Q 42.a-42.b")</f>
        <v>OK Q 42.a-42.b</v>
      </c>
      <c r="EY87" s="215" t="str">
        <f>IF(ABS(Questionnaire!FB180-Questionnaire!FB181)&gt;50,"WARNING Q 42.a-42.b- Net Branch profit/loss is greater than £50m - please check","OK Q 42.a-42.b")</f>
        <v>OK Q 42.a-42.b</v>
      </c>
      <c r="EZ87" s="215" t="str">
        <f>IF(ABS(Questionnaire!FC180-Questionnaire!FC181)&gt;50,"WARNING Q 42.a-42.b- Net Branch profit/loss is greater than £50m - please check","OK Q 42.a-42.b")</f>
        <v>OK Q 42.a-42.b</v>
      </c>
      <c r="FA87" s="215" t="str">
        <f>IF(ABS(Questionnaire!FD180-Questionnaire!FD181)&gt;50,"WARNING Q 42.a-42.b- Net Branch profit/loss is greater than £50m - please check","OK Q 42.a-42.b")</f>
        <v>OK Q 42.a-42.b</v>
      </c>
      <c r="FB87" s="215" t="str">
        <f>IF(ABS(Questionnaire!FE180-Questionnaire!FE181)&gt;50,"WARNING Q 42.a-42.b- Net Branch profit/loss is greater than £50m - please check","OK Q 42.a-42.b")</f>
        <v>OK Q 42.a-42.b</v>
      </c>
      <c r="FC87" s="215" t="str">
        <f>IF(ABS(Questionnaire!FF180-Questionnaire!FF181)&gt;50,"WARNING Q 42.a-42.b- Net Branch profit/loss is greater than £50m - please check","OK Q 42.a-42.b")</f>
        <v>OK Q 42.a-42.b</v>
      </c>
      <c r="FD87" s="215" t="str">
        <f>IF(ABS(Questionnaire!FG180-Questionnaire!FG181)&gt;50,"WARNING Q 42.a-42.b- Net Branch profit/loss is greater than £50m - please check","OK Q 42.a-42.b")</f>
        <v>OK Q 42.a-42.b</v>
      </c>
      <c r="FE87" s="215" t="str">
        <f>IF(ABS(Questionnaire!FH180-Questionnaire!FH181)&gt;50,"WARNING Q 42.a-42.b- Net Branch profit/loss is greater than £50m - please check","OK Q 42.a-42.b")</f>
        <v>OK Q 42.a-42.b</v>
      </c>
      <c r="FF87" s="215" t="str">
        <f>IF(ABS(Questionnaire!FI180-Questionnaire!FI181)&gt;50,"WARNING Q 42.a-42.b- Net Branch profit/loss is greater than £50m - please check","OK Q 42.a-42.b")</f>
        <v>OK Q 42.a-42.b</v>
      </c>
      <c r="FG87" s="215" t="str">
        <f>IF(ABS(Questionnaire!FJ180-Questionnaire!FJ181)&gt;50,"WARNING Q 42.a-42.b- Net Branch profit/loss is greater than £50m - please check","OK Q 42.a-42.b")</f>
        <v>OK Q 42.a-42.b</v>
      </c>
      <c r="FH87" s="215" t="str">
        <f>IF(ABS(Questionnaire!FK180-Questionnaire!FK181)&gt;50,"WARNING Q 42.a-42.b- Net Branch profit/loss is greater than £50m - please check","OK Q 42.a-42.b")</f>
        <v>OK Q 42.a-42.b</v>
      </c>
      <c r="FI87" s="215" t="str">
        <f>IF(ABS(Questionnaire!FL180-Questionnaire!FL181)&gt;50,"WARNING Q 42.a-42.b- Net Branch profit/loss is greater than £50m - please check","OK Q 42.a-42.b")</f>
        <v>OK Q 42.a-42.b</v>
      </c>
      <c r="FJ87" s="215" t="str">
        <f>IF(ABS(Questionnaire!FM180-Questionnaire!FM181)&gt;50,"WARNING Q 42.a-42.b- Net Branch profit/loss is greater than £50m - please check","OK Q 42.a-42.b")</f>
        <v>OK Q 42.a-42.b</v>
      </c>
      <c r="FK87" s="215" t="str">
        <f>IF(ABS(Questionnaire!FN180-Questionnaire!FN181)&gt;50,"WARNING Q 42.a-42.b- Net Branch profit/loss is greater than £50m - please check","OK Q 42.a-42.b")</f>
        <v>OK Q 42.a-42.b</v>
      </c>
      <c r="FL87" s="215" t="str">
        <f>IF(ABS(Questionnaire!FO180-Questionnaire!FO181)&gt;50,"WARNING Q 42.a-42.b- Net Branch profit/loss is greater than £50m - please check","OK Q 42.a-42.b")</f>
        <v>OK Q 42.a-42.b</v>
      </c>
      <c r="FM87" s="215" t="str">
        <f>IF(ABS(Questionnaire!FP180-Questionnaire!FP181)&gt;50,"WARNING Q 42.a-42.b- Net Branch profit/loss is greater than £50m - please check","OK Q 42.a-42.b")</f>
        <v>OK Q 42.a-42.b</v>
      </c>
      <c r="FN87" s="215" t="str">
        <f>IF(ABS(Questionnaire!FQ180-Questionnaire!FQ181)&gt;50,"WARNING Q 42.a-42.b- Net Branch profit/loss is greater than £50m - please check","OK Q 42.a-42.b")</f>
        <v>OK Q 42.a-42.b</v>
      </c>
      <c r="FO87" s="215" t="str">
        <f>IF(ABS(Questionnaire!FR180-Questionnaire!FR181)&gt;50,"WARNING Q 42.a-42.b- Net Branch profit/loss is greater than £50m - please check","OK Q 42.a-42.b")</f>
        <v>OK Q 42.a-42.b</v>
      </c>
      <c r="FP87" s="215" t="str">
        <f>IF(ABS(Questionnaire!FS180-Questionnaire!FS181)&gt;50,"WARNING Q 42.a-42.b- Net Branch profit/loss is greater than £50m - please check","OK Q 42.a-42.b")</f>
        <v>OK Q 42.a-42.b</v>
      </c>
      <c r="FQ87" s="215" t="str">
        <f>IF(ABS(Questionnaire!FT180-Questionnaire!FT181)&gt;50,"WARNING Q 42.a-42.b- Net Branch profit/loss is greater than £50m - please check","OK Q 42.a-42.b")</f>
        <v>OK Q 42.a-42.b</v>
      </c>
      <c r="FR87" s="215" t="str">
        <f>IF(ABS(Questionnaire!FU180-Questionnaire!FU181)&gt;50,"WARNING Q 42.a-42.b- Net Branch profit/loss is greater than £50m - please check","OK Q 42.a-42.b")</f>
        <v>OK Q 42.a-42.b</v>
      </c>
      <c r="FS87" s="215" t="str">
        <f>IF(ABS(Questionnaire!FV180-Questionnaire!FV181)&gt;50,"WARNING Q 42.a-42.b- Net Branch profit/loss is greater than £50m - please check","OK Q 42.a-42.b")</f>
        <v>OK Q 42.a-42.b</v>
      </c>
      <c r="FT87" s="215" t="str">
        <f>IF(ABS(Questionnaire!FW180-Questionnaire!FW181)&gt;50,"WARNING Q 42.a-42.b- Net Branch profit/loss is greater than £50m - please check","OK Q 42.a-42.b")</f>
        <v>OK Q 42.a-42.b</v>
      </c>
      <c r="FU87" s="215" t="str">
        <f>IF(ABS(Questionnaire!FX180-Questionnaire!FX181)&gt;50,"WARNING Q 42.a-42.b- Net Branch profit/loss is greater than £50m - please check","OK Q 42.a-42.b")</f>
        <v>OK Q 42.a-42.b</v>
      </c>
      <c r="FV87" s="215" t="str">
        <f>IF(ABS(Questionnaire!FY180-Questionnaire!FY181)&gt;50,"WARNING Q 42.a-42.b- Net Branch profit/loss is greater than £50m - please check","OK Q 42.a-42.b")</f>
        <v>OK Q 42.a-42.b</v>
      </c>
      <c r="FW87" s="215" t="str">
        <f>IF(ABS(Questionnaire!FZ180-Questionnaire!FZ181)&gt;50,"WARNING Q 42.a-42.b- Net Branch profit/loss is greater than £50m - please check","OK Q 42.a-42.b")</f>
        <v>OK Q 42.a-42.b</v>
      </c>
      <c r="FX87" s="215" t="str">
        <f>IF(ABS(Questionnaire!GA180-Questionnaire!GA181)&gt;50,"WARNING Q 42.a-42.b- Net Branch profit/loss is greater than £50m - please check","OK Q 42.a-42.b")</f>
        <v>OK Q 42.a-42.b</v>
      </c>
      <c r="FY87" s="215" t="str">
        <f>IF(ABS(Questionnaire!GB180-Questionnaire!GB181)&gt;50,"WARNING Q 42.a-42.b- Net Branch profit/loss is greater than £50m - please check","OK Q 42.a-42.b")</f>
        <v>OK Q 42.a-42.b</v>
      </c>
      <c r="FZ87" s="215" t="str">
        <f>IF(ABS(Questionnaire!GC180-Questionnaire!GC181)&gt;50,"WARNING Q 42.a-42.b- Net Branch profit/loss is greater than £50m - please check","OK Q 42.a-42.b")</f>
        <v>OK Q 42.a-42.b</v>
      </c>
      <c r="GA87" s="215" t="str">
        <f>IF(ABS(Questionnaire!GD180-Questionnaire!GD181)&gt;50,"WARNING Q 42.a-42.b- Net Branch profit/loss is greater than £50m - please check","OK Q 42.a-42.b")</f>
        <v>OK Q 42.a-42.b</v>
      </c>
      <c r="GB87" s="215" t="str">
        <f>IF(ABS(Questionnaire!GE180-Questionnaire!GE181)&gt;50,"WARNING Q 42.a-42.b- Net Branch profit/loss is greater than £50m - please check","OK Q 42.a-42.b")</f>
        <v>OK Q 42.a-42.b</v>
      </c>
      <c r="GC87" s="215" t="str">
        <f>IF(ABS(Questionnaire!GF180-Questionnaire!GF181)&gt;50,"WARNING Q 42.a-42.b- Net Branch profit/loss is greater than £50m - please check","OK Q 42.a-42.b")</f>
        <v>OK Q 42.a-42.b</v>
      </c>
      <c r="GD87" s="215" t="str">
        <f>IF(ABS(Questionnaire!GG180-Questionnaire!GG181)&gt;50,"WARNING Q 42.a-42.b- Net Branch profit/loss is greater than £50m - please check","OK Q 42.a-42.b")</f>
        <v>OK Q 42.a-42.b</v>
      </c>
      <c r="GE87" s="215" t="str">
        <f>IF(ABS(Questionnaire!GH180-Questionnaire!GH181)&gt;50,"WARNING Q 42.a-42.b- Net Branch profit/loss is greater than £50m - please check","OK Q 42.a-42.b")</f>
        <v>OK Q 42.a-42.b</v>
      </c>
      <c r="GF87" s="215" t="str">
        <f>IF(ABS(Questionnaire!GI180-Questionnaire!GI181)&gt;50,"WARNING Q 42.a-42.b- Net Branch profit/loss is greater than £50m - please check","OK Q 42.a-42.b")</f>
        <v>OK Q 42.a-42.b</v>
      </c>
      <c r="GG87" s="215" t="str">
        <f>IF(ABS(Questionnaire!GJ180-Questionnaire!GJ181)&gt;50,"WARNING Q 42.a-42.b- Net Branch profit/loss is greater than £50m - please check","OK Q 42.a-42.b")</f>
        <v>OK Q 42.a-42.b</v>
      </c>
      <c r="GH87" s="215" t="str">
        <f>IF(ABS(Questionnaire!GK180-Questionnaire!GK181)&gt;50,"WARNING Q 42.a-42.b- Net Branch profit/loss is greater than £50m - please check","OK Q 42.a-42.b")</f>
        <v>OK Q 42.a-42.b</v>
      </c>
      <c r="GI87" s="215" t="str">
        <f>IF(ABS(Questionnaire!GL180-Questionnaire!GL181)&gt;50,"WARNING Q 42.a-42.b- Net Branch profit/loss is greater than £50m - please check","OK Q 42.a-42.b")</f>
        <v>OK Q 42.a-42.b</v>
      </c>
      <c r="GJ87" s="215" t="str">
        <f>IF(ABS(Questionnaire!GM180-Questionnaire!GM181)&gt;50,"WARNING Q 42.a-42.b- Net Branch profit/loss is greater than £50m - please check","OK Q 42.a-42.b")</f>
        <v>OK Q 42.a-42.b</v>
      </c>
      <c r="GK87" s="215" t="str">
        <f>IF(ABS(Questionnaire!GN180-Questionnaire!GN181)&gt;50,"WARNING Q 42.a-42.b- Net Branch profit/loss is greater than £50m - please check","OK Q 42.a-42.b")</f>
        <v>OK Q 42.a-42.b</v>
      </c>
      <c r="GL87" s="215" t="str">
        <f>IF(ABS(Questionnaire!GO180-Questionnaire!GO181)&gt;50,"WARNING Q 42.a-42.b- Net Branch profit/loss is greater than £50m - please check","OK Q 42.a-42.b")</f>
        <v>OK Q 42.a-42.b</v>
      </c>
      <c r="GM87" s="215" t="str">
        <f>IF(ABS(Questionnaire!GP180-Questionnaire!GP181)&gt;50,"WARNING Q 42.a-42.b- Net Branch profit/loss is greater than £50m - please check","OK Q 42.a-42.b")</f>
        <v>OK Q 42.a-42.b</v>
      </c>
      <c r="GN87" s="215" t="str">
        <f>IF(ABS(Questionnaire!GQ180-Questionnaire!GQ181)&gt;50,"WARNING Q 42.a-42.b- Net Branch profit/loss is greater than £50m - please check","OK Q 42.a-42.b")</f>
        <v>OK Q 42.a-42.b</v>
      </c>
      <c r="GO87" s="215" t="str">
        <f>IF(ABS(Questionnaire!GR180-Questionnaire!GR181)&gt;50,"WARNING Q 42.a-42.b- Net Branch profit/loss is greater than £50m - please check","OK Q 42.a-42.b")</f>
        <v>OK Q 42.a-42.b</v>
      </c>
      <c r="GP87" s="215" t="str">
        <f>IF(ABS(Questionnaire!GS180-Questionnaire!GS181)&gt;50,"WARNING Q 42.a-42.b- Net Branch profit/loss is greater than £50m - please check","OK Q 42.a-42.b")</f>
        <v>OK Q 42.a-42.b</v>
      </c>
      <c r="GQ87" s="215" t="str">
        <f>IF(ABS(Questionnaire!GT180-Questionnaire!GT181)&gt;50,"WARNING Q 42.a-42.b- Net Branch profit/loss is greater than £50m - please check","OK Q 42.a-42.b")</f>
        <v>OK Q 42.a-42.b</v>
      </c>
      <c r="GR87" s="215" t="str">
        <f>IF(ABS(Questionnaire!GU180-Questionnaire!GU181)&gt;50,"WARNING Q 42.a-42.b- Net Branch profit/loss is greater than £50m - please check","OK Q 42.a-42.b")</f>
        <v>OK Q 42.a-42.b</v>
      </c>
      <c r="GS87" s="215" t="str">
        <f>IF(ABS(Questionnaire!GV180-Questionnaire!GV181)&gt;50,"WARNING Q 42.a-42.b- Net Branch profit/loss is greater than £50m - please check","OK Q 42.a-42.b")</f>
        <v>OK Q 42.a-42.b</v>
      </c>
      <c r="GT87" s="215" t="str">
        <f>IF(ABS(Questionnaire!GW180-Questionnaire!GW181)&gt;50,"WARNING Q 42.a-42.b- Net Branch profit/loss is greater than £50m - please check","OK Q 42.a-42.b")</f>
        <v>OK Q 42.a-42.b</v>
      </c>
      <c r="GU87" s="215" t="str">
        <f>IF(ABS(Questionnaire!GX180-Questionnaire!GX181)&gt;50,"WARNING Q 42.a-42.b- Net Branch profit/loss is greater than £50m - please check","OK Q 42.a-42.b")</f>
        <v>OK Q 42.a-42.b</v>
      </c>
      <c r="GV87" s="215" t="str">
        <f>IF(ABS(Questionnaire!GY180-Questionnaire!GY181)&gt;50,"WARNING Q 42.a-42.b- Net Branch profit/loss is greater than £50m - please check","OK Q 42.a-42.b")</f>
        <v>OK Q 42.a-42.b</v>
      </c>
      <c r="GW87" s="215" t="str">
        <f>IF(ABS(Questionnaire!GZ180-Questionnaire!GZ181)&gt;50,"WARNING Q 42.a-42.b- Net Branch profit/loss is greater than £50m - please check","OK Q 42.a-42.b")</f>
        <v>OK Q 42.a-42.b</v>
      </c>
      <c r="GX87" s="215" t="str">
        <f>IF(ABS(Questionnaire!HA180-Questionnaire!HA181)&gt;50,"WARNING Q 42.a-42.b- Net Branch profit/loss is greater than £50m - please check","OK Q 42.a-42.b")</f>
        <v>OK Q 42.a-42.b</v>
      </c>
      <c r="GY87" s="215" t="str">
        <f>IF(ABS(Questionnaire!HB180-Questionnaire!HB181)&gt;50,"WARNING Q 42.a-42.b- Net Branch profit/loss is greater than £50m - please check","OK Q 42.a-42.b")</f>
        <v>OK Q 42.a-42.b</v>
      </c>
      <c r="GZ87" s="215" t="str">
        <f>IF(ABS(Questionnaire!HC180-Questionnaire!HC181)&gt;50,"WARNING Q 42.a-42.b- Net Branch profit/loss is greater than £50m - please check","OK Q 42.a-42.b")</f>
        <v>OK Q 42.a-42.b</v>
      </c>
      <c r="HA87" s="215" t="str">
        <f>IF(ABS(Questionnaire!HD180-Questionnaire!HD181)&gt;50,"WARNING Q 42.a-42.b- Net Branch profit/loss is greater than £50m - please check","OK Q 42.a-42.b")</f>
        <v>OK Q 42.a-42.b</v>
      </c>
      <c r="HB87" s="215" t="str">
        <f>IF(ABS(Questionnaire!HE180-Questionnaire!HE181)&gt;50,"WARNING Q 42.a-42.b- Net Branch profit/loss is greater than £50m - please check","OK Q 42.a-42.b")</f>
        <v>OK Q 42.a-42.b</v>
      </c>
      <c r="HC87" s="215" t="str">
        <f>IF(ABS(Questionnaire!HF180-Questionnaire!HF181)&gt;50,"WARNING Q 42.a-42.b- Net Branch profit/loss is greater than £50m - please check","OK Q 42.a-42.b")</f>
        <v>OK Q 42.a-42.b</v>
      </c>
      <c r="HD87" s="215" t="str">
        <f>IF(ABS(Questionnaire!HG180-Questionnaire!HG181)&gt;50,"WARNING Q 42.a-42.b- Net Branch profit/loss is greater than £50m - please check","OK Q 42.a-42.b")</f>
        <v>OK Q 42.a-42.b</v>
      </c>
      <c r="HE87" s="215" t="str">
        <f>IF(ABS(Questionnaire!HH180-Questionnaire!HH181)&gt;50,"WARNING Q 42.a-42.b- Net Branch profit/loss is greater than £50m - please check","OK Q 42.a-42.b")</f>
        <v>OK Q 42.a-42.b</v>
      </c>
      <c r="HF87" s="215" t="str">
        <f>IF(ABS(Questionnaire!HI180-Questionnaire!HI181)&gt;50,"WARNING Q 42.a-42.b- Net Branch profit/loss is greater than £50m - please check","OK Q 42.a-42.b")</f>
        <v>OK Q 42.a-42.b</v>
      </c>
      <c r="HG87" s="215" t="str">
        <f>IF(ABS(Questionnaire!HJ180-Questionnaire!HJ181)&gt;50,"WARNING Q 42.a-42.b- Net Branch profit/loss is greater than £50m - please check","OK Q 42.a-42.b")</f>
        <v>OK Q 42.a-42.b</v>
      </c>
      <c r="HH87" s="215" t="str">
        <f>IF(ABS(Questionnaire!HK180-Questionnaire!HK181)&gt;50,"WARNING Q 42.a-42.b- Net Branch profit/loss is greater than £50m - please check","OK Q 42.a-42.b")</f>
        <v>OK Q 42.a-42.b</v>
      </c>
      <c r="HI87" s="215" t="str">
        <f>IF(ABS(Questionnaire!HL180-Questionnaire!HL181)&gt;50,"WARNING Q 42.a-42.b- Net Branch profit/loss is greater than £50m - please check","OK Q 42.a-42.b")</f>
        <v>OK Q 42.a-42.b</v>
      </c>
      <c r="HJ87" s="215" t="str">
        <f>IF(ABS(Questionnaire!HM180-Questionnaire!HM181)&gt;50,"WARNING Q 42.a-42.b- Net Branch profit/loss is greater than £50m - please check","OK Q 42.a-42.b")</f>
        <v>OK Q 42.a-42.b</v>
      </c>
      <c r="HK87" s="215" t="str">
        <f>IF(ABS(Questionnaire!HN180-Questionnaire!HN181)&gt;50,"WARNING Q 42.a-42.b- Net Branch profit/loss is greater than £50m - please check","OK Q 42.a-42.b")</f>
        <v>OK Q 42.a-42.b</v>
      </c>
      <c r="HL87" s="215" t="str">
        <f>IF(ABS(Questionnaire!HO180-Questionnaire!HO181)&gt;50,"WARNING Q 42.a-42.b- Net Branch profit/loss is greater than £50m - please check","OK Q 42.a-42.b")</f>
        <v>OK Q 42.a-42.b</v>
      </c>
      <c r="HM87" s="215" t="str">
        <f>IF(ABS(Questionnaire!HP180-Questionnaire!HP181)&gt;50,"WARNING Q 42.a-42.b- Net Branch profit/loss is greater than £50m - please check","OK Q 42.a-42.b")</f>
        <v>OK Q 42.a-42.b</v>
      </c>
      <c r="HN87" s="215" t="str">
        <f>IF(ABS(Questionnaire!HQ180-Questionnaire!HQ181)&gt;50,"WARNING Q 42.a-42.b- Net Branch profit/loss is greater than £50m - please check","OK Q 42.a-42.b")</f>
        <v>OK Q 42.a-42.b</v>
      </c>
      <c r="HO87" s="215" t="str">
        <f>IF(ABS(Questionnaire!HR180-Questionnaire!HR181)&gt;50,"WARNING Q 42.a-42.b- Net Branch profit/loss is greater than £50m - please check","OK Q 42.a-42.b")</f>
        <v>OK Q 42.a-42.b</v>
      </c>
      <c r="HP87" s="215" t="str">
        <f>IF(ABS(Questionnaire!HS180-Questionnaire!HS181)&gt;50,"WARNING Q 42.a-42.b- Net Branch profit/loss is greater than £50m - please check","OK Q 42.a-42.b")</f>
        <v>OK Q 42.a-42.b</v>
      </c>
      <c r="HQ87" s="215" t="str">
        <f>IF(ABS(Questionnaire!HT180-Questionnaire!HT181)&gt;50,"WARNING Q 42.a-42.b- Net Branch profit/loss is greater than £50m - please check","OK Q 42.a-42.b")</f>
        <v>OK Q 42.a-42.b</v>
      </c>
      <c r="HR87" s="215" t="str">
        <f>IF(ABS(Questionnaire!HU180-Questionnaire!HU181)&gt;50,"WARNING Q 42.a-42.b- Net Branch profit/loss is greater than £50m - please check","OK Q 42.a-42.b")</f>
        <v>OK Q 42.a-42.b</v>
      </c>
      <c r="HS87" s="215" t="str">
        <f>IF(ABS(Questionnaire!HV180-Questionnaire!HV181)&gt;50,"WARNING Q 42.a-42.b- Net Branch profit/loss is greater than £50m - please check","OK Q 42.a-42.b")</f>
        <v>OK Q 42.a-42.b</v>
      </c>
      <c r="HT87" s="215" t="str">
        <f>IF(ABS(Questionnaire!HW180-Questionnaire!HW181)&gt;50,"WARNING Q 42.a-42.b- Net Branch profit/loss is greater than £50m - please check","OK Q 42.a-42.b")</f>
        <v>OK Q 42.a-42.b</v>
      </c>
      <c r="HU87" s="215" t="str">
        <f>IF(ABS(Questionnaire!HX180-Questionnaire!HX181)&gt;50,"WARNING Q 42.a-42.b- Net Branch profit/loss is greater than £50m - please check","OK Q 42.a-42.b")</f>
        <v>OK Q 42.a-42.b</v>
      </c>
      <c r="HV87" s="215" t="str">
        <f>IF(ABS(Questionnaire!HY180-Questionnaire!HY181)&gt;50,"WARNING Q 42.a-42.b- Net Branch profit/loss is greater than £50m - please check","OK Q 42.a-42.b")</f>
        <v>OK Q 42.a-42.b</v>
      </c>
      <c r="HW87" s="215" t="str">
        <f>IF(ABS(Questionnaire!HZ180-Questionnaire!HZ181)&gt;50,"WARNING Q 42.a-42.b- Net Branch profit/loss is greater than £50m - please check","OK Q 42.a-42.b")</f>
        <v>OK Q 42.a-42.b</v>
      </c>
      <c r="HX87" s="215" t="str">
        <f>IF(ABS(Questionnaire!IA180-Questionnaire!IA181)&gt;50,"WARNING Q 42.a-42.b- Net Branch profit/loss is greater than £50m - please check","OK Q 42.a-42.b")</f>
        <v>OK Q 42.a-42.b</v>
      </c>
      <c r="HY87" s="215" t="str">
        <f>IF(ABS(Questionnaire!IB180-Questionnaire!IB181)&gt;50,"WARNING Q 42.a-42.b- Net Branch profit/loss is greater than £50m - please check","OK Q 42.a-42.b")</f>
        <v>OK Q 42.a-42.b</v>
      </c>
      <c r="HZ87" s="215" t="str">
        <f>IF(ABS(Questionnaire!IC180-Questionnaire!IC181)&gt;50,"WARNING Q 42.a-42.b- Net Branch profit/loss is greater than £50m - please check","OK Q 42.a-42.b")</f>
        <v>OK Q 42.a-42.b</v>
      </c>
      <c r="IA87" s="215" t="str">
        <f>IF(ABS(Questionnaire!ID180-Questionnaire!ID181)&gt;50,"WARNING Q 42.a-42.b- Net Branch profit/loss is greater than £50m - please check","OK Q 42.a-42.b")</f>
        <v>OK Q 42.a-42.b</v>
      </c>
      <c r="IB87" s="215" t="str">
        <f>IF(ABS(Questionnaire!IE180-Questionnaire!IE181)&gt;50,"WARNING Q 42.a-42.b- Net Branch profit/loss is greater than £50m - please check","OK Q 42.a-42.b")</f>
        <v>OK Q 42.a-42.b</v>
      </c>
      <c r="IC87" s="215" t="str">
        <f>IF(ABS(Questionnaire!IF180-Questionnaire!IF181)&gt;50,"WARNING Q 42.a-42.b- Net Branch profit/loss is greater than £50m - please check","OK Q 42.a-42.b")</f>
        <v>OK Q 42.a-42.b</v>
      </c>
      <c r="ID87" s="215" t="str">
        <f>IF(ABS(Questionnaire!IG180-Questionnaire!IG181)&gt;50,"WARNING Q 42.a-42.b- Net Branch profit/loss is greater than £50m - please check","OK Q 42.a-42.b")</f>
        <v>OK Q 42.a-42.b</v>
      </c>
      <c r="IE87" s="215" t="str">
        <f>IF(ABS(Questionnaire!IH180-Questionnaire!IH181)&gt;50,"WARNING Q 42.a-42.b- Net Branch profit/loss is greater than £50m - please check","OK Q 42.a-42.b")</f>
        <v>OK Q 42.a-42.b</v>
      </c>
      <c r="IF87" s="215" t="str">
        <f>IF(ABS(Questionnaire!II180-Questionnaire!II181)&gt;50,"WARNING Q 42.a-42.b- Net Branch profit/loss is greater than £50m - please check","OK Q 42.a-42.b")</f>
        <v>OK Q 42.a-42.b</v>
      </c>
      <c r="IG87" s="215" t="str">
        <f>IF(ABS(Questionnaire!IJ180-Questionnaire!IJ181)&gt;50,"WARNING Q 42.a-42.b- Net Branch profit/loss is greater than £50m - please check","OK Q 42.a-42.b")</f>
        <v>OK Q 42.a-42.b</v>
      </c>
      <c r="IH87" s="215" t="str">
        <f>IF(ABS(Questionnaire!IK180-Questionnaire!IK181)&gt;50,"WARNING Q 42.a-42.b- Net Branch profit/loss is greater than £50m - please check","OK Q 42.a-42.b")</f>
        <v>OK Q 42.a-42.b</v>
      </c>
      <c r="II87" s="215" t="str">
        <f>IF(ABS(Questionnaire!IL180-Questionnaire!IL181)&gt;50,"WARNING Q 42.a-42.b- Net Branch profit/loss is greater than £50m - please check","OK Q 42.a-42.b")</f>
        <v>OK Q 42.a-42.b</v>
      </c>
      <c r="IJ87" s="215" t="str">
        <f>IF(ABS(Questionnaire!IM180-Questionnaire!IM181)&gt;50,"WARNING Q 42.a-42.b- Net Branch profit/loss is greater than £50m - please check","OK Q 42.a-42.b")</f>
        <v>OK Q 42.a-42.b</v>
      </c>
      <c r="IK87" s="215" t="str">
        <f>IF(ABS(Questionnaire!IN180-Questionnaire!IN181)&gt;50,"WARNING Q 42.a-42.b- Net Branch profit/loss is greater than £50m - please check","OK Q 42.a-42.b")</f>
        <v>OK Q 42.a-42.b</v>
      </c>
      <c r="IL87" s="215" t="str">
        <f>IF(ABS(Questionnaire!IO180-Questionnaire!IO181)&gt;50,"WARNING Q 42.a-42.b- Net Branch profit/loss is greater than £50m - please check","OK Q 42.a-42.b")</f>
        <v>OK Q 42.a-42.b</v>
      </c>
      <c r="IM87" s="215" t="str">
        <f>IF(ABS(Questionnaire!IP180-Questionnaire!IP181)&gt;50,"WARNING Q 42.a-42.b- Net Branch profit/loss is greater than £50m - please check","OK Q 42.a-42.b")</f>
        <v>OK Q 42.a-42.b</v>
      </c>
      <c r="IN87" s="215" t="str">
        <f>IF(ABS(Questionnaire!IQ180-Questionnaire!IQ181)&gt;50,"WARNING Q 42.a-42.b- Net Branch profit/loss is greater than £50m - please check","OK Q 42.a-42.b")</f>
        <v>OK Q 42.a-42.b</v>
      </c>
      <c r="IO87" s="215" t="str">
        <f>IF(ABS(Questionnaire!IR180-Questionnaire!IR181)&gt;50,"WARNING Q 42.a-42.b- Net Branch profit/loss is greater than £50m - please check","OK Q 42.a-42.b")</f>
        <v>OK Q 42.a-42.b</v>
      </c>
      <c r="IP87" s="215" t="str">
        <f>IF(ABS(Questionnaire!IS180-Questionnaire!IS181)&gt;50,"WARNING Q 42.a-42.b- Net Branch profit/loss is greater than £50m - please check","OK Q 42.a-42.b")</f>
        <v>OK Q 42.a-42.b</v>
      </c>
      <c r="IQ87" s="212"/>
      <c r="IR87" s="212"/>
      <c r="IS87" s="212"/>
    </row>
    <row r="88" spans="1:253">
      <c r="A88" s="679">
        <f>IF(LEFT(A89,2)="OK",0,IF(LEFT(A89,2)="WA",2,1))</f>
        <v>0</v>
      </c>
      <c r="B88" s="218">
        <f t="shared" ref="B88:BM88" si="131">IF(LEFT(B89,2)="OK",0,IF(LEFT(B89,2)="WA",2,1))</f>
        <v>0</v>
      </c>
      <c r="C88" s="218">
        <f t="shared" si="131"/>
        <v>0</v>
      </c>
      <c r="D88" s="218">
        <f t="shared" si="131"/>
        <v>0</v>
      </c>
      <c r="E88" s="218">
        <f t="shared" si="131"/>
        <v>0</v>
      </c>
      <c r="F88" s="218">
        <f t="shared" si="131"/>
        <v>0</v>
      </c>
      <c r="G88" s="218">
        <f t="shared" si="131"/>
        <v>0</v>
      </c>
      <c r="H88" s="218">
        <f t="shared" si="131"/>
        <v>0</v>
      </c>
      <c r="I88" s="218">
        <f t="shared" si="131"/>
        <v>0</v>
      </c>
      <c r="J88" s="218">
        <f t="shared" si="131"/>
        <v>0</v>
      </c>
      <c r="K88" s="218">
        <f t="shared" si="131"/>
        <v>0</v>
      </c>
      <c r="L88" s="218">
        <f t="shared" si="131"/>
        <v>0</v>
      </c>
      <c r="M88" s="218">
        <f t="shared" si="131"/>
        <v>0</v>
      </c>
      <c r="N88" s="218">
        <f t="shared" si="131"/>
        <v>0</v>
      </c>
      <c r="O88" s="218">
        <f t="shared" si="131"/>
        <v>0</v>
      </c>
      <c r="P88" s="218">
        <f t="shared" si="131"/>
        <v>0</v>
      </c>
      <c r="Q88" s="218">
        <f t="shared" si="131"/>
        <v>0</v>
      </c>
      <c r="R88" s="218">
        <f t="shared" si="131"/>
        <v>0</v>
      </c>
      <c r="S88" s="218">
        <f t="shared" si="131"/>
        <v>0</v>
      </c>
      <c r="T88" s="218">
        <f t="shared" si="131"/>
        <v>0</v>
      </c>
      <c r="U88" s="218">
        <f t="shared" si="131"/>
        <v>0</v>
      </c>
      <c r="V88" s="218">
        <f t="shared" si="131"/>
        <v>0</v>
      </c>
      <c r="W88" s="218">
        <f t="shared" si="131"/>
        <v>0</v>
      </c>
      <c r="X88" s="218">
        <f t="shared" si="131"/>
        <v>0</v>
      </c>
      <c r="Y88" s="218">
        <f t="shared" si="131"/>
        <v>0</v>
      </c>
      <c r="Z88" s="218">
        <f t="shared" si="131"/>
        <v>0</v>
      </c>
      <c r="AA88" s="218">
        <f t="shared" si="131"/>
        <v>0</v>
      </c>
      <c r="AB88" s="218">
        <f t="shared" si="131"/>
        <v>0</v>
      </c>
      <c r="AC88" s="218">
        <f t="shared" si="131"/>
        <v>0</v>
      </c>
      <c r="AD88" s="218">
        <f t="shared" si="131"/>
        <v>0</v>
      </c>
      <c r="AE88" s="218">
        <f t="shared" si="131"/>
        <v>0</v>
      </c>
      <c r="AF88" s="218">
        <f t="shared" si="131"/>
        <v>0</v>
      </c>
      <c r="AG88" s="218">
        <f t="shared" si="131"/>
        <v>0</v>
      </c>
      <c r="AH88" s="218">
        <f t="shared" si="131"/>
        <v>0</v>
      </c>
      <c r="AI88" s="218">
        <f t="shared" si="131"/>
        <v>0</v>
      </c>
      <c r="AJ88" s="218">
        <f t="shared" si="131"/>
        <v>0</v>
      </c>
      <c r="AK88" s="218">
        <f t="shared" si="131"/>
        <v>0</v>
      </c>
      <c r="AL88" s="218">
        <f t="shared" si="131"/>
        <v>0</v>
      </c>
      <c r="AM88" s="218">
        <f t="shared" si="131"/>
        <v>0</v>
      </c>
      <c r="AN88" s="218">
        <f t="shared" si="131"/>
        <v>0</v>
      </c>
      <c r="AO88" s="218">
        <f t="shared" si="131"/>
        <v>0</v>
      </c>
      <c r="AP88" s="218">
        <f t="shared" si="131"/>
        <v>0</v>
      </c>
      <c r="AQ88" s="218">
        <f t="shared" si="131"/>
        <v>0</v>
      </c>
      <c r="AR88" s="218">
        <f t="shared" si="131"/>
        <v>0</v>
      </c>
      <c r="AS88" s="218">
        <f t="shared" si="131"/>
        <v>0</v>
      </c>
      <c r="AT88" s="218">
        <f t="shared" si="131"/>
        <v>0</v>
      </c>
      <c r="AU88" s="218">
        <f t="shared" si="131"/>
        <v>0</v>
      </c>
      <c r="AV88" s="218">
        <f t="shared" si="131"/>
        <v>0</v>
      </c>
      <c r="AW88" s="218">
        <f t="shared" si="131"/>
        <v>0</v>
      </c>
      <c r="AX88" s="218">
        <f t="shared" si="131"/>
        <v>0</v>
      </c>
      <c r="AY88" s="218">
        <f t="shared" si="131"/>
        <v>0</v>
      </c>
      <c r="AZ88" s="218">
        <f t="shared" si="131"/>
        <v>0</v>
      </c>
      <c r="BA88" s="218">
        <f t="shared" si="131"/>
        <v>0</v>
      </c>
      <c r="BB88" s="218">
        <f t="shared" si="131"/>
        <v>0</v>
      </c>
      <c r="BC88" s="218">
        <f t="shared" si="131"/>
        <v>0</v>
      </c>
      <c r="BD88" s="218">
        <f t="shared" si="131"/>
        <v>0</v>
      </c>
      <c r="BE88" s="218">
        <f t="shared" si="131"/>
        <v>0</v>
      </c>
      <c r="BF88" s="218">
        <f t="shared" si="131"/>
        <v>0</v>
      </c>
      <c r="BG88" s="218">
        <f t="shared" si="131"/>
        <v>0</v>
      </c>
      <c r="BH88" s="218">
        <f t="shared" si="131"/>
        <v>0</v>
      </c>
      <c r="BI88" s="218">
        <f t="shared" si="131"/>
        <v>0</v>
      </c>
      <c r="BJ88" s="218">
        <f t="shared" si="131"/>
        <v>0</v>
      </c>
      <c r="BK88" s="218">
        <f t="shared" si="131"/>
        <v>0</v>
      </c>
      <c r="BL88" s="218">
        <f t="shared" si="131"/>
        <v>0</v>
      </c>
      <c r="BM88" s="218">
        <f t="shared" si="131"/>
        <v>0</v>
      </c>
      <c r="BN88" s="218">
        <f t="shared" ref="BN88:DY88" si="132">IF(LEFT(BN89,2)="OK",0,IF(LEFT(BN89,2)="WA",2,1))</f>
        <v>0</v>
      </c>
      <c r="BO88" s="218">
        <f t="shared" si="132"/>
        <v>0</v>
      </c>
      <c r="BP88" s="218">
        <f t="shared" si="132"/>
        <v>0</v>
      </c>
      <c r="BQ88" s="218">
        <f t="shared" si="132"/>
        <v>0</v>
      </c>
      <c r="BR88" s="218">
        <f t="shared" si="132"/>
        <v>0</v>
      </c>
      <c r="BS88" s="218">
        <f t="shared" si="132"/>
        <v>0</v>
      </c>
      <c r="BT88" s="218">
        <f t="shared" si="132"/>
        <v>0</v>
      </c>
      <c r="BU88" s="218">
        <f t="shared" si="132"/>
        <v>0</v>
      </c>
      <c r="BV88" s="218">
        <f t="shared" si="132"/>
        <v>0</v>
      </c>
      <c r="BW88" s="218">
        <f t="shared" si="132"/>
        <v>0</v>
      </c>
      <c r="BX88" s="218">
        <f t="shared" si="132"/>
        <v>0</v>
      </c>
      <c r="BY88" s="218">
        <f t="shared" si="132"/>
        <v>0</v>
      </c>
      <c r="BZ88" s="218">
        <f t="shared" si="132"/>
        <v>0</v>
      </c>
      <c r="CA88" s="218">
        <f t="shared" si="132"/>
        <v>0</v>
      </c>
      <c r="CB88" s="218">
        <f t="shared" si="132"/>
        <v>0</v>
      </c>
      <c r="CC88" s="218">
        <f t="shared" si="132"/>
        <v>0</v>
      </c>
      <c r="CD88" s="218">
        <f t="shared" si="132"/>
        <v>0</v>
      </c>
      <c r="CE88" s="218">
        <f t="shared" si="132"/>
        <v>0</v>
      </c>
      <c r="CF88" s="218">
        <f t="shared" si="132"/>
        <v>0</v>
      </c>
      <c r="CG88" s="218">
        <f t="shared" si="132"/>
        <v>0</v>
      </c>
      <c r="CH88" s="218">
        <f t="shared" si="132"/>
        <v>0</v>
      </c>
      <c r="CI88" s="218">
        <f t="shared" si="132"/>
        <v>0</v>
      </c>
      <c r="CJ88" s="218">
        <f t="shared" si="132"/>
        <v>0</v>
      </c>
      <c r="CK88" s="218">
        <f t="shared" si="132"/>
        <v>0</v>
      </c>
      <c r="CL88" s="218">
        <f t="shared" si="132"/>
        <v>0</v>
      </c>
      <c r="CM88" s="218">
        <f t="shared" si="132"/>
        <v>0</v>
      </c>
      <c r="CN88" s="218">
        <f t="shared" si="132"/>
        <v>0</v>
      </c>
      <c r="CO88" s="218">
        <f t="shared" si="132"/>
        <v>0</v>
      </c>
      <c r="CP88" s="218">
        <f t="shared" si="132"/>
        <v>0</v>
      </c>
      <c r="CQ88" s="218">
        <f t="shared" si="132"/>
        <v>0</v>
      </c>
      <c r="CR88" s="218">
        <f t="shared" si="132"/>
        <v>0</v>
      </c>
      <c r="CS88" s="218">
        <f t="shared" si="132"/>
        <v>0</v>
      </c>
      <c r="CT88" s="218">
        <f t="shared" si="132"/>
        <v>0</v>
      </c>
      <c r="CU88" s="218">
        <f t="shared" si="132"/>
        <v>0</v>
      </c>
      <c r="CV88" s="218">
        <f t="shared" si="132"/>
        <v>0</v>
      </c>
      <c r="CW88" s="218">
        <f t="shared" si="132"/>
        <v>0</v>
      </c>
      <c r="CX88" s="218">
        <f t="shared" si="132"/>
        <v>0</v>
      </c>
      <c r="CY88" s="218">
        <f t="shared" si="132"/>
        <v>0</v>
      </c>
      <c r="CZ88" s="218">
        <f t="shared" si="132"/>
        <v>0</v>
      </c>
      <c r="DA88" s="218">
        <f t="shared" si="132"/>
        <v>0</v>
      </c>
      <c r="DB88" s="218">
        <f t="shared" si="132"/>
        <v>0</v>
      </c>
      <c r="DC88" s="218">
        <f t="shared" si="132"/>
        <v>0</v>
      </c>
      <c r="DD88" s="218">
        <f t="shared" si="132"/>
        <v>0</v>
      </c>
      <c r="DE88" s="218">
        <f t="shared" si="132"/>
        <v>0</v>
      </c>
      <c r="DF88" s="218">
        <f t="shared" si="132"/>
        <v>0</v>
      </c>
      <c r="DG88" s="218">
        <f t="shared" si="132"/>
        <v>0</v>
      </c>
      <c r="DH88" s="218">
        <f t="shared" si="132"/>
        <v>0</v>
      </c>
      <c r="DI88" s="218">
        <f t="shared" si="132"/>
        <v>0</v>
      </c>
      <c r="DJ88" s="218">
        <f t="shared" si="132"/>
        <v>0</v>
      </c>
      <c r="DK88" s="218">
        <f t="shared" si="132"/>
        <v>0</v>
      </c>
      <c r="DL88" s="218">
        <f t="shared" si="132"/>
        <v>0</v>
      </c>
      <c r="DM88" s="218">
        <f t="shared" si="132"/>
        <v>0</v>
      </c>
      <c r="DN88" s="218">
        <f t="shared" si="132"/>
        <v>0</v>
      </c>
      <c r="DO88" s="218">
        <f t="shared" si="132"/>
        <v>0</v>
      </c>
      <c r="DP88" s="218">
        <f t="shared" si="132"/>
        <v>0</v>
      </c>
      <c r="DQ88" s="218">
        <f t="shared" si="132"/>
        <v>0</v>
      </c>
      <c r="DR88" s="218">
        <f t="shared" si="132"/>
        <v>0</v>
      </c>
      <c r="DS88" s="218">
        <f t="shared" si="132"/>
        <v>0</v>
      </c>
      <c r="DT88" s="218">
        <f t="shared" si="132"/>
        <v>0</v>
      </c>
      <c r="DU88" s="218">
        <f t="shared" si="132"/>
        <v>0</v>
      </c>
      <c r="DV88" s="218">
        <f t="shared" si="132"/>
        <v>0</v>
      </c>
      <c r="DW88" s="218">
        <f t="shared" si="132"/>
        <v>0</v>
      </c>
      <c r="DX88" s="218">
        <f t="shared" si="132"/>
        <v>0</v>
      </c>
      <c r="DY88" s="218">
        <f t="shared" si="132"/>
        <v>0</v>
      </c>
      <c r="DZ88" s="218">
        <f t="shared" ref="DZ88:GK88" si="133">IF(LEFT(DZ89,2)="OK",0,IF(LEFT(DZ89,2)="WA",2,1))</f>
        <v>0</v>
      </c>
      <c r="EA88" s="218">
        <f t="shared" si="133"/>
        <v>0</v>
      </c>
      <c r="EB88" s="218">
        <f t="shared" si="133"/>
        <v>0</v>
      </c>
      <c r="EC88" s="218">
        <f t="shared" si="133"/>
        <v>0</v>
      </c>
      <c r="ED88" s="218">
        <f t="shared" si="133"/>
        <v>0</v>
      </c>
      <c r="EE88" s="218">
        <f t="shared" si="133"/>
        <v>0</v>
      </c>
      <c r="EF88" s="218">
        <f t="shared" si="133"/>
        <v>0</v>
      </c>
      <c r="EG88" s="218">
        <f t="shared" si="133"/>
        <v>0</v>
      </c>
      <c r="EH88" s="218">
        <f t="shared" si="133"/>
        <v>0</v>
      </c>
      <c r="EI88" s="218">
        <f t="shared" si="133"/>
        <v>0</v>
      </c>
      <c r="EJ88" s="218">
        <f t="shared" si="133"/>
        <v>0</v>
      </c>
      <c r="EK88" s="218">
        <f t="shared" si="133"/>
        <v>0</v>
      </c>
      <c r="EL88" s="218">
        <f t="shared" si="133"/>
        <v>0</v>
      </c>
      <c r="EM88" s="218">
        <f t="shared" si="133"/>
        <v>0</v>
      </c>
      <c r="EN88" s="218">
        <f t="shared" si="133"/>
        <v>0</v>
      </c>
      <c r="EO88" s="218">
        <f t="shared" si="133"/>
        <v>0</v>
      </c>
      <c r="EP88" s="218">
        <f t="shared" si="133"/>
        <v>0</v>
      </c>
      <c r="EQ88" s="218">
        <f t="shared" si="133"/>
        <v>0</v>
      </c>
      <c r="ER88" s="218">
        <f t="shared" si="133"/>
        <v>0</v>
      </c>
      <c r="ES88" s="218">
        <f t="shared" si="133"/>
        <v>0</v>
      </c>
      <c r="ET88" s="218">
        <f t="shared" si="133"/>
        <v>0</v>
      </c>
      <c r="EU88" s="218">
        <f t="shared" si="133"/>
        <v>0</v>
      </c>
      <c r="EV88" s="218">
        <f t="shared" si="133"/>
        <v>0</v>
      </c>
      <c r="EW88" s="218">
        <f t="shared" si="133"/>
        <v>0</v>
      </c>
      <c r="EX88" s="218">
        <f t="shared" si="133"/>
        <v>0</v>
      </c>
      <c r="EY88" s="218">
        <f t="shared" si="133"/>
        <v>0</v>
      </c>
      <c r="EZ88" s="218">
        <f t="shared" si="133"/>
        <v>0</v>
      </c>
      <c r="FA88" s="218">
        <f t="shared" si="133"/>
        <v>0</v>
      </c>
      <c r="FB88" s="218">
        <f t="shared" si="133"/>
        <v>0</v>
      </c>
      <c r="FC88" s="218">
        <f t="shared" si="133"/>
        <v>0</v>
      </c>
      <c r="FD88" s="218">
        <f t="shared" si="133"/>
        <v>0</v>
      </c>
      <c r="FE88" s="218">
        <f t="shared" si="133"/>
        <v>0</v>
      </c>
      <c r="FF88" s="218">
        <f t="shared" si="133"/>
        <v>0</v>
      </c>
      <c r="FG88" s="218">
        <f t="shared" si="133"/>
        <v>0</v>
      </c>
      <c r="FH88" s="218">
        <f t="shared" si="133"/>
        <v>0</v>
      </c>
      <c r="FI88" s="218">
        <f t="shared" si="133"/>
        <v>0</v>
      </c>
      <c r="FJ88" s="218">
        <f t="shared" si="133"/>
        <v>0</v>
      </c>
      <c r="FK88" s="218">
        <f t="shared" si="133"/>
        <v>0</v>
      </c>
      <c r="FL88" s="218">
        <f t="shared" si="133"/>
        <v>0</v>
      </c>
      <c r="FM88" s="218">
        <f t="shared" si="133"/>
        <v>0</v>
      </c>
      <c r="FN88" s="218">
        <f t="shared" si="133"/>
        <v>0</v>
      </c>
      <c r="FO88" s="218">
        <f t="shared" si="133"/>
        <v>0</v>
      </c>
      <c r="FP88" s="218">
        <f t="shared" si="133"/>
        <v>0</v>
      </c>
      <c r="FQ88" s="218">
        <f t="shared" si="133"/>
        <v>0</v>
      </c>
      <c r="FR88" s="218">
        <f t="shared" si="133"/>
        <v>0</v>
      </c>
      <c r="FS88" s="218">
        <f t="shared" si="133"/>
        <v>0</v>
      </c>
      <c r="FT88" s="218">
        <f t="shared" si="133"/>
        <v>0</v>
      </c>
      <c r="FU88" s="218">
        <f t="shared" si="133"/>
        <v>0</v>
      </c>
      <c r="FV88" s="218">
        <f t="shared" si="133"/>
        <v>0</v>
      </c>
      <c r="FW88" s="218">
        <f t="shared" si="133"/>
        <v>0</v>
      </c>
      <c r="FX88" s="218">
        <f t="shared" si="133"/>
        <v>0</v>
      </c>
      <c r="FY88" s="218">
        <f t="shared" si="133"/>
        <v>0</v>
      </c>
      <c r="FZ88" s="218">
        <f t="shared" si="133"/>
        <v>0</v>
      </c>
      <c r="GA88" s="218">
        <f t="shared" si="133"/>
        <v>0</v>
      </c>
      <c r="GB88" s="218">
        <f t="shared" si="133"/>
        <v>0</v>
      </c>
      <c r="GC88" s="218">
        <f t="shared" si="133"/>
        <v>0</v>
      </c>
      <c r="GD88" s="218">
        <f t="shared" si="133"/>
        <v>0</v>
      </c>
      <c r="GE88" s="218">
        <f t="shared" si="133"/>
        <v>0</v>
      </c>
      <c r="GF88" s="218">
        <f t="shared" si="133"/>
        <v>0</v>
      </c>
      <c r="GG88" s="218">
        <f t="shared" si="133"/>
        <v>0</v>
      </c>
      <c r="GH88" s="218">
        <f t="shared" si="133"/>
        <v>0</v>
      </c>
      <c r="GI88" s="218">
        <f t="shared" si="133"/>
        <v>0</v>
      </c>
      <c r="GJ88" s="218">
        <f t="shared" si="133"/>
        <v>0</v>
      </c>
      <c r="GK88" s="218">
        <f t="shared" si="133"/>
        <v>0</v>
      </c>
      <c r="GL88" s="218">
        <f t="shared" ref="GL88:IP88" si="134">IF(LEFT(GL89,2)="OK",0,IF(LEFT(GL89,2)="WA",2,1))</f>
        <v>0</v>
      </c>
      <c r="GM88" s="218">
        <f t="shared" si="134"/>
        <v>0</v>
      </c>
      <c r="GN88" s="218">
        <f t="shared" si="134"/>
        <v>0</v>
      </c>
      <c r="GO88" s="218">
        <f t="shared" si="134"/>
        <v>0</v>
      </c>
      <c r="GP88" s="218">
        <f t="shared" si="134"/>
        <v>0</v>
      </c>
      <c r="GQ88" s="218">
        <f t="shared" si="134"/>
        <v>0</v>
      </c>
      <c r="GR88" s="218">
        <f t="shared" si="134"/>
        <v>0</v>
      </c>
      <c r="GS88" s="218">
        <f t="shared" si="134"/>
        <v>0</v>
      </c>
      <c r="GT88" s="218">
        <f t="shared" si="134"/>
        <v>0</v>
      </c>
      <c r="GU88" s="218">
        <f t="shared" si="134"/>
        <v>0</v>
      </c>
      <c r="GV88" s="218">
        <f t="shared" si="134"/>
        <v>0</v>
      </c>
      <c r="GW88" s="218">
        <f t="shared" si="134"/>
        <v>0</v>
      </c>
      <c r="GX88" s="218">
        <f t="shared" si="134"/>
        <v>0</v>
      </c>
      <c r="GY88" s="218">
        <f t="shared" si="134"/>
        <v>0</v>
      </c>
      <c r="GZ88" s="218">
        <f t="shared" si="134"/>
        <v>0</v>
      </c>
      <c r="HA88" s="218">
        <f t="shared" si="134"/>
        <v>0</v>
      </c>
      <c r="HB88" s="218">
        <f t="shared" si="134"/>
        <v>0</v>
      </c>
      <c r="HC88" s="218">
        <f t="shared" si="134"/>
        <v>0</v>
      </c>
      <c r="HD88" s="218">
        <f t="shared" si="134"/>
        <v>0</v>
      </c>
      <c r="HE88" s="218">
        <f t="shared" si="134"/>
        <v>0</v>
      </c>
      <c r="HF88" s="218">
        <f t="shared" si="134"/>
        <v>0</v>
      </c>
      <c r="HG88" s="218">
        <f t="shared" si="134"/>
        <v>0</v>
      </c>
      <c r="HH88" s="218">
        <f t="shared" si="134"/>
        <v>0</v>
      </c>
      <c r="HI88" s="218">
        <f t="shared" si="134"/>
        <v>0</v>
      </c>
      <c r="HJ88" s="218">
        <f t="shared" si="134"/>
        <v>0</v>
      </c>
      <c r="HK88" s="218">
        <f t="shared" si="134"/>
        <v>0</v>
      </c>
      <c r="HL88" s="218">
        <f t="shared" si="134"/>
        <v>0</v>
      </c>
      <c r="HM88" s="218">
        <f t="shared" si="134"/>
        <v>0</v>
      </c>
      <c r="HN88" s="218">
        <f t="shared" si="134"/>
        <v>0</v>
      </c>
      <c r="HO88" s="218">
        <f t="shared" si="134"/>
        <v>0</v>
      </c>
      <c r="HP88" s="218">
        <f t="shared" si="134"/>
        <v>0</v>
      </c>
      <c r="HQ88" s="218">
        <f t="shared" si="134"/>
        <v>0</v>
      </c>
      <c r="HR88" s="218">
        <f t="shared" si="134"/>
        <v>0</v>
      </c>
      <c r="HS88" s="218">
        <f t="shared" si="134"/>
        <v>0</v>
      </c>
      <c r="HT88" s="218">
        <f t="shared" si="134"/>
        <v>0</v>
      </c>
      <c r="HU88" s="218">
        <f t="shared" si="134"/>
        <v>0</v>
      </c>
      <c r="HV88" s="218">
        <f t="shared" si="134"/>
        <v>0</v>
      </c>
      <c r="HW88" s="218">
        <f t="shared" si="134"/>
        <v>0</v>
      </c>
      <c r="HX88" s="218">
        <f t="shared" si="134"/>
        <v>0</v>
      </c>
      <c r="HY88" s="218">
        <f t="shared" si="134"/>
        <v>0</v>
      </c>
      <c r="HZ88" s="218">
        <f t="shared" si="134"/>
        <v>0</v>
      </c>
      <c r="IA88" s="218">
        <f t="shared" si="134"/>
        <v>0</v>
      </c>
      <c r="IB88" s="218">
        <f t="shared" si="134"/>
        <v>0</v>
      </c>
      <c r="IC88" s="218">
        <f t="shared" si="134"/>
        <v>0</v>
      </c>
      <c r="ID88" s="218">
        <f t="shared" si="134"/>
        <v>0</v>
      </c>
      <c r="IE88" s="218">
        <f t="shared" si="134"/>
        <v>0</v>
      </c>
      <c r="IF88" s="218">
        <f t="shared" si="134"/>
        <v>0</v>
      </c>
      <c r="IG88" s="218">
        <f t="shared" si="134"/>
        <v>0</v>
      </c>
      <c r="IH88" s="218">
        <f t="shared" si="134"/>
        <v>0</v>
      </c>
      <c r="II88" s="218">
        <f t="shared" si="134"/>
        <v>0</v>
      </c>
      <c r="IJ88" s="218">
        <f t="shared" si="134"/>
        <v>0</v>
      </c>
      <c r="IK88" s="218">
        <f t="shared" si="134"/>
        <v>0</v>
      </c>
      <c r="IL88" s="218">
        <f t="shared" si="134"/>
        <v>0</v>
      </c>
      <c r="IM88" s="218">
        <f t="shared" si="134"/>
        <v>0</v>
      </c>
      <c r="IN88" s="218">
        <f t="shared" si="134"/>
        <v>0</v>
      </c>
      <c r="IO88" s="218">
        <f t="shared" si="134"/>
        <v>0</v>
      </c>
      <c r="IP88" s="218">
        <f t="shared" si="134"/>
        <v>0</v>
      </c>
      <c r="IQ88" s="212"/>
      <c r="IR88" s="212"/>
      <c r="IS88" s="212"/>
    </row>
    <row r="89" spans="1:253" ht="45">
      <c r="A89" s="682" t="str">
        <f>IF(ABS(Questionnaire!D187-Questionnaire!D186)-(Questionnaire!D185-Questionnaire!D184)&gt;100,"WARNING Q 44 &amp; 45 - Closing level of branch equity capital is greater than £100m - please check","OK - Closing level of branch equity capital")</f>
        <v>OK - Closing level of branch equity capital</v>
      </c>
      <c r="B89" s="682" t="str">
        <f>IF(ABS(Questionnaire!E187-Questionnaire!E186)-(Questionnaire!E185-Questionnaire!E184)&gt;100,"WARNING Q 44 &amp; 45 - Closing level of branch equity capital is greater than £100m - please check","OK - Closing level of branch equity capital")</f>
        <v>OK - Closing level of branch equity capital</v>
      </c>
      <c r="C89" s="682" t="str">
        <f>IF(ABS(Questionnaire!F187-Questionnaire!F186)-(Questionnaire!F185-Questionnaire!F184)&gt;100,"WARNING Q 44 &amp; 45 - Closing level of branch equity capital is greater than £100m - please check","OK - Closing level of branch equity capital")</f>
        <v>OK - Closing level of branch equity capital</v>
      </c>
      <c r="D89" s="682" t="str">
        <f>IF(ABS(Questionnaire!G187-Questionnaire!G186)-(Questionnaire!G185-Questionnaire!G184)&gt;100,"WARNING Q 44 &amp; 45 - Closing level of branch equity capital is greater than £100m - please check","OK - Closing level of branch equity capital")</f>
        <v>OK - Closing level of branch equity capital</v>
      </c>
      <c r="E89" s="682" t="str">
        <f>IF(ABS(Questionnaire!H187-Questionnaire!H186)-(Questionnaire!H185-Questionnaire!H184)&gt;100,"WARNING Q 44 &amp; 45 - Closing level of branch equity capital is greater than £100m - please check","OK - Closing level of branch equity capital")</f>
        <v>OK - Closing level of branch equity capital</v>
      </c>
      <c r="F89" s="682" t="str">
        <f>IF(ABS(Questionnaire!I187-Questionnaire!I186)-(Questionnaire!I185-Questionnaire!I184)&gt;100,"WARNING Q 44 &amp; 45 - Closing level of branch equity capital is greater than £100m - please check","OK - Closing level of branch equity capital")</f>
        <v>OK - Closing level of branch equity capital</v>
      </c>
      <c r="G89" s="682" t="str">
        <f>IF(ABS(Questionnaire!J187-Questionnaire!J186)-(Questionnaire!J185-Questionnaire!J184)&gt;100,"WARNING Q 44 &amp; 45 - Closing level of branch equity capital is greater than £100m - please check","OK - Closing level of branch equity capital")</f>
        <v>OK - Closing level of branch equity capital</v>
      </c>
      <c r="H89" s="682" t="str">
        <f>IF(ABS(Questionnaire!K187-Questionnaire!K186)-(Questionnaire!K185-Questionnaire!K184)&gt;100,"WARNING Q 44 &amp; 45 - Closing level of branch equity capital is greater than £100m - please check","OK - Closing level of branch equity capital")</f>
        <v>OK - Closing level of branch equity capital</v>
      </c>
      <c r="I89" s="682" t="str">
        <f>IF(ABS(Questionnaire!L187-Questionnaire!L186)-(Questionnaire!L185-Questionnaire!L184)&gt;100,"WARNING Q 44 &amp; 45 - Closing level of branch equity capital is greater than £100m - please check","OK - Closing level of branch equity capital")</f>
        <v>OK - Closing level of branch equity capital</v>
      </c>
      <c r="J89" s="682" t="str">
        <f>IF(ABS(Questionnaire!M187-Questionnaire!M186)-(Questionnaire!M185-Questionnaire!M184)&gt;100,"WARNING Q 44 &amp; 45 - Closing level of branch equity capital is greater than £100m - please check","OK - Closing level of branch equity capital")</f>
        <v>OK - Closing level of branch equity capital</v>
      </c>
      <c r="K89" s="682" t="str">
        <f>IF(ABS(Questionnaire!N187-Questionnaire!N186)-(Questionnaire!N185-Questionnaire!N184)&gt;100,"WARNING Q 44 &amp; 45 - Closing level of branch equity capital is greater than £100m - please check","OK - Closing level of branch equity capital")</f>
        <v>OK - Closing level of branch equity capital</v>
      </c>
      <c r="L89" s="682" t="str">
        <f>IF(ABS(Questionnaire!O187-Questionnaire!O186)-(Questionnaire!O185-Questionnaire!O184)&gt;100,"WARNING Q 44 &amp; 45 - Closing level of branch equity capital is greater than £100m - please check","OK - Closing level of branch equity capital")</f>
        <v>OK - Closing level of branch equity capital</v>
      </c>
      <c r="M89" s="682" t="str">
        <f>IF(ABS(Questionnaire!P187-Questionnaire!P186)-(Questionnaire!P185-Questionnaire!P184)&gt;100,"WARNING Q 44 &amp; 45 - Closing level of branch equity capital is greater than £100m - please check","OK - Closing level of branch equity capital")</f>
        <v>OK - Closing level of branch equity capital</v>
      </c>
      <c r="N89" s="682" t="str">
        <f>IF(ABS(Questionnaire!Q187-Questionnaire!Q186)-(Questionnaire!Q185-Questionnaire!Q184)&gt;100,"WARNING Q 44 &amp; 45 - Closing level of branch equity capital is greater than £100m - please check","OK - Closing level of branch equity capital")</f>
        <v>OK - Closing level of branch equity capital</v>
      </c>
      <c r="O89" s="682" t="str">
        <f>IF(ABS(Questionnaire!R187-Questionnaire!R186)-(Questionnaire!R185-Questionnaire!R184)&gt;100,"WARNING Q 44 &amp; 45 - Closing level of branch equity capital is greater than £100m - please check","OK - Closing level of branch equity capital")</f>
        <v>OK - Closing level of branch equity capital</v>
      </c>
      <c r="P89" s="682" t="str">
        <f>IF(ABS(Questionnaire!S187-Questionnaire!S186)-(Questionnaire!S185-Questionnaire!S184)&gt;100,"WARNING Q 44 &amp; 45 - Closing level of branch equity capital is greater than £100m - please check","OK - Closing level of branch equity capital")</f>
        <v>OK - Closing level of branch equity capital</v>
      </c>
      <c r="Q89" s="682" t="str">
        <f>IF(ABS(Questionnaire!T187-Questionnaire!T186)-(Questionnaire!T185-Questionnaire!T184)&gt;100,"WARNING Q 44 &amp; 45 - Closing level of branch equity capital is greater than £100m - please check","OK - Closing level of branch equity capital")</f>
        <v>OK - Closing level of branch equity capital</v>
      </c>
      <c r="R89" s="682" t="str">
        <f>IF(ABS(Questionnaire!U187-Questionnaire!U186)-(Questionnaire!U185-Questionnaire!U184)&gt;100,"WARNING Q 44 &amp; 45 - Closing level of branch equity capital is greater than £100m - please check","OK - Closing level of branch equity capital")</f>
        <v>OK - Closing level of branch equity capital</v>
      </c>
      <c r="S89" s="682" t="str">
        <f>IF(ABS(Questionnaire!V187-Questionnaire!V186)-(Questionnaire!V185-Questionnaire!V184)&gt;100,"WARNING Q 44 &amp; 45 - Closing level of branch equity capital is greater than £100m - please check","OK - Closing level of branch equity capital")</f>
        <v>OK - Closing level of branch equity capital</v>
      </c>
      <c r="T89" s="682" t="str">
        <f>IF(ABS(Questionnaire!W187-Questionnaire!W186)-(Questionnaire!W185-Questionnaire!W184)&gt;100,"WARNING Q 44 &amp; 45 - Closing level of branch equity capital is greater than £100m - please check","OK - Closing level of branch equity capital")</f>
        <v>OK - Closing level of branch equity capital</v>
      </c>
      <c r="U89" s="682" t="str">
        <f>IF(ABS(Questionnaire!X187-Questionnaire!X186)-(Questionnaire!X185-Questionnaire!X184)&gt;100,"WARNING Q 44 &amp; 45 - Closing level of branch equity capital is greater than £100m - please check","OK - Closing level of branch equity capital")</f>
        <v>OK - Closing level of branch equity capital</v>
      </c>
      <c r="V89" s="682" t="str">
        <f>IF(ABS(Questionnaire!Y187-Questionnaire!Y186)-(Questionnaire!Y185-Questionnaire!Y184)&gt;100,"WARNING Q 44 &amp; 45 - Closing level of branch equity capital is greater than £100m - please check","OK - Closing level of branch equity capital")</f>
        <v>OK - Closing level of branch equity capital</v>
      </c>
      <c r="W89" s="682" t="str">
        <f>IF(ABS(Questionnaire!Z187-Questionnaire!Z186)-(Questionnaire!Z185-Questionnaire!Z184)&gt;100,"WARNING Q 44 &amp; 45 - Closing level of branch equity capital is greater than £100m - please check","OK - Closing level of branch equity capital")</f>
        <v>OK - Closing level of branch equity capital</v>
      </c>
      <c r="X89" s="682" t="str">
        <f>IF(ABS(Questionnaire!AA187-Questionnaire!AA186)-(Questionnaire!AA185-Questionnaire!AA184)&gt;100,"WARNING Q 44 &amp; 45 - Closing level of branch equity capital is greater than £100m - please check","OK - Closing level of branch equity capital")</f>
        <v>OK - Closing level of branch equity capital</v>
      </c>
      <c r="Y89" s="682" t="str">
        <f>IF(ABS(Questionnaire!AB187-Questionnaire!AB186)-(Questionnaire!AB185-Questionnaire!AB184)&gt;100,"WARNING Q 44 &amp; 45 - Closing level of branch equity capital is greater than £100m - please check","OK - Closing level of branch equity capital")</f>
        <v>OK - Closing level of branch equity capital</v>
      </c>
      <c r="Z89" s="682" t="str">
        <f>IF(ABS(Questionnaire!AC187-Questionnaire!AC186)-(Questionnaire!AC185-Questionnaire!AC184)&gt;100,"WARNING Q 44 &amp; 45 - Closing level of branch equity capital is greater than £100m - please check","OK - Closing level of branch equity capital")</f>
        <v>OK - Closing level of branch equity capital</v>
      </c>
      <c r="AA89" s="682" t="str">
        <f>IF(ABS(Questionnaire!AD187-Questionnaire!AD186)-(Questionnaire!AD185-Questionnaire!AD184)&gt;100,"WARNING Q 44 &amp; 45 - Closing level of branch equity capital is greater than £100m - please check","OK - Closing level of branch equity capital")</f>
        <v>OK - Closing level of branch equity capital</v>
      </c>
      <c r="AB89" s="682" t="str">
        <f>IF(ABS(Questionnaire!AE187-Questionnaire!AE186)-(Questionnaire!AE185-Questionnaire!AE184)&gt;100,"WARNING Q 44 &amp; 45 - Closing level of branch equity capital is greater than £100m - please check","OK - Closing level of branch equity capital")</f>
        <v>OK - Closing level of branch equity capital</v>
      </c>
      <c r="AC89" s="682" t="str">
        <f>IF(ABS(Questionnaire!AF187-Questionnaire!AF186)-(Questionnaire!AF185-Questionnaire!AF184)&gt;100,"WARNING Q 44 &amp; 45 - Closing level of branch equity capital is greater than £100m - please check","OK - Closing level of branch equity capital")</f>
        <v>OK - Closing level of branch equity capital</v>
      </c>
      <c r="AD89" s="682" t="str">
        <f>IF(ABS(Questionnaire!AG187-Questionnaire!AG186)-(Questionnaire!AG185-Questionnaire!AG184)&gt;100,"WARNING Q 44 &amp; 45 - Closing level of branch equity capital is greater than £100m - please check","OK - Closing level of branch equity capital")</f>
        <v>OK - Closing level of branch equity capital</v>
      </c>
      <c r="AE89" s="682" t="str">
        <f>IF(ABS(Questionnaire!AH187-Questionnaire!AH186)-(Questionnaire!AH185-Questionnaire!AH184)&gt;100,"WARNING Q 44 &amp; 45 - Closing level of branch equity capital is greater than £100m - please check","OK - Closing level of branch equity capital")</f>
        <v>OK - Closing level of branch equity capital</v>
      </c>
      <c r="AF89" s="682" t="str">
        <f>IF(ABS(Questionnaire!AI187-Questionnaire!AI186)-(Questionnaire!AI185-Questionnaire!AI184)&gt;100,"WARNING Q 44 &amp; 45 - Closing level of branch equity capital is greater than £100m - please check","OK - Closing level of branch equity capital")</f>
        <v>OK - Closing level of branch equity capital</v>
      </c>
      <c r="AG89" s="682" t="str">
        <f>IF(ABS(Questionnaire!AJ187-Questionnaire!AJ186)-(Questionnaire!AJ185-Questionnaire!AJ184)&gt;100,"WARNING Q 44 &amp; 45 - Closing level of branch equity capital is greater than £100m - please check","OK - Closing level of branch equity capital")</f>
        <v>OK - Closing level of branch equity capital</v>
      </c>
      <c r="AH89" s="682" t="str">
        <f>IF(ABS(Questionnaire!AK187-Questionnaire!AK186)-(Questionnaire!AK185-Questionnaire!AK184)&gt;100,"WARNING Q 44 &amp; 45 - Closing level of branch equity capital is greater than £100m - please check","OK - Closing level of branch equity capital")</f>
        <v>OK - Closing level of branch equity capital</v>
      </c>
      <c r="AI89" s="682" t="str">
        <f>IF(ABS(Questionnaire!AL187-Questionnaire!AL186)-(Questionnaire!AL185-Questionnaire!AL184)&gt;100,"WARNING Q 44 &amp; 45 - Closing level of branch equity capital is greater than £100m - please check","OK - Closing level of branch equity capital")</f>
        <v>OK - Closing level of branch equity capital</v>
      </c>
      <c r="AJ89" s="682" t="str">
        <f>IF(ABS(Questionnaire!AM187-Questionnaire!AM186)-(Questionnaire!AM185-Questionnaire!AM184)&gt;100,"WARNING Q 44 &amp; 45 - Closing level of branch equity capital is greater than £100m - please check","OK - Closing level of branch equity capital")</f>
        <v>OK - Closing level of branch equity capital</v>
      </c>
      <c r="AK89" s="682" t="str">
        <f>IF(ABS(Questionnaire!AN187-Questionnaire!AN186)-(Questionnaire!AN185-Questionnaire!AN184)&gt;100,"WARNING Q 44 &amp; 45 - Closing level of branch equity capital is greater than £100m - please check","OK - Closing level of branch equity capital")</f>
        <v>OK - Closing level of branch equity capital</v>
      </c>
      <c r="AL89" s="682" t="str">
        <f>IF(ABS(Questionnaire!AO187-Questionnaire!AO186)-(Questionnaire!AO185-Questionnaire!AO184)&gt;100,"WARNING Q 44 &amp; 45 - Closing level of branch equity capital is greater than £100m - please check","OK - Closing level of branch equity capital")</f>
        <v>OK - Closing level of branch equity capital</v>
      </c>
      <c r="AM89" s="682" t="str">
        <f>IF(ABS(Questionnaire!AP187-Questionnaire!AP186)-(Questionnaire!AP185-Questionnaire!AP184)&gt;100,"WARNING Q 44 &amp; 45 - Closing level of branch equity capital is greater than £100m - please check","OK - Closing level of branch equity capital")</f>
        <v>OK - Closing level of branch equity capital</v>
      </c>
      <c r="AN89" s="682" t="str">
        <f>IF(ABS(Questionnaire!AQ187-Questionnaire!AQ186)-(Questionnaire!AQ185-Questionnaire!AQ184)&gt;100,"WARNING Q 44 &amp; 45 - Closing level of branch equity capital is greater than £100m - please check","OK - Closing level of branch equity capital")</f>
        <v>OK - Closing level of branch equity capital</v>
      </c>
      <c r="AO89" s="682" t="str">
        <f>IF(ABS(Questionnaire!AR187-Questionnaire!AR186)-(Questionnaire!AR185-Questionnaire!AR184)&gt;100,"WARNING Q 44 &amp; 45 - Closing level of branch equity capital is greater than £100m - please check","OK - Closing level of branch equity capital")</f>
        <v>OK - Closing level of branch equity capital</v>
      </c>
      <c r="AP89" s="682" t="str">
        <f>IF(ABS(Questionnaire!AS187-Questionnaire!AS186)-(Questionnaire!AS185-Questionnaire!AS184)&gt;100,"WARNING Q 44 &amp; 45 - Closing level of branch equity capital is greater than £100m - please check","OK - Closing level of branch equity capital")</f>
        <v>OK - Closing level of branch equity capital</v>
      </c>
      <c r="AQ89" s="682" t="str">
        <f>IF(ABS(Questionnaire!AT187-Questionnaire!AT186)-(Questionnaire!AT185-Questionnaire!AT184)&gt;100,"WARNING Q 44 &amp; 45 - Closing level of branch equity capital is greater than £100m - please check","OK - Closing level of branch equity capital")</f>
        <v>OK - Closing level of branch equity capital</v>
      </c>
      <c r="AR89" s="682" t="str">
        <f>IF(ABS(Questionnaire!AU187-Questionnaire!AU186)-(Questionnaire!AU185-Questionnaire!AU184)&gt;100,"WARNING Q 44 &amp; 45 - Closing level of branch equity capital is greater than £100m - please check","OK - Closing level of branch equity capital")</f>
        <v>OK - Closing level of branch equity capital</v>
      </c>
      <c r="AS89" s="682" t="str">
        <f>IF(ABS(Questionnaire!AV187-Questionnaire!AV186)-(Questionnaire!AV185-Questionnaire!AV184)&gt;100,"WARNING Q 44 &amp; 45 - Closing level of branch equity capital is greater than £100m - please check","OK - Closing level of branch equity capital")</f>
        <v>OK - Closing level of branch equity capital</v>
      </c>
      <c r="AT89" s="682" t="str">
        <f>IF(ABS(Questionnaire!AW187-Questionnaire!AW186)-(Questionnaire!AW185-Questionnaire!AW184)&gt;100,"WARNING Q 44 &amp; 45 - Closing level of branch equity capital is greater than £100m - please check","OK - Closing level of branch equity capital")</f>
        <v>OK - Closing level of branch equity capital</v>
      </c>
      <c r="AU89" s="682" t="str">
        <f>IF(ABS(Questionnaire!AX187-Questionnaire!AX186)-(Questionnaire!AX185-Questionnaire!AX184)&gt;100,"WARNING Q 44 &amp; 45 - Closing level of branch equity capital is greater than £100m - please check","OK - Closing level of branch equity capital")</f>
        <v>OK - Closing level of branch equity capital</v>
      </c>
      <c r="AV89" s="682" t="str">
        <f>IF(ABS(Questionnaire!AY187-Questionnaire!AY186)-(Questionnaire!AY185-Questionnaire!AY184)&gt;100,"WARNING Q 44 &amp; 45 - Closing level of branch equity capital is greater than £100m - please check","OK - Closing level of branch equity capital")</f>
        <v>OK - Closing level of branch equity capital</v>
      </c>
      <c r="AW89" s="682" t="str">
        <f>IF(ABS(Questionnaire!AZ187-Questionnaire!AZ186)-(Questionnaire!AZ185-Questionnaire!AZ184)&gt;100,"WARNING Q 44 &amp; 45 - Closing level of branch equity capital is greater than £100m - please check","OK - Closing level of branch equity capital")</f>
        <v>OK - Closing level of branch equity capital</v>
      </c>
      <c r="AX89" s="682" t="str">
        <f>IF(ABS(Questionnaire!BA187-Questionnaire!BA186)-(Questionnaire!BA185-Questionnaire!BA184)&gt;100,"WARNING Q 44 &amp; 45 - Closing level of branch equity capital is greater than £100m - please check","OK - Closing level of branch equity capital")</f>
        <v>OK - Closing level of branch equity capital</v>
      </c>
      <c r="AY89" s="682" t="str">
        <f>IF(ABS(Questionnaire!BB187-Questionnaire!BB186)-(Questionnaire!BB185-Questionnaire!BB184)&gt;100,"WARNING Q 44 &amp; 45 - Closing level of branch equity capital is greater than £100m - please check","OK - Closing level of branch equity capital")</f>
        <v>OK - Closing level of branch equity capital</v>
      </c>
      <c r="AZ89" s="682" t="str">
        <f>IF(ABS(Questionnaire!BC187-Questionnaire!BC186)-(Questionnaire!BC185-Questionnaire!BC184)&gt;100,"WARNING Q 44 &amp; 45 - Closing level of branch equity capital is greater than £100m - please check","OK - Closing level of branch equity capital")</f>
        <v>OK - Closing level of branch equity capital</v>
      </c>
      <c r="BA89" s="682" t="str">
        <f>IF(ABS(Questionnaire!BD187-Questionnaire!BD186)-(Questionnaire!BD185-Questionnaire!BD184)&gt;100,"WARNING Q 44 &amp; 45 - Closing level of branch equity capital is greater than £100m - please check","OK - Closing level of branch equity capital")</f>
        <v>OK - Closing level of branch equity capital</v>
      </c>
      <c r="BB89" s="682" t="str">
        <f>IF(ABS(Questionnaire!BE187-Questionnaire!BE186)-(Questionnaire!BE185-Questionnaire!BE184)&gt;100,"WARNING Q 44 &amp; 45 - Closing level of branch equity capital is greater than £100m - please check","OK - Closing level of branch equity capital")</f>
        <v>OK - Closing level of branch equity capital</v>
      </c>
      <c r="BC89" s="682" t="str">
        <f>IF(ABS(Questionnaire!BF187-Questionnaire!BF186)-(Questionnaire!BF185-Questionnaire!BF184)&gt;100,"WARNING Q 44 &amp; 45 - Closing level of branch equity capital is greater than £100m - please check","OK - Closing level of branch equity capital")</f>
        <v>OK - Closing level of branch equity capital</v>
      </c>
      <c r="BD89" s="682" t="str">
        <f>IF(ABS(Questionnaire!BG187-Questionnaire!BG186)-(Questionnaire!BG185-Questionnaire!BG184)&gt;100,"WARNING Q 44 &amp; 45 - Closing level of branch equity capital is greater than £100m - please check","OK - Closing level of branch equity capital")</f>
        <v>OK - Closing level of branch equity capital</v>
      </c>
      <c r="BE89" s="682" t="str">
        <f>IF(ABS(Questionnaire!BH187-Questionnaire!BH186)-(Questionnaire!BH185-Questionnaire!BH184)&gt;100,"WARNING Q 44 &amp; 45 - Closing level of branch equity capital is greater than £100m - please check","OK - Closing level of branch equity capital")</f>
        <v>OK - Closing level of branch equity capital</v>
      </c>
      <c r="BF89" s="682" t="str">
        <f>IF(ABS(Questionnaire!BI187-Questionnaire!BI186)-(Questionnaire!BI185-Questionnaire!BI184)&gt;100,"WARNING Q 44 &amp; 45 - Closing level of branch equity capital is greater than £100m - please check","OK - Closing level of branch equity capital")</f>
        <v>OK - Closing level of branch equity capital</v>
      </c>
      <c r="BG89" s="682" t="str">
        <f>IF(ABS(Questionnaire!BJ187-Questionnaire!BJ186)-(Questionnaire!BJ185-Questionnaire!BJ184)&gt;100,"WARNING Q 44 &amp; 45 - Closing level of branch equity capital is greater than £100m - please check","OK - Closing level of branch equity capital")</f>
        <v>OK - Closing level of branch equity capital</v>
      </c>
      <c r="BH89" s="682" t="str">
        <f>IF(ABS(Questionnaire!BK187-Questionnaire!BK186)-(Questionnaire!BK185-Questionnaire!BK184)&gt;100,"WARNING Q 44 &amp; 45 - Closing level of branch equity capital is greater than £100m - please check","OK - Closing level of branch equity capital")</f>
        <v>OK - Closing level of branch equity capital</v>
      </c>
      <c r="BI89" s="682" t="str">
        <f>IF(ABS(Questionnaire!BL187-Questionnaire!BL186)-(Questionnaire!BL185-Questionnaire!BL184)&gt;100,"WARNING Q 44 &amp; 45 - Closing level of branch equity capital is greater than £100m - please check","OK - Closing level of branch equity capital")</f>
        <v>OK - Closing level of branch equity capital</v>
      </c>
      <c r="BJ89" s="682" t="str">
        <f>IF(ABS(Questionnaire!BM187-Questionnaire!BM186)-(Questionnaire!BM185-Questionnaire!BM184)&gt;100,"WARNING Q 44 &amp; 45 - Closing level of branch equity capital is greater than £100m - please check","OK - Closing level of branch equity capital")</f>
        <v>OK - Closing level of branch equity capital</v>
      </c>
      <c r="BK89" s="682" t="str">
        <f>IF(ABS(Questionnaire!BN187-Questionnaire!BN186)-(Questionnaire!BN185-Questionnaire!BN184)&gt;100,"WARNING Q 44 &amp; 45 - Closing level of branch equity capital is greater than £100m - please check","OK - Closing level of branch equity capital")</f>
        <v>OK - Closing level of branch equity capital</v>
      </c>
      <c r="BL89" s="682" t="str">
        <f>IF(ABS(Questionnaire!BO187-Questionnaire!BO186)-(Questionnaire!BO185-Questionnaire!BO184)&gt;100,"WARNING Q 44 &amp; 45 - Closing level of branch equity capital is greater than £100m - please check","OK - Closing level of branch equity capital")</f>
        <v>OK - Closing level of branch equity capital</v>
      </c>
      <c r="BM89" s="682" t="str">
        <f>IF(ABS(Questionnaire!BP187-Questionnaire!BP186)-(Questionnaire!BP185-Questionnaire!BP184)&gt;100,"WARNING Q 44 &amp; 45 - Closing level of branch equity capital is greater than £100m - please check","OK - Closing level of branch equity capital")</f>
        <v>OK - Closing level of branch equity capital</v>
      </c>
      <c r="BN89" s="682" t="str">
        <f>IF(ABS(Questionnaire!BQ187-Questionnaire!BQ186)-(Questionnaire!BQ185-Questionnaire!BQ184)&gt;100,"WARNING Q 44 &amp; 45 - Closing level of branch equity capital is greater than £100m - please check","OK - Closing level of branch equity capital")</f>
        <v>OK - Closing level of branch equity capital</v>
      </c>
      <c r="BO89" s="682" t="str">
        <f>IF(ABS(Questionnaire!BR187-Questionnaire!BR186)-(Questionnaire!BR185-Questionnaire!BR184)&gt;100,"WARNING Q 44 &amp; 45 - Closing level of branch equity capital is greater than £100m - please check","OK - Closing level of branch equity capital")</f>
        <v>OK - Closing level of branch equity capital</v>
      </c>
      <c r="BP89" s="682" t="str">
        <f>IF(ABS(Questionnaire!BS187-Questionnaire!BS186)-(Questionnaire!BS185-Questionnaire!BS184)&gt;100,"WARNING Q 44 &amp; 45 - Closing level of branch equity capital is greater than £100m - please check","OK - Closing level of branch equity capital")</f>
        <v>OK - Closing level of branch equity capital</v>
      </c>
      <c r="BQ89" s="682" t="str">
        <f>IF(ABS(Questionnaire!BT187-Questionnaire!BT186)-(Questionnaire!BT185-Questionnaire!BT184)&gt;100,"WARNING Q 44 &amp; 45 - Closing level of branch equity capital is greater than £100m - please check","OK - Closing level of branch equity capital")</f>
        <v>OK - Closing level of branch equity capital</v>
      </c>
      <c r="BR89" s="682" t="str">
        <f>IF(ABS(Questionnaire!BU187-Questionnaire!BU186)-(Questionnaire!BU185-Questionnaire!BU184)&gt;100,"WARNING Q 44 &amp; 45 - Closing level of branch equity capital is greater than £100m - please check","OK - Closing level of branch equity capital")</f>
        <v>OK - Closing level of branch equity capital</v>
      </c>
      <c r="BS89" s="682" t="str">
        <f>IF(ABS(Questionnaire!BV187-Questionnaire!BV186)-(Questionnaire!BV185-Questionnaire!BV184)&gt;100,"WARNING Q 44 &amp; 45 - Closing level of branch equity capital is greater than £100m - please check","OK - Closing level of branch equity capital")</f>
        <v>OK - Closing level of branch equity capital</v>
      </c>
      <c r="BT89" s="682" t="str">
        <f>IF(ABS(Questionnaire!BW187-Questionnaire!BW186)-(Questionnaire!BW185-Questionnaire!BW184)&gt;100,"WARNING Q 44 &amp; 45 - Closing level of branch equity capital is greater than £100m - please check","OK - Closing level of branch equity capital")</f>
        <v>OK - Closing level of branch equity capital</v>
      </c>
      <c r="BU89" s="682" t="str">
        <f>IF(ABS(Questionnaire!BX187-Questionnaire!BX186)-(Questionnaire!BX185-Questionnaire!BX184)&gt;100,"WARNING Q 44 &amp; 45 - Closing level of branch equity capital is greater than £100m - please check","OK - Closing level of branch equity capital")</f>
        <v>OK - Closing level of branch equity capital</v>
      </c>
      <c r="BV89" s="682" t="str">
        <f>IF(ABS(Questionnaire!BY187-Questionnaire!BY186)-(Questionnaire!BY185-Questionnaire!BY184)&gt;100,"WARNING Q 44 &amp; 45 - Closing level of branch equity capital is greater than £100m - please check","OK - Closing level of branch equity capital")</f>
        <v>OK - Closing level of branch equity capital</v>
      </c>
      <c r="BW89" s="682" t="str">
        <f>IF(ABS(Questionnaire!BZ187-Questionnaire!BZ186)-(Questionnaire!BZ185-Questionnaire!BZ184)&gt;100,"WARNING Q 44 &amp; 45 - Closing level of branch equity capital is greater than £100m - please check","OK - Closing level of branch equity capital")</f>
        <v>OK - Closing level of branch equity capital</v>
      </c>
      <c r="BX89" s="682" t="str">
        <f>IF(ABS(Questionnaire!CA187-Questionnaire!CA186)-(Questionnaire!CA185-Questionnaire!CA184)&gt;100,"WARNING Q 44 &amp; 45 - Closing level of branch equity capital is greater than £100m - please check","OK - Closing level of branch equity capital")</f>
        <v>OK - Closing level of branch equity capital</v>
      </c>
      <c r="BY89" s="682" t="str">
        <f>IF(ABS(Questionnaire!CB187-Questionnaire!CB186)-(Questionnaire!CB185-Questionnaire!CB184)&gt;100,"WARNING Q 44 &amp; 45 - Closing level of branch equity capital is greater than £100m - please check","OK - Closing level of branch equity capital")</f>
        <v>OK - Closing level of branch equity capital</v>
      </c>
      <c r="BZ89" s="682" t="str">
        <f>IF(ABS(Questionnaire!CC187-Questionnaire!CC186)-(Questionnaire!CC185-Questionnaire!CC184)&gt;100,"WARNING Q 44 &amp; 45 - Closing level of branch equity capital is greater than £100m - please check","OK - Closing level of branch equity capital")</f>
        <v>OK - Closing level of branch equity capital</v>
      </c>
      <c r="CA89" s="682" t="str">
        <f>IF(ABS(Questionnaire!CD187-Questionnaire!CD186)-(Questionnaire!CD185-Questionnaire!CD184)&gt;100,"WARNING Q 44 &amp; 45 - Closing level of branch equity capital is greater than £100m - please check","OK - Closing level of branch equity capital")</f>
        <v>OK - Closing level of branch equity capital</v>
      </c>
      <c r="CB89" s="682" t="str">
        <f>IF(ABS(Questionnaire!CE187-Questionnaire!CE186)-(Questionnaire!CE185-Questionnaire!CE184)&gt;100,"WARNING Q 44 &amp; 45 - Closing level of branch equity capital is greater than £100m - please check","OK - Closing level of branch equity capital")</f>
        <v>OK - Closing level of branch equity capital</v>
      </c>
      <c r="CC89" s="682" t="str">
        <f>IF(ABS(Questionnaire!CF187-Questionnaire!CF186)-(Questionnaire!CF185-Questionnaire!CF184)&gt;100,"WARNING Q 44 &amp; 45 - Closing level of branch equity capital is greater than £100m - please check","OK - Closing level of branch equity capital")</f>
        <v>OK - Closing level of branch equity capital</v>
      </c>
      <c r="CD89" s="682" t="str">
        <f>IF(ABS(Questionnaire!CG187-Questionnaire!CG186)-(Questionnaire!CG185-Questionnaire!CG184)&gt;100,"WARNING Q 44 &amp; 45 - Closing level of branch equity capital is greater than £100m - please check","OK - Closing level of branch equity capital")</f>
        <v>OK - Closing level of branch equity capital</v>
      </c>
      <c r="CE89" s="682" t="str">
        <f>IF(ABS(Questionnaire!CH187-Questionnaire!CH186)-(Questionnaire!CH185-Questionnaire!CH184)&gt;100,"WARNING Q 44 &amp; 45 - Closing level of branch equity capital is greater than £100m - please check","OK - Closing level of branch equity capital")</f>
        <v>OK - Closing level of branch equity capital</v>
      </c>
      <c r="CF89" s="682" t="str">
        <f>IF(ABS(Questionnaire!CI187-Questionnaire!CI186)-(Questionnaire!CI185-Questionnaire!CI184)&gt;100,"WARNING Q 44 &amp; 45 - Closing level of branch equity capital is greater than £100m - please check","OK - Closing level of branch equity capital")</f>
        <v>OK - Closing level of branch equity capital</v>
      </c>
      <c r="CG89" s="682" t="str">
        <f>IF(ABS(Questionnaire!CJ187-Questionnaire!CJ186)-(Questionnaire!CJ185-Questionnaire!CJ184)&gt;100,"WARNING Q 44 &amp; 45 - Closing level of branch equity capital is greater than £100m - please check","OK - Closing level of branch equity capital")</f>
        <v>OK - Closing level of branch equity capital</v>
      </c>
      <c r="CH89" s="682" t="str">
        <f>IF(ABS(Questionnaire!CK187-Questionnaire!CK186)-(Questionnaire!CK185-Questionnaire!CK184)&gt;100,"WARNING Q 44 &amp; 45 - Closing level of branch equity capital is greater than £100m - please check","OK - Closing level of branch equity capital")</f>
        <v>OK - Closing level of branch equity capital</v>
      </c>
      <c r="CI89" s="682" t="str">
        <f>IF(ABS(Questionnaire!CL187-Questionnaire!CL186)-(Questionnaire!CL185-Questionnaire!CL184)&gt;100,"WARNING Q 44 &amp; 45 - Closing level of branch equity capital is greater than £100m - please check","OK - Closing level of branch equity capital")</f>
        <v>OK - Closing level of branch equity capital</v>
      </c>
      <c r="CJ89" s="682" t="str">
        <f>IF(ABS(Questionnaire!CM187-Questionnaire!CM186)-(Questionnaire!CM185-Questionnaire!CM184)&gt;100,"WARNING Q 44 &amp; 45 - Closing level of branch equity capital is greater than £100m - please check","OK - Closing level of branch equity capital")</f>
        <v>OK - Closing level of branch equity capital</v>
      </c>
      <c r="CK89" s="682" t="str">
        <f>IF(ABS(Questionnaire!CN187-Questionnaire!CN186)-(Questionnaire!CN185-Questionnaire!CN184)&gt;100,"WARNING Q 44 &amp; 45 - Closing level of branch equity capital is greater than £100m - please check","OK - Closing level of branch equity capital")</f>
        <v>OK - Closing level of branch equity capital</v>
      </c>
      <c r="CL89" s="682" t="str">
        <f>IF(ABS(Questionnaire!CO187-Questionnaire!CO186)-(Questionnaire!CO185-Questionnaire!CO184)&gt;100,"WARNING Q 44 &amp; 45 - Closing level of branch equity capital is greater than £100m - please check","OK - Closing level of branch equity capital")</f>
        <v>OK - Closing level of branch equity capital</v>
      </c>
      <c r="CM89" s="682" t="str">
        <f>IF(ABS(Questionnaire!CP187-Questionnaire!CP186)-(Questionnaire!CP185-Questionnaire!CP184)&gt;100,"WARNING Q 44 &amp; 45 - Closing level of branch equity capital is greater than £100m - please check","OK - Closing level of branch equity capital")</f>
        <v>OK - Closing level of branch equity capital</v>
      </c>
      <c r="CN89" s="682" t="str">
        <f>IF(ABS(Questionnaire!CQ187-Questionnaire!CQ186)-(Questionnaire!CQ185-Questionnaire!CQ184)&gt;100,"WARNING Q 44 &amp; 45 - Closing level of branch equity capital is greater than £100m - please check","OK - Closing level of branch equity capital")</f>
        <v>OK - Closing level of branch equity capital</v>
      </c>
      <c r="CO89" s="682" t="str">
        <f>IF(ABS(Questionnaire!CR187-Questionnaire!CR186)-(Questionnaire!CR185-Questionnaire!CR184)&gt;100,"WARNING Q 44 &amp; 45 - Closing level of branch equity capital is greater than £100m - please check","OK - Closing level of branch equity capital")</f>
        <v>OK - Closing level of branch equity capital</v>
      </c>
      <c r="CP89" s="682" t="str">
        <f>IF(ABS(Questionnaire!CS187-Questionnaire!CS186)-(Questionnaire!CS185-Questionnaire!CS184)&gt;100,"WARNING Q 44 &amp; 45 - Closing level of branch equity capital is greater than £100m - please check","OK - Closing level of branch equity capital")</f>
        <v>OK - Closing level of branch equity capital</v>
      </c>
      <c r="CQ89" s="682" t="str">
        <f>IF(ABS(Questionnaire!CT187-Questionnaire!CT186)-(Questionnaire!CT185-Questionnaire!CT184)&gt;100,"WARNING Q 44 &amp; 45 - Closing level of branch equity capital is greater than £100m - please check","OK - Closing level of branch equity capital")</f>
        <v>OK - Closing level of branch equity capital</v>
      </c>
      <c r="CR89" s="682" t="str">
        <f>IF(ABS(Questionnaire!CU187-Questionnaire!CU186)-(Questionnaire!CU185-Questionnaire!CU184)&gt;100,"WARNING Q 44 &amp; 45 - Closing level of branch equity capital is greater than £100m - please check","OK - Closing level of branch equity capital")</f>
        <v>OK - Closing level of branch equity capital</v>
      </c>
      <c r="CS89" s="682" t="str">
        <f>IF(ABS(Questionnaire!CV187-Questionnaire!CV186)-(Questionnaire!CV185-Questionnaire!CV184)&gt;100,"WARNING Q 44 &amp; 45 - Closing level of branch equity capital is greater than £100m - please check","OK - Closing level of branch equity capital")</f>
        <v>OK - Closing level of branch equity capital</v>
      </c>
      <c r="CT89" s="682" t="str">
        <f>IF(ABS(Questionnaire!CW187-Questionnaire!CW186)-(Questionnaire!CW185-Questionnaire!CW184)&gt;100,"WARNING Q 44 &amp; 45 - Closing level of branch equity capital is greater than £100m - please check","OK - Closing level of branch equity capital")</f>
        <v>OK - Closing level of branch equity capital</v>
      </c>
      <c r="CU89" s="682" t="str">
        <f>IF(ABS(Questionnaire!CX187-Questionnaire!CX186)-(Questionnaire!CX185-Questionnaire!CX184)&gt;100,"WARNING Q 44 &amp; 45 - Closing level of branch equity capital is greater than £100m - please check","OK - Closing level of branch equity capital")</f>
        <v>OK - Closing level of branch equity capital</v>
      </c>
      <c r="CV89" s="682" t="str">
        <f>IF(ABS(Questionnaire!CY187-Questionnaire!CY186)-(Questionnaire!CY185-Questionnaire!CY184)&gt;100,"WARNING Q 44 &amp; 45 - Closing level of branch equity capital is greater than £100m - please check","OK - Closing level of branch equity capital")</f>
        <v>OK - Closing level of branch equity capital</v>
      </c>
      <c r="CW89" s="682" t="str">
        <f>IF(ABS(Questionnaire!CZ187-Questionnaire!CZ186)-(Questionnaire!CZ185-Questionnaire!CZ184)&gt;100,"WARNING Q 44 &amp; 45 - Closing level of branch equity capital is greater than £100m - please check","OK - Closing level of branch equity capital")</f>
        <v>OK - Closing level of branch equity capital</v>
      </c>
      <c r="CX89" s="682" t="str">
        <f>IF(ABS(Questionnaire!DA187-Questionnaire!DA186)-(Questionnaire!DA185-Questionnaire!DA184)&gt;100,"WARNING Q 44 &amp; 45 - Closing level of branch equity capital is greater than £100m - please check","OK - Closing level of branch equity capital")</f>
        <v>OK - Closing level of branch equity capital</v>
      </c>
      <c r="CY89" s="682" t="str">
        <f>IF(ABS(Questionnaire!DB187-Questionnaire!DB186)-(Questionnaire!DB185-Questionnaire!DB184)&gt;100,"WARNING Q 44 &amp; 45 - Closing level of branch equity capital is greater than £100m - please check","OK - Closing level of branch equity capital")</f>
        <v>OK - Closing level of branch equity capital</v>
      </c>
      <c r="CZ89" s="682" t="str">
        <f>IF(ABS(Questionnaire!DC187-Questionnaire!DC186)-(Questionnaire!DC185-Questionnaire!DC184)&gt;100,"WARNING Q 44 &amp; 45 - Closing level of branch equity capital is greater than £100m - please check","OK - Closing level of branch equity capital")</f>
        <v>OK - Closing level of branch equity capital</v>
      </c>
      <c r="DA89" s="682" t="str">
        <f>IF(ABS(Questionnaire!DD187-Questionnaire!DD186)-(Questionnaire!DD185-Questionnaire!DD184)&gt;100,"WARNING Q 44 &amp; 45 - Closing level of branch equity capital is greater than £100m - please check","OK - Closing level of branch equity capital")</f>
        <v>OK - Closing level of branch equity capital</v>
      </c>
      <c r="DB89" s="682" t="str">
        <f>IF(ABS(Questionnaire!DE187-Questionnaire!DE186)-(Questionnaire!DE185-Questionnaire!DE184)&gt;100,"WARNING Q 44 &amp; 45 - Closing level of branch equity capital is greater than £100m - please check","OK - Closing level of branch equity capital")</f>
        <v>OK - Closing level of branch equity capital</v>
      </c>
      <c r="DC89" s="682" t="str">
        <f>IF(ABS(Questionnaire!DF187-Questionnaire!DF186)-(Questionnaire!DF185-Questionnaire!DF184)&gt;100,"WARNING Q 44 &amp; 45 - Closing level of branch equity capital is greater than £100m - please check","OK - Closing level of branch equity capital")</f>
        <v>OK - Closing level of branch equity capital</v>
      </c>
      <c r="DD89" s="682" t="str">
        <f>IF(ABS(Questionnaire!DG187-Questionnaire!DG186)-(Questionnaire!DG185-Questionnaire!DG184)&gt;100,"WARNING Q 44 &amp; 45 - Closing level of branch equity capital is greater than £100m - please check","OK - Closing level of branch equity capital")</f>
        <v>OK - Closing level of branch equity capital</v>
      </c>
      <c r="DE89" s="682" t="str">
        <f>IF(ABS(Questionnaire!DH187-Questionnaire!DH186)-(Questionnaire!DH185-Questionnaire!DH184)&gt;100,"WARNING Q 44 &amp; 45 - Closing level of branch equity capital is greater than £100m - please check","OK - Closing level of branch equity capital")</f>
        <v>OK - Closing level of branch equity capital</v>
      </c>
      <c r="DF89" s="682" t="str">
        <f>IF(ABS(Questionnaire!DI187-Questionnaire!DI186)-(Questionnaire!DI185-Questionnaire!DI184)&gt;100,"WARNING Q 44 &amp; 45 - Closing level of branch equity capital is greater than £100m - please check","OK - Closing level of branch equity capital")</f>
        <v>OK - Closing level of branch equity capital</v>
      </c>
      <c r="DG89" s="682" t="str">
        <f>IF(ABS(Questionnaire!DJ187-Questionnaire!DJ186)-(Questionnaire!DJ185-Questionnaire!DJ184)&gt;100,"WARNING Q 44 &amp; 45 - Closing level of branch equity capital is greater than £100m - please check","OK - Closing level of branch equity capital")</f>
        <v>OK - Closing level of branch equity capital</v>
      </c>
      <c r="DH89" s="682" t="str">
        <f>IF(ABS(Questionnaire!DK187-Questionnaire!DK186)-(Questionnaire!DK185-Questionnaire!DK184)&gt;100,"WARNING Q 44 &amp; 45 - Closing level of branch equity capital is greater than £100m - please check","OK - Closing level of branch equity capital")</f>
        <v>OK - Closing level of branch equity capital</v>
      </c>
      <c r="DI89" s="682" t="str">
        <f>IF(ABS(Questionnaire!DL187-Questionnaire!DL186)-(Questionnaire!DL185-Questionnaire!DL184)&gt;100,"WARNING Q 44 &amp; 45 - Closing level of branch equity capital is greater than £100m - please check","OK - Closing level of branch equity capital")</f>
        <v>OK - Closing level of branch equity capital</v>
      </c>
      <c r="DJ89" s="682" t="str">
        <f>IF(ABS(Questionnaire!DM187-Questionnaire!DM186)-(Questionnaire!DM185-Questionnaire!DM184)&gt;100,"WARNING Q 44 &amp; 45 - Closing level of branch equity capital is greater than £100m - please check","OK - Closing level of branch equity capital")</f>
        <v>OK - Closing level of branch equity capital</v>
      </c>
      <c r="DK89" s="682" t="str">
        <f>IF(ABS(Questionnaire!DN187-Questionnaire!DN186)-(Questionnaire!DN185-Questionnaire!DN184)&gt;100,"WARNING Q 44 &amp; 45 - Closing level of branch equity capital is greater than £100m - please check","OK - Closing level of branch equity capital")</f>
        <v>OK - Closing level of branch equity capital</v>
      </c>
      <c r="DL89" s="682" t="str">
        <f>IF(ABS(Questionnaire!DO187-Questionnaire!DO186)-(Questionnaire!DO185-Questionnaire!DO184)&gt;100,"WARNING Q 44 &amp; 45 - Closing level of branch equity capital is greater than £100m - please check","OK - Closing level of branch equity capital")</f>
        <v>OK - Closing level of branch equity capital</v>
      </c>
      <c r="DM89" s="682" t="str">
        <f>IF(ABS(Questionnaire!DP187-Questionnaire!DP186)-(Questionnaire!DP185-Questionnaire!DP184)&gt;100,"WARNING Q 44 &amp; 45 - Closing level of branch equity capital is greater than £100m - please check","OK - Closing level of branch equity capital")</f>
        <v>OK - Closing level of branch equity capital</v>
      </c>
      <c r="DN89" s="682" t="str">
        <f>IF(ABS(Questionnaire!DQ187-Questionnaire!DQ186)-(Questionnaire!DQ185-Questionnaire!DQ184)&gt;100,"WARNING Q 44 &amp; 45 - Closing level of branch equity capital is greater than £100m - please check","OK - Closing level of branch equity capital")</f>
        <v>OK - Closing level of branch equity capital</v>
      </c>
      <c r="DO89" s="682" t="str">
        <f>IF(ABS(Questionnaire!DR187-Questionnaire!DR186)-(Questionnaire!DR185-Questionnaire!DR184)&gt;100,"WARNING Q 44 &amp; 45 - Closing level of branch equity capital is greater than £100m - please check","OK - Closing level of branch equity capital")</f>
        <v>OK - Closing level of branch equity capital</v>
      </c>
      <c r="DP89" s="682" t="str">
        <f>IF(ABS(Questionnaire!DS187-Questionnaire!DS186)-(Questionnaire!DS185-Questionnaire!DS184)&gt;100,"WARNING Q 44 &amp; 45 - Closing level of branch equity capital is greater than £100m - please check","OK - Closing level of branch equity capital")</f>
        <v>OK - Closing level of branch equity capital</v>
      </c>
      <c r="DQ89" s="682" t="str">
        <f>IF(ABS(Questionnaire!DT187-Questionnaire!DT186)-(Questionnaire!DT185-Questionnaire!DT184)&gt;100,"WARNING Q 44 &amp; 45 - Closing level of branch equity capital is greater than £100m - please check","OK - Closing level of branch equity capital")</f>
        <v>OK - Closing level of branch equity capital</v>
      </c>
      <c r="DR89" s="682" t="str">
        <f>IF(ABS(Questionnaire!DU187-Questionnaire!DU186)-(Questionnaire!DU185-Questionnaire!DU184)&gt;100,"WARNING Q 44 &amp; 45 - Closing level of branch equity capital is greater than £100m - please check","OK - Closing level of branch equity capital")</f>
        <v>OK - Closing level of branch equity capital</v>
      </c>
      <c r="DS89" s="682" t="str">
        <f>IF(ABS(Questionnaire!DV187-Questionnaire!DV186)-(Questionnaire!DV185-Questionnaire!DV184)&gt;100,"WARNING Q 44 &amp; 45 - Closing level of branch equity capital is greater than £100m - please check","OK - Closing level of branch equity capital")</f>
        <v>OK - Closing level of branch equity capital</v>
      </c>
      <c r="DT89" s="682" t="str">
        <f>IF(ABS(Questionnaire!DW187-Questionnaire!DW186)-(Questionnaire!DW185-Questionnaire!DW184)&gt;100,"WARNING Q 44 &amp; 45 - Closing level of branch equity capital is greater than £100m - please check","OK - Closing level of branch equity capital")</f>
        <v>OK - Closing level of branch equity capital</v>
      </c>
      <c r="DU89" s="682" t="str">
        <f>IF(ABS(Questionnaire!DX187-Questionnaire!DX186)-(Questionnaire!DX185-Questionnaire!DX184)&gt;100,"WARNING Q 44 &amp; 45 - Closing level of branch equity capital is greater than £100m - please check","OK - Closing level of branch equity capital")</f>
        <v>OK - Closing level of branch equity capital</v>
      </c>
      <c r="DV89" s="682" t="str">
        <f>IF(ABS(Questionnaire!DY187-Questionnaire!DY186)-(Questionnaire!DY185-Questionnaire!DY184)&gt;100,"WARNING Q 44 &amp; 45 - Closing level of branch equity capital is greater than £100m - please check","OK - Closing level of branch equity capital")</f>
        <v>OK - Closing level of branch equity capital</v>
      </c>
      <c r="DW89" s="682" t="str">
        <f>IF(ABS(Questionnaire!DZ187-Questionnaire!DZ186)-(Questionnaire!DZ185-Questionnaire!DZ184)&gt;100,"WARNING Q 44 &amp; 45 - Closing level of branch equity capital is greater than £100m - please check","OK - Closing level of branch equity capital")</f>
        <v>OK - Closing level of branch equity capital</v>
      </c>
      <c r="DX89" s="682" t="str">
        <f>IF(ABS(Questionnaire!EA187-Questionnaire!EA186)-(Questionnaire!EA185-Questionnaire!EA184)&gt;100,"WARNING Q 44 &amp; 45 - Closing level of branch equity capital is greater than £100m - please check","OK - Closing level of branch equity capital")</f>
        <v>OK - Closing level of branch equity capital</v>
      </c>
      <c r="DY89" s="682" t="str">
        <f>IF(ABS(Questionnaire!EB187-Questionnaire!EB186)-(Questionnaire!EB185-Questionnaire!EB184)&gt;100,"WARNING Q 44 &amp; 45 - Closing level of branch equity capital is greater than £100m - please check","OK - Closing level of branch equity capital")</f>
        <v>OK - Closing level of branch equity capital</v>
      </c>
      <c r="DZ89" s="682" t="str">
        <f>IF(ABS(Questionnaire!EC187-Questionnaire!EC186)-(Questionnaire!EC185-Questionnaire!EC184)&gt;100,"WARNING Q 44 &amp; 45 - Closing level of branch equity capital is greater than £100m - please check","OK - Closing level of branch equity capital")</f>
        <v>OK - Closing level of branch equity capital</v>
      </c>
      <c r="EA89" s="682" t="str">
        <f>IF(ABS(Questionnaire!ED187-Questionnaire!ED186)-(Questionnaire!ED185-Questionnaire!ED184)&gt;100,"WARNING Q 44 &amp; 45 - Closing level of branch equity capital is greater than £100m - please check","OK - Closing level of branch equity capital")</f>
        <v>OK - Closing level of branch equity capital</v>
      </c>
      <c r="EB89" s="682" t="str">
        <f>IF(ABS(Questionnaire!EE187-Questionnaire!EE186)-(Questionnaire!EE185-Questionnaire!EE184)&gt;100,"WARNING Q 44 &amp; 45 - Closing level of branch equity capital is greater than £100m - please check","OK - Closing level of branch equity capital")</f>
        <v>OK - Closing level of branch equity capital</v>
      </c>
      <c r="EC89" s="682" t="str">
        <f>IF(ABS(Questionnaire!EF187-Questionnaire!EF186)-(Questionnaire!EF185-Questionnaire!EF184)&gt;100,"WARNING Q 44 &amp; 45 - Closing level of branch equity capital is greater than £100m - please check","OK - Closing level of branch equity capital")</f>
        <v>OK - Closing level of branch equity capital</v>
      </c>
      <c r="ED89" s="682" t="str">
        <f>IF(ABS(Questionnaire!EG187-Questionnaire!EG186)-(Questionnaire!EG185-Questionnaire!EG184)&gt;100,"WARNING Q 44 &amp; 45 - Closing level of branch equity capital is greater than £100m - please check","OK - Closing level of branch equity capital")</f>
        <v>OK - Closing level of branch equity capital</v>
      </c>
      <c r="EE89" s="682" t="str">
        <f>IF(ABS(Questionnaire!EH187-Questionnaire!EH186)-(Questionnaire!EH185-Questionnaire!EH184)&gt;100,"WARNING Q 44 &amp; 45 - Closing level of branch equity capital is greater than £100m - please check","OK - Closing level of branch equity capital")</f>
        <v>OK - Closing level of branch equity capital</v>
      </c>
      <c r="EF89" s="682" t="str">
        <f>IF(ABS(Questionnaire!EI187-Questionnaire!EI186)-(Questionnaire!EI185-Questionnaire!EI184)&gt;100,"WARNING Q 44 &amp; 45 - Closing level of branch equity capital is greater than £100m - please check","OK - Closing level of branch equity capital")</f>
        <v>OK - Closing level of branch equity capital</v>
      </c>
      <c r="EG89" s="682" t="str">
        <f>IF(ABS(Questionnaire!EJ187-Questionnaire!EJ186)-(Questionnaire!EJ185-Questionnaire!EJ184)&gt;100,"WARNING Q 44 &amp; 45 - Closing level of branch equity capital is greater than £100m - please check","OK - Closing level of branch equity capital")</f>
        <v>OK - Closing level of branch equity capital</v>
      </c>
      <c r="EH89" s="682" t="str">
        <f>IF(ABS(Questionnaire!EK187-Questionnaire!EK186)-(Questionnaire!EK185-Questionnaire!EK184)&gt;100,"WARNING Q 44 &amp; 45 - Closing level of branch equity capital is greater than £100m - please check","OK - Closing level of branch equity capital")</f>
        <v>OK - Closing level of branch equity capital</v>
      </c>
      <c r="EI89" s="682" t="str">
        <f>IF(ABS(Questionnaire!EL187-Questionnaire!EL186)-(Questionnaire!EL185-Questionnaire!EL184)&gt;100,"WARNING Q 44 &amp; 45 - Closing level of branch equity capital is greater than £100m - please check","OK - Closing level of branch equity capital")</f>
        <v>OK - Closing level of branch equity capital</v>
      </c>
      <c r="EJ89" s="682" t="str">
        <f>IF(ABS(Questionnaire!EM187-Questionnaire!EM186)-(Questionnaire!EM185-Questionnaire!EM184)&gt;100,"WARNING Q 44 &amp; 45 - Closing level of branch equity capital is greater than £100m - please check","OK - Closing level of branch equity capital")</f>
        <v>OK - Closing level of branch equity capital</v>
      </c>
      <c r="EK89" s="682" t="str">
        <f>IF(ABS(Questionnaire!EN187-Questionnaire!EN186)-(Questionnaire!EN185-Questionnaire!EN184)&gt;100,"WARNING Q 44 &amp; 45 - Closing level of branch equity capital is greater than £100m - please check","OK - Closing level of branch equity capital")</f>
        <v>OK - Closing level of branch equity capital</v>
      </c>
      <c r="EL89" s="682" t="str">
        <f>IF(ABS(Questionnaire!EO187-Questionnaire!EO186)-(Questionnaire!EO185-Questionnaire!EO184)&gt;100,"WARNING Q 44 &amp; 45 - Closing level of branch equity capital is greater than £100m - please check","OK - Closing level of branch equity capital")</f>
        <v>OK - Closing level of branch equity capital</v>
      </c>
      <c r="EM89" s="682" t="str">
        <f>IF(ABS(Questionnaire!EP187-Questionnaire!EP186)-(Questionnaire!EP185-Questionnaire!EP184)&gt;100,"WARNING Q 44 &amp; 45 - Closing level of branch equity capital is greater than £100m - please check","OK - Closing level of branch equity capital")</f>
        <v>OK - Closing level of branch equity capital</v>
      </c>
      <c r="EN89" s="682" t="str">
        <f>IF(ABS(Questionnaire!EQ187-Questionnaire!EQ186)-(Questionnaire!EQ185-Questionnaire!EQ184)&gt;100,"WARNING Q 44 &amp; 45 - Closing level of branch equity capital is greater than £100m - please check","OK - Closing level of branch equity capital")</f>
        <v>OK - Closing level of branch equity capital</v>
      </c>
      <c r="EO89" s="682" t="str">
        <f>IF(ABS(Questionnaire!ER187-Questionnaire!ER186)-(Questionnaire!ER185-Questionnaire!ER184)&gt;100,"WARNING Q 44 &amp; 45 - Closing level of branch equity capital is greater than £100m - please check","OK - Closing level of branch equity capital")</f>
        <v>OK - Closing level of branch equity capital</v>
      </c>
      <c r="EP89" s="682" t="str">
        <f>IF(ABS(Questionnaire!ES187-Questionnaire!ES186)-(Questionnaire!ES185-Questionnaire!ES184)&gt;100,"WARNING Q 44 &amp; 45 - Closing level of branch equity capital is greater than £100m - please check","OK - Closing level of branch equity capital")</f>
        <v>OK - Closing level of branch equity capital</v>
      </c>
      <c r="EQ89" s="682" t="str">
        <f>IF(ABS(Questionnaire!ET187-Questionnaire!ET186)-(Questionnaire!ET185-Questionnaire!ET184)&gt;100,"WARNING Q 44 &amp; 45 - Closing level of branch equity capital is greater than £100m - please check","OK - Closing level of branch equity capital")</f>
        <v>OK - Closing level of branch equity capital</v>
      </c>
      <c r="ER89" s="682" t="str">
        <f>IF(ABS(Questionnaire!EU187-Questionnaire!EU186)-(Questionnaire!EU185-Questionnaire!EU184)&gt;100,"WARNING Q 44 &amp; 45 - Closing level of branch equity capital is greater than £100m - please check","OK - Closing level of branch equity capital")</f>
        <v>OK - Closing level of branch equity capital</v>
      </c>
      <c r="ES89" s="682" t="str">
        <f>IF(ABS(Questionnaire!EV187-Questionnaire!EV186)-(Questionnaire!EV185-Questionnaire!EV184)&gt;100,"WARNING Q 44 &amp; 45 - Closing level of branch equity capital is greater than £100m - please check","OK - Closing level of branch equity capital")</f>
        <v>OK - Closing level of branch equity capital</v>
      </c>
      <c r="ET89" s="682" t="str">
        <f>IF(ABS(Questionnaire!EW187-Questionnaire!EW186)-(Questionnaire!EW185-Questionnaire!EW184)&gt;100,"WARNING Q 44 &amp; 45 - Closing level of branch equity capital is greater than £100m - please check","OK - Closing level of branch equity capital")</f>
        <v>OK - Closing level of branch equity capital</v>
      </c>
      <c r="EU89" s="682" t="str">
        <f>IF(ABS(Questionnaire!EX187-Questionnaire!EX186)-(Questionnaire!EX185-Questionnaire!EX184)&gt;100,"WARNING Q 44 &amp; 45 - Closing level of branch equity capital is greater than £100m - please check","OK - Closing level of branch equity capital")</f>
        <v>OK - Closing level of branch equity capital</v>
      </c>
      <c r="EV89" s="682" t="str">
        <f>IF(ABS(Questionnaire!EY187-Questionnaire!EY186)-(Questionnaire!EY185-Questionnaire!EY184)&gt;100,"WARNING Q 44 &amp; 45 - Closing level of branch equity capital is greater than £100m - please check","OK - Closing level of branch equity capital")</f>
        <v>OK - Closing level of branch equity capital</v>
      </c>
      <c r="EW89" s="682" t="str">
        <f>IF(ABS(Questionnaire!EZ187-Questionnaire!EZ186)-(Questionnaire!EZ185-Questionnaire!EZ184)&gt;100,"WARNING Q 44 &amp; 45 - Closing level of branch equity capital is greater than £100m - please check","OK - Closing level of branch equity capital")</f>
        <v>OK - Closing level of branch equity capital</v>
      </c>
      <c r="EX89" s="682" t="str">
        <f>IF(ABS(Questionnaire!FA187-Questionnaire!FA186)-(Questionnaire!FA185-Questionnaire!FA184)&gt;100,"WARNING Q 44 &amp; 45 - Closing level of branch equity capital is greater than £100m - please check","OK - Closing level of branch equity capital")</f>
        <v>OK - Closing level of branch equity capital</v>
      </c>
      <c r="EY89" s="682" t="str">
        <f>IF(ABS(Questionnaire!FB187-Questionnaire!FB186)-(Questionnaire!FB185-Questionnaire!FB184)&gt;100,"WARNING Q 44 &amp; 45 - Closing level of branch equity capital is greater than £100m - please check","OK - Closing level of branch equity capital")</f>
        <v>OK - Closing level of branch equity capital</v>
      </c>
      <c r="EZ89" s="682" t="str">
        <f>IF(ABS(Questionnaire!FC187-Questionnaire!FC186)-(Questionnaire!FC185-Questionnaire!FC184)&gt;100,"WARNING Q 44 &amp; 45 - Closing level of branch equity capital is greater than £100m - please check","OK - Closing level of branch equity capital")</f>
        <v>OK - Closing level of branch equity capital</v>
      </c>
      <c r="FA89" s="682" t="str">
        <f>IF(ABS(Questionnaire!FD187-Questionnaire!FD186)-(Questionnaire!FD185-Questionnaire!FD184)&gt;100,"WARNING Q 44 &amp; 45 - Closing level of branch equity capital is greater than £100m - please check","OK - Closing level of branch equity capital")</f>
        <v>OK - Closing level of branch equity capital</v>
      </c>
      <c r="FB89" s="682" t="str">
        <f>IF(ABS(Questionnaire!FE187-Questionnaire!FE186)-(Questionnaire!FE185-Questionnaire!FE184)&gt;100,"WARNING Q 44 &amp; 45 - Closing level of branch equity capital is greater than £100m - please check","OK - Closing level of branch equity capital")</f>
        <v>OK - Closing level of branch equity capital</v>
      </c>
      <c r="FC89" s="682" t="str">
        <f>IF(ABS(Questionnaire!FF187-Questionnaire!FF186)-(Questionnaire!FF185-Questionnaire!FF184)&gt;100,"WARNING Q 44 &amp; 45 - Closing level of branch equity capital is greater than £100m - please check","OK - Closing level of branch equity capital")</f>
        <v>OK - Closing level of branch equity capital</v>
      </c>
      <c r="FD89" s="682" t="str">
        <f>IF(ABS(Questionnaire!FG187-Questionnaire!FG186)-(Questionnaire!FG185-Questionnaire!FG184)&gt;100,"WARNING Q 44 &amp; 45 - Closing level of branch equity capital is greater than £100m - please check","OK - Closing level of branch equity capital")</f>
        <v>OK - Closing level of branch equity capital</v>
      </c>
      <c r="FE89" s="682" t="str">
        <f>IF(ABS(Questionnaire!FH187-Questionnaire!FH186)-(Questionnaire!FH185-Questionnaire!FH184)&gt;100,"WARNING Q 44 &amp; 45 - Closing level of branch equity capital is greater than £100m - please check","OK - Closing level of branch equity capital")</f>
        <v>OK - Closing level of branch equity capital</v>
      </c>
      <c r="FF89" s="682" t="str">
        <f>IF(ABS(Questionnaire!FI187-Questionnaire!FI186)-(Questionnaire!FI185-Questionnaire!FI184)&gt;100,"WARNING Q 44 &amp; 45 - Closing level of branch equity capital is greater than £100m - please check","OK - Closing level of branch equity capital")</f>
        <v>OK - Closing level of branch equity capital</v>
      </c>
      <c r="FG89" s="682" t="str">
        <f>IF(ABS(Questionnaire!FJ187-Questionnaire!FJ186)-(Questionnaire!FJ185-Questionnaire!FJ184)&gt;100,"WARNING Q 44 &amp; 45 - Closing level of branch equity capital is greater than £100m - please check","OK - Closing level of branch equity capital")</f>
        <v>OK - Closing level of branch equity capital</v>
      </c>
      <c r="FH89" s="682" t="str">
        <f>IF(ABS(Questionnaire!FK187-Questionnaire!FK186)-(Questionnaire!FK185-Questionnaire!FK184)&gt;100,"WARNING Q 44 &amp; 45 - Closing level of branch equity capital is greater than £100m - please check","OK - Closing level of branch equity capital")</f>
        <v>OK - Closing level of branch equity capital</v>
      </c>
      <c r="FI89" s="682" t="str">
        <f>IF(ABS(Questionnaire!FL187-Questionnaire!FL186)-(Questionnaire!FL185-Questionnaire!FL184)&gt;100,"WARNING Q 44 &amp; 45 - Closing level of branch equity capital is greater than £100m - please check","OK - Closing level of branch equity capital")</f>
        <v>OK - Closing level of branch equity capital</v>
      </c>
      <c r="FJ89" s="682" t="str">
        <f>IF(ABS(Questionnaire!FM187-Questionnaire!FM186)-(Questionnaire!FM185-Questionnaire!FM184)&gt;100,"WARNING Q 44 &amp; 45 - Closing level of branch equity capital is greater than £100m - please check","OK - Closing level of branch equity capital")</f>
        <v>OK - Closing level of branch equity capital</v>
      </c>
      <c r="FK89" s="682" t="str">
        <f>IF(ABS(Questionnaire!FN187-Questionnaire!FN186)-(Questionnaire!FN185-Questionnaire!FN184)&gt;100,"WARNING Q 44 &amp; 45 - Closing level of branch equity capital is greater than £100m - please check","OK - Closing level of branch equity capital")</f>
        <v>OK - Closing level of branch equity capital</v>
      </c>
      <c r="FL89" s="682" t="str">
        <f>IF(ABS(Questionnaire!FO187-Questionnaire!FO186)-(Questionnaire!FO185-Questionnaire!FO184)&gt;100,"WARNING Q 44 &amp; 45 - Closing level of branch equity capital is greater than £100m - please check","OK - Closing level of branch equity capital")</f>
        <v>OK - Closing level of branch equity capital</v>
      </c>
      <c r="FM89" s="682" t="str">
        <f>IF(ABS(Questionnaire!FP187-Questionnaire!FP186)-(Questionnaire!FP185-Questionnaire!FP184)&gt;100,"WARNING Q 44 &amp; 45 - Closing level of branch equity capital is greater than £100m - please check","OK - Closing level of branch equity capital")</f>
        <v>OK - Closing level of branch equity capital</v>
      </c>
      <c r="FN89" s="682" t="str">
        <f>IF(ABS(Questionnaire!FQ187-Questionnaire!FQ186)-(Questionnaire!FQ185-Questionnaire!FQ184)&gt;100,"WARNING Q 44 &amp; 45 - Closing level of branch equity capital is greater than £100m - please check","OK - Closing level of branch equity capital")</f>
        <v>OK - Closing level of branch equity capital</v>
      </c>
      <c r="FO89" s="682" t="str">
        <f>IF(ABS(Questionnaire!FR187-Questionnaire!FR186)-(Questionnaire!FR185-Questionnaire!FR184)&gt;100,"WARNING Q 44 &amp; 45 - Closing level of branch equity capital is greater than £100m - please check","OK - Closing level of branch equity capital")</f>
        <v>OK - Closing level of branch equity capital</v>
      </c>
      <c r="FP89" s="682" t="str">
        <f>IF(ABS(Questionnaire!FS187-Questionnaire!FS186)-(Questionnaire!FS185-Questionnaire!FS184)&gt;100,"WARNING Q 44 &amp; 45 - Closing level of branch equity capital is greater than £100m - please check","OK - Closing level of branch equity capital")</f>
        <v>OK - Closing level of branch equity capital</v>
      </c>
      <c r="FQ89" s="682" t="str">
        <f>IF(ABS(Questionnaire!FT187-Questionnaire!FT186)-(Questionnaire!FT185-Questionnaire!FT184)&gt;100,"WARNING Q 44 &amp; 45 - Closing level of branch equity capital is greater than £100m - please check","OK - Closing level of branch equity capital")</f>
        <v>OK - Closing level of branch equity capital</v>
      </c>
      <c r="FR89" s="682" t="str">
        <f>IF(ABS(Questionnaire!FU187-Questionnaire!FU186)-(Questionnaire!FU185-Questionnaire!FU184)&gt;100,"WARNING Q 44 &amp; 45 - Closing level of branch equity capital is greater than £100m - please check","OK - Closing level of branch equity capital")</f>
        <v>OK - Closing level of branch equity capital</v>
      </c>
      <c r="FS89" s="682" t="str">
        <f>IF(ABS(Questionnaire!FV187-Questionnaire!FV186)-(Questionnaire!FV185-Questionnaire!FV184)&gt;100,"WARNING Q 44 &amp; 45 - Closing level of branch equity capital is greater than £100m - please check","OK - Closing level of branch equity capital")</f>
        <v>OK - Closing level of branch equity capital</v>
      </c>
      <c r="FT89" s="682" t="str">
        <f>IF(ABS(Questionnaire!FW187-Questionnaire!FW186)-(Questionnaire!FW185-Questionnaire!FW184)&gt;100,"WARNING Q 44 &amp; 45 - Closing level of branch equity capital is greater than £100m - please check","OK - Closing level of branch equity capital")</f>
        <v>OK - Closing level of branch equity capital</v>
      </c>
      <c r="FU89" s="682" t="str">
        <f>IF(ABS(Questionnaire!FX187-Questionnaire!FX186)-(Questionnaire!FX185-Questionnaire!FX184)&gt;100,"WARNING Q 44 &amp; 45 - Closing level of branch equity capital is greater than £100m - please check","OK - Closing level of branch equity capital")</f>
        <v>OK - Closing level of branch equity capital</v>
      </c>
      <c r="FV89" s="682" t="str">
        <f>IF(ABS(Questionnaire!FY187-Questionnaire!FY186)-(Questionnaire!FY185-Questionnaire!FY184)&gt;100,"WARNING Q 44 &amp; 45 - Closing level of branch equity capital is greater than £100m - please check","OK - Closing level of branch equity capital")</f>
        <v>OK - Closing level of branch equity capital</v>
      </c>
      <c r="FW89" s="682" t="str">
        <f>IF(ABS(Questionnaire!FZ187-Questionnaire!FZ186)-(Questionnaire!FZ185-Questionnaire!FZ184)&gt;100,"WARNING Q 44 &amp; 45 - Closing level of branch equity capital is greater than £100m - please check","OK - Closing level of branch equity capital")</f>
        <v>OK - Closing level of branch equity capital</v>
      </c>
      <c r="FX89" s="682" t="str">
        <f>IF(ABS(Questionnaire!GA187-Questionnaire!GA186)-(Questionnaire!GA185-Questionnaire!GA184)&gt;100,"WARNING Q 44 &amp; 45 - Closing level of branch equity capital is greater than £100m - please check","OK - Closing level of branch equity capital")</f>
        <v>OK - Closing level of branch equity capital</v>
      </c>
      <c r="FY89" s="682" t="str">
        <f>IF(ABS(Questionnaire!GB187-Questionnaire!GB186)-(Questionnaire!GB185-Questionnaire!GB184)&gt;100,"WARNING Q 44 &amp; 45 - Closing level of branch equity capital is greater than £100m - please check","OK - Closing level of branch equity capital")</f>
        <v>OK - Closing level of branch equity capital</v>
      </c>
      <c r="FZ89" s="682" t="str">
        <f>IF(ABS(Questionnaire!GC187-Questionnaire!GC186)-(Questionnaire!GC185-Questionnaire!GC184)&gt;100,"WARNING Q 44 &amp; 45 - Closing level of branch equity capital is greater than £100m - please check","OK - Closing level of branch equity capital")</f>
        <v>OK - Closing level of branch equity capital</v>
      </c>
      <c r="GA89" s="682" t="str">
        <f>IF(ABS(Questionnaire!GD187-Questionnaire!GD186)-(Questionnaire!GD185-Questionnaire!GD184)&gt;100,"WARNING Q 44 &amp; 45 - Closing level of branch equity capital is greater than £100m - please check","OK - Closing level of branch equity capital")</f>
        <v>OK - Closing level of branch equity capital</v>
      </c>
      <c r="GB89" s="682" t="str">
        <f>IF(ABS(Questionnaire!GE187-Questionnaire!GE186)-(Questionnaire!GE185-Questionnaire!GE184)&gt;100,"WARNING Q 44 &amp; 45 - Closing level of branch equity capital is greater than £100m - please check","OK - Closing level of branch equity capital")</f>
        <v>OK - Closing level of branch equity capital</v>
      </c>
      <c r="GC89" s="682" t="str">
        <f>IF(ABS(Questionnaire!GF187-Questionnaire!GF186)-(Questionnaire!GF185-Questionnaire!GF184)&gt;100,"WARNING Q 44 &amp; 45 - Closing level of branch equity capital is greater than £100m - please check","OK - Closing level of branch equity capital")</f>
        <v>OK - Closing level of branch equity capital</v>
      </c>
      <c r="GD89" s="682" t="str">
        <f>IF(ABS(Questionnaire!GG187-Questionnaire!GG186)-(Questionnaire!GG185-Questionnaire!GG184)&gt;100,"WARNING Q 44 &amp; 45 - Closing level of branch equity capital is greater than £100m - please check","OK - Closing level of branch equity capital")</f>
        <v>OK - Closing level of branch equity capital</v>
      </c>
      <c r="GE89" s="682" t="str">
        <f>IF(ABS(Questionnaire!GH187-Questionnaire!GH186)-(Questionnaire!GH185-Questionnaire!GH184)&gt;100,"WARNING Q 44 &amp; 45 - Closing level of branch equity capital is greater than £100m - please check","OK - Closing level of branch equity capital")</f>
        <v>OK - Closing level of branch equity capital</v>
      </c>
      <c r="GF89" s="682" t="str">
        <f>IF(ABS(Questionnaire!GI187-Questionnaire!GI186)-(Questionnaire!GI185-Questionnaire!GI184)&gt;100,"WARNING Q 44 &amp; 45 - Closing level of branch equity capital is greater than £100m - please check","OK - Closing level of branch equity capital")</f>
        <v>OK - Closing level of branch equity capital</v>
      </c>
      <c r="GG89" s="682" t="str">
        <f>IF(ABS(Questionnaire!GJ187-Questionnaire!GJ186)-(Questionnaire!GJ185-Questionnaire!GJ184)&gt;100,"WARNING Q 44 &amp; 45 - Closing level of branch equity capital is greater than £100m - please check","OK - Closing level of branch equity capital")</f>
        <v>OK - Closing level of branch equity capital</v>
      </c>
      <c r="GH89" s="682" t="str">
        <f>IF(ABS(Questionnaire!GK187-Questionnaire!GK186)-(Questionnaire!GK185-Questionnaire!GK184)&gt;100,"WARNING Q 44 &amp; 45 - Closing level of branch equity capital is greater than £100m - please check","OK - Closing level of branch equity capital")</f>
        <v>OK - Closing level of branch equity capital</v>
      </c>
      <c r="GI89" s="682" t="str">
        <f>IF(ABS(Questionnaire!GL187-Questionnaire!GL186)-(Questionnaire!GL185-Questionnaire!GL184)&gt;100,"WARNING Q 44 &amp; 45 - Closing level of branch equity capital is greater than £100m - please check","OK - Closing level of branch equity capital")</f>
        <v>OK - Closing level of branch equity capital</v>
      </c>
      <c r="GJ89" s="682" t="str">
        <f>IF(ABS(Questionnaire!GM187-Questionnaire!GM186)-(Questionnaire!GM185-Questionnaire!GM184)&gt;100,"WARNING Q 44 &amp; 45 - Closing level of branch equity capital is greater than £100m - please check","OK - Closing level of branch equity capital")</f>
        <v>OK - Closing level of branch equity capital</v>
      </c>
      <c r="GK89" s="682" t="str">
        <f>IF(ABS(Questionnaire!GN187-Questionnaire!GN186)-(Questionnaire!GN185-Questionnaire!GN184)&gt;100,"WARNING Q 44 &amp; 45 - Closing level of branch equity capital is greater than £100m - please check","OK - Closing level of branch equity capital")</f>
        <v>OK - Closing level of branch equity capital</v>
      </c>
      <c r="GL89" s="682" t="str">
        <f>IF(ABS(Questionnaire!GO187-Questionnaire!GO186)-(Questionnaire!GO185-Questionnaire!GO184)&gt;100,"WARNING Q 44 &amp; 45 - Closing level of branch equity capital is greater than £100m - please check","OK - Closing level of branch equity capital")</f>
        <v>OK - Closing level of branch equity capital</v>
      </c>
      <c r="GM89" s="682" t="str">
        <f>IF(ABS(Questionnaire!GP187-Questionnaire!GP186)-(Questionnaire!GP185-Questionnaire!GP184)&gt;100,"WARNING Q 44 &amp; 45 - Closing level of branch equity capital is greater than £100m - please check","OK - Closing level of branch equity capital")</f>
        <v>OK - Closing level of branch equity capital</v>
      </c>
      <c r="GN89" s="682" t="str">
        <f>IF(ABS(Questionnaire!GQ187-Questionnaire!GQ186)-(Questionnaire!GQ185-Questionnaire!GQ184)&gt;100,"WARNING Q 44 &amp; 45 - Closing level of branch equity capital is greater than £100m - please check","OK - Closing level of branch equity capital")</f>
        <v>OK - Closing level of branch equity capital</v>
      </c>
      <c r="GO89" s="682" t="str">
        <f>IF(ABS(Questionnaire!GR187-Questionnaire!GR186)-(Questionnaire!GR185-Questionnaire!GR184)&gt;100,"WARNING Q 44 &amp; 45 - Closing level of branch equity capital is greater than £100m - please check","OK - Closing level of branch equity capital")</f>
        <v>OK - Closing level of branch equity capital</v>
      </c>
      <c r="GP89" s="682" t="str">
        <f>IF(ABS(Questionnaire!GS187-Questionnaire!GS186)-(Questionnaire!GS185-Questionnaire!GS184)&gt;100,"WARNING Q 44 &amp; 45 - Closing level of branch equity capital is greater than £100m - please check","OK - Closing level of branch equity capital")</f>
        <v>OK - Closing level of branch equity capital</v>
      </c>
      <c r="GQ89" s="682" t="str">
        <f>IF(ABS(Questionnaire!GT187-Questionnaire!GT186)-(Questionnaire!GT185-Questionnaire!GT184)&gt;100,"WARNING Q 44 &amp; 45 - Closing level of branch equity capital is greater than £100m - please check","OK - Closing level of branch equity capital")</f>
        <v>OK - Closing level of branch equity capital</v>
      </c>
      <c r="GR89" s="682" t="str">
        <f>IF(ABS(Questionnaire!GU187-Questionnaire!GU186)-(Questionnaire!GU185-Questionnaire!GU184)&gt;100,"WARNING Q 44 &amp; 45 - Closing level of branch equity capital is greater than £100m - please check","OK - Closing level of branch equity capital")</f>
        <v>OK - Closing level of branch equity capital</v>
      </c>
      <c r="GS89" s="682" t="str">
        <f>IF(ABS(Questionnaire!GV187-Questionnaire!GV186)-(Questionnaire!GV185-Questionnaire!GV184)&gt;100,"WARNING Q 44 &amp; 45 - Closing level of branch equity capital is greater than £100m - please check","OK - Closing level of branch equity capital")</f>
        <v>OK - Closing level of branch equity capital</v>
      </c>
      <c r="GT89" s="682" t="str">
        <f>IF(ABS(Questionnaire!GW187-Questionnaire!GW186)-(Questionnaire!GW185-Questionnaire!GW184)&gt;100,"WARNING Q 44 &amp; 45 - Closing level of branch equity capital is greater than £100m - please check","OK - Closing level of branch equity capital")</f>
        <v>OK - Closing level of branch equity capital</v>
      </c>
      <c r="GU89" s="682" t="str">
        <f>IF(ABS(Questionnaire!GX187-Questionnaire!GX186)-(Questionnaire!GX185-Questionnaire!GX184)&gt;100,"WARNING Q 44 &amp; 45 - Closing level of branch equity capital is greater than £100m - please check","OK - Closing level of branch equity capital")</f>
        <v>OK - Closing level of branch equity capital</v>
      </c>
      <c r="GV89" s="682" t="str">
        <f>IF(ABS(Questionnaire!GY187-Questionnaire!GY186)-(Questionnaire!GY185-Questionnaire!GY184)&gt;100,"WARNING Q 44 &amp; 45 - Closing level of branch equity capital is greater than £100m - please check","OK - Closing level of branch equity capital")</f>
        <v>OK - Closing level of branch equity capital</v>
      </c>
      <c r="GW89" s="682" t="str">
        <f>IF(ABS(Questionnaire!GZ187-Questionnaire!GZ186)-(Questionnaire!GZ185-Questionnaire!GZ184)&gt;100,"WARNING Q 44 &amp; 45 - Closing level of branch equity capital is greater than £100m - please check","OK - Closing level of branch equity capital")</f>
        <v>OK - Closing level of branch equity capital</v>
      </c>
      <c r="GX89" s="682" t="str">
        <f>IF(ABS(Questionnaire!HA187-Questionnaire!HA186)-(Questionnaire!HA185-Questionnaire!HA184)&gt;100,"WARNING Q 44 &amp; 45 - Closing level of branch equity capital is greater than £100m - please check","OK - Closing level of branch equity capital")</f>
        <v>OK - Closing level of branch equity capital</v>
      </c>
      <c r="GY89" s="682" t="str">
        <f>IF(ABS(Questionnaire!HB187-Questionnaire!HB186)-(Questionnaire!HB185-Questionnaire!HB184)&gt;100,"WARNING Q 44 &amp; 45 - Closing level of branch equity capital is greater than £100m - please check","OK - Closing level of branch equity capital")</f>
        <v>OK - Closing level of branch equity capital</v>
      </c>
      <c r="GZ89" s="682" t="str">
        <f>IF(ABS(Questionnaire!HC187-Questionnaire!HC186)-(Questionnaire!HC185-Questionnaire!HC184)&gt;100,"WARNING Q 44 &amp; 45 - Closing level of branch equity capital is greater than £100m - please check","OK - Closing level of branch equity capital")</f>
        <v>OK - Closing level of branch equity capital</v>
      </c>
      <c r="HA89" s="682" t="str">
        <f>IF(ABS(Questionnaire!HD187-Questionnaire!HD186)-(Questionnaire!HD185-Questionnaire!HD184)&gt;100,"WARNING Q 44 &amp; 45 - Closing level of branch equity capital is greater than £100m - please check","OK - Closing level of branch equity capital")</f>
        <v>OK - Closing level of branch equity capital</v>
      </c>
      <c r="HB89" s="682" t="str">
        <f>IF(ABS(Questionnaire!HE187-Questionnaire!HE186)-(Questionnaire!HE185-Questionnaire!HE184)&gt;100,"WARNING Q 44 &amp; 45 - Closing level of branch equity capital is greater than £100m - please check","OK - Closing level of branch equity capital")</f>
        <v>OK - Closing level of branch equity capital</v>
      </c>
      <c r="HC89" s="682" t="str">
        <f>IF(ABS(Questionnaire!HF187-Questionnaire!HF186)-(Questionnaire!HF185-Questionnaire!HF184)&gt;100,"WARNING Q 44 &amp; 45 - Closing level of branch equity capital is greater than £100m - please check","OK - Closing level of branch equity capital")</f>
        <v>OK - Closing level of branch equity capital</v>
      </c>
      <c r="HD89" s="682" t="str">
        <f>IF(ABS(Questionnaire!HG187-Questionnaire!HG186)-(Questionnaire!HG185-Questionnaire!HG184)&gt;100,"WARNING Q 44 &amp; 45 - Closing level of branch equity capital is greater than £100m - please check","OK - Closing level of branch equity capital")</f>
        <v>OK - Closing level of branch equity capital</v>
      </c>
      <c r="HE89" s="682" t="str">
        <f>IF(ABS(Questionnaire!HH187-Questionnaire!HH186)-(Questionnaire!HH185-Questionnaire!HH184)&gt;100,"WARNING Q 44 &amp; 45 - Closing level of branch equity capital is greater than £100m - please check","OK - Closing level of branch equity capital")</f>
        <v>OK - Closing level of branch equity capital</v>
      </c>
      <c r="HF89" s="682" t="str">
        <f>IF(ABS(Questionnaire!HI187-Questionnaire!HI186)-(Questionnaire!HI185-Questionnaire!HI184)&gt;100,"WARNING Q 44 &amp; 45 - Closing level of branch equity capital is greater than £100m - please check","OK - Closing level of branch equity capital")</f>
        <v>OK - Closing level of branch equity capital</v>
      </c>
      <c r="HG89" s="682" t="str">
        <f>IF(ABS(Questionnaire!HJ187-Questionnaire!HJ186)-(Questionnaire!HJ185-Questionnaire!HJ184)&gt;100,"WARNING Q 44 &amp; 45 - Closing level of branch equity capital is greater than £100m - please check","OK - Closing level of branch equity capital")</f>
        <v>OK - Closing level of branch equity capital</v>
      </c>
      <c r="HH89" s="682" t="str">
        <f>IF(ABS(Questionnaire!HK187-Questionnaire!HK186)-(Questionnaire!HK185-Questionnaire!HK184)&gt;100,"WARNING Q 44 &amp; 45 - Closing level of branch equity capital is greater than £100m - please check","OK - Closing level of branch equity capital")</f>
        <v>OK - Closing level of branch equity capital</v>
      </c>
      <c r="HI89" s="682" t="str">
        <f>IF(ABS(Questionnaire!HL187-Questionnaire!HL186)-(Questionnaire!HL185-Questionnaire!HL184)&gt;100,"WARNING Q 44 &amp; 45 - Closing level of branch equity capital is greater than £100m - please check","OK - Closing level of branch equity capital")</f>
        <v>OK - Closing level of branch equity capital</v>
      </c>
      <c r="HJ89" s="682" t="str">
        <f>IF(ABS(Questionnaire!HM187-Questionnaire!HM186)-(Questionnaire!HM185-Questionnaire!HM184)&gt;100,"WARNING Q 44 &amp; 45 - Closing level of branch equity capital is greater than £100m - please check","OK - Closing level of branch equity capital")</f>
        <v>OK - Closing level of branch equity capital</v>
      </c>
      <c r="HK89" s="682" t="str">
        <f>IF(ABS(Questionnaire!HN187-Questionnaire!HN186)-(Questionnaire!HN185-Questionnaire!HN184)&gt;100,"WARNING Q 44 &amp; 45 - Closing level of branch equity capital is greater than £100m - please check","OK - Closing level of branch equity capital")</f>
        <v>OK - Closing level of branch equity capital</v>
      </c>
      <c r="HL89" s="682" t="str">
        <f>IF(ABS(Questionnaire!HO187-Questionnaire!HO186)-(Questionnaire!HO185-Questionnaire!HO184)&gt;100,"WARNING Q 44 &amp; 45 - Closing level of branch equity capital is greater than £100m - please check","OK - Closing level of branch equity capital")</f>
        <v>OK - Closing level of branch equity capital</v>
      </c>
      <c r="HM89" s="682" t="str">
        <f>IF(ABS(Questionnaire!HP187-Questionnaire!HP186)-(Questionnaire!HP185-Questionnaire!HP184)&gt;100,"WARNING Q 44 &amp; 45 - Closing level of branch equity capital is greater than £100m - please check","OK - Closing level of branch equity capital")</f>
        <v>OK - Closing level of branch equity capital</v>
      </c>
      <c r="HN89" s="682" t="str">
        <f>IF(ABS(Questionnaire!HQ187-Questionnaire!HQ186)-(Questionnaire!HQ185-Questionnaire!HQ184)&gt;100,"WARNING Q 44 &amp; 45 - Closing level of branch equity capital is greater than £100m - please check","OK - Closing level of branch equity capital")</f>
        <v>OK - Closing level of branch equity capital</v>
      </c>
      <c r="HO89" s="682" t="str">
        <f>IF(ABS(Questionnaire!HR187-Questionnaire!HR186)-(Questionnaire!HR185-Questionnaire!HR184)&gt;100,"WARNING Q 44 &amp; 45 - Closing level of branch equity capital is greater than £100m - please check","OK - Closing level of branch equity capital")</f>
        <v>OK - Closing level of branch equity capital</v>
      </c>
      <c r="HP89" s="682" t="str">
        <f>IF(ABS(Questionnaire!HS187-Questionnaire!HS186)-(Questionnaire!HS185-Questionnaire!HS184)&gt;100,"WARNING Q 44 &amp; 45 - Closing level of branch equity capital is greater than £100m - please check","OK - Closing level of branch equity capital")</f>
        <v>OK - Closing level of branch equity capital</v>
      </c>
      <c r="HQ89" s="682" t="str">
        <f>IF(ABS(Questionnaire!HT187-Questionnaire!HT186)-(Questionnaire!HT185-Questionnaire!HT184)&gt;100,"WARNING Q 44 &amp; 45 - Closing level of branch equity capital is greater than £100m - please check","OK - Closing level of branch equity capital")</f>
        <v>OK - Closing level of branch equity capital</v>
      </c>
      <c r="HR89" s="682" t="str">
        <f>IF(ABS(Questionnaire!HU187-Questionnaire!HU186)-(Questionnaire!HU185-Questionnaire!HU184)&gt;100,"WARNING Q 44 &amp; 45 - Closing level of branch equity capital is greater than £100m - please check","OK - Closing level of branch equity capital")</f>
        <v>OK - Closing level of branch equity capital</v>
      </c>
      <c r="HS89" s="682" t="str">
        <f>IF(ABS(Questionnaire!HV187-Questionnaire!HV186)-(Questionnaire!HV185-Questionnaire!HV184)&gt;100,"WARNING Q 44 &amp; 45 - Closing level of branch equity capital is greater than £100m - please check","OK - Closing level of branch equity capital")</f>
        <v>OK - Closing level of branch equity capital</v>
      </c>
      <c r="HT89" s="682" t="str">
        <f>IF(ABS(Questionnaire!HW187-Questionnaire!HW186)-(Questionnaire!HW185-Questionnaire!HW184)&gt;100,"WARNING Q 44 &amp; 45 - Closing level of branch equity capital is greater than £100m - please check","OK - Closing level of branch equity capital")</f>
        <v>OK - Closing level of branch equity capital</v>
      </c>
      <c r="HU89" s="682" t="str">
        <f>IF(ABS(Questionnaire!HX187-Questionnaire!HX186)-(Questionnaire!HX185-Questionnaire!HX184)&gt;100,"WARNING Q 44 &amp; 45 - Closing level of branch equity capital is greater than £100m - please check","OK - Closing level of branch equity capital")</f>
        <v>OK - Closing level of branch equity capital</v>
      </c>
      <c r="HV89" s="682" t="str">
        <f>IF(ABS(Questionnaire!HY187-Questionnaire!HY186)-(Questionnaire!HY185-Questionnaire!HY184)&gt;100,"WARNING Q 44 &amp; 45 - Closing level of branch equity capital is greater than £100m - please check","OK - Closing level of branch equity capital")</f>
        <v>OK - Closing level of branch equity capital</v>
      </c>
      <c r="HW89" s="682" t="str">
        <f>IF(ABS(Questionnaire!HZ187-Questionnaire!HZ186)-(Questionnaire!HZ185-Questionnaire!HZ184)&gt;100,"WARNING Q 44 &amp; 45 - Closing level of branch equity capital is greater than £100m - please check","OK - Closing level of branch equity capital")</f>
        <v>OK - Closing level of branch equity capital</v>
      </c>
      <c r="HX89" s="682" t="str">
        <f>IF(ABS(Questionnaire!IA187-Questionnaire!IA186)-(Questionnaire!IA185-Questionnaire!IA184)&gt;100,"WARNING Q 44 &amp; 45 - Closing level of branch equity capital is greater than £100m - please check","OK - Closing level of branch equity capital")</f>
        <v>OK - Closing level of branch equity capital</v>
      </c>
      <c r="HY89" s="682" t="str">
        <f>IF(ABS(Questionnaire!IB187-Questionnaire!IB186)-(Questionnaire!IB185-Questionnaire!IB184)&gt;100,"WARNING Q 44 &amp; 45 - Closing level of branch equity capital is greater than £100m - please check","OK - Closing level of branch equity capital")</f>
        <v>OK - Closing level of branch equity capital</v>
      </c>
      <c r="HZ89" s="682" t="str">
        <f>IF(ABS(Questionnaire!IC187-Questionnaire!IC186)-(Questionnaire!IC185-Questionnaire!IC184)&gt;100,"WARNING Q 44 &amp; 45 - Closing level of branch equity capital is greater than £100m - please check","OK - Closing level of branch equity capital")</f>
        <v>OK - Closing level of branch equity capital</v>
      </c>
      <c r="IA89" s="682" t="str">
        <f>IF(ABS(Questionnaire!ID187-Questionnaire!ID186)-(Questionnaire!ID185-Questionnaire!ID184)&gt;100,"WARNING Q 44 &amp; 45 - Closing level of branch equity capital is greater than £100m - please check","OK - Closing level of branch equity capital")</f>
        <v>OK - Closing level of branch equity capital</v>
      </c>
      <c r="IB89" s="682" t="str">
        <f>IF(ABS(Questionnaire!IE187-Questionnaire!IE186)-(Questionnaire!IE185-Questionnaire!IE184)&gt;100,"WARNING Q 44 &amp; 45 - Closing level of branch equity capital is greater than £100m - please check","OK - Closing level of branch equity capital")</f>
        <v>OK - Closing level of branch equity capital</v>
      </c>
      <c r="IC89" s="682" t="str">
        <f>IF(ABS(Questionnaire!IF187-Questionnaire!IF186)-(Questionnaire!IF185-Questionnaire!IF184)&gt;100,"WARNING Q 44 &amp; 45 - Closing level of branch equity capital is greater than £100m - please check","OK - Closing level of branch equity capital")</f>
        <v>OK - Closing level of branch equity capital</v>
      </c>
      <c r="ID89" s="682" t="str">
        <f>IF(ABS(Questionnaire!IG187-Questionnaire!IG186)-(Questionnaire!IG185-Questionnaire!IG184)&gt;100,"WARNING Q 44 &amp; 45 - Closing level of branch equity capital is greater than £100m - please check","OK - Closing level of branch equity capital")</f>
        <v>OK - Closing level of branch equity capital</v>
      </c>
      <c r="IE89" s="682" t="str">
        <f>IF(ABS(Questionnaire!IH187-Questionnaire!IH186)-(Questionnaire!IH185-Questionnaire!IH184)&gt;100,"WARNING Q 44 &amp; 45 - Closing level of branch equity capital is greater than £100m - please check","OK - Closing level of branch equity capital")</f>
        <v>OK - Closing level of branch equity capital</v>
      </c>
      <c r="IF89" s="682" t="str">
        <f>IF(ABS(Questionnaire!II187-Questionnaire!II186)-(Questionnaire!II185-Questionnaire!II184)&gt;100,"WARNING Q 44 &amp; 45 - Closing level of branch equity capital is greater than £100m - please check","OK - Closing level of branch equity capital")</f>
        <v>OK - Closing level of branch equity capital</v>
      </c>
      <c r="IG89" s="682" t="str">
        <f>IF(ABS(Questionnaire!IJ187-Questionnaire!IJ186)-(Questionnaire!IJ185-Questionnaire!IJ184)&gt;100,"WARNING Q 44 &amp; 45 - Closing level of branch equity capital is greater than £100m - please check","OK - Closing level of branch equity capital")</f>
        <v>OK - Closing level of branch equity capital</v>
      </c>
      <c r="IH89" s="682" t="str">
        <f>IF(ABS(Questionnaire!IK187-Questionnaire!IK186)-(Questionnaire!IK185-Questionnaire!IK184)&gt;100,"WARNING Q 44 &amp; 45 - Closing level of branch equity capital is greater than £100m - please check","OK - Closing level of branch equity capital")</f>
        <v>OK - Closing level of branch equity capital</v>
      </c>
      <c r="II89" s="682" t="str">
        <f>IF(ABS(Questionnaire!IL187-Questionnaire!IL186)-(Questionnaire!IL185-Questionnaire!IL184)&gt;100,"WARNING Q 44 &amp; 45 - Closing level of branch equity capital is greater than £100m - please check","OK - Closing level of branch equity capital")</f>
        <v>OK - Closing level of branch equity capital</v>
      </c>
      <c r="IJ89" s="682" t="str">
        <f>IF(ABS(Questionnaire!IM187-Questionnaire!IM186)-(Questionnaire!IM185-Questionnaire!IM184)&gt;100,"WARNING Q 44 &amp; 45 - Closing level of branch equity capital is greater than £100m - please check","OK - Closing level of branch equity capital")</f>
        <v>OK - Closing level of branch equity capital</v>
      </c>
      <c r="IK89" s="682" t="str">
        <f>IF(ABS(Questionnaire!IN187-Questionnaire!IN186)-(Questionnaire!IN185-Questionnaire!IN184)&gt;100,"WARNING Q 44 &amp; 45 - Closing level of branch equity capital is greater than £100m - please check","OK - Closing level of branch equity capital")</f>
        <v>OK - Closing level of branch equity capital</v>
      </c>
      <c r="IL89" s="682" t="str">
        <f>IF(ABS(Questionnaire!IO187-Questionnaire!IO186)-(Questionnaire!IO185-Questionnaire!IO184)&gt;100,"WARNING Q 44 &amp; 45 - Closing level of branch equity capital is greater than £100m - please check","OK - Closing level of branch equity capital")</f>
        <v>OK - Closing level of branch equity capital</v>
      </c>
      <c r="IM89" s="682" t="str">
        <f>IF(ABS(Questionnaire!IP187-Questionnaire!IP186)-(Questionnaire!IP185-Questionnaire!IP184)&gt;100,"WARNING Q 44 &amp; 45 - Closing level of branch equity capital is greater than £100m - please check","OK - Closing level of branch equity capital")</f>
        <v>OK - Closing level of branch equity capital</v>
      </c>
      <c r="IN89" s="682" t="str">
        <f>IF(ABS(Questionnaire!IQ187-Questionnaire!IQ186)-(Questionnaire!IQ185-Questionnaire!IQ184)&gt;100,"WARNING Q 44 &amp; 45 - Closing level of branch equity capital is greater than £100m - please check","OK - Closing level of branch equity capital")</f>
        <v>OK - Closing level of branch equity capital</v>
      </c>
      <c r="IO89" s="682" t="str">
        <f>IF(ABS(Questionnaire!IR187-Questionnaire!IR186)-(Questionnaire!IR185-Questionnaire!IR184)&gt;100,"WARNING Q 44 &amp; 45 - Closing level of branch equity capital is greater than £100m - please check","OK - Closing level of branch equity capital")</f>
        <v>OK - Closing level of branch equity capital</v>
      </c>
      <c r="IP89" s="682" t="str">
        <f>IF(ABS(Questionnaire!IS187-Questionnaire!IS186)-(Questionnaire!IS185-Questionnaire!IS184)&gt;100,"WARNING Q 44 &amp; 45 - Closing level of branch equity capital is greater than £100m - please check","OK - Closing level of branch equity capital")</f>
        <v>OK - Closing level of branch equity capital</v>
      </c>
      <c r="IQ89" s="212"/>
      <c r="IR89" s="212"/>
      <c r="IS89" s="212"/>
    </row>
    <row r="90" spans="1:253">
      <c r="A90" s="679">
        <f>IF(LEFT(A91,2)="OK",0,IF(LEFT(A91,2)="WA",2,1))</f>
        <v>0</v>
      </c>
      <c r="B90" s="218">
        <f t="shared" ref="B90:BM90" si="135">IF(LEFT(B91,2)="OK",0,IF(LEFT(B91,2)="WA",2,1))</f>
        <v>0</v>
      </c>
      <c r="C90" s="218">
        <f t="shared" si="135"/>
        <v>0</v>
      </c>
      <c r="D90" s="218">
        <f t="shared" si="135"/>
        <v>0</v>
      </c>
      <c r="E90" s="218">
        <f t="shared" si="135"/>
        <v>0</v>
      </c>
      <c r="F90" s="218">
        <f t="shared" si="135"/>
        <v>0</v>
      </c>
      <c r="G90" s="218">
        <f t="shared" si="135"/>
        <v>0</v>
      </c>
      <c r="H90" s="218">
        <f t="shared" si="135"/>
        <v>0</v>
      </c>
      <c r="I90" s="218">
        <f t="shared" si="135"/>
        <v>0</v>
      </c>
      <c r="J90" s="218">
        <f t="shared" si="135"/>
        <v>0</v>
      </c>
      <c r="K90" s="218">
        <f t="shared" si="135"/>
        <v>0</v>
      </c>
      <c r="L90" s="218">
        <f t="shared" si="135"/>
        <v>0</v>
      </c>
      <c r="M90" s="218">
        <f t="shared" si="135"/>
        <v>0</v>
      </c>
      <c r="N90" s="218">
        <f t="shared" si="135"/>
        <v>0</v>
      </c>
      <c r="O90" s="218">
        <f t="shared" si="135"/>
        <v>0</v>
      </c>
      <c r="P90" s="218">
        <f t="shared" si="135"/>
        <v>0</v>
      </c>
      <c r="Q90" s="218">
        <f t="shared" si="135"/>
        <v>0</v>
      </c>
      <c r="R90" s="218">
        <f t="shared" si="135"/>
        <v>0</v>
      </c>
      <c r="S90" s="218">
        <f t="shared" si="135"/>
        <v>0</v>
      </c>
      <c r="T90" s="218">
        <f t="shared" si="135"/>
        <v>0</v>
      </c>
      <c r="U90" s="218">
        <f t="shared" si="135"/>
        <v>0</v>
      </c>
      <c r="V90" s="218">
        <f t="shared" si="135"/>
        <v>0</v>
      </c>
      <c r="W90" s="218">
        <f t="shared" si="135"/>
        <v>0</v>
      </c>
      <c r="X90" s="218">
        <f t="shared" si="135"/>
        <v>0</v>
      </c>
      <c r="Y90" s="218">
        <f t="shared" si="135"/>
        <v>0</v>
      </c>
      <c r="Z90" s="218">
        <f t="shared" si="135"/>
        <v>0</v>
      </c>
      <c r="AA90" s="218">
        <f t="shared" si="135"/>
        <v>0</v>
      </c>
      <c r="AB90" s="218">
        <f t="shared" si="135"/>
        <v>0</v>
      </c>
      <c r="AC90" s="218">
        <f t="shared" si="135"/>
        <v>0</v>
      </c>
      <c r="AD90" s="218">
        <f t="shared" si="135"/>
        <v>0</v>
      </c>
      <c r="AE90" s="218">
        <f t="shared" si="135"/>
        <v>0</v>
      </c>
      <c r="AF90" s="218">
        <f t="shared" si="135"/>
        <v>0</v>
      </c>
      <c r="AG90" s="218">
        <f t="shared" si="135"/>
        <v>0</v>
      </c>
      <c r="AH90" s="218">
        <f t="shared" si="135"/>
        <v>0</v>
      </c>
      <c r="AI90" s="218">
        <f t="shared" si="135"/>
        <v>0</v>
      </c>
      <c r="AJ90" s="218">
        <f t="shared" si="135"/>
        <v>0</v>
      </c>
      <c r="AK90" s="218">
        <f t="shared" si="135"/>
        <v>0</v>
      </c>
      <c r="AL90" s="218">
        <f t="shared" si="135"/>
        <v>0</v>
      </c>
      <c r="AM90" s="218">
        <f t="shared" si="135"/>
        <v>0</v>
      </c>
      <c r="AN90" s="218">
        <f t="shared" si="135"/>
        <v>0</v>
      </c>
      <c r="AO90" s="218">
        <f t="shared" si="135"/>
        <v>0</v>
      </c>
      <c r="AP90" s="218">
        <f t="shared" si="135"/>
        <v>0</v>
      </c>
      <c r="AQ90" s="218">
        <f t="shared" si="135"/>
        <v>0</v>
      </c>
      <c r="AR90" s="218">
        <f t="shared" si="135"/>
        <v>0</v>
      </c>
      <c r="AS90" s="218">
        <f t="shared" si="135"/>
        <v>0</v>
      </c>
      <c r="AT90" s="218">
        <f t="shared" si="135"/>
        <v>0</v>
      </c>
      <c r="AU90" s="218">
        <f t="shared" si="135"/>
        <v>0</v>
      </c>
      <c r="AV90" s="218">
        <f t="shared" si="135"/>
        <v>0</v>
      </c>
      <c r="AW90" s="218">
        <f t="shared" si="135"/>
        <v>0</v>
      </c>
      <c r="AX90" s="218">
        <f t="shared" si="135"/>
        <v>0</v>
      </c>
      <c r="AY90" s="218">
        <f t="shared" si="135"/>
        <v>0</v>
      </c>
      <c r="AZ90" s="218">
        <f t="shared" si="135"/>
        <v>0</v>
      </c>
      <c r="BA90" s="218">
        <f t="shared" si="135"/>
        <v>0</v>
      </c>
      <c r="BB90" s="218">
        <f t="shared" si="135"/>
        <v>0</v>
      </c>
      <c r="BC90" s="218">
        <f t="shared" si="135"/>
        <v>0</v>
      </c>
      <c r="BD90" s="218">
        <f t="shared" si="135"/>
        <v>0</v>
      </c>
      <c r="BE90" s="218">
        <f t="shared" si="135"/>
        <v>0</v>
      </c>
      <c r="BF90" s="218">
        <f t="shared" si="135"/>
        <v>0</v>
      </c>
      <c r="BG90" s="218">
        <f t="shared" si="135"/>
        <v>0</v>
      </c>
      <c r="BH90" s="218">
        <f t="shared" si="135"/>
        <v>0</v>
      </c>
      <c r="BI90" s="218">
        <f t="shared" si="135"/>
        <v>0</v>
      </c>
      <c r="BJ90" s="218">
        <f t="shared" si="135"/>
        <v>0</v>
      </c>
      <c r="BK90" s="218">
        <f t="shared" si="135"/>
        <v>0</v>
      </c>
      <c r="BL90" s="218">
        <f t="shared" si="135"/>
        <v>0</v>
      </c>
      <c r="BM90" s="218">
        <f t="shared" si="135"/>
        <v>0</v>
      </c>
      <c r="BN90" s="218">
        <f t="shared" ref="BN90:DY90" si="136">IF(LEFT(BN91,2)="OK",0,IF(LEFT(BN91,2)="WA",2,1))</f>
        <v>0</v>
      </c>
      <c r="BO90" s="218">
        <f t="shared" si="136"/>
        <v>0</v>
      </c>
      <c r="BP90" s="218">
        <f t="shared" si="136"/>
        <v>0</v>
      </c>
      <c r="BQ90" s="218">
        <f t="shared" si="136"/>
        <v>0</v>
      </c>
      <c r="BR90" s="218">
        <f t="shared" si="136"/>
        <v>0</v>
      </c>
      <c r="BS90" s="218">
        <f t="shared" si="136"/>
        <v>0</v>
      </c>
      <c r="BT90" s="218">
        <f t="shared" si="136"/>
        <v>0</v>
      </c>
      <c r="BU90" s="218">
        <f t="shared" si="136"/>
        <v>0</v>
      </c>
      <c r="BV90" s="218">
        <f t="shared" si="136"/>
        <v>0</v>
      </c>
      <c r="BW90" s="218">
        <f t="shared" si="136"/>
        <v>0</v>
      </c>
      <c r="BX90" s="218">
        <f t="shared" si="136"/>
        <v>0</v>
      </c>
      <c r="BY90" s="218">
        <f t="shared" si="136"/>
        <v>0</v>
      </c>
      <c r="BZ90" s="218">
        <f t="shared" si="136"/>
        <v>0</v>
      </c>
      <c r="CA90" s="218">
        <f t="shared" si="136"/>
        <v>0</v>
      </c>
      <c r="CB90" s="218">
        <f t="shared" si="136"/>
        <v>0</v>
      </c>
      <c r="CC90" s="218">
        <f t="shared" si="136"/>
        <v>0</v>
      </c>
      <c r="CD90" s="218">
        <f t="shared" si="136"/>
        <v>0</v>
      </c>
      <c r="CE90" s="218">
        <f t="shared" si="136"/>
        <v>0</v>
      </c>
      <c r="CF90" s="218">
        <f t="shared" si="136"/>
        <v>0</v>
      </c>
      <c r="CG90" s="218">
        <f t="shared" si="136"/>
        <v>0</v>
      </c>
      <c r="CH90" s="218">
        <f t="shared" si="136"/>
        <v>0</v>
      </c>
      <c r="CI90" s="218">
        <f t="shared" si="136"/>
        <v>0</v>
      </c>
      <c r="CJ90" s="218">
        <f t="shared" si="136"/>
        <v>0</v>
      </c>
      <c r="CK90" s="218">
        <f t="shared" si="136"/>
        <v>0</v>
      </c>
      <c r="CL90" s="218">
        <f t="shared" si="136"/>
        <v>0</v>
      </c>
      <c r="CM90" s="218">
        <f t="shared" si="136"/>
        <v>0</v>
      </c>
      <c r="CN90" s="218">
        <f t="shared" si="136"/>
        <v>0</v>
      </c>
      <c r="CO90" s="218">
        <f t="shared" si="136"/>
        <v>0</v>
      </c>
      <c r="CP90" s="218">
        <f t="shared" si="136"/>
        <v>0</v>
      </c>
      <c r="CQ90" s="218">
        <f t="shared" si="136"/>
        <v>0</v>
      </c>
      <c r="CR90" s="218">
        <f t="shared" si="136"/>
        <v>0</v>
      </c>
      <c r="CS90" s="218">
        <f t="shared" si="136"/>
        <v>0</v>
      </c>
      <c r="CT90" s="218">
        <f t="shared" si="136"/>
        <v>0</v>
      </c>
      <c r="CU90" s="218">
        <f t="shared" si="136"/>
        <v>0</v>
      </c>
      <c r="CV90" s="218">
        <f t="shared" si="136"/>
        <v>0</v>
      </c>
      <c r="CW90" s="218">
        <f t="shared" si="136"/>
        <v>0</v>
      </c>
      <c r="CX90" s="218">
        <f t="shared" si="136"/>
        <v>0</v>
      </c>
      <c r="CY90" s="218">
        <f t="shared" si="136"/>
        <v>0</v>
      </c>
      <c r="CZ90" s="218">
        <f t="shared" si="136"/>
        <v>0</v>
      </c>
      <c r="DA90" s="218">
        <f t="shared" si="136"/>
        <v>0</v>
      </c>
      <c r="DB90" s="218">
        <f t="shared" si="136"/>
        <v>0</v>
      </c>
      <c r="DC90" s="218">
        <f t="shared" si="136"/>
        <v>0</v>
      </c>
      <c r="DD90" s="218">
        <f t="shared" si="136"/>
        <v>0</v>
      </c>
      <c r="DE90" s="218">
        <f t="shared" si="136"/>
        <v>0</v>
      </c>
      <c r="DF90" s="218">
        <f t="shared" si="136"/>
        <v>0</v>
      </c>
      <c r="DG90" s="218">
        <f t="shared" si="136"/>
        <v>0</v>
      </c>
      <c r="DH90" s="218">
        <f t="shared" si="136"/>
        <v>0</v>
      </c>
      <c r="DI90" s="218">
        <f t="shared" si="136"/>
        <v>0</v>
      </c>
      <c r="DJ90" s="218">
        <f t="shared" si="136"/>
        <v>0</v>
      </c>
      <c r="DK90" s="218">
        <f t="shared" si="136"/>
        <v>0</v>
      </c>
      <c r="DL90" s="218">
        <f t="shared" si="136"/>
        <v>0</v>
      </c>
      <c r="DM90" s="218">
        <f t="shared" si="136"/>
        <v>0</v>
      </c>
      <c r="DN90" s="218">
        <f t="shared" si="136"/>
        <v>0</v>
      </c>
      <c r="DO90" s="218">
        <f t="shared" si="136"/>
        <v>0</v>
      </c>
      <c r="DP90" s="218">
        <f t="shared" si="136"/>
        <v>0</v>
      </c>
      <c r="DQ90" s="218">
        <f t="shared" si="136"/>
        <v>0</v>
      </c>
      <c r="DR90" s="218">
        <f t="shared" si="136"/>
        <v>0</v>
      </c>
      <c r="DS90" s="218">
        <f t="shared" si="136"/>
        <v>0</v>
      </c>
      <c r="DT90" s="218">
        <f t="shared" si="136"/>
        <v>0</v>
      </c>
      <c r="DU90" s="218">
        <f t="shared" si="136"/>
        <v>0</v>
      </c>
      <c r="DV90" s="218">
        <f t="shared" si="136"/>
        <v>0</v>
      </c>
      <c r="DW90" s="218">
        <f t="shared" si="136"/>
        <v>0</v>
      </c>
      <c r="DX90" s="218">
        <f t="shared" si="136"/>
        <v>0</v>
      </c>
      <c r="DY90" s="218">
        <f t="shared" si="136"/>
        <v>0</v>
      </c>
      <c r="DZ90" s="218">
        <f t="shared" ref="DZ90:GK90" si="137">IF(LEFT(DZ91,2)="OK",0,IF(LEFT(DZ91,2)="WA",2,1))</f>
        <v>0</v>
      </c>
      <c r="EA90" s="218">
        <f t="shared" si="137"/>
        <v>0</v>
      </c>
      <c r="EB90" s="218">
        <f t="shared" si="137"/>
        <v>0</v>
      </c>
      <c r="EC90" s="218">
        <f t="shared" si="137"/>
        <v>0</v>
      </c>
      <c r="ED90" s="218">
        <f t="shared" si="137"/>
        <v>0</v>
      </c>
      <c r="EE90" s="218">
        <f t="shared" si="137"/>
        <v>0</v>
      </c>
      <c r="EF90" s="218">
        <f t="shared" si="137"/>
        <v>0</v>
      </c>
      <c r="EG90" s="218">
        <f t="shared" si="137"/>
        <v>0</v>
      </c>
      <c r="EH90" s="218">
        <f t="shared" si="137"/>
        <v>0</v>
      </c>
      <c r="EI90" s="218">
        <f t="shared" si="137"/>
        <v>0</v>
      </c>
      <c r="EJ90" s="218">
        <f t="shared" si="137"/>
        <v>0</v>
      </c>
      <c r="EK90" s="218">
        <f t="shared" si="137"/>
        <v>0</v>
      </c>
      <c r="EL90" s="218">
        <f t="shared" si="137"/>
        <v>0</v>
      </c>
      <c r="EM90" s="218">
        <f t="shared" si="137"/>
        <v>0</v>
      </c>
      <c r="EN90" s="218">
        <f t="shared" si="137"/>
        <v>0</v>
      </c>
      <c r="EO90" s="218">
        <f t="shared" si="137"/>
        <v>0</v>
      </c>
      <c r="EP90" s="218">
        <f t="shared" si="137"/>
        <v>0</v>
      </c>
      <c r="EQ90" s="218">
        <f t="shared" si="137"/>
        <v>0</v>
      </c>
      <c r="ER90" s="218">
        <f t="shared" si="137"/>
        <v>0</v>
      </c>
      <c r="ES90" s="218">
        <f t="shared" si="137"/>
        <v>0</v>
      </c>
      <c r="ET90" s="218">
        <f t="shared" si="137"/>
        <v>0</v>
      </c>
      <c r="EU90" s="218">
        <f t="shared" si="137"/>
        <v>0</v>
      </c>
      <c r="EV90" s="218">
        <f t="shared" si="137"/>
        <v>0</v>
      </c>
      <c r="EW90" s="218">
        <f t="shared" si="137"/>
        <v>0</v>
      </c>
      <c r="EX90" s="218">
        <f t="shared" si="137"/>
        <v>0</v>
      </c>
      <c r="EY90" s="218">
        <f t="shared" si="137"/>
        <v>0</v>
      </c>
      <c r="EZ90" s="218">
        <f t="shared" si="137"/>
        <v>0</v>
      </c>
      <c r="FA90" s="218">
        <f t="shared" si="137"/>
        <v>0</v>
      </c>
      <c r="FB90" s="218">
        <f t="shared" si="137"/>
        <v>0</v>
      </c>
      <c r="FC90" s="218">
        <f t="shared" si="137"/>
        <v>0</v>
      </c>
      <c r="FD90" s="218">
        <f t="shared" si="137"/>
        <v>0</v>
      </c>
      <c r="FE90" s="218">
        <f t="shared" si="137"/>
        <v>0</v>
      </c>
      <c r="FF90" s="218">
        <f t="shared" si="137"/>
        <v>0</v>
      </c>
      <c r="FG90" s="218">
        <f t="shared" si="137"/>
        <v>0</v>
      </c>
      <c r="FH90" s="218">
        <f t="shared" si="137"/>
        <v>0</v>
      </c>
      <c r="FI90" s="218">
        <f t="shared" si="137"/>
        <v>0</v>
      </c>
      <c r="FJ90" s="218">
        <f t="shared" si="137"/>
        <v>0</v>
      </c>
      <c r="FK90" s="218">
        <f t="shared" si="137"/>
        <v>0</v>
      </c>
      <c r="FL90" s="218">
        <f t="shared" si="137"/>
        <v>0</v>
      </c>
      <c r="FM90" s="218">
        <f t="shared" si="137"/>
        <v>0</v>
      </c>
      <c r="FN90" s="218">
        <f t="shared" si="137"/>
        <v>0</v>
      </c>
      <c r="FO90" s="218">
        <f t="shared" si="137"/>
        <v>0</v>
      </c>
      <c r="FP90" s="218">
        <f t="shared" si="137"/>
        <v>0</v>
      </c>
      <c r="FQ90" s="218">
        <f t="shared" si="137"/>
        <v>0</v>
      </c>
      <c r="FR90" s="218">
        <f t="shared" si="137"/>
        <v>0</v>
      </c>
      <c r="FS90" s="218">
        <f t="shared" si="137"/>
        <v>0</v>
      </c>
      <c r="FT90" s="218">
        <f t="shared" si="137"/>
        <v>0</v>
      </c>
      <c r="FU90" s="218">
        <f t="shared" si="137"/>
        <v>0</v>
      </c>
      <c r="FV90" s="218">
        <f t="shared" si="137"/>
        <v>0</v>
      </c>
      <c r="FW90" s="218">
        <f t="shared" si="137"/>
        <v>0</v>
      </c>
      <c r="FX90" s="218">
        <f t="shared" si="137"/>
        <v>0</v>
      </c>
      <c r="FY90" s="218">
        <f t="shared" si="137"/>
        <v>0</v>
      </c>
      <c r="FZ90" s="218">
        <f t="shared" si="137"/>
        <v>0</v>
      </c>
      <c r="GA90" s="218">
        <f t="shared" si="137"/>
        <v>0</v>
      </c>
      <c r="GB90" s="218">
        <f t="shared" si="137"/>
        <v>0</v>
      </c>
      <c r="GC90" s="218">
        <f t="shared" si="137"/>
        <v>0</v>
      </c>
      <c r="GD90" s="218">
        <f t="shared" si="137"/>
        <v>0</v>
      </c>
      <c r="GE90" s="218">
        <f t="shared" si="137"/>
        <v>0</v>
      </c>
      <c r="GF90" s="218">
        <f t="shared" si="137"/>
        <v>0</v>
      </c>
      <c r="GG90" s="218">
        <f t="shared" si="137"/>
        <v>0</v>
      </c>
      <c r="GH90" s="218">
        <f t="shared" si="137"/>
        <v>0</v>
      </c>
      <c r="GI90" s="218">
        <f t="shared" si="137"/>
        <v>0</v>
      </c>
      <c r="GJ90" s="218">
        <f t="shared" si="137"/>
        <v>0</v>
      </c>
      <c r="GK90" s="218">
        <f t="shared" si="137"/>
        <v>0</v>
      </c>
      <c r="GL90" s="218">
        <f t="shared" ref="GL90:IP90" si="138">IF(LEFT(GL91,2)="OK",0,IF(LEFT(GL91,2)="WA",2,1))</f>
        <v>0</v>
      </c>
      <c r="GM90" s="218">
        <f t="shared" si="138"/>
        <v>0</v>
      </c>
      <c r="GN90" s="218">
        <f t="shared" si="138"/>
        <v>0</v>
      </c>
      <c r="GO90" s="218">
        <f t="shared" si="138"/>
        <v>0</v>
      </c>
      <c r="GP90" s="218">
        <f t="shared" si="138"/>
        <v>0</v>
      </c>
      <c r="GQ90" s="218">
        <f t="shared" si="138"/>
        <v>0</v>
      </c>
      <c r="GR90" s="218">
        <f t="shared" si="138"/>
        <v>0</v>
      </c>
      <c r="GS90" s="218">
        <f t="shared" si="138"/>
        <v>0</v>
      </c>
      <c r="GT90" s="218">
        <f t="shared" si="138"/>
        <v>0</v>
      </c>
      <c r="GU90" s="218">
        <f t="shared" si="138"/>
        <v>0</v>
      </c>
      <c r="GV90" s="218">
        <f t="shared" si="138"/>
        <v>0</v>
      </c>
      <c r="GW90" s="218">
        <f t="shared" si="138"/>
        <v>0</v>
      </c>
      <c r="GX90" s="218">
        <f t="shared" si="138"/>
        <v>0</v>
      </c>
      <c r="GY90" s="218">
        <f t="shared" si="138"/>
        <v>0</v>
      </c>
      <c r="GZ90" s="218">
        <f t="shared" si="138"/>
        <v>0</v>
      </c>
      <c r="HA90" s="218">
        <f t="shared" si="138"/>
        <v>0</v>
      </c>
      <c r="HB90" s="218">
        <f t="shared" si="138"/>
        <v>0</v>
      </c>
      <c r="HC90" s="218">
        <f t="shared" si="138"/>
        <v>0</v>
      </c>
      <c r="HD90" s="218">
        <f t="shared" si="138"/>
        <v>0</v>
      </c>
      <c r="HE90" s="218">
        <f t="shared" si="138"/>
        <v>0</v>
      </c>
      <c r="HF90" s="218">
        <f t="shared" si="138"/>
        <v>0</v>
      </c>
      <c r="HG90" s="218">
        <f t="shared" si="138"/>
        <v>0</v>
      </c>
      <c r="HH90" s="218">
        <f t="shared" si="138"/>
        <v>0</v>
      </c>
      <c r="HI90" s="218">
        <f t="shared" si="138"/>
        <v>0</v>
      </c>
      <c r="HJ90" s="218">
        <f t="shared" si="138"/>
        <v>0</v>
      </c>
      <c r="HK90" s="218">
        <f t="shared" si="138"/>
        <v>0</v>
      </c>
      <c r="HL90" s="218">
        <f t="shared" si="138"/>
        <v>0</v>
      </c>
      <c r="HM90" s="218">
        <f t="shared" si="138"/>
        <v>0</v>
      </c>
      <c r="HN90" s="218">
        <f t="shared" si="138"/>
        <v>0</v>
      </c>
      <c r="HO90" s="218">
        <f t="shared" si="138"/>
        <v>0</v>
      </c>
      <c r="HP90" s="218">
        <f t="shared" si="138"/>
        <v>0</v>
      </c>
      <c r="HQ90" s="218">
        <f t="shared" si="138"/>
        <v>0</v>
      </c>
      <c r="HR90" s="218">
        <f t="shared" si="138"/>
        <v>0</v>
      </c>
      <c r="HS90" s="218">
        <f t="shared" si="138"/>
        <v>0</v>
      </c>
      <c r="HT90" s="218">
        <f t="shared" si="138"/>
        <v>0</v>
      </c>
      <c r="HU90" s="218">
        <f t="shared" si="138"/>
        <v>0</v>
      </c>
      <c r="HV90" s="218">
        <f t="shared" si="138"/>
        <v>0</v>
      </c>
      <c r="HW90" s="218">
        <f t="shared" si="138"/>
        <v>0</v>
      </c>
      <c r="HX90" s="218">
        <f t="shared" si="138"/>
        <v>0</v>
      </c>
      <c r="HY90" s="218">
        <f t="shared" si="138"/>
        <v>0</v>
      </c>
      <c r="HZ90" s="218">
        <f t="shared" si="138"/>
        <v>0</v>
      </c>
      <c r="IA90" s="218">
        <f t="shared" si="138"/>
        <v>0</v>
      </c>
      <c r="IB90" s="218">
        <f t="shared" si="138"/>
        <v>0</v>
      </c>
      <c r="IC90" s="218">
        <f t="shared" si="138"/>
        <v>0</v>
      </c>
      <c r="ID90" s="218">
        <f t="shared" si="138"/>
        <v>0</v>
      </c>
      <c r="IE90" s="218">
        <f t="shared" si="138"/>
        <v>0</v>
      </c>
      <c r="IF90" s="218">
        <f t="shared" si="138"/>
        <v>0</v>
      </c>
      <c r="IG90" s="218">
        <f t="shared" si="138"/>
        <v>0</v>
      </c>
      <c r="IH90" s="218">
        <f t="shared" si="138"/>
        <v>0</v>
      </c>
      <c r="II90" s="218">
        <f t="shared" si="138"/>
        <v>0</v>
      </c>
      <c r="IJ90" s="218">
        <f t="shared" si="138"/>
        <v>0</v>
      </c>
      <c r="IK90" s="218">
        <f t="shared" si="138"/>
        <v>0</v>
      </c>
      <c r="IL90" s="218">
        <f t="shared" si="138"/>
        <v>0</v>
      </c>
      <c r="IM90" s="218">
        <f t="shared" si="138"/>
        <v>0</v>
      </c>
      <c r="IN90" s="218">
        <f t="shared" si="138"/>
        <v>0</v>
      </c>
      <c r="IO90" s="218">
        <f t="shared" si="138"/>
        <v>0</v>
      </c>
      <c r="IP90" s="218">
        <f t="shared" si="138"/>
        <v>0</v>
      </c>
      <c r="IQ90" s="212"/>
      <c r="IR90" s="212"/>
      <c r="IS90" s="212"/>
    </row>
    <row r="91" spans="1:253" ht="45">
      <c r="A91" s="682" t="str">
        <f>IF(ABS(Questionnaire!D190-Questionnaire!D189)&gt;50,"WARNING Q 46 - Change in branch equity owed to UK co. is greater than £50m - please check","OK - Branch equity owed to UK company")</f>
        <v>OK - Branch equity owed to UK company</v>
      </c>
      <c r="B91" s="682" t="str">
        <f>IF(ABS(Questionnaire!E190-Questionnaire!E189)&gt;50,"WARNING Q 46 - Change in branch equity owed to UK co. is greater than £50m - please check","OK - Branch equity owed to UK company")</f>
        <v>OK - Branch equity owed to UK company</v>
      </c>
      <c r="C91" s="682" t="str">
        <f>IF(ABS(Questionnaire!F190-Questionnaire!F189)&gt;50,"WARNING Q 46 - Change in branch equity owed to UK co. is greater than £50m - please check","OK - Branch equity owed to UK company")</f>
        <v>OK - Branch equity owed to UK company</v>
      </c>
      <c r="D91" s="682" t="str">
        <f>IF(ABS(Questionnaire!G190-Questionnaire!G189)&gt;50,"WARNING Q 46 - Change in branch equity owed to UK co. is greater than £50m - please check","OK - Branch equity owed to UK company")</f>
        <v>OK - Branch equity owed to UK company</v>
      </c>
      <c r="E91" s="682" t="str">
        <f>IF(ABS(Questionnaire!H190-Questionnaire!H189)&gt;50,"WARNING Q 46 - Change in branch equity owed to UK co. is greater than £50m - please check","OK - Branch equity owed to UK company")</f>
        <v>OK - Branch equity owed to UK company</v>
      </c>
      <c r="F91" s="682" t="str">
        <f>IF(ABS(Questionnaire!I190-Questionnaire!I189)&gt;50,"WARNING Q 46 - Change in branch equity owed to UK co. is greater than £50m - please check","OK - Branch equity owed to UK company")</f>
        <v>OK - Branch equity owed to UK company</v>
      </c>
      <c r="G91" s="682" t="str">
        <f>IF(ABS(Questionnaire!J190-Questionnaire!J189)&gt;50,"WARNING Q 46 - Change in branch equity owed to UK co. is greater than £50m - please check","OK - Branch equity owed to UK company")</f>
        <v>OK - Branch equity owed to UK company</v>
      </c>
      <c r="H91" s="682" t="str">
        <f>IF(ABS(Questionnaire!K190-Questionnaire!K189)&gt;50,"WARNING Q 46 - Change in branch equity owed to UK co. is greater than £50m - please check","OK - Branch equity owed to UK company")</f>
        <v>OK - Branch equity owed to UK company</v>
      </c>
      <c r="I91" s="682" t="str">
        <f>IF(ABS(Questionnaire!L190-Questionnaire!L189)&gt;50,"WARNING Q 46 - Change in branch equity owed to UK co. is greater than £50m - please check","OK - Branch equity owed to UK company")</f>
        <v>OK - Branch equity owed to UK company</v>
      </c>
      <c r="J91" s="682" t="str">
        <f>IF(ABS(Questionnaire!M190-Questionnaire!M189)&gt;50,"WARNING Q 46 - Change in branch equity owed to UK co. is greater than £50m - please check","OK - Branch equity owed to UK company")</f>
        <v>OK - Branch equity owed to UK company</v>
      </c>
      <c r="K91" s="682" t="str">
        <f>IF(ABS(Questionnaire!N190-Questionnaire!N189)&gt;50,"WARNING Q 46 - Change in branch equity owed to UK co. is greater than £50m - please check","OK - Branch equity owed to UK company")</f>
        <v>OK - Branch equity owed to UK company</v>
      </c>
      <c r="L91" s="682" t="str">
        <f>IF(ABS(Questionnaire!O190-Questionnaire!O189)&gt;50,"WARNING Q 46 - Change in branch equity owed to UK co. is greater than £50m - please check","OK - Branch equity owed to UK company")</f>
        <v>OK - Branch equity owed to UK company</v>
      </c>
      <c r="M91" s="682" t="str">
        <f>IF(ABS(Questionnaire!P190-Questionnaire!P189)&gt;50,"WARNING Q 46 - Change in branch equity owed to UK co. is greater than £50m - please check","OK - Branch equity owed to UK company")</f>
        <v>OK - Branch equity owed to UK company</v>
      </c>
      <c r="N91" s="682" t="str">
        <f>IF(ABS(Questionnaire!Q190-Questionnaire!Q189)&gt;50,"WARNING Q 46 - Change in branch equity owed to UK co. is greater than £50m - please check","OK - Branch equity owed to UK company")</f>
        <v>OK - Branch equity owed to UK company</v>
      </c>
      <c r="O91" s="682" t="str">
        <f>IF(ABS(Questionnaire!R190-Questionnaire!R189)&gt;50,"WARNING Q 46 - Change in branch equity owed to UK co. is greater than £50m - please check","OK - Branch equity owed to UK company")</f>
        <v>OK - Branch equity owed to UK company</v>
      </c>
      <c r="P91" s="682" t="str">
        <f>IF(ABS(Questionnaire!S190-Questionnaire!S189)&gt;50,"WARNING Q 46 - Change in branch equity owed to UK co. is greater than £50m - please check","OK - Branch equity owed to UK company")</f>
        <v>OK - Branch equity owed to UK company</v>
      </c>
      <c r="Q91" s="682" t="str">
        <f>IF(ABS(Questionnaire!T190-Questionnaire!T189)&gt;50,"WARNING Q 46 - Change in branch equity owed to UK co. is greater than £50m - please check","OK - Branch equity owed to UK company")</f>
        <v>OK - Branch equity owed to UK company</v>
      </c>
      <c r="R91" s="682" t="str">
        <f>IF(ABS(Questionnaire!U190-Questionnaire!U189)&gt;50,"WARNING Q 46 - Change in branch equity owed to UK co. is greater than £50m - please check","OK - Branch equity owed to UK company")</f>
        <v>OK - Branch equity owed to UK company</v>
      </c>
      <c r="S91" s="682" t="str">
        <f>IF(ABS(Questionnaire!V190-Questionnaire!V189)&gt;50,"WARNING Q 46 - Change in branch equity owed to UK co. is greater than £50m - please check","OK - Branch equity owed to UK company")</f>
        <v>OK - Branch equity owed to UK company</v>
      </c>
      <c r="T91" s="682" t="str">
        <f>IF(ABS(Questionnaire!W190-Questionnaire!W189)&gt;50,"WARNING Q 46 - Change in branch equity owed to UK co. is greater than £50m - please check","OK - Branch equity owed to UK company")</f>
        <v>OK - Branch equity owed to UK company</v>
      </c>
      <c r="U91" s="682" t="str">
        <f>IF(ABS(Questionnaire!X190-Questionnaire!X189)&gt;50,"WARNING Q 46 - Change in branch equity owed to UK co. is greater than £50m - please check","OK - Branch equity owed to UK company")</f>
        <v>OK - Branch equity owed to UK company</v>
      </c>
      <c r="V91" s="682" t="str">
        <f>IF(ABS(Questionnaire!Y190-Questionnaire!Y189)&gt;50,"WARNING Q 46 - Change in branch equity owed to UK co. is greater than £50m - please check","OK - Branch equity owed to UK company")</f>
        <v>OK - Branch equity owed to UK company</v>
      </c>
      <c r="W91" s="682" t="str">
        <f>IF(ABS(Questionnaire!Z190-Questionnaire!Z189)&gt;50,"WARNING Q 46 - Change in branch equity owed to UK co. is greater than £50m - please check","OK - Branch equity owed to UK company")</f>
        <v>OK - Branch equity owed to UK company</v>
      </c>
      <c r="X91" s="682" t="str">
        <f>IF(ABS(Questionnaire!AA190-Questionnaire!AA189)&gt;50,"WARNING Q 46 - Change in branch equity owed to UK co. is greater than £50m - please check","OK - Branch equity owed to UK company")</f>
        <v>OK - Branch equity owed to UK company</v>
      </c>
      <c r="Y91" s="682" t="str">
        <f>IF(ABS(Questionnaire!AB190-Questionnaire!AB189)&gt;50,"WARNING Q 46 - Change in branch equity owed to UK co. is greater than £50m - please check","OK - Branch equity owed to UK company")</f>
        <v>OK - Branch equity owed to UK company</v>
      </c>
      <c r="Z91" s="682" t="str">
        <f>IF(ABS(Questionnaire!AC190-Questionnaire!AC189)&gt;50,"WARNING Q 46 - Change in branch equity owed to UK co. is greater than £50m - please check","OK - Branch equity owed to UK company")</f>
        <v>OK - Branch equity owed to UK company</v>
      </c>
      <c r="AA91" s="682" t="str">
        <f>IF(ABS(Questionnaire!AD190-Questionnaire!AD189)&gt;50,"WARNING Q 46 - Change in branch equity owed to UK co. is greater than £50m - please check","OK - Branch equity owed to UK company")</f>
        <v>OK - Branch equity owed to UK company</v>
      </c>
      <c r="AB91" s="682" t="str">
        <f>IF(ABS(Questionnaire!AE190-Questionnaire!AE189)&gt;50,"WARNING Q 46 - Change in branch equity owed to UK co. is greater than £50m - please check","OK - Branch equity owed to UK company")</f>
        <v>OK - Branch equity owed to UK company</v>
      </c>
      <c r="AC91" s="682" t="str">
        <f>IF(ABS(Questionnaire!AF190-Questionnaire!AF189)&gt;50,"WARNING Q 46 - Change in branch equity owed to UK co. is greater than £50m - please check","OK - Branch equity owed to UK company")</f>
        <v>OK - Branch equity owed to UK company</v>
      </c>
      <c r="AD91" s="682" t="str">
        <f>IF(ABS(Questionnaire!AG190-Questionnaire!AG189)&gt;50,"WARNING Q 46 - Change in branch equity owed to UK co. is greater than £50m - please check","OK - Branch equity owed to UK company")</f>
        <v>OK - Branch equity owed to UK company</v>
      </c>
      <c r="AE91" s="682" t="str">
        <f>IF(ABS(Questionnaire!AH190-Questionnaire!AH189)&gt;50,"WARNING Q 46 - Change in branch equity owed to UK co. is greater than £50m - please check","OK - Branch equity owed to UK company")</f>
        <v>OK - Branch equity owed to UK company</v>
      </c>
      <c r="AF91" s="682" t="str">
        <f>IF(ABS(Questionnaire!AI190-Questionnaire!AI189)&gt;50,"WARNING Q 46 - Change in branch equity owed to UK co. is greater than £50m - please check","OK - Branch equity owed to UK company")</f>
        <v>OK - Branch equity owed to UK company</v>
      </c>
      <c r="AG91" s="682" t="str">
        <f>IF(ABS(Questionnaire!AJ190-Questionnaire!AJ189)&gt;50,"WARNING Q 46 - Change in branch equity owed to UK co. is greater than £50m - please check","OK - Branch equity owed to UK company")</f>
        <v>OK - Branch equity owed to UK company</v>
      </c>
      <c r="AH91" s="682" t="str">
        <f>IF(ABS(Questionnaire!AK190-Questionnaire!AK189)&gt;50,"WARNING Q 46 - Change in branch equity owed to UK co. is greater than £50m - please check","OK - Branch equity owed to UK company")</f>
        <v>OK - Branch equity owed to UK company</v>
      </c>
      <c r="AI91" s="682" t="str">
        <f>IF(ABS(Questionnaire!AL190-Questionnaire!AL189)&gt;50,"WARNING Q 46 - Change in branch equity owed to UK co. is greater than £50m - please check","OK - Branch equity owed to UK company")</f>
        <v>OK - Branch equity owed to UK company</v>
      </c>
      <c r="AJ91" s="682" t="str">
        <f>IF(ABS(Questionnaire!AM190-Questionnaire!AM189)&gt;50,"WARNING Q 46 - Change in branch equity owed to UK co. is greater than £50m - please check","OK - Branch equity owed to UK company")</f>
        <v>OK - Branch equity owed to UK company</v>
      </c>
      <c r="AK91" s="682" t="str">
        <f>IF(ABS(Questionnaire!AN190-Questionnaire!AN189)&gt;50,"WARNING Q 46 - Change in branch equity owed to UK co. is greater than £50m - please check","OK - Branch equity owed to UK company")</f>
        <v>OK - Branch equity owed to UK company</v>
      </c>
      <c r="AL91" s="682" t="str">
        <f>IF(ABS(Questionnaire!AO190-Questionnaire!AO189)&gt;50,"WARNING Q 46 - Change in branch equity owed to UK co. is greater than £50m - please check","OK - Branch equity owed to UK company")</f>
        <v>OK - Branch equity owed to UK company</v>
      </c>
      <c r="AM91" s="682" t="str">
        <f>IF(ABS(Questionnaire!AP190-Questionnaire!AP189)&gt;50,"WARNING Q 46 - Change in branch equity owed to UK co. is greater than £50m - please check","OK - Branch equity owed to UK company")</f>
        <v>OK - Branch equity owed to UK company</v>
      </c>
      <c r="AN91" s="682" t="str">
        <f>IF(ABS(Questionnaire!AQ190-Questionnaire!AQ189)&gt;50,"WARNING Q 46 - Change in branch equity owed to UK co. is greater than £50m - please check","OK - Branch equity owed to UK company")</f>
        <v>OK - Branch equity owed to UK company</v>
      </c>
      <c r="AO91" s="682" t="str">
        <f>IF(ABS(Questionnaire!AR190-Questionnaire!AR189)&gt;50,"WARNING Q 46 - Change in branch equity owed to UK co. is greater than £50m - please check","OK - Branch equity owed to UK company")</f>
        <v>OK - Branch equity owed to UK company</v>
      </c>
      <c r="AP91" s="682" t="str">
        <f>IF(ABS(Questionnaire!AS190-Questionnaire!AS189)&gt;50,"WARNING Q 46 - Change in branch equity owed to UK co. is greater than £50m - please check","OK - Branch equity owed to UK company")</f>
        <v>OK - Branch equity owed to UK company</v>
      </c>
      <c r="AQ91" s="682" t="str">
        <f>IF(ABS(Questionnaire!AT190-Questionnaire!AT189)&gt;50,"WARNING Q 46 - Change in branch equity owed to UK co. is greater than £50m - please check","OK - Branch equity owed to UK company")</f>
        <v>OK - Branch equity owed to UK company</v>
      </c>
      <c r="AR91" s="682" t="str">
        <f>IF(ABS(Questionnaire!AU190-Questionnaire!AU189)&gt;50,"WARNING Q 46 - Change in branch equity owed to UK co. is greater than £50m - please check","OK - Branch equity owed to UK company")</f>
        <v>OK - Branch equity owed to UK company</v>
      </c>
      <c r="AS91" s="682" t="str">
        <f>IF(ABS(Questionnaire!AV190-Questionnaire!AV189)&gt;50,"WARNING Q 46 - Change in branch equity owed to UK co. is greater than £50m - please check","OK - Branch equity owed to UK company")</f>
        <v>OK - Branch equity owed to UK company</v>
      </c>
      <c r="AT91" s="682" t="str">
        <f>IF(ABS(Questionnaire!AW190-Questionnaire!AW189)&gt;50,"WARNING Q 46 - Change in branch equity owed to UK co. is greater than £50m - please check","OK - Branch equity owed to UK company")</f>
        <v>OK - Branch equity owed to UK company</v>
      </c>
      <c r="AU91" s="682" t="str">
        <f>IF(ABS(Questionnaire!AX190-Questionnaire!AX189)&gt;50,"WARNING Q 46 - Change in branch equity owed to UK co. is greater than £50m - please check","OK - Branch equity owed to UK company")</f>
        <v>OK - Branch equity owed to UK company</v>
      </c>
      <c r="AV91" s="682" t="str">
        <f>IF(ABS(Questionnaire!AY190-Questionnaire!AY189)&gt;50,"WARNING Q 46 - Change in branch equity owed to UK co. is greater than £50m - please check","OK - Branch equity owed to UK company")</f>
        <v>OK - Branch equity owed to UK company</v>
      </c>
      <c r="AW91" s="682" t="str">
        <f>IF(ABS(Questionnaire!AZ190-Questionnaire!AZ189)&gt;50,"WARNING Q 46 - Change in branch equity owed to UK co. is greater than £50m - please check","OK - Branch equity owed to UK company")</f>
        <v>OK - Branch equity owed to UK company</v>
      </c>
      <c r="AX91" s="682" t="str">
        <f>IF(ABS(Questionnaire!BA190-Questionnaire!BA189)&gt;50,"WARNING Q 46 - Change in branch equity owed to UK co. is greater than £50m - please check","OK - Branch equity owed to UK company")</f>
        <v>OK - Branch equity owed to UK company</v>
      </c>
      <c r="AY91" s="682" t="str">
        <f>IF(ABS(Questionnaire!BB190-Questionnaire!BB189)&gt;50,"WARNING Q 46 - Change in branch equity owed to UK co. is greater than £50m - please check","OK - Branch equity owed to UK company")</f>
        <v>OK - Branch equity owed to UK company</v>
      </c>
      <c r="AZ91" s="682" t="str">
        <f>IF(ABS(Questionnaire!BC190-Questionnaire!BC189)&gt;50,"WARNING Q 46 - Change in branch equity owed to UK co. is greater than £50m - please check","OK - Branch equity owed to UK company")</f>
        <v>OK - Branch equity owed to UK company</v>
      </c>
      <c r="BA91" s="682" t="str">
        <f>IF(ABS(Questionnaire!BD190-Questionnaire!BD189)&gt;50,"WARNING Q 46 - Change in branch equity owed to UK co. is greater than £50m - please check","OK - Branch equity owed to UK company")</f>
        <v>OK - Branch equity owed to UK company</v>
      </c>
      <c r="BB91" s="682" t="str">
        <f>IF(ABS(Questionnaire!BE190-Questionnaire!BE189)&gt;50,"WARNING Q 46 - Change in branch equity owed to UK co. is greater than £50m - please check","OK - Branch equity owed to UK company")</f>
        <v>OK - Branch equity owed to UK company</v>
      </c>
      <c r="BC91" s="682" t="str">
        <f>IF(ABS(Questionnaire!BF190-Questionnaire!BF189)&gt;50,"WARNING Q 46 - Change in branch equity owed to UK co. is greater than £50m - please check","OK - Branch equity owed to UK company")</f>
        <v>OK - Branch equity owed to UK company</v>
      </c>
      <c r="BD91" s="682" t="str">
        <f>IF(ABS(Questionnaire!BG190-Questionnaire!BG189)&gt;50,"WARNING Q 46 - Change in branch equity owed to UK co. is greater than £50m - please check","OK - Branch equity owed to UK company")</f>
        <v>OK - Branch equity owed to UK company</v>
      </c>
      <c r="BE91" s="682" t="str">
        <f>IF(ABS(Questionnaire!BH190-Questionnaire!BH189)&gt;50,"WARNING Q 46 - Change in branch equity owed to UK co. is greater than £50m - please check","OK - Branch equity owed to UK company")</f>
        <v>OK - Branch equity owed to UK company</v>
      </c>
      <c r="BF91" s="682" t="str">
        <f>IF(ABS(Questionnaire!BI190-Questionnaire!BI189)&gt;50,"WARNING Q 46 - Change in branch equity owed to UK co. is greater than £50m - please check","OK - Branch equity owed to UK company")</f>
        <v>OK - Branch equity owed to UK company</v>
      </c>
      <c r="BG91" s="682" t="str">
        <f>IF(ABS(Questionnaire!BJ190-Questionnaire!BJ189)&gt;50,"WARNING Q 46 - Change in branch equity owed to UK co. is greater than £50m - please check","OK - Branch equity owed to UK company")</f>
        <v>OK - Branch equity owed to UK company</v>
      </c>
      <c r="BH91" s="682" t="str">
        <f>IF(ABS(Questionnaire!BK190-Questionnaire!BK189)&gt;50,"WARNING Q 46 - Change in branch equity owed to UK co. is greater than £50m - please check","OK - Branch equity owed to UK company")</f>
        <v>OK - Branch equity owed to UK company</v>
      </c>
      <c r="BI91" s="682" t="str">
        <f>IF(ABS(Questionnaire!BL190-Questionnaire!BL189)&gt;50,"WARNING Q 46 - Change in branch equity owed to UK co. is greater than £50m - please check","OK - Branch equity owed to UK company")</f>
        <v>OK - Branch equity owed to UK company</v>
      </c>
      <c r="BJ91" s="682" t="str">
        <f>IF(ABS(Questionnaire!BM190-Questionnaire!BM189)&gt;50,"WARNING Q 46 - Change in branch equity owed to UK co. is greater than £50m - please check","OK - Branch equity owed to UK company")</f>
        <v>OK - Branch equity owed to UK company</v>
      </c>
      <c r="BK91" s="682" t="str">
        <f>IF(ABS(Questionnaire!BN190-Questionnaire!BN189)&gt;50,"WARNING Q 46 - Change in branch equity owed to UK co. is greater than £50m - please check","OK - Branch equity owed to UK company")</f>
        <v>OK - Branch equity owed to UK company</v>
      </c>
      <c r="BL91" s="682" t="str">
        <f>IF(ABS(Questionnaire!BO190-Questionnaire!BO189)&gt;50,"WARNING Q 46 - Change in branch equity owed to UK co. is greater than £50m - please check","OK - Branch equity owed to UK company")</f>
        <v>OK - Branch equity owed to UK company</v>
      </c>
      <c r="BM91" s="682" t="str">
        <f>IF(ABS(Questionnaire!BP190-Questionnaire!BP189)&gt;50,"WARNING Q 46 - Change in branch equity owed to UK co. is greater than £50m - please check","OK - Branch equity owed to UK company")</f>
        <v>OK - Branch equity owed to UK company</v>
      </c>
      <c r="BN91" s="682" t="str">
        <f>IF(ABS(Questionnaire!BQ190-Questionnaire!BQ189)&gt;50,"WARNING Q 46 - Change in branch equity owed to UK co. is greater than £50m - please check","OK - Branch equity owed to UK company")</f>
        <v>OK - Branch equity owed to UK company</v>
      </c>
      <c r="BO91" s="682" t="str">
        <f>IF(ABS(Questionnaire!BR190-Questionnaire!BR189)&gt;50,"WARNING Q 46 - Change in branch equity owed to UK co. is greater than £50m - please check","OK - Branch equity owed to UK company")</f>
        <v>OK - Branch equity owed to UK company</v>
      </c>
      <c r="BP91" s="682" t="str">
        <f>IF(ABS(Questionnaire!BS190-Questionnaire!BS189)&gt;50,"WARNING Q 46 - Change in branch equity owed to UK co. is greater than £50m - please check","OK - Branch equity owed to UK company")</f>
        <v>OK - Branch equity owed to UK company</v>
      </c>
      <c r="BQ91" s="682" t="str">
        <f>IF(ABS(Questionnaire!BT190-Questionnaire!BT189)&gt;50,"WARNING Q 46 - Change in branch equity owed to UK co. is greater than £50m - please check","OK - Branch equity owed to UK company")</f>
        <v>OK - Branch equity owed to UK company</v>
      </c>
      <c r="BR91" s="682" t="str">
        <f>IF(ABS(Questionnaire!BU190-Questionnaire!BU189)&gt;50,"WARNING Q 46 - Change in branch equity owed to UK co. is greater than £50m - please check","OK - Branch equity owed to UK company")</f>
        <v>OK - Branch equity owed to UK company</v>
      </c>
      <c r="BS91" s="682" t="str">
        <f>IF(ABS(Questionnaire!BV190-Questionnaire!BV189)&gt;50,"WARNING Q 46 - Change in branch equity owed to UK co. is greater than £50m - please check","OK - Branch equity owed to UK company")</f>
        <v>OK - Branch equity owed to UK company</v>
      </c>
      <c r="BT91" s="682" t="str">
        <f>IF(ABS(Questionnaire!BW190-Questionnaire!BW189)&gt;50,"WARNING Q 46 - Change in branch equity owed to UK co. is greater than £50m - please check","OK - Branch equity owed to UK company")</f>
        <v>OK - Branch equity owed to UK company</v>
      </c>
      <c r="BU91" s="682" t="str">
        <f>IF(ABS(Questionnaire!BX190-Questionnaire!BX189)&gt;50,"WARNING Q 46 - Change in branch equity owed to UK co. is greater than £50m - please check","OK - Branch equity owed to UK company")</f>
        <v>OK - Branch equity owed to UK company</v>
      </c>
      <c r="BV91" s="682" t="str">
        <f>IF(ABS(Questionnaire!BY190-Questionnaire!BY189)&gt;50,"WARNING Q 46 - Change in branch equity owed to UK co. is greater than £50m - please check","OK - Branch equity owed to UK company")</f>
        <v>OK - Branch equity owed to UK company</v>
      </c>
      <c r="BW91" s="682" t="str">
        <f>IF(ABS(Questionnaire!BZ190-Questionnaire!BZ189)&gt;50,"WARNING Q 46 - Change in branch equity owed to UK co. is greater than £50m - please check","OK - Branch equity owed to UK company")</f>
        <v>OK - Branch equity owed to UK company</v>
      </c>
      <c r="BX91" s="682" t="str">
        <f>IF(ABS(Questionnaire!CA190-Questionnaire!CA189)&gt;50,"WARNING Q 46 - Change in branch equity owed to UK co. is greater than £50m - please check","OK - Branch equity owed to UK company")</f>
        <v>OK - Branch equity owed to UK company</v>
      </c>
      <c r="BY91" s="682" t="str">
        <f>IF(ABS(Questionnaire!CB190-Questionnaire!CB189)&gt;50,"WARNING Q 46 - Change in branch equity owed to UK co. is greater than £50m - please check","OK - Branch equity owed to UK company")</f>
        <v>OK - Branch equity owed to UK company</v>
      </c>
      <c r="BZ91" s="682" t="str">
        <f>IF(ABS(Questionnaire!CC190-Questionnaire!CC189)&gt;50,"WARNING Q 46 - Change in branch equity owed to UK co. is greater than £50m - please check","OK - Branch equity owed to UK company")</f>
        <v>OK - Branch equity owed to UK company</v>
      </c>
      <c r="CA91" s="682" t="str">
        <f>IF(ABS(Questionnaire!CD190-Questionnaire!CD189)&gt;50,"WARNING Q 46 - Change in branch equity owed to UK co. is greater than £50m - please check","OK - Branch equity owed to UK company")</f>
        <v>OK - Branch equity owed to UK company</v>
      </c>
      <c r="CB91" s="682" t="str">
        <f>IF(ABS(Questionnaire!CE190-Questionnaire!CE189)&gt;50,"WARNING Q 46 - Change in branch equity owed to UK co. is greater than £50m - please check","OK - Branch equity owed to UK company")</f>
        <v>OK - Branch equity owed to UK company</v>
      </c>
      <c r="CC91" s="682" t="str">
        <f>IF(ABS(Questionnaire!CF190-Questionnaire!CF189)&gt;50,"WARNING Q 46 - Change in branch equity owed to UK co. is greater than £50m - please check","OK - Branch equity owed to UK company")</f>
        <v>OK - Branch equity owed to UK company</v>
      </c>
      <c r="CD91" s="682" t="str">
        <f>IF(ABS(Questionnaire!CG190-Questionnaire!CG189)&gt;50,"WARNING Q 46 - Change in branch equity owed to UK co. is greater than £50m - please check","OK - Branch equity owed to UK company")</f>
        <v>OK - Branch equity owed to UK company</v>
      </c>
      <c r="CE91" s="682" t="str">
        <f>IF(ABS(Questionnaire!CH190-Questionnaire!CH189)&gt;50,"WARNING Q 46 - Change in branch equity owed to UK co. is greater than £50m - please check","OK - Branch equity owed to UK company")</f>
        <v>OK - Branch equity owed to UK company</v>
      </c>
      <c r="CF91" s="682" t="str">
        <f>IF(ABS(Questionnaire!CI190-Questionnaire!CI189)&gt;50,"WARNING Q 46 - Change in branch equity owed to UK co. is greater than £50m - please check","OK - Branch equity owed to UK company")</f>
        <v>OK - Branch equity owed to UK company</v>
      </c>
      <c r="CG91" s="682" t="str">
        <f>IF(ABS(Questionnaire!CJ190-Questionnaire!CJ189)&gt;50,"WARNING Q 46 - Change in branch equity owed to UK co. is greater than £50m - please check","OK - Branch equity owed to UK company")</f>
        <v>OK - Branch equity owed to UK company</v>
      </c>
      <c r="CH91" s="682" t="str">
        <f>IF(ABS(Questionnaire!CK190-Questionnaire!CK189)&gt;50,"WARNING Q 46 - Change in branch equity owed to UK co. is greater than £50m - please check","OK - Branch equity owed to UK company")</f>
        <v>OK - Branch equity owed to UK company</v>
      </c>
      <c r="CI91" s="682" t="str">
        <f>IF(ABS(Questionnaire!CL190-Questionnaire!CL189)&gt;50,"WARNING Q 46 - Change in branch equity owed to UK co. is greater than £50m - please check","OK - Branch equity owed to UK company")</f>
        <v>OK - Branch equity owed to UK company</v>
      </c>
      <c r="CJ91" s="682" t="str">
        <f>IF(ABS(Questionnaire!CM190-Questionnaire!CM189)&gt;50,"WARNING Q 46 - Change in branch equity owed to UK co. is greater than £50m - please check","OK - Branch equity owed to UK company")</f>
        <v>OK - Branch equity owed to UK company</v>
      </c>
      <c r="CK91" s="682" t="str">
        <f>IF(ABS(Questionnaire!CN190-Questionnaire!CN189)&gt;50,"WARNING Q 46 - Change in branch equity owed to UK co. is greater than £50m - please check","OK - Branch equity owed to UK company")</f>
        <v>OK - Branch equity owed to UK company</v>
      </c>
      <c r="CL91" s="682" t="str">
        <f>IF(ABS(Questionnaire!CO190-Questionnaire!CO189)&gt;50,"WARNING Q 46 - Change in branch equity owed to UK co. is greater than £50m - please check","OK - Branch equity owed to UK company")</f>
        <v>OK - Branch equity owed to UK company</v>
      </c>
      <c r="CM91" s="682" t="str">
        <f>IF(ABS(Questionnaire!CP190-Questionnaire!CP189)&gt;50,"WARNING Q 46 - Change in branch equity owed to UK co. is greater than £50m - please check","OK - Branch equity owed to UK company")</f>
        <v>OK - Branch equity owed to UK company</v>
      </c>
      <c r="CN91" s="682" t="str">
        <f>IF(ABS(Questionnaire!CQ190-Questionnaire!CQ189)&gt;50,"WARNING Q 46 - Change in branch equity owed to UK co. is greater than £50m - please check","OK - Branch equity owed to UK company")</f>
        <v>OK - Branch equity owed to UK company</v>
      </c>
      <c r="CO91" s="682" t="str">
        <f>IF(ABS(Questionnaire!CR190-Questionnaire!CR189)&gt;50,"WARNING Q 46 - Change in branch equity owed to UK co. is greater than £50m - please check","OK - Branch equity owed to UK company")</f>
        <v>OK - Branch equity owed to UK company</v>
      </c>
      <c r="CP91" s="682" t="str">
        <f>IF(ABS(Questionnaire!CS190-Questionnaire!CS189)&gt;50,"WARNING Q 46 - Change in branch equity owed to UK co. is greater than £50m - please check","OK - Branch equity owed to UK company")</f>
        <v>OK - Branch equity owed to UK company</v>
      </c>
      <c r="CQ91" s="682" t="str">
        <f>IF(ABS(Questionnaire!CT190-Questionnaire!CT189)&gt;50,"WARNING Q 46 - Change in branch equity owed to UK co. is greater than £50m - please check","OK - Branch equity owed to UK company")</f>
        <v>OK - Branch equity owed to UK company</v>
      </c>
      <c r="CR91" s="682" t="str">
        <f>IF(ABS(Questionnaire!CU190-Questionnaire!CU189)&gt;50,"WARNING Q 46 - Change in branch equity owed to UK co. is greater than £50m - please check","OK - Branch equity owed to UK company")</f>
        <v>OK - Branch equity owed to UK company</v>
      </c>
      <c r="CS91" s="682" t="str">
        <f>IF(ABS(Questionnaire!CV190-Questionnaire!CV189)&gt;50,"WARNING Q 46 - Change in branch equity owed to UK co. is greater than £50m - please check","OK - Branch equity owed to UK company")</f>
        <v>OK - Branch equity owed to UK company</v>
      </c>
      <c r="CT91" s="682" t="str">
        <f>IF(ABS(Questionnaire!CW190-Questionnaire!CW189)&gt;50,"WARNING Q 46 - Change in branch equity owed to UK co. is greater than £50m - please check","OK - Branch equity owed to UK company")</f>
        <v>OK - Branch equity owed to UK company</v>
      </c>
      <c r="CU91" s="682" t="str">
        <f>IF(ABS(Questionnaire!CX190-Questionnaire!CX189)&gt;50,"WARNING Q 46 - Change in branch equity owed to UK co. is greater than £50m - please check","OK - Branch equity owed to UK company")</f>
        <v>OK - Branch equity owed to UK company</v>
      </c>
      <c r="CV91" s="682" t="str">
        <f>IF(ABS(Questionnaire!CY190-Questionnaire!CY189)&gt;50,"WARNING Q 46 - Change in branch equity owed to UK co. is greater than £50m - please check","OK - Branch equity owed to UK company")</f>
        <v>OK - Branch equity owed to UK company</v>
      </c>
      <c r="CW91" s="682" t="str">
        <f>IF(ABS(Questionnaire!CZ190-Questionnaire!CZ189)&gt;50,"WARNING Q 46 - Change in branch equity owed to UK co. is greater than £50m - please check","OK - Branch equity owed to UK company")</f>
        <v>OK - Branch equity owed to UK company</v>
      </c>
      <c r="CX91" s="682" t="str">
        <f>IF(ABS(Questionnaire!DA190-Questionnaire!DA189)&gt;50,"WARNING Q 46 - Change in branch equity owed to UK co. is greater than £50m - please check","OK - Branch equity owed to UK company")</f>
        <v>OK - Branch equity owed to UK company</v>
      </c>
      <c r="CY91" s="682" t="str">
        <f>IF(ABS(Questionnaire!DB190-Questionnaire!DB189)&gt;50,"WARNING Q 46 - Change in branch equity owed to UK co. is greater than £50m - please check","OK - Branch equity owed to UK company")</f>
        <v>OK - Branch equity owed to UK company</v>
      </c>
      <c r="CZ91" s="682" t="str">
        <f>IF(ABS(Questionnaire!DC190-Questionnaire!DC189)&gt;50,"WARNING Q 46 - Change in branch equity owed to UK co. is greater than £50m - please check","OK - Branch equity owed to UK company")</f>
        <v>OK - Branch equity owed to UK company</v>
      </c>
      <c r="DA91" s="682" t="str">
        <f>IF(ABS(Questionnaire!DD190-Questionnaire!DD189)&gt;50,"WARNING Q 46 - Change in branch equity owed to UK co. is greater than £50m - please check","OK - Branch equity owed to UK company")</f>
        <v>OK - Branch equity owed to UK company</v>
      </c>
      <c r="DB91" s="682" t="str">
        <f>IF(ABS(Questionnaire!DE190-Questionnaire!DE189)&gt;50,"WARNING Q 46 - Change in branch equity owed to UK co. is greater than £50m - please check","OK - Branch equity owed to UK company")</f>
        <v>OK - Branch equity owed to UK company</v>
      </c>
      <c r="DC91" s="682" t="str">
        <f>IF(ABS(Questionnaire!DF190-Questionnaire!DF189)&gt;50,"WARNING Q 46 - Change in branch equity owed to UK co. is greater than £50m - please check","OK - Branch equity owed to UK company")</f>
        <v>OK - Branch equity owed to UK company</v>
      </c>
      <c r="DD91" s="682" t="str">
        <f>IF(ABS(Questionnaire!DG190-Questionnaire!DG189)&gt;50,"WARNING Q 46 - Change in branch equity owed to UK co. is greater than £50m - please check","OK - Branch equity owed to UK company")</f>
        <v>OK - Branch equity owed to UK company</v>
      </c>
      <c r="DE91" s="682" t="str">
        <f>IF(ABS(Questionnaire!DH190-Questionnaire!DH189)&gt;50,"WARNING Q 46 - Change in branch equity owed to UK co. is greater than £50m - please check","OK - Branch equity owed to UK company")</f>
        <v>OK - Branch equity owed to UK company</v>
      </c>
      <c r="DF91" s="682" t="str">
        <f>IF(ABS(Questionnaire!DI190-Questionnaire!DI189)&gt;50,"WARNING Q 46 - Change in branch equity owed to UK co. is greater than £50m - please check","OK - Branch equity owed to UK company")</f>
        <v>OK - Branch equity owed to UK company</v>
      </c>
      <c r="DG91" s="682" t="str">
        <f>IF(ABS(Questionnaire!DJ190-Questionnaire!DJ189)&gt;50,"WARNING Q 46 - Change in branch equity owed to UK co. is greater than £50m - please check","OK - Branch equity owed to UK company")</f>
        <v>OK - Branch equity owed to UK company</v>
      </c>
      <c r="DH91" s="682" t="str">
        <f>IF(ABS(Questionnaire!DK190-Questionnaire!DK189)&gt;50,"WARNING Q 46 - Change in branch equity owed to UK co. is greater than £50m - please check","OK - Branch equity owed to UK company")</f>
        <v>OK - Branch equity owed to UK company</v>
      </c>
      <c r="DI91" s="682" t="str">
        <f>IF(ABS(Questionnaire!DL190-Questionnaire!DL189)&gt;50,"WARNING Q 46 - Change in branch equity owed to UK co. is greater than £50m - please check","OK - Branch equity owed to UK company")</f>
        <v>OK - Branch equity owed to UK company</v>
      </c>
      <c r="DJ91" s="682" t="str">
        <f>IF(ABS(Questionnaire!DM190-Questionnaire!DM189)&gt;50,"WARNING Q 46 - Change in branch equity owed to UK co. is greater than £50m - please check","OK - Branch equity owed to UK company")</f>
        <v>OK - Branch equity owed to UK company</v>
      </c>
      <c r="DK91" s="682" t="str">
        <f>IF(ABS(Questionnaire!DN190-Questionnaire!DN189)&gt;50,"WARNING Q 46 - Change in branch equity owed to UK co. is greater than £50m - please check","OK - Branch equity owed to UK company")</f>
        <v>OK - Branch equity owed to UK company</v>
      </c>
      <c r="DL91" s="682" t="str">
        <f>IF(ABS(Questionnaire!DO190-Questionnaire!DO189)&gt;50,"WARNING Q 46 - Change in branch equity owed to UK co. is greater than £50m - please check","OK - Branch equity owed to UK company")</f>
        <v>OK - Branch equity owed to UK company</v>
      </c>
      <c r="DM91" s="682" t="str">
        <f>IF(ABS(Questionnaire!DP190-Questionnaire!DP189)&gt;50,"WARNING Q 46 - Change in branch equity owed to UK co. is greater than £50m - please check","OK - Branch equity owed to UK company")</f>
        <v>OK - Branch equity owed to UK company</v>
      </c>
      <c r="DN91" s="682" t="str">
        <f>IF(ABS(Questionnaire!DQ190-Questionnaire!DQ189)&gt;50,"WARNING Q 46 - Change in branch equity owed to UK co. is greater than £50m - please check","OK - Branch equity owed to UK company")</f>
        <v>OK - Branch equity owed to UK company</v>
      </c>
      <c r="DO91" s="682" t="str">
        <f>IF(ABS(Questionnaire!DR190-Questionnaire!DR189)&gt;50,"WARNING Q 46 - Change in branch equity owed to UK co. is greater than £50m - please check","OK - Branch equity owed to UK company")</f>
        <v>OK - Branch equity owed to UK company</v>
      </c>
      <c r="DP91" s="682" t="str">
        <f>IF(ABS(Questionnaire!DS190-Questionnaire!DS189)&gt;50,"WARNING Q 46 - Change in branch equity owed to UK co. is greater than £50m - please check","OK - Branch equity owed to UK company")</f>
        <v>OK - Branch equity owed to UK company</v>
      </c>
      <c r="DQ91" s="682" t="str">
        <f>IF(ABS(Questionnaire!DT190-Questionnaire!DT189)&gt;50,"WARNING Q 46 - Change in branch equity owed to UK co. is greater than £50m - please check","OK - Branch equity owed to UK company")</f>
        <v>OK - Branch equity owed to UK company</v>
      </c>
      <c r="DR91" s="682" t="str">
        <f>IF(ABS(Questionnaire!DU190-Questionnaire!DU189)&gt;50,"WARNING Q 46 - Change in branch equity owed to UK co. is greater than £50m - please check","OK - Branch equity owed to UK company")</f>
        <v>OK - Branch equity owed to UK company</v>
      </c>
      <c r="DS91" s="682" t="str">
        <f>IF(ABS(Questionnaire!DV190-Questionnaire!DV189)&gt;50,"WARNING Q 46 - Change in branch equity owed to UK co. is greater than £50m - please check","OK - Branch equity owed to UK company")</f>
        <v>OK - Branch equity owed to UK company</v>
      </c>
      <c r="DT91" s="682" t="str">
        <f>IF(ABS(Questionnaire!DW190-Questionnaire!DW189)&gt;50,"WARNING Q 46 - Change in branch equity owed to UK co. is greater than £50m - please check","OK - Branch equity owed to UK company")</f>
        <v>OK - Branch equity owed to UK company</v>
      </c>
      <c r="DU91" s="682" t="str">
        <f>IF(ABS(Questionnaire!DX190-Questionnaire!DX189)&gt;50,"WARNING Q 46 - Change in branch equity owed to UK co. is greater than £50m - please check","OK - Branch equity owed to UK company")</f>
        <v>OK - Branch equity owed to UK company</v>
      </c>
      <c r="DV91" s="682" t="str">
        <f>IF(ABS(Questionnaire!DY190-Questionnaire!DY189)&gt;50,"WARNING Q 46 - Change in branch equity owed to UK co. is greater than £50m - please check","OK - Branch equity owed to UK company")</f>
        <v>OK - Branch equity owed to UK company</v>
      </c>
      <c r="DW91" s="682" t="str">
        <f>IF(ABS(Questionnaire!DZ190-Questionnaire!DZ189)&gt;50,"WARNING Q 46 - Change in branch equity owed to UK co. is greater than £50m - please check","OK - Branch equity owed to UK company")</f>
        <v>OK - Branch equity owed to UK company</v>
      </c>
      <c r="DX91" s="682" t="str">
        <f>IF(ABS(Questionnaire!EA190-Questionnaire!EA189)&gt;50,"WARNING Q 46 - Change in branch equity owed to UK co. is greater than £50m - please check","OK - Branch equity owed to UK company")</f>
        <v>OK - Branch equity owed to UK company</v>
      </c>
      <c r="DY91" s="682" t="str">
        <f>IF(ABS(Questionnaire!EB190-Questionnaire!EB189)&gt;50,"WARNING Q 46 - Change in branch equity owed to UK co. is greater than £50m - please check","OK - Branch equity owed to UK company")</f>
        <v>OK - Branch equity owed to UK company</v>
      </c>
      <c r="DZ91" s="682" t="str">
        <f>IF(ABS(Questionnaire!EC190-Questionnaire!EC189)&gt;50,"WARNING Q 46 - Change in branch equity owed to UK co. is greater than £50m - please check","OK - Branch equity owed to UK company")</f>
        <v>OK - Branch equity owed to UK company</v>
      </c>
      <c r="EA91" s="682" t="str">
        <f>IF(ABS(Questionnaire!ED190-Questionnaire!ED189)&gt;50,"WARNING Q 46 - Change in branch equity owed to UK co. is greater than £50m - please check","OK - Branch equity owed to UK company")</f>
        <v>OK - Branch equity owed to UK company</v>
      </c>
      <c r="EB91" s="682" t="str">
        <f>IF(ABS(Questionnaire!EE190-Questionnaire!EE189)&gt;50,"WARNING Q 46 - Change in branch equity owed to UK co. is greater than £50m - please check","OK - Branch equity owed to UK company")</f>
        <v>OK - Branch equity owed to UK company</v>
      </c>
      <c r="EC91" s="682" t="str">
        <f>IF(ABS(Questionnaire!EF190-Questionnaire!EF189)&gt;50,"WARNING Q 46 - Change in branch equity owed to UK co. is greater than £50m - please check","OK - Branch equity owed to UK company")</f>
        <v>OK - Branch equity owed to UK company</v>
      </c>
      <c r="ED91" s="682" t="str">
        <f>IF(ABS(Questionnaire!EG190-Questionnaire!EG189)&gt;50,"WARNING Q 46 - Change in branch equity owed to UK co. is greater than £50m - please check","OK - Branch equity owed to UK company")</f>
        <v>OK - Branch equity owed to UK company</v>
      </c>
      <c r="EE91" s="682" t="str">
        <f>IF(ABS(Questionnaire!EH190-Questionnaire!EH189)&gt;50,"WARNING Q 46 - Change in branch equity owed to UK co. is greater than £50m - please check","OK - Branch equity owed to UK company")</f>
        <v>OK - Branch equity owed to UK company</v>
      </c>
      <c r="EF91" s="682" t="str">
        <f>IF(ABS(Questionnaire!EI190-Questionnaire!EI189)&gt;50,"WARNING Q 46 - Change in branch equity owed to UK co. is greater than £50m - please check","OK - Branch equity owed to UK company")</f>
        <v>OK - Branch equity owed to UK company</v>
      </c>
      <c r="EG91" s="682" t="str">
        <f>IF(ABS(Questionnaire!EJ190-Questionnaire!EJ189)&gt;50,"WARNING Q 46 - Change in branch equity owed to UK co. is greater than £50m - please check","OK - Branch equity owed to UK company")</f>
        <v>OK - Branch equity owed to UK company</v>
      </c>
      <c r="EH91" s="682" t="str">
        <f>IF(ABS(Questionnaire!EK190-Questionnaire!EK189)&gt;50,"WARNING Q 46 - Change in branch equity owed to UK co. is greater than £50m - please check","OK - Branch equity owed to UK company")</f>
        <v>OK - Branch equity owed to UK company</v>
      </c>
      <c r="EI91" s="682" t="str">
        <f>IF(ABS(Questionnaire!EL190-Questionnaire!EL189)&gt;50,"WARNING Q 46 - Change in branch equity owed to UK co. is greater than £50m - please check","OK - Branch equity owed to UK company")</f>
        <v>OK - Branch equity owed to UK company</v>
      </c>
      <c r="EJ91" s="682" t="str">
        <f>IF(ABS(Questionnaire!EM190-Questionnaire!EM189)&gt;50,"WARNING Q 46 - Change in branch equity owed to UK co. is greater than £50m - please check","OK - Branch equity owed to UK company")</f>
        <v>OK - Branch equity owed to UK company</v>
      </c>
      <c r="EK91" s="682" t="str">
        <f>IF(ABS(Questionnaire!EN190-Questionnaire!EN189)&gt;50,"WARNING Q 46 - Change in branch equity owed to UK co. is greater than £50m - please check","OK - Branch equity owed to UK company")</f>
        <v>OK - Branch equity owed to UK company</v>
      </c>
      <c r="EL91" s="682" t="str">
        <f>IF(ABS(Questionnaire!EO190-Questionnaire!EO189)&gt;50,"WARNING Q 46 - Change in branch equity owed to UK co. is greater than £50m - please check","OK - Branch equity owed to UK company")</f>
        <v>OK - Branch equity owed to UK company</v>
      </c>
      <c r="EM91" s="682" t="str">
        <f>IF(ABS(Questionnaire!EP190-Questionnaire!EP189)&gt;50,"WARNING Q 46 - Change in branch equity owed to UK co. is greater than £50m - please check","OK - Branch equity owed to UK company")</f>
        <v>OK - Branch equity owed to UK company</v>
      </c>
      <c r="EN91" s="682" t="str">
        <f>IF(ABS(Questionnaire!EQ190-Questionnaire!EQ189)&gt;50,"WARNING Q 46 - Change in branch equity owed to UK co. is greater than £50m - please check","OK - Branch equity owed to UK company")</f>
        <v>OK - Branch equity owed to UK company</v>
      </c>
      <c r="EO91" s="682" t="str">
        <f>IF(ABS(Questionnaire!ER190-Questionnaire!ER189)&gt;50,"WARNING Q 46 - Change in branch equity owed to UK co. is greater than £50m - please check","OK - Branch equity owed to UK company")</f>
        <v>OK - Branch equity owed to UK company</v>
      </c>
      <c r="EP91" s="682" t="str">
        <f>IF(ABS(Questionnaire!ES190-Questionnaire!ES189)&gt;50,"WARNING Q 46 - Change in branch equity owed to UK co. is greater than £50m - please check","OK - Branch equity owed to UK company")</f>
        <v>OK - Branch equity owed to UK company</v>
      </c>
      <c r="EQ91" s="682" t="str">
        <f>IF(ABS(Questionnaire!ET190-Questionnaire!ET189)&gt;50,"WARNING Q 46 - Change in branch equity owed to UK co. is greater than £50m - please check","OK - Branch equity owed to UK company")</f>
        <v>OK - Branch equity owed to UK company</v>
      </c>
      <c r="ER91" s="682" t="str">
        <f>IF(ABS(Questionnaire!EU190-Questionnaire!EU189)&gt;50,"WARNING Q 46 - Change in branch equity owed to UK co. is greater than £50m - please check","OK - Branch equity owed to UK company")</f>
        <v>OK - Branch equity owed to UK company</v>
      </c>
      <c r="ES91" s="682" t="str">
        <f>IF(ABS(Questionnaire!EV190-Questionnaire!EV189)&gt;50,"WARNING Q 46 - Change in branch equity owed to UK co. is greater than £50m - please check","OK - Branch equity owed to UK company")</f>
        <v>OK - Branch equity owed to UK company</v>
      </c>
      <c r="ET91" s="682" t="str">
        <f>IF(ABS(Questionnaire!EW190-Questionnaire!EW189)&gt;50,"WARNING Q 46 - Change in branch equity owed to UK co. is greater than £50m - please check","OK - Branch equity owed to UK company")</f>
        <v>OK - Branch equity owed to UK company</v>
      </c>
      <c r="EU91" s="682" t="str">
        <f>IF(ABS(Questionnaire!EX190-Questionnaire!EX189)&gt;50,"WARNING Q 46 - Change in branch equity owed to UK co. is greater than £50m - please check","OK - Branch equity owed to UK company")</f>
        <v>OK - Branch equity owed to UK company</v>
      </c>
      <c r="EV91" s="682" t="str">
        <f>IF(ABS(Questionnaire!EY190-Questionnaire!EY189)&gt;50,"WARNING Q 46 - Change in branch equity owed to UK co. is greater than £50m - please check","OK - Branch equity owed to UK company")</f>
        <v>OK - Branch equity owed to UK company</v>
      </c>
      <c r="EW91" s="682" t="str">
        <f>IF(ABS(Questionnaire!EZ190-Questionnaire!EZ189)&gt;50,"WARNING Q 46 - Change in branch equity owed to UK co. is greater than £50m - please check","OK - Branch equity owed to UK company")</f>
        <v>OK - Branch equity owed to UK company</v>
      </c>
      <c r="EX91" s="682" t="str">
        <f>IF(ABS(Questionnaire!FA190-Questionnaire!FA189)&gt;50,"WARNING Q 46 - Change in branch equity owed to UK co. is greater than £50m - please check","OK - Branch equity owed to UK company")</f>
        <v>OK - Branch equity owed to UK company</v>
      </c>
      <c r="EY91" s="682" t="str">
        <f>IF(ABS(Questionnaire!FB190-Questionnaire!FB189)&gt;50,"WARNING Q 46 - Change in branch equity owed to UK co. is greater than £50m - please check","OK - Branch equity owed to UK company")</f>
        <v>OK - Branch equity owed to UK company</v>
      </c>
      <c r="EZ91" s="682" t="str">
        <f>IF(ABS(Questionnaire!FC190-Questionnaire!FC189)&gt;50,"WARNING Q 46 - Change in branch equity owed to UK co. is greater than £50m - please check","OK - Branch equity owed to UK company")</f>
        <v>OK - Branch equity owed to UK company</v>
      </c>
      <c r="FA91" s="682" t="str">
        <f>IF(ABS(Questionnaire!FD190-Questionnaire!FD189)&gt;50,"WARNING Q 46 - Change in branch equity owed to UK co. is greater than £50m - please check","OK - Branch equity owed to UK company")</f>
        <v>OK - Branch equity owed to UK company</v>
      </c>
      <c r="FB91" s="682" t="str">
        <f>IF(ABS(Questionnaire!FE190-Questionnaire!FE189)&gt;50,"WARNING Q 46 - Change in branch equity owed to UK co. is greater than £50m - please check","OK - Branch equity owed to UK company")</f>
        <v>OK - Branch equity owed to UK company</v>
      </c>
      <c r="FC91" s="682" t="str">
        <f>IF(ABS(Questionnaire!FF190-Questionnaire!FF189)&gt;50,"WARNING Q 46 - Change in branch equity owed to UK co. is greater than £50m - please check","OK - Branch equity owed to UK company")</f>
        <v>OK - Branch equity owed to UK company</v>
      </c>
      <c r="FD91" s="682" t="str">
        <f>IF(ABS(Questionnaire!FG190-Questionnaire!FG189)&gt;50,"WARNING Q 46 - Change in branch equity owed to UK co. is greater than £50m - please check","OK - Branch equity owed to UK company")</f>
        <v>OK - Branch equity owed to UK company</v>
      </c>
      <c r="FE91" s="682" t="str">
        <f>IF(ABS(Questionnaire!FH190-Questionnaire!FH189)&gt;50,"WARNING Q 46 - Change in branch equity owed to UK co. is greater than £50m - please check","OK - Branch equity owed to UK company")</f>
        <v>OK - Branch equity owed to UK company</v>
      </c>
      <c r="FF91" s="682" t="str">
        <f>IF(ABS(Questionnaire!FI190-Questionnaire!FI189)&gt;50,"WARNING Q 46 - Change in branch equity owed to UK co. is greater than £50m - please check","OK - Branch equity owed to UK company")</f>
        <v>OK - Branch equity owed to UK company</v>
      </c>
      <c r="FG91" s="682" t="str">
        <f>IF(ABS(Questionnaire!FJ190-Questionnaire!FJ189)&gt;50,"WARNING Q 46 - Change in branch equity owed to UK co. is greater than £50m - please check","OK - Branch equity owed to UK company")</f>
        <v>OK - Branch equity owed to UK company</v>
      </c>
      <c r="FH91" s="682" t="str">
        <f>IF(ABS(Questionnaire!FK190-Questionnaire!FK189)&gt;50,"WARNING Q 46 - Change in branch equity owed to UK co. is greater than £50m - please check","OK - Branch equity owed to UK company")</f>
        <v>OK - Branch equity owed to UK company</v>
      </c>
      <c r="FI91" s="682" t="str">
        <f>IF(ABS(Questionnaire!FL190-Questionnaire!FL189)&gt;50,"WARNING Q 46 - Change in branch equity owed to UK co. is greater than £50m - please check","OK - Branch equity owed to UK company")</f>
        <v>OK - Branch equity owed to UK company</v>
      </c>
      <c r="FJ91" s="682" t="str">
        <f>IF(ABS(Questionnaire!FM190-Questionnaire!FM189)&gt;50,"WARNING Q 46 - Change in branch equity owed to UK co. is greater than £50m - please check","OK - Branch equity owed to UK company")</f>
        <v>OK - Branch equity owed to UK company</v>
      </c>
      <c r="FK91" s="682" t="str">
        <f>IF(ABS(Questionnaire!FN190-Questionnaire!FN189)&gt;50,"WARNING Q 46 - Change in branch equity owed to UK co. is greater than £50m - please check","OK - Branch equity owed to UK company")</f>
        <v>OK - Branch equity owed to UK company</v>
      </c>
      <c r="FL91" s="682" t="str">
        <f>IF(ABS(Questionnaire!FO190-Questionnaire!FO189)&gt;50,"WARNING Q 46 - Change in branch equity owed to UK co. is greater than £50m - please check","OK - Branch equity owed to UK company")</f>
        <v>OK - Branch equity owed to UK company</v>
      </c>
      <c r="FM91" s="682" t="str">
        <f>IF(ABS(Questionnaire!FP190-Questionnaire!FP189)&gt;50,"WARNING Q 46 - Change in branch equity owed to UK co. is greater than £50m - please check","OK - Branch equity owed to UK company")</f>
        <v>OK - Branch equity owed to UK company</v>
      </c>
      <c r="FN91" s="682" t="str">
        <f>IF(ABS(Questionnaire!FQ190-Questionnaire!FQ189)&gt;50,"WARNING Q 46 - Change in branch equity owed to UK co. is greater than £50m - please check","OK - Branch equity owed to UK company")</f>
        <v>OK - Branch equity owed to UK company</v>
      </c>
      <c r="FO91" s="682" t="str">
        <f>IF(ABS(Questionnaire!FR190-Questionnaire!FR189)&gt;50,"WARNING Q 46 - Change in branch equity owed to UK co. is greater than £50m - please check","OK - Branch equity owed to UK company")</f>
        <v>OK - Branch equity owed to UK company</v>
      </c>
      <c r="FP91" s="682" t="str">
        <f>IF(ABS(Questionnaire!FS190-Questionnaire!FS189)&gt;50,"WARNING Q 46 - Change in branch equity owed to UK co. is greater than £50m - please check","OK - Branch equity owed to UK company")</f>
        <v>OK - Branch equity owed to UK company</v>
      </c>
      <c r="FQ91" s="682" t="str">
        <f>IF(ABS(Questionnaire!FT190-Questionnaire!FT189)&gt;50,"WARNING Q 46 - Change in branch equity owed to UK co. is greater than £50m - please check","OK - Branch equity owed to UK company")</f>
        <v>OK - Branch equity owed to UK company</v>
      </c>
      <c r="FR91" s="682" t="str">
        <f>IF(ABS(Questionnaire!FU190-Questionnaire!FU189)&gt;50,"WARNING Q 46 - Change in branch equity owed to UK co. is greater than £50m - please check","OK - Branch equity owed to UK company")</f>
        <v>OK - Branch equity owed to UK company</v>
      </c>
      <c r="FS91" s="682" t="str">
        <f>IF(ABS(Questionnaire!FV190-Questionnaire!FV189)&gt;50,"WARNING Q 46 - Change in branch equity owed to UK co. is greater than £50m - please check","OK - Branch equity owed to UK company")</f>
        <v>OK - Branch equity owed to UK company</v>
      </c>
      <c r="FT91" s="682" t="str">
        <f>IF(ABS(Questionnaire!FW190-Questionnaire!FW189)&gt;50,"WARNING Q 46 - Change in branch equity owed to UK co. is greater than £50m - please check","OK - Branch equity owed to UK company")</f>
        <v>OK - Branch equity owed to UK company</v>
      </c>
      <c r="FU91" s="682" t="str">
        <f>IF(ABS(Questionnaire!FX190-Questionnaire!FX189)&gt;50,"WARNING Q 46 - Change in branch equity owed to UK co. is greater than £50m - please check","OK - Branch equity owed to UK company")</f>
        <v>OK - Branch equity owed to UK company</v>
      </c>
      <c r="FV91" s="682" t="str">
        <f>IF(ABS(Questionnaire!FY190-Questionnaire!FY189)&gt;50,"WARNING Q 46 - Change in branch equity owed to UK co. is greater than £50m - please check","OK - Branch equity owed to UK company")</f>
        <v>OK - Branch equity owed to UK company</v>
      </c>
      <c r="FW91" s="682" t="str">
        <f>IF(ABS(Questionnaire!FZ190-Questionnaire!FZ189)&gt;50,"WARNING Q 46 - Change in branch equity owed to UK co. is greater than £50m - please check","OK - Branch equity owed to UK company")</f>
        <v>OK - Branch equity owed to UK company</v>
      </c>
      <c r="FX91" s="682" t="str">
        <f>IF(ABS(Questionnaire!GA190-Questionnaire!GA189)&gt;50,"WARNING Q 46 - Change in branch equity owed to UK co. is greater than £50m - please check","OK - Branch equity owed to UK company")</f>
        <v>OK - Branch equity owed to UK company</v>
      </c>
      <c r="FY91" s="682" t="str">
        <f>IF(ABS(Questionnaire!GB190-Questionnaire!GB189)&gt;50,"WARNING Q 46 - Change in branch equity owed to UK co. is greater than £50m - please check","OK - Branch equity owed to UK company")</f>
        <v>OK - Branch equity owed to UK company</v>
      </c>
      <c r="FZ91" s="682" t="str">
        <f>IF(ABS(Questionnaire!GC190-Questionnaire!GC189)&gt;50,"WARNING Q 46 - Change in branch equity owed to UK co. is greater than £50m - please check","OK - Branch equity owed to UK company")</f>
        <v>OK - Branch equity owed to UK company</v>
      </c>
      <c r="GA91" s="682" t="str">
        <f>IF(ABS(Questionnaire!GD190-Questionnaire!GD189)&gt;50,"WARNING Q 46 - Change in branch equity owed to UK co. is greater than £50m - please check","OK - Branch equity owed to UK company")</f>
        <v>OK - Branch equity owed to UK company</v>
      </c>
      <c r="GB91" s="682" t="str">
        <f>IF(ABS(Questionnaire!GE190-Questionnaire!GE189)&gt;50,"WARNING Q 46 - Change in branch equity owed to UK co. is greater than £50m - please check","OK - Branch equity owed to UK company")</f>
        <v>OK - Branch equity owed to UK company</v>
      </c>
      <c r="GC91" s="682" t="str">
        <f>IF(ABS(Questionnaire!GF190-Questionnaire!GF189)&gt;50,"WARNING Q 46 - Change in branch equity owed to UK co. is greater than £50m - please check","OK - Branch equity owed to UK company")</f>
        <v>OK - Branch equity owed to UK company</v>
      </c>
      <c r="GD91" s="682" t="str">
        <f>IF(ABS(Questionnaire!GG190-Questionnaire!GG189)&gt;50,"WARNING Q 46 - Change in branch equity owed to UK co. is greater than £50m - please check","OK - Branch equity owed to UK company")</f>
        <v>OK - Branch equity owed to UK company</v>
      </c>
      <c r="GE91" s="682" t="str">
        <f>IF(ABS(Questionnaire!GH190-Questionnaire!GH189)&gt;50,"WARNING Q 46 - Change in branch equity owed to UK co. is greater than £50m - please check","OK - Branch equity owed to UK company")</f>
        <v>OK - Branch equity owed to UK company</v>
      </c>
      <c r="GF91" s="682" t="str">
        <f>IF(ABS(Questionnaire!GI190-Questionnaire!GI189)&gt;50,"WARNING Q 46 - Change in branch equity owed to UK co. is greater than £50m - please check","OK - Branch equity owed to UK company")</f>
        <v>OK - Branch equity owed to UK company</v>
      </c>
      <c r="GG91" s="682" t="str">
        <f>IF(ABS(Questionnaire!GJ190-Questionnaire!GJ189)&gt;50,"WARNING Q 46 - Change in branch equity owed to UK co. is greater than £50m - please check","OK - Branch equity owed to UK company")</f>
        <v>OK - Branch equity owed to UK company</v>
      </c>
      <c r="GH91" s="682" t="str">
        <f>IF(ABS(Questionnaire!GK190-Questionnaire!GK189)&gt;50,"WARNING Q 46 - Change in branch equity owed to UK co. is greater than £50m - please check","OK - Branch equity owed to UK company")</f>
        <v>OK - Branch equity owed to UK company</v>
      </c>
      <c r="GI91" s="682" t="str">
        <f>IF(ABS(Questionnaire!GL190-Questionnaire!GL189)&gt;50,"WARNING Q 46 - Change in branch equity owed to UK co. is greater than £50m - please check","OK - Branch equity owed to UK company")</f>
        <v>OK - Branch equity owed to UK company</v>
      </c>
      <c r="GJ91" s="682" t="str">
        <f>IF(ABS(Questionnaire!GM190-Questionnaire!GM189)&gt;50,"WARNING Q 46 - Change in branch equity owed to UK co. is greater than £50m - please check","OK - Branch equity owed to UK company")</f>
        <v>OK - Branch equity owed to UK company</v>
      </c>
      <c r="GK91" s="682" t="str">
        <f>IF(ABS(Questionnaire!GN190-Questionnaire!GN189)&gt;50,"WARNING Q 46 - Change in branch equity owed to UK co. is greater than £50m - please check","OK - Branch equity owed to UK company")</f>
        <v>OK - Branch equity owed to UK company</v>
      </c>
      <c r="GL91" s="682" t="str">
        <f>IF(ABS(Questionnaire!GO190-Questionnaire!GO189)&gt;50,"WARNING Q 46 - Change in branch equity owed to UK co. is greater than £50m - please check","OK - Branch equity owed to UK company")</f>
        <v>OK - Branch equity owed to UK company</v>
      </c>
      <c r="GM91" s="682" t="str">
        <f>IF(ABS(Questionnaire!GP190-Questionnaire!GP189)&gt;50,"WARNING Q 46 - Change in branch equity owed to UK co. is greater than £50m - please check","OK - Branch equity owed to UK company")</f>
        <v>OK - Branch equity owed to UK company</v>
      </c>
      <c r="GN91" s="682" t="str">
        <f>IF(ABS(Questionnaire!GQ190-Questionnaire!GQ189)&gt;50,"WARNING Q 46 - Change in branch equity owed to UK co. is greater than £50m - please check","OK - Branch equity owed to UK company")</f>
        <v>OK - Branch equity owed to UK company</v>
      </c>
      <c r="GO91" s="682" t="str">
        <f>IF(ABS(Questionnaire!GR190-Questionnaire!GR189)&gt;50,"WARNING Q 46 - Change in branch equity owed to UK co. is greater than £50m - please check","OK - Branch equity owed to UK company")</f>
        <v>OK - Branch equity owed to UK company</v>
      </c>
      <c r="GP91" s="682" t="str">
        <f>IF(ABS(Questionnaire!GS190-Questionnaire!GS189)&gt;50,"WARNING Q 46 - Change in branch equity owed to UK co. is greater than £50m - please check","OK - Branch equity owed to UK company")</f>
        <v>OK - Branch equity owed to UK company</v>
      </c>
      <c r="GQ91" s="682" t="str">
        <f>IF(ABS(Questionnaire!GT190-Questionnaire!GT189)&gt;50,"WARNING Q 46 - Change in branch equity owed to UK co. is greater than £50m - please check","OK - Branch equity owed to UK company")</f>
        <v>OK - Branch equity owed to UK company</v>
      </c>
      <c r="GR91" s="682" t="str">
        <f>IF(ABS(Questionnaire!GU190-Questionnaire!GU189)&gt;50,"WARNING Q 46 - Change in branch equity owed to UK co. is greater than £50m - please check","OK - Branch equity owed to UK company")</f>
        <v>OK - Branch equity owed to UK company</v>
      </c>
      <c r="GS91" s="682" t="str">
        <f>IF(ABS(Questionnaire!GV190-Questionnaire!GV189)&gt;50,"WARNING Q 46 - Change in branch equity owed to UK co. is greater than £50m - please check","OK - Branch equity owed to UK company")</f>
        <v>OK - Branch equity owed to UK company</v>
      </c>
      <c r="GT91" s="682" t="str">
        <f>IF(ABS(Questionnaire!GW190-Questionnaire!GW189)&gt;50,"WARNING Q 46 - Change in branch equity owed to UK co. is greater than £50m - please check","OK - Branch equity owed to UK company")</f>
        <v>OK - Branch equity owed to UK company</v>
      </c>
      <c r="GU91" s="682" t="str">
        <f>IF(ABS(Questionnaire!GX190-Questionnaire!GX189)&gt;50,"WARNING Q 46 - Change in branch equity owed to UK co. is greater than £50m - please check","OK - Branch equity owed to UK company")</f>
        <v>OK - Branch equity owed to UK company</v>
      </c>
      <c r="GV91" s="682" t="str">
        <f>IF(ABS(Questionnaire!GY190-Questionnaire!GY189)&gt;50,"WARNING Q 46 - Change in branch equity owed to UK co. is greater than £50m - please check","OK - Branch equity owed to UK company")</f>
        <v>OK - Branch equity owed to UK company</v>
      </c>
      <c r="GW91" s="682" t="str">
        <f>IF(ABS(Questionnaire!GZ190-Questionnaire!GZ189)&gt;50,"WARNING Q 46 - Change in branch equity owed to UK co. is greater than £50m - please check","OK - Branch equity owed to UK company")</f>
        <v>OK - Branch equity owed to UK company</v>
      </c>
      <c r="GX91" s="682" t="str">
        <f>IF(ABS(Questionnaire!HA190-Questionnaire!HA189)&gt;50,"WARNING Q 46 - Change in branch equity owed to UK co. is greater than £50m - please check","OK - Branch equity owed to UK company")</f>
        <v>OK - Branch equity owed to UK company</v>
      </c>
      <c r="GY91" s="682" t="str">
        <f>IF(ABS(Questionnaire!HB190-Questionnaire!HB189)&gt;50,"WARNING Q 46 - Change in branch equity owed to UK co. is greater than £50m - please check","OK - Branch equity owed to UK company")</f>
        <v>OK - Branch equity owed to UK company</v>
      </c>
      <c r="GZ91" s="682" t="str">
        <f>IF(ABS(Questionnaire!HC190-Questionnaire!HC189)&gt;50,"WARNING Q 46 - Change in branch equity owed to UK co. is greater than £50m - please check","OK - Branch equity owed to UK company")</f>
        <v>OK - Branch equity owed to UK company</v>
      </c>
      <c r="HA91" s="682" t="str">
        <f>IF(ABS(Questionnaire!HD190-Questionnaire!HD189)&gt;50,"WARNING Q 46 - Change in branch equity owed to UK co. is greater than £50m - please check","OK - Branch equity owed to UK company")</f>
        <v>OK - Branch equity owed to UK company</v>
      </c>
      <c r="HB91" s="682" t="str">
        <f>IF(ABS(Questionnaire!HE190-Questionnaire!HE189)&gt;50,"WARNING Q 46 - Change in branch equity owed to UK co. is greater than £50m - please check","OK - Branch equity owed to UK company")</f>
        <v>OK - Branch equity owed to UK company</v>
      </c>
      <c r="HC91" s="682" t="str">
        <f>IF(ABS(Questionnaire!HF190-Questionnaire!HF189)&gt;50,"WARNING Q 46 - Change in branch equity owed to UK co. is greater than £50m - please check","OK - Branch equity owed to UK company")</f>
        <v>OK - Branch equity owed to UK company</v>
      </c>
      <c r="HD91" s="682" t="str">
        <f>IF(ABS(Questionnaire!HG190-Questionnaire!HG189)&gt;50,"WARNING Q 46 - Change in branch equity owed to UK co. is greater than £50m - please check","OK - Branch equity owed to UK company")</f>
        <v>OK - Branch equity owed to UK company</v>
      </c>
      <c r="HE91" s="682" t="str">
        <f>IF(ABS(Questionnaire!HH190-Questionnaire!HH189)&gt;50,"WARNING Q 46 - Change in branch equity owed to UK co. is greater than £50m - please check","OK - Branch equity owed to UK company")</f>
        <v>OK - Branch equity owed to UK company</v>
      </c>
      <c r="HF91" s="682" t="str">
        <f>IF(ABS(Questionnaire!HI190-Questionnaire!HI189)&gt;50,"WARNING Q 46 - Change in branch equity owed to UK co. is greater than £50m - please check","OK - Branch equity owed to UK company")</f>
        <v>OK - Branch equity owed to UK company</v>
      </c>
      <c r="HG91" s="682" t="str">
        <f>IF(ABS(Questionnaire!HJ190-Questionnaire!HJ189)&gt;50,"WARNING Q 46 - Change in branch equity owed to UK co. is greater than £50m - please check","OK - Branch equity owed to UK company")</f>
        <v>OK - Branch equity owed to UK company</v>
      </c>
      <c r="HH91" s="682" t="str">
        <f>IF(ABS(Questionnaire!HK190-Questionnaire!HK189)&gt;50,"WARNING Q 46 - Change in branch equity owed to UK co. is greater than £50m - please check","OK - Branch equity owed to UK company")</f>
        <v>OK - Branch equity owed to UK company</v>
      </c>
      <c r="HI91" s="682" t="str">
        <f>IF(ABS(Questionnaire!HL190-Questionnaire!HL189)&gt;50,"WARNING Q 46 - Change in branch equity owed to UK co. is greater than £50m - please check","OK - Branch equity owed to UK company")</f>
        <v>OK - Branch equity owed to UK company</v>
      </c>
      <c r="HJ91" s="682" t="str">
        <f>IF(ABS(Questionnaire!HM190-Questionnaire!HM189)&gt;50,"WARNING Q 46 - Change in branch equity owed to UK co. is greater than £50m - please check","OK - Branch equity owed to UK company")</f>
        <v>OK - Branch equity owed to UK company</v>
      </c>
      <c r="HK91" s="682" t="str">
        <f>IF(ABS(Questionnaire!HN190-Questionnaire!HN189)&gt;50,"WARNING Q 46 - Change in branch equity owed to UK co. is greater than £50m - please check","OK - Branch equity owed to UK company")</f>
        <v>OK - Branch equity owed to UK company</v>
      </c>
      <c r="HL91" s="682" t="str">
        <f>IF(ABS(Questionnaire!HO190-Questionnaire!HO189)&gt;50,"WARNING Q 46 - Change in branch equity owed to UK co. is greater than £50m - please check","OK - Branch equity owed to UK company")</f>
        <v>OK - Branch equity owed to UK company</v>
      </c>
      <c r="HM91" s="682" t="str">
        <f>IF(ABS(Questionnaire!HP190-Questionnaire!HP189)&gt;50,"WARNING Q 46 - Change in branch equity owed to UK co. is greater than £50m - please check","OK - Branch equity owed to UK company")</f>
        <v>OK - Branch equity owed to UK company</v>
      </c>
      <c r="HN91" s="682" t="str">
        <f>IF(ABS(Questionnaire!HQ190-Questionnaire!HQ189)&gt;50,"WARNING Q 46 - Change in branch equity owed to UK co. is greater than £50m - please check","OK - Branch equity owed to UK company")</f>
        <v>OK - Branch equity owed to UK company</v>
      </c>
      <c r="HO91" s="682" t="str">
        <f>IF(ABS(Questionnaire!HR190-Questionnaire!HR189)&gt;50,"WARNING Q 46 - Change in branch equity owed to UK co. is greater than £50m - please check","OK - Branch equity owed to UK company")</f>
        <v>OK - Branch equity owed to UK company</v>
      </c>
      <c r="HP91" s="682" t="str">
        <f>IF(ABS(Questionnaire!HS190-Questionnaire!HS189)&gt;50,"WARNING Q 46 - Change in branch equity owed to UK co. is greater than £50m - please check","OK - Branch equity owed to UK company")</f>
        <v>OK - Branch equity owed to UK company</v>
      </c>
      <c r="HQ91" s="682" t="str">
        <f>IF(ABS(Questionnaire!HT190-Questionnaire!HT189)&gt;50,"WARNING Q 46 - Change in branch equity owed to UK co. is greater than £50m - please check","OK - Branch equity owed to UK company")</f>
        <v>OK - Branch equity owed to UK company</v>
      </c>
      <c r="HR91" s="682" t="str">
        <f>IF(ABS(Questionnaire!HU190-Questionnaire!HU189)&gt;50,"WARNING Q 46 - Change in branch equity owed to UK co. is greater than £50m - please check","OK - Branch equity owed to UK company")</f>
        <v>OK - Branch equity owed to UK company</v>
      </c>
      <c r="HS91" s="682" t="str">
        <f>IF(ABS(Questionnaire!HV190-Questionnaire!HV189)&gt;50,"WARNING Q 46 - Change in branch equity owed to UK co. is greater than £50m - please check","OK - Branch equity owed to UK company")</f>
        <v>OK - Branch equity owed to UK company</v>
      </c>
      <c r="HT91" s="682" t="str">
        <f>IF(ABS(Questionnaire!HW190-Questionnaire!HW189)&gt;50,"WARNING Q 46 - Change in branch equity owed to UK co. is greater than £50m - please check","OK - Branch equity owed to UK company")</f>
        <v>OK - Branch equity owed to UK company</v>
      </c>
      <c r="HU91" s="682" t="str">
        <f>IF(ABS(Questionnaire!HX190-Questionnaire!HX189)&gt;50,"WARNING Q 46 - Change in branch equity owed to UK co. is greater than £50m - please check","OK - Branch equity owed to UK company")</f>
        <v>OK - Branch equity owed to UK company</v>
      </c>
      <c r="HV91" s="682" t="str">
        <f>IF(ABS(Questionnaire!HY190-Questionnaire!HY189)&gt;50,"WARNING Q 46 - Change in branch equity owed to UK co. is greater than £50m - please check","OK - Branch equity owed to UK company")</f>
        <v>OK - Branch equity owed to UK company</v>
      </c>
      <c r="HW91" s="682" t="str">
        <f>IF(ABS(Questionnaire!HZ190-Questionnaire!HZ189)&gt;50,"WARNING Q 46 - Change in branch equity owed to UK co. is greater than £50m - please check","OK - Branch equity owed to UK company")</f>
        <v>OK - Branch equity owed to UK company</v>
      </c>
      <c r="HX91" s="682" t="str">
        <f>IF(ABS(Questionnaire!IA190-Questionnaire!IA189)&gt;50,"WARNING Q 46 - Change in branch equity owed to UK co. is greater than £50m - please check","OK - Branch equity owed to UK company")</f>
        <v>OK - Branch equity owed to UK company</v>
      </c>
      <c r="HY91" s="682" t="str">
        <f>IF(ABS(Questionnaire!IB190-Questionnaire!IB189)&gt;50,"WARNING Q 46 - Change in branch equity owed to UK co. is greater than £50m - please check","OK - Branch equity owed to UK company")</f>
        <v>OK - Branch equity owed to UK company</v>
      </c>
      <c r="HZ91" s="682" t="str">
        <f>IF(ABS(Questionnaire!IC190-Questionnaire!IC189)&gt;50,"WARNING Q 46 - Change in branch equity owed to UK co. is greater than £50m - please check","OK - Branch equity owed to UK company")</f>
        <v>OK - Branch equity owed to UK company</v>
      </c>
      <c r="IA91" s="682" t="str">
        <f>IF(ABS(Questionnaire!ID190-Questionnaire!ID189)&gt;50,"WARNING Q 46 - Change in branch equity owed to UK co. is greater than £50m - please check","OK - Branch equity owed to UK company")</f>
        <v>OK - Branch equity owed to UK company</v>
      </c>
      <c r="IB91" s="682" t="str">
        <f>IF(ABS(Questionnaire!IE190-Questionnaire!IE189)&gt;50,"WARNING Q 46 - Change in branch equity owed to UK co. is greater than £50m - please check","OK - Branch equity owed to UK company")</f>
        <v>OK - Branch equity owed to UK company</v>
      </c>
      <c r="IC91" s="682" t="str">
        <f>IF(ABS(Questionnaire!IF190-Questionnaire!IF189)&gt;50,"WARNING Q 46 - Change in branch equity owed to UK co. is greater than £50m - please check","OK - Branch equity owed to UK company")</f>
        <v>OK - Branch equity owed to UK company</v>
      </c>
      <c r="ID91" s="682" t="str">
        <f>IF(ABS(Questionnaire!IG190-Questionnaire!IG189)&gt;50,"WARNING Q 46 - Change in branch equity owed to UK co. is greater than £50m - please check","OK - Branch equity owed to UK company")</f>
        <v>OK - Branch equity owed to UK company</v>
      </c>
      <c r="IE91" s="682" t="str">
        <f>IF(ABS(Questionnaire!IH190-Questionnaire!IH189)&gt;50,"WARNING Q 46 - Change in branch equity owed to UK co. is greater than £50m - please check","OK - Branch equity owed to UK company")</f>
        <v>OK - Branch equity owed to UK company</v>
      </c>
      <c r="IF91" s="682" t="str">
        <f>IF(ABS(Questionnaire!II190-Questionnaire!II189)&gt;50,"WARNING Q 46 - Change in branch equity owed to UK co. is greater than £50m - please check","OK - Branch equity owed to UK company")</f>
        <v>OK - Branch equity owed to UK company</v>
      </c>
      <c r="IG91" s="682" t="str">
        <f>IF(ABS(Questionnaire!IJ190-Questionnaire!IJ189)&gt;50,"WARNING Q 46 - Change in branch equity owed to UK co. is greater than £50m - please check","OK - Branch equity owed to UK company")</f>
        <v>OK - Branch equity owed to UK company</v>
      </c>
      <c r="IH91" s="682" t="str">
        <f>IF(ABS(Questionnaire!IK190-Questionnaire!IK189)&gt;50,"WARNING Q 46 - Change in branch equity owed to UK co. is greater than £50m - please check","OK - Branch equity owed to UK company")</f>
        <v>OK - Branch equity owed to UK company</v>
      </c>
      <c r="II91" s="682" t="str">
        <f>IF(ABS(Questionnaire!IL190-Questionnaire!IL189)&gt;50,"WARNING Q 46 - Change in branch equity owed to UK co. is greater than £50m - please check","OK - Branch equity owed to UK company")</f>
        <v>OK - Branch equity owed to UK company</v>
      </c>
      <c r="IJ91" s="682" t="str">
        <f>IF(ABS(Questionnaire!IM190-Questionnaire!IM189)&gt;50,"WARNING Q 46 - Change in branch equity owed to UK co. is greater than £50m - please check","OK - Branch equity owed to UK company")</f>
        <v>OK - Branch equity owed to UK company</v>
      </c>
      <c r="IK91" s="682" t="str">
        <f>IF(ABS(Questionnaire!IN190-Questionnaire!IN189)&gt;50,"WARNING Q 46 - Change in branch equity owed to UK co. is greater than £50m - please check","OK - Branch equity owed to UK company")</f>
        <v>OK - Branch equity owed to UK company</v>
      </c>
      <c r="IL91" s="682" t="str">
        <f>IF(ABS(Questionnaire!IO190-Questionnaire!IO189)&gt;50,"WARNING Q 46 - Change in branch equity owed to UK co. is greater than £50m - please check","OK - Branch equity owed to UK company")</f>
        <v>OK - Branch equity owed to UK company</v>
      </c>
      <c r="IM91" s="682" t="str">
        <f>IF(ABS(Questionnaire!IP190-Questionnaire!IP189)&gt;50,"WARNING Q 46 - Change in branch equity owed to UK co. is greater than £50m - please check","OK - Branch equity owed to UK company")</f>
        <v>OK - Branch equity owed to UK company</v>
      </c>
      <c r="IN91" s="682" t="str">
        <f>IF(ABS(Questionnaire!IQ190-Questionnaire!IQ189)&gt;50,"WARNING Q 46 - Change in branch equity owed to UK co. is greater than £50m - please check","OK - Branch equity owed to UK company")</f>
        <v>OK - Branch equity owed to UK company</v>
      </c>
      <c r="IO91" s="682" t="str">
        <f>IF(ABS(Questionnaire!IR190-Questionnaire!IR189)&gt;50,"WARNING Q 46 - Change in branch equity owed to UK co. is greater than £50m - please check","OK - Branch equity owed to UK company")</f>
        <v>OK - Branch equity owed to UK company</v>
      </c>
      <c r="IP91" s="682" t="str">
        <f>IF(ABS(Questionnaire!IS190-Questionnaire!IS189)&gt;50,"WARNING Q 46 - Change in branch equity owed to UK co. is greater than £50m - please check","OK - Branch equity owed to UK company")</f>
        <v>OK - Branch equity owed to UK company</v>
      </c>
      <c r="IQ91" s="212"/>
      <c r="IR91" s="212"/>
      <c r="IS91" s="212"/>
    </row>
    <row r="92" spans="1:253">
      <c r="A92" s="679">
        <f>IF(LEFT(A93,2)="OK",0,IF(LEFT(A93,2)="WA",2,1))</f>
        <v>0</v>
      </c>
      <c r="B92" s="218">
        <f t="shared" ref="B92:BM92" si="139">IF(LEFT(B93,2)="OK",0,IF(LEFT(B93,2)="WA",2,1))</f>
        <v>0</v>
      </c>
      <c r="C92" s="218">
        <f t="shared" si="139"/>
        <v>0</v>
      </c>
      <c r="D92" s="218">
        <f t="shared" si="139"/>
        <v>0</v>
      </c>
      <c r="E92" s="218">
        <f t="shared" si="139"/>
        <v>0</v>
      </c>
      <c r="F92" s="218">
        <f t="shared" si="139"/>
        <v>0</v>
      </c>
      <c r="G92" s="218">
        <f t="shared" si="139"/>
        <v>0</v>
      </c>
      <c r="H92" s="218">
        <f t="shared" si="139"/>
        <v>0</v>
      </c>
      <c r="I92" s="218">
        <f t="shared" si="139"/>
        <v>0</v>
      </c>
      <c r="J92" s="218">
        <f t="shared" si="139"/>
        <v>0</v>
      </c>
      <c r="K92" s="218">
        <f t="shared" si="139"/>
        <v>0</v>
      </c>
      <c r="L92" s="218">
        <f t="shared" si="139"/>
        <v>0</v>
      </c>
      <c r="M92" s="218">
        <f t="shared" si="139"/>
        <v>0</v>
      </c>
      <c r="N92" s="218">
        <f t="shared" si="139"/>
        <v>0</v>
      </c>
      <c r="O92" s="218">
        <f t="shared" si="139"/>
        <v>0</v>
      </c>
      <c r="P92" s="218">
        <f t="shared" si="139"/>
        <v>0</v>
      </c>
      <c r="Q92" s="218">
        <f t="shared" si="139"/>
        <v>0</v>
      </c>
      <c r="R92" s="218">
        <f t="shared" si="139"/>
        <v>0</v>
      </c>
      <c r="S92" s="218">
        <f t="shared" si="139"/>
        <v>0</v>
      </c>
      <c r="T92" s="218">
        <f t="shared" si="139"/>
        <v>0</v>
      </c>
      <c r="U92" s="218">
        <f t="shared" si="139"/>
        <v>0</v>
      </c>
      <c r="V92" s="218">
        <f t="shared" si="139"/>
        <v>0</v>
      </c>
      <c r="W92" s="218">
        <f t="shared" si="139"/>
        <v>0</v>
      </c>
      <c r="X92" s="218">
        <f t="shared" si="139"/>
        <v>0</v>
      </c>
      <c r="Y92" s="218">
        <f t="shared" si="139"/>
        <v>0</v>
      </c>
      <c r="Z92" s="218">
        <f t="shared" si="139"/>
        <v>0</v>
      </c>
      <c r="AA92" s="218">
        <f t="shared" si="139"/>
        <v>0</v>
      </c>
      <c r="AB92" s="218">
        <f t="shared" si="139"/>
        <v>0</v>
      </c>
      <c r="AC92" s="218">
        <f t="shared" si="139"/>
        <v>0</v>
      </c>
      <c r="AD92" s="218">
        <f t="shared" si="139"/>
        <v>0</v>
      </c>
      <c r="AE92" s="218">
        <f t="shared" si="139"/>
        <v>0</v>
      </c>
      <c r="AF92" s="218">
        <f t="shared" si="139"/>
        <v>0</v>
      </c>
      <c r="AG92" s="218">
        <f t="shared" si="139"/>
        <v>0</v>
      </c>
      <c r="AH92" s="218">
        <f t="shared" si="139"/>
        <v>0</v>
      </c>
      <c r="AI92" s="218">
        <f t="shared" si="139"/>
        <v>0</v>
      </c>
      <c r="AJ92" s="218">
        <f t="shared" si="139"/>
        <v>0</v>
      </c>
      <c r="AK92" s="218">
        <f t="shared" si="139"/>
        <v>0</v>
      </c>
      <c r="AL92" s="218">
        <f t="shared" si="139"/>
        <v>0</v>
      </c>
      <c r="AM92" s="218">
        <f t="shared" si="139"/>
        <v>0</v>
      </c>
      <c r="AN92" s="218">
        <f t="shared" si="139"/>
        <v>0</v>
      </c>
      <c r="AO92" s="218">
        <f t="shared" si="139"/>
        <v>0</v>
      </c>
      <c r="AP92" s="218">
        <f t="shared" si="139"/>
        <v>0</v>
      </c>
      <c r="AQ92" s="218">
        <f t="shared" si="139"/>
        <v>0</v>
      </c>
      <c r="AR92" s="218">
        <f t="shared" si="139"/>
        <v>0</v>
      </c>
      <c r="AS92" s="218">
        <f t="shared" si="139"/>
        <v>0</v>
      </c>
      <c r="AT92" s="218">
        <f t="shared" si="139"/>
        <v>0</v>
      </c>
      <c r="AU92" s="218">
        <f t="shared" si="139"/>
        <v>0</v>
      </c>
      <c r="AV92" s="218">
        <f t="shared" si="139"/>
        <v>0</v>
      </c>
      <c r="AW92" s="218">
        <f t="shared" si="139"/>
        <v>0</v>
      </c>
      <c r="AX92" s="218">
        <f t="shared" si="139"/>
        <v>0</v>
      </c>
      <c r="AY92" s="218">
        <f t="shared" si="139"/>
        <v>0</v>
      </c>
      <c r="AZ92" s="218">
        <f t="shared" si="139"/>
        <v>0</v>
      </c>
      <c r="BA92" s="218">
        <f t="shared" si="139"/>
        <v>0</v>
      </c>
      <c r="BB92" s="218">
        <f t="shared" si="139"/>
        <v>0</v>
      </c>
      <c r="BC92" s="218">
        <f t="shared" si="139"/>
        <v>0</v>
      </c>
      <c r="BD92" s="218">
        <f t="shared" si="139"/>
        <v>0</v>
      </c>
      <c r="BE92" s="218">
        <f t="shared" si="139"/>
        <v>0</v>
      </c>
      <c r="BF92" s="218">
        <f t="shared" si="139"/>
        <v>0</v>
      </c>
      <c r="BG92" s="218">
        <f t="shared" si="139"/>
        <v>0</v>
      </c>
      <c r="BH92" s="218">
        <f t="shared" si="139"/>
        <v>0</v>
      </c>
      <c r="BI92" s="218">
        <f t="shared" si="139"/>
        <v>0</v>
      </c>
      <c r="BJ92" s="218">
        <f t="shared" si="139"/>
        <v>0</v>
      </c>
      <c r="BK92" s="218">
        <f t="shared" si="139"/>
        <v>0</v>
      </c>
      <c r="BL92" s="218">
        <f t="shared" si="139"/>
        <v>0</v>
      </c>
      <c r="BM92" s="218">
        <f t="shared" si="139"/>
        <v>0</v>
      </c>
      <c r="BN92" s="218">
        <f t="shared" ref="BN92:DY92" si="140">IF(LEFT(BN93,2)="OK",0,IF(LEFT(BN93,2)="WA",2,1))</f>
        <v>0</v>
      </c>
      <c r="BO92" s="218">
        <f t="shared" si="140"/>
        <v>0</v>
      </c>
      <c r="BP92" s="218">
        <f t="shared" si="140"/>
        <v>0</v>
      </c>
      <c r="BQ92" s="218">
        <f t="shared" si="140"/>
        <v>0</v>
      </c>
      <c r="BR92" s="218">
        <f t="shared" si="140"/>
        <v>0</v>
      </c>
      <c r="BS92" s="218">
        <f t="shared" si="140"/>
        <v>0</v>
      </c>
      <c r="BT92" s="218">
        <f t="shared" si="140"/>
        <v>0</v>
      </c>
      <c r="BU92" s="218">
        <f t="shared" si="140"/>
        <v>0</v>
      </c>
      <c r="BV92" s="218">
        <f t="shared" si="140"/>
        <v>0</v>
      </c>
      <c r="BW92" s="218">
        <f t="shared" si="140"/>
        <v>0</v>
      </c>
      <c r="BX92" s="218">
        <f t="shared" si="140"/>
        <v>0</v>
      </c>
      <c r="BY92" s="218">
        <f t="shared" si="140"/>
        <v>0</v>
      </c>
      <c r="BZ92" s="218">
        <f t="shared" si="140"/>
        <v>0</v>
      </c>
      <c r="CA92" s="218">
        <f t="shared" si="140"/>
        <v>0</v>
      </c>
      <c r="CB92" s="218">
        <f t="shared" si="140"/>
        <v>0</v>
      </c>
      <c r="CC92" s="218">
        <f t="shared" si="140"/>
        <v>0</v>
      </c>
      <c r="CD92" s="218">
        <f t="shared" si="140"/>
        <v>0</v>
      </c>
      <c r="CE92" s="218">
        <f t="shared" si="140"/>
        <v>0</v>
      </c>
      <c r="CF92" s="218">
        <f t="shared" si="140"/>
        <v>0</v>
      </c>
      <c r="CG92" s="218">
        <f t="shared" si="140"/>
        <v>0</v>
      </c>
      <c r="CH92" s="218">
        <f t="shared" si="140"/>
        <v>0</v>
      </c>
      <c r="CI92" s="218">
        <f t="shared" si="140"/>
        <v>0</v>
      </c>
      <c r="CJ92" s="218">
        <f t="shared" si="140"/>
        <v>0</v>
      </c>
      <c r="CK92" s="218">
        <f t="shared" si="140"/>
        <v>0</v>
      </c>
      <c r="CL92" s="218">
        <f t="shared" si="140"/>
        <v>0</v>
      </c>
      <c r="CM92" s="218">
        <f t="shared" si="140"/>
        <v>0</v>
      </c>
      <c r="CN92" s="218">
        <f t="shared" si="140"/>
        <v>0</v>
      </c>
      <c r="CO92" s="218">
        <f t="shared" si="140"/>
        <v>0</v>
      </c>
      <c r="CP92" s="218">
        <f t="shared" si="140"/>
        <v>0</v>
      </c>
      <c r="CQ92" s="218">
        <f t="shared" si="140"/>
        <v>0</v>
      </c>
      <c r="CR92" s="218">
        <f t="shared" si="140"/>
        <v>0</v>
      </c>
      <c r="CS92" s="218">
        <f t="shared" si="140"/>
        <v>0</v>
      </c>
      <c r="CT92" s="218">
        <f t="shared" si="140"/>
        <v>0</v>
      </c>
      <c r="CU92" s="218">
        <f t="shared" si="140"/>
        <v>0</v>
      </c>
      <c r="CV92" s="218">
        <f t="shared" si="140"/>
        <v>0</v>
      </c>
      <c r="CW92" s="218">
        <f t="shared" si="140"/>
        <v>0</v>
      </c>
      <c r="CX92" s="218">
        <f t="shared" si="140"/>
        <v>0</v>
      </c>
      <c r="CY92" s="218">
        <f t="shared" si="140"/>
        <v>0</v>
      </c>
      <c r="CZ92" s="218">
        <f t="shared" si="140"/>
        <v>0</v>
      </c>
      <c r="DA92" s="218">
        <f t="shared" si="140"/>
        <v>0</v>
      </c>
      <c r="DB92" s="218">
        <f t="shared" si="140"/>
        <v>0</v>
      </c>
      <c r="DC92" s="218">
        <f t="shared" si="140"/>
        <v>0</v>
      </c>
      <c r="DD92" s="218">
        <f t="shared" si="140"/>
        <v>0</v>
      </c>
      <c r="DE92" s="218">
        <f t="shared" si="140"/>
        <v>0</v>
      </c>
      <c r="DF92" s="218">
        <f t="shared" si="140"/>
        <v>0</v>
      </c>
      <c r="DG92" s="218">
        <f t="shared" si="140"/>
        <v>0</v>
      </c>
      <c r="DH92" s="218">
        <f t="shared" si="140"/>
        <v>0</v>
      </c>
      <c r="DI92" s="218">
        <f t="shared" si="140"/>
        <v>0</v>
      </c>
      <c r="DJ92" s="218">
        <f t="shared" si="140"/>
        <v>0</v>
      </c>
      <c r="DK92" s="218">
        <f t="shared" si="140"/>
        <v>0</v>
      </c>
      <c r="DL92" s="218">
        <f t="shared" si="140"/>
        <v>0</v>
      </c>
      <c r="DM92" s="218">
        <f t="shared" si="140"/>
        <v>0</v>
      </c>
      <c r="DN92" s="218">
        <f t="shared" si="140"/>
        <v>0</v>
      </c>
      <c r="DO92" s="218">
        <f t="shared" si="140"/>
        <v>0</v>
      </c>
      <c r="DP92" s="218">
        <f t="shared" si="140"/>
        <v>0</v>
      </c>
      <c r="DQ92" s="218">
        <f t="shared" si="140"/>
        <v>0</v>
      </c>
      <c r="DR92" s="218">
        <f t="shared" si="140"/>
        <v>0</v>
      </c>
      <c r="DS92" s="218">
        <f t="shared" si="140"/>
        <v>0</v>
      </c>
      <c r="DT92" s="218">
        <f t="shared" si="140"/>
        <v>0</v>
      </c>
      <c r="DU92" s="218">
        <f t="shared" si="140"/>
        <v>0</v>
      </c>
      <c r="DV92" s="218">
        <f t="shared" si="140"/>
        <v>0</v>
      </c>
      <c r="DW92" s="218">
        <f t="shared" si="140"/>
        <v>0</v>
      </c>
      <c r="DX92" s="218">
        <f t="shared" si="140"/>
        <v>0</v>
      </c>
      <c r="DY92" s="218">
        <f t="shared" si="140"/>
        <v>0</v>
      </c>
      <c r="DZ92" s="218">
        <f t="shared" ref="DZ92:GK92" si="141">IF(LEFT(DZ93,2)="OK",0,IF(LEFT(DZ93,2)="WA",2,1))</f>
        <v>0</v>
      </c>
      <c r="EA92" s="218">
        <f t="shared" si="141"/>
        <v>0</v>
      </c>
      <c r="EB92" s="218">
        <f t="shared" si="141"/>
        <v>0</v>
      </c>
      <c r="EC92" s="218">
        <f t="shared" si="141"/>
        <v>0</v>
      </c>
      <c r="ED92" s="218">
        <f t="shared" si="141"/>
        <v>0</v>
      </c>
      <c r="EE92" s="218">
        <f t="shared" si="141"/>
        <v>0</v>
      </c>
      <c r="EF92" s="218">
        <f t="shared" si="141"/>
        <v>0</v>
      </c>
      <c r="EG92" s="218">
        <f t="shared" si="141"/>
        <v>0</v>
      </c>
      <c r="EH92" s="218">
        <f t="shared" si="141"/>
        <v>0</v>
      </c>
      <c r="EI92" s="218">
        <f t="shared" si="141"/>
        <v>0</v>
      </c>
      <c r="EJ92" s="218">
        <f t="shared" si="141"/>
        <v>0</v>
      </c>
      <c r="EK92" s="218">
        <f t="shared" si="141"/>
        <v>0</v>
      </c>
      <c r="EL92" s="218">
        <f t="shared" si="141"/>
        <v>0</v>
      </c>
      <c r="EM92" s="218">
        <f t="shared" si="141"/>
        <v>0</v>
      </c>
      <c r="EN92" s="218">
        <f t="shared" si="141"/>
        <v>0</v>
      </c>
      <c r="EO92" s="218">
        <f t="shared" si="141"/>
        <v>0</v>
      </c>
      <c r="EP92" s="218">
        <f t="shared" si="141"/>
        <v>0</v>
      </c>
      <c r="EQ92" s="218">
        <f t="shared" si="141"/>
        <v>0</v>
      </c>
      <c r="ER92" s="218">
        <f t="shared" si="141"/>
        <v>0</v>
      </c>
      <c r="ES92" s="218">
        <f t="shared" si="141"/>
        <v>0</v>
      </c>
      <c r="ET92" s="218">
        <f t="shared" si="141"/>
        <v>0</v>
      </c>
      <c r="EU92" s="218">
        <f t="shared" si="141"/>
        <v>0</v>
      </c>
      <c r="EV92" s="218">
        <f t="shared" si="141"/>
        <v>0</v>
      </c>
      <c r="EW92" s="218">
        <f t="shared" si="141"/>
        <v>0</v>
      </c>
      <c r="EX92" s="218">
        <f t="shared" si="141"/>
        <v>0</v>
      </c>
      <c r="EY92" s="218">
        <f t="shared" si="141"/>
        <v>0</v>
      </c>
      <c r="EZ92" s="218">
        <f t="shared" si="141"/>
        <v>0</v>
      </c>
      <c r="FA92" s="218">
        <f t="shared" si="141"/>
        <v>0</v>
      </c>
      <c r="FB92" s="218">
        <f t="shared" si="141"/>
        <v>0</v>
      </c>
      <c r="FC92" s="218">
        <f t="shared" si="141"/>
        <v>0</v>
      </c>
      <c r="FD92" s="218">
        <f t="shared" si="141"/>
        <v>0</v>
      </c>
      <c r="FE92" s="218">
        <f t="shared" si="141"/>
        <v>0</v>
      </c>
      <c r="FF92" s="218">
        <f t="shared" si="141"/>
        <v>0</v>
      </c>
      <c r="FG92" s="218">
        <f t="shared" si="141"/>
        <v>0</v>
      </c>
      <c r="FH92" s="218">
        <f t="shared" si="141"/>
        <v>0</v>
      </c>
      <c r="FI92" s="218">
        <f t="shared" si="141"/>
        <v>0</v>
      </c>
      <c r="FJ92" s="218">
        <f t="shared" si="141"/>
        <v>0</v>
      </c>
      <c r="FK92" s="218">
        <f t="shared" si="141"/>
        <v>0</v>
      </c>
      <c r="FL92" s="218">
        <f t="shared" si="141"/>
        <v>0</v>
      </c>
      <c r="FM92" s="218">
        <f t="shared" si="141"/>
        <v>0</v>
      </c>
      <c r="FN92" s="218">
        <f t="shared" si="141"/>
        <v>0</v>
      </c>
      <c r="FO92" s="218">
        <f t="shared" si="141"/>
        <v>0</v>
      </c>
      <c r="FP92" s="218">
        <f t="shared" si="141"/>
        <v>0</v>
      </c>
      <c r="FQ92" s="218">
        <f t="shared" si="141"/>
        <v>0</v>
      </c>
      <c r="FR92" s="218">
        <f t="shared" si="141"/>
        <v>0</v>
      </c>
      <c r="FS92" s="218">
        <f t="shared" si="141"/>
        <v>0</v>
      </c>
      <c r="FT92" s="218">
        <f t="shared" si="141"/>
        <v>0</v>
      </c>
      <c r="FU92" s="218">
        <f t="shared" si="141"/>
        <v>0</v>
      </c>
      <c r="FV92" s="218">
        <f t="shared" si="141"/>
        <v>0</v>
      </c>
      <c r="FW92" s="218">
        <f t="shared" si="141"/>
        <v>0</v>
      </c>
      <c r="FX92" s="218">
        <f t="shared" si="141"/>
        <v>0</v>
      </c>
      <c r="FY92" s="218">
        <f t="shared" si="141"/>
        <v>0</v>
      </c>
      <c r="FZ92" s="218">
        <f t="shared" si="141"/>
        <v>0</v>
      </c>
      <c r="GA92" s="218">
        <f t="shared" si="141"/>
        <v>0</v>
      </c>
      <c r="GB92" s="218">
        <f t="shared" si="141"/>
        <v>0</v>
      </c>
      <c r="GC92" s="218">
        <f t="shared" si="141"/>
        <v>0</v>
      </c>
      <c r="GD92" s="218">
        <f t="shared" si="141"/>
        <v>0</v>
      </c>
      <c r="GE92" s="218">
        <f t="shared" si="141"/>
        <v>0</v>
      </c>
      <c r="GF92" s="218">
        <f t="shared" si="141"/>
        <v>0</v>
      </c>
      <c r="GG92" s="218">
        <f t="shared" si="141"/>
        <v>0</v>
      </c>
      <c r="GH92" s="218">
        <f t="shared" si="141"/>
        <v>0</v>
      </c>
      <c r="GI92" s="218">
        <f t="shared" si="141"/>
        <v>0</v>
      </c>
      <c r="GJ92" s="218">
        <f t="shared" si="141"/>
        <v>0</v>
      </c>
      <c r="GK92" s="218">
        <f t="shared" si="141"/>
        <v>0</v>
      </c>
      <c r="GL92" s="218">
        <f t="shared" ref="GL92:IP92" si="142">IF(LEFT(GL93,2)="OK",0,IF(LEFT(GL93,2)="WA",2,1))</f>
        <v>0</v>
      </c>
      <c r="GM92" s="218">
        <f t="shared" si="142"/>
        <v>0</v>
      </c>
      <c r="GN92" s="218">
        <f t="shared" si="142"/>
        <v>0</v>
      </c>
      <c r="GO92" s="218">
        <f t="shared" si="142"/>
        <v>0</v>
      </c>
      <c r="GP92" s="218">
        <f t="shared" si="142"/>
        <v>0</v>
      </c>
      <c r="GQ92" s="218">
        <f t="shared" si="142"/>
        <v>0</v>
      </c>
      <c r="GR92" s="218">
        <f t="shared" si="142"/>
        <v>0</v>
      </c>
      <c r="GS92" s="218">
        <f t="shared" si="142"/>
        <v>0</v>
      </c>
      <c r="GT92" s="218">
        <f t="shared" si="142"/>
        <v>0</v>
      </c>
      <c r="GU92" s="218">
        <f t="shared" si="142"/>
        <v>0</v>
      </c>
      <c r="GV92" s="218">
        <f t="shared" si="142"/>
        <v>0</v>
      </c>
      <c r="GW92" s="218">
        <f t="shared" si="142"/>
        <v>0</v>
      </c>
      <c r="GX92" s="218">
        <f t="shared" si="142"/>
        <v>0</v>
      </c>
      <c r="GY92" s="218">
        <f t="shared" si="142"/>
        <v>0</v>
      </c>
      <c r="GZ92" s="218">
        <f t="shared" si="142"/>
        <v>0</v>
      </c>
      <c r="HA92" s="218">
        <f t="shared" si="142"/>
        <v>0</v>
      </c>
      <c r="HB92" s="218">
        <f t="shared" si="142"/>
        <v>0</v>
      </c>
      <c r="HC92" s="218">
        <f t="shared" si="142"/>
        <v>0</v>
      </c>
      <c r="HD92" s="218">
        <f t="shared" si="142"/>
        <v>0</v>
      </c>
      <c r="HE92" s="218">
        <f t="shared" si="142"/>
        <v>0</v>
      </c>
      <c r="HF92" s="218">
        <f t="shared" si="142"/>
        <v>0</v>
      </c>
      <c r="HG92" s="218">
        <f t="shared" si="142"/>
        <v>0</v>
      </c>
      <c r="HH92" s="218">
        <f t="shared" si="142"/>
        <v>0</v>
      </c>
      <c r="HI92" s="218">
        <f t="shared" si="142"/>
        <v>0</v>
      </c>
      <c r="HJ92" s="218">
        <f t="shared" si="142"/>
        <v>0</v>
      </c>
      <c r="HK92" s="218">
        <f t="shared" si="142"/>
        <v>0</v>
      </c>
      <c r="HL92" s="218">
        <f t="shared" si="142"/>
        <v>0</v>
      </c>
      <c r="HM92" s="218">
        <f t="shared" si="142"/>
        <v>0</v>
      </c>
      <c r="HN92" s="218">
        <f t="shared" si="142"/>
        <v>0</v>
      </c>
      <c r="HO92" s="218">
        <f t="shared" si="142"/>
        <v>0</v>
      </c>
      <c r="HP92" s="218">
        <f t="shared" si="142"/>
        <v>0</v>
      </c>
      <c r="HQ92" s="218">
        <f t="shared" si="142"/>
        <v>0</v>
      </c>
      <c r="HR92" s="218">
        <f t="shared" si="142"/>
        <v>0</v>
      </c>
      <c r="HS92" s="218">
        <f t="shared" si="142"/>
        <v>0</v>
      </c>
      <c r="HT92" s="218">
        <f t="shared" si="142"/>
        <v>0</v>
      </c>
      <c r="HU92" s="218">
        <f t="shared" si="142"/>
        <v>0</v>
      </c>
      <c r="HV92" s="218">
        <f t="shared" si="142"/>
        <v>0</v>
      </c>
      <c r="HW92" s="218">
        <f t="shared" si="142"/>
        <v>0</v>
      </c>
      <c r="HX92" s="218">
        <f t="shared" si="142"/>
        <v>0</v>
      </c>
      <c r="HY92" s="218">
        <f t="shared" si="142"/>
        <v>0</v>
      </c>
      <c r="HZ92" s="218">
        <f t="shared" si="142"/>
        <v>0</v>
      </c>
      <c r="IA92" s="218">
        <f t="shared" si="142"/>
        <v>0</v>
      </c>
      <c r="IB92" s="218">
        <f t="shared" si="142"/>
        <v>0</v>
      </c>
      <c r="IC92" s="218">
        <f t="shared" si="142"/>
        <v>0</v>
      </c>
      <c r="ID92" s="218">
        <f t="shared" si="142"/>
        <v>0</v>
      </c>
      <c r="IE92" s="218">
        <f t="shared" si="142"/>
        <v>0</v>
      </c>
      <c r="IF92" s="218">
        <f t="shared" si="142"/>
        <v>0</v>
      </c>
      <c r="IG92" s="218">
        <f t="shared" si="142"/>
        <v>0</v>
      </c>
      <c r="IH92" s="218">
        <f t="shared" si="142"/>
        <v>0</v>
      </c>
      <c r="II92" s="218">
        <f t="shared" si="142"/>
        <v>0</v>
      </c>
      <c r="IJ92" s="218">
        <f t="shared" si="142"/>
        <v>0</v>
      </c>
      <c r="IK92" s="218">
        <f t="shared" si="142"/>
        <v>0</v>
      </c>
      <c r="IL92" s="218">
        <f t="shared" si="142"/>
        <v>0</v>
      </c>
      <c r="IM92" s="218">
        <f t="shared" si="142"/>
        <v>0</v>
      </c>
      <c r="IN92" s="218">
        <f t="shared" si="142"/>
        <v>0</v>
      </c>
      <c r="IO92" s="218">
        <f t="shared" si="142"/>
        <v>0</v>
      </c>
      <c r="IP92" s="218">
        <f t="shared" si="142"/>
        <v>0</v>
      </c>
      <c r="IQ92" s="212"/>
      <c r="IR92" s="212"/>
      <c r="IS92" s="212"/>
    </row>
    <row r="93" spans="1:253" ht="60">
      <c r="A93" s="682" t="str">
        <f>IF(ABS(Questionnaire!D190-Questionnaire!D189-Questionnaire!D192-Questionnaire!D191)&gt;50,"WARNING Q 46 &amp; 47 - Net change in branch equity capital is greater than £50m - please check","OK - Net change in branch equity capital")</f>
        <v>OK - Net change in branch equity capital</v>
      </c>
      <c r="B93" s="682" t="str">
        <f>IF(ABS(Questionnaire!E190-Questionnaire!E189-Questionnaire!E192-Questionnaire!E191)&gt;50,"WARNING Q 46 &amp; 47 - Net change in branch equity capital is greater than £50m - please check","OK - Net change in branch equity capital")</f>
        <v>OK - Net change in branch equity capital</v>
      </c>
      <c r="C93" s="682" t="str">
        <f>IF(ABS(Questionnaire!F190-Questionnaire!F189-Questionnaire!F192-Questionnaire!F191)&gt;50,"WARNING Q 46 &amp; 47 - Net change in branch equity capital is greater than £50m - please check","OK - Net change in branch equity capital")</f>
        <v>OK - Net change in branch equity capital</v>
      </c>
      <c r="D93" s="682" t="str">
        <f>IF(ABS(Questionnaire!G190-Questionnaire!G189-Questionnaire!G192-Questionnaire!G191)&gt;50,"WARNING Q 46 &amp; 47 - Net change in branch equity capital is greater than £50m - please check","OK - Net change in branch equity capital")</f>
        <v>OK - Net change in branch equity capital</v>
      </c>
      <c r="E93" s="682" t="str">
        <f>IF(ABS(Questionnaire!H190-Questionnaire!H189-Questionnaire!H192-Questionnaire!H191)&gt;50,"WARNING Q 46 &amp; 47 - Net change in branch equity capital is greater than £50m - please check","OK - Net change in branch equity capital")</f>
        <v>OK - Net change in branch equity capital</v>
      </c>
      <c r="F93" s="682" t="str">
        <f>IF(ABS(Questionnaire!I190-Questionnaire!I189-Questionnaire!I192-Questionnaire!I191)&gt;50,"WARNING Q 46 &amp; 47 - Net change in branch equity capital is greater than £50m - please check","OK - Net change in branch equity capital")</f>
        <v>OK - Net change in branch equity capital</v>
      </c>
      <c r="G93" s="682" t="str">
        <f>IF(ABS(Questionnaire!J190-Questionnaire!J189-Questionnaire!J192-Questionnaire!J191)&gt;50,"WARNING Q 46 &amp; 47 - Net change in branch equity capital is greater than £50m - please check","OK - Net change in branch equity capital")</f>
        <v>OK - Net change in branch equity capital</v>
      </c>
      <c r="H93" s="682" t="str">
        <f>IF(ABS(Questionnaire!K190-Questionnaire!K189-Questionnaire!K192-Questionnaire!K191)&gt;50,"WARNING Q 46 &amp; 47 - Net change in branch equity capital is greater than £50m - please check","OK - Net change in branch equity capital")</f>
        <v>OK - Net change in branch equity capital</v>
      </c>
      <c r="I93" s="682" t="str">
        <f>IF(ABS(Questionnaire!L190-Questionnaire!L189-Questionnaire!L192-Questionnaire!L191)&gt;50,"WARNING Q 46 &amp; 47 - Net change in branch equity capital is greater than £50m - please check","OK - Net change in branch equity capital")</f>
        <v>OK - Net change in branch equity capital</v>
      </c>
      <c r="J93" s="682" t="str">
        <f>IF(ABS(Questionnaire!M190-Questionnaire!M189-Questionnaire!M192-Questionnaire!M191)&gt;50,"WARNING Q 46 &amp; 47 - Net change in branch equity capital is greater than £50m - please check","OK - Net change in branch equity capital")</f>
        <v>OK - Net change in branch equity capital</v>
      </c>
      <c r="K93" s="682" t="str">
        <f>IF(ABS(Questionnaire!N190-Questionnaire!N189-Questionnaire!N192-Questionnaire!N191)&gt;50,"WARNING Q 46 &amp; 47 - Net change in branch equity capital is greater than £50m - please check","OK - Net change in branch equity capital")</f>
        <v>OK - Net change in branch equity capital</v>
      </c>
      <c r="L93" s="682" t="str">
        <f>IF(ABS(Questionnaire!O190-Questionnaire!O189-Questionnaire!O192-Questionnaire!O191)&gt;50,"WARNING Q 46 &amp; 47 - Net change in branch equity capital is greater than £50m - please check","OK - Net change in branch equity capital")</f>
        <v>OK - Net change in branch equity capital</v>
      </c>
      <c r="M93" s="682" t="str">
        <f>IF(ABS(Questionnaire!P190-Questionnaire!P189-Questionnaire!P192-Questionnaire!P191)&gt;50,"WARNING Q 46 &amp; 47 - Net change in branch equity capital is greater than £50m - please check","OK - Net change in branch equity capital")</f>
        <v>OK - Net change in branch equity capital</v>
      </c>
      <c r="N93" s="682" t="str">
        <f>IF(ABS(Questionnaire!Q190-Questionnaire!Q189-Questionnaire!Q192-Questionnaire!Q191)&gt;50,"WARNING Q 46 &amp; 47 - Net change in branch equity capital is greater than £50m - please check","OK - Net change in branch equity capital")</f>
        <v>OK - Net change in branch equity capital</v>
      </c>
      <c r="O93" s="682" t="str">
        <f>IF(ABS(Questionnaire!R190-Questionnaire!R189-Questionnaire!R192-Questionnaire!R191)&gt;50,"WARNING Q 46 &amp; 47 - Net change in branch equity capital is greater than £50m - please check","OK - Net change in branch equity capital")</f>
        <v>OK - Net change in branch equity capital</v>
      </c>
      <c r="P93" s="682" t="str">
        <f>IF(ABS(Questionnaire!S190-Questionnaire!S189-Questionnaire!S192-Questionnaire!S191)&gt;50,"WARNING Q 46 &amp; 47 - Net change in branch equity capital is greater than £50m - please check","OK - Net change in branch equity capital")</f>
        <v>OK - Net change in branch equity capital</v>
      </c>
      <c r="Q93" s="682" t="str">
        <f>IF(ABS(Questionnaire!T190-Questionnaire!T189-Questionnaire!T192-Questionnaire!T191)&gt;50,"WARNING Q 46 &amp; 47 - Net change in branch equity capital is greater than £50m - please check","OK - Net change in branch equity capital")</f>
        <v>OK - Net change in branch equity capital</v>
      </c>
      <c r="R93" s="682" t="str">
        <f>IF(ABS(Questionnaire!U190-Questionnaire!U189-Questionnaire!U192-Questionnaire!U191)&gt;50,"WARNING Q 46 &amp; 47 - Net change in branch equity capital is greater than £50m - please check","OK - Net change in branch equity capital")</f>
        <v>OK - Net change in branch equity capital</v>
      </c>
      <c r="S93" s="682" t="str">
        <f>IF(ABS(Questionnaire!V190-Questionnaire!V189-Questionnaire!V192-Questionnaire!V191)&gt;50,"WARNING Q 46 &amp; 47 - Net change in branch equity capital is greater than £50m - please check","OK - Net change in branch equity capital")</f>
        <v>OK - Net change in branch equity capital</v>
      </c>
      <c r="T93" s="682" t="str">
        <f>IF(ABS(Questionnaire!W190-Questionnaire!W189-Questionnaire!W192-Questionnaire!W191)&gt;50,"WARNING Q 46 &amp; 47 - Net change in branch equity capital is greater than £50m - please check","OK - Net change in branch equity capital")</f>
        <v>OK - Net change in branch equity capital</v>
      </c>
      <c r="U93" s="682" t="str">
        <f>IF(ABS(Questionnaire!X190-Questionnaire!X189-Questionnaire!X192-Questionnaire!X191)&gt;50,"WARNING Q 46 &amp; 47 - Net change in branch equity capital is greater than £50m - please check","OK - Net change in branch equity capital")</f>
        <v>OK - Net change in branch equity capital</v>
      </c>
      <c r="V93" s="682" t="str">
        <f>IF(ABS(Questionnaire!Y190-Questionnaire!Y189-Questionnaire!Y192-Questionnaire!Y191)&gt;50,"WARNING Q 46 &amp; 47 - Net change in branch equity capital is greater than £50m - please check","OK - Net change in branch equity capital")</f>
        <v>OK - Net change in branch equity capital</v>
      </c>
      <c r="W93" s="682" t="str">
        <f>IF(ABS(Questionnaire!Z190-Questionnaire!Z189-Questionnaire!Z192-Questionnaire!Z191)&gt;50,"WARNING Q 46 &amp; 47 - Net change in branch equity capital is greater than £50m - please check","OK - Net change in branch equity capital")</f>
        <v>OK - Net change in branch equity capital</v>
      </c>
      <c r="X93" s="682" t="str">
        <f>IF(ABS(Questionnaire!AA190-Questionnaire!AA189-Questionnaire!AA192-Questionnaire!AA191)&gt;50,"WARNING Q 46 &amp; 47 - Net change in branch equity capital is greater than £50m - please check","OK - Net change in branch equity capital")</f>
        <v>OK - Net change in branch equity capital</v>
      </c>
      <c r="Y93" s="682" t="str">
        <f>IF(ABS(Questionnaire!AB190-Questionnaire!AB189-Questionnaire!AB192-Questionnaire!AB191)&gt;50,"WARNING Q 46 &amp; 47 - Net change in branch equity capital is greater than £50m - please check","OK - Net change in branch equity capital")</f>
        <v>OK - Net change in branch equity capital</v>
      </c>
      <c r="Z93" s="682" t="str">
        <f>IF(ABS(Questionnaire!AC190-Questionnaire!AC189-Questionnaire!AC192-Questionnaire!AC191)&gt;50,"WARNING Q 46 &amp; 47 - Net change in branch equity capital is greater than £50m - please check","OK - Net change in branch equity capital")</f>
        <v>OK - Net change in branch equity capital</v>
      </c>
      <c r="AA93" s="682" t="str">
        <f>IF(ABS(Questionnaire!AD190-Questionnaire!AD189-Questionnaire!AD192-Questionnaire!AD191)&gt;50,"WARNING Q 46 &amp; 47 - Net change in branch equity capital is greater than £50m - please check","OK - Net change in branch equity capital")</f>
        <v>OK - Net change in branch equity capital</v>
      </c>
      <c r="AB93" s="682" t="str">
        <f>IF(ABS(Questionnaire!AE190-Questionnaire!AE189-Questionnaire!AE192-Questionnaire!AE191)&gt;50,"WARNING Q 46 &amp; 47 - Net change in branch equity capital is greater than £50m - please check","OK - Net change in branch equity capital")</f>
        <v>OK - Net change in branch equity capital</v>
      </c>
      <c r="AC93" s="682" t="str">
        <f>IF(ABS(Questionnaire!AF190-Questionnaire!AF189-Questionnaire!AF192-Questionnaire!AF191)&gt;50,"WARNING Q 46 &amp; 47 - Net change in branch equity capital is greater than £50m - please check","OK - Net change in branch equity capital")</f>
        <v>OK - Net change in branch equity capital</v>
      </c>
      <c r="AD93" s="682" t="str">
        <f>IF(ABS(Questionnaire!AG190-Questionnaire!AG189-Questionnaire!AG192-Questionnaire!AG191)&gt;50,"WARNING Q 46 &amp; 47 - Net change in branch equity capital is greater than £50m - please check","OK - Net change in branch equity capital")</f>
        <v>OK - Net change in branch equity capital</v>
      </c>
      <c r="AE93" s="682" t="str">
        <f>IF(ABS(Questionnaire!AH190-Questionnaire!AH189-Questionnaire!AH192-Questionnaire!AH191)&gt;50,"WARNING Q 46 &amp; 47 - Net change in branch equity capital is greater than £50m - please check","OK - Net change in branch equity capital")</f>
        <v>OK - Net change in branch equity capital</v>
      </c>
      <c r="AF93" s="682" t="str">
        <f>IF(ABS(Questionnaire!AI190-Questionnaire!AI189-Questionnaire!AI192-Questionnaire!AI191)&gt;50,"WARNING Q 46 &amp; 47 - Net change in branch equity capital is greater than £50m - please check","OK - Net change in branch equity capital")</f>
        <v>OK - Net change in branch equity capital</v>
      </c>
      <c r="AG93" s="682" t="str">
        <f>IF(ABS(Questionnaire!AJ190-Questionnaire!AJ189-Questionnaire!AJ192-Questionnaire!AJ191)&gt;50,"WARNING Q 46 &amp; 47 - Net change in branch equity capital is greater than £50m - please check","OK - Net change in branch equity capital")</f>
        <v>OK - Net change in branch equity capital</v>
      </c>
      <c r="AH93" s="682" t="str">
        <f>IF(ABS(Questionnaire!AK190-Questionnaire!AK189-Questionnaire!AK192-Questionnaire!AK191)&gt;50,"WARNING Q 46 &amp; 47 - Net change in branch equity capital is greater than £50m - please check","OK - Net change in branch equity capital")</f>
        <v>OK - Net change in branch equity capital</v>
      </c>
      <c r="AI93" s="682" t="str">
        <f>IF(ABS(Questionnaire!AL190-Questionnaire!AL189-Questionnaire!AL192-Questionnaire!AL191)&gt;50,"WARNING Q 46 &amp; 47 - Net change in branch equity capital is greater than £50m - please check","OK - Net change in branch equity capital")</f>
        <v>OK - Net change in branch equity capital</v>
      </c>
      <c r="AJ93" s="682" t="str">
        <f>IF(ABS(Questionnaire!AM190-Questionnaire!AM189-Questionnaire!AM192-Questionnaire!AM191)&gt;50,"WARNING Q 46 &amp; 47 - Net change in branch equity capital is greater than £50m - please check","OK - Net change in branch equity capital")</f>
        <v>OK - Net change in branch equity capital</v>
      </c>
      <c r="AK93" s="682" t="str">
        <f>IF(ABS(Questionnaire!AN190-Questionnaire!AN189-Questionnaire!AN192-Questionnaire!AN191)&gt;50,"WARNING Q 46 &amp; 47 - Net change in branch equity capital is greater than £50m - please check","OK - Net change in branch equity capital")</f>
        <v>OK - Net change in branch equity capital</v>
      </c>
      <c r="AL93" s="682" t="str">
        <f>IF(ABS(Questionnaire!AO190-Questionnaire!AO189-Questionnaire!AO192-Questionnaire!AO191)&gt;50,"WARNING Q 46 &amp; 47 - Net change in branch equity capital is greater than £50m - please check","OK - Net change in branch equity capital")</f>
        <v>OK - Net change in branch equity capital</v>
      </c>
      <c r="AM93" s="682" t="str">
        <f>IF(ABS(Questionnaire!AP190-Questionnaire!AP189-Questionnaire!AP192-Questionnaire!AP191)&gt;50,"WARNING Q 46 &amp; 47 - Net change in branch equity capital is greater than £50m - please check","OK - Net change in branch equity capital")</f>
        <v>OK - Net change in branch equity capital</v>
      </c>
      <c r="AN93" s="682" t="str">
        <f>IF(ABS(Questionnaire!AQ190-Questionnaire!AQ189-Questionnaire!AQ192-Questionnaire!AQ191)&gt;50,"WARNING Q 46 &amp; 47 - Net change in branch equity capital is greater than £50m - please check","OK - Net change in branch equity capital")</f>
        <v>OK - Net change in branch equity capital</v>
      </c>
      <c r="AO93" s="682" t="str">
        <f>IF(ABS(Questionnaire!AR190-Questionnaire!AR189-Questionnaire!AR192-Questionnaire!AR191)&gt;50,"WARNING Q 46 &amp; 47 - Net change in branch equity capital is greater than £50m - please check","OK - Net change in branch equity capital")</f>
        <v>OK - Net change in branch equity capital</v>
      </c>
      <c r="AP93" s="682" t="str">
        <f>IF(ABS(Questionnaire!AS190-Questionnaire!AS189-Questionnaire!AS192-Questionnaire!AS191)&gt;50,"WARNING Q 46 &amp; 47 - Net change in branch equity capital is greater than £50m - please check","OK - Net change in branch equity capital")</f>
        <v>OK - Net change in branch equity capital</v>
      </c>
      <c r="AQ93" s="682" t="str">
        <f>IF(ABS(Questionnaire!AT190-Questionnaire!AT189-Questionnaire!AT192-Questionnaire!AT191)&gt;50,"WARNING Q 46 &amp; 47 - Net change in branch equity capital is greater than £50m - please check","OK - Net change in branch equity capital")</f>
        <v>OK - Net change in branch equity capital</v>
      </c>
      <c r="AR93" s="682" t="str">
        <f>IF(ABS(Questionnaire!AU190-Questionnaire!AU189-Questionnaire!AU192-Questionnaire!AU191)&gt;50,"WARNING Q 46 &amp; 47 - Net change in branch equity capital is greater than £50m - please check","OK - Net change in branch equity capital")</f>
        <v>OK - Net change in branch equity capital</v>
      </c>
      <c r="AS93" s="682" t="str">
        <f>IF(ABS(Questionnaire!AV190-Questionnaire!AV189-Questionnaire!AV192-Questionnaire!AV191)&gt;50,"WARNING Q 46 &amp; 47 - Net change in branch equity capital is greater than £50m - please check","OK - Net change in branch equity capital")</f>
        <v>OK - Net change in branch equity capital</v>
      </c>
      <c r="AT93" s="682" t="str">
        <f>IF(ABS(Questionnaire!AW190-Questionnaire!AW189-Questionnaire!AW192-Questionnaire!AW191)&gt;50,"WARNING Q 46 &amp; 47 - Net change in branch equity capital is greater than £50m - please check","OK - Net change in branch equity capital")</f>
        <v>OK - Net change in branch equity capital</v>
      </c>
      <c r="AU93" s="682" t="str">
        <f>IF(ABS(Questionnaire!AX190-Questionnaire!AX189-Questionnaire!AX192-Questionnaire!AX191)&gt;50,"WARNING Q 46 &amp; 47 - Net change in branch equity capital is greater than £50m - please check","OK - Net change in branch equity capital")</f>
        <v>OK - Net change in branch equity capital</v>
      </c>
      <c r="AV93" s="682" t="str">
        <f>IF(ABS(Questionnaire!AY190-Questionnaire!AY189-Questionnaire!AY192-Questionnaire!AY191)&gt;50,"WARNING Q 46 &amp; 47 - Net change in branch equity capital is greater than £50m - please check","OK - Net change in branch equity capital")</f>
        <v>OK - Net change in branch equity capital</v>
      </c>
      <c r="AW93" s="682" t="str">
        <f>IF(ABS(Questionnaire!AZ190-Questionnaire!AZ189-Questionnaire!AZ192-Questionnaire!AZ191)&gt;50,"WARNING Q 46 &amp; 47 - Net change in branch equity capital is greater than £50m - please check","OK - Net change in branch equity capital")</f>
        <v>OK - Net change in branch equity capital</v>
      </c>
      <c r="AX93" s="682" t="str">
        <f>IF(ABS(Questionnaire!BA190-Questionnaire!BA189-Questionnaire!BA192-Questionnaire!BA191)&gt;50,"WARNING Q 46 &amp; 47 - Net change in branch equity capital is greater than £50m - please check","OK - Net change in branch equity capital")</f>
        <v>OK - Net change in branch equity capital</v>
      </c>
      <c r="AY93" s="682" t="str">
        <f>IF(ABS(Questionnaire!BB190-Questionnaire!BB189-Questionnaire!BB192-Questionnaire!BB191)&gt;50,"WARNING Q 46 &amp; 47 - Net change in branch equity capital is greater than £50m - please check","OK - Net change in branch equity capital")</f>
        <v>OK - Net change in branch equity capital</v>
      </c>
      <c r="AZ93" s="682" t="str">
        <f>IF(ABS(Questionnaire!BC190-Questionnaire!BC189-Questionnaire!BC192-Questionnaire!BC191)&gt;50,"WARNING Q 46 &amp; 47 - Net change in branch equity capital is greater than £50m - please check","OK - Net change in branch equity capital")</f>
        <v>OK - Net change in branch equity capital</v>
      </c>
      <c r="BA93" s="682" t="str">
        <f>IF(ABS(Questionnaire!BD190-Questionnaire!BD189-Questionnaire!BD192-Questionnaire!BD191)&gt;50,"WARNING Q 46 &amp; 47 - Net change in branch equity capital is greater than £50m - please check","OK - Net change in branch equity capital")</f>
        <v>OK - Net change in branch equity capital</v>
      </c>
      <c r="BB93" s="682" t="str">
        <f>IF(ABS(Questionnaire!BE190-Questionnaire!BE189-Questionnaire!BE192-Questionnaire!BE191)&gt;50,"WARNING Q 46 &amp; 47 - Net change in branch equity capital is greater than £50m - please check","OK - Net change in branch equity capital")</f>
        <v>OK - Net change in branch equity capital</v>
      </c>
      <c r="BC93" s="682" t="str">
        <f>IF(ABS(Questionnaire!BF190-Questionnaire!BF189-Questionnaire!BF192-Questionnaire!BF191)&gt;50,"WARNING Q 46 &amp; 47 - Net change in branch equity capital is greater than £50m - please check","OK - Net change in branch equity capital")</f>
        <v>OK - Net change in branch equity capital</v>
      </c>
      <c r="BD93" s="682" t="str">
        <f>IF(ABS(Questionnaire!BG190-Questionnaire!BG189-Questionnaire!BG192-Questionnaire!BG191)&gt;50,"WARNING Q 46 &amp; 47 - Net change in branch equity capital is greater than £50m - please check","OK - Net change in branch equity capital")</f>
        <v>OK - Net change in branch equity capital</v>
      </c>
      <c r="BE93" s="682" t="str">
        <f>IF(ABS(Questionnaire!BH190-Questionnaire!BH189-Questionnaire!BH192-Questionnaire!BH191)&gt;50,"WARNING Q 46 &amp; 47 - Net change in branch equity capital is greater than £50m - please check","OK - Net change in branch equity capital")</f>
        <v>OK - Net change in branch equity capital</v>
      </c>
      <c r="BF93" s="682" t="str">
        <f>IF(ABS(Questionnaire!BI190-Questionnaire!BI189-Questionnaire!BI192-Questionnaire!BI191)&gt;50,"WARNING Q 46 &amp; 47 - Net change in branch equity capital is greater than £50m - please check","OK - Net change in branch equity capital")</f>
        <v>OK - Net change in branch equity capital</v>
      </c>
      <c r="BG93" s="682" t="str">
        <f>IF(ABS(Questionnaire!BJ190-Questionnaire!BJ189-Questionnaire!BJ192-Questionnaire!BJ191)&gt;50,"WARNING Q 46 &amp; 47 - Net change in branch equity capital is greater than £50m - please check","OK - Net change in branch equity capital")</f>
        <v>OK - Net change in branch equity capital</v>
      </c>
      <c r="BH93" s="682" t="str">
        <f>IF(ABS(Questionnaire!BK190-Questionnaire!BK189-Questionnaire!BK192-Questionnaire!BK191)&gt;50,"WARNING Q 46 &amp; 47 - Net change in branch equity capital is greater than £50m - please check","OK - Net change in branch equity capital")</f>
        <v>OK - Net change in branch equity capital</v>
      </c>
      <c r="BI93" s="682" t="str">
        <f>IF(ABS(Questionnaire!BL190-Questionnaire!BL189-Questionnaire!BL192-Questionnaire!BL191)&gt;50,"WARNING Q 46 &amp; 47 - Net change in branch equity capital is greater than £50m - please check","OK - Net change in branch equity capital")</f>
        <v>OK - Net change in branch equity capital</v>
      </c>
      <c r="BJ93" s="682" t="str">
        <f>IF(ABS(Questionnaire!BM190-Questionnaire!BM189-Questionnaire!BM192-Questionnaire!BM191)&gt;50,"WARNING Q 46 &amp; 47 - Net change in branch equity capital is greater than £50m - please check","OK - Net change in branch equity capital")</f>
        <v>OK - Net change in branch equity capital</v>
      </c>
      <c r="BK93" s="682" t="str">
        <f>IF(ABS(Questionnaire!BN190-Questionnaire!BN189-Questionnaire!BN192-Questionnaire!BN191)&gt;50,"WARNING Q 46 &amp; 47 - Net change in branch equity capital is greater than £50m - please check","OK - Net change in branch equity capital")</f>
        <v>OK - Net change in branch equity capital</v>
      </c>
      <c r="BL93" s="682" t="str">
        <f>IF(ABS(Questionnaire!BO190-Questionnaire!BO189-Questionnaire!BO192-Questionnaire!BO191)&gt;50,"WARNING Q 46 &amp; 47 - Net change in branch equity capital is greater than £50m - please check","OK - Net change in branch equity capital")</f>
        <v>OK - Net change in branch equity capital</v>
      </c>
      <c r="BM93" s="682" t="str">
        <f>IF(ABS(Questionnaire!BP190-Questionnaire!BP189-Questionnaire!BP192-Questionnaire!BP191)&gt;50,"WARNING Q 46 &amp; 47 - Net change in branch equity capital is greater than £50m - please check","OK - Net change in branch equity capital")</f>
        <v>OK - Net change in branch equity capital</v>
      </c>
      <c r="BN93" s="682" t="str">
        <f>IF(ABS(Questionnaire!BQ190-Questionnaire!BQ189-Questionnaire!BQ192-Questionnaire!BQ191)&gt;50,"WARNING Q 46 &amp; 47 - Net change in branch equity capital is greater than £50m - please check","OK - Net change in branch equity capital")</f>
        <v>OK - Net change in branch equity capital</v>
      </c>
      <c r="BO93" s="682" t="str">
        <f>IF(ABS(Questionnaire!BR190-Questionnaire!BR189-Questionnaire!BR192-Questionnaire!BR191)&gt;50,"WARNING Q 46 &amp; 47 - Net change in branch equity capital is greater than £50m - please check","OK - Net change in branch equity capital")</f>
        <v>OK - Net change in branch equity capital</v>
      </c>
      <c r="BP93" s="682" t="str">
        <f>IF(ABS(Questionnaire!BS190-Questionnaire!BS189-Questionnaire!BS192-Questionnaire!BS191)&gt;50,"WARNING Q 46 &amp; 47 - Net change in branch equity capital is greater than £50m - please check","OK - Net change in branch equity capital")</f>
        <v>OK - Net change in branch equity capital</v>
      </c>
      <c r="BQ93" s="682" t="str">
        <f>IF(ABS(Questionnaire!BT190-Questionnaire!BT189-Questionnaire!BT192-Questionnaire!BT191)&gt;50,"WARNING Q 46 &amp; 47 - Net change in branch equity capital is greater than £50m - please check","OK - Net change in branch equity capital")</f>
        <v>OK - Net change in branch equity capital</v>
      </c>
      <c r="BR93" s="682" t="str">
        <f>IF(ABS(Questionnaire!BU190-Questionnaire!BU189-Questionnaire!BU192-Questionnaire!BU191)&gt;50,"WARNING Q 46 &amp; 47 - Net change in branch equity capital is greater than £50m - please check","OK - Net change in branch equity capital")</f>
        <v>OK - Net change in branch equity capital</v>
      </c>
      <c r="BS93" s="682" t="str">
        <f>IF(ABS(Questionnaire!BV190-Questionnaire!BV189-Questionnaire!BV192-Questionnaire!BV191)&gt;50,"WARNING Q 46 &amp; 47 - Net change in branch equity capital is greater than £50m - please check","OK - Net change in branch equity capital")</f>
        <v>OK - Net change in branch equity capital</v>
      </c>
      <c r="BT93" s="682" t="str">
        <f>IF(ABS(Questionnaire!BW190-Questionnaire!BW189-Questionnaire!BW192-Questionnaire!BW191)&gt;50,"WARNING Q 46 &amp; 47 - Net change in branch equity capital is greater than £50m - please check","OK - Net change in branch equity capital")</f>
        <v>OK - Net change in branch equity capital</v>
      </c>
      <c r="BU93" s="682" t="str">
        <f>IF(ABS(Questionnaire!BX190-Questionnaire!BX189-Questionnaire!BX192-Questionnaire!BX191)&gt;50,"WARNING Q 46 &amp; 47 - Net change in branch equity capital is greater than £50m - please check","OK - Net change in branch equity capital")</f>
        <v>OK - Net change in branch equity capital</v>
      </c>
      <c r="BV93" s="682" t="str">
        <f>IF(ABS(Questionnaire!BY190-Questionnaire!BY189-Questionnaire!BY192-Questionnaire!BY191)&gt;50,"WARNING Q 46 &amp; 47 - Net change in branch equity capital is greater than £50m - please check","OK - Net change in branch equity capital")</f>
        <v>OK - Net change in branch equity capital</v>
      </c>
      <c r="BW93" s="682" t="str">
        <f>IF(ABS(Questionnaire!BZ190-Questionnaire!BZ189-Questionnaire!BZ192-Questionnaire!BZ191)&gt;50,"WARNING Q 46 &amp; 47 - Net change in branch equity capital is greater than £50m - please check","OK - Net change in branch equity capital")</f>
        <v>OK - Net change in branch equity capital</v>
      </c>
      <c r="BX93" s="682" t="str">
        <f>IF(ABS(Questionnaire!CA190-Questionnaire!CA189-Questionnaire!CA192-Questionnaire!CA191)&gt;50,"WARNING Q 46 &amp; 47 - Net change in branch equity capital is greater than £50m - please check","OK - Net change in branch equity capital")</f>
        <v>OK - Net change in branch equity capital</v>
      </c>
      <c r="BY93" s="682" t="str">
        <f>IF(ABS(Questionnaire!CB190-Questionnaire!CB189-Questionnaire!CB192-Questionnaire!CB191)&gt;50,"WARNING Q 46 &amp; 47 - Net change in branch equity capital is greater than £50m - please check","OK - Net change in branch equity capital")</f>
        <v>OK - Net change in branch equity capital</v>
      </c>
      <c r="BZ93" s="682" t="str">
        <f>IF(ABS(Questionnaire!CC190-Questionnaire!CC189-Questionnaire!CC192-Questionnaire!CC191)&gt;50,"WARNING Q 46 &amp; 47 - Net change in branch equity capital is greater than £50m - please check","OK - Net change in branch equity capital")</f>
        <v>OK - Net change in branch equity capital</v>
      </c>
      <c r="CA93" s="682" t="str">
        <f>IF(ABS(Questionnaire!CD190-Questionnaire!CD189-Questionnaire!CD192-Questionnaire!CD191)&gt;50,"WARNING Q 46 &amp; 47 - Net change in branch equity capital is greater than £50m - please check","OK - Net change in branch equity capital")</f>
        <v>OK - Net change in branch equity capital</v>
      </c>
      <c r="CB93" s="682" t="str">
        <f>IF(ABS(Questionnaire!CE190-Questionnaire!CE189-Questionnaire!CE192-Questionnaire!CE191)&gt;50,"WARNING Q 46 &amp; 47 - Net change in branch equity capital is greater than £50m - please check","OK - Net change in branch equity capital")</f>
        <v>OK - Net change in branch equity capital</v>
      </c>
      <c r="CC93" s="682" t="str">
        <f>IF(ABS(Questionnaire!CF190-Questionnaire!CF189-Questionnaire!CF192-Questionnaire!CF191)&gt;50,"WARNING Q 46 &amp; 47 - Net change in branch equity capital is greater than £50m - please check","OK - Net change in branch equity capital")</f>
        <v>OK - Net change in branch equity capital</v>
      </c>
      <c r="CD93" s="682" t="str">
        <f>IF(ABS(Questionnaire!CG190-Questionnaire!CG189-Questionnaire!CG192-Questionnaire!CG191)&gt;50,"WARNING Q 46 &amp; 47 - Net change in branch equity capital is greater than £50m - please check","OK - Net change in branch equity capital")</f>
        <v>OK - Net change in branch equity capital</v>
      </c>
      <c r="CE93" s="682" t="str">
        <f>IF(ABS(Questionnaire!CH190-Questionnaire!CH189-Questionnaire!CH192-Questionnaire!CH191)&gt;50,"WARNING Q 46 &amp; 47 - Net change in branch equity capital is greater than £50m - please check","OK - Net change in branch equity capital")</f>
        <v>OK - Net change in branch equity capital</v>
      </c>
      <c r="CF93" s="682" t="str">
        <f>IF(ABS(Questionnaire!CI190-Questionnaire!CI189-Questionnaire!CI192-Questionnaire!CI191)&gt;50,"WARNING Q 46 &amp; 47 - Net change in branch equity capital is greater than £50m - please check","OK - Net change in branch equity capital")</f>
        <v>OK - Net change in branch equity capital</v>
      </c>
      <c r="CG93" s="682" t="str">
        <f>IF(ABS(Questionnaire!CJ190-Questionnaire!CJ189-Questionnaire!CJ192-Questionnaire!CJ191)&gt;50,"WARNING Q 46 &amp; 47 - Net change in branch equity capital is greater than £50m - please check","OK - Net change in branch equity capital")</f>
        <v>OK - Net change in branch equity capital</v>
      </c>
      <c r="CH93" s="682" t="str">
        <f>IF(ABS(Questionnaire!CK190-Questionnaire!CK189-Questionnaire!CK192-Questionnaire!CK191)&gt;50,"WARNING Q 46 &amp; 47 - Net change in branch equity capital is greater than £50m - please check","OK - Net change in branch equity capital")</f>
        <v>OK - Net change in branch equity capital</v>
      </c>
      <c r="CI93" s="682" t="str">
        <f>IF(ABS(Questionnaire!CL190-Questionnaire!CL189-Questionnaire!CL192-Questionnaire!CL191)&gt;50,"WARNING Q 46 &amp; 47 - Net change in branch equity capital is greater than £50m - please check","OK - Net change in branch equity capital")</f>
        <v>OK - Net change in branch equity capital</v>
      </c>
      <c r="CJ93" s="682" t="str">
        <f>IF(ABS(Questionnaire!CM190-Questionnaire!CM189-Questionnaire!CM192-Questionnaire!CM191)&gt;50,"WARNING Q 46 &amp; 47 - Net change in branch equity capital is greater than £50m - please check","OK - Net change in branch equity capital")</f>
        <v>OK - Net change in branch equity capital</v>
      </c>
      <c r="CK93" s="682" t="str">
        <f>IF(ABS(Questionnaire!CN190-Questionnaire!CN189-Questionnaire!CN192-Questionnaire!CN191)&gt;50,"WARNING Q 46 &amp; 47 - Net change in branch equity capital is greater than £50m - please check","OK - Net change in branch equity capital")</f>
        <v>OK - Net change in branch equity capital</v>
      </c>
      <c r="CL93" s="682" t="str">
        <f>IF(ABS(Questionnaire!CO190-Questionnaire!CO189-Questionnaire!CO192-Questionnaire!CO191)&gt;50,"WARNING Q 46 &amp; 47 - Net change in branch equity capital is greater than £50m - please check","OK - Net change in branch equity capital")</f>
        <v>OK - Net change in branch equity capital</v>
      </c>
      <c r="CM93" s="682" t="str">
        <f>IF(ABS(Questionnaire!CP190-Questionnaire!CP189-Questionnaire!CP192-Questionnaire!CP191)&gt;50,"WARNING Q 46 &amp; 47 - Net change in branch equity capital is greater than £50m - please check","OK - Net change in branch equity capital")</f>
        <v>OK - Net change in branch equity capital</v>
      </c>
      <c r="CN93" s="682" t="str">
        <f>IF(ABS(Questionnaire!CQ190-Questionnaire!CQ189-Questionnaire!CQ192-Questionnaire!CQ191)&gt;50,"WARNING Q 46 &amp; 47 - Net change in branch equity capital is greater than £50m - please check","OK - Net change in branch equity capital")</f>
        <v>OK - Net change in branch equity capital</v>
      </c>
      <c r="CO93" s="682" t="str">
        <f>IF(ABS(Questionnaire!CR190-Questionnaire!CR189-Questionnaire!CR192-Questionnaire!CR191)&gt;50,"WARNING Q 46 &amp; 47 - Net change in branch equity capital is greater than £50m - please check","OK - Net change in branch equity capital")</f>
        <v>OK - Net change in branch equity capital</v>
      </c>
      <c r="CP93" s="682" t="str">
        <f>IF(ABS(Questionnaire!CS190-Questionnaire!CS189-Questionnaire!CS192-Questionnaire!CS191)&gt;50,"WARNING Q 46 &amp; 47 - Net change in branch equity capital is greater than £50m - please check","OK - Net change in branch equity capital")</f>
        <v>OK - Net change in branch equity capital</v>
      </c>
      <c r="CQ93" s="682" t="str">
        <f>IF(ABS(Questionnaire!CT190-Questionnaire!CT189-Questionnaire!CT192-Questionnaire!CT191)&gt;50,"WARNING Q 46 &amp; 47 - Net change in branch equity capital is greater than £50m - please check","OK - Net change in branch equity capital")</f>
        <v>OK - Net change in branch equity capital</v>
      </c>
      <c r="CR93" s="682" t="str">
        <f>IF(ABS(Questionnaire!CU190-Questionnaire!CU189-Questionnaire!CU192-Questionnaire!CU191)&gt;50,"WARNING Q 46 &amp; 47 - Net change in branch equity capital is greater than £50m - please check","OK - Net change in branch equity capital")</f>
        <v>OK - Net change in branch equity capital</v>
      </c>
      <c r="CS93" s="682" t="str">
        <f>IF(ABS(Questionnaire!CV190-Questionnaire!CV189-Questionnaire!CV192-Questionnaire!CV191)&gt;50,"WARNING Q 46 &amp; 47 - Net change in branch equity capital is greater than £50m - please check","OK - Net change in branch equity capital")</f>
        <v>OK - Net change in branch equity capital</v>
      </c>
      <c r="CT93" s="682" t="str">
        <f>IF(ABS(Questionnaire!CW190-Questionnaire!CW189-Questionnaire!CW192-Questionnaire!CW191)&gt;50,"WARNING Q 46 &amp; 47 - Net change in branch equity capital is greater than £50m - please check","OK - Net change in branch equity capital")</f>
        <v>OK - Net change in branch equity capital</v>
      </c>
      <c r="CU93" s="682" t="str">
        <f>IF(ABS(Questionnaire!CX190-Questionnaire!CX189-Questionnaire!CX192-Questionnaire!CX191)&gt;50,"WARNING Q 46 &amp; 47 - Net change in branch equity capital is greater than £50m - please check","OK - Net change in branch equity capital")</f>
        <v>OK - Net change in branch equity capital</v>
      </c>
      <c r="CV93" s="682" t="str">
        <f>IF(ABS(Questionnaire!CY190-Questionnaire!CY189-Questionnaire!CY192-Questionnaire!CY191)&gt;50,"WARNING Q 46 &amp; 47 - Net change in branch equity capital is greater than £50m - please check","OK - Net change in branch equity capital")</f>
        <v>OK - Net change in branch equity capital</v>
      </c>
      <c r="CW93" s="682" t="str">
        <f>IF(ABS(Questionnaire!CZ190-Questionnaire!CZ189-Questionnaire!CZ192-Questionnaire!CZ191)&gt;50,"WARNING Q 46 &amp; 47 - Net change in branch equity capital is greater than £50m - please check","OK - Net change in branch equity capital")</f>
        <v>OK - Net change in branch equity capital</v>
      </c>
      <c r="CX93" s="682" t="str">
        <f>IF(ABS(Questionnaire!DA190-Questionnaire!DA189-Questionnaire!DA192-Questionnaire!DA191)&gt;50,"WARNING Q 46 &amp; 47 - Net change in branch equity capital is greater than £50m - please check","OK - Net change in branch equity capital")</f>
        <v>OK - Net change in branch equity capital</v>
      </c>
      <c r="CY93" s="682" t="str">
        <f>IF(ABS(Questionnaire!DB190-Questionnaire!DB189-Questionnaire!DB192-Questionnaire!DB191)&gt;50,"WARNING Q 46 &amp; 47 - Net change in branch equity capital is greater than £50m - please check","OK - Net change in branch equity capital")</f>
        <v>OK - Net change in branch equity capital</v>
      </c>
      <c r="CZ93" s="682" t="str">
        <f>IF(ABS(Questionnaire!DC190-Questionnaire!DC189-Questionnaire!DC192-Questionnaire!DC191)&gt;50,"WARNING Q 46 &amp; 47 - Net change in branch equity capital is greater than £50m - please check","OK - Net change in branch equity capital")</f>
        <v>OK - Net change in branch equity capital</v>
      </c>
      <c r="DA93" s="682" t="str">
        <f>IF(ABS(Questionnaire!DD190-Questionnaire!DD189-Questionnaire!DD192-Questionnaire!DD191)&gt;50,"WARNING Q 46 &amp; 47 - Net change in branch equity capital is greater than £50m - please check","OK - Net change in branch equity capital")</f>
        <v>OK - Net change in branch equity capital</v>
      </c>
      <c r="DB93" s="682" t="str">
        <f>IF(ABS(Questionnaire!DE190-Questionnaire!DE189-Questionnaire!DE192-Questionnaire!DE191)&gt;50,"WARNING Q 46 &amp; 47 - Net change in branch equity capital is greater than £50m - please check","OK - Net change in branch equity capital")</f>
        <v>OK - Net change in branch equity capital</v>
      </c>
      <c r="DC93" s="682" t="str">
        <f>IF(ABS(Questionnaire!DF190-Questionnaire!DF189-Questionnaire!DF192-Questionnaire!DF191)&gt;50,"WARNING Q 46 &amp; 47 - Net change in branch equity capital is greater than £50m - please check","OK - Net change in branch equity capital")</f>
        <v>OK - Net change in branch equity capital</v>
      </c>
      <c r="DD93" s="682" t="str">
        <f>IF(ABS(Questionnaire!DG190-Questionnaire!DG189-Questionnaire!DG192-Questionnaire!DG191)&gt;50,"WARNING Q 46 &amp; 47 - Net change in branch equity capital is greater than £50m - please check","OK - Net change in branch equity capital")</f>
        <v>OK - Net change in branch equity capital</v>
      </c>
      <c r="DE93" s="682" t="str">
        <f>IF(ABS(Questionnaire!DH190-Questionnaire!DH189-Questionnaire!DH192-Questionnaire!DH191)&gt;50,"WARNING Q 46 &amp; 47 - Net change in branch equity capital is greater than £50m - please check","OK - Net change in branch equity capital")</f>
        <v>OK - Net change in branch equity capital</v>
      </c>
      <c r="DF93" s="682" t="str">
        <f>IF(ABS(Questionnaire!DI190-Questionnaire!DI189-Questionnaire!DI192-Questionnaire!DI191)&gt;50,"WARNING Q 46 &amp; 47 - Net change in branch equity capital is greater than £50m - please check","OK - Net change in branch equity capital")</f>
        <v>OK - Net change in branch equity capital</v>
      </c>
      <c r="DG93" s="682" t="str">
        <f>IF(ABS(Questionnaire!DJ190-Questionnaire!DJ189-Questionnaire!DJ192-Questionnaire!DJ191)&gt;50,"WARNING Q 46 &amp; 47 - Net change in branch equity capital is greater than £50m - please check","OK - Net change in branch equity capital")</f>
        <v>OK - Net change in branch equity capital</v>
      </c>
      <c r="DH93" s="682" t="str">
        <f>IF(ABS(Questionnaire!DK190-Questionnaire!DK189-Questionnaire!DK192-Questionnaire!DK191)&gt;50,"WARNING Q 46 &amp; 47 - Net change in branch equity capital is greater than £50m - please check","OK - Net change in branch equity capital")</f>
        <v>OK - Net change in branch equity capital</v>
      </c>
      <c r="DI93" s="682" t="str">
        <f>IF(ABS(Questionnaire!DL190-Questionnaire!DL189-Questionnaire!DL192-Questionnaire!DL191)&gt;50,"WARNING Q 46 &amp; 47 - Net change in branch equity capital is greater than £50m - please check","OK - Net change in branch equity capital")</f>
        <v>OK - Net change in branch equity capital</v>
      </c>
      <c r="DJ93" s="682" t="str">
        <f>IF(ABS(Questionnaire!DM190-Questionnaire!DM189-Questionnaire!DM192-Questionnaire!DM191)&gt;50,"WARNING Q 46 &amp; 47 - Net change in branch equity capital is greater than £50m - please check","OK - Net change in branch equity capital")</f>
        <v>OK - Net change in branch equity capital</v>
      </c>
      <c r="DK93" s="682" t="str">
        <f>IF(ABS(Questionnaire!DN190-Questionnaire!DN189-Questionnaire!DN192-Questionnaire!DN191)&gt;50,"WARNING Q 46 &amp; 47 - Net change in branch equity capital is greater than £50m - please check","OK - Net change in branch equity capital")</f>
        <v>OK - Net change in branch equity capital</v>
      </c>
      <c r="DL93" s="682" t="str">
        <f>IF(ABS(Questionnaire!DO190-Questionnaire!DO189-Questionnaire!DO192-Questionnaire!DO191)&gt;50,"WARNING Q 46 &amp; 47 - Net change in branch equity capital is greater than £50m - please check","OK - Net change in branch equity capital")</f>
        <v>OK - Net change in branch equity capital</v>
      </c>
      <c r="DM93" s="682" t="str">
        <f>IF(ABS(Questionnaire!DP190-Questionnaire!DP189-Questionnaire!DP192-Questionnaire!DP191)&gt;50,"WARNING Q 46 &amp; 47 - Net change in branch equity capital is greater than £50m - please check","OK - Net change in branch equity capital")</f>
        <v>OK - Net change in branch equity capital</v>
      </c>
      <c r="DN93" s="682" t="str">
        <f>IF(ABS(Questionnaire!DQ190-Questionnaire!DQ189-Questionnaire!DQ192-Questionnaire!DQ191)&gt;50,"WARNING Q 46 &amp; 47 - Net change in branch equity capital is greater than £50m - please check","OK - Net change in branch equity capital")</f>
        <v>OK - Net change in branch equity capital</v>
      </c>
      <c r="DO93" s="682" t="str">
        <f>IF(ABS(Questionnaire!DR190-Questionnaire!DR189-Questionnaire!DR192-Questionnaire!DR191)&gt;50,"WARNING Q 46 &amp; 47 - Net change in branch equity capital is greater than £50m - please check","OK - Net change in branch equity capital")</f>
        <v>OK - Net change in branch equity capital</v>
      </c>
      <c r="DP93" s="682" t="str">
        <f>IF(ABS(Questionnaire!DS190-Questionnaire!DS189-Questionnaire!DS192-Questionnaire!DS191)&gt;50,"WARNING Q 46 &amp; 47 - Net change in branch equity capital is greater than £50m - please check","OK - Net change in branch equity capital")</f>
        <v>OK - Net change in branch equity capital</v>
      </c>
      <c r="DQ93" s="682" t="str">
        <f>IF(ABS(Questionnaire!DT190-Questionnaire!DT189-Questionnaire!DT192-Questionnaire!DT191)&gt;50,"WARNING Q 46 &amp; 47 - Net change in branch equity capital is greater than £50m - please check","OK - Net change in branch equity capital")</f>
        <v>OK - Net change in branch equity capital</v>
      </c>
      <c r="DR93" s="682" t="str">
        <f>IF(ABS(Questionnaire!DU190-Questionnaire!DU189-Questionnaire!DU192-Questionnaire!DU191)&gt;50,"WARNING Q 46 &amp; 47 - Net change in branch equity capital is greater than £50m - please check","OK - Net change in branch equity capital")</f>
        <v>OK - Net change in branch equity capital</v>
      </c>
      <c r="DS93" s="682" t="str">
        <f>IF(ABS(Questionnaire!DV190-Questionnaire!DV189-Questionnaire!DV192-Questionnaire!DV191)&gt;50,"WARNING Q 46 &amp; 47 - Net change in branch equity capital is greater than £50m - please check","OK - Net change in branch equity capital")</f>
        <v>OK - Net change in branch equity capital</v>
      </c>
      <c r="DT93" s="682" t="str">
        <f>IF(ABS(Questionnaire!DW190-Questionnaire!DW189-Questionnaire!DW192-Questionnaire!DW191)&gt;50,"WARNING Q 46 &amp; 47 - Net change in branch equity capital is greater than £50m - please check","OK - Net change in branch equity capital")</f>
        <v>OK - Net change in branch equity capital</v>
      </c>
      <c r="DU93" s="682" t="str">
        <f>IF(ABS(Questionnaire!DX190-Questionnaire!DX189-Questionnaire!DX192-Questionnaire!DX191)&gt;50,"WARNING Q 46 &amp; 47 - Net change in branch equity capital is greater than £50m - please check","OK - Net change in branch equity capital")</f>
        <v>OK - Net change in branch equity capital</v>
      </c>
      <c r="DV93" s="682" t="str">
        <f>IF(ABS(Questionnaire!DY190-Questionnaire!DY189-Questionnaire!DY192-Questionnaire!DY191)&gt;50,"WARNING Q 46 &amp; 47 - Net change in branch equity capital is greater than £50m - please check","OK - Net change in branch equity capital")</f>
        <v>OK - Net change in branch equity capital</v>
      </c>
      <c r="DW93" s="682" t="str">
        <f>IF(ABS(Questionnaire!DZ190-Questionnaire!DZ189-Questionnaire!DZ192-Questionnaire!DZ191)&gt;50,"WARNING Q 46 &amp; 47 - Net change in branch equity capital is greater than £50m - please check","OK - Net change in branch equity capital")</f>
        <v>OK - Net change in branch equity capital</v>
      </c>
      <c r="DX93" s="682" t="str">
        <f>IF(ABS(Questionnaire!EA190-Questionnaire!EA189-Questionnaire!EA192-Questionnaire!EA191)&gt;50,"WARNING Q 46 &amp; 47 - Net change in branch equity capital is greater than £50m - please check","OK - Net change in branch equity capital")</f>
        <v>OK - Net change in branch equity capital</v>
      </c>
      <c r="DY93" s="682" t="str">
        <f>IF(ABS(Questionnaire!EB190-Questionnaire!EB189-Questionnaire!EB192-Questionnaire!EB191)&gt;50,"WARNING Q 46 &amp; 47 - Net change in branch equity capital is greater than £50m - please check","OK - Net change in branch equity capital")</f>
        <v>OK - Net change in branch equity capital</v>
      </c>
      <c r="DZ93" s="682" t="str">
        <f>IF(ABS(Questionnaire!EC190-Questionnaire!EC189-Questionnaire!EC192-Questionnaire!EC191)&gt;50,"WARNING Q 46 &amp; 47 - Net change in branch equity capital is greater than £50m - please check","OK - Net change in branch equity capital")</f>
        <v>OK - Net change in branch equity capital</v>
      </c>
      <c r="EA93" s="682" t="str">
        <f>IF(ABS(Questionnaire!ED190-Questionnaire!ED189-Questionnaire!ED192-Questionnaire!ED191)&gt;50,"WARNING Q 46 &amp; 47 - Net change in branch equity capital is greater than £50m - please check","OK - Net change in branch equity capital")</f>
        <v>OK - Net change in branch equity capital</v>
      </c>
      <c r="EB93" s="682" t="str">
        <f>IF(ABS(Questionnaire!EE190-Questionnaire!EE189-Questionnaire!EE192-Questionnaire!EE191)&gt;50,"WARNING Q 46 &amp; 47 - Net change in branch equity capital is greater than £50m - please check","OK - Net change in branch equity capital")</f>
        <v>OK - Net change in branch equity capital</v>
      </c>
      <c r="EC93" s="682" t="str">
        <f>IF(ABS(Questionnaire!EF190-Questionnaire!EF189-Questionnaire!EF192-Questionnaire!EF191)&gt;50,"WARNING Q 46 &amp; 47 - Net change in branch equity capital is greater than £50m - please check","OK - Net change in branch equity capital")</f>
        <v>OK - Net change in branch equity capital</v>
      </c>
      <c r="ED93" s="682" t="str">
        <f>IF(ABS(Questionnaire!EG190-Questionnaire!EG189-Questionnaire!EG192-Questionnaire!EG191)&gt;50,"WARNING Q 46 &amp; 47 - Net change in branch equity capital is greater than £50m - please check","OK - Net change in branch equity capital")</f>
        <v>OK - Net change in branch equity capital</v>
      </c>
      <c r="EE93" s="682" t="str">
        <f>IF(ABS(Questionnaire!EH190-Questionnaire!EH189-Questionnaire!EH192-Questionnaire!EH191)&gt;50,"WARNING Q 46 &amp; 47 - Net change in branch equity capital is greater than £50m - please check","OK - Net change in branch equity capital")</f>
        <v>OK - Net change in branch equity capital</v>
      </c>
      <c r="EF93" s="682" t="str">
        <f>IF(ABS(Questionnaire!EI190-Questionnaire!EI189-Questionnaire!EI192-Questionnaire!EI191)&gt;50,"WARNING Q 46 &amp; 47 - Net change in branch equity capital is greater than £50m - please check","OK - Net change in branch equity capital")</f>
        <v>OK - Net change in branch equity capital</v>
      </c>
      <c r="EG93" s="682" t="str">
        <f>IF(ABS(Questionnaire!EJ190-Questionnaire!EJ189-Questionnaire!EJ192-Questionnaire!EJ191)&gt;50,"WARNING Q 46 &amp; 47 - Net change in branch equity capital is greater than £50m - please check","OK - Net change in branch equity capital")</f>
        <v>OK - Net change in branch equity capital</v>
      </c>
      <c r="EH93" s="682" t="str">
        <f>IF(ABS(Questionnaire!EK190-Questionnaire!EK189-Questionnaire!EK192-Questionnaire!EK191)&gt;50,"WARNING Q 46 &amp; 47 - Net change in branch equity capital is greater than £50m - please check","OK - Net change in branch equity capital")</f>
        <v>OK - Net change in branch equity capital</v>
      </c>
      <c r="EI93" s="682" t="str">
        <f>IF(ABS(Questionnaire!EL190-Questionnaire!EL189-Questionnaire!EL192-Questionnaire!EL191)&gt;50,"WARNING Q 46 &amp; 47 - Net change in branch equity capital is greater than £50m - please check","OK - Net change in branch equity capital")</f>
        <v>OK - Net change in branch equity capital</v>
      </c>
      <c r="EJ93" s="682" t="str">
        <f>IF(ABS(Questionnaire!EM190-Questionnaire!EM189-Questionnaire!EM192-Questionnaire!EM191)&gt;50,"WARNING Q 46 &amp; 47 - Net change in branch equity capital is greater than £50m - please check","OK - Net change in branch equity capital")</f>
        <v>OK - Net change in branch equity capital</v>
      </c>
      <c r="EK93" s="682" t="str">
        <f>IF(ABS(Questionnaire!EN190-Questionnaire!EN189-Questionnaire!EN192-Questionnaire!EN191)&gt;50,"WARNING Q 46 &amp; 47 - Net change in branch equity capital is greater than £50m - please check","OK - Net change in branch equity capital")</f>
        <v>OK - Net change in branch equity capital</v>
      </c>
      <c r="EL93" s="682" t="str">
        <f>IF(ABS(Questionnaire!EO190-Questionnaire!EO189-Questionnaire!EO192-Questionnaire!EO191)&gt;50,"WARNING Q 46 &amp; 47 - Net change in branch equity capital is greater than £50m - please check","OK - Net change in branch equity capital")</f>
        <v>OK - Net change in branch equity capital</v>
      </c>
      <c r="EM93" s="682" t="str">
        <f>IF(ABS(Questionnaire!EP190-Questionnaire!EP189-Questionnaire!EP192-Questionnaire!EP191)&gt;50,"WARNING Q 46 &amp; 47 - Net change in branch equity capital is greater than £50m - please check","OK - Net change in branch equity capital")</f>
        <v>OK - Net change in branch equity capital</v>
      </c>
      <c r="EN93" s="682" t="str">
        <f>IF(ABS(Questionnaire!EQ190-Questionnaire!EQ189-Questionnaire!EQ192-Questionnaire!EQ191)&gt;50,"WARNING Q 46 &amp; 47 - Net change in branch equity capital is greater than £50m - please check","OK - Net change in branch equity capital")</f>
        <v>OK - Net change in branch equity capital</v>
      </c>
      <c r="EO93" s="682" t="str">
        <f>IF(ABS(Questionnaire!ER190-Questionnaire!ER189-Questionnaire!ER192-Questionnaire!ER191)&gt;50,"WARNING Q 46 &amp; 47 - Net change in branch equity capital is greater than £50m - please check","OK - Net change in branch equity capital")</f>
        <v>OK - Net change in branch equity capital</v>
      </c>
      <c r="EP93" s="682" t="str">
        <f>IF(ABS(Questionnaire!ES190-Questionnaire!ES189-Questionnaire!ES192-Questionnaire!ES191)&gt;50,"WARNING Q 46 &amp; 47 - Net change in branch equity capital is greater than £50m - please check","OK - Net change in branch equity capital")</f>
        <v>OK - Net change in branch equity capital</v>
      </c>
      <c r="EQ93" s="682" t="str">
        <f>IF(ABS(Questionnaire!ET190-Questionnaire!ET189-Questionnaire!ET192-Questionnaire!ET191)&gt;50,"WARNING Q 46 &amp; 47 - Net change in branch equity capital is greater than £50m - please check","OK - Net change in branch equity capital")</f>
        <v>OK - Net change in branch equity capital</v>
      </c>
      <c r="ER93" s="682" t="str">
        <f>IF(ABS(Questionnaire!EU190-Questionnaire!EU189-Questionnaire!EU192-Questionnaire!EU191)&gt;50,"WARNING Q 46 &amp; 47 - Net change in branch equity capital is greater than £50m - please check","OK - Net change in branch equity capital")</f>
        <v>OK - Net change in branch equity capital</v>
      </c>
      <c r="ES93" s="682" t="str">
        <f>IF(ABS(Questionnaire!EV190-Questionnaire!EV189-Questionnaire!EV192-Questionnaire!EV191)&gt;50,"WARNING Q 46 &amp; 47 - Net change in branch equity capital is greater than £50m - please check","OK - Net change in branch equity capital")</f>
        <v>OK - Net change in branch equity capital</v>
      </c>
      <c r="ET93" s="682" t="str">
        <f>IF(ABS(Questionnaire!EW190-Questionnaire!EW189-Questionnaire!EW192-Questionnaire!EW191)&gt;50,"WARNING Q 46 &amp; 47 - Net change in branch equity capital is greater than £50m - please check","OK - Net change in branch equity capital")</f>
        <v>OK - Net change in branch equity capital</v>
      </c>
      <c r="EU93" s="682" t="str">
        <f>IF(ABS(Questionnaire!EX190-Questionnaire!EX189-Questionnaire!EX192-Questionnaire!EX191)&gt;50,"WARNING Q 46 &amp; 47 - Net change in branch equity capital is greater than £50m - please check","OK - Net change in branch equity capital")</f>
        <v>OK - Net change in branch equity capital</v>
      </c>
      <c r="EV93" s="682" t="str">
        <f>IF(ABS(Questionnaire!EY190-Questionnaire!EY189-Questionnaire!EY192-Questionnaire!EY191)&gt;50,"WARNING Q 46 &amp; 47 - Net change in branch equity capital is greater than £50m - please check","OK - Net change in branch equity capital")</f>
        <v>OK - Net change in branch equity capital</v>
      </c>
      <c r="EW93" s="682" t="str">
        <f>IF(ABS(Questionnaire!EZ190-Questionnaire!EZ189-Questionnaire!EZ192-Questionnaire!EZ191)&gt;50,"WARNING Q 46 &amp; 47 - Net change in branch equity capital is greater than £50m - please check","OK - Net change in branch equity capital")</f>
        <v>OK - Net change in branch equity capital</v>
      </c>
      <c r="EX93" s="682" t="str">
        <f>IF(ABS(Questionnaire!FA190-Questionnaire!FA189-Questionnaire!FA192-Questionnaire!FA191)&gt;50,"WARNING Q 46 &amp; 47 - Net change in branch equity capital is greater than £50m - please check","OK - Net change in branch equity capital")</f>
        <v>OK - Net change in branch equity capital</v>
      </c>
      <c r="EY93" s="682" t="str">
        <f>IF(ABS(Questionnaire!FB190-Questionnaire!FB189-Questionnaire!FB192-Questionnaire!FB191)&gt;50,"WARNING Q 46 &amp; 47 - Net change in branch equity capital is greater than £50m - please check","OK - Net change in branch equity capital")</f>
        <v>OK - Net change in branch equity capital</v>
      </c>
      <c r="EZ93" s="682" t="str">
        <f>IF(ABS(Questionnaire!FC190-Questionnaire!FC189-Questionnaire!FC192-Questionnaire!FC191)&gt;50,"WARNING Q 46 &amp; 47 - Net change in branch equity capital is greater than £50m - please check","OK - Net change in branch equity capital")</f>
        <v>OK - Net change in branch equity capital</v>
      </c>
      <c r="FA93" s="682" t="str">
        <f>IF(ABS(Questionnaire!FD190-Questionnaire!FD189-Questionnaire!FD192-Questionnaire!FD191)&gt;50,"WARNING Q 46 &amp; 47 - Net change in branch equity capital is greater than £50m - please check","OK - Net change in branch equity capital")</f>
        <v>OK - Net change in branch equity capital</v>
      </c>
      <c r="FB93" s="682" t="str">
        <f>IF(ABS(Questionnaire!FE190-Questionnaire!FE189-Questionnaire!FE192-Questionnaire!FE191)&gt;50,"WARNING Q 46 &amp; 47 - Net change in branch equity capital is greater than £50m - please check","OK - Net change in branch equity capital")</f>
        <v>OK - Net change in branch equity capital</v>
      </c>
      <c r="FC93" s="682" t="str">
        <f>IF(ABS(Questionnaire!FF190-Questionnaire!FF189-Questionnaire!FF192-Questionnaire!FF191)&gt;50,"WARNING Q 46 &amp; 47 - Net change in branch equity capital is greater than £50m - please check","OK - Net change in branch equity capital")</f>
        <v>OK - Net change in branch equity capital</v>
      </c>
      <c r="FD93" s="682" t="str">
        <f>IF(ABS(Questionnaire!FG190-Questionnaire!FG189-Questionnaire!FG192-Questionnaire!FG191)&gt;50,"WARNING Q 46 &amp; 47 - Net change in branch equity capital is greater than £50m - please check","OK - Net change in branch equity capital")</f>
        <v>OK - Net change in branch equity capital</v>
      </c>
      <c r="FE93" s="682" t="str">
        <f>IF(ABS(Questionnaire!FH190-Questionnaire!FH189-Questionnaire!FH192-Questionnaire!FH191)&gt;50,"WARNING Q 46 &amp; 47 - Net change in branch equity capital is greater than £50m - please check","OK - Net change in branch equity capital")</f>
        <v>OK - Net change in branch equity capital</v>
      </c>
      <c r="FF93" s="682" t="str">
        <f>IF(ABS(Questionnaire!FI190-Questionnaire!FI189-Questionnaire!FI192-Questionnaire!FI191)&gt;50,"WARNING Q 46 &amp; 47 - Net change in branch equity capital is greater than £50m - please check","OK - Net change in branch equity capital")</f>
        <v>OK - Net change in branch equity capital</v>
      </c>
      <c r="FG93" s="682" t="str">
        <f>IF(ABS(Questionnaire!FJ190-Questionnaire!FJ189-Questionnaire!FJ192-Questionnaire!FJ191)&gt;50,"WARNING Q 46 &amp; 47 - Net change in branch equity capital is greater than £50m - please check","OK - Net change in branch equity capital")</f>
        <v>OK - Net change in branch equity capital</v>
      </c>
      <c r="FH93" s="682" t="str">
        <f>IF(ABS(Questionnaire!FK190-Questionnaire!FK189-Questionnaire!FK192-Questionnaire!FK191)&gt;50,"WARNING Q 46 &amp; 47 - Net change in branch equity capital is greater than £50m - please check","OK - Net change in branch equity capital")</f>
        <v>OK - Net change in branch equity capital</v>
      </c>
      <c r="FI93" s="682" t="str">
        <f>IF(ABS(Questionnaire!FL190-Questionnaire!FL189-Questionnaire!FL192-Questionnaire!FL191)&gt;50,"WARNING Q 46 &amp; 47 - Net change in branch equity capital is greater than £50m - please check","OK - Net change in branch equity capital")</f>
        <v>OK - Net change in branch equity capital</v>
      </c>
      <c r="FJ93" s="682" t="str">
        <f>IF(ABS(Questionnaire!FM190-Questionnaire!FM189-Questionnaire!FM192-Questionnaire!FM191)&gt;50,"WARNING Q 46 &amp; 47 - Net change in branch equity capital is greater than £50m - please check","OK - Net change in branch equity capital")</f>
        <v>OK - Net change in branch equity capital</v>
      </c>
      <c r="FK93" s="682" t="str">
        <f>IF(ABS(Questionnaire!FN190-Questionnaire!FN189-Questionnaire!FN192-Questionnaire!FN191)&gt;50,"WARNING Q 46 &amp; 47 - Net change in branch equity capital is greater than £50m - please check","OK - Net change in branch equity capital")</f>
        <v>OK - Net change in branch equity capital</v>
      </c>
      <c r="FL93" s="682" t="str">
        <f>IF(ABS(Questionnaire!FO190-Questionnaire!FO189-Questionnaire!FO192-Questionnaire!FO191)&gt;50,"WARNING Q 46 &amp; 47 - Net change in branch equity capital is greater than £50m - please check","OK - Net change in branch equity capital")</f>
        <v>OK - Net change in branch equity capital</v>
      </c>
      <c r="FM93" s="682" t="str">
        <f>IF(ABS(Questionnaire!FP190-Questionnaire!FP189-Questionnaire!FP192-Questionnaire!FP191)&gt;50,"WARNING Q 46 &amp; 47 - Net change in branch equity capital is greater than £50m - please check","OK - Net change in branch equity capital")</f>
        <v>OK - Net change in branch equity capital</v>
      </c>
      <c r="FN93" s="682" t="str">
        <f>IF(ABS(Questionnaire!FQ190-Questionnaire!FQ189-Questionnaire!FQ192-Questionnaire!FQ191)&gt;50,"WARNING Q 46 &amp; 47 - Net change in branch equity capital is greater than £50m - please check","OK - Net change in branch equity capital")</f>
        <v>OK - Net change in branch equity capital</v>
      </c>
      <c r="FO93" s="682" t="str">
        <f>IF(ABS(Questionnaire!FR190-Questionnaire!FR189-Questionnaire!FR192-Questionnaire!FR191)&gt;50,"WARNING Q 46 &amp; 47 - Net change in branch equity capital is greater than £50m - please check","OK - Net change in branch equity capital")</f>
        <v>OK - Net change in branch equity capital</v>
      </c>
      <c r="FP93" s="682" t="str">
        <f>IF(ABS(Questionnaire!FS190-Questionnaire!FS189-Questionnaire!FS192-Questionnaire!FS191)&gt;50,"WARNING Q 46 &amp; 47 - Net change in branch equity capital is greater than £50m - please check","OK - Net change in branch equity capital")</f>
        <v>OK - Net change in branch equity capital</v>
      </c>
      <c r="FQ93" s="682" t="str">
        <f>IF(ABS(Questionnaire!FT190-Questionnaire!FT189-Questionnaire!FT192-Questionnaire!FT191)&gt;50,"WARNING Q 46 &amp; 47 - Net change in branch equity capital is greater than £50m - please check","OK - Net change in branch equity capital")</f>
        <v>OK - Net change in branch equity capital</v>
      </c>
      <c r="FR93" s="682" t="str">
        <f>IF(ABS(Questionnaire!FU190-Questionnaire!FU189-Questionnaire!FU192-Questionnaire!FU191)&gt;50,"WARNING Q 46 &amp; 47 - Net change in branch equity capital is greater than £50m - please check","OK - Net change in branch equity capital")</f>
        <v>OK - Net change in branch equity capital</v>
      </c>
      <c r="FS93" s="682" t="str">
        <f>IF(ABS(Questionnaire!FV190-Questionnaire!FV189-Questionnaire!FV192-Questionnaire!FV191)&gt;50,"WARNING Q 46 &amp; 47 - Net change in branch equity capital is greater than £50m - please check","OK - Net change in branch equity capital")</f>
        <v>OK - Net change in branch equity capital</v>
      </c>
      <c r="FT93" s="682" t="str">
        <f>IF(ABS(Questionnaire!FW190-Questionnaire!FW189-Questionnaire!FW192-Questionnaire!FW191)&gt;50,"WARNING Q 46 &amp; 47 - Net change in branch equity capital is greater than £50m - please check","OK - Net change in branch equity capital")</f>
        <v>OK - Net change in branch equity capital</v>
      </c>
      <c r="FU93" s="682" t="str">
        <f>IF(ABS(Questionnaire!FX190-Questionnaire!FX189-Questionnaire!FX192-Questionnaire!FX191)&gt;50,"WARNING Q 46 &amp; 47 - Net change in branch equity capital is greater than £50m - please check","OK - Net change in branch equity capital")</f>
        <v>OK - Net change in branch equity capital</v>
      </c>
      <c r="FV93" s="682" t="str">
        <f>IF(ABS(Questionnaire!FY190-Questionnaire!FY189-Questionnaire!FY192-Questionnaire!FY191)&gt;50,"WARNING Q 46 &amp; 47 - Net change in branch equity capital is greater than £50m - please check","OK - Net change in branch equity capital")</f>
        <v>OK - Net change in branch equity capital</v>
      </c>
      <c r="FW93" s="682" t="str">
        <f>IF(ABS(Questionnaire!FZ190-Questionnaire!FZ189-Questionnaire!FZ192-Questionnaire!FZ191)&gt;50,"WARNING Q 46 &amp; 47 - Net change in branch equity capital is greater than £50m - please check","OK - Net change in branch equity capital")</f>
        <v>OK - Net change in branch equity capital</v>
      </c>
      <c r="FX93" s="682" t="str">
        <f>IF(ABS(Questionnaire!GA190-Questionnaire!GA189-Questionnaire!GA192-Questionnaire!GA191)&gt;50,"WARNING Q 46 &amp; 47 - Net change in branch equity capital is greater than £50m - please check","OK - Net change in branch equity capital")</f>
        <v>OK - Net change in branch equity capital</v>
      </c>
      <c r="FY93" s="682" t="str">
        <f>IF(ABS(Questionnaire!GB190-Questionnaire!GB189-Questionnaire!GB192-Questionnaire!GB191)&gt;50,"WARNING Q 46 &amp; 47 - Net change in branch equity capital is greater than £50m - please check","OK - Net change in branch equity capital")</f>
        <v>OK - Net change in branch equity capital</v>
      </c>
      <c r="FZ93" s="682" t="str">
        <f>IF(ABS(Questionnaire!GC190-Questionnaire!GC189-Questionnaire!GC192-Questionnaire!GC191)&gt;50,"WARNING Q 46 &amp; 47 - Net change in branch equity capital is greater than £50m - please check","OK - Net change in branch equity capital")</f>
        <v>OK - Net change in branch equity capital</v>
      </c>
      <c r="GA93" s="682" t="str">
        <f>IF(ABS(Questionnaire!GD190-Questionnaire!GD189-Questionnaire!GD192-Questionnaire!GD191)&gt;50,"WARNING Q 46 &amp; 47 - Net change in branch equity capital is greater than £50m - please check","OK - Net change in branch equity capital")</f>
        <v>OK - Net change in branch equity capital</v>
      </c>
      <c r="GB93" s="682" t="str">
        <f>IF(ABS(Questionnaire!GE190-Questionnaire!GE189-Questionnaire!GE192-Questionnaire!GE191)&gt;50,"WARNING Q 46 &amp; 47 - Net change in branch equity capital is greater than £50m - please check","OK - Net change in branch equity capital")</f>
        <v>OK - Net change in branch equity capital</v>
      </c>
      <c r="GC93" s="682" t="str">
        <f>IF(ABS(Questionnaire!GF190-Questionnaire!GF189-Questionnaire!GF192-Questionnaire!GF191)&gt;50,"WARNING Q 46 &amp; 47 - Net change in branch equity capital is greater than £50m - please check","OK - Net change in branch equity capital")</f>
        <v>OK - Net change in branch equity capital</v>
      </c>
      <c r="GD93" s="682" t="str">
        <f>IF(ABS(Questionnaire!GG190-Questionnaire!GG189-Questionnaire!GG192-Questionnaire!GG191)&gt;50,"WARNING Q 46 &amp; 47 - Net change in branch equity capital is greater than £50m - please check","OK - Net change in branch equity capital")</f>
        <v>OK - Net change in branch equity capital</v>
      </c>
      <c r="GE93" s="682" t="str">
        <f>IF(ABS(Questionnaire!GH190-Questionnaire!GH189-Questionnaire!GH192-Questionnaire!GH191)&gt;50,"WARNING Q 46 &amp; 47 - Net change in branch equity capital is greater than £50m - please check","OK - Net change in branch equity capital")</f>
        <v>OK - Net change in branch equity capital</v>
      </c>
      <c r="GF93" s="682" t="str">
        <f>IF(ABS(Questionnaire!GI190-Questionnaire!GI189-Questionnaire!GI192-Questionnaire!GI191)&gt;50,"WARNING Q 46 &amp; 47 - Net change in branch equity capital is greater than £50m - please check","OK - Net change in branch equity capital")</f>
        <v>OK - Net change in branch equity capital</v>
      </c>
      <c r="GG93" s="682" t="str">
        <f>IF(ABS(Questionnaire!GJ190-Questionnaire!GJ189-Questionnaire!GJ192-Questionnaire!GJ191)&gt;50,"WARNING Q 46 &amp; 47 - Net change in branch equity capital is greater than £50m - please check","OK - Net change in branch equity capital")</f>
        <v>OK - Net change in branch equity capital</v>
      </c>
      <c r="GH93" s="682" t="str">
        <f>IF(ABS(Questionnaire!GK190-Questionnaire!GK189-Questionnaire!GK192-Questionnaire!GK191)&gt;50,"WARNING Q 46 &amp; 47 - Net change in branch equity capital is greater than £50m - please check","OK - Net change in branch equity capital")</f>
        <v>OK - Net change in branch equity capital</v>
      </c>
      <c r="GI93" s="682" t="str">
        <f>IF(ABS(Questionnaire!GL190-Questionnaire!GL189-Questionnaire!GL192-Questionnaire!GL191)&gt;50,"WARNING Q 46 &amp; 47 - Net change in branch equity capital is greater than £50m - please check","OK - Net change in branch equity capital")</f>
        <v>OK - Net change in branch equity capital</v>
      </c>
      <c r="GJ93" s="682" t="str">
        <f>IF(ABS(Questionnaire!GM190-Questionnaire!GM189-Questionnaire!GM192-Questionnaire!GM191)&gt;50,"WARNING Q 46 &amp; 47 - Net change in branch equity capital is greater than £50m - please check","OK - Net change in branch equity capital")</f>
        <v>OK - Net change in branch equity capital</v>
      </c>
      <c r="GK93" s="682" t="str">
        <f>IF(ABS(Questionnaire!GN190-Questionnaire!GN189-Questionnaire!GN192-Questionnaire!GN191)&gt;50,"WARNING Q 46 &amp; 47 - Net change in branch equity capital is greater than £50m - please check","OK - Net change in branch equity capital")</f>
        <v>OK - Net change in branch equity capital</v>
      </c>
      <c r="GL93" s="682" t="str">
        <f>IF(ABS(Questionnaire!GO190-Questionnaire!GO189-Questionnaire!GO192-Questionnaire!GO191)&gt;50,"WARNING Q 46 &amp; 47 - Net change in branch equity capital is greater than £50m - please check","OK - Net change in branch equity capital")</f>
        <v>OK - Net change in branch equity capital</v>
      </c>
      <c r="GM93" s="682" t="str">
        <f>IF(ABS(Questionnaire!GP190-Questionnaire!GP189-Questionnaire!GP192-Questionnaire!GP191)&gt;50,"WARNING Q 46 &amp; 47 - Net change in branch equity capital is greater than £50m - please check","OK - Net change in branch equity capital")</f>
        <v>OK - Net change in branch equity capital</v>
      </c>
      <c r="GN93" s="682" t="str">
        <f>IF(ABS(Questionnaire!GQ190-Questionnaire!GQ189-Questionnaire!GQ192-Questionnaire!GQ191)&gt;50,"WARNING Q 46 &amp; 47 - Net change in branch equity capital is greater than £50m - please check","OK - Net change in branch equity capital")</f>
        <v>OK - Net change in branch equity capital</v>
      </c>
      <c r="GO93" s="682" t="str">
        <f>IF(ABS(Questionnaire!GR190-Questionnaire!GR189-Questionnaire!GR192-Questionnaire!GR191)&gt;50,"WARNING Q 46 &amp; 47 - Net change in branch equity capital is greater than £50m - please check","OK - Net change in branch equity capital")</f>
        <v>OK - Net change in branch equity capital</v>
      </c>
      <c r="GP93" s="682" t="str">
        <f>IF(ABS(Questionnaire!GS190-Questionnaire!GS189-Questionnaire!GS192-Questionnaire!GS191)&gt;50,"WARNING Q 46 &amp; 47 - Net change in branch equity capital is greater than £50m - please check","OK - Net change in branch equity capital")</f>
        <v>OK - Net change in branch equity capital</v>
      </c>
      <c r="GQ93" s="682" t="str">
        <f>IF(ABS(Questionnaire!GT190-Questionnaire!GT189-Questionnaire!GT192-Questionnaire!GT191)&gt;50,"WARNING Q 46 &amp; 47 - Net change in branch equity capital is greater than £50m - please check","OK - Net change in branch equity capital")</f>
        <v>OK - Net change in branch equity capital</v>
      </c>
      <c r="GR93" s="682" t="str">
        <f>IF(ABS(Questionnaire!GU190-Questionnaire!GU189-Questionnaire!GU192-Questionnaire!GU191)&gt;50,"WARNING Q 46 &amp; 47 - Net change in branch equity capital is greater than £50m - please check","OK - Net change in branch equity capital")</f>
        <v>OK - Net change in branch equity capital</v>
      </c>
      <c r="GS93" s="682" t="str">
        <f>IF(ABS(Questionnaire!GV190-Questionnaire!GV189-Questionnaire!GV192-Questionnaire!GV191)&gt;50,"WARNING Q 46 &amp; 47 - Net change in branch equity capital is greater than £50m - please check","OK - Net change in branch equity capital")</f>
        <v>OK - Net change in branch equity capital</v>
      </c>
      <c r="GT93" s="682" t="str">
        <f>IF(ABS(Questionnaire!GW190-Questionnaire!GW189-Questionnaire!GW192-Questionnaire!GW191)&gt;50,"WARNING Q 46 &amp; 47 - Net change in branch equity capital is greater than £50m - please check","OK - Net change in branch equity capital")</f>
        <v>OK - Net change in branch equity capital</v>
      </c>
      <c r="GU93" s="682" t="str">
        <f>IF(ABS(Questionnaire!GX190-Questionnaire!GX189-Questionnaire!GX192-Questionnaire!GX191)&gt;50,"WARNING Q 46 &amp; 47 - Net change in branch equity capital is greater than £50m - please check","OK - Net change in branch equity capital")</f>
        <v>OK - Net change in branch equity capital</v>
      </c>
      <c r="GV93" s="682" t="str">
        <f>IF(ABS(Questionnaire!GY190-Questionnaire!GY189-Questionnaire!GY192-Questionnaire!GY191)&gt;50,"WARNING Q 46 &amp; 47 - Net change in branch equity capital is greater than £50m - please check","OK - Net change in branch equity capital")</f>
        <v>OK - Net change in branch equity capital</v>
      </c>
      <c r="GW93" s="682" t="str">
        <f>IF(ABS(Questionnaire!GZ190-Questionnaire!GZ189-Questionnaire!GZ192-Questionnaire!GZ191)&gt;50,"WARNING Q 46 &amp; 47 - Net change in branch equity capital is greater than £50m - please check","OK - Net change in branch equity capital")</f>
        <v>OK - Net change in branch equity capital</v>
      </c>
      <c r="GX93" s="682" t="str">
        <f>IF(ABS(Questionnaire!HA190-Questionnaire!HA189-Questionnaire!HA192-Questionnaire!HA191)&gt;50,"WARNING Q 46 &amp; 47 - Net change in branch equity capital is greater than £50m - please check","OK - Net change in branch equity capital")</f>
        <v>OK - Net change in branch equity capital</v>
      </c>
      <c r="GY93" s="682" t="str">
        <f>IF(ABS(Questionnaire!HB190-Questionnaire!HB189-Questionnaire!HB192-Questionnaire!HB191)&gt;50,"WARNING Q 46 &amp; 47 - Net change in branch equity capital is greater than £50m - please check","OK - Net change in branch equity capital")</f>
        <v>OK - Net change in branch equity capital</v>
      </c>
      <c r="GZ93" s="682" t="str">
        <f>IF(ABS(Questionnaire!HC190-Questionnaire!HC189-Questionnaire!HC192-Questionnaire!HC191)&gt;50,"WARNING Q 46 &amp; 47 - Net change in branch equity capital is greater than £50m - please check","OK - Net change in branch equity capital")</f>
        <v>OK - Net change in branch equity capital</v>
      </c>
      <c r="HA93" s="682" t="str">
        <f>IF(ABS(Questionnaire!HD190-Questionnaire!HD189-Questionnaire!HD192-Questionnaire!HD191)&gt;50,"WARNING Q 46 &amp; 47 - Net change in branch equity capital is greater than £50m - please check","OK - Net change in branch equity capital")</f>
        <v>OK - Net change in branch equity capital</v>
      </c>
      <c r="HB93" s="682" t="str">
        <f>IF(ABS(Questionnaire!HE190-Questionnaire!HE189-Questionnaire!HE192-Questionnaire!HE191)&gt;50,"WARNING Q 46 &amp; 47 - Net change in branch equity capital is greater than £50m - please check","OK - Net change in branch equity capital")</f>
        <v>OK - Net change in branch equity capital</v>
      </c>
      <c r="HC93" s="682" t="str">
        <f>IF(ABS(Questionnaire!HF190-Questionnaire!HF189-Questionnaire!HF192-Questionnaire!HF191)&gt;50,"WARNING Q 46 &amp; 47 - Net change in branch equity capital is greater than £50m - please check","OK - Net change in branch equity capital")</f>
        <v>OK - Net change in branch equity capital</v>
      </c>
      <c r="HD93" s="682" t="str">
        <f>IF(ABS(Questionnaire!HG190-Questionnaire!HG189-Questionnaire!HG192-Questionnaire!HG191)&gt;50,"WARNING Q 46 &amp; 47 - Net change in branch equity capital is greater than £50m - please check","OK - Net change in branch equity capital")</f>
        <v>OK - Net change in branch equity capital</v>
      </c>
      <c r="HE93" s="682" t="str">
        <f>IF(ABS(Questionnaire!HH190-Questionnaire!HH189-Questionnaire!HH192-Questionnaire!HH191)&gt;50,"WARNING Q 46 &amp; 47 - Net change in branch equity capital is greater than £50m - please check","OK - Net change in branch equity capital")</f>
        <v>OK - Net change in branch equity capital</v>
      </c>
      <c r="HF93" s="682" t="str">
        <f>IF(ABS(Questionnaire!HI190-Questionnaire!HI189-Questionnaire!HI192-Questionnaire!HI191)&gt;50,"WARNING Q 46 &amp; 47 - Net change in branch equity capital is greater than £50m - please check","OK - Net change in branch equity capital")</f>
        <v>OK - Net change in branch equity capital</v>
      </c>
      <c r="HG93" s="682" t="str">
        <f>IF(ABS(Questionnaire!HJ190-Questionnaire!HJ189-Questionnaire!HJ192-Questionnaire!HJ191)&gt;50,"WARNING Q 46 &amp; 47 - Net change in branch equity capital is greater than £50m - please check","OK - Net change in branch equity capital")</f>
        <v>OK - Net change in branch equity capital</v>
      </c>
      <c r="HH93" s="682" t="str">
        <f>IF(ABS(Questionnaire!HK190-Questionnaire!HK189-Questionnaire!HK192-Questionnaire!HK191)&gt;50,"WARNING Q 46 &amp; 47 - Net change in branch equity capital is greater than £50m - please check","OK - Net change in branch equity capital")</f>
        <v>OK - Net change in branch equity capital</v>
      </c>
      <c r="HI93" s="682" t="str">
        <f>IF(ABS(Questionnaire!HL190-Questionnaire!HL189-Questionnaire!HL192-Questionnaire!HL191)&gt;50,"WARNING Q 46 &amp; 47 - Net change in branch equity capital is greater than £50m - please check","OK - Net change in branch equity capital")</f>
        <v>OK - Net change in branch equity capital</v>
      </c>
      <c r="HJ93" s="682" t="str">
        <f>IF(ABS(Questionnaire!HM190-Questionnaire!HM189-Questionnaire!HM192-Questionnaire!HM191)&gt;50,"WARNING Q 46 &amp; 47 - Net change in branch equity capital is greater than £50m - please check","OK - Net change in branch equity capital")</f>
        <v>OK - Net change in branch equity capital</v>
      </c>
      <c r="HK93" s="682" t="str">
        <f>IF(ABS(Questionnaire!HN190-Questionnaire!HN189-Questionnaire!HN192-Questionnaire!HN191)&gt;50,"WARNING Q 46 &amp; 47 - Net change in branch equity capital is greater than £50m - please check","OK - Net change in branch equity capital")</f>
        <v>OK - Net change in branch equity capital</v>
      </c>
      <c r="HL93" s="682" t="str">
        <f>IF(ABS(Questionnaire!HO190-Questionnaire!HO189-Questionnaire!HO192-Questionnaire!HO191)&gt;50,"WARNING Q 46 &amp; 47 - Net change in branch equity capital is greater than £50m - please check","OK - Net change in branch equity capital")</f>
        <v>OK - Net change in branch equity capital</v>
      </c>
      <c r="HM93" s="682" t="str">
        <f>IF(ABS(Questionnaire!HP190-Questionnaire!HP189-Questionnaire!HP192-Questionnaire!HP191)&gt;50,"WARNING Q 46 &amp; 47 - Net change in branch equity capital is greater than £50m - please check","OK - Net change in branch equity capital")</f>
        <v>OK - Net change in branch equity capital</v>
      </c>
      <c r="HN93" s="682" t="str">
        <f>IF(ABS(Questionnaire!HQ190-Questionnaire!HQ189-Questionnaire!HQ192-Questionnaire!HQ191)&gt;50,"WARNING Q 46 &amp; 47 - Net change in branch equity capital is greater than £50m - please check","OK - Net change in branch equity capital")</f>
        <v>OK - Net change in branch equity capital</v>
      </c>
      <c r="HO93" s="682" t="str">
        <f>IF(ABS(Questionnaire!HR190-Questionnaire!HR189-Questionnaire!HR192-Questionnaire!HR191)&gt;50,"WARNING Q 46 &amp; 47 - Net change in branch equity capital is greater than £50m - please check","OK - Net change in branch equity capital")</f>
        <v>OK - Net change in branch equity capital</v>
      </c>
      <c r="HP93" s="682" t="str">
        <f>IF(ABS(Questionnaire!HS190-Questionnaire!HS189-Questionnaire!HS192-Questionnaire!HS191)&gt;50,"WARNING Q 46 &amp; 47 - Net change in branch equity capital is greater than £50m - please check","OK - Net change in branch equity capital")</f>
        <v>OK - Net change in branch equity capital</v>
      </c>
      <c r="HQ93" s="682" t="str">
        <f>IF(ABS(Questionnaire!HT190-Questionnaire!HT189-Questionnaire!HT192-Questionnaire!HT191)&gt;50,"WARNING Q 46 &amp; 47 - Net change in branch equity capital is greater than £50m - please check","OK - Net change in branch equity capital")</f>
        <v>OK - Net change in branch equity capital</v>
      </c>
      <c r="HR93" s="682" t="str">
        <f>IF(ABS(Questionnaire!HU190-Questionnaire!HU189-Questionnaire!HU192-Questionnaire!HU191)&gt;50,"WARNING Q 46 &amp; 47 - Net change in branch equity capital is greater than £50m - please check","OK - Net change in branch equity capital")</f>
        <v>OK - Net change in branch equity capital</v>
      </c>
      <c r="HS93" s="682" t="str">
        <f>IF(ABS(Questionnaire!HV190-Questionnaire!HV189-Questionnaire!HV192-Questionnaire!HV191)&gt;50,"WARNING Q 46 &amp; 47 - Net change in branch equity capital is greater than £50m - please check","OK - Net change in branch equity capital")</f>
        <v>OK - Net change in branch equity capital</v>
      </c>
      <c r="HT93" s="682" t="str">
        <f>IF(ABS(Questionnaire!HW190-Questionnaire!HW189-Questionnaire!HW192-Questionnaire!HW191)&gt;50,"WARNING Q 46 &amp; 47 - Net change in branch equity capital is greater than £50m - please check","OK - Net change in branch equity capital")</f>
        <v>OK - Net change in branch equity capital</v>
      </c>
      <c r="HU93" s="682" t="str">
        <f>IF(ABS(Questionnaire!HX190-Questionnaire!HX189-Questionnaire!HX192-Questionnaire!HX191)&gt;50,"WARNING Q 46 &amp; 47 - Net change in branch equity capital is greater than £50m - please check","OK - Net change in branch equity capital")</f>
        <v>OK - Net change in branch equity capital</v>
      </c>
      <c r="HV93" s="682" t="str">
        <f>IF(ABS(Questionnaire!HY190-Questionnaire!HY189-Questionnaire!HY192-Questionnaire!HY191)&gt;50,"WARNING Q 46 &amp; 47 - Net change in branch equity capital is greater than £50m - please check","OK - Net change in branch equity capital")</f>
        <v>OK - Net change in branch equity capital</v>
      </c>
      <c r="HW93" s="682" t="str">
        <f>IF(ABS(Questionnaire!HZ190-Questionnaire!HZ189-Questionnaire!HZ192-Questionnaire!HZ191)&gt;50,"WARNING Q 46 &amp; 47 - Net change in branch equity capital is greater than £50m - please check","OK - Net change in branch equity capital")</f>
        <v>OK - Net change in branch equity capital</v>
      </c>
      <c r="HX93" s="682" t="str">
        <f>IF(ABS(Questionnaire!IA190-Questionnaire!IA189-Questionnaire!IA192-Questionnaire!IA191)&gt;50,"WARNING Q 46 &amp; 47 - Net change in branch equity capital is greater than £50m - please check","OK - Net change in branch equity capital")</f>
        <v>OK - Net change in branch equity capital</v>
      </c>
      <c r="HY93" s="682" t="str">
        <f>IF(ABS(Questionnaire!IB190-Questionnaire!IB189-Questionnaire!IB192-Questionnaire!IB191)&gt;50,"WARNING Q 46 &amp; 47 - Net change in branch equity capital is greater than £50m - please check","OK - Net change in branch equity capital")</f>
        <v>OK - Net change in branch equity capital</v>
      </c>
      <c r="HZ93" s="682" t="str">
        <f>IF(ABS(Questionnaire!IC190-Questionnaire!IC189-Questionnaire!IC192-Questionnaire!IC191)&gt;50,"WARNING Q 46 &amp; 47 - Net change in branch equity capital is greater than £50m - please check","OK - Net change in branch equity capital")</f>
        <v>OK - Net change in branch equity capital</v>
      </c>
      <c r="IA93" s="682" t="str">
        <f>IF(ABS(Questionnaire!ID190-Questionnaire!ID189-Questionnaire!ID192-Questionnaire!ID191)&gt;50,"WARNING Q 46 &amp; 47 - Net change in branch equity capital is greater than £50m - please check","OK - Net change in branch equity capital")</f>
        <v>OK - Net change in branch equity capital</v>
      </c>
      <c r="IB93" s="682" t="str">
        <f>IF(ABS(Questionnaire!IE190-Questionnaire!IE189-Questionnaire!IE192-Questionnaire!IE191)&gt;50,"WARNING Q 46 &amp; 47 - Net change in branch equity capital is greater than £50m - please check","OK - Net change in branch equity capital")</f>
        <v>OK - Net change in branch equity capital</v>
      </c>
      <c r="IC93" s="682" t="str">
        <f>IF(ABS(Questionnaire!IF190-Questionnaire!IF189-Questionnaire!IF192-Questionnaire!IF191)&gt;50,"WARNING Q 46 &amp; 47 - Net change in branch equity capital is greater than £50m - please check","OK - Net change in branch equity capital")</f>
        <v>OK - Net change in branch equity capital</v>
      </c>
      <c r="ID93" s="682" t="str">
        <f>IF(ABS(Questionnaire!IG190-Questionnaire!IG189-Questionnaire!IG192-Questionnaire!IG191)&gt;50,"WARNING Q 46 &amp; 47 - Net change in branch equity capital is greater than £50m - please check","OK - Net change in branch equity capital")</f>
        <v>OK - Net change in branch equity capital</v>
      </c>
      <c r="IE93" s="682" t="str">
        <f>IF(ABS(Questionnaire!IH190-Questionnaire!IH189-Questionnaire!IH192-Questionnaire!IH191)&gt;50,"WARNING Q 46 &amp; 47 - Net change in branch equity capital is greater than £50m - please check","OK - Net change in branch equity capital")</f>
        <v>OK - Net change in branch equity capital</v>
      </c>
      <c r="IF93" s="682" t="str">
        <f>IF(ABS(Questionnaire!II190-Questionnaire!II189-Questionnaire!II192-Questionnaire!II191)&gt;50,"WARNING Q 46 &amp; 47 - Net change in branch equity capital is greater than £50m - please check","OK - Net change in branch equity capital")</f>
        <v>OK - Net change in branch equity capital</v>
      </c>
      <c r="IG93" s="682" t="str">
        <f>IF(ABS(Questionnaire!IJ190-Questionnaire!IJ189-Questionnaire!IJ192-Questionnaire!IJ191)&gt;50,"WARNING Q 46 &amp; 47 - Net change in branch equity capital is greater than £50m - please check","OK - Net change in branch equity capital")</f>
        <v>OK - Net change in branch equity capital</v>
      </c>
      <c r="IH93" s="682" t="str">
        <f>IF(ABS(Questionnaire!IK190-Questionnaire!IK189-Questionnaire!IK192-Questionnaire!IK191)&gt;50,"WARNING Q 46 &amp; 47 - Net change in branch equity capital is greater than £50m - please check","OK - Net change in branch equity capital")</f>
        <v>OK - Net change in branch equity capital</v>
      </c>
      <c r="II93" s="682" t="str">
        <f>IF(ABS(Questionnaire!IL190-Questionnaire!IL189-Questionnaire!IL192-Questionnaire!IL191)&gt;50,"WARNING Q 46 &amp; 47 - Net change in branch equity capital is greater than £50m - please check","OK - Net change in branch equity capital")</f>
        <v>OK - Net change in branch equity capital</v>
      </c>
      <c r="IJ93" s="682" t="str">
        <f>IF(ABS(Questionnaire!IM190-Questionnaire!IM189-Questionnaire!IM192-Questionnaire!IM191)&gt;50,"WARNING Q 46 &amp; 47 - Net change in branch equity capital is greater than £50m - please check","OK - Net change in branch equity capital")</f>
        <v>OK - Net change in branch equity capital</v>
      </c>
      <c r="IK93" s="682" t="str">
        <f>IF(ABS(Questionnaire!IN190-Questionnaire!IN189-Questionnaire!IN192-Questionnaire!IN191)&gt;50,"WARNING Q 46 &amp; 47 - Net change in branch equity capital is greater than £50m - please check","OK - Net change in branch equity capital")</f>
        <v>OK - Net change in branch equity capital</v>
      </c>
      <c r="IL93" s="682" t="str">
        <f>IF(ABS(Questionnaire!IO190-Questionnaire!IO189-Questionnaire!IO192-Questionnaire!IO191)&gt;50,"WARNING Q 46 &amp; 47 - Net change in branch equity capital is greater than £50m - please check","OK - Net change in branch equity capital")</f>
        <v>OK - Net change in branch equity capital</v>
      </c>
      <c r="IM93" s="682" t="str">
        <f>IF(ABS(Questionnaire!IP190-Questionnaire!IP189-Questionnaire!IP192-Questionnaire!IP191)&gt;50,"WARNING Q 46 &amp; 47 - Net change in branch equity capital is greater than £50m - please check","OK - Net change in branch equity capital")</f>
        <v>OK - Net change in branch equity capital</v>
      </c>
      <c r="IN93" s="682" t="str">
        <f>IF(ABS(Questionnaire!IQ190-Questionnaire!IQ189-Questionnaire!IQ192-Questionnaire!IQ191)&gt;50,"WARNING Q 46 &amp; 47 - Net change in branch equity capital is greater than £50m - please check","OK - Net change in branch equity capital")</f>
        <v>OK - Net change in branch equity capital</v>
      </c>
      <c r="IO93" s="682" t="str">
        <f>IF(ABS(Questionnaire!IR190-Questionnaire!IR189-Questionnaire!IR192-Questionnaire!IR191)&gt;50,"WARNING Q 46 &amp; 47 - Net change in branch equity capital is greater than £50m - please check","OK - Net change in branch equity capital")</f>
        <v>OK - Net change in branch equity capital</v>
      </c>
      <c r="IP93" s="682" t="str">
        <f>IF(ABS(Questionnaire!IS190-Questionnaire!IS189-Questionnaire!IS192-Questionnaire!IS191)&gt;50,"WARNING Q 46 &amp; 47 - Net change in branch equity capital is greater than £50m - please check","OK - Net change in branch equity capital")</f>
        <v>OK - Net change in branch equity capital</v>
      </c>
      <c r="IQ93" s="212"/>
      <c r="IR93" s="212"/>
      <c r="IS93" s="212"/>
    </row>
    <row r="94" spans="1:253">
      <c r="A94" s="680">
        <f>IF(LEFT(A95,2)="OK",0,IF(LEFT(A95,2)="WA",2,1))</f>
        <v>0</v>
      </c>
      <c r="B94" s="212">
        <f t="shared" ref="B94:BM94" si="143">IF(LEFT(B95,2)="OK",0,IF(LEFT(B95,2)="WA",2,1))</f>
        <v>0</v>
      </c>
      <c r="C94" s="212">
        <f t="shared" si="143"/>
        <v>0</v>
      </c>
      <c r="D94" s="212">
        <f t="shared" si="143"/>
        <v>0</v>
      </c>
      <c r="E94" s="212">
        <f t="shared" si="143"/>
        <v>0</v>
      </c>
      <c r="F94" s="212">
        <f t="shared" si="143"/>
        <v>0</v>
      </c>
      <c r="G94" s="212">
        <f t="shared" si="143"/>
        <v>0</v>
      </c>
      <c r="H94" s="212">
        <f t="shared" si="143"/>
        <v>0</v>
      </c>
      <c r="I94" s="212">
        <f t="shared" si="143"/>
        <v>0</v>
      </c>
      <c r="J94" s="212">
        <f t="shared" si="143"/>
        <v>0</v>
      </c>
      <c r="K94" s="212">
        <f t="shared" si="143"/>
        <v>0</v>
      </c>
      <c r="L94" s="212">
        <f t="shared" si="143"/>
        <v>0</v>
      </c>
      <c r="M94" s="212">
        <f t="shared" si="143"/>
        <v>0</v>
      </c>
      <c r="N94" s="212">
        <f t="shared" si="143"/>
        <v>0</v>
      </c>
      <c r="O94" s="212">
        <f t="shared" si="143"/>
        <v>0</v>
      </c>
      <c r="P94" s="212">
        <f t="shared" si="143"/>
        <v>0</v>
      </c>
      <c r="Q94" s="212">
        <f t="shared" si="143"/>
        <v>0</v>
      </c>
      <c r="R94" s="212">
        <f t="shared" si="143"/>
        <v>0</v>
      </c>
      <c r="S94" s="212">
        <f t="shared" si="143"/>
        <v>0</v>
      </c>
      <c r="T94" s="212">
        <f t="shared" si="143"/>
        <v>0</v>
      </c>
      <c r="U94" s="212">
        <f t="shared" si="143"/>
        <v>0</v>
      </c>
      <c r="V94" s="212">
        <f t="shared" si="143"/>
        <v>0</v>
      </c>
      <c r="W94" s="212">
        <f t="shared" si="143"/>
        <v>0</v>
      </c>
      <c r="X94" s="212">
        <f t="shared" si="143"/>
        <v>0</v>
      </c>
      <c r="Y94" s="212">
        <f t="shared" si="143"/>
        <v>0</v>
      </c>
      <c r="Z94" s="212">
        <f t="shared" si="143"/>
        <v>0</v>
      </c>
      <c r="AA94" s="212">
        <f t="shared" si="143"/>
        <v>0</v>
      </c>
      <c r="AB94" s="212">
        <f t="shared" si="143"/>
        <v>0</v>
      </c>
      <c r="AC94" s="212">
        <f t="shared" si="143"/>
        <v>0</v>
      </c>
      <c r="AD94" s="212">
        <f t="shared" si="143"/>
        <v>0</v>
      </c>
      <c r="AE94" s="212">
        <f t="shared" si="143"/>
        <v>0</v>
      </c>
      <c r="AF94" s="212">
        <f t="shared" si="143"/>
        <v>0</v>
      </c>
      <c r="AG94" s="212">
        <f t="shared" si="143"/>
        <v>0</v>
      </c>
      <c r="AH94" s="212">
        <f t="shared" si="143"/>
        <v>0</v>
      </c>
      <c r="AI94" s="212">
        <f t="shared" si="143"/>
        <v>0</v>
      </c>
      <c r="AJ94" s="212">
        <f t="shared" si="143"/>
        <v>0</v>
      </c>
      <c r="AK94" s="212">
        <f t="shared" si="143"/>
        <v>0</v>
      </c>
      <c r="AL94" s="212">
        <f t="shared" si="143"/>
        <v>0</v>
      </c>
      <c r="AM94" s="212">
        <f t="shared" si="143"/>
        <v>0</v>
      </c>
      <c r="AN94" s="212">
        <f t="shared" si="143"/>
        <v>0</v>
      </c>
      <c r="AO94" s="212">
        <f t="shared" si="143"/>
        <v>0</v>
      </c>
      <c r="AP94" s="212">
        <f t="shared" si="143"/>
        <v>0</v>
      </c>
      <c r="AQ94" s="212">
        <f t="shared" si="143"/>
        <v>0</v>
      </c>
      <c r="AR94" s="212">
        <f t="shared" si="143"/>
        <v>0</v>
      </c>
      <c r="AS94" s="212">
        <f t="shared" si="143"/>
        <v>0</v>
      </c>
      <c r="AT94" s="212">
        <f t="shared" si="143"/>
        <v>0</v>
      </c>
      <c r="AU94" s="212">
        <f t="shared" si="143"/>
        <v>0</v>
      </c>
      <c r="AV94" s="212">
        <f t="shared" si="143"/>
        <v>0</v>
      </c>
      <c r="AW94" s="212">
        <f t="shared" si="143"/>
        <v>0</v>
      </c>
      <c r="AX94" s="212">
        <f t="shared" si="143"/>
        <v>0</v>
      </c>
      <c r="AY94" s="212">
        <f t="shared" si="143"/>
        <v>0</v>
      </c>
      <c r="AZ94" s="212">
        <f t="shared" si="143"/>
        <v>0</v>
      </c>
      <c r="BA94" s="212">
        <f t="shared" si="143"/>
        <v>0</v>
      </c>
      <c r="BB94" s="212">
        <f t="shared" si="143"/>
        <v>0</v>
      </c>
      <c r="BC94" s="212">
        <f t="shared" si="143"/>
        <v>0</v>
      </c>
      <c r="BD94" s="212">
        <f t="shared" si="143"/>
        <v>0</v>
      </c>
      <c r="BE94" s="212">
        <f t="shared" si="143"/>
        <v>0</v>
      </c>
      <c r="BF94" s="212">
        <f t="shared" si="143"/>
        <v>0</v>
      </c>
      <c r="BG94" s="212">
        <f t="shared" si="143"/>
        <v>0</v>
      </c>
      <c r="BH94" s="212">
        <f t="shared" si="143"/>
        <v>0</v>
      </c>
      <c r="BI94" s="212">
        <f t="shared" si="143"/>
        <v>0</v>
      </c>
      <c r="BJ94" s="212">
        <f t="shared" si="143"/>
        <v>0</v>
      </c>
      <c r="BK94" s="212">
        <f t="shared" si="143"/>
        <v>0</v>
      </c>
      <c r="BL94" s="212">
        <f t="shared" si="143"/>
        <v>0</v>
      </c>
      <c r="BM94" s="212">
        <f t="shared" si="143"/>
        <v>0</v>
      </c>
      <c r="BN94" s="212">
        <f t="shared" ref="BN94:DY94" si="144">IF(LEFT(BN95,2)="OK",0,IF(LEFT(BN95,2)="WA",2,1))</f>
        <v>0</v>
      </c>
      <c r="BO94" s="212">
        <f t="shared" si="144"/>
        <v>0</v>
      </c>
      <c r="BP94" s="212">
        <f t="shared" si="144"/>
        <v>0</v>
      </c>
      <c r="BQ94" s="212">
        <f t="shared" si="144"/>
        <v>0</v>
      </c>
      <c r="BR94" s="212">
        <f t="shared" si="144"/>
        <v>0</v>
      </c>
      <c r="BS94" s="212">
        <f t="shared" si="144"/>
        <v>0</v>
      </c>
      <c r="BT94" s="212">
        <f t="shared" si="144"/>
        <v>0</v>
      </c>
      <c r="BU94" s="212">
        <f t="shared" si="144"/>
        <v>0</v>
      </c>
      <c r="BV94" s="212">
        <f t="shared" si="144"/>
        <v>0</v>
      </c>
      <c r="BW94" s="212">
        <f t="shared" si="144"/>
        <v>0</v>
      </c>
      <c r="BX94" s="212">
        <f t="shared" si="144"/>
        <v>0</v>
      </c>
      <c r="BY94" s="212">
        <f t="shared" si="144"/>
        <v>0</v>
      </c>
      <c r="BZ94" s="212">
        <f t="shared" si="144"/>
        <v>0</v>
      </c>
      <c r="CA94" s="212">
        <f t="shared" si="144"/>
        <v>0</v>
      </c>
      <c r="CB94" s="212">
        <f t="shared" si="144"/>
        <v>0</v>
      </c>
      <c r="CC94" s="212">
        <f t="shared" si="144"/>
        <v>0</v>
      </c>
      <c r="CD94" s="212">
        <f t="shared" si="144"/>
        <v>0</v>
      </c>
      <c r="CE94" s="212">
        <f t="shared" si="144"/>
        <v>0</v>
      </c>
      <c r="CF94" s="212">
        <f t="shared" si="144"/>
        <v>0</v>
      </c>
      <c r="CG94" s="212">
        <f t="shared" si="144"/>
        <v>0</v>
      </c>
      <c r="CH94" s="212">
        <f t="shared" si="144"/>
        <v>0</v>
      </c>
      <c r="CI94" s="212">
        <f t="shared" si="144"/>
        <v>0</v>
      </c>
      <c r="CJ94" s="212">
        <f t="shared" si="144"/>
        <v>0</v>
      </c>
      <c r="CK94" s="212">
        <f t="shared" si="144"/>
        <v>0</v>
      </c>
      <c r="CL94" s="212">
        <f t="shared" si="144"/>
        <v>0</v>
      </c>
      <c r="CM94" s="212">
        <f t="shared" si="144"/>
        <v>0</v>
      </c>
      <c r="CN94" s="212">
        <f t="shared" si="144"/>
        <v>0</v>
      </c>
      <c r="CO94" s="212">
        <f t="shared" si="144"/>
        <v>0</v>
      </c>
      <c r="CP94" s="212">
        <f t="shared" si="144"/>
        <v>0</v>
      </c>
      <c r="CQ94" s="212">
        <f t="shared" si="144"/>
        <v>0</v>
      </c>
      <c r="CR94" s="212">
        <f t="shared" si="144"/>
        <v>0</v>
      </c>
      <c r="CS94" s="212">
        <f t="shared" si="144"/>
        <v>0</v>
      </c>
      <c r="CT94" s="212">
        <f t="shared" si="144"/>
        <v>0</v>
      </c>
      <c r="CU94" s="212">
        <f t="shared" si="144"/>
        <v>0</v>
      </c>
      <c r="CV94" s="212">
        <f t="shared" si="144"/>
        <v>0</v>
      </c>
      <c r="CW94" s="212">
        <f t="shared" si="144"/>
        <v>0</v>
      </c>
      <c r="CX94" s="212">
        <f t="shared" si="144"/>
        <v>0</v>
      </c>
      <c r="CY94" s="212">
        <f t="shared" si="144"/>
        <v>0</v>
      </c>
      <c r="CZ94" s="212">
        <f t="shared" si="144"/>
        <v>0</v>
      </c>
      <c r="DA94" s="212">
        <f t="shared" si="144"/>
        <v>0</v>
      </c>
      <c r="DB94" s="212">
        <f t="shared" si="144"/>
        <v>0</v>
      </c>
      <c r="DC94" s="212">
        <f t="shared" si="144"/>
        <v>0</v>
      </c>
      <c r="DD94" s="212">
        <f t="shared" si="144"/>
        <v>0</v>
      </c>
      <c r="DE94" s="212">
        <f t="shared" si="144"/>
        <v>0</v>
      </c>
      <c r="DF94" s="212">
        <f t="shared" si="144"/>
        <v>0</v>
      </c>
      <c r="DG94" s="212">
        <f t="shared" si="144"/>
        <v>0</v>
      </c>
      <c r="DH94" s="212">
        <f t="shared" si="144"/>
        <v>0</v>
      </c>
      <c r="DI94" s="212">
        <f t="shared" si="144"/>
        <v>0</v>
      </c>
      <c r="DJ94" s="212">
        <f t="shared" si="144"/>
        <v>0</v>
      </c>
      <c r="DK94" s="212">
        <f t="shared" si="144"/>
        <v>0</v>
      </c>
      <c r="DL94" s="212">
        <f t="shared" si="144"/>
        <v>0</v>
      </c>
      <c r="DM94" s="212">
        <f t="shared" si="144"/>
        <v>0</v>
      </c>
      <c r="DN94" s="212">
        <f t="shared" si="144"/>
        <v>0</v>
      </c>
      <c r="DO94" s="212">
        <f t="shared" si="144"/>
        <v>0</v>
      </c>
      <c r="DP94" s="212">
        <f t="shared" si="144"/>
        <v>0</v>
      </c>
      <c r="DQ94" s="212">
        <f t="shared" si="144"/>
        <v>0</v>
      </c>
      <c r="DR94" s="212">
        <f t="shared" si="144"/>
        <v>0</v>
      </c>
      <c r="DS94" s="212">
        <f t="shared" si="144"/>
        <v>0</v>
      </c>
      <c r="DT94" s="212">
        <f t="shared" si="144"/>
        <v>0</v>
      </c>
      <c r="DU94" s="212">
        <f t="shared" si="144"/>
        <v>0</v>
      </c>
      <c r="DV94" s="212">
        <f t="shared" si="144"/>
        <v>0</v>
      </c>
      <c r="DW94" s="212">
        <f t="shared" si="144"/>
        <v>0</v>
      </c>
      <c r="DX94" s="212">
        <f t="shared" si="144"/>
        <v>0</v>
      </c>
      <c r="DY94" s="212">
        <f t="shared" si="144"/>
        <v>0</v>
      </c>
      <c r="DZ94" s="212">
        <f t="shared" ref="DZ94:GK94" si="145">IF(LEFT(DZ95,2)="OK",0,IF(LEFT(DZ95,2)="WA",2,1))</f>
        <v>0</v>
      </c>
      <c r="EA94" s="212">
        <f t="shared" si="145"/>
        <v>0</v>
      </c>
      <c r="EB94" s="212">
        <f t="shared" si="145"/>
        <v>0</v>
      </c>
      <c r="EC94" s="212">
        <f t="shared" si="145"/>
        <v>0</v>
      </c>
      <c r="ED94" s="212">
        <f t="shared" si="145"/>
        <v>0</v>
      </c>
      <c r="EE94" s="212">
        <f t="shared" si="145"/>
        <v>0</v>
      </c>
      <c r="EF94" s="212">
        <f t="shared" si="145"/>
        <v>0</v>
      </c>
      <c r="EG94" s="212">
        <f t="shared" si="145"/>
        <v>0</v>
      </c>
      <c r="EH94" s="212">
        <f t="shared" si="145"/>
        <v>0</v>
      </c>
      <c r="EI94" s="212">
        <f t="shared" si="145"/>
        <v>0</v>
      </c>
      <c r="EJ94" s="212">
        <f t="shared" si="145"/>
        <v>0</v>
      </c>
      <c r="EK94" s="212">
        <f t="shared" si="145"/>
        <v>0</v>
      </c>
      <c r="EL94" s="212">
        <f t="shared" si="145"/>
        <v>0</v>
      </c>
      <c r="EM94" s="212">
        <f t="shared" si="145"/>
        <v>0</v>
      </c>
      <c r="EN94" s="212">
        <f t="shared" si="145"/>
        <v>0</v>
      </c>
      <c r="EO94" s="212">
        <f t="shared" si="145"/>
        <v>0</v>
      </c>
      <c r="EP94" s="212">
        <f t="shared" si="145"/>
        <v>0</v>
      </c>
      <c r="EQ94" s="212">
        <f t="shared" si="145"/>
        <v>0</v>
      </c>
      <c r="ER94" s="212">
        <f t="shared" si="145"/>
        <v>0</v>
      </c>
      <c r="ES94" s="212">
        <f t="shared" si="145"/>
        <v>0</v>
      </c>
      <c r="ET94" s="212">
        <f t="shared" si="145"/>
        <v>0</v>
      </c>
      <c r="EU94" s="212">
        <f t="shared" si="145"/>
        <v>0</v>
      </c>
      <c r="EV94" s="212">
        <f t="shared" si="145"/>
        <v>0</v>
      </c>
      <c r="EW94" s="212">
        <f t="shared" si="145"/>
        <v>0</v>
      </c>
      <c r="EX94" s="212">
        <f t="shared" si="145"/>
        <v>0</v>
      </c>
      <c r="EY94" s="212">
        <f t="shared" si="145"/>
        <v>0</v>
      </c>
      <c r="EZ94" s="212">
        <f t="shared" si="145"/>
        <v>0</v>
      </c>
      <c r="FA94" s="212">
        <f t="shared" si="145"/>
        <v>0</v>
      </c>
      <c r="FB94" s="212">
        <f t="shared" si="145"/>
        <v>0</v>
      </c>
      <c r="FC94" s="212">
        <f t="shared" si="145"/>
        <v>0</v>
      </c>
      <c r="FD94" s="212">
        <f t="shared" si="145"/>
        <v>0</v>
      </c>
      <c r="FE94" s="212">
        <f t="shared" si="145"/>
        <v>0</v>
      </c>
      <c r="FF94" s="212">
        <f t="shared" si="145"/>
        <v>0</v>
      </c>
      <c r="FG94" s="212">
        <f t="shared" si="145"/>
        <v>0</v>
      </c>
      <c r="FH94" s="212">
        <f t="shared" si="145"/>
        <v>0</v>
      </c>
      <c r="FI94" s="212">
        <f t="shared" si="145"/>
        <v>0</v>
      </c>
      <c r="FJ94" s="212">
        <f t="shared" si="145"/>
        <v>0</v>
      </c>
      <c r="FK94" s="212">
        <f t="shared" si="145"/>
        <v>0</v>
      </c>
      <c r="FL94" s="212">
        <f t="shared" si="145"/>
        <v>0</v>
      </c>
      <c r="FM94" s="212">
        <f t="shared" si="145"/>
        <v>0</v>
      </c>
      <c r="FN94" s="212">
        <f t="shared" si="145"/>
        <v>0</v>
      </c>
      <c r="FO94" s="212">
        <f t="shared" si="145"/>
        <v>0</v>
      </c>
      <c r="FP94" s="212">
        <f t="shared" si="145"/>
        <v>0</v>
      </c>
      <c r="FQ94" s="212">
        <f t="shared" si="145"/>
        <v>0</v>
      </c>
      <c r="FR94" s="212">
        <f t="shared" si="145"/>
        <v>0</v>
      </c>
      <c r="FS94" s="212">
        <f t="shared" si="145"/>
        <v>0</v>
      </c>
      <c r="FT94" s="212">
        <f t="shared" si="145"/>
        <v>0</v>
      </c>
      <c r="FU94" s="212">
        <f t="shared" si="145"/>
        <v>0</v>
      </c>
      <c r="FV94" s="212">
        <f t="shared" si="145"/>
        <v>0</v>
      </c>
      <c r="FW94" s="212">
        <f t="shared" si="145"/>
        <v>0</v>
      </c>
      <c r="FX94" s="212">
        <f t="shared" si="145"/>
        <v>0</v>
      </c>
      <c r="FY94" s="212">
        <f t="shared" si="145"/>
        <v>0</v>
      </c>
      <c r="FZ94" s="212">
        <f t="shared" si="145"/>
        <v>0</v>
      </c>
      <c r="GA94" s="212">
        <f t="shared" si="145"/>
        <v>0</v>
      </c>
      <c r="GB94" s="212">
        <f t="shared" si="145"/>
        <v>0</v>
      </c>
      <c r="GC94" s="212">
        <f t="shared" si="145"/>
        <v>0</v>
      </c>
      <c r="GD94" s="212">
        <f t="shared" si="145"/>
        <v>0</v>
      </c>
      <c r="GE94" s="212">
        <f t="shared" si="145"/>
        <v>0</v>
      </c>
      <c r="GF94" s="212">
        <f t="shared" si="145"/>
        <v>0</v>
      </c>
      <c r="GG94" s="212">
        <f t="shared" si="145"/>
        <v>0</v>
      </c>
      <c r="GH94" s="212">
        <f t="shared" si="145"/>
        <v>0</v>
      </c>
      <c r="GI94" s="212">
        <f t="shared" si="145"/>
        <v>0</v>
      </c>
      <c r="GJ94" s="212">
        <f t="shared" si="145"/>
        <v>0</v>
      </c>
      <c r="GK94" s="212">
        <f t="shared" si="145"/>
        <v>0</v>
      </c>
      <c r="GL94" s="212">
        <f t="shared" ref="GL94:IP94" si="146">IF(LEFT(GL95,2)="OK",0,IF(LEFT(GL95,2)="WA",2,1))</f>
        <v>0</v>
      </c>
      <c r="GM94" s="212">
        <f t="shared" si="146"/>
        <v>0</v>
      </c>
      <c r="GN94" s="212">
        <f t="shared" si="146"/>
        <v>0</v>
      </c>
      <c r="GO94" s="212">
        <f t="shared" si="146"/>
        <v>0</v>
      </c>
      <c r="GP94" s="212">
        <f t="shared" si="146"/>
        <v>0</v>
      </c>
      <c r="GQ94" s="212">
        <f t="shared" si="146"/>
        <v>0</v>
      </c>
      <c r="GR94" s="212">
        <f t="shared" si="146"/>
        <v>0</v>
      </c>
      <c r="GS94" s="212">
        <f t="shared" si="146"/>
        <v>0</v>
      </c>
      <c r="GT94" s="212">
        <f t="shared" si="146"/>
        <v>0</v>
      </c>
      <c r="GU94" s="212">
        <f t="shared" si="146"/>
        <v>0</v>
      </c>
      <c r="GV94" s="212">
        <f t="shared" si="146"/>
        <v>0</v>
      </c>
      <c r="GW94" s="212">
        <f t="shared" si="146"/>
        <v>0</v>
      </c>
      <c r="GX94" s="212">
        <f t="shared" si="146"/>
        <v>0</v>
      </c>
      <c r="GY94" s="212">
        <f t="shared" si="146"/>
        <v>0</v>
      </c>
      <c r="GZ94" s="212">
        <f t="shared" si="146"/>
        <v>0</v>
      </c>
      <c r="HA94" s="212">
        <f t="shared" si="146"/>
        <v>0</v>
      </c>
      <c r="HB94" s="212">
        <f t="shared" si="146"/>
        <v>0</v>
      </c>
      <c r="HC94" s="212">
        <f t="shared" si="146"/>
        <v>0</v>
      </c>
      <c r="HD94" s="212">
        <f t="shared" si="146"/>
        <v>0</v>
      </c>
      <c r="HE94" s="212">
        <f t="shared" si="146"/>
        <v>0</v>
      </c>
      <c r="HF94" s="212">
        <f t="shared" si="146"/>
        <v>0</v>
      </c>
      <c r="HG94" s="212">
        <f t="shared" si="146"/>
        <v>0</v>
      </c>
      <c r="HH94" s="212">
        <f t="shared" si="146"/>
        <v>0</v>
      </c>
      <c r="HI94" s="212">
        <f t="shared" si="146"/>
        <v>0</v>
      </c>
      <c r="HJ94" s="212">
        <f t="shared" si="146"/>
        <v>0</v>
      </c>
      <c r="HK94" s="212">
        <f t="shared" si="146"/>
        <v>0</v>
      </c>
      <c r="HL94" s="212">
        <f t="shared" si="146"/>
        <v>0</v>
      </c>
      <c r="HM94" s="212">
        <f t="shared" si="146"/>
        <v>0</v>
      </c>
      <c r="HN94" s="212">
        <f t="shared" si="146"/>
        <v>0</v>
      </c>
      <c r="HO94" s="212">
        <f t="shared" si="146"/>
        <v>0</v>
      </c>
      <c r="HP94" s="212">
        <f t="shared" si="146"/>
        <v>0</v>
      </c>
      <c r="HQ94" s="212">
        <f t="shared" si="146"/>
        <v>0</v>
      </c>
      <c r="HR94" s="212">
        <f t="shared" si="146"/>
        <v>0</v>
      </c>
      <c r="HS94" s="212">
        <f t="shared" si="146"/>
        <v>0</v>
      </c>
      <c r="HT94" s="212">
        <f t="shared" si="146"/>
        <v>0</v>
      </c>
      <c r="HU94" s="212">
        <f t="shared" si="146"/>
        <v>0</v>
      </c>
      <c r="HV94" s="212">
        <f t="shared" si="146"/>
        <v>0</v>
      </c>
      <c r="HW94" s="212">
        <f t="shared" si="146"/>
        <v>0</v>
      </c>
      <c r="HX94" s="212">
        <f t="shared" si="146"/>
        <v>0</v>
      </c>
      <c r="HY94" s="212">
        <f t="shared" si="146"/>
        <v>0</v>
      </c>
      <c r="HZ94" s="212">
        <f t="shared" si="146"/>
        <v>0</v>
      </c>
      <c r="IA94" s="212">
        <f t="shared" si="146"/>
        <v>0</v>
      </c>
      <c r="IB94" s="212">
        <f t="shared" si="146"/>
        <v>0</v>
      </c>
      <c r="IC94" s="212">
        <f t="shared" si="146"/>
        <v>0</v>
      </c>
      <c r="ID94" s="212">
        <f t="shared" si="146"/>
        <v>0</v>
      </c>
      <c r="IE94" s="212">
        <f t="shared" si="146"/>
        <v>0</v>
      </c>
      <c r="IF94" s="212">
        <f t="shared" si="146"/>
        <v>0</v>
      </c>
      <c r="IG94" s="212">
        <f t="shared" si="146"/>
        <v>0</v>
      </c>
      <c r="IH94" s="212">
        <f t="shared" si="146"/>
        <v>0</v>
      </c>
      <c r="II94" s="212">
        <f t="shared" si="146"/>
        <v>0</v>
      </c>
      <c r="IJ94" s="212">
        <f t="shared" si="146"/>
        <v>0</v>
      </c>
      <c r="IK94" s="212">
        <f t="shared" si="146"/>
        <v>0</v>
      </c>
      <c r="IL94" s="212">
        <f t="shared" si="146"/>
        <v>0</v>
      </c>
      <c r="IM94" s="212">
        <f t="shared" si="146"/>
        <v>0</v>
      </c>
      <c r="IN94" s="212">
        <f t="shared" si="146"/>
        <v>0</v>
      </c>
      <c r="IO94" s="212">
        <f t="shared" si="146"/>
        <v>0</v>
      </c>
      <c r="IP94" s="212">
        <f t="shared" si="146"/>
        <v>0</v>
      </c>
      <c r="IQ94" s="212"/>
      <c r="IR94" s="212"/>
      <c r="IS94" s="212"/>
    </row>
    <row r="95" spans="1:253" ht="45">
      <c r="A95" s="682" t="str">
        <f>IF(ABS(Questionnaire!D192-Questionnaire!D191)&gt;50,"WARNING Q 47 - Change in branch equity owed by UK co. is greater than £50m - please check","OK - Branch equity owed by UK company")</f>
        <v>OK - Branch equity owed by UK company</v>
      </c>
      <c r="B95" s="682" t="str">
        <f>IF(ABS(Questionnaire!E192-Questionnaire!E191)&gt;50,"WARNING Q 47 - Change in branch equity owed by UK co. is greater than £50m - please check","OK - Branch equity owed by UK company")</f>
        <v>OK - Branch equity owed by UK company</v>
      </c>
      <c r="C95" s="682" t="str">
        <f>IF(ABS(Questionnaire!F192-Questionnaire!F191)&gt;50,"WARNING Q 47 - Change in branch equity owed by UK co. is greater than £50m - please check","OK - Branch equity owed by UK company")</f>
        <v>OK - Branch equity owed by UK company</v>
      </c>
      <c r="D95" s="682" t="str">
        <f>IF(ABS(Questionnaire!G192-Questionnaire!G191)&gt;50,"WARNING Q 47 - Change in branch equity owed by UK co. is greater than £50m - please check","OK - Branch equity owed by UK company")</f>
        <v>OK - Branch equity owed by UK company</v>
      </c>
      <c r="E95" s="682" t="str">
        <f>IF(ABS(Questionnaire!H192-Questionnaire!H191)&gt;50,"WARNING Q 47 - Change in branch equity owed by UK co. is greater than £50m - please check","OK - Branch equity owed by UK company")</f>
        <v>OK - Branch equity owed by UK company</v>
      </c>
      <c r="F95" s="682" t="str">
        <f>IF(ABS(Questionnaire!I192-Questionnaire!I191)&gt;50,"WARNING Q 47 - Change in branch equity owed by UK co. is greater than £50m - please check","OK - Branch equity owed by UK company")</f>
        <v>OK - Branch equity owed by UK company</v>
      </c>
      <c r="G95" s="682" t="str">
        <f>IF(ABS(Questionnaire!J192-Questionnaire!J191)&gt;50,"WARNING Q 47 - Change in branch equity owed by UK co. is greater than £50m - please check","OK - Branch equity owed by UK company")</f>
        <v>OK - Branch equity owed by UK company</v>
      </c>
      <c r="H95" s="682" t="str">
        <f>IF(ABS(Questionnaire!K192-Questionnaire!K191)&gt;50,"WARNING Q 47 - Change in branch equity owed by UK co. is greater than £50m - please check","OK - Branch equity owed by UK company")</f>
        <v>OK - Branch equity owed by UK company</v>
      </c>
      <c r="I95" s="682" t="str">
        <f>IF(ABS(Questionnaire!L192-Questionnaire!L191)&gt;50,"WARNING Q 47 - Change in branch equity owed by UK co. is greater than £50m - please check","OK - Branch equity owed by UK company")</f>
        <v>OK - Branch equity owed by UK company</v>
      </c>
      <c r="J95" s="682" t="str">
        <f>IF(ABS(Questionnaire!M192-Questionnaire!M191)&gt;50,"WARNING Q 47 - Change in branch equity owed by UK co. is greater than £50m - please check","OK - Branch equity owed by UK company")</f>
        <v>OK - Branch equity owed by UK company</v>
      </c>
      <c r="K95" s="682" t="str">
        <f>IF(ABS(Questionnaire!N192-Questionnaire!N191)&gt;50,"WARNING Q 47 - Change in branch equity owed by UK co. is greater than £50m - please check","OK - Branch equity owed by UK company")</f>
        <v>OK - Branch equity owed by UK company</v>
      </c>
      <c r="L95" s="682" t="str">
        <f>IF(ABS(Questionnaire!O192-Questionnaire!O191)&gt;50,"WARNING Q 47 - Change in branch equity owed by UK co. is greater than £50m - please check","OK - Branch equity owed by UK company")</f>
        <v>OK - Branch equity owed by UK company</v>
      </c>
      <c r="M95" s="682" t="str">
        <f>IF(ABS(Questionnaire!P192-Questionnaire!P191)&gt;50,"WARNING Q 47 - Change in branch equity owed by UK co. is greater than £50m - please check","OK - Branch equity owed by UK company")</f>
        <v>OK - Branch equity owed by UK company</v>
      </c>
      <c r="N95" s="682" t="str">
        <f>IF(ABS(Questionnaire!Q192-Questionnaire!Q191)&gt;50,"WARNING Q 47 - Change in branch equity owed by UK co. is greater than £50m - please check","OK - Branch equity owed by UK company")</f>
        <v>OK - Branch equity owed by UK company</v>
      </c>
      <c r="O95" s="682" t="str">
        <f>IF(ABS(Questionnaire!R192-Questionnaire!R191)&gt;50,"WARNING Q 47 - Change in branch equity owed by UK co. is greater than £50m - please check","OK - Branch equity owed by UK company")</f>
        <v>OK - Branch equity owed by UK company</v>
      </c>
      <c r="P95" s="682" t="str">
        <f>IF(ABS(Questionnaire!S192-Questionnaire!S191)&gt;50,"WARNING Q 47 - Change in branch equity owed by UK co. is greater than £50m - please check","OK - Branch equity owed by UK company")</f>
        <v>OK - Branch equity owed by UK company</v>
      </c>
      <c r="Q95" s="682" t="str">
        <f>IF(ABS(Questionnaire!T192-Questionnaire!T191)&gt;50,"WARNING Q 47 - Change in branch equity owed by UK co. is greater than £50m - please check","OK - Branch equity owed by UK company")</f>
        <v>OK - Branch equity owed by UK company</v>
      </c>
      <c r="R95" s="682" t="str">
        <f>IF(ABS(Questionnaire!U192-Questionnaire!U191)&gt;50,"WARNING Q 47 - Change in branch equity owed by UK co. is greater than £50m - please check","OK - Branch equity owed by UK company")</f>
        <v>OK - Branch equity owed by UK company</v>
      </c>
      <c r="S95" s="682" t="str">
        <f>IF(ABS(Questionnaire!V192-Questionnaire!V191)&gt;50,"WARNING Q 47 - Change in branch equity owed by UK co. is greater than £50m - please check","OK - Branch equity owed by UK company")</f>
        <v>OK - Branch equity owed by UK company</v>
      </c>
      <c r="T95" s="682" t="str">
        <f>IF(ABS(Questionnaire!W192-Questionnaire!W191)&gt;50,"WARNING Q 47 - Change in branch equity owed by UK co. is greater than £50m - please check","OK - Branch equity owed by UK company")</f>
        <v>OK - Branch equity owed by UK company</v>
      </c>
      <c r="U95" s="682" t="str">
        <f>IF(ABS(Questionnaire!X192-Questionnaire!X191)&gt;50,"WARNING Q 47 - Change in branch equity owed by UK co. is greater than £50m - please check","OK - Branch equity owed by UK company")</f>
        <v>OK - Branch equity owed by UK company</v>
      </c>
      <c r="V95" s="682" t="str">
        <f>IF(ABS(Questionnaire!Y192-Questionnaire!Y191)&gt;50,"WARNING Q 47 - Change in branch equity owed by UK co. is greater than £50m - please check","OK - Branch equity owed by UK company")</f>
        <v>OK - Branch equity owed by UK company</v>
      </c>
      <c r="W95" s="682" t="str">
        <f>IF(ABS(Questionnaire!Z192-Questionnaire!Z191)&gt;50,"WARNING Q 47 - Change in branch equity owed by UK co. is greater than £50m - please check","OK - Branch equity owed by UK company")</f>
        <v>OK - Branch equity owed by UK company</v>
      </c>
      <c r="X95" s="682" t="str">
        <f>IF(ABS(Questionnaire!AA192-Questionnaire!AA191)&gt;50,"WARNING Q 47 - Change in branch equity owed by UK co. is greater than £50m - please check","OK - Branch equity owed by UK company")</f>
        <v>OK - Branch equity owed by UK company</v>
      </c>
      <c r="Y95" s="682" t="str">
        <f>IF(ABS(Questionnaire!AB192-Questionnaire!AB191)&gt;50,"WARNING Q 47 - Change in branch equity owed by UK co. is greater than £50m - please check","OK - Branch equity owed by UK company")</f>
        <v>OK - Branch equity owed by UK company</v>
      </c>
      <c r="Z95" s="682" t="str">
        <f>IF(ABS(Questionnaire!AC192-Questionnaire!AC191)&gt;50,"WARNING Q 47 - Change in branch equity owed by UK co. is greater than £50m - please check","OK - Branch equity owed by UK company")</f>
        <v>OK - Branch equity owed by UK company</v>
      </c>
      <c r="AA95" s="682" t="str">
        <f>IF(ABS(Questionnaire!AD192-Questionnaire!AD191)&gt;50,"WARNING Q 47 - Change in branch equity owed by UK co. is greater than £50m - please check","OK - Branch equity owed by UK company")</f>
        <v>OK - Branch equity owed by UK company</v>
      </c>
      <c r="AB95" s="682" t="str">
        <f>IF(ABS(Questionnaire!AE192-Questionnaire!AE191)&gt;50,"WARNING Q 47 - Change in branch equity owed by UK co. is greater than £50m - please check","OK - Branch equity owed by UK company")</f>
        <v>OK - Branch equity owed by UK company</v>
      </c>
      <c r="AC95" s="682" t="str">
        <f>IF(ABS(Questionnaire!AF192-Questionnaire!AF191)&gt;50,"WARNING Q 47 - Change in branch equity owed by UK co. is greater than £50m - please check","OK - Branch equity owed by UK company")</f>
        <v>OK - Branch equity owed by UK company</v>
      </c>
      <c r="AD95" s="682" t="str">
        <f>IF(ABS(Questionnaire!AG192-Questionnaire!AG191)&gt;50,"WARNING Q 47 - Change in branch equity owed by UK co. is greater than £50m - please check","OK - Branch equity owed by UK company")</f>
        <v>OK - Branch equity owed by UK company</v>
      </c>
      <c r="AE95" s="682" t="str">
        <f>IF(ABS(Questionnaire!AH192-Questionnaire!AH191)&gt;50,"WARNING Q 47 - Change in branch equity owed by UK co. is greater than £50m - please check","OK - Branch equity owed by UK company")</f>
        <v>OK - Branch equity owed by UK company</v>
      </c>
      <c r="AF95" s="682" t="str">
        <f>IF(ABS(Questionnaire!AI192-Questionnaire!AI191)&gt;50,"WARNING Q 47 - Change in branch equity owed by UK co. is greater than £50m - please check","OK - Branch equity owed by UK company")</f>
        <v>OK - Branch equity owed by UK company</v>
      </c>
      <c r="AG95" s="682" t="str">
        <f>IF(ABS(Questionnaire!AJ192-Questionnaire!AJ191)&gt;50,"WARNING Q 47 - Change in branch equity owed by UK co. is greater than £50m - please check","OK - Branch equity owed by UK company")</f>
        <v>OK - Branch equity owed by UK company</v>
      </c>
      <c r="AH95" s="682" t="str">
        <f>IF(ABS(Questionnaire!AK192-Questionnaire!AK191)&gt;50,"WARNING Q 47 - Change in branch equity owed by UK co. is greater than £50m - please check","OK - Branch equity owed by UK company")</f>
        <v>OK - Branch equity owed by UK company</v>
      </c>
      <c r="AI95" s="682" t="str">
        <f>IF(ABS(Questionnaire!AL192-Questionnaire!AL191)&gt;50,"WARNING Q 47 - Change in branch equity owed by UK co. is greater than £50m - please check","OK - Branch equity owed by UK company")</f>
        <v>OK - Branch equity owed by UK company</v>
      </c>
      <c r="AJ95" s="682" t="str">
        <f>IF(ABS(Questionnaire!AM192-Questionnaire!AM191)&gt;50,"WARNING Q 47 - Change in branch equity owed by UK co. is greater than £50m - please check","OK - Branch equity owed by UK company")</f>
        <v>OK - Branch equity owed by UK company</v>
      </c>
      <c r="AK95" s="682" t="str">
        <f>IF(ABS(Questionnaire!AN192-Questionnaire!AN191)&gt;50,"WARNING Q 47 - Change in branch equity owed by UK co. is greater than £50m - please check","OK - Branch equity owed by UK company")</f>
        <v>OK - Branch equity owed by UK company</v>
      </c>
      <c r="AL95" s="682" t="str">
        <f>IF(ABS(Questionnaire!AO192-Questionnaire!AO191)&gt;50,"WARNING Q 47 - Change in branch equity owed by UK co. is greater than £50m - please check","OK - Branch equity owed by UK company")</f>
        <v>OK - Branch equity owed by UK company</v>
      </c>
      <c r="AM95" s="682" t="str">
        <f>IF(ABS(Questionnaire!AP192-Questionnaire!AP191)&gt;50,"WARNING Q 47 - Change in branch equity owed by UK co. is greater than £50m - please check","OK - Branch equity owed by UK company")</f>
        <v>OK - Branch equity owed by UK company</v>
      </c>
      <c r="AN95" s="682" t="str">
        <f>IF(ABS(Questionnaire!AQ192-Questionnaire!AQ191)&gt;50,"WARNING Q 47 - Change in branch equity owed by UK co. is greater than £50m - please check","OK - Branch equity owed by UK company")</f>
        <v>OK - Branch equity owed by UK company</v>
      </c>
      <c r="AO95" s="682" t="str">
        <f>IF(ABS(Questionnaire!AR192-Questionnaire!AR191)&gt;50,"WARNING Q 47 - Change in branch equity owed by UK co. is greater than £50m - please check","OK - Branch equity owed by UK company")</f>
        <v>OK - Branch equity owed by UK company</v>
      </c>
      <c r="AP95" s="682" t="str">
        <f>IF(ABS(Questionnaire!AS192-Questionnaire!AS191)&gt;50,"WARNING Q 47 - Change in branch equity owed by UK co. is greater than £50m - please check","OK - Branch equity owed by UK company")</f>
        <v>OK - Branch equity owed by UK company</v>
      </c>
      <c r="AQ95" s="682" t="str">
        <f>IF(ABS(Questionnaire!AT192-Questionnaire!AT191)&gt;50,"WARNING Q 47 - Change in branch equity owed by UK co. is greater than £50m - please check","OK - Branch equity owed by UK company")</f>
        <v>OK - Branch equity owed by UK company</v>
      </c>
      <c r="AR95" s="682" t="str">
        <f>IF(ABS(Questionnaire!AU192-Questionnaire!AU191)&gt;50,"WARNING Q 47 - Change in branch equity owed by UK co. is greater than £50m - please check","OK - Branch equity owed by UK company")</f>
        <v>OK - Branch equity owed by UK company</v>
      </c>
      <c r="AS95" s="682" t="str">
        <f>IF(ABS(Questionnaire!AV192-Questionnaire!AV191)&gt;50,"WARNING Q 47 - Change in branch equity owed by UK co. is greater than £50m - please check","OK - Branch equity owed by UK company")</f>
        <v>OK - Branch equity owed by UK company</v>
      </c>
      <c r="AT95" s="682" t="str">
        <f>IF(ABS(Questionnaire!AW192-Questionnaire!AW191)&gt;50,"WARNING Q 47 - Change in branch equity owed by UK co. is greater than £50m - please check","OK - Branch equity owed by UK company")</f>
        <v>OK - Branch equity owed by UK company</v>
      </c>
      <c r="AU95" s="682" t="str">
        <f>IF(ABS(Questionnaire!AX192-Questionnaire!AX191)&gt;50,"WARNING Q 47 - Change in branch equity owed by UK co. is greater than £50m - please check","OK - Branch equity owed by UK company")</f>
        <v>OK - Branch equity owed by UK company</v>
      </c>
      <c r="AV95" s="682" t="str">
        <f>IF(ABS(Questionnaire!AY192-Questionnaire!AY191)&gt;50,"WARNING Q 47 - Change in branch equity owed by UK co. is greater than £50m - please check","OK - Branch equity owed by UK company")</f>
        <v>OK - Branch equity owed by UK company</v>
      </c>
      <c r="AW95" s="682" t="str">
        <f>IF(ABS(Questionnaire!AZ192-Questionnaire!AZ191)&gt;50,"WARNING Q 47 - Change in branch equity owed by UK co. is greater than £50m - please check","OK - Branch equity owed by UK company")</f>
        <v>OK - Branch equity owed by UK company</v>
      </c>
      <c r="AX95" s="682" t="str">
        <f>IF(ABS(Questionnaire!BA192-Questionnaire!BA191)&gt;50,"WARNING Q 47 - Change in branch equity owed by UK co. is greater than £50m - please check","OK - Branch equity owed by UK company")</f>
        <v>OK - Branch equity owed by UK company</v>
      </c>
      <c r="AY95" s="682" t="str">
        <f>IF(ABS(Questionnaire!BB192-Questionnaire!BB191)&gt;50,"WARNING Q 47 - Change in branch equity owed by UK co. is greater than £50m - please check","OK - Branch equity owed by UK company")</f>
        <v>OK - Branch equity owed by UK company</v>
      </c>
      <c r="AZ95" s="682" t="str">
        <f>IF(ABS(Questionnaire!BC192-Questionnaire!BC191)&gt;50,"WARNING Q 47 - Change in branch equity owed by UK co. is greater than £50m - please check","OK - Branch equity owed by UK company")</f>
        <v>OK - Branch equity owed by UK company</v>
      </c>
      <c r="BA95" s="682" t="str">
        <f>IF(ABS(Questionnaire!BD192-Questionnaire!BD191)&gt;50,"WARNING Q 47 - Change in branch equity owed by UK co. is greater than £50m - please check","OK - Branch equity owed by UK company")</f>
        <v>OK - Branch equity owed by UK company</v>
      </c>
      <c r="BB95" s="682" t="str">
        <f>IF(ABS(Questionnaire!BE192-Questionnaire!BE191)&gt;50,"WARNING Q 47 - Change in branch equity owed by UK co. is greater than £50m - please check","OK - Branch equity owed by UK company")</f>
        <v>OK - Branch equity owed by UK company</v>
      </c>
      <c r="BC95" s="682" t="str">
        <f>IF(ABS(Questionnaire!BF192-Questionnaire!BF191)&gt;50,"WARNING Q 47 - Change in branch equity owed by UK co. is greater than £50m - please check","OK - Branch equity owed by UK company")</f>
        <v>OK - Branch equity owed by UK company</v>
      </c>
      <c r="BD95" s="682" t="str">
        <f>IF(ABS(Questionnaire!BG192-Questionnaire!BG191)&gt;50,"WARNING Q 47 - Change in branch equity owed by UK co. is greater than £50m - please check","OK - Branch equity owed by UK company")</f>
        <v>OK - Branch equity owed by UK company</v>
      </c>
      <c r="BE95" s="682" t="str">
        <f>IF(ABS(Questionnaire!BH192-Questionnaire!BH191)&gt;50,"WARNING Q 47 - Change in branch equity owed by UK co. is greater than £50m - please check","OK - Branch equity owed by UK company")</f>
        <v>OK - Branch equity owed by UK company</v>
      </c>
      <c r="BF95" s="682" t="str">
        <f>IF(ABS(Questionnaire!BI192-Questionnaire!BI191)&gt;50,"WARNING Q 47 - Change in branch equity owed by UK co. is greater than £50m - please check","OK - Branch equity owed by UK company")</f>
        <v>OK - Branch equity owed by UK company</v>
      </c>
      <c r="BG95" s="682" t="str">
        <f>IF(ABS(Questionnaire!BJ192-Questionnaire!BJ191)&gt;50,"WARNING Q 47 - Change in branch equity owed by UK co. is greater than £50m - please check","OK - Branch equity owed by UK company")</f>
        <v>OK - Branch equity owed by UK company</v>
      </c>
      <c r="BH95" s="682" t="str">
        <f>IF(ABS(Questionnaire!BK192-Questionnaire!BK191)&gt;50,"WARNING Q 47 - Change in branch equity owed by UK co. is greater than £50m - please check","OK - Branch equity owed by UK company")</f>
        <v>OK - Branch equity owed by UK company</v>
      </c>
      <c r="BI95" s="682" t="str">
        <f>IF(ABS(Questionnaire!BL192-Questionnaire!BL191)&gt;50,"WARNING Q 47 - Change in branch equity owed by UK co. is greater than £50m - please check","OK - Branch equity owed by UK company")</f>
        <v>OK - Branch equity owed by UK company</v>
      </c>
      <c r="BJ95" s="682" t="str">
        <f>IF(ABS(Questionnaire!BM192-Questionnaire!BM191)&gt;50,"WARNING Q 47 - Change in branch equity owed by UK co. is greater than £50m - please check","OK - Branch equity owed by UK company")</f>
        <v>OK - Branch equity owed by UK company</v>
      </c>
      <c r="BK95" s="682" t="str">
        <f>IF(ABS(Questionnaire!BN192-Questionnaire!BN191)&gt;50,"WARNING Q 47 - Change in branch equity owed by UK co. is greater than £50m - please check","OK - Branch equity owed by UK company")</f>
        <v>OK - Branch equity owed by UK company</v>
      </c>
      <c r="BL95" s="682" t="str">
        <f>IF(ABS(Questionnaire!BO192-Questionnaire!BO191)&gt;50,"WARNING Q 47 - Change in branch equity owed by UK co. is greater than £50m - please check","OK - Branch equity owed by UK company")</f>
        <v>OK - Branch equity owed by UK company</v>
      </c>
      <c r="BM95" s="682" t="str">
        <f>IF(ABS(Questionnaire!BP192-Questionnaire!BP191)&gt;50,"WARNING Q 47 - Change in branch equity owed by UK co. is greater than £50m - please check","OK - Branch equity owed by UK company")</f>
        <v>OK - Branch equity owed by UK company</v>
      </c>
      <c r="BN95" s="682" t="str">
        <f>IF(ABS(Questionnaire!BQ192-Questionnaire!BQ191)&gt;50,"WARNING Q 47 - Change in branch equity owed by UK co. is greater than £50m - please check","OK - Branch equity owed by UK company")</f>
        <v>OK - Branch equity owed by UK company</v>
      </c>
      <c r="BO95" s="682" t="str">
        <f>IF(ABS(Questionnaire!BR192-Questionnaire!BR191)&gt;50,"WARNING Q 47 - Change in branch equity owed by UK co. is greater than £50m - please check","OK - Branch equity owed by UK company")</f>
        <v>OK - Branch equity owed by UK company</v>
      </c>
      <c r="BP95" s="682" t="str">
        <f>IF(ABS(Questionnaire!BS192-Questionnaire!BS191)&gt;50,"WARNING Q 47 - Change in branch equity owed by UK co. is greater than £50m - please check","OK - Branch equity owed by UK company")</f>
        <v>OK - Branch equity owed by UK company</v>
      </c>
      <c r="BQ95" s="682" t="str">
        <f>IF(ABS(Questionnaire!BT192-Questionnaire!BT191)&gt;50,"WARNING Q 47 - Change in branch equity owed by UK co. is greater than £50m - please check","OK - Branch equity owed by UK company")</f>
        <v>OK - Branch equity owed by UK company</v>
      </c>
      <c r="BR95" s="682" t="str">
        <f>IF(ABS(Questionnaire!BU192-Questionnaire!BU191)&gt;50,"WARNING Q 47 - Change in branch equity owed by UK co. is greater than £50m - please check","OK - Branch equity owed by UK company")</f>
        <v>OK - Branch equity owed by UK company</v>
      </c>
      <c r="BS95" s="682" t="str">
        <f>IF(ABS(Questionnaire!BV192-Questionnaire!BV191)&gt;50,"WARNING Q 47 - Change in branch equity owed by UK co. is greater than £50m - please check","OK - Branch equity owed by UK company")</f>
        <v>OK - Branch equity owed by UK company</v>
      </c>
      <c r="BT95" s="682" t="str">
        <f>IF(ABS(Questionnaire!BW192-Questionnaire!BW191)&gt;50,"WARNING Q 47 - Change in branch equity owed by UK co. is greater than £50m - please check","OK - Branch equity owed by UK company")</f>
        <v>OK - Branch equity owed by UK company</v>
      </c>
      <c r="BU95" s="682" t="str">
        <f>IF(ABS(Questionnaire!BX192-Questionnaire!BX191)&gt;50,"WARNING Q 47 - Change in branch equity owed by UK co. is greater than £50m - please check","OK - Branch equity owed by UK company")</f>
        <v>OK - Branch equity owed by UK company</v>
      </c>
      <c r="BV95" s="682" t="str">
        <f>IF(ABS(Questionnaire!BY192-Questionnaire!BY191)&gt;50,"WARNING Q 47 - Change in branch equity owed by UK co. is greater than £50m - please check","OK - Branch equity owed by UK company")</f>
        <v>OK - Branch equity owed by UK company</v>
      </c>
      <c r="BW95" s="682" t="str">
        <f>IF(ABS(Questionnaire!BZ192-Questionnaire!BZ191)&gt;50,"WARNING Q 47 - Change in branch equity owed by UK co. is greater than £50m - please check","OK - Branch equity owed by UK company")</f>
        <v>OK - Branch equity owed by UK company</v>
      </c>
      <c r="BX95" s="682" t="str">
        <f>IF(ABS(Questionnaire!CA192-Questionnaire!CA191)&gt;50,"WARNING Q 47 - Change in branch equity owed by UK co. is greater than £50m - please check","OK - Branch equity owed by UK company")</f>
        <v>OK - Branch equity owed by UK company</v>
      </c>
      <c r="BY95" s="682" t="str">
        <f>IF(ABS(Questionnaire!CB192-Questionnaire!CB191)&gt;50,"WARNING Q 47 - Change in branch equity owed by UK co. is greater than £50m - please check","OK - Branch equity owed by UK company")</f>
        <v>OK - Branch equity owed by UK company</v>
      </c>
      <c r="BZ95" s="682" t="str">
        <f>IF(ABS(Questionnaire!CC192-Questionnaire!CC191)&gt;50,"WARNING Q 47 - Change in branch equity owed by UK co. is greater than £50m - please check","OK - Branch equity owed by UK company")</f>
        <v>OK - Branch equity owed by UK company</v>
      </c>
      <c r="CA95" s="682" t="str">
        <f>IF(ABS(Questionnaire!CD192-Questionnaire!CD191)&gt;50,"WARNING Q 47 - Change in branch equity owed by UK co. is greater than £50m - please check","OK - Branch equity owed by UK company")</f>
        <v>OK - Branch equity owed by UK company</v>
      </c>
      <c r="CB95" s="682" t="str">
        <f>IF(ABS(Questionnaire!CE192-Questionnaire!CE191)&gt;50,"WARNING Q 47 - Change in branch equity owed by UK co. is greater than £50m - please check","OK - Branch equity owed by UK company")</f>
        <v>OK - Branch equity owed by UK company</v>
      </c>
      <c r="CC95" s="682" t="str">
        <f>IF(ABS(Questionnaire!CF192-Questionnaire!CF191)&gt;50,"WARNING Q 47 - Change in branch equity owed by UK co. is greater than £50m - please check","OK - Branch equity owed by UK company")</f>
        <v>OK - Branch equity owed by UK company</v>
      </c>
      <c r="CD95" s="682" t="str">
        <f>IF(ABS(Questionnaire!CG192-Questionnaire!CG191)&gt;50,"WARNING Q 47 - Change in branch equity owed by UK co. is greater than £50m - please check","OK - Branch equity owed by UK company")</f>
        <v>OK - Branch equity owed by UK company</v>
      </c>
      <c r="CE95" s="682" t="str">
        <f>IF(ABS(Questionnaire!CH192-Questionnaire!CH191)&gt;50,"WARNING Q 47 - Change in branch equity owed by UK co. is greater than £50m - please check","OK - Branch equity owed by UK company")</f>
        <v>OK - Branch equity owed by UK company</v>
      </c>
      <c r="CF95" s="682" t="str">
        <f>IF(ABS(Questionnaire!CI192-Questionnaire!CI191)&gt;50,"WARNING Q 47 - Change in branch equity owed by UK co. is greater than £50m - please check","OK - Branch equity owed by UK company")</f>
        <v>OK - Branch equity owed by UK company</v>
      </c>
      <c r="CG95" s="682" t="str">
        <f>IF(ABS(Questionnaire!CJ192-Questionnaire!CJ191)&gt;50,"WARNING Q 47 - Change in branch equity owed by UK co. is greater than £50m - please check","OK - Branch equity owed by UK company")</f>
        <v>OK - Branch equity owed by UK company</v>
      </c>
      <c r="CH95" s="682" t="str">
        <f>IF(ABS(Questionnaire!CK192-Questionnaire!CK191)&gt;50,"WARNING Q 47 - Change in branch equity owed by UK co. is greater than £50m - please check","OK - Branch equity owed by UK company")</f>
        <v>OK - Branch equity owed by UK company</v>
      </c>
      <c r="CI95" s="682" t="str">
        <f>IF(ABS(Questionnaire!CL192-Questionnaire!CL191)&gt;50,"WARNING Q 47 - Change in branch equity owed by UK co. is greater than £50m - please check","OK - Branch equity owed by UK company")</f>
        <v>OK - Branch equity owed by UK company</v>
      </c>
      <c r="CJ95" s="682" t="str">
        <f>IF(ABS(Questionnaire!CM192-Questionnaire!CM191)&gt;50,"WARNING Q 47 - Change in branch equity owed by UK co. is greater than £50m - please check","OK - Branch equity owed by UK company")</f>
        <v>OK - Branch equity owed by UK company</v>
      </c>
      <c r="CK95" s="682" t="str">
        <f>IF(ABS(Questionnaire!CN192-Questionnaire!CN191)&gt;50,"WARNING Q 47 - Change in branch equity owed by UK co. is greater than £50m - please check","OK - Branch equity owed by UK company")</f>
        <v>OK - Branch equity owed by UK company</v>
      </c>
      <c r="CL95" s="682" t="str">
        <f>IF(ABS(Questionnaire!CO192-Questionnaire!CO191)&gt;50,"WARNING Q 47 - Change in branch equity owed by UK co. is greater than £50m - please check","OK - Branch equity owed by UK company")</f>
        <v>OK - Branch equity owed by UK company</v>
      </c>
      <c r="CM95" s="682" t="str">
        <f>IF(ABS(Questionnaire!CP192-Questionnaire!CP191)&gt;50,"WARNING Q 47 - Change in branch equity owed by UK co. is greater than £50m - please check","OK - Branch equity owed by UK company")</f>
        <v>OK - Branch equity owed by UK company</v>
      </c>
      <c r="CN95" s="682" t="str">
        <f>IF(ABS(Questionnaire!CQ192-Questionnaire!CQ191)&gt;50,"WARNING Q 47 - Change in branch equity owed by UK co. is greater than £50m - please check","OK - Branch equity owed by UK company")</f>
        <v>OK - Branch equity owed by UK company</v>
      </c>
      <c r="CO95" s="682" t="str">
        <f>IF(ABS(Questionnaire!CR192-Questionnaire!CR191)&gt;50,"WARNING Q 47 - Change in branch equity owed by UK co. is greater than £50m - please check","OK - Branch equity owed by UK company")</f>
        <v>OK - Branch equity owed by UK company</v>
      </c>
      <c r="CP95" s="682" t="str">
        <f>IF(ABS(Questionnaire!CS192-Questionnaire!CS191)&gt;50,"WARNING Q 47 - Change in branch equity owed by UK co. is greater than £50m - please check","OK - Branch equity owed by UK company")</f>
        <v>OK - Branch equity owed by UK company</v>
      </c>
      <c r="CQ95" s="682" t="str">
        <f>IF(ABS(Questionnaire!CT192-Questionnaire!CT191)&gt;50,"WARNING Q 47 - Change in branch equity owed by UK co. is greater than £50m - please check","OK - Branch equity owed by UK company")</f>
        <v>OK - Branch equity owed by UK company</v>
      </c>
      <c r="CR95" s="682" t="str">
        <f>IF(ABS(Questionnaire!CU192-Questionnaire!CU191)&gt;50,"WARNING Q 47 - Change in branch equity owed by UK co. is greater than £50m - please check","OK - Branch equity owed by UK company")</f>
        <v>OK - Branch equity owed by UK company</v>
      </c>
      <c r="CS95" s="682" t="str">
        <f>IF(ABS(Questionnaire!CV192-Questionnaire!CV191)&gt;50,"WARNING Q 47 - Change in branch equity owed by UK co. is greater than £50m - please check","OK - Branch equity owed by UK company")</f>
        <v>OK - Branch equity owed by UK company</v>
      </c>
      <c r="CT95" s="682" t="str">
        <f>IF(ABS(Questionnaire!CW192-Questionnaire!CW191)&gt;50,"WARNING Q 47 - Change in branch equity owed by UK co. is greater than £50m - please check","OK - Branch equity owed by UK company")</f>
        <v>OK - Branch equity owed by UK company</v>
      </c>
      <c r="CU95" s="682" t="str">
        <f>IF(ABS(Questionnaire!CX192-Questionnaire!CX191)&gt;50,"WARNING Q 47 - Change in branch equity owed by UK co. is greater than £50m - please check","OK - Branch equity owed by UK company")</f>
        <v>OK - Branch equity owed by UK company</v>
      </c>
      <c r="CV95" s="682" t="str">
        <f>IF(ABS(Questionnaire!CY192-Questionnaire!CY191)&gt;50,"WARNING Q 47 - Change in branch equity owed by UK co. is greater than £50m - please check","OK - Branch equity owed by UK company")</f>
        <v>OK - Branch equity owed by UK company</v>
      </c>
      <c r="CW95" s="682" t="str">
        <f>IF(ABS(Questionnaire!CZ192-Questionnaire!CZ191)&gt;50,"WARNING Q 47 - Change in branch equity owed by UK co. is greater than £50m - please check","OK - Branch equity owed by UK company")</f>
        <v>OK - Branch equity owed by UK company</v>
      </c>
      <c r="CX95" s="682" t="str">
        <f>IF(ABS(Questionnaire!DA192-Questionnaire!DA191)&gt;50,"WARNING Q 47 - Change in branch equity owed by UK co. is greater than £50m - please check","OK - Branch equity owed by UK company")</f>
        <v>OK - Branch equity owed by UK company</v>
      </c>
      <c r="CY95" s="682" t="str">
        <f>IF(ABS(Questionnaire!DB192-Questionnaire!DB191)&gt;50,"WARNING Q 47 - Change in branch equity owed by UK co. is greater than £50m - please check","OK - Branch equity owed by UK company")</f>
        <v>OK - Branch equity owed by UK company</v>
      </c>
      <c r="CZ95" s="682" t="str">
        <f>IF(ABS(Questionnaire!DC192-Questionnaire!DC191)&gt;50,"WARNING Q 47 - Change in branch equity owed by UK co. is greater than £50m - please check","OK - Branch equity owed by UK company")</f>
        <v>OK - Branch equity owed by UK company</v>
      </c>
      <c r="DA95" s="682" t="str">
        <f>IF(ABS(Questionnaire!DD192-Questionnaire!DD191)&gt;50,"WARNING Q 47 - Change in branch equity owed by UK co. is greater than £50m - please check","OK - Branch equity owed by UK company")</f>
        <v>OK - Branch equity owed by UK company</v>
      </c>
      <c r="DB95" s="682" t="str">
        <f>IF(ABS(Questionnaire!DE192-Questionnaire!DE191)&gt;50,"WARNING Q 47 - Change in branch equity owed by UK co. is greater than £50m - please check","OK - Branch equity owed by UK company")</f>
        <v>OK - Branch equity owed by UK company</v>
      </c>
      <c r="DC95" s="682" t="str">
        <f>IF(ABS(Questionnaire!DF192-Questionnaire!DF191)&gt;50,"WARNING Q 47 - Change in branch equity owed by UK co. is greater than £50m - please check","OK - Branch equity owed by UK company")</f>
        <v>OK - Branch equity owed by UK company</v>
      </c>
      <c r="DD95" s="682" t="str">
        <f>IF(ABS(Questionnaire!DG192-Questionnaire!DG191)&gt;50,"WARNING Q 47 - Change in branch equity owed by UK co. is greater than £50m - please check","OK - Branch equity owed by UK company")</f>
        <v>OK - Branch equity owed by UK company</v>
      </c>
      <c r="DE95" s="682" t="str">
        <f>IF(ABS(Questionnaire!DH192-Questionnaire!DH191)&gt;50,"WARNING Q 47 - Change in branch equity owed by UK co. is greater than £50m - please check","OK - Branch equity owed by UK company")</f>
        <v>OK - Branch equity owed by UK company</v>
      </c>
      <c r="DF95" s="682" t="str">
        <f>IF(ABS(Questionnaire!DI192-Questionnaire!DI191)&gt;50,"WARNING Q 47 - Change in branch equity owed by UK co. is greater than £50m - please check","OK - Branch equity owed by UK company")</f>
        <v>OK - Branch equity owed by UK company</v>
      </c>
      <c r="DG95" s="682" t="str">
        <f>IF(ABS(Questionnaire!DJ192-Questionnaire!DJ191)&gt;50,"WARNING Q 47 - Change in branch equity owed by UK co. is greater than £50m - please check","OK - Branch equity owed by UK company")</f>
        <v>OK - Branch equity owed by UK company</v>
      </c>
      <c r="DH95" s="682" t="str">
        <f>IF(ABS(Questionnaire!DK192-Questionnaire!DK191)&gt;50,"WARNING Q 47 - Change in branch equity owed by UK co. is greater than £50m - please check","OK - Branch equity owed by UK company")</f>
        <v>OK - Branch equity owed by UK company</v>
      </c>
      <c r="DI95" s="682" t="str">
        <f>IF(ABS(Questionnaire!DL192-Questionnaire!DL191)&gt;50,"WARNING Q 47 - Change in branch equity owed by UK co. is greater than £50m - please check","OK - Branch equity owed by UK company")</f>
        <v>OK - Branch equity owed by UK company</v>
      </c>
      <c r="DJ95" s="682" t="str">
        <f>IF(ABS(Questionnaire!DM192-Questionnaire!DM191)&gt;50,"WARNING Q 47 - Change in branch equity owed by UK co. is greater than £50m - please check","OK - Branch equity owed by UK company")</f>
        <v>OK - Branch equity owed by UK company</v>
      </c>
      <c r="DK95" s="682" t="str">
        <f>IF(ABS(Questionnaire!DN192-Questionnaire!DN191)&gt;50,"WARNING Q 47 - Change in branch equity owed by UK co. is greater than £50m - please check","OK - Branch equity owed by UK company")</f>
        <v>OK - Branch equity owed by UK company</v>
      </c>
      <c r="DL95" s="682" t="str">
        <f>IF(ABS(Questionnaire!DO192-Questionnaire!DO191)&gt;50,"WARNING Q 47 - Change in branch equity owed by UK co. is greater than £50m - please check","OK - Branch equity owed by UK company")</f>
        <v>OK - Branch equity owed by UK company</v>
      </c>
      <c r="DM95" s="682" t="str">
        <f>IF(ABS(Questionnaire!DP192-Questionnaire!DP191)&gt;50,"WARNING Q 47 - Change in branch equity owed by UK co. is greater than £50m - please check","OK - Branch equity owed by UK company")</f>
        <v>OK - Branch equity owed by UK company</v>
      </c>
      <c r="DN95" s="682" t="str">
        <f>IF(ABS(Questionnaire!DQ192-Questionnaire!DQ191)&gt;50,"WARNING Q 47 - Change in branch equity owed by UK co. is greater than £50m - please check","OK - Branch equity owed by UK company")</f>
        <v>OK - Branch equity owed by UK company</v>
      </c>
      <c r="DO95" s="682" t="str">
        <f>IF(ABS(Questionnaire!DR192-Questionnaire!DR191)&gt;50,"WARNING Q 47 - Change in branch equity owed by UK co. is greater than £50m - please check","OK - Branch equity owed by UK company")</f>
        <v>OK - Branch equity owed by UK company</v>
      </c>
      <c r="DP95" s="682" t="str">
        <f>IF(ABS(Questionnaire!DS192-Questionnaire!DS191)&gt;50,"WARNING Q 47 - Change in branch equity owed by UK co. is greater than £50m - please check","OK - Branch equity owed by UK company")</f>
        <v>OK - Branch equity owed by UK company</v>
      </c>
      <c r="DQ95" s="682" t="str">
        <f>IF(ABS(Questionnaire!DT192-Questionnaire!DT191)&gt;50,"WARNING Q 47 - Change in branch equity owed by UK co. is greater than £50m - please check","OK - Branch equity owed by UK company")</f>
        <v>OK - Branch equity owed by UK company</v>
      </c>
      <c r="DR95" s="682" t="str">
        <f>IF(ABS(Questionnaire!DU192-Questionnaire!DU191)&gt;50,"WARNING Q 47 - Change in branch equity owed by UK co. is greater than £50m - please check","OK - Branch equity owed by UK company")</f>
        <v>OK - Branch equity owed by UK company</v>
      </c>
      <c r="DS95" s="682" t="str">
        <f>IF(ABS(Questionnaire!DV192-Questionnaire!DV191)&gt;50,"WARNING Q 47 - Change in branch equity owed by UK co. is greater than £50m - please check","OK - Branch equity owed by UK company")</f>
        <v>OK - Branch equity owed by UK company</v>
      </c>
      <c r="DT95" s="682" t="str">
        <f>IF(ABS(Questionnaire!DW192-Questionnaire!DW191)&gt;50,"WARNING Q 47 - Change in branch equity owed by UK co. is greater than £50m - please check","OK - Branch equity owed by UK company")</f>
        <v>OK - Branch equity owed by UK company</v>
      </c>
      <c r="DU95" s="682" t="str">
        <f>IF(ABS(Questionnaire!DX192-Questionnaire!DX191)&gt;50,"WARNING Q 47 - Change in branch equity owed by UK co. is greater than £50m - please check","OK - Branch equity owed by UK company")</f>
        <v>OK - Branch equity owed by UK company</v>
      </c>
      <c r="DV95" s="682" t="str">
        <f>IF(ABS(Questionnaire!DY192-Questionnaire!DY191)&gt;50,"WARNING Q 47 - Change in branch equity owed by UK co. is greater than £50m - please check","OK - Branch equity owed by UK company")</f>
        <v>OK - Branch equity owed by UK company</v>
      </c>
      <c r="DW95" s="682" t="str">
        <f>IF(ABS(Questionnaire!DZ192-Questionnaire!DZ191)&gt;50,"WARNING Q 47 - Change in branch equity owed by UK co. is greater than £50m - please check","OK - Branch equity owed by UK company")</f>
        <v>OK - Branch equity owed by UK company</v>
      </c>
      <c r="DX95" s="682" t="str">
        <f>IF(ABS(Questionnaire!EA192-Questionnaire!EA191)&gt;50,"WARNING Q 47 - Change in branch equity owed by UK co. is greater than £50m - please check","OK - Branch equity owed by UK company")</f>
        <v>OK - Branch equity owed by UK company</v>
      </c>
      <c r="DY95" s="682" t="str">
        <f>IF(ABS(Questionnaire!EB192-Questionnaire!EB191)&gt;50,"WARNING Q 47 - Change in branch equity owed by UK co. is greater than £50m - please check","OK - Branch equity owed by UK company")</f>
        <v>OK - Branch equity owed by UK company</v>
      </c>
      <c r="DZ95" s="682" t="str">
        <f>IF(ABS(Questionnaire!EC192-Questionnaire!EC191)&gt;50,"WARNING Q 47 - Change in branch equity owed by UK co. is greater than £50m - please check","OK - Branch equity owed by UK company")</f>
        <v>OK - Branch equity owed by UK company</v>
      </c>
      <c r="EA95" s="682" t="str">
        <f>IF(ABS(Questionnaire!ED192-Questionnaire!ED191)&gt;50,"WARNING Q 47 - Change in branch equity owed by UK co. is greater than £50m - please check","OK - Branch equity owed by UK company")</f>
        <v>OK - Branch equity owed by UK company</v>
      </c>
      <c r="EB95" s="682" t="str">
        <f>IF(ABS(Questionnaire!EE192-Questionnaire!EE191)&gt;50,"WARNING Q 47 - Change in branch equity owed by UK co. is greater than £50m - please check","OK - Branch equity owed by UK company")</f>
        <v>OK - Branch equity owed by UK company</v>
      </c>
      <c r="EC95" s="682" t="str">
        <f>IF(ABS(Questionnaire!EF192-Questionnaire!EF191)&gt;50,"WARNING Q 47 - Change in branch equity owed by UK co. is greater than £50m - please check","OK - Branch equity owed by UK company")</f>
        <v>OK - Branch equity owed by UK company</v>
      </c>
      <c r="ED95" s="682" t="str">
        <f>IF(ABS(Questionnaire!EG192-Questionnaire!EG191)&gt;50,"WARNING Q 47 - Change in branch equity owed by UK co. is greater than £50m - please check","OK - Branch equity owed by UK company")</f>
        <v>OK - Branch equity owed by UK company</v>
      </c>
      <c r="EE95" s="682" t="str">
        <f>IF(ABS(Questionnaire!EH192-Questionnaire!EH191)&gt;50,"WARNING Q 47 - Change in branch equity owed by UK co. is greater than £50m - please check","OK - Branch equity owed by UK company")</f>
        <v>OK - Branch equity owed by UK company</v>
      </c>
      <c r="EF95" s="682" t="str">
        <f>IF(ABS(Questionnaire!EI192-Questionnaire!EI191)&gt;50,"WARNING Q 47 - Change in branch equity owed by UK co. is greater than £50m - please check","OK - Branch equity owed by UK company")</f>
        <v>OK - Branch equity owed by UK company</v>
      </c>
      <c r="EG95" s="682" t="str">
        <f>IF(ABS(Questionnaire!EJ192-Questionnaire!EJ191)&gt;50,"WARNING Q 47 - Change in branch equity owed by UK co. is greater than £50m - please check","OK - Branch equity owed by UK company")</f>
        <v>OK - Branch equity owed by UK company</v>
      </c>
      <c r="EH95" s="682" t="str">
        <f>IF(ABS(Questionnaire!EK192-Questionnaire!EK191)&gt;50,"WARNING Q 47 - Change in branch equity owed by UK co. is greater than £50m - please check","OK - Branch equity owed by UK company")</f>
        <v>OK - Branch equity owed by UK company</v>
      </c>
      <c r="EI95" s="682" t="str">
        <f>IF(ABS(Questionnaire!EL192-Questionnaire!EL191)&gt;50,"WARNING Q 47 - Change in branch equity owed by UK co. is greater than £50m - please check","OK - Branch equity owed by UK company")</f>
        <v>OK - Branch equity owed by UK company</v>
      </c>
      <c r="EJ95" s="682" t="str">
        <f>IF(ABS(Questionnaire!EM192-Questionnaire!EM191)&gt;50,"WARNING Q 47 - Change in branch equity owed by UK co. is greater than £50m - please check","OK - Branch equity owed by UK company")</f>
        <v>OK - Branch equity owed by UK company</v>
      </c>
      <c r="EK95" s="682" t="str">
        <f>IF(ABS(Questionnaire!EN192-Questionnaire!EN191)&gt;50,"WARNING Q 47 - Change in branch equity owed by UK co. is greater than £50m - please check","OK - Branch equity owed by UK company")</f>
        <v>OK - Branch equity owed by UK company</v>
      </c>
      <c r="EL95" s="682" t="str">
        <f>IF(ABS(Questionnaire!EO192-Questionnaire!EO191)&gt;50,"WARNING Q 47 - Change in branch equity owed by UK co. is greater than £50m - please check","OK - Branch equity owed by UK company")</f>
        <v>OK - Branch equity owed by UK company</v>
      </c>
      <c r="EM95" s="682" t="str">
        <f>IF(ABS(Questionnaire!EP192-Questionnaire!EP191)&gt;50,"WARNING Q 47 - Change in branch equity owed by UK co. is greater than £50m - please check","OK - Branch equity owed by UK company")</f>
        <v>OK - Branch equity owed by UK company</v>
      </c>
      <c r="EN95" s="682" t="str">
        <f>IF(ABS(Questionnaire!EQ192-Questionnaire!EQ191)&gt;50,"WARNING Q 47 - Change in branch equity owed by UK co. is greater than £50m - please check","OK - Branch equity owed by UK company")</f>
        <v>OK - Branch equity owed by UK company</v>
      </c>
      <c r="EO95" s="682" t="str">
        <f>IF(ABS(Questionnaire!ER192-Questionnaire!ER191)&gt;50,"WARNING Q 47 - Change in branch equity owed by UK co. is greater than £50m - please check","OK - Branch equity owed by UK company")</f>
        <v>OK - Branch equity owed by UK company</v>
      </c>
      <c r="EP95" s="682" t="str">
        <f>IF(ABS(Questionnaire!ES192-Questionnaire!ES191)&gt;50,"WARNING Q 47 - Change in branch equity owed by UK co. is greater than £50m - please check","OK - Branch equity owed by UK company")</f>
        <v>OK - Branch equity owed by UK company</v>
      </c>
      <c r="EQ95" s="682" t="str">
        <f>IF(ABS(Questionnaire!ET192-Questionnaire!ET191)&gt;50,"WARNING Q 47 - Change in branch equity owed by UK co. is greater than £50m - please check","OK - Branch equity owed by UK company")</f>
        <v>OK - Branch equity owed by UK company</v>
      </c>
      <c r="ER95" s="682" t="str">
        <f>IF(ABS(Questionnaire!EU192-Questionnaire!EU191)&gt;50,"WARNING Q 47 - Change in branch equity owed by UK co. is greater than £50m - please check","OK - Branch equity owed by UK company")</f>
        <v>OK - Branch equity owed by UK company</v>
      </c>
      <c r="ES95" s="682" t="str">
        <f>IF(ABS(Questionnaire!EV192-Questionnaire!EV191)&gt;50,"WARNING Q 47 - Change in branch equity owed by UK co. is greater than £50m - please check","OK - Branch equity owed by UK company")</f>
        <v>OK - Branch equity owed by UK company</v>
      </c>
      <c r="ET95" s="682" t="str">
        <f>IF(ABS(Questionnaire!EW192-Questionnaire!EW191)&gt;50,"WARNING Q 47 - Change in branch equity owed by UK co. is greater than £50m - please check","OK - Branch equity owed by UK company")</f>
        <v>OK - Branch equity owed by UK company</v>
      </c>
      <c r="EU95" s="682" t="str">
        <f>IF(ABS(Questionnaire!EX192-Questionnaire!EX191)&gt;50,"WARNING Q 47 - Change in branch equity owed by UK co. is greater than £50m - please check","OK - Branch equity owed by UK company")</f>
        <v>OK - Branch equity owed by UK company</v>
      </c>
      <c r="EV95" s="682" t="str">
        <f>IF(ABS(Questionnaire!EY192-Questionnaire!EY191)&gt;50,"WARNING Q 47 - Change in branch equity owed by UK co. is greater than £50m - please check","OK - Branch equity owed by UK company")</f>
        <v>OK - Branch equity owed by UK company</v>
      </c>
      <c r="EW95" s="682" t="str">
        <f>IF(ABS(Questionnaire!EZ192-Questionnaire!EZ191)&gt;50,"WARNING Q 47 - Change in branch equity owed by UK co. is greater than £50m - please check","OK - Branch equity owed by UK company")</f>
        <v>OK - Branch equity owed by UK company</v>
      </c>
      <c r="EX95" s="682" t="str">
        <f>IF(ABS(Questionnaire!FA192-Questionnaire!FA191)&gt;50,"WARNING Q 47 - Change in branch equity owed by UK co. is greater than £50m - please check","OK - Branch equity owed by UK company")</f>
        <v>OK - Branch equity owed by UK company</v>
      </c>
      <c r="EY95" s="682" t="str">
        <f>IF(ABS(Questionnaire!FB192-Questionnaire!FB191)&gt;50,"WARNING Q 47 - Change in branch equity owed by UK co. is greater than £50m - please check","OK - Branch equity owed by UK company")</f>
        <v>OK - Branch equity owed by UK company</v>
      </c>
      <c r="EZ95" s="682" t="str">
        <f>IF(ABS(Questionnaire!FC192-Questionnaire!FC191)&gt;50,"WARNING Q 47 - Change in branch equity owed by UK co. is greater than £50m - please check","OK - Branch equity owed by UK company")</f>
        <v>OK - Branch equity owed by UK company</v>
      </c>
      <c r="FA95" s="682" t="str">
        <f>IF(ABS(Questionnaire!FD192-Questionnaire!FD191)&gt;50,"WARNING Q 47 - Change in branch equity owed by UK co. is greater than £50m - please check","OK - Branch equity owed by UK company")</f>
        <v>OK - Branch equity owed by UK company</v>
      </c>
      <c r="FB95" s="682" t="str">
        <f>IF(ABS(Questionnaire!FE192-Questionnaire!FE191)&gt;50,"WARNING Q 47 - Change in branch equity owed by UK co. is greater than £50m - please check","OK - Branch equity owed by UK company")</f>
        <v>OK - Branch equity owed by UK company</v>
      </c>
      <c r="FC95" s="682" t="str">
        <f>IF(ABS(Questionnaire!FF192-Questionnaire!FF191)&gt;50,"WARNING Q 47 - Change in branch equity owed by UK co. is greater than £50m - please check","OK - Branch equity owed by UK company")</f>
        <v>OK - Branch equity owed by UK company</v>
      </c>
      <c r="FD95" s="682" t="str">
        <f>IF(ABS(Questionnaire!FG192-Questionnaire!FG191)&gt;50,"WARNING Q 47 - Change in branch equity owed by UK co. is greater than £50m - please check","OK - Branch equity owed by UK company")</f>
        <v>OK - Branch equity owed by UK company</v>
      </c>
      <c r="FE95" s="682" t="str">
        <f>IF(ABS(Questionnaire!FH192-Questionnaire!FH191)&gt;50,"WARNING Q 47 - Change in branch equity owed by UK co. is greater than £50m - please check","OK - Branch equity owed by UK company")</f>
        <v>OK - Branch equity owed by UK company</v>
      </c>
      <c r="FF95" s="682" t="str">
        <f>IF(ABS(Questionnaire!FI192-Questionnaire!FI191)&gt;50,"WARNING Q 47 - Change in branch equity owed by UK co. is greater than £50m - please check","OK - Branch equity owed by UK company")</f>
        <v>OK - Branch equity owed by UK company</v>
      </c>
      <c r="FG95" s="682" t="str">
        <f>IF(ABS(Questionnaire!FJ192-Questionnaire!FJ191)&gt;50,"WARNING Q 47 - Change in branch equity owed by UK co. is greater than £50m - please check","OK - Branch equity owed by UK company")</f>
        <v>OK - Branch equity owed by UK company</v>
      </c>
      <c r="FH95" s="682" t="str">
        <f>IF(ABS(Questionnaire!FK192-Questionnaire!FK191)&gt;50,"WARNING Q 47 - Change in branch equity owed by UK co. is greater than £50m - please check","OK - Branch equity owed by UK company")</f>
        <v>OK - Branch equity owed by UK company</v>
      </c>
      <c r="FI95" s="682" t="str">
        <f>IF(ABS(Questionnaire!FL192-Questionnaire!FL191)&gt;50,"WARNING Q 47 - Change in branch equity owed by UK co. is greater than £50m - please check","OK - Branch equity owed by UK company")</f>
        <v>OK - Branch equity owed by UK company</v>
      </c>
      <c r="FJ95" s="682" t="str">
        <f>IF(ABS(Questionnaire!FM192-Questionnaire!FM191)&gt;50,"WARNING Q 47 - Change in branch equity owed by UK co. is greater than £50m - please check","OK - Branch equity owed by UK company")</f>
        <v>OK - Branch equity owed by UK company</v>
      </c>
      <c r="FK95" s="682" t="str">
        <f>IF(ABS(Questionnaire!FN192-Questionnaire!FN191)&gt;50,"WARNING Q 47 - Change in branch equity owed by UK co. is greater than £50m - please check","OK - Branch equity owed by UK company")</f>
        <v>OK - Branch equity owed by UK company</v>
      </c>
      <c r="FL95" s="682" t="str">
        <f>IF(ABS(Questionnaire!FO192-Questionnaire!FO191)&gt;50,"WARNING Q 47 - Change in branch equity owed by UK co. is greater than £50m - please check","OK - Branch equity owed by UK company")</f>
        <v>OK - Branch equity owed by UK company</v>
      </c>
      <c r="FM95" s="682" t="str">
        <f>IF(ABS(Questionnaire!FP192-Questionnaire!FP191)&gt;50,"WARNING Q 47 - Change in branch equity owed by UK co. is greater than £50m - please check","OK - Branch equity owed by UK company")</f>
        <v>OK - Branch equity owed by UK company</v>
      </c>
      <c r="FN95" s="682" t="str">
        <f>IF(ABS(Questionnaire!FQ192-Questionnaire!FQ191)&gt;50,"WARNING Q 47 - Change in branch equity owed by UK co. is greater than £50m - please check","OK - Branch equity owed by UK company")</f>
        <v>OK - Branch equity owed by UK company</v>
      </c>
      <c r="FO95" s="682" t="str">
        <f>IF(ABS(Questionnaire!FR192-Questionnaire!FR191)&gt;50,"WARNING Q 47 - Change in branch equity owed by UK co. is greater than £50m - please check","OK - Branch equity owed by UK company")</f>
        <v>OK - Branch equity owed by UK company</v>
      </c>
      <c r="FP95" s="682" t="str">
        <f>IF(ABS(Questionnaire!FS192-Questionnaire!FS191)&gt;50,"WARNING Q 47 - Change in branch equity owed by UK co. is greater than £50m - please check","OK - Branch equity owed by UK company")</f>
        <v>OK - Branch equity owed by UK company</v>
      </c>
      <c r="FQ95" s="682" t="str">
        <f>IF(ABS(Questionnaire!FT192-Questionnaire!FT191)&gt;50,"WARNING Q 47 - Change in branch equity owed by UK co. is greater than £50m - please check","OK - Branch equity owed by UK company")</f>
        <v>OK - Branch equity owed by UK company</v>
      </c>
      <c r="FR95" s="682" t="str">
        <f>IF(ABS(Questionnaire!FU192-Questionnaire!FU191)&gt;50,"WARNING Q 47 - Change in branch equity owed by UK co. is greater than £50m - please check","OK - Branch equity owed by UK company")</f>
        <v>OK - Branch equity owed by UK company</v>
      </c>
      <c r="FS95" s="682" t="str">
        <f>IF(ABS(Questionnaire!FV192-Questionnaire!FV191)&gt;50,"WARNING Q 47 - Change in branch equity owed by UK co. is greater than £50m - please check","OK - Branch equity owed by UK company")</f>
        <v>OK - Branch equity owed by UK company</v>
      </c>
      <c r="FT95" s="682" t="str">
        <f>IF(ABS(Questionnaire!FW192-Questionnaire!FW191)&gt;50,"WARNING Q 47 - Change in branch equity owed by UK co. is greater than £50m - please check","OK - Branch equity owed by UK company")</f>
        <v>OK - Branch equity owed by UK company</v>
      </c>
      <c r="FU95" s="682" t="str">
        <f>IF(ABS(Questionnaire!FX192-Questionnaire!FX191)&gt;50,"WARNING Q 47 - Change in branch equity owed by UK co. is greater than £50m - please check","OK - Branch equity owed by UK company")</f>
        <v>OK - Branch equity owed by UK company</v>
      </c>
      <c r="FV95" s="682" t="str">
        <f>IF(ABS(Questionnaire!FY192-Questionnaire!FY191)&gt;50,"WARNING Q 47 - Change in branch equity owed by UK co. is greater than £50m - please check","OK - Branch equity owed by UK company")</f>
        <v>OK - Branch equity owed by UK company</v>
      </c>
      <c r="FW95" s="682" t="str">
        <f>IF(ABS(Questionnaire!FZ192-Questionnaire!FZ191)&gt;50,"WARNING Q 47 - Change in branch equity owed by UK co. is greater than £50m - please check","OK - Branch equity owed by UK company")</f>
        <v>OK - Branch equity owed by UK company</v>
      </c>
      <c r="FX95" s="682" t="str">
        <f>IF(ABS(Questionnaire!GA192-Questionnaire!GA191)&gt;50,"WARNING Q 47 - Change in branch equity owed by UK co. is greater than £50m - please check","OK - Branch equity owed by UK company")</f>
        <v>OK - Branch equity owed by UK company</v>
      </c>
      <c r="FY95" s="682" t="str">
        <f>IF(ABS(Questionnaire!GB192-Questionnaire!GB191)&gt;50,"WARNING Q 47 - Change in branch equity owed by UK co. is greater than £50m - please check","OK - Branch equity owed by UK company")</f>
        <v>OK - Branch equity owed by UK company</v>
      </c>
      <c r="FZ95" s="682" t="str">
        <f>IF(ABS(Questionnaire!GC192-Questionnaire!GC191)&gt;50,"WARNING Q 47 - Change in branch equity owed by UK co. is greater than £50m - please check","OK - Branch equity owed by UK company")</f>
        <v>OK - Branch equity owed by UK company</v>
      </c>
      <c r="GA95" s="682" t="str">
        <f>IF(ABS(Questionnaire!GD192-Questionnaire!GD191)&gt;50,"WARNING Q 47 - Change in branch equity owed by UK co. is greater than £50m - please check","OK - Branch equity owed by UK company")</f>
        <v>OK - Branch equity owed by UK company</v>
      </c>
      <c r="GB95" s="682" t="str">
        <f>IF(ABS(Questionnaire!GE192-Questionnaire!GE191)&gt;50,"WARNING Q 47 - Change in branch equity owed by UK co. is greater than £50m - please check","OK - Branch equity owed by UK company")</f>
        <v>OK - Branch equity owed by UK company</v>
      </c>
      <c r="GC95" s="682" t="str">
        <f>IF(ABS(Questionnaire!GF192-Questionnaire!GF191)&gt;50,"WARNING Q 47 - Change in branch equity owed by UK co. is greater than £50m - please check","OK - Branch equity owed by UK company")</f>
        <v>OK - Branch equity owed by UK company</v>
      </c>
      <c r="GD95" s="682" t="str">
        <f>IF(ABS(Questionnaire!GG192-Questionnaire!GG191)&gt;50,"WARNING Q 47 - Change in branch equity owed by UK co. is greater than £50m - please check","OK - Branch equity owed by UK company")</f>
        <v>OK - Branch equity owed by UK company</v>
      </c>
      <c r="GE95" s="682" t="str">
        <f>IF(ABS(Questionnaire!GH192-Questionnaire!GH191)&gt;50,"WARNING Q 47 - Change in branch equity owed by UK co. is greater than £50m - please check","OK - Branch equity owed by UK company")</f>
        <v>OK - Branch equity owed by UK company</v>
      </c>
      <c r="GF95" s="682" t="str">
        <f>IF(ABS(Questionnaire!GI192-Questionnaire!GI191)&gt;50,"WARNING Q 47 - Change in branch equity owed by UK co. is greater than £50m - please check","OK - Branch equity owed by UK company")</f>
        <v>OK - Branch equity owed by UK company</v>
      </c>
      <c r="GG95" s="682" t="str">
        <f>IF(ABS(Questionnaire!GJ192-Questionnaire!GJ191)&gt;50,"WARNING Q 47 - Change in branch equity owed by UK co. is greater than £50m - please check","OK - Branch equity owed by UK company")</f>
        <v>OK - Branch equity owed by UK company</v>
      </c>
      <c r="GH95" s="682" t="str">
        <f>IF(ABS(Questionnaire!GK192-Questionnaire!GK191)&gt;50,"WARNING Q 47 - Change in branch equity owed by UK co. is greater than £50m - please check","OK - Branch equity owed by UK company")</f>
        <v>OK - Branch equity owed by UK company</v>
      </c>
      <c r="GI95" s="682" t="str">
        <f>IF(ABS(Questionnaire!GL192-Questionnaire!GL191)&gt;50,"WARNING Q 47 - Change in branch equity owed by UK co. is greater than £50m - please check","OK - Branch equity owed by UK company")</f>
        <v>OK - Branch equity owed by UK company</v>
      </c>
      <c r="GJ95" s="682" t="str">
        <f>IF(ABS(Questionnaire!GM192-Questionnaire!GM191)&gt;50,"WARNING Q 47 - Change in branch equity owed by UK co. is greater than £50m - please check","OK - Branch equity owed by UK company")</f>
        <v>OK - Branch equity owed by UK company</v>
      </c>
      <c r="GK95" s="682" t="str">
        <f>IF(ABS(Questionnaire!GN192-Questionnaire!GN191)&gt;50,"WARNING Q 47 - Change in branch equity owed by UK co. is greater than £50m - please check","OK - Branch equity owed by UK company")</f>
        <v>OK - Branch equity owed by UK company</v>
      </c>
      <c r="GL95" s="682" t="str">
        <f>IF(ABS(Questionnaire!GO192-Questionnaire!GO191)&gt;50,"WARNING Q 47 - Change in branch equity owed by UK co. is greater than £50m - please check","OK - Branch equity owed by UK company")</f>
        <v>OK - Branch equity owed by UK company</v>
      </c>
      <c r="GM95" s="682" t="str">
        <f>IF(ABS(Questionnaire!GP192-Questionnaire!GP191)&gt;50,"WARNING Q 47 - Change in branch equity owed by UK co. is greater than £50m - please check","OK - Branch equity owed by UK company")</f>
        <v>OK - Branch equity owed by UK company</v>
      </c>
      <c r="GN95" s="682" t="str">
        <f>IF(ABS(Questionnaire!GQ192-Questionnaire!GQ191)&gt;50,"WARNING Q 47 - Change in branch equity owed by UK co. is greater than £50m - please check","OK - Branch equity owed by UK company")</f>
        <v>OK - Branch equity owed by UK company</v>
      </c>
      <c r="GO95" s="682" t="str">
        <f>IF(ABS(Questionnaire!GR192-Questionnaire!GR191)&gt;50,"WARNING Q 47 - Change in branch equity owed by UK co. is greater than £50m - please check","OK - Branch equity owed by UK company")</f>
        <v>OK - Branch equity owed by UK company</v>
      </c>
      <c r="GP95" s="682" t="str">
        <f>IF(ABS(Questionnaire!GS192-Questionnaire!GS191)&gt;50,"WARNING Q 47 - Change in branch equity owed by UK co. is greater than £50m - please check","OK - Branch equity owed by UK company")</f>
        <v>OK - Branch equity owed by UK company</v>
      </c>
      <c r="GQ95" s="682" t="str">
        <f>IF(ABS(Questionnaire!GT192-Questionnaire!GT191)&gt;50,"WARNING Q 47 - Change in branch equity owed by UK co. is greater than £50m - please check","OK - Branch equity owed by UK company")</f>
        <v>OK - Branch equity owed by UK company</v>
      </c>
      <c r="GR95" s="682" t="str">
        <f>IF(ABS(Questionnaire!GU192-Questionnaire!GU191)&gt;50,"WARNING Q 47 - Change in branch equity owed by UK co. is greater than £50m - please check","OK - Branch equity owed by UK company")</f>
        <v>OK - Branch equity owed by UK company</v>
      </c>
      <c r="GS95" s="682" t="str">
        <f>IF(ABS(Questionnaire!GV192-Questionnaire!GV191)&gt;50,"WARNING Q 47 - Change in branch equity owed by UK co. is greater than £50m - please check","OK - Branch equity owed by UK company")</f>
        <v>OK - Branch equity owed by UK company</v>
      </c>
      <c r="GT95" s="682" t="str">
        <f>IF(ABS(Questionnaire!GW192-Questionnaire!GW191)&gt;50,"WARNING Q 47 - Change in branch equity owed by UK co. is greater than £50m - please check","OK - Branch equity owed by UK company")</f>
        <v>OK - Branch equity owed by UK company</v>
      </c>
      <c r="GU95" s="682" t="str">
        <f>IF(ABS(Questionnaire!GX192-Questionnaire!GX191)&gt;50,"WARNING Q 47 - Change in branch equity owed by UK co. is greater than £50m - please check","OK - Branch equity owed by UK company")</f>
        <v>OK - Branch equity owed by UK company</v>
      </c>
      <c r="GV95" s="682" t="str">
        <f>IF(ABS(Questionnaire!GY192-Questionnaire!GY191)&gt;50,"WARNING Q 47 - Change in branch equity owed by UK co. is greater than £50m - please check","OK - Branch equity owed by UK company")</f>
        <v>OK - Branch equity owed by UK company</v>
      </c>
      <c r="GW95" s="682" t="str">
        <f>IF(ABS(Questionnaire!GZ192-Questionnaire!GZ191)&gt;50,"WARNING Q 47 - Change in branch equity owed by UK co. is greater than £50m - please check","OK - Branch equity owed by UK company")</f>
        <v>OK - Branch equity owed by UK company</v>
      </c>
      <c r="GX95" s="682" t="str">
        <f>IF(ABS(Questionnaire!HA192-Questionnaire!HA191)&gt;50,"WARNING Q 47 - Change in branch equity owed by UK co. is greater than £50m - please check","OK - Branch equity owed by UK company")</f>
        <v>OK - Branch equity owed by UK company</v>
      </c>
      <c r="GY95" s="682" t="str">
        <f>IF(ABS(Questionnaire!HB192-Questionnaire!HB191)&gt;50,"WARNING Q 47 - Change in branch equity owed by UK co. is greater than £50m - please check","OK - Branch equity owed by UK company")</f>
        <v>OK - Branch equity owed by UK company</v>
      </c>
      <c r="GZ95" s="682" t="str">
        <f>IF(ABS(Questionnaire!HC192-Questionnaire!HC191)&gt;50,"WARNING Q 47 - Change in branch equity owed by UK co. is greater than £50m - please check","OK - Branch equity owed by UK company")</f>
        <v>OK - Branch equity owed by UK company</v>
      </c>
      <c r="HA95" s="682" t="str">
        <f>IF(ABS(Questionnaire!HD192-Questionnaire!HD191)&gt;50,"WARNING Q 47 - Change in branch equity owed by UK co. is greater than £50m - please check","OK - Branch equity owed by UK company")</f>
        <v>OK - Branch equity owed by UK company</v>
      </c>
      <c r="HB95" s="682" t="str">
        <f>IF(ABS(Questionnaire!HE192-Questionnaire!HE191)&gt;50,"WARNING Q 47 - Change in branch equity owed by UK co. is greater than £50m - please check","OK - Branch equity owed by UK company")</f>
        <v>OK - Branch equity owed by UK company</v>
      </c>
      <c r="HC95" s="682" t="str">
        <f>IF(ABS(Questionnaire!HF192-Questionnaire!HF191)&gt;50,"WARNING Q 47 - Change in branch equity owed by UK co. is greater than £50m - please check","OK - Branch equity owed by UK company")</f>
        <v>OK - Branch equity owed by UK company</v>
      </c>
      <c r="HD95" s="682" t="str">
        <f>IF(ABS(Questionnaire!HG192-Questionnaire!HG191)&gt;50,"WARNING Q 47 - Change in branch equity owed by UK co. is greater than £50m - please check","OK - Branch equity owed by UK company")</f>
        <v>OK - Branch equity owed by UK company</v>
      </c>
      <c r="HE95" s="682" t="str">
        <f>IF(ABS(Questionnaire!HH192-Questionnaire!HH191)&gt;50,"WARNING Q 47 - Change in branch equity owed by UK co. is greater than £50m - please check","OK - Branch equity owed by UK company")</f>
        <v>OK - Branch equity owed by UK company</v>
      </c>
      <c r="HF95" s="682" t="str">
        <f>IF(ABS(Questionnaire!HI192-Questionnaire!HI191)&gt;50,"WARNING Q 47 - Change in branch equity owed by UK co. is greater than £50m - please check","OK - Branch equity owed by UK company")</f>
        <v>OK - Branch equity owed by UK company</v>
      </c>
      <c r="HG95" s="682" t="str">
        <f>IF(ABS(Questionnaire!HJ192-Questionnaire!HJ191)&gt;50,"WARNING Q 47 - Change in branch equity owed by UK co. is greater than £50m - please check","OK - Branch equity owed by UK company")</f>
        <v>OK - Branch equity owed by UK company</v>
      </c>
      <c r="HH95" s="682" t="str">
        <f>IF(ABS(Questionnaire!HK192-Questionnaire!HK191)&gt;50,"WARNING Q 47 - Change in branch equity owed by UK co. is greater than £50m - please check","OK - Branch equity owed by UK company")</f>
        <v>OK - Branch equity owed by UK company</v>
      </c>
      <c r="HI95" s="682" t="str">
        <f>IF(ABS(Questionnaire!HL192-Questionnaire!HL191)&gt;50,"WARNING Q 47 - Change in branch equity owed by UK co. is greater than £50m - please check","OK - Branch equity owed by UK company")</f>
        <v>OK - Branch equity owed by UK company</v>
      </c>
      <c r="HJ95" s="682" t="str">
        <f>IF(ABS(Questionnaire!HM192-Questionnaire!HM191)&gt;50,"WARNING Q 47 - Change in branch equity owed by UK co. is greater than £50m - please check","OK - Branch equity owed by UK company")</f>
        <v>OK - Branch equity owed by UK company</v>
      </c>
      <c r="HK95" s="682" t="str">
        <f>IF(ABS(Questionnaire!HN192-Questionnaire!HN191)&gt;50,"WARNING Q 47 - Change in branch equity owed by UK co. is greater than £50m - please check","OK - Branch equity owed by UK company")</f>
        <v>OK - Branch equity owed by UK company</v>
      </c>
      <c r="HL95" s="682" t="str">
        <f>IF(ABS(Questionnaire!HO192-Questionnaire!HO191)&gt;50,"WARNING Q 47 - Change in branch equity owed by UK co. is greater than £50m - please check","OK - Branch equity owed by UK company")</f>
        <v>OK - Branch equity owed by UK company</v>
      </c>
      <c r="HM95" s="682" t="str">
        <f>IF(ABS(Questionnaire!HP192-Questionnaire!HP191)&gt;50,"WARNING Q 47 - Change in branch equity owed by UK co. is greater than £50m - please check","OK - Branch equity owed by UK company")</f>
        <v>OK - Branch equity owed by UK company</v>
      </c>
      <c r="HN95" s="682" t="str">
        <f>IF(ABS(Questionnaire!HQ192-Questionnaire!HQ191)&gt;50,"WARNING Q 47 - Change in branch equity owed by UK co. is greater than £50m - please check","OK - Branch equity owed by UK company")</f>
        <v>OK - Branch equity owed by UK company</v>
      </c>
      <c r="HO95" s="682" t="str">
        <f>IF(ABS(Questionnaire!HR192-Questionnaire!HR191)&gt;50,"WARNING Q 47 - Change in branch equity owed by UK co. is greater than £50m - please check","OK - Branch equity owed by UK company")</f>
        <v>OK - Branch equity owed by UK company</v>
      </c>
      <c r="HP95" s="682" t="str">
        <f>IF(ABS(Questionnaire!HS192-Questionnaire!HS191)&gt;50,"WARNING Q 47 - Change in branch equity owed by UK co. is greater than £50m - please check","OK - Branch equity owed by UK company")</f>
        <v>OK - Branch equity owed by UK company</v>
      </c>
      <c r="HQ95" s="682" t="str">
        <f>IF(ABS(Questionnaire!HT192-Questionnaire!HT191)&gt;50,"WARNING Q 47 - Change in branch equity owed by UK co. is greater than £50m - please check","OK - Branch equity owed by UK company")</f>
        <v>OK - Branch equity owed by UK company</v>
      </c>
      <c r="HR95" s="682" t="str">
        <f>IF(ABS(Questionnaire!HU192-Questionnaire!HU191)&gt;50,"WARNING Q 47 - Change in branch equity owed by UK co. is greater than £50m - please check","OK - Branch equity owed by UK company")</f>
        <v>OK - Branch equity owed by UK company</v>
      </c>
      <c r="HS95" s="682" t="str">
        <f>IF(ABS(Questionnaire!HV192-Questionnaire!HV191)&gt;50,"WARNING Q 47 - Change in branch equity owed by UK co. is greater than £50m - please check","OK - Branch equity owed by UK company")</f>
        <v>OK - Branch equity owed by UK company</v>
      </c>
      <c r="HT95" s="682" t="str">
        <f>IF(ABS(Questionnaire!HW192-Questionnaire!HW191)&gt;50,"WARNING Q 47 - Change in branch equity owed by UK co. is greater than £50m - please check","OK - Branch equity owed by UK company")</f>
        <v>OK - Branch equity owed by UK company</v>
      </c>
      <c r="HU95" s="682" t="str">
        <f>IF(ABS(Questionnaire!HX192-Questionnaire!HX191)&gt;50,"WARNING Q 47 - Change in branch equity owed by UK co. is greater than £50m - please check","OK - Branch equity owed by UK company")</f>
        <v>OK - Branch equity owed by UK company</v>
      </c>
      <c r="HV95" s="682" t="str">
        <f>IF(ABS(Questionnaire!HY192-Questionnaire!HY191)&gt;50,"WARNING Q 47 - Change in branch equity owed by UK co. is greater than £50m - please check","OK - Branch equity owed by UK company")</f>
        <v>OK - Branch equity owed by UK company</v>
      </c>
      <c r="HW95" s="682" t="str">
        <f>IF(ABS(Questionnaire!HZ192-Questionnaire!HZ191)&gt;50,"WARNING Q 47 - Change in branch equity owed by UK co. is greater than £50m - please check","OK - Branch equity owed by UK company")</f>
        <v>OK - Branch equity owed by UK company</v>
      </c>
      <c r="HX95" s="682" t="str">
        <f>IF(ABS(Questionnaire!IA192-Questionnaire!IA191)&gt;50,"WARNING Q 47 - Change in branch equity owed by UK co. is greater than £50m - please check","OK - Branch equity owed by UK company")</f>
        <v>OK - Branch equity owed by UK company</v>
      </c>
      <c r="HY95" s="682" t="str">
        <f>IF(ABS(Questionnaire!IB192-Questionnaire!IB191)&gt;50,"WARNING Q 47 - Change in branch equity owed by UK co. is greater than £50m - please check","OK - Branch equity owed by UK company")</f>
        <v>OK - Branch equity owed by UK company</v>
      </c>
      <c r="HZ95" s="682" t="str">
        <f>IF(ABS(Questionnaire!IC192-Questionnaire!IC191)&gt;50,"WARNING Q 47 - Change in branch equity owed by UK co. is greater than £50m - please check","OK - Branch equity owed by UK company")</f>
        <v>OK - Branch equity owed by UK company</v>
      </c>
      <c r="IA95" s="682" t="str">
        <f>IF(ABS(Questionnaire!ID192-Questionnaire!ID191)&gt;50,"WARNING Q 47 - Change in branch equity owed by UK co. is greater than £50m - please check","OK - Branch equity owed by UK company")</f>
        <v>OK - Branch equity owed by UK company</v>
      </c>
      <c r="IB95" s="682" t="str">
        <f>IF(ABS(Questionnaire!IE192-Questionnaire!IE191)&gt;50,"WARNING Q 47 - Change in branch equity owed by UK co. is greater than £50m - please check","OK - Branch equity owed by UK company")</f>
        <v>OK - Branch equity owed by UK company</v>
      </c>
      <c r="IC95" s="682" t="str">
        <f>IF(ABS(Questionnaire!IF192-Questionnaire!IF191)&gt;50,"WARNING Q 47 - Change in branch equity owed by UK co. is greater than £50m - please check","OK - Branch equity owed by UK company")</f>
        <v>OK - Branch equity owed by UK company</v>
      </c>
      <c r="ID95" s="682" t="str">
        <f>IF(ABS(Questionnaire!IG192-Questionnaire!IG191)&gt;50,"WARNING Q 47 - Change in branch equity owed by UK co. is greater than £50m - please check","OK - Branch equity owed by UK company")</f>
        <v>OK - Branch equity owed by UK company</v>
      </c>
      <c r="IE95" s="682" t="str">
        <f>IF(ABS(Questionnaire!IH192-Questionnaire!IH191)&gt;50,"WARNING Q 47 - Change in branch equity owed by UK co. is greater than £50m - please check","OK - Branch equity owed by UK company")</f>
        <v>OK - Branch equity owed by UK company</v>
      </c>
      <c r="IF95" s="682" t="str">
        <f>IF(ABS(Questionnaire!II192-Questionnaire!II191)&gt;50,"WARNING Q 47 - Change in branch equity owed by UK co. is greater than £50m - please check","OK - Branch equity owed by UK company")</f>
        <v>OK - Branch equity owed by UK company</v>
      </c>
      <c r="IG95" s="682" t="str">
        <f>IF(ABS(Questionnaire!IJ192-Questionnaire!IJ191)&gt;50,"WARNING Q 47 - Change in branch equity owed by UK co. is greater than £50m - please check","OK - Branch equity owed by UK company")</f>
        <v>OK - Branch equity owed by UK company</v>
      </c>
      <c r="IH95" s="682" t="str">
        <f>IF(ABS(Questionnaire!IK192-Questionnaire!IK191)&gt;50,"WARNING Q 47 - Change in branch equity owed by UK co. is greater than £50m - please check","OK - Branch equity owed by UK company")</f>
        <v>OK - Branch equity owed by UK company</v>
      </c>
      <c r="II95" s="682" t="str">
        <f>IF(ABS(Questionnaire!IL192-Questionnaire!IL191)&gt;50,"WARNING Q 47 - Change in branch equity owed by UK co. is greater than £50m - please check","OK - Branch equity owed by UK company")</f>
        <v>OK - Branch equity owed by UK company</v>
      </c>
      <c r="IJ95" s="682" t="str">
        <f>IF(ABS(Questionnaire!IM192-Questionnaire!IM191)&gt;50,"WARNING Q 47 - Change in branch equity owed by UK co. is greater than £50m - please check","OK - Branch equity owed by UK company")</f>
        <v>OK - Branch equity owed by UK company</v>
      </c>
      <c r="IK95" s="682" t="str">
        <f>IF(ABS(Questionnaire!IN192-Questionnaire!IN191)&gt;50,"WARNING Q 47 - Change in branch equity owed by UK co. is greater than £50m - please check","OK - Branch equity owed by UK company")</f>
        <v>OK - Branch equity owed by UK company</v>
      </c>
      <c r="IL95" s="682" t="str">
        <f>IF(ABS(Questionnaire!IO192-Questionnaire!IO191)&gt;50,"WARNING Q 47 - Change in branch equity owed by UK co. is greater than £50m - please check","OK - Branch equity owed by UK company")</f>
        <v>OK - Branch equity owed by UK company</v>
      </c>
      <c r="IM95" s="682" t="str">
        <f>IF(ABS(Questionnaire!IP192-Questionnaire!IP191)&gt;50,"WARNING Q 47 - Change in branch equity owed by UK co. is greater than £50m - please check","OK - Branch equity owed by UK company")</f>
        <v>OK - Branch equity owed by UK company</v>
      </c>
      <c r="IN95" s="682" t="str">
        <f>IF(ABS(Questionnaire!IQ192-Questionnaire!IQ191)&gt;50,"WARNING Q 47 - Change in branch equity owed by UK co. is greater than £50m - please check","OK - Branch equity owed by UK company")</f>
        <v>OK - Branch equity owed by UK company</v>
      </c>
      <c r="IO95" s="682" t="str">
        <f>IF(ABS(Questionnaire!IR192-Questionnaire!IR191)&gt;50,"WARNING Q 47 - Change in branch equity owed by UK co. is greater than £50m - please check","OK - Branch equity owed by UK company")</f>
        <v>OK - Branch equity owed by UK company</v>
      </c>
      <c r="IP95" s="682" t="str">
        <f>IF(ABS(Questionnaire!IS192-Questionnaire!IS191)&gt;50,"WARNING Q 47 - Change in branch equity owed by UK co. is greater than £50m - please check","OK - Branch equity owed by UK company")</f>
        <v>OK - Branch equity owed by UK company</v>
      </c>
      <c r="IQ95" s="212"/>
      <c r="IR95" s="212"/>
      <c r="IS95" s="212"/>
    </row>
    <row r="96" spans="1:253">
      <c r="A96" s="157"/>
      <c r="B96" s="157"/>
      <c r="C96" s="211"/>
      <c r="D96" s="212"/>
      <c r="E96" s="221"/>
      <c r="F96" s="221"/>
      <c r="G96" s="221"/>
      <c r="H96" s="221"/>
      <c r="I96" s="221"/>
      <c r="J96" s="221"/>
      <c r="K96" s="212"/>
      <c r="L96" s="212"/>
      <c r="M96" s="212"/>
      <c r="N96" s="212"/>
      <c r="O96" s="212"/>
      <c r="P96" s="212"/>
      <c r="Q96" s="212"/>
      <c r="R96" s="212"/>
      <c r="S96" s="212"/>
      <c r="T96" s="212"/>
      <c r="U96" s="212"/>
      <c r="V96" s="212"/>
      <c r="W96" s="212"/>
      <c r="X96" s="212"/>
      <c r="Y96" s="212"/>
      <c r="Z96" s="212"/>
      <c r="AA96" s="212"/>
      <c r="AB96" s="212"/>
      <c r="AC96" s="212"/>
      <c r="AD96" s="212"/>
      <c r="AE96" s="212"/>
      <c r="AF96" s="212"/>
      <c r="AG96" s="212"/>
      <c r="AH96" s="212"/>
      <c r="AI96" s="212"/>
      <c r="AJ96" s="212"/>
      <c r="AK96" s="212"/>
      <c r="AL96" s="212"/>
      <c r="AM96" s="212"/>
      <c r="AN96" s="212"/>
      <c r="AO96" s="212"/>
      <c r="AP96" s="212"/>
      <c r="AQ96" s="212"/>
      <c r="AR96" s="212"/>
      <c r="AS96" s="212"/>
      <c r="AT96" s="212"/>
      <c r="AU96" s="212"/>
      <c r="AV96" s="212"/>
      <c r="AW96" s="212"/>
      <c r="AX96" s="212"/>
      <c r="AY96" s="212"/>
      <c r="AZ96" s="212"/>
      <c r="BA96" s="212"/>
      <c r="BB96" s="212"/>
      <c r="BC96" s="212"/>
      <c r="BD96" s="212"/>
      <c r="BE96" s="212"/>
      <c r="BF96" s="212"/>
      <c r="BG96" s="212"/>
      <c r="BH96" s="212"/>
      <c r="BI96" s="212"/>
      <c r="BJ96" s="212"/>
      <c r="BK96" s="212"/>
      <c r="BL96" s="212"/>
      <c r="BM96" s="212"/>
      <c r="BN96" s="212"/>
      <c r="BO96" s="212"/>
      <c r="BP96" s="212"/>
      <c r="BQ96" s="212"/>
      <c r="BR96" s="212"/>
      <c r="BS96" s="212"/>
      <c r="BT96" s="212"/>
      <c r="BU96" s="212"/>
      <c r="BV96" s="212"/>
      <c r="BW96" s="212"/>
      <c r="BX96" s="212"/>
      <c r="BY96" s="212"/>
      <c r="BZ96" s="212"/>
      <c r="CA96" s="212"/>
      <c r="CB96" s="212"/>
      <c r="CC96" s="212"/>
      <c r="CD96" s="212"/>
      <c r="CE96" s="212"/>
      <c r="CF96" s="212"/>
      <c r="CG96" s="212"/>
      <c r="CH96" s="212"/>
      <c r="CI96" s="212"/>
      <c r="CJ96" s="212"/>
      <c r="CK96" s="212"/>
      <c r="CL96" s="212"/>
      <c r="CM96" s="212"/>
      <c r="CN96" s="212"/>
      <c r="CO96" s="212"/>
      <c r="CP96" s="212"/>
      <c r="CQ96" s="212"/>
      <c r="CR96" s="212"/>
      <c r="CS96" s="212"/>
      <c r="CT96" s="212"/>
      <c r="CU96" s="212"/>
      <c r="CV96" s="212"/>
      <c r="CW96" s="212"/>
      <c r="CX96" s="212"/>
      <c r="CY96" s="212"/>
      <c r="CZ96" s="212"/>
      <c r="DA96" s="212"/>
      <c r="DB96" s="212"/>
      <c r="DC96" s="212"/>
      <c r="DD96" s="212"/>
      <c r="DE96" s="212"/>
      <c r="DF96" s="212"/>
      <c r="DG96" s="212"/>
      <c r="DH96" s="212"/>
      <c r="DI96" s="212"/>
      <c r="DJ96" s="212"/>
      <c r="DK96" s="212"/>
      <c r="DL96" s="212"/>
      <c r="DM96" s="212"/>
      <c r="DN96" s="212"/>
      <c r="DO96" s="212"/>
      <c r="DP96" s="212"/>
      <c r="DQ96" s="212"/>
      <c r="DR96" s="212"/>
      <c r="DS96" s="212"/>
      <c r="DT96" s="212"/>
      <c r="DU96" s="212"/>
      <c r="DV96" s="212"/>
      <c r="DW96" s="212"/>
      <c r="DX96" s="212"/>
      <c r="DY96" s="212"/>
      <c r="DZ96" s="212"/>
      <c r="EA96" s="212"/>
      <c r="EB96" s="212"/>
      <c r="EC96" s="212"/>
      <c r="ED96" s="212"/>
      <c r="EE96" s="212"/>
      <c r="EF96" s="212"/>
      <c r="EG96" s="212"/>
      <c r="EH96" s="212"/>
      <c r="EI96" s="212"/>
      <c r="EJ96" s="212"/>
      <c r="EK96" s="212"/>
      <c r="EL96" s="212"/>
      <c r="EM96" s="212"/>
      <c r="EN96" s="212"/>
      <c r="EO96" s="212"/>
      <c r="EP96" s="212"/>
      <c r="EQ96" s="212"/>
      <c r="ER96" s="212"/>
      <c r="ES96" s="212"/>
      <c r="ET96" s="212"/>
      <c r="EU96" s="212"/>
      <c r="EV96" s="212"/>
      <c r="EW96" s="212"/>
      <c r="EX96" s="212"/>
      <c r="EY96" s="212"/>
      <c r="EZ96" s="212"/>
      <c r="FA96" s="212"/>
      <c r="FB96" s="212"/>
      <c r="FC96" s="212"/>
      <c r="FD96" s="212"/>
      <c r="FE96" s="212"/>
      <c r="FF96" s="212"/>
      <c r="FG96" s="212"/>
      <c r="FH96" s="212"/>
      <c r="FI96" s="212"/>
      <c r="FJ96" s="212"/>
      <c r="FK96" s="212"/>
      <c r="FL96" s="212"/>
      <c r="FM96" s="212"/>
      <c r="FN96" s="212"/>
      <c r="FO96" s="212"/>
      <c r="FP96" s="212"/>
      <c r="FQ96" s="212"/>
      <c r="FR96" s="212"/>
      <c r="FS96" s="212"/>
      <c r="FT96" s="212"/>
      <c r="FU96" s="212"/>
      <c r="FV96" s="212"/>
      <c r="FW96" s="212"/>
      <c r="FX96" s="212"/>
      <c r="FY96" s="212"/>
      <c r="FZ96" s="212"/>
      <c r="GA96" s="212"/>
      <c r="GB96" s="212"/>
      <c r="GC96" s="212"/>
      <c r="GD96" s="212"/>
      <c r="GE96" s="212"/>
      <c r="GF96" s="212"/>
      <c r="GG96" s="212"/>
      <c r="GH96" s="212"/>
      <c r="GI96" s="212"/>
      <c r="GJ96" s="212"/>
      <c r="GK96" s="212"/>
      <c r="GL96" s="212"/>
      <c r="GM96" s="212"/>
      <c r="GN96" s="212"/>
      <c r="GO96" s="212"/>
      <c r="GP96" s="212"/>
      <c r="GQ96" s="212"/>
      <c r="GR96" s="212"/>
      <c r="GS96" s="212"/>
      <c r="GT96" s="212"/>
      <c r="GU96" s="212"/>
      <c r="GV96" s="212"/>
      <c r="GW96" s="212"/>
      <c r="GX96" s="212"/>
      <c r="GY96" s="212"/>
      <c r="GZ96" s="212"/>
      <c r="HA96" s="212"/>
      <c r="HB96" s="212"/>
      <c r="HC96" s="212"/>
      <c r="HD96" s="212"/>
      <c r="HE96" s="212"/>
      <c r="HF96" s="212"/>
      <c r="HG96" s="212"/>
      <c r="HH96" s="212"/>
      <c r="HI96" s="212"/>
      <c r="HJ96" s="212"/>
      <c r="HK96" s="212"/>
      <c r="HL96" s="212"/>
      <c r="HM96" s="212"/>
      <c r="HN96" s="212"/>
      <c r="HO96" s="212"/>
      <c r="HP96" s="212"/>
      <c r="HQ96" s="212"/>
      <c r="HR96" s="212"/>
      <c r="HS96" s="212"/>
      <c r="HT96" s="212"/>
      <c r="HU96" s="212"/>
      <c r="HV96" s="212"/>
      <c r="HW96" s="212"/>
      <c r="HX96" s="212"/>
      <c r="HY96" s="212"/>
      <c r="HZ96" s="212"/>
      <c r="IA96" s="212"/>
      <c r="IB96" s="212"/>
      <c r="IC96" s="212"/>
      <c r="ID96" s="212"/>
      <c r="IE96" s="212"/>
      <c r="IF96" s="212"/>
      <c r="IG96" s="212"/>
      <c r="IH96" s="212"/>
      <c r="II96" s="212"/>
      <c r="IJ96" s="212"/>
      <c r="IK96" s="212"/>
      <c r="IL96" s="212"/>
      <c r="IM96" s="212"/>
      <c r="IN96" s="212"/>
      <c r="IO96" s="212"/>
      <c r="IP96" s="212"/>
      <c r="IQ96" s="212"/>
      <c r="IR96" s="212"/>
      <c r="IS96" s="212"/>
    </row>
    <row r="97" spans="1:253">
      <c r="A97" s="222"/>
      <c r="B97" s="222"/>
      <c r="C97" s="211"/>
      <c r="D97" s="212"/>
      <c r="E97" s="223"/>
      <c r="F97" s="224" t="s">
        <v>633</v>
      </c>
      <c r="G97" s="225"/>
      <c r="H97" s="221"/>
      <c r="I97" s="221"/>
      <c r="J97" s="221"/>
      <c r="K97" s="212"/>
      <c r="L97" s="212"/>
      <c r="M97" s="212"/>
      <c r="N97" s="212"/>
      <c r="O97" s="212"/>
      <c r="P97" s="212"/>
      <c r="Q97" s="212"/>
      <c r="R97" s="212"/>
      <c r="S97" s="212"/>
      <c r="T97" s="212"/>
      <c r="U97" s="212"/>
      <c r="V97" s="212"/>
      <c r="W97" s="212"/>
      <c r="X97" s="212"/>
      <c r="Y97" s="212"/>
      <c r="Z97" s="212"/>
      <c r="AA97" s="212"/>
      <c r="AB97" s="212"/>
      <c r="AC97" s="212"/>
      <c r="AD97" s="212"/>
      <c r="AE97" s="212"/>
      <c r="AF97" s="212"/>
      <c r="AG97" s="212"/>
      <c r="AH97" s="212"/>
      <c r="AI97" s="212"/>
      <c r="AJ97" s="212"/>
      <c r="AK97" s="212"/>
      <c r="AL97" s="212"/>
      <c r="AM97" s="212"/>
      <c r="AN97" s="212"/>
      <c r="AO97" s="212"/>
      <c r="AP97" s="212"/>
      <c r="AQ97" s="212"/>
      <c r="AR97" s="212"/>
      <c r="AS97" s="212"/>
      <c r="AT97" s="212"/>
      <c r="AU97" s="212"/>
      <c r="AV97" s="212"/>
      <c r="AW97" s="212"/>
      <c r="AX97" s="212"/>
      <c r="AY97" s="212"/>
      <c r="AZ97" s="212"/>
      <c r="BA97" s="212"/>
      <c r="BB97" s="212"/>
      <c r="BC97" s="212"/>
      <c r="BD97" s="212"/>
      <c r="BE97" s="212"/>
      <c r="BF97" s="212"/>
      <c r="BG97" s="212"/>
      <c r="BH97" s="212"/>
      <c r="BI97" s="212"/>
      <c r="BJ97" s="212"/>
      <c r="BK97" s="212"/>
      <c r="BL97" s="212"/>
      <c r="BM97" s="212"/>
      <c r="BN97" s="212"/>
      <c r="BO97" s="212"/>
      <c r="BP97" s="212"/>
      <c r="BQ97" s="212"/>
      <c r="BR97" s="212"/>
      <c r="BS97" s="212"/>
      <c r="BT97" s="212"/>
      <c r="BU97" s="212"/>
      <c r="BV97" s="212"/>
      <c r="BW97" s="212"/>
      <c r="BX97" s="212"/>
      <c r="BY97" s="212"/>
      <c r="BZ97" s="212"/>
      <c r="CA97" s="212"/>
      <c r="CB97" s="212"/>
      <c r="CC97" s="212"/>
      <c r="CD97" s="212"/>
      <c r="CE97" s="212"/>
      <c r="CF97" s="212"/>
      <c r="CG97" s="212"/>
      <c r="CH97" s="212"/>
      <c r="CI97" s="212"/>
      <c r="CJ97" s="212"/>
      <c r="CK97" s="212"/>
      <c r="CL97" s="212"/>
      <c r="CM97" s="212"/>
      <c r="CN97" s="212"/>
      <c r="CO97" s="212"/>
      <c r="CP97" s="212"/>
      <c r="CQ97" s="212"/>
      <c r="CR97" s="212"/>
      <c r="CS97" s="212"/>
      <c r="CT97" s="212"/>
      <c r="CU97" s="212"/>
      <c r="CV97" s="212"/>
      <c r="CW97" s="212"/>
      <c r="CX97" s="212"/>
      <c r="CY97" s="212"/>
      <c r="CZ97" s="212"/>
      <c r="DA97" s="212"/>
      <c r="DB97" s="212"/>
      <c r="DC97" s="212"/>
      <c r="DD97" s="212"/>
      <c r="DE97" s="212"/>
      <c r="DF97" s="212"/>
      <c r="DG97" s="212"/>
      <c r="DH97" s="212"/>
      <c r="DI97" s="212"/>
      <c r="DJ97" s="212"/>
      <c r="DK97" s="212"/>
      <c r="DL97" s="212"/>
      <c r="DM97" s="212"/>
      <c r="DN97" s="212"/>
      <c r="DO97" s="212"/>
      <c r="DP97" s="212"/>
      <c r="DQ97" s="212"/>
      <c r="DR97" s="212"/>
      <c r="DS97" s="212"/>
      <c r="DT97" s="212"/>
      <c r="DU97" s="212"/>
      <c r="DV97" s="212"/>
      <c r="DW97" s="212"/>
      <c r="DX97" s="212"/>
      <c r="DY97" s="212"/>
      <c r="DZ97" s="212"/>
      <c r="EA97" s="212"/>
      <c r="EB97" s="212"/>
      <c r="EC97" s="212"/>
      <c r="ED97" s="212"/>
      <c r="EE97" s="212"/>
      <c r="EF97" s="212"/>
      <c r="EG97" s="212"/>
      <c r="EH97" s="212"/>
      <c r="EI97" s="212"/>
      <c r="EJ97" s="212"/>
      <c r="EK97" s="212"/>
      <c r="EL97" s="212"/>
      <c r="EM97" s="212"/>
      <c r="EN97" s="212"/>
      <c r="EO97" s="212"/>
      <c r="EP97" s="212"/>
      <c r="EQ97" s="212"/>
      <c r="ER97" s="212"/>
      <c r="ES97" s="212"/>
      <c r="ET97" s="212"/>
      <c r="EU97" s="212"/>
      <c r="EV97" s="212"/>
      <c r="EW97" s="212"/>
      <c r="EX97" s="212"/>
      <c r="EY97" s="212"/>
      <c r="EZ97" s="212"/>
      <c r="FA97" s="212"/>
      <c r="FB97" s="212"/>
      <c r="FC97" s="212"/>
      <c r="FD97" s="212"/>
      <c r="FE97" s="212"/>
      <c r="FF97" s="212"/>
      <c r="FG97" s="212"/>
      <c r="FH97" s="212"/>
      <c r="FI97" s="212"/>
      <c r="FJ97" s="212"/>
      <c r="FK97" s="212"/>
      <c r="FL97" s="212"/>
      <c r="FM97" s="212"/>
      <c r="FN97" s="212"/>
      <c r="FO97" s="212"/>
      <c r="FP97" s="212"/>
      <c r="FQ97" s="212"/>
      <c r="FR97" s="212"/>
      <c r="FS97" s="212"/>
      <c r="FT97" s="212"/>
      <c r="FU97" s="212"/>
      <c r="FV97" s="212"/>
      <c r="FW97" s="212"/>
      <c r="FX97" s="212"/>
      <c r="FY97" s="212"/>
      <c r="FZ97" s="212"/>
      <c r="GA97" s="212"/>
      <c r="GB97" s="212"/>
      <c r="GC97" s="212"/>
      <c r="GD97" s="212"/>
      <c r="GE97" s="212"/>
      <c r="GF97" s="212"/>
      <c r="GG97" s="212"/>
      <c r="GH97" s="212"/>
      <c r="GI97" s="212"/>
      <c r="GJ97" s="212"/>
      <c r="GK97" s="212"/>
      <c r="GL97" s="212"/>
      <c r="GM97" s="212"/>
      <c r="GN97" s="212"/>
      <c r="GO97" s="212"/>
      <c r="GP97" s="212"/>
      <c r="GQ97" s="212"/>
      <c r="GR97" s="212"/>
      <c r="GS97" s="212"/>
      <c r="GT97" s="212"/>
      <c r="GU97" s="212"/>
      <c r="GV97" s="212"/>
      <c r="GW97" s="212"/>
      <c r="GX97" s="212"/>
      <c r="GY97" s="212"/>
      <c r="GZ97" s="212"/>
      <c r="HA97" s="212"/>
      <c r="HB97" s="212"/>
      <c r="HC97" s="212"/>
      <c r="HD97" s="212"/>
      <c r="HE97" s="212"/>
      <c r="HF97" s="212"/>
      <c r="HG97" s="212"/>
      <c r="HH97" s="212"/>
      <c r="HI97" s="212"/>
      <c r="HJ97" s="212"/>
      <c r="HK97" s="212"/>
      <c r="HL97" s="212"/>
      <c r="HM97" s="212"/>
      <c r="HN97" s="212"/>
      <c r="HO97" s="212"/>
      <c r="HP97" s="212"/>
      <c r="HQ97" s="212"/>
      <c r="HR97" s="212"/>
      <c r="HS97" s="212"/>
      <c r="HT97" s="212"/>
      <c r="HU97" s="212"/>
      <c r="HV97" s="212"/>
      <c r="HW97" s="212"/>
      <c r="HX97" s="212"/>
      <c r="HY97" s="212"/>
      <c r="HZ97" s="212"/>
      <c r="IA97" s="212"/>
      <c r="IB97" s="212"/>
      <c r="IC97" s="212"/>
      <c r="ID97" s="212"/>
      <c r="IE97" s="212"/>
      <c r="IF97" s="212"/>
      <c r="IG97" s="212"/>
      <c r="IH97" s="212"/>
      <c r="II97" s="212"/>
      <c r="IJ97" s="212"/>
      <c r="IK97" s="212"/>
      <c r="IL97" s="212"/>
      <c r="IM97" s="212"/>
      <c r="IN97" s="212"/>
      <c r="IO97" s="212"/>
      <c r="IP97" s="212"/>
      <c r="IQ97" s="212"/>
      <c r="IR97" s="212"/>
      <c r="IS97" s="212"/>
    </row>
    <row r="98" spans="1:253">
      <c r="A98" s="157"/>
      <c r="B98" s="157"/>
      <c r="C98" s="211"/>
      <c r="D98" s="212"/>
      <c r="E98" s="221"/>
      <c r="F98" s="221"/>
      <c r="G98" s="221"/>
      <c r="H98" s="221"/>
      <c r="I98" s="221"/>
      <c r="J98" s="221"/>
      <c r="K98" s="212"/>
      <c r="L98" s="212"/>
      <c r="M98" s="212"/>
      <c r="N98" s="212"/>
      <c r="O98" s="212"/>
      <c r="P98" s="212"/>
      <c r="Q98" s="212"/>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c r="AO98" s="212"/>
      <c r="AP98" s="212"/>
      <c r="AQ98" s="212"/>
      <c r="AR98" s="212"/>
      <c r="AS98" s="212"/>
      <c r="AT98" s="212"/>
      <c r="AU98" s="212"/>
      <c r="AV98" s="212"/>
      <c r="AW98" s="212"/>
      <c r="AX98" s="212"/>
      <c r="AY98" s="212"/>
      <c r="AZ98" s="212"/>
      <c r="BA98" s="212"/>
      <c r="BB98" s="212"/>
      <c r="BC98" s="212"/>
      <c r="BD98" s="212"/>
      <c r="BE98" s="212"/>
      <c r="BF98" s="212"/>
      <c r="BG98" s="212"/>
      <c r="BH98" s="212"/>
      <c r="BI98" s="212"/>
      <c r="BJ98" s="212"/>
      <c r="BK98" s="212"/>
      <c r="BL98" s="212"/>
      <c r="BM98" s="212"/>
      <c r="BN98" s="212"/>
      <c r="BO98" s="212"/>
      <c r="BP98" s="212"/>
      <c r="BQ98" s="212"/>
      <c r="BR98" s="212"/>
      <c r="BS98" s="212"/>
      <c r="BT98" s="212"/>
      <c r="BU98" s="212"/>
      <c r="BV98" s="212"/>
      <c r="BW98" s="212"/>
      <c r="BX98" s="212"/>
      <c r="BY98" s="212"/>
      <c r="BZ98" s="212"/>
      <c r="CA98" s="212"/>
      <c r="CB98" s="212"/>
      <c r="CC98" s="212"/>
      <c r="CD98" s="212"/>
      <c r="CE98" s="212"/>
      <c r="CF98" s="212"/>
      <c r="CG98" s="212"/>
      <c r="CH98" s="212"/>
      <c r="CI98" s="212"/>
      <c r="CJ98" s="212"/>
      <c r="CK98" s="212"/>
      <c r="CL98" s="212"/>
      <c r="CM98" s="212"/>
      <c r="CN98" s="212"/>
      <c r="CO98" s="212"/>
      <c r="CP98" s="212"/>
      <c r="CQ98" s="212"/>
      <c r="CR98" s="212"/>
      <c r="CS98" s="212"/>
      <c r="CT98" s="212"/>
      <c r="CU98" s="212"/>
      <c r="CV98" s="212"/>
      <c r="CW98" s="212"/>
      <c r="CX98" s="212"/>
      <c r="CY98" s="212"/>
      <c r="CZ98" s="212"/>
      <c r="DA98" s="212"/>
      <c r="DB98" s="212"/>
      <c r="DC98" s="212"/>
      <c r="DD98" s="212"/>
      <c r="DE98" s="212"/>
      <c r="DF98" s="212"/>
      <c r="DG98" s="212"/>
      <c r="DH98" s="212"/>
      <c r="DI98" s="212"/>
      <c r="DJ98" s="212"/>
      <c r="DK98" s="212"/>
      <c r="DL98" s="212"/>
      <c r="DM98" s="212"/>
      <c r="DN98" s="212"/>
      <c r="DO98" s="212"/>
      <c r="DP98" s="212"/>
      <c r="DQ98" s="212"/>
      <c r="DR98" s="212"/>
      <c r="DS98" s="212"/>
      <c r="DT98" s="212"/>
      <c r="DU98" s="212"/>
      <c r="DV98" s="212"/>
      <c r="DW98" s="212"/>
      <c r="DX98" s="212"/>
      <c r="DY98" s="212"/>
      <c r="DZ98" s="212"/>
      <c r="EA98" s="212"/>
      <c r="EB98" s="212"/>
      <c r="EC98" s="212"/>
      <c r="ED98" s="212"/>
      <c r="EE98" s="212"/>
      <c r="EF98" s="212"/>
      <c r="EG98" s="212"/>
      <c r="EH98" s="212"/>
      <c r="EI98" s="212"/>
      <c r="EJ98" s="212"/>
      <c r="EK98" s="212"/>
      <c r="EL98" s="212"/>
      <c r="EM98" s="212"/>
      <c r="EN98" s="212"/>
      <c r="EO98" s="212"/>
      <c r="EP98" s="212"/>
      <c r="EQ98" s="212"/>
      <c r="ER98" s="212"/>
      <c r="ES98" s="212"/>
      <c r="ET98" s="212"/>
      <c r="EU98" s="212"/>
      <c r="EV98" s="212"/>
      <c r="EW98" s="212"/>
      <c r="EX98" s="212"/>
      <c r="EY98" s="212"/>
      <c r="EZ98" s="212"/>
      <c r="FA98" s="212"/>
      <c r="FB98" s="212"/>
      <c r="FC98" s="212"/>
      <c r="FD98" s="212"/>
      <c r="FE98" s="212"/>
      <c r="FF98" s="212"/>
      <c r="FG98" s="212"/>
      <c r="FH98" s="212"/>
      <c r="FI98" s="212"/>
      <c r="FJ98" s="212"/>
      <c r="FK98" s="212"/>
      <c r="FL98" s="212"/>
      <c r="FM98" s="212"/>
      <c r="FN98" s="212"/>
      <c r="FO98" s="212"/>
      <c r="FP98" s="212"/>
      <c r="FQ98" s="212"/>
      <c r="FR98" s="212"/>
      <c r="FS98" s="212"/>
      <c r="FT98" s="212"/>
      <c r="FU98" s="212"/>
      <c r="FV98" s="212"/>
      <c r="FW98" s="212"/>
      <c r="FX98" s="212"/>
      <c r="FY98" s="212"/>
      <c r="FZ98" s="212"/>
      <c r="GA98" s="212"/>
      <c r="GB98" s="212"/>
      <c r="GC98" s="212"/>
      <c r="GD98" s="212"/>
      <c r="GE98" s="212"/>
      <c r="GF98" s="212"/>
      <c r="GG98" s="212"/>
      <c r="GH98" s="212"/>
      <c r="GI98" s="212"/>
      <c r="GJ98" s="212"/>
      <c r="GK98" s="212"/>
      <c r="GL98" s="212"/>
      <c r="GM98" s="212"/>
      <c r="GN98" s="212"/>
      <c r="GO98" s="212"/>
      <c r="GP98" s="212"/>
      <c r="GQ98" s="212"/>
      <c r="GR98" s="212"/>
      <c r="GS98" s="212"/>
      <c r="GT98" s="212"/>
      <c r="GU98" s="212"/>
      <c r="GV98" s="212"/>
      <c r="GW98" s="212"/>
      <c r="GX98" s="212"/>
      <c r="GY98" s="212"/>
      <c r="GZ98" s="212"/>
      <c r="HA98" s="212"/>
      <c r="HB98" s="212"/>
      <c r="HC98" s="212"/>
      <c r="HD98" s="212"/>
      <c r="HE98" s="212"/>
      <c r="HF98" s="212"/>
      <c r="HG98" s="212"/>
      <c r="HH98" s="212"/>
      <c r="HI98" s="212"/>
      <c r="HJ98" s="212"/>
      <c r="HK98" s="212"/>
      <c r="HL98" s="212"/>
      <c r="HM98" s="212"/>
      <c r="HN98" s="212"/>
      <c r="HO98" s="212"/>
      <c r="HP98" s="212"/>
      <c r="HQ98" s="212"/>
      <c r="HR98" s="212"/>
      <c r="HS98" s="212"/>
      <c r="HT98" s="212"/>
      <c r="HU98" s="212"/>
      <c r="HV98" s="212"/>
      <c r="HW98" s="212"/>
      <c r="HX98" s="212"/>
      <c r="HY98" s="212"/>
      <c r="HZ98" s="212"/>
      <c r="IA98" s="212"/>
      <c r="IB98" s="212"/>
      <c r="IC98" s="212"/>
      <c r="ID98" s="212"/>
      <c r="IE98" s="212"/>
      <c r="IF98" s="212"/>
      <c r="IG98" s="212"/>
      <c r="IH98" s="212"/>
      <c r="II98" s="212"/>
      <c r="IJ98" s="212"/>
      <c r="IK98" s="212"/>
      <c r="IL98" s="212"/>
      <c r="IM98" s="212"/>
      <c r="IN98" s="212"/>
      <c r="IO98" s="212"/>
      <c r="IP98" s="212"/>
      <c r="IQ98" s="212"/>
      <c r="IR98" s="212"/>
      <c r="IS98" s="212"/>
    </row>
    <row r="99" spans="1:253">
      <c r="A99" s="157"/>
      <c r="B99" s="157"/>
      <c r="C99" s="211"/>
      <c r="D99" s="212"/>
      <c r="E99" s="221"/>
      <c r="F99" s="221"/>
      <c r="G99" s="221"/>
      <c r="H99" s="221"/>
      <c r="I99" s="221"/>
      <c r="J99" s="221"/>
      <c r="K99" s="212"/>
      <c r="L99" s="212"/>
      <c r="M99" s="212"/>
      <c r="N99" s="212"/>
      <c r="O99" s="212"/>
      <c r="P99" s="212"/>
      <c r="Q99" s="212"/>
      <c r="R99" s="212"/>
      <c r="S99" s="212"/>
      <c r="T99" s="212"/>
      <c r="U99" s="212"/>
      <c r="V99" s="212"/>
      <c r="W99" s="212"/>
      <c r="X99" s="212"/>
      <c r="Y99" s="212"/>
      <c r="Z99" s="212"/>
      <c r="AA99" s="212"/>
      <c r="AB99" s="212"/>
      <c r="AC99" s="212"/>
      <c r="AD99" s="212"/>
      <c r="AE99" s="212"/>
      <c r="AF99" s="212"/>
      <c r="AG99" s="212"/>
      <c r="AH99" s="212"/>
      <c r="AI99" s="212"/>
      <c r="AJ99" s="212"/>
      <c r="AK99" s="212"/>
      <c r="AL99" s="212"/>
      <c r="AM99" s="212"/>
      <c r="AN99" s="212"/>
      <c r="AO99" s="212"/>
      <c r="AP99" s="212"/>
      <c r="AQ99" s="212"/>
      <c r="AR99" s="212"/>
      <c r="AS99" s="212"/>
      <c r="AT99" s="212"/>
      <c r="AU99" s="212"/>
      <c r="AV99" s="212"/>
      <c r="AW99" s="212"/>
      <c r="AX99" s="212"/>
      <c r="AY99" s="212"/>
      <c r="AZ99" s="212"/>
      <c r="BA99" s="212"/>
      <c r="BB99" s="212"/>
      <c r="BC99" s="212"/>
      <c r="BD99" s="212"/>
      <c r="BE99" s="212"/>
      <c r="BF99" s="212"/>
      <c r="BG99" s="212"/>
      <c r="BH99" s="212"/>
      <c r="BI99" s="212"/>
      <c r="BJ99" s="212"/>
      <c r="BK99" s="212"/>
      <c r="BL99" s="212"/>
      <c r="BM99" s="212"/>
      <c r="BN99" s="212"/>
      <c r="BO99" s="212"/>
      <c r="BP99" s="212"/>
      <c r="BQ99" s="212"/>
      <c r="BR99" s="212"/>
      <c r="BS99" s="212"/>
      <c r="BT99" s="212"/>
      <c r="BU99" s="212"/>
      <c r="BV99" s="212"/>
      <c r="BW99" s="212"/>
      <c r="BX99" s="212"/>
      <c r="BY99" s="212"/>
      <c r="BZ99" s="212"/>
      <c r="CA99" s="212"/>
      <c r="CB99" s="212"/>
      <c r="CC99" s="212"/>
      <c r="CD99" s="212"/>
      <c r="CE99" s="212"/>
      <c r="CF99" s="212"/>
      <c r="CG99" s="212"/>
      <c r="CH99" s="212"/>
      <c r="CI99" s="212"/>
      <c r="CJ99" s="212"/>
      <c r="CK99" s="212"/>
      <c r="CL99" s="212"/>
      <c r="CM99" s="212"/>
      <c r="CN99" s="212"/>
      <c r="CO99" s="212"/>
      <c r="CP99" s="212"/>
      <c r="CQ99" s="212"/>
      <c r="CR99" s="212"/>
      <c r="CS99" s="212"/>
      <c r="CT99" s="212"/>
      <c r="CU99" s="212"/>
      <c r="CV99" s="212"/>
      <c r="CW99" s="212"/>
      <c r="CX99" s="212"/>
      <c r="CY99" s="212"/>
      <c r="CZ99" s="212"/>
      <c r="DA99" s="212"/>
      <c r="DB99" s="212"/>
      <c r="DC99" s="212"/>
      <c r="DD99" s="212"/>
      <c r="DE99" s="212"/>
      <c r="DF99" s="212"/>
      <c r="DG99" s="212"/>
      <c r="DH99" s="212"/>
      <c r="DI99" s="212"/>
      <c r="DJ99" s="212"/>
      <c r="DK99" s="212"/>
      <c r="DL99" s="212"/>
      <c r="DM99" s="212"/>
      <c r="DN99" s="212"/>
      <c r="DO99" s="212"/>
      <c r="DP99" s="212"/>
      <c r="DQ99" s="212"/>
      <c r="DR99" s="212"/>
      <c r="DS99" s="212"/>
      <c r="DT99" s="212"/>
      <c r="DU99" s="212"/>
      <c r="DV99" s="212"/>
      <c r="DW99" s="212"/>
      <c r="DX99" s="212"/>
      <c r="DY99" s="212"/>
      <c r="DZ99" s="212"/>
      <c r="EA99" s="212"/>
      <c r="EB99" s="212"/>
      <c r="EC99" s="212"/>
      <c r="ED99" s="212"/>
      <c r="EE99" s="212"/>
      <c r="EF99" s="212"/>
      <c r="EG99" s="212"/>
      <c r="EH99" s="212"/>
      <c r="EI99" s="212"/>
      <c r="EJ99" s="212"/>
      <c r="EK99" s="212"/>
      <c r="EL99" s="212"/>
      <c r="EM99" s="212"/>
      <c r="EN99" s="212"/>
      <c r="EO99" s="212"/>
      <c r="EP99" s="212"/>
      <c r="EQ99" s="212"/>
      <c r="ER99" s="212"/>
      <c r="ES99" s="212"/>
      <c r="ET99" s="212"/>
      <c r="EU99" s="212"/>
      <c r="EV99" s="212"/>
      <c r="EW99" s="212"/>
      <c r="EX99" s="212"/>
      <c r="EY99" s="212"/>
      <c r="EZ99" s="212"/>
      <c r="FA99" s="212"/>
      <c r="FB99" s="212"/>
      <c r="FC99" s="212"/>
      <c r="FD99" s="212"/>
      <c r="FE99" s="212"/>
      <c r="FF99" s="212"/>
      <c r="FG99" s="212"/>
      <c r="FH99" s="212"/>
      <c r="FI99" s="212"/>
      <c r="FJ99" s="212"/>
      <c r="FK99" s="212"/>
      <c r="FL99" s="212"/>
      <c r="FM99" s="212"/>
      <c r="FN99" s="212"/>
      <c r="FO99" s="212"/>
      <c r="FP99" s="212"/>
      <c r="FQ99" s="212"/>
      <c r="FR99" s="212"/>
      <c r="FS99" s="212"/>
      <c r="FT99" s="212"/>
      <c r="FU99" s="212"/>
      <c r="FV99" s="212"/>
      <c r="FW99" s="212"/>
      <c r="FX99" s="212"/>
      <c r="FY99" s="212"/>
      <c r="FZ99" s="212"/>
      <c r="GA99" s="212"/>
      <c r="GB99" s="212"/>
      <c r="GC99" s="212"/>
      <c r="GD99" s="212"/>
      <c r="GE99" s="212"/>
      <c r="GF99" s="212"/>
      <c r="GG99" s="212"/>
      <c r="GH99" s="212"/>
      <c r="GI99" s="212"/>
      <c r="GJ99" s="212"/>
      <c r="GK99" s="212"/>
      <c r="GL99" s="212"/>
      <c r="GM99" s="212"/>
      <c r="GN99" s="212"/>
      <c r="GO99" s="212"/>
      <c r="GP99" s="212"/>
      <c r="GQ99" s="212"/>
      <c r="GR99" s="212"/>
      <c r="GS99" s="212"/>
      <c r="GT99" s="212"/>
      <c r="GU99" s="212"/>
      <c r="GV99" s="212"/>
      <c r="GW99" s="212"/>
      <c r="GX99" s="212"/>
      <c r="GY99" s="212"/>
      <c r="GZ99" s="212"/>
      <c r="HA99" s="212"/>
      <c r="HB99" s="212"/>
      <c r="HC99" s="212"/>
      <c r="HD99" s="212"/>
      <c r="HE99" s="212"/>
      <c r="HF99" s="212"/>
      <c r="HG99" s="212"/>
      <c r="HH99" s="212"/>
      <c r="HI99" s="212"/>
      <c r="HJ99" s="212"/>
      <c r="HK99" s="212"/>
      <c r="HL99" s="212"/>
      <c r="HM99" s="212"/>
      <c r="HN99" s="212"/>
      <c r="HO99" s="212"/>
      <c r="HP99" s="212"/>
      <c r="HQ99" s="212"/>
      <c r="HR99" s="212"/>
      <c r="HS99" s="212"/>
      <c r="HT99" s="212"/>
      <c r="HU99" s="212"/>
      <c r="HV99" s="212"/>
      <c r="HW99" s="212"/>
      <c r="HX99" s="212"/>
      <c r="HY99" s="212"/>
      <c r="HZ99" s="212"/>
      <c r="IA99" s="212"/>
      <c r="IB99" s="212"/>
      <c r="IC99" s="212"/>
      <c r="ID99" s="212"/>
      <c r="IE99" s="212"/>
      <c r="IF99" s="212"/>
      <c r="IG99" s="212"/>
      <c r="IH99" s="212"/>
      <c r="II99" s="212"/>
      <c r="IJ99" s="212"/>
      <c r="IK99" s="212"/>
      <c r="IL99" s="212"/>
      <c r="IM99" s="212"/>
      <c r="IN99" s="212"/>
      <c r="IO99" s="212"/>
      <c r="IP99" s="212"/>
      <c r="IQ99" s="212"/>
      <c r="IR99" s="212"/>
      <c r="IS99" s="212"/>
    </row>
    <row r="100" spans="1:253">
      <c r="A100" s="157"/>
      <c r="B100" s="157"/>
      <c r="C100" s="211"/>
      <c r="D100" s="212"/>
      <c r="E100" s="221"/>
      <c r="F100" s="221"/>
      <c r="G100" s="221"/>
      <c r="H100" s="221"/>
      <c r="I100" s="221"/>
      <c r="J100" s="221"/>
      <c r="K100" s="212"/>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212"/>
      <c r="AJ100" s="212"/>
      <c r="AK100" s="212"/>
      <c r="AL100" s="212"/>
      <c r="AM100" s="212"/>
      <c r="AN100" s="212"/>
      <c r="AO100" s="212"/>
      <c r="AP100" s="212"/>
      <c r="AQ100" s="212"/>
      <c r="AR100" s="212"/>
      <c r="AS100" s="212"/>
      <c r="AT100" s="212"/>
      <c r="AU100" s="212"/>
      <c r="AV100" s="212"/>
      <c r="AW100" s="212"/>
      <c r="AX100" s="212"/>
      <c r="AY100" s="212"/>
      <c r="AZ100" s="212"/>
      <c r="BA100" s="212"/>
      <c r="BB100" s="212"/>
      <c r="BC100" s="212"/>
      <c r="BD100" s="212"/>
      <c r="BE100" s="212"/>
      <c r="BF100" s="212"/>
      <c r="BG100" s="212"/>
      <c r="BH100" s="212"/>
      <c r="BI100" s="212"/>
      <c r="BJ100" s="212"/>
      <c r="BK100" s="212"/>
      <c r="BL100" s="212"/>
      <c r="BM100" s="212"/>
      <c r="BN100" s="212"/>
      <c r="BO100" s="212"/>
      <c r="BP100" s="212"/>
      <c r="BQ100" s="212"/>
      <c r="BR100" s="212"/>
      <c r="BS100" s="212"/>
      <c r="BT100" s="212"/>
      <c r="BU100" s="212"/>
      <c r="BV100" s="212"/>
      <c r="BW100" s="212"/>
      <c r="BX100" s="212"/>
      <c r="BY100" s="212"/>
      <c r="BZ100" s="212"/>
      <c r="CA100" s="212"/>
      <c r="CB100" s="212"/>
      <c r="CC100" s="212"/>
      <c r="CD100" s="212"/>
      <c r="CE100" s="212"/>
      <c r="CF100" s="212"/>
      <c r="CG100" s="212"/>
      <c r="CH100" s="212"/>
      <c r="CI100" s="212"/>
      <c r="CJ100" s="212"/>
      <c r="CK100" s="212"/>
      <c r="CL100" s="212"/>
      <c r="CM100" s="212"/>
      <c r="CN100" s="212"/>
      <c r="CO100" s="212"/>
      <c r="CP100" s="212"/>
      <c r="CQ100" s="212"/>
      <c r="CR100" s="212"/>
      <c r="CS100" s="212"/>
      <c r="CT100" s="212"/>
      <c r="CU100" s="212"/>
      <c r="CV100" s="212"/>
      <c r="CW100" s="212"/>
      <c r="CX100" s="212"/>
      <c r="CY100" s="212"/>
      <c r="CZ100" s="212"/>
      <c r="DA100" s="212"/>
      <c r="DB100" s="212"/>
      <c r="DC100" s="212"/>
      <c r="DD100" s="212"/>
      <c r="DE100" s="212"/>
      <c r="DF100" s="212"/>
      <c r="DG100" s="212"/>
      <c r="DH100" s="212"/>
      <c r="DI100" s="212"/>
      <c r="DJ100" s="212"/>
      <c r="DK100" s="212"/>
      <c r="DL100" s="212"/>
      <c r="DM100" s="212"/>
      <c r="DN100" s="212"/>
      <c r="DO100" s="212"/>
      <c r="DP100" s="212"/>
      <c r="DQ100" s="212"/>
      <c r="DR100" s="212"/>
      <c r="DS100" s="212"/>
      <c r="DT100" s="212"/>
      <c r="DU100" s="212"/>
      <c r="DV100" s="212"/>
      <c r="DW100" s="212"/>
      <c r="DX100" s="212"/>
      <c r="DY100" s="212"/>
      <c r="DZ100" s="212"/>
      <c r="EA100" s="212"/>
      <c r="EB100" s="212"/>
      <c r="EC100" s="212"/>
      <c r="ED100" s="212"/>
      <c r="EE100" s="212"/>
      <c r="EF100" s="212"/>
      <c r="EG100" s="212"/>
      <c r="EH100" s="212"/>
      <c r="EI100" s="212"/>
      <c r="EJ100" s="212"/>
      <c r="EK100" s="212"/>
      <c r="EL100" s="212"/>
      <c r="EM100" s="212"/>
      <c r="EN100" s="212"/>
      <c r="EO100" s="212"/>
      <c r="EP100" s="212"/>
      <c r="EQ100" s="212"/>
      <c r="ER100" s="212"/>
      <c r="ES100" s="212"/>
      <c r="ET100" s="212"/>
      <c r="EU100" s="212"/>
      <c r="EV100" s="212"/>
      <c r="EW100" s="212"/>
      <c r="EX100" s="212"/>
      <c r="EY100" s="212"/>
      <c r="EZ100" s="212"/>
      <c r="FA100" s="212"/>
      <c r="FB100" s="212"/>
      <c r="FC100" s="212"/>
      <c r="FD100" s="212"/>
      <c r="FE100" s="212"/>
      <c r="FF100" s="212"/>
      <c r="FG100" s="212"/>
      <c r="FH100" s="212"/>
      <c r="FI100" s="212"/>
      <c r="FJ100" s="212"/>
      <c r="FK100" s="212"/>
      <c r="FL100" s="212"/>
      <c r="FM100" s="212"/>
      <c r="FN100" s="212"/>
      <c r="FO100" s="212"/>
      <c r="FP100" s="212"/>
      <c r="FQ100" s="212"/>
      <c r="FR100" s="212"/>
      <c r="FS100" s="212"/>
      <c r="FT100" s="212"/>
      <c r="FU100" s="212"/>
      <c r="FV100" s="212"/>
      <c r="FW100" s="212"/>
      <c r="FX100" s="212"/>
      <c r="FY100" s="212"/>
      <c r="FZ100" s="212"/>
      <c r="GA100" s="212"/>
      <c r="GB100" s="212"/>
      <c r="GC100" s="212"/>
      <c r="GD100" s="212"/>
      <c r="GE100" s="212"/>
      <c r="GF100" s="212"/>
      <c r="GG100" s="212"/>
      <c r="GH100" s="212"/>
      <c r="GI100" s="212"/>
      <c r="GJ100" s="212"/>
      <c r="GK100" s="212"/>
      <c r="GL100" s="212"/>
      <c r="GM100" s="212"/>
      <c r="GN100" s="212"/>
      <c r="GO100" s="212"/>
      <c r="GP100" s="212"/>
      <c r="GQ100" s="212"/>
      <c r="GR100" s="212"/>
      <c r="GS100" s="212"/>
      <c r="GT100" s="212"/>
      <c r="GU100" s="212"/>
      <c r="GV100" s="212"/>
      <c r="GW100" s="212"/>
      <c r="GX100" s="212"/>
      <c r="GY100" s="212"/>
      <c r="GZ100" s="212"/>
      <c r="HA100" s="212"/>
      <c r="HB100" s="212"/>
      <c r="HC100" s="212"/>
      <c r="HD100" s="212"/>
      <c r="HE100" s="212"/>
      <c r="HF100" s="212"/>
      <c r="HG100" s="212"/>
      <c r="HH100" s="212"/>
      <c r="HI100" s="212"/>
      <c r="HJ100" s="212"/>
      <c r="HK100" s="212"/>
      <c r="HL100" s="212"/>
      <c r="HM100" s="212"/>
      <c r="HN100" s="212"/>
      <c r="HO100" s="212"/>
      <c r="HP100" s="212"/>
      <c r="HQ100" s="212"/>
      <c r="HR100" s="212"/>
      <c r="HS100" s="212"/>
      <c r="HT100" s="212"/>
      <c r="HU100" s="212"/>
      <c r="HV100" s="212"/>
      <c r="HW100" s="212"/>
      <c r="HX100" s="212"/>
      <c r="HY100" s="212"/>
      <c r="HZ100" s="212"/>
      <c r="IA100" s="212"/>
      <c r="IB100" s="212"/>
      <c r="IC100" s="212"/>
      <c r="ID100" s="212"/>
      <c r="IE100" s="212"/>
      <c r="IF100" s="212"/>
      <c r="IG100" s="212"/>
      <c r="IH100" s="212"/>
      <c r="II100" s="212"/>
      <c r="IJ100" s="212"/>
      <c r="IK100" s="212"/>
      <c r="IL100" s="212"/>
      <c r="IM100" s="212"/>
      <c r="IN100" s="212"/>
      <c r="IO100" s="212"/>
      <c r="IP100" s="212"/>
      <c r="IQ100" s="212"/>
      <c r="IR100" s="212"/>
      <c r="IS100" s="212"/>
    </row>
    <row r="101" spans="1:253">
      <c r="A101" s="157"/>
      <c r="B101" s="157"/>
      <c r="C101" s="211"/>
      <c r="D101" s="212"/>
      <c r="E101" s="221"/>
      <c r="F101" s="221"/>
      <c r="G101" s="221"/>
      <c r="H101" s="221"/>
      <c r="I101" s="221"/>
      <c r="J101" s="221"/>
      <c r="K101" s="212"/>
      <c r="L101" s="212"/>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c r="AH101" s="212"/>
      <c r="AI101" s="212"/>
      <c r="AJ101" s="212"/>
      <c r="AK101" s="212"/>
      <c r="AL101" s="212"/>
      <c r="AM101" s="212"/>
      <c r="AN101" s="212"/>
      <c r="AO101" s="212"/>
      <c r="AP101" s="212"/>
      <c r="AQ101" s="212"/>
      <c r="AR101" s="212"/>
      <c r="AS101" s="212"/>
      <c r="AT101" s="212"/>
      <c r="AU101" s="212"/>
      <c r="AV101" s="212"/>
      <c r="AW101" s="212"/>
      <c r="AX101" s="212"/>
      <c r="AY101" s="212"/>
      <c r="AZ101" s="212"/>
      <c r="BA101" s="212"/>
      <c r="BB101" s="212"/>
      <c r="BC101" s="212"/>
      <c r="BD101" s="212"/>
      <c r="BE101" s="212"/>
      <c r="BF101" s="212"/>
      <c r="BG101" s="212"/>
      <c r="BH101" s="212"/>
      <c r="BI101" s="212"/>
      <c r="BJ101" s="212"/>
      <c r="BK101" s="212"/>
      <c r="BL101" s="212"/>
      <c r="BM101" s="212"/>
      <c r="BN101" s="212"/>
      <c r="BO101" s="212"/>
      <c r="BP101" s="212"/>
      <c r="BQ101" s="212"/>
      <c r="BR101" s="212"/>
      <c r="BS101" s="212"/>
      <c r="BT101" s="212"/>
      <c r="BU101" s="212"/>
      <c r="BV101" s="212"/>
      <c r="BW101" s="212"/>
      <c r="BX101" s="212"/>
      <c r="BY101" s="212"/>
      <c r="BZ101" s="212"/>
      <c r="CA101" s="212"/>
      <c r="CB101" s="212"/>
      <c r="CC101" s="212"/>
      <c r="CD101" s="212"/>
      <c r="CE101" s="212"/>
      <c r="CF101" s="212"/>
      <c r="CG101" s="212"/>
      <c r="CH101" s="212"/>
      <c r="CI101" s="212"/>
      <c r="CJ101" s="212"/>
      <c r="CK101" s="212"/>
      <c r="CL101" s="212"/>
      <c r="CM101" s="212"/>
      <c r="CN101" s="212"/>
      <c r="CO101" s="212"/>
      <c r="CP101" s="212"/>
      <c r="CQ101" s="212"/>
      <c r="CR101" s="212"/>
      <c r="CS101" s="212"/>
      <c r="CT101" s="212"/>
      <c r="CU101" s="212"/>
      <c r="CV101" s="212"/>
      <c r="CW101" s="212"/>
      <c r="CX101" s="212"/>
      <c r="CY101" s="212"/>
      <c r="CZ101" s="212"/>
      <c r="DA101" s="212"/>
      <c r="DB101" s="212"/>
      <c r="DC101" s="212"/>
      <c r="DD101" s="212"/>
      <c r="DE101" s="212"/>
      <c r="DF101" s="212"/>
      <c r="DG101" s="212"/>
      <c r="DH101" s="212"/>
      <c r="DI101" s="212"/>
      <c r="DJ101" s="212"/>
      <c r="DK101" s="212"/>
      <c r="DL101" s="212"/>
      <c r="DM101" s="212"/>
      <c r="DN101" s="212"/>
      <c r="DO101" s="212"/>
      <c r="DP101" s="212"/>
      <c r="DQ101" s="212"/>
      <c r="DR101" s="212"/>
      <c r="DS101" s="212"/>
      <c r="DT101" s="212"/>
      <c r="DU101" s="212"/>
      <c r="DV101" s="212"/>
      <c r="DW101" s="212"/>
      <c r="DX101" s="212"/>
      <c r="DY101" s="212"/>
      <c r="DZ101" s="212"/>
      <c r="EA101" s="212"/>
      <c r="EB101" s="212"/>
      <c r="EC101" s="212"/>
      <c r="ED101" s="212"/>
      <c r="EE101" s="212"/>
      <c r="EF101" s="212"/>
      <c r="EG101" s="212"/>
      <c r="EH101" s="212"/>
      <c r="EI101" s="212"/>
      <c r="EJ101" s="212"/>
      <c r="EK101" s="212"/>
      <c r="EL101" s="212"/>
      <c r="EM101" s="212"/>
      <c r="EN101" s="212"/>
      <c r="EO101" s="212"/>
      <c r="EP101" s="212"/>
      <c r="EQ101" s="212"/>
      <c r="ER101" s="212"/>
      <c r="ES101" s="212"/>
      <c r="ET101" s="212"/>
      <c r="EU101" s="212"/>
      <c r="EV101" s="212"/>
      <c r="EW101" s="212"/>
      <c r="EX101" s="212"/>
      <c r="EY101" s="212"/>
      <c r="EZ101" s="212"/>
      <c r="FA101" s="212"/>
      <c r="FB101" s="212"/>
      <c r="FC101" s="212"/>
      <c r="FD101" s="212"/>
      <c r="FE101" s="212"/>
      <c r="FF101" s="212"/>
      <c r="FG101" s="212"/>
      <c r="FH101" s="212"/>
      <c r="FI101" s="212"/>
      <c r="FJ101" s="212"/>
      <c r="FK101" s="212"/>
      <c r="FL101" s="212"/>
      <c r="FM101" s="212"/>
      <c r="FN101" s="212"/>
      <c r="FO101" s="212"/>
      <c r="FP101" s="212"/>
      <c r="FQ101" s="212"/>
      <c r="FR101" s="212"/>
      <c r="FS101" s="212"/>
      <c r="FT101" s="212"/>
      <c r="FU101" s="212"/>
      <c r="FV101" s="212"/>
      <c r="FW101" s="212"/>
      <c r="FX101" s="212"/>
      <c r="FY101" s="212"/>
      <c r="FZ101" s="212"/>
      <c r="GA101" s="212"/>
      <c r="GB101" s="212"/>
      <c r="GC101" s="212"/>
      <c r="GD101" s="212"/>
      <c r="GE101" s="212"/>
      <c r="GF101" s="212"/>
      <c r="GG101" s="212"/>
      <c r="GH101" s="212"/>
      <c r="GI101" s="212"/>
      <c r="GJ101" s="212"/>
      <c r="GK101" s="212"/>
      <c r="GL101" s="212"/>
      <c r="GM101" s="212"/>
      <c r="GN101" s="212"/>
      <c r="GO101" s="212"/>
      <c r="GP101" s="212"/>
      <c r="GQ101" s="212"/>
      <c r="GR101" s="212"/>
      <c r="GS101" s="212"/>
      <c r="GT101" s="212"/>
      <c r="GU101" s="212"/>
      <c r="GV101" s="212"/>
      <c r="GW101" s="212"/>
      <c r="GX101" s="212"/>
      <c r="GY101" s="212"/>
      <c r="GZ101" s="212"/>
      <c r="HA101" s="212"/>
      <c r="HB101" s="212"/>
      <c r="HC101" s="212"/>
      <c r="HD101" s="212"/>
      <c r="HE101" s="212"/>
      <c r="HF101" s="212"/>
      <c r="HG101" s="212"/>
      <c r="HH101" s="212"/>
      <c r="HI101" s="212"/>
      <c r="HJ101" s="212"/>
      <c r="HK101" s="212"/>
      <c r="HL101" s="212"/>
      <c r="HM101" s="212"/>
      <c r="HN101" s="212"/>
      <c r="HO101" s="212"/>
      <c r="HP101" s="212"/>
      <c r="HQ101" s="212"/>
      <c r="HR101" s="212"/>
      <c r="HS101" s="212"/>
      <c r="HT101" s="212"/>
      <c r="HU101" s="212"/>
      <c r="HV101" s="212"/>
      <c r="HW101" s="212"/>
      <c r="HX101" s="212"/>
      <c r="HY101" s="212"/>
      <c r="HZ101" s="212"/>
      <c r="IA101" s="212"/>
      <c r="IB101" s="212"/>
      <c r="IC101" s="212"/>
      <c r="ID101" s="212"/>
      <c r="IE101" s="212"/>
      <c r="IF101" s="212"/>
      <c r="IG101" s="212"/>
      <c r="IH101" s="212"/>
      <c r="II101" s="212"/>
      <c r="IJ101" s="212"/>
      <c r="IK101" s="212"/>
      <c r="IL101" s="212"/>
      <c r="IM101" s="212"/>
      <c r="IN101" s="212"/>
      <c r="IO101" s="212"/>
      <c r="IP101" s="212"/>
      <c r="IQ101" s="212"/>
      <c r="IR101" s="212"/>
      <c r="IS101" s="212"/>
    </row>
    <row r="102" spans="1:253">
      <c r="A102" s="157"/>
      <c r="B102" s="157"/>
      <c r="C102" s="211"/>
      <c r="D102" s="212"/>
      <c r="E102" s="221"/>
      <c r="F102" s="221"/>
      <c r="G102" s="221"/>
      <c r="H102" s="221"/>
      <c r="I102" s="221"/>
      <c r="J102" s="221"/>
      <c r="K102" s="212"/>
      <c r="L102" s="212"/>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212"/>
      <c r="AJ102" s="212"/>
      <c r="AK102" s="212"/>
      <c r="AL102" s="212"/>
      <c r="AM102" s="212"/>
      <c r="AN102" s="212"/>
      <c r="AO102" s="212"/>
      <c r="AP102" s="212"/>
      <c r="AQ102" s="212"/>
      <c r="AR102" s="212"/>
      <c r="AS102" s="212"/>
      <c r="AT102" s="212"/>
      <c r="AU102" s="212"/>
      <c r="AV102" s="212"/>
      <c r="AW102" s="212"/>
      <c r="AX102" s="212"/>
      <c r="AY102" s="212"/>
      <c r="AZ102" s="212"/>
      <c r="BA102" s="212"/>
      <c r="BB102" s="212"/>
      <c r="BC102" s="212"/>
      <c r="BD102" s="212"/>
      <c r="BE102" s="212"/>
      <c r="BF102" s="212"/>
      <c r="BG102" s="212"/>
      <c r="BH102" s="212"/>
      <c r="BI102" s="212"/>
      <c r="BJ102" s="212"/>
      <c r="BK102" s="212"/>
      <c r="BL102" s="212"/>
      <c r="BM102" s="212"/>
      <c r="BN102" s="212"/>
      <c r="BO102" s="212"/>
      <c r="BP102" s="212"/>
      <c r="BQ102" s="212"/>
      <c r="BR102" s="212"/>
      <c r="BS102" s="212"/>
      <c r="BT102" s="212"/>
      <c r="BU102" s="212"/>
      <c r="BV102" s="212"/>
      <c r="BW102" s="212"/>
      <c r="BX102" s="212"/>
      <c r="BY102" s="212"/>
      <c r="BZ102" s="212"/>
      <c r="CA102" s="212"/>
      <c r="CB102" s="212"/>
      <c r="CC102" s="212"/>
      <c r="CD102" s="212"/>
      <c r="CE102" s="212"/>
      <c r="CF102" s="212"/>
      <c r="CG102" s="212"/>
      <c r="CH102" s="212"/>
      <c r="CI102" s="212"/>
      <c r="CJ102" s="212"/>
      <c r="CK102" s="212"/>
      <c r="CL102" s="212"/>
      <c r="CM102" s="212"/>
      <c r="CN102" s="212"/>
      <c r="CO102" s="212"/>
      <c r="CP102" s="212"/>
      <c r="CQ102" s="212"/>
      <c r="CR102" s="212"/>
      <c r="CS102" s="212"/>
      <c r="CT102" s="212"/>
      <c r="CU102" s="212"/>
      <c r="CV102" s="212"/>
      <c r="CW102" s="212"/>
      <c r="CX102" s="212"/>
      <c r="CY102" s="212"/>
      <c r="CZ102" s="212"/>
      <c r="DA102" s="212"/>
      <c r="DB102" s="212"/>
      <c r="DC102" s="212"/>
      <c r="DD102" s="212"/>
      <c r="DE102" s="212"/>
      <c r="DF102" s="212"/>
      <c r="DG102" s="212"/>
      <c r="DH102" s="212"/>
      <c r="DI102" s="212"/>
      <c r="DJ102" s="212"/>
      <c r="DK102" s="212"/>
      <c r="DL102" s="212"/>
      <c r="DM102" s="212"/>
      <c r="DN102" s="212"/>
      <c r="DO102" s="212"/>
      <c r="DP102" s="212"/>
      <c r="DQ102" s="212"/>
      <c r="DR102" s="212"/>
      <c r="DS102" s="212"/>
      <c r="DT102" s="212"/>
      <c r="DU102" s="212"/>
      <c r="DV102" s="212"/>
      <c r="DW102" s="212"/>
      <c r="DX102" s="212"/>
      <c r="DY102" s="212"/>
      <c r="DZ102" s="212"/>
      <c r="EA102" s="212"/>
      <c r="EB102" s="212"/>
      <c r="EC102" s="212"/>
      <c r="ED102" s="212"/>
      <c r="EE102" s="212"/>
      <c r="EF102" s="212"/>
      <c r="EG102" s="212"/>
      <c r="EH102" s="212"/>
      <c r="EI102" s="212"/>
      <c r="EJ102" s="212"/>
      <c r="EK102" s="212"/>
      <c r="EL102" s="212"/>
      <c r="EM102" s="212"/>
      <c r="EN102" s="212"/>
      <c r="EO102" s="212"/>
      <c r="EP102" s="212"/>
      <c r="EQ102" s="212"/>
      <c r="ER102" s="212"/>
      <c r="ES102" s="212"/>
      <c r="ET102" s="212"/>
      <c r="EU102" s="212"/>
      <c r="EV102" s="212"/>
      <c r="EW102" s="212"/>
      <c r="EX102" s="212"/>
      <c r="EY102" s="212"/>
      <c r="EZ102" s="212"/>
      <c r="FA102" s="212"/>
      <c r="FB102" s="212"/>
      <c r="FC102" s="212"/>
      <c r="FD102" s="212"/>
      <c r="FE102" s="212"/>
      <c r="FF102" s="212"/>
      <c r="FG102" s="212"/>
      <c r="FH102" s="212"/>
      <c r="FI102" s="212"/>
      <c r="FJ102" s="212"/>
      <c r="FK102" s="212"/>
      <c r="FL102" s="212"/>
      <c r="FM102" s="212"/>
      <c r="FN102" s="212"/>
      <c r="FO102" s="212"/>
      <c r="FP102" s="212"/>
      <c r="FQ102" s="212"/>
      <c r="FR102" s="212"/>
      <c r="FS102" s="212"/>
      <c r="FT102" s="212"/>
      <c r="FU102" s="212"/>
      <c r="FV102" s="212"/>
      <c r="FW102" s="212"/>
      <c r="FX102" s="212"/>
      <c r="FY102" s="212"/>
      <c r="FZ102" s="212"/>
      <c r="GA102" s="212"/>
      <c r="GB102" s="212"/>
      <c r="GC102" s="212"/>
      <c r="GD102" s="212"/>
      <c r="GE102" s="212"/>
      <c r="GF102" s="212"/>
      <c r="GG102" s="212"/>
      <c r="GH102" s="212"/>
      <c r="GI102" s="212"/>
      <c r="GJ102" s="212"/>
      <c r="GK102" s="212"/>
      <c r="GL102" s="212"/>
      <c r="GM102" s="212"/>
      <c r="GN102" s="212"/>
      <c r="GO102" s="212"/>
      <c r="GP102" s="212"/>
      <c r="GQ102" s="212"/>
      <c r="GR102" s="212"/>
      <c r="GS102" s="212"/>
      <c r="GT102" s="212"/>
      <c r="GU102" s="212"/>
      <c r="GV102" s="212"/>
      <c r="GW102" s="212"/>
      <c r="GX102" s="212"/>
      <c r="GY102" s="212"/>
      <c r="GZ102" s="212"/>
      <c r="HA102" s="212"/>
      <c r="HB102" s="212"/>
      <c r="HC102" s="212"/>
      <c r="HD102" s="212"/>
      <c r="HE102" s="212"/>
      <c r="HF102" s="212"/>
      <c r="HG102" s="212"/>
      <c r="HH102" s="212"/>
      <c r="HI102" s="212"/>
      <c r="HJ102" s="212"/>
      <c r="HK102" s="212"/>
      <c r="HL102" s="212"/>
      <c r="HM102" s="212"/>
      <c r="HN102" s="212"/>
      <c r="HO102" s="212"/>
      <c r="HP102" s="212"/>
      <c r="HQ102" s="212"/>
      <c r="HR102" s="212"/>
      <c r="HS102" s="212"/>
      <c r="HT102" s="212"/>
      <c r="HU102" s="212"/>
      <c r="HV102" s="212"/>
      <c r="HW102" s="212"/>
      <c r="HX102" s="212"/>
      <c r="HY102" s="212"/>
      <c r="HZ102" s="212"/>
      <c r="IA102" s="212"/>
      <c r="IB102" s="212"/>
      <c r="IC102" s="212"/>
      <c r="ID102" s="212"/>
      <c r="IE102" s="212"/>
      <c r="IF102" s="212"/>
      <c r="IG102" s="212"/>
      <c r="IH102" s="212"/>
      <c r="II102" s="212"/>
      <c r="IJ102" s="212"/>
      <c r="IK102" s="212"/>
      <c r="IL102" s="212"/>
      <c r="IM102" s="212"/>
      <c r="IN102" s="212"/>
      <c r="IO102" s="212"/>
      <c r="IP102" s="212"/>
      <c r="IQ102" s="212"/>
      <c r="IR102" s="212"/>
      <c r="IS102" s="212"/>
    </row>
    <row r="103" spans="1:253">
      <c r="A103" s="157"/>
      <c r="B103" s="157"/>
      <c r="C103" s="211"/>
      <c r="D103" s="212"/>
      <c r="E103" s="221"/>
      <c r="F103" s="221"/>
      <c r="G103" s="221"/>
      <c r="H103" s="221"/>
      <c r="I103" s="221"/>
      <c r="J103" s="221"/>
      <c r="K103" s="212"/>
      <c r="L103" s="212"/>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c r="AI103" s="212"/>
      <c r="AJ103" s="212"/>
      <c r="AK103" s="212"/>
      <c r="AL103" s="212"/>
      <c r="AM103" s="212"/>
      <c r="AN103" s="212"/>
      <c r="AO103" s="212"/>
      <c r="AP103" s="212"/>
      <c r="AQ103" s="212"/>
      <c r="AR103" s="212"/>
      <c r="AS103" s="212"/>
      <c r="AT103" s="212"/>
      <c r="AU103" s="212"/>
      <c r="AV103" s="212"/>
      <c r="AW103" s="212"/>
      <c r="AX103" s="212"/>
      <c r="AY103" s="212"/>
      <c r="AZ103" s="212"/>
      <c r="BA103" s="212"/>
      <c r="BB103" s="212"/>
      <c r="BC103" s="212"/>
      <c r="BD103" s="212"/>
      <c r="BE103" s="212"/>
      <c r="BF103" s="212"/>
      <c r="BG103" s="212"/>
      <c r="BH103" s="212"/>
      <c r="BI103" s="212"/>
      <c r="BJ103" s="212"/>
      <c r="BK103" s="212"/>
      <c r="BL103" s="212"/>
      <c r="BM103" s="212"/>
      <c r="BN103" s="212"/>
      <c r="BO103" s="212"/>
      <c r="BP103" s="212"/>
      <c r="BQ103" s="212"/>
      <c r="BR103" s="212"/>
      <c r="BS103" s="212"/>
      <c r="BT103" s="212"/>
      <c r="BU103" s="212"/>
      <c r="BV103" s="212"/>
      <c r="BW103" s="212"/>
      <c r="BX103" s="212"/>
      <c r="BY103" s="212"/>
      <c r="BZ103" s="212"/>
      <c r="CA103" s="212"/>
      <c r="CB103" s="212"/>
      <c r="CC103" s="212"/>
      <c r="CD103" s="212"/>
      <c r="CE103" s="212"/>
      <c r="CF103" s="212"/>
      <c r="CG103" s="212"/>
      <c r="CH103" s="212"/>
      <c r="CI103" s="212"/>
      <c r="CJ103" s="212"/>
      <c r="CK103" s="212"/>
      <c r="CL103" s="212"/>
      <c r="CM103" s="212"/>
      <c r="CN103" s="212"/>
      <c r="CO103" s="212"/>
      <c r="CP103" s="212"/>
      <c r="CQ103" s="212"/>
      <c r="CR103" s="212"/>
      <c r="CS103" s="212"/>
      <c r="CT103" s="212"/>
      <c r="CU103" s="212"/>
      <c r="CV103" s="212"/>
      <c r="CW103" s="212"/>
      <c r="CX103" s="212"/>
      <c r="CY103" s="212"/>
      <c r="CZ103" s="212"/>
      <c r="DA103" s="212"/>
      <c r="DB103" s="212"/>
      <c r="DC103" s="212"/>
      <c r="DD103" s="212"/>
      <c r="DE103" s="212"/>
      <c r="DF103" s="212"/>
      <c r="DG103" s="212"/>
      <c r="DH103" s="212"/>
      <c r="DI103" s="212"/>
      <c r="DJ103" s="212"/>
      <c r="DK103" s="212"/>
      <c r="DL103" s="212"/>
      <c r="DM103" s="212"/>
      <c r="DN103" s="212"/>
      <c r="DO103" s="212"/>
      <c r="DP103" s="212"/>
      <c r="DQ103" s="212"/>
      <c r="DR103" s="212"/>
      <c r="DS103" s="212"/>
      <c r="DT103" s="212"/>
      <c r="DU103" s="212"/>
      <c r="DV103" s="212"/>
      <c r="DW103" s="212"/>
      <c r="DX103" s="212"/>
      <c r="DY103" s="212"/>
      <c r="DZ103" s="212"/>
      <c r="EA103" s="212"/>
      <c r="EB103" s="212"/>
      <c r="EC103" s="212"/>
      <c r="ED103" s="212"/>
      <c r="EE103" s="212"/>
      <c r="EF103" s="212"/>
      <c r="EG103" s="212"/>
      <c r="EH103" s="212"/>
      <c r="EI103" s="212"/>
      <c r="EJ103" s="212"/>
      <c r="EK103" s="212"/>
      <c r="EL103" s="212"/>
      <c r="EM103" s="212"/>
      <c r="EN103" s="212"/>
      <c r="EO103" s="212"/>
      <c r="EP103" s="212"/>
      <c r="EQ103" s="212"/>
      <c r="ER103" s="212"/>
      <c r="ES103" s="212"/>
      <c r="ET103" s="212"/>
      <c r="EU103" s="212"/>
      <c r="EV103" s="212"/>
      <c r="EW103" s="212"/>
      <c r="EX103" s="212"/>
      <c r="EY103" s="212"/>
      <c r="EZ103" s="212"/>
      <c r="FA103" s="212"/>
      <c r="FB103" s="212"/>
      <c r="FC103" s="212"/>
      <c r="FD103" s="212"/>
      <c r="FE103" s="212"/>
      <c r="FF103" s="212"/>
      <c r="FG103" s="212"/>
      <c r="FH103" s="212"/>
      <c r="FI103" s="212"/>
      <c r="FJ103" s="212"/>
      <c r="FK103" s="212"/>
      <c r="FL103" s="212"/>
      <c r="FM103" s="212"/>
      <c r="FN103" s="212"/>
      <c r="FO103" s="212"/>
      <c r="FP103" s="212"/>
      <c r="FQ103" s="212"/>
      <c r="FR103" s="212"/>
      <c r="FS103" s="212"/>
      <c r="FT103" s="212"/>
      <c r="FU103" s="212"/>
      <c r="FV103" s="212"/>
      <c r="FW103" s="212"/>
      <c r="FX103" s="212"/>
      <c r="FY103" s="212"/>
      <c r="FZ103" s="212"/>
      <c r="GA103" s="212"/>
      <c r="GB103" s="212"/>
      <c r="GC103" s="212"/>
      <c r="GD103" s="212"/>
      <c r="GE103" s="212"/>
      <c r="GF103" s="212"/>
      <c r="GG103" s="212"/>
      <c r="GH103" s="212"/>
      <c r="GI103" s="212"/>
      <c r="GJ103" s="212"/>
      <c r="GK103" s="212"/>
      <c r="GL103" s="212"/>
      <c r="GM103" s="212"/>
      <c r="GN103" s="212"/>
      <c r="GO103" s="212"/>
      <c r="GP103" s="212"/>
      <c r="GQ103" s="212"/>
      <c r="GR103" s="212"/>
      <c r="GS103" s="212"/>
      <c r="GT103" s="212"/>
      <c r="GU103" s="212"/>
      <c r="GV103" s="212"/>
      <c r="GW103" s="212"/>
      <c r="GX103" s="212"/>
      <c r="GY103" s="212"/>
      <c r="GZ103" s="212"/>
      <c r="HA103" s="212"/>
      <c r="HB103" s="212"/>
      <c r="HC103" s="212"/>
      <c r="HD103" s="212"/>
      <c r="HE103" s="212"/>
      <c r="HF103" s="212"/>
      <c r="HG103" s="212"/>
      <c r="HH103" s="212"/>
      <c r="HI103" s="212"/>
      <c r="HJ103" s="212"/>
      <c r="HK103" s="212"/>
      <c r="HL103" s="212"/>
      <c r="HM103" s="212"/>
      <c r="HN103" s="212"/>
      <c r="HO103" s="212"/>
      <c r="HP103" s="212"/>
      <c r="HQ103" s="212"/>
      <c r="HR103" s="212"/>
      <c r="HS103" s="212"/>
      <c r="HT103" s="212"/>
      <c r="HU103" s="212"/>
      <c r="HV103" s="212"/>
      <c r="HW103" s="212"/>
      <c r="HX103" s="212"/>
      <c r="HY103" s="212"/>
      <c r="HZ103" s="212"/>
      <c r="IA103" s="212"/>
      <c r="IB103" s="212"/>
      <c r="IC103" s="212"/>
      <c r="ID103" s="212"/>
      <c r="IE103" s="212"/>
      <c r="IF103" s="212"/>
      <c r="IG103" s="212"/>
      <c r="IH103" s="212"/>
      <c r="II103" s="212"/>
      <c r="IJ103" s="212"/>
      <c r="IK103" s="212"/>
      <c r="IL103" s="212"/>
      <c r="IM103" s="212"/>
      <c r="IN103" s="212"/>
      <c r="IO103" s="212"/>
      <c r="IP103" s="212"/>
      <c r="IQ103" s="212"/>
      <c r="IR103" s="212"/>
      <c r="IS103" s="212"/>
    </row>
    <row r="104" spans="1:253">
      <c r="A104" s="157"/>
      <c r="B104" s="157"/>
      <c r="C104" s="211"/>
      <c r="D104" s="212"/>
      <c r="E104" s="221"/>
      <c r="F104" s="221"/>
      <c r="G104" s="221"/>
      <c r="H104" s="221"/>
      <c r="I104" s="221"/>
      <c r="J104" s="221"/>
      <c r="K104" s="212"/>
      <c r="L104" s="212"/>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c r="AI104" s="212"/>
      <c r="AJ104" s="212"/>
      <c r="AK104" s="212"/>
      <c r="AL104" s="212"/>
      <c r="AM104" s="212"/>
      <c r="AN104" s="212"/>
      <c r="AO104" s="212"/>
      <c r="AP104" s="212"/>
      <c r="AQ104" s="212"/>
      <c r="AR104" s="212"/>
      <c r="AS104" s="212"/>
      <c r="AT104" s="212"/>
      <c r="AU104" s="212"/>
      <c r="AV104" s="212"/>
      <c r="AW104" s="212"/>
      <c r="AX104" s="212"/>
      <c r="AY104" s="212"/>
      <c r="AZ104" s="212"/>
      <c r="BA104" s="212"/>
      <c r="BB104" s="212"/>
      <c r="BC104" s="212"/>
      <c r="BD104" s="212"/>
      <c r="BE104" s="212"/>
      <c r="BF104" s="212"/>
      <c r="BG104" s="212"/>
      <c r="BH104" s="212"/>
      <c r="BI104" s="212"/>
      <c r="BJ104" s="212"/>
      <c r="BK104" s="212"/>
      <c r="BL104" s="212"/>
      <c r="BM104" s="212"/>
      <c r="BN104" s="212"/>
      <c r="BO104" s="212"/>
      <c r="BP104" s="212"/>
      <c r="BQ104" s="212"/>
      <c r="BR104" s="212"/>
      <c r="BS104" s="212"/>
      <c r="BT104" s="212"/>
      <c r="BU104" s="212"/>
      <c r="BV104" s="212"/>
      <c r="BW104" s="212"/>
      <c r="BX104" s="212"/>
      <c r="BY104" s="212"/>
      <c r="BZ104" s="212"/>
      <c r="CA104" s="212"/>
      <c r="CB104" s="212"/>
      <c r="CC104" s="212"/>
      <c r="CD104" s="212"/>
      <c r="CE104" s="212"/>
      <c r="CF104" s="212"/>
      <c r="CG104" s="212"/>
      <c r="CH104" s="212"/>
      <c r="CI104" s="212"/>
      <c r="CJ104" s="212"/>
      <c r="CK104" s="212"/>
      <c r="CL104" s="212"/>
      <c r="CM104" s="212"/>
      <c r="CN104" s="212"/>
      <c r="CO104" s="212"/>
      <c r="CP104" s="212"/>
      <c r="CQ104" s="212"/>
      <c r="CR104" s="212"/>
      <c r="CS104" s="212"/>
      <c r="CT104" s="212"/>
      <c r="CU104" s="212"/>
      <c r="CV104" s="212"/>
      <c r="CW104" s="212"/>
      <c r="CX104" s="212"/>
      <c r="CY104" s="212"/>
      <c r="CZ104" s="212"/>
      <c r="DA104" s="212"/>
      <c r="DB104" s="212"/>
      <c r="DC104" s="212"/>
      <c r="DD104" s="212"/>
      <c r="DE104" s="212"/>
      <c r="DF104" s="212"/>
      <c r="DG104" s="212"/>
      <c r="DH104" s="212"/>
      <c r="DI104" s="212"/>
      <c r="DJ104" s="212"/>
      <c r="DK104" s="212"/>
      <c r="DL104" s="212"/>
      <c r="DM104" s="212"/>
      <c r="DN104" s="212"/>
      <c r="DO104" s="212"/>
      <c r="DP104" s="212"/>
      <c r="DQ104" s="212"/>
      <c r="DR104" s="212"/>
      <c r="DS104" s="212"/>
      <c r="DT104" s="212"/>
      <c r="DU104" s="212"/>
      <c r="DV104" s="212"/>
      <c r="DW104" s="212"/>
      <c r="DX104" s="212"/>
      <c r="DY104" s="212"/>
      <c r="DZ104" s="212"/>
      <c r="EA104" s="212"/>
      <c r="EB104" s="212"/>
      <c r="EC104" s="212"/>
      <c r="ED104" s="212"/>
      <c r="EE104" s="212"/>
      <c r="EF104" s="212"/>
      <c r="EG104" s="212"/>
      <c r="EH104" s="212"/>
      <c r="EI104" s="212"/>
      <c r="EJ104" s="212"/>
      <c r="EK104" s="212"/>
      <c r="EL104" s="212"/>
      <c r="EM104" s="212"/>
      <c r="EN104" s="212"/>
      <c r="EO104" s="212"/>
      <c r="EP104" s="212"/>
      <c r="EQ104" s="212"/>
      <c r="ER104" s="212"/>
      <c r="ES104" s="212"/>
      <c r="ET104" s="212"/>
      <c r="EU104" s="212"/>
      <c r="EV104" s="212"/>
      <c r="EW104" s="212"/>
      <c r="EX104" s="212"/>
      <c r="EY104" s="212"/>
      <c r="EZ104" s="212"/>
      <c r="FA104" s="212"/>
      <c r="FB104" s="212"/>
      <c r="FC104" s="212"/>
      <c r="FD104" s="212"/>
      <c r="FE104" s="212"/>
      <c r="FF104" s="212"/>
      <c r="FG104" s="212"/>
      <c r="FH104" s="212"/>
      <c r="FI104" s="212"/>
      <c r="FJ104" s="212"/>
      <c r="FK104" s="212"/>
      <c r="FL104" s="212"/>
      <c r="FM104" s="212"/>
      <c r="FN104" s="212"/>
      <c r="FO104" s="212"/>
      <c r="FP104" s="212"/>
      <c r="FQ104" s="212"/>
      <c r="FR104" s="212"/>
      <c r="FS104" s="212"/>
      <c r="FT104" s="212"/>
      <c r="FU104" s="212"/>
      <c r="FV104" s="212"/>
      <c r="FW104" s="212"/>
      <c r="FX104" s="212"/>
      <c r="FY104" s="212"/>
      <c r="FZ104" s="212"/>
      <c r="GA104" s="212"/>
      <c r="GB104" s="212"/>
      <c r="GC104" s="212"/>
      <c r="GD104" s="212"/>
      <c r="GE104" s="212"/>
      <c r="GF104" s="212"/>
      <c r="GG104" s="212"/>
      <c r="GH104" s="212"/>
      <c r="GI104" s="212"/>
      <c r="GJ104" s="212"/>
      <c r="GK104" s="212"/>
      <c r="GL104" s="212"/>
      <c r="GM104" s="212"/>
      <c r="GN104" s="212"/>
      <c r="GO104" s="212"/>
      <c r="GP104" s="212"/>
      <c r="GQ104" s="212"/>
      <c r="GR104" s="212"/>
      <c r="GS104" s="212"/>
      <c r="GT104" s="212"/>
      <c r="GU104" s="212"/>
      <c r="GV104" s="212"/>
      <c r="GW104" s="212"/>
      <c r="GX104" s="212"/>
      <c r="GY104" s="212"/>
      <c r="GZ104" s="212"/>
      <c r="HA104" s="212"/>
      <c r="HB104" s="212"/>
      <c r="HC104" s="212"/>
      <c r="HD104" s="212"/>
      <c r="HE104" s="212"/>
      <c r="HF104" s="212"/>
      <c r="HG104" s="212"/>
      <c r="HH104" s="212"/>
      <c r="HI104" s="212"/>
      <c r="HJ104" s="212"/>
      <c r="HK104" s="212"/>
      <c r="HL104" s="212"/>
      <c r="HM104" s="212"/>
      <c r="HN104" s="212"/>
      <c r="HO104" s="212"/>
      <c r="HP104" s="212"/>
      <c r="HQ104" s="212"/>
      <c r="HR104" s="212"/>
      <c r="HS104" s="212"/>
      <c r="HT104" s="212"/>
      <c r="HU104" s="212"/>
      <c r="HV104" s="212"/>
      <c r="HW104" s="212"/>
      <c r="HX104" s="212"/>
      <c r="HY104" s="212"/>
      <c r="HZ104" s="212"/>
      <c r="IA104" s="212"/>
      <c r="IB104" s="212"/>
      <c r="IC104" s="212"/>
      <c r="ID104" s="212"/>
      <c r="IE104" s="212"/>
      <c r="IF104" s="212"/>
      <c r="IG104" s="212"/>
      <c r="IH104" s="212"/>
      <c r="II104" s="212"/>
      <c r="IJ104" s="212"/>
      <c r="IK104" s="212"/>
      <c r="IL104" s="212"/>
      <c r="IM104" s="212"/>
      <c r="IN104" s="212"/>
      <c r="IO104" s="212"/>
      <c r="IP104" s="212"/>
      <c r="IQ104" s="212"/>
      <c r="IR104" s="212"/>
      <c r="IS104" s="212"/>
    </row>
    <row r="105" spans="1:253">
      <c r="A105" s="157"/>
      <c r="B105" s="157"/>
      <c r="C105" s="211"/>
      <c r="D105" s="212"/>
      <c r="E105" s="221"/>
      <c r="F105" s="221"/>
      <c r="G105" s="221"/>
      <c r="H105" s="221"/>
      <c r="I105" s="221"/>
      <c r="J105" s="221"/>
      <c r="K105" s="212"/>
      <c r="L105" s="212"/>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c r="AI105" s="212"/>
      <c r="AJ105" s="212"/>
      <c r="AK105" s="212"/>
      <c r="AL105" s="212"/>
      <c r="AM105" s="212"/>
      <c r="AN105" s="212"/>
      <c r="AO105" s="212"/>
      <c r="AP105" s="212"/>
      <c r="AQ105" s="212"/>
      <c r="AR105" s="212"/>
      <c r="AS105" s="212"/>
      <c r="AT105" s="212"/>
      <c r="AU105" s="212"/>
      <c r="AV105" s="212"/>
      <c r="AW105" s="212"/>
      <c r="AX105" s="212"/>
      <c r="AY105" s="212"/>
      <c r="AZ105" s="212"/>
      <c r="BA105" s="212"/>
      <c r="BB105" s="212"/>
      <c r="BC105" s="212"/>
      <c r="BD105" s="212"/>
      <c r="BE105" s="212"/>
      <c r="BF105" s="212"/>
      <c r="BG105" s="212"/>
      <c r="BH105" s="212"/>
      <c r="BI105" s="212"/>
      <c r="BJ105" s="212"/>
      <c r="BK105" s="212"/>
      <c r="BL105" s="212"/>
      <c r="BM105" s="212"/>
      <c r="BN105" s="212"/>
      <c r="BO105" s="212"/>
      <c r="BP105" s="212"/>
      <c r="BQ105" s="212"/>
      <c r="BR105" s="212"/>
      <c r="BS105" s="212"/>
      <c r="BT105" s="212"/>
      <c r="BU105" s="212"/>
      <c r="BV105" s="212"/>
      <c r="BW105" s="212"/>
      <c r="BX105" s="212"/>
      <c r="BY105" s="212"/>
      <c r="BZ105" s="212"/>
      <c r="CA105" s="212"/>
      <c r="CB105" s="212"/>
      <c r="CC105" s="212"/>
      <c r="CD105" s="212"/>
      <c r="CE105" s="212"/>
      <c r="CF105" s="212"/>
      <c r="CG105" s="212"/>
      <c r="CH105" s="212"/>
      <c r="CI105" s="212"/>
      <c r="CJ105" s="212"/>
      <c r="CK105" s="212"/>
      <c r="CL105" s="212"/>
      <c r="CM105" s="212"/>
      <c r="CN105" s="212"/>
      <c r="CO105" s="212"/>
      <c r="CP105" s="212"/>
      <c r="CQ105" s="212"/>
      <c r="CR105" s="212"/>
      <c r="CS105" s="212"/>
      <c r="CT105" s="212"/>
      <c r="CU105" s="212"/>
      <c r="CV105" s="212"/>
      <c r="CW105" s="212"/>
      <c r="CX105" s="212"/>
      <c r="CY105" s="212"/>
      <c r="CZ105" s="212"/>
      <c r="DA105" s="212"/>
      <c r="DB105" s="212"/>
      <c r="DC105" s="212"/>
      <c r="DD105" s="212"/>
      <c r="DE105" s="212"/>
      <c r="DF105" s="212"/>
      <c r="DG105" s="212"/>
      <c r="DH105" s="212"/>
      <c r="DI105" s="212"/>
      <c r="DJ105" s="212"/>
      <c r="DK105" s="212"/>
      <c r="DL105" s="212"/>
      <c r="DM105" s="212"/>
      <c r="DN105" s="212"/>
      <c r="DO105" s="212"/>
      <c r="DP105" s="212"/>
      <c r="DQ105" s="212"/>
      <c r="DR105" s="212"/>
      <c r="DS105" s="212"/>
      <c r="DT105" s="212"/>
      <c r="DU105" s="212"/>
      <c r="DV105" s="212"/>
      <c r="DW105" s="212"/>
      <c r="DX105" s="212"/>
      <c r="DY105" s="212"/>
      <c r="DZ105" s="212"/>
      <c r="EA105" s="212"/>
      <c r="EB105" s="212"/>
      <c r="EC105" s="212"/>
      <c r="ED105" s="212"/>
      <c r="EE105" s="212"/>
      <c r="EF105" s="212"/>
      <c r="EG105" s="212"/>
      <c r="EH105" s="212"/>
      <c r="EI105" s="212"/>
      <c r="EJ105" s="212"/>
      <c r="EK105" s="212"/>
      <c r="EL105" s="212"/>
      <c r="EM105" s="212"/>
      <c r="EN105" s="212"/>
      <c r="EO105" s="212"/>
      <c r="EP105" s="212"/>
      <c r="EQ105" s="212"/>
      <c r="ER105" s="212"/>
      <c r="ES105" s="212"/>
      <c r="ET105" s="212"/>
      <c r="EU105" s="212"/>
      <c r="EV105" s="212"/>
      <c r="EW105" s="212"/>
      <c r="EX105" s="212"/>
      <c r="EY105" s="212"/>
      <c r="EZ105" s="212"/>
      <c r="FA105" s="212"/>
      <c r="FB105" s="212"/>
      <c r="FC105" s="212"/>
      <c r="FD105" s="212"/>
      <c r="FE105" s="212"/>
      <c r="FF105" s="212"/>
      <c r="FG105" s="212"/>
      <c r="FH105" s="212"/>
      <c r="FI105" s="212"/>
      <c r="FJ105" s="212"/>
      <c r="FK105" s="212"/>
      <c r="FL105" s="212"/>
      <c r="FM105" s="212"/>
      <c r="FN105" s="212"/>
      <c r="FO105" s="212"/>
      <c r="FP105" s="212"/>
      <c r="FQ105" s="212"/>
      <c r="FR105" s="212"/>
      <c r="FS105" s="212"/>
      <c r="FT105" s="212"/>
      <c r="FU105" s="212"/>
      <c r="FV105" s="212"/>
      <c r="FW105" s="212"/>
      <c r="FX105" s="212"/>
      <c r="FY105" s="212"/>
      <c r="FZ105" s="212"/>
      <c r="GA105" s="212"/>
      <c r="GB105" s="212"/>
      <c r="GC105" s="212"/>
      <c r="GD105" s="212"/>
      <c r="GE105" s="212"/>
      <c r="GF105" s="212"/>
      <c r="GG105" s="212"/>
      <c r="GH105" s="212"/>
      <c r="GI105" s="212"/>
      <c r="GJ105" s="212"/>
      <c r="GK105" s="212"/>
      <c r="GL105" s="212"/>
      <c r="GM105" s="212"/>
      <c r="GN105" s="212"/>
      <c r="GO105" s="212"/>
      <c r="GP105" s="212"/>
      <c r="GQ105" s="212"/>
      <c r="GR105" s="212"/>
      <c r="GS105" s="212"/>
      <c r="GT105" s="212"/>
      <c r="GU105" s="212"/>
      <c r="GV105" s="212"/>
      <c r="GW105" s="212"/>
      <c r="GX105" s="212"/>
      <c r="GY105" s="212"/>
      <c r="GZ105" s="212"/>
      <c r="HA105" s="212"/>
      <c r="HB105" s="212"/>
      <c r="HC105" s="212"/>
      <c r="HD105" s="212"/>
      <c r="HE105" s="212"/>
      <c r="HF105" s="212"/>
      <c r="HG105" s="212"/>
      <c r="HH105" s="212"/>
      <c r="HI105" s="212"/>
      <c r="HJ105" s="212"/>
      <c r="HK105" s="212"/>
      <c r="HL105" s="212"/>
      <c r="HM105" s="212"/>
      <c r="HN105" s="212"/>
      <c r="HO105" s="212"/>
      <c r="HP105" s="212"/>
      <c r="HQ105" s="212"/>
      <c r="HR105" s="212"/>
      <c r="HS105" s="212"/>
      <c r="HT105" s="212"/>
      <c r="HU105" s="212"/>
      <c r="HV105" s="212"/>
      <c r="HW105" s="212"/>
      <c r="HX105" s="212"/>
      <c r="HY105" s="212"/>
      <c r="HZ105" s="212"/>
      <c r="IA105" s="212"/>
      <c r="IB105" s="212"/>
      <c r="IC105" s="212"/>
      <c r="ID105" s="212"/>
      <c r="IE105" s="212"/>
      <c r="IF105" s="212"/>
      <c r="IG105" s="212"/>
      <c r="IH105" s="212"/>
      <c r="II105" s="212"/>
      <c r="IJ105" s="212"/>
      <c r="IK105" s="212"/>
      <c r="IL105" s="212"/>
      <c r="IM105" s="212"/>
      <c r="IN105" s="212"/>
      <c r="IO105" s="212"/>
      <c r="IP105" s="212"/>
      <c r="IQ105" s="212"/>
      <c r="IR105" s="212"/>
      <c r="IS105" s="212"/>
    </row>
    <row r="106" spans="1:253">
      <c r="A106" s="157"/>
      <c r="B106" s="157"/>
      <c r="C106" s="211"/>
      <c r="D106" s="212"/>
      <c r="E106" s="221"/>
      <c r="F106" s="221"/>
      <c r="G106" s="221"/>
      <c r="H106" s="221"/>
      <c r="I106" s="221"/>
      <c r="J106" s="221"/>
      <c r="K106" s="212"/>
      <c r="L106" s="212"/>
      <c r="M106" s="212"/>
      <c r="N106" s="212"/>
      <c r="O106" s="212"/>
      <c r="P106" s="212"/>
      <c r="Q106" s="212"/>
      <c r="R106" s="212"/>
      <c r="S106" s="212"/>
      <c r="T106" s="212"/>
      <c r="U106" s="212"/>
      <c r="V106" s="212"/>
      <c r="W106" s="212"/>
      <c r="X106" s="212"/>
      <c r="Y106" s="212"/>
      <c r="Z106" s="212"/>
      <c r="AA106" s="212"/>
      <c r="AB106" s="212"/>
      <c r="AC106" s="212"/>
      <c r="AD106" s="212"/>
      <c r="AE106" s="212"/>
      <c r="AF106" s="212"/>
      <c r="AG106" s="212"/>
      <c r="AH106" s="212"/>
      <c r="AI106" s="212"/>
      <c r="AJ106" s="212"/>
      <c r="AK106" s="212"/>
      <c r="AL106" s="212"/>
      <c r="AM106" s="212"/>
      <c r="AN106" s="212"/>
      <c r="AO106" s="212"/>
      <c r="AP106" s="212"/>
      <c r="AQ106" s="212"/>
      <c r="AR106" s="212"/>
      <c r="AS106" s="212"/>
      <c r="AT106" s="212"/>
      <c r="AU106" s="212"/>
      <c r="AV106" s="212"/>
      <c r="AW106" s="212"/>
      <c r="AX106" s="212"/>
      <c r="AY106" s="212"/>
      <c r="AZ106" s="212"/>
      <c r="BA106" s="212"/>
      <c r="BB106" s="212"/>
      <c r="BC106" s="212"/>
      <c r="BD106" s="212"/>
      <c r="BE106" s="212"/>
      <c r="BF106" s="212"/>
      <c r="BG106" s="212"/>
      <c r="BH106" s="212"/>
      <c r="BI106" s="212"/>
      <c r="BJ106" s="212"/>
      <c r="BK106" s="212"/>
      <c r="BL106" s="212"/>
      <c r="BM106" s="212"/>
      <c r="BN106" s="212"/>
      <c r="BO106" s="212"/>
      <c r="BP106" s="212"/>
      <c r="BQ106" s="212"/>
      <c r="BR106" s="212"/>
      <c r="BS106" s="212"/>
      <c r="BT106" s="212"/>
      <c r="BU106" s="212"/>
      <c r="BV106" s="212"/>
      <c r="BW106" s="212"/>
      <c r="BX106" s="212"/>
      <c r="BY106" s="212"/>
      <c r="BZ106" s="212"/>
      <c r="CA106" s="212"/>
      <c r="CB106" s="212"/>
      <c r="CC106" s="212"/>
      <c r="CD106" s="212"/>
      <c r="CE106" s="212"/>
      <c r="CF106" s="212"/>
      <c r="CG106" s="212"/>
      <c r="CH106" s="212"/>
      <c r="CI106" s="212"/>
      <c r="CJ106" s="212"/>
      <c r="CK106" s="212"/>
      <c r="CL106" s="212"/>
      <c r="CM106" s="212"/>
      <c r="CN106" s="212"/>
      <c r="CO106" s="212"/>
      <c r="CP106" s="212"/>
      <c r="CQ106" s="212"/>
      <c r="CR106" s="212"/>
      <c r="CS106" s="212"/>
      <c r="CT106" s="212"/>
      <c r="CU106" s="212"/>
      <c r="CV106" s="212"/>
      <c r="CW106" s="212"/>
      <c r="CX106" s="212"/>
      <c r="CY106" s="212"/>
      <c r="CZ106" s="212"/>
      <c r="DA106" s="212"/>
      <c r="DB106" s="212"/>
      <c r="DC106" s="212"/>
      <c r="DD106" s="212"/>
      <c r="DE106" s="212"/>
      <c r="DF106" s="212"/>
      <c r="DG106" s="212"/>
      <c r="DH106" s="212"/>
      <c r="DI106" s="212"/>
      <c r="DJ106" s="212"/>
      <c r="DK106" s="212"/>
      <c r="DL106" s="212"/>
      <c r="DM106" s="212"/>
      <c r="DN106" s="212"/>
      <c r="DO106" s="212"/>
      <c r="DP106" s="212"/>
      <c r="DQ106" s="212"/>
      <c r="DR106" s="212"/>
      <c r="DS106" s="212"/>
      <c r="DT106" s="212"/>
      <c r="DU106" s="212"/>
      <c r="DV106" s="212"/>
      <c r="DW106" s="212"/>
      <c r="DX106" s="212"/>
      <c r="DY106" s="212"/>
      <c r="DZ106" s="212"/>
      <c r="EA106" s="212"/>
      <c r="EB106" s="212"/>
      <c r="EC106" s="212"/>
      <c r="ED106" s="212"/>
      <c r="EE106" s="212"/>
      <c r="EF106" s="212"/>
      <c r="EG106" s="212"/>
      <c r="EH106" s="212"/>
      <c r="EI106" s="212"/>
      <c r="EJ106" s="212"/>
      <c r="EK106" s="212"/>
      <c r="EL106" s="212"/>
      <c r="EM106" s="212"/>
      <c r="EN106" s="212"/>
      <c r="EO106" s="212"/>
      <c r="EP106" s="212"/>
      <c r="EQ106" s="212"/>
      <c r="ER106" s="212"/>
      <c r="ES106" s="212"/>
      <c r="ET106" s="212"/>
      <c r="EU106" s="212"/>
      <c r="EV106" s="212"/>
      <c r="EW106" s="212"/>
      <c r="EX106" s="212"/>
      <c r="EY106" s="212"/>
      <c r="EZ106" s="212"/>
      <c r="FA106" s="212"/>
      <c r="FB106" s="212"/>
      <c r="FC106" s="212"/>
      <c r="FD106" s="212"/>
      <c r="FE106" s="212"/>
      <c r="FF106" s="212"/>
      <c r="FG106" s="212"/>
      <c r="FH106" s="212"/>
      <c r="FI106" s="212"/>
      <c r="FJ106" s="212"/>
      <c r="FK106" s="212"/>
      <c r="FL106" s="212"/>
      <c r="FM106" s="212"/>
      <c r="FN106" s="212"/>
      <c r="FO106" s="212"/>
      <c r="FP106" s="212"/>
      <c r="FQ106" s="212"/>
      <c r="FR106" s="212"/>
      <c r="FS106" s="212"/>
      <c r="FT106" s="212"/>
      <c r="FU106" s="212"/>
      <c r="FV106" s="212"/>
      <c r="FW106" s="212"/>
      <c r="FX106" s="212"/>
      <c r="FY106" s="212"/>
      <c r="FZ106" s="212"/>
      <c r="GA106" s="212"/>
      <c r="GB106" s="212"/>
      <c r="GC106" s="212"/>
      <c r="GD106" s="212"/>
      <c r="GE106" s="212"/>
      <c r="GF106" s="212"/>
      <c r="GG106" s="212"/>
      <c r="GH106" s="212"/>
      <c r="GI106" s="212"/>
      <c r="GJ106" s="212"/>
      <c r="GK106" s="212"/>
      <c r="GL106" s="212"/>
      <c r="GM106" s="212"/>
      <c r="GN106" s="212"/>
      <c r="GO106" s="212"/>
      <c r="GP106" s="212"/>
      <c r="GQ106" s="212"/>
      <c r="GR106" s="212"/>
      <c r="GS106" s="212"/>
      <c r="GT106" s="212"/>
      <c r="GU106" s="212"/>
      <c r="GV106" s="212"/>
      <c r="GW106" s="212"/>
      <c r="GX106" s="212"/>
      <c r="GY106" s="212"/>
      <c r="GZ106" s="212"/>
      <c r="HA106" s="212"/>
      <c r="HB106" s="212"/>
      <c r="HC106" s="212"/>
      <c r="HD106" s="212"/>
      <c r="HE106" s="212"/>
      <c r="HF106" s="212"/>
      <c r="HG106" s="212"/>
      <c r="HH106" s="212"/>
      <c r="HI106" s="212"/>
      <c r="HJ106" s="212"/>
      <c r="HK106" s="212"/>
      <c r="HL106" s="212"/>
      <c r="HM106" s="212"/>
      <c r="HN106" s="212"/>
      <c r="HO106" s="212"/>
      <c r="HP106" s="212"/>
      <c r="HQ106" s="212"/>
      <c r="HR106" s="212"/>
      <c r="HS106" s="212"/>
      <c r="HT106" s="212"/>
      <c r="HU106" s="212"/>
      <c r="HV106" s="212"/>
      <c r="HW106" s="212"/>
      <c r="HX106" s="212"/>
      <c r="HY106" s="212"/>
      <c r="HZ106" s="212"/>
      <c r="IA106" s="212"/>
      <c r="IB106" s="212"/>
      <c r="IC106" s="212"/>
      <c r="ID106" s="212"/>
      <c r="IE106" s="212"/>
      <c r="IF106" s="212"/>
      <c r="IG106" s="212"/>
      <c r="IH106" s="212"/>
      <c r="II106" s="212"/>
      <c r="IJ106" s="212"/>
      <c r="IK106" s="212"/>
      <c r="IL106" s="212"/>
      <c r="IM106" s="212"/>
      <c r="IN106" s="212"/>
      <c r="IO106" s="212"/>
      <c r="IP106" s="212"/>
      <c r="IQ106" s="212"/>
      <c r="IR106" s="212"/>
      <c r="IS106" s="212"/>
    </row>
    <row r="107" spans="1:253">
      <c r="A107" s="157"/>
      <c r="B107" s="157"/>
      <c r="C107" s="211"/>
      <c r="D107" s="212"/>
      <c r="E107" s="221"/>
      <c r="F107" s="221"/>
      <c r="G107" s="221"/>
      <c r="H107" s="221"/>
      <c r="I107" s="221"/>
      <c r="J107" s="221"/>
      <c r="K107" s="212"/>
      <c r="L107" s="212"/>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c r="AI107" s="212"/>
      <c r="AJ107" s="212"/>
      <c r="AK107" s="212"/>
      <c r="AL107" s="212"/>
      <c r="AM107" s="212"/>
      <c r="AN107" s="212"/>
      <c r="AO107" s="212"/>
      <c r="AP107" s="212"/>
      <c r="AQ107" s="212"/>
      <c r="AR107" s="212"/>
      <c r="AS107" s="212"/>
      <c r="AT107" s="212"/>
      <c r="AU107" s="212"/>
      <c r="AV107" s="212"/>
      <c r="AW107" s="212"/>
      <c r="AX107" s="212"/>
      <c r="AY107" s="212"/>
      <c r="AZ107" s="212"/>
      <c r="BA107" s="212"/>
      <c r="BB107" s="212"/>
      <c r="BC107" s="212"/>
      <c r="BD107" s="212"/>
      <c r="BE107" s="212"/>
      <c r="BF107" s="212"/>
      <c r="BG107" s="212"/>
      <c r="BH107" s="212"/>
      <c r="BI107" s="212"/>
      <c r="BJ107" s="212"/>
      <c r="BK107" s="212"/>
      <c r="BL107" s="212"/>
      <c r="BM107" s="212"/>
      <c r="BN107" s="212"/>
      <c r="BO107" s="212"/>
      <c r="BP107" s="212"/>
      <c r="BQ107" s="212"/>
      <c r="BR107" s="212"/>
      <c r="BS107" s="212"/>
      <c r="BT107" s="212"/>
      <c r="BU107" s="212"/>
      <c r="BV107" s="212"/>
      <c r="BW107" s="212"/>
      <c r="BX107" s="212"/>
      <c r="BY107" s="212"/>
      <c r="BZ107" s="212"/>
      <c r="CA107" s="212"/>
      <c r="CB107" s="212"/>
      <c r="CC107" s="212"/>
      <c r="CD107" s="212"/>
      <c r="CE107" s="212"/>
      <c r="CF107" s="212"/>
      <c r="CG107" s="212"/>
      <c r="CH107" s="212"/>
      <c r="CI107" s="212"/>
      <c r="CJ107" s="212"/>
      <c r="CK107" s="212"/>
      <c r="CL107" s="212"/>
      <c r="CM107" s="212"/>
      <c r="CN107" s="212"/>
      <c r="CO107" s="212"/>
      <c r="CP107" s="212"/>
      <c r="CQ107" s="212"/>
      <c r="CR107" s="212"/>
      <c r="CS107" s="212"/>
      <c r="CT107" s="212"/>
      <c r="CU107" s="212"/>
      <c r="CV107" s="212"/>
      <c r="CW107" s="212"/>
      <c r="CX107" s="212"/>
      <c r="CY107" s="212"/>
      <c r="CZ107" s="212"/>
      <c r="DA107" s="212"/>
      <c r="DB107" s="212"/>
      <c r="DC107" s="212"/>
      <c r="DD107" s="212"/>
      <c r="DE107" s="212"/>
      <c r="DF107" s="212"/>
      <c r="DG107" s="212"/>
      <c r="DH107" s="212"/>
      <c r="DI107" s="212"/>
      <c r="DJ107" s="212"/>
      <c r="DK107" s="212"/>
      <c r="DL107" s="212"/>
      <c r="DM107" s="212"/>
      <c r="DN107" s="212"/>
      <c r="DO107" s="212"/>
      <c r="DP107" s="212"/>
      <c r="DQ107" s="212"/>
      <c r="DR107" s="212"/>
      <c r="DS107" s="212"/>
      <c r="DT107" s="212"/>
      <c r="DU107" s="212"/>
      <c r="DV107" s="212"/>
      <c r="DW107" s="212"/>
      <c r="DX107" s="212"/>
      <c r="DY107" s="212"/>
      <c r="DZ107" s="212"/>
      <c r="EA107" s="212"/>
      <c r="EB107" s="212"/>
      <c r="EC107" s="212"/>
      <c r="ED107" s="212"/>
      <c r="EE107" s="212"/>
      <c r="EF107" s="212"/>
      <c r="EG107" s="212"/>
      <c r="EH107" s="212"/>
      <c r="EI107" s="212"/>
      <c r="EJ107" s="212"/>
      <c r="EK107" s="212"/>
      <c r="EL107" s="212"/>
      <c r="EM107" s="212"/>
      <c r="EN107" s="212"/>
      <c r="EO107" s="212"/>
      <c r="EP107" s="212"/>
      <c r="EQ107" s="212"/>
      <c r="ER107" s="212"/>
      <c r="ES107" s="212"/>
      <c r="ET107" s="212"/>
      <c r="EU107" s="212"/>
      <c r="EV107" s="212"/>
      <c r="EW107" s="212"/>
      <c r="EX107" s="212"/>
      <c r="EY107" s="212"/>
      <c r="EZ107" s="212"/>
      <c r="FA107" s="212"/>
      <c r="FB107" s="212"/>
      <c r="FC107" s="212"/>
      <c r="FD107" s="212"/>
      <c r="FE107" s="212"/>
      <c r="FF107" s="212"/>
      <c r="FG107" s="212"/>
      <c r="FH107" s="212"/>
      <c r="FI107" s="212"/>
      <c r="FJ107" s="212"/>
      <c r="FK107" s="212"/>
      <c r="FL107" s="212"/>
      <c r="FM107" s="212"/>
      <c r="FN107" s="212"/>
      <c r="FO107" s="212"/>
      <c r="FP107" s="212"/>
      <c r="FQ107" s="212"/>
      <c r="FR107" s="212"/>
      <c r="FS107" s="212"/>
      <c r="FT107" s="212"/>
      <c r="FU107" s="212"/>
      <c r="FV107" s="212"/>
      <c r="FW107" s="212"/>
      <c r="FX107" s="212"/>
      <c r="FY107" s="212"/>
      <c r="FZ107" s="212"/>
      <c r="GA107" s="212"/>
      <c r="GB107" s="212"/>
      <c r="GC107" s="212"/>
      <c r="GD107" s="212"/>
      <c r="GE107" s="212"/>
      <c r="GF107" s="212"/>
      <c r="GG107" s="212"/>
      <c r="GH107" s="212"/>
      <c r="GI107" s="212"/>
      <c r="GJ107" s="212"/>
      <c r="GK107" s="212"/>
      <c r="GL107" s="212"/>
      <c r="GM107" s="212"/>
      <c r="GN107" s="212"/>
      <c r="GO107" s="212"/>
      <c r="GP107" s="212"/>
      <c r="GQ107" s="212"/>
      <c r="GR107" s="212"/>
      <c r="GS107" s="212"/>
      <c r="GT107" s="212"/>
      <c r="GU107" s="212"/>
      <c r="GV107" s="212"/>
      <c r="GW107" s="212"/>
      <c r="GX107" s="212"/>
      <c r="GY107" s="212"/>
      <c r="GZ107" s="212"/>
      <c r="HA107" s="212"/>
      <c r="HB107" s="212"/>
      <c r="HC107" s="212"/>
      <c r="HD107" s="212"/>
      <c r="HE107" s="212"/>
      <c r="HF107" s="212"/>
      <c r="HG107" s="212"/>
      <c r="HH107" s="212"/>
      <c r="HI107" s="212"/>
      <c r="HJ107" s="212"/>
      <c r="HK107" s="212"/>
      <c r="HL107" s="212"/>
      <c r="HM107" s="212"/>
      <c r="HN107" s="212"/>
      <c r="HO107" s="212"/>
      <c r="HP107" s="212"/>
      <c r="HQ107" s="212"/>
      <c r="HR107" s="212"/>
      <c r="HS107" s="212"/>
      <c r="HT107" s="212"/>
      <c r="HU107" s="212"/>
      <c r="HV107" s="212"/>
      <c r="HW107" s="212"/>
      <c r="HX107" s="212"/>
      <c r="HY107" s="212"/>
      <c r="HZ107" s="212"/>
      <c r="IA107" s="212"/>
      <c r="IB107" s="212"/>
      <c r="IC107" s="212"/>
      <c r="ID107" s="212"/>
      <c r="IE107" s="212"/>
      <c r="IF107" s="212"/>
      <c r="IG107" s="212"/>
      <c r="IH107" s="212"/>
      <c r="II107" s="212"/>
      <c r="IJ107" s="212"/>
      <c r="IK107" s="212"/>
      <c r="IL107" s="212"/>
      <c r="IM107" s="212"/>
      <c r="IN107" s="212"/>
      <c r="IO107" s="212"/>
      <c r="IP107" s="212"/>
      <c r="IQ107" s="212"/>
      <c r="IR107" s="212"/>
      <c r="IS107" s="212"/>
    </row>
    <row r="108" spans="1:253">
      <c r="A108" s="157"/>
      <c r="B108" s="157"/>
      <c r="C108" s="211"/>
      <c r="D108" s="212"/>
      <c r="E108" s="221"/>
      <c r="F108" s="221"/>
      <c r="G108" s="221"/>
      <c r="H108" s="221"/>
      <c r="I108" s="221"/>
      <c r="J108" s="221"/>
      <c r="K108" s="212"/>
      <c r="L108" s="212"/>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c r="AH108" s="212"/>
      <c r="AI108" s="212"/>
      <c r="AJ108" s="212"/>
      <c r="AK108" s="212"/>
      <c r="AL108" s="212"/>
      <c r="AM108" s="212"/>
      <c r="AN108" s="212"/>
      <c r="AO108" s="212"/>
      <c r="AP108" s="212"/>
      <c r="AQ108" s="212"/>
      <c r="AR108" s="212"/>
      <c r="AS108" s="212"/>
      <c r="AT108" s="212"/>
      <c r="AU108" s="212"/>
      <c r="AV108" s="212"/>
      <c r="AW108" s="212"/>
      <c r="AX108" s="212"/>
      <c r="AY108" s="212"/>
      <c r="AZ108" s="212"/>
      <c r="BA108" s="212"/>
      <c r="BB108" s="212"/>
      <c r="BC108" s="212"/>
      <c r="BD108" s="212"/>
      <c r="BE108" s="212"/>
      <c r="BF108" s="212"/>
      <c r="BG108" s="212"/>
      <c r="BH108" s="212"/>
      <c r="BI108" s="212"/>
      <c r="BJ108" s="212"/>
      <c r="BK108" s="212"/>
      <c r="BL108" s="212"/>
      <c r="BM108" s="212"/>
      <c r="BN108" s="212"/>
      <c r="BO108" s="212"/>
      <c r="BP108" s="212"/>
      <c r="BQ108" s="212"/>
      <c r="BR108" s="212"/>
      <c r="BS108" s="212"/>
      <c r="BT108" s="212"/>
      <c r="BU108" s="212"/>
      <c r="BV108" s="212"/>
      <c r="BW108" s="212"/>
      <c r="BX108" s="212"/>
      <c r="BY108" s="212"/>
      <c r="BZ108" s="212"/>
      <c r="CA108" s="212"/>
      <c r="CB108" s="212"/>
      <c r="CC108" s="212"/>
      <c r="CD108" s="212"/>
      <c r="CE108" s="212"/>
      <c r="CF108" s="212"/>
      <c r="CG108" s="212"/>
      <c r="CH108" s="212"/>
      <c r="CI108" s="212"/>
      <c r="CJ108" s="212"/>
      <c r="CK108" s="212"/>
      <c r="CL108" s="212"/>
      <c r="CM108" s="212"/>
      <c r="CN108" s="212"/>
      <c r="CO108" s="212"/>
      <c r="CP108" s="212"/>
      <c r="CQ108" s="212"/>
      <c r="CR108" s="212"/>
      <c r="CS108" s="212"/>
      <c r="CT108" s="212"/>
      <c r="CU108" s="212"/>
      <c r="CV108" s="212"/>
      <c r="CW108" s="212"/>
      <c r="CX108" s="212"/>
      <c r="CY108" s="212"/>
      <c r="CZ108" s="212"/>
      <c r="DA108" s="212"/>
      <c r="DB108" s="212"/>
      <c r="DC108" s="212"/>
      <c r="DD108" s="212"/>
      <c r="DE108" s="212"/>
      <c r="DF108" s="212"/>
      <c r="DG108" s="212"/>
      <c r="DH108" s="212"/>
      <c r="DI108" s="212"/>
      <c r="DJ108" s="212"/>
      <c r="DK108" s="212"/>
      <c r="DL108" s="212"/>
      <c r="DM108" s="212"/>
      <c r="DN108" s="212"/>
      <c r="DO108" s="212"/>
      <c r="DP108" s="212"/>
      <c r="DQ108" s="212"/>
      <c r="DR108" s="212"/>
      <c r="DS108" s="212"/>
      <c r="DT108" s="212"/>
      <c r="DU108" s="212"/>
      <c r="DV108" s="212"/>
      <c r="DW108" s="212"/>
      <c r="DX108" s="212"/>
      <c r="DY108" s="212"/>
      <c r="DZ108" s="212"/>
      <c r="EA108" s="212"/>
      <c r="EB108" s="212"/>
      <c r="EC108" s="212"/>
      <c r="ED108" s="212"/>
      <c r="EE108" s="212"/>
      <c r="EF108" s="212"/>
      <c r="EG108" s="212"/>
      <c r="EH108" s="212"/>
      <c r="EI108" s="212"/>
      <c r="EJ108" s="212"/>
      <c r="EK108" s="212"/>
      <c r="EL108" s="212"/>
      <c r="EM108" s="212"/>
      <c r="EN108" s="212"/>
      <c r="EO108" s="212"/>
      <c r="EP108" s="212"/>
      <c r="EQ108" s="212"/>
      <c r="ER108" s="212"/>
      <c r="ES108" s="212"/>
      <c r="ET108" s="212"/>
      <c r="EU108" s="212"/>
      <c r="EV108" s="212"/>
      <c r="EW108" s="212"/>
      <c r="EX108" s="212"/>
      <c r="EY108" s="212"/>
      <c r="EZ108" s="212"/>
      <c r="FA108" s="212"/>
      <c r="FB108" s="212"/>
      <c r="FC108" s="212"/>
      <c r="FD108" s="212"/>
      <c r="FE108" s="212"/>
      <c r="FF108" s="212"/>
      <c r="FG108" s="212"/>
      <c r="FH108" s="212"/>
      <c r="FI108" s="212"/>
      <c r="FJ108" s="212"/>
      <c r="FK108" s="212"/>
      <c r="FL108" s="212"/>
      <c r="FM108" s="212"/>
      <c r="FN108" s="212"/>
      <c r="FO108" s="212"/>
      <c r="FP108" s="212"/>
      <c r="FQ108" s="212"/>
      <c r="FR108" s="212"/>
      <c r="FS108" s="212"/>
      <c r="FT108" s="212"/>
      <c r="FU108" s="212"/>
      <c r="FV108" s="212"/>
      <c r="FW108" s="212"/>
      <c r="FX108" s="212"/>
      <c r="FY108" s="212"/>
      <c r="FZ108" s="212"/>
      <c r="GA108" s="212"/>
      <c r="GB108" s="212"/>
      <c r="GC108" s="212"/>
      <c r="GD108" s="212"/>
      <c r="GE108" s="212"/>
      <c r="GF108" s="212"/>
      <c r="GG108" s="212"/>
      <c r="GH108" s="212"/>
      <c r="GI108" s="212"/>
      <c r="GJ108" s="212"/>
      <c r="GK108" s="212"/>
      <c r="GL108" s="212"/>
      <c r="GM108" s="212"/>
      <c r="GN108" s="212"/>
      <c r="GO108" s="212"/>
      <c r="GP108" s="212"/>
      <c r="GQ108" s="212"/>
      <c r="GR108" s="212"/>
      <c r="GS108" s="212"/>
      <c r="GT108" s="212"/>
      <c r="GU108" s="212"/>
      <c r="GV108" s="212"/>
      <c r="GW108" s="212"/>
      <c r="GX108" s="212"/>
      <c r="GY108" s="212"/>
      <c r="GZ108" s="212"/>
      <c r="HA108" s="212"/>
      <c r="HB108" s="212"/>
      <c r="HC108" s="212"/>
      <c r="HD108" s="212"/>
      <c r="HE108" s="212"/>
      <c r="HF108" s="212"/>
      <c r="HG108" s="212"/>
      <c r="HH108" s="212"/>
      <c r="HI108" s="212"/>
      <c r="HJ108" s="212"/>
      <c r="HK108" s="212"/>
      <c r="HL108" s="212"/>
      <c r="HM108" s="212"/>
      <c r="HN108" s="212"/>
      <c r="HO108" s="212"/>
      <c r="HP108" s="212"/>
      <c r="HQ108" s="212"/>
      <c r="HR108" s="212"/>
      <c r="HS108" s="212"/>
      <c r="HT108" s="212"/>
      <c r="HU108" s="212"/>
      <c r="HV108" s="212"/>
      <c r="HW108" s="212"/>
      <c r="HX108" s="212"/>
      <c r="HY108" s="212"/>
      <c r="HZ108" s="212"/>
      <c r="IA108" s="212"/>
      <c r="IB108" s="212"/>
      <c r="IC108" s="212"/>
      <c r="ID108" s="212"/>
      <c r="IE108" s="212"/>
      <c r="IF108" s="212"/>
      <c r="IG108" s="212"/>
      <c r="IH108" s="212"/>
      <c r="II108" s="212"/>
      <c r="IJ108" s="212"/>
      <c r="IK108" s="212"/>
      <c r="IL108" s="212"/>
      <c r="IM108" s="212"/>
      <c r="IN108" s="212"/>
      <c r="IO108" s="212"/>
      <c r="IP108" s="212"/>
      <c r="IQ108" s="212"/>
      <c r="IR108" s="212"/>
      <c r="IS108" s="212"/>
    </row>
    <row r="109" spans="1:253">
      <c r="A109" s="157"/>
      <c r="B109" s="157"/>
      <c r="C109" s="211"/>
      <c r="D109" s="212"/>
      <c r="E109" s="221"/>
      <c r="F109" s="221"/>
      <c r="G109" s="221"/>
      <c r="H109" s="221"/>
      <c r="I109" s="221"/>
      <c r="J109" s="221"/>
      <c r="K109" s="212"/>
      <c r="L109" s="212"/>
      <c r="M109" s="212"/>
      <c r="N109" s="212"/>
      <c r="O109" s="212"/>
      <c r="P109" s="212"/>
      <c r="Q109" s="212"/>
      <c r="R109" s="212"/>
      <c r="S109" s="212"/>
      <c r="T109" s="212"/>
      <c r="U109" s="212"/>
      <c r="V109" s="212"/>
      <c r="W109" s="212"/>
      <c r="X109" s="212"/>
      <c r="Y109" s="212"/>
      <c r="Z109" s="212"/>
      <c r="AA109" s="212"/>
      <c r="AB109" s="212"/>
      <c r="AC109" s="212"/>
      <c r="AD109" s="212"/>
      <c r="AE109" s="212"/>
      <c r="AF109" s="212"/>
      <c r="AG109" s="212"/>
      <c r="AH109" s="212"/>
      <c r="AI109" s="212"/>
      <c r="AJ109" s="212"/>
      <c r="AK109" s="212"/>
      <c r="AL109" s="212"/>
      <c r="AM109" s="212"/>
      <c r="AN109" s="212"/>
      <c r="AO109" s="212"/>
      <c r="AP109" s="212"/>
      <c r="AQ109" s="212"/>
      <c r="AR109" s="212"/>
      <c r="AS109" s="212"/>
      <c r="AT109" s="212"/>
      <c r="AU109" s="212"/>
      <c r="AV109" s="212"/>
      <c r="AW109" s="212"/>
      <c r="AX109" s="212"/>
      <c r="AY109" s="212"/>
      <c r="AZ109" s="212"/>
      <c r="BA109" s="212"/>
      <c r="BB109" s="212"/>
      <c r="BC109" s="212"/>
      <c r="BD109" s="212"/>
      <c r="BE109" s="212"/>
      <c r="BF109" s="212"/>
      <c r="BG109" s="212"/>
      <c r="BH109" s="212"/>
      <c r="BI109" s="212"/>
      <c r="BJ109" s="212"/>
      <c r="BK109" s="212"/>
      <c r="BL109" s="212"/>
      <c r="BM109" s="212"/>
      <c r="BN109" s="212"/>
      <c r="BO109" s="212"/>
      <c r="BP109" s="212"/>
      <c r="BQ109" s="212"/>
      <c r="BR109" s="212"/>
      <c r="BS109" s="212"/>
      <c r="BT109" s="212"/>
      <c r="BU109" s="212"/>
      <c r="BV109" s="212"/>
      <c r="BW109" s="212"/>
      <c r="BX109" s="212"/>
      <c r="BY109" s="212"/>
      <c r="BZ109" s="212"/>
      <c r="CA109" s="212"/>
      <c r="CB109" s="212"/>
      <c r="CC109" s="212"/>
      <c r="CD109" s="212"/>
      <c r="CE109" s="212"/>
      <c r="CF109" s="212"/>
      <c r="CG109" s="212"/>
      <c r="CH109" s="212"/>
      <c r="CI109" s="212"/>
      <c r="CJ109" s="212"/>
      <c r="CK109" s="212"/>
      <c r="CL109" s="212"/>
      <c r="CM109" s="212"/>
      <c r="CN109" s="212"/>
      <c r="CO109" s="212"/>
      <c r="CP109" s="212"/>
      <c r="CQ109" s="212"/>
      <c r="CR109" s="212"/>
      <c r="CS109" s="212"/>
      <c r="CT109" s="212"/>
      <c r="CU109" s="212"/>
      <c r="CV109" s="212"/>
      <c r="CW109" s="212"/>
      <c r="CX109" s="212"/>
      <c r="CY109" s="212"/>
      <c r="CZ109" s="212"/>
      <c r="DA109" s="212"/>
      <c r="DB109" s="212"/>
      <c r="DC109" s="212"/>
      <c r="DD109" s="212"/>
      <c r="DE109" s="212"/>
      <c r="DF109" s="212"/>
      <c r="DG109" s="212"/>
      <c r="DH109" s="212"/>
      <c r="DI109" s="212"/>
      <c r="DJ109" s="212"/>
      <c r="DK109" s="212"/>
      <c r="DL109" s="212"/>
      <c r="DM109" s="212"/>
      <c r="DN109" s="212"/>
      <c r="DO109" s="212"/>
      <c r="DP109" s="212"/>
      <c r="DQ109" s="212"/>
      <c r="DR109" s="212"/>
      <c r="DS109" s="212"/>
      <c r="DT109" s="212"/>
      <c r="DU109" s="212"/>
      <c r="DV109" s="212"/>
      <c r="DW109" s="212"/>
      <c r="DX109" s="212"/>
      <c r="DY109" s="212"/>
      <c r="DZ109" s="212"/>
      <c r="EA109" s="212"/>
      <c r="EB109" s="212"/>
      <c r="EC109" s="212"/>
      <c r="ED109" s="212"/>
      <c r="EE109" s="212"/>
      <c r="EF109" s="212"/>
      <c r="EG109" s="212"/>
      <c r="EH109" s="212"/>
      <c r="EI109" s="212"/>
      <c r="EJ109" s="212"/>
      <c r="EK109" s="212"/>
      <c r="EL109" s="212"/>
      <c r="EM109" s="212"/>
      <c r="EN109" s="212"/>
      <c r="EO109" s="212"/>
      <c r="EP109" s="212"/>
      <c r="EQ109" s="212"/>
      <c r="ER109" s="212"/>
      <c r="ES109" s="212"/>
      <c r="ET109" s="212"/>
      <c r="EU109" s="212"/>
      <c r="EV109" s="212"/>
      <c r="EW109" s="212"/>
      <c r="EX109" s="212"/>
      <c r="EY109" s="212"/>
      <c r="EZ109" s="212"/>
      <c r="FA109" s="212"/>
      <c r="FB109" s="212"/>
      <c r="FC109" s="212"/>
      <c r="FD109" s="212"/>
      <c r="FE109" s="212"/>
      <c r="FF109" s="212"/>
      <c r="FG109" s="212"/>
      <c r="FH109" s="212"/>
      <c r="FI109" s="212"/>
      <c r="FJ109" s="212"/>
      <c r="FK109" s="212"/>
      <c r="FL109" s="212"/>
      <c r="FM109" s="212"/>
      <c r="FN109" s="212"/>
      <c r="FO109" s="212"/>
      <c r="FP109" s="212"/>
      <c r="FQ109" s="212"/>
      <c r="FR109" s="212"/>
      <c r="FS109" s="212"/>
      <c r="FT109" s="212"/>
      <c r="FU109" s="212"/>
      <c r="FV109" s="212"/>
      <c r="FW109" s="212"/>
      <c r="FX109" s="212"/>
      <c r="FY109" s="212"/>
      <c r="FZ109" s="212"/>
      <c r="GA109" s="212"/>
      <c r="GB109" s="212"/>
      <c r="GC109" s="212"/>
      <c r="GD109" s="212"/>
      <c r="GE109" s="212"/>
      <c r="GF109" s="212"/>
      <c r="GG109" s="212"/>
      <c r="GH109" s="212"/>
      <c r="GI109" s="212"/>
      <c r="GJ109" s="212"/>
      <c r="GK109" s="212"/>
      <c r="GL109" s="212"/>
      <c r="GM109" s="212"/>
      <c r="GN109" s="212"/>
      <c r="GO109" s="212"/>
      <c r="GP109" s="212"/>
      <c r="GQ109" s="212"/>
      <c r="GR109" s="212"/>
      <c r="GS109" s="212"/>
      <c r="GT109" s="212"/>
      <c r="GU109" s="212"/>
      <c r="GV109" s="212"/>
      <c r="GW109" s="212"/>
      <c r="GX109" s="212"/>
      <c r="GY109" s="212"/>
      <c r="GZ109" s="212"/>
      <c r="HA109" s="212"/>
      <c r="HB109" s="212"/>
      <c r="HC109" s="212"/>
      <c r="HD109" s="212"/>
      <c r="HE109" s="212"/>
      <c r="HF109" s="212"/>
      <c r="HG109" s="212"/>
      <c r="HH109" s="212"/>
      <c r="HI109" s="212"/>
      <c r="HJ109" s="212"/>
      <c r="HK109" s="212"/>
      <c r="HL109" s="212"/>
      <c r="HM109" s="212"/>
      <c r="HN109" s="212"/>
      <c r="HO109" s="212"/>
      <c r="HP109" s="212"/>
      <c r="HQ109" s="212"/>
      <c r="HR109" s="212"/>
      <c r="HS109" s="212"/>
      <c r="HT109" s="212"/>
      <c r="HU109" s="212"/>
      <c r="HV109" s="212"/>
      <c r="HW109" s="212"/>
      <c r="HX109" s="212"/>
      <c r="HY109" s="212"/>
      <c r="HZ109" s="212"/>
      <c r="IA109" s="212"/>
      <c r="IB109" s="212"/>
      <c r="IC109" s="212"/>
      <c r="ID109" s="212"/>
      <c r="IE109" s="212"/>
      <c r="IF109" s="212"/>
      <c r="IG109" s="212"/>
      <c r="IH109" s="212"/>
      <c r="II109" s="212"/>
      <c r="IJ109" s="212"/>
      <c r="IK109" s="212"/>
      <c r="IL109" s="212"/>
      <c r="IM109" s="212"/>
      <c r="IN109" s="212"/>
      <c r="IO109" s="212"/>
      <c r="IP109" s="212"/>
      <c r="IQ109" s="212"/>
      <c r="IR109" s="212"/>
      <c r="IS109" s="212"/>
    </row>
    <row r="110" spans="1:253">
      <c r="A110" s="157"/>
      <c r="B110" s="157"/>
      <c r="C110" s="211"/>
      <c r="D110" s="212"/>
      <c r="E110" s="221"/>
      <c r="F110" s="221"/>
      <c r="G110" s="221"/>
      <c r="H110" s="221"/>
      <c r="I110" s="221"/>
      <c r="J110" s="221"/>
      <c r="K110" s="212"/>
      <c r="L110" s="212"/>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c r="AH110" s="212"/>
      <c r="AI110" s="212"/>
      <c r="AJ110" s="212"/>
      <c r="AK110" s="212"/>
      <c r="AL110" s="212"/>
      <c r="AM110" s="212"/>
      <c r="AN110" s="212"/>
      <c r="AO110" s="212"/>
      <c r="AP110" s="212"/>
      <c r="AQ110" s="212"/>
      <c r="AR110" s="212"/>
      <c r="AS110" s="212"/>
      <c r="AT110" s="212"/>
      <c r="AU110" s="212"/>
      <c r="AV110" s="212"/>
      <c r="AW110" s="212"/>
      <c r="AX110" s="212"/>
      <c r="AY110" s="212"/>
      <c r="AZ110" s="212"/>
      <c r="BA110" s="212"/>
      <c r="BB110" s="212"/>
      <c r="BC110" s="212"/>
      <c r="BD110" s="212"/>
      <c r="BE110" s="212"/>
      <c r="BF110" s="212"/>
      <c r="BG110" s="212"/>
      <c r="BH110" s="212"/>
      <c r="BI110" s="212"/>
      <c r="BJ110" s="212"/>
      <c r="BK110" s="212"/>
      <c r="BL110" s="212"/>
      <c r="BM110" s="212"/>
      <c r="BN110" s="212"/>
      <c r="BO110" s="212"/>
      <c r="BP110" s="212"/>
      <c r="BQ110" s="212"/>
      <c r="BR110" s="212"/>
      <c r="BS110" s="212"/>
      <c r="BT110" s="212"/>
      <c r="BU110" s="212"/>
      <c r="BV110" s="212"/>
      <c r="BW110" s="212"/>
      <c r="BX110" s="212"/>
      <c r="BY110" s="212"/>
      <c r="BZ110" s="212"/>
      <c r="CA110" s="212"/>
      <c r="CB110" s="212"/>
      <c r="CC110" s="212"/>
      <c r="CD110" s="212"/>
      <c r="CE110" s="212"/>
      <c r="CF110" s="212"/>
      <c r="CG110" s="212"/>
      <c r="CH110" s="212"/>
      <c r="CI110" s="212"/>
      <c r="CJ110" s="212"/>
      <c r="CK110" s="212"/>
      <c r="CL110" s="212"/>
      <c r="CM110" s="212"/>
      <c r="CN110" s="212"/>
      <c r="CO110" s="212"/>
      <c r="CP110" s="212"/>
      <c r="CQ110" s="212"/>
      <c r="CR110" s="212"/>
      <c r="CS110" s="212"/>
      <c r="CT110" s="212"/>
      <c r="CU110" s="212"/>
      <c r="CV110" s="212"/>
      <c r="CW110" s="212"/>
      <c r="CX110" s="212"/>
      <c r="CY110" s="212"/>
      <c r="CZ110" s="212"/>
      <c r="DA110" s="212"/>
      <c r="DB110" s="212"/>
      <c r="DC110" s="212"/>
      <c r="DD110" s="212"/>
      <c r="DE110" s="212"/>
      <c r="DF110" s="212"/>
      <c r="DG110" s="212"/>
      <c r="DH110" s="212"/>
      <c r="DI110" s="212"/>
      <c r="DJ110" s="212"/>
      <c r="DK110" s="212"/>
      <c r="DL110" s="212"/>
      <c r="DM110" s="212"/>
      <c r="DN110" s="212"/>
      <c r="DO110" s="212"/>
      <c r="DP110" s="212"/>
      <c r="DQ110" s="212"/>
      <c r="DR110" s="212"/>
      <c r="DS110" s="212"/>
      <c r="DT110" s="212"/>
      <c r="DU110" s="212"/>
      <c r="DV110" s="212"/>
      <c r="DW110" s="212"/>
      <c r="DX110" s="212"/>
      <c r="DY110" s="212"/>
      <c r="DZ110" s="212"/>
      <c r="EA110" s="212"/>
      <c r="EB110" s="212"/>
      <c r="EC110" s="212"/>
      <c r="ED110" s="212"/>
      <c r="EE110" s="212"/>
      <c r="EF110" s="212"/>
      <c r="EG110" s="212"/>
      <c r="EH110" s="212"/>
      <c r="EI110" s="212"/>
      <c r="EJ110" s="212"/>
      <c r="EK110" s="212"/>
      <c r="EL110" s="212"/>
      <c r="EM110" s="212"/>
      <c r="EN110" s="212"/>
      <c r="EO110" s="212"/>
      <c r="EP110" s="212"/>
      <c r="EQ110" s="212"/>
      <c r="ER110" s="212"/>
      <c r="ES110" s="212"/>
      <c r="ET110" s="212"/>
      <c r="EU110" s="212"/>
      <c r="EV110" s="212"/>
      <c r="EW110" s="212"/>
      <c r="EX110" s="212"/>
      <c r="EY110" s="212"/>
      <c r="EZ110" s="212"/>
      <c r="FA110" s="212"/>
      <c r="FB110" s="212"/>
      <c r="FC110" s="212"/>
      <c r="FD110" s="212"/>
      <c r="FE110" s="212"/>
      <c r="FF110" s="212"/>
      <c r="FG110" s="212"/>
      <c r="FH110" s="212"/>
      <c r="FI110" s="212"/>
      <c r="FJ110" s="212"/>
      <c r="FK110" s="212"/>
      <c r="FL110" s="212"/>
      <c r="FM110" s="212"/>
      <c r="FN110" s="212"/>
      <c r="FO110" s="212"/>
      <c r="FP110" s="212"/>
      <c r="FQ110" s="212"/>
      <c r="FR110" s="212"/>
      <c r="FS110" s="212"/>
      <c r="FT110" s="212"/>
      <c r="FU110" s="212"/>
      <c r="FV110" s="212"/>
      <c r="FW110" s="212"/>
      <c r="FX110" s="212"/>
      <c r="FY110" s="212"/>
      <c r="FZ110" s="212"/>
      <c r="GA110" s="212"/>
      <c r="GB110" s="212"/>
      <c r="GC110" s="212"/>
      <c r="GD110" s="212"/>
      <c r="GE110" s="212"/>
      <c r="GF110" s="212"/>
      <c r="GG110" s="212"/>
      <c r="GH110" s="212"/>
      <c r="GI110" s="212"/>
      <c r="GJ110" s="212"/>
      <c r="GK110" s="212"/>
      <c r="GL110" s="212"/>
      <c r="GM110" s="212"/>
      <c r="GN110" s="212"/>
      <c r="GO110" s="212"/>
      <c r="GP110" s="212"/>
      <c r="GQ110" s="212"/>
      <c r="GR110" s="212"/>
      <c r="GS110" s="212"/>
      <c r="GT110" s="212"/>
      <c r="GU110" s="212"/>
      <c r="GV110" s="212"/>
      <c r="GW110" s="212"/>
      <c r="GX110" s="212"/>
      <c r="GY110" s="212"/>
      <c r="GZ110" s="212"/>
      <c r="HA110" s="212"/>
      <c r="HB110" s="212"/>
      <c r="HC110" s="212"/>
      <c r="HD110" s="212"/>
      <c r="HE110" s="212"/>
      <c r="HF110" s="212"/>
      <c r="HG110" s="212"/>
      <c r="HH110" s="212"/>
      <c r="HI110" s="212"/>
      <c r="HJ110" s="212"/>
      <c r="HK110" s="212"/>
      <c r="HL110" s="212"/>
      <c r="HM110" s="212"/>
      <c r="HN110" s="212"/>
      <c r="HO110" s="212"/>
      <c r="HP110" s="212"/>
      <c r="HQ110" s="212"/>
      <c r="HR110" s="212"/>
      <c r="HS110" s="212"/>
      <c r="HT110" s="212"/>
      <c r="HU110" s="212"/>
      <c r="HV110" s="212"/>
      <c r="HW110" s="212"/>
      <c r="HX110" s="212"/>
      <c r="HY110" s="212"/>
      <c r="HZ110" s="212"/>
      <c r="IA110" s="212"/>
      <c r="IB110" s="212"/>
      <c r="IC110" s="212"/>
      <c r="ID110" s="212"/>
      <c r="IE110" s="212"/>
      <c r="IF110" s="212"/>
      <c r="IG110" s="212"/>
      <c r="IH110" s="212"/>
      <c r="II110" s="212"/>
      <c r="IJ110" s="212"/>
      <c r="IK110" s="212"/>
      <c r="IL110" s="212"/>
      <c r="IM110" s="212"/>
      <c r="IN110" s="212"/>
      <c r="IO110" s="212"/>
      <c r="IP110" s="212"/>
      <c r="IQ110" s="212"/>
      <c r="IR110" s="212"/>
      <c r="IS110" s="212"/>
    </row>
    <row r="111" spans="1:253">
      <c r="A111" s="157"/>
      <c r="B111" s="157"/>
      <c r="C111" s="211"/>
      <c r="D111" s="212"/>
      <c r="E111" s="221"/>
      <c r="F111" s="221"/>
      <c r="G111" s="221"/>
      <c r="H111" s="221"/>
      <c r="I111" s="221"/>
      <c r="J111" s="221"/>
      <c r="K111" s="212"/>
      <c r="L111" s="212"/>
      <c r="M111" s="212"/>
      <c r="N111" s="212"/>
      <c r="O111" s="212"/>
      <c r="P111" s="212"/>
      <c r="Q111" s="212"/>
      <c r="R111" s="212"/>
      <c r="S111" s="212"/>
      <c r="T111" s="212"/>
      <c r="U111" s="212"/>
      <c r="V111" s="212"/>
      <c r="W111" s="212"/>
      <c r="X111" s="212"/>
      <c r="Y111" s="212"/>
      <c r="Z111" s="212"/>
      <c r="AA111" s="212"/>
      <c r="AB111" s="212"/>
      <c r="AC111" s="212"/>
      <c r="AD111" s="212"/>
      <c r="AE111" s="212"/>
      <c r="AF111" s="212"/>
      <c r="AG111" s="212"/>
      <c r="AH111" s="212"/>
      <c r="AI111" s="212"/>
      <c r="AJ111" s="212"/>
      <c r="AK111" s="212"/>
      <c r="AL111" s="212"/>
      <c r="AM111" s="212"/>
      <c r="AN111" s="212"/>
      <c r="AO111" s="212"/>
      <c r="AP111" s="212"/>
      <c r="AQ111" s="212"/>
      <c r="AR111" s="212"/>
      <c r="AS111" s="212"/>
      <c r="AT111" s="212"/>
      <c r="AU111" s="212"/>
      <c r="AV111" s="212"/>
      <c r="AW111" s="212"/>
      <c r="AX111" s="212"/>
      <c r="AY111" s="212"/>
      <c r="AZ111" s="212"/>
      <c r="BA111" s="212"/>
      <c r="BB111" s="212"/>
      <c r="BC111" s="212"/>
      <c r="BD111" s="212"/>
      <c r="BE111" s="212"/>
      <c r="BF111" s="212"/>
      <c r="BG111" s="212"/>
      <c r="BH111" s="212"/>
      <c r="BI111" s="212"/>
      <c r="BJ111" s="212"/>
      <c r="BK111" s="212"/>
      <c r="BL111" s="212"/>
      <c r="BM111" s="212"/>
      <c r="BN111" s="212"/>
      <c r="BO111" s="212"/>
      <c r="BP111" s="212"/>
      <c r="BQ111" s="212"/>
      <c r="BR111" s="212"/>
      <c r="BS111" s="212"/>
      <c r="BT111" s="212"/>
      <c r="BU111" s="212"/>
      <c r="BV111" s="212"/>
      <c r="BW111" s="212"/>
      <c r="BX111" s="212"/>
      <c r="BY111" s="212"/>
      <c r="BZ111" s="212"/>
      <c r="CA111" s="212"/>
      <c r="CB111" s="212"/>
      <c r="CC111" s="212"/>
      <c r="CD111" s="212"/>
      <c r="CE111" s="212"/>
      <c r="CF111" s="212"/>
      <c r="CG111" s="212"/>
      <c r="CH111" s="212"/>
      <c r="CI111" s="212"/>
      <c r="CJ111" s="212"/>
      <c r="CK111" s="212"/>
      <c r="CL111" s="212"/>
      <c r="CM111" s="212"/>
      <c r="CN111" s="212"/>
      <c r="CO111" s="212"/>
      <c r="CP111" s="212"/>
      <c r="CQ111" s="212"/>
      <c r="CR111" s="212"/>
      <c r="CS111" s="212"/>
      <c r="CT111" s="212"/>
      <c r="CU111" s="212"/>
      <c r="CV111" s="212"/>
      <c r="CW111" s="212"/>
      <c r="CX111" s="212"/>
      <c r="CY111" s="212"/>
      <c r="CZ111" s="212"/>
      <c r="DA111" s="212"/>
      <c r="DB111" s="212"/>
      <c r="DC111" s="212"/>
      <c r="DD111" s="212"/>
      <c r="DE111" s="212"/>
      <c r="DF111" s="212"/>
      <c r="DG111" s="212"/>
      <c r="DH111" s="212"/>
      <c r="DI111" s="212"/>
      <c r="DJ111" s="212"/>
      <c r="DK111" s="212"/>
      <c r="DL111" s="212"/>
      <c r="DM111" s="212"/>
      <c r="DN111" s="212"/>
      <c r="DO111" s="212"/>
      <c r="DP111" s="212"/>
      <c r="DQ111" s="212"/>
      <c r="DR111" s="212"/>
      <c r="DS111" s="212"/>
      <c r="DT111" s="212"/>
      <c r="DU111" s="212"/>
      <c r="DV111" s="212"/>
      <c r="DW111" s="212"/>
      <c r="DX111" s="212"/>
      <c r="DY111" s="212"/>
      <c r="DZ111" s="212"/>
      <c r="EA111" s="212"/>
      <c r="EB111" s="212"/>
      <c r="EC111" s="212"/>
      <c r="ED111" s="212"/>
      <c r="EE111" s="212"/>
      <c r="EF111" s="212"/>
      <c r="EG111" s="212"/>
      <c r="EH111" s="212"/>
      <c r="EI111" s="212"/>
      <c r="EJ111" s="212"/>
      <c r="EK111" s="212"/>
      <c r="EL111" s="212"/>
      <c r="EM111" s="212"/>
      <c r="EN111" s="212"/>
      <c r="EO111" s="212"/>
      <c r="EP111" s="212"/>
      <c r="EQ111" s="212"/>
      <c r="ER111" s="212"/>
      <c r="ES111" s="212"/>
      <c r="ET111" s="212"/>
      <c r="EU111" s="212"/>
      <c r="EV111" s="212"/>
      <c r="EW111" s="212"/>
      <c r="EX111" s="212"/>
      <c r="EY111" s="212"/>
      <c r="EZ111" s="212"/>
      <c r="FA111" s="212"/>
      <c r="FB111" s="212"/>
      <c r="FC111" s="212"/>
      <c r="FD111" s="212"/>
      <c r="FE111" s="212"/>
      <c r="FF111" s="212"/>
      <c r="FG111" s="212"/>
      <c r="FH111" s="212"/>
      <c r="FI111" s="212"/>
      <c r="FJ111" s="212"/>
      <c r="FK111" s="212"/>
      <c r="FL111" s="212"/>
      <c r="FM111" s="212"/>
      <c r="FN111" s="212"/>
      <c r="FO111" s="212"/>
      <c r="FP111" s="212"/>
      <c r="FQ111" s="212"/>
      <c r="FR111" s="212"/>
      <c r="FS111" s="212"/>
      <c r="FT111" s="212"/>
      <c r="FU111" s="212"/>
      <c r="FV111" s="212"/>
      <c r="FW111" s="212"/>
      <c r="FX111" s="212"/>
      <c r="FY111" s="212"/>
      <c r="FZ111" s="212"/>
      <c r="GA111" s="212"/>
      <c r="GB111" s="212"/>
      <c r="GC111" s="212"/>
      <c r="GD111" s="212"/>
      <c r="GE111" s="212"/>
      <c r="GF111" s="212"/>
      <c r="GG111" s="212"/>
      <c r="GH111" s="212"/>
      <c r="GI111" s="212"/>
      <c r="GJ111" s="212"/>
      <c r="GK111" s="212"/>
      <c r="GL111" s="212"/>
      <c r="GM111" s="212"/>
      <c r="GN111" s="212"/>
      <c r="GO111" s="212"/>
      <c r="GP111" s="212"/>
      <c r="GQ111" s="212"/>
      <c r="GR111" s="212"/>
      <c r="GS111" s="212"/>
      <c r="GT111" s="212"/>
      <c r="GU111" s="212"/>
      <c r="GV111" s="212"/>
      <c r="GW111" s="212"/>
      <c r="GX111" s="212"/>
      <c r="GY111" s="212"/>
      <c r="GZ111" s="212"/>
      <c r="HA111" s="212"/>
      <c r="HB111" s="212"/>
      <c r="HC111" s="212"/>
      <c r="HD111" s="212"/>
      <c r="HE111" s="212"/>
      <c r="HF111" s="212"/>
      <c r="HG111" s="212"/>
      <c r="HH111" s="212"/>
      <c r="HI111" s="212"/>
      <c r="HJ111" s="212"/>
      <c r="HK111" s="212"/>
      <c r="HL111" s="212"/>
      <c r="HM111" s="212"/>
      <c r="HN111" s="212"/>
      <c r="HO111" s="212"/>
      <c r="HP111" s="212"/>
      <c r="HQ111" s="212"/>
      <c r="HR111" s="212"/>
      <c r="HS111" s="212"/>
      <c r="HT111" s="212"/>
      <c r="HU111" s="212"/>
      <c r="HV111" s="212"/>
      <c r="HW111" s="212"/>
      <c r="HX111" s="212"/>
      <c r="HY111" s="212"/>
      <c r="HZ111" s="212"/>
      <c r="IA111" s="212"/>
      <c r="IB111" s="212"/>
      <c r="IC111" s="212"/>
      <c r="ID111" s="212"/>
      <c r="IE111" s="212"/>
      <c r="IF111" s="212"/>
      <c r="IG111" s="212"/>
      <c r="IH111" s="212"/>
      <c r="II111" s="212"/>
      <c r="IJ111" s="212"/>
      <c r="IK111" s="212"/>
      <c r="IL111" s="212"/>
      <c r="IM111" s="212"/>
      <c r="IN111" s="212"/>
      <c r="IO111" s="212"/>
      <c r="IP111" s="212"/>
      <c r="IQ111" s="212"/>
      <c r="IR111" s="212"/>
      <c r="IS111" s="212"/>
    </row>
    <row r="112" spans="1:253">
      <c r="A112" s="157"/>
      <c r="B112" s="157"/>
      <c r="C112" s="211"/>
      <c r="D112" s="212"/>
      <c r="E112" s="221"/>
      <c r="F112" s="221"/>
      <c r="G112" s="221"/>
      <c r="H112" s="221"/>
      <c r="I112" s="221"/>
      <c r="J112" s="221"/>
      <c r="K112" s="212"/>
      <c r="L112" s="212"/>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c r="AH112" s="212"/>
      <c r="AI112" s="212"/>
      <c r="AJ112" s="212"/>
      <c r="AK112" s="212"/>
      <c r="AL112" s="212"/>
      <c r="AM112" s="212"/>
      <c r="AN112" s="212"/>
      <c r="AO112" s="212"/>
      <c r="AP112" s="212"/>
      <c r="AQ112" s="212"/>
      <c r="AR112" s="212"/>
      <c r="AS112" s="212"/>
      <c r="AT112" s="212"/>
      <c r="AU112" s="212"/>
      <c r="AV112" s="212"/>
      <c r="AW112" s="212"/>
      <c r="AX112" s="212"/>
      <c r="AY112" s="212"/>
      <c r="AZ112" s="212"/>
      <c r="BA112" s="212"/>
      <c r="BB112" s="212"/>
      <c r="BC112" s="212"/>
      <c r="BD112" s="212"/>
      <c r="BE112" s="212"/>
      <c r="BF112" s="212"/>
      <c r="BG112" s="212"/>
      <c r="BH112" s="212"/>
      <c r="BI112" s="212"/>
      <c r="BJ112" s="212"/>
      <c r="BK112" s="212"/>
      <c r="BL112" s="212"/>
      <c r="BM112" s="212"/>
      <c r="BN112" s="212"/>
      <c r="BO112" s="212"/>
      <c r="BP112" s="212"/>
      <c r="BQ112" s="212"/>
      <c r="BR112" s="212"/>
      <c r="BS112" s="212"/>
      <c r="BT112" s="212"/>
      <c r="BU112" s="212"/>
      <c r="BV112" s="212"/>
      <c r="BW112" s="212"/>
      <c r="BX112" s="212"/>
      <c r="BY112" s="212"/>
      <c r="BZ112" s="212"/>
      <c r="CA112" s="212"/>
      <c r="CB112" s="212"/>
      <c r="CC112" s="212"/>
      <c r="CD112" s="212"/>
      <c r="CE112" s="212"/>
      <c r="CF112" s="212"/>
      <c r="CG112" s="212"/>
      <c r="CH112" s="212"/>
      <c r="CI112" s="212"/>
      <c r="CJ112" s="212"/>
      <c r="CK112" s="212"/>
      <c r="CL112" s="212"/>
      <c r="CM112" s="212"/>
      <c r="CN112" s="212"/>
      <c r="CO112" s="212"/>
      <c r="CP112" s="212"/>
      <c r="CQ112" s="212"/>
      <c r="CR112" s="212"/>
      <c r="CS112" s="212"/>
      <c r="CT112" s="212"/>
      <c r="CU112" s="212"/>
      <c r="CV112" s="212"/>
      <c r="CW112" s="212"/>
      <c r="CX112" s="212"/>
      <c r="CY112" s="212"/>
      <c r="CZ112" s="212"/>
      <c r="DA112" s="212"/>
      <c r="DB112" s="212"/>
      <c r="DC112" s="212"/>
      <c r="DD112" s="212"/>
      <c r="DE112" s="212"/>
      <c r="DF112" s="212"/>
      <c r="DG112" s="212"/>
      <c r="DH112" s="212"/>
      <c r="DI112" s="212"/>
      <c r="DJ112" s="212"/>
      <c r="DK112" s="212"/>
      <c r="DL112" s="212"/>
      <c r="DM112" s="212"/>
      <c r="DN112" s="212"/>
      <c r="DO112" s="212"/>
      <c r="DP112" s="212"/>
      <c r="DQ112" s="212"/>
      <c r="DR112" s="212"/>
      <c r="DS112" s="212"/>
      <c r="DT112" s="212"/>
      <c r="DU112" s="212"/>
      <c r="DV112" s="212"/>
      <c r="DW112" s="212"/>
      <c r="DX112" s="212"/>
      <c r="DY112" s="212"/>
      <c r="DZ112" s="212"/>
      <c r="EA112" s="212"/>
      <c r="EB112" s="212"/>
      <c r="EC112" s="212"/>
      <c r="ED112" s="212"/>
      <c r="EE112" s="212"/>
      <c r="EF112" s="212"/>
      <c r="EG112" s="212"/>
      <c r="EH112" s="212"/>
      <c r="EI112" s="212"/>
      <c r="EJ112" s="212"/>
      <c r="EK112" s="212"/>
      <c r="EL112" s="212"/>
      <c r="EM112" s="212"/>
      <c r="EN112" s="212"/>
      <c r="EO112" s="212"/>
      <c r="EP112" s="212"/>
      <c r="EQ112" s="212"/>
      <c r="ER112" s="212"/>
      <c r="ES112" s="212"/>
      <c r="ET112" s="212"/>
      <c r="EU112" s="212"/>
      <c r="EV112" s="212"/>
      <c r="EW112" s="212"/>
      <c r="EX112" s="212"/>
      <c r="EY112" s="212"/>
      <c r="EZ112" s="212"/>
      <c r="FA112" s="212"/>
      <c r="FB112" s="212"/>
      <c r="FC112" s="212"/>
      <c r="FD112" s="212"/>
      <c r="FE112" s="212"/>
      <c r="FF112" s="212"/>
      <c r="FG112" s="212"/>
      <c r="FH112" s="212"/>
      <c r="FI112" s="212"/>
      <c r="FJ112" s="212"/>
      <c r="FK112" s="212"/>
      <c r="FL112" s="212"/>
      <c r="FM112" s="212"/>
      <c r="FN112" s="212"/>
      <c r="FO112" s="212"/>
      <c r="FP112" s="212"/>
      <c r="FQ112" s="212"/>
      <c r="FR112" s="212"/>
      <c r="FS112" s="212"/>
      <c r="FT112" s="212"/>
      <c r="FU112" s="212"/>
      <c r="FV112" s="212"/>
      <c r="FW112" s="212"/>
      <c r="FX112" s="212"/>
      <c r="FY112" s="212"/>
      <c r="FZ112" s="212"/>
      <c r="GA112" s="212"/>
      <c r="GB112" s="212"/>
      <c r="GC112" s="212"/>
      <c r="GD112" s="212"/>
      <c r="GE112" s="212"/>
      <c r="GF112" s="212"/>
      <c r="GG112" s="212"/>
      <c r="GH112" s="212"/>
      <c r="GI112" s="212"/>
      <c r="GJ112" s="212"/>
      <c r="GK112" s="212"/>
      <c r="GL112" s="212"/>
      <c r="GM112" s="212"/>
      <c r="GN112" s="212"/>
      <c r="GO112" s="212"/>
      <c r="GP112" s="212"/>
      <c r="GQ112" s="212"/>
      <c r="GR112" s="212"/>
      <c r="GS112" s="212"/>
      <c r="GT112" s="212"/>
      <c r="GU112" s="212"/>
      <c r="GV112" s="212"/>
      <c r="GW112" s="212"/>
      <c r="GX112" s="212"/>
      <c r="GY112" s="212"/>
      <c r="GZ112" s="212"/>
      <c r="HA112" s="212"/>
      <c r="HB112" s="212"/>
      <c r="HC112" s="212"/>
      <c r="HD112" s="212"/>
      <c r="HE112" s="212"/>
      <c r="HF112" s="212"/>
      <c r="HG112" s="212"/>
      <c r="HH112" s="212"/>
      <c r="HI112" s="212"/>
      <c r="HJ112" s="212"/>
      <c r="HK112" s="212"/>
      <c r="HL112" s="212"/>
      <c r="HM112" s="212"/>
      <c r="HN112" s="212"/>
      <c r="HO112" s="212"/>
      <c r="HP112" s="212"/>
      <c r="HQ112" s="212"/>
      <c r="HR112" s="212"/>
      <c r="HS112" s="212"/>
      <c r="HT112" s="212"/>
      <c r="HU112" s="212"/>
      <c r="HV112" s="212"/>
      <c r="HW112" s="212"/>
      <c r="HX112" s="212"/>
      <c r="HY112" s="212"/>
      <c r="HZ112" s="212"/>
      <c r="IA112" s="212"/>
      <c r="IB112" s="212"/>
      <c r="IC112" s="212"/>
      <c r="ID112" s="212"/>
      <c r="IE112" s="212"/>
      <c r="IF112" s="212"/>
      <c r="IG112" s="212"/>
      <c r="IH112" s="212"/>
      <c r="II112" s="212"/>
      <c r="IJ112" s="212"/>
      <c r="IK112" s="212"/>
      <c r="IL112" s="212"/>
      <c r="IM112" s="212"/>
      <c r="IN112" s="212"/>
      <c r="IO112" s="212"/>
      <c r="IP112" s="212"/>
      <c r="IQ112" s="212"/>
      <c r="IR112" s="212"/>
      <c r="IS112" s="212"/>
    </row>
    <row r="113" spans="1:253">
      <c r="A113" s="157"/>
      <c r="B113" s="157"/>
      <c r="C113" s="211"/>
      <c r="D113" s="212"/>
      <c r="E113" s="221"/>
      <c r="F113" s="221"/>
      <c r="G113" s="221"/>
      <c r="H113" s="221"/>
      <c r="I113" s="221"/>
      <c r="J113" s="221"/>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c r="AI113" s="212"/>
      <c r="AJ113" s="212"/>
      <c r="AK113" s="212"/>
      <c r="AL113" s="212"/>
      <c r="AM113" s="212"/>
      <c r="AN113" s="212"/>
      <c r="AO113" s="212"/>
      <c r="AP113" s="212"/>
      <c r="AQ113" s="212"/>
      <c r="AR113" s="212"/>
      <c r="AS113" s="212"/>
      <c r="AT113" s="212"/>
      <c r="AU113" s="212"/>
      <c r="AV113" s="212"/>
      <c r="AW113" s="212"/>
      <c r="AX113" s="212"/>
      <c r="AY113" s="212"/>
      <c r="AZ113" s="212"/>
      <c r="BA113" s="212"/>
      <c r="BB113" s="212"/>
      <c r="BC113" s="212"/>
      <c r="BD113" s="212"/>
      <c r="BE113" s="212"/>
      <c r="BF113" s="212"/>
      <c r="BG113" s="212"/>
      <c r="BH113" s="212"/>
      <c r="BI113" s="212"/>
      <c r="BJ113" s="212"/>
      <c r="BK113" s="212"/>
      <c r="BL113" s="212"/>
      <c r="BM113" s="212"/>
      <c r="BN113" s="212"/>
      <c r="BO113" s="212"/>
      <c r="BP113" s="212"/>
      <c r="BQ113" s="212"/>
      <c r="BR113" s="212"/>
      <c r="BS113" s="212"/>
      <c r="BT113" s="212"/>
      <c r="BU113" s="212"/>
      <c r="BV113" s="212"/>
      <c r="BW113" s="212"/>
      <c r="BX113" s="212"/>
      <c r="BY113" s="212"/>
      <c r="BZ113" s="212"/>
      <c r="CA113" s="212"/>
      <c r="CB113" s="212"/>
      <c r="CC113" s="212"/>
      <c r="CD113" s="212"/>
      <c r="CE113" s="212"/>
      <c r="CF113" s="212"/>
      <c r="CG113" s="212"/>
      <c r="CH113" s="212"/>
      <c r="CI113" s="212"/>
      <c r="CJ113" s="212"/>
      <c r="CK113" s="212"/>
      <c r="CL113" s="212"/>
      <c r="CM113" s="212"/>
      <c r="CN113" s="212"/>
      <c r="CO113" s="212"/>
      <c r="CP113" s="212"/>
      <c r="CQ113" s="212"/>
      <c r="CR113" s="212"/>
      <c r="CS113" s="212"/>
      <c r="CT113" s="212"/>
      <c r="CU113" s="212"/>
      <c r="CV113" s="212"/>
      <c r="CW113" s="212"/>
      <c r="CX113" s="212"/>
      <c r="CY113" s="212"/>
      <c r="CZ113" s="212"/>
      <c r="DA113" s="212"/>
      <c r="DB113" s="212"/>
      <c r="DC113" s="212"/>
      <c r="DD113" s="212"/>
      <c r="DE113" s="212"/>
      <c r="DF113" s="212"/>
      <c r="DG113" s="212"/>
      <c r="DH113" s="212"/>
      <c r="DI113" s="212"/>
      <c r="DJ113" s="212"/>
      <c r="DK113" s="212"/>
      <c r="DL113" s="212"/>
      <c r="DM113" s="212"/>
      <c r="DN113" s="212"/>
      <c r="DO113" s="212"/>
      <c r="DP113" s="212"/>
      <c r="DQ113" s="212"/>
      <c r="DR113" s="212"/>
      <c r="DS113" s="212"/>
      <c r="DT113" s="212"/>
      <c r="DU113" s="212"/>
      <c r="DV113" s="212"/>
      <c r="DW113" s="212"/>
      <c r="DX113" s="212"/>
      <c r="DY113" s="212"/>
      <c r="DZ113" s="212"/>
      <c r="EA113" s="212"/>
      <c r="EB113" s="212"/>
      <c r="EC113" s="212"/>
      <c r="ED113" s="212"/>
      <c r="EE113" s="212"/>
      <c r="EF113" s="212"/>
      <c r="EG113" s="212"/>
      <c r="EH113" s="212"/>
      <c r="EI113" s="212"/>
      <c r="EJ113" s="212"/>
      <c r="EK113" s="212"/>
      <c r="EL113" s="212"/>
      <c r="EM113" s="212"/>
      <c r="EN113" s="212"/>
      <c r="EO113" s="212"/>
      <c r="EP113" s="212"/>
      <c r="EQ113" s="212"/>
      <c r="ER113" s="212"/>
      <c r="ES113" s="212"/>
      <c r="ET113" s="212"/>
      <c r="EU113" s="212"/>
      <c r="EV113" s="212"/>
      <c r="EW113" s="212"/>
      <c r="EX113" s="212"/>
      <c r="EY113" s="212"/>
      <c r="EZ113" s="212"/>
      <c r="FA113" s="212"/>
      <c r="FB113" s="212"/>
      <c r="FC113" s="212"/>
      <c r="FD113" s="212"/>
      <c r="FE113" s="212"/>
      <c r="FF113" s="212"/>
      <c r="FG113" s="212"/>
      <c r="FH113" s="212"/>
      <c r="FI113" s="212"/>
      <c r="FJ113" s="212"/>
      <c r="FK113" s="212"/>
      <c r="FL113" s="212"/>
      <c r="FM113" s="212"/>
      <c r="FN113" s="212"/>
      <c r="FO113" s="212"/>
      <c r="FP113" s="212"/>
      <c r="FQ113" s="212"/>
      <c r="FR113" s="212"/>
      <c r="FS113" s="212"/>
      <c r="FT113" s="212"/>
      <c r="FU113" s="212"/>
      <c r="FV113" s="212"/>
      <c r="FW113" s="212"/>
      <c r="FX113" s="212"/>
      <c r="FY113" s="212"/>
      <c r="FZ113" s="212"/>
      <c r="GA113" s="212"/>
      <c r="GB113" s="212"/>
      <c r="GC113" s="212"/>
      <c r="GD113" s="212"/>
      <c r="GE113" s="212"/>
      <c r="GF113" s="212"/>
      <c r="GG113" s="212"/>
      <c r="GH113" s="212"/>
      <c r="GI113" s="212"/>
      <c r="GJ113" s="212"/>
      <c r="GK113" s="212"/>
      <c r="GL113" s="212"/>
      <c r="GM113" s="212"/>
      <c r="GN113" s="212"/>
      <c r="GO113" s="212"/>
      <c r="GP113" s="212"/>
      <c r="GQ113" s="212"/>
      <c r="GR113" s="212"/>
      <c r="GS113" s="212"/>
      <c r="GT113" s="212"/>
      <c r="GU113" s="212"/>
      <c r="GV113" s="212"/>
      <c r="GW113" s="212"/>
      <c r="GX113" s="212"/>
      <c r="GY113" s="212"/>
      <c r="GZ113" s="212"/>
      <c r="HA113" s="212"/>
      <c r="HB113" s="212"/>
      <c r="HC113" s="212"/>
      <c r="HD113" s="212"/>
      <c r="HE113" s="212"/>
      <c r="HF113" s="212"/>
      <c r="HG113" s="212"/>
      <c r="HH113" s="212"/>
      <c r="HI113" s="212"/>
      <c r="HJ113" s="212"/>
      <c r="HK113" s="212"/>
      <c r="HL113" s="212"/>
      <c r="HM113" s="212"/>
      <c r="HN113" s="212"/>
      <c r="HO113" s="212"/>
      <c r="HP113" s="212"/>
      <c r="HQ113" s="212"/>
      <c r="HR113" s="212"/>
      <c r="HS113" s="212"/>
      <c r="HT113" s="212"/>
      <c r="HU113" s="212"/>
      <c r="HV113" s="212"/>
      <c r="HW113" s="212"/>
      <c r="HX113" s="212"/>
      <c r="HY113" s="212"/>
      <c r="HZ113" s="212"/>
      <c r="IA113" s="212"/>
      <c r="IB113" s="212"/>
      <c r="IC113" s="212"/>
      <c r="ID113" s="212"/>
      <c r="IE113" s="212"/>
      <c r="IF113" s="212"/>
      <c r="IG113" s="212"/>
      <c r="IH113" s="212"/>
      <c r="II113" s="212"/>
      <c r="IJ113" s="212"/>
      <c r="IK113" s="212"/>
      <c r="IL113" s="212"/>
      <c r="IM113" s="212"/>
      <c r="IN113" s="212"/>
      <c r="IO113" s="212"/>
      <c r="IP113" s="212"/>
      <c r="IQ113" s="212"/>
      <c r="IR113" s="212"/>
      <c r="IS113" s="212"/>
    </row>
    <row r="114" spans="1:253">
      <c r="A114" s="157"/>
      <c r="B114" s="157"/>
      <c r="C114" s="211"/>
      <c r="D114" s="212"/>
      <c r="E114" s="221"/>
      <c r="F114" s="221"/>
      <c r="G114" s="221"/>
      <c r="H114" s="221"/>
      <c r="I114" s="221"/>
      <c r="J114" s="221"/>
      <c r="K114" s="212"/>
      <c r="L114" s="212"/>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212"/>
      <c r="AJ114" s="212"/>
      <c r="AK114" s="212"/>
      <c r="AL114" s="212"/>
      <c r="AM114" s="212"/>
      <c r="AN114" s="212"/>
      <c r="AO114" s="212"/>
      <c r="AP114" s="212"/>
      <c r="AQ114" s="212"/>
      <c r="AR114" s="212"/>
      <c r="AS114" s="212"/>
      <c r="AT114" s="212"/>
      <c r="AU114" s="212"/>
      <c r="AV114" s="212"/>
      <c r="AW114" s="212"/>
      <c r="AX114" s="212"/>
      <c r="AY114" s="212"/>
      <c r="AZ114" s="212"/>
      <c r="BA114" s="212"/>
      <c r="BB114" s="212"/>
      <c r="BC114" s="212"/>
      <c r="BD114" s="212"/>
      <c r="BE114" s="212"/>
      <c r="BF114" s="212"/>
      <c r="BG114" s="212"/>
      <c r="BH114" s="212"/>
      <c r="BI114" s="212"/>
      <c r="BJ114" s="212"/>
      <c r="BK114" s="212"/>
      <c r="BL114" s="212"/>
      <c r="BM114" s="212"/>
      <c r="BN114" s="212"/>
      <c r="BO114" s="212"/>
      <c r="BP114" s="212"/>
      <c r="BQ114" s="212"/>
      <c r="BR114" s="212"/>
      <c r="BS114" s="212"/>
      <c r="BT114" s="212"/>
      <c r="BU114" s="212"/>
      <c r="BV114" s="212"/>
      <c r="BW114" s="212"/>
      <c r="BX114" s="212"/>
      <c r="BY114" s="212"/>
      <c r="BZ114" s="212"/>
      <c r="CA114" s="212"/>
      <c r="CB114" s="212"/>
      <c r="CC114" s="212"/>
      <c r="CD114" s="212"/>
      <c r="CE114" s="212"/>
      <c r="CF114" s="212"/>
      <c r="CG114" s="212"/>
      <c r="CH114" s="212"/>
      <c r="CI114" s="212"/>
      <c r="CJ114" s="212"/>
      <c r="CK114" s="212"/>
      <c r="CL114" s="212"/>
      <c r="CM114" s="212"/>
      <c r="CN114" s="212"/>
      <c r="CO114" s="212"/>
      <c r="CP114" s="212"/>
      <c r="CQ114" s="212"/>
      <c r="CR114" s="212"/>
      <c r="CS114" s="212"/>
      <c r="CT114" s="212"/>
      <c r="CU114" s="212"/>
      <c r="CV114" s="212"/>
      <c r="CW114" s="212"/>
      <c r="CX114" s="212"/>
      <c r="CY114" s="212"/>
      <c r="CZ114" s="212"/>
      <c r="DA114" s="212"/>
      <c r="DB114" s="212"/>
      <c r="DC114" s="212"/>
      <c r="DD114" s="212"/>
      <c r="DE114" s="212"/>
      <c r="DF114" s="212"/>
      <c r="DG114" s="212"/>
      <c r="DH114" s="212"/>
      <c r="DI114" s="212"/>
      <c r="DJ114" s="212"/>
      <c r="DK114" s="212"/>
      <c r="DL114" s="212"/>
      <c r="DM114" s="212"/>
      <c r="DN114" s="212"/>
      <c r="DO114" s="212"/>
      <c r="DP114" s="212"/>
      <c r="DQ114" s="212"/>
      <c r="DR114" s="212"/>
      <c r="DS114" s="212"/>
      <c r="DT114" s="212"/>
      <c r="DU114" s="212"/>
      <c r="DV114" s="212"/>
      <c r="DW114" s="212"/>
      <c r="DX114" s="212"/>
      <c r="DY114" s="212"/>
      <c r="DZ114" s="212"/>
      <c r="EA114" s="212"/>
      <c r="EB114" s="212"/>
      <c r="EC114" s="212"/>
      <c r="ED114" s="212"/>
      <c r="EE114" s="212"/>
      <c r="EF114" s="212"/>
      <c r="EG114" s="212"/>
      <c r="EH114" s="212"/>
      <c r="EI114" s="212"/>
      <c r="EJ114" s="212"/>
      <c r="EK114" s="212"/>
      <c r="EL114" s="212"/>
      <c r="EM114" s="212"/>
      <c r="EN114" s="212"/>
      <c r="EO114" s="212"/>
      <c r="EP114" s="212"/>
      <c r="EQ114" s="212"/>
      <c r="ER114" s="212"/>
      <c r="ES114" s="212"/>
      <c r="ET114" s="212"/>
      <c r="EU114" s="212"/>
      <c r="EV114" s="212"/>
      <c r="EW114" s="212"/>
      <c r="EX114" s="212"/>
      <c r="EY114" s="212"/>
      <c r="EZ114" s="212"/>
      <c r="FA114" s="212"/>
      <c r="FB114" s="212"/>
      <c r="FC114" s="212"/>
      <c r="FD114" s="212"/>
      <c r="FE114" s="212"/>
      <c r="FF114" s="212"/>
      <c r="FG114" s="212"/>
      <c r="FH114" s="212"/>
      <c r="FI114" s="212"/>
      <c r="FJ114" s="212"/>
      <c r="FK114" s="212"/>
      <c r="FL114" s="212"/>
      <c r="FM114" s="212"/>
      <c r="FN114" s="212"/>
      <c r="FO114" s="212"/>
      <c r="FP114" s="212"/>
      <c r="FQ114" s="212"/>
      <c r="FR114" s="212"/>
      <c r="FS114" s="212"/>
      <c r="FT114" s="212"/>
      <c r="FU114" s="212"/>
      <c r="FV114" s="212"/>
      <c r="FW114" s="212"/>
      <c r="FX114" s="212"/>
      <c r="FY114" s="212"/>
      <c r="FZ114" s="212"/>
      <c r="GA114" s="212"/>
      <c r="GB114" s="212"/>
      <c r="GC114" s="212"/>
      <c r="GD114" s="212"/>
      <c r="GE114" s="212"/>
      <c r="GF114" s="212"/>
      <c r="GG114" s="212"/>
      <c r="GH114" s="212"/>
      <c r="GI114" s="212"/>
      <c r="GJ114" s="212"/>
      <c r="GK114" s="212"/>
      <c r="GL114" s="212"/>
      <c r="GM114" s="212"/>
      <c r="GN114" s="212"/>
      <c r="GO114" s="212"/>
      <c r="GP114" s="212"/>
      <c r="GQ114" s="212"/>
      <c r="GR114" s="212"/>
      <c r="GS114" s="212"/>
      <c r="GT114" s="212"/>
      <c r="GU114" s="212"/>
      <c r="GV114" s="212"/>
      <c r="GW114" s="212"/>
      <c r="GX114" s="212"/>
      <c r="GY114" s="212"/>
      <c r="GZ114" s="212"/>
      <c r="HA114" s="212"/>
      <c r="HB114" s="212"/>
      <c r="HC114" s="212"/>
      <c r="HD114" s="212"/>
      <c r="HE114" s="212"/>
      <c r="HF114" s="212"/>
      <c r="HG114" s="212"/>
      <c r="HH114" s="212"/>
      <c r="HI114" s="212"/>
      <c r="HJ114" s="212"/>
      <c r="HK114" s="212"/>
      <c r="HL114" s="212"/>
      <c r="HM114" s="212"/>
      <c r="HN114" s="212"/>
      <c r="HO114" s="212"/>
      <c r="HP114" s="212"/>
      <c r="HQ114" s="212"/>
      <c r="HR114" s="212"/>
      <c r="HS114" s="212"/>
      <c r="HT114" s="212"/>
      <c r="HU114" s="212"/>
      <c r="HV114" s="212"/>
      <c r="HW114" s="212"/>
      <c r="HX114" s="212"/>
      <c r="HY114" s="212"/>
      <c r="HZ114" s="212"/>
      <c r="IA114" s="212"/>
      <c r="IB114" s="212"/>
      <c r="IC114" s="212"/>
      <c r="ID114" s="212"/>
      <c r="IE114" s="212"/>
      <c r="IF114" s="212"/>
      <c r="IG114" s="212"/>
      <c r="IH114" s="212"/>
      <c r="II114" s="212"/>
      <c r="IJ114" s="212"/>
      <c r="IK114" s="212"/>
      <c r="IL114" s="212"/>
      <c r="IM114" s="212"/>
      <c r="IN114" s="212"/>
      <c r="IO114" s="212"/>
      <c r="IP114" s="212"/>
      <c r="IQ114" s="212"/>
      <c r="IR114" s="212"/>
      <c r="IS114" s="212"/>
    </row>
    <row r="115" spans="1:253">
      <c r="A115" s="157"/>
      <c r="B115" s="157"/>
      <c r="C115" s="211"/>
      <c r="D115" s="212"/>
      <c r="E115" s="221"/>
      <c r="F115" s="221"/>
      <c r="G115" s="221"/>
      <c r="H115" s="221"/>
      <c r="I115" s="221"/>
      <c r="J115" s="221"/>
      <c r="K115" s="212"/>
      <c r="L115" s="212"/>
      <c r="M115" s="212"/>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c r="AI115" s="212"/>
      <c r="AJ115" s="212"/>
      <c r="AK115" s="212"/>
      <c r="AL115" s="212"/>
      <c r="AM115" s="212"/>
      <c r="AN115" s="212"/>
      <c r="AO115" s="212"/>
      <c r="AP115" s="212"/>
      <c r="AQ115" s="212"/>
      <c r="AR115" s="212"/>
      <c r="AS115" s="212"/>
      <c r="AT115" s="212"/>
      <c r="AU115" s="212"/>
      <c r="AV115" s="212"/>
      <c r="AW115" s="212"/>
      <c r="AX115" s="212"/>
      <c r="AY115" s="212"/>
      <c r="AZ115" s="212"/>
      <c r="BA115" s="212"/>
      <c r="BB115" s="212"/>
      <c r="BC115" s="212"/>
      <c r="BD115" s="212"/>
      <c r="BE115" s="212"/>
      <c r="BF115" s="212"/>
      <c r="BG115" s="212"/>
      <c r="BH115" s="212"/>
      <c r="BI115" s="212"/>
      <c r="BJ115" s="212"/>
      <c r="BK115" s="212"/>
      <c r="BL115" s="212"/>
      <c r="BM115" s="212"/>
      <c r="BN115" s="212"/>
      <c r="BO115" s="212"/>
      <c r="BP115" s="212"/>
      <c r="BQ115" s="212"/>
      <c r="BR115" s="212"/>
      <c r="BS115" s="212"/>
      <c r="BT115" s="212"/>
      <c r="BU115" s="212"/>
      <c r="BV115" s="212"/>
      <c r="BW115" s="212"/>
      <c r="BX115" s="212"/>
      <c r="BY115" s="212"/>
      <c r="BZ115" s="212"/>
      <c r="CA115" s="212"/>
      <c r="CB115" s="212"/>
      <c r="CC115" s="212"/>
      <c r="CD115" s="212"/>
      <c r="CE115" s="212"/>
      <c r="CF115" s="212"/>
      <c r="CG115" s="212"/>
      <c r="CH115" s="212"/>
      <c r="CI115" s="212"/>
      <c r="CJ115" s="212"/>
      <c r="CK115" s="212"/>
      <c r="CL115" s="212"/>
      <c r="CM115" s="212"/>
      <c r="CN115" s="212"/>
      <c r="CO115" s="212"/>
      <c r="CP115" s="212"/>
      <c r="CQ115" s="212"/>
      <c r="CR115" s="212"/>
      <c r="CS115" s="212"/>
      <c r="CT115" s="212"/>
      <c r="CU115" s="212"/>
      <c r="CV115" s="212"/>
      <c r="CW115" s="212"/>
      <c r="CX115" s="212"/>
      <c r="CY115" s="212"/>
      <c r="CZ115" s="212"/>
      <c r="DA115" s="212"/>
      <c r="DB115" s="212"/>
      <c r="DC115" s="212"/>
      <c r="DD115" s="212"/>
      <c r="DE115" s="212"/>
      <c r="DF115" s="212"/>
      <c r="DG115" s="212"/>
      <c r="DH115" s="212"/>
      <c r="DI115" s="212"/>
      <c r="DJ115" s="212"/>
      <c r="DK115" s="212"/>
      <c r="DL115" s="212"/>
      <c r="DM115" s="212"/>
      <c r="DN115" s="212"/>
      <c r="DO115" s="212"/>
      <c r="DP115" s="212"/>
      <c r="DQ115" s="212"/>
      <c r="DR115" s="212"/>
      <c r="DS115" s="212"/>
      <c r="DT115" s="212"/>
      <c r="DU115" s="212"/>
      <c r="DV115" s="212"/>
      <c r="DW115" s="212"/>
      <c r="DX115" s="212"/>
      <c r="DY115" s="212"/>
      <c r="DZ115" s="212"/>
      <c r="EA115" s="212"/>
      <c r="EB115" s="212"/>
      <c r="EC115" s="212"/>
      <c r="ED115" s="212"/>
      <c r="EE115" s="212"/>
      <c r="EF115" s="212"/>
      <c r="EG115" s="212"/>
      <c r="EH115" s="212"/>
      <c r="EI115" s="212"/>
      <c r="EJ115" s="212"/>
      <c r="EK115" s="212"/>
      <c r="EL115" s="212"/>
      <c r="EM115" s="212"/>
      <c r="EN115" s="212"/>
      <c r="EO115" s="212"/>
      <c r="EP115" s="212"/>
      <c r="EQ115" s="212"/>
      <c r="ER115" s="212"/>
      <c r="ES115" s="212"/>
      <c r="ET115" s="212"/>
      <c r="EU115" s="212"/>
      <c r="EV115" s="212"/>
      <c r="EW115" s="212"/>
      <c r="EX115" s="212"/>
      <c r="EY115" s="212"/>
      <c r="EZ115" s="212"/>
      <c r="FA115" s="212"/>
      <c r="FB115" s="212"/>
      <c r="FC115" s="212"/>
      <c r="FD115" s="212"/>
      <c r="FE115" s="212"/>
      <c r="FF115" s="212"/>
      <c r="FG115" s="212"/>
      <c r="FH115" s="212"/>
      <c r="FI115" s="212"/>
      <c r="FJ115" s="212"/>
      <c r="FK115" s="212"/>
      <c r="FL115" s="212"/>
      <c r="FM115" s="212"/>
      <c r="FN115" s="212"/>
      <c r="FO115" s="212"/>
      <c r="FP115" s="212"/>
      <c r="FQ115" s="212"/>
      <c r="FR115" s="212"/>
      <c r="FS115" s="212"/>
      <c r="FT115" s="212"/>
      <c r="FU115" s="212"/>
      <c r="FV115" s="212"/>
      <c r="FW115" s="212"/>
      <c r="FX115" s="212"/>
      <c r="FY115" s="212"/>
      <c r="FZ115" s="212"/>
      <c r="GA115" s="212"/>
      <c r="GB115" s="212"/>
      <c r="GC115" s="212"/>
      <c r="GD115" s="212"/>
      <c r="GE115" s="212"/>
      <c r="GF115" s="212"/>
      <c r="GG115" s="212"/>
      <c r="GH115" s="212"/>
      <c r="GI115" s="212"/>
      <c r="GJ115" s="212"/>
      <c r="GK115" s="212"/>
      <c r="GL115" s="212"/>
      <c r="GM115" s="212"/>
      <c r="GN115" s="212"/>
      <c r="GO115" s="212"/>
      <c r="GP115" s="212"/>
      <c r="GQ115" s="212"/>
      <c r="GR115" s="212"/>
      <c r="GS115" s="212"/>
      <c r="GT115" s="212"/>
      <c r="GU115" s="212"/>
      <c r="GV115" s="212"/>
      <c r="GW115" s="212"/>
      <c r="GX115" s="212"/>
      <c r="GY115" s="212"/>
      <c r="GZ115" s="212"/>
      <c r="HA115" s="212"/>
      <c r="HB115" s="212"/>
      <c r="HC115" s="212"/>
      <c r="HD115" s="212"/>
      <c r="HE115" s="212"/>
      <c r="HF115" s="212"/>
      <c r="HG115" s="212"/>
      <c r="HH115" s="212"/>
      <c r="HI115" s="212"/>
      <c r="HJ115" s="212"/>
      <c r="HK115" s="212"/>
      <c r="HL115" s="212"/>
      <c r="HM115" s="212"/>
      <c r="HN115" s="212"/>
      <c r="HO115" s="212"/>
      <c r="HP115" s="212"/>
      <c r="HQ115" s="212"/>
      <c r="HR115" s="212"/>
      <c r="HS115" s="212"/>
      <c r="HT115" s="212"/>
      <c r="HU115" s="212"/>
      <c r="HV115" s="212"/>
      <c r="HW115" s="212"/>
      <c r="HX115" s="212"/>
      <c r="HY115" s="212"/>
      <c r="HZ115" s="212"/>
      <c r="IA115" s="212"/>
      <c r="IB115" s="212"/>
      <c r="IC115" s="212"/>
      <c r="ID115" s="212"/>
      <c r="IE115" s="212"/>
      <c r="IF115" s="212"/>
      <c r="IG115" s="212"/>
      <c r="IH115" s="212"/>
      <c r="II115" s="212"/>
      <c r="IJ115" s="212"/>
      <c r="IK115" s="212"/>
      <c r="IL115" s="212"/>
      <c r="IM115" s="212"/>
      <c r="IN115" s="212"/>
      <c r="IO115" s="212"/>
      <c r="IP115" s="212"/>
      <c r="IQ115" s="212"/>
      <c r="IR115" s="212"/>
      <c r="IS115" s="212"/>
    </row>
    <row r="116" spans="1:253">
      <c r="A116" s="157"/>
      <c r="B116" s="157"/>
      <c r="C116" s="211"/>
      <c r="D116" s="212"/>
      <c r="E116" s="221"/>
      <c r="F116" s="221"/>
      <c r="G116" s="221"/>
      <c r="H116" s="221"/>
      <c r="I116" s="221"/>
      <c r="J116" s="221"/>
      <c r="K116" s="212"/>
      <c r="L116" s="212"/>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c r="AI116" s="212"/>
      <c r="AJ116" s="212"/>
      <c r="AK116" s="212"/>
      <c r="AL116" s="212"/>
      <c r="AM116" s="212"/>
      <c r="AN116" s="212"/>
      <c r="AO116" s="212"/>
      <c r="AP116" s="212"/>
      <c r="AQ116" s="212"/>
      <c r="AR116" s="212"/>
      <c r="AS116" s="212"/>
      <c r="AT116" s="212"/>
      <c r="AU116" s="212"/>
      <c r="AV116" s="212"/>
      <c r="AW116" s="212"/>
      <c r="AX116" s="212"/>
      <c r="AY116" s="212"/>
      <c r="AZ116" s="212"/>
      <c r="BA116" s="212"/>
      <c r="BB116" s="212"/>
      <c r="BC116" s="212"/>
      <c r="BD116" s="212"/>
      <c r="BE116" s="212"/>
      <c r="BF116" s="212"/>
      <c r="BG116" s="212"/>
      <c r="BH116" s="212"/>
      <c r="BI116" s="212"/>
      <c r="BJ116" s="212"/>
      <c r="BK116" s="212"/>
      <c r="BL116" s="212"/>
      <c r="BM116" s="212"/>
      <c r="BN116" s="212"/>
      <c r="BO116" s="212"/>
      <c r="BP116" s="212"/>
      <c r="BQ116" s="212"/>
      <c r="BR116" s="212"/>
      <c r="BS116" s="212"/>
      <c r="BT116" s="212"/>
      <c r="BU116" s="212"/>
      <c r="BV116" s="212"/>
      <c r="BW116" s="212"/>
      <c r="BX116" s="212"/>
      <c r="BY116" s="212"/>
      <c r="BZ116" s="212"/>
      <c r="CA116" s="212"/>
      <c r="CB116" s="212"/>
      <c r="CC116" s="212"/>
      <c r="CD116" s="212"/>
      <c r="CE116" s="212"/>
      <c r="CF116" s="212"/>
      <c r="CG116" s="212"/>
      <c r="CH116" s="212"/>
      <c r="CI116" s="212"/>
      <c r="CJ116" s="212"/>
      <c r="CK116" s="212"/>
      <c r="CL116" s="212"/>
      <c r="CM116" s="212"/>
      <c r="CN116" s="212"/>
      <c r="CO116" s="212"/>
      <c r="CP116" s="212"/>
      <c r="CQ116" s="212"/>
      <c r="CR116" s="212"/>
      <c r="CS116" s="212"/>
      <c r="CT116" s="212"/>
      <c r="CU116" s="212"/>
      <c r="CV116" s="212"/>
      <c r="CW116" s="212"/>
      <c r="CX116" s="212"/>
      <c r="CY116" s="212"/>
      <c r="CZ116" s="212"/>
      <c r="DA116" s="212"/>
      <c r="DB116" s="212"/>
      <c r="DC116" s="212"/>
      <c r="DD116" s="212"/>
      <c r="DE116" s="212"/>
      <c r="DF116" s="212"/>
      <c r="DG116" s="212"/>
      <c r="DH116" s="212"/>
      <c r="DI116" s="212"/>
      <c r="DJ116" s="212"/>
      <c r="DK116" s="212"/>
      <c r="DL116" s="212"/>
      <c r="DM116" s="212"/>
      <c r="DN116" s="212"/>
      <c r="DO116" s="212"/>
      <c r="DP116" s="212"/>
      <c r="DQ116" s="212"/>
      <c r="DR116" s="212"/>
      <c r="DS116" s="212"/>
      <c r="DT116" s="212"/>
      <c r="DU116" s="212"/>
      <c r="DV116" s="212"/>
      <c r="DW116" s="212"/>
      <c r="DX116" s="212"/>
      <c r="DY116" s="212"/>
      <c r="DZ116" s="212"/>
      <c r="EA116" s="212"/>
      <c r="EB116" s="212"/>
      <c r="EC116" s="212"/>
      <c r="ED116" s="212"/>
      <c r="EE116" s="212"/>
      <c r="EF116" s="212"/>
      <c r="EG116" s="212"/>
      <c r="EH116" s="212"/>
      <c r="EI116" s="212"/>
      <c r="EJ116" s="212"/>
      <c r="EK116" s="212"/>
      <c r="EL116" s="212"/>
      <c r="EM116" s="212"/>
      <c r="EN116" s="212"/>
      <c r="EO116" s="212"/>
      <c r="EP116" s="212"/>
      <c r="EQ116" s="212"/>
      <c r="ER116" s="212"/>
      <c r="ES116" s="212"/>
      <c r="ET116" s="212"/>
      <c r="EU116" s="212"/>
      <c r="EV116" s="212"/>
      <c r="EW116" s="212"/>
      <c r="EX116" s="212"/>
      <c r="EY116" s="212"/>
      <c r="EZ116" s="212"/>
      <c r="FA116" s="212"/>
      <c r="FB116" s="212"/>
      <c r="FC116" s="212"/>
      <c r="FD116" s="212"/>
      <c r="FE116" s="212"/>
      <c r="FF116" s="212"/>
      <c r="FG116" s="212"/>
      <c r="FH116" s="212"/>
      <c r="FI116" s="212"/>
      <c r="FJ116" s="212"/>
      <c r="FK116" s="212"/>
      <c r="FL116" s="212"/>
      <c r="FM116" s="212"/>
      <c r="FN116" s="212"/>
      <c r="FO116" s="212"/>
      <c r="FP116" s="212"/>
      <c r="FQ116" s="212"/>
      <c r="FR116" s="212"/>
      <c r="FS116" s="212"/>
      <c r="FT116" s="212"/>
      <c r="FU116" s="212"/>
      <c r="FV116" s="212"/>
      <c r="FW116" s="212"/>
      <c r="FX116" s="212"/>
      <c r="FY116" s="212"/>
      <c r="FZ116" s="212"/>
      <c r="GA116" s="212"/>
      <c r="GB116" s="212"/>
      <c r="GC116" s="212"/>
      <c r="GD116" s="212"/>
      <c r="GE116" s="212"/>
      <c r="GF116" s="212"/>
      <c r="GG116" s="212"/>
      <c r="GH116" s="212"/>
      <c r="GI116" s="212"/>
      <c r="GJ116" s="212"/>
      <c r="GK116" s="212"/>
      <c r="GL116" s="212"/>
      <c r="GM116" s="212"/>
      <c r="GN116" s="212"/>
      <c r="GO116" s="212"/>
      <c r="GP116" s="212"/>
      <c r="GQ116" s="212"/>
      <c r="GR116" s="212"/>
      <c r="GS116" s="212"/>
      <c r="GT116" s="212"/>
      <c r="GU116" s="212"/>
      <c r="GV116" s="212"/>
      <c r="GW116" s="212"/>
      <c r="GX116" s="212"/>
      <c r="GY116" s="212"/>
      <c r="GZ116" s="212"/>
      <c r="HA116" s="212"/>
      <c r="HB116" s="212"/>
      <c r="HC116" s="212"/>
      <c r="HD116" s="212"/>
      <c r="HE116" s="212"/>
      <c r="HF116" s="212"/>
      <c r="HG116" s="212"/>
      <c r="HH116" s="212"/>
      <c r="HI116" s="212"/>
      <c r="HJ116" s="212"/>
      <c r="HK116" s="212"/>
      <c r="HL116" s="212"/>
      <c r="HM116" s="212"/>
      <c r="HN116" s="212"/>
      <c r="HO116" s="212"/>
      <c r="HP116" s="212"/>
      <c r="HQ116" s="212"/>
      <c r="HR116" s="212"/>
      <c r="HS116" s="212"/>
      <c r="HT116" s="212"/>
      <c r="HU116" s="212"/>
      <c r="HV116" s="212"/>
      <c r="HW116" s="212"/>
      <c r="HX116" s="212"/>
      <c r="HY116" s="212"/>
      <c r="HZ116" s="212"/>
      <c r="IA116" s="212"/>
      <c r="IB116" s="212"/>
      <c r="IC116" s="212"/>
      <c r="ID116" s="212"/>
      <c r="IE116" s="212"/>
      <c r="IF116" s="212"/>
      <c r="IG116" s="212"/>
      <c r="IH116" s="212"/>
      <c r="II116" s="212"/>
      <c r="IJ116" s="212"/>
      <c r="IK116" s="212"/>
      <c r="IL116" s="212"/>
      <c r="IM116" s="212"/>
      <c r="IN116" s="212"/>
      <c r="IO116" s="212"/>
      <c r="IP116" s="212"/>
      <c r="IQ116" s="212"/>
      <c r="IR116" s="212"/>
      <c r="IS116" s="212"/>
    </row>
    <row r="117" spans="1:253">
      <c r="A117" s="157"/>
      <c r="B117" s="157"/>
      <c r="C117" s="211"/>
      <c r="D117" s="212"/>
      <c r="E117" s="221"/>
      <c r="F117" s="221"/>
      <c r="G117" s="221"/>
      <c r="H117" s="221"/>
      <c r="I117" s="221"/>
      <c r="J117" s="221"/>
      <c r="K117" s="212"/>
      <c r="L117" s="212"/>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c r="AI117" s="212"/>
      <c r="AJ117" s="212"/>
      <c r="AK117" s="212"/>
      <c r="AL117" s="212"/>
      <c r="AM117" s="212"/>
      <c r="AN117" s="212"/>
      <c r="AO117" s="212"/>
      <c r="AP117" s="212"/>
      <c r="AQ117" s="212"/>
      <c r="AR117" s="212"/>
      <c r="AS117" s="212"/>
      <c r="AT117" s="212"/>
      <c r="AU117" s="212"/>
      <c r="AV117" s="212"/>
      <c r="AW117" s="212"/>
      <c r="AX117" s="212"/>
      <c r="AY117" s="212"/>
      <c r="AZ117" s="212"/>
      <c r="BA117" s="212"/>
      <c r="BB117" s="212"/>
      <c r="BC117" s="212"/>
      <c r="BD117" s="212"/>
      <c r="BE117" s="212"/>
      <c r="BF117" s="212"/>
      <c r="BG117" s="212"/>
      <c r="BH117" s="212"/>
      <c r="BI117" s="212"/>
      <c r="BJ117" s="212"/>
      <c r="BK117" s="212"/>
      <c r="BL117" s="212"/>
      <c r="BM117" s="212"/>
      <c r="BN117" s="212"/>
      <c r="BO117" s="212"/>
      <c r="BP117" s="212"/>
      <c r="BQ117" s="212"/>
      <c r="BR117" s="212"/>
      <c r="BS117" s="212"/>
      <c r="BT117" s="212"/>
      <c r="BU117" s="212"/>
      <c r="BV117" s="212"/>
      <c r="BW117" s="212"/>
      <c r="BX117" s="212"/>
      <c r="BY117" s="212"/>
      <c r="BZ117" s="212"/>
      <c r="CA117" s="212"/>
      <c r="CB117" s="212"/>
      <c r="CC117" s="212"/>
      <c r="CD117" s="212"/>
      <c r="CE117" s="212"/>
      <c r="CF117" s="212"/>
      <c r="CG117" s="212"/>
      <c r="CH117" s="212"/>
      <c r="CI117" s="212"/>
      <c r="CJ117" s="212"/>
      <c r="CK117" s="212"/>
      <c r="CL117" s="212"/>
      <c r="CM117" s="212"/>
      <c r="CN117" s="212"/>
      <c r="CO117" s="212"/>
      <c r="CP117" s="212"/>
      <c r="CQ117" s="212"/>
      <c r="CR117" s="212"/>
      <c r="CS117" s="212"/>
      <c r="CT117" s="212"/>
      <c r="CU117" s="212"/>
      <c r="CV117" s="212"/>
      <c r="CW117" s="212"/>
      <c r="CX117" s="212"/>
      <c r="CY117" s="212"/>
      <c r="CZ117" s="212"/>
      <c r="DA117" s="212"/>
      <c r="DB117" s="212"/>
      <c r="DC117" s="212"/>
      <c r="DD117" s="212"/>
      <c r="DE117" s="212"/>
      <c r="DF117" s="212"/>
      <c r="DG117" s="212"/>
      <c r="DH117" s="212"/>
      <c r="DI117" s="212"/>
      <c r="DJ117" s="212"/>
      <c r="DK117" s="212"/>
      <c r="DL117" s="212"/>
      <c r="DM117" s="212"/>
      <c r="DN117" s="212"/>
      <c r="DO117" s="212"/>
      <c r="DP117" s="212"/>
      <c r="DQ117" s="212"/>
      <c r="DR117" s="212"/>
      <c r="DS117" s="212"/>
      <c r="DT117" s="212"/>
      <c r="DU117" s="212"/>
      <c r="DV117" s="212"/>
      <c r="DW117" s="212"/>
      <c r="DX117" s="212"/>
      <c r="DY117" s="212"/>
      <c r="DZ117" s="212"/>
      <c r="EA117" s="212"/>
      <c r="EB117" s="212"/>
      <c r="EC117" s="212"/>
      <c r="ED117" s="212"/>
      <c r="EE117" s="212"/>
      <c r="EF117" s="212"/>
      <c r="EG117" s="212"/>
      <c r="EH117" s="212"/>
      <c r="EI117" s="212"/>
      <c r="EJ117" s="212"/>
      <c r="EK117" s="212"/>
      <c r="EL117" s="212"/>
      <c r="EM117" s="212"/>
      <c r="EN117" s="212"/>
      <c r="EO117" s="212"/>
      <c r="EP117" s="212"/>
      <c r="EQ117" s="212"/>
      <c r="ER117" s="212"/>
      <c r="ES117" s="212"/>
      <c r="ET117" s="212"/>
      <c r="EU117" s="212"/>
      <c r="EV117" s="212"/>
      <c r="EW117" s="212"/>
      <c r="EX117" s="212"/>
      <c r="EY117" s="212"/>
      <c r="EZ117" s="212"/>
      <c r="FA117" s="212"/>
      <c r="FB117" s="212"/>
      <c r="FC117" s="212"/>
      <c r="FD117" s="212"/>
      <c r="FE117" s="212"/>
      <c r="FF117" s="212"/>
      <c r="FG117" s="212"/>
      <c r="FH117" s="212"/>
      <c r="FI117" s="212"/>
      <c r="FJ117" s="212"/>
      <c r="FK117" s="212"/>
      <c r="FL117" s="212"/>
      <c r="FM117" s="212"/>
      <c r="FN117" s="212"/>
      <c r="FO117" s="212"/>
      <c r="FP117" s="212"/>
      <c r="FQ117" s="212"/>
      <c r="FR117" s="212"/>
      <c r="FS117" s="212"/>
      <c r="FT117" s="212"/>
      <c r="FU117" s="212"/>
      <c r="FV117" s="212"/>
      <c r="FW117" s="212"/>
      <c r="FX117" s="212"/>
      <c r="FY117" s="212"/>
      <c r="FZ117" s="212"/>
      <c r="GA117" s="212"/>
      <c r="GB117" s="212"/>
      <c r="GC117" s="212"/>
      <c r="GD117" s="212"/>
      <c r="GE117" s="212"/>
      <c r="GF117" s="212"/>
      <c r="GG117" s="212"/>
      <c r="GH117" s="212"/>
      <c r="GI117" s="212"/>
      <c r="GJ117" s="212"/>
      <c r="GK117" s="212"/>
      <c r="GL117" s="212"/>
      <c r="GM117" s="212"/>
      <c r="GN117" s="212"/>
      <c r="GO117" s="212"/>
      <c r="GP117" s="212"/>
      <c r="GQ117" s="212"/>
      <c r="GR117" s="212"/>
      <c r="GS117" s="212"/>
      <c r="GT117" s="212"/>
      <c r="GU117" s="212"/>
      <c r="GV117" s="212"/>
      <c r="GW117" s="212"/>
      <c r="GX117" s="212"/>
      <c r="GY117" s="212"/>
      <c r="GZ117" s="212"/>
      <c r="HA117" s="212"/>
      <c r="HB117" s="212"/>
      <c r="HC117" s="212"/>
      <c r="HD117" s="212"/>
      <c r="HE117" s="212"/>
      <c r="HF117" s="212"/>
      <c r="HG117" s="212"/>
      <c r="HH117" s="212"/>
      <c r="HI117" s="212"/>
      <c r="HJ117" s="212"/>
      <c r="HK117" s="212"/>
      <c r="HL117" s="212"/>
      <c r="HM117" s="212"/>
      <c r="HN117" s="212"/>
      <c r="HO117" s="212"/>
      <c r="HP117" s="212"/>
      <c r="HQ117" s="212"/>
      <c r="HR117" s="212"/>
      <c r="HS117" s="212"/>
      <c r="HT117" s="212"/>
      <c r="HU117" s="212"/>
      <c r="HV117" s="212"/>
      <c r="HW117" s="212"/>
      <c r="HX117" s="212"/>
      <c r="HY117" s="212"/>
      <c r="HZ117" s="212"/>
      <c r="IA117" s="212"/>
      <c r="IB117" s="212"/>
      <c r="IC117" s="212"/>
      <c r="ID117" s="212"/>
      <c r="IE117" s="212"/>
      <c r="IF117" s="212"/>
      <c r="IG117" s="212"/>
      <c r="IH117" s="212"/>
      <c r="II117" s="212"/>
      <c r="IJ117" s="212"/>
      <c r="IK117" s="212"/>
      <c r="IL117" s="212"/>
      <c r="IM117" s="212"/>
      <c r="IN117" s="212"/>
      <c r="IO117" s="212"/>
      <c r="IP117" s="212"/>
      <c r="IQ117" s="212"/>
      <c r="IR117" s="212"/>
      <c r="IS117" s="212"/>
    </row>
    <row r="118" spans="1:253">
      <c r="A118" s="157"/>
      <c r="B118" s="157"/>
      <c r="C118" s="211"/>
      <c r="D118" s="212"/>
      <c r="E118" s="221"/>
      <c r="F118" s="221"/>
      <c r="G118" s="221"/>
      <c r="H118" s="221"/>
      <c r="I118" s="221"/>
      <c r="J118" s="221"/>
      <c r="K118" s="212"/>
      <c r="L118" s="212"/>
      <c r="M118" s="212"/>
      <c r="N118" s="212"/>
      <c r="O118" s="212"/>
      <c r="P118" s="212"/>
      <c r="Q118" s="212"/>
      <c r="R118" s="212"/>
      <c r="S118" s="212"/>
      <c r="T118" s="212"/>
      <c r="U118" s="212"/>
      <c r="V118" s="212"/>
      <c r="W118" s="212"/>
      <c r="X118" s="212"/>
      <c r="Y118" s="212"/>
      <c r="Z118" s="212"/>
      <c r="AA118" s="212"/>
      <c r="AB118" s="212"/>
      <c r="AC118" s="212"/>
      <c r="AD118" s="212"/>
      <c r="AE118" s="212"/>
      <c r="AF118" s="212"/>
      <c r="AG118" s="212"/>
      <c r="AH118" s="212"/>
      <c r="AI118" s="212"/>
      <c r="AJ118" s="212"/>
      <c r="AK118" s="212"/>
      <c r="AL118" s="212"/>
      <c r="AM118" s="212"/>
      <c r="AN118" s="212"/>
      <c r="AO118" s="212"/>
      <c r="AP118" s="212"/>
      <c r="AQ118" s="212"/>
      <c r="AR118" s="212"/>
      <c r="AS118" s="212"/>
      <c r="AT118" s="212"/>
      <c r="AU118" s="212"/>
      <c r="AV118" s="212"/>
      <c r="AW118" s="212"/>
      <c r="AX118" s="212"/>
      <c r="AY118" s="212"/>
      <c r="AZ118" s="212"/>
      <c r="BA118" s="212"/>
      <c r="BB118" s="212"/>
      <c r="BC118" s="212"/>
      <c r="BD118" s="212"/>
      <c r="BE118" s="212"/>
      <c r="BF118" s="212"/>
      <c r="BG118" s="212"/>
      <c r="BH118" s="212"/>
      <c r="BI118" s="212"/>
      <c r="BJ118" s="212"/>
      <c r="BK118" s="212"/>
      <c r="BL118" s="212"/>
      <c r="BM118" s="212"/>
      <c r="BN118" s="212"/>
      <c r="BO118" s="212"/>
      <c r="BP118" s="212"/>
      <c r="BQ118" s="212"/>
      <c r="BR118" s="212"/>
      <c r="BS118" s="212"/>
      <c r="BT118" s="212"/>
      <c r="BU118" s="212"/>
      <c r="BV118" s="212"/>
      <c r="BW118" s="212"/>
      <c r="BX118" s="212"/>
      <c r="BY118" s="212"/>
      <c r="BZ118" s="212"/>
      <c r="CA118" s="212"/>
      <c r="CB118" s="212"/>
      <c r="CC118" s="212"/>
      <c r="CD118" s="212"/>
      <c r="CE118" s="212"/>
      <c r="CF118" s="212"/>
      <c r="CG118" s="212"/>
      <c r="CH118" s="212"/>
      <c r="CI118" s="212"/>
      <c r="CJ118" s="212"/>
      <c r="CK118" s="212"/>
      <c r="CL118" s="212"/>
      <c r="CM118" s="212"/>
      <c r="CN118" s="212"/>
      <c r="CO118" s="212"/>
      <c r="CP118" s="212"/>
      <c r="CQ118" s="212"/>
      <c r="CR118" s="212"/>
      <c r="CS118" s="212"/>
      <c r="CT118" s="212"/>
      <c r="CU118" s="212"/>
      <c r="CV118" s="212"/>
      <c r="CW118" s="212"/>
      <c r="CX118" s="212"/>
      <c r="CY118" s="212"/>
      <c r="CZ118" s="212"/>
      <c r="DA118" s="212"/>
      <c r="DB118" s="212"/>
      <c r="DC118" s="212"/>
      <c r="DD118" s="212"/>
      <c r="DE118" s="212"/>
      <c r="DF118" s="212"/>
      <c r="DG118" s="212"/>
      <c r="DH118" s="212"/>
      <c r="DI118" s="212"/>
      <c r="DJ118" s="212"/>
      <c r="DK118" s="212"/>
      <c r="DL118" s="212"/>
      <c r="DM118" s="212"/>
      <c r="DN118" s="212"/>
      <c r="DO118" s="212"/>
      <c r="DP118" s="212"/>
      <c r="DQ118" s="212"/>
      <c r="DR118" s="212"/>
      <c r="DS118" s="212"/>
      <c r="DT118" s="212"/>
      <c r="DU118" s="212"/>
      <c r="DV118" s="212"/>
      <c r="DW118" s="212"/>
      <c r="DX118" s="212"/>
      <c r="DY118" s="212"/>
      <c r="DZ118" s="212"/>
      <c r="EA118" s="212"/>
      <c r="EB118" s="212"/>
      <c r="EC118" s="212"/>
      <c r="ED118" s="212"/>
      <c r="EE118" s="212"/>
      <c r="EF118" s="212"/>
      <c r="EG118" s="212"/>
      <c r="EH118" s="212"/>
      <c r="EI118" s="212"/>
      <c r="EJ118" s="212"/>
      <c r="EK118" s="212"/>
      <c r="EL118" s="212"/>
      <c r="EM118" s="212"/>
      <c r="EN118" s="212"/>
      <c r="EO118" s="212"/>
      <c r="EP118" s="212"/>
      <c r="EQ118" s="212"/>
      <c r="ER118" s="212"/>
      <c r="ES118" s="212"/>
      <c r="ET118" s="212"/>
      <c r="EU118" s="212"/>
      <c r="EV118" s="212"/>
      <c r="EW118" s="212"/>
      <c r="EX118" s="212"/>
      <c r="EY118" s="212"/>
      <c r="EZ118" s="212"/>
      <c r="FA118" s="212"/>
      <c r="FB118" s="212"/>
      <c r="FC118" s="212"/>
      <c r="FD118" s="212"/>
      <c r="FE118" s="212"/>
      <c r="FF118" s="212"/>
      <c r="FG118" s="212"/>
      <c r="FH118" s="212"/>
      <c r="FI118" s="212"/>
      <c r="FJ118" s="212"/>
      <c r="FK118" s="212"/>
      <c r="FL118" s="212"/>
      <c r="FM118" s="212"/>
      <c r="FN118" s="212"/>
      <c r="FO118" s="212"/>
      <c r="FP118" s="212"/>
      <c r="FQ118" s="212"/>
      <c r="FR118" s="212"/>
      <c r="FS118" s="212"/>
      <c r="FT118" s="212"/>
      <c r="FU118" s="212"/>
      <c r="FV118" s="212"/>
      <c r="FW118" s="212"/>
      <c r="FX118" s="212"/>
      <c r="FY118" s="212"/>
      <c r="FZ118" s="212"/>
      <c r="GA118" s="212"/>
      <c r="GB118" s="212"/>
      <c r="GC118" s="212"/>
      <c r="GD118" s="212"/>
      <c r="GE118" s="212"/>
      <c r="GF118" s="212"/>
      <c r="GG118" s="212"/>
      <c r="GH118" s="212"/>
      <c r="GI118" s="212"/>
      <c r="GJ118" s="212"/>
      <c r="GK118" s="212"/>
      <c r="GL118" s="212"/>
      <c r="GM118" s="212"/>
      <c r="GN118" s="212"/>
      <c r="GO118" s="212"/>
      <c r="GP118" s="212"/>
      <c r="GQ118" s="212"/>
      <c r="GR118" s="212"/>
      <c r="GS118" s="212"/>
      <c r="GT118" s="212"/>
      <c r="GU118" s="212"/>
      <c r="GV118" s="212"/>
      <c r="GW118" s="212"/>
      <c r="GX118" s="212"/>
      <c r="GY118" s="212"/>
      <c r="GZ118" s="212"/>
      <c r="HA118" s="212"/>
      <c r="HB118" s="212"/>
      <c r="HC118" s="212"/>
      <c r="HD118" s="212"/>
      <c r="HE118" s="212"/>
      <c r="HF118" s="212"/>
      <c r="HG118" s="212"/>
      <c r="HH118" s="212"/>
      <c r="HI118" s="212"/>
      <c r="HJ118" s="212"/>
      <c r="HK118" s="212"/>
      <c r="HL118" s="212"/>
      <c r="HM118" s="212"/>
      <c r="HN118" s="212"/>
      <c r="HO118" s="212"/>
      <c r="HP118" s="212"/>
      <c r="HQ118" s="212"/>
      <c r="HR118" s="212"/>
      <c r="HS118" s="212"/>
      <c r="HT118" s="212"/>
      <c r="HU118" s="212"/>
      <c r="HV118" s="212"/>
      <c r="HW118" s="212"/>
      <c r="HX118" s="212"/>
      <c r="HY118" s="212"/>
      <c r="HZ118" s="212"/>
      <c r="IA118" s="212"/>
      <c r="IB118" s="212"/>
      <c r="IC118" s="212"/>
      <c r="ID118" s="212"/>
      <c r="IE118" s="212"/>
      <c r="IF118" s="212"/>
      <c r="IG118" s="212"/>
      <c r="IH118" s="212"/>
      <c r="II118" s="212"/>
      <c r="IJ118" s="212"/>
      <c r="IK118" s="212"/>
      <c r="IL118" s="212"/>
      <c r="IM118" s="212"/>
      <c r="IN118" s="212"/>
      <c r="IO118" s="212"/>
      <c r="IP118" s="212"/>
      <c r="IQ118" s="212"/>
      <c r="IR118" s="212"/>
      <c r="IS118" s="212"/>
    </row>
    <row r="119" spans="1:253">
      <c r="A119" s="157"/>
      <c r="B119" s="157"/>
      <c r="C119" s="211"/>
      <c r="D119" s="212"/>
      <c r="E119" s="221"/>
      <c r="F119" s="221"/>
      <c r="G119" s="221"/>
      <c r="H119" s="221"/>
      <c r="I119" s="221"/>
      <c r="J119" s="221"/>
      <c r="K119" s="212"/>
      <c r="L119" s="212"/>
      <c r="M119" s="212"/>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c r="AI119" s="212"/>
      <c r="AJ119" s="212"/>
      <c r="AK119" s="212"/>
      <c r="AL119" s="212"/>
      <c r="AM119" s="212"/>
      <c r="AN119" s="212"/>
      <c r="AO119" s="212"/>
      <c r="AP119" s="212"/>
      <c r="AQ119" s="212"/>
      <c r="AR119" s="212"/>
      <c r="AS119" s="212"/>
      <c r="AT119" s="212"/>
      <c r="AU119" s="212"/>
      <c r="AV119" s="212"/>
      <c r="AW119" s="212"/>
      <c r="AX119" s="212"/>
      <c r="AY119" s="212"/>
      <c r="AZ119" s="212"/>
      <c r="BA119" s="212"/>
      <c r="BB119" s="212"/>
      <c r="BC119" s="212"/>
      <c r="BD119" s="212"/>
      <c r="BE119" s="212"/>
      <c r="BF119" s="212"/>
      <c r="BG119" s="212"/>
      <c r="BH119" s="212"/>
      <c r="BI119" s="212"/>
      <c r="BJ119" s="212"/>
      <c r="BK119" s="212"/>
      <c r="BL119" s="212"/>
      <c r="BM119" s="212"/>
      <c r="BN119" s="212"/>
      <c r="BO119" s="212"/>
      <c r="BP119" s="212"/>
      <c r="BQ119" s="212"/>
      <c r="BR119" s="212"/>
      <c r="BS119" s="212"/>
      <c r="BT119" s="212"/>
      <c r="BU119" s="212"/>
      <c r="BV119" s="212"/>
      <c r="BW119" s="212"/>
      <c r="BX119" s="212"/>
      <c r="BY119" s="212"/>
      <c r="BZ119" s="212"/>
      <c r="CA119" s="212"/>
      <c r="CB119" s="212"/>
      <c r="CC119" s="212"/>
      <c r="CD119" s="212"/>
      <c r="CE119" s="212"/>
      <c r="CF119" s="212"/>
      <c r="CG119" s="212"/>
      <c r="CH119" s="212"/>
      <c r="CI119" s="212"/>
      <c r="CJ119" s="212"/>
      <c r="CK119" s="212"/>
      <c r="CL119" s="212"/>
      <c r="CM119" s="212"/>
      <c r="CN119" s="212"/>
      <c r="CO119" s="212"/>
      <c r="CP119" s="212"/>
      <c r="CQ119" s="212"/>
      <c r="CR119" s="212"/>
      <c r="CS119" s="212"/>
      <c r="CT119" s="212"/>
      <c r="CU119" s="212"/>
      <c r="CV119" s="212"/>
      <c r="CW119" s="212"/>
      <c r="CX119" s="212"/>
      <c r="CY119" s="212"/>
      <c r="CZ119" s="212"/>
      <c r="DA119" s="212"/>
      <c r="DB119" s="212"/>
      <c r="DC119" s="212"/>
      <c r="DD119" s="212"/>
      <c r="DE119" s="212"/>
      <c r="DF119" s="212"/>
      <c r="DG119" s="212"/>
      <c r="DH119" s="212"/>
      <c r="DI119" s="212"/>
      <c r="DJ119" s="212"/>
      <c r="DK119" s="212"/>
      <c r="DL119" s="212"/>
      <c r="DM119" s="212"/>
      <c r="DN119" s="212"/>
      <c r="DO119" s="212"/>
      <c r="DP119" s="212"/>
      <c r="DQ119" s="212"/>
      <c r="DR119" s="212"/>
      <c r="DS119" s="212"/>
      <c r="DT119" s="212"/>
      <c r="DU119" s="212"/>
      <c r="DV119" s="212"/>
      <c r="DW119" s="212"/>
      <c r="DX119" s="212"/>
      <c r="DY119" s="212"/>
      <c r="DZ119" s="212"/>
      <c r="EA119" s="212"/>
      <c r="EB119" s="212"/>
      <c r="EC119" s="212"/>
      <c r="ED119" s="212"/>
      <c r="EE119" s="212"/>
      <c r="EF119" s="212"/>
      <c r="EG119" s="212"/>
      <c r="EH119" s="212"/>
      <c r="EI119" s="212"/>
      <c r="EJ119" s="212"/>
      <c r="EK119" s="212"/>
      <c r="EL119" s="212"/>
      <c r="EM119" s="212"/>
      <c r="EN119" s="212"/>
      <c r="EO119" s="212"/>
      <c r="EP119" s="212"/>
      <c r="EQ119" s="212"/>
      <c r="ER119" s="212"/>
      <c r="ES119" s="212"/>
      <c r="ET119" s="212"/>
      <c r="EU119" s="212"/>
      <c r="EV119" s="212"/>
      <c r="EW119" s="212"/>
      <c r="EX119" s="212"/>
      <c r="EY119" s="212"/>
      <c r="EZ119" s="212"/>
      <c r="FA119" s="212"/>
      <c r="FB119" s="212"/>
      <c r="FC119" s="212"/>
      <c r="FD119" s="212"/>
      <c r="FE119" s="212"/>
      <c r="FF119" s="212"/>
      <c r="FG119" s="212"/>
      <c r="FH119" s="212"/>
      <c r="FI119" s="212"/>
      <c r="FJ119" s="212"/>
      <c r="FK119" s="212"/>
      <c r="FL119" s="212"/>
      <c r="FM119" s="212"/>
      <c r="FN119" s="212"/>
      <c r="FO119" s="212"/>
      <c r="FP119" s="212"/>
      <c r="FQ119" s="212"/>
      <c r="FR119" s="212"/>
      <c r="FS119" s="212"/>
      <c r="FT119" s="212"/>
      <c r="FU119" s="212"/>
      <c r="FV119" s="212"/>
      <c r="FW119" s="212"/>
      <c r="FX119" s="212"/>
      <c r="FY119" s="212"/>
      <c r="FZ119" s="212"/>
      <c r="GA119" s="212"/>
      <c r="GB119" s="212"/>
      <c r="GC119" s="212"/>
      <c r="GD119" s="212"/>
      <c r="GE119" s="212"/>
      <c r="GF119" s="212"/>
      <c r="GG119" s="212"/>
      <c r="GH119" s="212"/>
      <c r="GI119" s="212"/>
      <c r="GJ119" s="212"/>
      <c r="GK119" s="212"/>
      <c r="GL119" s="212"/>
      <c r="GM119" s="212"/>
      <c r="GN119" s="212"/>
      <c r="GO119" s="212"/>
      <c r="GP119" s="212"/>
      <c r="GQ119" s="212"/>
      <c r="GR119" s="212"/>
      <c r="GS119" s="212"/>
      <c r="GT119" s="212"/>
      <c r="GU119" s="212"/>
      <c r="GV119" s="212"/>
      <c r="GW119" s="212"/>
      <c r="GX119" s="212"/>
      <c r="GY119" s="212"/>
      <c r="GZ119" s="212"/>
      <c r="HA119" s="212"/>
      <c r="HB119" s="212"/>
      <c r="HC119" s="212"/>
      <c r="HD119" s="212"/>
      <c r="HE119" s="212"/>
      <c r="HF119" s="212"/>
      <c r="HG119" s="212"/>
      <c r="HH119" s="212"/>
      <c r="HI119" s="212"/>
      <c r="HJ119" s="212"/>
      <c r="HK119" s="212"/>
      <c r="HL119" s="212"/>
      <c r="HM119" s="212"/>
      <c r="HN119" s="212"/>
      <c r="HO119" s="212"/>
      <c r="HP119" s="212"/>
      <c r="HQ119" s="212"/>
      <c r="HR119" s="212"/>
      <c r="HS119" s="212"/>
      <c r="HT119" s="212"/>
      <c r="HU119" s="212"/>
      <c r="HV119" s="212"/>
      <c r="HW119" s="212"/>
      <c r="HX119" s="212"/>
      <c r="HY119" s="212"/>
      <c r="HZ119" s="212"/>
      <c r="IA119" s="212"/>
      <c r="IB119" s="212"/>
      <c r="IC119" s="212"/>
      <c r="ID119" s="212"/>
      <c r="IE119" s="212"/>
      <c r="IF119" s="212"/>
      <c r="IG119" s="212"/>
      <c r="IH119" s="212"/>
      <c r="II119" s="212"/>
      <c r="IJ119" s="212"/>
      <c r="IK119" s="212"/>
      <c r="IL119" s="212"/>
      <c r="IM119" s="212"/>
      <c r="IN119" s="212"/>
      <c r="IO119" s="212"/>
      <c r="IP119" s="212"/>
      <c r="IQ119" s="212"/>
      <c r="IR119" s="212"/>
      <c r="IS119" s="212"/>
    </row>
    <row r="120" spans="1:253">
      <c r="A120" s="157"/>
      <c r="B120" s="157"/>
      <c r="C120" s="211"/>
      <c r="D120" s="212"/>
      <c r="E120" s="221"/>
      <c r="F120" s="221"/>
      <c r="G120" s="221"/>
      <c r="H120" s="221"/>
      <c r="I120" s="221"/>
      <c r="J120" s="221"/>
      <c r="K120" s="212"/>
      <c r="L120" s="212"/>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c r="AI120" s="212"/>
      <c r="AJ120" s="212"/>
      <c r="AK120" s="212"/>
      <c r="AL120" s="212"/>
      <c r="AM120" s="212"/>
      <c r="AN120" s="212"/>
      <c r="AO120" s="212"/>
      <c r="AP120" s="212"/>
      <c r="AQ120" s="212"/>
      <c r="AR120" s="212"/>
      <c r="AS120" s="212"/>
      <c r="AT120" s="212"/>
      <c r="AU120" s="212"/>
      <c r="AV120" s="212"/>
      <c r="AW120" s="212"/>
      <c r="AX120" s="212"/>
      <c r="AY120" s="212"/>
      <c r="AZ120" s="212"/>
      <c r="BA120" s="212"/>
      <c r="BB120" s="212"/>
      <c r="BC120" s="212"/>
      <c r="BD120" s="212"/>
      <c r="BE120" s="212"/>
      <c r="BF120" s="212"/>
      <c r="BG120" s="212"/>
      <c r="BH120" s="212"/>
      <c r="BI120" s="212"/>
      <c r="BJ120" s="212"/>
      <c r="BK120" s="212"/>
      <c r="BL120" s="212"/>
      <c r="BM120" s="212"/>
      <c r="BN120" s="212"/>
      <c r="BO120" s="212"/>
      <c r="BP120" s="212"/>
      <c r="BQ120" s="212"/>
      <c r="BR120" s="212"/>
      <c r="BS120" s="212"/>
      <c r="BT120" s="212"/>
      <c r="BU120" s="212"/>
      <c r="BV120" s="212"/>
      <c r="BW120" s="212"/>
      <c r="BX120" s="212"/>
      <c r="BY120" s="212"/>
      <c r="BZ120" s="212"/>
      <c r="CA120" s="212"/>
      <c r="CB120" s="212"/>
      <c r="CC120" s="212"/>
      <c r="CD120" s="212"/>
      <c r="CE120" s="212"/>
      <c r="CF120" s="212"/>
      <c r="CG120" s="212"/>
      <c r="CH120" s="212"/>
      <c r="CI120" s="212"/>
      <c r="CJ120" s="212"/>
      <c r="CK120" s="212"/>
      <c r="CL120" s="212"/>
      <c r="CM120" s="212"/>
      <c r="CN120" s="212"/>
      <c r="CO120" s="212"/>
      <c r="CP120" s="212"/>
      <c r="CQ120" s="212"/>
      <c r="CR120" s="212"/>
      <c r="CS120" s="212"/>
      <c r="CT120" s="212"/>
      <c r="CU120" s="212"/>
      <c r="CV120" s="212"/>
      <c r="CW120" s="212"/>
      <c r="CX120" s="212"/>
      <c r="CY120" s="212"/>
      <c r="CZ120" s="212"/>
      <c r="DA120" s="212"/>
      <c r="DB120" s="212"/>
      <c r="DC120" s="212"/>
      <c r="DD120" s="212"/>
      <c r="DE120" s="212"/>
      <c r="DF120" s="212"/>
      <c r="DG120" s="212"/>
      <c r="DH120" s="212"/>
      <c r="DI120" s="212"/>
      <c r="DJ120" s="212"/>
      <c r="DK120" s="212"/>
      <c r="DL120" s="212"/>
      <c r="DM120" s="212"/>
      <c r="DN120" s="212"/>
      <c r="DO120" s="212"/>
      <c r="DP120" s="212"/>
      <c r="DQ120" s="212"/>
      <c r="DR120" s="212"/>
      <c r="DS120" s="212"/>
      <c r="DT120" s="212"/>
      <c r="DU120" s="212"/>
      <c r="DV120" s="212"/>
      <c r="DW120" s="212"/>
      <c r="DX120" s="212"/>
      <c r="DY120" s="212"/>
      <c r="DZ120" s="212"/>
      <c r="EA120" s="212"/>
      <c r="EB120" s="212"/>
      <c r="EC120" s="212"/>
      <c r="ED120" s="212"/>
      <c r="EE120" s="212"/>
      <c r="EF120" s="212"/>
      <c r="EG120" s="212"/>
      <c r="EH120" s="212"/>
      <c r="EI120" s="212"/>
      <c r="EJ120" s="212"/>
      <c r="EK120" s="212"/>
      <c r="EL120" s="212"/>
      <c r="EM120" s="212"/>
      <c r="EN120" s="212"/>
      <c r="EO120" s="212"/>
      <c r="EP120" s="212"/>
      <c r="EQ120" s="212"/>
      <c r="ER120" s="212"/>
      <c r="ES120" s="212"/>
      <c r="ET120" s="212"/>
      <c r="EU120" s="212"/>
      <c r="EV120" s="212"/>
      <c r="EW120" s="212"/>
      <c r="EX120" s="212"/>
      <c r="EY120" s="212"/>
      <c r="EZ120" s="212"/>
      <c r="FA120" s="212"/>
      <c r="FB120" s="212"/>
      <c r="FC120" s="212"/>
      <c r="FD120" s="212"/>
      <c r="FE120" s="212"/>
      <c r="FF120" s="212"/>
      <c r="FG120" s="212"/>
      <c r="FH120" s="212"/>
      <c r="FI120" s="212"/>
      <c r="FJ120" s="212"/>
      <c r="FK120" s="212"/>
      <c r="FL120" s="212"/>
      <c r="FM120" s="212"/>
      <c r="FN120" s="212"/>
      <c r="FO120" s="212"/>
      <c r="FP120" s="212"/>
      <c r="FQ120" s="212"/>
      <c r="FR120" s="212"/>
      <c r="FS120" s="212"/>
      <c r="FT120" s="212"/>
      <c r="FU120" s="212"/>
      <c r="FV120" s="212"/>
      <c r="FW120" s="212"/>
      <c r="FX120" s="212"/>
      <c r="FY120" s="212"/>
      <c r="FZ120" s="212"/>
      <c r="GA120" s="212"/>
      <c r="GB120" s="212"/>
      <c r="GC120" s="212"/>
      <c r="GD120" s="212"/>
      <c r="GE120" s="212"/>
      <c r="GF120" s="212"/>
      <c r="GG120" s="212"/>
      <c r="GH120" s="212"/>
      <c r="GI120" s="212"/>
      <c r="GJ120" s="212"/>
      <c r="GK120" s="212"/>
      <c r="GL120" s="212"/>
      <c r="GM120" s="212"/>
      <c r="GN120" s="212"/>
      <c r="GO120" s="212"/>
      <c r="GP120" s="212"/>
      <c r="GQ120" s="212"/>
      <c r="GR120" s="212"/>
      <c r="GS120" s="212"/>
      <c r="GT120" s="212"/>
      <c r="GU120" s="212"/>
      <c r="GV120" s="212"/>
      <c r="GW120" s="212"/>
      <c r="GX120" s="212"/>
      <c r="GY120" s="212"/>
      <c r="GZ120" s="212"/>
      <c r="HA120" s="212"/>
      <c r="HB120" s="212"/>
      <c r="HC120" s="212"/>
      <c r="HD120" s="212"/>
      <c r="HE120" s="212"/>
      <c r="HF120" s="212"/>
      <c r="HG120" s="212"/>
      <c r="HH120" s="212"/>
      <c r="HI120" s="212"/>
      <c r="HJ120" s="212"/>
      <c r="HK120" s="212"/>
      <c r="HL120" s="212"/>
      <c r="HM120" s="212"/>
      <c r="HN120" s="212"/>
      <c r="HO120" s="212"/>
      <c r="HP120" s="212"/>
      <c r="HQ120" s="212"/>
      <c r="HR120" s="212"/>
      <c r="HS120" s="212"/>
      <c r="HT120" s="212"/>
      <c r="HU120" s="212"/>
      <c r="HV120" s="212"/>
      <c r="HW120" s="212"/>
      <c r="HX120" s="212"/>
      <c r="HY120" s="212"/>
      <c r="HZ120" s="212"/>
      <c r="IA120" s="212"/>
      <c r="IB120" s="212"/>
      <c r="IC120" s="212"/>
      <c r="ID120" s="212"/>
      <c r="IE120" s="212"/>
      <c r="IF120" s="212"/>
      <c r="IG120" s="212"/>
      <c r="IH120" s="212"/>
      <c r="II120" s="212"/>
      <c r="IJ120" s="212"/>
      <c r="IK120" s="212"/>
      <c r="IL120" s="212"/>
      <c r="IM120" s="212"/>
      <c r="IN120" s="212"/>
      <c r="IO120" s="212"/>
      <c r="IP120" s="212"/>
      <c r="IQ120" s="212"/>
      <c r="IR120" s="212"/>
      <c r="IS120" s="212"/>
    </row>
    <row r="121" spans="1:253">
      <c r="A121" s="157"/>
      <c r="B121" s="157"/>
      <c r="C121" s="211"/>
      <c r="D121" s="212"/>
      <c r="E121" s="221"/>
      <c r="F121" s="221"/>
      <c r="G121" s="221"/>
      <c r="H121" s="221"/>
      <c r="I121" s="221"/>
      <c r="J121" s="221"/>
      <c r="K121" s="212"/>
      <c r="L121" s="212"/>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212"/>
      <c r="AS121" s="212"/>
      <c r="AT121" s="212"/>
      <c r="AU121" s="212"/>
      <c r="AV121" s="212"/>
      <c r="AW121" s="212"/>
      <c r="AX121" s="212"/>
      <c r="AY121" s="212"/>
      <c r="AZ121" s="212"/>
      <c r="BA121" s="212"/>
      <c r="BB121" s="212"/>
      <c r="BC121" s="212"/>
      <c r="BD121" s="212"/>
      <c r="BE121" s="212"/>
      <c r="BF121" s="212"/>
      <c r="BG121" s="212"/>
      <c r="BH121" s="212"/>
      <c r="BI121" s="212"/>
      <c r="BJ121" s="212"/>
      <c r="BK121" s="212"/>
      <c r="BL121" s="212"/>
      <c r="BM121" s="212"/>
      <c r="BN121" s="212"/>
      <c r="BO121" s="212"/>
      <c r="BP121" s="212"/>
      <c r="BQ121" s="212"/>
      <c r="BR121" s="212"/>
      <c r="BS121" s="212"/>
      <c r="BT121" s="212"/>
      <c r="BU121" s="212"/>
      <c r="BV121" s="212"/>
      <c r="BW121" s="212"/>
      <c r="BX121" s="212"/>
      <c r="BY121" s="212"/>
      <c r="BZ121" s="212"/>
      <c r="CA121" s="212"/>
      <c r="CB121" s="212"/>
      <c r="CC121" s="212"/>
      <c r="CD121" s="212"/>
      <c r="CE121" s="212"/>
      <c r="CF121" s="212"/>
      <c r="CG121" s="212"/>
      <c r="CH121" s="212"/>
      <c r="CI121" s="212"/>
      <c r="CJ121" s="212"/>
      <c r="CK121" s="212"/>
      <c r="CL121" s="212"/>
      <c r="CM121" s="212"/>
      <c r="CN121" s="212"/>
      <c r="CO121" s="212"/>
      <c r="CP121" s="212"/>
      <c r="CQ121" s="212"/>
      <c r="CR121" s="212"/>
      <c r="CS121" s="212"/>
      <c r="CT121" s="212"/>
      <c r="CU121" s="212"/>
      <c r="CV121" s="212"/>
      <c r="CW121" s="212"/>
      <c r="CX121" s="212"/>
      <c r="CY121" s="212"/>
      <c r="CZ121" s="212"/>
      <c r="DA121" s="212"/>
      <c r="DB121" s="212"/>
      <c r="DC121" s="212"/>
      <c r="DD121" s="212"/>
      <c r="DE121" s="212"/>
      <c r="DF121" s="212"/>
      <c r="DG121" s="212"/>
      <c r="DH121" s="212"/>
      <c r="DI121" s="212"/>
      <c r="DJ121" s="212"/>
      <c r="DK121" s="212"/>
      <c r="DL121" s="212"/>
      <c r="DM121" s="212"/>
      <c r="DN121" s="212"/>
      <c r="DO121" s="212"/>
      <c r="DP121" s="212"/>
      <c r="DQ121" s="212"/>
      <c r="DR121" s="212"/>
      <c r="DS121" s="212"/>
      <c r="DT121" s="212"/>
      <c r="DU121" s="212"/>
      <c r="DV121" s="212"/>
      <c r="DW121" s="212"/>
      <c r="DX121" s="212"/>
      <c r="DY121" s="212"/>
      <c r="DZ121" s="212"/>
      <c r="EA121" s="212"/>
      <c r="EB121" s="212"/>
      <c r="EC121" s="212"/>
      <c r="ED121" s="212"/>
      <c r="EE121" s="212"/>
      <c r="EF121" s="212"/>
      <c r="EG121" s="212"/>
      <c r="EH121" s="212"/>
      <c r="EI121" s="212"/>
      <c r="EJ121" s="212"/>
      <c r="EK121" s="212"/>
      <c r="EL121" s="212"/>
      <c r="EM121" s="212"/>
      <c r="EN121" s="212"/>
      <c r="EO121" s="212"/>
      <c r="EP121" s="212"/>
      <c r="EQ121" s="212"/>
      <c r="ER121" s="212"/>
      <c r="ES121" s="212"/>
      <c r="ET121" s="212"/>
      <c r="EU121" s="212"/>
      <c r="EV121" s="212"/>
      <c r="EW121" s="212"/>
      <c r="EX121" s="212"/>
      <c r="EY121" s="212"/>
      <c r="EZ121" s="212"/>
      <c r="FA121" s="212"/>
      <c r="FB121" s="212"/>
      <c r="FC121" s="212"/>
      <c r="FD121" s="212"/>
      <c r="FE121" s="212"/>
      <c r="FF121" s="212"/>
      <c r="FG121" s="212"/>
      <c r="FH121" s="212"/>
      <c r="FI121" s="212"/>
      <c r="FJ121" s="212"/>
      <c r="FK121" s="212"/>
      <c r="FL121" s="212"/>
      <c r="FM121" s="212"/>
      <c r="FN121" s="212"/>
      <c r="FO121" s="212"/>
      <c r="FP121" s="212"/>
      <c r="FQ121" s="212"/>
      <c r="FR121" s="212"/>
      <c r="FS121" s="212"/>
      <c r="FT121" s="212"/>
      <c r="FU121" s="212"/>
      <c r="FV121" s="212"/>
      <c r="FW121" s="212"/>
      <c r="FX121" s="212"/>
      <c r="FY121" s="212"/>
      <c r="FZ121" s="212"/>
      <c r="GA121" s="212"/>
      <c r="GB121" s="212"/>
      <c r="GC121" s="212"/>
      <c r="GD121" s="212"/>
      <c r="GE121" s="212"/>
      <c r="GF121" s="212"/>
      <c r="GG121" s="212"/>
      <c r="GH121" s="212"/>
      <c r="GI121" s="212"/>
      <c r="GJ121" s="212"/>
      <c r="GK121" s="212"/>
      <c r="GL121" s="212"/>
      <c r="GM121" s="212"/>
      <c r="GN121" s="212"/>
      <c r="GO121" s="212"/>
      <c r="GP121" s="212"/>
      <c r="GQ121" s="212"/>
      <c r="GR121" s="212"/>
      <c r="GS121" s="212"/>
      <c r="GT121" s="212"/>
      <c r="GU121" s="212"/>
      <c r="GV121" s="212"/>
      <c r="GW121" s="212"/>
      <c r="GX121" s="212"/>
      <c r="GY121" s="212"/>
      <c r="GZ121" s="212"/>
      <c r="HA121" s="212"/>
      <c r="HB121" s="212"/>
      <c r="HC121" s="212"/>
      <c r="HD121" s="212"/>
      <c r="HE121" s="212"/>
      <c r="HF121" s="212"/>
      <c r="HG121" s="212"/>
      <c r="HH121" s="212"/>
      <c r="HI121" s="212"/>
      <c r="HJ121" s="212"/>
      <c r="HK121" s="212"/>
      <c r="HL121" s="212"/>
      <c r="HM121" s="212"/>
      <c r="HN121" s="212"/>
      <c r="HO121" s="212"/>
      <c r="HP121" s="212"/>
      <c r="HQ121" s="212"/>
      <c r="HR121" s="212"/>
      <c r="HS121" s="212"/>
      <c r="HT121" s="212"/>
      <c r="HU121" s="212"/>
      <c r="HV121" s="212"/>
      <c r="HW121" s="212"/>
      <c r="HX121" s="212"/>
      <c r="HY121" s="212"/>
      <c r="HZ121" s="212"/>
      <c r="IA121" s="212"/>
      <c r="IB121" s="212"/>
      <c r="IC121" s="212"/>
      <c r="ID121" s="212"/>
      <c r="IE121" s="212"/>
      <c r="IF121" s="212"/>
      <c r="IG121" s="212"/>
      <c r="IH121" s="212"/>
      <c r="II121" s="212"/>
      <c r="IJ121" s="212"/>
      <c r="IK121" s="212"/>
      <c r="IL121" s="212"/>
      <c r="IM121" s="212"/>
      <c r="IN121" s="212"/>
      <c r="IO121" s="212"/>
      <c r="IP121" s="212"/>
      <c r="IQ121" s="212"/>
      <c r="IR121" s="212"/>
      <c r="IS121" s="212"/>
    </row>
  </sheetData>
  <sheetProtection algorithmName="SHA-512" hashValue="Gn/lbBEktfwy6uWdBSwpKEKAbQq0nWj5A9Z8EQugc7Xs9ACRuN6XtJE3b8BhJul1kbJaznYb75VXwamEtAgMfg==" saltValue="BpvBmtrJG2T+uuwRZEdqAQ==" spinCount="100000" sheet="1" objects="1" scenarios="1"/>
  <conditionalFormatting sqref="A12">
    <cfRule type="expression" dxfId="1538" priority="6778" stopIfTrue="1">
      <formula>$B12=2</formula>
    </cfRule>
  </conditionalFormatting>
  <conditionalFormatting sqref="A27:IP27">
    <cfRule type="expression" dxfId="1537" priority="6527" stopIfTrue="1">
      <formula>IF((A$26=2),1,0)</formula>
    </cfRule>
  </conditionalFormatting>
  <conditionalFormatting sqref="A33:IP33">
    <cfRule type="expression" dxfId="1536" priority="6027" stopIfTrue="1">
      <formula>IF((A$32=2),1,0)</formula>
    </cfRule>
  </conditionalFormatting>
  <conditionalFormatting sqref="A13">
    <cfRule type="expression" dxfId="1535" priority="5777" stopIfTrue="1">
      <formula>$B13=2</formula>
    </cfRule>
  </conditionalFormatting>
  <conditionalFormatting sqref="A14:A16">
    <cfRule type="expression" dxfId="1534" priority="5776" stopIfTrue="1">
      <formula>$B14=2</formula>
    </cfRule>
  </conditionalFormatting>
  <conditionalFormatting sqref="A17">
    <cfRule type="expression" dxfId="1533" priority="5775" stopIfTrue="1">
      <formula>$B17=2</formula>
    </cfRule>
  </conditionalFormatting>
  <conditionalFormatting sqref="A19">
    <cfRule type="expression" dxfId="1532" priority="5773" stopIfTrue="1">
      <formula>$B19=2</formula>
    </cfRule>
  </conditionalFormatting>
  <conditionalFormatting sqref="A35:IP35">
    <cfRule type="expression" dxfId="1531" priority="5522" stopIfTrue="1">
      <formula>IF((A$34=2),1,0)</formula>
    </cfRule>
  </conditionalFormatting>
  <conditionalFormatting sqref="A45:IP45">
    <cfRule type="expression" dxfId="1530" priority="5272" stopIfTrue="1">
      <formula>IF((A$44=2),1,0)</formula>
    </cfRule>
  </conditionalFormatting>
  <conditionalFormatting sqref="A47:IP47">
    <cfRule type="expression" dxfId="1529" priority="5022" stopIfTrue="1">
      <formula>IF((A$46=2),1,0)</formula>
    </cfRule>
  </conditionalFormatting>
  <conditionalFormatting sqref="E47:IP47">
    <cfRule type="expression" dxfId="1528" priority="5021" stopIfTrue="1">
      <formula>IF(($B46=2),1,0)</formula>
    </cfRule>
  </conditionalFormatting>
  <conditionalFormatting sqref="A51">
    <cfRule type="expression" dxfId="1527" priority="4772" stopIfTrue="1">
      <formula>IF(($A50=2),1,0)</formula>
    </cfRule>
  </conditionalFormatting>
  <conditionalFormatting sqref="B51">
    <cfRule type="expression" dxfId="1526" priority="4771" stopIfTrue="1">
      <formula>IF(($B50=2),1,0)</formula>
    </cfRule>
  </conditionalFormatting>
  <conditionalFormatting sqref="C51">
    <cfRule type="expression" dxfId="1525" priority="4770" stopIfTrue="1">
      <formula>IF(($C50=2),1,0)</formula>
    </cfRule>
  </conditionalFormatting>
  <conditionalFormatting sqref="D51">
    <cfRule type="expression" dxfId="1524" priority="4769" stopIfTrue="1">
      <formula>IF(($D50=2),1,0)</formula>
    </cfRule>
  </conditionalFormatting>
  <conditionalFormatting sqref="E51">
    <cfRule type="expression" dxfId="1523" priority="4768" stopIfTrue="1">
      <formula>IF(($E50=2),1,0)</formula>
    </cfRule>
  </conditionalFormatting>
  <conditionalFormatting sqref="F51">
    <cfRule type="expression" dxfId="1522" priority="4767" stopIfTrue="1">
      <formula>IF(($F50=2),1,0)</formula>
    </cfRule>
  </conditionalFormatting>
  <conditionalFormatting sqref="G51">
    <cfRule type="expression" dxfId="1521" priority="4766" stopIfTrue="1">
      <formula>IF(($G50=2),1,0)</formula>
    </cfRule>
  </conditionalFormatting>
  <conditionalFormatting sqref="H51">
    <cfRule type="expression" dxfId="1520" priority="4765" stopIfTrue="1">
      <formula>IF(($H50=2),1,0)</formula>
    </cfRule>
  </conditionalFormatting>
  <conditionalFormatting sqref="I51">
    <cfRule type="expression" dxfId="1519" priority="4764" stopIfTrue="1">
      <formula>IF(($I50=2),1,0)</formula>
    </cfRule>
  </conditionalFormatting>
  <conditionalFormatting sqref="J51">
    <cfRule type="expression" dxfId="1518" priority="4763" stopIfTrue="1">
      <formula>IF(($J50=2),1,0)</formula>
    </cfRule>
  </conditionalFormatting>
  <conditionalFormatting sqref="K51">
    <cfRule type="expression" dxfId="1517" priority="4762" stopIfTrue="1">
      <formula>IF(($K50=2),1,0)</formula>
    </cfRule>
  </conditionalFormatting>
  <conditionalFormatting sqref="L51">
    <cfRule type="expression" dxfId="1516" priority="4761" stopIfTrue="1">
      <formula>IF(($L50=2),1,0)</formula>
    </cfRule>
  </conditionalFormatting>
  <conditionalFormatting sqref="M51">
    <cfRule type="expression" dxfId="1515" priority="4760" stopIfTrue="1">
      <formula>IF(($M50=2),1,0)</formula>
    </cfRule>
  </conditionalFormatting>
  <conditionalFormatting sqref="N51">
    <cfRule type="expression" dxfId="1514" priority="4759" stopIfTrue="1">
      <formula>IF(($N50=2),1,0)</formula>
    </cfRule>
  </conditionalFormatting>
  <conditionalFormatting sqref="O51">
    <cfRule type="expression" dxfId="1513" priority="4758" stopIfTrue="1">
      <formula>IF(($O50=2),1,0)</formula>
    </cfRule>
  </conditionalFormatting>
  <conditionalFormatting sqref="P51">
    <cfRule type="expression" dxfId="1512" priority="4757" stopIfTrue="1">
      <formula>IF(($P50=2),1,0)</formula>
    </cfRule>
  </conditionalFormatting>
  <conditionalFormatting sqref="Q51">
    <cfRule type="expression" dxfId="1511" priority="4756" stopIfTrue="1">
      <formula>IF(($Q50=2),1,0)</formula>
    </cfRule>
  </conditionalFormatting>
  <conditionalFormatting sqref="R51">
    <cfRule type="expression" dxfId="1510" priority="4755" stopIfTrue="1">
      <formula>IF(($R50=2),1,0)</formula>
    </cfRule>
  </conditionalFormatting>
  <conditionalFormatting sqref="S51">
    <cfRule type="expression" dxfId="1509" priority="4754" stopIfTrue="1">
      <formula>IF(($S50=2),1,0)</formula>
    </cfRule>
  </conditionalFormatting>
  <conditionalFormatting sqref="T51">
    <cfRule type="expression" dxfId="1508" priority="4753" stopIfTrue="1">
      <formula>IF(($T50=2),1,0)</formula>
    </cfRule>
  </conditionalFormatting>
  <conditionalFormatting sqref="U51">
    <cfRule type="expression" dxfId="1507" priority="4752" stopIfTrue="1">
      <formula>IF(($U50=2),1,0)</formula>
    </cfRule>
  </conditionalFormatting>
  <conditionalFormatting sqref="V51">
    <cfRule type="expression" dxfId="1506" priority="4751" stopIfTrue="1">
      <formula>IF(($V50=2),1,0)</formula>
    </cfRule>
  </conditionalFormatting>
  <conditionalFormatting sqref="W51">
    <cfRule type="expression" dxfId="1505" priority="4750" stopIfTrue="1">
      <formula>IF(($W50=2),1,0)</formula>
    </cfRule>
  </conditionalFormatting>
  <conditionalFormatting sqref="X51">
    <cfRule type="expression" dxfId="1504" priority="4749" stopIfTrue="1">
      <formula>IF(($X50=2),1,0)</formula>
    </cfRule>
  </conditionalFormatting>
  <conditionalFormatting sqref="Y51">
    <cfRule type="expression" dxfId="1503" priority="4748" stopIfTrue="1">
      <formula>IF(($Y50=2),1,0)</formula>
    </cfRule>
  </conditionalFormatting>
  <conditionalFormatting sqref="Z51">
    <cfRule type="expression" dxfId="1502" priority="4747" stopIfTrue="1">
      <formula>IF(($Z50=2),1,0)</formula>
    </cfRule>
  </conditionalFormatting>
  <conditionalFormatting sqref="AA51">
    <cfRule type="expression" dxfId="1501" priority="4746" stopIfTrue="1">
      <formula>IF(($AA50=2),1,0)</formula>
    </cfRule>
  </conditionalFormatting>
  <conditionalFormatting sqref="AB51">
    <cfRule type="expression" dxfId="1500" priority="4745" stopIfTrue="1">
      <formula>IF(($AB50=2),1,0)</formula>
    </cfRule>
  </conditionalFormatting>
  <conditionalFormatting sqref="AC51">
    <cfRule type="expression" dxfId="1499" priority="4744" stopIfTrue="1">
      <formula>IF(($AC50=2),1,0)</formula>
    </cfRule>
  </conditionalFormatting>
  <conditionalFormatting sqref="AD51">
    <cfRule type="expression" dxfId="1498" priority="4743" stopIfTrue="1">
      <formula>IF(($AD50=2),1,0)</formula>
    </cfRule>
  </conditionalFormatting>
  <conditionalFormatting sqref="AE51">
    <cfRule type="expression" dxfId="1497" priority="4742" stopIfTrue="1">
      <formula>IF(($AE50=2),1,0)</formula>
    </cfRule>
  </conditionalFormatting>
  <conditionalFormatting sqref="AF51">
    <cfRule type="expression" dxfId="1496" priority="4741" stopIfTrue="1">
      <formula>IF(($AF50=2),1,0)</formula>
    </cfRule>
  </conditionalFormatting>
  <conditionalFormatting sqref="AG51">
    <cfRule type="expression" dxfId="1495" priority="4740" stopIfTrue="1">
      <formula>IF(($AG50=2),1,0)</formula>
    </cfRule>
  </conditionalFormatting>
  <conditionalFormatting sqref="AH51">
    <cfRule type="expression" dxfId="1494" priority="4739" stopIfTrue="1">
      <formula>IF(($AH50=2),1,0)</formula>
    </cfRule>
  </conditionalFormatting>
  <conditionalFormatting sqref="AI51">
    <cfRule type="expression" dxfId="1493" priority="4738" stopIfTrue="1">
      <formula>IF(($AI50=2),1,0)</formula>
    </cfRule>
  </conditionalFormatting>
  <conditionalFormatting sqref="AJ51">
    <cfRule type="expression" dxfId="1492" priority="4737" stopIfTrue="1">
      <formula>IF(($AJ50=2),1,0)</formula>
    </cfRule>
  </conditionalFormatting>
  <conditionalFormatting sqref="AK51">
    <cfRule type="expression" dxfId="1491" priority="4736" stopIfTrue="1">
      <formula>IF(($AK50=2),1,0)</formula>
    </cfRule>
  </conditionalFormatting>
  <conditionalFormatting sqref="AL51">
    <cfRule type="expression" dxfId="1490" priority="4735" stopIfTrue="1">
      <formula>IF(($AL50=2),1,0)</formula>
    </cfRule>
  </conditionalFormatting>
  <conditionalFormatting sqref="AM51">
    <cfRule type="expression" dxfId="1489" priority="4734" stopIfTrue="1">
      <formula>IF(($AM50=2),1,0)</formula>
    </cfRule>
  </conditionalFormatting>
  <conditionalFormatting sqref="AN51">
    <cfRule type="expression" dxfId="1488" priority="4733" stopIfTrue="1">
      <formula>IF(($AN50=2),1,0)</formula>
    </cfRule>
  </conditionalFormatting>
  <conditionalFormatting sqref="AO51">
    <cfRule type="expression" dxfId="1487" priority="4732" stopIfTrue="1">
      <formula>IF(($AO50=2),1,0)</formula>
    </cfRule>
  </conditionalFormatting>
  <conditionalFormatting sqref="AP51">
    <cfRule type="expression" dxfId="1486" priority="4731" stopIfTrue="1">
      <formula>IF(($AP50=2),1,0)</formula>
    </cfRule>
  </conditionalFormatting>
  <conditionalFormatting sqref="AQ51">
    <cfRule type="expression" dxfId="1485" priority="4730" stopIfTrue="1">
      <formula>IF(($AQ50=2),1,0)</formula>
    </cfRule>
  </conditionalFormatting>
  <conditionalFormatting sqref="AR51">
    <cfRule type="expression" dxfId="1484" priority="4729" stopIfTrue="1">
      <formula>IF(($AR50=2),1,0)</formula>
    </cfRule>
  </conditionalFormatting>
  <conditionalFormatting sqref="AS51">
    <cfRule type="expression" dxfId="1483" priority="4728" stopIfTrue="1">
      <formula>IF(($AS50=2),1,0)</formula>
    </cfRule>
  </conditionalFormatting>
  <conditionalFormatting sqref="AT51">
    <cfRule type="expression" dxfId="1482" priority="4727" stopIfTrue="1">
      <formula>IF(($AT50=2),1,0)</formula>
    </cfRule>
  </conditionalFormatting>
  <conditionalFormatting sqref="AU51">
    <cfRule type="expression" dxfId="1481" priority="4726" stopIfTrue="1">
      <formula>IF(($AU50=2),1,0)</formula>
    </cfRule>
  </conditionalFormatting>
  <conditionalFormatting sqref="AV51">
    <cfRule type="expression" dxfId="1480" priority="4725" stopIfTrue="1">
      <formula>IF(($AV50=2),1,0)</formula>
    </cfRule>
  </conditionalFormatting>
  <conditionalFormatting sqref="AW51">
    <cfRule type="expression" dxfId="1479" priority="4724" stopIfTrue="1">
      <formula>IF(($AW50=2),1,0)</formula>
    </cfRule>
  </conditionalFormatting>
  <conditionalFormatting sqref="AX51">
    <cfRule type="expression" dxfId="1478" priority="4723" stopIfTrue="1">
      <formula>IF(($AX50=2),1,0)</formula>
    </cfRule>
  </conditionalFormatting>
  <conditionalFormatting sqref="AY51">
    <cfRule type="expression" dxfId="1477" priority="4722" stopIfTrue="1">
      <formula>IF(($AY50=2),1,0)</formula>
    </cfRule>
  </conditionalFormatting>
  <conditionalFormatting sqref="AZ51">
    <cfRule type="expression" dxfId="1476" priority="4721" stopIfTrue="1">
      <formula>IF(($AZ50=2),1,0)</formula>
    </cfRule>
  </conditionalFormatting>
  <conditionalFormatting sqref="BA51">
    <cfRule type="expression" dxfId="1475" priority="4720" stopIfTrue="1">
      <formula>IF(($BA50=2),1,0)</formula>
    </cfRule>
  </conditionalFormatting>
  <conditionalFormatting sqref="BB51">
    <cfRule type="expression" dxfId="1474" priority="4719" stopIfTrue="1">
      <formula>IF(($BB50=2),1,0)</formula>
    </cfRule>
  </conditionalFormatting>
  <conditionalFormatting sqref="BC51">
    <cfRule type="expression" dxfId="1473" priority="4718" stopIfTrue="1">
      <formula>IF(($BC50=2),1,0)</formula>
    </cfRule>
  </conditionalFormatting>
  <conditionalFormatting sqref="BD51">
    <cfRule type="expression" dxfId="1472" priority="4717" stopIfTrue="1">
      <formula>IF(($BD50=2),1,0)</formula>
    </cfRule>
  </conditionalFormatting>
  <conditionalFormatting sqref="BE51">
    <cfRule type="expression" dxfId="1471" priority="4716" stopIfTrue="1">
      <formula>IF(($BE50=2),1,0)</formula>
    </cfRule>
  </conditionalFormatting>
  <conditionalFormatting sqref="BF51">
    <cfRule type="expression" dxfId="1470" priority="4715" stopIfTrue="1">
      <formula>IF(($BF50=2),1,0)</formula>
    </cfRule>
  </conditionalFormatting>
  <conditionalFormatting sqref="BG51">
    <cfRule type="expression" dxfId="1469" priority="4714" stopIfTrue="1">
      <formula>IF(($BG50=2),1,0)</formula>
    </cfRule>
  </conditionalFormatting>
  <conditionalFormatting sqref="BH51">
    <cfRule type="expression" dxfId="1468" priority="4713" stopIfTrue="1">
      <formula>IF(($BH50=2),1,0)</formula>
    </cfRule>
  </conditionalFormatting>
  <conditionalFormatting sqref="BI51">
    <cfRule type="expression" dxfId="1467" priority="4712" stopIfTrue="1">
      <formula>IF(($BI50=2),1,0)</formula>
    </cfRule>
  </conditionalFormatting>
  <conditionalFormatting sqref="BJ51">
    <cfRule type="expression" dxfId="1466" priority="4711" stopIfTrue="1">
      <formula>IF(($BJ50=2),1,0)</formula>
    </cfRule>
  </conditionalFormatting>
  <conditionalFormatting sqref="BK51">
    <cfRule type="expression" dxfId="1465" priority="4710" stopIfTrue="1">
      <formula>IF(($BK50=2),1,0)</formula>
    </cfRule>
  </conditionalFormatting>
  <conditionalFormatting sqref="BL51">
    <cfRule type="expression" dxfId="1464" priority="4709" stopIfTrue="1">
      <formula>IF(($BL50=2),1,0)</formula>
    </cfRule>
  </conditionalFormatting>
  <conditionalFormatting sqref="BM51">
    <cfRule type="expression" dxfId="1463" priority="4708" stopIfTrue="1">
      <formula>IF(($BM50=2),1,0)</formula>
    </cfRule>
  </conditionalFormatting>
  <conditionalFormatting sqref="BN51">
    <cfRule type="expression" dxfId="1462" priority="4707" stopIfTrue="1">
      <formula>IF(($BN50=2),1,0)</formula>
    </cfRule>
  </conditionalFormatting>
  <conditionalFormatting sqref="BO51">
    <cfRule type="expression" dxfId="1461" priority="4706" stopIfTrue="1">
      <formula>IF(($BO50=2),1,0)</formula>
    </cfRule>
  </conditionalFormatting>
  <conditionalFormatting sqref="BP51">
    <cfRule type="expression" dxfId="1460" priority="4705" stopIfTrue="1">
      <formula>IF(($BP50=2),1,0)</formula>
    </cfRule>
  </conditionalFormatting>
  <conditionalFormatting sqref="BQ51">
    <cfRule type="expression" dxfId="1459" priority="4704" stopIfTrue="1">
      <formula>IF(($BQ50=2),1,0)</formula>
    </cfRule>
  </conditionalFormatting>
  <conditionalFormatting sqref="BR51">
    <cfRule type="expression" dxfId="1458" priority="4703" stopIfTrue="1">
      <formula>IF(($BR50=2),1,0)</formula>
    </cfRule>
  </conditionalFormatting>
  <conditionalFormatting sqref="BS51">
    <cfRule type="expression" dxfId="1457" priority="4702" stopIfTrue="1">
      <formula>IF(($BS50=2),1,0)</formula>
    </cfRule>
  </conditionalFormatting>
  <conditionalFormatting sqref="BT51">
    <cfRule type="expression" dxfId="1456" priority="4701" stopIfTrue="1">
      <formula>IF(($BT50=2),1,0)</formula>
    </cfRule>
  </conditionalFormatting>
  <conditionalFormatting sqref="BU51">
    <cfRule type="expression" dxfId="1455" priority="4700" stopIfTrue="1">
      <formula>IF(($BU50=2),1,0)</formula>
    </cfRule>
  </conditionalFormatting>
  <conditionalFormatting sqref="BV51">
    <cfRule type="expression" dxfId="1454" priority="4699" stopIfTrue="1">
      <formula>IF(($BV50=2),1,0)</formula>
    </cfRule>
  </conditionalFormatting>
  <conditionalFormatting sqref="BW51">
    <cfRule type="expression" dxfId="1453" priority="4698" stopIfTrue="1">
      <formula>IF(($BW50=2),1,0)</formula>
    </cfRule>
  </conditionalFormatting>
  <conditionalFormatting sqref="BX51">
    <cfRule type="expression" dxfId="1452" priority="4697" stopIfTrue="1">
      <formula>IF(($BX50=2),1,0)</formula>
    </cfRule>
  </conditionalFormatting>
  <conditionalFormatting sqref="BY51">
    <cfRule type="expression" dxfId="1451" priority="4696" stopIfTrue="1">
      <formula>IF(($BY50=2),1,0)</formula>
    </cfRule>
  </conditionalFormatting>
  <conditionalFormatting sqref="BZ51">
    <cfRule type="expression" dxfId="1450" priority="4695" stopIfTrue="1">
      <formula>IF(($BZ50=2),1,0)</formula>
    </cfRule>
  </conditionalFormatting>
  <conditionalFormatting sqref="CA51">
    <cfRule type="expression" dxfId="1449" priority="4694" stopIfTrue="1">
      <formula>IF(($CA50=2),1,0)</formula>
    </cfRule>
  </conditionalFormatting>
  <conditionalFormatting sqref="CB51">
    <cfRule type="expression" dxfId="1448" priority="4693" stopIfTrue="1">
      <formula>IF(($CB50=2),1,0)</formula>
    </cfRule>
  </conditionalFormatting>
  <conditionalFormatting sqref="CC51">
    <cfRule type="expression" dxfId="1447" priority="4692" stopIfTrue="1">
      <formula>IF(($CC50=2),1,0)</formula>
    </cfRule>
  </conditionalFormatting>
  <conditionalFormatting sqref="CD51">
    <cfRule type="expression" dxfId="1446" priority="4691" stopIfTrue="1">
      <formula>IF(($CD50=2),1,0)</formula>
    </cfRule>
  </conditionalFormatting>
  <conditionalFormatting sqref="CE51">
    <cfRule type="expression" dxfId="1445" priority="4690" stopIfTrue="1">
      <formula>IF(($CE50=2),1,0)</formula>
    </cfRule>
  </conditionalFormatting>
  <conditionalFormatting sqref="CF51">
    <cfRule type="expression" dxfId="1444" priority="4689" stopIfTrue="1">
      <formula>IF(($CF50=2),1,0)</formula>
    </cfRule>
  </conditionalFormatting>
  <conditionalFormatting sqref="CG51">
    <cfRule type="expression" dxfId="1443" priority="4688" stopIfTrue="1">
      <formula>IF(($CG50=2),1,0)</formula>
    </cfRule>
  </conditionalFormatting>
  <conditionalFormatting sqref="CH51">
    <cfRule type="expression" dxfId="1442" priority="4687" stopIfTrue="1">
      <formula>IF(($CH50=2),1,0)</formula>
    </cfRule>
  </conditionalFormatting>
  <conditionalFormatting sqref="CI51">
    <cfRule type="expression" dxfId="1441" priority="4686" stopIfTrue="1">
      <formula>IF(($CI50=2),1,0)</formula>
    </cfRule>
  </conditionalFormatting>
  <conditionalFormatting sqref="CJ51">
    <cfRule type="expression" dxfId="1440" priority="4685" stopIfTrue="1">
      <formula>IF(($CJ50=2),1,0)</formula>
    </cfRule>
  </conditionalFormatting>
  <conditionalFormatting sqref="CK51">
    <cfRule type="expression" dxfId="1439" priority="4684" stopIfTrue="1">
      <formula>IF(($CK50=2),1,0)</formula>
    </cfRule>
  </conditionalFormatting>
  <conditionalFormatting sqref="CL51">
    <cfRule type="expression" dxfId="1438" priority="4683" stopIfTrue="1">
      <formula>IF(($CL50=2),1,0)</formula>
    </cfRule>
  </conditionalFormatting>
  <conditionalFormatting sqref="CM51">
    <cfRule type="expression" dxfId="1437" priority="4682" stopIfTrue="1">
      <formula>IF(($CM50=2),1,0)</formula>
    </cfRule>
  </conditionalFormatting>
  <conditionalFormatting sqref="CN51">
    <cfRule type="expression" dxfId="1436" priority="4681" stopIfTrue="1">
      <formula>IF(($CN50=2),1,0)</formula>
    </cfRule>
  </conditionalFormatting>
  <conditionalFormatting sqref="CO51">
    <cfRule type="expression" dxfId="1435" priority="4680" stopIfTrue="1">
      <formula>IF(($CO50=2),1,0)</formula>
    </cfRule>
  </conditionalFormatting>
  <conditionalFormatting sqref="CP51">
    <cfRule type="expression" dxfId="1434" priority="4679" stopIfTrue="1">
      <formula>IF(($CP50=2),1,0)</formula>
    </cfRule>
  </conditionalFormatting>
  <conditionalFormatting sqref="CQ51">
    <cfRule type="expression" dxfId="1433" priority="4678" stopIfTrue="1">
      <formula>IF(($CQ50=2),1,0)</formula>
    </cfRule>
  </conditionalFormatting>
  <conditionalFormatting sqref="CR51">
    <cfRule type="expression" dxfId="1432" priority="4677" stopIfTrue="1">
      <formula>IF(($CR50=2),1,0)</formula>
    </cfRule>
  </conditionalFormatting>
  <conditionalFormatting sqref="CS51">
    <cfRule type="expression" dxfId="1431" priority="4676" stopIfTrue="1">
      <formula>IF(($CS50=2),1,0)</formula>
    </cfRule>
  </conditionalFormatting>
  <conditionalFormatting sqref="CT51">
    <cfRule type="expression" dxfId="1430" priority="4675" stopIfTrue="1">
      <formula>IF(($CT50=2),1,0)</formula>
    </cfRule>
  </conditionalFormatting>
  <conditionalFormatting sqref="CU51">
    <cfRule type="expression" dxfId="1429" priority="4674" stopIfTrue="1">
      <formula>IF(($CU50=2),1,0)</formula>
    </cfRule>
  </conditionalFormatting>
  <conditionalFormatting sqref="CV51">
    <cfRule type="expression" dxfId="1428" priority="4673" stopIfTrue="1">
      <formula>IF(($CV50=2),1,0)</formula>
    </cfRule>
  </conditionalFormatting>
  <conditionalFormatting sqref="CW51">
    <cfRule type="expression" dxfId="1427" priority="4672" stopIfTrue="1">
      <formula>IF(($CW50=2),1,0)</formula>
    </cfRule>
  </conditionalFormatting>
  <conditionalFormatting sqref="CX51">
    <cfRule type="expression" dxfId="1426" priority="4671" stopIfTrue="1">
      <formula>IF(($CX50=2),1,0)</formula>
    </cfRule>
  </conditionalFormatting>
  <conditionalFormatting sqref="CY51">
    <cfRule type="expression" dxfId="1425" priority="4670" stopIfTrue="1">
      <formula>IF(($CY50=2),1,0)</formula>
    </cfRule>
  </conditionalFormatting>
  <conditionalFormatting sqref="CZ51">
    <cfRule type="expression" dxfId="1424" priority="4669" stopIfTrue="1">
      <formula>IF(($CZ50=2),1,0)</formula>
    </cfRule>
  </conditionalFormatting>
  <conditionalFormatting sqref="DA51">
    <cfRule type="expression" dxfId="1423" priority="4668" stopIfTrue="1">
      <formula>IF(($DA50=2),1,0)</formula>
    </cfRule>
  </conditionalFormatting>
  <conditionalFormatting sqref="DB51">
    <cfRule type="expression" dxfId="1422" priority="4667" stopIfTrue="1">
      <formula>IF(($DB50=2),1,0)</formula>
    </cfRule>
  </conditionalFormatting>
  <conditionalFormatting sqref="DC51">
    <cfRule type="expression" dxfId="1421" priority="4666" stopIfTrue="1">
      <formula>IF(($DC50=2),1,0)</formula>
    </cfRule>
  </conditionalFormatting>
  <conditionalFormatting sqref="DD51">
    <cfRule type="expression" dxfId="1420" priority="4665" stopIfTrue="1">
      <formula>IF(($DD50=2),1,0)</formula>
    </cfRule>
  </conditionalFormatting>
  <conditionalFormatting sqref="DE51">
    <cfRule type="expression" dxfId="1419" priority="4664" stopIfTrue="1">
      <formula>IF(($DE50=2),1,0)</formula>
    </cfRule>
  </conditionalFormatting>
  <conditionalFormatting sqref="DF51">
    <cfRule type="expression" dxfId="1418" priority="4663" stopIfTrue="1">
      <formula>IF(($DF50=2),1,0)</formula>
    </cfRule>
  </conditionalFormatting>
  <conditionalFormatting sqref="DG51">
    <cfRule type="expression" dxfId="1417" priority="4662" stopIfTrue="1">
      <formula>IF(($DG50=2),1,0)</formula>
    </cfRule>
  </conditionalFormatting>
  <conditionalFormatting sqref="DH51">
    <cfRule type="expression" dxfId="1416" priority="4661" stopIfTrue="1">
      <formula>IF(($DH50=2),1,0)</formula>
    </cfRule>
  </conditionalFormatting>
  <conditionalFormatting sqref="DI51">
    <cfRule type="expression" dxfId="1415" priority="4660" stopIfTrue="1">
      <formula>IF(($DI50=2),1,0)</formula>
    </cfRule>
  </conditionalFormatting>
  <conditionalFormatting sqref="DJ51">
    <cfRule type="expression" dxfId="1414" priority="4659" stopIfTrue="1">
      <formula>IF(($DJ50=2),1,0)</formula>
    </cfRule>
  </conditionalFormatting>
  <conditionalFormatting sqref="DK51">
    <cfRule type="expression" dxfId="1413" priority="4658" stopIfTrue="1">
      <formula>IF(($DK50=2),1,0)</formula>
    </cfRule>
  </conditionalFormatting>
  <conditionalFormatting sqref="DL51">
    <cfRule type="expression" dxfId="1412" priority="4657" stopIfTrue="1">
      <formula>IF(($DL50=2),1,0)</formula>
    </cfRule>
  </conditionalFormatting>
  <conditionalFormatting sqref="DM51">
    <cfRule type="expression" dxfId="1411" priority="4656" stopIfTrue="1">
      <formula>IF(($DM50=2),1,0)</formula>
    </cfRule>
  </conditionalFormatting>
  <conditionalFormatting sqref="DN51">
    <cfRule type="expression" dxfId="1410" priority="4655" stopIfTrue="1">
      <formula>IF(($DN50=2),1,0)</formula>
    </cfRule>
  </conditionalFormatting>
  <conditionalFormatting sqref="DO51">
    <cfRule type="expression" dxfId="1409" priority="4654" stopIfTrue="1">
      <formula>IF(($DO50=2),1,0)</formula>
    </cfRule>
  </conditionalFormatting>
  <conditionalFormatting sqref="DP51">
    <cfRule type="expression" dxfId="1408" priority="4653" stopIfTrue="1">
      <formula>IF(($DP50=2),1,0)</formula>
    </cfRule>
  </conditionalFormatting>
  <conditionalFormatting sqref="DQ51">
    <cfRule type="expression" dxfId="1407" priority="4652" stopIfTrue="1">
      <formula>IF(($DQ50=2),1,0)</formula>
    </cfRule>
  </conditionalFormatting>
  <conditionalFormatting sqref="DR51">
    <cfRule type="expression" dxfId="1406" priority="4651" stopIfTrue="1">
      <formula>IF(($DR50=2),1,0)</formula>
    </cfRule>
  </conditionalFormatting>
  <conditionalFormatting sqref="DS51">
    <cfRule type="expression" dxfId="1405" priority="4650" stopIfTrue="1">
      <formula>IF(($DS50=2),1,0)</formula>
    </cfRule>
  </conditionalFormatting>
  <conditionalFormatting sqref="DT51">
    <cfRule type="expression" dxfId="1404" priority="4649" stopIfTrue="1">
      <formula>IF(($DT50=2),1,0)</formula>
    </cfRule>
  </conditionalFormatting>
  <conditionalFormatting sqref="DU51">
    <cfRule type="expression" dxfId="1403" priority="4648" stopIfTrue="1">
      <formula>IF(($DU50=2),1,0)</formula>
    </cfRule>
  </conditionalFormatting>
  <conditionalFormatting sqref="DV51">
    <cfRule type="expression" dxfId="1402" priority="4647" stopIfTrue="1">
      <formula>IF(($DV50=2),1,0)</formula>
    </cfRule>
  </conditionalFormatting>
  <conditionalFormatting sqref="DW51">
    <cfRule type="expression" dxfId="1401" priority="4646" stopIfTrue="1">
      <formula>IF(($DW50=2),1,0)</formula>
    </cfRule>
  </conditionalFormatting>
  <conditionalFormatting sqref="DX51">
    <cfRule type="expression" dxfId="1400" priority="4645" stopIfTrue="1">
      <formula>IF(($DX50=2),1,0)</formula>
    </cfRule>
  </conditionalFormatting>
  <conditionalFormatting sqref="DY51">
    <cfRule type="expression" dxfId="1399" priority="4644" stopIfTrue="1">
      <formula>IF(($DY50=2),1,0)</formula>
    </cfRule>
  </conditionalFormatting>
  <conditionalFormatting sqref="DZ51">
    <cfRule type="expression" dxfId="1398" priority="4643" stopIfTrue="1">
      <formula>IF(($DZ50=2),1,0)</formula>
    </cfRule>
  </conditionalFormatting>
  <conditionalFormatting sqref="EA51">
    <cfRule type="expression" dxfId="1397" priority="4642" stopIfTrue="1">
      <formula>IF(($EA50=2),1,0)</formula>
    </cfRule>
  </conditionalFormatting>
  <conditionalFormatting sqref="EB51">
    <cfRule type="expression" dxfId="1396" priority="4641" stopIfTrue="1">
      <formula>IF(($EB50=2),1,0)</formula>
    </cfRule>
  </conditionalFormatting>
  <conditionalFormatting sqref="EC51">
    <cfRule type="expression" dxfId="1395" priority="4640" stopIfTrue="1">
      <formula>IF(($EC50=2),1,0)</formula>
    </cfRule>
  </conditionalFormatting>
  <conditionalFormatting sqref="ED51">
    <cfRule type="expression" dxfId="1394" priority="4639" stopIfTrue="1">
      <formula>IF(($ED50=2),1,0)</formula>
    </cfRule>
  </conditionalFormatting>
  <conditionalFormatting sqref="EE51">
    <cfRule type="expression" dxfId="1393" priority="4638" stopIfTrue="1">
      <formula>IF(($EE50=2),1,0)</formula>
    </cfRule>
  </conditionalFormatting>
  <conditionalFormatting sqref="EF51">
    <cfRule type="expression" dxfId="1392" priority="4637" stopIfTrue="1">
      <formula>IF(($EF50=2),1,0)</formula>
    </cfRule>
  </conditionalFormatting>
  <conditionalFormatting sqref="EG51">
    <cfRule type="expression" dxfId="1391" priority="4636" stopIfTrue="1">
      <formula>IF(($EG50=2),1,0)</formula>
    </cfRule>
  </conditionalFormatting>
  <conditionalFormatting sqref="EH51">
    <cfRule type="expression" dxfId="1390" priority="4635" stopIfTrue="1">
      <formula>IF(($EH50=2),1,0)</formula>
    </cfRule>
  </conditionalFormatting>
  <conditionalFormatting sqref="EI51">
    <cfRule type="expression" dxfId="1389" priority="4634" stopIfTrue="1">
      <formula>IF(($EI50=2),1,0)</formula>
    </cfRule>
  </conditionalFormatting>
  <conditionalFormatting sqref="EJ51">
    <cfRule type="expression" dxfId="1388" priority="4633" stopIfTrue="1">
      <formula>IF(($EJ50=2),1,0)</formula>
    </cfRule>
  </conditionalFormatting>
  <conditionalFormatting sqref="EK51">
    <cfRule type="expression" dxfId="1387" priority="4632" stopIfTrue="1">
      <formula>IF(($EK50=2),1,0)</formula>
    </cfRule>
  </conditionalFormatting>
  <conditionalFormatting sqref="EL51">
    <cfRule type="expression" dxfId="1386" priority="4631" stopIfTrue="1">
      <formula>IF(($EL50=2),1,0)</formula>
    </cfRule>
  </conditionalFormatting>
  <conditionalFormatting sqref="EM51">
    <cfRule type="expression" dxfId="1385" priority="4630" stopIfTrue="1">
      <formula>IF(($EM50=2),1,0)</formula>
    </cfRule>
  </conditionalFormatting>
  <conditionalFormatting sqref="EN51">
    <cfRule type="expression" dxfId="1384" priority="4629" stopIfTrue="1">
      <formula>IF(($EN50=2),1,0)</formula>
    </cfRule>
  </conditionalFormatting>
  <conditionalFormatting sqref="EO51">
    <cfRule type="expression" dxfId="1383" priority="4628" stopIfTrue="1">
      <formula>IF(($EO50=2),1,0)</formula>
    </cfRule>
  </conditionalFormatting>
  <conditionalFormatting sqref="EP51">
    <cfRule type="expression" dxfId="1382" priority="4627" stopIfTrue="1">
      <formula>IF(($EP50=2),1,0)</formula>
    </cfRule>
  </conditionalFormatting>
  <conditionalFormatting sqref="EQ51">
    <cfRule type="expression" dxfId="1381" priority="4626" stopIfTrue="1">
      <formula>IF(($EQ50=2),1,0)</formula>
    </cfRule>
  </conditionalFormatting>
  <conditionalFormatting sqref="ER51">
    <cfRule type="expression" dxfId="1380" priority="4625" stopIfTrue="1">
      <formula>IF(($ER50=2),1,0)</formula>
    </cfRule>
  </conditionalFormatting>
  <conditionalFormatting sqref="ES51">
    <cfRule type="expression" dxfId="1379" priority="4624" stopIfTrue="1">
      <formula>IF(($ES50=2),1,0)</formula>
    </cfRule>
  </conditionalFormatting>
  <conditionalFormatting sqref="ET51">
    <cfRule type="expression" dxfId="1378" priority="4623" stopIfTrue="1">
      <formula>IF(($ET50=2),1,0)</formula>
    </cfRule>
  </conditionalFormatting>
  <conditionalFormatting sqref="EU51">
    <cfRule type="expression" dxfId="1377" priority="4622" stopIfTrue="1">
      <formula>IF(($EU50=2),1,0)</formula>
    </cfRule>
  </conditionalFormatting>
  <conditionalFormatting sqref="EV51">
    <cfRule type="expression" dxfId="1376" priority="4621" stopIfTrue="1">
      <formula>IF(($EV50=2),1,0)</formula>
    </cfRule>
  </conditionalFormatting>
  <conditionalFormatting sqref="EW51">
    <cfRule type="expression" dxfId="1375" priority="4620" stopIfTrue="1">
      <formula>IF(($EW50=2),1,0)</formula>
    </cfRule>
  </conditionalFormatting>
  <conditionalFormatting sqref="EX51">
    <cfRule type="expression" dxfId="1374" priority="4619" stopIfTrue="1">
      <formula>IF(($EX50=2),1,0)</formula>
    </cfRule>
  </conditionalFormatting>
  <conditionalFormatting sqref="EY51">
    <cfRule type="expression" dxfId="1373" priority="4618" stopIfTrue="1">
      <formula>IF(($EY50=2),1,0)</formula>
    </cfRule>
  </conditionalFormatting>
  <conditionalFormatting sqref="EZ51">
    <cfRule type="expression" dxfId="1372" priority="4617" stopIfTrue="1">
      <formula>IF(($EZ50=2),1,0)</formula>
    </cfRule>
  </conditionalFormatting>
  <conditionalFormatting sqref="FA51">
    <cfRule type="expression" dxfId="1371" priority="4616" stopIfTrue="1">
      <formula>IF(($FA50=2),1,0)</formula>
    </cfRule>
  </conditionalFormatting>
  <conditionalFormatting sqref="FB51">
    <cfRule type="expression" dxfId="1370" priority="4615" stopIfTrue="1">
      <formula>IF(($FB50=2),1,0)</formula>
    </cfRule>
  </conditionalFormatting>
  <conditionalFormatting sqref="FC51">
    <cfRule type="expression" dxfId="1369" priority="4614" stopIfTrue="1">
      <formula>IF(($FC50=2),1,0)</formula>
    </cfRule>
  </conditionalFormatting>
  <conditionalFormatting sqref="FD51">
    <cfRule type="expression" dxfId="1368" priority="4613" stopIfTrue="1">
      <formula>IF(($FD50=2),1,0)</formula>
    </cfRule>
  </conditionalFormatting>
  <conditionalFormatting sqref="FE51">
    <cfRule type="expression" dxfId="1367" priority="4612" stopIfTrue="1">
      <formula>IF(($FE50=2),1,0)</formula>
    </cfRule>
  </conditionalFormatting>
  <conditionalFormatting sqref="FF51">
    <cfRule type="expression" dxfId="1366" priority="4611" stopIfTrue="1">
      <formula>IF(($FF50=2),1,0)</formula>
    </cfRule>
  </conditionalFormatting>
  <conditionalFormatting sqref="FG51">
    <cfRule type="expression" dxfId="1365" priority="4610" stopIfTrue="1">
      <formula>IF(($FG50=2),1,0)</formula>
    </cfRule>
  </conditionalFormatting>
  <conditionalFormatting sqref="FH51">
    <cfRule type="expression" dxfId="1364" priority="4609" stopIfTrue="1">
      <formula>IF(($FH50=2),1,0)</formula>
    </cfRule>
  </conditionalFormatting>
  <conditionalFormatting sqref="FI51">
    <cfRule type="expression" dxfId="1363" priority="4608" stopIfTrue="1">
      <formula>IF(($FI50=2),1,0)</formula>
    </cfRule>
  </conditionalFormatting>
  <conditionalFormatting sqref="FJ51">
    <cfRule type="expression" dxfId="1362" priority="4607" stopIfTrue="1">
      <formula>IF(($FJ50=2),1,0)</formula>
    </cfRule>
  </conditionalFormatting>
  <conditionalFormatting sqref="FK51">
    <cfRule type="expression" dxfId="1361" priority="4606" stopIfTrue="1">
      <formula>IF(($FK50=2),1,0)</formula>
    </cfRule>
  </conditionalFormatting>
  <conditionalFormatting sqref="FL51">
    <cfRule type="expression" dxfId="1360" priority="4605" stopIfTrue="1">
      <formula>IF(($FL50=2),1,0)</formula>
    </cfRule>
  </conditionalFormatting>
  <conditionalFormatting sqref="FM51">
    <cfRule type="expression" dxfId="1359" priority="4604" stopIfTrue="1">
      <formula>IF(($FM50=2),1,0)</formula>
    </cfRule>
  </conditionalFormatting>
  <conditionalFormatting sqref="FN51">
    <cfRule type="expression" dxfId="1358" priority="4603" stopIfTrue="1">
      <formula>IF(($FN50=2),1,0)</formula>
    </cfRule>
  </conditionalFormatting>
  <conditionalFormatting sqref="FO51">
    <cfRule type="expression" dxfId="1357" priority="4602" stopIfTrue="1">
      <formula>IF(($FO50=2),1,0)</formula>
    </cfRule>
  </conditionalFormatting>
  <conditionalFormatting sqref="FP51">
    <cfRule type="expression" dxfId="1356" priority="4601" stopIfTrue="1">
      <formula>IF(($FP50=2),1,0)</formula>
    </cfRule>
  </conditionalFormatting>
  <conditionalFormatting sqref="FQ51">
    <cfRule type="expression" dxfId="1355" priority="4600" stopIfTrue="1">
      <formula>IF(($FQ50=2),1,0)</formula>
    </cfRule>
  </conditionalFormatting>
  <conditionalFormatting sqref="FR51">
    <cfRule type="expression" dxfId="1354" priority="4599" stopIfTrue="1">
      <formula>IF(($FR50=2),1,0)</formula>
    </cfRule>
  </conditionalFormatting>
  <conditionalFormatting sqref="FS51">
    <cfRule type="expression" dxfId="1353" priority="4598" stopIfTrue="1">
      <formula>IF(($FS50=2),1,0)</formula>
    </cfRule>
  </conditionalFormatting>
  <conditionalFormatting sqref="FT51">
    <cfRule type="expression" dxfId="1352" priority="4597" stopIfTrue="1">
      <formula>IF(($FT50=2),1,0)</formula>
    </cfRule>
  </conditionalFormatting>
  <conditionalFormatting sqref="FU51">
    <cfRule type="expression" dxfId="1351" priority="4596" stopIfTrue="1">
      <formula>IF(($FU50=2),1,0)</formula>
    </cfRule>
  </conditionalFormatting>
  <conditionalFormatting sqref="FV51">
    <cfRule type="expression" dxfId="1350" priority="4595" stopIfTrue="1">
      <formula>IF(($FV50=2),1,0)</formula>
    </cfRule>
  </conditionalFormatting>
  <conditionalFormatting sqref="FW51">
    <cfRule type="expression" dxfId="1349" priority="4594" stopIfTrue="1">
      <formula>IF(($FW50=2),1,0)</formula>
    </cfRule>
  </conditionalFormatting>
  <conditionalFormatting sqref="FX51">
    <cfRule type="expression" dxfId="1348" priority="4593" stopIfTrue="1">
      <formula>IF(($FX50=2),1,0)</formula>
    </cfRule>
  </conditionalFormatting>
  <conditionalFormatting sqref="FY51">
    <cfRule type="expression" dxfId="1347" priority="4592" stopIfTrue="1">
      <formula>IF(($FY50=2),1,0)</formula>
    </cfRule>
  </conditionalFormatting>
  <conditionalFormatting sqref="FZ51">
    <cfRule type="expression" dxfId="1346" priority="4591" stopIfTrue="1">
      <formula>IF(($FZ50=2),1,0)</formula>
    </cfRule>
  </conditionalFormatting>
  <conditionalFormatting sqref="GA51">
    <cfRule type="expression" dxfId="1345" priority="4590" stopIfTrue="1">
      <formula>IF(($GA50=2),1,0)</formula>
    </cfRule>
  </conditionalFormatting>
  <conditionalFormatting sqref="GB51">
    <cfRule type="expression" dxfId="1344" priority="4589" stopIfTrue="1">
      <formula>IF(($GB50=2),1,0)</formula>
    </cfRule>
  </conditionalFormatting>
  <conditionalFormatting sqref="GC51">
    <cfRule type="expression" dxfId="1343" priority="4588" stopIfTrue="1">
      <formula>IF(($GC50=2),1,0)</formula>
    </cfRule>
  </conditionalFormatting>
  <conditionalFormatting sqref="GD51">
    <cfRule type="expression" dxfId="1342" priority="4587" stopIfTrue="1">
      <formula>IF(($GD50=2),1,0)</formula>
    </cfRule>
  </conditionalFormatting>
  <conditionalFormatting sqref="GE51">
    <cfRule type="expression" dxfId="1341" priority="4586" stopIfTrue="1">
      <formula>IF(($GE50=2),1,0)</formula>
    </cfRule>
  </conditionalFormatting>
  <conditionalFormatting sqref="GF51">
    <cfRule type="expression" dxfId="1340" priority="4585" stopIfTrue="1">
      <formula>IF(($GF50=2),1,0)</formula>
    </cfRule>
  </conditionalFormatting>
  <conditionalFormatting sqref="GG51">
    <cfRule type="expression" dxfId="1339" priority="4584" stopIfTrue="1">
      <formula>IF(($GG50=2),1,0)</formula>
    </cfRule>
  </conditionalFormatting>
  <conditionalFormatting sqref="GH51">
    <cfRule type="expression" dxfId="1338" priority="4583" stopIfTrue="1">
      <formula>IF(($GH50=2),1,0)</formula>
    </cfRule>
  </conditionalFormatting>
  <conditionalFormatting sqref="GI51">
    <cfRule type="expression" dxfId="1337" priority="4582" stopIfTrue="1">
      <formula>IF(($GI50=2),1,0)</formula>
    </cfRule>
  </conditionalFormatting>
  <conditionalFormatting sqref="GJ51">
    <cfRule type="expression" dxfId="1336" priority="4581" stopIfTrue="1">
      <formula>IF(($GJ50=2),1,0)</formula>
    </cfRule>
  </conditionalFormatting>
  <conditionalFormatting sqref="GK51">
    <cfRule type="expression" dxfId="1335" priority="4580" stopIfTrue="1">
      <formula>IF(($GK50=2),1,0)</formula>
    </cfRule>
  </conditionalFormatting>
  <conditionalFormatting sqref="GL51">
    <cfRule type="expression" dxfId="1334" priority="4579" stopIfTrue="1">
      <formula>IF(($GL50=2),1,0)</formula>
    </cfRule>
  </conditionalFormatting>
  <conditionalFormatting sqref="GM51">
    <cfRule type="expression" dxfId="1333" priority="4578" stopIfTrue="1">
      <formula>IF(($GM50=2),1,0)</formula>
    </cfRule>
  </conditionalFormatting>
  <conditionalFormatting sqref="GN51">
    <cfRule type="expression" dxfId="1332" priority="4577" stopIfTrue="1">
      <formula>IF(($GN50=2),1,0)</formula>
    </cfRule>
  </conditionalFormatting>
  <conditionalFormatting sqref="GO51">
    <cfRule type="expression" dxfId="1331" priority="4576" stopIfTrue="1">
      <formula>IF(($GO50=2),1,0)</formula>
    </cfRule>
  </conditionalFormatting>
  <conditionalFormatting sqref="GP51">
    <cfRule type="expression" dxfId="1330" priority="4575" stopIfTrue="1">
      <formula>IF(($GP50=2),1,0)</formula>
    </cfRule>
  </conditionalFormatting>
  <conditionalFormatting sqref="GQ51">
    <cfRule type="expression" dxfId="1329" priority="4574" stopIfTrue="1">
      <formula>IF(($GQ50=2),1,0)</formula>
    </cfRule>
  </conditionalFormatting>
  <conditionalFormatting sqref="GR51">
    <cfRule type="expression" dxfId="1328" priority="4573" stopIfTrue="1">
      <formula>IF(($GR50=2),1,0)</formula>
    </cfRule>
  </conditionalFormatting>
  <conditionalFormatting sqref="GS51">
    <cfRule type="expression" dxfId="1327" priority="4572" stopIfTrue="1">
      <formula>IF(($GS50=2),1,0)</formula>
    </cfRule>
  </conditionalFormatting>
  <conditionalFormatting sqref="GT51">
    <cfRule type="expression" dxfId="1326" priority="4571" stopIfTrue="1">
      <formula>IF(($GT50=2),1,0)</formula>
    </cfRule>
  </conditionalFormatting>
  <conditionalFormatting sqref="GU51">
    <cfRule type="expression" dxfId="1325" priority="4570" stopIfTrue="1">
      <formula>IF(($GU50=2),1,0)</formula>
    </cfRule>
  </conditionalFormatting>
  <conditionalFormatting sqref="GV51">
    <cfRule type="expression" dxfId="1324" priority="4569" stopIfTrue="1">
      <formula>IF(($GV50=2),1,0)</formula>
    </cfRule>
  </conditionalFormatting>
  <conditionalFormatting sqref="GW51">
    <cfRule type="expression" dxfId="1323" priority="4568" stopIfTrue="1">
      <formula>IF(($GW50=2),1,0)</formula>
    </cfRule>
  </conditionalFormatting>
  <conditionalFormatting sqref="GX51">
    <cfRule type="expression" dxfId="1322" priority="4567" stopIfTrue="1">
      <formula>IF(($GX50=2),1,0)</formula>
    </cfRule>
  </conditionalFormatting>
  <conditionalFormatting sqref="GY51">
    <cfRule type="expression" dxfId="1321" priority="4566" stopIfTrue="1">
      <formula>IF(($GY50=2),1,0)</formula>
    </cfRule>
  </conditionalFormatting>
  <conditionalFormatting sqref="GZ51">
    <cfRule type="expression" dxfId="1320" priority="4565" stopIfTrue="1">
      <formula>IF(($GZ50=2),1,0)</formula>
    </cfRule>
  </conditionalFormatting>
  <conditionalFormatting sqref="HA51">
    <cfRule type="expression" dxfId="1319" priority="4564" stopIfTrue="1">
      <formula>IF(($HA50=2),1,0)</formula>
    </cfRule>
  </conditionalFormatting>
  <conditionalFormatting sqref="HB51">
    <cfRule type="expression" dxfId="1318" priority="4563" stopIfTrue="1">
      <formula>IF(($HB50=2),1,0)</formula>
    </cfRule>
  </conditionalFormatting>
  <conditionalFormatting sqref="HC51">
    <cfRule type="expression" dxfId="1317" priority="4562" stopIfTrue="1">
      <formula>IF(($HC50=2),1,0)</formula>
    </cfRule>
  </conditionalFormatting>
  <conditionalFormatting sqref="HD51">
    <cfRule type="expression" dxfId="1316" priority="4561" stopIfTrue="1">
      <formula>IF(($HD50=2),1,0)</formula>
    </cfRule>
  </conditionalFormatting>
  <conditionalFormatting sqref="HE51">
    <cfRule type="expression" dxfId="1315" priority="4560" stopIfTrue="1">
      <formula>IF(($HE50=2),1,0)</formula>
    </cfRule>
  </conditionalFormatting>
  <conditionalFormatting sqref="HF51">
    <cfRule type="expression" dxfId="1314" priority="4559" stopIfTrue="1">
      <formula>IF(($HF50=2),1,0)</formula>
    </cfRule>
  </conditionalFormatting>
  <conditionalFormatting sqref="HG51">
    <cfRule type="expression" dxfId="1313" priority="4558" stopIfTrue="1">
      <formula>IF(($HG50=2),1,0)</formula>
    </cfRule>
  </conditionalFormatting>
  <conditionalFormatting sqref="HH51">
    <cfRule type="expression" dxfId="1312" priority="4557" stopIfTrue="1">
      <formula>IF(($HH50=2),1,0)</formula>
    </cfRule>
  </conditionalFormatting>
  <conditionalFormatting sqref="HI51">
    <cfRule type="expression" dxfId="1311" priority="4556" stopIfTrue="1">
      <formula>IF(($HI50=2),1,0)</formula>
    </cfRule>
  </conditionalFormatting>
  <conditionalFormatting sqref="HJ51">
    <cfRule type="expression" dxfId="1310" priority="4555" stopIfTrue="1">
      <formula>IF(($HJ50=2),1,0)</formula>
    </cfRule>
  </conditionalFormatting>
  <conditionalFormatting sqref="HK51">
    <cfRule type="expression" dxfId="1309" priority="4554" stopIfTrue="1">
      <formula>IF(($HK50=2),1,0)</formula>
    </cfRule>
  </conditionalFormatting>
  <conditionalFormatting sqref="HL51">
    <cfRule type="expression" dxfId="1308" priority="4553" stopIfTrue="1">
      <formula>IF(($HL50=2),1,0)</formula>
    </cfRule>
  </conditionalFormatting>
  <conditionalFormatting sqref="HM51">
    <cfRule type="expression" dxfId="1307" priority="4552" stopIfTrue="1">
      <formula>IF(($HM50=2),1,0)</formula>
    </cfRule>
  </conditionalFormatting>
  <conditionalFormatting sqref="HN51">
    <cfRule type="expression" dxfId="1306" priority="4551" stopIfTrue="1">
      <formula>IF(($HN50=2),1,0)</formula>
    </cfRule>
  </conditionalFormatting>
  <conditionalFormatting sqref="HO51">
    <cfRule type="expression" dxfId="1305" priority="4550" stopIfTrue="1">
      <formula>IF(($HO50=2),1,0)</formula>
    </cfRule>
  </conditionalFormatting>
  <conditionalFormatting sqref="HP51">
    <cfRule type="expression" dxfId="1304" priority="4549" stopIfTrue="1">
      <formula>IF(($HP50=2),1,0)</formula>
    </cfRule>
  </conditionalFormatting>
  <conditionalFormatting sqref="HQ51">
    <cfRule type="expression" dxfId="1303" priority="4548" stopIfTrue="1">
      <formula>IF(($HQ50=2),1,0)</formula>
    </cfRule>
  </conditionalFormatting>
  <conditionalFormatting sqref="HR51">
    <cfRule type="expression" dxfId="1302" priority="4547" stopIfTrue="1">
      <formula>IF(($HR50=2),1,0)</formula>
    </cfRule>
  </conditionalFormatting>
  <conditionalFormatting sqref="HS51">
    <cfRule type="expression" dxfId="1301" priority="4546" stopIfTrue="1">
      <formula>IF(($HS50=2),1,0)</formula>
    </cfRule>
  </conditionalFormatting>
  <conditionalFormatting sqref="HT51">
    <cfRule type="expression" dxfId="1300" priority="4545" stopIfTrue="1">
      <formula>IF(($HT50=2),1,0)</formula>
    </cfRule>
  </conditionalFormatting>
  <conditionalFormatting sqref="HU51">
    <cfRule type="expression" dxfId="1299" priority="4544" stopIfTrue="1">
      <formula>IF(($HU50=2),1,0)</formula>
    </cfRule>
  </conditionalFormatting>
  <conditionalFormatting sqref="HV51">
    <cfRule type="expression" dxfId="1298" priority="4543" stopIfTrue="1">
      <formula>IF(($HV50=2),1,0)</formula>
    </cfRule>
  </conditionalFormatting>
  <conditionalFormatting sqref="HW51">
    <cfRule type="expression" dxfId="1297" priority="4542" stopIfTrue="1">
      <formula>IF(($HW50=2),1,0)</formula>
    </cfRule>
  </conditionalFormatting>
  <conditionalFormatting sqref="HX51">
    <cfRule type="expression" dxfId="1296" priority="4541" stopIfTrue="1">
      <formula>IF(($HX50=2),1,0)</formula>
    </cfRule>
  </conditionalFormatting>
  <conditionalFormatting sqref="HY51">
    <cfRule type="expression" dxfId="1295" priority="4540" stopIfTrue="1">
      <formula>IF(($HY50=2),1,0)</formula>
    </cfRule>
  </conditionalFormatting>
  <conditionalFormatting sqref="HZ51">
    <cfRule type="expression" dxfId="1294" priority="4539" stopIfTrue="1">
      <formula>IF(($HZ50=2),1,0)</formula>
    </cfRule>
  </conditionalFormatting>
  <conditionalFormatting sqref="IA51">
    <cfRule type="expression" dxfId="1293" priority="4538" stopIfTrue="1">
      <formula>IF(($IA50=2),1,0)</formula>
    </cfRule>
  </conditionalFormatting>
  <conditionalFormatting sqref="IB51">
    <cfRule type="expression" dxfId="1292" priority="4537" stopIfTrue="1">
      <formula>IF(($IB50=2),1,0)</formula>
    </cfRule>
  </conditionalFormatting>
  <conditionalFormatting sqref="IC51">
    <cfRule type="expression" dxfId="1291" priority="4536" stopIfTrue="1">
      <formula>IF(($IC50=2),1,0)</formula>
    </cfRule>
  </conditionalFormatting>
  <conditionalFormatting sqref="ID51">
    <cfRule type="expression" dxfId="1290" priority="4535" stopIfTrue="1">
      <formula>IF(($ID50=2),1,0)</formula>
    </cfRule>
  </conditionalFormatting>
  <conditionalFormatting sqref="IE51">
    <cfRule type="expression" dxfId="1289" priority="4534" stopIfTrue="1">
      <formula>IF(($IE50=2),1,0)</formula>
    </cfRule>
  </conditionalFormatting>
  <conditionalFormatting sqref="IF51">
    <cfRule type="expression" dxfId="1288" priority="4533" stopIfTrue="1">
      <formula>IF(($IF50=2),1,0)</formula>
    </cfRule>
  </conditionalFormatting>
  <conditionalFormatting sqref="IG51">
    <cfRule type="expression" dxfId="1287" priority="4532" stopIfTrue="1">
      <formula>IF(($IG50=2),1,0)</formula>
    </cfRule>
  </conditionalFormatting>
  <conditionalFormatting sqref="IH51">
    <cfRule type="expression" dxfId="1286" priority="4531" stopIfTrue="1">
      <formula>IF(($IH50=2),1,0)</formula>
    </cfRule>
  </conditionalFormatting>
  <conditionalFormatting sqref="II51">
    <cfRule type="expression" dxfId="1285" priority="4530" stopIfTrue="1">
      <formula>IF(($II50=2),1,0)</formula>
    </cfRule>
  </conditionalFormatting>
  <conditionalFormatting sqref="IJ51">
    <cfRule type="expression" dxfId="1284" priority="4529" stopIfTrue="1">
      <formula>IF(($IJ50=2),1,0)</formula>
    </cfRule>
  </conditionalFormatting>
  <conditionalFormatting sqref="IK51">
    <cfRule type="expression" dxfId="1283" priority="4528" stopIfTrue="1">
      <formula>IF(($IK50=2),1,0)</formula>
    </cfRule>
  </conditionalFormatting>
  <conditionalFormatting sqref="IL51">
    <cfRule type="expression" dxfId="1282" priority="4527" stopIfTrue="1">
      <formula>IF(($IL50=2),1,0)</formula>
    </cfRule>
  </conditionalFormatting>
  <conditionalFormatting sqref="IM51">
    <cfRule type="expression" dxfId="1281" priority="4526" stopIfTrue="1">
      <formula>IF(($IM50=2),1,0)</formula>
    </cfRule>
  </conditionalFormatting>
  <conditionalFormatting sqref="IN51">
    <cfRule type="expression" dxfId="1280" priority="4525" stopIfTrue="1">
      <formula>IF(($IN50=2),1,0)</formula>
    </cfRule>
  </conditionalFormatting>
  <conditionalFormatting sqref="IO51">
    <cfRule type="expression" dxfId="1279" priority="4524" stopIfTrue="1">
      <formula>IF(($IO50=2),1,0)</formula>
    </cfRule>
  </conditionalFormatting>
  <conditionalFormatting sqref="IP51">
    <cfRule type="expression" dxfId="1278" priority="4523" stopIfTrue="1">
      <formula>IF(($IP50=2),1,0)</formula>
    </cfRule>
  </conditionalFormatting>
  <conditionalFormatting sqref="A57:IP57">
    <cfRule type="expression" dxfId="1277" priority="4522" stopIfTrue="1">
      <formula>IF((A$56=2),1,0)</formula>
    </cfRule>
  </conditionalFormatting>
  <conditionalFormatting sqref="A63:IP63">
    <cfRule type="expression" dxfId="1276" priority="4272" stopIfTrue="1">
      <formula>IF((A$62=2),1,0)</formula>
    </cfRule>
  </conditionalFormatting>
  <conditionalFormatting sqref="A65:IP65">
    <cfRule type="expression" dxfId="1275" priority="4022" stopIfTrue="1">
      <formula>IF((A$64=2),1,0)</formula>
    </cfRule>
  </conditionalFormatting>
  <conditionalFormatting sqref="A67:IP67">
    <cfRule type="expression" dxfId="1274" priority="3772" stopIfTrue="1">
      <formula>IF((A$66=2),1,0)</formula>
    </cfRule>
  </conditionalFormatting>
  <conditionalFormatting sqref="A69">
    <cfRule type="expression" dxfId="1273" priority="3522" stopIfTrue="1">
      <formula>IF(($A68=2),1,0)</formula>
    </cfRule>
  </conditionalFormatting>
  <conditionalFormatting sqref="B69">
    <cfRule type="expression" dxfId="1272" priority="3521" stopIfTrue="1">
      <formula>IF(($B68=2),1,0)</formula>
    </cfRule>
  </conditionalFormatting>
  <conditionalFormatting sqref="C69">
    <cfRule type="expression" dxfId="1271" priority="3520" stopIfTrue="1">
      <formula>IF(($C68=2),1,0)</formula>
    </cfRule>
  </conditionalFormatting>
  <conditionalFormatting sqref="D69">
    <cfRule type="expression" dxfId="1270" priority="3519" stopIfTrue="1">
      <formula>IF(($D68=2),1,0)</formula>
    </cfRule>
  </conditionalFormatting>
  <conditionalFormatting sqref="E69">
    <cfRule type="expression" dxfId="1269" priority="3518" stopIfTrue="1">
      <formula>IF(($E68=2),1,0)</formula>
    </cfRule>
  </conditionalFormatting>
  <conditionalFormatting sqref="F69">
    <cfRule type="expression" dxfId="1268" priority="3517" stopIfTrue="1">
      <formula>IF(($F68=2),1,0)</formula>
    </cfRule>
  </conditionalFormatting>
  <conditionalFormatting sqref="G69">
    <cfRule type="expression" dxfId="1267" priority="3516" stopIfTrue="1">
      <formula>IF(($G68=2),1,0)</formula>
    </cfRule>
  </conditionalFormatting>
  <conditionalFormatting sqref="H69">
    <cfRule type="expression" dxfId="1266" priority="3515" stopIfTrue="1">
      <formula>IF(($H68=2),1,0)</formula>
    </cfRule>
  </conditionalFormatting>
  <conditionalFormatting sqref="I69">
    <cfRule type="expression" dxfId="1265" priority="3514" stopIfTrue="1">
      <formula>IF(($I68=2),1,0)</formula>
    </cfRule>
  </conditionalFormatting>
  <conditionalFormatting sqref="J69">
    <cfRule type="expression" dxfId="1264" priority="3513" stopIfTrue="1">
      <formula>IF(($J68=2),1,0)</formula>
    </cfRule>
  </conditionalFormatting>
  <conditionalFormatting sqref="K69">
    <cfRule type="expression" dxfId="1263" priority="3512" stopIfTrue="1">
      <formula>IF(($K68=2),1,0)</formula>
    </cfRule>
  </conditionalFormatting>
  <conditionalFormatting sqref="L69">
    <cfRule type="expression" dxfId="1262" priority="3511" stopIfTrue="1">
      <formula>IF(($L68=2),1,0)</formula>
    </cfRule>
  </conditionalFormatting>
  <conditionalFormatting sqref="M69">
    <cfRule type="expression" dxfId="1261" priority="3510" stopIfTrue="1">
      <formula>IF(($M68=2),1,0)</formula>
    </cfRule>
  </conditionalFormatting>
  <conditionalFormatting sqref="N69">
    <cfRule type="expression" dxfId="1260" priority="3509" stopIfTrue="1">
      <formula>IF(($N68=2),1,0)</formula>
    </cfRule>
  </conditionalFormatting>
  <conditionalFormatting sqref="O69">
    <cfRule type="expression" dxfId="1259" priority="3508" stopIfTrue="1">
      <formula>IF(($O68=2),1,0)</formula>
    </cfRule>
  </conditionalFormatting>
  <conditionalFormatting sqref="P69">
    <cfRule type="expression" dxfId="1258" priority="3507" stopIfTrue="1">
      <formula>IF(($P68=2),1,0)</formula>
    </cfRule>
  </conditionalFormatting>
  <conditionalFormatting sqref="Q69">
    <cfRule type="expression" dxfId="1257" priority="3506" stopIfTrue="1">
      <formula>IF(($Q68=2),1,0)</formula>
    </cfRule>
  </conditionalFormatting>
  <conditionalFormatting sqref="R69">
    <cfRule type="expression" dxfId="1256" priority="3505" stopIfTrue="1">
      <formula>IF(($R68=2),1,0)</formula>
    </cfRule>
  </conditionalFormatting>
  <conditionalFormatting sqref="S69">
    <cfRule type="expression" dxfId="1255" priority="3504" stopIfTrue="1">
      <formula>IF(($S68=2),1,0)</formula>
    </cfRule>
  </conditionalFormatting>
  <conditionalFormatting sqref="T69">
    <cfRule type="expression" dxfId="1254" priority="3503" stopIfTrue="1">
      <formula>IF(($T68=2),1,0)</formula>
    </cfRule>
  </conditionalFormatting>
  <conditionalFormatting sqref="U69">
    <cfRule type="expression" dxfId="1253" priority="3502" stopIfTrue="1">
      <formula>IF(($U68=2),1,0)</formula>
    </cfRule>
  </conditionalFormatting>
  <conditionalFormatting sqref="V69">
    <cfRule type="expression" dxfId="1252" priority="3501" stopIfTrue="1">
      <formula>IF(($V68=2),1,0)</formula>
    </cfRule>
  </conditionalFormatting>
  <conditionalFormatting sqref="W69">
    <cfRule type="expression" dxfId="1251" priority="3500" stopIfTrue="1">
      <formula>IF(($W68=2),1,0)</formula>
    </cfRule>
  </conditionalFormatting>
  <conditionalFormatting sqref="X69">
    <cfRule type="expression" dxfId="1250" priority="3499" stopIfTrue="1">
      <formula>IF(($X68=2),1,0)</formula>
    </cfRule>
  </conditionalFormatting>
  <conditionalFormatting sqref="Y69">
    <cfRule type="expression" dxfId="1249" priority="3498" stopIfTrue="1">
      <formula>IF(($Y68=2),1,0)</formula>
    </cfRule>
  </conditionalFormatting>
  <conditionalFormatting sqref="Z69">
    <cfRule type="expression" dxfId="1248" priority="3497" stopIfTrue="1">
      <formula>IF(($Z68=2),1,0)</formula>
    </cfRule>
  </conditionalFormatting>
  <conditionalFormatting sqref="AA69">
    <cfRule type="expression" dxfId="1247" priority="3496" stopIfTrue="1">
      <formula>IF(($AA68=2),1,0)</formula>
    </cfRule>
  </conditionalFormatting>
  <conditionalFormatting sqref="AB69">
    <cfRule type="expression" dxfId="1246" priority="3495" stopIfTrue="1">
      <formula>IF(($AB68=2),1,0)</formula>
    </cfRule>
  </conditionalFormatting>
  <conditionalFormatting sqref="AC69">
    <cfRule type="expression" dxfId="1245" priority="3494" stopIfTrue="1">
      <formula>IF(($AC68=2),1,0)</formula>
    </cfRule>
  </conditionalFormatting>
  <conditionalFormatting sqref="AD69">
    <cfRule type="expression" dxfId="1244" priority="3493" stopIfTrue="1">
      <formula>IF(($AD68=2),1,0)</formula>
    </cfRule>
  </conditionalFormatting>
  <conditionalFormatting sqref="AE69">
    <cfRule type="expression" dxfId="1243" priority="3492" stopIfTrue="1">
      <formula>IF(($AE68=2),1,0)</formula>
    </cfRule>
  </conditionalFormatting>
  <conditionalFormatting sqref="AF69">
    <cfRule type="expression" dxfId="1242" priority="3491" stopIfTrue="1">
      <formula>IF(($AF68=2),1,0)</formula>
    </cfRule>
  </conditionalFormatting>
  <conditionalFormatting sqref="AG69">
    <cfRule type="expression" dxfId="1241" priority="3490" stopIfTrue="1">
      <formula>IF(($AG68=2),1,0)</formula>
    </cfRule>
  </conditionalFormatting>
  <conditionalFormatting sqref="AH69">
    <cfRule type="expression" dxfId="1240" priority="3489" stopIfTrue="1">
      <formula>IF(($AH68=2),1,0)</formula>
    </cfRule>
  </conditionalFormatting>
  <conditionalFormatting sqref="AI69">
    <cfRule type="expression" dxfId="1239" priority="3488" stopIfTrue="1">
      <formula>IF(($AI68=2),1,0)</formula>
    </cfRule>
  </conditionalFormatting>
  <conditionalFormatting sqref="AJ69">
    <cfRule type="expression" dxfId="1238" priority="3487" stopIfTrue="1">
      <formula>IF(($AJ68=2),1,0)</formula>
    </cfRule>
  </conditionalFormatting>
  <conditionalFormatting sqref="AK69">
    <cfRule type="expression" dxfId="1237" priority="3486" stopIfTrue="1">
      <formula>IF(($AK68=2),1,0)</formula>
    </cfRule>
  </conditionalFormatting>
  <conditionalFormatting sqref="AL69">
    <cfRule type="expression" dxfId="1236" priority="3485" stopIfTrue="1">
      <formula>IF(($AL68=2),1,0)</formula>
    </cfRule>
  </conditionalFormatting>
  <conditionalFormatting sqref="AM69">
    <cfRule type="expression" dxfId="1235" priority="3484" stopIfTrue="1">
      <formula>IF(($AM68=2),1,0)</formula>
    </cfRule>
  </conditionalFormatting>
  <conditionalFormatting sqref="AN69">
    <cfRule type="expression" dxfId="1234" priority="3483" stopIfTrue="1">
      <formula>IF(($AN68=2),1,0)</formula>
    </cfRule>
  </conditionalFormatting>
  <conditionalFormatting sqref="AO69">
    <cfRule type="expression" dxfId="1233" priority="3482" stopIfTrue="1">
      <formula>IF(($AO68=2),1,0)</formula>
    </cfRule>
  </conditionalFormatting>
  <conditionalFormatting sqref="AP69">
    <cfRule type="expression" dxfId="1232" priority="3481" stopIfTrue="1">
      <formula>IF(($AP68=2),1,0)</formula>
    </cfRule>
  </conditionalFormatting>
  <conditionalFormatting sqref="AQ69">
    <cfRule type="expression" dxfId="1231" priority="3480" stopIfTrue="1">
      <formula>IF(($AQ68=2),1,0)</formula>
    </cfRule>
  </conditionalFormatting>
  <conditionalFormatting sqref="AR69">
    <cfRule type="expression" dxfId="1230" priority="3479" stopIfTrue="1">
      <formula>IF(($AR68=2),1,0)</formula>
    </cfRule>
  </conditionalFormatting>
  <conditionalFormatting sqref="AS69">
    <cfRule type="expression" dxfId="1229" priority="3478" stopIfTrue="1">
      <formula>IF(($AS68=2),1,0)</formula>
    </cfRule>
  </conditionalFormatting>
  <conditionalFormatting sqref="AT69">
    <cfRule type="expression" dxfId="1228" priority="3477" stopIfTrue="1">
      <formula>IF(($AT68=2),1,0)</formula>
    </cfRule>
  </conditionalFormatting>
  <conditionalFormatting sqref="AU69">
    <cfRule type="expression" dxfId="1227" priority="3476" stopIfTrue="1">
      <formula>IF(($AU68=2),1,0)</formula>
    </cfRule>
  </conditionalFormatting>
  <conditionalFormatting sqref="AV69">
    <cfRule type="expression" dxfId="1226" priority="3475" stopIfTrue="1">
      <formula>IF(($AV68=2),1,0)</formula>
    </cfRule>
  </conditionalFormatting>
  <conditionalFormatting sqref="AW69">
    <cfRule type="expression" dxfId="1225" priority="3474" stopIfTrue="1">
      <formula>IF(($AW68=2),1,0)</formula>
    </cfRule>
  </conditionalFormatting>
  <conditionalFormatting sqref="AX69">
    <cfRule type="expression" dxfId="1224" priority="3473" stopIfTrue="1">
      <formula>IF(($AX68=2),1,0)</formula>
    </cfRule>
  </conditionalFormatting>
  <conditionalFormatting sqref="AY69">
    <cfRule type="expression" dxfId="1223" priority="3472" stopIfTrue="1">
      <formula>IF(($AY68=2),1,0)</formula>
    </cfRule>
  </conditionalFormatting>
  <conditionalFormatting sqref="AZ69">
    <cfRule type="expression" dxfId="1222" priority="3471" stopIfTrue="1">
      <formula>IF(($AZ68=2),1,0)</formula>
    </cfRule>
  </conditionalFormatting>
  <conditionalFormatting sqref="BA69">
    <cfRule type="expression" dxfId="1221" priority="3470" stopIfTrue="1">
      <formula>IF(($BA68=2),1,0)</formula>
    </cfRule>
  </conditionalFormatting>
  <conditionalFormatting sqref="BB69">
    <cfRule type="expression" dxfId="1220" priority="3469" stopIfTrue="1">
      <formula>IF(($BB68=2),1,0)</formula>
    </cfRule>
  </conditionalFormatting>
  <conditionalFormatting sqref="BC69">
    <cfRule type="expression" dxfId="1219" priority="3468" stopIfTrue="1">
      <formula>IF(($BC68=2),1,0)</formula>
    </cfRule>
  </conditionalFormatting>
  <conditionalFormatting sqref="BD69">
    <cfRule type="expression" dxfId="1218" priority="3467" stopIfTrue="1">
      <formula>IF(($BD68=2),1,0)</formula>
    </cfRule>
  </conditionalFormatting>
  <conditionalFormatting sqref="BE69">
    <cfRule type="expression" dxfId="1217" priority="3466" stopIfTrue="1">
      <formula>IF(($BE68=2),1,0)</formula>
    </cfRule>
  </conditionalFormatting>
  <conditionalFormatting sqref="BF69">
    <cfRule type="expression" dxfId="1216" priority="3465" stopIfTrue="1">
      <formula>IF(($BF68=2),1,0)</formula>
    </cfRule>
  </conditionalFormatting>
  <conditionalFormatting sqref="BG69">
    <cfRule type="expression" dxfId="1215" priority="3464" stopIfTrue="1">
      <formula>IF(($BG68=2),1,0)</formula>
    </cfRule>
  </conditionalFormatting>
  <conditionalFormatting sqref="BH69">
    <cfRule type="expression" dxfId="1214" priority="3463" stopIfTrue="1">
      <formula>IF(($BH68=2),1,0)</formula>
    </cfRule>
  </conditionalFormatting>
  <conditionalFormatting sqref="BI69">
    <cfRule type="expression" dxfId="1213" priority="3462" stopIfTrue="1">
      <formula>IF(($BI68=2),1,0)</formula>
    </cfRule>
  </conditionalFormatting>
  <conditionalFormatting sqref="BJ69">
    <cfRule type="expression" dxfId="1212" priority="3461" stopIfTrue="1">
      <formula>IF(($BJ68=2),1,0)</formula>
    </cfRule>
  </conditionalFormatting>
  <conditionalFormatting sqref="BK69">
    <cfRule type="expression" dxfId="1211" priority="3460" stopIfTrue="1">
      <formula>IF(($BK68=2),1,0)</formula>
    </cfRule>
  </conditionalFormatting>
  <conditionalFormatting sqref="BL69">
    <cfRule type="expression" dxfId="1210" priority="3459" stopIfTrue="1">
      <formula>IF(($BL68=2),1,0)</formula>
    </cfRule>
  </conditionalFormatting>
  <conditionalFormatting sqref="BM69">
    <cfRule type="expression" dxfId="1209" priority="3458" stopIfTrue="1">
      <formula>IF(($BM68=2),1,0)</formula>
    </cfRule>
  </conditionalFormatting>
  <conditionalFormatting sqref="BN69">
    <cfRule type="expression" dxfId="1208" priority="3457" stopIfTrue="1">
      <formula>IF(($BN68=2),1,0)</formula>
    </cfRule>
  </conditionalFormatting>
  <conditionalFormatting sqref="BO69">
    <cfRule type="expression" dxfId="1207" priority="3456" stopIfTrue="1">
      <formula>IF(($BO68=2),1,0)</formula>
    </cfRule>
  </conditionalFormatting>
  <conditionalFormatting sqref="BP69">
    <cfRule type="expression" dxfId="1206" priority="3455" stopIfTrue="1">
      <formula>IF(($BP68=2),1,0)</formula>
    </cfRule>
  </conditionalFormatting>
  <conditionalFormatting sqref="BQ69">
    <cfRule type="expression" dxfId="1205" priority="3454" stopIfTrue="1">
      <formula>IF(($BQ68=2),1,0)</formula>
    </cfRule>
  </conditionalFormatting>
  <conditionalFormatting sqref="BR69">
    <cfRule type="expression" dxfId="1204" priority="3453" stopIfTrue="1">
      <formula>IF(($BR68=2),1,0)</formula>
    </cfRule>
  </conditionalFormatting>
  <conditionalFormatting sqref="BS69">
    <cfRule type="expression" dxfId="1203" priority="3452" stopIfTrue="1">
      <formula>IF(($BS68=2),1,0)</formula>
    </cfRule>
  </conditionalFormatting>
  <conditionalFormatting sqref="BT69">
    <cfRule type="expression" dxfId="1202" priority="3451" stopIfTrue="1">
      <formula>IF(($BT68=2),1,0)</formula>
    </cfRule>
  </conditionalFormatting>
  <conditionalFormatting sqref="BU69">
    <cfRule type="expression" dxfId="1201" priority="3450" stopIfTrue="1">
      <formula>IF(($BU68=2),1,0)</formula>
    </cfRule>
  </conditionalFormatting>
  <conditionalFormatting sqref="BV69">
    <cfRule type="expression" dxfId="1200" priority="3449" stopIfTrue="1">
      <formula>IF(($BV68=2),1,0)</formula>
    </cfRule>
  </conditionalFormatting>
  <conditionalFormatting sqref="BW69">
    <cfRule type="expression" dxfId="1199" priority="3448" stopIfTrue="1">
      <formula>IF(($BW68=2),1,0)</formula>
    </cfRule>
  </conditionalFormatting>
  <conditionalFormatting sqref="BX69">
    <cfRule type="expression" dxfId="1198" priority="3447" stopIfTrue="1">
      <formula>IF(($BX68=2),1,0)</formula>
    </cfRule>
  </conditionalFormatting>
  <conditionalFormatting sqref="BY69">
    <cfRule type="expression" dxfId="1197" priority="3446" stopIfTrue="1">
      <formula>IF(($BY68=2),1,0)</formula>
    </cfRule>
  </conditionalFormatting>
  <conditionalFormatting sqref="BZ69">
    <cfRule type="expression" dxfId="1196" priority="3445" stopIfTrue="1">
      <formula>IF(($BZ68=2),1,0)</formula>
    </cfRule>
  </conditionalFormatting>
  <conditionalFormatting sqref="CA69">
    <cfRule type="expression" dxfId="1195" priority="3444" stopIfTrue="1">
      <formula>IF(($CA68=2),1,0)</formula>
    </cfRule>
  </conditionalFormatting>
  <conditionalFormatting sqref="CB69">
    <cfRule type="expression" dxfId="1194" priority="3443" stopIfTrue="1">
      <formula>IF(($CB68=2),1,0)</formula>
    </cfRule>
  </conditionalFormatting>
  <conditionalFormatting sqref="CC69">
    <cfRule type="expression" dxfId="1193" priority="3442" stopIfTrue="1">
      <formula>IF(($CC68=2),1,0)</formula>
    </cfRule>
  </conditionalFormatting>
  <conditionalFormatting sqref="CD69">
    <cfRule type="expression" dxfId="1192" priority="3441" stopIfTrue="1">
      <formula>IF(($CD68=2),1,0)</formula>
    </cfRule>
  </conditionalFormatting>
  <conditionalFormatting sqref="CE69">
    <cfRule type="expression" dxfId="1191" priority="3440" stopIfTrue="1">
      <formula>IF(($CE68=2),1,0)</formula>
    </cfRule>
  </conditionalFormatting>
  <conditionalFormatting sqref="CF69">
    <cfRule type="expression" dxfId="1190" priority="3439" stopIfTrue="1">
      <formula>IF(($CF68=2),1,0)</formula>
    </cfRule>
  </conditionalFormatting>
  <conditionalFormatting sqref="CG69">
    <cfRule type="expression" dxfId="1189" priority="3438" stopIfTrue="1">
      <formula>IF(($CG68=2),1,0)</formula>
    </cfRule>
  </conditionalFormatting>
  <conditionalFormatting sqref="CH69">
    <cfRule type="expression" dxfId="1188" priority="3437" stopIfTrue="1">
      <formula>IF(($CH68=2),1,0)</formula>
    </cfRule>
  </conditionalFormatting>
  <conditionalFormatting sqref="CI69">
    <cfRule type="expression" dxfId="1187" priority="3436" stopIfTrue="1">
      <formula>IF(($CI68=2),1,0)</formula>
    </cfRule>
  </conditionalFormatting>
  <conditionalFormatting sqref="CJ69">
    <cfRule type="expression" dxfId="1186" priority="3435" stopIfTrue="1">
      <formula>IF(($CJ68=2),1,0)</formula>
    </cfRule>
  </conditionalFormatting>
  <conditionalFormatting sqref="CK69">
    <cfRule type="expression" dxfId="1185" priority="3434" stopIfTrue="1">
      <formula>IF(($CK68=2),1,0)</formula>
    </cfRule>
  </conditionalFormatting>
  <conditionalFormatting sqref="CL69">
    <cfRule type="expression" dxfId="1184" priority="3433" stopIfTrue="1">
      <formula>IF(($CL68=2),1,0)</formula>
    </cfRule>
  </conditionalFormatting>
  <conditionalFormatting sqref="CM69">
    <cfRule type="expression" dxfId="1183" priority="3432" stopIfTrue="1">
      <formula>IF(($CM68=2),1,0)</formula>
    </cfRule>
  </conditionalFormatting>
  <conditionalFormatting sqref="CN69">
    <cfRule type="expression" dxfId="1182" priority="3431" stopIfTrue="1">
      <formula>IF(($CN68=2),1,0)</formula>
    </cfRule>
  </conditionalFormatting>
  <conditionalFormatting sqref="CO69">
    <cfRule type="expression" dxfId="1181" priority="3430" stopIfTrue="1">
      <formula>IF(($CO68=2),1,0)</formula>
    </cfRule>
  </conditionalFormatting>
  <conditionalFormatting sqref="CP69">
    <cfRule type="expression" dxfId="1180" priority="3429" stopIfTrue="1">
      <formula>IF(($CP68=2),1,0)</formula>
    </cfRule>
  </conditionalFormatting>
  <conditionalFormatting sqref="CQ69">
    <cfRule type="expression" dxfId="1179" priority="3428" stopIfTrue="1">
      <formula>IF(($CQ68=2),1,0)</formula>
    </cfRule>
  </conditionalFormatting>
  <conditionalFormatting sqref="CR69">
    <cfRule type="expression" dxfId="1178" priority="3427" stopIfTrue="1">
      <formula>IF(($CR68=2),1,0)</formula>
    </cfRule>
  </conditionalFormatting>
  <conditionalFormatting sqref="CS69">
    <cfRule type="expression" dxfId="1177" priority="3426" stopIfTrue="1">
      <formula>IF(($CS68=2),1,0)</formula>
    </cfRule>
  </conditionalFormatting>
  <conditionalFormatting sqref="CT69">
    <cfRule type="expression" dxfId="1176" priority="3425" stopIfTrue="1">
      <formula>IF(($CT68=2),1,0)</formula>
    </cfRule>
  </conditionalFormatting>
  <conditionalFormatting sqref="CU69">
    <cfRule type="expression" dxfId="1175" priority="3424" stopIfTrue="1">
      <formula>IF(($CU68=2),1,0)</formula>
    </cfRule>
  </conditionalFormatting>
  <conditionalFormatting sqref="CV69">
    <cfRule type="expression" dxfId="1174" priority="3423" stopIfTrue="1">
      <formula>IF(($CV68=2),1,0)</formula>
    </cfRule>
  </conditionalFormatting>
  <conditionalFormatting sqref="CW69">
    <cfRule type="expression" dxfId="1173" priority="3422" stopIfTrue="1">
      <formula>IF(($CW68=2),1,0)</formula>
    </cfRule>
  </conditionalFormatting>
  <conditionalFormatting sqref="CX69">
    <cfRule type="expression" dxfId="1172" priority="3421" stopIfTrue="1">
      <formula>IF(($CX68=2),1,0)</formula>
    </cfRule>
  </conditionalFormatting>
  <conditionalFormatting sqref="CY69">
    <cfRule type="expression" dxfId="1171" priority="3420" stopIfTrue="1">
      <formula>IF(($CY68=2),1,0)</formula>
    </cfRule>
  </conditionalFormatting>
  <conditionalFormatting sqref="CZ69">
    <cfRule type="expression" dxfId="1170" priority="3419" stopIfTrue="1">
      <formula>IF(($CZ68=2),1,0)</formula>
    </cfRule>
  </conditionalFormatting>
  <conditionalFormatting sqref="DA69">
    <cfRule type="expression" dxfId="1169" priority="3418" stopIfTrue="1">
      <formula>IF(($DA68=2),1,0)</formula>
    </cfRule>
  </conditionalFormatting>
  <conditionalFormatting sqref="DB69">
    <cfRule type="expression" dxfId="1168" priority="3417" stopIfTrue="1">
      <formula>IF(($DB68=2),1,0)</formula>
    </cfRule>
  </conditionalFormatting>
  <conditionalFormatting sqref="DC69">
    <cfRule type="expression" dxfId="1167" priority="3416" stopIfTrue="1">
      <formula>IF(($DC68=2),1,0)</formula>
    </cfRule>
  </conditionalFormatting>
  <conditionalFormatting sqref="DD69">
    <cfRule type="expression" dxfId="1166" priority="3415" stopIfTrue="1">
      <formula>IF(($DD68=2),1,0)</formula>
    </cfRule>
  </conditionalFormatting>
  <conditionalFormatting sqref="DE69">
    <cfRule type="expression" dxfId="1165" priority="3414" stopIfTrue="1">
      <formula>IF(($DE68=2),1,0)</formula>
    </cfRule>
  </conditionalFormatting>
  <conditionalFormatting sqref="DF69">
    <cfRule type="expression" dxfId="1164" priority="3413" stopIfTrue="1">
      <formula>IF(($DF68=2),1,0)</formula>
    </cfRule>
  </conditionalFormatting>
  <conditionalFormatting sqref="DG69">
    <cfRule type="expression" dxfId="1163" priority="3412" stopIfTrue="1">
      <formula>IF(($DG68=2),1,0)</formula>
    </cfRule>
  </conditionalFormatting>
  <conditionalFormatting sqref="DH69">
    <cfRule type="expression" dxfId="1162" priority="3411" stopIfTrue="1">
      <formula>IF(($DH68=2),1,0)</formula>
    </cfRule>
  </conditionalFormatting>
  <conditionalFormatting sqref="DI69">
    <cfRule type="expression" dxfId="1161" priority="3410" stopIfTrue="1">
      <formula>IF(($DI68=2),1,0)</formula>
    </cfRule>
  </conditionalFormatting>
  <conditionalFormatting sqref="DJ69">
    <cfRule type="expression" dxfId="1160" priority="3409" stopIfTrue="1">
      <formula>IF(($DJ68=2),1,0)</formula>
    </cfRule>
  </conditionalFormatting>
  <conditionalFormatting sqref="DK69">
    <cfRule type="expression" dxfId="1159" priority="3408" stopIfTrue="1">
      <formula>IF(($DK68=2),1,0)</formula>
    </cfRule>
  </conditionalFormatting>
  <conditionalFormatting sqref="DL69">
    <cfRule type="expression" dxfId="1158" priority="3407" stopIfTrue="1">
      <formula>IF(($DL68=2),1,0)</formula>
    </cfRule>
  </conditionalFormatting>
  <conditionalFormatting sqref="DM69">
    <cfRule type="expression" dxfId="1157" priority="3406" stopIfTrue="1">
      <formula>IF(($DM68=2),1,0)</formula>
    </cfRule>
  </conditionalFormatting>
  <conditionalFormatting sqref="DN69">
    <cfRule type="expression" dxfId="1156" priority="3405" stopIfTrue="1">
      <formula>IF(($DN68=2),1,0)</formula>
    </cfRule>
  </conditionalFormatting>
  <conditionalFormatting sqref="DO69">
    <cfRule type="expression" dxfId="1155" priority="3404" stopIfTrue="1">
      <formula>IF(($DO68=2),1,0)</formula>
    </cfRule>
  </conditionalFormatting>
  <conditionalFormatting sqref="DP69">
    <cfRule type="expression" dxfId="1154" priority="3403" stopIfTrue="1">
      <formula>IF(($DP68=2),1,0)</formula>
    </cfRule>
  </conditionalFormatting>
  <conditionalFormatting sqref="DQ69">
    <cfRule type="expression" dxfId="1153" priority="3402" stopIfTrue="1">
      <formula>IF(($DQ68=2),1,0)</formula>
    </cfRule>
  </conditionalFormatting>
  <conditionalFormatting sqref="DR69">
    <cfRule type="expression" dxfId="1152" priority="3401" stopIfTrue="1">
      <formula>IF(($DR68=2),1,0)</formula>
    </cfRule>
  </conditionalFormatting>
  <conditionalFormatting sqref="DS69">
    <cfRule type="expression" dxfId="1151" priority="3400" stopIfTrue="1">
      <formula>IF(($DS68=2),1,0)</formula>
    </cfRule>
  </conditionalFormatting>
  <conditionalFormatting sqref="DT69">
    <cfRule type="expression" dxfId="1150" priority="3399" stopIfTrue="1">
      <formula>IF(($DT68=2),1,0)</formula>
    </cfRule>
  </conditionalFormatting>
  <conditionalFormatting sqref="DU69">
    <cfRule type="expression" dxfId="1149" priority="3398" stopIfTrue="1">
      <formula>IF(($DU68=2),1,0)</formula>
    </cfRule>
  </conditionalFormatting>
  <conditionalFormatting sqref="DV69">
    <cfRule type="expression" dxfId="1148" priority="3397" stopIfTrue="1">
      <formula>IF(($DV68=2),1,0)</formula>
    </cfRule>
  </conditionalFormatting>
  <conditionalFormatting sqref="DW69">
    <cfRule type="expression" dxfId="1147" priority="3396" stopIfTrue="1">
      <formula>IF(($DW68=2),1,0)</formula>
    </cfRule>
  </conditionalFormatting>
  <conditionalFormatting sqref="DX69">
    <cfRule type="expression" dxfId="1146" priority="3395" stopIfTrue="1">
      <formula>IF(($DX68=2),1,0)</formula>
    </cfRule>
  </conditionalFormatting>
  <conditionalFormatting sqref="DY69">
    <cfRule type="expression" dxfId="1145" priority="3394" stopIfTrue="1">
      <formula>IF(($DY68=2),1,0)</formula>
    </cfRule>
  </conditionalFormatting>
  <conditionalFormatting sqref="DZ69">
    <cfRule type="expression" dxfId="1144" priority="3393" stopIfTrue="1">
      <formula>IF(($DZ68=2),1,0)</formula>
    </cfRule>
  </conditionalFormatting>
  <conditionalFormatting sqref="EA69">
    <cfRule type="expression" dxfId="1143" priority="3392" stopIfTrue="1">
      <formula>IF(($EA68=2),1,0)</formula>
    </cfRule>
  </conditionalFormatting>
  <conditionalFormatting sqref="EB69">
    <cfRule type="expression" dxfId="1142" priority="3391" stopIfTrue="1">
      <formula>IF(($EB68=2),1,0)</formula>
    </cfRule>
  </conditionalFormatting>
  <conditionalFormatting sqref="EC69">
    <cfRule type="expression" dxfId="1141" priority="3390" stopIfTrue="1">
      <formula>IF(($EC68=2),1,0)</formula>
    </cfRule>
  </conditionalFormatting>
  <conditionalFormatting sqref="ED69">
    <cfRule type="expression" dxfId="1140" priority="3389" stopIfTrue="1">
      <formula>IF(($ED68=2),1,0)</formula>
    </cfRule>
  </conditionalFormatting>
  <conditionalFormatting sqref="EE69">
    <cfRule type="expression" dxfId="1139" priority="3388" stopIfTrue="1">
      <formula>IF(($EE68=2),1,0)</formula>
    </cfRule>
  </conditionalFormatting>
  <conditionalFormatting sqref="EF69">
    <cfRule type="expression" dxfId="1138" priority="3387" stopIfTrue="1">
      <formula>IF(($EF68=2),1,0)</formula>
    </cfRule>
  </conditionalFormatting>
  <conditionalFormatting sqref="EG69">
    <cfRule type="expression" dxfId="1137" priority="3386" stopIfTrue="1">
      <formula>IF(($EG68=2),1,0)</formula>
    </cfRule>
  </conditionalFormatting>
  <conditionalFormatting sqref="EH69">
    <cfRule type="expression" dxfId="1136" priority="3385" stopIfTrue="1">
      <formula>IF(($EH68=2),1,0)</formula>
    </cfRule>
  </conditionalFormatting>
  <conditionalFormatting sqref="EI69">
    <cfRule type="expression" dxfId="1135" priority="3384" stopIfTrue="1">
      <formula>IF(($EI68=2),1,0)</formula>
    </cfRule>
  </conditionalFormatting>
  <conditionalFormatting sqref="EJ69">
    <cfRule type="expression" dxfId="1134" priority="3383" stopIfTrue="1">
      <formula>IF(($EJ68=2),1,0)</formula>
    </cfRule>
  </conditionalFormatting>
  <conditionalFormatting sqref="EK69">
    <cfRule type="expression" dxfId="1133" priority="3382" stopIfTrue="1">
      <formula>IF(($EK68=2),1,0)</formula>
    </cfRule>
  </conditionalFormatting>
  <conditionalFormatting sqref="EL69">
    <cfRule type="expression" dxfId="1132" priority="3381" stopIfTrue="1">
      <formula>IF(($EL68=2),1,0)</formula>
    </cfRule>
  </conditionalFormatting>
  <conditionalFormatting sqref="EM69">
    <cfRule type="expression" dxfId="1131" priority="3380" stopIfTrue="1">
      <formula>IF(($EM68=2),1,0)</formula>
    </cfRule>
  </conditionalFormatting>
  <conditionalFormatting sqref="EN69">
    <cfRule type="expression" dxfId="1130" priority="3379" stopIfTrue="1">
      <formula>IF(($EN68=2),1,0)</formula>
    </cfRule>
  </conditionalFormatting>
  <conditionalFormatting sqref="EO69">
    <cfRule type="expression" dxfId="1129" priority="3378" stopIfTrue="1">
      <formula>IF(($EO68=2),1,0)</formula>
    </cfRule>
  </conditionalFormatting>
  <conditionalFormatting sqref="EP69">
    <cfRule type="expression" dxfId="1128" priority="3377" stopIfTrue="1">
      <formula>IF(($EP68=2),1,0)</formula>
    </cfRule>
  </conditionalFormatting>
  <conditionalFormatting sqref="EQ69">
    <cfRule type="expression" dxfId="1127" priority="3376" stopIfTrue="1">
      <formula>IF(($EQ68=2),1,0)</formula>
    </cfRule>
  </conditionalFormatting>
  <conditionalFormatting sqref="ER69">
    <cfRule type="expression" dxfId="1126" priority="3375" stopIfTrue="1">
      <formula>IF(($ER68=2),1,0)</formula>
    </cfRule>
  </conditionalFormatting>
  <conditionalFormatting sqref="ES69">
    <cfRule type="expression" dxfId="1125" priority="3374" stopIfTrue="1">
      <formula>IF(($ES68=2),1,0)</formula>
    </cfRule>
  </conditionalFormatting>
  <conditionalFormatting sqref="ET69">
    <cfRule type="expression" dxfId="1124" priority="3373" stopIfTrue="1">
      <formula>IF(($ET68=2),1,0)</formula>
    </cfRule>
  </conditionalFormatting>
  <conditionalFormatting sqref="EU69">
    <cfRule type="expression" dxfId="1123" priority="3372" stopIfTrue="1">
      <formula>IF(($EU68=2),1,0)</formula>
    </cfRule>
  </conditionalFormatting>
  <conditionalFormatting sqref="EV69">
    <cfRule type="expression" dxfId="1122" priority="3371" stopIfTrue="1">
      <formula>IF(($EV68=2),1,0)</formula>
    </cfRule>
  </conditionalFormatting>
  <conditionalFormatting sqref="EW69">
    <cfRule type="expression" dxfId="1121" priority="3370" stopIfTrue="1">
      <formula>IF(($EW68=2),1,0)</formula>
    </cfRule>
  </conditionalFormatting>
  <conditionalFormatting sqref="EX69">
    <cfRule type="expression" dxfId="1120" priority="3369" stopIfTrue="1">
      <formula>IF(($EX68=2),1,0)</formula>
    </cfRule>
  </conditionalFormatting>
  <conditionalFormatting sqref="EY69">
    <cfRule type="expression" dxfId="1119" priority="3368" stopIfTrue="1">
      <formula>IF(($EY68=2),1,0)</formula>
    </cfRule>
  </conditionalFormatting>
  <conditionalFormatting sqref="EZ69">
    <cfRule type="expression" dxfId="1118" priority="3367" stopIfTrue="1">
      <formula>IF(($EZ68=2),1,0)</formula>
    </cfRule>
  </conditionalFormatting>
  <conditionalFormatting sqref="FA69">
    <cfRule type="expression" dxfId="1117" priority="3366" stopIfTrue="1">
      <formula>IF(($FA68=2),1,0)</formula>
    </cfRule>
  </conditionalFormatting>
  <conditionalFormatting sqref="FB69">
    <cfRule type="expression" dxfId="1116" priority="3365" stopIfTrue="1">
      <formula>IF(($FB68=2),1,0)</formula>
    </cfRule>
  </conditionalFormatting>
  <conditionalFormatting sqref="FC69">
    <cfRule type="expression" dxfId="1115" priority="3364" stopIfTrue="1">
      <formula>IF(($FC68=2),1,0)</formula>
    </cfRule>
  </conditionalFormatting>
  <conditionalFormatting sqref="FD69">
    <cfRule type="expression" dxfId="1114" priority="3363" stopIfTrue="1">
      <formula>IF(($FD68=2),1,0)</formula>
    </cfRule>
  </conditionalFormatting>
  <conditionalFormatting sqref="FE69">
    <cfRule type="expression" dxfId="1113" priority="3362" stopIfTrue="1">
      <formula>IF(($FE68=2),1,0)</formula>
    </cfRule>
  </conditionalFormatting>
  <conditionalFormatting sqref="FF69">
    <cfRule type="expression" dxfId="1112" priority="3361" stopIfTrue="1">
      <formula>IF(($FF68=2),1,0)</formula>
    </cfRule>
  </conditionalFormatting>
  <conditionalFormatting sqref="FG69">
    <cfRule type="expression" dxfId="1111" priority="3360" stopIfTrue="1">
      <formula>IF(($FG68=2),1,0)</formula>
    </cfRule>
  </conditionalFormatting>
  <conditionalFormatting sqref="FH69">
    <cfRule type="expression" dxfId="1110" priority="3359" stopIfTrue="1">
      <formula>IF(($FH68=2),1,0)</formula>
    </cfRule>
  </conditionalFormatting>
  <conditionalFormatting sqref="FI69">
    <cfRule type="expression" dxfId="1109" priority="3358" stopIfTrue="1">
      <formula>IF(($FI68=2),1,0)</formula>
    </cfRule>
  </conditionalFormatting>
  <conditionalFormatting sqref="FJ69">
    <cfRule type="expression" dxfId="1108" priority="3357" stopIfTrue="1">
      <formula>IF(($FJ68=2),1,0)</formula>
    </cfRule>
  </conditionalFormatting>
  <conditionalFormatting sqref="FK69">
    <cfRule type="expression" dxfId="1107" priority="3356" stopIfTrue="1">
      <formula>IF(($FK68=2),1,0)</formula>
    </cfRule>
  </conditionalFormatting>
  <conditionalFormatting sqref="FL69">
    <cfRule type="expression" dxfId="1106" priority="3355" stopIfTrue="1">
      <formula>IF(($FL68=2),1,0)</formula>
    </cfRule>
  </conditionalFormatting>
  <conditionalFormatting sqref="FM69">
    <cfRule type="expression" dxfId="1105" priority="3354" stopIfTrue="1">
      <formula>IF(($FM68=2),1,0)</formula>
    </cfRule>
  </conditionalFormatting>
  <conditionalFormatting sqref="FN69">
    <cfRule type="expression" dxfId="1104" priority="3353" stopIfTrue="1">
      <formula>IF(($FN68=2),1,0)</formula>
    </cfRule>
  </conditionalFormatting>
  <conditionalFormatting sqref="FO69">
    <cfRule type="expression" dxfId="1103" priority="3352" stopIfTrue="1">
      <formula>IF(($FO68=2),1,0)</formula>
    </cfRule>
  </conditionalFormatting>
  <conditionalFormatting sqref="FP69">
    <cfRule type="expression" dxfId="1102" priority="3351" stopIfTrue="1">
      <formula>IF(($FP68=2),1,0)</formula>
    </cfRule>
  </conditionalFormatting>
  <conditionalFormatting sqref="FQ69">
    <cfRule type="expression" dxfId="1101" priority="3350" stopIfTrue="1">
      <formula>IF(($FQ68=2),1,0)</formula>
    </cfRule>
  </conditionalFormatting>
  <conditionalFormatting sqref="FR69">
    <cfRule type="expression" dxfId="1100" priority="3349" stopIfTrue="1">
      <formula>IF(($FR68=2),1,0)</formula>
    </cfRule>
  </conditionalFormatting>
  <conditionalFormatting sqref="FS69">
    <cfRule type="expression" dxfId="1099" priority="3348" stopIfTrue="1">
      <formula>IF(($FS68=2),1,0)</formula>
    </cfRule>
  </conditionalFormatting>
  <conditionalFormatting sqref="FT69">
    <cfRule type="expression" dxfId="1098" priority="3347" stopIfTrue="1">
      <formula>IF(($FT68=2),1,0)</formula>
    </cfRule>
  </conditionalFormatting>
  <conditionalFormatting sqref="FU69">
    <cfRule type="expression" dxfId="1097" priority="3346" stopIfTrue="1">
      <formula>IF(($FU68=2),1,0)</formula>
    </cfRule>
  </conditionalFormatting>
  <conditionalFormatting sqref="FV69">
    <cfRule type="expression" dxfId="1096" priority="3345" stopIfTrue="1">
      <formula>IF(($FV68=2),1,0)</formula>
    </cfRule>
  </conditionalFormatting>
  <conditionalFormatting sqref="FW69">
    <cfRule type="expression" dxfId="1095" priority="3344" stopIfTrue="1">
      <formula>IF(($FW68=2),1,0)</formula>
    </cfRule>
  </conditionalFormatting>
  <conditionalFormatting sqref="FX69">
    <cfRule type="expression" dxfId="1094" priority="3343" stopIfTrue="1">
      <formula>IF(($FX68=2),1,0)</formula>
    </cfRule>
  </conditionalFormatting>
  <conditionalFormatting sqref="FY69">
    <cfRule type="expression" dxfId="1093" priority="3342" stopIfTrue="1">
      <formula>IF(($FY68=2),1,0)</formula>
    </cfRule>
  </conditionalFormatting>
  <conditionalFormatting sqref="FZ69">
    <cfRule type="expression" dxfId="1092" priority="3341" stopIfTrue="1">
      <formula>IF(($FZ68=2),1,0)</formula>
    </cfRule>
  </conditionalFormatting>
  <conditionalFormatting sqref="GA69">
    <cfRule type="expression" dxfId="1091" priority="3340" stopIfTrue="1">
      <formula>IF(($GA68=2),1,0)</formula>
    </cfRule>
  </conditionalFormatting>
  <conditionalFormatting sqref="GB69">
    <cfRule type="expression" dxfId="1090" priority="3339" stopIfTrue="1">
      <formula>IF(($GB68=2),1,0)</formula>
    </cfRule>
  </conditionalFormatting>
  <conditionalFormatting sqref="GC69">
    <cfRule type="expression" dxfId="1089" priority="3338" stopIfTrue="1">
      <formula>IF(($GC68=2),1,0)</formula>
    </cfRule>
  </conditionalFormatting>
  <conditionalFormatting sqref="GD69">
    <cfRule type="expression" dxfId="1088" priority="3337" stopIfTrue="1">
      <formula>IF(($GD68=2),1,0)</formula>
    </cfRule>
  </conditionalFormatting>
  <conditionalFormatting sqref="GE69">
    <cfRule type="expression" dxfId="1087" priority="3336" stopIfTrue="1">
      <formula>IF(($GE68=2),1,0)</formula>
    </cfRule>
  </conditionalFormatting>
  <conditionalFormatting sqref="GF69">
    <cfRule type="expression" dxfId="1086" priority="3335" stopIfTrue="1">
      <formula>IF(($GF68=2),1,0)</formula>
    </cfRule>
  </conditionalFormatting>
  <conditionalFormatting sqref="GG69">
    <cfRule type="expression" dxfId="1085" priority="3334" stopIfTrue="1">
      <formula>IF(($GG68=2),1,0)</formula>
    </cfRule>
  </conditionalFormatting>
  <conditionalFormatting sqref="GH69">
    <cfRule type="expression" dxfId="1084" priority="3333" stopIfTrue="1">
      <formula>IF(($GH68=2),1,0)</formula>
    </cfRule>
  </conditionalFormatting>
  <conditionalFormatting sqref="GI69">
    <cfRule type="expression" dxfId="1083" priority="3332" stopIfTrue="1">
      <formula>IF(($GI68=2),1,0)</formula>
    </cfRule>
  </conditionalFormatting>
  <conditionalFormatting sqref="GJ69">
    <cfRule type="expression" dxfId="1082" priority="3331" stopIfTrue="1">
      <formula>IF(($GJ68=2),1,0)</formula>
    </cfRule>
  </conditionalFormatting>
  <conditionalFormatting sqref="GK69">
    <cfRule type="expression" dxfId="1081" priority="3330" stopIfTrue="1">
      <formula>IF(($GK68=2),1,0)</formula>
    </cfRule>
  </conditionalFormatting>
  <conditionalFormatting sqref="GL69">
    <cfRule type="expression" dxfId="1080" priority="3329" stopIfTrue="1">
      <formula>IF(($GL68=2),1,0)</formula>
    </cfRule>
  </conditionalFormatting>
  <conditionalFormatting sqref="GM69">
    <cfRule type="expression" dxfId="1079" priority="3328" stopIfTrue="1">
      <formula>IF(($GM68=2),1,0)</formula>
    </cfRule>
  </conditionalFormatting>
  <conditionalFormatting sqref="GN69">
    <cfRule type="expression" dxfId="1078" priority="3327" stopIfTrue="1">
      <formula>IF(($GN68=2),1,0)</formula>
    </cfRule>
  </conditionalFormatting>
  <conditionalFormatting sqref="GO69">
    <cfRule type="expression" dxfId="1077" priority="3326" stopIfTrue="1">
      <formula>IF(($GO68=2),1,0)</formula>
    </cfRule>
  </conditionalFormatting>
  <conditionalFormatting sqref="GP69">
    <cfRule type="expression" dxfId="1076" priority="3325" stopIfTrue="1">
      <formula>IF(($GP68=2),1,0)</formula>
    </cfRule>
  </conditionalFormatting>
  <conditionalFormatting sqref="GQ69">
    <cfRule type="expression" dxfId="1075" priority="3324" stopIfTrue="1">
      <formula>IF(($GQ68=2),1,0)</formula>
    </cfRule>
  </conditionalFormatting>
  <conditionalFormatting sqref="GR69">
    <cfRule type="expression" dxfId="1074" priority="3323" stopIfTrue="1">
      <formula>IF(($GR68=2),1,0)</formula>
    </cfRule>
  </conditionalFormatting>
  <conditionalFormatting sqref="GS69">
    <cfRule type="expression" dxfId="1073" priority="3322" stopIfTrue="1">
      <formula>IF(($GS68=2),1,0)</formula>
    </cfRule>
  </conditionalFormatting>
  <conditionalFormatting sqref="GT69">
    <cfRule type="expression" dxfId="1072" priority="3321" stopIfTrue="1">
      <formula>IF(($GT68=2),1,0)</formula>
    </cfRule>
  </conditionalFormatting>
  <conditionalFormatting sqref="GU69">
    <cfRule type="expression" dxfId="1071" priority="3320" stopIfTrue="1">
      <formula>IF(($GU68=2),1,0)</formula>
    </cfRule>
  </conditionalFormatting>
  <conditionalFormatting sqref="GV69">
    <cfRule type="expression" dxfId="1070" priority="3319" stopIfTrue="1">
      <formula>IF(($GV68=2),1,0)</formula>
    </cfRule>
  </conditionalFormatting>
  <conditionalFormatting sqref="GW69">
    <cfRule type="expression" dxfId="1069" priority="3318" stopIfTrue="1">
      <formula>IF(($GW68=2),1,0)</formula>
    </cfRule>
  </conditionalFormatting>
  <conditionalFormatting sqref="GX69">
    <cfRule type="expression" dxfId="1068" priority="3317" stopIfTrue="1">
      <formula>IF(($GX68=2),1,0)</formula>
    </cfRule>
  </conditionalFormatting>
  <conditionalFormatting sqref="GY69">
    <cfRule type="expression" dxfId="1067" priority="3316" stopIfTrue="1">
      <formula>IF(($GY68=2),1,0)</formula>
    </cfRule>
  </conditionalFormatting>
  <conditionalFormatting sqref="GZ69">
    <cfRule type="expression" dxfId="1066" priority="3315" stopIfTrue="1">
      <formula>IF(($GZ68=2),1,0)</formula>
    </cfRule>
  </conditionalFormatting>
  <conditionalFormatting sqref="HA69">
    <cfRule type="expression" dxfId="1065" priority="3314" stopIfTrue="1">
      <formula>IF(($HA68=2),1,0)</formula>
    </cfRule>
  </conditionalFormatting>
  <conditionalFormatting sqref="HB69">
    <cfRule type="expression" dxfId="1064" priority="3313" stopIfTrue="1">
      <formula>IF(($HB68=2),1,0)</formula>
    </cfRule>
  </conditionalFormatting>
  <conditionalFormatting sqref="HC69">
    <cfRule type="expression" dxfId="1063" priority="3312" stopIfTrue="1">
      <formula>IF(($HC68=2),1,0)</formula>
    </cfRule>
  </conditionalFormatting>
  <conditionalFormatting sqref="HD69">
    <cfRule type="expression" dxfId="1062" priority="3311" stopIfTrue="1">
      <formula>IF(($HD68=2),1,0)</formula>
    </cfRule>
  </conditionalFormatting>
  <conditionalFormatting sqref="HE69">
    <cfRule type="expression" dxfId="1061" priority="3310" stopIfTrue="1">
      <formula>IF(($HE68=2),1,0)</formula>
    </cfRule>
  </conditionalFormatting>
  <conditionalFormatting sqref="HF69">
    <cfRule type="expression" dxfId="1060" priority="3309" stopIfTrue="1">
      <formula>IF(($HF68=2),1,0)</formula>
    </cfRule>
  </conditionalFormatting>
  <conditionalFormatting sqref="HG69">
    <cfRule type="expression" dxfId="1059" priority="3308" stopIfTrue="1">
      <formula>IF(($HG68=2),1,0)</formula>
    </cfRule>
  </conditionalFormatting>
  <conditionalFormatting sqref="HH69">
    <cfRule type="expression" dxfId="1058" priority="3307" stopIfTrue="1">
      <formula>IF(($HH68=2),1,0)</formula>
    </cfRule>
  </conditionalFormatting>
  <conditionalFormatting sqref="HI69">
    <cfRule type="expression" dxfId="1057" priority="3306" stopIfTrue="1">
      <formula>IF(($HI68=2),1,0)</formula>
    </cfRule>
  </conditionalFormatting>
  <conditionalFormatting sqref="HJ69">
    <cfRule type="expression" dxfId="1056" priority="3305" stopIfTrue="1">
      <formula>IF(($HJ68=2),1,0)</formula>
    </cfRule>
  </conditionalFormatting>
  <conditionalFormatting sqref="HK69">
    <cfRule type="expression" dxfId="1055" priority="3304" stopIfTrue="1">
      <formula>IF(($HK68=2),1,0)</formula>
    </cfRule>
  </conditionalFormatting>
  <conditionalFormatting sqref="HL69">
    <cfRule type="expression" dxfId="1054" priority="3303" stopIfTrue="1">
      <formula>IF(($HL68=2),1,0)</formula>
    </cfRule>
  </conditionalFormatting>
  <conditionalFormatting sqref="HM69">
    <cfRule type="expression" dxfId="1053" priority="3302" stopIfTrue="1">
      <formula>IF(($HM68=2),1,0)</formula>
    </cfRule>
  </conditionalFormatting>
  <conditionalFormatting sqref="HN69">
    <cfRule type="expression" dxfId="1052" priority="3301" stopIfTrue="1">
      <formula>IF(($HN68=2),1,0)</formula>
    </cfRule>
  </conditionalFormatting>
  <conditionalFormatting sqref="HO69">
    <cfRule type="expression" dxfId="1051" priority="3300" stopIfTrue="1">
      <formula>IF(($HO68=2),1,0)</formula>
    </cfRule>
  </conditionalFormatting>
  <conditionalFormatting sqref="HP69">
    <cfRule type="expression" dxfId="1050" priority="3299" stopIfTrue="1">
      <formula>IF(($HP68=2),1,0)</formula>
    </cfRule>
  </conditionalFormatting>
  <conditionalFormatting sqref="HQ69">
    <cfRule type="expression" dxfId="1049" priority="3298" stopIfTrue="1">
      <formula>IF(($HQ68=2),1,0)</formula>
    </cfRule>
  </conditionalFormatting>
  <conditionalFormatting sqref="HR69">
    <cfRule type="expression" dxfId="1048" priority="3297" stopIfTrue="1">
      <formula>IF(($HR68=2),1,0)</formula>
    </cfRule>
  </conditionalFormatting>
  <conditionalFormatting sqref="HS69">
    <cfRule type="expression" dxfId="1047" priority="3296" stopIfTrue="1">
      <formula>IF(($HS68=2),1,0)</formula>
    </cfRule>
  </conditionalFormatting>
  <conditionalFormatting sqref="HT69">
    <cfRule type="expression" dxfId="1046" priority="3295" stopIfTrue="1">
      <formula>IF(($HT68=2),1,0)</formula>
    </cfRule>
  </conditionalFormatting>
  <conditionalFormatting sqref="HU69">
    <cfRule type="expression" dxfId="1045" priority="3294" stopIfTrue="1">
      <formula>IF(($HU68=2),1,0)</formula>
    </cfRule>
  </conditionalFormatting>
  <conditionalFormatting sqref="HV69">
    <cfRule type="expression" dxfId="1044" priority="3293" stopIfTrue="1">
      <formula>IF(($HV68=2),1,0)</formula>
    </cfRule>
  </conditionalFormatting>
  <conditionalFormatting sqref="HW69">
    <cfRule type="expression" dxfId="1043" priority="3292" stopIfTrue="1">
      <formula>IF(($HW68=2),1,0)</formula>
    </cfRule>
  </conditionalFormatting>
  <conditionalFormatting sqref="HX69">
    <cfRule type="expression" dxfId="1042" priority="3291" stopIfTrue="1">
      <formula>IF(($HX68=2),1,0)</formula>
    </cfRule>
  </conditionalFormatting>
  <conditionalFormatting sqref="HY69">
    <cfRule type="expression" dxfId="1041" priority="3290" stopIfTrue="1">
      <formula>IF(($HY68=2),1,0)</formula>
    </cfRule>
  </conditionalFormatting>
  <conditionalFormatting sqref="HZ69">
    <cfRule type="expression" dxfId="1040" priority="3289" stopIfTrue="1">
      <formula>IF(($HZ68=2),1,0)</formula>
    </cfRule>
  </conditionalFormatting>
  <conditionalFormatting sqref="IA69">
    <cfRule type="expression" dxfId="1039" priority="3288" stopIfTrue="1">
      <formula>IF(($IA68=2),1,0)</formula>
    </cfRule>
  </conditionalFormatting>
  <conditionalFormatting sqref="IB69">
    <cfRule type="expression" dxfId="1038" priority="3287" stopIfTrue="1">
      <formula>IF(($IB68=2),1,0)</formula>
    </cfRule>
  </conditionalFormatting>
  <conditionalFormatting sqref="IC69">
    <cfRule type="expression" dxfId="1037" priority="3286" stopIfTrue="1">
      <formula>IF(($IC68=2),1,0)</formula>
    </cfRule>
  </conditionalFormatting>
  <conditionalFormatting sqref="ID69">
    <cfRule type="expression" dxfId="1036" priority="3285" stopIfTrue="1">
      <formula>IF(($ID68=2),1,0)</formula>
    </cfRule>
  </conditionalFormatting>
  <conditionalFormatting sqref="IE69">
    <cfRule type="expression" dxfId="1035" priority="3284" stopIfTrue="1">
      <formula>IF(($IE68=2),1,0)</formula>
    </cfRule>
  </conditionalFormatting>
  <conditionalFormatting sqref="IF69">
    <cfRule type="expression" dxfId="1034" priority="3283" stopIfTrue="1">
      <formula>IF(($IF68=2),1,0)</formula>
    </cfRule>
  </conditionalFormatting>
  <conditionalFormatting sqref="IG69">
    <cfRule type="expression" dxfId="1033" priority="3282" stopIfTrue="1">
      <formula>IF(($IG68=2),1,0)</formula>
    </cfRule>
  </conditionalFormatting>
  <conditionalFormatting sqref="IH69">
    <cfRule type="expression" dxfId="1032" priority="3281" stopIfTrue="1">
      <formula>IF(($IH68=2),1,0)</formula>
    </cfRule>
  </conditionalFormatting>
  <conditionalFormatting sqref="II69">
    <cfRule type="expression" dxfId="1031" priority="3280" stopIfTrue="1">
      <formula>IF(($II68=2),1,0)</formula>
    </cfRule>
  </conditionalFormatting>
  <conditionalFormatting sqref="IJ69">
    <cfRule type="expression" dxfId="1030" priority="3279" stopIfTrue="1">
      <formula>IF(($IJ68=2),1,0)</formula>
    </cfRule>
  </conditionalFormatting>
  <conditionalFormatting sqref="IK69">
    <cfRule type="expression" dxfId="1029" priority="3278" stopIfTrue="1">
      <formula>IF(($IK68=2),1,0)</formula>
    </cfRule>
  </conditionalFormatting>
  <conditionalFormatting sqref="IL69">
    <cfRule type="expression" dxfId="1028" priority="3277" stopIfTrue="1">
      <formula>IF(($IL68=2),1,0)</formula>
    </cfRule>
  </conditionalFormatting>
  <conditionalFormatting sqref="IM69">
    <cfRule type="expression" dxfId="1027" priority="3276" stopIfTrue="1">
      <formula>IF(($IM68=2),1,0)</formula>
    </cfRule>
  </conditionalFormatting>
  <conditionalFormatting sqref="IN69">
    <cfRule type="expression" dxfId="1026" priority="3275" stopIfTrue="1">
      <formula>IF(($IN68=2),1,0)</formula>
    </cfRule>
  </conditionalFormatting>
  <conditionalFormatting sqref="IO69">
    <cfRule type="expression" dxfId="1025" priority="3274" stopIfTrue="1">
      <formula>IF(($IO68=2),1,0)</formula>
    </cfRule>
  </conditionalFormatting>
  <conditionalFormatting sqref="IP69">
    <cfRule type="expression" dxfId="1024" priority="3273" stopIfTrue="1">
      <formula>IF(($IP68=2),1,0)</formula>
    </cfRule>
  </conditionalFormatting>
  <conditionalFormatting sqref="A71">
    <cfRule type="expression" dxfId="1023" priority="3272" stopIfTrue="1">
      <formula>IF(($A70=2),1,0)</formula>
    </cfRule>
  </conditionalFormatting>
  <conditionalFormatting sqref="B71">
    <cfRule type="expression" dxfId="1022" priority="3271" stopIfTrue="1">
      <formula>IF(($B70=2),1,0)</formula>
    </cfRule>
  </conditionalFormatting>
  <conditionalFormatting sqref="C71">
    <cfRule type="expression" dxfId="1021" priority="3270" stopIfTrue="1">
      <formula>IF(($C70=2),1,0)</formula>
    </cfRule>
  </conditionalFormatting>
  <conditionalFormatting sqref="D71">
    <cfRule type="expression" dxfId="1020" priority="3269" stopIfTrue="1">
      <formula>IF(($D70=2),1,0)</formula>
    </cfRule>
  </conditionalFormatting>
  <conditionalFormatting sqref="E71">
    <cfRule type="expression" dxfId="1019" priority="3268" stopIfTrue="1">
      <formula>IF(($E70=2),1,0)</formula>
    </cfRule>
  </conditionalFormatting>
  <conditionalFormatting sqref="F71">
    <cfRule type="expression" dxfId="1018" priority="3267" stopIfTrue="1">
      <formula>IF(($F70=2),1,0)</formula>
    </cfRule>
  </conditionalFormatting>
  <conditionalFormatting sqref="G71">
    <cfRule type="expression" dxfId="1017" priority="3266" stopIfTrue="1">
      <formula>IF(($G70=2),1,0)</formula>
    </cfRule>
  </conditionalFormatting>
  <conditionalFormatting sqref="H71">
    <cfRule type="expression" dxfId="1016" priority="3265" stopIfTrue="1">
      <formula>IF(($H70=2),1,0)</formula>
    </cfRule>
  </conditionalFormatting>
  <conditionalFormatting sqref="I71">
    <cfRule type="expression" dxfId="1015" priority="3264" stopIfTrue="1">
      <formula>IF(($I70=2),1,0)</formula>
    </cfRule>
  </conditionalFormatting>
  <conditionalFormatting sqref="J71">
    <cfRule type="expression" dxfId="1014" priority="3263" stopIfTrue="1">
      <formula>IF(($J70=2),1,0)</formula>
    </cfRule>
  </conditionalFormatting>
  <conditionalFormatting sqref="K71">
    <cfRule type="expression" dxfId="1013" priority="3262" stopIfTrue="1">
      <formula>IF(($K70=2),1,0)</formula>
    </cfRule>
  </conditionalFormatting>
  <conditionalFormatting sqref="L71">
    <cfRule type="expression" dxfId="1012" priority="3261" stopIfTrue="1">
      <formula>IF(($L70=2),1,0)</formula>
    </cfRule>
  </conditionalFormatting>
  <conditionalFormatting sqref="M71">
    <cfRule type="expression" dxfId="1011" priority="3260" stopIfTrue="1">
      <formula>IF(($M70=2),1,0)</formula>
    </cfRule>
  </conditionalFormatting>
  <conditionalFormatting sqref="N71">
    <cfRule type="expression" dxfId="1010" priority="3259" stopIfTrue="1">
      <formula>IF(($N70=2),1,0)</formula>
    </cfRule>
  </conditionalFormatting>
  <conditionalFormatting sqref="O71">
    <cfRule type="expression" dxfId="1009" priority="3258" stopIfTrue="1">
      <formula>IF(($O70=2),1,0)</formula>
    </cfRule>
  </conditionalFormatting>
  <conditionalFormatting sqref="P71">
    <cfRule type="expression" dxfId="1008" priority="3257" stopIfTrue="1">
      <formula>IF(($P70=2),1,0)</formula>
    </cfRule>
  </conditionalFormatting>
  <conditionalFormatting sqref="Q71">
    <cfRule type="expression" dxfId="1007" priority="3256" stopIfTrue="1">
      <formula>IF(($Q70=2),1,0)</formula>
    </cfRule>
  </conditionalFormatting>
  <conditionalFormatting sqref="R71">
    <cfRule type="expression" dxfId="1006" priority="3255" stopIfTrue="1">
      <formula>IF(($R70=2),1,0)</formula>
    </cfRule>
  </conditionalFormatting>
  <conditionalFormatting sqref="S71">
    <cfRule type="expression" dxfId="1005" priority="3254" stopIfTrue="1">
      <formula>IF(($S70=2),1,0)</formula>
    </cfRule>
  </conditionalFormatting>
  <conditionalFormatting sqref="T71">
    <cfRule type="expression" dxfId="1004" priority="3253" stopIfTrue="1">
      <formula>IF(($T70=2),1,0)</formula>
    </cfRule>
  </conditionalFormatting>
  <conditionalFormatting sqref="U71">
    <cfRule type="expression" dxfId="1003" priority="3252" stopIfTrue="1">
      <formula>IF(($U70=2),1,0)</formula>
    </cfRule>
  </conditionalFormatting>
  <conditionalFormatting sqref="V71">
    <cfRule type="expression" dxfId="1002" priority="3251" stopIfTrue="1">
      <formula>IF(($V70=2),1,0)</formula>
    </cfRule>
  </conditionalFormatting>
  <conditionalFormatting sqref="W71">
    <cfRule type="expression" dxfId="1001" priority="3250" stopIfTrue="1">
      <formula>IF(($W70=2),1,0)</formula>
    </cfRule>
  </conditionalFormatting>
  <conditionalFormatting sqref="X71">
    <cfRule type="expression" dxfId="1000" priority="3249" stopIfTrue="1">
      <formula>IF(($X70=2),1,0)</formula>
    </cfRule>
  </conditionalFormatting>
  <conditionalFormatting sqref="Y71">
    <cfRule type="expression" dxfId="999" priority="3248" stopIfTrue="1">
      <formula>IF(($Y70=2),1,0)</formula>
    </cfRule>
  </conditionalFormatting>
  <conditionalFormatting sqref="Z71">
    <cfRule type="expression" dxfId="998" priority="3247" stopIfTrue="1">
      <formula>IF(($Z70=2),1,0)</formula>
    </cfRule>
  </conditionalFormatting>
  <conditionalFormatting sqref="AA71">
    <cfRule type="expression" dxfId="997" priority="3246" stopIfTrue="1">
      <formula>IF(($AA70=2),1,0)</formula>
    </cfRule>
  </conditionalFormatting>
  <conditionalFormatting sqref="AB71">
    <cfRule type="expression" dxfId="996" priority="3245" stopIfTrue="1">
      <formula>IF(($AB70=2),1,0)</formula>
    </cfRule>
  </conditionalFormatting>
  <conditionalFormatting sqref="AC71">
    <cfRule type="expression" dxfId="995" priority="3244" stopIfTrue="1">
      <formula>IF(($AC70=2),1,0)</formula>
    </cfRule>
  </conditionalFormatting>
  <conditionalFormatting sqref="AD71">
    <cfRule type="expression" dxfId="994" priority="3243" stopIfTrue="1">
      <formula>IF(($AD70=2),1,0)</formula>
    </cfRule>
  </conditionalFormatting>
  <conditionalFormatting sqref="AE71">
    <cfRule type="expression" dxfId="993" priority="3242" stopIfTrue="1">
      <formula>IF(($AE70=2),1,0)</formula>
    </cfRule>
  </conditionalFormatting>
  <conditionalFormatting sqref="AF71">
    <cfRule type="expression" dxfId="992" priority="3241" stopIfTrue="1">
      <formula>IF(($AF70=2),1,0)</formula>
    </cfRule>
  </conditionalFormatting>
  <conditionalFormatting sqref="AG71">
    <cfRule type="expression" dxfId="991" priority="3240" stopIfTrue="1">
      <formula>IF(($AG70=2),1,0)</formula>
    </cfRule>
  </conditionalFormatting>
  <conditionalFormatting sqref="AH71">
    <cfRule type="expression" dxfId="990" priority="3239" stopIfTrue="1">
      <formula>IF(($AH70=2),1,0)</formula>
    </cfRule>
  </conditionalFormatting>
  <conditionalFormatting sqref="AI71">
    <cfRule type="expression" dxfId="989" priority="3238" stopIfTrue="1">
      <formula>IF(($AI70=2),1,0)</formula>
    </cfRule>
  </conditionalFormatting>
  <conditionalFormatting sqref="AJ71">
    <cfRule type="expression" dxfId="988" priority="3237" stopIfTrue="1">
      <formula>IF(($AJ70=2),1,0)</formula>
    </cfRule>
  </conditionalFormatting>
  <conditionalFormatting sqref="AK71">
    <cfRule type="expression" dxfId="987" priority="3236" stopIfTrue="1">
      <formula>IF(($AK70=2),1,0)</formula>
    </cfRule>
  </conditionalFormatting>
  <conditionalFormatting sqref="AL71">
    <cfRule type="expression" dxfId="986" priority="3235" stopIfTrue="1">
      <formula>IF(($AL70=2),1,0)</formula>
    </cfRule>
  </conditionalFormatting>
  <conditionalFormatting sqref="AM71">
    <cfRule type="expression" dxfId="985" priority="3234" stopIfTrue="1">
      <formula>IF(($AM70=2),1,0)</formula>
    </cfRule>
  </conditionalFormatting>
  <conditionalFormatting sqref="AN71">
    <cfRule type="expression" dxfId="984" priority="3233" stopIfTrue="1">
      <formula>IF(($AN70=2),1,0)</formula>
    </cfRule>
  </conditionalFormatting>
  <conditionalFormatting sqref="AO71">
    <cfRule type="expression" dxfId="983" priority="3232" stopIfTrue="1">
      <formula>IF(($AO70=2),1,0)</formula>
    </cfRule>
  </conditionalFormatting>
  <conditionalFormatting sqref="AP71">
    <cfRule type="expression" dxfId="982" priority="3231" stopIfTrue="1">
      <formula>IF(($AP70=2),1,0)</formula>
    </cfRule>
  </conditionalFormatting>
  <conditionalFormatting sqref="AQ71">
    <cfRule type="expression" dxfId="981" priority="3230" stopIfTrue="1">
      <formula>IF(($AQ70=2),1,0)</formula>
    </cfRule>
  </conditionalFormatting>
  <conditionalFormatting sqref="AR71">
    <cfRule type="expression" dxfId="980" priority="3229" stopIfTrue="1">
      <formula>IF(($AR70=2),1,0)</formula>
    </cfRule>
  </conditionalFormatting>
  <conditionalFormatting sqref="AS71">
    <cfRule type="expression" dxfId="979" priority="3228" stopIfTrue="1">
      <formula>IF(($AS70=2),1,0)</formula>
    </cfRule>
  </conditionalFormatting>
  <conditionalFormatting sqref="AT71">
    <cfRule type="expression" dxfId="978" priority="3227" stopIfTrue="1">
      <formula>IF(($AT70=2),1,0)</formula>
    </cfRule>
  </conditionalFormatting>
  <conditionalFormatting sqref="AU71">
    <cfRule type="expression" dxfId="977" priority="3226" stopIfTrue="1">
      <formula>IF(($AU70=2),1,0)</formula>
    </cfRule>
  </conditionalFormatting>
  <conditionalFormatting sqref="AV71">
    <cfRule type="expression" dxfId="976" priority="3225" stopIfTrue="1">
      <formula>IF(($AV70=2),1,0)</formula>
    </cfRule>
  </conditionalFormatting>
  <conditionalFormatting sqref="AW71">
    <cfRule type="expression" dxfId="975" priority="3224" stopIfTrue="1">
      <formula>IF(($AW70=2),1,0)</formula>
    </cfRule>
  </conditionalFormatting>
  <conditionalFormatting sqref="AX71">
    <cfRule type="expression" dxfId="974" priority="3223" stopIfTrue="1">
      <formula>IF(($AX70=2),1,0)</formula>
    </cfRule>
  </conditionalFormatting>
  <conditionalFormatting sqref="AY71">
    <cfRule type="expression" dxfId="973" priority="3222" stopIfTrue="1">
      <formula>IF(($AY70=2),1,0)</formula>
    </cfRule>
  </conditionalFormatting>
  <conditionalFormatting sqref="AZ71">
    <cfRule type="expression" dxfId="972" priority="3221" stopIfTrue="1">
      <formula>IF(($AZ70=2),1,0)</formula>
    </cfRule>
  </conditionalFormatting>
  <conditionalFormatting sqref="BA71">
    <cfRule type="expression" dxfId="971" priority="3220" stopIfTrue="1">
      <formula>IF(($BA70=2),1,0)</formula>
    </cfRule>
  </conditionalFormatting>
  <conditionalFormatting sqref="BB71">
    <cfRule type="expression" dxfId="970" priority="3219" stopIfTrue="1">
      <formula>IF(($BB70=2),1,0)</formula>
    </cfRule>
  </conditionalFormatting>
  <conditionalFormatting sqref="BC71">
    <cfRule type="expression" dxfId="969" priority="3218" stopIfTrue="1">
      <formula>IF(($BC70=2),1,0)</formula>
    </cfRule>
  </conditionalFormatting>
  <conditionalFormatting sqref="BD71">
    <cfRule type="expression" dxfId="968" priority="3217" stopIfTrue="1">
      <formula>IF(($BD70=2),1,0)</formula>
    </cfRule>
  </conditionalFormatting>
  <conditionalFormatting sqref="BE71">
    <cfRule type="expression" dxfId="967" priority="3216" stopIfTrue="1">
      <formula>IF(($BE70=2),1,0)</formula>
    </cfRule>
  </conditionalFormatting>
  <conditionalFormatting sqref="BF71">
    <cfRule type="expression" dxfId="966" priority="3215" stopIfTrue="1">
      <formula>IF(($BF70=2),1,0)</formula>
    </cfRule>
  </conditionalFormatting>
  <conditionalFormatting sqref="BG71">
    <cfRule type="expression" dxfId="965" priority="3214" stopIfTrue="1">
      <formula>IF(($BG70=2),1,0)</formula>
    </cfRule>
  </conditionalFormatting>
  <conditionalFormatting sqref="BH71">
    <cfRule type="expression" dxfId="964" priority="3213" stopIfTrue="1">
      <formula>IF(($BH70=2),1,0)</formula>
    </cfRule>
  </conditionalFormatting>
  <conditionalFormatting sqref="BI71">
    <cfRule type="expression" dxfId="963" priority="3212" stopIfTrue="1">
      <formula>IF(($BI70=2),1,0)</formula>
    </cfRule>
  </conditionalFormatting>
  <conditionalFormatting sqref="BJ71">
    <cfRule type="expression" dxfId="962" priority="3211" stopIfTrue="1">
      <formula>IF(($BJ70=2),1,0)</formula>
    </cfRule>
  </conditionalFormatting>
  <conditionalFormatting sqref="BK71">
    <cfRule type="expression" dxfId="961" priority="3210" stopIfTrue="1">
      <formula>IF(($BK70=2),1,0)</formula>
    </cfRule>
  </conditionalFormatting>
  <conditionalFormatting sqref="BL71">
    <cfRule type="expression" dxfId="960" priority="3209" stopIfTrue="1">
      <formula>IF(($BL70=2),1,0)</formula>
    </cfRule>
  </conditionalFormatting>
  <conditionalFormatting sqref="BM71">
    <cfRule type="expression" dxfId="959" priority="3208" stopIfTrue="1">
      <formula>IF(($BM70=2),1,0)</formula>
    </cfRule>
  </conditionalFormatting>
  <conditionalFormatting sqref="BN71">
    <cfRule type="expression" dxfId="958" priority="3207" stopIfTrue="1">
      <formula>IF(($BN70=2),1,0)</formula>
    </cfRule>
  </conditionalFormatting>
  <conditionalFormatting sqref="BO71">
    <cfRule type="expression" dxfId="957" priority="3206" stopIfTrue="1">
      <formula>IF(($BO70=2),1,0)</formula>
    </cfRule>
  </conditionalFormatting>
  <conditionalFormatting sqref="BP71">
    <cfRule type="expression" dxfId="956" priority="3205" stopIfTrue="1">
      <formula>IF(($BP70=2),1,0)</formula>
    </cfRule>
  </conditionalFormatting>
  <conditionalFormatting sqref="BQ71">
    <cfRule type="expression" dxfId="955" priority="3204" stopIfTrue="1">
      <formula>IF(($BQ70=2),1,0)</formula>
    </cfRule>
  </conditionalFormatting>
  <conditionalFormatting sqref="BR71">
    <cfRule type="expression" dxfId="954" priority="3203" stopIfTrue="1">
      <formula>IF(($BR70=2),1,0)</formula>
    </cfRule>
  </conditionalFormatting>
  <conditionalFormatting sqref="BS71">
    <cfRule type="expression" dxfId="953" priority="3202" stopIfTrue="1">
      <formula>IF(($BS70=2),1,0)</formula>
    </cfRule>
  </conditionalFormatting>
  <conditionalFormatting sqref="BT71">
    <cfRule type="expression" dxfId="952" priority="3201" stopIfTrue="1">
      <formula>IF(($BT70=2),1,0)</formula>
    </cfRule>
  </conditionalFormatting>
  <conditionalFormatting sqref="BU71">
    <cfRule type="expression" dxfId="951" priority="3200" stopIfTrue="1">
      <formula>IF(($BU70=2),1,0)</formula>
    </cfRule>
  </conditionalFormatting>
  <conditionalFormatting sqref="BV71">
    <cfRule type="expression" dxfId="950" priority="3199" stopIfTrue="1">
      <formula>IF(($BV70=2),1,0)</formula>
    </cfRule>
  </conditionalFormatting>
  <conditionalFormatting sqref="BW71">
    <cfRule type="expression" dxfId="949" priority="3198" stopIfTrue="1">
      <formula>IF(($BW70=2),1,0)</formula>
    </cfRule>
  </conditionalFormatting>
  <conditionalFormatting sqref="BX71">
    <cfRule type="expression" dxfId="948" priority="3197" stopIfTrue="1">
      <formula>IF(($BX70=2),1,0)</formula>
    </cfRule>
  </conditionalFormatting>
  <conditionalFormatting sqref="BY71">
    <cfRule type="expression" dxfId="947" priority="3196" stopIfTrue="1">
      <formula>IF(($BY70=2),1,0)</formula>
    </cfRule>
  </conditionalFormatting>
  <conditionalFormatting sqref="BZ71">
    <cfRule type="expression" dxfId="946" priority="3195" stopIfTrue="1">
      <formula>IF(($BZ70=2),1,0)</formula>
    </cfRule>
  </conditionalFormatting>
  <conditionalFormatting sqref="CA71">
    <cfRule type="expression" dxfId="945" priority="3194" stopIfTrue="1">
      <formula>IF(($CA70=2),1,0)</formula>
    </cfRule>
  </conditionalFormatting>
  <conditionalFormatting sqref="CB71">
    <cfRule type="expression" dxfId="944" priority="3193" stopIfTrue="1">
      <formula>IF(($CB70=2),1,0)</formula>
    </cfRule>
  </conditionalFormatting>
  <conditionalFormatting sqref="CC71">
    <cfRule type="expression" dxfId="943" priority="3192" stopIfTrue="1">
      <formula>IF(($CC70=2),1,0)</formula>
    </cfRule>
  </conditionalFormatting>
  <conditionalFormatting sqref="CD71">
    <cfRule type="expression" dxfId="942" priority="3191" stopIfTrue="1">
      <formula>IF(($CD70=2),1,0)</formula>
    </cfRule>
  </conditionalFormatting>
  <conditionalFormatting sqref="CE71">
    <cfRule type="expression" dxfId="941" priority="3190" stopIfTrue="1">
      <formula>IF(($CE70=2),1,0)</formula>
    </cfRule>
  </conditionalFormatting>
  <conditionalFormatting sqref="CF71">
    <cfRule type="expression" dxfId="940" priority="3189" stopIfTrue="1">
      <formula>IF(($CF70=2),1,0)</formula>
    </cfRule>
  </conditionalFormatting>
  <conditionalFormatting sqref="CG71">
    <cfRule type="expression" dxfId="939" priority="3188" stopIfTrue="1">
      <formula>IF(($CG70=2),1,0)</formula>
    </cfRule>
  </conditionalFormatting>
  <conditionalFormatting sqref="CH71">
    <cfRule type="expression" dxfId="938" priority="3187" stopIfTrue="1">
      <formula>IF(($CH70=2),1,0)</formula>
    </cfRule>
  </conditionalFormatting>
  <conditionalFormatting sqref="CI71">
    <cfRule type="expression" dxfId="937" priority="3186" stopIfTrue="1">
      <formula>IF(($CI70=2),1,0)</formula>
    </cfRule>
  </conditionalFormatting>
  <conditionalFormatting sqref="CJ71">
    <cfRule type="expression" dxfId="936" priority="3185" stopIfTrue="1">
      <formula>IF(($CJ70=2),1,0)</formula>
    </cfRule>
  </conditionalFormatting>
  <conditionalFormatting sqref="CK71">
    <cfRule type="expression" dxfId="935" priority="3184" stopIfTrue="1">
      <formula>IF(($CK70=2),1,0)</formula>
    </cfRule>
  </conditionalFormatting>
  <conditionalFormatting sqref="CL71">
    <cfRule type="expression" dxfId="934" priority="3183" stopIfTrue="1">
      <formula>IF(($CL70=2),1,0)</formula>
    </cfRule>
  </conditionalFormatting>
  <conditionalFormatting sqref="CM71">
    <cfRule type="expression" dxfId="933" priority="3182" stopIfTrue="1">
      <formula>IF(($CM70=2),1,0)</formula>
    </cfRule>
  </conditionalFormatting>
  <conditionalFormatting sqref="CN71">
    <cfRule type="expression" dxfId="932" priority="3181" stopIfTrue="1">
      <formula>IF(($CN70=2),1,0)</formula>
    </cfRule>
  </conditionalFormatting>
  <conditionalFormatting sqref="CO71">
    <cfRule type="expression" dxfId="931" priority="3180" stopIfTrue="1">
      <formula>IF(($CO70=2),1,0)</formula>
    </cfRule>
  </conditionalFormatting>
  <conditionalFormatting sqref="CP71">
    <cfRule type="expression" dxfId="930" priority="3179" stopIfTrue="1">
      <formula>IF(($CP70=2),1,0)</formula>
    </cfRule>
  </conditionalFormatting>
  <conditionalFormatting sqref="CQ71">
    <cfRule type="expression" dxfId="929" priority="3178" stopIfTrue="1">
      <formula>IF(($CQ70=2),1,0)</formula>
    </cfRule>
  </conditionalFormatting>
  <conditionalFormatting sqref="CR71">
    <cfRule type="expression" dxfId="928" priority="3177" stopIfTrue="1">
      <formula>IF(($CR70=2),1,0)</formula>
    </cfRule>
  </conditionalFormatting>
  <conditionalFormatting sqref="CS71">
    <cfRule type="expression" dxfId="927" priority="3176" stopIfTrue="1">
      <formula>IF(($CS70=2),1,0)</formula>
    </cfRule>
  </conditionalFormatting>
  <conditionalFormatting sqref="CT71">
    <cfRule type="expression" dxfId="926" priority="3175" stopIfTrue="1">
      <formula>IF(($CT70=2),1,0)</formula>
    </cfRule>
  </conditionalFormatting>
  <conditionalFormatting sqref="CU71">
    <cfRule type="expression" dxfId="925" priority="3174" stopIfTrue="1">
      <formula>IF(($CU70=2),1,0)</formula>
    </cfRule>
  </conditionalFormatting>
  <conditionalFormatting sqref="CV71">
    <cfRule type="expression" dxfId="924" priority="3173" stopIfTrue="1">
      <formula>IF(($CV70=2),1,0)</formula>
    </cfRule>
  </conditionalFormatting>
  <conditionalFormatting sqref="CW71">
    <cfRule type="expression" dxfId="923" priority="3172" stopIfTrue="1">
      <formula>IF(($CW70=2),1,0)</formula>
    </cfRule>
  </conditionalFormatting>
  <conditionalFormatting sqref="CX71">
    <cfRule type="expression" dxfId="922" priority="3171" stopIfTrue="1">
      <formula>IF(($CX70=2),1,0)</formula>
    </cfRule>
  </conditionalFormatting>
  <conditionalFormatting sqref="CY71">
    <cfRule type="expression" dxfId="921" priority="3170" stopIfTrue="1">
      <formula>IF(($CY70=2),1,0)</formula>
    </cfRule>
  </conditionalFormatting>
  <conditionalFormatting sqref="CZ71">
    <cfRule type="expression" dxfId="920" priority="3169" stopIfTrue="1">
      <formula>IF(($CZ70=2),1,0)</formula>
    </cfRule>
  </conditionalFormatting>
  <conditionalFormatting sqref="DA71">
    <cfRule type="expression" dxfId="919" priority="3168" stopIfTrue="1">
      <formula>IF(($DA70=2),1,0)</formula>
    </cfRule>
  </conditionalFormatting>
  <conditionalFormatting sqref="DB71">
    <cfRule type="expression" dxfId="918" priority="3167" stopIfTrue="1">
      <formula>IF(($DB70=2),1,0)</formula>
    </cfRule>
  </conditionalFormatting>
  <conditionalFormatting sqref="DC71">
    <cfRule type="expression" dxfId="917" priority="3166" stopIfTrue="1">
      <formula>IF(($DC70=2),1,0)</formula>
    </cfRule>
  </conditionalFormatting>
  <conditionalFormatting sqref="DD71">
    <cfRule type="expression" dxfId="916" priority="3165" stopIfTrue="1">
      <formula>IF(($DD70=2),1,0)</formula>
    </cfRule>
  </conditionalFormatting>
  <conditionalFormatting sqref="DE71">
    <cfRule type="expression" dxfId="915" priority="3164" stopIfTrue="1">
      <formula>IF(($DE70=2),1,0)</formula>
    </cfRule>
  </conditionalFormatting>
  <conditionalFormatting sqref="DF71">
    <cfRule type="expression" dxfId="914" priority="3163" stopIfTrue="1">
      <formula>IF(($DF70=2),1,0)</formula>
    </cfRule>
  </conditionalFormatting>
  <conditionalFormatting sqref="DG71">
    <cfRule type="expression" dxfId="913" priority="3162" stopIfTrue="1">
      <formula>IF(($DG70=2),1,0)</formula>
    </cfRule>
  </conditionalFormatting>
  <conditionalFormatting sqref="DH71">
    <cfRule type="expression" dxfId="912" priority="3161" stopIfTrue="1">
      <formula>IF(($DH70=2),1,0)</formula>
    </cfRule>
  </conditionalFormatting>
  <conditionalFormatting sqref="DI71">
    <cfRule type="expression" dxfId="911" priority="3160" stopIfTrue="1">
      <formula>IF(($DI70=2),1,0)</formula>
    </cfRule>
  </conditionalFormatting>
  <conditionalFormatting sqref="DJ71">
    <cfRule type="expression" dxfId="910" priority="3159" stopIfTrue="1">
      <formula>IF(($DJ70=2),1,0)</formula>
    </cfRule>
  </conditionalFormatting>
  <conditionalFormatting sqref="DK71">
    <cfRule type="expression" dxfId="909" priority="3158" stopIfTrue="1">
      <formula>IF(($DK70=2),1,0)</formula>
    </cfRule>
  </conditionalFormatting>
  <conditionalFormatting sqref="DL71">
    <cfRule type="expression" dxfId="908" priority="3157" stopIfTrue="1">
      <formula>IF(($DL70=2),1,0)</formula>
    </cfRule>
  </conditionalFormatting>
  <conditionalFormatting sqref="DM71">
    <cfRule type="expression" dxfId="907" priority="3156" stopIfTrue="1">
      <formula>IF(($DM70=2),1,0)</formula>
    </cfRule>
  </conditionalFormatting>
  <conditionalFormatting sqref="DN71">
    <cfRule type="expression" dxfId="906" priority="3155" stopIfTrue="1">
      <formula>IF(($DN70=2),1,0)</formula>
    </cfRule>
  </conditionalFormatting>
  <conditionalFormatting sqref="DO71">
    <cfRule type="expression" dxfId="905" priority="3154" stopIfTrue="1">
      <formula>IF(($DO70=2),1,0)</formula>
    </cfRule>
  </conditionalFormatting>
  <conditionalFormatting sqref="DP71">
    <cfRule type="expression" dxfId="904" priority="3153" stopIfTrue="1">
      <formula>IF(($DP70=2),1,0)</formula>
    </cfRule>
  </conditionalFormatting>
  <conditionalFormatting sqref="DQ71">
    <cfRule type="expression" dxfId="903" priority="3152" stopIfTrue="1">
      <formula>IF(($DQ70=2),1,0)</formula>
    </cfRule>
  </conditionalFormatting>
  <conditionalFormatting sqref="DR71">
    <cfRule type="expression" dxfId="902" priority="3151" stopIfTrue="1">
      <formula>IF(($DR70=2),1,0)</formula>
    </cfRule>
  </conditionalFormatting>
  <conditionalFormatting sqref="DS71">
    <cfRule type="expression" dxfId="901" priority="3150" stopIfTrue="1">
      <formula>IF(($DS70=2),1,0)</formula>
    </cfRule>
  </conditionalFormatting>
  <conditionalFormatting sqref="DT71">
    <cfRule type="expression" dxfId="900" priority="3149" stopIfTrue="1">
      <formula>IF(($DT70=2),1,0)</formula>
    </cfRule>
  </conditionalFormatting>
  <conditionalFormatting sqref="DU71">
    <cfRule type="expression" dxfId="899" priority="3148" stopIfTrue="1">
      <formula>IF(($DU70=2),1,0)</formula>
    </cfRule>
  </conditionalFormatting>
  <conditionalFormatting sqref="DV71">
    <cfRule type="expression" dxfId="898" priority="3147" stopIfTrue="1">
      <formula>IF(($DV70=2),1,0)</formula>
    </cfRule>
  </conditionalFormatting>
  <conditionalFormatting sqref="DW71">
    <cfRule type="expression" dxfId="897" priority="3146" stopIfTrue="1">
      <formula>IF(($DW70=2),1,0)</formula>
    </cfRule>
  </conditionalFormatting>
  <conditionalFormatting sqref="DX71">
    <cfRule type="expression" dxfId="896" priority="3145" stopIfTrue="1">
      <formula>IF(($DX70=2),1,0)</formula>
    </cfRule>
  </conditionalFormatting>
  <conditionalFormatting sqref="DY71">
    <cfRule type="expression" dxfId="895" priority="3144" stopIfTrue="1">
      <formula>IF(($DY70=2),1,0)</formula>
    </cfRule>
  </conditionalFormatting>
  <conditionalFormatting sqref="DZ71">
    <cfRule type="expression" dxfId="894" priority="3143" stopIfTrue="1">
      <formula>IF(($DZ70=2),1,0)</formula>
    </cfRule>
  </conditionalFormatting>
  <conditionalFormatting sqref="EA71">
    <cfRule type="expression" dxfId="893" priority="3142" stopIfTrue="1">
      <formula>IF(($EA70=2),1,0)</formula>
    </cfRule>
  </conditionalFormatting>
  <conditionalFormatting sqref="EB71">
    <cfRule type="expression" dxfId="892" priority="3141" stopIfTrue="1">
      <formula>IF(($EB70=2),1,0)</formula>
    </cfRule>
  </conditionalFormatting>
  <conditionalFormatting sqref="EC71">
    <cfRule type="expression" dxfId="891" priority="3140" stopIfTrue="1">
      <formula>IF(($EC70=2),1,0)</formula>
    </cfRule>
  </conditionalFormatting>
  <conditionalFormatting sqref="ED71">
    <cfRule type="expression" dxfId="890" priority="3139" stopIfTrue="1">
      <formula>IF(($ED70=2),1,0)</formula>
    </cfRule>
  </conditionalFormatting>
  <conditionalFormatting sqref="EE71">
    <cfRule type="expression" dxfId="889" priority="3138" stopIfTrue="1">
      <formula>IF(($EE70=2),1,0)</formula>
    </cfRule>
  </conditionalFormatting>
  <conditionalFormatting sqref="EF71">
    <cfRule type="expression" dxfId="888" priority="3137" stopIfTrue="1">
      <formula>IF(($EF70=2),1,0)</formula>
    </cfRule>
  </conditionalFormatting>
  <conditionalFormatting sqref="EG71">
    <cfRule type="expression" dxfId="887" priority="3136" stopIfTrue="1">
      <formula>IF(($EG70=2),1,0)</formula>
    </cfRule>
  </conditionalFormatting>
  <conditionalFormatting sqref="EH71">
    <cfRule type="expression" dxfId="886" priority="3135" stopIfTrue="1">
      <formula>IF(($EH70=2),1,0)</formula>
    </cfRule>
  </conditionalFormatting>
  <conditionalFormatting sqref="EI71">
    <cfRule type="expression" dxfId="885" priority="3134" stopIfTrue="1">
      <formula>IF(($EI70=2),1,0)</formula>
    </cfRule>
  </conditionalFormatting>
  <conditionalFormatting sqref="EJ71">
    <cfRule type="expression" dxfId="884" priority="3133" stopIfTrue="1">
      <formula>IF(($EJ70=2),1,0)</formula>
    </cfRule>
  </conditionalFormatting>
  <conditionalFormatting sqref="EK71">
    <cfRule type="expression" dxfId="883" priority="3132" stopIfTrue="1">
      <formula>IF(($EK70=2),1,0)</formula>
    </cfRule>
  </conditionalFormatting>
  <conditionalFormatting sqref="EL71">
    <cfRule type="expression" dxfId="882" priority="3131" stopIfTrue="1">
      <formula>IF(($EL70=2),1,0)</formula>
    </cfRule>
  </conditionalFormatting>
  <conditionalFormatting sqref="EM71">
    <cfRule type="expression" dxfId="881" priority="3130" stopIfTrue="1">
      <formula>IF(($EM70=2),1,0)</formula>
    </cfRule>
  </conditionalFormatting>
  <conditionalFormatting sqref="EN71">
    <cfRule type="expression" dxfId="880" priority="3129" stopIfTrue="1">
      <formula>IF(($EN70=2),1,0)</formula>
    </cfRule>
  </conditionalFormatting>
  <conditionalFormatting sqref="EO71">
    <cfRule type="expression" dxfId="879" priority="3128" stopIfTrue="1">
      <formula>IF(($EO70=2),1,0)</formula>
    </cfRule>
  </conditionalFormatting>
  <conditionalFormatting sqref="EP71">
    <cfRule type="expression" dxfId="878" priority="3127" stopIfTrue="1">
      <formula>IF(($EP70=2),1,0)</formula>
    </cfRule>
  </conditionalFormatting>
  <conditionalFormatting sqref="EQ71">
    <cfRule type="expression" dxfId="877" priority="3126" stopIfTrue="1">
      <formula>IF(($EQ70=2),1,0)</formula>
    </cfRule>
  </conditionalFormatting>
  <conditionalFormatting sqref="ER71">
    <cfRule type="expression" dxfId="876" priority="3125" stopIfTrue="1">
      <formula>IF(($ER70=2),1,0)</formula>
    </cfRule>
  </conditionalFormatting>
  <conditionalFormatting sqref="ES71">
    <cfRule type="expression" dxfId="875" priority="3124" stopIfTrue="1">
      <formula>IF(($ES70=2),1,0)</formula>
    </cfRule>
  </conditionalFormatting>
  <conditionalFormatting sqref="ET71">
    <cfRule type="expression" dxfId="874" priority="3123" stopIfTrue="1">
      <formula>IF(($ET70=2),1,0)</formula>
    </cfRule>
  </conditionalFormatting>
  <conditionalFormatting sqref="EU71">
    <cfRule type="expression" dxfId="873" priority="3122" stopIfTrue="1">
      <formula>IF(($EU70=2),1,0)</formula>
    </cfRule>
  </conditionalFormatting>
  <conditionalFormatting sqref="EV71">
    <cfRule type="expression" dxfId="872" priority="3121" stopIfTrue="1">
      <formula>IF(($EV70=2),1,0)</formula>
    </cfRule>
  </conditionalFormatting>
  <conditionalFormatting sqref="EW71">
    <cfRule type="expression" dxfId="871" priority="3120" stopIfTrue="1">
      <formula>IF(($EW70=2),1,0)</formula>
    </cfRule>
  </conditionalFormatting>
  <conditionalFormatting sqref="EX71">
    <cfRule type="expression" dxfId="870" priority="3119" stopIfTrue="1">
      <formula>IF(($EX70=2),1,0)</formula>
    </cfRule>
  </conditionalFormatting>
  <conditionalFormatting sqref="EY71">
    <cfRule type="expression" dxfId="869" priority="3118" stopIfTrue="1">
      <formula>IF(($EY70=2),1,0)</formula>
    </cfRule>
  </conditionalFormatting>
  <conditionalFormatting sqref="EZ71">
    <cfRule type="expression" dxfId="868" priority="3117" stopIfTrue="1">
      <formula>IF(($EZ70=2),1,0)</formula>
    </cfRule>
  </conditionalFormatting>
  <conditionalFormatting sqref="FA71">
    <cfRule type="expression" dxfId="867" priority="3116" stopIfTrue="1">
      <formula>IF(($FA70=2),1,0)</formula>
    </cfRule>
  </conditionalFormatting>
  <conditionalFormatting sqref="FB71">
    <cfRule type="expression" dxfId="866" priority="3115" stopIfTrue="1">
      <formula>IF(($FB70=2),1,0)</formula>
    </cfRule>
  </conditionalFormatting>
  <conditionalFormatting sqref="FC71">
    <cfRule type="expression" dxfId="865" priority="3114" stopIfTrue="1">
      <formula>IF(($FC70=2),1,0)</formula>
    </cfRule>
  </conditionalFormatting>
  <conditionalFormatting sqref="FD71">
    <cfRule type="expression" dxfId="864" priority="3113" stopIfTrue="1">
      <formula>IF(($FD70=2),1,0)</formula>
    </cfRule>
  </conditionalFormatting>
  <conditionalFormatting sqref="FE71">
    <cfRule type="expression" dxfId="863" priority="3112" stopIfTrue="1">
      <formula>IF(($FE70=2),1,0)</formula>
    </cfRule>
  </conditionalFormatting>
  <conditionalFormatting sqref="FF71">
    <cfRule type="expression" dxfId="862" priority="3111" stopIfTrue="1">
      <formula>IF(($FF70=2),1,0)</formula>
    </cfRule>
  </conditionalFormatting>
  <conditionalFormatting sqref="FG71">
    <cfRule type="expression" dxfId="861" priority="3110" stopIfTrue="1">
      <formula>IF(($FG70=2),1,0)</formula>
    </cfRule>
  </conditionalFormatting>
  <conditionalFormatting sqref="FH71">
    <cfRule type="expression" dxfId="860" priority="3109" stopIfTrue="1">
      <formula>IF(($FH70=2),1,0)</formula>
    </cfRule>
  </conditionalFormatting>
  <conditionalFormatting sqref="FI71">
    <cfRule type="expression" dxfId="859" priority="3108" stopIfTrue="1">
      <formula>IF(($FI70=2),1,0)</formula>
    </cfRule>
  </conditionalFormatting>
  <conditionalFormatting sqref="FJ71">
    <cfRule type="expression" dxfId="858" priority="3107" stopIfTrue="1">
      <formula>IF(($FJ70=2),1,0)</formula>
    </cfRule>
  </conditionalFormatting>
  <conditionalFormatting sqref="FK71">
    <cfRule type="expression" dxfId="857" priority="3106" stopIfTrue="1">
      <formula>IF(($FK70=2),1,0)</formula>
    </cfRule>
  </conditionalFormatting>
  <conditionalFormatting sqref="FL71">
    <cfRule type="expression" dxfId="856" priority="3105" stopIfTrue="1">
      <formula>IF(($FL70=2),1,0)</formula>
    </cfRule>
  </conditionalFormatting>
  <conditionalFormatting sqref="FM71">
    <cfRule type="expression" dxfId="855" priority="3104" stopIfTrue="1">
      <formula>IF(($FM70=2),1,0)</formula>
    </cfRule>
  </conditionalFormatting>
  <conditionalFormatting sqref="FN71">
    <cfRule type="expression" dxfId="854" priority="3103" stopIfTrue="1">
      <formula>IF(($FN70=2),1,0)</formula>
    </cfRule>
  </conditionalFormatting>
  <conditionalFormatting sqref="FO71">
    <cfRule type="expression" dxfId="853" priority="3102" stopIfTrue="1">
      <formula>IF(($FO70=2),1,0)</formula>
    </cfRule>
  </conditionalFormatting>
  <conditionalFormatting sqref="FP71">
    <cfRule type="expression" dxfId="852" priority="3101" stopIfTrue="1">
      <formula>IF(($FP70=2),1,0)</formula>
    </cfRule>
  </conditionalFormatting>
  <conditionalFormatting sqref="FQ71">
    <cfRule type="expression" dxfId="851" priority="3100" stopIfTrue="1">
      <formula>IF(($FQ70=2),1,0)</formula>
    </cfRule>
  </conditionalFormatting>
  <conditionalFormatting sqref="FR71">
    <cfRule type="expression" dxfId="850" priority="3099" stopIfTrue="1">
      <formula>IF(($FR70=2),1,0)</formula>
    </cfRule>
  </conditionalFormatting>
  <conditionalFormatting sqref="FS71">
    <cfRule type="expression" dxfId="849" priority="3098" stopIfTrue="1">
      <formula>IF(($FS70=2),1,0)</formula>
    </cfRule>
  </conditionalFormatting>
  <conditionalFormatting sqref="FT71">
    <cfRule type="expression" dxfId="848" priority="3097" stopIfTrue="1">
      <formula>IF(($FT70=2),1,0)</formula>
    </cfRule>
  </conditionalFormatting>
  <conditionalFormatting sqref="FU71">
    <cfRule type="expression" dxfId="847" priority="3096" stopIfTrue="1">
      <formula>IF(($FU70=2),1,0)</formula>
    </cfRule>
  </conditionalFormatting>
  <conditionalFormatting sqref="FV71">
    <cfRule type="expression" dxfId="846" priority="3095" stopIfTrue="1">
      <formula>IF(($FV70=2),1,0)</formula>
    </cfRule>
  </conditionalFormatting>
  <conditionalFormatting sqref="FW71">
    <cfRule type="expression" dxfId="845" priority="3094" stopIfTrue="1">
      <formula>IF(($FW70=2),1,0)</formula>
    </cfRule>
  </conditionalFormatting>
  <conditionalFormatting sqref="FX71">
    <cfRule type="expression" dxfId="844" priority="3093" stopIfTrue="1">
      <formula>IF(($FX70=2),1,0)</formula>
    </cfRule>
  </conditionalFormatting>
  <conditionalFormatting sqref="FY71">
    <cfRule type="expression" dxfId="843" priority="3092" stopIfTrue="1">
      <formula>IF(($FY70=2),1,0)</formula>
    </cfRule>
  </conditionalFormatting>
  <conditionalFormatting sqref="FZ71">
    <cfRule type="expression" dxfId="842" priority="3091" stopIfTrue="1">
      <formula>IF(($FZ70=2),1,0)</formula>
    </cfRule>
  </conditionalFormatting>
  <conditionalFormatting sqref="GA71">
    <cfRule type="expression" dxfId="841" priority="3090" stopIfTrue="1">
      <formula>IF(($GA70=2),1,0)</formula>
    </cfRule>
  </conditionalFormatting>
  <conditionalFormatting sqref="GB71">
    <cfRule type="expression" dxfId="840" priority="3089" stopIfTrue="1">
      <formula>IF(($GB70=2),1,0)</formula>
    </cfRule>
  </conditionalFormatting>
  <conditionalFormatting sqref="GC71">
    <cfRule type="expression" dxfId="839" priority="3088" stopIfTrue="1">
      <formula>IF(($GC70=2),1,0)</formula>
    </cfRule>
  </conditionalFormatting>
  <conditionalFormatting sqref="GD71">
    <cfRule type="expression" dxfId="838" priority="3087" stopIfTrue="1">
      <formula>IF(($GD70=2),1,0)</formula>
    </cfRule>
  </conditionalFormatting>
  <conditionalFormatting sqref="GE71">
    <cfRule type="expression" dxfId="837" priority="3086" stopIfTrue="1">
      <formula>IF(($GE70=2),1,0)</formula>
    </cfRule>
  </conditionalFormatting>
  <conditionalFormatting sqref="GF71">
    <cfRule type="expression" dxfId="836" priority="3085" stopIfTrue="1">
      <formula>IF(($GF70=2),1,0)</formula>
    </cfRule>
  </conditionalFormatting>
  <conditionalFormatting sqref="GG71">
    <cfRule type="expression" dxfId="835" priority="3084" stopIfTrue="1">
      <formula>IF(($GG70=2),1,0)</formula>
    </cfRule>
  </conditionalFormatting>
  <conditionalFormatting sqref="GH71">
    <cfRule type="expression" dxfId="834" priority="3083" stopIfTrue="1">
      <formula>IF(($GH70=2),1,0)</formula>
    </cfRule>
  </conditionalFormatting>
  <conditionalFormatting sqref="GI71">
    <cfRule type="expression" dxfId="833" priority="3082" stopIfTrue="1">
      <formula>IF(($GI70=2),1,0)</formula>
    </cfRule>
  </conditionalFormatting>
  <conditionalFormatting sqref="GJ71">
    <cfRule type="expression" dxfId="832" priority="3081" stopIfTrue="1">
      <formula>IF(($GJ70=2),1,0)</formula>
    </cfRule>
  </conditionalFormatting>
  <conditionalFormatting sqref="GK71">
    <cfRule type="expression" dxfId="831" priority="3080" stopIfTrue="1">
      <formula>IF(($GK70=2),1,0)</formula>
    </cfRule>
  </conditionalFormatting>
  <conditionalFormatting sqref="GL71">
    <cfRule type="expression" dxfId="830" priority="3079" stopIfTrue="1">
      <formula>IF(($GL70=2),1,0)</formula>
    </cfRule>
  </conditionalFormatting>
  <conditionalFormatting sqref="GM71">
    <cfRule type="expression" dxfId="829" priority="3078" stopIfTrue="1">
      <formula>IF(($GM70=2),1,0)</formula>
    </cfRule>
  </conditionalFormatting>
  <conditionalFormatting sqref="GN71">
    <cfRule type="expression" dxfId="828" priority="3077" stopIfTrue="1">
      <formula>IF(($GN70=2),1,0)</formula>
    </cfRule>
  </conditionalFormatting>
  <conditionalFormatting sqref="GO71">
    <cfRule type="expression" dxfId="827" priority="3076" stopIfTrue="1">
      <formula>IF(($GO70=2),1,0)</formula>
    </cfRule>
  </conditionalFormatting>
  <conditionalFormatting sqref="GP71">
    <cfRule type="expression" dxfId="826" priority="3075" stopIfTrue="1">
      <formula>IF(($GP70=2),1,0)</formula>
    </cfRule>
  </conditionalFormatting>
  <conditionalFormatting sqref="GQ71">
    <cfRule type="expression" dxfId="825" priority="3074" stopIfTrue="1">
      <formula>IF(($GQ70=2),1,0)</formula>
    </cfRule>
  </conditionalFormatting>
  <conditionalFormatting sqref="GR71">
    <cfRule type="expression" dxfId="824" priority="3073" stopIfTrue="1">
      <formula>IF(($GR70=2),1,0)</formula>
    </cfRule>
  </conditionalFormatting>
  <conditionalFormatting sqref="GS71">
    <cfRule type="expression" dxfId="823" priority="3072" stopIfTrue="1">
      <formula>IF(($GS70=2),1,0)</formula>
    </cfRule>
  </conditionalFormatting>
  <conditionalFormatting sqref="GT71">
    <cfRule type="expression" dxfId="822" priority="3071" stopIfTrue="1">
      <formula>IF(($GT70=2),1,0)</formula>
    </cfRule>
  </conditionalFormatting>
  <conditionalFormatting sqref="GU71">
    <cfRule type="expression" dxfId="821" priority="3070" stopIfTrue="1">
      <formula>IF(($GU70=2),1,0)</formula>
    </cfRule>
  </conditionalFormatting>
  <conditionalFormatting sqref="GV71">
    <cfRule type="expression" dxfId="820" priority="3069" stopIfTrue="1">
      <formula>IF(($GV70=2),1,0)</formula>
    </cfRule>
  </conditionalFormatting>
  <conditionalFormatting sqref="GW71">
    <cfRule type="expression" dxfId="819" priority="3068" stopIfTrue="1">
      <formula>IF(($GW70=2),1,0)</formula>
    </cfRule>
  </conditionalFormatting>
  <conditionalFormatting sqref="GX71">
    <cfRule type="expression" dxfId="818" priority="3067" stopIfTrue="1">
      <formula>IF(($GX70=2),1,0)</formula>
    </cfRule>
  </conditionalFormatting>
  <conditionalFormatting sqref="GY71">
    <cfRule type="expression" dxfId="817" priority="3066" stopIfTrue="1">
      <formula>IF(($GY70=2),1,0)</formula>
    </cfRule>
  </conditionalFormatting>
  <conditionalFormatting sqref="GZ71">
    <cfRule type="expression" dxfId="816" priority="3065" stopIfTrue="1">
      <formula>IF(($GZ70=2),1,0)</formula>
    </cfRule>
  </conditionalFormatting>
  <conditionalFormatting sqref="HA71">
    <cfRule type="expression" dxfId="815" priority="3064" stopIfTrue="1">
      <formula>IF(($HA70=2),1,0)</formula>
    </cfRule>
  </conditionalFormatting>
  <conditionalFormatting sqref="HB71">
    <cfRule type="expression" dxfId="814" priority="3063" stopIfTrue="1">
      <formula>IF(($HB70=2),1,0)</formula>
    </cfRule>
  </conditionalFormatting>
  <conditionalFormatting sqref="HC71">
    <cfRule type="expression" dxfId="813" priority="3062" stopIfTrue="1">
      <formula>IF(($HC70=2),1,0)</formula>
    </cfRule>
  </conditionalFormatting>
  <conditionalFormatting sqref="HD71">
    <cfRule type="expression" dxfId="812" priority="3061" stopIfTrue="1">
      <formula>IF(($HD70=2),1,0)</formula>
    </cfRule>
  </conditionalFormatting>
  <conditionalFormatting sqref="HE71">
    <cfRule type="expression" dxfId="811" priority="3060" stopIfTrue="1">
      <formula>IF(($HE70=2),1,0)</formula>
    </cfRule>
  </conditionalFormatting>
  <conditionalFormatting sqref="HF71">
    <cfRule type="expression" dxfId="810" priority="3059" stopIfTrue="1">
      <formula>IF(($HF70=2),1,0)</formula>
    </cfRule>
  </conditionalFormatting>
  <conditionalFormatting sqref="HG71">
    <cfRule type="expression" dxfId="809" priority="3058" stopIfTrue="1">
      <formula>IF(($HG70=2),1,0)</formula>
    </cfRule>
  </conditionalFormatting>
  <conditionalFormatting sqref="HH71">
    <cfRule type="expression" dxfId="808" priority="3057" stopIfTrue="1">
      <formula>IF(($HH70=2),1,0)</formula>
    </cfRule>
  </conditionalFormatting>
  <conditionalFormatting sqref="HI71">
    <cfRule type="expression" dxfId="807" priority="3056" stopIfTrue="1">
      <formula>IF(($HI70=2),1,0)</formula>
    </cfRule>
  </conditionalFormatting>
  <conditionalFormatting sqref="HJ71">
    <cfRule type="expression" dxfId="806" priority="3055" stopIfTrue="1">
      <formula>IF(($HJ70=2),1,0)</formula>
    </cfRule>
  </conditionalFormatting>
  <conditionalFormatting sqref="HK71">
    <cfRule type="expression" dxfId="805" priority="3054" stopIfTrue="1">
      <formula>IF(($HK70=2),1,0)</formula>
    </cfRule>
  </conditionalFormatting>
  <conditionalFormatting sqref="HL71">
    <cfRule type="expression" dxfId="804" priority="3053" stopIfTrue="1">
      <formula>IF(($HL70=2),1,0)</formula>
    </cfRule>
  </conditionalFormatting>
  <conditionalFormatting sqref="HM71">
    <cfRule type="expression" dxfId="803" priority="3052" stopIfTrue="1">
      <formula>IF(($HM70=2),1,0)</formula>
    </cfRule>
  </conditionalFormatting>
  <conditionalFormatting sqref="HN71">
    <cfRule type="expression" dxfId="802" priority="3051" stopIfTrue="1">
      <formula>IF(($HN70=2),1,0)</formula>
    </cfRule>
  </conditionalFormatting>
  <conditionalFormatting sqref="HO71">
    <cfRule type="expression" dxfId="801" priority="3050" stopIfTrue="1">
      <formula>IF(($HO70=2),1,0)</formula>
    </cfRule>
  </conditionalFormatting>
  <conditionalFormatting sqref="HP71">
    <cfRule type="expression" dxfId="800" priority="3049" stopIfTrue="1">
      <formula>IF(($HP70=2),1,0)</formula>
    </cfRule>
  </conditionalFormatting>
  <conditionalFormatting sqref="HQ71">
    <cfRule type="expression" dxfId="799" priority="3048" stopIfTrue="1">
      <formula>IF(($HQ70=2),1,0)</formula>
    </cfRule>
  </conditionalFormatting>
  <conditionalFormatting sqref="HR71">
    <cfRule type="expression" dxfId="798" priority="3047" stopIfTrue="1">
      <formula>IF(($HR70=2),1,0)</formula>
    </cfRule>
  </conditionalFormatting>
  <conditionalFormatting sqref="HS71">
    <cfRule type="expression" dxfId="797" priority="3046" stopIfTrue="1">
      <formula>IF(($HS70=2),1,0)</formula>
    </cfRule>
  </conditionalFormatting>
  <conditionalFormatting sqref="HT71">
    <cfRule type="expression" dxfId="796" priority="3045" stopIfTrue="1">
      <formula>IF(($HT70=2),1,0)</formula>
    </cfRule>
  </conditionalFormatting>
  <conditionalFormatting sqref="HU71">
    <cfRule type="expression" dxfId="795" priority="3044" stopIfTrue="1">
      <formula>IF(($HU70=2),1,0)</formula>
    </cfRule>
  </conditionalFormatting>
  <conditionalFormatting sqref="HV71">
    <cfRule type="expression" dxfId="794" priority="3043" stopIfTrue="1">
      <formula>IF(($HV70=2),1,0)</formula>
    </cfRule>
  </conditionalFormatting>
  <conditionalFormatting sqref="HW71">
    <cfRule type="expression" dxfId="793" priority="3042" stopIfTrue="1">
      <formula>IF(($HW70=2),1,0)</formula>
    </cfRule>
  </conditionalFormatting>
  <conditionalFormatting sqref="HX71">
    <cfRule type="expression" dxfId="792" priority="3041" stopIfTrue="1">
      <formula>IF(($HX70=2),1,0)</formula>
    </cfRule>
  </conditionalFormatting>
  <conditionalFormatting sqref="HY71">
    <cfRule type="expression" dxfId="791" priority="3040" stopIfTrue="1">
      <formula>IF(($HY70=2),1,0)</formula>
    </cfRule>
  </conditionalFormatting>
  <conditionalFormatting sqref="HZ71">
    <cfRule type="expression" dxfId="790" priority="3039" stopIfTrue="1">
      <formula>IF(($HZ70=2),1,0)</formula>
    </cfRule>
  </conditionalFormatting>
  <conditionalFormatting sqref="IA71">
    <cfRule type="expression" dxfId="789" priority="3038" stopIfTrue="1">
      <formula>IF(($IA70=2),1,0)</formula>
    </cfRule>
  </conditionalFormatting>
  <conditionalFormatting sqref="IB71">
    <cfRule type="expression" dxfId="788" priority="3037" stopIfTrue="1">
      <formula>IF(($IB70=2),1,0)</formula>
    </cfRule>
  </conditionalFormatting>
  <conditionalFormatting sqref="IC71">
    <cfRule type="expression" dxfId="787" priority="3036" stopIfTrue="1">
      <formula>IF(($IC70=2),1,0)</formula>
    </cfRule>
  </conditionalFormatting>
  <conditionalFormatting sqref="ID71">
    <cfRule type="expression" dxfId="786" priority="3035" stopIfTrue="1">
      <formula>IF(($ID70=2),1,0)</formula>
    </cfRule>
  </conditionalFormatting>
  <conditionalFormatting sqref="IE71">
    <cfRule type="expression" dxfId="785" priority="3034" stopIfTrue="1">
      <formula>IF(($IE70=2),1,0)</formula>
    </cfRule>
  </conditionalFormatting>
  <conditionalFormatting sqref="IF71">
    <cfRule type="expression" dxfId="784" priority="3033" stopIfTrue="1">
      <formula>IF(($IF70=2),1,0)</formula>
    </cfRule>
  </conditionalFormatting>
  <conditionalFormatting sqref="IG71">
    <cfRule type="expression" dxfId="783" priority="3032" stopIfTrue="1">
      <formula>IF(($IG70=2),1,0)</formula>
    </cfRule>
  </conditionalFormatting>
  <conditionalFormatting sqref="IH71">
    <cfRule type="expression" dxfId="782" priority="3031" stopIfTrue="1">
      <formula>IF(($IH70=2),1,0)</formula>
    </cfRule>
  </conditionalFormatting>
  <conditionalFormatting sqref="II71">
    <cfRule type="expression" dxfId="781" priority="3030" stopIfTrue="1">
      <formula>IF(($II70=2),1,0)</formula>
    </cfRule>
  </conditionalFormatting>
  <conditionalFormatting sqref="IJ71">
    <cfRule type="expression" dxfId="780" priority="3029" stopIfTrue="1">
      <formula>IF(($IJ70=2),1,0)</formula>
    </cfRule>
  </conditionalFormatting>
  <conditionalFormatting sqref="IK71">
    <cfRule type="expression" dxfId="779" priority="3028" stopIfTrue="1">
      <formula>IF(($IK70=2),1,0)</formula>
    </cfRule>
  </conditionalFormatting>
  <conditionalFormatting sqref="IL71">
    <cfRule type="expression" dxfId="778" priority="3027" stopIfTrue="1">
      <formula>IF(($IL70=2),1,0)</formula>
    </cfRule>
  </conditionalFormatting>
  <conditionalFormatting sqref="IM71">
    <cfRule type="expression" dxfId="777" priority="3026" stopIfTrue="1">
      <formula>IF(($IM70=2),1,0)</formula>
    </cfRule>
  </conditionalFormatting>
  <conditionalFormatting sqref="IN71">
    <cfRule type="expression" dxfId="776" priority="3025" stopIfTrue="1">
      <formula>IF(($IN70=2),1,0)</formula>
    </cfRule>
  </conditionalFormatting>
  <conditionalFormatting sqref="IO71">
    <cfRule type="expression" dxfId="775" priority="3024" stopIfTrue="1">
      <formula>IF(($IO70=2),1,0)</formula>
    </cfRule>
  </conditionalFormatting>
  <conditionalFormatting sqref="IP71">
    <cfRule type="expression" dxfId="774" priority="3023" stopIfTrue="1">
      <formula>IF(($IP70=2),1,0)</formula>
    </cfRule>
  </conditionalFormatting>
  <conditionalFormatting sqref="A73:IP73">
    <cfRule type="expression" dxfId="773" priority="3022" stopIfTrue="1">
      <formula>IF((A$72=2),1,0)</formula>
    </cfRule>
  </conditionalFormatting>
  <conditionalFormatting sqref="A75:IP75">
    <cfRule type="expression" dxfId="772" priority="2772" stopIfTrue="1">
      <formula>IF((A$74=2),1,0)</formula>
    </cfRule>
  </conditionalFormatting>
  <conditionalFormatting sqref="A77:IP77">
    <cfRule type="expression" dxfId="771" priority="2522" stopIfTrue="1">
      <formula>IF((A$76=2),1,0)</formula>
    </cfRule>
  </conditionalFormatting>
  <conditionalFormatting sqref="A79:IP79">
    <cfRule type="expression" dxfId="770" priority="2272" stopIfTrue="1">
      <formula>IF((A$78=2),1,0)</formula>
    </cfRule>
  </conditionalFormatting>
  <conditionalFormatting sqref="A81">
    <cfRule type="expression" dxfId="769" priority="2022" stopIfTrue="1">
      <formula>IF(($A80=2),1,0)</formula>
    </cfRule>
  </conditionalFormatting>
  <conditionalFormatting sqref="B81">
    <cfRule type="expression" dxfId="768" priority="2021" stopIfTrue="1">
      <formula>IF(($B80=2),1,0)</formula>
    </cfRule>
  </conditionalFormatting>
  <conditionalFormatting sqref="C81">
    <cfRule type="expression" dxfId="767" priority="2020" stopIfTrue="1">
      <formula>IF(($C80=2),1,0)</formula>
    </cfRule>
  </conditionalFormatting>
  <conditionalFormatting sqref="D81">
    <cfRule type="expression" dxfId="766" priority="2019" stopIfTrue="1">
      <formula>IF(($D80=2),1,0)</formula>
    </cfRule>
  </conditionalFormatting>
  <conditionalFormatting sqref="E81">
    <cfRule type="expression" dxfId="765" priority="2018" stopIfTrue="1">
      <formula>IF(($E80=2),1,0)</formula>
    </cfRule>
  </conditionalFormatting>
  <conditionalFormatting sqref="F81">
    <cfRule type="expression" dxfId="764" priority="2017" stopIfTrue="1">
      <formula>IF(($F80=2),1,0)</formula>
    </cfRule>
  </conditionalFormatting>
  <conditionalFormatting sqref="G81">
    <cfRule type="expression" dxfId="763" priority="2016" stopIfTrue="1">
      <formula>IF(($G80=2),1,0)</formula>
    </cfRule>
  </conditionalFormatting>
  <conditionalFormatting sqref="H81">
    <cfRule type="expression" dxfId="762" priority="2015" stopIfTrue="1">
      <formula>IF(($H80=2),1,0)</formula>
    </cfRule>
  </conditionalFormatting>
  <conditionalFormatting sqref="I81">
    <cfRule type="expression" dxfId="761" priority="2014" stopIfTrue="1">
      <formula>IF(($I80=2),1,0)</formula>
    </cfRule>
  </conditionalFormatting>
  <conditionalFormatting sqref="J81">
    <cfRule type="expression" dxfId="760" priority="2013" stopIfTrue="1">
      <formula>IF(($J80=2),1,0)</formula>
    </cfRule>
  </conditionalFormatting>
  <conditionalFormatting sqref="K81">
    <cfRule type="expression" dxfId="759" priority="2012" stopIfTrue="1">
      <formula>IF(($K80=2),1,0)</formula>
    </cfRule>
  </conditionalFormatting>
  <conditionalFormatting sqref="L81">
    <cfRule type="expression" dxfId="758" priority="2011" stopIfTrue="1">
      <formula>IF(($L80=2),1,0)</formula>
    </cfRule>
  </conditionalFormatting>
  <conditionalFormatting sqref="M81">
    <cfRule type="expression" dxfId="757" priority="2010" stopIfTrue="1">
      <formula>IF(($M80=2),1,0)</formula>
    </cfRule>
  </conditionalFormatting>
  <conditionalFormatting sqref="N81">
    <cfRule type="expression" dxfId="756" priority="2009" stopIfTrue="1">
      <formula>IF(($N80=2),1,0)</formula>
    </cfRule>
  </conditionalFormatting>
  <conditionalFormatting sqref="O81">
    <cfRule type="expression" dxfId="755" priority="2008" stopIfTrue="1">
      <formula>IF(($O80=2),1,0)</formula>
    </cfRule>
  </conditionalFormatting>
  <conditionalFormatting sqref="P81">
    <cfRule type="expression" dxfId="754" priority="2007" stopIfTrue="1">
      <formula>IF(($P80=2),1,0)</formula>
    </cfRule>
  </conditionalFormatting>
  <conditionalFormatting sqref="Q81">
    <cfRule type="expression" dxfId="753" priority="2006" stopIfTrue="1">
      <formula>IF(($Q80=2),1,0)</formula>
    </cfRule>
  </conditionalFormatting>
  <conditionalFormatting sqref="R81">
    <cfRule type="expression" dxfId="752" priority="2005" stopIfTrue="1">
      <formula>IF(($R80=2),1,0)</formula>
    </cfRule>
  </conditionalFormatting>
  <conditionalFormatting sqref="S81">
    <cfRule type="expression" dxfId="751" priority="2004" stopIfTrue="1">
      <formula>IF(($S80=2),1,0)</formula>
    </cfRule>
  </conditionalFormatting>
  <conditionalFormatting sqref="T81">
    <cfRule type="expression" dxfId="750" priority="2003" stopIfTrue="1">
      <formula>IF(($T80=2),1,0)</formula>
    </cfRule>
  </conditionalFormatting>
  <conditionalFormatting sqref="U81">
    <cfRule type="expression" dxfId="749" priority="2002" stopIfTrue="1">
      <formula>IF(($U80=2),1,0)</formula>
    </cfRule>
  </conditionalFormatting>
  <conditionalFormatting sqref="V81">
    <cfRule type="expression" dxfId="748" priority="2001" stopIfTrue="1">
      <formula>IF(($V80=2),1,0)</formula>
    </cfRule>
  </conditionalFormatting>
  <conditionalFormatting sqref="W81">
    <cfRule type="expression" dxfId="747" priority="2000" stopIfTrue="1">
      <formula>IF(($W80=2),1,0)</formula>
    </cfRule>
  </conditionalFormatting>
  <conditionalFormatting sqref="X81">
    <cfRule type="expression" dxfId="746" priority="1999" stopIfTrue="1">
      <formula>IF(($X80=2),1,0)</formula>
    </cfRule>
  </conditionalFormatting>
  <conditionalFormatting sqref="Y81">
    <cfRule type="expression" dxfId="745" priority="1998" stopIfTrue="1">
      <formula>IF(($Y80=2),1,0)</formula>
    </cfRule>
  </conditionalFormatting>
  <conditionalFormatting sqref="Z81">
    <cfRule type="expression" dxfId="744" priority="1997" stopIfTrue="1">
      <formula>IF(($Z80=2),1,0)</formula>
    </cfRule>
  </conditionalFormatting>
  <conditionalFormatting sqref="AA81">
    <cfRule type="expression" dxfId="743" priority="1996" stopIfTrue="1">
      <formula>IF(($AA80=2),1,0)</formula>
    </cfRule>
  </conditionalFormatting>
  <conditionalFormatting sqref="AB81">
    <cfRule type="expression" dxfId="742" priority="1995" stopIfTrue="1">
      <formula>IF(($AB80=2),1,0)</formula>
    </cfRule>
  </conditionalFormatting>
  <conditionalFormatting sqref="AC81">
    <cfRule type="expression" dxfId="741" priority="1994" stopIfTrue="1">
      <formula>IF(($AC80=2),1,0)</formula>
    </cfRule>
  </conditionalFormatting>
  <conditionalFormatting sqref="AD81">
    <cfRule type="expression" dxfId="740" priority="1993" stopIfTrue="1">
      <formula>IF(($AD80=2),1,0)</formula>
    </cfRule>
  </conditionalFormatting>
  <conditionalFormatting sqref="AE81">
    <cfRule type="expression" dxfId="739" priority="1992" stopIfTrue="1">
      <formula>IF(($AE80=2),1,0)</formula>
    </cfRule>
  </conditionalFormatting>
  <conditionalFormatting sqref="AF81">
    <cfRule type="expression" dxfId="738" priority="1991" stopIfTrue="1">
      <formula>IF(($AF80=2),1,0)</formula>
    </cfRule>
  </conditionalFormatting>
  <conditionalFormatting sqref="AG81">
    <cfRule type="expression" dxfId="737" priority="1990" stopIfTrue="1">
      <formula>IF(($AG80=2),1,0)</formula>
    </cfRule>
  </conditionalFormatting>
  <conditionalFormatting sqref="AH81">
    <cfRule type="expression" dxfId="736" priority="1989" stopIfTrue="1">
      <formula>IF(($AH80=2),1,0)</formula>
    </cfRule>
  </conditionalFormatting>
  <conditionalFormatting sqref="AI81">
    <cfRule type="expression" dxfId="735" priority="1988" stopIfTrue="1">
      <formula>IF(($AI80=2),1,0)</formula>
    </cfRule>
  </conditionalFormatting>
  <conditionalFormatting sqref="AJ81">
    <cfRule type="expression" dxfId="734" priority="1987" stopIfTrue="1">
      <formula>IF(($AJ80=2),1,0)</formula>
    </cfRule>
  </conditionalFormatting>
  <conditionalFormatting sqref="AK81">
    <cfRule type="expression" dxfId="733" priority="1986" stopIfTrue="1">
      <formula>IF(($AK80=2),1,0)</formula>
    </cfRule>
  </conditionalFormatting>
  <conditionalFormatting sqref="AL81">
    <cfRule type="expression" dxfId="732" priority="1985" stopIfTrue="1">
      <formula>IF(($AL80=2),1,0)</formula>
    </cfRule>
  </conditionalFormatting>
  <conditionalFormatting sqref="AM81">
    <cfRule type="expression" dxfId="731" priority="1984" stopIfTrue="1">
      <formula>IF(($AM80=2),1,0)</formula>
    </cfRule>
  </conditionalFormatting>
  <conditionalFormatting sqref="AN81">
    <cfRule type="expression" dxfId="730" priority="1983" stopIfTrue="1">
      <formula>IF(($AN80=2),1,0)</formula>
    </cfRule>
  </conditionalFormatting>
  <conditionalFormatting sqref="AO81">
    <cfRule type="expression" dxfId="729" priority="1982" stopIfTrue="1">
      <formula>IF(($AO80=2),1,0)</formula>
    </cfRule>
  </conditionalFormatting>
  <conditionalFormatting sqref="AP81">
    <cfRule type="expression" dxfId="728" priority="1981" stopIfTrue="1">
      <formula>IF(($AP80=2),1,0)</formula>
    </cfRule>
  </conditionalFormatting>
  <conditionalFormatting sqref="AQ81">
    <cfRule type="expression" dxfId="727" priority="1980" stopIfTrue="1">
      <formula>IF(($AQ80=2),1,0)</formula>
    </cfRule>
  </conditionalFormatting>
  <conditionalFormatting sqref="AR81">
    <cfRule type="expression" dxfId="726" priority="1979" stopIfTrue="1">
      <formula>IF(($AR80=2),1,0)</formula>
    </cfRule>
  </conditionalFormatting>
  <conditionalFormatting sqref="AS81">
    <cfRule type="expression" dxfId="725" priority="1978" stopIfTrue="1">
      <formula>IF(($AS80=2),1,0)</formula>
    </cfRule>
  </conditionalFormatting>
  <conditionalFormatting sqref="AT81">
    <cfRule type="expression" dxfId="724" priority="1977" stopIfTrue="1">
      <formula>IF(($AT80=2),1,0)</formula>
    </cfRule>
  </conditionalFormatting>
  <conditionalFormatting sqref="AU81">
    <cfRule type="expression" dxfId="723" priority="1976" stopIfTrue="1">
      <formula>IF(($AU80=2),1,0)</formula>
    </cfRule>
  </conditionalFormatting>
  <conditionalFormatting sqref="AV81">
    <cfRule type="expression" dxfId="722" priority="1975" stopIfTrue="1">
      <formula>IF(($AV80=2),1,0)</formula>
    </cfRule>
  </conditionalFormatting>
  <conditionalFormatting sqref="AW81">
    <cfRule type="expression" dxfId="721" priority="1974" stopIfTrue="1">
      <formula>IF(($AW80=2),1,0)</formula>
    </cfRule>
  </conditionalFormatting>
  <conditionalFormatting sqref="AX81">
    <cfRule type="expression" dxfId="720" priority="1973" stopIfTrue="1">
      <formula>IF(($AX80=2),1,0)</formula>
    </cfRule>
  </conditionalFormatting>
  <conditionalFormatting sqref="AY81">
    <cfRule type="expression" dxfId="719" priority="1972" stopIfTrue="1">
      <formula>IF(($AY80=2),1,0)</formula>
    </cfRule>
  </conditionalFormatting>
  <conditionalFormatting sqref="AZ81">
    <cfRule type="expression" dxfId="718" priority="1971" stopIfTrue="1">
      <formula>IF(($AZ80=2),1,0)</formula>
    </cfRule>
  </conditionalFormatting>
  <conditionalFormatting sqref="BA81">
    <cfRule type="expression" dxfId="717" priority="1970" stopIfTrue="1">
      <formula>IF(($BA80=2),1,0)</formula>
    </cfRule>
  </conditionalFormatting>
  <conditionalFormatting sqref="BB81">
    <cfRule type="expression" dxfId="716" priority="1969" stopIfTrue="1">
      <formula>IF(($BB80=2),1,0)</formula>
    </cfRule>
  </conditionalFormatting>
  <conditionalFormatting sqref="BC81">
    <cfRule type="expression" dxfId="715" priority="1968" stopIfTrue="1">
      <formula>IF(($BC80=2),1,0)</formula>
    </cfRule>
  </conditionalFormatting>
  <conditionalFormatting sqref="BD81">
    <cfRule type="expression" dxfId="714" priority="1967" stopIfTrue="1">
      <formula>IF(($BD80=2),1,0)</formula>
    </cfRule>
  </conditionalFormatting>
  <conditionalFormatting sqref="BE81">
    <cfRule type="expression" dxfId="713" priority="1966" stopIfTrue="1">
      <formula>IF(($BE80=2),1,0)</formula>
    </cfRule>
  </conditionalFormatting>
  <conditionalFormatting sqref="BF81">
    <cfRule type="expression" dxfId="712" priority="1965" stopIfTrue="1">
      <formula>IF(($BF80=2),1,0)</formula>
    </cfRule>
  </conditionalFormatting>
  <conditionalFormatting sqref="BG81">
    <cfRule type="expression" dxfId="711" priority="1964" stopIfTrue="1">
      <formula>IF(($BG80=2),1,0)</formula>
    </cfRule>
  </conditionalFormatting>
  <conditionalFormatting sqref="BH81">
    <cfRule type="expression" dxfId="710" priority="1963" stopIfTrue="1">
      <formula>IF(($BH80=2),1,0)</formula>
    </cfRule>
  </conditionalFormatting>
  <conditionalFormatting sqref="BI81">
    <cfRule type="expression" dxfId="709" priority="1962" stopIfTrue="1">
      <formula>IF(($BI80=2),1,0)</formula>
    </cfRule>
  </conditionalFormatting>
  <conditionalFormatting sqref="BJ81">
    <cfRule type="expression" dxfId="708" priority="1961" stopIfTrue="1">
      <formula>IF(($BJ80=2),1,0)</formula>
    </cfRule>
  </conditionalFormatting>
  <conditionalFormatting sqref="BK81">
    <cfRule type="expression" dxfId="707" priority="1960" stopIfTrue="1">
      <formula>IF(($BK80=2),1,0)</formula>
    </cfRule>
  </conditionalFormatting>
  <conditionalFormatting sqref="BL81">
    <cfRule type="expression" dxfId="706" priority="1959" stopIfTrue="1">
      <formula>IF(($BL80=2),1,0)</formula>
    </cfRule>
  </conditionalFormatting>
  <conditionalFormatting sqref="BM81">
    <cfRule type="expression" dxfId="705" priority="1958" stopIfTrue="1">
      <formula>IF(($BM80=2),1,0)</formula>
    </cfRule>
  </conditionalFormatting>
  <conditionalFormatting sqref="BN81">
    <cfRule type="expression" dxfId="704" priority="1957" stopIfTrue="1">
      <formula>IF(($BN80=2),1,0)</formula>
    </cfRule>
  </conditionalFormatting>
  <conditionalFormatting sqref="BO81">
    <cfRule type="expression" dxfId="703" priority="1956" stopIfTrue="1">
      <formula>IF(($BO80=2),1,0)</formula>
    </cfRule>
  </conditionalFormatting>
  <conditionalFormatting sqref="BP81">
    <cfRule type="expression" dxfId="702" priority="1955" stopIfTrue="1">
      <formula>IF(($BP80=2),1,0)</formula>
    </cfRule>
  </conditionalFormatting>
  <conditionalFormatting sqref="BQ81">
    <cfRule type="expression" dxfId="701" priority="1954" stopIfTrue="1">
      <formula>IF(($BQ80=2),1,0)</formula>
    </cfRule>
  </conditionalFormatting>
  <conditionalFormatting sqref="BR81">
    <cfRule type="expression" dxfId="700" priority="1953" stopIfTrue="1">
      <formula>IF(($BR80=2),1,0)</formula>
    </cfRule>
  </conditionalFormatting>
  <conditionalFormatting sqref="BS81">
    <cfRule type="expression" dxfId="699" priority="1952" stopIfTrue="1">
      <formula>IF(($BS80=2),1,0)</formula>
    </cfRule>
  </conditionalFormatting>
  <conditionalFormatting sqref="BT81">
    <cfRule type="expression" dxfId="698" priority="1951" stopIfTrue="1">
      <formula>IF(($BT80=2),1,0)</formula>
    </cfRule>
  </conditionalFormatting>
  <conditionalFormatting sqref="BU81">
    <cfRule type="expression" dxfId="697" priority="1950" stopIfTrue="1">
      <formula>IF(($BU80=2),1,0)</formula>
    </cfRule>
  </conditionalFormatting>
  <conditionalFormatting sqref="BV81">
    <cfRule type="expression" dxfId="696" priority="1949" stopIfTrue="1">
      <formula>IF(($BV80=2),1,0)</formula>
    </cfRule>
  </conditionalFormatting>
  <conditionalFormatting sqref="BW81">
    <cfRule type="expression" dxfId="695" priority="1948" stopIfTrue="1">
      <formula>IF(($BW80=2),1,0)</formula>
    </cfRule>
  </conditionalFormatting>
  <conditionalFormatting sqref="BX81">
    <cfRule type="expression" dxfId="694" priority="1947" stopIfTrue="1">
      <formula>IF(($BX80=2),1,0)</formula>
    </cfRule>
  </conditionalFormatting>
  <conditionalFormatting sqref="BY81">
    <cfRule type="expression" dxfId="693" priority="1946" stopIfTrue="1">
      <formula>IF(($BY80=2),1,0)</formula>
    </cfRule>
  </conditionalFormatting>
  <conditionalFormatting sqref="BZ81">
    <cfRule type="expression" dxfId="692" priority="1945" stopIfTrue="1">
      <formula>IF(($BZ80=2),1,0)</formula>
    </cfRule>
  </conditionalFormatting>
  <conditionalFormatting sqref="CA81">
    <cfRule type="expression" dxfId="691" priority="1944" stopIfTrue="1">
      <formula>IF(($CA80=2),1,0)</formula>
    </cfRule>
  </conditionalFormatting>
  <conditionalFormatting sqref="CB81">
    <cfRule type="expression" dxfId="690" priority="1943" stopIfTrue="1">
      <formula>IF(($CB80=2),1,0)</formula>
    </cfRule>
  </conditionalFormatting>
  <conditionalFormatting sqref="CC81">
    <cfRule type="expression" dxfId="689" priority="1942" stopIfTrue="1">
      <formula>IF(($CC80=2),1,0)</formula>
    </cfRule>
  </conditionalFormatting>
  <conditionalFormatting sqref="CD81">
    <cfRule type="expression" dxfId="688" priority="1941" stopIfTrue="1">
      <formula>IF(($CD80=2),1,0)</formula>
    </cfRule>
  </conditionalFormatting>
  <conditionalFormatting sqref="CE81">
    <cfRule type="expression" dxfId="687" priority="1940" stopIfTrue="1">
      <formula>IF(($CE80=2),1,0)</formula>
    </cfRule>
  </conditionalFormatting>
  <conditionalFormatting sqref="CF81">
    <cfRule type="expression" dxfId="686" priority="1939" stopIfTrue="1">
      <formula>IF(($CF80=2),1,0)</formula>
    </cfRule>
  </conditionalFormatting>
  <conditionalFormatting sqref="CG81">
    <cfRule type="expression" dxfId="685" priority="1938" stopIfTrue="1">
      <formula>IF(($CG80=2),1,0)</formula>
    </cfRule>
  </conditionalFormatting>
  <conditionalFormatting sqref="CH81">
    <cfRule type="expression" dxfId="684" priority="1937" stopIfTrue="1">
      <formula>IF(($CH80=2),1,0)</formula>
    </cfRule>
  </conditionalFormatting>
  <conditionalFormatting sqref="CI81">
    <cfRule type="expression" dxfId="683" priority="1936" stopIfTrue="1">
      <formula>IF(($CI80=2),1,0)</formula>
    </cfRule>
  </conditionalFormatting>
  <conditionalFormatting sqref="CJ81">
    <cfRule type="expression" dxfId="682" priority="1935" stopIfTrue="1">
      <formula>IF(($CJ80=2),1,0)</formula>
    </cfRule>
  </conditionalFormatting>
  <conditionalFormatting sqref="CK81">
    <cfRule type="expression" dxfId="681" priority="1934" stopIfTrue="1">
      <formula>IF(($CK80=2),1,0)</formula>
    </cfRule>
  </conditionalFormatting>
  <conditionalFormatting sqref="CL81">
    <cfRule type="expression" dxfId="680" priority="1933" stopIfTrue="1">
      <formula>IF(($CL80=2),1,0)</formula>
    </cfRule>
  </conditionalFormatting>
  <conditionalFormatting sqref="CM81">
    <cfRule type="expression" dxfId="679" priority="1932" stopIfTrue="1">
      <formula>IF(($CM80=2),1,0)</formula>
    </cfRule>
  </conditionalFormatting>
  <conditionalFormatting sqref="CN81">
    <cfRule type="expression" dxfId="678" priority="1931" stopIfTrue="1">
      <formula>IF(($CN80=2),1,0)</formula>
    </cfRule>
  </conditionalFormatting>
  <conditionalFormatting sqref="CO81">
    <cfRule type="expression" dxfId="677" priority="1930" stopIfTrue="1">
      <formula>IF(($CO80=2),1,0)</formula>
    </cfRule>
  </conditionalFormatting>
  <conditionalFormatting sqref="CP81">
    <cfRule type="expression" dxfId="676" priority="1929" stopIfTrue="1">
      <formula>IF(($CP80=2),1,0)</formula>
    </cfRule>
  </conditionalFormatting>
  <conditionalFormatting sqref="CQ81">
    <cfRule type="expression" dxfId="675" priority="1928" stopIfTrue="1">
      <formula>IF(($CQ80=2),1,0)</formula>
    </cfRule>
  </conditionalFormatting>
  <conditionalFormatting sqref="CR81">
    <cfRule type="expression" dxfId="674" priority="1927" stopIfTrue="1">
      <formula>IF(($CR80=2),1,0)</formula>
    </cfRule>
  </conditionalFormatting>
  <conditionalFormatting sqref="CS81">
    <cfRule type="expression" dxfId="673" priority="1926" stopIfTrue="1">
      <formula>IF(($CS80=2),1,0)</formula>
    </cfRule>
  </conditionalFormatting>
  <conditionalFormatting sqref="CT81">
    <cfRule type="expression" dxfId="672" priority="1925" stopIfTrue="1">
      <formula>IF(($CT80=2),1,0)</formula>
    </cfRule>
  </conditionalFormatting>
  <conditionalFormatting sqref="CU81">
    <cfRule type="expression" dxfId="671" priority="1924" stopIfTrue="1">
      <formula>IF(($CU80=2),1,0)</formula>
    </cfRule>
  </conditionalFormatting>
  <conditionalFormatting sqref="CV81">
    <cfRule type="expression" dxfId="670" priority="1923" stopIfTrue="1">
      <formula>IF(($CV80=2),1,0)</formula>
    </cfRule>
  </conditionalFormatting>
  <conditionalFormatting sqref="CW81">
    <cfRule type="expression" dxfId="669" priority="1922" stopIfTrue="1">
      <formula>IF(($CW80=2),1,0)</formula>
    </cfRule>
  </conditionalFormatting>
  <conditionalFormatting sqref="CX81">
    <cfRule type="expression" dxfId="668" priority="1921" stopIfTrue="1">
      <formula>IF(($CX80=2),1,0)</formula>
    </cfRule>
  </conditionalFormatting>
  <conditionalFormatting sqref="CY81">
    <cfRule type="expression" dxfId="667" priority="1920" stopIfTrue="1">
      <formula>IF(($CY80=2),1,0)</formula>
    </cfRule>
  </conditionalFormatting>
  <conditionalFormatting sqref="CZ81">
    <cfRule type="expression" dxfId="666" priority="1919" stopIfTrue="1">
      <formula>IF(($CZ80=2),1,0)</formula>
    </cfRule>
  </conditionalFormatting>
  <conditionalFormatting sqref="DA81">
    <cfRule type="expression" dxfId="665" priority="1918" stopIfTrue="1">
      <formula>IF(($DA80=2),1,0)</formula>
    </cfRule>
  </conditionalFormatting>
  <conditionalFormatting sqref="DB81">
    <cfRule type="expression" dxfId="664" priority="1917" stopIfTrue="1">
      <formula>IF(($DB80=2),1,0)</formula>
    </cfRule>
  </conditionalFormatting>
  <conditionalFormatting sqref="DC81">
    <cfRule type="expression" dxfId="663" priority="1916" stopIfTrue="1">
      <formula>IF(($DC80=2),1,0)</formula>
    </cfRule>
  </conditionalFormatting>
  <conditionalFormatting sqref="DD81">
    <cfRule type="expression" dxfId="662" priority="1915" stopIfTrue="1">
      <formula>IF(($DD80=2),1,0)</formula>
    </cfRule>
  </conditionalFormatting>
  <conditionalFormatting sqref="DE81">
    <cfRule type="expression" dxfId="661" priority="1914" stopIfTrue="1">
      <formula>IF(($DE80=2),1,0)</formula>
    </cfRule>
  </conditionalFormatting>
  <conditionalFormatting sqref="DF81">
    <cfRule type="expression" dxfId="660" priority="1913" stopIfTrue="1">
      <formula>IF(($DF80=2),1,0)</formula>
    </cfRule>
  </conditionalFormatting>
  <conditionalFormatting sqref="DG81">
    <cfRule type="expression" dxfId="659" priority="1912" stopIfTrue="1">
      <formula>IF(($DG80=2),1,0)</formula>
    </cfRule>
  </conditionalFormatting>
  <conditionalFormatting sqref="DH81">
    <cfRule type="expression" dxfId="658" priority="1911" stopIfTrue="1">
      <formula>IF(($DH80=2),1,0)</formula>
    </cfRule>
  </conditionalFormatting>
  <conditionalFormatting sqref="DI81">
    <cfRule type="expression" dxfId="657" priority="1910" stopIfTrue="1">
      <formula>IF(($DI80=2),1,0)</formula>
    </cfRule>
  </conditionalFormatting>
  <conditionalFormatting sqref="DJ81">
    <cfRule type="expression" dxfId="656" priority="1909" stopIfTrue="1">
      <formula>IF(($DJ80=2),1,0)</formula>
    </cfRule>
  </conditionalFormatting>
  <conditionalFormatting sqref="DK81">
    <cfRule type="expression" dxfId="655" priority="1908" stopIfTrue="1">
      <formula>IF(($DK80=2),1,0)</formula>
    </cfRule>
  </conditionalFormatting>
  <conditionalFormatting sqref="DL81">
    <cfRule type="expression" dxfId="654" priority="1907" stopIfTrue="1">
      <formula>IF(($DL80=2),1,0)</formula>
    </cfRule>
  </conditionalFormatting>
  <conditionalFormatting sqref="DM81">
    <cfRule type="expression" dxfId="653" priority="1906" stopIfTrue="1">
      <formula>IF(($DM80=2),1,0)</formula>
    </cfRule>
  </conditionalFormatting>
  <conditionalFormatting sqref="DN81">
    <cfRule type="expression" dxfId="652" priority="1905" stopIfTrue="1">
      <formula>IF(($DN80=2),1,0)</formula>
    </cfRule>
  </conditionalFormatting>
  <conditionalFormatting sqref="DO81">
    <cfRule type="expression" dxfId="651" priority="1904" stopIfTrue="1">
      <formula>IF(($DO80=2),1,0)</formula>
    </cfRule>
  </conditionalFormatting>
  <conditionalFormatting sqref="DP81">
    <cfRule type="expression" dxfId="650" priority="1903" stopIfTrue="1">
      <formula>IF(($DP80=2),1,0)</formula>
    </cfRule>
  </conditionalFormatting>
  <conditionalFormatting sqref="DQ81">
    <cfRule type="expression" dxfId="649" priority="1902" stopIfTrue="1">
      <formula>IF(($DQ80=2),1,0)</formula>
    </cfRule>
  </conditionalFormatting>
  <conditionalFormatting sqref="DR81">
    <cfRule type="expression" dxfId="648" priority="1901" stopIfTrue="1">
      <formula>IF(($DR80=2),1,0)</formula>
    </cfRule>
  </conditionalFormatting>
  <conditionalFormatting sqref="DS81">
    <cfRule type="expression" dxfId="647" priority="1900" stopIfTrue="1">
      <formula>IF(($DS80=2),1,0)</formula>
    </cfRule>
  </conditionalFormatting>
  <conditionalFormatting sqref="DT81">
    <cfRule type="expression" dxfId="646" priority="1899" stopIfTrue="1">
      <formula>IF(($DT80=2),1,0)</formula>
    </cfRule>
  </conditionalFormatting>
  <conditionalFormatting sqref="DU81">
    <cfRule type="expression" dxfId="645" priority="1898" stopIfTrue="1">
      <formula>IF(($DU80=2),1,0)</formula>
    </cfRule>
  </conditionalFormatting>
  <conditionalFormatting sqref="DV81">
    <cfRule type="expression" dxfId="644" priority="1897" stopIfTrue="1">
      <formula>IF(($DV80=2),1,0)</formula>
    </cfRule>
  </conditionalFormatting>
  <conditionalFormatting sqref="DW81">
    <cfRule type="expression" dxfId="643" priority="1896" stopIfTrue="1">
      <formula>IF(($DW80=2),1,0)</formula>
    </cfRule>
  </conditionalFormatting>
  <conditionalFormatting sqref="DX81">
    <cfRule type="expression" dxfId="642" priority="1895" stopIfTrue="1">
      <formula>IF(($DX80=2),1,0)</formula>
    </cfRule>
  </conditionalFormatting>
  <conditionalFormatting sqref="DY81">
    <cfRule type="expression" dxfId="641" priority="1894" stopIfTrue="1">
      <formula>IF(($DY80=2),1,0)</formula>
    </cfRule>
  </conditionalFormatting>
  <conditionalFormatting sqref="DZ81">
    <cfRule type="expression" dxfId="640" priority="1893" stopIfTrue="1">
      <formula>IF(($DZ80=2),1,0)</formula>
    </cfRule>
  </conditionalFormatting>
  <conditionalFormatting sqref="EA81">
    <cfRule type="expression" dxfId="639" priority="1892" stopIfTrue="1">
      <formula>IF(($EA80=2),1,0)</formula>
    </cfRule>
  </conditionalFormatting>
  <conditionalFormatting sqref="EB81">
    <cfRule type="expression" dxfId="638" priority="1891" stopIfTrue="1">
      <formula>IF(($EB80=2),1,0)</formula>
    </cfRule>
  </conditionalFormatting>
  <conditionalFormatting sqref="EC81">
    <cfRule type="expression" dxfId="637" priority="1890" stopIfTrue="1">
      <formula>IF(($EC80=2),1,0)</formula>
    </cfRule>
  </conditionalFormatting>
  <conditionalFormatting sqref="ED81">
    <cfRule type="expression" dxfId="636" priority="1889" stopIfTrue="1">
      <formula>IF(($ED80=2),1,0)</formula>
    </cfRule>
  </conditionalFormatting>
  <conditionalFormatting sqref="EE81">
    <cfRule type="expression" dxfId="635" priority="1888" stopIfTrue="1">
      <formula>IF(($EE80=2),1,0)</formula>
    </cfRule>
  </conditionalFormatting>
  <conditionalFormatting sqref="EF81">
    <cfRule type="expression" dxfId="634" priority="1887" stopIfTrue="1">
      <formula>IF(($EF80=2),1,0)</formula>
    </cfRule>
  </conditionalFormatting>
  <conditionalFormatting sqref="EG81">
    <cfRule type="expression" dxfId="633" priority="1886" stopIfTrue="1">
      <formula>IF(($EG80=2),1,0)</formula>
    </cfRule>
  </conditionalFormatting>
  <conditionalFormatting sqref="EH81">
    <cfRule type="expression" dxfId="632" priority="1885" stopIfTrue="1">
      <formula>IF(($EH80=2),1,0)</formula>
    </cfRule>
  </conditionalFormatting>
  <conditionalFormatting sqref="EI81">
    <cfRule type="expression" dxfId="631" priority="1884" stopIfTrue="1">
      <formula>IF(($EI80=2),1,0)</formula>
    </cfRule>
  </conditionalFormatting>
  <conditionalFormatting sqref="EJ81">
    <cfRule type="expression" dxfId="630" priority="1883" stopIfTrue="1">
      <formula>IF(($EJ80=2),1,0)</formula>
    </cfRule>
  </conditionalFormatting>
  <conditionalFormatting sqref="EK81">
    <cfRule type="expression" dxfId="629" priority="1882" stopIfTrue="1">
      <formula>IF(($EK80=2),1,0)</formula>
    </cfRule>
  </conditionalFormatting>
  <conditionalFormatting sqref="EL81">
    <cfRule type="expression" dxfId="628" priority="1881" stopIfTrue="1">
      <formula>IF(($EL80=2),1,0)</formula>
    </cfRule>
  </conditionalFormatting>
  <conditionalFormatting sqref="EM81">
    <cfRule type="expression" dxfId="627" priority="1880" stopIfTrue="1">
      <formula>IF(($EM80=2),1,0)</formula>
    </cfRule>
  </conditionalFormatting>
  <conditionalFormatting sqref="EN81">
    <cfRule type="expression" dxfId="626" priority="1879" stopIfTrue="1">
      <formula>IF(($EN80=2),1,0)</formula>
    </cfRule>
  </conditionalFormatting>
  <conditionalFormatting sqref="EO81">
    <cfRule type="expression" dxfId="625" priority="1878" stopIfTrue="1">
      <formula>IF(($EO80=2),1,0)</formula>
    </cfRule>
  </conditionalFormatting>
  <conditionalFormatting sqref="EP81">
    <cfRule type="expression" dxfId="624" priority="1877" stopIfTrue="1">
      <formula>IF(($EP80=2),1,0)</formula>
    </cfRule>
  </conditionalFormatting>
  <conditionalFormatting sqref="EQ81">
    <cfRule type="expression" dxfId="623" priority="1876" stopIfTrue="1">
      <formula>IF(($EQ80=2),1,0)</formula>
    </cfRule>
  </conditionalFormatting>
  <conditionalFormatting sqref="ER81">
    <cfRule type="expression" dxfId="622" priority="1875" stopIfTrue="1">
      <formula>IF(($ER80=2),1,0)</formula>
    </cfRule>
  </conditionalFormatting>
  <conditionalFormatting sqref="ES81">
    <cfRule type="expression" dxfId="621" priority="1874" stopIfTrue="1">
      <formula>IF(($ES80=2),1,0)</formula>
    </cfRule>
  </conditionalFormatting>
  <conditionalFormatting sqref="ET81">
    <cfRule type="expression" dxfId="620" priority="1873" stopIfTrue="1">
      <formula>IF(($ET80=2),1,0)</formula>
    </cfRule>
  </conditionalFormatting>
  <conditionalFormatting sqref="EU81">
    <cfRule type="expression" dxfId="619" priority="1872" stopIfTrue="1">
      <formula>IF(($EU80=2),1,0)</formula>
    </cfRule>
  </conditionalFormatting>
  <conditionalFormatting sqref="EV81">
    <cfRule type="expression" dxfId="618" priority="1871" stopIfTrue="1">
      <formula>IF(($EV80=2),1,0)</formula>
    </cfRule>
  </conditionalFormatting>
  <conditionalFormatting sqref="EW81">
    <cfRule type="expression" dxfId="617" priority="1870" stopIfTrue="1">
      <formula>IF(($EW80=2),1,0)</formula>
    </cfRule>
  </conditionalFormatting>
  <conditionalFormatting sqref="EX81">
    <cfRule type="expression" dxfId="616" priority="1869" stopIfTrue="1">
      <formula>IF(($EX80=2),1,0)</formula>
    </cfRule>
  </conditionalFormatting>
  <conditionalFormatting sqref="EY81">
    <cfRule type="expression" dxfId="615" priority="1868" stopIfTrue="1">
      <formula>IF(($EY80=2),1,0)</formula>
    </cfRule>
  </conditionalFormatting>
  <conditionalFormatting sqref="EZ81">
    <cfRule type="expression" dxfId="614" priority="1867" stopIfTrue="1">
      <formula>IF(($EZ80=2),1,0)</formula>
    </cfRule>
  </conditionalFormatting>
  <conditionalFormatting sqref="FA81">
    <cfRule type="expression" dxfId="613" priority="1866" stopIfTrue="1">
      <formula>IF(($FA80=2),1,0)</formula>
    </cfRule>
  </conditionalFormatting>
  <conditionalFormatting sqref="FB81">
    <cfRule type="expression" dxfId="612" priority="1865" stopIfTrue="1">
      <formula>IF(($FB80=2),1,0)</formula>
    </cfRule>
  </conditionalFormatting>
  <conditionalFormatting sqref="FC81">
    <cfRule type="expression" dxfId="611" priority="1864" stopIfTrue="1">
      <formula>IF(($FC80=2),1,0)</formula>
    </cfRule>
  </conditionalFormatting>
  <conditionalFormatting sqref="FD81">
    <cfRule type="expression" dxfId="610" priority="1863" stopIfTrue="1">
      <formula>IF(($FD80=2),1,0)</formula>
    </cfRule>
  </conditionalFormatting>
  <conditionalFormatting sqref="FE81">
    <cfRule type="expression" dxfId="609" priority="1862" stopIfTrue="1">
      <formula>IF(($FE80=2),1,0)</formula>
    </cfRule>
  </conditionalFormatting>
  <conditionalFormatting sqref="FF81">
    <cfRule type="expression" dxfId="608" priority="1861" stopIfTrue="1">
      <formula>IF(($FF80=2),1,0)</formula>
    </cfRule>
  </conditionalFormatting>
  <conditionalFormatting sqref="FG81">
    <cfRule type="expression" dxfId="607" priority="1860" stopIfTrue="1">
      <formula>IF(($FG80=2),1,0)</formula>
    </cfRule>
  </conditionalFormatting>
  <conditionalFormatting sqref="FH81">
    <cfRule type="expression" dxfId="606" priority="1859" stopIfTrue="1">
      <formula>IF(($FH80=2),1,0)</formula>
    </cfRule>
  </conditionalFormatting>
  <conditionalFormatting sqref="FI81">
    <cfRule type="expression" dxfId="605" priority="1858" stopIfTrue="1">
      <formula>IF(($FI80=2),1,0)</formula>
    </cfRule>
  </conditionalFormatting>
  <conditionalFormatting sqref="FJ81">
    <cfRule type="expression" dxfId="604" priority="1857" stopIfTrue="1">
      <formula>IF(($FJ80=2),1,0)</formula>
    </cfRule>
  </conditionalFormatting>
  <conditionalFormatting sqref="FK81">
    <cfRule type="expression" dxfId="603" priority="1856" stopIfTrue="1">
      <formula>IF(($FK80=2),1,0)</formula>
    </cfRule>
  </conditionalFormatting>
  <conditionalFormatting sqref="FL81">
    <cfRule type="expression" dxfId="602" priority="1855" stopIfTrue="1">
      <formula>IF(($FL80=2),1,0)</formula>
    </cfRule>
  </conditionalFormatting>
  <conditionalFormatting sqref="FM81">
    <cfRule type="expression" dxfId="601" priority="1854" stopIfTrue="1">
      <formula>IF(($FM80=2),1,0)</formula>
    </cfRule>
  </conditionalFormatting>
  <conditionalFormatting sqref="FN81">
    <cfRule type="expression" dxfId="600" priority="1853" stopIfTrue="1">
      <formula>IF(($FN80=2),1,0)</formula>
    </cfRule>
  </conditionalFormatting>
  <conditionalFormatting sqref="FO81">
    <cfRule type="expression" dxfId="599" priority="1852" stopIfTrue="1">
      <formula>IF(($FO80=2),1,0)</formula>
    </cfRule>
  </conditionalFormatting>
  <conditionalFormatting sqref="FP81">
    <cfRule type="expression" dxfId="598" priority="1851" stopIfTrue="1">
      <formula>IF(($FP80=2),1,0)</formula>
    </cfRule>
  </conditionalFormatting>
  <conditionalFormatting sqref="FQ81">
    <cfRule type="expression" dxfId="597" priority="1850" stopIfTrue="1">
      <formula>IF(($FQ80=2),1,0)</formula>
    </cfRule>
  </conditionalFormatting>
  <conditionalFormatting sqref="FR81">
    <cfRule type="expression" dxfId="596" priority="1849" stopIfTrue="1">
      <formula>IF(($FR80=2),1,0)</formula>
    </cfRule>
  </conditionalFormatting>
  <conditionalFormatting sqref="FS81">
    <cfRule type="expression" dxfId="595" priority="1848" stopIfTrue="1">
      <formula>IF(($FS80=2),1,0)</formula>
    </cfRule>
  </conditionalFormatting>
  <conditionalFormatting sqref="FT81">
    <cfRule type="expression" dxfId="594" priority="1847" stopIfTrue="1">
      <formula>IF(($FT80=2),1,0)</formula>
    </cfRule>
  </conditionalFormatting>
  <conditionalFormatting sqref="FU81">
    <cfRule type="expression" dxfId="593" priority="1846" stopIfTrue="1">
      <formula>IF(($FU80=2),1,0)</formula>
    </cfRule>
  </conditionalFormatting>
  <conditionalFormatting sqref="FV81">
    <cfRule type="expression" dxfId="592" priority="1845" stopIfTrue="1">
      <formula>IF(($FV80=2),1,0)</formula>
    </cfRule>
  </conditionalFormatting>
  <conditionalFormatting sqref="FW81">
    <cfRule type="expression" dxfId="591" priority="1844" stopIfTrue="1">
      <formula>IF(($FW80=2),1,0)</formula>
    </cfRule>
  </conditionalFormatting>
  <conditionalFormatting sqref="FX81">
    <cfRule type="expression" dxfId="590" priority="1843" stopIfTrue="1">
      <formula>IF(($FX80=2),1,0)</formula>
    </cfRule>
  </conditionalFormatting>
  <conditionalFormatting sqref="FY81">
    <cfRule type="expression" dxfId="589" priority="1842" stopIfTrue="1">
      <formula>IF(($FY80=2),1,0)</formula>
    </cfRule>
  </conditionalFormatting>
  <conditionalFormatting sqref="FZ81">
    <cfRule type="expression" dxfId="588" priority="1841" stopIfTrue="1">
      <formula>IF(($FZ80=2),1,0)</formula>
    </cfRule>
  </conditionalFormatting>
  <conditionalFormatting sqref="GA81">
    <cfRule type="expression" dxfId="587" priority="1840" stopIfTrue="1">
      <formula>IF(($GA80=2),1,0)</formula>
    </cfRule>
  </conditionalFormatting>
  <conditionalFormatting sqref="GB81">
    <cfRule type="expression" dxfId="586" priority="1839" stopIfTrue="1">
      <formula>IF(($GB80=2),1,0)</formula>
    </cfRule>
  </conditionalFormatting>
  <conditionalFormatting sqref="GC81">
    <cfRule type="expression" dxfId="585" priority="1838" stopIfTrue="1">
      <formula>IF(($GC80=2),1,0)</formula>
    </cfRule>
  </conditionalFormatting>
  <conditionalFormatting sqref="GD81">
    <cfRule type="expression" dxfId="584" priority="1837" stopIfTrue="1">
      <formula>IF(($GD80=2),1,0)</formula>
    </cfRule>
  </conditionalFormatting>
  <conditionalFormatting sqref="GE81">
    <cfRule type="expression" dxfId="583" priority="1836" stopIfTrue="1">
      <formula>IF(($GE80=2),1,0)</formula>
    </cfRule>
  </conditionalFormatting>
  <conditionalFormatting sqref="GF81">
    <cfRule type="expression" dxfId="582" priority="1835" stopIfTrue="1">
      <formula>IF(($GF80=2),1,0)</formula>
    </cfRule>
  </conditionalFormatting>
  <conditionalFormatting sqref="GG81">
    <cfRule type="expression" dxfId="581" priority="1834" stopIfTrue="1">
      <formula>IF(($GG80=2),1,0)</formula>
    </cfRule>
  </conditionalFormatting>
  <conditionalFormatting sqref="GH81">
    <cfRule type="expression" dxfId="580" priority="1833" stopIfTrue="1">
      <formula>IF(($GH80=2),1,0)</formula>
    </cfRule>
  </conditionalFormatting>
  <conditionalFormatting sqref="GI81">
    <cfRule type="expression" dxfId="579" priority="1832" stopIfTrue="1">
      <formula>IF(($GI80=2),1,0)</formula>
    </cfRule>
  </conditionalFormatting>
  <conditionalFormatting sqref="GJ81">
    <cfRule type="expression" dxfId="578" priority="1831" stopIfTrue="1">
      <formula>IF(($GJ80=2),1,0)</formula>
    </cfRule>
  </conditionalFormatting>
  <conditionalFormatting sqref="GK81">
    <cfRule type="expression" dxfId="577" priority="1830" stopIfTrue="1">
      <formula>IF(($GK80=2),1,0)</formula>
    </cfRule>
  </conditionalFormatting>
  <conditionalFormatting sqref="GL81">
    <cfRule type="expression" dxfId="576" priority="1829" stopIfTrue="1">
      <formula>IF(($GL80=2),1,0)</formula>
    </cfRule>
  </conditionalFormatting>
  <conditionalFormatting sqref="GM81">
    <cfRule type="expression" dxfId="575" priority="1828" stopIfTrue="1">
      <formula>IF(($GM80=2),1,0)</formula>
    </cfRule>
  </conditionalFormatting>
  <conditionalFormatting sqref="GN81">
    <cfRule type="expression" dxfId="574" priority="1827" stopIfTrue="1">
      <formula>IF(($GN80=2),1,0)</formula>
    </cfRule>
  </conditionalFormatting>
  <conditionalFormatting sqref="GO81">
    <cfRule type="expression" dxfId="573" priority="1826" stopIfTrue="1">
      <formula>IF(($GO80=2),1,0)</formula>
    </cfRule>
  </conditionalFormatting>
  <conditionalFormatting sqref="GP81">
    <cfRule type="expression" dxfId="572" priority="1825" stopIfTrue="1">
      <formula>IF(($GP80=2),1,0)</formula>
    </cfRule>
  </conditionalFormatting>
  <conditionalFormatting sqref="GQ81">
    <cfRule type="expression" dxfId="571" priority="1824" stopIfTrue="1">
      <formula>IF(($GQ80=2),1,0)</formula>
    </cfRule>
  </conditionalFormatting>
  <conditionalFormatting sqref="GR81">
    <cfRule type="expression" dxfId="570" priority="1823" stopIfTrue="1">
      <formula>IF(($GR80=2),1,0)</formula>
    </cfRule>
  </conditionalFormatting>
  <conditionalFormatting sqref="GS81">
    <cfRule type="expression" dxfId="569" priority="1822" stopIfTrue="1">
      <formula>IF(($GS80=2),1,0)</formula>
    </cfRule>
  </conditionalFormatting>
  <conditionalFormatting sqref="GT81">
    <cfRule type="expression" dxfId="568" priority="1821" stopIfTrue="1">
      <formula>IF(($GT80=2),1,0)</formula>
    </cfRule>
  </conditionalFormatting>
  <conditionalFormatting sqref="GU81">
    <cfRule type="expression" dxfId="567" priority="1820" stopIfTrue="1">
      <formula>IF(($GU80=2),1,0)</formula>
    </cfRule>
  </conditionalFormatting>
  <conditionalFormatting sqref="GV81">
    <cfRule type="expression" dxfId="566" priority="1819" stopIfTrue="1">
      <formula>IF(($GV80=2),1,0)</formula>
    </cfRule>
  </conditionalFormatting>
  <conditionalFormatting sqref="GW81">
    <cfRule type="expression" dxfId="565" priority="1818" stopIfTrue="1">
      <formula>IF(($GW80=2),1,0)</formula>
    </cfRule>
  </conditionalFormatting>
  <conditionalFormatting sqref="GX81">
    <cfRule type="expression" dxfId="564" priority="1817" stopIfTrue="1">
      <formula>IF(($GX80=2),1,0)</formula>
    </cfRule>
  </conditionalFormatting>
  <conditionalFormatting sqref="GY81">
    <cfRule type="expression" dxfId="563" priority="1816" stopIfTrue="1">
      <formula>IF(($GY80=2),1,0)</formula>
    </cfRule>
  </conditionalFormatting>
  <conditionalFormatting sqref="GZ81">
    <cfRule type="expression" dxfId="562" priority="1815" stopIfTrue="1">
      <formula>IF(($GZ80=2),1,0)</formula>
    </cfRule>
  </conditionalFormatting>
  <conditionalFormatting sqref="HA81">
    <cfRule type="expression" dxfId="561" priority="1814" stopIfTrue="1">
      <formula>IF(($HA80=2),1,0)</formula>
    </cfRule>
  </conditionalFormatting>
  <conditionalFormatting sqref="HB81">
    <cfRule type="expression" dxfId="560" priority="1813" stopIfTrue="1">
      <formula>IF(($HB80=2),1,0)</formula>
    </cfRule>
  </conditionalFormatting>
  <conditionalFormatting sqref="HC81">
    <cfRule type="expression" dxfId="559" priority="1812" stopIfTrue="1">
      <formula>IF(($HC80=2),1,0)</formula>
    </cfRule>
  </conditionalFormatting>
  <conditionalFormatting sqref="HD81">
    <cfRule type="expression" dxfId="558" priority="1811" stopIfTrue="1">
      <formula>IF(($HD80=2),1,0)</formula>
    </cfRule>
  </conditionalFormatting>
  <conditionalFormatting sqref="HE81">
    <cfRule type="expression" dxfId="557" priority="1810" stopIfTrue="1">
      <formula>IF(($HE80=2),1,0)</formula>
    </cfRule>
  </conditionalFormatting>
  <conditionalFormatting sqref="HF81">
    <cfRule type="expression" dxfId="556" priority="1809" stopIfTrue="1">
      <formula>IF(($HF80=2),1,0)</formula>
    </cfRule>
  </conditionalFormatting>
  <conditionalFormatting sqref="HG81">
    <cfRule type="expression" dxfId="555" priority="1808" stopIfTrue="1">
      <formula>IF(($HG80=2),1,0)</formula>
    </cfRule>
  </conditionalFormatting>
  <conditionalFormatting sqref="HH81">
    <cfRule type="expression" dxfId="554" priority="1807" stopIfTrue="1">
      <formula>IF(($HH80=2),1,0)</formula>
    </cfRule>
  </conditionalFormatting>
  <conditionalFormatting sqref="HI81">
    <cfRule type="expression" dxfId="553" priority="1806" stopIfTrue="1">
      <formula>IF(($HI80=2),1,0)</formula>
    </cfRule>
  </conditionalFormatting>
  <conditionalFormatting sqref="HJ81">
    <cfRule type="expression" dxfId="552" priority="1805" stopIfTrue="1">
      <formula>IF(($HJ80=2),1,0)</formula>
    </cfRule>
  </conditionalFormatting>
  <conditionalFormatting sqref="HK81">
    <cfRule type="expression" dxfId="551" priority="1804" stopIfTrue="1">
      <formula>IF(($HK80=2),1,0)</formula>
    </cfRule>
  </conditionalFormatting>
  <conditionalFormatting sqref="HL81">
    <cfRule type="expression" dxfId="550" priority="1803" stopIfTrue="1">
      <formula>IF(($HL80=2),1,0)</formula>
    </cfRule>
  </conditionalFormatting>
  <conditionalFormatting sqref="HM81">
    <cfRule type="expression" dxfId="549" priority="1802" stopIfTrue="1">
      <formula>IF(($HM80=2),1,0)</formula>
    </cfRule>
  </conditionalFormatting>
  <conditionalFormatting sqref="HN81">
    <cfRule type="expression" dxfId="548" priority="1801" stopIfTrue="1">
      <formula>IF(($HN80=2),1,0)</formula>
    </cfRule>
  </conditionalFormatting>
  <conditionalFormatting sqref="HO81">
    <cfRule type="expression" dxfId="547" priority="1800" stopIfTrue="1">
      <formula>IF(($HO80=2),1,0)</formula>
    </cfRule>
  </conditionalFormatting>
  <conditionalFormatting sqref="HP81">
    <cfRule type="expression" dxfId="546" priority="1799" stopIfTrue="1">
      <formula>IF(($HP80=2),1,0)</formula>
    </cfRule>
  </conditionalFormatting>
  <conditionalFormatting sqref="HQ81">
    <cfRule type="expression" dxfId="545" priority="1798" stopIfTrue="1">
      <formula>IF(($HQ80=2),1,0)</formula>
    </cfRule>
  </conditionalFormatting>
  <conditionalFormatting sqref="HR81">
    <cfRule type="expression" dxfId="544" priority="1797" stopIfTrue="1">
      <formula>IF(($HR80=2),1,0)</formula>
    </cfRule>
  </conditionalFormatting>
  <conditionalFormatting sqref="HS81">
    <cfRule type="expression" dxfId="543" priority="1796" stopIfTrue="1">
      <formula>IF(($HS80=2),1,0)</formula>
    </cfRule>
  </conditionalFormatting>
  <conditionalFormatting sqref="HT81">
    <cfRule type="expression" dxfId="542" priority="1795" stopIfTrue="1">
      <formula>IF(($HT80=2),1,0)</formula>
    </cfRule>
  </conditionalFormatting>
  <conditionalFormatting sqref="HU81">
    <cfRule type="expression" dxfId="541" priority="1794" stopIfTrue="1">
      <formula>IF(($HU80=2),1,0)</formula>
    </cfRule>
  </conditionalFormatting>
  <conditionalFormatting sqref="HV81">
    <cfRule type="expression" dxfId="540" priority="1793" stopIfTrue="1">
      <formula>IF(($HV80=2),1,0)</formula>
    </cfRule>
  </conditionalFormatting>
  <conditionalFormatting sqref="HW81">
    <cfRule type="expression" dxfId="539" priority="1792" stopIfTrue="1">
      <formula>IF(($HW80=2),1,0)</formula>
    </cfRule>
  </conditionalFormatting>
  <conditionalFormatting sqref="HX81">
    <cfRule type="expression" dxfId="538" priority="1791" stopIfTrue="1">
      <formula>IF(($HX80=2),1,0)</formula>
    </cfRule>
  </conditionalFormatting>
  <conditionalFormatting sqref="HY81">
    <cfRule type="expression" dxfId="537" priority="1790" stopIfTrue="1">
      <formula>IF(($HY80=2),1,0)</formula>
    </cfRule>
  </conditionalFormatting>
  <conditionalFormatting sqref="HZ81">
    <cfRule type="expression" dxfId="536" priority="1789" stopIfTrue="1">
      <formula>IF(($HZ80=2),1,0)</formula>
    </cfRule>
  </conditionalFormatting>
  <conditionalFormatting sqref="IA81">
    <cfRule type="expression" dxfId="535" priority="1788" stopIfTrue="1">
      <formula>IF(($IA80=2),1,0)</formula>
    </cfRule>
  </conditionalFormatting>
  <conditionalFormatting sqref="IB81">
    <cfRule type="expression" dxfId="534" priority="1787" stopIfTrue="1">
      <formula>IF(($IB80=2),1,0)</formula>
    </cfRule>
  </conditionalFormatting>
  <conditionalFormatting sqref="IC81">
    <cfRule type="expression" dxfId="533" priority="1786" stopIfTrue="1">
      <formula>IF(($IC80=2),1,0)</formula>
    </cfRule>
  </conditionalFormatting>
  <conditionalFormatting sqref="ID81">
    <cfRule type="expression" dxfId="532" priority="1785" stopIfTrue="1">
      <formula>IF(($ID80=2),1,0)</formula>
    </cfRule>
  </conditionalFormatting>
  <conditionalFormatting sqref="IE81">
    <cfRule type="expression" dxfId="531" priority="1784" stopIfTrue="1">
      <formula>IF(($IE80=2),1,0)</formula>
    </cfRule>
  </conditionalFormatting>
  <conditionalFormatting sqref="IF81">
    <cfRule type="expression" dxfId="530" priority="1783" stopIfTrue="1">
      <formula>IF(($IF80=2),1,0)</formula>
    </cfRule>
  </conditionalFormatting>
  <conditionalFormatting sqref="IG81">
    <cfRule type="expression" dxfId="529" priority="1782" stopIfTrue="1">
      <formula>IF(($IG80=2),1,0)</formula>
    </cfRule>
  </conditionalFormatting>
  <conditionalFormatting sqref="IH81">
    <cfRule type="expression" dxfId="528" priority="1781" stopIfTrue="1">
      <formula>IF(($IH80=2),1,0)</formula>
    </cfRule>
  </conditionalFormatting>
  <conditionalFormatting sqref="II81">
    <cfRule type="expression" dxfId="527" priority="1780" stopIfTrue="1">
      <formula>IF(($II80=2),1,0)</formula>
    </cfRule>
  </conditionalFormatting>
  <conditionalFormatting sqref="IJ81">
    <cfRule type="expression" dxfId="526" priority="1779" stopIfTrue="1">
      <formula>IF(($IJ80=2),1,0)</formula>
    </cfRule>
  </conditionalFormatting>
  <conditionalFormatting sqref="IK81">
    <cfRule type="expression" dxfId="525" priority="1778" stopIfTrue="1">
      <formula>IF(($IK80=2),1,0)</formula>
    </cfRule>
  </conditionalFormatting>
  <conditionalFormatting sqref="IL81">
    <cfRule type="expression" dxfId="524" priority="1777" stopIfTrue="1">
      <formula>IF(($IL80=2),1,0)</formula>
    </cfRule>
  </conditionalFormatting>
  <conditionalFormatting sqref="IM81">
    <cfRule type="expression" dxfId="523" priority="1776" stopIfTrue="1">
      <formula>IF(($IM80=2),1,0)</formula>
    </cfRule>
  </conditionalFormatting>
  <conditionalFormatting sqref="IN81">
    <cfRule type="expression" dxfId="522" priority="1775" stopIfTrue="1">
      <formula>IF(($IN80=2),1,0)</formula>
    </cfRule>
  </conditionalFormatting>
  <conditionalFormatting sqref="IO81">
    <cfRule type="expression" dxfId="521" priority="1774" stopIfTrue="1">
      <formula>IF(($IO80=2),1,0)</formula>
    </cfRule>
  </conditionalFormatting>
  <conditionalFormatting sqref="IP81">
    <cfRule type="expression" dxfId="520" priority="1773" stopIfTrue="1">
      <formula>IF(($IP80=2),1,0)</formula>
    </cfRule>
  </conditionalFormatting>
  <conditionalFormatting sqref="A83:IP83">
    <cfRule type="expression" dxfId="519" priority="1772" stopIfTrue="1">
      <formula>IF((A$82=2),1,0)</formula>
    </cfRule>
  </conditionalFormatting>
  <conditionalFormatting sqref="A85">
    <cfRule type="expression" dxfId="518" priority="1522" stopIfTrue="1">
      <formula>IF(($A84=2),1,0)</formula>
    </cfRule>
  </conditionalFormatting>
  <conditionalFormatting sqref="B85">
    <cfRule type="expression" dxfId="517" priority="1521" stopIfTrue="1">
      <formula>IF(($B84=2),1,0)</formula>
    </cfRule>
  </conditionalFormatting>
  <conditionalFormatting sqref="C85">
    <cfRule type="expression" dxfId="516" priority="1520" stopIfTrue="1">
      <formula>IF(($C84=2),1,0)</formula>
    </cfRule>
  </conditionalFormatting>
  <conditionalFormatting sqref="D85">
    <cfRule type="expression" dxfId="515" priority="1519" stopIfTrue="1">
      <formula>IF(($D84=2),1,0)</formula>
    </cfRule>
  </conditionalFormatting>
  <conditionalFormatting sqref="E85">
    <cfRule type="expression" dxfId="514" priority="1518" stopIfTrue="1">
      <formula>IF(($E84=2),1,0)</formula>
    </cfRule>
  </conditionalFormatting>
  <conditionalFormatting sqref="F85">
    <cfRule type="expression" dxfId="513" priority="1517" stopIfTrue="1">
      <formula>IF(($F84=2),1,0)</formula>
    </cfRule>
  </conditionalFormatting>
  <conditionalFormatting sqref="G85">
    <cfRule type="expression" dxfId="512" priority="1516" stopIfTrue="1">
      <formula>IF(($G84=2),1,0)</formula>
    </cfRule>
  </conditionalFormatting>
  <conditionalFormatting sqref="H85">
    <cfRule type="expression" dxfId="511" priority="1515" stopIfTrue="1">
      <formula>IF(($H84=2),1,0)</formula>
    </cfRule>
  </conditionalFormatting>
  <conditionalFormatting sqref="I85">
    <cfRule type="expression" dxfId="510" priority="1514" stopIfTrue="1">
      <formula>IF(($I84=2),1,0)</formula>
    </cfRule>
  </conditionalFormatting>
  <conditionalFormatting sqref="J85">
    <cfRule type="expression" dxfId="509" priority="1513" stopIfTrue="1">
      <formula>IF(($J84=2),1,0)</formula>
    </cfRule>
  </conditionalFormatting>
  <conditionalFormatting sqref="K85">
    <cfRule type="expression" dxfId="508" priority="1512" stopIfTrue="1">
      <formula>IF(($K84=2),1,0)</formula>
    </cfRule>
  </conditionalFormatting>
  <conditionalFormatting sqref="L85">
    <cfRule type="expression" dxfId="507" priority="1511" stopIfTrue="1">
      <formula>IF(($L84=2),1,0)</formula>
    </cfRule>
  </conditionalFormatting>
  <conditionalFormatting sqref="M85">
    <cfRule type="expression" dxfId="506" priority="1510" stopIfTrue="1">
      <formula>IF(($M84=2),1,0)</formula>
    </cfRule>
  </conditionalFormatting>
  <conditionalFormatting sqref="N85">
    <cfRule type="expression" dxfId="505" priority="1509" stopIfTrue="1">
      <formula>IF(($N84=2),1,0)</formula>
    </cfRule>
  </conditionalFormatting>
  <conditionalFormatting sqref="O85">
    <cfRule type="expression" dxfId="504" priority="1508" stopIfTrue="1">
      <formula>IF(($O84=2),1,0)</formula>
    </cfRule>
  </conditionalFormatting>
  <conditionalFormatting sqref="P85">
    <cfRule type="expression" dxfId="503" priority="1507" stopIfTrue="1">
      <formula>IF(($P84=2),1,0)</formula>
    </cfRule>
  </conditionalFormatting>
  <conditionalFormatting sqref="Q85">
    <cfRule type="expression" dxfId="502" priority="1506" stopIfTrue="1">
      <formula>IF(($Q84=2),1,0)</formula>
    </cfRule>
  </conditionalFormatting>
  <conditionalFormatting sqref="R85">
    <cfRule type="expression" dxfId="501" priority="1505" stopIfTrue="1">
      <formula>IF(($R84=2),1,0)</formula>
    </cfRule>
  </conditionalFormatting>
  <conditionalFormatting sqref="S85">
    <cfRule type="expression" dxfId="500" priority="1504" stopIfTrue="1">
      <formula>IF(($S84=2),1,0)</formula>
    </cfRule>
  </conditionalFormatting>
  <conditionalFormatting sqref="T85">
    <cfRule type="expression" dxfId="499" priority="1503" stopIfTrue="1">
      <formula>IF(($T84=2),1,0)</formula>
    </cfRule>
  </conditionalFormatting>
  <conditionalFormatting sqref="U85">
    <cfRule type="expression" dxfId="498" priority="1502" stopIfTrue="1">
      <formula>IF(($U84=2),1,0)</formula>
    </cfRule>
  </conditionalFormatting>
  <conditionalFormatting sqref="V85">
    <cfRule type="expression" dxfId="497" priority="1501" stopIfTrue="1">
      <formula>IF(($V84=2),1,0)</formula>
    </cfRule>
  </conditionalFormatting>
  <conditionalFormatting sqref="W85">
    <cfRule type="expression" dxfId="496" priority="1500" stopIfTrue="1">
      <formula>IF(($W84=2),1,0)</formula>
    </cfRule>
  </conditionalFormatting>
  <conditionalFormatting sqref="X85">
    <cfRule type="expression" dxfId="495" priority="1499" stopIfTrue="1">
      <formula>IF(($X84=2),1,0)</formula>
    </cfRule>
  </conditionalFormatting>
  <conditionalFormatting sqref="Y85">
    <cfRule type="expression" dxfId="494" priority="1498" stopIfTrue="1">
      <formula>IF(($Y84=2),1,0)</formula>
    </cfRule>
  </conditionalFormatting>
  <conditionalFormatting sqref="Z85">
    <cfRule type="expression" dxfId="493" priority="1497" stopIfTrue="1">
      <formula>IF(($Z84=2),1,0)</formula>
    </cfRule>
  </conditionalFormatting>
  <conditionalFormatting sqref="AA85">
    <cfRule type="expression" dxfId="492" priority="1496" stopIfTrue="1">
      <formula>IF(($AA84=2),1,0)</formula>
    </cfRule>
  </conditionalFormatting>
  <conditionalFormatting sqref="AB85">
    <cfRule type="expression" dxfId="491" priority="1495" stopIfTrue="1">
      <formula>IF(($AB84=2),1,0)</formula>
    </cfRule>
  </conditionalFormatting>
  <conditionalFormatting sqref="AC85">
    <cfRule type="expression" dxfId="490" priority="1494" stopIfTrue="1">
      <formula>IF(($AC84=2),1,0)</formula>
    </cfRule>
  </conditionalFormatting>
  <conditionalFormatting sqref="AD85">
    <cfRule type="expression" dxfId="489" priority="1493" stopIfTrue="1">
      <formula>IF(($AD84=2),1,0)</formula>
    </cfRule>
  </conditionalFormatting>
  <conditionalFormatting sqref="AE85">
    <cfRule type="expression" dxfId="488" priority="1492" stopIfTrue="1">
      <formula>IF(($AE84=2),1,0)</formula>
    </cfRule>
  </conditionalFormatting>
  <conditionalFormatting sqref="AF85">
    <cfRule type="expression" dxfId="487" priority="1491" stopIfTrue="1">
      <formula>IF(($AF84=2),1,0)</formula>
    </cfRule>
  </conditionalFormatting>
  <conditionalFormatting sqref="AG85">
    <cfRule type="expression" dxfId="486" priority="1490" stopIfTrue="1">
      <formula>IF(($AG84=2),1,0)</formula>
    </cfRule>
  </conditionalFormatting>
  <conditionalFormatting sqref="AH85">
    <cfRule type="expression" dxfId="485" priority="1489" stopIfTrue="1">
      <formula>IF(($AH84=2),1,0)</formula>
    </cfRule>
  </conditionalFormatting>
  <conditionalFormatting sqref="AI85">
    <cfRule type="expression" dxfId="484" priority="1488" stopIfTrue="1">
      <formula>IF(($AI84=2),1,0)</formula>
    </cfRule>
  </conditionalFormatting>
  <conditionalFormatting sqref="AJ85">
    <cfRule type="expression" dxfId="483" priority="1487" stopIfTrue="1">
      <formula>IF(($AJ84=2),1,0)</formula>
    </cfRule>
  </conditionalFormatting>
  <conditionalFormatting sqref="AK85">
    <cfRule type="expression" dxfId="482" priority="1486" stopIfTrue="1">
      <formula>IF(($AK84=2),1,0)</formula>
    </cfRule>
  </conditionalFormatting>
  <conditionalFormatting sqref="AL85">
    <cfRule type="expression" dxfId="481" priority="1485" stopIfTrue="1">
      <formula>IF(($AL84=2),1,0)</formula>
    </cfRule>
  </conditionalFormatting>
  <conditionalFormatting sqref="AM85">
    <cfRule type="expression" dxfId="480" priority="1484" stopIfTrue="1">
      <formula>IF(($AM84=2),1,0)</formula>
    </cfRule>
  </conditionalFormatting>
  <conditionalFormatting sqref="AN85">
    <cfRule type="expression" dxfId="479" priority="1483" stopIfTrue="1">
      <formula>IF(($AN84=2),1,0)</formula>
    </cfRule>
  </conditionalFormatting>
  <conditionalFormatting sqref="AO85">
    <cfRule type="expression" dxfId="478" priority="1482" stopIfTrue="1">
      <formula>IF(($AO84=2),1,0)</formula>
    </cfRule>
  </conditionalFormatting>
  <conditionalFormatting sqref="AP85">
    <cfRule type="expression" dxfId="477" priority="1481" stopIfTrue="1">
      <formula>IF(($AP84=2),1,0)</formula>
    </cfRule>
  </conditionalFormatting>
  <conditionalFormatting sqref="AQ85">
    <cfRule type="expression" dxfId="476" priority="1480" stopIfTrue="1">
      <formula>IF(($AQ84=2),1,0)</formula>
    </cfRule>
  </conditionalFormatting>
  <conditionalFormatting sqref="AR85">
    <cfRule type="expression" dxfId="475" priority="1479" stopIfTrue="1">
      <formula>IF(($AR84=2),1,0)</formula>
    </cfRule>
  </conditionalFormatting>
  <conditionalFormatting sqref="AS85">
    <cfRule type="expression" dxfId="474" priority="1478" stopIfTrue="1">
      <formula>IF(($AS84=2),1,0)</formula>
    </cfRule>
  </conditionalFormatting>
  <conditionalFormatting sqref="AT85">
    <cfRule type="expression" dxfId="473" priority="1477" stopIfTrue="1">
      <formula>IF(($AT84=2),1,0)</formula>
    </cfRule>
  </conditionalFormatting>
  <conditionalFormatting sqref="AU85">
    <cfRule type="expression" dxfId="472" priority="1476" stopIfTrue="1">
      <formula>IF(($AU84=2),1,0)</formula>
    </cfRule>
  </conditionalFormatting>
  <conditionalFormatting sqref="AV85">
    <cfRule type="expression" dxfId="471" priority="1475" stopIfTrue="1">
      <formula>IF(($AV84=2),1,0)</formula>
    </cfRule>
  </conditionalFormatting>
  <conditionalFormatting sqref="AW85">
    <cfRule type="expression" dxfId="470" priority="1474" stopIfTrue="1">
      <formula>IF(($AW84=2),1,0)</formula>
    </cfRule>
  </conditionalFormatting>
  <conditionalFormatting sqref="AX85">
    <cfRule type="expression" dxfId="469" priority="1473" stopIfTrue="1">
      <formula>IF(($AX84=2),1,0)</formula>
    </cfRule>
  </conditionalFormatting>
  <conditionalFormatting sqref="AY85">
    <cfRule type="expression" dxfId="468" priority="1472" stopIfTrue="1">
      <formula>IF(($AY84=2),1,0)</formula>
    </cfRule>
  </conditionalFormatting>
  <conditionalFormatting sqref="AZ85">
    <cfRule type="expression" dxfId="467" priority="1471" stopIfTrue="1">
      <formula>IF(($AZ84=2),1,0)</formula>
    </cfRule>
  </conditionalFormatting>
  <conditionalFormatting sqref="BA85">
    <cfRule type="expression" dxfId="466" priority="1470" stopIfTrue="1">
      <formula>IF(($BA84=2),1,0)</formula>
    </cfRule>
  </conditionalFormatting>
  <conditionalFormatting sqref="BB85">
    <cfRule type="expression" dxfId="465" priority="1469" stopIfTrue="1">
      <formula>IF(($BB84=2),1,0)</formula>
    </cfRule>
  </conditionalFormatting>
  <conditionalFormatting sqref="BC85">
    <cfRule type="expression" dxfId="464" priority="1468" stopIfTrue="1">
      <formula>IF(($BC84=2),1,0)</formula>
    </cfRule>
  </conditionalFormatting>
  <conditionalFormatting sqref="BD85">
    <cfRule type="expression" dxfId="463" priority="1467" stopIfTrue="1">
      <formula>IF(($BD84=2),1,0)</formula>
    </cfRule>
  </conditionalFormatting>
  <conditionalFormatting sqref="BE85">
    <cfRule type="expression" dxfId="462" priority="1466" stopIfTrue="1">
      <formula>IF(($BE84=2),1,0)</formula>
    </cfRule>
  </conditionalFormatting>
  <conditionalFormatting sqref="BF85">
    <cfRule type="expression" dxfId="461" priority="1465" stopIfTrue="1">
      <formula>IF(($BF84=2),1,0)</formula>
    </cfRule>
  </conditionalFormatting>
  <conditionalFormatting sqref="BG85">
    <cfRule type="expression" dxfId="460" priority="1464" stopIfTrue="1">
      <formula>IF(($BG84=2),1,0)</formula>
    </cfRule>
  </conditionalFormatting>
  <conditionalFormatting sqref="BH85">
    <cfRule type="expression" dxfId="459" priority="1463" stopIfTrue="1">
      <formula>IF(($BH84=2),1,0)</formula>
    </cfRule>
  </conditionalFormatting>
  <conditionalFormatting sqref="BI85">
    <cfRule type="expression" dxfId="458" priority="1462" stopIfTrue="1">
      <formula>IF(($BI84=2),1,0)</formula>
    </cfRule>
  </conditionalFormatting>
  <conditionalFormatting sqref="BJ85">
    <cfRule type="expression" dxfId="457" priority="1461" stopIfTrue="1">
      <formula>IF(($BJ84=2),1,0)</formula>
    </cfRule>
  </conditionalFormatting>
  <conditionalFormatting sqref="BK85">
    <cfRule type="expression" dxfId="456" priority="1460" stopIfTrue="1">
      <formula>IF(($BK84=2),1,0)</formula>
    </cfRule>
  </conditionalFormatting>
  <conditionalFormatting sqref="BL85">
    <cfRule type="expression" dxfId="455" priority="1459" stopIfTrue="1">
      <formula>IF(($BL84=2),1,0)</formula>
    </cfRule>
  </conditionalFormatting>
  <conditionalFormatting sqref="BM85">
    <cfRule type="expression" dxfId="454" priority="1458" stopIfTrue="1">
      <formula>IF(($BM84=2),1,0)</formula>
    </cfRule>
  </conditionalFormatting>
  <conditionalFormatting sqref="BN85">
    <cfRule type="expression" dxfId="453" priority="1457" stopIfTrue="1">
      <formula>IF(($BN84=2),1,0)</formula>
    </cfRule>
  </conditionalFormatting>
  <conditionalFormatting sqref="BO85">
    <cfRule type="expression" dxfId="452" priority="1456" stopIfTrue="1">
      <formula>IF(($BO84=2),1,0)</formula>
    </cfRule>
  </conditionalFormatting>
  <conditionalFormatting sqref="BP85">
    <cfRule type="expression" dxfId="451" priority="1455" stopIfTrue="1">
      <formula>IF(($BP84=2),1,0)</formula>
    </cfRule>
  </conditionalFormatting>
  <conditionalFormatting sqref="BQ85">
    <cfRule type="expression" dxfId="450" priority="1454" stopIfTrue="1">
      <formula>IF(($BQ84=2),1,0)</formula>
    </cfRule>
  </conditionalFormatting>
  <conditionalFormatting sqref="BR85">
    <cfRule type="expression" dxfId="449" priority="1453" stopIfTrue="1">
      <formula>IF(($BR84=2),1,0)</formula>
    </cfRule>
  </conditionalFormatting>
  <conditionalFormatting sqref="BS85">
    <cfRule type="expression" dxfId="448" priority="1452" stopIfTrue="1">
      <formula>IF(($BS84=2),1,0)</formula>
    </cfRule>
  </conditionalFormatting>
  <conditionalFormatting sqref="BT85">
    <cfRule type="expression" dxfId="447" priority="1451" stopIfTrue="1">
      <formula>IF(($BT84=2),1,0)</formula>
    </cfRule>
  </conditionalFormatting>
  <conditionalFormatting sqref="BU85">
    <cfRule type="expression" dxfId="446" priority="1450" stopIfTrue="1">
      <formula>IF(($BU84=2),1,0)</formula>
    </cfRule>
  </conditionalFormatting>
  <conditionalFormatting sqref="BV85">
    <cfRule type="expression" dxfId="445" priority="1449" stopIfTrue="1">
      <formula>IF(($BV84=2),1,0)</formula>
    </cfRule>
  </conditionalFormatting>
  <conditionalFormatting sqref="BW85">
    <cfRule type="expression" dxfId="444" priority="1448" stopIfTrue="1">
      <formula>IF(($BW84=2),1,0)</formula>
    </cfRule>
  </conditionalFormatting>
  <conditionalFormatting sqref="BX85">
    <cfRule type="expression" dxfId="443" priority="1447" stopIfTrue="1">
      <formula>IF(($BX84=2),1,0)</formula>
    </cfRule>
  </conditionalFormatting>
  <conditionalFormatting sqref="BY85">
    <cfRule type="expression" dxfId="442" priority="1446" stopIfTrue="1">
      <formula>IF(($BY84=2),1,0)</formula>
    </cfRule>
  </conditionalFormatting>
  <conditionalFormatting sqref="BZ85">
    <cfRule type="expression" dxfId="441" priority="1445" stopIfTrue="1">
      <formula>IF(($BZ84=2),1,0)</formula>
    </cfRule>
  </conditionalFormatting>
  <conditionalFormatting sqref="CA85">
    <cfRule type="expression" dxfId="440" priority="1444" stopIfTrue="1">
      <formula>IF(($CA84=2),1,0)</formula>
    </cfRule>
  </conditionalFormatting>
  <conditionalFormatting sqref="CB85">
    <cfRule type="expression" dxfId="439" priority="1443" stopIfTrue="1">
      <formula>IF(($CB84=2),1,0)</formula>
    </cfRule>
  </conditionalFormatting>
  <conditionalFormatting sqref="CC85">
    <cfRule type="expression" dxfId="438" priority="1442" stopIfTrue="1">
      <formula>IF(($CC84=2),1,0)</formula>
    </cfRule>
  </conditionalFormatting>
  <conditionalFormatting sqref="CD85">
    <cfRule type="expression" dxfId="437" priority="1441" stopIfTrue="1">
      <formula>IF(($CD84=2),1,0)</formula>
    </cfRule>
  </conditionalFormatting>
  <conditionalFormatting sqref="CE85">
    <cfRule type="expression" dxfId="436" priority="1440" stopIfTrue="1">
      <formula>IF(($CE84=2),1,0)</formula>
    </cfRule>
  </conditionalFormatting>
  <conditionalFormatting sqref="CF85">
    <cfRule type="expression" dxfId="435" priority="1439" stopIfTrue="1">
      <formula>IF(($CF84=2),1,0)</formula>
    </cfRule>
  </conditionalFormatting>
  <conditionalFormatting sqref="CG85">
    <cfRule type="expression" dxfId="434" priority="1438" stopIfTrue="1">
      <formula>IF(($CG84=2),1,0)</formula>
    </cfRule>
  </conditionalFormatting>
  <conditionalFormatting sqref="CH85">
    <cfRule type="expression" dxfId="433" priority="1437" stopIfTrue="1">
      <formula>IF(($CH84=2),1,0)</formula>
    </cfRule>
  </conditionalFormatting>
  <conditionalFormatting sqref="CI85">
    <cfRule type="expression" dxfId="432" priority="1436" stopIfTrue="1">
      <formula>IF(($CI84=2),1,0)</formula>
    </cfRule>
  </conditionalFormatting>
  <conditionalFormatting sqref="CJ85">
    <cfRule type="expression" dxfId="431" priority="1435" stopIfTrue="1">
      <formula>IF(($CJ84=2),1,0)</formula>
    </cfRule>
  </conditionalFormatting>
  <conditionalFormatting sqref="CK85">
    <cfRule type="expression" dxfId="430" priority="1434" stopIfTrue="1">
      <formula>IF(($CK84=2),1,0)</formula>
    </cfRule>
  </conditionalFormatting>
  <conditionalFormatting sqref="CL85">
    <cfRule type="expression" dxfId="429" priority="1433" stopIfTrue="1">
      <formula>IF(($CL84=2),1,0)</formula>
    </cfRule>
  </conditionalFormatting>
  <conditionalFormatting sqref="CM85">
    <cfRule type="expression" dxfId="428" priority="1432" stopIfTrue="1">
      <formula>IF(($CM84=2),1,0)</formula>
    </cfRule>
  </conditionalFormatting>
  <conditionalFormatting sqref="CN85">
    <cfRule type="expression" dxfId="427" priority="1431" stopIfTrue="1">
      <formula>IF(($CN84=2),1,0)</formula>
    </cfRule>
  </conditionalFormatting>
  <conditionalFormatting sqref="CO85">
    <cfRule type="expression" dxfId="426" priority="1430" stopIfTrue="1">
      <formula>IF(($CO84=2),1,0)</formula>
    </cfRule>
  </conditionalFormatting>
  <conditionalFormatting sqref="CP85">
    <cfRule type="expression" dxfId="425" priority="1429" stopIfTrue="1">
      <formula>IF(($CP84=2),1,0)</formula>
    </cfRule>
  </conditionalFormatting>
  <conditionalFormatting sqref="CQ85">
    <cfRule type="expression" dxfId="424" priority="1428" stopIfTrue="1">
      <formula>IF(($CQ84=2),1,0)</formula>
    </cfRule>
  </conditionalFormatting>
  <conditionalFormatting sqref="CR85">
    <cfRule type="expression" dxfId="423" priority="1427" stopIfTrue="1">
      <formula>IF(($CR84=2),1,0)</formula>
    </cfRule>
  </conditionalFormatting>
  <conditionalFormatting sqref="CS85">
    <cfRule type="expression" dxfId="422" priority="1426" stopIfTrue="1">
      <formula>IF(($CS84=2),1,0)</formula>
    </cfRule>
  </conditionalFormatting>
  <conditionalFormatting sqref="CT85">
    <cfRule type="expression" dxfId="421" priority="1425" stopIfTrue="1">
      <formula>IF(($CT84=2),1,0)</formula>
    </cfRule>
  </conditionalFormatting>
  <conditionalFormatting sqref="CU85">
    <cfRule type="expression" dxfId="420" priority="1424" stopIfTrue="1">
      <formula>IF(($CU84=2),1,0)</formula>
    </cfRule>
  </conditionalFormatting>
  <conditionalFormatting sqref="CV85">
    <cfRule type="expression" dxfId="419" priority="1423" stopIfTrue="1">
      <formula>IF(($CV84=2),1,0)</formula>
    </cfRule>
  </conditionalFormatting>
  <conditionalFormatting sqref="CW85">
    <cfRule type="expression" dxfId="418" priority="1422" stopIfTrue="1">
      <formula>IF(($CW84=2),1,0)</formula>
    </cfRule>
  </conditionalFormatting>
  <conditionalFormatting sqref="CX85">
    <cfRule type="expression" dxfId="417" priority="1421" stopIfTrue="1">
      <formula>IF(($CX84=2),1,0)</formula>
    </cfRule>
  </conditionalFormatting>
  <conditionalFormatting sqref="CY85">
    <cfRule type="expression" dxfId="416" priority="1420" stopIfTrue="1">
      <formula>IF(($CY84=2),1,0)</formula>
    </cfRule>
  </conditionalFormatting>
  <conditionalFormatting sqref="CZ85">
    <cfRule type="expression" dxfId="415" priority="1419" stopIfTrue="1">
      <formula>IF(($CZ84=2),1,0)</formula>
    </cfRule>
  </conditionalFormatting>
  <conditionalFormatting sqref="DA85">
    <cfRule type="expression" dxfId="414" priority="1418" stopIfTrue="1">
      <formula>IF(($DA84=2),1,0)</formula>
    </cfRule>
  </conditionalFormatting>
  <conditionalFormatting sqref="DB85">
    <cfRule type="expression" dxfId="413" priority="1417" stopIfTrue="1">
      <formula>IF(($DB84=2),1,0)</formula>
    </cfRule>
  </conditionalFormatting>
  <conditionalFormatting sqref="DC85">
    <cfRule type="expression" dxfId="412" priority="1416" stopIfTrue="1">
      <formula>IF(($DC84=2),1,0)</formula>
    </cfRule>
  </conditionalFormatting>
  <conditionalFormatting sqref="DD85">
    <cfRule type="expression" dxfId="411" priority="1415" stopIfTrue="1">
      <formula>IF(($DD84=2),1,0)</formula>
    </cfRule>
  </conditionalFormatting>
  <conditionalFormatting sqref="DE85">
    <cfRule type="expression" dxfId="410" priority="1414" stopIfTrue="1">
      <formula>IF(($DE84=2),1,0)</formula>
    </cfRule>
  </conditionalFormatting>
  <conditionalFormatting sqref="DF85">
    <cfRule type="expression" dxfId="409" priority="1413" stopIfTrue="1">
      <formula>IF(($DF84=2),1,0)</formula>
    </cfRule>
  </conditionalFormatting>
  <conditionalFormatting sqref="DG85">
    <cfRule type="expression" dxfId="408" priority="1412" stopIfTrue="1">
      <formula>IF(($DG84=2),1,0)</formula>
    </cfRule>
  </conditionalFormatting>
  <conditionalFormatting sqref="DH85">
    <cfRule type="expression" dxfId="407" priority="1411" stopIfTrue="1">
      <formula>IF(($DH84=2),1,0)</formula>
    </cfRule>
  </conditionalFormatting>
  <conditionalFormatting sqref="DI85">
    <cfRule type="expression" dxfId="406" priority="1410" stopIfTrue="1">
      <formula>IF(($DI84=2),1,0)</formula>
    </cfRule>
  </conditionalFormatting>
  <conditionalFormatting sqref="DJ85">
    <cfRule type="expression" dxfId="405" priority="1409" stopIfTrue="1">
      <formula>IF(($DJ84=2),1,0)</formula>
    </cfRule>
  </conditionalFormatting>
  <conditionalFormatting sqref="DK85">
    <cfRule type="expression" dxfId="404" priority="1408" stopIfTrue="1">
      <formula>IF(($DK84=2),1,0)</formula>
    </cfRule>
  </conditionalFormatting>
  <conditionalFormatting sqref="DL85">
    <cfRule type="expression" dxfId="403" priority="1407" stopIfTrue="1">
      <formula>IF(($DL84=2),1,0)</formula>
    </cfRule>
  </conditionalFormatting>
  <conditionalFormatting sqref="DM85">
    <cfRule type="expression" dxfId="402" priority="1406" stopIfTrue="1">
      <formula>IF(($DM84=2),1,0)</formula>
    </cfRule>
  </conditionalFormatting>
  <conditionalFormatting sqref="DN85">
    <cfRule type="expression" dxfId="401" priority="1405" stopIfTrue="1">
      <formula>IF(($DN84=2),1,0)</formula>
    </cfRule>
  </conditionalFormatting>
  <conditionalFormatting sqref="DO85">
    <cfRule type="expression" dxfId="400" priority="1404" stopIfTrue="1">
      <formula>IF(($DO84=2),1,0)</formula>
    </cfRule>
  </conditionalFormatting>
  <conditionalFormatting sqref="DP85">
    <cfRule type="expression" dxfId="399" priority="1403" stopIfTrue="1">
      <formula>IF(($DP84=2),1,0)</formula>
    </cfRule>
  </conditionalFormatting>
  <conditionalFormatting sqref="DQ85">
    <cfRule type="expression" dxfId="398" priority="1402" stopIfTrue="1">
      <formula>IF(($DQ84=2),1,0)</formula>
    </cfRule>
  </conditionalFormatting>
  <conditionalFormatting sqref="DR85">
    <cfRule type="expression" dxfId="397" priority="1401" stopIfTrue="1">
      <formula>IF(($DR84=2),1,0)</formula>
    </cfRule>
  </conditionalFormatting>
  <conditionalFormatting sqref="DS85">
    <cfRule type="expression" dxfId="396" priority="1400" stopIfTrue="1">
      <formula>IF(($DS84=2),1,0)</formula>
    </cfRule>
  </conditionalFormatting>
  <conditionalFormatting sqref="DT85">
    <cfRule type="expression" dxfId="395" priority="1399" stopIfTrue="1">
      <formula>IF(($DT84=2),1,0)</formula>
    </cfRule>
  </conditionalFormatting>
  <conditionalFormatting sqref="DU85">
    <cfRule type="expression" dxfId="394" priority="1398" stopIfTrue="1">
      <formula>IF(($DU84=2),1,0)</formula>
    </cfRule>
  </conditionalFormatting>
  <conditionalFormatting sqref="DV85">
    <cfRule type="expression" dxfId="393" priority="1397" stopIfTrue="1">
      <formula>IF(($DV84=2),1,0)</formula>
    </cfRule>
  </conditionalFormatting>
  <conditionalFormatting sqref="DW85">
    <cfRule type="expression" dxfId="392" priority="1396" stopIfTrue="1">
      <formula>IF(($DW84=2),1,0)</formula>
    </cfRule>
  </conditionalFormatting>
  <conditionalFormatting sqref="DX85">
    <cfRule type="expression" dxfId="391" priority="1395" stopIfTrue="1">
      <formula>IF(($DX84=2),1,0)</formula>
    </cfRule>
  </conditionalFormatting>
  <conditionalFormatting sqref="DY85">
    <cfRule type="expression" dxfId="390" priority="1394" stopIfTrue="1">
      <formula>IF(($DY84=2),1,0)</formula>
    </cfRule>
  </conditionalFormatting>
  <conditionalFormatting sqref="DZ85">
    <cfRule type="expression" dxfId="389" priority="1393" stopIfTrue="1">
      <formula>IF(($DZ84=2),1,0)</formula>
    </cfRule>
  </conditionalFormatting>
  <conditionalFormatting sqref="EA85">
    <cfRule type="expression" dxfId="388" priority="1392" stopIfTrue="1">
      <formula>IF(($EA84=2),1,0)</formula>
    </cfRule>
  </conditionalFormatting>
  <conditionalFormatting sqref="EB85">
    <cfRule type="expression" dxfId="387" priority="1391" stopIfTrue="1">
      <formula>IF(($EB84=2),1,0)</formula>
    </cfRule>
  </conditionalFormatting>
  <conditionalFormatting sqref="EC85">
    <cfRule type="expression" dxfId="386" priority="1390" stopIfTrue="1">
      <formula>IF(($EC84=2),1,0)</formula>
    </cfRule>
  </conditionalFormatting>
  <conditionalFormatting sqref="ED85">
    <cfRule type="expression" dxfId="385" priority="1389" stopIfTrue="1">
      <formula>IF(($ED84=2),1,0)</formula>
    </cfRule>
  </conditionalFormatting>
  <conditionalFormatting sqref="EE85">
    <cfRule type="expression" dxfId="384" priority="1388" stopIfTrue="1">
      <formula>IF(($EE84=2),1,0)</formula>
    </cfRule>
  </conditionalFormatting>
  <conditionalFormatting sqref="EF85">
    <cfRule type="expression" dxfId="383" priority="1387" stopIfTrue="1">
      <formula>IF(($EF84=2),1,0)</formula>
    </cfRule>
  </conditionalFormatting>
  <conditionalFormatting sqref="EG85">
    <cfRule type="expression" dxfId="382" priority="1386" stopIfTrue="1">
      <formula>IF(($EG84=2),1,0)</formula>
    </cfRule>
  </conditionalFormatting>
  <conditionalFormatting sqref="EH85">
    <cfRule type="expression" dxfId="381" priority="1385" stopIfTrue="1">
      <formula>IF(($EH84=2),1,0)</formula>
    </cfRule>
  </conditionalFormatting>
  <conditionalFormatting sqref="EI85">
    <cfRule type="expression" dxfId="380" priority="1384" stopIfTrue="1">
      <formula>IF(($EI84=2),1,0)</formula>
    </cfRule>
  </conditionalFormatting>
  <conditionalFormatting sqref="EJ85">
    <cfRule type="expression" dxfId="379" priority="1383" stopIfTrue="1">
      <formula>IF(($EJ84=2),1,0)</formula>
    </cfRule>
  </conditionalFormatting>
  <conditionalFormatting sqref="EK85">
    <cfRule type="expression" dxfId="378" priority="1382" stopIfTrue="1">
      <formula>IF(($EK84=2),1,0)</formula>
    </cfRule>
  </conditionalFormatting>
  <conditionalFormatting sqref="EL85">
    <cfRule type="expression" dxfId="377" priority="1381" stopIfTrue="1">
      <formula>IF(($EL84=2),1,0)</formula>
    </cfRule>
  </conditionalFormatting>
  <conditionalFormatting sqref="EM85">
    <cfRule type="expression" dxfId="376" priority="1380" stopIfTrue="1">
      <formula>IF(($EM84=2),1,0)</formula>
    </cfRule>
  </conditionalFormatting>
  <conditionalFormatting sqref="EN85">
    <cfRule type="expression" dxfId="375" priority="1379" stopIfTrue="1">
      <formula>IF(($EN84=2),1,0)</formula>
    </cfRule>
  </conditionalFormatting>
  <conditionalFormatting sqref="EO85">
    <cfRule type="expression" dxfId="374" priority="1378" stopIfTrue="1">
      <formula>IF(($EO84=2),1,0)</formula>
    </cfRule>
  </conditionalFormatting>
  <conditionalFormatting sqref="EP85">
    <cfRule type="expression" dxfId="373" priority="1377" stopIfTrue="1">
      <formula>IF(($EP84=2),1,0)</formula>
    </cfRule>
  </conditionalFormatting>
  <conditionalFormatting sqref="EQ85">
    <cfRule type="expression" dxfId="372" priority="1376" stopIfTrue="1">
      <formula>IF(($EQ84=2),1,0)</formula>
    </cfRule>
  </conditionalFormatting>
  <conditionalFormatting sqref="ER85">
    <cfRule type="expression" dxfId="371" priority="1375" stopIfTrue="1">
      <formula>IF(($ER84=2),1,0)</formula>
    </cfRule>
  </conditionalFormatting>
  <conditionalFormatting sqref="ES85">
    <cfRule type="expression" dxfId="370" priority="1374" stopIfTrue="1">
      <formula>IF(($ES84=2),1,0)</formula>
    </cfRule>
  </conditionalFormatting>
  <conditionalFormatting sqref="ET85">
    <cfRule type="expression" dxfId="369" priority="1373" stopIfTrue="1">
      <formula>IF(($ET84=2),1,0)</formula>
    </cfRule>
  </conditionalFormatting>
  <conditionalFormatting sqref="EU85">
    <cfRule type="expression" dxfId="368" priority="1372" stopIfTrue="1">
      <formula>IF(($EU84=2),1,0)</formula>
    </cfRule>
  </conditionalFormatting>
  <conditionalFormatting sqref="EV85">
    <cfRule type="expression" dxfId="367" priority="1371" stopIfTrue="1">
      <formula>IF(($EV84=2),1,0)</formula>
    </cfRule>
  </conditionalFormatting>
  <conditionalFormatting sqref="EW85">
    <cfRule type="expression" dxfId="366" priority="1370" stopIfTrue="1">
      <formula>IF(($EW84=2),1,0)</formula>
    </cfRule>
  </conditionalFormatting>
  <conditionalFormatting sqref="EX85">
    <cfRule type="expression" dxfId="365" priority="1369" stopIfTrue="1">
      <formula>IF(($EX84=2),1,0)</formula>
    </cfRule>
  </conditionalFormatting>
  <conditionalFormatting sqref="EY85">
    <cfRule type="expression" dxfId="364" priority="1368" stopIfTrue="1">
      <formula>IF(($EY84=2),1,0)</formula>
    </cfRule>
  </conditionalFormatting>
  <conditionalFormatting sqref="EZ85">
    <cfRule type="expression" dxfId="363" priority="1367" stopIfTrue="1">
      <formula>IF(($EZ84=2),1,0)</formula>
    </cfRule>
  </conditionalFormatting>
  <conditionalFormatting sqref="FA85">
    <cfRule type="expression" dxfId="362" priority="1366" stopIfTrue="1">
      <formula>IF(($FA84=2),1,0)</formula>
    </cfRule>
  </conditionalFormatting>
  <conditionalFormatting sqref="FB85">
    <cfRule type="expression" dxfId="361" priority="1365" stopIfTrue="1">
      <formula>IF(($FB84=2),1,0)</formula>
    </cfRule>
  </conditionalFormatting>
  <conditionalFormatting sqref="FC85">
    <cfRule type="expression" dxfId="360" priority="1364" stopIfTrue="1">
      <formula>IF(($FC84=2),1,0)</formula>
    </cfRule>
  </conditionalFormatting>
  <conditionalFormatting sqref="FD85">
    <cfRule type="expression" dxfId="359" priority="1363" stopIfTrue="1">
      <formula>IF(($FD84=2),1,0)</formula>
    </cfRule>
  </conditionalFormatting>
  <conditionalFormatting sqref="FE85">
    <cfRule type="expression" dxfId="358" priority="1362" stopIfTrue="1">
      <formula>IF(($FE84=2),1,0)</formula>
    </cfRule>
  </conditionalFormatting>
  <conditionalFormatting sqref="FF85">
    <cfRule type="expression" dxfId="357" priority="1361" stopIfTrue="1">
      <formula>IF(($FF84=2),1,0)</formula>
    </cfRule>
  </conditionalFormatting>
  <conditionalFormatting sqref="FG85">
    <cfRule type="expression" dxfId="356" priority="1360" stopIfTrue="1">
      <formula>IF(($FG84=2),1,0)</formula>
    </cfRule>
  </conditionalFormatting>
  <conditionalFormatting sqref="FH85">
    <cfRule type="expression" dxfId="355" priority="1359" stopIfTrue="1">
      <formula>IF(($FH84=2),1,0)</formula>
    </cfRule>
  </conditionalFormatting>
  <conditionalFormatting sqref="FI85">
    <cfRule type="expression" dxfId="354" priority="1358" stopIfTrue="1">
      <formula>IF(($FI84=2),1,0)</formula>
    </cfRule>
  </conditionalFormatting>
  <conditionalFormatting sqref="FJ85">
    <cfRule type="expression" dxfId="353" priority="1357" stopIfTrue="1">
      <formula>IF(($FJ84=2),1,0)</formula>
    </cfRule>
  </conditionalFormatting>
  <conditionalFormatting sqref="FK85">
    <cfRule type="expression" dxfId="352" priority="1356" stopIfTrue="1">
      <formula>IF(($FK84=2),1,0)</formula>
    </cfRule>
  </conditionalFormatting>
  <conditionalFormatting sqref="FL85">
    <cfRule type="expression" dxfId="351" priority="1355" stopIfTrue="1">
      <formula>IF(($FL84=2),1,0)</formula>
    </cfRule>
  </conditionalFormatting>
  <conditionalFormatting sqref="FM85">
    <cfRule type="expression" dxfId="350" priority="1354" stopIfTrue="1">
      <formula>IF(($FM84=2),1,0)</formula>
    </cfRule>
  </conditionalFormatting>
  <conditionalFormatting sqref="FN85">
    <cfRule type="expression" dxfId="349" priority="1353" stopIfTrue="1">
      <formula>IF(($FN84=2),1,0)</formula>
    </cfRule>
  </conditionalFormatting>
  <conditionalFormatting sqref="FO85">
    <cfRule type="expression" dxfId="348" priority="1352" stopIfTrue="1">
      <formula>IF(($FO84=2),1,0)</formula>
    </cfRule>
  </conditionalFormatting>
  <conditionalFormatting sqref="FP85">
    <cfRule type="expression" dxfId="347" priority="1351" stopIfTrue="1">
      <formula>IF(($FP84=2),1,0)</formula>
    </cfRule>
  </conditionalFormatting>
  <conditionalFormatting sqref="FQ85">
    <cfRule type="expression" dxfId="346" priority="1350" stopIfTrue="1">
      <formula>IF(($FQ84=2),1,0)</formula>
    </cfRule>
  </conditionalFormatting>
  <conditionalFormatting sqref="FR85">
    <cfRule type="expression" dxfId="345" priority="1349" stopIfTrue="1">
      <formula>IF(($FR84=2),1,0)</formula>
    </cfRule>
  </conditionalFormatting>
  <conditionalFormatting sqref="FS85">
    <cfRule type="expression" dxfId="344" priority="1348" stopIfTrue="1">
      <formula>IF(($FS84=2),1,0)</formula>
    </cfRule>
  </conditionalFormatting>
  <conditionalFormatting sqref="FT85">
    <cfRule type="expression" dxfId="343" priority="1347" stopIfTrue="1">
      <formula>IF(($FT84=2),1,0)</formula>
    </cfRule>
  </conditionalFormatting>
  <conditionalFormatting sqref="FU85">
    <cfRule type="expression" dxfId="342" priority="1346" stopIfTrue="1">
      <formula>IF(($FU84=2),1,0)</formula>
    </cfRule>
  </conditionalFormatting>
  <conditionalFormatting sqref="FV85">
    <cfRule type="expression" dxfId="341" priority="1345" stopIfTrue="1">
      <formula>IF(($FV84=2),1,0)</formula>
    </cfRule>
  </conditionalFormatting>
  <conditionalFormatting sqref="FW85">
    <cfRule type="expression" dxfId="340" priority="1344" stopIfTrue="1">
      <formula>IF(($FW84=2),1,0)</formula>
    </cfRule>
  </conditionalFormatting>
  <conditionalFormatting sqref="FX85">
    <cfRule type="expression" dxfId="339" priority="1343" stopIfTrue="1">
      <formula>IF(($FX84=2),1,0)</formula>
    </cfRule>
  </conditionalFormatting>
  <conditionalFormatting sqref="FY85">
    <cfRule type="expression" dxfId="338" priority="1342" stopIfTrue="1">
      <formula>IF(($FY84=2),1,0)</formula>
    </cfRule>
  </conditionalFormatting>
  <conditionalFormatting sqref="FZ85">
    <cfRule type="expression" dxfId="337" priority="1341" stopIfTrue="1">
      <formula>IF(($FZ84=2),1,0)</formula>
    </cfRule>
  </conditionalFormatting>
  <conditionalFormatting sqref="GA85">
    <cfRule type="expression" dxfId="336" priority="1340" stopIfTrue="1">
      <formula>IF(($GA84=2),1,0)</formula>
    </cfRule>
  </conditionalFormatting>
  <conditionalFormatting sqref="GB85">
    <cfRule type="expression" dxfId="335" priority="1339" stopIfTrue="1">
      <formula>IF(($GB84=2),1,0)</formula>
    </cfRule>
  </conditionalFormatting>
  <conditionalFormatting sqref="GC85">
    <cfRule type="expression" dxfId="334" priority="1338" stopIfTrue="1">
      <formula>IF(($GC84=2),1,0)</formula>
    </cfRule>
  </conditionalFormatting>
  <conditionalFormatting sqref="GD85">
    <cfRule type="expression" dxfId="333" priority="1337" stopIfTrue="1">
      <formula>IF(($GD84=2),1,0)</formula>
    </cfRule>
  </conditionalFormatting>
  <conditionalFormatting sqref="GE85">
    <cfRule type="expression" dxfId="332" priority="1336" stopIfTrue="1">
      <formula>IF(($GE84=2),1,0)</formula>
    </cfRule>
  </conditionalFormatting>
  <conditionalFormatting sqref="GF85">
    <cfRule type="expression" dxfId="331" priority="1335" stopIfTrue="1">
      <formula>IF(($GF84=2),1,0)</formula>
    </cfRule>
  </conditionalFormatting>
  <conditionalFormatting sqref="GG85">
    <cfRule type="expression" dxfId="330" priority="1334" stopIfTrue="1">
      <formula>IF(($GG84=2),1,0)</formula>
    </cfRule>
  </conditionalFormatting>
  <conditionalFormatting sqref="GH85">
    <cfRule type="expression" dxfId="329" priority="1333" stopIfTrue="1">
      <formula>IF(($GH84=2),1,0)</formula>
    </cfRule>
  </conditionalFormatting>
  <conditionalFormatting sqref="GI85">
    <cfRule type="expression" dxfId="328" priority="1332" stopIfTrue="1">
      <formula>IF(($GI84=2),1,0)</formula>
    </cfRule>
  </conditionalFormatting>
  <conditionalFormatting sqref="GJ85">
    <cfRule type="expression" dxfId="327" priority="1331" stopIfTrue="1">
      <formula>IF(($GJ84=2),1,0)</formula>
    </cfRule>
  </conditionalFormatting>
  <conditionalFormatting sqref="GK85">
    <cfRule type="expression" dxfId="326" priority="1330" stopIfTrue="1">
      <formula>IF(($GK84=2),1,0)</formula>
    </cfRule>
  </conditionalFormatting>
  <conditionalFormatting sqref="GL85">
    <cfRule type="expression" dxfId="325" priority="1329" stopIfTrue="1">
      <formula>IF(($GL84=2),1,0)</formula>
    </cfRule>
  </conditionalFormatting>
  <conditionalFormatting sqref="GM85">
    <cfRule type="expression" dxfId="324" priority="1328" stopIfTrue="1">
      <formula>IF(($GM84=2),1,0)</formula>
    </cfRule>
  </conditionalFormatting>
  <conditionalFormatting sqref="GN85">
    <cfRule type="expression" dxfId="323" priority="1327" stopIfTrue="1">
      <formula>IF(($GN84=2),1,0)</formula>
    </cfRule>
  </conditionalFormatting>
  <conditionalFormatting sqref="GO85">
    <cfRule type="expression" dxfId="322" priority="1326" stopIfTrue="1">
      <formula>IF(($GO84=2),1,0)</formula>
    </cfRule>
  </conditionalFormatting>
  <conditionalFormatting sqref="GP85">
    <cfRule type="expression" dxfId="321" priority="1325" stopIfTrue="1">
      <formula>IF(($GP84=2),1,0)</formula>
    </cfRule>
  </conditionalFormatting>
  <conditionalFormatting sqref="GQ85">
    <cfRule type="expression" dxfId="320" priority="1324" stopIfTrue="1">
      <formula>IF(($GQ84=2),1,0)</formula>
    </cfRule>
  </conditionalFormatting>
  <conditionalFormatting sqref="GR85">
    <cfRule type="expression" dxfId="319" priority="1323" stopIfTrue="1">
      <formula>IF(($GR84=2),1,0)</formula>
    </cfRule>
  </conditionalFormatting>
  <conditionalFormatting sqref="GS85">
    <cfRule type="expression" dxfId="318" priority="1322" stopIfTrue="1">
      <formula>IF(($GS84=2),1,0)</formula>
    </cfRule>
  </conditionalFormatting>
  <conditionalFormatting sqref="GT85">
    <cfRule type="expression" dxfId="317" priority="1321" stopIfTrue="1">
      <formula>IF(($GT84=2),1,0)</formula>
    </cfRule>
  </conditionalFormatting>
  <conditionalFormatting sqref="GU85">
    <cfRule type="expression" dxfId="316" priority="1320" stopIfTrue="1">
      <formula>IF(($GU84=2),1,0)</formula>
    </cfRule>
  </conditionalFormatting>
  <conditionalFormatting sqref="GV85">
    <cfRule type="expression" dxfId="315" priority="1319" stopIfTrue="1">
      <formula>IF(($GV84=2),1,0)</formula>
    </cfRule>
  </conditionalFormatting>
  <conditionalFormatting sqref="GW85">
    <cfRule type="expression" dxfId="314" priority="1318" stopIfTrue="1">
      <formula>IF(($GW84=2),1,0)</formula>
    </cfRule>
  </conditionalFormatting>
  <conditionalFormatting sqref="GX85">
    <cfRule type="expression" dxfId="313" priority="1317" stopIfTrue="1">
      <formula>IF(($GX84=2),1,0)</formula>
    </cfRule>
  </conditionalFormatting>
  <conditionalFormatting sqref="GY85">
    <cfRule type="expression" dxfId="312" priority="1316" stopIfTrue="1">
      <formula>IF(($GY84=2),1,0)</formula>
    </cfRule>
  </conditionalFormatting>
  <conditionalFormatting sqref="GZ85">
    <cfRule type="expression" dxfId="311" priority="1315" stopIfTrue="1">
      <formula>IF(($GZ84=2),1,0)</formula>
    </cfRule>
  </conditionalFormatting>
  <conditionalFormatting sqref="HA85">
    <cfRule type="expression" dxfId="310" priority="1314" stopIfTrue="1">
      <formula>IF(($HA84=2),1,0)</formula>
    </cfRule>
  </conditionalFormatting>
  <conditionalFormatting sqref="HB85">
    <cfRule type="expression" dxfId="309" priority="1313" stopIfTrue="1">
      <formula>IF(($HB84=2),1,0)</formula>
    </cfRule>
  </conditionalFormatting>
  <conditionalFormatting sqref="HC85">
    <cfRule type="expression" dxfId="308" priority="1312" stopIfTrue="1">
      <formula>IF(($HC84=2),1,0)</formula>
    </cfRule>
  </conditionalFormatting>
  <conditionalFormatting sqref="HD85">
    <cfRule type="expression" dxfId="307" priority="1311" stopIfTrue="1">
      <formula>IF(($HD84=2),1,0)</formula>
    </cfRule>
  </conditionalFormatting>
  <conditionalFormatting sqref="HE85">
    <cfRule type="expression" dxfId="306" priority="1310" stopIfTrue="1">
      <formula>IF(($HE84=2),1,0)</formula>
    </cfRule>
  </conditionalFormatting>
  <conditionalFormatting sqref="HF85">
    <cfRule type="expression" dxfId="305" priority="1309" stopIfTrue="1">
      <formula>IF(($HF84=2),1,0)</formula>
    </cfRule>
  </conditionalFormatting>
  <conditionalFormatting sqref="HG85">
    <cfRule type="expression" dxfId="304" priority="1308" stopIfTrue="1">
      <formula>IF(($HG84=2),1,0)</formula>
    </cfRule>
  </conditionalFormatting>
  <conditionalFormatting sqref="HH85">
    <cfRule type="expression" dxfId="303" priority="1307" stopIfTrue="1">
      <formula>IF(($HH84=2),1,0)</formula>
    </cfRule>
  </conditionalFormatting>
  <conditionalFormatting sqref="HI85">
    <cfRule type="expression" dxfId="302" priority="1306" stopIfTrue="1">
      <formula>IF(($HI84=2),1,0)</formula>
    </cfRule>
  </conditionalFormatting>
  <conditionalFormatting sqref="HJ85">
    <cfRule type="expression" dxfId="301" priority="1305" stopIfTrue="1">
      <formula>IF(($HJ84=2),1,0)</formula>
    </cfRule>
  </conditionalFormatting>
  <conditionalFormatting sqref="HK85">
    <cfRule type="expression" dxfId="300" priority="1304" stopIfTrue="1">
      <formula>IF(($HK84=2),1,0)</formula>
    </cfRule>
  </conditionalFormatting>
  <conditionalFormatting sqref="HL85">
    <cfRule type="expression" dxfId="299" priority="1303" stopIfTrue="1">
      <formula>IF(($HL84=2),1,0)</formula>
    </cfRule>
  </conditionalFormatting>
  <conditionalFormatting sqref="HM85">
    <cfRule type="expression" dxfId="298" priority="1302" stopIfTrue="1">
      <formula>IF(($HM84=2),1,0)</formula>
    </cfRule>
  </conditionalFormatting>
  <conditionalFormatting sqref="HN85">
    <cfRule type="expression" dxfId="297" priority="1301" stopIfTrue="1">
      <formula>IF(($HN84=2),1,0)</formula>
    </cfRule>
  </conditionalFormatting>
  <conditionalFormatting sqref="HO85">
    <cfRule type="expression" dxfId="296" priority="1300" stopIfTrue="1">
      <formula>IF(($HO84=2),1,0)</formula>
    </cfRule>
  </conditionalFormatting>
  <conditionalFormatting sqref="HP85">
    <cfRule type="expression" dxfId="295" priority="1299" stopIfTrue="1">
      <formula>IF(($HP84=2),1,0)</formula>
    </cfRule>
  </conditionalFormatting>
  <conditionalFormatting sqref="HQ85">
    <cfRule type="expression" dxfId="294" priority="1298" stopIfTrue="1">
      <formula>IF(($HQ84=2),1,0)</formula>
    </cfRule>
  </conditionalFormatting>
  <conditionalFormatting sqref="HR85">
    <cfRule type="expression" dxfId="293" priority="1297" stopIfTrue="1">
      <formula>IF(($HR84=2),1,0)</formula>
    </cfRule>
  </conditionalFormatting>
  <conditionalFormatting sqref="HS85">
    <cfRule type="expression" dxfId="292" priority="1296" stopIfTrue="1">
      <formula>IF(($HS84=2),1,0)</formula>
    </cfRule>
  </conditionalFormatting>
  <conditionalFormatting sqref="HT85">
    <cfRule type="expression" dxfId="291" priority="1295" stopIfTrue="1">
      <formula>IF(($HT84=2),1,0)</formula>
    </cfRule>
  </conditionalFormatting>
  <conditionalFormatting sqref="HU85">
    <cfRule type="expression" dxfId="290" priority="1294" stopIfTrue="1">
      <formula>IF(($HU84=2),1,0)</formula>
    </cfRule>
  </conditionalFormatting>
  <conditionalFormatting sqref="HV85">
    <cfRule type="expression" dxfId="289" priority="1293" stopIfTrue="1">
      <formula>IF(($HV84=2),1,0)</formula>
    </cfRule>
  </conditionalFormatting>
  <conditionalFormatting sqref="HW85">
    <cfRule type="expression" dxfId="288" priority="1292" stopIfTrue="1">
      <formula>IF(($HW84=2),1,0)</formula>
    </cfRule>
  </conditionalFormatting>
  <conditionalFormatting sqref="HX85">
    <cfRule type="expression" dxfId="287" priority="1291" stopIfTrue="1">
      <formula>IF(($HX84=2),1,0)</formula>
    </cfRule>
  </conditionalFormatting>
  <conditionalFormatting sqref="HY85">
    <cfRule type="expression" dxfId="286" priority="1290" stopIfTrue="1">
      <formula>IF(($HY84=2),1,0)</formula>
    </cfRule>
  </conditionalFormatting>
  <conditionalFormatting sqref="HZ85">
    <cfRule type="expression" dxfId="285" priority="1289" stopIfTrue="1">
      <formula>IF(($HZ84=2),1,0)</formula>
    </cfRule>
  </conditionalFormatting>
  <conditionalFormatting sqref="IA85">
    <cfRule type="expression" dxfId="284" priority="1288" stopIfTrue="1">
      <formula>IF(($IA84=2),1,0)</formula>
    </cfRule>
  </conditionalFormatting>
  <conditionalFormatting sqref="IB85">
    <cfRule type="expression" dxfId="283" priority="1287" stopIfTrue="1">
      <formula>IF(($IB84=2),1,0)</formula>
    </cfRule>
  </conditionalFormatting>
  <conditionalFormatting sqref="IC85">
    <cfRule type="expression" dxfId="282" priority="1286" stopIfTrue="1">
      <formula>IF(($IC84=2),1,0)</formula>
    </cfRule>
  </conditionalFormatting>
  <conditionalFormatting sqref="ID85">
    <cfRule type="expression" dxfId="281" priority="1285" stopIfTrue="1">
      <formula>IF(($ID84=2),1,0)</formula>
    </cfRule>
  </conditionalFormatting>
  <conditionalFormatting sqref="IE85">
    <cfRule type="expression" dxfId="280" priority="1284" stopIfTrue="1">
      <formula>IF(($IE84=2),1,0)</formula>
    </cfRule>
  </conditionalFormatting>
  <conditionalFormatting sqref="IF85">
    <cfRule type="expression" dxfId="279" priority="1283" stopIfTrue="1">
      <formula>IF(($IF84=2),1,0)</formula>
    </cfRule>
  </conditionalFormatting>
  <conditionalFormatting sqref="IG85">
    <cfRule type="expression" dxfId="278" priority="1282" stopIfTrue="1">
      <formula>IF(($IG84=2),1,0)</formula>
    </cfRule>
  </conditionalFormatting>
  <conditionalFormatting sqref="IH85">
    <cfRule type="expression" dxfId="277" priority="1281" stopIfTrue="1">
      <formula>IF(($IH84=2),1,0)</formula>
    </cfRule>
  </conditionalFormatting>
  <conditionalFormatting sqref="II85">
    <cfRule type="expression" dxfId="276" priority="1280" stopIfTrue="1">
      <formula>IF(($II84=2),1,0)</formula>
    </cfRule>
  </conditionalFormatting>
  <conditionalFormatting sqref="IJ85">
    <cfRule type="expression" dxfId="275" priority="1279" stopIfTrue="1">
      <formula>IF(($IJ84=2),1,0)</formula>
    </cfRule>
  </conditionalFormatting>
  <conditionalFormatting sqref="IK85">
    <cfRule type="expression" dxfId="274" priority="1278" stopIfTrue="1">
      <formula>IF(($IK84=2),1,0)</formula>
    </cfRule>
  </conditionalFormatting>
  <conditionalFormatting sqref="IL85">
    <cfRule type="expression" dxfId="273" priority="1277" stopIfTrue="1">
      <formula>IF(($IL84=2),1,0)</formula>
    </cfRule>
  </conditionalFormatting>
  <conditionalFormatting sqref="IM85">
    <cfRule type="expression" dxfId="272" priority="1276" stopIfTrue="1">
      <formula>IF(($IM84=2),1,0)</formula>
    </cfRule>
  </conditionalFormatting>
  <conditionalFormatting sqref="IN85">
    <cfRule type="expression" dxfId="271" priority="1275" stopIfTrue="1">
      <formula>IF(($IN84=2),1,0)</formula>
    </cfRule>
  </conditionalFormatting>
  <conditionalFormatting sqref="IO85">
    <cfRule type="expression" dxfId="270" priority="1274" stopIfTrue="1">
      <formula>IF(($IO84=2),1,0)</formula>
    </cfRule>
  </conditionalFormatting>
  <conditionalFormatting sqref="IP85">
    <cfRule type="expression" dxfId="269" priority="1273" stopIfTrue="1">
      <formula>IF(($IP84=2),1,0)</formula>
    </cfRule>
  </conditionalFormatting>
  <conditionalFormatting sqref="A87:IP87">
    <cfRule type="expression" dxfId="268" priority="1272" stopIfTrue="1">
      <formula>IF((A$86=2),1,0)</formula>
    </cfRule>
  </conditionalFormatting>
  <conditionalFormatting sqref="A89:IP89">
    <cfRule type="expression" dxfId="267" priority="1022" stopIfTrue="1">
      <formula>IF((A$88=2),1,0)</formula>
    </cfRule>
  </conditionalFormatting>
  <conditionalFormatting sqref="A91:IP91">
    <cfRule type="expression" dxfId="266" priority="772" stopIfTrue="1">
      <formula>IF((A$90=2),1,0)</formula>
    </cfRule>
  </conditionalFormatting>
  <conditionalFormatting sqref="A93:IP93">
    <cfRule type="expression" dxfId="265" priority="522" stopIfTrue="1">
      <formula>IF((A$92=2),1,0)</formula>
    </cfRule>
  </conditionalFormatting>
  <conditionalFormatting sqref="A95:IP95">
    <cfRule type="expression" dxfId="264" priority="272" stopIfTrue="1">
      <formula>IF((A$94=2),1,0)</formula>
    </cfRule>
  </conditionalFormatting>
  <conditionalFormatting sqref="A31:IP31">
    <cfRule type="expression" dxfId="263" priority="8029" stopIfTrue="1">
      <formula>IF((A$30=2),1,0)</formula>
    </cfRule>
  </conditionalFormatting>
  <conditionalFormatting sqref="B31">
    <cfRule type="expression" dxfId="262" priority="8030" stopIfTrue="1">
      <formula>IF(($B30=2),1,0)</formula>
    </cfRule>
  </conditionalFormatting>
  <conditionalFormatting sqref="C31">
    <cfRule type="expression" dxfId="261" priority="8031" stopIfTrue="1">
      <formula>IF(($C30=2),1,0)</formula>
    </cfRule>
  </conditionalFormatting>
  <conditionalFormatting sqref="D31">
    <cfRule type="expression" dxfId="260" priority="8032" stopIfTrue="1">
      <formula>IF(($D30=2),1,0)</formula>
    </cfRule>
  </conditionalFormatting>
  <conditionalFormatting sqref="E31">
    <cfRule type="expression" dxfId="259" priority="8033" stopIfTrue="1">
      <formula>IF(($E30=2),1,0)</formula>
    </cfRule>
  </conditionalFormatting>
  <conditionalFormatting sqref="F31">
    <cfRule type="expression" dxfId="258" priority="8034" stopIfTrue="1">
      <formula>IF(($F30=2),1,0)</formula>
    </cfRule>
  </conditionalFormatting>
  <conditionalFormatting sqref="G31">
    <cfRule type="expression" dxfId="257" priority="8035" stopIfTrue="1">
      <formula>IF(($G30=2),1,0)</formula>
    </cfRule>
  </conditionalFormatting>
  <conditionalFormatting sqref="H31">
    <cfRule type="expression" dxfId="256" priority="8036" stopIfTrue="1">
      <formula>IF(($H30=2),1,0)</formula>
    </cfRule>
  </conditionalFormatting>
  <conditionalFormatting sqref="I31">
    <cfRule type="expression" dxfId="255" priority="8037" stopIfTrue="1">
      <formula>IF(($I30=2),1,0)</formula>
    </cfRule>
  </conditionalFormatting>
  <conditionalFormatting sqref="J31">
    <cfRule type="expression" dxfId="254" priority="8038" stopIfTrue="1">
      <formula>IF(($J30=2),1,0)</formula>
    </cfRule>
  </conditionalFormatting>
  <conditionalFormatting sqref="K31">
    <cfRule type="expression" dxfId="253" priority="8039" stopIfTrue="1">
      <formula>IF(($K30=2),1,0)</formula>
    </cfRule>
  </conditionalFormatting>
  <conditionalFormatting sqref="L31">
    <cfRule type="expression" dxfId="252" priority="8040" stopIfTrue="1">
      <formula>IF(($L30=2),1,0)</formula>
    </cfRule>
  </conditionalFormatting>
  <conditionalFormatting sqref="M31">
    <cfRule type="expression" dxfId="251" priority="8041" stopIfTrue="1">
      <formula>IF(($M30=2),1,0)</formula>
    </cfRule>
  </conditionalFormatting>
  <conditionalFormatting sqref="N31">
    <cfRule type="expression" dxfId="250" priority="8042" stopIfTrue="1">
      <formula>IF(($N30=2),1,0)</formula>
    </cfRule>
  </conditionalFormatting>
  <conditionalFormatting sqref="O31">
    <cfRule type="expression" dxfId="249" priority="8043" stopIfTrue="1">
      <formula>IF(($O30=2),1,0)</formula>
    </cfRule>
  </conditionalFormatting>
  <conditionalFormatting sqref="P31">
    <cfRule type="expression" dxfId="248" priority="8044" stopIfTrue="1">
      <formula>IF(($P30=2),1,0)</formula>
    </cfRule>
  </conditionalFormatting>
  <conditionalFormatting sqref="Q31">
    <cfRule type="expression" dxfId="247" priority="8045" stopIfTrue="1">
      <formula>IF(($Q30=2),1,0)</formula>
    </cfRule>
  </conditionalFormatting>
  <conditionalFormatting sqref="R31">
    <cfRule type="expression" dxfId="246" priority="8046" stopIfTrue="1">
      <formula>IF(($R30=2),1,0)</formula>
    </cfRule>
  </conditionalFormatting>
  <conditionalFormatting sqref="S31">
    <cfRule type="expression" dxfId="245" priority="8047" stopIfTrue="1">
      <formula>IF(($S30=2),1,0)</formula>
    </cfRule>
  </conditionalFormatting>
  <conditionalFormatting sqref="T31">
    <cfRule type="expression" dxfId="244" priority="8048" stopIfTrue="1">
      <formula>IF(($T30=2),1,0)</formula>
    </cfRule>
  </conditionalFormatting>
  <conditionalFormatting sqref="U31">
    <cfRule type="expression" dxfId="243" priority="8049" stopIfTrue="1">
      <formula>IF(($U30=2),1,0)</formula>
    </cfRule>
  </conditionalFormatting>
  <conditionalFormatting sqref="V31">
    <cfRule type="expression" dxfId="242" priority="8050" stopIfTrue="1">
      <formula>IF(($V30=2),1,0)</formula>
    </cfRule>
  </conditionalFormatting>
  <conditionalFormatting sqref="W31">
    <cfRule type="expression" dxfId="241" priority="8051" stopIfTrue="1">
      <formula>IF(($W30=2),1,0)</formula>
    </cfRule>
  </conditionalFormatting>
  <conditionalFormatting sqref="X31">
    <cfRule type="expression" dxfId="240" priority="8052" stopIfTrue="1">
      <formula>IF(($X30=2),1,0)</formula>
    </cfRule>
  </conditionalFormatting>
  <conditionalFormatting sqref="Y31">
    <cfRule type="expression" dxfId="239" priority="8053" stopIfTrue="1">
      <formula>IF(($Y30=2),1,0)</formula>
    </cfRule>
  </conditionalFormatting>
  <conditionalFormatting sqref="Z31">
    <cfRule type="expression" dxfId="238" priority="8054" stopIfTrue="1">
      <formula>IF(($Z30=2),1,0)</formula>
    </cfRule>
  </conditionalFormatting>
  <conditionalFormatting sqref="AA31">
    <cfRule type="expression" dxfId="237" priority="8055" stopIfTrue="1">
      <formula>IF(($AA30=2),1,0)</formula>
    </cfRule>
  </conditionalFormatting>
  <conditionalFormatting sqref="AB31">
    <cfRule type="expression" dxfId="236" priority="8056" stopIfTrue="1">
      <formula>IF(($AB30=2),1,0)</formula>
    </cfRule>
  </conditionalFormatting>
  <conditionalFormatting sqref="AC31">
    <cfRule type="expression" dxfId="235" priority="8057" stopIfTrue="1">
      <formula>IF(($AC30=2),1,0)</formula>
    </cfRule>
  </conditionalFormatting>
  <conditionalFormatting sqref="AD31">
    <cfRule type="expression" dxfId="234" priority="8058" stopIfTrue="1">
      <formula>IF(($AD30=2),1,0)</formula>
    </cfRule>
  </conditionalFormatting>
  <conditionalFormatting sqref="AE31">
    <cfRule type="expression" dxfId="233" priority="8059" stopIfTrue="1">
      <formula>IF(($AE30=2),1,0)</formula>
    </cfRule>
  </conditionalFormatting>
  <conditionalFormatting sqref="AF31">
    <cfRule type="expression" dxfId="232" priority="8060" stopIfTrue="1">
      <formula>IF(($AF30=2),1,0)</formula>
    </cfRule>
  </conditionalFormatting>
  <conditionalFormatting sqref="AG31">
    <cfRule type="expression" dxfId="231" priority="8061" stopIfTrue="1">
      <formula>IF(($AG30=2),1,0)</formula>
    </cfRule>
  </conditionalFormatting>
  <conditionalFormatting sqref="AH31">
    <cfRule type="expression" dxfId="230" priority="8062" stopIfTrue="1">
      <formula>IF(($AH30=2),1,0)</formula>
    </cfRule>
  </conditionalFormatting>
  <conditionalFormatting sqref="AI31">
    <cfRule type="expression" dxfId="229" priority="8063" stopIfTrue="1">
      <formula>IF(($AI30=2),1,0)</formula>
    </cfRule>
  </conditionalFormatting>
  <conditionalFormatting sqref="AJ31">
    <cfRule type="expression" dxfId="228" priority="8064" stopIfTrue="1">
      <formula>IF(($AJ30=2),1,0)</formula>
    </cfRule>
  </conditionalFormatting>
  <conditionalFormatting sqref="AK31">
    <cfRule type="expression" dxfId="227" priority="8065" stopIfTrue="1">
      <formula>IF(($AK30=2),1,0)</formula>
    </cfRule>
  </conditionalFormatting>
  <conditionalFormatting sqref="AL31">
    <cfRule type="expression" dxfId="226" priority="8066" stopIfTrue="1">
      <formula>IF(($AL30=2),1,0)</formula>
    </cfRule>
  </conditionalFormatting>
  <conditionalFormatting sqref="AM31">
    <cfRule type="expression" dxfId="225" priority="8067" stopIfTrue="1">
      <formula>IF(($AM30=2),1,0)</formula>
    </cfRule>
  </conditionalFormatting>
  <conditionalFormatting sqref="AN31">
    <cfRule type="expression" dxfId="224" priority="8068" stopIfTrue="1">
      <formula>IF(($AN30=2),1,0)</formula>
    </cfRule>
  </conditionalFormatting>
  <conditionalFormatting sqref="AO31">
    <cfRule type="expression" dxfId="223" priority="8069" stopIfTrue="1">
      <formula>IF(($AO30=2),1,0)</formula>
    </cfRule>
  </conditionalFormatting>
  <conditionalFormatting sqref="AP31">
    <cfRule type="expression" dxfId="222" priority="8070" stopIfTrue="1">
      <formula>IF(($AP30=2),1,0)</formula>
    </cfRule>
  </conditionalFormatting>
  <conditionalFormatting sqref="AQ31">
    <cfRule type="expression" dxfId="221" priority="8071" stopIfTrue="1">
      <formula>IF(($AQ30=2),1,0)</formula>
    </cfRule>
  </conditionalFormatting>
  <conditionalFormatting sqref="AR31">
    <cfRule type="expression" dxfId="220" priority="8072" stopIfTrue="1">
      <formula>IF(($AR30=2),1,0)</formula>
    </cfRule>
  </conditionalFormatting>
  <conditionalFormatting sqref="AS31">
    <cfRule type="expression" dxfId="219" priority="8073" stopIfTrue="1">
      <formula>IF(($AS30=2),1,0)</formula>
    </cfRule>
  </conditionalFormatting>
  <conditionalFormatting sqref="AT31">
    <cfRule type="expression" dxfId="218" priority="8074" stopIfTrue="1">
      <formula>IF(($AT30=2),1,0)</formula>
    </cfRule>
  </conditionalFormatting>
  <conditionalFormatting sqref="AU31">
    <cfRule type="expression" dxfId="217" priority="8075" stopIfTrue="1">
      <formula>IF(($AU30=2),1,0)</formula>
    </cfRule>
  </conditionalFormatting>
  <conditionalFormatting sqref="AV31">
    <cfRule type="expression" dxfId="216" priority="8076" stopIfTrue="1">
      <formula>IF(($AV30=2),1,0)</formula>
    </cfRule>
  </conditionalFormatting>
  <conditionalFormatting sqref="AW31">
    <cfRule type="expression" dxfId="215" priority="8077" stopIfTrue="1">
      <formula>IF(($AW30=2),1,0)</formula>
    </cfRule>
  </conditionalFormatting>
  <conditionalFormatting sqref="AX31">
    <cfRule type="expression" dxfId="214" priority="8078" stopIfTrue="1">
      <formula>IF(($AX30=2),1,0)</formula>
    </cfRule>
  </conditionalFormatting>
  <conditionalFormatting sqref="AY31">
    <cfRule type="expression" dxfId="213" priority="8079" stopIfTrue="1">
      <formula>IF(($AY30=2),1,0)</formula>
    </cfRule>
  </conditionalFormatting>
  <conditionalFormatting sqref="AZ31">
    <cfRule type="expression" dxfId="212" priority="8080" stopIfTrue="1">
      <formula>IF(($AZ30=2),1,0)</formula>
    </cfRule>
  </conditionalFormatting>
  <conditionalFormatting sqref="BA31">
    <cfRule type="expression" dxfId="211" priority="8081" stopIfTrue="1">
      <formula>IF(($BA30=2),1,0)</formula>
    </cfRule>
  </conditionalFormatting>
  <conditionalFormatting sqref="BB31">
    <cfRule type="expression" dxfId="210" priority="8082" stopIfTrue="1">
      <formula>IF(($BB30=2),1,0)</formula>
    </cfRule>
  </conditionalFormatting>
  <conditionalFormatting sqref="BC31">
    <cfRule type="expression" dxfId="209" priority="8083" stopIfTrue="1">
      <formula>IF(($BC30=2),1,0)</formula>
    </cfRule>
  </conditionalFormatting>
  <conditionalFormatting sqref="BD31">
    <cfRule type="expression" dxfId="208" priority="8084" stopIfTrue="1">
      <formula>IF(($BD30=2),1,0)</formula>
    </cfRule>
  </conditionalFormatting>
  <conditionalFormatting sqref="BE31">
    <cfRule type="expression" dxfId="207" priority="8085" stopIfTrue="1">
      <formula>IF(($BE30=2),1,0)</formula>
    </cfRule>
  </conditionalFormatting>
  <conditionalFormatting sqref="BF31">
    <cfRule type="expression" dxfId="206" priority="8086" stopIfTrue="1">
      <formula>IF(($BF30=2),1,0)</formula>
    </cfRule>
  </conditionalFormatting>
  <conditionalFormatting sqref="BG31">
    <cfRule type="expression" dxfId="205" priority="8087" stopIfTrue="1">
      <formula>IF(($BG30=2),1,0)</formula>
    </cfRule>
  </conditionalFormatting>
  <conditionalFormatting sqref="BH31">
    <cfRule type="expression" dxfId="204" priority="8088" stopIfTrue="1">
      <formula>IF(($BH30=2),1,0)</formula>
    </cfRule>
  </conditionalFormatting>
  <conditionalFormatting sqref="BI31">
    <cfRule type="expression" dxfId="203" priority="8089" stopIfTrue="1">
      <formula>IF(($BI30=2),1,0)</formula>
    </cfRule>
  </conditionalFormatting>
  <conditionalFormatting sqref="BJ31">
    <cfRule type="expression" dxfId="202" priority="8090" stopIfTrue="1">
      <formula>IF(($BJ30=2),1,0)</formula>
    </cfRule>
  </conditionalFormatting>
  <conditionalFormatting sqref="BK31">
    <cfRule type="expression" dxfId="201" priority="8091" stopIfTrue="1">
      <formula>IF(($BK30=2),1,0)</formula>
    </cfRule>
  </conditionalFormatting>
  <conditionalFormatting sqref="BL31">
    <cfRule type="expression" dxfId="200" priority="8092" stopIfTrue="1">
      <formula>IF(($BL30=2),1,0)</formula>
    </cfRule>
  </conditionalFormatting>
  <conditionalFormatting sqref="BM31">
    <cfRule type="expression" dxfId="199" priority="8093" stopIfTrue="1">
      <formula>IF(($BM30=2),1,0)</formula>
    </cfRule>
  </conditionalFormatting>
  <conditionalFormatting sqref="BN31">
    <cfRule type="expression" dxfId="198" priority="8094" stopIfTrue="1">
      <formula>IF(($BN30=2),1,0)</formula>
    </cfRule>
  </conditionalFormatting>
  <conditionalFormatting sqref="BO31">
    <cfRule type="expression" dxfId="197" priority="8095" stopIfTrue="1">
      <formula>IF(($BO30=2),1,0)</formula>
    </cfRule>
  </conditionalFormatting>
  <conditionalFormatting sqref="BP31">
    <cfRule type="expression" dxfId="196" priority="8096" stopIfTrue="1">
      <formula>IF(($BP30=2),1,0)</formula>
    </cfRule>
  </conditionalFormatting>
  <conditionalFormatting sqref="BQ31">
    <cfRule type="expression" dxfId="195" priority="8097" stopIfTrue="1">
      <formula>IF(($BQ30=2),1,0)</formula>
    </cfRule>
  </conditionalFormatting>
  <conditionalFormatting sqref="BR31">
    <cfRule type="expression" dxfId="194" priority="8098" stopIfTrue="1">
      <formula>IF(($BR30=2),1,0)</formula>
    </cfRule>
  </conditionalFormatting>
  <conditionalFormatting sqref="BS31">
    <cfRule type="expression" dxfId="193" priority="8099" stopIfTrue="1">
      <formula>IF(($BS30=2),1,0)</formula>
    </cfRule>
  </conditionalFormatting>
  <conditionalFormatting sqref="BT31">
    <cfRule type="expression" dxfId="192" priority="8100" stopIfTrue="1">
      <formula>IF(($BT30=2),1,0)</formula>
    </cfRule>
  </conditionalFormatting>
  <conditionalFormatting sqref="BU31">
    <cfRule type="expression" dxfId="191" priority="8101" stopIfTrue="1">
      <formula>IF(($BU30=2),1,0)</formula>
    </cfRule>
  </conditionalFormatting>
  <conditionalFormatting sqref="BV31">
    <cfRule type="expression" dxfId="190" priority="8102" stopIfTrue="1">
      <formula>IF(($BV30=2),1,0)</formula>
    </cfRule>
  </conditionalFormatting>
  <conditionalFormatting sqref="BW31">
    <cfRule type="expression" dxfId="189" priority="8103" stopIfTrue="1">
      <formula>IF(($BW30=2),1,0)</formula>
    </cfRule>
  </conditionalFormatting>
  <conditionalFormatting sqref="BX31">
    <cfRule type="expression" dxfId="188" priority="8104" stopIfTrue="1">
      <formula>IF(($BX30=2),1,0)</formula>
    </cfRule>
  </conditionalFormatting>
  <conditionalFormatting sqref="BY31">
    <cfRule type="expression" dxfId="187" priority="8105" stopIfTrue="1">
      <formula>IF(($BY30=2),1,0)</formula>
    </cfRule>
  </conditionalFormatting>
  <conditionalFormatting sqref="BZ31">
    <cfRule type="expression" dxfId="186" priority="8106" stopIfTrue="1">
      <formula>IF(($BZ30=2),1,0)</formula>
    </cfRule>
  </conditionalFormatting>
  <conditionalFormatting sqref="CA31">
    <cfRule type="expression" dxfId="185" priority="8107" stopIfTrue="1">
      <formula>IF(($CA30=2),1,0)</formula>
    </cfRule>
  </conditionalFormatting>
  <conditionalFormatting sqref="CB31">
    <cfRule type="expression" dxfId="184" priority="8108" stopIfTrue="1">
      <formula>IF(($CB30=2),1,0)</formula>
    </cfRule>
  </conditionalFormatting>
  <conditionalFormatting sqref="CC31">
    <cfRule type="expression" dxfId="183" priority="8109" stopIfTrue="1">
      <formula>IF(($CC30=2),1,0)</formula>
    </cfRule>
  </conditionalFormatting>
  <conditionalFormatting sqref="CD31">
    <cfRule type="expression" dxfId="182" priority="8110" stopIfTrue="1">
      <formula>IF(($CD30=2),1,0)</formula>
    </cfRule>
  </conditionalFormatting>
  <conditionalFormatting sqref="CE31">
    <cfRule type="expression" dxfId="181" priority="8111" stopIfTrue="1">
      <formula>IF(($CE30=2),1,0)</formula>
    </cfRule>
  </conditionalFormatting>
  <conditionalFormatting sqref="CF31">
    <cfRule type="expression" dxfId="180" priority="8112" stopIfTrue="1">
      <formula>IF(($CF30=2),1,0)</formula>
    </cfRule>
  </conditionalFormatting>
  <conditionalFormatting sqref="CG31">
    <cfRule type="expression" dxfId="179" priority="8113" stopIfTrue="1">
      <formula>IF(($CG30=2),1,0)</formula>
    </cfRule>
  </conditionalFormatting>
  <conditionalFormatting sqref="CH31">
    <cfRule type="expression" dxfId="178" priority="8114" stopIfTrue="1">
      <formula>IF(($CH30=2),1,0)</formula>
    </cfRule>
  </conditionalFormatting>
  <conditionalFormatting sqref="CI31">
    <cfRule type="expression" dxfId="177" priority="8115" stopIfTrue="1">
      <formula>IF(($CI30=2),1,0)</formula>
    </cfRule>
  </conditionalFormatting>
  <conditionalFormatting sqref="CJ31">
    <cfRule type="expression" dxfId="176" priority="8116" stopIfTrue="1">
      <formula>IF(($CJ30=2),1,0)</formula>
    </cfRule>
  </conditionalFormatting>
  <conditionalFormatting sqref="CK31">
    <cfRule type="expression" dxfId="175" priority="8117" stopIfTrue="1">
      <formula>IF(($CK30=2),1,0)</formula>
    </cfRule>
  </conditionalFormatting>
  <conditionalFormatting sqref="CL31">
    <cfRule type="expression" dxfId="174" priority="8118" stopIfTrue="1">
      <formula>IF(($CL30=2),1,0)</formula>
    </cfRule>
  </conditionalFormatting>
  <conditionalFormatting sqref="CM31">
    <cfRule type="expression" dxfId="173" priority="8119" stopIfTrue="1">
      <formula>IF(($CM30=2),1,0)</formula>
    </cfRule>
  </conditionalFormatting>
  <conditionalFormatting sqref="CN31">
    <cfRule type="expression" dxfId="172" priority="8120" stopIfTrue="1">
      <formula>IF(($CN30=2),1,0)</formula>
    </cfRule>
  </conditionalFormatting>
  <conditionalFormatting sqref="CO31">
    <cfRule type="expression" dxfId="171" priority="8121" stopIfTrue="1">
      <formula>IF(($CO30=2),1,0)</formula>
    </cfRule>
  </conditionalFormatting>
  <conditionalFormatting sqref="CP31">
    <cfRule type="expression" dxfId="170" priority="8122" stopIfTrue="1">
      <formula>IF(($CP30=2),1,0)</formula>
    </cfRule>
  </conditionalFormatting>
  <conditionalFormatting sqref="CQ31">
    <cfRule type="expression" dxfId="169" priority="8123" stopIfTrue="1">
      <formula>IF(($CQ30=2),1,0)</formula>
    </cfRule>
  </conditionalFormatting>
  <conditionalFormatting sqref="CR31">
    <cfRule type="expression" dxfId="168" priority="8124" stopIfTrue="1">
      <formula>IF(($CR30=2),1,0)</formula>
    </cfRule>
  </conditionalFormatting>
  <conditionalFormatting sqref="CS31">
    <cfRule type="expression" dxfId="167" priority="8125" stopIfTrue="1">
      <formula>IF(($CS30=2),1,0)</formula>
    </cfRule>
  </conditionalFormatting>
  <conditionalFormatting sqref="CT31">
    <cfRule type="expression" dxfId="166" priority="8126" stopIfTrue="1">
      <formula>IF(($CT30=2),1,0)</formula>
    </cfRule>
  </conditionalFormatting>
  <conditionalFormatting sqref="CU31">
    <cfRule type="expression" dxfId="165" priority="8127" stopIfTrue="1">
      <formula>IF(($CU30=2),1,0)</formula>
    </cfRule>
  </conditionalFormatting>
  <conditionalFormatting sqref="CV31">
    <cfRule type="expression" dxfId="164" priority="8128" stopIfTrue="1">
      <formula>IF(($CV30=2),1,0)</formula>
    </cfRule>
  </conditionalFormatting>
  <conditionalFormatting sqref="CW31">
    <cfRule type="expression" dxfId="163" priority="8129" stopIfTrue="1">
      <formula>IF(($CW30=2),1,0)</formula>
    </cfRule>
  </conditionalFormatting>
  <conditionalFormatting sqref="CX31">
    <cfRule type="expression" dxfId="162" priority="8130" stopIfTrue="1">
      <formula>IF(($CX30=2),1,0)</formula>
    </cfRule>
  </conditionalFormatting>
  <conditionalFormatting sqref="CY31">
    <cfRule type="expression" dxfId="161" priority="8131" stopIfTrue="1">
      <formula>IF(($CY30=2),1,0)</formula>
    </cfRule>
  </conditionalFormatting>
  <conditionalFormatting sqref="CZ31">
    <cfRule type="expression" dxfId="160" priority="8132" stopIfTrue="1">
      <formula>IF(($CZ30=2),1,0)</formula>
    </cfRule>
  </conditionalFormatting>
  <conditionalFormatting sqref="DA31">
    <cfRule type="expression" dxfId="159" priority="8133" stopIfTrue="1">
      <formula>IF(($DA30=2),1,0)</formula>
    </cfRule>
  </conditionalFormatting>
  <conditionalFormatting sqref="DB31">
    <cfRule type="expression" dxfId="158" priority="8134" stopIfTrue="1">
      <formula>IF(($DB30=2),1,0)</formula>
    </cfRule>
  </conditionalFormatting>
  <conditionalFormatting sqref="DC31">
    <cfRule type="expression" dxfId="157" priority="8135" stopIfTrue="1">
      <formula>IF(($DC30=2),1,0)</formula>
    </cfRule>
  </conditionalFormatting>
  <conditionalFormatting sqref="DD31">
    <cfRule type="expression" dxfId="156" priority="8136" stopIfTrue="1">
      <formula>IF(($DD30=2),1,0)</formula>
    </cfRule>
  </conditionalFormatting>
  <conditionalFormatting sqref="DE31">
    <cfRule type="expression" dxfId="155" priority="8137" stopIfTrue="1">
      <formula>IF(($DE30=2),1,0)</formula>
    </cfRule>
  </conditionalFormatting>
  <conditionalFormatting sqref="DF31">
    <cfRule type="expression" dxfId="154" priority="8138" stopIfTrue="1">
      <formula>IF(($DF30=2),1,0)</formula>
    </cfRule>
  </conditionalFormatting>
  <conditionalFormatting sqref="DG31">
    <cfRule type="expression" dxfId="153" priority="8139" stopIfTrue="1">
      <formula>IF(($DG30=2),1,0)</formula>
    </cfRule>
  </conditionalFormatting>
  <conditionalFormatting sqref="DH31">
    <cfRule type="expression" dxfId="152" priority="8140" stopIfTrue="1">
      <formula>IF(($DH30=2),1,0)</formula>
    </cfRule>
  </conditionalFormatting>
  <conditionalFormatting sqref="DI31">
    <cfRule type="expression" dxfId="151" priority="8141" stopIfTrue="1">
      <formula>IF(($DI30=2),1,0)</formula>
    </cfRule>
  </conditionalFormatting>
  <conditionalFormatting sqref="DJ31">
    <cfRule type="expression" dxfId="150" priority="8142" stopIfTrue="1">
      <formula>IF(($DJ30=2),1,0)</formula>
    </cfRule>
  </conditionalFormatting>
  <conditionalFormatting sqref="DK31">
    <cfRule type="expression" dxfId="149" priority="8143" stopIfTrue="1">
      <formula>IF(($DK30=2),1,0)</formula>
    </cfRule>
  </conditionalFormatting>
  <conditionalFormatting sqref="DL31">
    <cfRule type="expression" dxfId="148" priority="8144" stopIfTrue="1">
      <formula>IF(($DL30=2),1,0)</formula>
    </cfRule>
  </conditionalFormatting>
  <conditionalFormatting sqref="DM31">
    <cfRule type="expression" dxfId="147" priority="8145" stopIfTrue="1">
      <formula>IF(($DM30=2),1,0)</formula>
    </cfRule>
  </conditionalFormatting>
  <conditionalFormatting sqref="DN31">
    <cfRule type="expression" dxfId="146" priority="8146" stopIfTrue="1">
      <formula>IF(($DN30=2),1,0)</formula>
    </cfRule>
  </conditionalFormatting>
  <conditionalFormatting sqref="DO31">
    <cfRule type="expression" dxfId="145" priority="8147" stopIfTrue="1">
      <formula>IF(($DO30=2),1,0)</formula>
    </cfRule>
  </conditionalFormatting>
  <conditionalFormatting sqref="DP31">
    <cfRule type="expression" dxfId="144" priority="8148" stopIfTrue="1">
      <formula>IF(($DP30=2),1,0)</formula>
    </cfRule>
  </conditionalFormatting>
  <conditionalFormatting sqref="DQ31">
    <cfRule type="expression" dxfId="143" priority="8149" stopIfTrue="1">
      <formula>IF(($DQ30=2),1,0)</formula>
    </cfRule>
  </conditionalFormatting>
  <conditionalFormatting sqref="DR31">
    <cfRule type="expression" dxfId="142" priority="8150" stopIfTrue="1">
      <formula>IF(($DR30=2),1,0)</formula>
    </cfRule>
  </conditionalFormatting>
  <conditionalFormatting sqref="DS31">
    <cfRule type="expression" dxfId="141" priority="8151" stopIfTrue="1">
      <formula>IF(($DS30=2),1,0)</formula>
    </cfRule>
  </conditionalFormatting>
  <conditionalFormatting sqref="DT31">
    <cfRule type="expression" dxfId="140" priority="8152" stopIfTrue="1">
      <formula>IF(($DT30=2),1,0)</formula>
    </cfRule>
  </conditionalFormatting>
  <conditionalFormatting sqref="DU31">
    <cfRule type="expression" dxfId="139" priority="8153" stopIfTrue="1">
      <formula>IF(($DU30=2),1,0)</formula>
    </cfRule>
  </conditionalFormatting>
  <conditionalFormatting sqref="DV31">
    <cfRule type="expression" dxfId="138" priority="8154" stopIfTrue="1">
      <formula>IF(($DV30=2),1,0)</formula>
    </cfRule>
  </conditionalFormatting>
  <conditionalFormatting sqref="DW31">
    <cfRule type="expression" dxfId="137" priority="8155" stopIfTrue="1">
      <formula>IF(($DW30=2),1,0)</formula>
    </cfRule>
  </conditionalFormatting>
  <conditionalFormatting sqref="DX31">
    <cfRule type="expression" dxfId="136" priority="8156" stopIfTrue="1">
      <formula>IF(($DX30=2),1,0)</formula>
    </cfRule>
  </conditionalFormatting>
  <conditionalFormatting sqref="DY31">
    <cfRule type="expression" dxfId="135" priority="8157" stopIfTrue="1">
      <formula>IF(($DY30=2),1,0)</formula>
    </cfRule>
  </conditionalFormatting>
  <conditionalFormatting sqref="DZ31">
    <cfRule type="expression" dxfId="134" priority="8158" stopIfTrue="1">
      <formula>IF(($DZ30=2),1,0)</formula>
    </cfRule>
  </conditionalFormatting>
  <conditionalFormatting sqref="EA31">
    <cfRule type="expression" dxfId="133" priority="8159" stopIfTrue="1">
      <formula>IF(($EA30=2),1,0)</formula>
    </cfRule>
  </conditionalFormatting>
  <conditionalFormatting sqref="EB31">
    <cfRule type="expression" dxfId="132" priority="8160" stopIfTrue="1">
      <formula>IF(($EB30=2),1,0)</formula>
    </cfRule>
  </conditionalFormatting>
  <conditionalFormatting sqref="EC31">
    <cfRule type="expression" dxfId="131" priority="8161" stopIfTrue="1">
      <formula>IF(($EC30=2),1,0)</formula>
    </cfRule>
  </conditionalFormatting>
  <conditionalFormatting sqref="ED31">
    <cfRule type="expression" dxfId="130" priority="8162" stopIfTrue="1">
      <formula>IF(($ED30=2),1,0)</formula>
    </cfRule>
  </conditionalFormatting>
  <conditionalFormatting sqref="EE31">
    <cfRule type="expression" dxfId="129" priority="8163" stopIfTrue="1">
      <formula>IF(($EE30=2),1,0)</formula>
    </cfRule>
  </conditionalFormatting>
  <conditionalFormatting sqref="EF31">
    <cfRule type="expression" dxfId="128" priority="8164" stopIfTrue="1">
      <formula>IF(($EF30=2),1,0)</formula>
    </cfRule>
  </conditionalFormatting>
  <conditionalFormatting sqref="EG31">
    <cfRule type="expression" dxfId="127" priority="8165" stopIfTrue="1">
      <formula>IF(($EG30=2),1,0)</formula>
    </cfRule>
  </conditionalFormatting>
  <conditionalFormatting sqref="EH31">
    <cfRule type="expression" dxfId="126" priority="8166" stopIfTrue="1">
      <formula>IF(($EH30=2),1,0)</formula>
    </cfRule>
  </conditionalFormatting>
  <conditionalFormatting sqref="EI31">
    <cfRule type="expression" dxfId="125" priority="8167" stopIfTrue="1">
      <formula>IF(($EI30=2),1,0)</formula>
    </cfRule>
  </conditionalFormatting>
  <conditionalFormatting sqref="EJ31">
    <cfRule type="expression" dxfId="124" priority="8168" stopIfTrue="1">
      <formula>IF(($EJ30=2),1,0)</formula>
    </cfRule>
  </conditionalFormatting>
  <conditionalFormatting sqref="EK31">
    <cfRule type="expression" dxfId="123" priority="8169" stopIfTrue="1">
      <formula>IF(($EK30=2),1,0)</formula>
    </cfRule>
  </conditionalFormatting>
  <conditionalFormatting sqref="EL31">
    <cfRule type="expression" dxfId="122" priority="8170" stopIfTrue="1">
      <formula>IF(($EL30=2),1,0)</formula>
    </cfRule>
  </conditionalFormatting>
  <conditionalFormatting sqref="EM31">
    <cfRule type="expression" dxfId="121" priority="8171" stopIfTrue="1">
      <formula>IF(($EM30=2),1,0)</formula>
    </cfRule>
  </conditionalFormatting>
  <conditionalFormatting sqref="EN31">
    <cfRule type="expression" dxfId="120" priority="8172" stopIfTrue="1">
      <formula>IF(($EN30=2),1,0)</formula>
    </cfRule>
  </conditionalFormatting>
  <conditionalFormatting sqref="EO31">
    <cfRule type="expression" dxfId="119" priority="8173" stopIfTrue="1">
      <formula>IF(($EO30=2),1,0)</formula>
    </cfRule>
  </conditionalFormatting>
  <conditionalFormatting sqref="EP31">
    <cfRule type="expression" dxfId="118" priority="8174" stopIfTrue="1">
      <formula>IF(($EP30=2),1,0)</formula>
    </cfRule>
  </conditionalFormatting>
  <conditionalFormatting sqref="EQ31">
    <cfRule type="expression" dxfId="117" priority="8175" stopIfTrue="1">
      <formula>IF(($EQ30=2),1,0)</formula>
    </cfRule>
  </conditionalFormatting>
  <conditionalFormatting sqref="ER31">
    <cfRule type="expression" dxfId="116" priority="8176" stopIfTrue="1">
      <formula>IF(($ER30=2),1,0)</formula>
    </cfRule>
  </conditionalFormatting>
  <conditionalFormatting sqref="ES31">
    <cfRule type="expression" dxfId="115" priority="8177" stopIfTrue="1">
      <formula>IF(($ES30=2),1,0)</formula>
    </cfRule>
  </conditionalFormatting>
  <conditionalFormatting sqref="ET31">
    <cfRule type="expression" dxfId="114" priority="8178" stopIfTrue="1">
      <formula>IF(($ET30=2),1,0)</formula>
    </cfRule>
  </conditionalFormatting>
  <conditionalFormatting sqref="EU31">
    <cfRule type="expression" dxfId="113" priority="8179" stopIfTrue="1">
      <formula>IF(($EU30=2),1,0)</formula>
    </cfRule>
  </conditionalFormatting>
  <conditionalFormatting sqref="EV31">
    <cfRule type="expression" dxfId="112" priority="8180" stopIfTrue="1">
      <formula>IF(($EV30=2),1,0)</formula>
    </cfRule>
  </conditionalFormatting>
  <conditionalFormatting sqref="EW31">
    <cfRule type="expression" dxfId="111" priority="8181" stopIfTrue="1">
      <formula>IF(($EW30=2),1,0)</formula>
    </cfRule>
  </conditionalFormatting>
  <conditionalFormatting sqref="EX31">
    <cfRule type="expression" dxfId="110" priority="8182" stopIfTrue="1">
      <formula>IF(($EX30=2),1,0)</formula>
    </cfRule>
  </conditionalFormatting>
  <conditionalFormatting sqref="EY31">
    <cfRule type="expression" dxfId="109" priority="8183" stopIfTrue="1">
      <formula>IF(($EY30=2),1,0)</formula>
    </cfRule>
  </conditionalFormatting>
  <conditionalFormatting sqref="EZ31">
    <cfRule type="expression" dxfId="108" priority="8184" stopIfTrue="1">
      <formula>IF(($EZ30=2),1,0)</formula>
    </cfRule>
  </conditionalFormatting>
  <conditionalFormatting sqref="FA31">
    <cfRule type="expression" dxfId="107" priority="8185" stopIfTrue="1">
      <formula>IF(($FA30=2),1,0)</formula>
    </cfRule>
  </conditionalFormatting>
  <conditionalFormatting sqref="FB31">
    <cfRule type="expression" dxfId="106" priority="8186" stopIfTrue="1">
      <formula>IF(($FB30=2),1,0)</formula>
    </cfRule>
  </conditionalFormatting>
  <conditionalFormatting sqref="FC31">
    <cfRule type="expression" dxfId="105" priority="8187" stopIfTrue="1">
      <formula>IF(($FC30=2),1,0)</formula>
    </cfRule>
  </conditionalFormatting>
  <conditionalFormatting sqref="FD31">
    <cfRule type="expression" dxfId="104" priority="8188" stopIfTrue="1">
      <formula>IF(($FD30=2),1,0)</formula>
    </cfRule>
  </conditionalFormatting>
  <conditionalFormatting sqref="FE31">
    <cfRule type="expression" dxfId="103" priority="8189" stopIfTrue="1">
      <formula>IF(($FE30=2),1,0)</formula>
    </cfRule>
  </conditionalFormatting>
  <conditionalFormatting sqref="FF31">
    <cfRule type="expression" dxfId="102" priority="8190" stopIfTrue="1">
      <formula>IF(($FF30=2),1,0)</formula>
    </cfRule>
  </conditionalFormatting>
  <conditionalFormatting sqref="FG31">
    <cfRule type="expression" dxfId="101" priority="8191" stopIfTrue="1">
      <formula>IF(($FG30=2),1,0)</formula>
    </cfRule>
  </conditionalFormatting>
  <conditionalFormatting sqref="FH31">
    <cfRule type="expression" dxfId="100" priority="8192" stopIfTrue="1">
      <formula>IF(($FH30=2),1,0)</formula>
    </cfRule>
  </conditionalFormatting>
  <conditionalFormatting sqref="FI31">
    <cfRule type="expression" dxfId="99" priority="8193" stopIfTrue="1">
      <formula>IF(($FI30=2),1,0)</formula>
    </cfRule>
  </conditionalFormatting>
  <conditionalFormatting sqref="FJ31">
    <cfRule type="expression" dxfId="98" priority="8194" stopIfTrue="1">
      <formula>IF(($FJ30=2),1,0)</formula>
    </cfRule>
  </conditionalFormatting>
  <conditionalFormatting sqref="FK31">
    <cfRule type="expression" dxfId="97" priority="8195" stopIfTrue="1">
      <formula>IF(($FK30=2),1,0)</formula>
    </cfRule>
  </conditionalFormatting>
  <conditionalFormatting sqref="FL31">
    <cfRule type="expression" dxfId="96" priority="8196" stopIfTrue="1">
      <formula>IF(($FL30=2),1,0)</formula>
    </cfRule>
  </conditionalFormatting>
  <conditionalFormatting sqref="FM31">
    <cfRule type="expression" dxfId="95" priority="8197" stopIfTrue="1">
      <formula>IF(($FM30=2),1,0)</formula>
    </cfRule>
  </conditionalFormatting>
  <conditionalFormatting sqref="FN31">
    <cfRule type="expression" dxfId="94" priority="8198" stopIfTrue="1">
      <formula>IF(($FN30=2),1,0)</formula>
    </cfRule>
  </conditionalFormatting>
  <conditionalFormatting sqref="FO31">
    <cfRule type="expression" dxfId="93" priority="8199" stopIfTrue="1">
      <formula>IF(($FO30=2),1,0)</formula>
    </cfRule>
  </conditionalFormatting>
  <conditionalFormatting sqref="FP31">
    <cfRule type="expression" dxfId="92" priority="8200" stopIfTrue="1">
      <formula>IF(($FP30=2),1,0)</formula>
    </cfRule>
  </conditionalFormatting>
  <conditionalFormatting sqref="FQ31">
    <cfRule type="expression" dxfId="91" priority="8201" stopIfTrue="1">
      <formula>IF(($FQ30=2),1,0)</formula>
    </cfRule>
  </conditionalFormatting>
  <conditionalFormatting sqref="FR31">
    <cfRule type="expression" dxfId="90" priority="8202" stopIfTrue="1">
      <formula>IF(($FR30=2),1,0)</formula>
    </cfRule>
  </conditionalFormatting>
  <conditionalFormatting sqref="FS31">
    <cfRule type="expression" dxfId="89" priority="8203" stopIfTrue="1">
      <formula>IF(($FS30=2),1,0)</formula>
    </cfRule>
  </conditionalFormatting>
  <conditionalFormatting sqref="FT31">
    <cfRule type="expression" dxfId="88" priority="8204" stopIfTrue="1">
      <formula>IF(($FT30=2),1,0)</formula>
    </cfRule>
  </conditionalFormatting>
  <conditionalFormatting sqref="FU31">
    <cfRule type="expression" dxfId="87" priority="8205" stopIfTrue="1">
      <formula>IF(($FU30=2),1,0)</formula>
    </cfRule>
  </conditionalFormatting>
  <conditionalFormatting sqref="FV31">
    <cfRule type="expression" dxfId="86" priority="8206" stopIfTrue="1">
      <formula>IF(($FV30=2),1,0)</formula>
    </cfRule>
  </conditionalFormatting>
  <conditionalFormatting sqref="FW31">
    <cfRule type="expression" dxfId="85" priority="8207" stopIfTrue="1">
      <formula>IF(($FW30=2),1,0)</formula>
    </cfRule>
  </conditionalFormatting>
  <conditionalFormatting sqref="FX31">
    <cfRule type="expression" dxfId="84" priority="8208" stopIfTrue="1">
      <formula>IF(($FX30=2),1,0)</formula>
    </cfRule>
  </conditionalFormatting>
  <conditionalFormatting sqref="FY31">
    <cfRule type="expression" dxfId="83" priority="8209" stopIfTrue="1">
      <formula>IF(($FY30=2),1,0)</formula>
    </cfRule>
  </conditionalFormatting>
  <conditionalFormatting sqref="FZ31">
    <cfRule type="expression" dxfId="82" priority="8210" stopIfTrue="1">
      <formula>IF(($FZ30=2),1,0)</formula>
    </cfRule>
  </conditionalFormatting>
  <conditionalFormatting sqref="GA31">
    <cfRule type="expression" dxfId="81" priority="8211" stopIfTrue="1">
      <formula>IF(($GA30=2),1,0)</formula>
    </cfRule>
  </conditionalFormatting>
  <conditionalFormatting sqref="GB31">
    <cfRule type="expression" dxfId="80" priority="8212" stopIfTrue="1">
      <formula>IF(($GB30=2),1,0)</formula>
    </cfRule>
  </conditionalFormatting>
  <conditionalFormatting sqref="GC31">
    <cfRule type="expression" dxfId="79" priority="8213" stopIfTrue="1">
      <formula>IF(($GC30=2),1,0)</formula>
    </cfRule>
  </conditionalFormatting>
  <conditionalFormatting sqref="GD31">
    <cfRule type="expression" dxfId="78" priority="8214" stopIfTrue="1">
      <formula>IF(($GD30=2),1,0)</formula>
    </cfRule>
  </conditionalFormatting>
  <conditionalFormatting sqref="GE31">
    <cfRule type="expression" dxfId="77" priority="8215" stopIfTrue="1">
      <formula>IF(($GE30=2),1,0)</formula>
    </cfRule>
  </conditionalFormatting>
  <conditionalFormatting sqref="GF31">
    <cfRule type="expression" dxfId="76" priority="8216" stopIfTrue="1">
      <formula>IF(($GF30=2),1,0)</formula>
    </cfRule>
  </conditionalFormatting>
  <conditionalFormatting sqref="GG31">
    <cfRule type="expression" dxfId="75" priority="8217" stopIfTrue="1">
      <formula>IF(($GG30=2),1,0)</formula>
    </cfRule>
  </conditionalFormatting>
  <conditionalFormatting sqref="GH31">
    <cfRule type="expression" dxfId="74" priority="8218" stopIfTrue="1">
      <formula>IF(($GH30=2),1,0)</formula>
    </cfRule>
  </conditionalFormatting>
  <conditionalFormatting sqref="GI31">
    <cfRule type="expression" dxfId="73" priority="8219" stopIfTrue="1">
      <formula>IF(($GI30=2),1,0)</formula>
    </cfRule>
  </conditionalFormatting>
  <conditionalFormatting sqref="GJ31">
    <cfRule type="expression" dxfId="72" priority="8220" stopIfTrue="1">
      <formula>IF(($GJ30=2),1,0)</formula>
    </cfRule>
  </conditionalFormatting>
  <conditionalFormatting sqref="GK31">
    <cfRule type="expression" dxfId="71" priority="8221" stopIfTrue="1">
      <formula>IF(($GK30=2),1,0)</formula>
    </cfRule>
  </conditionalFormatting>
  <conditionalFormatting sqref="GL31">
    <cfRule type="expression" dxfId="70" priority="8222" stopIfTrue="1">
      <formula>IF(($GL30=2),1,0)</formula>
    </cfRule>
  </conditionalFormatting>
  <conditionalFormatting sqref="GM31">
    <cfRule type="expression" dxfId="69" priority="8223" stopIfTrue="1">
      <formula>IF(($GM30=2),1,0)</formula>
    </cfRule>
  </conditionalFormatting>
  <conditionalFormatting sqref="GN31">
    <cfRule type="expression" dxfId="68" priority="8224" stopIfTrue="1">
      <formula>IF(($GN30=2),1,0)</formula>
    </cfRule>
  </conditionalFormatting>
  <conditionalFormatting sqref="GO31">
    <cfRule type="expression" dxfId="67" priority="8225" stopIfTrue="1">
      <formula>IF(($GO30=2),1,0)</formula>
    </cfRule>
  </conditionalFormatting>
  <conditionalFormatting sqref="GP31">
    <cfRule type="expression" dxfId="66" priority="8226" stopIfTrue="1">
      <formula>IF(($GP30=2),1,0)</formula>
    </cfRule>
  </conditionalFormatting>
  <conditionalFormatting sqref="GQ31">
    <cfRule type="expression" dxfId="65" priority="8227" stopIfTrue="1">
      <formula>IF(($GQ30=2),1,0)</formula>
    </cfRule>
  </conditionalFormatting>
  <conditionalFormatting sqref="GR31">
    <cfRule type="expression" dxfId="64" priority="8228" stopIfTrue="1">
      <formula>IF(($GR30=2),1,0)</formula>
    </cfRule>
  </conditionalFormatting>
  <conditionalFormatting sqref="GS31">
    <cfRule type="expression" dxfId="63" priority="8229" stopIfTrue="1">
      <formula>IF(($GS30=2),1,0)</formula>
    </cfRule>
  </conditionalFormatting>
  <conditionalFormatting sqref="GT31">
    <cfRule type="expression" dxfId="62" priority="8230" stopIfTrue="1">
      <formula>IF(($GT30=2),1,0)</formula>
    </cfRule>
  </conditionalFormatting>
  <conditionalFormatting sqref="GU31">
    <cfRule type="expression" dxfId="61" priority="8231" stopIfTrue="1">
      <formula>IF(($GU30=2),1,0)</formula>
    </cfRule>
  </conditionalFormatting>
  <conditionalFormatting sqref="GV31">
    <cfRule type="expression" dxfId="60" priority="8232" stopIfTrue="1">
      <formula>IF(($GV30=2),1,0)</formula>
    </cfRule>
  </conditionalFormatting>
  <conditionalFormatting sqref="GW31">
    <cfRule type="expression" dxfId="59" priority="8233" stopIfTrue="1">
      <formula>IF(($GW30=2),1,0)</formula>
    </cfRule>
  </conditionalFormatting>
  <conditionalFormatting sqref="GX31">
    <cfRule type="expression" dxfId="58" priority="8234" stopIfTrue="1">
      <formula>IF(($GX30=2),1,0)</formula>
    </cfRule>
  </conditionalFormatting>
  <conditionalFormatting sqref="GY31">
    <cfRule type="expression" dxfId="57" priority="8235" stopIfTrue="1">
      <formula>IF(($GY30=2),1,0)</formula>
    </cfRule>
  </conditionalFormatting>
  <conditionalFormatting sqref="GZ31">
    <cfRule type="expression" dxfId="56" priority="8236" stopIfTrue="1">
      <formula>IF(($GZ30=2),1,0)</formula>
    </cfRule>
  </conditionalFormatting>
  <conditionalFormatting sqref="HA31">
    <cfRule type="expression" dxfId="55" priority="8237" stopIfTrue="1">
      <formula>IF(($HA30=2),1,0)</formula>
    </cfRule>
  </conditionalFormatting>
  <conditionalFormatting sqref="HB31">
    <cfRule type="expression" dxfId="54" priority="8238" stopIfTrue="1">
      <formula>IF(($HB30=2),1,0)</formula>
    </cfRule>
  </conditionalFormatting>
  <conditionalFormatting sqref="HC31">
    <cfRule type="expression" dxfId="53" priority="8239" stopIfTrue="1">
      <formula>IF(($HC30=2),1,0)</formula>
    </cfRule>
  </conditionalFormatting>
  <conditionalFormatting sqref="HD31">
    <cfRule type="expression" dxfId="52" priority="8240" stopIfTrue="1">
      <formula>IF(($HD30=2),1,0)</formula>
    </cfRule>
  </conditionalFormatting>
  <conditionalFormatting sqref="HE31">
    <cfRule type="expression" dxfId="51" priority="8241" stopIfTrue="1">
      <formula>IF(($HE30=2),1,0)</formula>
    </cfRule>
  </conditionalFormatting>
  <conditionalFormatting sqref="HF31">
    <cfRule type="expression" dxfId="50" priority="8242" stopIfTrue="1">
      <formula>IF(($HF30=2),1,0)</formula>
    </cfRule>
  </conditionalFormatting>
  <conditionalFormatting sqref="HG31">
    <cfRule type="expression" dxfId="49" priority="8243" stopIfTrue="1">
      <formula>IF(($HG30=2),1,0)</formula>
    </cfRule>
  </conditionalFormatting>
  <conditionalFormatting sqref="HH31">
    <cfRule type="expression" dxfId="48" priority="8244" stopIfTrue="1">
      <formula>IF(($HH30=2),1,0)</formula>
    </cfRule>
  </conditionalFormatting>
  <conditionalFormatting sqref="HI31">
    <cfRule type="expression" dxfId="47" priority="8245" stopIfTrue="1">
      <formula>IF(($HI30=2),1,0)</formula>
    </cfRule>
  </conditionalFormatting>
  <conditionalFormatting sqref="HJ31">
    <cfRule type="expression" dxfId="46" priority="8246" stopIfTrue="1">
      <formula>IF(($HJ30=2),1,0)</formula>
    </cfRule>
  </conditionalFormatting>
  <conditionalFormatting sqref="HK31">
    <cfRule type="expression" dxfId="45" priority="8247" stopIfTrue="1">
      <formula>IF(($HK30=2),1,0)</formula>
    </cfRule>
  </conditionalFormatting>
  <conditionalFormatting sqref="HL31">
    <cfRule type="expression" dxfId="44" priority="8248" stopIfTrue="1">
      <formula>IF(($HL30=2),1,0)</formula>
    </cfRule>
  </conditionalFormatting>
  <conditionalFormatting sqref="HM31">
    <cfRule type="expression" dxfId="43" priority="8249" stopIfTrue="1">
      <formula>IF(($HM30=2),1,0)</formula>
    </cfRule>
  </conditionalFormatting>
  <conditionalFormatting sqref="HN31">
    <cfRule type="expression" dxfId="42" priority="8250" stopIfTrue="1">
      <formula>IF(($HN30=2),1,0)</formula>
    </cfRule>
  </conditionalFormatting>
  <conditionalFormatting sqref="HO31">
    <cfRule type="expression" dxfId="41" priority="8251" stopIfTrue="1">
      <formula>IF(($HO30=2),1,0)</formula>
    </cfRule>
  </conditionalFormatting>
  <conditionalFormatting sqref="HP31">
    <cfRule type="expression" dxfId="40" priority="8252" stopIfTrue="1">
      <formula>IF(($HP30=2),1,0)</formula>
    </cfRule>
  </conditionalFormatting>
  <conditionalFormatting sqref="HQ31">
    <cfRule type="expression" dxfId="39" priority="8253" stopIfTrue="1">
      <formula>IF(($HQ30=2),1,0)</formula>
    </cfRule>
  </conditionalFormatting>
  <conditionalFormatting sqref="HR31">
    <cfRule type="expression" dxfId="38" priority="8254" stopIfTrue="1">
      <formula>IF(($HR30=2),1,0)</formula>
    </cfRule>
  </conditionalFormatting>
  <conditionalFormatting sqref="HS31">
    <cfRule type="expression" dxfId="37" priority="8255" stopIfTrue="1">
      <formula>IF(($HS30=2),1,0)</formula>
    </cfRule>
  </conditionalFormatting>
  <conditionalFormatting sqref="HT31">
    <cfRule type="expression" dxfId="36" priority="8256" stopIfTrue="1">
      <formula>IF(($HT30=2),1,0)</formula>
    </cfRule>
  </conditionalFormatting>
  <conditionalFormatting sqref="HU31">
    <cfRule type="expression" dxfId="35" priority="8257" stopIfTrue="1">
      <formula>IF(($HU30=2),1,0)</formula>
    </cfRule>
  </conditionalFormatting>
  <conditionalFormatting sqref="HV31">
    <cfRule type="expression" dxfId="34" priority="8258" stopIfTrue="1">
      <formula>IF(($HV30=2),1,0)</formula>
    </cfRule>
  </conditionalFormatting>
  <conditionalFormatting sqref="HW31">
    <cfRule type="expression" dxfId="33" priority="8259" stopIfTrue="1">
      <formula>IF(($HW30=2),1,0)</formula>
    </cfRule>
  </conditionalFormatting>
  <conditionalFormatting sqref="HX31">
    <cfRule type="expression" dxfId="32" priority="8260" stopIfTrue="1">
      <formula>IF(($HX30=2),1,0)</formula>
    </cfRule>
  </conditionalFormatting>
  <conditionalFormatting sqref="HY31">
    <cfRule type="expression" dxfId="31" priority="8261" stopIfTrue="1">
      <formula>IF(($HY30=2),1,0)</formula>
    </cfRule>
  </conditionalFormatting>
  <conditionalFormatting sqref="HZ31">
    <cfRule type="expression" dxfId="30" priority="8262" stopIfTrue="1">
      <formula>IF(($HZ30=2),1,0)</formula>
    </cfRule>
  </conditionalFormatting>
  <conditionalFormatting sqref="IA31">
    <cfRule type="expression" dxfId="29" priority="8263" stopIfTrue="1">
      <formula>IF(($IA30=2),1,0)</formula>
    </cfRule>
  </conditionalFormatting>
  <conditionalFormatting sqref="IB31">
    <cfRule type="expression" dxfId="28" priority="8264" stopIfTrue="1">
      <formula>IF(($IB30=2),1,0)</formula>
    </cfRule>
  </conditionalFormatting>
  <conditionalFormatting sqref="IC31">
    <cfRule type="expression" dxfId="27" priority="8265" stopIfTrue="1">
      <formula>IF(($IC30=2),1,0)</formula>
    </cfRule>
  </conditionalFormatting>
  <conditionalFormatting sqref="ID31">
    <cfRule type="expression" dxfId="26" priority="8266" stopIfTrue="1">
      <formula>IF(($ID30=2),1,0)</formula>
    </cfRule>
  </conditionalFormatting>
  <conditionalFormatting sqref="IE31">
    <cfRule type="expression" dxfId="25" priority="8267" stopIfTrue="1">
      <formula>IF(($IE30=2),1,0)</formula>
    </cfRule>
  </conditionalFormatting>
  <conditionalFormatting sqref="IF31">
    <cfRule type="expression" dxfId="24" priority="8268" stopIfTrue="1">
      <formula>IF(($IF30=2),1,0)</formula>
    </cfRule>
  </conditionalFormatting>
  <conditionalFormatting sqref="IG31">
    <cfRule type="expression" dxfId="23" priority="8269" stopIfTrue="1">
      <formula>IF(($IG30=2),1,0)</formula>
    </cfRule>
  </conditionalFormatting>
  <conditionalFormatting sqref="IH31">
    <cfRule type="expression" dxfId="22" priority="8270" stopIfTrue="1">
      <formula>IF(($IH30=2),1,0)</formula>
    </cfRule>
  </conditionalFormatting>
  <conditionalFormatting sqref="II31">
    <cfRule type="expression" dxfId="21" priority="8271" stopIfTrue="1">
      <formula>IF(($II30=2),1,0)</formula>
    </cfRule>
  </conditionalFormatting>
  <conditionalFormatting sqref="IJ31">
    <cfRule type="expression" dxfId="20" priority="8272" stopIfTrue="1">
      <formula>IF(($IJ30=2),1,0)</formula>
    </cfRule>
  </conditionalFormatting>
  <conditionalFormatting sqref="IK31">
    <cfRule type="expression" dxfId="19" priority="8273" stopIfTrue="1">
      <formula>IF(($IK30=2),1,0)</formula>
    </cfRule>
  </conditionalFormatting>
  <conditionalFormatting sqref="IL31">
    <cfRule type="expression" dxfId="18" priority="8274" stopIfTrue="1">
      <formula>IF(($IL30=2),1,0)</formula>
    </cfRule>
  </conditionalFormatting>
  <conditionalFormatting sqref="IM31">
    <cfRule type="expression" dxfId="17" priority="8275" stopIfTrue="1">
      <formula>IF(($IM30=2),1,0)</formula>
    </cfRule>
  </conditionalFormatting>
  <conditionalFormatting sqref="IN31">
    <cfRule type="expression" dxfId="16" priority="8276" stopIfTrue="1">
      <formula>IF(($IN30=2),1,0)</formula>
    </cfRule>
  </conditionalFormatting>
  <conditionalFormatting sqref="IO31">
    <cfRule type="expression" dxfId="15" priority="8277" stopIfTrue="1">
      <formula>IF(($IO30=2),1,0)</formula>
    </cfRule>
  </conditionalFormatting>
  <conditionalFormatting sqref="IP31">
    <cfRule type="expression" dxfId="14" priority="8278" stopIfTrue="1">
      <formula>IF(($IP30=2),1,0)</formula>
    </cfRule>
  </conditionalFormatting>
  <conditionalFormatting sqref="C12">
    <cfRule type="expression" dxfId="13" priority="18" stopIfTrue="1">
      <formula>$B12=2</formula>
    </cfRule>
  </conditionalFormatting>
  <conditionalFormatting sqref="A21:IP21">
    <cfRule type="expression" dxfId="12" priority="17" stopIfTrue="1">
      <formula>IF((A20=2),1,0)</formula>
    </cfRule>
  </conditionalFormatting>
  <conditionalFormatting sqref="A23:IP23">
    <cfRule type="expression" dxfId="11" priority="16" stopIfTrue="1">
      <formula>IF((A$22=2),1,0)</formula>
    </cfRule>
  </conditionalFormatting>
  <conditionalFormatting sqref="A25:IP25">
    <cfRule type="expression" dxfId="10" priority="14" stopIfTrue="1">
      <formula>IF((A$24=2),1,0)</formula>
    </cfRule>
  </conditionalFormatting>
  <conditionalFormatting sqref="A29:IP29">
    <cfRule type="expression" dxfId="9" priority="13" stopIfTrue="1">
      <formula>IF((A$28=2),1,0)</formula>
    </cfRule>
  </conditionalFormatting>
  <conditionalFormatting sqref="A37:IP37">
    <cfRule type="expression" dxfId="8" priority="11" stopIfTrue="1">
      <formula>IF((A$36=2),1,0)</formula>
    </cfRule>
  </conditionalFormatting>
  <conditionalFormatting sqref="A39:IP39">
    <cfRule type="expression" dxfId="7" priority="10" stopIfTrue="1">
      <formula>IF((A$38=2),1,0)</formula>
    </cfRule>
  </conditionalFormatting>
  <conditionalFormatting sqref="A41:IP41">
    <cfRule type="expression" dxfId="6" priority="9" stopIfTrue="1">
      <formula>IF((A$40=2),1,0)</formula>
    </cfRule>
  </conditionalFormatting>
  <conditionalFormatting sqref="A43:IP43">
    <cfRule type="expression" dxfId="5" priority="8" stopIfTrue="1">
      <formula>IF((A$42=2),1,0)</formula>
    </cfRule>
  </conditionalFormatting>
  <conditionalFormatting sqref="A53:IP53">
    <cfRule type="expression" dxfId="4" priority="4" stopIfTrue="1">
      <formula>IF((A$52=2),1,0)</formula>
    </cfRule>
  </conditionalFormatting>
  <conditionalFormatting sqref="A49:IP49">
    <cfRule type="expression" dxfId="3" priority="6" stopIfTrue="1">
      <formula>IF((A$48=2),1,0)</formula>
    </cfRule>
  </conditionalFormatting>
  <conditionalFormatting sqref="A55:IP55">
    <cfRule type="expression" dxfId="2" priority="3" stopIfTrue="1">
      <formula>IF((A$54=2),1,0)</formula>
    </cfRule>
  </conditionalFormatting>
  <conditionalFormatting sqref="A59:IP59">
    <cfRule type="expression" dxfId="1" priority="2" stopIfTrue="1">
      <formula>IF((A$58=2),1,0)</formula>
    </cfRule>
  </conditionalFormatting>
  <conditionalFormatting sqref="A61:IP61">
    <cfRule type="expression" dxfId="0" priority="1" stopIfTrue="1">
      <formula>IF((A$60=2),1,0)</formula>
    </cfRule>
  </conditionalFormatting>
  <hyperlinks>
    <hyperlink ref="F97" location="Validation!A1" display="back to top of page"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O240"/>
  <sheetViews>
    <sheetView workbookViewId="0"/>
  </sheetViews>
  <sheetFormatPr defaultColWidth="8.77734375" defaultRowHeight="15"/>
  <cols>
    <col min="1" max="1" width="8.77734375" style="527"/>
    <col min="2" max="2" width="61.21875" style="33" bestFit="1" customWidth="1"/>
    <col min="3" max="3" width="8.77734375" style="707"/>
    <col min="4" max="4" width="8.77734375" style="527"/>
    <col min="5" max="5" width="60.5546875" style="33" bestFit="1" customWidth="1"/>
    <col min="6" max="6" width="8.77734375" style="707"/>
    <col min="7" max="16384" width="8.77734375" style="33"/>
  </cols>
  <sheetData>
    <row r="1" spans="1:15" s="526" customFormat="1" ht="15.6">
      <c r="A1" s="524" t="s">
        <v>634</v>
      </c>
      <c r="B1" s="524"/>
      <c r="C1" s="705"/>
      <c r="D1" s="524"/>
      <c r="E1" s="524"/>
      <c r="F1" s="708"/>
      <c r="G1" s="525"/>
      <c r="H1" s="525"/>
      <c r="I1" s="525"/>
      <c r="J1" s="525"/>
      <c r="K1" s="525"/>
      <c r="L1" s="525"/>
      <c r="M1" s="525"/>
      <c r="N1" s="525"/>
      <c r="O1" s="525"/>
    </row>
    <row r="2" spans="1:15" s="526" customFormat="1" ht="15.6">
      <c r="A2" s="524" t="s">
        <v>635</v>
      </c>
      <c r="B2" s="524" t="s">
        <v>636</v>
      </c>
      <c r="C2" s="705"/>
      <c r="D2" s="524" t="s">
        <v>635</v>
      </c>
      <c r="E2" s="524" t="s">
        <v>637</v>
      </c>
      <c r="F2" s="708"/>
      <c r="G2" s="525"/>
      <c r="H2" s="525"/>
      <c r="I2" s="525"/>
      <c r="J2" s="525"/>
      <c r="K2" s="525"/>
      <c r="L2" s="525"/>
      <c r="M2" s="525"/>
      <c r="N2" s="525"/>
      <c r="O2" s="525"/>
    </row>
    <row r="3" spans="1:15" s="526" customFormat="1" ht="15.6">
      <c r="A3" s="524"/>
      <c r="B3" s="524"/>
      <c r="C3" s="705"/>
      <c r="D3" s="524"/>
      <c r="E3" s="524" t="s">
        <v>638</v>
      </c>
      <c r="F3" s="708"/>
      <c r="G3" s="525"/>
      <c r="H3" s="525"/>
      <c r="I3" s="525"/>
      <c r="J3" s="525"/>
      <c r="K3" s="525"/>
      <c r="L3" s="525"/>
      <c r="M3" s="525"/>
      <c r="N3" s="525"/>
      <c r="O3" s="525"/>
    </row>
    <row r="4" spans="1:15">
      <c r="B4" s="33" t="s">
        <v>639</v>
      </c>
      <c r="C4" s="706">
        <v>609</v>
      </c>
      <c r="E4" s="33" t="s">
        <v>639</v>
      </c>
      <c r="F4" s="706">
        <v>609</v>
      </c>
    </row>
    <row r="5" spans="1:15">
      <c r="B5" s="33" t="s">
        <v>640</v>
      </c>
      <c r="C5" s="706">
        <v>514</v>
      </c>
      <c r="E5" s="33" t="s">
        <v>640</v>
      </c>
      <c r="F5" s="706">
        <v>514</v>
      </c>
    </row>
    <row r="6" spans="1:15">
      <c r="B6" s="33" t="s">
        <v>641</v>
      </c>
      <c r="C6" s="706" t="s">
        <v>642</v>
      </c>
      <c r="E6" s="33" t="s">
        <v>641</v>
      </c>
      <c r="F6" s="706" t="s">
        <v>642</v>
      </c>
    </row>
    <row r="7" spans="1:15">
      <c r="B7" s="33" t="s">
        <v>643</v>
      </c>
      <c r="C7" s="706">
        <v>641</v>
      </c>
      <c r="E7" s="33" t="s">
        <v>643</v>
      </c>
      <c r="F7" s="706">
        <v>641</v>
      </c>
    </row>
    <row r="8" spans="1:15">
      <c r="B8" s="33" t="s">
        <v>644</v>
      </c>
      <c r="C8" s="706">
        <v>522</v>
      </c>
      <c r="E8" s="33" t="s">
        <v>644</v>
      </c>
      <c r="F8" s="706">
        <v>522</v>
      </c>
    </row>
    <row r="9" spans="1:15">
      <c r="B9" s="33" t="s">
        <v>645</v>
      </c>
      <c r="C9" s="706">
        <v>2</v>
      </c>
      <c r="E9" s="33" t="s">
        <v>645</v>
      </c>
      <c r="F9" s="706">
        <v>2</v>
      </c>
    </row>
    <row r="10" spans="1:15">
      <c r="B10" s="33" t="s">
        <v>646</v>
      </c>
      <c r="C10" s="706">
        <v>821</v>
      </c>
      <c r="E10" s="33" t="s">
        <v>646</v>
      </c>
      <c r="F10" s="706">
        <v>821</v>
      </c>
    </row>
    <row r="11" spans="1:15">
      <c r="B11" s="33" t="s">
        <v>647</v>
      </c>
      <c r="C11" s="706">
        <v>644</v>
      </c>
      <c r="E11" s="33" t="s">
        <v>647</v>
      </c>
      <c r="F11" s="706">
        <v>644</v>
      </c>
    </row>
    <row r="12" spans="1:15">
      <c r="B12" s="33" t="s">
        <v>648</v>
      </c>
      <c r="C12" s="706">
        <v>104</v>
      </c>
      <c r="E12" s="33" t="s">
        <v>648</v>
      </c>
      <c r="F12" s="706">
        <v>104</v>
      </c>
    </row>
    <row r="13" spans="1:15">
      <c r="B13" s="33" t="s">
        <v>649</v>
      </c>
      <c r="C13" s="706">
        <v>3</v>
      </c>
      <c r="E13" s="33" t="s">
        <v>649</v>
      </c>
      <c r="F13" s="706">
        <v>3</v>
      </c>
    </row>
    <row r="14" spans="1:15">
      <c r="B14" s="33" t="s">
        <v>650</v>
      </c>
      <c r="C14" s="706">
        <v>503</v>
      </c>
      <c r="E14" s="33" t="s">
        <v>650</v>
      </c>
      <c r="F14" s="706">
        <v>503</v>
      </c>
    </row>
    <row r="15" spans="1:15">
      <c r="B15" s="33" t="s">
        <v>651</v>
      </c>
      <c r="C15" s="706">
        <v>817</v>
      </c>
      <c r="E15" s="33" t="s">
        <v>651</v>
      </c>
      <c r="F15" s="706">
        <v>817</v>
      </c>
    </row>
    <row r="16" spans="1:15">
      <c r="B16" s="33" t="s">
        <v>652</v>
      </c>
      <c r="C16" s="706">
        <v>4</v>
      </c>
      <c r="E16" s="33" t="s">
        <v>652</v>
      </c>
      <c r="F16" s="706">
        <v>4</v>
      </c>
    </row>
    <row r="17" spans="2:6">
      <c r="B17" s="33" t="s">
        <v>653</v>
      </c>
      <c r="C17" s="706">
        <v>5</v>
      </c>
      <c r="E17" s="33" t="s">
        <v>653</v>
      </c>
      <c r="F17" s="706">
        <v>5</v>
      </c>
    </row>
    <row r="18" spans="2:6">
      <c r="B18" s="33" t="s">
        <v>654</v>
      </c>
      <c r="C18" s="706">
        <v>504</v>
      </c>
      <c r="E18" s="33" t="s">
        <v>654</v>
      </c>
      <c r="F18" s="706">
        <v>504</v>
      </c>
    </row>
    <row r="19" spans="2:6">
      <c r="B19" s="33" t="s">
        <v>655</v>
      </c>
      <c r="C19" s="706">
        <v>84</v>
      </c>
      <c r="E19" s="33" t="s">
        <v>655</v>
      </c>
      <c r="F19" s="706">
        <v>84</v>
      </c>
    </row>
    <row r="20" spans="2:6">
      <c r="B20" s="33" t="s">
        <v>656</v>
      </c>
      <c r="C20" s="706">
        <v>600</v>
      </c>
      <c r="E20" s="33" t="s">
        <v>656</v>
      </c>
      <c r="F20" s="706">
        <v>600</v>
      </c>
    </row>
    <row r="21" spans="2:6">
      <c r="B21" s="33" t="s">
        <v>657</v>
      </c>
      <c r="C21" s="706">
        <v>95</v>
      </c>
      <c r="E21" s="33" t="s">
        <v>657</v>
      </c>
      <c r="F21" s="706">
        <v>95</v>
      </c>
    </row>
    <row r="22" spans="2:6">
      <c r="B22" s="33" t="s">
        <v>658</v>
      </c>
      <c r="C22" s="706">
        <v>105</v>
      </c>
      <c r="E22" s="33" t="s">
        <v>658</v>
      </c>
      <c r="F22" s="706">
        <v>105</v>
      </c>
    </row>
    <row r="23" spans="2:6">
      <c r="B23" s="33" t="s">
        <v>659</v>
      </c>
      <c r="C23" s="706">
        <v>500</v>
      </c>
      <c r="E23" s="33" t="s">
        <v>659</v>
      </c>
      <c r="F23" s="706">
        <v>500</v>
      </c>
    </row>
    <row r="24" spans="2:6">
      <c r="B24" s="33" t="s">
        <v>660</v>
      </c>
      <c r="C24" s="706">
        <v>6</v>
      </c>
      <c r="E24" s="33" t="s">
        <v>660</v>
      </c>
      <c r="F24" s="706">
        <v>6</v>
      </c>
    </row>
    <row r="25" spans="2:6">
      <c r="B25" s="33" t="s">
        <v>661</v>
      </c>
      <c r="C25" s="706">
        <v>810</v>
      </c>
      <c r="E25" s="33" t="s">
        <v>661</v>
      </c>
      <c r="F25" s="706">
        <v>810</v>
      </c>
    </row>
    <row r="26" spans="2:6">
      <c r="B26" s="33" t="s">
        <v>662</v>
      </c>
      <c r="C26" s="706">
        <v>716</v>
      </c>
      <c r="E26" s="33" t="s">
        <v>662</v>
      </c>
      <c r="F26" s="706">
        <v>716</v>
      </c>
    </row>
    <row r="27" spans="2:6">
      <c r="B27" s="33" t="s">
        <v>663</v>
      </c>
      <c r="C27" s="706">
        <v>85</v>
      </c>
      <c r="E27" s="33" t="s">
        <v>663</v>
      </c>
      <c r="F27" s="706">
        <v>85</v>
      </c>
    </row>
    <row r="28" spans="2:6">
      <c r="B28" s="33" t="s">
        <v>664</v>
      </c>
      <c r="C28" s="706">
        <v>607</v>
      </c>
      <c r="E28" s="33" t="s">
        <v>664</v>
      </c>
      <c r="F28" s="706">
        <v>607</v>
      </c>
    </row>
    <row r="29" spans="2:6">
      <c r="B29" s="33" t="s">
        <v>665</v>
      </c>
      <c r="C29" s="706" t="s">
        <v>666</v>
      </c>
      <c r="E29" s="33" t="s">
        <v>665</v>
      </c>
      <c r="F29" s="706" t="s">
        <v>666</v>
      </c>
    </row>
    <row r="30" spans="2:6">
      <c r="B30" s="33" t="s">
        <v>667</v>
      </c>
      <c r="C30" s="706">
        <v>822</v>
      </c>
      <c r="E30" s="33" t="s">
        <v>667</v>
      </c>
      <c r="F30" s="706">
        <v>822</v>
      </c>
    </row>
    <row r="31" spans="2:6">
      <c r="B31" s="33" t="s">
        <v>668</v>
      </c>
      <c r="C31" s="706">
        <v>517</v>
      </c>
      <c r="E31" s="33" t="s">
        <v>668</v>
      </c>
      <c r="F31" s="706">
        <v>517</v>
      </c>
    </row>
    <row r="32" spans="2:6">
      <c r="B32" s="33" t="s">
        <v>669</v>
      </c>
      <c r="C32" s="706">
        <v>101</v>
      </c>
      <c r="E32" s="33" t="s">
        <v>669</v>
      </c>
      <c r="F32" s="706">
        <v>101</v>
      </c>
    </row>
    <row r="33" spans="2:6">
      <c r="B33" s="33" t="s">
        <v>670</v>
      </c>
      <c r="C33" s="706">
        <v>645</v>
      </c>
      <c r="E33" s="33" t="s">
        <v>670</v>
      </c>
      <c r="F33" s="706">
        <v>645</v>
      </c>
    </row>
    <row r="34" spans="2:6">
      <c r="B34" s="33" t="s">
        <v>671</v>
      </c>
      <c r="C34" s="706">
        <v>7</v>
      </c>
      <c r="E34" s="33" t="s">
        <v>671</v>
      </c>
      <c r="F34" s="706">
        <v>7</v>
      </c>
    </row>
    <row r="35" spans="2:6">
      <c r="B35" s="33" t="s">
        <v>672</v>
      </c>
      <c r="C35" s="706">
        <v>604</v>
      </c>
      <c r="E35" s="33" t="s">
        <v>672</v>
      </c>
      <c r="F35" s="706">
        <v>604</v>
      </c>
    </row>
    <row r="36" spans="2:6">
      <c r="B36" s="33" t="s">
        <v>673</v>
      </c>
      <c r="C36" s="706" t="s">
        <v>674</v>
      </c>
      <c r="E36" s="33" t="s">
        <v>673</v>
      </c>
      <c r="F36" s="706" t="s">
        <v>674</v>
      </c>
    </row>
    <row r="37" spans="2:6">
      <c r="B37" s="33" t="s">
        <v>675</v>
      </c>
      <c r="C37" s="706" t="s">
        <v>676</v>
      </c>
      <c r="E37" s="33" t="s">
        <v>675</v>
      </c>
      <c r="F37" s="706" t="s">
        <v>676</v>
      </c>
    </row>
    <row r="38" spans="2:6">
      <c r="B38" s="33" t="s">
        <v>677</v>
      </c>
      <c r="C38" s="706">
        <v>702</v>
      </c>
      <c r="E38" s="33" t="s">
        <v>677</v>
      </c>
      <c r="F38" s="706">
        <v>702</v>
      </c>
    </row>
    <row r="39" spans="2:6">
      <c r="B39" s="33" t="s">
        <v>678</v>
      </c>
      <c r="C39" s="706">
        <v>8</v>
      </c>
      <c r="E39" s="33" t="s">
        <v>678</v>
      </c>
      <c r="F39" s="706">
        <v>8</v>
      </c>
    </row>
    <row r="40" spans="2:6">
      <c r="B40" s="33" t="s">
        <v>679</v>
      </c>
      <c r="C40" s="706">
        <v>711</v>
      </c>
      <c r="E40" s="33" t="s">
        <v>679</v>
      </c>
      <c r="F40" s="706">
        <v>711</v>
      </c>
    </row>
    <row r="41" spans="2:6">
      <c r="B41" s="33" t="s">
        <v>680</v>
      </c>
      <c r="C41" s="706">
        <v>606</v>
      </c>
      <c r="E41" s="33" t="s">
        <v>680</v>
      </c>
      <c r="F41" s="706">
        <v>606</v>
      </c>
    </row>
    <row r="42" spans="2:6">
      <c r="B42" s="33" t="s">
        <v>681</v>
      </c>
      <c r="C42" s="706" t="s">
        <v>682</v>
      </c>
      <c r="E42" s="33" t="s">
        <v>681</v>
      </c>
      <c r="F42" s="706" t="s">
        <v>682</v>
      </c>
    </row>
    <row r="43" spans="2:6">
      <c r="B43" s="33" t="s">
        <v>683</v>
      </c>
      <c r="C43" s="706">
        <v>9</v>
      </c>
      <c r="E43" s="33" t="s">
        <v>683</v>
      </c>
      <c r="F43" s="706">
        <v>9</v>
      </c>
    </row>
    <row r="44" spans="2:6">
      <c r="B44" s="33" t="s">
        <v>684</v>
      </c>
      <c r="C44" s="706">
        <v>705</v>
      </c>
      <c r="E44" s="33" t="s">
        <v>684</v>
      </c>
      <c r="F44" s="706">
        <v>705</v>
      </c>
    </row>
    <row r="45" spans="2:6">
      <c r="B45" s="33" t="s">
        <v>685</v>
      </c>
      <c r="C45" s="706">
        <v>106</v>
      </c>
      <c r="E45" s="33" t="s">
        <v>685</v>
      </c>
      <c r="F45" s="706">
        <v>106</v>
      </c>
    </row>
    <row r="46" spans="2:6">
      <c r="B46" s="33" t="s">
        <v>686</v>
      </c>
      <c r="C46" s="706">
        <v>717</v>
      </c>
      <c r="E46" s="33" t="s">
        <v>686</v>
      </c>
      <c r="F46" s="706">
        <v>717</v>
      </c>
    </row>
    <row r="47" spans="2:6">
      <c r="B47" s="33" t="s">
        <v>687</v>
      </c>
      <c r="C47" s="706">
        <v>704</v>
      </c>
      <c r="E47" s="33" t="s">
        <v>687</v>
      </c>
      <c r="F47" s="706">
        <v>704</v>
      </c>
    </row>
    <row r="48" spans="2:6">
      <c r="B48" s="33" t="s">
        <v>688</v>
      </c>
      <c r="C48" s="706">
        <v>11</v>
      </c>
      <c r="E48" s="33" t="s">
        <v>688</v>
      </c>
      <c r="F48" s="706">
        <v>11</v>
      </c>
    </row>
    <row r="49" spans="2:6">
      <c r="B49" s="33" t="s">
        <v>689</v>
      </c>
      <c r="C49" s="706">
        <v>98</v>
      </c>
      <c r="E49" s="33" t="s">
        <v>689</v>
      </c>
      <c r="F49" s="706">
        <v>98</v>
      </c>
    </row>
    <row r="50" spans="2:6">
      <c r="B50" s="33" t="s">
        <v>690</v>
      </c>
      <c r="C50" s="706">
        <v>638</v>
      </c>
      <c r="E50" s="33" t="s">
        <v>690</v>
      </c>
      <c r="F50" s="706">
        <v>638</v>
      </c>
    </row>
    <row r="51" spans="2:6">
      <c r="B51" s="33" t="s">
        <v>691</v>
      </c>
      <c r="C51" s="706">
        <v>637</v>
      </c>
      <c r="E51" s="33" t="s">
        <v>691</v>
      </c>
      <c r="F51" s="706">
        <v>637</v>
      </c>
    </row>
    <row r="52" spans="2:6">
      <c r="B52" s="33" t="s">
        <v>692</v>
      </c>
      <c r="C52" s="706" t="s">
        <v>693</v>
      </c>
      <c r="E52" s="33" t="s">
        <v>692</v>
      </c>
      <c r="F52" s="706" t="s">
        <v>693</v>
      </c>
    </row>
    <row r="53" spans="2:6">
      <c r="B53" s="33" t="s">
        <v>694</v>
      </c>
      <c r="C53" s="706">
        <v>720</v>
      </c>
      <c r="E53" s="33" t="s">
        <v>694</v>
      </c>
      <c r="F53" s="706">
        <v>720</v>
      </c>
    </row>
    <row r="54" spans="2:6">
      <c r="B54" s="33" t="s">
        <v>695</v>
      </c>
      <c r="C54" s="706">
        <v>709</v>
      </c>
      <c r="E54" s="33" t="s">
        <v>695</v>
      </c>
      <c r="F54" s="706">
        <v>709</v>
      </c>
    </row>
    <row r="55" spans="2:6">
      <c r="B55" s="33" t="s">
        <v>696</v>
      </c>
      <c r="C55" s="706">
        <v>96</v>
      </c>
      <c r="E55" s="33" t="s">
        <v>696</v>
      </c>
      <c r="F55" s="706">
        <v>96</v>
      </c>
    </row>
    <row r="56" spans="2:6">
      <c r="B56" s="33" t="s">
        <v>697</v>
      </c>
      <c r="C56" s="706">
        <v>627</v>
      </c>
      <c r="E56" s="33" t="s">
        <v>697</v>
      </c>
      <c r="F56" s="706">
        <v>627</v>
      </c>
    </row>
    <row r="57" spans="2:6">
      <c r="B57" s="33" t="s">
        <v>698</v>
      </c>
      <c r="C57" s="706">
        <v>804</v>
      </c>
      <c r="E57" s="33" t="s">
        <v>698</v>
      </c>
      <c r="F57" s="706">
        <v>804</v>
      </c>
    </row>
    <row r="58" spans="2:6">
      <c r="B58" s="33" t="s">
        <v>699</v>
      </c>
      <c r="C58" s="706">
        <v>708</v>
      </c>
      <c r="E58" s="33" t="s">
        <v>699</v>
      </c>
      <c r="F58" s="706">
        <v>708</v>
      </c>
    </row>
    <row r="59" spans="2:6">
      <c r="B59" s="33" t="s">
        <v>700</v>
      </c>
      <c r="C59" s="706">
        <v>515</v>
      </c>
      <c r="E59" s="33" t="s">
        <v>700</v>
      </c>
      <c r="F59" s="706">
        <v>515</v>
      </c>
    </row>
    <row r="60" spans="2:6">
      <c r="B60" s="33" t="s">
        <v>701</v>
      </c>
      <c r="C60" s="706">
        <v>807</v>
      </c>
      <c r="E60" s="33" t="s">
        <v>701</v>
      </c>
      <c r="F60" s="706">
        <v>807</v>
      </c>
    </row>
    <row r="61" spans="2:6">
      <c r="B61" s="33" t="s">
        <v>702</v>
      </c>
      <c r="C61" s="706">
        <v>823</v>
      </c>
      <c r="E61" s="33" t="s">
        <v>702</v>
      </c>
      <c r="F61" s="706">
        <v>823</v>
      </c>
    </row>
    <row r="62" spans="2:6">
      <c r="B62" s="33" t="s">
        <v>703</v>
      </c>
      <c r="C62" s="706">
        <v>12</v>
      </c>
      <c r="E62" s="33" t="s">
        <v>703</v>
      </c>
      <c r="F62" s="706">
        <v>12</v>
      </c>
    </row>
    <row r="63" spans="2:6">
      <c r="B63" s="33" t="s">
        <v>704</v>
      </c>
      <c r="C63" s="706" t="s">
        <v>705</v>
      </c>
      <c r="E63" s="33" t="s">
        <v>704</v>
      </c>
      <c r="F63" s="706" t="s">
        <v>705</v>
      </c>
    </row>
    <row r="64" spans="2:6">
      <c r="B64" s="33" t="s">
        <v>706</v>
      </c>
      <c r="C64" s="706">
        <v>13</v>
      </c>
      <c r="E64" s="33" t="s">
        <v>706</v>
      </c>
      <c r="F64" s="706">
        <v>13</v>
      </c>
    </row>
    <row r="65" spans="2:6">
      <c r="B65" s="33" t="s">
        <v>707</v>
      </c>
      <c r="C65" s="706">
        <v>712</v>
      </c>
      <c r="E65" s="33" t="s">
        <v>707</v>
      </c>
      <c r="F65" s="706">
        <v>712</v>
      </c>
    </row>
    <row r="66" spans="2:6">
      <c r="B66" s="33" t="s">
        <v>708</v>
      </c>
      <c r="C66" s="706" t="s">
        <v>709</v>
      </c>
      <c r="E66" s="33" t="s">
        <v>708</v>
      </c>
      <c r="F66" s="706" t="s">
        <v>709</v>
      </c>
    </row>
    <row r="67" spans="2:6">
      <c r="B67" s="33" t="s">
        <v>710</v>
      </c>
      <c r="C67" s="706">
        <v>806</v>
      </c>
      <c r="E67" s="33" t="s">
        <v>710</v>
      </c>
      <c r="F67" s="706">
        <v>806</v>
      </c>
    </row>
    <row r="68" spans="2:6">
      <c r="B68" s="33" t="s">
        <v>711</v>
      </c>
      <c r="C68" s="706" t="s">
        <v>712</v>
      </c>
      <c r="E68" s="33" t="s">
        <v>711</v>
      </c>
      <c r="F68" s="706" t="s">
        <v>712</v>
      </c>
    </row>
    <row r="69" spans="2:6">
      <c r="B69" s="33" t="s">
        <v>713</v>
      </c>
      <c r="C69" s="706" t="s">
        <v>714</v>
      </c>
      <c r="E69" s="33" t="s">
        <v>713</v>
      </c>
      <c r="F69" s="706" t="s">
        <v>714</v>
      </c>
    </row>
    <row r="70" spans="2:6">
      <c r="B70" s="33" t="s">
        <v>715</v>
      </c>
      <c r="C70" s="706">
        <v>802</v>
      </c>
      <c r="E70" s="33" t="s">
        <v>715</v>
      </c>
      <c r="F70" s="706">
        <v>802</v>
      </c>
    </row>
    <row r="71" spans="2:6">
      <c r="B71" s="33" t="s">
        <v>716</v>
      </c>
      <c r="C71" s="706">
        <v>718</v>
      </c>
      <c r="E71" s="33" t="s">
        <v>716</v>
      </c>
      <c r="F71" s="706">
        <v>718</v>
      </c>
    </row>
    <row r="72" spans="2:6">
      <c r="B72" s="33" t="s">
        <v>717</v>
      </c>
      <c r="C72" s="706">
        <v>721</v>
      </c>
      <c r="E72" s="33" t="s">
        <v>717</v>
      </c>
      <c r="F72" s="706">
        <v>721</v>
      </c>
    </row>
    <row r="73" spans="2:6">
      <c r="B73" s="33" t="s">
        <v>718</v>
      </c>
      <c r="C73" s="706">
        <v>510</v>
      </c>
      <c r="E73" s="33" t="s">
        <v>718</v>
      </c>
      <c r="F73" s="706">
        <v>510</v>
      </c>
    </row>
    <row r="74" spans="2:6">
      <c r="B74" s="33" t="s">
        <v>719</v>
      </c>
      <c r="C74" s="706">
        <v>102</v>
      </c>
      <c r="E74" s="33" t="s">
        <v>719</v>
      </c>
      <c r="F74" s="706">
        <v>102</v>
      </c>
    </row>
    <row r="75" spans="2:6">
      <c r="B75" s="33" t="s">
        <v>720</v>
      </c>
      <c r="C75" s="706" t="s">
        <v>721</v>
      </c>
      <c r="E75" s="33" t="s">
        <v>720</v>
      </c>
      <c r="F75" s="706" t="s">
        <v>721</v>
      </c>
    </row>
    <row r="76" spans="2:6">
      <c r="B76" s="33" t="s">
        <v>722</v>
      </c>
      <c r="C76" s="706">
        <v>81</v>
      </c>
      <c r="E76" s="33" t="s">
        <v>722</v>
      </c>
      <c r="F76" s="706">
        <v>81</v>
      </c>
    </row>
    <row r="77" spans="2:6">
      <c r="B77" s="33" t="s">
        <v>723</v>
      </c>
      <c r="C77" s="706">
        <v>526</v>
      </c>
      <c r="E77" s="33" t="s">
        <v>723</v>
      </c>
      <c r="F77" s="706">
        <v>526</v>
      </c>
    </row>
    <row r="78" spans="2:6">
      <c r="B78" s="33" t="s">
        <v>724</v>
      </c>
      <c r="C78" s="706">
        <v>619</v>
      </c>
      <c r="E78" s="33" t="s">
        <v>724</v>
      </c>
      <c r="F78" s="706">
        <v>619</v>
      </c>
    </row>
    <row r="79" spans="2:6">
      <c r="B79" s="33" t="s">
        <v>725</v>
      </c>
      <c r="C79" s="706">
        <v>14</v>
      </c>
      <c r="E79" s="33" t="s">
        <v>725</v>
      </c>
      <c r="F79" s="706">
        <v>14</v>
      </c>
    </row>
    <row r="80" spans="2:6">
      <c r="B80" s="33" t="s">
        <v>726</v>
      </c>
      <c r="C80" s="706">
        <v>15</v>
      </c>
      <c r="E80" s="33" t="s">
        <v>726</v>
      </c>
      <c r="F80" s="706">
        <v>15</v>
      </c>
    </row>
    <row r="81" spans="2:6">
      <c r="B81" s="33" t="s">
        <v>727</v>
      </c>
      <c r="C81" s="706">
        <v>635</v>
      </c>
      <c r="E81" s="33" t="s">
        <v>727</v>
      </c>
      <c r="F81" s="706">
        <v>635</v>
      </c>
    </row>
    <row r="82" spans="2:6">
      <c r="B82" s="33" t="s">
        <v>728</v>
      </c>
      <c r="C82" s="706">
        <v>647</v>
      </c>
      <c r="E82" s="33" t="s">
        <v>728</v>
      </c>
      <c r="F82" s="706">
        <v>647</v>
      </c>
    </row>
    <row r="83" spans="2:6">
      <c r="B83" s="33" t="s">
        <v>729</v>
      </c>
      <c r="C83" s="706" t="s">
        <v>730</v>
      </c>
      <c r="E83" s="33" t="s">
        <v>729</v>
      </c>
      <c r="F83" s="706" t="s">
        <v>730</v>
      </c>
    </row>
    <row r="84" spans="2:6">
      <c r="B84" s="33" t="s">
        <v>731</v>
      </c>
      <c r="C84" s="706">
        <v>16</v>
      </c>
      <c r="E84" s="33" t="s">
        <v>731</v>
      </c>
      <c r="F84" s="706">
        <v>16</v>
      </c>
    </row>
    <row r="85" spans="2:6">
      <c r="B85" s="33" t="s">
        <v>732</v>
      </c>
      <c r="C85" s="706">
        <v>513</v>
      </c>
      <c r="E85" s="33" t="s">
        <v>732</v>
      </c>
      <c r="F85" s="706">
        <v>513</v>
      </c>
    </row>
    <row r="86" spans="2:6">
      <c r="B86" s="33" t="s">
        <v>733</v>
      </c>
      <c r="C86" s="706">
        <v>17</v>
      </c>
      <c r="E86" s="33" t="s">
        <v>733</v>
      </c>
      <c r="F86" s="706">
        <v>17</v>
      </c>
    </row>
    <row r="87" spans="2:6">
      <c r="B87" s="33" t="s">
        <v>734</v>
      </c>
      <c r="C87" s="706">
        <v>18</v>
      </c>
      <c r="E87" s="33" t="s">
        <v>734</v>
      </c>
      <c r="F87" s="706">
        <v>18</v>
      </c>
    </row>
    <row r="88" spans="2:6">
      <c r="B88" s="33" t="s">
        <v>735</v>
      </c>
      <c r="C88" s="706">
        <v>19</v>
      </c>
      <c r="E88" s="33" t="s">
        <v>735</v>
      </c>
      <c r="F88" s="706">
        <v>19</v>
      </c>
    </row>
    <row r="89" spans="2:6">
      <c r="B89" s="33" t="s">
        <v>736</v>
      </c>
      <c r="C89" s="706">
        <v>20</v>
      </c>
      <c r="E89" s="33" t="s">
        <v>736</v>
      </c>
      <c r="F89" s="706">
        <v>20</v>
      </c>
    </row>
    <row r="90" spans="2:6">
      <c r="B90" s="33" t="s">
        <v>737</v>
      </c>
      <c r="C90" s="706">
        <v>819</v>
      </c>
      <c r="E90" s="33" t="s">
        <v>737</v>
      </c>
      <c r="F90" s="706">
        <v>819</v>
      </c>
    </row>
    <row r="91" spans="2:6">
      <c r="B91" s="33" t="s">
        <v>738</v>
      </c>
      <c r="C91" s="706">
        <v>816</v>
      </c>
      <c r="E91" s="33" t="s">
        <v>738</v>
      </c>
      <c r="F91" s="706">
        <v>816</v>
      </c>
    </row>
    <row r="92" spans="2:6">
      <c r="B92" s="33" t="s">
        <v>739</v>
      </c>
      <c r="C92" s="706">
        <v>642</v>
      </c>
      <c r="E92" s="33" t="s">
        <v>739</v>
      </c>
      <c r="F92" s="706">
        <v>642</v>
      </c>
    </row>
    <row r="93" spans="2:6">
      <c r="B93" s="33" t="s">
        <v>740</v>
      </c>
      <c r="C93" s="706">
        <v>800</v>
      </c>
      <c r="E93" s="33" t="s">
        <v>740</v>
      </c>
      <c r="F93" s="706">
        <v>800</v>
      </c>
    </row>
    <row r="94" spans="2:6">
      <c r="B94" s="33" t="s">
        <v>741</v>
      </c>
      <c r="C94" s="706">
        <v>527</v>
      </c>
      <c r="E94" s="33" t="s">
        <v>741</v>
      </c>
      <c r="F94" s="706">
        <v>527</v>
      </c>
    </row>
    <row r="95" spans="2:6">
      <c r="B95" s="33" t="s">
        <v>742</v>
      </c>
      <c r="C95" s="706">
        <v>707</v>
      </c>
      <c r="E95" s="33" t="s">
        <v>742</v>
      </c>
      <c r="F95" s="706">
        <v>707</v>
      </c>
    </row>
    <row r="96" spans="2:6">
      <c r="B96" s="33" t="s">
        <v>743</v>
      </c>
      <c r="C96" s="706">
        <v>706</v>
      </c>
      <c r="E96" s="33" t="s">
        <v>743</v>
      </c>
      <c r="F96" s="706">
        <v>706</v>
      </c>
    </row>
    <row r="97" spans="2:6">
      <c r="B97" s="33" t="s">
        <v>744</v>
      </c>
      <c r="C97" s="706">
        <v>21</v>
      </c>
      <c r="E97" s="33" t="s">
        <v>744</v>
      </c>
      <c r="F97" s="706">
        <v>21</v>
      </c>
    </row>
    <row r="98" spans="2:6">
      <c r="B98" s="33" t="s">
        <v>745</v>
      </c>
      <c r="C98" s="706">
        <v>805</v>
      </c>
      <c r="E98" s="33" t="s">
        <v>745</v>
      </c>
      <c r="F98" s="706">
        <v>805</v>
      </c>
    </row>
    <row r="99" spans="2:6">
      <c r="B99" s="33" t="s">
        <v>746</v>
      </c>
      <c r="C99" s="706">
        <v>639</v>
      </c>
      <c r="E99" s="33" t="s">
        <v>746</v>
      </c>
      <c r="F99" s="706">
        <v>639</v>
      </c>
    </row>
    <row r="100" spans="2:6">
      <c r="B100" s="33" t="s">
        <v>747</v>
      </c>
      <c r="C100" s="706">
        <v>521</v>
      </c>
      <c r="E100" s="33" t="s">
        <v>747</v>
      </c>
      <c r="F100" s="706">
        <v>521</v>
      </c>
    </row>
    <row r="101" spans="2:6">
      <c r="B101" s="33" t="s">
        <v>748</v>
      </c>
      <c r="C101" s="706">
        <v>801</v>
      </c>
      <c r="E101" s="33" t="s">
        <v>748</v>
      </c>
      <c r="F101" s="706">
        <v>801</v>
      </c>
    </row>
    <row r="102" spans="2:6">
      <c r="B102" s="33" t="s">
        <v>749</v>
      </c>
      <c r="C102" s="706">
        <v>22</v>
      </c>
      <c r="E102" s="33" t="s">
        <v>749</v>
      </c>
      <c r="F102" s="706">
        <v>22</v>
      </c>
    </row>
    <row r="103" spans="2:6">
      <c r="B103" s="33" t="s">
        <v>750</v>
      </c>
      <c r="C103" s="706" t="s">
        <v>751</v>
      </c>
      <c r="E103" s="33" t="s">
        <v>750</v>
      </c>
      <c r="F103" s="706" t="s">
        <v>751</v>
      </c>
    </row>
    <row r="104" spans="2:6">
      <c r="B104" s="33" t="s">
        <v>752</v>
      </c>
      <c r="C104" s="706">
        <v>94</v>
      </c>
      <c r="E104" s="33" t="s">
        <v>752</v>
      </c>
      <c r="F104" s="706">
        <v>94</v>
      </c>
    </row>
    <row r="105" spans="2:6">
      <c r="B105" s="33" t="s">
        <v>753</v>
      </c>
      <c r="C105" s="706">
        <v>23</v>
      </c>
      <c r="E105" s="33" t="s">
        <v>753</v>
      </c>
      <c r="F105" s="706">
        <v>23</v>
      </c>
    </row>
    <row r="106" spans="2:6">
      <c r="B106" s="33" t="s">
        <v>754</v>
      </c>
      <c r="C106" s="706">
        <v>24</v>
      </c>
      <c r="E106" s="33" t="s">
        <v>754</v>
      </c>
      <c r="F106" s="706">
        <v>24</v>
      </c>
    </row>
    <row r="107" spans="2:6">
      <c r="B107" s="33" t="s">
        <v>755</v>
      </c>
      <c r="C107" s="706">
        <v>25</v>
      </c>
      <c r="E107" s="33" t="s">
        <v>755</v>
      </c>
      <c r="F107" s="706">
        <v>25</v>
      </c>
    </row>
    <row r="108" spans="2:6">
      <c r="B108" s="33" t="s">
        <v>756</v>
      </c>
      <c r="C108" s="706">
        <v>26</v>
      </c>
      <c r="E108" s="33" t="s">
        <v>756</v>
      </c>
      <c r="F108" s="706">
        <v>26</v>
      </c>
    </row>
    <row r="109" spans="2:6">
      <c r="B109" s="33" t="s">
        <v>757</v>
      </c>
      <c r="C109" s="706">
        <v>27</v>
      </c>
      <c r="E109" s="33" t="s">
        <v>757</v>
      </c>
      <c r="F109" s="706">
        <v>27</v>
      </c>
    </row>
    <row r="110" spans="2:6">
      <c r="B110" s="33" t="s">
        <v>758</v>
      </c>
      <c r="C110" s="706">
        <v>524</v>
      </c>
      <c r="E110" s="33" t="s">
        <v>758</v>
      </c>
      <c r="F110" s="706">
        <v>524</v>
      </c>
    </row>
    <row r="111" spans="2:6">
      <c r="B111" s="33" t="s">
        <v>759</v>
      </c>
      <c r="C111" s="706">
        <v>28</v>
      </c>
      <c r="E111" s="33" t="s">
        <v>759</v>
      </c>
      <c r="F111" s="706">
        <v>28</v>
      </c>
    </row>
    <row r="112" spans="2:6">
      <c r="B112" s="33" t="s">
        <v>760</v>
      </c>
      <c r="C112" s="706">
        <v>29</v>
      </c>
      <c r="E112" s="33" t="s">
        <v>760</v>
      </c>
      <c r="F112" s="706">
        <v>29</v>
      </c>
    </row>
    <row r="113" spans="2:6">
      <c r="B113" s="33" t="s">
        <v>761</v>
      </c>
      <c r="C113" s="706">
        <v>30</v>
      </c>
      <c r="E113" s="33" t="s">
        <v>761</v>
      </c>
      <c r="F113" s="706">
        <v>30</v>
      </c>
    </row>
    <row r="114" spans="2:6">
      <c r="B114" s="33" t="s">
        <v>762</v>
      </c>
      <c r="C114" s="706">
        <v>31</v>
      </c>
      <c r="E114" s="33" t="s">
        <v>762</v>
      </c>
      <c r="F114" s="706">
        <v>31</v>
      </c>
    </row>
    <row r="115" spans="2:6">
      <c r="B115" s="33" t="s">
        <v>763</v>
      </c>
      <c r="C115" s="706">
        <v>523</v>
      </c>
      <c r="E115" s="33" t="s">
        <v>763</v>
      </c>
      <c r="F115" s="706">
        <v>523</v>
      </c>
    </row>
    <row r="116" spans="2:6">
      <c r="B116" s="33" t="s">
        <v>764</v>
      </c>
      <c r="C116" s="706">
        <v>32</v>
      </c>
      <c r="E116" s="33" t="s">
        <v>764</v>
      </c>
      <c r="F116" s="706">
        <v>32</v>
      </c>
    </row>
    <row r="117" spans="2:6">
      <c r="B117" s="33" t="s">
        <v>765</v>
      </c>
      <c r="C117" s="706">
        <v>33</v>
      </c>
      <c r="E117" s="33" t="s">
        <v>765</v>
      </c>
      <c r="F117" s="706">
        <v>33</v>
      </c>
    </row>
    <row r="118" spans="2:6">
      <c r="B118" s="33" t="s">
        <v>766</v>
      </c>
      <c r="C118" s="706">
        <v>508</v>
      </c>
      <c r="E118" s="33" t="s">
        <v>766</v>
      </c>
      <c r="F118" s="706">
        <v>508</v>
      </c>
    </row>
    <row r="119" spans="2:6">
      <c r="B119" s="33" t="s">
        <v>767</v>
      </c>
      <c r="C119" s="706">
        <v>616</v>
      </c>
      <c r="E119" s="33" t="s">
        <v>767</v>
      </c>
      <c r="F119" s="706">
        <v>616</v>
      </c>
    </row>
    <row r="120" spans="2:6">
      <c r="B120" s="33" t="s">
        <v>768</v>
      </c>
      <c r="C120" s="706">
        <v>103</v>
      </c>
      <c r="E120" s="33" t="s">
        <v>768</v>
      </c>
      <c r="F120" s="706">
        <v>103</v>
      </c>
    </row>
    <row r="121" spans="2:6">
      <c r="B121" s="33" t="s">
        <v>769</v>
      </c>
      <c r="C121" s="706">
        <v>80</v>
      </c>
      <c r="E121" s="33" t="s">
        <v>769</v>
      </c>
      <c r="F121" s="706">
        <v>80</v>
      </c>
    </row>
    <row r="122" spans="2:6">
      <c r="B122" s="33" t="s">
        <v>770</v>
      </c>
      <c r="C122" s="706">
        <v>509</v>
      </c>
      <c r="E122" s="33" t="s">
        <v>770</v>
      </c>
      <c r="F122" s="706">
        <v>509</v>
      </c>
    </row>
    <row r="123" spans="2:6">
      <c r="B123" s="33" t="s">
        <v>771</v>
      </c>
      <c r="C123" s="706">
        <v>79</v>
      </c>
      <c r="E123" s="33" t="s">
        <v>771</v>
      </c>
      <c r="F123" s="706">
        <v>79</v>
      </c>
    </row>
    <row r="124" spans="2:6">
      <c r="B124" s="33" t="s">
        <v>772</v>
      </c>
      <c r="C124" s="706">
        <v>512</v>
      </c>
      <c r="E124" s="33" t="s">
        <v>772</v>
      </c>
      <c r="F124" s="706">
        <v>512</v>
      </c>
    </row>
    <row r="125" spans="2:6">
      <c r="B125" s="33" t="s">
        <v>773</v>
      </c>
      <c r="C125" s="706" t="s">
        <v>774</v>
      </c>
      <c r="E125" s="33" t="s">
        <v>773</v>
      </c>
      <c r="F125" s="706" t="s">
        <v>774</v>
      </c>
    </row>
    <row r="126" spans="2:6">
      <c r="B126" s="33" t="s">
        <v>775</v>
      </c>
      <c r="C126" s="706">
        <v>87</v>
      </c>
      <c r="E126" s="33" t="s">
        <v>775</v>
      </c>
      <c r="F126" s="706">
        <v>87</v>
      </c>
    </row>
    <row r="127" spans="2:6">
      <c r="B127" s="33" t="s">
        <v>776</v>
      </c>
      <c r="C127" s="706">
        <v>34</v>
      </c>
      <c r="E127" s="33" t="s">
        <v>776</v>
      </c>
      <c r="F127" s="706">
        <v>34</v>
      </c>
    </row>
    <row r="128" spans="2:6">
      <c r="B128" s="33" t="s">
        <v>777</v>
      </c>
      <c r="C128" s="706">
        <v>35</v>
      </c>
      <c r="E128" s="33" t="s">
        <v>777</v>
      </c>
      <c r="F128" s="706">
        <v>35</v>
      </c>
    </row>
    <row r="129" spans="2:6">
      <c r="B129" s="33" t="s">
        <v>778</v>
      </c>
      <c r="C129" s="706">
        <v>525</v>
      </c>
      <c r="E129" s="33" t="s">
        <v>778</v>
      </c>
      <c r="F129" s="706">
        <v>525</v>
      </c>
    </row>
    <row r="130" spans="2:6">
      <c r="B130" s="33" t="s">
        <v>779</v>
      </c>
      <c r="C130" s="706">
        <v>511</v>
      </c>
      <c r="E130" s="33" t="s">
        <v>779</v>
      </c>
      <c r="F130" s="706">
        <v>511</v>
      </c>
    </row>
    <row r="131" spans="2:6">
      <c r="B131" s="33" t="s">
        <v>780</v>
      </c>
      <c r="C131" s="706">
        <v>520</v>
      </c>
      <c r="E131" s="33" t="s">
        <v>780</v>
      </c>
      <c r="F131" s="706">
        <v>520</v>
      </c>
    </row>
    <row r="132" spans="2:6">
      <c r="B132" s="33" t="s">
        <v>781</v>
      </c>
      <c r="C132" s="706">
        <v>605</v>
      </c>
      <c r="E132" s="33" t="s">
        <v>781</v>
      </c>
      <c r="F132" s="706">
        <v>605</v>
      </c>
    </row>
    <row r="133" spans="2:6">
      <c r="B133" s="33" t="s">
        <v>782</v>
      </c>
      <c r="C133" s="706">
        <v>714</v>
      </c>
      <c r="E133" s="33" t="s">
        <v>782</v>
      </c>
      <c r="F133" s="706">
        <v>714</v>
      </c>
    </row>
    <row r="134" spans="2:6">
      <c r="B134" s="33" t="s">
        <v>783</v>
      </c>
      <c r="C134" s="706">
        <v>36</v>
      </c>
      <c r="E134" s="33" t="s">
        <v>783</v>
      </c>
      <c r="F134" s="706">
        <v>36</v>
      </c>
    </row>
    <row r="135" spans="2:6">
      <c r="B135" s="33" t="s">
        <v>784</v>
      </c>
      <c r="C135" s="706">
        <v>37</v>
      </c>
      <c r="E135" s="33" t="s">
        <v>784</v>
      </c>
      <c r="F135" s="706">
        <v>37</v>
      </c>
    </row>
    <row r="136" spans="2:6">
      <c r="B136" s="33" t="s">
        <v>785</v>
      </c>
      <c r="C136" s="706">
        <v>603</v>
      </c>
      <c r="E136" s="33" t="s">
        <v>785</v>
      </c>
      <c r="F136" s="706">
        <v>603</v>
      </c>
    </row>
    <row r="137" spans="2:6">
      <c r="B137" s="33" t="s">
        <v>786</v>
      </c>
      <c r="C137" s="706">
        <v>701</v>
      </c>
      <c r="E137" s="33" t="s">
        <v>786</v>
      </c>
      <c r="F137" s="706">
        <v>701</v>
      </c>
    </row>
    <row r="138" spans="2:6">
      <c r="B138" s="33" t="s">
        <v>787</v>
      </c>
      <c r="C138" s="706">
        <v>38</v>
      </c>
      <c r="E138" s="33" t="s">
        <v>787</v>
      </c>
      <c r="F138" s="706">
        <v>38</v>
      </c>
    </row>
    <row r="139" spans="2:6">
      <c r="B139" s="33" t="s">
        <v>788</v>
      </c>
      <c r="C139" s="706">
        <v>629</v>
      </c>
      <c r="E139" s="33" t="s">
        <v>788</v>
      </c>
      <c r="F139" s="706">
        <v>629</v>
      </c>
    </row>
    <row r="140" spans="2:6">
      <c r="B140" s="33" t="s">
        <v>789</v>
      </c>
      <c r="C140" s="706">
        <v>700</v>
      </c>
      <c r="E140" s="33" t="s">
        <v>789</v>
      </c>
      <c r="F140" s="706">
        <v>700</v>
      </c>
    </row>
    <row r="141" spans="2:6">
      <c r="B141" s="33" t="s">
        <v>790</v>
      </c>
      <c r="C141" s="706">
        <v>39</v>
      </c>
      <c r="E141" s="33" t="s">
        <v>790</v>
      </c>
      <c r="F141" s="706">
        <v>39</v>
      </c>
    </row>
    <row r="142" spans="2:6">
      <c r="B142" s="33" t="s">
        <v>791</v>
      </c>
      <c r="C142" s="706">
        <v>40</v>
      </c>
      <c r="E142" s="33" t="s">
        <v>791</v>
      </c>
      <c r="F142" s="706">
        <v>40</v>
      </c>
    </row>
    <row r="143" spans="2:6">
      <c r="B143" s="33" t="s">
        <v>792</v>
      </c>
      <c r="C143" s="706">
        <v>628</v>
      </c>
      <c r="E143" s="33" t="s">
        <v>792</v>
      </c>
      <c r="F143" s="706">
        <v>628</v>
      </c>
    </row>
    <row r="144" spans="2:6">
      <c r="B144" s="33" t="s">
        <v>793</v>
      </c>
      <c r="C144" s="706">
        <v>502</v>
      </c>
      <c r="E144" s="33" t="s">
        <v>793</v>
      </c>
      <c r="F144" s="706">
        <v>502</v>
      </c>
    </row>
    <row r="145" spans="2:6">
      <c r="B145" s="33" t="s">
        <v>794</v>
      </c>
      <c r="C145" s="706">
        <v>611</v>
      </c>
      <c r="E145" s="33" t="s">
        <v>794</v>
      </c>
      <c r="F145" s="706">
        <v>611</v>
      </c>
    </row>
    <row r="146" spans="2:6">
      <c r="B146" s="33" t="s">
        <v>795</v>
      </c>
      <c r="C146" s="706">
        <v>530</v>
      </c>
      <c r="E146" s="33" t="s">
        <v>795</v>
      </c>
      <c r="F146" s="706">
        <v>530</v>
      </c>
    </row>
    <row r="147" spans="2:6">
      <c r="B147" s="33" t="s">
        <v>796</v>
      </c>
      <c r="C147" s="706">
        <v>820</v>
      </c>
      <c r="E147" s="33" t="s">
        <v>796</v>
      </c>
      <c r="F147" s="706">
        <v>820</v>
      </c>
    </row>
    <row r="148" spans="2:6">
      <c r="B148" s="33" t="s">
        <v>797</v>
      </c>
      <c r="C148" s="706" t="s">
        <v>798</v>
      </c>
      <c r="E148" s="33" t="s">
        <v>797</v>
      </c>
      <c r="F148" s="706" t="s">
        <v>798</v>
      </c>
    </row>
    <row r="149" spans="2:6">
      <c r="B149" s="33" t="s">
        <v>799</v>
      </c>
      <c r="C149" s="706">
        <v>41</v>
      </c>
      <c r="E149" s="33" t="s">
        <v>799</v>
      </c>
      <c r="F149" s="706">
        <v>41</v>
      </c>
    </row>
    <row r="150" spans="2:6">
      <c r="B150" s="33" t="s">
        <v>800</v>
      </c>
      <c r="C150" s="706">
        <v>83</v>
      </c>
      <c r="E150" s="33" t="s">
        <v>800</v>
      </c>
      <c r="F150" s="706">
        <v>83</v>
      </c>
    </row>
    <row r="151" spans="2:6">
      <c r="B151" s="33" t="s">
        <v>801</v>
      </c>
      <c r="C151" s="706">
        <v>613</v>
      </c>
      <c r="E151" s="33" t="s">
        <v>801</v>
      </c>
      <c r="F151" s="706">
        <v>613</v>
      </c>
    </row>
    <row r="152" spans="2:6">
      <c r="B152" s="33" t="s">
        <v>802</v>
      </c>
      <c r="C152" s="706">
        <v>608</v>
      </c>
      <c r="E152" s="33" t="s">
        <v>802</v>
      </c>
      <c r="F152" s="706">
        <v>608</v>
      </c>
    </row>
    <row r="153" spans="2:6">
      <c r="B153" s="33" t="s">
        <v>803</v>
      </c>
      <c r="C153" s="706">
        <v>42</v>
      </c>
      <c r="E153" s="33" t="s">
        <v>803</v>
      </c>
      <c r="F153" s="706">
        <v>42</v>
      </c>
    </row>
    <row r="154" spans="2:6">
      <c r="B154" s="33" t="s">
        <v>804</v>
      </c>
      <c r="C154" s="706">
        <v>634</v>
      </c>
      <c r="E154" s="33" t="s">
        <v>804</v>
      </c>
      <c r="F154" s="706">
        <v>634</v>
      </c>
    </row>
    <row r="155" spans="2:6">
      <c r="B155" s="33" t="s">
        <v>805</v>
      </c>
      <c r="C155" s="706">
        <v>43</v>
      </c>
      <c r="E155" s="33" t="s">
        <v>805</v>
      </c>
      <c r="F155" s="706">
        <v>43</v>
      </c>
    </row>
    <row r="156" spans="2:6">
      <c r="B156" s="33" t="s">
        <v>806</v>
      </c>
      <c r="C156" s="706">
        <v>803</v>
      </c>
      <c r="E156" s="33" t="s">
        <v>806</v>
      </c>
      <c r="F156" s="706">
        <v>803</v>
      </c>
    </row>
    <row r="157" spans="2:6">
      <c r="B157" s="33" t="s">
        <v>807</v>
      </c>
      <c r="C157" s="706">
        <v>703</v>
      </c>
      <c r="E157" s="33" t="s">
        <v>807</v>
      </c>
      <c r="F157" s="706">
        <v>703</v>
      </c>
    </row>
    <row r="158" spans="2:6">
      <c r="B158" s="33" t="s">
        <v>808</v>
      </c>
      <c r="C158" s="706">
        <v>44</v>
      </c>
      <c r="E158" s="33" t="s">
        <v>808</v>
      </c>
      <c r="F158" s="706">
        <v>44</v>
      </c>
    </row>
    <row r="159" spans="2:6">
      <c r="B159" s="33" t="s">
        <v>809</v>
      </c>
      <c r="C159" s="706">
        <v>630</v>
      </c>
      <c r="E159" s="33" t="s">
        <v>809</v>
      </c>
      <c r="F159" s="706">
        <v>630</v>
      </c>
    </row>
    <row r="160" spans="2:6">
      <c r="B160" s="33" t="s">
        <v>810</v>
      </c>
      <c r="C160" s="706">
        <v>640</v>
      </c>
      <c r="E160" s="33" t="s">
        <v>810</v>
      </c>
      <c r="F160" s="706">
        <v>640</v>
      </c>
    </row>
    <row r="161" spans="2:6">
      <c r="B161" s="33" t="s">
        <v>811</v>
      </c>
      <c r="C161" s="706">
        <v>610</v>
      </c>
      <c r="E161" s="33" t="s">
        <v>811</v>
      </c>
      <c r="F161" s="706">
        <v>610</v>
      </c>
    </row>
    <row r="162" spans="2:6">
      <c r="B162" s="33" t="s">
        <v>812</v>
      </c>
      <c r="C162" s="706">
        <v>518</v>
      </c>
      <c r="E162" s="33" t="s">
        <v>812</v>
      </c>
      <c r="F162" s="706">
        <v>518</v>
      </c>
    </row>
    <row r="163" spans="2:6">
      <c r="B163" s="33" t="s">
        <v>813</v>
      </c>
      <c r="C163" s="706">
        <v>633</v>
      </c>
      <c r="E163" s="33" t="s">
        <v>813</v>
      </c>
      <c r="F163" s="706">
        <v>633</v>
      </c>
    </row>
    <row r="164" spans="2:6">
      <c r="B164" s="33" t="s">
        <v>814</v>
      </c>
      <c r="C164" s="706">
        <v>45</v>
      </c>
      <c r="E164" s="33" t="s">
        <v>814</v>
      </c>
      <c r="F164" s="706">
        <v>45</v>
      </c>
    </row>
    <row r="165" spans="2:6">
      <c r="B165" s="33" t="s">
        <v>815</v>
      </c>
      <c r="C165" s="706">
        <v>602</v>
      </c>
      <c r="E165" s="33" t="s">
        <v>815</v>
      </c>
      <c r="F165" s="706">
        <v>602</v>
      </c>
    </row>
    <row r="166" spans="2:6">
      <c r="B166" s="33" t="s">
        <v>816</v>
      </c>
      <c r="C166" s="706">
        <v>46</v>
      </c>
      <c r="E166" s="33" t="s">
        <v>816</v>
      </c>
      <c r="F166" s="706">
        <v>46</v>
      </c>
    </row>
    <row r="167" spans="2:6">
      <c r="B167" s="33" t="s">
        <v>817</v>
      </c>
      <c r="C167" s="706">
        <v>631</v>
      </c>
      <c r="E167" s="33" t="s">
        <v>817</v>
      </c>
      <c r="F167" s="706">
        <v>631</v>
      </c>
    </row>
    <row r="168" spans="2:6">
      <c r="B168" s="33" t="s">
        <v>818</v>
      </c>
      <c r="C168" s="706">
        <v>626</v>
      </c>
      <c r="E168" s="33" t="s">
        <v>818</v>
      </c>
      <c r="F168" s="706">
        <v>626</v>
      </c>
    </row>
    <row r="169" spans="2:6">
      <c r="B169" s="33" t="s">
        <v>819</v>
      </c>
      <c r="C169" s="706">
        <v>47</v>
      </c>
      <c r="E169" s="33" t="s">
        <v>819</v>
      </c>
      <c r="F169" s="706">
        <v>47</v>
      </c>
    </row>
    <row r="170" spans="2:6">
      <c r="B170" s="33" t="s">
        <v>820</v>
      </c>
      <c r="C170" s="706" t="s">
        <v>821</v>
      </c>
      <c r="E170" s="33" t="s">
        <v>820</v>
      </c>
      <c r="F170" s="706" t="s">
        <v>821</v>
      </c>
    </row>
    <row r="171" spans="2:6">
      <c r="B171" s="33" t="s">
        <v>822</v>
      </c>
      <c r="C171" s="706">
        <v>48</v>
      </c>
      <c r="E171" s="33" t="s">
        <v>822</v>
      </c>
      <c r="F171" s="706">
        <v>48</v>
      </c>
    </row>
    <row r="172" spans="2:6">
      <c r="B172" s="33" t="s">
        <v>823</v>
      </c>
      <c r="C172" s="706">
        <v>50</v>
      </c>
      <c r="E172" s="33" t="s">
        <v>823</v>
      </c>
      <c r="F172" s="706">
        <v>50</v>
      </c>
    </row>
    <row r="173" spans="2:6">
      <c r="B173" s="33" t="s">
        <v>824</v>
      </c>
      <c r="C173" s="706" t="s">
        <v>825</v>
      </c>
      <c r="E173" s="33" t="s">
        <v>824</v>
      </c>
      <c r="F173" s="706" t="s">
        <v>825</v>
      </c>
    </row>
    <row r="174" spans="2:6">
      <c r="B174" s="33" t="s">
        <v>826</v>
      </c>
      <c r="C174" s="706">
        <v>617</v>
      </c>
      <c r="E174" s="33" t="s">
        <v>826</v>
      </c>
      <c r="F174" s="706">
        <v>617</v>
      </c>
    </row>
    <row r="175" spans="2:6">
      <c r="B175" s="33" t="s">
        <v>827</v>
      </c>
      <c r="C175" s="706" t="s">
        <v>828</v>
      </c>
      <c r="E175" s="33" t="s">
        <v>827</v>
      </c>
      <c r="F175" s="706" t="s">
        <v>828</v>
      </c>
    </row>
    <row r="176" spans="2:6">
      <c r="B176" s="33" t="s">
        <v>829</v>
      </c>
      <c r="C176" s="706">
        <v>51</v>
      </c>
      <c r="E176" s="33" t="s">
        <v>829</v>
      </c>
      <c r="F176" s="706">
        <v>51</v>
      </c>
    </row>
    <row r="177" spans="2:6">
      <c r="B177" s="33" t="s">
        <v>830</v>
      </c>
      <c r="C177" s="706" t="s">
        <v>831</v>
      </c>
      <c r="E177" s="33" t="s">
        <v>830</v>
      </c>
      <c r="F177" s="706" t="s">
        <v>831</v>
      </c>
    </row>
    <row r="178" spans="2:6">
      <c r="B178" s="33" t="s">
        <v>832</v>
      </c>
      <c r="C178" s="706" t="s">
        <v>833</v>
      </c>
      <c r="E178" s="33" t="s">
        <v>832</v>
      </c>
      <c r="F178" s="706" t="s">
        <v>833</v>
      </c>
    </row>
    <row r="179" spans="2:6">
      <c r="B179" s="33" t="s">
        <v>834</v>
      </c>
      <c r="C179" s="706">
        <v>73</v>
      </c>
      <c r="E179" s="33" t="s">
        <v>834</v>
      </c>
      <c r="F179" s="706">
        <v>73</v>
      </c>
    </row>
    <row r="180" spans="2:6">
      <c r="B180" s="33" t="s">
        <v>835</v>
      </c>
      <c r="C180" s="706">
        <v>710</v>
      </c>
      <c r="E180" s="33" t="s">
        <v>835</v>
      </c>
      <c r="F180" s="706">
        <v>710</v>
      </c>
    </row>
    <row r="181" spans="2:6">
      <c r="B181" s="33" t="s">
        <v>836</v>
      </c>
      <c r="C181" s="706">
        <v>621</v>
      </c>
      <c r="E181" s="33" t="s">
        <v>836</v>
      </c>
      <c r="F181" s="706">
        <v>621</v>
      </c>
    </row>
    <row r="182" spans="2:6">
      <c r="B182" s="33" t="s">
        <v>837</v>
      </c>
      <c r="C182" s="706">
        <v>529</v>
      </c>
      <c r="E182" s="33" t="s">
        <v>837</v>
      </c>
      <c r="F182" s="706">
        <v>529</v>
      </c>
    </row>
    <row r="183" spans="2:6">
      <c r="B183" s="33" t="s">
        <v>838</v>
      </c>
      <c r="C183" s="706">
        <v>719</v>
      </c>
      <c r="E183" s="33" t="s">
        <v>838</v>
      </c>
      <c r="F183" s="706">
        <v>719</v>
      </c>
    </row>
    <row r="184" spans="2:6">
      <c r="B184" s="33" t="s">
        <v>839</v>
      </c>
      <c r="C184" s="706">
        <v>78</v>
      </c>
      <c r="E184" s="33" t="s">
        <v>839</v>
      </c>
      <c r="F184" s="706">
        <v>78</v>
      </c>
    </row>
    <row r="185" spans="2:6">
      <c r="B185" s="33" t="s">
        <v>840</v>
      </c>
      <c r="C185" s="706" t="s">
        <v>841</v>
      </c>
      <c r="E185" s="33" t="s">
        <v>840</v>
      </c>
      <c r="F185" s="706" t="s">
        <v>841</v>
      </c>
    </row>
    <row r="186" spans="2:6">
      <c r="B186" s="33" t="s">
        <v>842</v>
      </c>
      <c r="C186" s="706">
        <v>71</v>
      </c>
      <c r="E186" s="33" t="s">
        <v>842</v>
      </c>
      <c r="F186" s="706">
        <v>71</v>
      </c>
    </row>
    <row r="187" spans="2:6">
      <c r="B187" s="33" t="s">
        <v>843</v>
      </c>
      <c r="C187" s="706">
        <v>53</v>
      </c>
      <c r="E187" s="33" t="s">
        <v>843</v>
      </c>
      <c r="F187" s="706">
        <v>53</v>
      </c>
    </row>
    <row r="188" spans="2:6">
      <c r="B188" s="33" t="s">
        <v>844</v>
      </c>
      <c r="C188" s="706">
        <v>54</v>
      </c>
      <c r="E188" s="33" t="s">
        <v>844</v>
      </c>
      <c r="F188" s="706">
        <v>54</v>
      </c>
    </row>
    <row r="189" spans="2:6">
      <c r="B189" s="33" t="s">
        <v>845</v>
      </c>
      <c r="C189" s="706">
        <v>55</v>
      </c>
      <c r="E189" s="33" t="s">
        <v>845</v>
      </c>
      <c r="F189" s="706">
        <v>55</v>
      </c>
    </row>
    <row r="190" spans="2:6">
      <c r="B190" s="33" t="s">
        <v>846</v>
      </c>
      <c r="C190" s="706">
        <v>519</v>
      </c>
      <c r="E190" s="33" t="s">
        <v>846</v>
      </c>
      <c r="F190" s="706">
        <v>519</v>
      </c>
    </row>
    <row r="191" spans="2:6">
      <c r="B191" s="33" t="s">
        <v>847</v>
      </c>
      <c r="C191" s="706">
        <v>516</v>
      </c>
      <c r="E191" s="33" t="s">
        <v>847</v>
      </c>
      <c r="F191" s="706">
        <v>516</v>
      </c>
    </row>
    <row r="192" spans="2:6">
      <c r="B192" s="33" t="s">
        <v>848</v>
      </c>
      <c r="C192" s="706">
        <v>614</v>
      </c>
      <c r="E192" s="33" t="s">
        <v>848</v>
      </c>
      <c r="F192" s="706">
        <v>614</v>
      </c>
    </row>
    <row r="193" spans="2:6">
      <c r="B193" s="33" t="s">
        <v>849</v>
      </c>
      <c r="C193" s="706">
        <v>713</v>
      </c>
      <c r="E193" s="33" t="s">
        <v>849</v>
      </c>
      <c r="F193" s="706">
        <v>713</v>
      </c>
    </row>
    <row r="194" spans="2:6">
      <c r="B194" s="33" t="s">
        <v>850</v>
      </c>
      <c r="C194" s="706">
        <v>56</v>
      </c>
      <c r="E194" s="33" t="s">
        <v>850</v>
      </c>
      <c r="F194" s="706">
        <v>56</v>
      </c>
    </row>
    <row r="195" spans="2:6">
      <c r="B195" s="33" t="s">
        <v>851</v>
      </c>
      <c r="C195" s="706">
        <v>646</v>
      </c>
      <c r="E195" s="33" t="s">
        <v>851</v>
      </c>
      <c r="F195" s="706">
        <v>646</v>
      </c>
    </row>
    <row r="196" spans="2:6">
      <c r="B196" s="33" t="s">
        <v>852</v>
      </c>
      <c r="C196" s="706">
        <v>99</v>
      </c>
      <c r="E196" s="33" t="s">
        <v>852</v>
      </c>
      <c r="F196" s="706">
        <v>99</v>
      </c>
    </row>
    <row r="197" spans="2:6">
      <c r="B197" s="33" t="s">
        <v>853</v>
      </c>
      <c r="C197" s="706">
        <v>824</v>
      </c>
      <c r="E197" s="33" t="s">
        <v>853</v>
      </c>
      <c r="F197" s="706">
        <v>824</v>
      </c>
    </row>
    <row r="198" spans="2:6">
      <c r="B198" s="33" t="s">
        <v>854</v>
      </c>
      <c r="C198" s="706">
        <v>57</v>
      </c>
      <c r="E198" s="33" t="s">
        <v>854</v>
      </c>
      <c r="F198" s="706">
        <v>57</v>
      </c>
    </row>
    <row r="199" spans="2:6">
      <c r="B199" s="33" t="s">
        <v>855</v>
      </c>
      <c r="C199" s="706">
        <v>10</v>
      </c>
      <c r="E199" s="33" t="s">
        <v>855</v>
      </c>
      <c r="F199" s="706">
        <v>10</v>
      </c>
    </row>
    <row r="200" spans="2:6">
      <c r="B200" s="33" t="s">
        <v>856</v>
      </c>
      <c r="C200" s="706">
        <v>82</v>
      </c>
      <c r="E200" s="33" t="s">
        <v>856</v>
      </c>
      <c r="F200" s="706">
        <v>82</v>
      </c>
    </row>
    <row r="201" spans="2:6">
      <c r="B201" s="33" t="s">
        <v>857</v>
      </c>
      <c r="C201" s="706">
        <v>812</v>
      </c>
      <c r="E201" s="33" t="s">
        <v>857</v>
      </c>
      <c r="F201" s="706">
        <v>812</v>
      </c>
    </row>
    <row r="202" spans="2:6">
      <c r="B202" s="33" t="s">
        <v>858</v>
      </c>
      <c r="C202" s="706">
        <v>814</v>
      </c>
      <c r="E202" s="33" t="s">
        <v>858</v>
      </c>
      <c r="F202" s="706">
        <v>814</v>
      </c>
    </row>
    <row r="203" spans="2:6">
      <c r="B203" s="33" t="s">
        <v>859</v>
      </c>
      <c r="C203" s="706">
        <v>825</v>
      </c>
      <c r="E203" s="33" t="s">
        <v>859</v>
      </c>
      <c r="F203" s="706">
        <v>825</v>
      </c>
    </row>
    <row r="204" spans="2:6">
      <c r="B204" s="33" t="s">
        <v>860</v>
      </c>
      <c r="C204" s="706">
        <v>815</v>
      </c>
      <c r="E204" s="33" t="s">
        <v>860</v>
      </c>
      <c r="F204" s="706">
        <v>815</v>
      </c>
    </row>
    <row r="205" spans="2:6">
      <c r="B205" s="33" t="s">
        <v>861</v>
      </c>
      <c r="C205" s="706">
        <v>58</v>
      </c>
      <c r="E205" s="33" t="s">
        <v>861</v>
      </c>
      <c r="F205" s="706">
        <v>58</v>
      </c>
    </row>
    <row r="206" spans="2:6">
      <c r="B206" s="33" t="s">
        <v>862</v>
      </c>
      <c r="C206" s="706">
        <v>809</v>
      </c>
      <c r="E206" s="33" t="s">
        <v>862</v>
      </c>
      <c r="F206" s="706">
        <v>809</v>
      </c>
    </row>
    <row r="207" spans="2:6">
      <c r="B207" s="33" t="s">
        <v>863</v>
      </c>
      <c r="C207" s="706">
        <v>59</v>
      </c>
      <c r="E207" s="33" t="s">
        <v>863</v>
      </c>
      <c r="F207" s="706">
        <v>59</v>
      </c>
    </row>
    <row r="208" spans="2:6">
      <c r="B208" s="33" t="s">
        <v>864</v>
      </c>
      <c r="C208" s="706">
        <v>60</v>
      </c>
      <c r="E208" s="33" t="s">
        <v>864</v>
      </c>
      <c r="F208" s="706">
        <v>60</v>
      </c>
    </row>
    <row r="209" spans="2:6">
      <c r="B209" s="33" t="s">
        <v>865</v>
      </c>
      <c r="C209" s="706">
        <v>97</v>
      </c>
      <c r="E209" s="33" t="s">
        <v>865</v>
      </c>
      <c r="F209" s="706">
        <v>97</v>
      </c>
    </row>
    <row r="210" spans="2:6">
      <c r="B210" s="33" t="s">
        <v>866</v>
      </c>
      <c r="C210" s="706">
        <v>100</v>
      </c>
      <c r="E210" s="33" t="s">
        <v>866</v>
      </c>
      <c r="F210" s="706">
        <v>100</v>
      </c>
    </row>
    <row r="211" spans="2:6">
      <c r="B211" s="33" t="s">
        <v>867</v>
      </c>
      <c r="C211" s="706">
        <v>505</v>
      </c>
      <c r="E211" s="33" t="s">
        <v>867</v>
      </c>
      <c r="F211" s="706">
        <v>505</v>
      </c>
    </row>
    <row r="212" spans="2:6">
      <c r="B212" s="33" t="s">
        <v>868</v>
      </c>
      <c r="C212" s="706">
        <v>61</v>
      </c>
      <c r="E212" s="33" t="s">
        <v>868</v>
      </c>
      <c r="F212" s="706">
        <v>61</v>
      </c>
    </row>
    <row r="213" spans="2:6">
      <c r="B213" s="33" t="s">
        <v>869</v>
      </c>
      <c r="C213" s="706">
        <v>62</v>
      </c>
      <c r="E213" s="33" t="s">
        <v>869</v>
      </c>
      <c r="F213" s="706">
        <v>62</v>
      </c>
    </row>
    <row r="214" spans="2:6">
      <c r="B214" s="33" t="s">
        <v>870</v>
      </c>
      <c r="C214" s="706">
        <v>648</v>
      </c>
      <c r="E214" s="33" t="s">
        <v>870</v>
      </c>
      <c r="F214" s="706">
        <v>648</v>
      </c>
    </row>
    <row r="215" spans="2:6">
      <c r="B215" s="33" t="s">
        <v>871</v>
      </c>
      <c r="C215" s="706">
        <v>715</v>
      </c>
      <c r="E215" s="33" t="s">
        <v>871</v>
      </c>
      <c r="F215" s="706">
        <v>715</v>
      </c>
    </row>
    <row r="216" spans="2:6">
      <c r="B216" s="33" t="s">
        <v>872</v>
      </c>
      <c r="C216" s="706">
        <v>632</v>
      </c>
      <c r="E216" s="33" t="s">
        <v>872</v>
      </c>
      <c r="F216" s="706">
        <v>632</v>
      </c>
    </row>
    <row r="217" spans="2:6">
      <c r="B217" s="33" t="s">
        <v>873</v>
      </c>
      <c r="C217" s="706">
        <v>620</v>
      </c>
      <c r="E217" s="33" t="s">
        <v>873</v>
      </c>
      <c r="F217" s="706">
        <v>620</v>
      </c>
    </row>
    <row r="218" spans="2:6">
      <c r="B218" s="33" t="s">
        <v>874</v>
      </c>
      <c r="C218" s="706">
        <v>63</v>
      </c>
      <c r="E218" s="33" t="s">
        <v>874</v>
      </c>
      <c r="F218" s="706">
        <v>63</v>
      </c>
    </row>
    <row r="219" spans="2:6">
      <c r="B219" s="33" t="s">
        <v>875</v>
      </c>
      <c r="C219" s="706" t="s">
        <v>876</v>
      </c>
      <c r="E219" s="33" t="s">
        <v>875</v>
      </c>
      <c r="F219" s="706" t="s">
        <v>876</v>
      </c>
    </row>
    <row r="220" spans="2:6">
      <c r="B220" s="33" t="s">
        <v>877</v>
      </c>
      <c r="C220" s="706">
        <v>64</v>
      </c>
      <c r="E220" s="33" t="s">
        <v>877</v>
      </c>
      <c r="F220" s="706">
        <v>64</v>
      </c>
    </row>
    <row r="221" spans="2:6">
      <c r="B221" s="33" t="s">
        <v>878</v>
      </c>
      <c r="C221" s="706">
        <v>507</v>
      </c>
      <c r="E221" s="33" t="s">
        <v>878</v>
      </c>
      <c r="F221" s="706">
        <v>507</v>
      </c>
    </row>
    <row r="222" spans="2:6">
      <c r="B222" s="33" t="s">
        <v>879</v>
      </c>
      <c r="C222" s="706">
        <v>811</v>
      </c>
      <c r="E222" s="33" t="s">
        <v>879</v>
      </c>
      <c r="F222" s="706">
        <v>811</v>
      </c>
    </row>
    <row r="223" spans="2:6">
      <c r="B223" s="33" t="s">
        <v>880</v>
      </c>
      <c r="C223" s="706">
        <v>615</v>
      </c>
      <c r="E223" s="33" t="s">
        <v>880</v>
      </c>
      <c r="F223" s="706">
        <v>615</v>
      </c>
    </row>
    <row r="224" spans="2:6">
      <c r="B224" s="33" t="s">
        <v>881</v>
      </c>
      <c r="C224" s="706">
        <v>65</v>
      </c>
      <c r="E224" s="33" t="s">
        <v>881</v>
      </c>
      <c r="F224" s="706">
        <v>65</v>
      </c>
    </row>
    <row r="225" spans="2:6">
      <c r="B225" s="33" t="s">
        <v>882</v>
      </c>
      <c r="C225" s="706">
        <v>501</v>
      </c>
      <c r="E225" s="33" t="s">
        <v>882</v>
      </c>
      <c r="F225" s="706">
        <v>501</v>
      </c>
    </row>
    <row r="226" spans="2:6">
      <c r="B226" s="33" t="s">
        <v>883</v>
      </c>
      <c r="C226" s="706">
        <v>49</v>
      </c>
      <c r="E226" s="33" t="s">
        <v>883</v>
      </c>
      <c r="F226" s="706">
        <v>49</v>
      </c>
    </row>
    <row r="227" spans="2:6">
      <c r="B227" s="33" t="s">
        <v>884</v>
      </c>
      <c r="C227" s="706">
        <v>200</v>
      </c>
      <c r="E227" s="33" t="s">
        <v>885</v>
      </c>
      <c r="F227" s="706">
        <v>67</v>
      </c>
    </row>
    <row r="228" spans="2:6">
      <c r="B228" s="33" t="s">
        <v>885</v>
      </c>
      <c r="C228" s="706">
        <v>67</v>
      </c>
      <c r="E228" s="33" t="s">
        <v>886</v>
      </c>
      <c r="F228" s="706">
        <v>643</v>
      </c>
    </row>
    <row r="229" spans="2:6">
      <c r="B229" s="33" t="s">
        <v>886</v>
      </c>
      <c r="C229" s="706">
        <v>643</v>
      </c>
      <c r="E229" s="33" t="s">
        <v>887</v>
      </c>
      <c r="F229" s="706">
        <v>66</v>
      </c>
    </row>
    <row r="230" spans="2:6">
      <c r="B230" s="33" t="s">
        <v>887</v>
      </c>
      <c r="C230" s="706">
        <v>66</v>
      </c>
      <c r="E230" s="33" t="s">
        <v>888</v>
      </c>
      <c r="F230" s="706">
        <v>506</v>
      </c>
    </row>
    <row r="231" spans="2:6">
      <c r="B231" s="33" t="s">
        <v>888</v>
      </c>
      <c r="C231" s="706">
        <v>506</v>
      </c>
      <c r="E231" s="33" t="s">
        <v>889</v>
      </c>
      <c r="F231" s="706">
        <v>624</v>
      </c>
    </row>
    <row r="232" spans="2:6">
      <c r="B232" s="33" t="s">
        <v>889</v>
      </c>
      <c r="C232" s="706">
        <v>624</v>
      </c>
      <c r="E232" s="33" t="s">
        <v>890</v>
      </c>
      <c r="F232" s="706">
        <v>68</v>
      </c>
    </row>
    <row r="233" spans="2:6">
      <c r="B233" s="33" t="s">
        <v>890</v>
      </c>
      <c r="C233" s="706">
        <v>68</v>
      </c>
      <c r="E233" s="704" t="s">
        <v>1046</v>
      </c>
      <c r="F233" s="706">
        <v>69</v>
      </c>
    </row>
    <row r="234" spans="2:6">
      <c r="B234" s="704" t="s">
        <v>1046</v>
      </c>
      <c r="C234" s="706">
        <v>69</v>
      </c>
      <c r="E234" s="33" t="s">
        <v>891</v>
      </c>
      <c r="F234" s="706">
        <v>813</v>
      </c>
    </row>
    <row r="235" spans="2:6">
      <c r="B235" s="33" t="s">
        <v>891</v>
      </c>
      <c r="C235" s="706">
        <v>813</v>
      </c>
      <c r="E235" s="33" t="s">
        <v>892</v>
      </c>
      <c r="F235" s="706">
        <v>808</v>
      </c>
    </row>
    <row r="236" spans="2:6">
      <c r="B236" s="33" t="s">
        <v>892</v>
      </c>
      <c r="C236" s="706">
        <v>808</v>
      </c>
      <c r="E236" s="33" t="s">
        <v>893</v>
      </c>
      <c r="F236" s="706">
        <v>636</v>
      </c>
    </row>
    <row r="237" spans="2:6">
      <c r="B237" s="33" t="s">
        <v>893</v>
      </c>
      <c r="C237" s="706">
        <v>636</v>
      </c>
      <c r="E237" s="33" t="s">
        <v>894</v>
      </c>
      <c r="F237" s="706">
        <v>1</v>
      </c>
    </row>
    <row r="238" spans="2:6">
      <c r="B238" s="33" t="s">
        <v>894</v>
      </c>
      <c r="C238" s="706">
        <v>1</v>
      </c>
      <c r="E238" s="33" t="s">
        <v>895</v>
      </c>
      <c r="F238" s="706">
        <v>72</v>
      </c>
    </row>
    <row r="239" spans="2:6">
      <c r="B239" s="33" t="s">
        <v>895</v>
      </c>
      <c r="C239" s="706">
        <v>72</v>
      </c>
      <c r="E239" s="33" t="s">
        <v>896</v>
      </c>
      <c r="F239" s="706">
        <v>52</v>
      </c>
    </row>
    <row r="240" spans="2:6">
      <c r="B240" s="33" t="s">
        <v>896</v>
      </c>
      <c r="C240" s="706">
        <v>52</v>
      </c>
    </row>
  </sheetData>
  <sheetProtection algorithmName="SHA-512" hashValue="6ksvKy31GKhYXE+ulmr7QSEahDFH80m+pMyU5Gz2h9KUGuH5nHFL1zG/8/4wuWRZVKDDF2kLvtCF7viQ5c3GJg==" saltValue="OTWvQFD/ZpKiZx2sjDQEZA==" spinCount="100000" sheet="1" objects="1" scenarios="1"/>
  <sortState xmlns:xlrd2="http://schemas.microsoft.com/office/spreadsheetml/2017/richdata2" ref="D4:E238">
    <sortCondition ref="E238"/>
  </sortState>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C110"/>
  <sheetViews>
    <sheetView workbookViewId="0"/>
  </sheetViews>
  <sheetFormatPr defaultColWidth="9.21875" defaultRowHeight="15"/>
  <cols>
    <col min="1" max="1" width="24" style="267" customWidth="1"/>
    <col min="2" max="2" width="63.77734375" style="267" customWidth="1"/>
    <col min="3" max="16384" width="9.21875" style="267"/>
  </cols>
  <sheetData>
    <row r="1" spans="1:3" ht="15.6">
      <c r="A1" s="266" t="s">
        <v>897</v>
      </c>
      <c r="B1" s="266"/>
    </row>
    <row r="2" spans="1:3" ht="15.6">
      <c r="B2" s="266" t="s">
        <v>898</v>
      </c>
      <c r="C2" s="266" t="s">
        <v>899</v>
      </c>
    </row>
    <row r="3" spans="1:3">
      <c r="A3" s="268">
        <v>692</v>
      </c>
      <c r="B3" s="268" t="s">
        <v>900</v>
      </c>
      <c r="C3" s="267">
        <v>692</v>
      </c>
    </row>
    <row r="4" spans="1:3">
      <c r="A4" s="268">
        <v>731</v>
      </c>
      <c r="B4" s="268" t="s">
        <v>901</v>
      </c>
      <c r="C4" s="267">
        <v>731</v>
      </c>
    </row>
    <row r="5" spans="1:3">
      <c r="A5" s="268">
        <v>710</v>
      </c>
      <c r="B5" s="268" t="s">
        <v>902</v>
      </c>
      <c r="C5" s="267">
        <v>710</v>
      </c>
    </row>
    <row r="6" spans="1:3">
      <c r="A6" s="268">
        <v>641</v>
      </c>
      <c r="B6" s="268" t="s">
        <v>903</v>
      </c>
      <c r="C6" s="267">
        <v>641</v>
      </c>
    </row>
    <row r="7" spans="1:3">
      <c r="A7" s="268">
        <v>301</v>
      </c>
      <c r="B7" s="268" t="s">
        <v>904</v>
      </c>
      <c r="C7" s="267">
        <v>301</v>
      </c>
    </row>
    <row r="8" spans="1:3">
      <c r="A8" s="268">
        <v>642</v>
      </c>
      <c r="B8" s="268" t="s">
        <v>905</v>
      </c>
      <c r="C8" s="267">
        <v>642</v>
      </c>
    </row>
    <row r="9" spans="1:3">
      <c r="A9" s="268">
        <v>420</v>
      </c>
      <c r="B9" s="268" t="s">
        <v>906</v>
      </c>
      <c r="C9" s="267">
        <v>420</v>
      </c>
    </row>
    <row r="10" spans="1:3">
      <c r="A10" s="268">
        <v>620</v>
      </c>
      <c r="B10" s="268" t="s">
        <v>195</v>
      </c>
      <c r="C10" s="267">
        <v>620</v>
      </c>
    </row>
    <row r="11" spans="1:3">
      <c r="A11" s="268">
        <v>410</v>
      </c>
      <c r="B11" s="268" t="s">
        <v>907</v>
      </c>
      <c r="C11" s="267">
        <v>410</v>
      </c>
    </row>
    <row r="12" spans="1:3">
      <c r="A12" s="269">
        <v>900</v>
      </c>
      <c r="B12" s="268" t="s">
        <v>908</v>
      </c>
      <c r="C12" s="267">
        <v>900</v>
      </c>
    </row>
    <row r="13" spans="1:3">
      <c r="A13" s="268" t="s">
        <v>909</v>
      </c>
      <c r="B13" s="268" t="s">
        <v>910</v>
      </c>
      <c r="C13" s="267" t="s">
        <v>909</v>
      </c>
    </row>
    <row r="14" spans="1:3">
      <c r="A14" s="268">
        <v>970</v>
      </c>
      <c r="B14" s="268" t="s">
        <v>911</v>
      </c>
      <c r="C14" s="267">
        <v>970</v>
      </c>
    </row>
    <row r="15" spans="1:3">
      <c r="A15" s="268">
        <v>850</v>
      </c>
      <c r="B15" s="268" t="s">
        <v>912</v>
      </c>
      <c r="C15" s="267">
        <v>850</v>
      </c>
    </row>
    <row r="16" spans="1:3">
      <c r="A16" s="269">
        <v>780</v>
      </c>
      <c r="B16" s="268" t="s">
        <v>913</v>
      </c>
      <c r="C16" s="267">
        <v>780</v>
      </c>
    </row>
    <row r="17" spans="1:3">
      <c r="A17" s="268" t="s">
        <v>914</v>
      </c>
      <c r="B17" s="268" t="s">
        <v>915</v>
      </c>
      <c r="C17" s="267" t="s">
        <v>914</v>
      </c>
    </row>
    <row r="18" spans="1:3">
      <c r="A18" s="268">
        <v>990</v>
      </c>
      <c r="B18" s="268" t="s">
        <v>916</v>
      </c>
      <c r="C18" s="267">
        <v>990</v>
      </c>
    </row>
    <row r="19" spans="1:3">
      <c r="A19" s="268">
        <v>644</v>
      </c>
      <c r="B19" s="268" t="s">
        <v>917</v>
      </c>
      <c r="C19" s="267">
        <v>644</v>
      </c>
    </row>
    <row r="20" spans="1:3">
      <c r="A20" s="268">
        <v>651</v>
      </c>
      <c r="B20" s="268" t="s">
        <v>918</v>
      </c>
      <c r="C20" s="267">
        <v>651</v>
      </c>
    </row>
    <row r="21" spans="1:3">
      <c r="A21" s="268">
        <v>652</v>
      </c>
      <c r="B21" s="268" t="s">
        <v>919</v>
      </c>
      <c r="C21" s="267">
        <v>652</v>
      </c>
    </row>
    <row r="22" spans="1:3">
      <c r="A22" s="269">
        <v>661</v>
      </c>
      <c r="B22" s="268" t="s">
        <v>920</v>
      </c>
      <c r="C22" s="267">
        <v>661</v>
      </c>
    </row>
    <row r="23" spans="1:3">
      <c r="A23" s="268" t="s">
        <v>921</v>
      </c>
      <c r="B23" s="268" t="s">
        <v>922</v>
      </c>
      <c r="C23" s="267" t="s">
        <v>921</v>
      </c>
    </row>
    <row r="24" spans="1:3">
      <c r="A24" s="269">
        <v>560</v>
      </c>
      <c r="B24" s="268" t="s">
        <v>923</v>
      </c>
      <c r="C24" s="267">
        <v>560</v>
      </c>
    </row>
    <row r="25" spans="1:3">
      <c r="A25" s="268" t="s">
        <v>924</v>
      </c>
      <c r="B25" s="268" t="s">
        <v>925</v>
      </c>
      <c r="C25" s="267" t="s">
        <v>924</v>
      </c>
    </row>
    <row r="26" spans="1:3">
      <c r="A26" s="268">
        <v>920</v>
      </c>
      <c r="B26" s="268" t="s">
        <v>926</v>
      </c>
      <c r="C26" s="267">
        <v>920</v>
      </c>
    </row>
    <row r="27" spans="1:3">
      <c r="A27" s="268">
        <v>701</v>
      </c>
      <c r="B27" s="268" t="s">
        <v>927</v>
      </c>
      <c r="C27" s="267">
        <v>701</v>
      </c>
    </row>
    <row r="28" spans="1:3">
      <c r="A28" s="268">
        <v>860</v>
      </c>
      <c r="B28" s="268" t="s">
        <v>928</v>
      </c>
      <c r="C28" s="267">
        <v>860</v>
      </c>
    </row>
    <row r="29" spans="1:3">
      <c r="A29" s="268">
        <v>550</v>
      </c>
      <c r="B29" s="268" t="s">
        <v>929</v>
      </c>
      <c r="C29" s="267">
        <v>550</v>
      </c>
    </row>
    <row r="30" spans="1:3">
      <c r="A30" s="268">
        <v>630</v>
      </c>
      <c r="B30" s="268" t="s">
        <v>930</v>
      </c>
      <c r="C30" s="267">
        <v>630</v>
      </c>
    </row>
    <row r="31" spans="1:3">
      <c r="A31" s="268">
        <v>691</v>
      </c>
      <c r="B31" s="268" t="s">
        <v>931</v>
      </c>
      <c r="C31" s="267">
        <v>691</v>
      </c>
    </row>
    <row r="32" spans="1:3">
      <c r="A32" s="268">
        <v>910</v>
      </c>
      <c r="B32" s="268" t="s">
        <v>932</v>
      </c>
      <c r="C32" s="267">
        <v>910</v>
      </c>
    </row>
    <row r="33" spans="1:3">
      <c r="A33" s="268">
        <v>330</v>
      </c>
      <c r="B33" s="268" t="s">
        <v>933</v>
      </c>
      <c r="C33" s="267">
        <v>330</v>
      </c>
    </row>
    <row r="34" spans="1:3">
      <c r="A34" s="268">
        <v>702</v>
      </c>
      <c r="B34" s="268" t="s">
        <v>934</v>
      </c>
      <c r="C34" s="267">
        <v>702</v>
      </c>
    </row>
    <row r="35" spans="1:3">
      <c r="A35" s="268">
        <v>303</v>
      </c>
      <c r="B35" s="268" t="s">
        <v>935</v>
      </c>
      <c r="C35" s="267">
        <v>303</v>
      </c>
    </row>
    <row r="36" spans="1:3">
      <c r="A36" s="268">
        <v>240</v>
      </c>
      <c r="B36" s="268" t="s">
        <v>936</v>
      </c>
      <c r="C36" s="267">
        <v>240</v>
      </c>
    </row>
    <row r="37" spans="1:3">
      <c r="A37" s="268">
        <v>210</v>
      </c>
      <c r="B37" s="268" t="s">
        <v>937</v>
      </c>
      <c r="C37" s="267">
        <v>210</v>
      </c>
    </row>
    <row r="38" spans="1:3">
      <c r="A38" s="268">
        <v>110</v>
      </c>
      <c r="B38" s="268" t="s">
        <v>938</v>
      </c>
      <c r="C38" s="267">
        <v>110</v>
      </c>
    </row>
    <row r="39" spans="1:3">
      <c r="A39" s="268">
        <v>200</v>
      </c>
      <c r="B39" s="268" t="s">
        <v>939</v>
      </c>
      <c r="C39" s="267">
        <v>200</v>
      </c>
    </row>
    <row r="40" spans="1:3">
      <c r="A40" s="268">
        <v>190</v>
      </c>
      <c r="B40" s="268" t="s">
        <v>940</v>
      </c>
      <c r="C40" s="267">
        <v>190</v>
      </c>
    </row>
    <row r="41" spans="1:3">
      <c r="A41" s="268">
        <v>263</v>
      </c>
      <c r="B41" s="268" t="s">
        <v>941</v>
      </c>
      <c r="C41" s="267">
        <v>263</v>
      </c>
    </row>
    <row r="42" spans="1:3">
      <c r="A42" s="268">
        <v>262</v>
      </c>
      <c r="B42" s="268" t="s">
        <v>942</v>
      </c>
      <c r="C42" s="267">
        <v>262</v>
      </c>
    </row>
    <row r="43" spans="1:3">
      <c r="A43" s="268">
        <v>264</v>
      </c>
      <c r="B43" s="268" t="s">
        <v>943</v>
      </c>
      <c r="C43" s="267">
        <v>264</v>
      </c>
    </row>
    <row r="44" spans="1:3">
      <c r="A44" s="268">
        <v>270</v>
      </c>
      <c r="B44" s="268" t="s">
        <v>944</v>
      </c>
      <c r="C44" s="267">
        <v>270</v>
      </c>
    </row>
    <row r="45" spans="1:3">
      <c r="A45" s="268">
        <v>261</v>
      </c>
      <c r="B45" s="268" t="s">
        <v>945</v>
      </c>
      <c r="C45" s="267">
        <v>261</v>
      </c>
    </row>
    <row r="46" spans="1:3">
      <c r="A46" s="268">
        <v>250</v>
      </c>
      <c r="B46" s="268" t="s">
        <v>946</v>
      </c>
      <c r="C46" s="267">
        <v>250</v>
      </c>
    </row>
    <row r="47" spans="1:3">
      <c r="A47" s="268">
        <v>100</v>
      </c>
      <c r="B47" s="268" t="s">
        <v>947</v>
      </c>
      <c r="C47" s="267">
        <v>100</v>
      </c>
    </row>
    <row r="48" spans="1:3">
      <c r="A48" s="268">
        <v>310</v>
      </c>
      <c r="B48" s="268" t="s">
        <v>948</v>
      </c>
      <c r="C48" s="267">
        <v>310</v>
      </c>
    </row>
    <row r="49" spans="1:3">
      <c r="A49" s="268">
        <v>265</v>
      </c>
      <c r="B49" s="268" t="s">
        <v>949</v>
      </c>
      <c r="C49" s="267">
        <v>265</v>
      </c>
    </row>
    <row r="50" spans="1:3">
      <c r="A50" s="268">
        <v>266</v>
      </c>
      <c r="B50" s="268" t="s">
        <v>950</v>
      </c>
      <c r="C50" s="267">
        <v>266</v>
      </c>
    </row>
    <row r="51" spans="1:3">
      <c r="A51" s="268">
        <v>150</v>
      </c>
      <c r="B51" s="268" t="s">
        <v>951</v>
      </c>
      <c r="C51" s="267">
        <v>150</v>
      </c>
    </row>
    <row r="52" spans="1:3">
      <c r="A52" s="268">
        <v>280</v>
      </c>
      <c r="B52" s="268" t="s">
        <v>952</v>
      </c>
      <c r="C52" s="267">
        <v>280</v>
      </c>
    </row>
    <row r="53" spans="1:3">
      <c r="A53" s="268">
        <v>268</v>
      </c>
      <c r="B53" s="268" t="s">
        <v>953</v>
      </c>
      <c r="C53" s="267">
        <v>268</v>
      </c>
    </row>
    <row r="54" spans="1:3">
      <c r="A54" s="268">
        <v>304</v>
      </c>
      <c r="B54" s="268" t="s">
        <v>954</v>
      </c>
      <c r="C54" s="267">
        <v>304</v>
      </c>
    </row>
    <row r="55" spans="1:3">
      <c r="A55" s="268">
        <v>290</v>
      </c>
      <c r="B55" s="268" t="s">
        <v>955</v>
      </c>
      <c r="C55" s="267">
        <v>290</v>
      </c>
    </row>
    <row r="56" spans="1:3">
      <c r="A56" s="268">
        <v>267</v>
      </c>
      <c r="B56" s="268" t="s">
        <v>956</v>
      </c>
      <c r="C56" s="267">
        <v>267</v>
      </c>
    </row>
    <row r="57" spans="1:3">
      <c r="A57" s="269">
        <v>320</v>
      </c>
      <c r="B57" s="268" t="s">
        <v>957</v>
      </c>
      <c r="C57" s="267">
        <v>320</v>
      </c>
    </row>
    <row r="58" spans="1:3">
      <c r="A58" s="269">
        <v>230</v>
      </c>
      <c r="B58" s="268" t="s">
        <v>958</v>
      </c>
      <c r="C58" s="267">
        <v>230</v>
      </c>
    </row>
    <row r="59" spans="1:3">
      <c r="A59" s="269">
        <v>170</v>
      </c>
      <c r="B59" s="268" t="s">
        <v>959</v>
      </c>
      <c r="C59" s="267">
        <v>170</v>
      </c>
    </row>
    <row r="60" spans="1:3">
      <c r="A60" s="269">
        <v>302</v>
      </c>
      <c r="B60" s="268" t="s">
        <v>960</v>
      </c>
      <c r="C60" s="267">
        <v>302</v>
      </c>
    </row>
    <row r="61" spans="1:3">
      <c r="A61" s="268">
        <v>220</v>
      </c>
      <c r="B61" s="268" t="s">
        <v>961</v>
      </c>
      <c r="C61" s="267">
        <v>220</v>
      </c>
    </row>
    <row r="62" spans="1:3">
      <c r="A62" s="268">
        <v>130</v>
      </c>
      <c r="B62" s="268" t="s">
        <v>962</v>
      </c>
      <c r="C62" s="267">
        <v>130</v>
      </c>
    </row>
    <row r="63" spans="1:3">
      <c r="A63" s="268">
        <v>120</v>
      </c>
      <c r="B63" s="268" t="s">
        <v>963</v>
      </c>
      <c r="C63" s="267">
        <v>120</v>
      </c>
    </row>
    <row r="64" spans="1:3">
      <c r="A64" s="268">
        <v>309</v>
      </c>
      <c r="B64" s="268" t="s">
        <v>964</v>
      </c>
      <c r="C64" s="267">
        <v>309</v>
      </c>
    </row>
    <row r="65" spans="1:3">
      <c r="A65" s="268">
        <v>140</v>
      </c>
      <c r="B65" s="268" t="s">
        <v>965</v>
      </c>
      <c r="C65" s="267">
        <v>140</v>
      </c>
    </row>
    <row r="66" spans="1:3">
      <c r="A66" s="268">
        <v>160</v>
      </c>
      <c r="B66" s="268" t="s">
        <v>966</v>
      </c>
      <c r="C66" s="267">
        <v>160</v>
      </c>
    </row>
    <row r="67" spans="1:3">
      <c r="A67" s="268">
        <v>732</v>
      </c>
      <c r="B67" s="268" t="s">
        <v>967</v>
      </c>
      <c r="C67" s="267">
        <v>732</v>
      </c>
    </row>
    <row r="68" spans="1:3">
      <c r="A68" s="268">
        <v>940</v>
      </c>
      <c r="B68" s="268" t="s">
        <v>968</v>
      </c>
      <c r="C68" s="267">
        <v>940</v>
      </c>
    </row>
    <row r="69" spans="1:3">
      <c r="A69" s="268" t="s">
        <v>969</v>
      </c>
      <c r="B69" s="268" t="s">
        <v>970</v>
      </c>
      <c r="C69" s="267" t="s">
        <v>969</v>
      </c>
    </row>
    <row r="70" spans="1:3">
      <c r="A70" s="268" t="s">
        <v>971</v>
      </c>
      <c r="B70" s="268" t="s">
        <v>972</v>
      </c>
      <c r="C70" s="267" t="s">
        <v>971</v>
      </c>
    </row>
    <row r="71" spans="1:3">
      <c r="A71" s="268" t="s">
        <v>973</v>
      </c>
      <c r="B71" s="268" t="s">
        <v>974</v>
      </c>
      <c r="C71" s="267" t="s">
        <v>973</v>
      </c>
    </row>
    <row r="72" spans="1:3">
      <c r="A72" s="268" t="s">
        <v>975</v>
      </c>
      <c r="B72" s="268" t="s">
        <v>976</v>
      </c>
      <c r="C72" s="267" t="s">
        <v>975</v>
      </c>
    </row>
    <row r="73" spans="1:3">
      <c r="A73" s="268">
        <v>590</v>
      </c>
      <c r="B73" s="268" t="s">
        <v>977</v>
      </c>
      <c r="C73" s="267">
        <v>590</v>
      </c>
    </row>
    <row r="74" spans="1:3">
      <c r="A74" s="268">
        <v>450</v>
      </c>
      <c r="B74" s="268" t="s">
        <v>978</v>
      </c>
      <c r="C74" s="267">
        <v>450</v>
      </c>
    </row>
    <row r="75" spans="1:3">
      <c r="A75" s="268">
        <v>643</v>
      </c>
      <c r="B75" s="268" t="s">
        <v>979</v>
      </c>
      <c r="C75" s="267">
        <v>643</v>
      </c>
    </row>
    <row r="76" spans="1:3">
      <c r="A76" s="268">
        <v>820</v>
      </c>
      <c r="B76" s="268" t="s">
        <v>980</v>
      </c>
      <c r="C76" s="267">
        <v>820</v>
      </c>
    </row>
    <row r="77" spans="1:3">
      <c r="A77" s="268">
        <v>645</v>
      </c>
      <c r="B77" s="268" t="s">
        <v>981</v>
      </c>
      <c r="C77" s="267">
        <v>645</v>
      </c>
    </row>
    <row r="78" spans="1:3">
      <c r="A78" s="268">
        <v>740</v>
      </c>
      <c r="B78" s="268" t="s">
        <v>982</v>
      </c>
      <c r="C78" s="267">
        <v>740</v>
      </c>
    </row>
    <row r="79" spans="1:3">
      <c r="A79" s="268">
        <v>960</v>
      </c>
      <c r="B79" s="268" t="s">
        <v>983</v>
      </c>
      <c r="C79" s="267">
        <v>960</v>
      </c>
    </row>
    <row r="80" spans="1:3">
      <c r="A80" s="268">
        <v>530</v>
      </c>
      <c r="B80" s="268" t="s">
        <v>984</v>
      </c>
      <c r="C80" s="267">
        <v>530</v>
      </c>
    </row>
    <row r="81" spans="1:3">
      <c r="A81" s="268">
        <v>180</v>
      </c>
      <c r="B81" s="268" t="s">
        <v>985</v>
      </c>
      <c r="C81" s="267">
        <v>180</v>
      </c>
    </row>
    <row r="82" spans="1:3">
      <c r="A82" s="268">
        <v>600</v>
      </c>
      <c r="B82" s="268" t="s">
        <v>986</v>
      </c>
      <c r="C82" s="267">
        <v>600</v>
      </c>
    </row>
    <row r="83" spans="1:3">
      <c r="A83" s="268">
        <v>840</v>
      </c>
      <c r="B83" s="268" t="s">
        <v>987</v>
      </c>
      <c r="C83" s="267">
        <v>840</v>
      </c>
    </row>
    <row r="84" spans="1:3">
      <c r="A84" s="268">
        <v>580</v>
      </c>
      <c r="B84" s="268" t="s">
        <v>988</v>
      </c>
      <c r="C84" s="267">
        <v>580</v>
      </c>
    </row>
    <row r="85" spans="1:3">
      <c r="A85" s="268">
        <v>680</v>
      </c>
      <c r="B85" s="268" t="s">
        <v>989</v>
      </c>
      <c r="C85" s="267">
        <v>680</v>
      </c>
    </row>
    <row r="86" spans="1:3">
      <c r="A86" s="268">
        <v>390</v>
      </c>
      <c r="B86" s="268" t="s">
        <v>990</v>
      </c>
      <c r="C86" s="267">
        <v>390</v>
      </c>
    </row>
    <row r="87" spans="1:3">
      <c r="A87" s="268">
        <v>770</v>
      </c>
      <c r="B87" s="268" t="s">
        <v>991</v>
      </c>
      <c r="C87" s="267">
        <v>770</v>
      </c>
    </row>
    <row r="88" spans="1:3">
      <c r="A88" s="268">
        <v>950</v>
      </c>
      <c r="B88" s="268" t="s">
        <v>992</v>
      </c>
      <c r="C88" s="267">
        <v>950</v>
      </c>
    </row>
    <row r="89" spans="1:3">
      <c r="A89" s="268">
        <v>870</v>
      </c>
      <c r="B89" s="268" t="s">
        <v>993</v>
      </c>
      <c r="C89" s="267">
        <v>870</v>
      </c>
    </row>
    <row r="90" spans="1:3">
      <c r="A90" s="268">
        <v>470</v>
      </c>
      <c r="B90" s="268" t="s">
        <v>994</v>
      </c>
      <c r="C90" s="267">
        <v>470</v>
      </c>
    </row>
    <row r="91" spans="1:3">
      <c r="A91" s="268">
        <v>720</v>
      </c>
      <c r="B91" s="268" t="s">
        <v>995</v>
      </c>
      <c r="C91" s="267">
        <v>720</v>
      </c>
    </row>
    <row r="92" spans="1:3">
      <c r="A92" s="268">
        <v>800</v>
      </c>
      <c r="B92" s="268" t="s">
        <v>996</v>
      </c>
      <c r="C92" s="267">
        <v>800</v>
      </c>
    </row>
    <row r="93" spans="1:3">
      <c r="A93" s="268">
        <v>662</v>
      </c>
      <c r="B93" s="268" t="s">
        <v>997</v>
      </c>
      <c r="C93" s="267">
        <v>662</v>
      </c>
    </row>
    <row r="94" spans="1:3">
      <c r="A94" s="268">
        <v>810</v>
      </c>
      <c r="B94" s="268" t="s">
        <v>998</v>
      </c>
      <c r="C94" s="267">
        <v>810</v>
      </c>
    </row>
    <row r="95" spans="1:3">
      <c r="A95" s="268">
        <v>370</v>
      </c>
      <c r="B95" s="268" t="s">
        <v>999</v>
      </c>
      <c r="C95" s="267">
        <v>370</v>
      </c>
    </row>
    <row r="96" spans="1:3">
      <c r="A96" s="268">
        <v>880</v>
      </c>
      <c r="B96" s="268" t="s">
        <v>1000</v>
      </c>
      <c r="C96" s="267">
        <v>880</v>
      </c>
    </row>
    <row r="97" spans="1:3">
      <c r="A97" s="268">
        <v>430</v>
      </c>
      <c r="B97" s="268" t="s">
        <v>1001</v>
      </c>
      <c r="C97" s="267">
        <v>430</v>
      </c>
    </row>
    <row r="98" spans="1:3">
      <c r="A98" s="268">
        <v>930</v>
      </c>
      <c r="B98" s="268" t="s">
        <v>1002</v>
      </c>
      <c r="C98" s="267">
        <v>930</v>
      </c>
    </row>
    <row r="99" spans="1:3">
      <c r="A99" s="268">
        <v>350</v>
      </c>
      <c r="B99" s="268" t="s">
        <v>1003</v>
      </c>
      <c r="C99" s="267">
        <v>350</v>
      </c>
    </row>
    <row r="100" spans="1:3">
      <c r="A100" s="268">
        <v>610</v>
      </c>
      <c r="B100" s="268" t="s">
        <v>1004</v>
      </c>
      <c r="C100" s="267">
        <v>610</v>
      </c>
    </row>
    <row r="101" spans="1:3">
      <c r="A101" s="268">
        <v>510</v>
      </c>
      <c r="B101" s="268" t="s">
        <v>1005</v>
      </c>
      <c r="C101" s="267">
        <v>510</v>
      </c>
    </row>
    <row r="102" spans="1:3">
      <c r="A102" s="268">
        <v>490</v>
      </c>
      <c r="B102" s="268" t="s">
        <v>1006</v>
      </c>
      <c r="C102" s="267">
        <v>490</v>
      </c>
    </row>
    <row r="103" spans="1:3">
      <c r="A103" s="268">
        <v>500</v>
      </c>
      <c r="B103" s="268" t="s">
        <v>1007</v>
      </c>
      <c r="C103" s="267">
        <v>500</v>
      </c>
    </row>
    <row r="104" spans="1:3">
      <c r="A104" s="268">
        <v>520</v>
      </c>
      <c r="B104" s="268" t="s">
        <v>1008</v>
      </c>
      <c r="C104" s="267">
        <v>520</v>
      </c>
    </row>
    <row r="105" spans="1:3">
      <c r="A105" s="268">
        <v>790</v>
      </c>
      <c r="B105" s="268" t="s">
        <v>1009</v>
      </c>
      <c r="C105" s="267">
        <v>790</v>
      </c>
    </row>
    <row r="106" spans="1:3">
      <c r="A106" s="268">
        <v>980</v>
      </c>
      <c r="B106" s="268" t="s">
        <v>1010</v>
      </c>
      <c r="C106" s="267">
        <v>980</v>
      </c>
    </row>
    <row r="107" spans="1:3">
      <c r="A107" s="268">
        <v>750</v>
      </c>
      <c r="B107" s="268" t="s">
        <v>1011</v>
      </c>
      <c r="C107" s="267">
        <v>750</v>
      </c>
    </row>
    <row r="108" spans="1:3">
      <c r="A108" s="268">
        <v>380</v>
      </c>
      <c r="B108" s="268" t="s">
        <v>1012</v>
      </c>
      <c r="C108" s="267">
        <v>380</v>
      </c>
    </row>
    <row r="109" spans="1:3">
      <c r="A109" s="268">
        <v>360</v>
      </c>
      <c r="B109" s="268" t="s">
        <v>1013</v>
      </c>
      <c r="C109" s="267">
        <v>360</v>
      </c>
    </row>
    <row r="110" spans="1:3">
      <c r="A110" s="268">
        <v>460</v>
      </c>
      <c r="B110" s="268" t="s">
        <v>1014</v>
      </c>
      <c r="C110" s="267">
        <v>460</v>
      </c>
    </row>
  </sheetData>
  <sheetProtection algorithmName="SHA-512" hashValue="T8Tvp0BxQkBoTMzdOgg97hnJWI+HMtArY7uF4ybiNCe0WDFajMJdxgyqZZjsavt2SmCOa8ujgKb0zyjpYnH9og==" saltValue="im+eo4p6QQnZYe9aJXuB8Q==" spinCount="100000"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1E3D2-3E12-490B-BA9A-4C535C663534}">
  <sheetPr codeName="Sheet8"/>
  <dimension ref="A1:D38120"/>
  <sheetViews>
    <sheetView workbookViewId="0">
      <selection activeCell="B20" sqref="B20"/>
    </sheetView>
  </sheetViews>
  <sheetFormatPr defaultRowHeight="14.4"/>
  <cols>
    <col min="2" max="2" width="14.33203125" customWidth="1"/>
  </cols>
  <sheetData>
    <row r="1" spans="1:4">
      <c r="A1" s="688" t="str">
        <f>Questionnaire!A1</f>
        <v>062:0105</v>
      </c>
      <c r="B1" t="s">
        <v>1015</v>
      </c>
      <c r="D1" s="688"/>
    </row>
    <row r="2" spans="1:4">
      <c r="A2" s="320" t="s">
        <v>143</v>
      </c>
      <c r="B2" t="str">
        <f>IF(ISBLANK(VLOOKUP(A2,Questionnaire!A:D,3,FALSE)),"",VLOOKUP(A2,Questionnaire!A:D,3,FALSE))</f>
        <v>Colin McColin</v>
      </c>
      <c r="D2" s="320"/>
    </row>
    <row r="3" spans="1:4">
      <c r="A3" s="320" t="s">
        <v>145</v>
      </c>
      <c r="B3" t="str">
        <f>IF(ISBLANK(VLOOKUP(A3,Questionnaire!A:D,3,FALSE)),"",VLOOKUP(A3,Questionnaire!A:D,3,FALSE))</f>
        <v>0111 1111111</v>
      </c>
      <c r="D3" s="320"/>
    </row>
    <row r="4" spans="1:4">
      <c r="A4" s="320" t="s">
        <v>147</v>
      </c>
      <c r="B4" t="str">
        <f>IF(ISBLANK(VLOOKUP(A4,Questionnaire!A:D,3,FALSE)),"",VLOOKUP(A4,Questionnaire!A:D,3,FALSE))</f>
        <v/>
      </c>
      <c r="D4" s="320"/>
    </row>
    <row r="5" spans="1:4">
      <c r="A5" s="320" t="s">
        <v>149</v>
      </c>
      <c r="B5" t="str">
        <f>IF(ISBLANK(VLOOKUP(A5,Questionnaire!A:D,3,FALSE)),"",VLOOKUP(A5,Questionnaire!A:D,3,FALSE))</f>
        <v>colin.mccolin@doogle.com</v>
      </c>
      <c r="D5" s="320"/>
    </row>
    <row r="6" spans="1:4">
      <c r="A6" s="320" t="s">
        <v>156</v>
      </c>
      <c r="B6" t="str">
        <f>IF(ISBLANK(VLOOKUP(A6,Questionnaire!A:D,4,FALSE)),"",VLOOKUP(A6,Questionnaire!A:D,4,FALSE))</f>
        <v/>
      </c>
      <c r="D6" s="320"/>
    </row>
    <row r="7" spans="1:4">
      <c r="A7" s="320" t="s">
        <v>158</v>
      </c>
      <c r="B7" t="str">
        <f>IF(ISBLANK(VLOOKUP(A7,Questionnaire!A:D,4,FALSE)),"",VLOOKUP(A7,Questionnaire!A:D,4,FALSE))</f>
        <v/>
      </c>
      <c r="D7" s="320"/>
    </row>
    <row r="8" spans="1:4">
      <c r="A8" s="320" t="s">
        <v>160</v>
      </c>
      <c r="B8">
        <f>IF(ISBLANK(VLOOKUP(A8,Questionnaire!A:D,4,FALSE)),"",VLOOKUP(A8,Questionnaire!A:D,4,FALSE))</f>
        <v>2021</v>
      </c>
      <c r="D8" s="320"/>
    </row>
    <row r="9" spans="1:4">
      <c r="A9" s="320" t="s">
        <v>1034</v>
      </c>
      <c r="B9" s="684" t="str">
        <f>IF(ISNA(VLOOKUP(VLOOKUP(A9,Questionnaire!A:D,4,FALSE),'CORA Encoding'!A2:B4,2,FALSE)),"",VLOOKUP(VLOOKUP(A9,Questionnaire!A:D,4,FALSE),'CORA Encoding'!A2:B4,2,FALSE))</f>
        <v>01</v>
      </c>
      <c r="D9" s="320"/>
    </row>
    <row r="10" spans="1:4">
      <c r="A10" s="320" t="s">
        <v>1031</v>
      </c>
      <c r="B10" s="684" t="str">
        <f>IF(ISBLANK(VLOOKUP(A10,Questionnaire!A:D,4,FALSE)),"",VLOOKUP(A10,Questionnaire!A:D,4,FALSE))</f>
        <v>Acme Ltd</v>
      </c>
      <c r="D10" s="320"/>
    </row>
    <row r="11" spans="1:4">
      <c r="A11" s="320" t="s">
        <v>1032</v>
      </c>
      <c r="B11" s="684">
        <f>IF(ISNA(VLOOKUP(VLOOKUP(A11,Questionnaire!A:D,4,FALSE),'Country List'!B:C,2,FALSE)),"",VLOOKUP(VLOOKUP(A11,Questionnaire!A:D,4,FALSE),'Country List'!B:C,2,FALSE))</f>
        <v>638</v>
      </c>
      <c r="D11" s="320"/>
    </row>
    <row r="12" spans="1:4">
      <c r="A12" s="320" t="s">
        <v>1033</v>
      </c>
      <c r="B12" s="684" t="str">
        <f>IF(ISNA(VLOOKUP(VLOOKUP(A12,Questionnaire!A:D,4,FALSE),'Industry List'!B:C,2,FALSE)),"",VLOOKUP(VLOOKUP(A12,Questionnaire!A:D,4,FALSE),'Industry List'!B:C,2,FALSE))</f>
        <v>020</v>
      </c>
      <c r="D12" s="320"/>
    </row>
    <row r="13" spans="1:4">
      <c r="A13" s="320" t="s">
        <v>172</v>
      </c>
      <c r="B13">
        <f>IF(ISBLANK(VLOOKUP(A13,Questionnaire!A:D,4,FALSE)),"",VLOOKUP(A13,Questionnaire!A:D,4,FALSE))</f>
        <v>100</v>
      </c>
      <c r="D13" s="320"/>
    </row>
    <row r="14" spans="1:4">
      <c r="A14" s="320" t="s">
        <v>176</v>
      </c>
      <c r="B14">
        <f>IF(ISBLANK(VLOOKUP(A14,Questionnaire!A:D,4,FALSE)),"",VLOOKUP(A14,Questionnaire!A:D,4,FALSE))</f>
        <v>10</v>
      </c>
      <c r="D14" s="320"/>
    </row>
    <row r="15" spans="1:4">
      <c r="A15" s="322" t="s">
        <v>180</v>
      </c>
      <c r="B15" s="523">
        <f>IF(ISBLANK(VLOOKUP(A15,Questionnaire!A:D,4,FALSE)),"",VLOOKUP(A15,Questionnaire!A:D,4,FALSE))</f>
        <v>1</v>
      </c>
      <c r="C15" s="523"/>
      <c r="D15" s="322"/>
    </row>
    <row r="16" spans="1:4">
      <c r="A16" s="357" t="s">
        <v>1035</v>
      </c>
      <c r="B16">
        <f>IF(ISBLANK(VLOOKUP(A16,Questionnaire!A:D,4,FALSE)),"",VLOOKUP(A16,Questionnaire!A:D,4,FALSE))</f>
        <v>0</v>
      </c>
      <c r="C16" s="711"/>
      <c r="D16" s="357"/>
    </row>
    <row r="17" spans="1:4">
      <c r="A17" s="329" t="s">
        <v>484</v>
      </c>
      <c r="B17" t="str">
        <f>VLOOKUP(VLOOKUP(A17,Questionnaire!A:D,4,FALSE),'CORA Encoding'!O:P,2,FALSE)</f>
        <v>00</v>
      </c>
      <c r="C17" s="711"/>
      <c r="D17" s="357"/>
    </row>
    <row r="18" spans="1:4">
      <c r="A18" s="331" t="s">
        <v>1036</v>
      </c>
      <c r="B18" t="str">
        <f>IF(ISBLANK(VLOOKUP(A18,Questionnaire!A:D,4,FALSE)),"",VLOOKUP(A18,Questionnaire!A:D,4,FALSE))</f>
        <v/>
      </c>
      <c r="C18" s="711"/>
      <c r="D18" s="357"/>
    </row>
    <row r="19" spans="1:4">
      <c r="A19" s="710" t="s">
        <v>1037</v>
      </c>
      <c r="B19" s="520" t="str">
        <f>IF(ISBLANK(VLOOKUP(A19,Questionnaire!A:D,4,FALSE)),"",VLOOKUP(A19,Questionnaire!A:D,4,FALSE))</f>
        <v/>
      </c>
      <c r="C19" s="520"/>
      <c r="D19" s="357"/>
    </row>
    <row r="20" spans="1:4">
      <c r="A20" t="s">
        <v>185</v>
      </c>
      <c r="B20" t="str">
        <f>IF(ISBLANK(VLOOKUP(A20,Questionnaire!A:KQ,4,FALSE)),"#",VLOOKUP(A20,Questionnaire!A:KQ,4,FALSE))</f>
        <v>Parent Company A</v>
      </c>
      <c r="C20">
        <v>1</v>
      </c>
      <c r="D20" s="357"/>
    </row>
    <row r="21" spans="1:4">
      <c r="A21" t="s">
        <v>187</v>
      </c>
      <c r="B21" t="str">
        <f>IF(ISNA(VLOOKUP(VLOOKUP(A21,Questionnaire!A:KQ,4,FALSE),'CORA Encoding'!D:E,2,FALSE)),"#",VLOOKUP(VLOOKUP(A21,Questionnaire!A:KQ,4,FALSE),'CORA Encoding'!D:E,2,FALSE))</f>
        <v>00</v>
      </c>
      <c r="D21" s="329"/>
    </row>
    <row r="22" spans="1:4">
      <c r="A22" t="s">
        <v>189</v>
      </c>
      <c r="B22" t="str">
        <f>IF(ISNA(VLOOKUP(VLOOKUP(A22,Questionnaire!A:KQ,4,FALSE),'CORA Encoding'!G:H,2,FALSE)),"#",VLOOKUP(VLOOKUP(A22,Questionnaire!A:KQ,4,FALSE),'CORA Encoding'!G:H,2,FALSE))</f>
        <v>01</v>
      </c>
      <c r="D22" s="331"/>
    </row>
    <row r="23" spans="1:4">
      <c r="A23" t="s">
        <v>191</v>
      </c>
      <c r="B23">
        <f>IF(ISNA(VLOOKUP(VLOOKUP(A23,Questionnaire!A:KQ,4,FALSE),'Country List'!E:F,2,FALSE)),"#",VLOOKUP(VLOOKUP(A23,Questionnaire!A:KQ,4,FALSE),'Country List'!E:F,2,FALSE))</f>
        <v>9</v>
      </c>
      <c r="D23" s="331"/>
    </row>
    <row r="24" spans="1:4">
      <c r="A24" t="s">
        <v>193</v>
      </c>
      <c r="B24">
        <f>IF(ISNA(VLOOKUP(VLOOKUP(A24,Questionnaire!A:KQ,4,FALSE),'Industry List'!B:C,2,FALSE)),"#",VLOOKUP(VLOOKUP(A24,Questionnaire!A:KQ,4,FALSE),'Industry List'!B:C,2,FALSE))</f>
        <v>644</v>
      </c>
      <c r="D24" s="322"/>
    </row>
    <row r="25" spans="1:4">
      <c r="A25" t="s">
        <v>197</v>
      </c>
      <c r="B25">
        <f>IF(ISBLANK(VLOOKUP(A25,Questionnaire!A:KQ,4,FALSE)),"#",VLOOKUP(A25,Questionnaire!A:KQ,4,FALSE))</f>
        <v>100</v>
      </c>
      <c r="D25" s="322"/>
    </row>
    <row r="26" spans="1:4">
      <c r="A26" t="s">
        <v>201</v>
      </c>
      <c r="B26">
        <f>IF(ISBLANK(VLOOKUP(A26,Questionnaire!A:KQ,4,FALSE)),"#",VLOOKUP(A26,Questionnaire!A:KQ,4,FALSE))</f>
        <v>100</v>
      </c>
      <c r="D26" s="322"/>
    </row>
    <row r="27" spans="1:4">
      <c r="A27" t="s">
        <v>203</v>
      </c>
      <c r="B27">
        <f>IF(ISNA(VLOOKUP(VLOOKUP(A27,Questionnaire!A:KQ,4,FALSE),'CORA Encoding'!J:K,2,FALSE)),"#",VLOOKUP(VLOOKUP(A27,Questionnaire!A:KQ,4,FALSE),'CORA Encoding'!J:K,2,FALSE))</f>
        <v>1</v>
      </c>
      <c r="D27" s="322"/>
    </row>
    <row r="28" spans="1:4">
      <c r="A28" t="s">
        <v>208</v>
      </c>
      <c r="B28" t="str">
        <f>IF(ISBLANK(VLOOKUP(A28,Questionnaire!A:KQ,4,FALSE)),"#",VLOOKUP(A28,Questionnaire!A:KQ,4,FALSE))</f>
        <v>#</v>
      </c>
      <c r="D28" s="322"/>
    </row>
    <row r="29" spans="1:4">
      <c r="A29" t="s">
        <v>213</v>
      </c>
      <c r="B29" t="str">
        <f>IF(ISBLANK(VLOOKUP(A29,Questionnaire!A:KQ,4,FALSE)),"#",VLOOKUP(A29,Questionnaire!A:KQ,4,FALSE))</f>
        <v>#</v>
      </c>
      <c r="D29" s="322"/>
    </row>
    <row r="30" spans="1:4">
      <c r="A30" t="s">
        <v>215</v>
      </c>
      <c r="B30" t="str">
        <f>IF(ISBLANK(VLOOKUP(A30,Questionnaire!A:KQ,4,FALSE)),"#",VLOOKUP(A30,Questionnaire!A:KQ,4,FALSE))</f>
        <v>#</v>
      </c>
      <c r="D30" s="322"/>
    </row>
    <row r="31" spans="1:4">
      <c r="A31" t="s">
        <v>217</v>
      </c>
      <c r="B31" t="str">
        <f>IF(ISBLANK(VLOOKUP(A31,Questionnaire!A:KQ,4,FALSE)),"#",VLOOKUP(A31,Questionnaire!A:KQ,4,FALSE))</f>
        <v>#</v>
      </c>
      <c r="D31" s="322"/>
    </row>
    <row r="32" spans="1:4">
      <c r="A32" t="s">
        <v>219</v>
      </c>
      <c r="B32" t="str">
        <f>IF(ISBLANK(VLOOKUP(A32,Questionnaire!A:KQ,4,FALSE)),"#",VLOOKUP(A32,Questionnaire!A:KQ,4,FALSE))</f>
        <v>#</v>
      </c>
      <c r="D32" s="322"/>
    </row>
    <row r="33" spans="1:4">
      <c r="A33" t="s">
        <v>221</v>
      </c>
      <c r="B33" t="str">
        <f>IF(ISBLANK(VLOOKUP(A33,Questionnaire!A:KQ,4,FALSE)),"#",VLOOKUP(A33,Questionnaire!A:KQ,4,FALSE))</f>
        <v>#</v>
      </c>
      <c r="D33" s="357"/>
    </row>
    <row r="34" spans="1:4">
      <c r="A34" t="s">
        <v>223</v>
      </c>
      <c r="B34" t="str">
        <f>IF(ISBLANK(VLOOKUP(A34,Questionnaire!A:KQ,4,FALSE)),"#",VLOOKUP(A34,Questionnaire!A:KQ,4,FALSE))</f>
        <v>#</v>
      </c>
      <c r="D34" s="357"/>
    </row>
    <row r="35" spans="1:4">
      <c r="A35" t="s">
        <v>225</v>
      </c>
      <c r="B35" t="str">
        <f>IF(ISBLANK(VLOOKUP(A35,Questionnaire!A:KQ,4,FALSE)),"#",VLOOKUP(A35,Questionnaire!A:KQ,4,FALSE))</f>
        <v>#</v>
      </c>
      <c r="D35" s="357"/>
    </row>
    <row r="36" spans="1:4">
      <c r="A36" t="s">
        <v>227</v>
      </c>
      <c r="B36" t="str">
        <f>IF(ISBLANK(VLOOKUP(A36,Questionnaire!A:KQ,4,FALSE)),"#",VLOOKUP(A36,Questionnaire!A:KQ,4,FALSE))</f>
        <v>#</v>
      </c>
      <c r="D36" s="357"/>
    </row>
    <row r="37" spans="1:4">
      <c r="A37" t="s">
        <v>229</v>
      </c>
      <c r="B37" t="str">
        <f>IF(ISBLANK(VLOOKUP(A37,Questionnaire!A:KQ,4,FALSE)),"#",VLOOKUP(A37,Questionnaire!A:KQ,4,FALSE))</f>
        <v>#</v>
      </c>
      <c r="D37" s="357"/>
    </row>
    <row r="38" spans="1:4">
      <c r="A38" t="s">
        <v>231</v>
      </c>
      <c r="B38" t="str">
        <f>IF(ISBLANK(VLOOKUP(A38,Questionnaire!A:KQ,4,FALSE)),"#",VLOOKUP(A38,Questionnaire!A:KQ,4,FALSE))</f>
        <v>#</v>
      </c>
      <c r="D38" s="357"/>
    </row>
    <row r="39" spans="1:4">
      <c r="A39" t="s">
        <v>233</v>
      </c>
      <c r="B39" t="str">
        <f>IF(ISBLANK(VLOOKUP(A39,Questionnaire!A:KQ,4,FALSE)),"#",VLOOKUP(A39,Questionnaire!A:KQ,4,FALSE))</f>
        <v>#</v>
      </c>
      <c r="D39" s="357"/>
    </row>
    <row r="40" spans="1:4">
      <c r="A40" t="s">
        <v>235</v>
      </c>
      <c r="B40" t="str">
        <f>IF(ISBLANK(VLOOKUP(A40,Questionnaire!A:KQ,4,FALSE)),"#",VLOOKUP(A40,Questionnaire!A:KQ,4,FALSE))</f>
        <v>#</v>
      </c>
      <c r="D40" s="357"/>
    </row>
    <row r="41" spans="1:4">
      <c r="A41" t="s">
        <v>237</v>
      </c>
      <c r="B41" t="str">
        <f>IF(ISBLANK(VLOOKUP(A41,Questionnaire!A:KQ,4,FALSE)),"#",VLOOKUP(A41,Questionnaire!A:KQ,4,FALSE))</f>
        <v>#</v>
      </c>
      <c r="D41" s="357"/>
    </row>
    <row r="42" spans="1:4">
      <c r="A42" t="s">
        <v>239</v>
      </c>
      <c r="B42" t="str">
        <f>IF(ISBLANK(VLOOKUP(A42,Questionnaire!A:KQ,4,FALSE)),"#",VLOOKUP(A42,Questionnaire!A:KQ,4,FALSE))</f>
        <v>#</v>
      </c>
      <c r="D42" s="357"/>
    </row>
    <row r="43" spans="1:4">
      <c r="A43" t="s">
        <v>242</v>
      </c>
      <c r="B43">
        <f>IF(ISBLANK(VLOOKUP(A43,Questionnaire!A:KQ,4,FALSE)),"#",VLOOKUP(A43,Questionnaire!A:KQ,4,FALSE))</f>
        <v>10.9</v>
      </c>
      <c r="D43" s="357"/>
    </row>
    <row r="44" spans="1:4">
      <c r="A44" t="s">
        <v>245</v>
      </c>
      <c r="B44">
        <f>IF(ISBLANK(VLOOKUP(A44,Questionnaire!A:KQ,4,FALSE)),"#",VLOOKUP(A44,Questionnaire!A:KQ,4,FALSE))</f>
        <v>0</v>
      </c>
      <c r="D44" s="357"/>
    </row>
    <row r="45" spans="1:4">
      <c r="A45" t="s">
        <v>247</v>
      </c>
      <c r="B45">
        <f>IF(ISBLANK(VLOOKUP(A45,Questionnaire!A:KQ,4,FALSE)),"#",VLOOKUP(A45,Questionnaire!A:KQ,4,FALSE))</f>
        <v>0</v>
      </c>
      <c r="D45" s="357"/>
    </row>
    <row r="46" spans="1:4">
      <c r="A46" t="s">
        <v>249</v>
      </c>
      <c r="B46">
        <f>IF(ISBLANK(VLOOKUP(A46,Questionnaire!A:KQ,4,FALSE)),"#",VLOOKUP(A46,Questionnaire!A:KQ,4,FALSE))</f>
        <v>0</v>
      </c>
      <c r="D46" s="357"/>
    </row>
    <row r="47" spans="1:4">
      <c r="A47" t="s">
        <v>250</v>
      </c>
      <c r="B47">
        <f>IF(ISBLANK(VLOOKUP(A47,Questionnaire!A:KQ,4,FALSE)),"#",VLOOKUP(A47,Questionnaire!A:KQ,4,FALSE))</f>
        <v>6914.4</v>
      </c>
      <c r="D47" s="322"/>
    </row>
    <row r="48" spans="1:4">
      <c r="A48" t="s">
        <v>252</v>
      </c>
      <c r="B48">
        <f>IF(ISBLANK(VLOOKUP(A48,Questionnaire!A:KQ,4,FALSE)),"#",VLOOKUP(A48,Questionnaire!A:KQ,4,FALSE))</f>
        <v>0</v>
      </c>
      <c r="D48" s="322"/>
    </row>
    <row r="49" spans="1:4">
      <c r="A49" t="s">
        <v>255</v>
      </c>
      <c r="B49" t="str">
        <f>IF(ISBLANK(VLOOKUP(A49,Questionnaire!A:KQ,4,FALSE)),"#",VLOOKUP(A49,Questionnaire!A:KQ,4,FALSE))</f>
        <v>#</v>
      </c>
      <c r="D49" s="322"/>
    </row>
    <row r="50" spans="1:4">
      <c r="A50" t="s">
        <v>258</v>
      </c>
      <c r="B50" t="str">
        <f>IF(ISNA(VLOOKUP(VLOOKUP(A50,Questionnaire!A:KQ,4,FALSE),'CORA Encoding'!M:N,2,FALSE)),"#",VLOOKUP(VLOOKUP(A50,Questionnaire!A:KQ,4,FALSE),'CORA Encoding'!M:N,2,FALSE))</f>
        <v>01</v>
      </c>
      <c r="D50" s="322"/>
    </row>
    <row r="51" spans="1:4">
      <c r="A51" t="s">
        <v>261</v>
      </c>
      <c r="B51" t="str">
        <f>IF(ISBLANK(VLOOKUP(A51,Questionnaire!A:KQ,4,FALSE)),"#",VLOOKUP(A51,Questionnaire!A:KQ,4,FALSE))</f>
        <v>#</v>
      </c>
      <c r="D51" s="322"/>
    </row>
    <row r="52" spans="1:4">
      <c r="A52" t="s">
        <v>263</v>
      </c>
      <c r="B52" t="str">
        <f>IF(ISBLANK(VLOOKUP(A52,Questionnaire!A:KQ,4,FALSE)),"#",VLOOKUP(A52,Questionnaire!A:KQ,4,FALSE))</f>
        <v>#</v>
      </c>
      <c r="D52" s="322"/>
    </row>
    <row r="53" spans="1:4">
      <c r="A53" t="s">
        <v>265</v>
      </c>
      <c r="B53" t="str">
        <f>IF(ISBLANK(VLOOKUP(A53,Questionnaire!A:KQ,4,FALSE)),"#",VLOOKUP(A53,Questionnaire!A:KQ,4,FALSE))</f>
        <v>#</v>
      </c>
      <c r="D53" s="322"/>
    </row>
    <row r="54" spans="1:4">
      <c r="A54" t="s">
        <v>267</v>
      </c>
      <c r="B54" t="str">
        <f>IF(ISBLANK(VLOOKUP(A54,Questionnaire!A:KQ,4,FALSE)),"#",VLOOKUP(A54,Questionnaire!A:KQ,4,FALSE))</f>
        <v>#</v>
      </c>
      <c r="D54" s="322"/>
    </row>
    <row r="55" spans="1:4">
      <c r="A55" t="s">
        <v>269</v>
      </c>
      <c r="B55" t="str">
        <f>IF(ISBLANK(VLOOKUP(A55,Questionnaire!A:KQ,4,FALSE)),"#",VLOOKUP(A55,Questionnaire!A:KQ,4,FALSE))</f>
        <v>#</v>
      </c>
      <c r="D55" s="322"/>
    </row>
    <row r="56" spans="1:4">
      <c r="A56" t="s">
        <v>274</v>
      </c>
      <c r="B56" t="str">
        <f>IF(ISBLANK(VLOOKUP(A56,Questionnaire!A:KQ,4,FALSE)),"#",VLOOKUP(A56,Questionnaire!A:KQ,4,FALSE))</f>
        <v>#</v>
      </c>
      <c r="D56" s="322"/>
    </row>
    <row r="57" spans="1:4">
      <c r="A57" t="s">
        <v>276</v>
      </c>
      <c r="B57" t="str">
        <f>IF(ISBLANK(VLOOKUP(A57,Questionnaire!A:KQ,4,FALSE)),"#",VLOOKUP(A57,Questionnaire!A:KQ,4,FALSE))</f>
        <v>#</v>
      </c>
      <c r="D57" s="322"/>
    </row>
    <row r="58" spans="1:4">
      <c r="A58" t="s">
        <v>278</v>
      </c>
      <c r="B58" t="str">
        <f>IF(ISBLANK(VLOOKUP(A58,Questionnaire!A:KQ,4,FALSE)),"#",VLOOKUP(A58,Questionnaire!A:KQ,4,FALSE))</f>
        <v>#</v>
      </c>
      <c r="D58" s="322"/>
    </row>
    <row r="59" spans="1:4">
      <c r="A59" t="s">
        <v>280</v>
      </c>
      <c r="B59" t="str">
        <f>IF(ISBLANK(VLOOKUP(A59,Questionnaire!A:KQ,4,FALSE)),"#",VLOOKUP(A59,Questionnaire!A:KQ,4,FALSE))</f>
        <v>#</v>
      </c>
      <c r="D59" s="322"/>
    </row>
    <row r="60" spans="1:4">
      <c r="A60" t="s">
        <v>282</v>
      </c>
      <c r="B60" t="str">
        <f>IF(ISBLANK(VLOOKUP(A60,Questionnaire!A:KQ,4,FALSE)),"#",VLOOKUP(A60,Questionnaire!A:KQ,4,FALSE))</f>
        <v>#</v>
      </c>
      <c r="D60" s="358"/>
    </row>
    <row r="61" spans="1:4">
      <c r="A61" t="s">
        <v>286</v>
      </c>
      <c r="B61" t="str">
        <f>IF(ISBLANK(VLOOKUP(A61,Questionnaire!A:KQ,4,FALSE)),"#",VLOOKUP(A61,Questionnaire!A:KQ,4,FALSE))</f>
        <v>#</v>
      </c>
      <c r="D61" s="358"/>
    </row>
    <row r="62" spans="1:4">
      <c r="A62" t="s">
        <v>288</v>
      </c>
      <c r="B62" t="str">
        <f>IF(ISBLANK(VLOOKUP(A62,Questionnaire!A:KQ,4,FALSE)),"#",VLOOKUP(A62,Questionnaire!A:KQ,4,FALSE))</f>
        <v>#</v>
      </c>
      <c r="D62" s="358"/>
    </row>
    <row r="63" spans="1:4">
      <c r="A63" t="s">
        <v>290</v>
      </c>
      <c r="B63" t="str">
        <f>IF(ISBLANK(VLOOKUP(A63,Questionnaire!A:KQ,4,FALSE)),"#",VLOOKUP(A63,Questionnaire!A:KQ,4,FALSE))</f>
        <v>#</v>
      </c>
      <c r="D63" s="358"/>
    </row>
    <row r="64" spans="1:4">
      <c r="A64" t="s">
        <v>292</v>
      </c>
      <c r="B64" t="str">
        <f>IF(ISBLANK(VLOOKUP(A64,Questionnaire!A:KQ,4,FALSE)),"#",VLOOKUP(A64,Questionnaire!A:KQ,4,FALSE))</f>
        <v>#</v>
      </c>
      <c r="D64" s="358"/>
    </row>
    <row r="65" spans="1:4">
      <c r="A65" t="s">
        <v>294</v>
      </c>
      <c r="B65" t="str">
        <f>IF(ISBLANK(VLOOKUP(A65,Questionnaire!A:KQ,4,FALSE)),"#",VLOOKUP(A65,Questionnaire!A:KQ,4,FALSE))</f>
        <v>#</v>
      </c>
      <c r="D65" s="357"/>
    </row>
    <row r="66" spans="1:4">
      <c r="A66" t="s">
        <v>296</v>
      </c>
      <c r="B66" t="str">
        <f>IF(ISBLANK(VLOOKUP(A66,Questionnaire!A:KQ,4,FALSE)),"#",VLOOKUP(A66,Questionnaire!A:KQ,4,FALSE))</f>
        <v>#</v>
      </c>
      <c r="D66" s="357"/>
    </row>
    <row r="67" spans="1:4">
      <c r="A67" t="s">
        <v>301</v>
      </c>
      <c r="B67" t="str">
        <f>IF(ISBLANK(VLOOKUP(A67,Questionnaire!A:KQ,4,FALSE)),"#",VLOOKUP(A67,Questionnaire!A:KQ,4,FALSE))</f>
        <v>#</v>
      </c>
      <c r="D67" s="357"/>
    </row>
    <row r="68" spans="1:4">
      <c r="A68" t="s">
        <v>303</v>
      </c>
      <c r="B68" t="str">
        <f>IF(ISBLANK(VLOOKUP(A68,Questionnaire!A:KQ,4,FALSE)),"#",VLOOKUP(A68,Questionnaire!A:KQ,4,FALSE))</f>
        <v>#</v>
      </c>
      <c r="D68" s="357"/>
    </row>
    <row r="69" spans="1:4">
      <c r="A69" t="s">
        <v>305</v>
      </c>
      <c r="B69" t="str">
        <f>IF(ISBLANK(VLOOKUP(A69,Questionnaire!A:KQ,4,FALSE)),"#",VLOOKUP(A69,Questionnaire!A:KQ,4,FALSE))</f>
        <v>#</v>
      </c>
      <c r="D69" s="357"/>
    </row>
    <row r="70" spans="1:4">
      <c r="A70" t="s">
        <v>307</v>
      </c>
      <c r="B70" t="str">
        <f>IF(ISBLANK(VLOOKUP(A70,Questionnaire!A:KQ,4,FALSE)),"#",VLOOKUP(A70,Questionnaire!A:KQ,4,FALSE))</f>
        <v>#</v>
      </c>
      <c r="D70" s="322"/>
    </row>
    <row r="71" spans="1:4">
      <c r="A71" t="s">
        <v>311</v>
      </c>
      <c r="B71" t="str">
        <f>IF(ISBLANK(VLOOKUP(A71,Questionnaire!A:KQ,4,FALSE)),"#",VLOOKUP(A71,Questionnaire!A:KQ,4,FALSE))</f>
        <v>#</v>
      </c>
      <c r="D71" s="357"/>
    </row>
    <row r="72" spans="1:4">
      <c r="A72" t="s">
        <v>313</v>
      </c>
      <c r="B72" t="str">
        <f>IF(ISBLANK(VLOOKUP(A72,Questionnaire!A:KQ,4,FALSE)),"#",VLOOKUP(A72,Questionnaire!A:KQ,4,FALSE))</f>
        <v>#</v>
      </c>
      <c r="D72" s="357"/>
    </row>
    <row r="73" spans="1:4">
      <c r="A73" t="s">
        <v>314</v>
      </c>
      <c r="B73" t="str">
        <f>IF(ISBLANK(VLOOKUP(A73,Questionnaire!A:KQ,4,FALSE)),"#",VLOOKUP(A73,Questionnaire!A:KQ,4,FALSE))</f>
        <v>#</v>
      </c>
      <c r="D73" s="357"/>
    </row>
    <row r="74" spans="1:4">
      <c r="A74" t="s">
        <v>315</v>
      </c>
      <c r="B74" t="str">
        <f>IF(ISBLANK(VLOOKUP(A74,Questionnaire!A:KQ,4,FALSE)),"#",VLOOKUP(A74,Questionnaire!A:KQ,4,FALSE))</f>
        <v>#</v>
      </c>
      <c r="D74" s="357"/>
    </row>
    <row r="75" spans="1:4">
      <c r="A75" t="s">
        <v>317</v>
      </c>
      <c r="B75" t="str">
        <f>IF(ISBLANK(VLOOKUP(A75,Questionnaire!A:KQ,4,FALSE)),"#",VLOOKUP(A75,Questionnaire!A:KQ,4,FALSE))</f>
        <v>#</v>
      </c>
      <c r="D75" s="357"/>
    </row>
    <row r="76" spans="1:4">
      <c r="A76" t="s">
        <v>319</v>
      </c>
      <c r="B76" t="str">
        <f>IF(ISBLANK(VLOOKUP(A76,Questionnaire!A:KQ,4,FALSE)),"#",VLOOKUP(A76,Questionnaire!A:KQ,4,FALSE))</f>
        <v>#</v>
      </c>
      <c r="D76" s="357"/>
    </row>
    <row r="77" spans="1:4">
      <c r="A77" t="s">
        <v>322</v>
      </c>
      <c r="B77" t="str">
        <f>IF(ISBLANK(VLOOKUP(A77,Questionnaire!A:KQ,4,FALSE)),"#",VLOOKUP(A77,Questionnaire!A:KQ,4,FALSE))</f>
        <v>#</v>
      </c>
      <c r="D77" s="357"/>
    </row>
    <row r="78" spans="1:4">
      <c r="A78" t="s">
        <v>326</v>
      </c>
      <c r="B78">
        <f>IF(ISBLANK(VLOOKUP(A78,Questionnaire!A:KQ,4,FALSE)),"#",VLOOKUP(A78,Questionnaire!A:KQ,4,FALSE))</f>
        <v>0</v>
      </c>
      <c r="D78" s="357"/>
    </row>
    <row r="79" spans="1:4">
      <c r="A79" t="s">
        <v>328</v>
      </c>
      <c r="B79">
        <f>IF(ISBLANK(VLOOKUP(A79,Questionnaire!A:KQ,4,FALSE)),"#",VLOOKUP(A79,Questionnaire!A:KQ,4,FALSE))</f>
        <v>1571.8</v>
      </c>
      <c r="D79" s="357"/>
    </row>
    <row r="80" spans="1:4">
      <c r="A80" t="s">
        <v>332</v>
      </c>
      <c r="B80" t="str">
        <f>IF(ISBLANK(VLOOKUP(A80,Questionnaire!A:KQ,4,FALSE)),"#",VLOOKUP(A80,Questionnaire!A:KQ,4,FALSE))</f>
        <v>#</v>
      </c>
      <c r="D80" s="322"/>
    </row>
    <row r="81" spans="1:4">
      <c r="A81" t="s">
        <v>333</v>
      </c>
      <c r="B81" t="str">
        <f>IF(ISBLANK(VLOOKUP(A81,Questionnaire!A:KQ,4,FALSE)),"#",VLOOKUP(A81,Questionnaire!A:KQ,4,FALSE))</f>
        <v>#</v>
      </c>
      <c r="D81" s="322"/>
    </row>
    <row r="82" spans="1:4">
      <c r="A82" t="s">
        <v>334</v>
      </c>
      <c r="B82" t="str">
        <f>IF(ISBLANK(VLOOKUP(A82,Questionnaire!A:KQ,4,FALSE)),"#",VLOOKUP(A82,Questionnaire!A:KQ,4,FALSE))</f>
        <v>#</v>
      </c>
      <c r="D82" s="322"/>
    </row>
    <row r="83" spans="1:4">
      <c r="A83" t="s">
        <v>335</v>
      </c>
      <c r="B83" t="str">
        <f>IF(ISBLANK(VLOOKUP(A83,Questionnaire!A:KQ,4,FALSE)),"#",VLOOKUP(A83,Questionnaire!A:KQ,4,FALSE))</f>
        <v>#</v>
      </c>
      <c r="D83" s="322"/>
    </row>
    <row r="84" spans="1:4">
      <c r="A84" t="s">
        <v>336</v>
      </c>
      <c r="B84" t="str">
        <f>IF(ISBLANK(VLOOKUP(A84,Questionnaire!A:KQ,4,FALSE)),"#",VLOOKUP(A84,Questionnaire!A:KQ,4,FALSE))</f>
        <v>#</v>
      </c>
      <c r="D84" s="357"/>
    </row>
    <row r="85" spans="1:4">
      <c r="A85" t="s">
        <v>337</v>
      </c>
      <c r="B85" t="str">
        <f>IF(ISBLANK(VLOOKUP(A85,Questionnaire!A:KQ,4,FALSE)),"#",VLOOKUP(A85,Questionnaire!A:KQ,4,FALSE))</f>
        <v>#</v>
      </c>
      <c r="D85" s="357"/>
    </row>
    <row r="86" spans="1:4">
      <c r="A86" t="s">
        <v>338</v>
      </c>
      <c r="B86">
        <f>IF(ISBLANK(VLOOKUP(A86,Questionnaire!A:KQ,4,FALSE)),"#",VLOOKUP(A86,Questionnaire!A:KQ,4,FALSE))</f>
        <v>1571.8</v>
      </c>
      <c r="D86" s="357"/>
    </row>
    <row r="87" spans="1:4">
      <c r="A87" t="s">
        <v>339</v>
      </c>
      <c r="B87" t="str">
        <f>IF(ISBLANK(VLOOKUP(A87,Questionnaire!A:KQ,4,FALSE)),"#",VLOOKUP(A87,Questionnaire!A:KQ,4,FALSE))</f>
        <v>#</v>
      </c>
      <c r="D87" s="357"/>
    </row>
    <row r="88" spans="1:4">
      <c r="A88" t="s">
        <v>340</v>
      </c>
      <c r="B88" t="str">
        <f>IF(ISBLANK(VLOOKUP(A88,Questionnaire!A:KQ,4,FALSE)),"#",VLOOKUP(A88,Questionnaire!A:KQ,4,FALSE))</f>
        <v>#</v>
      </c>
      <c r="D88" s="357"/>
    </row>
    <row r="89" spans="1:4">
      <c r="A89" t="s">
        <v>341</v>
      </c>
      <c r="B89" t="str">
        <f>IF(ISBLANK(VLOOKUP(A89,Questionnaire!A:KQ,4,FALSE)),"#",VLOOKUP(A89,Questionnaire!A:KQ,4,FALSE))</f>
        <v>#</v>
      </c>
      <c r="D89" s="357"/>
    </row>
    <row r="90" spans="1:4">
      <c r="A90" t="s">
        <v>342</v>
      </c>
      <c r="B90" t="str">
        <f>IF(ISBLANK(VLOOKUP(A90,Questionnaire!A:KQ,4,FALSE)),"#",VLOOKUP(A90,Questionnaire!A:KQ,4,FALSE))</f>
        <v>#</v>
      </c>
      <c r="D90" s="357"/>
    </row>
    <row r="91" spans="1:4">
      <c r="A91" t="s">
        <v>343</v>
      </c>
      <c r="B91" t="str">
        <f>IF(ISBLANK(VLOOKUP(A91,Questionnaire!A:KQ,4,FALSE)),"#",VLOOKUP(A91,Questionnaire!A:KQ,4,FALSE))</f>
        <v>#</v>
      </c>
      <c r="D91" s="357"/>
    </row>
    <row r="92" spans="1:4">
      <c r="A92" t="s">
        <v>344</v>
      </c>
      <c r="B92" t="str">
        <f>IF(ISBLANK(VLOOKUP(A92,Questionnaire!A:KQ,4,FALSE)),"#",VLOOKUP(A92,Questionnaire!A:KQ,4,FALSE))</f>
        <v>#</v>
      </c>
      <c r="D92" s="357"/>
    </row>
    <row r="93" spans="1:4">
      <c r="A93" t="s">
        <v>345</v>
      </c>
      <c r="B93" t="str">
        <f>IF(ISBLANK(VLOOKUP(A93,Questionnaire!A:KQ,4,FALSE)),"#",VLOOKUP(A93,Questionnaire!A:KQ,4,FALSE))</f>
        <v>#</v>
      </c>
      <c r="D93" s="357"/>
    </row>
    <row r="94" spans="1:4">
      <c r="A94" t="s">
        <v>348</v>
      </c>
      <c r="B94">
        <f>IF(ISBLANK(VLOOKUP(A94,Questionnaire!A:KQ,4,FALSE)),"#",VLOOKUP(A94,Questionnaire!A:KQ,4,FALSE))</f>
        <v>8497.1</v>
      </c>
      <c r="D94" s="357"/>
    </row>
    <row r="95" spans="1:4">
      <c r="A95" t="s">
        <v>353</v>
      </c>
      <c r="B95" t="str">
        <f>IF(ISBLANK(VLOOKUP(A95,Questionnaire!A:KQ,4,FALSE)),"#",VLOOKUP(A95,Questionnaire!A:KQ,4,FALSE))</f>
        <v>#</v>
      </c>
      <c r="D95" s="357"/>
    </row>
    <row r="96" spans="1:4">
      <c r="A96" t="s">
        <v>354</v>
      </c>
      <c r="B96">
        <f>IF(ISBLANK(VLOOKUP(A96,Questionnaire!A:KQ,4,FALSE)),"#",VLOOKUP(A96,Questionnaire!A:KQ,4,FALSE))</f>
        <v>8497.1</v>
      </c>
      <c r="D96" s="357"/>
    </row>
    <row r="97" spans="1:4">
      <c r="A97" t="s">
        <v>355</v>
      </c>
      <c r="B97" t="str">
        <f>IF(ISBLANK(VLOOKUP(A97,Questionnaire!A:KQ,4,FALSE)),"#",VLOOKUP(A97,Questionnaire!A:KQ,4,FALSE))</f>
        <v>#</v>
      </c>
      <c r="D97" s="357"/>
    </row>
    <row r="98" spans="1:4">
      <c r="A98" t="s">
        <v>356</v>
      </c>
      <c r="B98" t="str">
        <f>IF(ISBLANK(VLOOKUP(A98,Questionnaire!A:KQ,4,FALSE)),"#",VLOOKUP(A98,Questionnaire!A:KQ,4,FALSE))</f>
        <v>#</v>
      </c>
      <c r="D98" s="322"/>
    </row>
    <row r="99" spans="1:4">
      <c r="A99" t="s">
        <v>357</v>
      </c>
      <c r="B99" t="str">
        <f>IF(ISBLANK(VLOOKUP(A99,Questionnaire!A:KQ,4,FALSE)),"#",VLOOKUP(A99,Questionnaire!A:KQ,4,FALSE))</f>
        <v>#</v>
      </c>
      <c r="D99" s="357"/>
    </row>
    <row r="100" spans="1:4">
      <c r="A100" t="s">
        <v>360</v>
      </c>
      <c r="B100" t="str">
        <f>IF(ISBLANK(VLOOKUP(A100,Questionnaire!A:KQ,4,FALSE)),"#",VLOOKUP(A100,Questionnaire!A:KQ,4,FALSE))</f>
        <v>#</v>
      </c>
      <c r="D100" s="357"/>
    </row>
    <row r="101" spans="1:4">
      <c r="A101" t="s">
        <v>362</v>
      </c>
      <c r="B101" t="str">
        <f>IF(ISBLANK(VLOOKUP(A101,Questionnaire!A:KQ,4,FALSE)),"#",VLOOKUP(A101,Questionnaire!A:KQ,4,FALSE))</f>
        <v>#</v>
      </c>
      <c r="D101" s="357"/>
    </row>
    <row r="102" spans="1:4">
      <c r="A102" t="s">
        <v>363</v>
      </c>
      <c r="B102">
        <f>IF(ISBLANK(VLOOKUP(A102,Questionnaire!A:KQ,4,FALSE)),"#",VLOOKUP(A102,Questionnaire!A:KQ,4,FALSE))</f>
        <v>8497.1</v>
      </c>
      <c r="D102" s="357"/>
    </row>
    <row r="103" spans="1:4">
      <c r="A103" t="s">
        <v>364</v>
      </c>
      <c r="B103" t="str">
        <f>IF(ISBLANK(VLOOKUP(A103,Questionnaire!A:KQ,4,FALSE)),"#",VLOOKUP(A103,Questionnaire!A:KQ,4,FALSE))</f>
        <v>#</v>
      </c>
      <c r="D103" s="357"/>
    </row>
    <row r="104" spans="1:4">
      <c r="A104" t="s">
        <v>365</v>
      </c>
      <c r="B104" t="str">
        <f>IF(ISBLANK(VLOOKUP(A104,Questionnaire!A:KQ,4,FALSE)),"#",VLOOKUP(A104,Questionnaire!A:KQ,4,FALSE))</f>
        <v>#</v>
      </c>
      <c r="D104" s="357"/>
    </row>
    <row r="105" spans="1:4">
      <c r="A105" t="s">
        <v>366</v>
      </c>
      <c r="B105" t="str">
        <f>IF(ISBLANK(VLOOKUP(A105,Questionnaire!A:KQ,4,FALSE)),"#",VLOOKUP(A105,Questionnaire!A:KQ,4,FALSE))</f>
        <v>#</v>
      </c>
      <c r="D105" s="357"/>
    </row>
    <row r="106" spans="1:4">
      <c r="A106" t="s">
        <v>371</v>
      </c>
      <c r="B106" t="str">
        <f>IF(ISBLANK(VLOOKUP(A106,Questionnaire!A:KQ,4,FALSE)),"#",VLOOKUP(A106,Questionnaire!A:KQ,4,FALSE))</f>
        <v>#</v>
      </c>
      <c r="D106" s="357"/>
    </row>
    <row r="107" spans="1:4">
      <c r="A107" t="s">
        <v>372</v>
      </c>
      <c r="B107" t="str">
        <f>IF(ISBLANK(VLOOKUP(A107,Questionnaire!A:KQ,4,FALSE)),"#",VLOOKUP(A107,Questionnaire!A:KQ,4,FALSE))</f>
        <v>#</v>
      </c>
      <c r="D107" s="357"/>
    </row>
    <row r="108" spans="1:4">
      <c r="A108" t="s">
        <v>373</v>
      </c>
      <c r="B108" t="str">
        <f>IF(ISBLANK(VLOOKUP(A108,Questionnaire!A:KQ,4,FALSE)),"#",VLOOKUP(A108,Questionnaire!A:KQ,4,FALSE))</f>
        <v>#</v>
      </c>
      <c r="D108" s="357"/>
    </row>
    <row r="109" spans="1:4">
      <c r="A109" t="s">
        <v>374</v>
      </c>
      <c r="B109" t="str">
        <f>IF(ISBLANK(VLOOKUP(A109,Questionnaire!A:KQ,4,FALSE)),"#",VLOOKUP(A109,Questionnaire!A:KQ,4,FALSE))</f>
        <v>#</v>
      </c>
      <c r="D109" s="322"/>
    </row>
    <row r="110" spans="1:4">
      <c r="A110" t="s">
        <v>377</v>
      </c>
      <c r="B110" t="str">
        <f>IF(ISBLANK(VLOOKUP(A110,Questionnaire!A:KQ,4,FALSE)),"#",VLOOKUP(A110,Questionnaire!A:KQ,4,FALSE))</f>
        <v>#</v>
      </c>
      <c r="D110" s="357"/>
    </row>
    <row r="111" spans="1:4">
      <c r="A111" t="s">
        <v>379</v>
      </c>
      <c r="B111" t="str">
        <f>IF(ISBLANK(VLOOKUP(A111,Questionnaire!A:KQ,4,FALSE)),"#",VLOOKUP(A111,Questionnaire!A:KQ,4,FALSE))</f>
        <v>#</v>
      </c>
      <c r="D111" s="357"/>
    </row>
    <row r="112" spans="1:4">
      <c r="A112" t="s">
        <v>380</v>
      </c>
      <c r="B112" t="str">
        <f>IF(ISBLANK(VLOOKUP(A112,Questionnaire!A:KQ,4,FALSE)),"#",VLOOKUP(A112,Questionnaire!A:KQ,4,FALSE))</f>
        <v>#</v>
      </c>
      <c r="D112" s="357"/>
    </row>
    <row r="113" spans="1:4">
      <c r="A113" t="s">
        <v>381</v>
      </c>
      <c r="B113" t="str">
        <f>IF(ISBLANK(VLOOKUP(A113,Questionnaire!A:KQ,4,FALSE)),"#",VLOOKUP(A113,Questionnaire!A:KQ,4,FALSE))</f>
        <v>#</v>
      </c>
      <c r="D113" s="357"/>
    </row>
    <row r="114" spans="1:4">
      <c r="A114" t="s">
        <v>382</v>
      </c>
      <c r="B114" t="str">
        <f>IF(ISBLANK(VLOOKUP(A114,Questionnaire!A:KQ,4,FALSE)),"#",VLOOKUP(A114,Questionnaire!A:KQ,4,FALSE))</f>
        <v>#</v>
      </c>
      <c r="D114" s="357"/>
    </row>
    <row r="115" spans="1:4">
      <c r="A115" t="s">
        <v>384</v>
      </c>
      <c r="B115" t="str">
        <f>IF(ISBLANK(VLOOKUP(A115,Questionnaire!A:KQ,4,FALSE)),"#",VLOOKUP(A115,Questionnaire!A:KQ,4,FALSE))</f>
        <v>#</v>
      </c>
      <c r="D115" s="357"/>
    </row>
    <row r="116" spans="1:4">
      <c r="A116" t="s">
        <v>387</v>
      </c>
      <c r="B116" t="str">
        <f>IF(ISBLANK(VLOOKUP(A116,Questionnaire!A:KQ,4,FALSE)),"#",VLOOKUP(A116,Questionnaire!A:KQ,4,FALSE))</f>
        <v>#</v>
      </c>
      <c r="D116" s="357"/>
    </row>
    <row r="117" spans="1:4">
      <c r="A117" t="s">
        <v>391</v>
      </c>
      <c r="B117">
        <f>IF(ISBLANK(VLOOKUP(A117,Questionnaire!A:KQ,4,FALSE)),"#",VLOOKUP(A117,Questionnaire!A:KQ,4,FALSE))</f>
        <v>0</v>
      </c>
      <c r="D117" s="357"/>
    </row>
    <row r="118" spans="1:4">
      <c r="A118" t="s">
        <v>393</v>
      </c>
      <c r="B118">
        <f>IF(ISBLANK(VLOOKUP(A118,Questionnaire!A:KQ,4,FALSE)),"#",VLOOKUP(A118,Questionnaire!A:KQ,4,FALSE))</f>
        <v>0</v>
      </c>
      <c r="D118" s="357"/>
    </row>
    <row r="119" spans="1:4">
      <c r="A119" t="s">
        <v>395</v>
      </c>
      <c r="B119">
        <f>IF(ISBLANK(VLOOKUP(A119,Questionnaire!A:KQ,4,FALSE)),"#",VLOOKUP(A119,Questionnaire!A:KQ,4,FALSE))</f>
        <v>0</v>
      </c>
      <c r="D119" s="322"/>
    </row>
    <row r="120" spans="1:4">
      <c r="A120" t="s">
        <v>398</v>
      </c>
      <c r="B120">
        <f>IF(ISBLANK(VLOOKUP(A120,Questionnaire!A:KQ,4,FALSE)),"#",VLOOKUP(A120,Questionnaire!A:KQ,4,FALSE))</f>
        <v>0</v>
      </c>
      <c r="D120" s="322"/>
    </row>
    <row r="121" spans="1:4">
      <c r="A121" t="s">
        <v>402</v>
      </c>
      <c r="B121">
        <f>IF(ISBLANK(VLOOKUP(A121,Questionnaire!A:KQ,4,FALSE)),"#",VLOOKUP(A121,Questionnaire!A:KQ,4,FALSE))</f>
        <v>0</v>
      </c>
      <c r="D121" s="322"/>
    </row>
    <row r="122" spans="1:4">
      <c r="A122" t="s">
        <v>405</v>
      </c>
      <c r="B122">
        <f>IF(ISBLANK(VLOOKUP(A122,Questionnaire!A:KQ,4,FALSE)),"#",VLOOKUP(A122,Questionnaire!A:KQ,4,FALSE))</f>
        <v>0</v>
      </c>
      <c r="D122" s="322"/>
    </row>
    <row r="123" spans="1:4">
      <c r="A123" t="s">
        <v>409</v>
      </c>
      <c r="B123">
        <f>IF(ISBLANK(VLOOKUP(A123,Questionnaire!A:KQ,4,FALSE)),"#",VLOOKUP(A123,Questionnaire!A:KQ,4,FALSE))</f>
        <v>0</v>
      </c>
      <c r="D123" s="322"/>
    </row>
    <row r="124" spans="1:4">
      <c r="A124" t="s">
        <v>412</v>
      </c>
      <c r="B124">
        <f>IF(ISBLANK(VLOOKUP(A124,Questionnaire!A:KQ,4,FALSE)),"#",VLOOKUP(A124,Questionnaire!A:KQ,4,FALSE))</f>
        <v>0</v>
      </c>
      <c r="D124" s="322"/>
    </row>
    <row r="125" spans="1:4">
      <c r="A125" t="s">
        <v>415</v>
      </c>
      <c r="B125">
        <f>IF(ISBLANK(VLOOKUP(A125,Questionnaire!A:KQ,4,FALSE)),"#",VLOOKUP(A125,Questionnaire!A:KQ,4,FALSE))</f>
        <v>0</v>
      </c>
      <c r="D125" s="322"/>
    </row>
    <row r="126" spans="1:4">
      <c r="A126" t="s">
        <v>418</v>
      </c>
      <c r="B126">
        <f>IF(ISBLANK(VLOOKUP(A126,Questionnaire!A:KQ,4,FALSE)),"#",VLOOKUP(A126,Questionnaire!A:KQ,4,FALSE))</f>
        <v>0</v>
      </c>
      <c r="D126" s="322"/>
    </row>
    <row r="127" spans="1:4">
      <c r="A127" t="s">
        <v>421</v>
      </c>
      <c r="B127">
        <f>IF(ISBLANK(VLOOKUP(A127,Questionnaire!A:KQ,4,FALSE)),"#",VLOOKUP(A127,Questionnaire!A:KQ,4,FALSE))</f>
        <v>0</v>
      </c>
      <c r="D127" s="322"/>
    </row>
    <row r="128" spans="1:4">
      <c r="A128" t="s">
        <v>424</v>
      </c>
      <c r="B128">
        <f>IF(ISBLANK(VLOOKUP(A128,Questionnaire!A:KQ,4,FALSE)),"#",VLOOKUP(A128,Questionnaire!A:KQ,4,FALSE))</f>
        <v>0</v>
      </c>
      <c r="D128" s="322"/>
    </row>
    <row r="129" spans="1:4">
      <c r="A129" t="s">
        <v>429</v>
      </c>
      <c r="B129" t="str">
        <f>IF(ISBLANK(VLOOKUP(A129,Questionnaire!A:KQ,4,FALSE)),"#",VLOOKUP(A129,Questionnaire!A:KQ,4,FALSE))</f>
        <v>#</v>
      </c>
      <c r="D129" s="322"/>
    </row>
    <row r="130" spans="1:4">
      <c r="A130" t="s">
        <v>432</v>
      </c>
      <c r="B130" t="str">
        <f>IF(ISBLANK(VLOOKUP(A130,Questionnaire!A:KQ,4,FALSE)),"#",VLOOKUP(A130,Questionnaire!A:KQ,4,FALSE))</f>
        <v>#</v>
      </c>
      <c r="D130" s="322"/>
    </row>
    <row r="131" spans="1:4">
      <c r="A131" t="s">
        <v>435</v>
      </c>
      <c r="B131" t="str">
        <f>IF(ISBLANK(VLOOKUP(A131,Questionnaire!A:KQ,4,FALSE)),"#",VLOOKUP(A131,Questionnaire!A:KQ,4,FALSE))</f>
        <v>#</v>
      </c>
      <c r="D131" s="322"/>
    </row>
    <row r="132" spans="1:4">
      <c r="A132" t="s">
        <v>437</v>
      </c>
      <c r="B132" t="str">
        <f>IF(ISBLANK(VLOOKUP(A132,Questionnaire!A:KQ,4,FALSE)),"#",VLOOKUP(A132,Questionnaire!A:KQ,4,FALSE))</f>
        <v>#</v>
      </c>
      <c r="D132" s="322"/>
    </row>
    <row r="133" spans="1:4">
      <c r="A133" t="s">
        <v>439</v>
      </c>
      <c r="B133" t="str">
        <f>IF(ISBLANK(VLOOKUP(A133,Questionnaire!A:KQ,4,FALSE)),"#",VLOOKUP(A133,Questionnaire!A:KQ,4,FALSE))</f>
        <v>#</v>
      </c>
      <c r="D133" s="322"/>
    </row>
    <row r="134" spans="1:4">
      <c r="A134" t="s">
        <v>442</v>
      </c>
      <c r="B134" t="str">
        <f>IF(ISBLANK(VLOOKUP(A134,Questionnaire!A:KQ,4,FALSE)),"#",VLOOKUP(A134,Questionnaire!A:KQ,4,FALSE))</f>
        <v>#</v>
      </c>
      <c r="D134" s="322"/>
    </row>
    <row r="135" spans="1:4">
      <c r="A135" t="s">
        <v>445</v>
      </c>
      <c r="B135" t="str">
        <f>IF(ISBLANK(VLOOKUP(A135,Questionnaire!A:KQ,4,FALSE)),"#",VLOOKUP(A135,Questionnaire!A:KQ,4,FALSE))</f>
        <v>#</v>
      </c>
      <c r="D135" s="322"/>
    </row>
    <row r="136" spans="1:4">
      <c r="A136" t="s">
        <v>448</v>
      </c>
      <c r="B136" t="str">
        <f>IF(ISBLANK(VLOOKUP(A136,Questionnaire!A:KQ,4,FALSE)),"#",VLOOKUP(A136,Questionnaire!A:KQ,4,FALSE))</f>
        <v>#</v>
      </c>
      <c r="D136" s="322"/>
    </row>
    <row r="137" spans="1:4">
      <c r="A137" t="s">
        <v>452</v>
      </c>
      <c r="B137" t="str">
        <f>IF(ISBLANK(VLOOKUP(A137,Questionnaire!A:KQ,4,FALSE)),"#",VLOOKUP(A137,Questionnaire!A:KQ,4,FALSE))</f>
        <v>#</v>
      </c>
      <c r="D137" s="322"/>
    </row>
    <row r="138" spans="1:4">
      <c r="A138" t="s">
        <v>455</v>
      </c>
      <c r="B138" t="str">
        <f>IF(ISBLANK(VLOOKUP(A138,Questionnaire!A:KQ,4,FALSE)),"#",VLOOKUP(A138,Questionnaire!A:KQ,4,FALSE))</f>
        <v>#</v>
      </c>
      <c r="D138" s="322"/>
    </row>
    <row r="139" spans="1:4">
      <c r="A139" t="s">
        <v>458</v>
      </c>
      <c r="B139" t="str">
        <f>IF(ISBLANK(VLOOKUP(A139,Questionnaire!A:KQ,4,FALSE)),"#",VLOOKUP(A139,Questionnaire!A:KQ,4,FALSE))</f>
        <v>#</v>
      </c>
      <c r="D139" s="322"/>
    </row>
    <row r="140" spans="1:4">
      <c r="A140" t="s">
        <v>461</v>
      </c>
      <c r="B140" t="str">
        <f>IF(ISBLANK(VLOOKUP(A140,Questionnaire!A:KQ,4,FALSE)),"#",VLOOKUP(A140,Questionnaire!A:KQ,4,FALSE))</f>
        <v>#</v>
      </c>
      <c r="D140" s="322"/>
    </row>
    <row r="141" spans="1:4">
      <c r="A141" t="s">
        <v>465</v>
      </c>
      <c r="B141">
        <f>IF(ISBLANK(VLOOKUP(A141,Questionnaire!A:KQ,4,FALSE)),"#",VLOOKUP(A141,Questionnaire!A:KQ,4,FALSE))</f>
        <v>0</v>
      </c>
      <c r="D141" s="322"/>
    </row>
    <row r="142" spans="1:4">
      <c r="A142" t="s">
        <v>467</v>
      </c>
      <c r="B142">
        <f>IF(ISBLANK(VLOOKUP(A142,Questionnaire!A:KQ,4,FALSE)),"#",VLOOKUP(A142,Questionnaire!A:KQ,4,FALSE))</f>
        <v>0</v>
      </c>
      <c r="D142" s="322"/>
    </row>
    <row r="143" spans="1:4">
      <c r="A143" t="s">
        <v>469</v>
      </c>
      <c r="B143">
        <f>IF(ISBLANK(VLOOKUP(A143,Questionnaire!A:KQ,4,FALSE)),"#",VLOOKUP(A143,Questionnaire!A:KQ,4,FALSE))</f>
        <v>0</v>
      </c>
      <c r="D143" s="322"/>
    </row>
    <row r="144" spans="1:4">
      <c r="A144" t="s">
        <v>471</v>
      </c>
      <c r="B144">
        <f>IF(ISBLANK(VLOOKUP(A144,Questionnaire!A:KQ,4,FALSE)),"#",VLOOKUP(A144,Questionnaire!A:KQ,4,FALSE))</f>
        <v>0</v>
      </c>
      <c r="D144" s="322"/>
    </row>
    <row r="145" spans="1:4">
      <c r="A145" t="s">
        <v>473</v>
      </c>
      <c r="B145">
        <f>IF(ISBLANK(VLOOKUP(A145,Questionnaire!A:KQ,4,FALSE)),"#",VLOOKUP(A145,Questionnaire!A:KQ,4,FALSE))</f>
        <v>0</v>
      </c>
      <c r="D145" s="357"/>
    </row>
    <row r="146" spans="1:4">
      <c r="A146" t="s">
        <v>475</v>
      </c>
      <c r="B146">
        <f>IF(ISBLANK(VLOOKUP(A146,Questionnaire!A:KQ,4,FALSE)),"#",VLOOKUP(A146,Questionnaire!A:KQ,4,FALSE))</f>
        <v>0</v>
      </c>
      <c r="D146" s="357"/>
    </row>
    <row r="147" spans="1:4">
      <c r="A147" t="s">
        <v>185</v>
      </c>
      <c r="B147" t="str">
        <f>IF(ISBLANK(VLOOKUP(A147,Questionnaire!A:KQ,5,FALSE)),"#",VLOOKUP(A147,Questionnaire!A:KQ,5,FALSE))</f>
        <v>#</v>
      </c>
      <c r="C147">
        <v>2</v>
      </c>
    </row>
    <row r="148" spans="1:4">
      <c r="A148" t="s">
        <v>187</v>
      </c>
      <c r="B148" t="str">
        <f>IF(ISNA(VLOOKUP(VLOOKUP(A148,Questionnaire!A:KQ,5,FALSE),'CORA Encoding'!D:E,2,FALSE)),"#",VLOOKUP(VLOOKUP(A148,Questionnaire!A:KQ,5,FALSE),'CORA Encoding'!D:E,2,FALSE))</f>
        <v>#</v>
      </c>
    </row>
    <row r="149" spans="1:4">
      <c r="A149" t="s">
        <v>189</v>
      </c>
      <c r="B149" t="str">
        <f>IF(ISNA(VLOOKUP(VLOOKUP(A149,Questionnaire!A:KQ,5,FALSE),'CORA Encoding'!G:H,2,FALSE)),"#",VLOOKUP(VLOOKUP(A149,Questionnaire!A:KQ,5,FALSE),'CORA Encoding'!G:H,2,FALSE))</f>
        <v>#</v>
      </c>
    </row>
    <row r="150" spans="1:4">
      <c r="A150" t="s">
        <v>191</v>
      </c>
      <c r="B150" t="str">
        <f>IF(ISNA(VLOOKUP(VLOOKUP(A150,Questionnaire!A:KQ,5,FALSE),'Country List'!E:F,2,FALSE)),"#",VLOOKUP(VLOOKUP(A150,Questionnaire!A:KQ,5,FALSE),'Country List'!E:F,2,FALSE))</f>
        <v>#</v>
      </c>
    </row>
    <row r="151" spans="1:4">
      <c r="A151" t="s">
        <v>193</v>
      </c>
      <c r="B151" t="str">
        <f>IF(ISNA(VLOOKUP(VLOOKUP(A151,Questionnaire!A:KQ,5,FALSE),'Industry List'!B:C,2,FALSE)),"#",VLOOKUP(VLOOKUP(A151,Questionnaire!A:KQ,5,FALSE),'Industry List'!B:C,2,FALSE))</f>
        <v>#</v>
      </c>
    </row>
    <row r="152" spans="1:4">
      <c r="A152" t="s">
        <v>197</v>
      </c>
      <c r="B152" t="str">
        <f>IF(ISBLANK(VLOOKUP(A152,Questionnaire!A:KQ,5,FALSE)),"#",VLOOKUP(A152,Questionnaire!A:KQ,5,FALSE))</f>
        <v>#</v>
      </c>
    </row>
    <row r="153" spans="1:4">
      <c r="A153" t="s">
        <v>201</v>
      </c>
      <c r="B153" t="str">
        <f>IF(ISBLANK(VLOOKUP(A153,Questionnaire!A:KQ,5,FALSE)),"#",VLOOKUP(A153,Questionnaire!A:KQ,5,FALSE))</f>
        <v>#</v>
      </c>
    </row>
    <row r="154" spans="1:4">
      <c r="A154" t="s">
        <v>203</v>
      </c>
      <c r="B154" t="str">
        <f>IF(ISNA(VLOOKUP(VLOOKUP(A154,Questionnaire!A:KQ,5,FALSE),'CORA Encoding'!J:K,2,FALSE)),"#",VLOOKUP(VLOOKUP(A154,Questionnaire!A:KQ,5,FALSE),'CORA Encoding'!J:K,2,FALSE))</f>
        <v>#</v>
      </c>
    </row>
    <row r="155" spans="1:4">
      <c r="A155" t="s">
        <v>208</v>
      </c>
      <c r="B155" t="str">
        <f>IF(ISBLANK(VLOOKUP(A155,Questionnaire!A:KQ,5,FALSE)),"#",VLOOKUP(A155,Questionnaire!A:KQ,5,FALSE))</f>
        <v>#</v>
      </c>
    </row>
    <row r="156" spans="1:4">
      <c r="A156" t="s">
        <v>213</v>
      </c>
      <c r="B156" t="str">
        <f>IF(ISBLANK(VLOOKUP(A156,Questionnaire!A:KQ,5,FALSE)),"#",VLOOKUP(A156,Questionnaire!A:KQ,5,FALSE))</f>
        <v>#</v>
      </c>
    </row>
    <row r="157" spans="1:4">
      <c r="A157" t="s">
        <v>215</v>
      </c>
      <c r="B157" t="str">
        <f>IF(ISBLANK(VLOOKUP(A157,Questionnaire!A:KQ,5,FALSE)),"#",VLOOKUP(A157,Questionnaire!A:KQ,5,FALSE))</f>
        <v>#</v>
      </c>
    </row>
    <row r="158" spans="1:4">
      <c r="A158" t="s">
        <v>217</v>
      </c>
      <c r="B158" t="str">
        <f>IF(ISBLANK(VLOOKUP(A158,Questionnaire!A:KQ,5,FALSE)),"#",VLOOKUP(A158,Questionnaire!A:KQ,5,FALSE))</f>
        <v>#</v>
      </c>
    </row>
    <row r="159" spans="1:4">
      <c r="A159" t="s">
        <v>219</v>
      </c>
      <c r="B159" t="str">
        <f>IF(ISBLANK(VLOOKUP(A159,Questionnaire!A:KQ,5,FALSE)),"#",VLOOKUP(A159,Questionnaire!A:KQ,5,FALSE))</f>
        <v>#</v>
      </c>
    </row>
    <row r="160" spans="1:4">
      <c r="A160" t="s">
        <v>221</v>
      </c>
      <c r="B160" t="str">
        <f>IF(ISBLANK(VLOOKUP(A160,Questionnaire!A:KQ,5,FALSE)),"#",VLOOKUP(A160,Questionnaire!A:KQ,5,FALSE))</f>
        <v>#</v>
      </c>
    </row>
    <row r="161" spans="1:2">
      <c r="A161" t="s">
        <v>223</v>
      </c>
      <c r="B161" t="str">
        <f>IF(ISBLANK(VLOOKUP(A161,Questionnaire!A:KQ,5,FALSE)),"#",VLOOKUP(A161,Questionnaire!A:KQ,5,FALSE))</f>
        <v>#</v>
      </c>
    </row>
    <row r="162" spans="1:2">
      <c r="A162" t="s">
        <v>225</v>
      </c>
      <c r="B162" t="str">
        <f>IF(ISBLANK(VLOOKUP(A162,Questionnaire!A:KQ,5,FALSE)),"#",VLOOKUP(A162,Questionnaire!A:KQ,5,FALSE))</f>
        <v>#</v>
      </c>
    </row>
    <row r="163" spans="1:2">
      <c r="A163" t="s">
        <v>227</v>
      </c>
      <c r="B163" t="str">
        <f>IF(ISBLANK(VLOOKUP(A163,Questionnaire!A:KQ,5,FALSE)),"#",VLOOKUP(A163,Questionnaire!A:KQ,5,FALSE))</f>
        <v>#</v>
      </c>
    </row>
    <row r="164" spans="1:2">
      <c r="A164" t="s">
        <v>229</v>
      </c>
      <c r="B164" t="str">
        <f>IF(ISBLANK(VLOOKUP(A164,Questionnaire!A:KQ,5,FALSE)),"#",VLOOKUP(A164,Questionnaire!A:KQ,5,FALSE))</f>
        <v>#</v>
      </c>
    </row>
    <row r="165" spans="1:2">
      <c r="A165" t="s">
        <v>231</v>
      </c>
      <c r="B165" t="str">
        <f>IF(ISBLANK(VLOOKUP(A165,Questionnaire!A:KQ,5,FALSE)),"#",VLOOKUP(A165,Questionnaire!A:KQ,5,FALSE))</f>
        <v>#</v>
      </c>
    </row>
    <row r="166" spans="1:2">
      <c r="A166" t="s">
        <v>233</v>
      </c>
      <c r="B166" t="str">
        <f>IF(ISBLANK(VLOOKUP(A166,Questionnaire!A:KQ,5,FALSE)),"#",VLOOKUP(A166,Questionnaire!A:KQ,5,FALSE))</f>
        <v>#</v>
      </c>
    </row>
    <row r="167" spans="1:2">
      <c r="A167" t="s">
        <v>235</v>
      </c>
      <c r="B167" t="str">
        <f>IF(ISBLANK(VLOOKUP(A167,Questionnaire!A:KQ,5,FALSE)),"#",VLOOKUP(A167,Questionnaire!A:KQ,5,FALSE))</f>
        <v>#</v>
      </c>
    </row>
    <row r="168" spans="1:2">
      <c r="A168" t="s">
        <v>237</v>
      </c>
      <c r="B168" t="str">
        <f>IF(ISBLANK(VLOOKUP(A168,Questionnaire!A:KQ,5,FALSE)),"#",VLOOKUP(A168,Questionnaire!A:KQ,5,FALSE))</f>
        <v>#</v>
      </c>
    </row>
    <row r="169" spans="1:2">
      <c r="A169" t="s">
        <v>239</v>
      </c>
      <c r="B169" t="str">
        <f>IF(ISBLANK(VLOOKUP(A169,Questionnaire!A:KQ,5,FALSE)),"#",VLOOKUP(A169,Questionnaire!A:KQ,5,FALSE))</f>
        <v>#</v>
      </c>
    </row>
    <row r="170" spans="1:2">
      <c r="A170" t="s">
        <v>242</v>
      </c>
      <c r="B170" t="str">
        <f>IF(ISBLANK(VLOOKUP(A170,Questionnaire!A:KQ,5,FALSE)),"#",VLOOKUP(A170,Questionnaire!A:KQ,5,FALSE))</f>
        <v>#</v>
      </c>
    </row>
    <row r="171" spans="1:2">
      <c r="A171" t="s">
        <v>245</v>
      </c>
      <c r="B171" t="str">
        <f>IF(ISBLANK(VLOOKUP(A171,Questionnaire!A:KQ,5,FALSE)),"#",VLOOKUP(A171,Questionnaire!A:KQ,5,FALSE))</f>
        <v>#</v>
      </c>
    </row>
    <row r="172" spans="1:2">
      <c r="A172" t="s">
        <v>247</v>
      </c>
      <c r="B172" t="str">
        <f>IF(ISBLANK(VLOOKUP(A172,Questionnaire!A:KQ,5,FALSE)),"#",VLOOKUP(A172,Questionnaire!A:KQ,5,FALSE))</f>
        <v>#</v>
      </c>
    </row>
    <row r="173" spans="1:2">
      <c r="A173" t="s">
        <v>249</v>
      </c>
      <c r="B173" t="str">
        <f>IF(ISBLANK(VLOOKUP(A173,Questionnaire!A:KQ,5,FALSE)),"#",VLOOKUP(A173,Questionnaire!A:KQ,5,FALSE))</f>
        <v>#</v>
      </c>
    </row>
    <row r="174" spans="1:2">
      <c r="A174" t="s">
        <v>250</v>
      </c>
      <c r="B174" t="str">
        <f>IF(ISBLANK(VLOOKUP(A174,Questionnaire!A:KQ,5,FALSE)),"#",VLOOKUP(A174,Questionnaire!A:KQ,5,FALSE))</f>
        <v>#</v>
      </c>
    </row>
    <row r="175" spans="1:2">
      <c r="A175" t="s">
        <v>252</v>
      </c>
      <c r="B175" t="str">
        <f>IF(ISBLANK(VLOOKUP(A175,Questionnaire!A:KQ,5,FALSE)),"#",VLOOKUP(A175,Questionnaire!A:KQ,5,FALSE))</f>
        <v>#</v>
      </c>
    </row>
    <row r="176" spans="1:2">
      <c r="A176" t="s">
        <v>255</v>
      </c>
      <c r="B176" t="str">
        <f>IF(ISBLANK(VLOOKUP(A176,Questionnaire!A:KQ,5,FALSE)),"#",VLOOKUP(A176,Questionnaire!A:KQ,5,FALSE))</f>
        <v>#</v>
      </c>
    </row>
    <row r="177" spans="1:2">
      <c r="A177" t="s">
        <v>258</v>
      </c>
      <c r="B177" t="str">
        <f>IF(ISNA(VLOOKUP(VLOOKUP(A177,Questionnaire!A:KQ,5,FALSE),'CORA Encoding'!M:N,2,FALSE)),"#",VLOOKUP(VLOOKUP(A177,Questionnaire!A:KQ,5,FALSE),'CORA Encoding'!M:N,2,FALSE))</f>
        <v>#</v>
      </c>
    </row>
    <row r="178" spans="1:2">
      <c r="A178" t="s">
        <v>261</v>
      </c>
      <c r="B178" t="str">
        <f>IF(ISBLANK(VLOOKUP(A178,Questionnaire!A:KQ,5,FALSE)),"#",VLOOKUP(A178,Questionnaire!A:KQ,5,FALSE))</f>
        <v>#</v>
      </c>
    </row>
    <row r="179" spans="1:2">
      <c r="A179" t="s">
        <v>263</v>
      </c>
      <c r="B179" t="str">
        <f>IF(ISBLANK(VLOOKUP(A179,Questionnaire!A:KQ,5,FALSE)),"#",VLOOKUP(A179,Questionnaire!A:KQ,5,FALSE))</f>
        <v>#</v>
      </c>
    </row>
    <row r="180" spans="1:2">
      <c r="A180" t="s">
        <v>265</v>
      </c>
      <c r="B180" t="str">
        <f>IF(ISBLANK(VLOOKUP(A180,Questionnaire!A:KQ,5,FALSE)),"#",VLOOKUP(A180,Questionnaire!A:KQ,5,FALSE))</f>
        <v>#</v>
      </c>
    </row>
    <row r="181" spans="1:2">
      <c r="A181" t="s">
        <v>267</v>
      </c>
      <c r="B181" t="str">
        <f>IF(ISBLANK(VLOOKUP(A181,Questionnaire!A:KQ,5,FALSE)),"#",VLOOKUP(A181,Questionnaire!A:KQ,5,FALSE))</f>
        <v>#</v>
      </c>
    </row>
    <row r="182" spans="1:2">
      <c r="A182" t="s">
        <v>269</v>
      </c>
      <c r="B182" t="str">
        <f>IF(ISBLANK(VLOOKUP(A182,Questionnaire!A:KQ,5,FALSE)),"#",VLOOKUP(A182,Questionnaire!A:KQ,5,FALSE))</f>
        <v>#</v>
      </c>
    </row>
    <row r="183" spans="1:2">
      <c r="A183" t="s">
        <v>274</v>
      </c>
      <c r="B183" t="str">
        <f>IF(ISBLANK(VLOOKUP(A183,Questionnaire!A:KQ,5,FALSE)),"#",VLOOKUP(A183,Questionnaire!A:KQ,5,FALSE))</f>
        <v>#</v>
      </c>
    </row>
    <row r="184" spans="1:2">
      <c r="A184" t="s">
        <v>276</v>
      </c>
      <c r="B184" t="str">
        <f>IF(ISBLANK(VLOOKUP(A184,Questionnaire!A:KQ,5,FALSE)),"#",VLOOKUP(A184,Questionnaire!A:KQ,5,FALSE))</f>
        <v>#</v>
      </c>
    </row>
    <row r="185" spans="1:2">
      <c r="A185" t="s">
        <v>278</v>
      </c>
      <c r="B185" t="str">
        <f>IF(ISBLANK(VLOOKUP(A185,Questionnaire!A:KQ,5,FALSE)),"#",VLOOKUP(A185,Questionnaire!A:KQ,5,FALSE))</f>
        <v>#</v>
      </c>
    </row>
    <row r="186" spans="1:2">
      <c r="A186" t="s">
        <v>280</v>
      </c>
      <c r="B186" t="str">
        <f>IF(ISBLANK(VLOOKUP(A186,Questionnaire!A:KQ,5,FALSE)),"#",VLOOKUP(A186,Questionnaire!A:KQ,5,FALSE))</f>
        <v>#</v>
      </c>
    </row>
    <row r="187" spans="1:2">
      <c r="A187" t="s">
        <v>282</v>
      </c>
      <c r="B187" t="str">
        <f>IF(ISBLANK(VLOOKUP(A187,Questionnaire!A:KQ,5,FALSE)),"#",VLOOKUP(A187,Questionnaire!A:KQ,5,FALSE))</f>
        <v>#</v>
      </c>
    </row>
    <row r="188" spans="1:2">
      <c r="A188" t="s">
        <v>286</v>
      </c>
      <c r="B188" t="str">
        <f>IF(ISBLANK(VLOOKUP(A188,Questionnaire!A:KQ,5,FALSE)),"#",VLOOKUP(A188,Questionnaire!A:KQ,5,FALSE))</f>
        <v>#</v>
      </c>
    </row>
    <row r="189" spans="1:2">
      <c r="A189" t="s">
        <v>288</v>
      </c>
      <c r="B189" t="str">
        <f>IF(ISBLANK(VLOOKUP(A189,Questionnaire!A:KQ,5,FALSE)),"#",VLOOKUP(A189,Questionnaire!A:KQ,5,FALSE))</f>
        <v>#</v>
      </c>
    </row>
    <row r="190" spans="1:2">
      <c r="A190" t="s">
        <v>290</v>
      </c>
      <c r="B190" t="str">
        <f>IF(ISBLANK(VLOOKUP(A190,Questionnaire!A:KQ,5,FALSE)),"#",VLOOKUP(A190,Questionnaire!A:KQ,5,FALSE))</f>
        <v>#</v>
      </c>
    </row>
    <row r="191" spans="1:2">
      <c r="A191" t="s">
        <v>292</v>
      </c>
      <c r="B191" t="str">
        <f>IF(ISBLANK(VLOOKUP(A191,Questionnaire!A:KQ,5,FALSE)),"#",VLOOKUP(A191,Questionnaire!A:KQ,5,FALSE))</f>
        <v>#</v>
      </c>
    </row>
    <row r="192" spans="1:2">
      <c r="A192" t="s">
        <v>294</v>
      </c>
      <c r="B192" t="str">
        <f>IF(ISBLANK(VLOOKUP(A192,Questionnaire!A:KQ,5,FALSE)),"#",VLOOKUP(A192,Questionnaire!A:KQ,5,FALSE))</f>
        <v>#</v>
      </c>
    </row>
    <row r="193" spans="1:2">
      <c r="A193" t="s">
        <v>296</v>
      </c>
      <c r="B193" t="str">
        <f>IF(ISBLANK(VLOOKUP(A193,Questionnaire!A:KQ,5,FALSE)),"#",VLOOKUP(A193,Questionnaire!A:KQ,5,FALSE))</f>
        <v>#</v>
      </c>
    </row>
    <row r="194" spans="1:2">
      <c r="A194" t="s">
        <v>301</v>
      </c>
      <c r="B194" t="str">
        <f>IF(ISBLANK(VLOOKUP(A194,Questionnaire!A:KQ,5,FALSE)),"#",VLOOKUP(A194,Questionnaire!A:KQ,5,FALSE))</f>
        <v>#</v>
      </c>
    </row>
    <row r="195" spans="1:2">
      <c r="A195" t="s">
        <v>303</v>
      </c>
      <c r="B195" t="str">
        <f>IF(ISBLANK(VLOOKUP(A195,Questionnaire!A:KQ,5,FALSE)),"#",VLOOKUP(A195,Questionnaire!A:KQ,5,FALSE))</f>
        <v>#</v>
      </c>
    </row>
    <row r="196" spans="1:2">
      <c r="A196" t="s">
        <v>305</v>
      </c>
      <c r="B196" t="str">
        <f>IF(ISBLANK(VLOOKUP(A196,Questionnaire!A:KQ,5,FALSE)),"#",VLOOKUP(A196,Questionnaire!A:KQ,5,FALSE))</f>
        <v>#</v>
      </c>
    </row>
    <row r="197" spans="1:2">
      <c r="A197" t="s">
        <v>307</v>
      </c>
      <c r="B197" t="str">
        <f>IF(ISBLANK(VLOOKUP(A197,Questionnaire!A:KQ,5,FALSE)),"#",VLOOKUP(A197,Questionnaire!A:KQ,5,FALSE))</f>
        <v>#</v>
      </c>
    </row>
    <row r="198" spans="1:2">
      <c r="A198" t="s">
        <v>311</v>
      </c>
      <c r="B198" t="str">
        <f>IF(ISBLANK(VLOOKUP(A198,Questionnaire!A:KQ,5,FALSE)),"#",VLOOKUP(A198,Questionnaire!A:KQ,5,FALSE))</f>
        <v>#</v>
      </c>
    </row>
    <row r="199" spans="1:2">
      <c r="A199" t="s">
        <v>313</v>
      </c>
      <c r="B199" t="str">
        <f>IF(ISBLANK(VLOOKUP(A199,Questionnaire!A:KQ,5,FALSE)),"#",VLOOKUP(A199,Questionnaire!A:KQ,5,FALSE))</f>
        <v>#</v>
      </c>
    </row>
    <row r="200" spans="1:2">
      <c r="A200" t="s">
        <v>314</v>
      </c>
      <c r="B200" t="str">
        <f>IF(ISBLANK(VLOOKUP(A200,Questionnaire!A:KQ,5,FALSE)),"#",VLOOKUP(A200,Questionnaire!A:KQ,5,FALSE))</f>
        <v>#</v>
      </c>
    </row>
    <row r="201" spans="1:2">
      <c r="A201" t="s">
        <v>315</v>
      </c>
      <c r="B201" t="str">
        <f>IF(ISBLANK(VLOOKUP(A201,Questionnaire!A:KQ,5,FALSE)),"#",VLOOKUP(A201,Questionnaire!A:KQ,5,FALSE))</f>
        <v>#</v>
      </c>
    </row>
    <row r="202" spans="1:2">
      <c r="A202" t="s">
        <v>317</v>
      </c>
      <c r="B202" t="str">
        <f>IF(ISBLANK(VLOOKUP(A202,Questionnaire!A:KQ,5,FALSE)),"#",VLOOKUP(A202,Questionnaire!A:KQ,5,FALSE))</f>
        <v>#</v>
      </c>
    </row>
    <row r="203" spans="1:2">
      <c r="A203" t="s">
        <v>319</v>
      </c>
      <c r="B203" t="str">
        <f>IF(ISBLANK(VLOOKUP(A203,Questionnaire!A:KQ,5,FALSE)),"#",VLOOKUP(A203,Questionnaire!A:KQ,5,FALSE))</f>
        <v>#</v>
      </c>
    </row>
    <row r="204" spans="1:2">
      <c r="A204" t="s">
        <v>322</v>
      </c>
      <c r="B204" t="str">
        <f>IF(ISBLANK(VLOOKUP(A204,Questionnaire!A:KQ,5,FALSE)),"#",VLOOKUP(A204,Questionnaire!A:KQ,5,FALSE))</f>
        <v>#</v>
      </c>
    </row>
    <row r="205" spans="1:2">
      <c r="A205" t="s">
        <v>326</v>
      </c>
      <c r="B205" t="str">
        <f>IF(ISBLANK(VLOOKUP(A205,Questionnaire!A:KQ,5,FALSE)),"#",VLOOKUP(A205,Questionnaire!A:KQ,5,FALSE))</f>
        <v>#</v>
      </c>
    </row>
    <row r="206" spans="1:2">
      <c r="A206" t="s">
        <v>328</v>
      </c>
      <c r="B206" t="str">
        <f>IF(ISBLANK(VLOOKUP(A206,Questionnaire!A:KQ,5,FALSE)),"#",VLOOKUP(A206,Questionnaire!A:KQ,5,FALSE))</f>
        <v>#</v>
      </c>
    </row>
    <row r="207" spans="1:2">
      <c r="A207" t="s">
        <v>332</v>
      </c>
      <c r="B207" t="str">
        <f>IF(ISBLANK(VLOOKUP(A207,Questionnaire!A:KQ,5,FALSE)),"#",VLOOKUP(A207,Questionnaire!A:KQ,5,FALSE))</f>
        <v>#</v>
      </c>
    </row>
    <row r="208" spans="1:2">
      <c r="A208" t="s">
        <v>333</v>
      </c>
      <c r="B208" t="str">
        <f>IF(ISBLANK(VLOOKUP(A208,Questionnaire!A:KQ,5,FALSE)),"#",VLOOKUP(A208,Questionnaire!A:KQ,5,FALSE))</f>
        <v>#</v>
      </c>
    </row>
    <row r="209" spans="1:2">
      <c r="A209" t="s">
        <v>334</v>
      </c>
      <c r="B209" t="str">
        <f>IF(ISBLANK(VLOOKUP(A209,Questionnaire!A:KQ,5,FALSE)),"#",VLOOKUP(A209,Questionnaire!A:KQ,5,FALSE))</f>
        <v>#</v>
      </c>
    </row>
    <row r="210" spans="1:2">
      <c r="A210" t="s">
        <v>335</v>
      </c>
      <c r="B210" t="str">
        <f>IF(ISBLANK(VLOOKUP(A210,Questionnaire!A:KQ,5,FALSE)),"#",VLOOKUP(A210,Questionnaire!A:KQ,5,FALSE))</f>
        <v>#</v>
      </c>
    </row>
    <row r="211" spans="1:2">
      <c r="A211" t="s">
        <v>336</v>
      </c>
      <c r="B211" t="str">
        <f>IF(ISBLANK(VLOOKUP(A211,Questionnaire!A:KQ,5,FALSE)),"#",VLOOKUP(A211,Questionnaire!A:KQ,5,FALSE))</f>
        <v>#</v>
      </c>
    </row>
    <row r="212" spans="1:2">
      <c r="A212" t="s">
        <v>337</v>
      </c>
      <c r="B212" t="str">
        <f>IF(ISBLANK(VLOOKUP(A212,Questionnaire!A:KQ,5,FALSE)),"#",VLOOKUP(A212,Questionnaire!A:KQ,5,FALSE))</f>
        <v>#</v>
      </c>
    </row>
    <row r="213" spans="1:2">
      <c r="A213" t="s">
        <v>338</v>
      </c>
      <c r="B213" t="str">
        <f>IF(ISBLANK(VLOOKUP(A213,Questionnaire!A:KQ,5,FALSE)),"#",VLOOKUP(A213,Questionnaire!A:KQ,5,FALSE))</f>
        <v>#</v>
      </c>
    </row>
    <row r="214" spans="1:2">
      <c r="A214" t="s">
        <v>339</v>
      </c>
      <c r="B214" t="str">
        <f>IF(ISBLANK(VLOOKUP(A214,Questionnaire!A:KQ,5,FALSE)),"#",VLOOKUP(A214,Questionnaire!A:KQ,5,FALSE))</f>
        <v>#</v>
      </c>
    </row>
    <row r="215" spans="1:2">
      <c r="A215" t="s">
        <v>340</v>
      </c>
      <c r="B215" t="str">
        <f>IF(ISBLANK(VLOOKUP(A215,Questionnaire!A:KQ,5,FALSE)),"#",VLOOKUP(A215,Questionnaire!A:KQ,5,FALSE))</f>
        <v>#</v>
      </c>
    </row>
    <row r="216" spans="1:2">
      <c r="A216" t="s">
        <v>341</v>
      </c>
      <c r="B216" t="str">
        <f>IF(ISBLANK(VLOOKUP(A216,Questionnaire!A:KQ,5,FALSE)),"#",VLOOKUP(A216,Questionnaire!A:KQ,5,FALSE))</f>
        <v>#</v>
      </c>
    </row>
    <row r="217" spans="1:2">
      <c r="A217" t="s">
        <v>342</v>
      </c>
      <c r="B217" t="str">
        <f>IF(ISBLANK(VLOOKUP(A217,Questionnaire!A:KQ,5,FALSE)),"#",VLOOKUP(A217,Questionnaire!A:KQ,5,FALSE))</f>
        <v>#</v>
      </c>
    </row>
    <row r="218" spans="1:2">
      <c r="A218" t="s">
        <v>343</v>
      </c>
      <c r="B218" t="str">
        <f>IF(ISBLANK(VLOOKUP(A218,Questionnaire!A:KQ,5,FALSE)),"#",VLOOKUP(A218,Questionnaire!A:KQ,5,FALSE))</f>
        <v>#</v>
      </c>
    </row>
    <row r="219" spans="1:2">
      <c r="A219" t="s">
        <v>344</v>
      </c>
      <c r="B219" t="str">
        <f>IF(ISBLANK(VLOOKUP(A219,Questionnaire!A:KQ,5,FALSE)),"#",VLOOKUP(A219,Questionnaire!A:KQ,5,FALSE))</f>
        <v>#</v>
      </c>
    </row>
    <row r="220" spans="1:2">
      <c r="A220" t="s">
        <v>345</v>
      </c>
      <c r="B220" t="str">
        <f>IF(ISBLANK(VLOOKUP(A220,Questionnaire!A:KQ,5,FALSE)),"#",VLOOKUP(A220,Questionnaire!A:KQ,5,FALSE))</f>
        <v>#</v>
      </c>
    </row>
    <row r="221" spans="1:2">
      <c r="A221" t="s">
        <v>348</v>
      </c>
      <c r="B221" t="str">
        <f>IF(ISBLANK(VLOOKUP(A221,Questionnaire!A:KQ,5,FALSE)),"#",VLOOKUP(A221,Questionnaire!A:KQ,5,FALSE))</f>
        <v>#</v>
      </c>
    </row>
    <row r="222" spans="1:2">
      <c r="A222" t="s">
        <v>353</v>
      </c>
      <c r="B222" t="str">
        <f>IF(ISBLANK(VLOOKUP(A222,Questionnaire!A:KQ,5,FALSE)),"#",VLOOKUP(A222,Questionnaire!A:KQ,5,FALSE))</f>
        <v>#</v>
      </c>
    </row>
    <row r="223" spans="1:2">
      <c r="A223" t="s">
        <v>354</v>
      </c>
      <c r="B223" t="str">
        <f>IF(ISBLANK(VLOOKUP(A223,Questionnaire!A:KQ,5,FALSE)),"#",VLOOKUP(A223,Questionnaire!A:KQ,5,FALSE))</f>
        <v>#</v>
      </c>
    </row>
    <row r="224" spans="1:2">
      <c r="A224" t="s">
        <v>355</v>
      </c>
      <c r="B224" t="str">
        <f>IF(ISBLANK(VLOOKUP(A224,Questionnaire!A:KQ,5,FALSE)),"#",VLOOKUP(A224,Questionnaire!A:KQ,5,FALSE))</f>
        <v>#</v>
      </c>
    </row>
    <row r="225" spans="1:2">
      <c r="A225" t="s">
        <v>356</v>
      </c>
      <c r="B225" t="str">
        <f>IF(ISBLANK(VLOOKUP(A225,Questionnaire!A:KQ,5,FALSE)),"#",VLOOKUP(A225,Questionnaire!A:KQ,5,FALSE))</f>
        <v>#</v>
      </c>
    </row>
    <row r="226" spans="1:2">
      <c r="A226" t="s">
        <v>357</v>
      </c>
      <c r="B226" t="str">
        <f>IF(ISBLANK(VLOOKUP(A226,Questionnaire!A:KQ,5,FALSE)),"#",VLOOKUP(A226,Questionnaire!A:KQ,5,FALSE))</f>
        <v>#</v>
      </c>
    </row>
    <row r="227" spans="1:2">
      <c r="A227" t="s">
        <v>360</v>
      </c>
      <c r="B227" t="str">
        <f>IF(ISBLANK(VLOOKUP(A227,Questionnaire!A:KQ,5,FALSE)),"#",VLOOKUP(A227,Questionnaire!A:KQ,5,FALSE))</f>
        <v>#</v>
      </c>
    </row>
    <row r="228" spans="1:2">
      <c r="A228" t="s">
        <v>362</v>
      </c>
      <c r="B228" t="str">
        <f>IF(ISBLANK(VLOOKUP(A228,Questionnaire!A:KQ,5,FALSE)),"#",VLOOKUP(A228,Questionnaire!A:KQ,5,FALSE))</f>
        <v>#</v>
      </c>
    </row>
    <row r="229" spans="1:2">
      <c r="A229" t="s">
        <v>363</v>
      </c>
      <c r="B229" t="str">
        <f>IF(ISBLANK(VLOOKUP(A229,Questionnaire!A:KQ,5,FALSE)),"#",VLOOKUP(A229,Questionnaire!A:KQ,5,FALSE))</f>
        <v>#</v>
      </c>
    </row>
    <row r="230" spans="1:2">
      <c r="A230" t="s">
        <v>364</v>
      </c>
      <c r="B230" t="str">
        <f>IF(ISBLANK(VLOOKUP(A230,Questionnaire!A:KQ,5,FALSE)),"#",VLOOKUP(A230,Questionnaire!A:KQ,5,FALSE))</f>
        <v>#</v>
      </c>
    </row>
    <row r="231" spans="1:2">
      <c r="A231" t="s">
        <v>365</v>
      </c>
      <c r="B231" t="str">
        <f>IF(ISBLANK(VLOOKUP(A231,Questionnaire!A:KQ,5,FALSE)),"#",VLOOKUP(A231,Questionnaire!A:KQ,5,FALSE))</f>
        <v>#</v>
      </c>
    </row>
    <row r="232" spans="1:2">
      <c r="A232" t="s">
        <v>366</v>
      </c>
      <c r="B232" t="str">
        <f>IF(ISBLANK(VLOOKUP(A232,Questionnaire!A:KQ,5,FALSE)),"#",VLOOKUP(A232,Questionnaire!A:KQ,5,FALSE))</f>
        <v>#</v>
      </c>
    </row>
    <row r="233" spans="1:2">
      <c r="A233" t="s">
        <v>371</v>
      </c>
      <c r="B233" t="str">
        <f>IF(ISBLANK(VLOOKUP(A233,Questionnaire!A:KQ,5,FALSE)),"#",VLOOKUP(A233,Questionnaire!A:KQ,5,FALSE))</f>
        <v>#</v>
      </c>
    </row>
    <row r="234" spans="1:2">
      <c r="A234" t="s">
        <v>372</v>
      </c>
      <c r="B234" t="str">
        <f>IF(ISBLANK(VLOOKUP(A234,Questionnaire!A:KQ,5,FALSE)),"#",VLOOKUP(A234,Questionnaire!A:KQ,5,FALSE))</f>
        <v>#</v>
      </c>
    </row>
    <row r="235" spans="1:2">
      <c r="A235" t="s">
        <v>373</v>
      </c>
      <c r="B235" t="str">
        <f>IF(ISBLANK(VLOOKUP(A235,Questionnaire!A:KQ,5,FALSE)),"#",VLOOKUP(A235,Questionnaire!A:KQ,5,FALSE))</f>
        <v>#</v>
      </c>
    </row>
    <row r="236" spans="1:2">
      <c r="A236" t="s">
        <v>374</v>
      </c>
      <c r="B236" t="str">
        <f>IF(ISBLANK(VLOOKUP(A236,Questionnaire!A:KQ,5,FALSE)),"#",VLOOKUP(A236,Questionnaire!A:KQ,5,FALSE))</f>
        <v>#</v>
      </c>
    </row>
    <row r="237" spans="1:2">
      <c r="A237" t="s">
        <v>377</v>
      </c>
      <c r="B237" t="str">
        <f>IF(ISBLANK(VLOOKUP(A237,Questionnaire!A:KQ,5,FALSE)),"#",VLOOKUP(A237,Questionnaire!A:KQ,5,FALSE))</f>
        <v>#</v>
      </c>
    </row>
    <row r="238" spans="1:2">
      <c r="A238" t="s">
        <v>379</v>
      </c>
      <c r="B238" t="str">
        <f>IF(ISBLANK(VLOOKUP(A238,Questionnaire!A:KQ,5,FALSE)),"#",VLOOKUP(A238,Questionnaire!A:KQ,5,FALSE))</f>
        <v>#</v>
      </c>
    </row>
    <row r="239" spans="1:2">
      <c r="A239" t="s">
        <v>380</v>
      </c>
      <c r="B239" t="str">
        <f>IF(ISBLANK(VLOOKUP(A239,Questionnaire!A:KQ,5,FALSE)),"#",VLOOKUP(A239,Questionnaire!A:KQ,5,FALSE))</f>
        <v>#</v>
      </c>
    </row>
    <row r="240" spans="1:2">
      <c r="A240" t="s">
        <v>381</v>
      </c>
      <c r="B240" t="str">
        <f>IF(ISBLANK(VLOOKUP(A240,Questionnaire!A:KQ,5,FALSE)),"#",VLOOKUP(A240,Questionnaire!A:KQ,5,FALSE))</f>
        <v>#</v>
      </c>
    </row>
    <row r="241" spans="1:2">
      <c r="A241" t="s">
        <v>382</v>
      </c>
      <c r="B241" t="str">
        <f>IF(ISBLANK(VLOOKUP(A241,Questionnaire!A:KQ,5,FALSE)),"#",VLOOKUP(A241,Questionnaire!A:KQ,5,FALSE))</f>
        <v>#</v>
      </c>
    </row>
    <row r="242" spans="1:2">
      <c r="A242" t="s">
        <v>384</v>
      </c>
      <c r="B242" t="str">
        <f>IF(ISBLANK(VLOOKUP(A242,Questionnaire!A:KQ,5,FALSE)),"#",VLOOKUP(A242,Questionnaire!A:KQ,5,FALSE))</f>
        <v>#</v>
      </c>
    </row>
    <row r="243" spans="1:2">
      <c r="A243" t="s">
        <v>387</v>
      </c>
      <c r="B243" t="str">
        <f>IF(ISBLANK(VLOOKUP(A243,Questionnaire!A:KQ,5,FALSE)),"#",VLOOKUP(A243,Questionnaire!A:KQ,5,FALSE))</f>
        <v>#</v>
      </c>
    </row>
    <row r="244" spans="1:2">
      <c r="A244" t="s">
        <v>391</v>
      </c>
      <c r="B244" t="str">
        <f>IF(ISBLANK(VLOOKUP(A244,Questionnaire!A:KQ,5,FALSE)),"#",VLOOKUP(A244,Questionnaire!A:KQ,5,FALSE))</f>
        <v>#</v>
      </c>
    </row>
    <row r="245" spans="1:2">
      <c r="A245" t="s">
        <v>393</v>
      </c>
      <c r="B245" t="str">
        <f>IF(ISBLANK(VLOOKUP(A245,Questionnaire!A:KQ,5,FALSE)),"#",VLOOKUP(A245,Questionnaire!A:KQ,5,FALSE))</f>
        <v>#</v>
      </c>
    </row>
    <row r="246" spans="1:2">
      <c r="A246" t="s">
        <v>395</v>
      </c>
      <c r="B246" t="str">
        <f>IF(ISBLANK(VLOOKUP(A246,Questionnaire!A:KQ,5,FALSE)),"#",VLOOKUP(A246,Questionnaire!A:KQ,5,FALSE))</f>
        <v>#</v>
      </c>
    </row>
    <row r="247" spans="1:2">
      <c r="A247" t="s">
        <v>398</v>
      </c>
      <c r="B247" t="str">
        <f>IF(ISBLANK(VLOOKUP(A247,Questionnaire!A:KQ,5,FALSE)),"#",VLOOKUP(A247,Questionnaire!A:KQ,5,FALSE))</f>
        <v>#</v>
      </c>
    </row>
    <row r="248" spans="1:2">
      <c r="A248" t="s">
        <v>402</v>
      </c>
      <c r="B248" t="str">
        <f>IF(ISBLANK(VLOOKUP(A248,Questionnaire!A:KQ,5,FALSE)),"#",VLOOKUP(A248,Questionnaire!A:KQ,5,FALSE))</f>
        <v>#</v>
      </c>
    </row>
    <row r="249" spans="1:2">
      <c r="A249" t="s">
        <v>405</v>
      </c>
      <c r="B249" t="str">
        <f>IF(ISBLANK(VLOOKUP(A249,Questionnaire!A:KQ,5,FALSE)),"#",VLOOKUP(A249,Questionnaire!A:KQ,5,FALSE))</f>
        <v>#</v>
      </c>
    </row>
    <row r="250" spans="1:2">
      <c r="A250" t="s">
        <v>409</v>
      </c>
      <c r="B250" t="str">
        <f>IF(ISBLANK(VLOOKUP(A250,Questionnaire!A:KQ,5,FALSE)),"#",VLOOKUP(A250,Questionnaire!A:KQ,5,FALSE))</f>
        <v>#</v>
      </c>
    </row>
    <row r="251" spans="1:2">
      <c r="A251" t="s">
        <v>412</v>
      </c>
      <c r="B251" t="str">
        <f>IF(ISBLANK(VLOOKUP(A251,Questionnaire!A:KQ,5,FALSE)),"#",VLOOKUP(A251,Questionnaire!A:KQ,5,FALSE))</f>
        <v>#</v>
      </c>
    </row>
    <row r="252" spans="1:2">
      <c r="A252" t="s">
        <v>415</v>
      </c>
      <c r="B252" t="str">
        <f>IF(ISBLANK(VLOOKUP(A252,Questionnaire!A:KQ,5,FALSE)),"#",VLOOKUP(A252,Questionnaire!A:KQ,5,FALSE))</f>
        <v>#</v>
      </c>
    </row>
    <row r="253" spans="1:2">
      <c r="A253" t="s">
        <v>418</v>
      </c>
      <c r="B253" t="str">
        <f>IF(ISBLANK(VLOOKUP(A253,Questionnaire!A:KQ,5,FALSE)),"#",VLOOKUP(A253,Questionnaire!A:KQ,5,FALSE))</f>
        <v>#</v>
      </c>
    </row>
    <row r="254" spans="1:2">
      <c r="A254" t="s">
        <v>421</v>
      </c>
      <c r="B254" t="str">
        <f>IF(ISBLANK(VLOOKUP(A254,Questionnaire!A:KQ,5,FALSE)),"#",VLOOKUP(A254,Questionnaire!A:KQ,5,FALSE))</f>
        <v>#</v>
      </c>
    </row>
    <row r="255" spans="1:2">
      <c r="A255" t="s">
        <v>424</v>
      </c>
      <c r="B255" t="str">
        <f>IF(ISBLANK(VLOOKUP(A255,Questionnaire!A:KQ,5,FALSE)),"#",VLOOKUP(A255,Questionnaire!A:KQ,5,FALSE))</f>
        <v>#</v>
      </c>
    </row>
    <row r="256" spans="1:2">
      <c r="A256" t="s">
        <v>429</v>
      </c>
      <c r="B256" t="str">
        <f>IF(ISBLANK(VLOOKUP(A256,Questionnaire!A:KQ,5,FALSE)),"#",VLOOKUP(A256,Questionnaire!A:KQ,5,FALSE))</f>
        <v>#</v>
      </c>
    </row>
    <row r="257" spans="1:2">
      <c r="A257" t="s">
        <v>432</v>
      </c>
      <c r="B257" t="str">
        <f>IF(ISBLANK(VLOOKUP(A257,Questionnaire!A:KQ,5,FALSE)),"#",VLOOKUP(A257,Questionnaire!A:KQ,5,FALSE))</f>
        <v>#</v>
      </c>
    </row>
    <row r="258" spans="1:2">
      <c r="A258" t="s">
        <v>435</v>
      </c>
      <c r="B258" t="str">
        <f>IF(ISBLANK(VLOOKUP(A258,Questionnaire!A:KQ,5,FALSE)),"#",VLOOKUP(A258,Questionnaire!A:KQ,5,FALSE))</f>
        <v>#</v>
      </c>
    </row>
    <row r="259" spans="1:2">
      <c r="A259" t="s">
        <v>437</v>
      </c>
      <c r="B259" t="str">
        <f>IF(ISBLANK(VLOOKUP(A259,Questionnaire!A:KQ,5,FALSE)),"#",VLOOKUP(A259,Questionnaire!A:KQ,5,FALSE))</f>
        <v>#</v>
      </c>
    </row>
    <row r="260" spans="1:2">
      <c r="A260" t="s">
        <v>439</v>
      </c>
      <c r="B260" t="str">
        <f>IF(ISBLANK(VLOOKUP(A260,Questionnaire!A:KQ,5,FALSE)),"#",VLOOKUP(A260,Questionnaire!A:KQ,5,FALSE))</f>
        <v>#</v>
      </c>
    </row>
    <row r="261" spans="1:2">
      <c r="A261" t="s">
        <v>442</v>
      </c>
      <c r="B261" t="str">
        <f>IF(ISBLANK(VLOOKUP(A261,Questionnaire!A:KQ,5,FALSE)),"#",VLOOKUP(A261,Questionnaire!A:KQ,5,FALSE))</f>
        <v>#</v>
      </c>
    </row>
    <row r="262" spans="1:2">
      <c r="A262" t="s">
        <v>445</v>
      </c>
      <c r="B262" t="str">
        <f>IF(ISBLANK(VLOOKUP(A262,Questionnaire!A:KQ,5,FALSE)),"#",VLOOKUP(A262,Questionnaire!A:KQ,5,FALSE))</f>
        <v>#</v>
      </c>
    </row>
    <row r="263" spans="1:2">
      <c r="A263" t="s">
        <v>448</v>
      </c>
      <c r="B263" t="str">
        <f>IF(ISBLANK(VLOOKUP(A263,Questionnaire!A:KQ,5,FALSE)),"#",VLOOKUP(A263,Questionnaire!A:KQ,5,FALSE))</f>
        <v>#</v>
      </c>
    </row>
    <row r="264" spans="1:2">
      <c r="A264" t="s">
        <v>452</v>
      </c>
      <c r="B264" t="str">
        <f>IF(ISBLANK(VLOOKUP(A264,Questionnaire!A:KQ,5,FALSE)),"#",VLOOKUP(A264,Questionnaire!A:KQ,5,FALSE))</f>
        <v>#</v>
      </c>
    </row>
    <row r="265" spans="1:2">
      <c r="A265" t="s">
        <v>455</v>
      </c>
      <c r="B265" t="str">
        <f>IF(ISBLANK(VLOOKUP(A265,Questionnaire!A:KQ,5,FALSE)),"#",VLOOKUP(A265,Questionnaire!A:KQ,5,FALSE))</f>
        <v>#</v>
      </c>
    </row>
    <row r="266" spans="1:2">
      <c r="A266" t="s">
        <v>458</v>
      </c>
      <c r="B266" t="str">
        <f>IF(ISBLANK(VLOOKUP(A266,Questionnaire!A:KQ,5,FALSE)),"#",VLOOKUP(A266,Questionnaire!A:KQ,5,FALSE))</f>
        <v>#</v>
      </c>
    </row>
    <row r="267" spans="1:2">
      <c r="A267" t="s">
        <v>461</v>
      </c>
      <c r="B267" t="str">
        <f>IF(ISBLANK(VLOOKUP(A267,Questionnaire!A:KQ,5,FALSE)),"#",VLOOKUP(A267,Questionnaire!A:KQ,5,FALSE))</f>
        <v>#</v>
      </c>
    </row>
    <row r="268" spans="1:2">
      <c r="A268" t="s">
        <v>465</v>
      </c>
      <c r="B268" t="str">
        <f>IF(ISBLANK(VLOOKUP(A268,Questionnaire!A:KQ,5,FALSE)),"#",VLOOKUP(A268,Questionnaire!A:KQ,5,FALSE))</f>
        <v>#</v>
      </c>
    </row>
    <row r="269" spans="1:2">
      <c r="A269" t="s">
        <v>467</v>
      </c>
      <c r="B269" t="str">
        <f>IF(ISBLANK(VLOOKUP(A269,Questionnaire!A:KQ,5,FALSE)),"#",VLOOKUP(A269,Questionnaire!A:KQ,5,FALSE))</f>
        <v>#</v>
      </c>
    </row>
    <row r="270" spans="1:2">
      <c r="A270" t="s">
        <v>469</v>
      </c>
      <c r="B270" t="str">
        <f>IF(ISBLANK(VLOOKUP(A270,Questionnaire!A:KQ,5,FALSE)),"#",VLOOKUP(A270,Questionnaire!A:KQ,5,FALSE))</f>
        <v>#</v>
      </c>
    </row>
    <row r="271" spans="1:2">
      <c r="A271" t="s">
        <v>471</v>
      </c>
      <c r="B271" t="str">
        <f>IF(ISBLANK(VLOOKUP(A271,Questionnaire!A:KQ,5,FALSE)),"#",VLOOKUP(A271,Questionnaire!A:KQ,5,FALSE))</f>
        <v>#</v>
      </c>
    </row>
    <row r="272" spans="1:2">
      <c r="A272" t="s">
        <v>473</v>
      </c>
      <c r="B272" t="str">
        <f>IF(ISBLANK(VLOOKUP(A272,Questionnaire!A:KQ,5,FALSE)),"#",VLOOKUP(A272,Questionnaire!A:KQ,5,FALSE))</f>
        <v>#</v>
      </c>
    </row>
    <row r="273" spans="1:3">
      <c r="A273" t="s">
        <v>475</v>
      </c>
      <c r="B273" t="str">
        <f>IF(ISBLANK(VLOOKUP(A273,Questionnaire!A:KQ,5,FALSE)),"#",VLOOKUP(A273,Questionnaire!A:KQ,5,FALSE))</f>
        <v>#</v>
      </c>
    </row>
    <row r="274" spans="1:3">
      <c r="A274" t="s">
        <v>185</v>
      </c>
      <c r="B274" t="str">
        <f>IF(ISBLANK(VLOOKUP(A274,Questionnaire!A:KQ,6,FALSE)),"#",VLOOKUP(A274,Questionnaire!A:KQ,6,FALSE))</f>
        <v>#</v>
      </c>
      <c r="C274">
        <v>3</v>
      </c>
    </row>
    <row r="275" spans="1:3">
      <c r="A275" t="s">
        <v>187</v>
      </c>
      <c r="B275" t="str">
        <f>IF(ISNA(VLOOKUP(VLOOKUP(A275,Questionnaire!A:KQ,6,FALSE),'CORA Encoding'!D:E,2,FALSE)),"#",VLOOKUP(VLOOKUP(A275,Questionnaire!A:KQ,6,FALSE),'CORA Encoding'!D:E,2,FALSE))</f>
        <v>#</v>
      </c>
    </row>
    <row r="276" spans="1:3">
      <c r="A276" t="s">
        <v>189</v>
      </c>
      <c r="B276" t="str">
        <f>IF(ISNA(VLOOKUP(VLOOKUP(A276,Questionnaire!A:KQ,6,FALSE),'CORA Encoding'!G:H,2,FALSE)),"#",VLOOKUP(VLOOKUP(A276,Questionnaire!A:KQ,6,FALSE),'CORA Encoding'!G:H,2,FALSE))</f>
        <v>#</v>
      </c>
    </row>
    <row r="277" spans="1:3">
      <c r="A277" t="s">
        <v>191</v>
      </c>
      <c r="B277" t="str">
        <f>IF(ISNA(VLOOKUP(VLOOKUP(A277,Questionnaire!A:KQ,6,FALSE),'Country List'!E:F,2,FALSE)),"#",VLOOKUP(VLOOKUP(A277,Questionnaire!A:KQ,6,FALSE),'Country List'!E:F,2,FALSE))</f>
        <v>#</v>
      </c>
    </row>
    <row r="278" spans="1:3">
      <c r="A278" t="s">
        <v>193</v>
      </c>
      <c r="B278" t="str">
        <f>IF(ISNA(VLOOKUP(VLOOKUP(A278,Questionnaire!A:KQ,6,FALSE),'Industry List'!B:C,2,FALSE)),"#",VLOOKUP(VLOOKUP(A278,Questionnaire!A:KQ,6,FALSE),'Industry List'!B:C,2,FALSE))</f>
        <v>#</v>
      </c>
    </row>
    <row r="279" spans="1:3">
      <c r="A279" t="s">
        <v>197</v>
      </c>
      <c r="B279" t="str">
        <f>IF(ISBLANK(VLOOKUP(A279,Questionnaire!A:KQ,6,FALSE)),"#",VLOOKUP(A279,Questionnaire!A:KQ,6,FALSE))</f>
        <v>#</v>
      </c>
    </row>
    <row r="280" spans="1:3">
      <c r="A280" t="s">
        <v>201</v>
      </c>
      <c r="B280" t="str">
        <f>IF(ISBLANK(VLOOKUP(A280,Questionnaire!A:KQ,6,FALSE)),"#",VLOOKUP(A280,Questionnaire!A:KQ,6,FALSE))</f>
        <v>#</v>
      </c>
    </row>
    <row r="281" spans="1:3">
      <c r="A281" t="s">
        <v>203</v>
      </c>
      <c r="B281" t="str">
        <f>IF(ISNA(VLOOKUP(VLOOKUP(A281,Questionnaire!A:KQ,6,FALSE),'CORA Encoding'!J:K,2,FALSE)),"#",VLOOKUP(VLOOKUP(A281,Questionnaire!A:KQ,6,FALSE),'CORA Encoding'!J:K,2,FALSE))</f>
        <v>#</v>
      </c>
    </row>
    <row r="282" spans="1:3">
      <c r="A282" t="s">
        <v>208</v>
      </c>
      <c r="B282" t="str">
        <f>IF(ISBLANK(VLOOKUP(A282,Questionnaire!A:KQ,6,FALSE)),"#",VLOOKUP(A282,Questionnaire!A:KQ,6,FALSE))</f>
        <v>#</v>
      </c>
    </row>
    <row r="283" spans="1:3">
      <c r="A283" t="s">
        <v>213</v>
      </c>
      <c r="B283" t="str">
        <f>IF(ISBLANK(VLOOKUP(A283,Questionnaire!A:KQ,6,FALSE)),"#",VLOOKUP(A283,Questionnaire!A:KQ,6,FALSE))</f>
        <v>#</v>
      </c>
    </row>
    <row r="284" spans="1:3">
      <c r="A284" t="s">
        <v>215</v>
      </c>
      <c r="B284" t="str">
        <f>IF(ISBLANK(VLOOKUP(A284,Questionnaire!A:KQ,6,FALSE)),"#",VLOOKUP(A284,Questionnaire!A:KQ,6,FALSE))</f>
        <v>#</v>
      </c>
    </row>
    <row r="285" spans="1:3">
      <c r="A285" t="s">
        <v>217</v>
      </c>
      <c r="B285" t="str">
        <f>IF(ISBLANK(VLOOKUP(A285,Questionnaire!A:KQ,6,FALSE)),"#",VLOOKUP(A285,Questionnaire!A:KQ,6,FALSE))</f>
        <v>#</v>
      </c>
    </row>
    <row r="286" spans="1:3">
      <c r="A286" t="s">
        <v>219</v>
      </c>
      <c r="B286" t="str">
        <f>IF(ISBLANK(VLOOKUP(A286,Questionnaire!A:KQ,6,FALSE)),"#",VLOOKUP(A286,Questionnaire!A:KQ,6,FALSE))</f>
        <v>#</v>
      </c>
    </row>
    <row r="287" spans="1:3">
      <c r="A287" t="s">
        <v>221</v>
      </c>
      <c r="B287" t="str">
        <f>IF(ISBLANK(VLOOKUP(A287,Questionnaire!A:KQ,6,FALSE)),"#",VLOOKUP(A287,Questionnaire!A:KQ,6,FALSE))</f>
        <v>#</v>
      </c>
    </row>
    <row r="288" spans="1:3">
      <c r="A288" t="s">
        <v>223</v>
      </c>
      <c r="B288" t="str">
        <f>IF(ISBLANK(VLOOKUP(A288,Questionnaire!A:KQ,6,FALSE)),"#",VLOOKUP(A288,Questionnaire!A:KQ,6,FALSE))</f>
        <v>#</v>
      </c>
    </row>
    <row r="289" spans="1:2">
      <c r="A289" t="s">
        <v>225</v>
      </c>
      <c r="B289" t="str">
        <f>IF(ISBLANK(VLOOKUP(A289,Questionnaire!A:KQ,6,FALSE)),"#",VLOOKUP(A289,Questionnaire!A:KQ,6,FALSE))</f>
        <v>#</v>
      </c>
    </row>
    <row r="290" spans="1:2">
      <c r="A290" t="s">
        <v>227</v>
      </c>
      <c r="B290" t="str">
        <f>IF(ISBLANK(VLOOKUP(A290,Questionnaire!A:KQ,6,FALSE)),"#",VLOOKUP(A290,Questionnaire!A:KQ,6,FALSE))</f>
        <v>#</v>
      </c>
    </row>
    <row r="291" spans="1:2">
      <c r="A291" t="s">
        <v>229</v>
      </c>
      <c r="B291" t="str">
        <f>IF(ISBLANK(VLOOKUP(A291,Questionnaire!A:KQ,6,FALSE)),"#",VLOOKUP(A291,Questionnaire!A:KQ,6,FALSE))</f>
        <v>#</v>
      </c>
    </row>
    <row r="292" spans="1:2">
      <c r="A292" t="s">
        <v>231</v>
      </c>
      <c r="B292" t="str">
        <f>IF(ISBLANK(VLOOKUP(A292,Questionnaire!A:KQ,6,FALSE)),"#",VLOOKUP(A292,Questionnaire!A:KQ,6,FALSE))</f>
        <v>#</v>
      </c>
    </row>
    <row r="293" spans="1:2">
      <c r="A293" t="s">
        <v>233</v>
      </c>
      <c r="B293" t="str">
        <f>IF(ISBLANK(VLOOKUP(A293,Questionnaire!A:KQ,6,FALSE)),"#",VLOOKUP(A293,Questionnaire!A:KQ,6,FALSE))</f>
        <v>#</v>
      </c>
    </row>
    <row r="294" spans="1:2">
      <c r="A294" t="s">
        <v>235</v>
      </c>
      <c r="B294" t="str">
        <f>IF(ISBLANK(VLOOKUP(A294,Questionnaire!A:KQ,6,FALSE)),"#",VLOOKUP(A294,Questionnaire!A:KQ,6,FALSE))</f>
        <v>#</v>
      </c>
    </row>
    <row r="295" spans="1:2">
      <c r="A295" t="s">
        <v>237</v>
      </c>
      <c r="B295" t="str">
        <f>IF(ISBLANK(VLOOKUP(A295,Questionnaire!A:KQ,6,FALSE)),"#",VLOOKUP(A295,Questionnaire!A:KQ,6,FALSE))</f>
        <v>#</v>
      </c>
    </row>
    <row r="296" spans="1:2">
      <c r="A296" t="s">
        <v>239</v>
      </c>
      <c r="B296" t="str">
        <f>IF(ISBLANK(VLOOKUP(A296,Questionnaire!A:KQ,6,FALSE)),"#",VLOOKUP(A296,Questionnaire!A:KQ,6,FALSE))</f>
        <v>#</v>
      </c>
    </row>
    <row r="297" spans="1:2">
      <c r="A297" t="s">
        <v>242</v>
      </c>
      <c r="B297" t="str">
        <f>IF(ISBLANK(VLOOKUP(A297,Questionnaire!A:KQ,6,FALSE)),"#",VLOOKUP(A297,Questionnaire!A:KQ,6,FALSE))</f>
        <v>#</v>
      </c>
    </row>
    <row r="298" spans="1:2">
      <c r="A298" t="s">
        <v>245</v>
      </c>
      <c r="B298" t="str">
        <f>IF(ISBLANK(VLOOKUP(A298,Questionnaire!A:KQ,6,FALSE)),"#",VLOOKUP(A298,Questionnaire!A:KQ,6,FALSE))</f>
        <v>#</v>
      </c>
    </row>
    <row r="299" spans="1:2">
      <c r="A299" t="s">
        <v>247</v>
      </c>
      <c r="B299" t="str">
        <f>IF(ISBLANK(VLOOKUP(A299,Questionnaire!A:KQ,6,FALSE)),"#",VLOOKUP(A299,Questionnaire!A:KQ,6,FALSE))</f>
        <v>#</v>
      </c>
    </row>
    <row r="300" spans="1:2">
      <c r="A300" t="s">
        <v>249</v>
      </c>
      <c r="B300" t="str">
        <f>IF(ISBLANK(VLOOKUP(A300,Questionnaire!A:KQ,6,FALSE)),"#",VLOOKUP(A300,Questionnaire!A:KQ,6,FALSE))</f>
        <v>#</v>
      </c>
    </row>
    <row r="301" spans="1:2">
      <c r="A301" t="s">
        <v>250</v>
      </c>
      <c r="B301" t="str">
        <f>IF(ISBLANK(VLOOKUP(A301,Questionnaire!A:KQ,6,FALSE)),"#",VLOOKUP(A301,Questionnaire!A:KQ,6,FALSE))</f>
        <v>#</v>
      </c>
    </row>
    <row r="302" spans="1:2">
      <c r="A302" t="s">
        <v>252</v>
      </c>
      <c r="B302" t="str">
        <f>IF(ISBLANK(VLOOKUP(A302,Questionnaire!A:KQ,6,FALSE)),"#",VLOOKUP(A302,Questionnaire!A:KQ,6,FALSE))</f>
        <v>#</v>
      </c>
    </row>
    <row r="303" spans="1:2">
      <c r="A303" t="s">
        <v>255</v>
      </c>
      <c r="B303" t="str">
        <f>IF(ISBLANK(VLOOKUP(A303,Questionnaire!A:KQ,6,FALSE)),"#",VLOOKUP(A303,Questionnaire!A:KQ,6,FALSE))</f>
        <v>#</v>
      </c>
    </row>
    <row r="304" spans="1:2">
      <c r="A304" t="s">
        <v>258</v>
      </c>
      <c r="B304" t="str">
        <f>IF(ISNA(VLOOKUP(VLOOKUP(A304,Questionnaire!A:KQ,6,FALSE),'CORA Encoding'!M:N,2,FALSE)),"#",VLOOKUP(VLOOKUP(A304,Questionnaire!A:KQ,6,FALSE),'CORA Encoding'!M:N,2,FALSE))</f>
        <v>#</v>
      </c>
    </row>
    <row r="305" spans="1:2">
      <c r="A305" t="s">
        <v>261</v>
      </c>
      <c r="B305" t="str">
        <f>IF(ISBLANK(VLOOKUP(A305,Questionnaire!A:KQ,6,FALSE)),"#",VLOOKUP(A305,Questionnaire!A:KQ,6,FALSE))</f>
        <v>#</v>
      </c>
    </row>
    <row r="306" spans="1:2">
      <c r="A306" t="s">
        <v>263</v>
      </c>
      <c r="B306" t="str">
        <f>IF(ISBLANK(VLOOKUP(A306,Questionnaire!A:KQ,6,FALSE)),"#",VLOOKUP(A306,Questionnaire!A:KQ,6,FALSE))</f>
        <v>#</v>
      </c>
    </row>
    <row r="307" spans="1:2">
      <c r="A307" t="s">
        <v>265</v>
      </c>
      <c r="B307" t="str">
        <f>IF(ISBLANK(VLOOKUP(A307,Questionnaire!A:KQ,6,FALSE)),"#",VLOOKUP(A307,Questionnaire!A:KQ,6,FALSE))</f>
        <v>#</v>
      </c>
    </row>
    <row r="308" spans="1:2">
      <c r="A308" t="s">
        <v>267</v>
      </c>
      <c r="B308" t="str">
        <f>IF(ISBLANK(VLOOKUP(A308,Questionnaire!A:KQ,6,FALSE)),"#",VLOOKUP(A308,Questionnaire!A:KQ,6,FALSE))</f>
        <v>#</v>
      </c>
    </row>
    <row r="309" spans="1:2">
      <c r="A309" t="s">
        <v>269</v>
      </c>
      <c r="B309" t="str">
        <f>IF(ISBLANK(VLOOKUP(A309,Questionnaire!A:KQ,6,FALSE)),"#",VLOOKUP(A309,Questionnaire!A:KQ,6,FALSE))</f>
        <v>#</v>
      </c>
    </row>
    <row r="310" spans="1:2">
      <c r="A310" t="s">
        <v>274</v>
      </c>
      <c r="B310" t="str">
        <f>IF(ISBLANK(VLOOKUP(A310,Questionnaire!A:KQ,6,FALSE)),"#",VLOOKUP(A310,Questionnaire!A:KQ,6,FALSE))</f>
        <v>#</v>
      </c>
    </row>
    <row r="311" spans="1:2">
      <c r="A311" t="s">
        <v>276</v>
      </c>
      <c r="B311" t="str">
        <f>IF(ISBLANK(VLOOKUP(A311,Questionnaire!A:KQ,6,FALSE)),"#",VLOOKUP(A311,Questionnaire!A:KQ,6,FALSE))</f>
        <v>#</v>
      </c>
    </row>
    <row r="312" spans="1:2">
      <c r="A312" t="s">
        <v>278</v>
      </c>
      <c r="B312" t="str">
        <f>IF(ISBLANK(VLOOKUP(A312,Questionnaire!A:KQ,6,FALSE)),"#",VLOOKUP(A312,Questionnaire!A:KQ,6,FALSE))</f>
        <v>#</v>
      </c>
    </row>
    <row r="313" spans="1:2">
      <c r="A313" t="s">
        <v>280</v>
      </c>
      <c r="B313" t="str">
        <f>IF(ISBLANK(VLOOKUP(A313,Questionnaire!A:KQ,6,FALSE)),"#",VLOOKUP(A313,Questionnaire!A:KQ,6,FALSE))</f>
        <v>#</v>
      </c>
    </row>
    <row r="314" spans="1:2">
      <c r="A314" t="s">
        <v>282</v>
      </c>
      <c r="B314" t="str">
        <f>IF(ISBLANK(VLOOKUP(A314,Questionnaire!A:KQ,6,FALSE)),"#",VLOOKUP(A314,Questionnaire!A:KQ,6,FALSE))</f>
        <v>#</v>
      </c>
    </row>
    <row r="315" spans="1:2">
      <c r="A315" t="s">
        <v>286</v>
      </c>
      <c r="B315" t="str">
        <f>IF(ISBLANK(VLOOKUP(A315,Questionnaire!A:KQ,6,FALSE)),"#",VLOOKUP(A315,Questionnaire!A:KQ,6,FALSE))</f>
        <v>#</v>
      </c>
    </row>
    <row r="316" spans="1:2">
      <c r="A316" t="s">
        <v>288</v>
      </c>
      <c r="B316" t="str">
        <f>IF(ISBLANK(VLOOKUP(A316,Questionnaire!A:KQ,6,FALSE)),"#",VLOOKUP(A316,Questionnaire!A:KQ,6,FALSE))</f>
        <v>#</v>
      </c>
    </row>
    <row r="317" spans="1:2">
      <c r="A317" t="s">
        <v>290</v>
      </c>
      <c r="B317" t="str">
        <f>IF(ISBLANK(VLOOKUP(A317,Questionnaire!A:KQ,6,FALSE)),"#",VLOOKUP(A317,Questionnaire!A:KQ,6,FALSE))</f>
        <v>#</v>
      </c>
    </row>
    <row r="318" spans="1:2">
      <c r="A318" t="s">
        <v>292</v>
      </c>
      <c r="B318" t="str">
        <f>IF(ISBLANK(VLOOKUP(A318,Questionnaire!A:KQ,6,FALSE)),"#",VLOOKUP(A318,Questionnaire!A:KQ,6,FALSE))</f>
        <v>#</v>
      </c>
    </row>
    <row r="319" spans="1:2">
      <c r="A319" t="s">
        <v>294</v>
      </c>
      <c r="B319" t="str">
        <f>IF(ISBLANK(VLOOKUP(A319,Questionnaire!A:KQ,6,FALSE)),"#",VLOOKUP(A319,Questionnaire!A:KQ,6,FALSE))</f>
        <v>#</v>
      </c>
    </row>
    <row r="320" spans="1:2">
      <c r="A320" t="s">
        <v>296</v>
      </c>
      <c r="B320" t="str">
        <f>IF(ISBLANK(VLOOKUP(A320,Questionnaire!A:KQ,6,FALSE)),"#",VLOOKUP(A320,Questionnaire!A:KQ,6,FALSE))</f>
        <v>#</v>
      </c>
    </row>
    <row r="321" spans="1:2">
      <c r="A321" t="s">
        <v>301</v>
      </c>
      <c r="B321" t="str">
        <f>IF(ISBLANK(VLOOKUP(A321,Questionnaire!A:KQ,6,FALSE)),"#",VLOOKUP(A321,Questionnaire!A:KQ,6,FALSE))</f>
        <v>#</v>
      </c>
    </row>
    <row r="322" spans="1:2">
      <c r="A322" t="s">
        <v>303</v>
      </c>
      <c r="B322" t="str">
        <f>IF(ISBLANK(VLOOKUP(A322,Questionnaire!A:KQ,6,FALSE)),"#",VLOOKUP(A322,Questionnaire!A:KQ,6,FALSE))</f>
        <v>#</v>
      </c>
    </row>
    <row r="323" spans="1:2">
      <c r="A323" t="s">
        <v>305</v>
      </c>
      <c r="B323" t="str">
        <f>IF(ISBLANK(VLOOKUP(A323,Questionnaire!A:KQ,6,FALSE)),"#",VLOOKUP(A323,Questionnaire!A:KQ,6,FALSE))</f>
        <v>#</v>
      </c>
    </row>
    <row r="324" spans="1:2">
      <c r="A324" t="s">
        <v>307</v>
      </c>
      <c r="B324" t="str">
        <f>IF(ISBLANK(VLOOKUP(A324,Questionnaire!A:KQ,6,FALSE)),"#",VLOOKUP(A324,Questionnaire!A:KQ,6,FALSE))</f>
        <v>#</v>
      </c>
    </row>
    <row r="325" spans="1:2">
      <c r="A325" t="s">
        <v>311</v>
      </c>
      <c r="B325" t="str">
        <f>IF(ISBLANK(VLOOKUP(A325,Questionnaire!A:KQ,6,FALSE)),"#",VLOOKUP(A325,Questionnaire!A:KQ,6,FALSE))</f>
        <v>#</v>
      </c>
    </row>
    <row r="326" spans="1:2">
      <c r="A326" t="s">
        <v>313</v>
      </c>
      <c r="B326" t="str">
        <f>IF(ISBLANK(VLOOKUP(A326,Questionnaire!A:KQ,6,FALSE)),"#",VLOOKUP(A326,Questionnaire!A:KQ,6,FALSE))</f>
        <v>#</v>
      </c>
    </row>
    <row r="327" spans="1:2">
      <c r="A327" t="s">
        <v>314</v>
      </c>
      <c r="B327" t="str">
        <f>IF(ISBLANK(VLOOKUP(A327,Questionnaire!A:KQ,6,FALSE)),"#",VLOOKUP(A327,Questionnaire!A:KQ,6,FALSE))</f>
        <v>#</v>
      </c>
    </row>
    <row r="328" spans="1:2">
      <c r="A328" t="s">
        <v>315</v>
      </c>
      <c r="B328" t="str">
        <f>IF(ISBLANK(VLOOKUP(A328,Questionnaire!A:KQ,6,FALSE)),"#",VLOOKUP(A328,Questionnaire!A:KQ,6,FALSE))</f>
        <v>#</v>
      </c>
    </row>
    <row r="329" spans="1:2">
      <c r="A329" t="s">
        <v>317</v>
      </c>
      <c r="B329" t="str">
        <f>IF(ISBLANK(VLOOKUP(A329,Questionnaire!A:KQ,6,FALSE)),"#",VLOOKUP(A329,Questionnaire!A:KQ,6,FALSE))</f>
        <v>#</v>
      </c>
    </row>
    <row r="330" spans="1:2">
      <c r="A330" t="s">
        <v>319</v>
      </c>
      <c r="B330" t="str">
        <f>IF(ISBLANK(VLOOKUP(A330,Questionnaire!A:KQ,6,FALSE)),"#",VLOOKUP(A330,Questionnaire!A:KQ,6,FALSE))</f>
        <v>#</v>
      </c>
    </row>
    <row r="331" spans="1:2">
      <c r="A331" t="s">
        <v>322</v>
      </c>
      <c r="B331" t="str">
        <f>IF(ISBLANK(VLOOKUP(A331,Questionnaire!A:KQ,6,FALSE)),"#",VLOOKUP(A331,Questionnaire!A:KQ,6,FALSE))</f>
        <v>#</v>
      </c>
    </row>
    <row r="332" spans="1:2">
      <c r="A332" t="s">
        <v>326</v>
      </c>
      <c r="B332" t="str">
        <f>IF(ISBLANK(VLOOKUP(A332,Questionnaire!A:KQ,6,FALSE)),"#",VLOOKUP(A332,Questionnaire!A:KQ,6,FALSE))</f>
        <v>#</v>
      </c>
    </row>
    <row r="333" spans="1:2">
      <c r="A333" t="s">
        <v>328</v>
      </c>
      <c r="B333" t="str">
        <f>IF(ISBLANK(VLOOKUP(A333,Questionnaire!A:KQ,6,FALSE)),"#",VLOOKUP(A333,Questionnaire!A:KQ,6,FALSE))</f>
        <v>#</v>
      </c>
    </row>
    <row r="334" spans="1:2">
      <c r="A334" t="s">
        <v>332</v>
      </c>
      <c r="B334" t="str">
        <f>IF(ISBLANK(VLOOKUP(A334,Questionnaire!A:KQ,6,FALSE)),"#",VLOOKUP(A334,Questionnaire!A:KQ,6,FALSE))</f>
        <v>#</v>
      </c>
    </row>
    <row r="335" spans="1:2">
      <c r="A335" t="s">
        <v>333</v>
      </c>
      <c r="B335" t="str">
        <f>IF(ISBLANK(VLOOKUP(A335,Questionnaire!A:KQ,6,FALSE)),"#",VLOOKUP(A335,Questionnaire!A:KQ,6,FALSE))</f>
        <v>#</v>
      </c>
    </row>
    <row r="336" spans="1:2">
      <c r="A336" t="s">
        <v>334</v>
      </c>
      <c r="B336" t="str">
        <f>IF(ISBLANK(VLOOKUP(A336,Questionnaire!A:KQ,6,FALSE)),"#",VLOOKUP(A336,Questionnaire!A:KQ,6,FALSE))</f>
        <v>#</v>
      </c>
    </row>
    <row r="337" spans="1:2">
      <c r="A337" t="s">
        <v>335</v>
      </c>
      <c r="B337" t="str">
        <f>IF(ISBLANK(VLOOKUP(A337,Questionnaire!A:KQ,6,FALSE)),"#",VLOOKUP(A337,Questionnaire!A:KQ,6,FALSE))</f>
        <v>#</v>
      </c>
    </row>
    <row r="338" spans="1:2">
      <c r="A338" t="s">
        <v>336</v>
      </c>
      <c r="B338" t="str">
        <f>IF(ISBLANK(VLOOKUP(A338,Questionnaire!A:KQ,6,FALSE)),"#",VLOOKUP(A338,Questionnaire!A:KQ,6,FALSE))</f>
        <v>#</v>
      </c>
    </row>
    <row r="339" spans="1:2">
      <c r="A339" t="s">
        <v>337</v>
      </c>
      <c r="B339" t="str">
        <f>IF(ISBLANK(VLOOKUP(A339,Questionnaire!A:KQ,6,FALSE)),"#",VLOOKUP(A339,Questionnaire!A:KQ,6,FALSE))</f>
        <v>#</v>
      </c>
    </row>
    <row r="340" spans="1:2">
      <c r="A340" t="s">
        <v>338</v>
      </c>
      <c r="B340" t="str">
        <f>IF(ISBLANK(VLOOKUP(A340,Questionnaire!A:KQ,6,FALSE)),"#",VLOOKUP(A340,Questionnaire!A:KQ,6,FALSE))</f>
        <v>#</v>
      </c>
    </row>
    <row r="341" spans="1:2">
      <c r="A341" t="s">
        <v>339</v>
      </c>
      <c r="B341" t="str">
        <f>IF(ISBLANK(VLOOKUP(A341,Questionnaire!A:KQ,6,FALSE)),"#",VLOOKUP(A341,Questionnaire!A:KQ,6,FALSE))</f>
        <v>#</v>
      </c>
    </row>
    <row r="342" spans="1:2">
      <c r="A342" t="s">
        <v>340</v>
      </c>
      <c r="B342" t="str">
        <f>IF(ISBLANK(VLOOKUP(A342,Questionnaire!A:KQ,6,FALSE)),"#",VLOOKUP(A342,Questionnaire!A:KQ,6,FALSE))</f>
        <v>#</v>
      </c>
    </row>
    <row r="343" spans="1:2">
      <c r="A343" t="s">
        <v>341</v>
      </c>
      <c r="B343" t="str">
        <f>IF(ISBLANK(VLOOKUP(A343,Questionnaire!A:KQ,6,FALSE)),"#",VLOOKUP(A343,Questionnaire!A:KQ,6,FALSE))</f>
        <v>#</v>
      </c>
    </row>
    <row r="344" spans="1:2">
      <c r="A344" t="s">
        <v>342</v>
      </c>
      <c r="B344" t="str">
        <f>IF(ISBLANK(VLOOKUP(A344,Questionnaire!A:KQ,6,FALSE)),"#",VLOOKUP(A344,Questionnaire!A:KQ,6,FALSE))</f>
        <v>#</v>
      </c>
    </row>
    <row r="345" spans="1:2">
      <c r="A345" t="s">
        <v>343</v>
      </c>
      <c r="B345" t="str">
        <f>IF(ISBLANK(VLOOKUP(A345,Questionnaire!A:KQ,6,FALSE)),"#",VLOOKUP(A345,Questionnaire!A:KQ,6,FALSE))</f>
        <v>#</v>
      </c>
    </row>
    <row r="346" spans="1:2">
      <c r="A346" t="s">
        <v>344</v>
      </c>
      <c r="B346" t="str">
        <f>IF(ISBLANK(VLOOKUP(A346,Questionnaire!A:KQ,6,FALSE)),"#",VLOOKUP(A346,Questionnaire!A:KQ,6,FALSE))</f>
        <v>#</v>
      </c>
    </row>
    <row r="347" spans="1:2">
      <c r="A347" t="s">
        <v>345</v>
      </c>
      <c r="B347" t="str">
        <f>IF(ISBLANK(VLOOKUP(A347,Questionnaire!A:KQ,6,FALSE)),"#",VLOOKUP(A347,Questionnaire!A:KQ,6,FALSE))</f>
        <v>#</v>
      </c>
    </row>
    <row r="348" spans="1:2">
      <c r="A348" t="s">
        <v>348</v>
      </c>
      <c r="B348" t="str">
        <f>IF(ISBLANK(VLOOKUP(A348,Questionnaire!A:KQ,6,FALSE)),"#",VLOOKUP(A348,Questionnaire!A:KQ,6,FALSE))</f>
        <v>#</v>
      </c>
    </row>
    <row r="349" spans="1:2">
      <c r="A349" t="s">
        <v>353</v>
      </c>
      <c r="B349" t="str">
        <f>IF(ISBLANK(VLOOKUP(A349,Questionnaire!A:KQ,6,FALSE)),"#",VLOOKUP(A349,Questionnaire!A:KQ,6,FALSE))</f>
        <v>#</v>
      </c>
    </row>
    <row r="350" spans="1:2">
      <c r="A350" t="s">
        <v>354</v>
      </c>
      <c r="B350" t="str">
        <f>IF(ISBLANK(VLOOKUP(A350,Questionnaire!A:KQ,6,FALSE)),"#",VLOOKUP(A350,Questionnaire!A:KQ,6,FALSE))</f>
        <v>#</v>
      </c>
    </row>
    <row r="351" spans="1:2">
      <c r="A351" t="s">
        <v>355</v>
      </c>
      <c r="B351" t="str">
        <f>IF(ISBLANK(VLOOKUP(A351,Questionnaire!A:KQ,6,FALSE)),"#",VLOOKUP(A351,Questionnaire!A:KQ,6,FALSE))</f>
        <v>#</v>
      </c>
    </row>
    <row r="352" spans="1:2">
      <c r="A352" t="s">
        <v>356</v>
      </c>
      <c r="B352" t="str">
        <f>IF(ISBLANK(VLOOKUP(A352,Questionnaire!A:KQ,6,FALSE)),"#",VLOOKUP(A352,Questionnaire!A:KQ,6,FALSE))</f>
        <v>#</v>
      </c>
    </row>
    <row r="353" spans="1:2">
      <c r="A353" t="s">
        <v>357</v>
      </c>
      <c r="B353" t="str">
        <f>IF(ISBLANK(VLOOKUP(A353,Questionnaire!A:KQ,6,FALSE)),"#",VLOOKUP(A353,Questionnaire!A:KQ,6,FALSE))</f>
        <v>#</v>
      </c>
    </row>
    <row r="354" spans="1:2">
      <c r="A354" t="s">
        <v>360</v>
      </c>
      <c r="B354" t="str">
        <f>IF(ISBLANK(VLOOKUP(A354,Questionnaire!A:KQ,6,FALSE)),"#",VLOOKUP(A354,Questionnaire!A:KQ,6,FALSE))</f>
        <v>#</v>
      </c>
    </row>
    <row r="355" spans="1:2">
      <c r="A355" t="s">
        <v>362</v>
      </c>
      <c r="B355" t="str">
        <f>IF(ISBLANK(VLOOKUP(A355,Questionnaire!A:KQ,6,FALSE)),"#",VLOOKUP(A355,Questionnaire!A:KQ,6,FALSE))</f>
        <v>#</v>
      </c>
    </row>
    <row r="356" spans="1:2">
      <c r="A356" t="s">
        <v>363</v>
      </c>
      <c r="B356" t="str">
        <f>IF(ISBLANK(VLOOKUP(A356,Questionnaire!A:KQ,6,FALSE)),"#",VLOOKUP(A356,Questionnaire!A:KQ,6,FALSE))</f>
        <v>#</v>
      </c>
    </row>
    <row r="357" spans="1:2">
      <c r="A357" t="s">
        <v>364</v>
      </c>
      <c r="B357" t="str">
        <f>IF(ISBLANK(VLOOKUP(A357,Questionnaire!A:KQ,6,FALSE)),"#",VLOOKUP(A357,Questionnaire!A:KQ,6,FALSE))</f>
        <v>#</v>
      </c>
    </row>
    <row r="358" spans="1:2">
      <c r="A358" t="s">
        <v>365</v>
      </c>
      <c r="B358" t="str">
        <f>IF(ISBLANK(VLOOKUP(A358,Questionnaire!A:KQ,6,FALSE)),"#",VLOOKUP(A358,Questionnaire!A:KQ,6,FALSE))</f>
        <v>#</v>
      </c>
    </row>
    <row r="359" spans="1:2">
      <c r="A359" t="s">
        <v>366</v>
      </c>
      <c r="B359" t="str">
        <f>IF(ISBLANK(VLOOKUP(A359,Questionnaire!A:KQ,6,FALSE)),"#",VLOOKUP(A359,Questionnaire!A:KQ,6,FALSE))</f>
        <v>#</v>
      </c>
    </row>
    <row r="360" spans="1:2">
      <c r="A360" t="s">
        <v>371</v>
      </c>
      <c r="B360" t="str">
        <f>IF(ISBLANK(VLOOKUP(A360,Questionnaire!A:KQ,6,FALSE)),"#",VLOOKUP(A360,Questionnaire!A:KQ,6,FALSE))</f>
        <v>#</v>
      </c>
    </row>
    <row r="361" spans="1:2">
      <c r="A361" t="s">
        <v>372</v>
      </c>
      <c r="B361" t="str">
        <f>IF(ISBLANK(VLOOKUP(A361,Questionnaire!A:KQ,6,FALSE)),"#",VLOOKUP(A361,Questionnaire!A:KQ,6,FALSE))</f>
        <v>#</v>
      </c>
    </row>
    <row r="362" spans="1:2">
      <c r="A362" t="s">
        <v>373</v>
      </c>
      <c r="B362" t="str">
        <f>IF(ISBLANK(VLOOKUP(A362,Questionnaire!A:KQ,6,FALSE)),"#",VLOOKUP(A362,Questionnaire!A:KQ,6,FALSE))</f>
        <v>#</v>
      </c>
    </row>
    <row r="363" spans="1:2">
      <c r="A363" t="s">
        <v>374</v>
      </c>
      <c r="B363" t="str">
        <f>IF(ISBLANK(VLOOKUP(A363,Questionnaire!A:KQ,6,FALSE)),"#",VLOOKUP(A363,Questionnaire!A:KQ,6,FALSE))</f>
        <v>#</v>
      </c>
    </row>
    <row r="364" spans="1:2">
      <c r="A364" t="s">
        <v>377</v>
      </c>
      <c r="B364" t="str">
        <f>IF(ISBLANK(VLOOKUP(A364,Questionnaire!A:KQ,6,FALSE)),"#",VLOOKUP(A364,Questionnaire!A:KQ,6,FALSE))</f>
        <v>#</v>
      </c>
    </row>
    <row r="365" spans="1:2">
      <c r="A365" t="s">
        <v>379</v>
      </c>
      <c r="B365" t="str">
        <f>IF(ISBLANK(VLOOKUP(A365,Questionnaire!A:KQ,6,FALSE)),"#",VLOOKUP(A365,Questionnaire!A:KQ,6,FALSE))</f>
        <v>#</v>
      </c>
    </row>
    <row r="366" spans="1:2">
      <c r="A366" t="s">
        <v>380</v>
      </c>
      <c r="B366" t="str">
        <f>IF(ISBLANK(VLOOKUP(A366,Questionnaire!A:KQ,6,FALSE)),"#",VLOOKUP(A366,Questionnaire!A:KQ,6,FALSE))</f>
        <v>#</v>
      </c>
    </row>
    <row r="367" spans="1:2">
      <c r="A367" t="s">
        <v>381</v>
      </c>
      <c r="B367" t="str">
        <f>IF(ISBLANK(VLOOKUP(A367,Questionnaire!A:KQ,6,FALSE)),"#",VLOOKUP(A367,Questionnaire!A:KQ,6,FALSE))</f>
        <v>#</v>
      </c>
    </row>
    <row r="368" spans="1:2">
      <c r="A368" t="s">
        <v>382</v>
      </c>
      <c r="B368" t="str">
        <f>IF(ISBLANK(VLOOKUP(A368,Questionnaire!A:KQ,6,FALSE)),"#",VLOOKUP(A368,Questionnaire!A:KQ,6,FALSE))</f>
        <v>#</v>
      </c>
    </row>
    <row r="369" spans="1:2">
      <c r="A369" t="s">
        <v>384</v>
      </c>
      <c r="B369" t="str">
        <f>IF(ISBLANK(VLOOKUP(A369,Questionnaire!A:KQ,6,FALSE)),"#",VLOOKUP(A369,Questionnaire!A:KQ,6,FALSE))</f>
        <v>#</v>
      </c>
    </row>
    <row r="370" spans="1:2">
      <c r="A370" t="s">
        <v>387</v>
      </c>
      <c r="B370" t="str">
        <f>IF(ISBLANK(VLOOKUP(A370,Questionnaire!A:KQ,6,FALSE)),"#",VLOOKUP(A370,Questionnaire!A:KQ,6,FALSE))</f>
        <v>#</v>
      </c>
    </row>
    <row r="371" spans="1:2">
      <c r="A371" t="s">
        <v>391</v>
      </c>
      <c r="B371" t="str">
        <f>IF(ISBLANK(VLOOKUP(A371,Questionnaire!A:KQ,6,FALSE)),"#",VLOOKUP(A371,Questionnaire!A:KQ,6,FALSE))</f>
        <v>#</v>
      </c>
    </row>
    <row r="372" spans="1:2">
      <c r="A372" t="s">
        <v>393</v>
      </c>
      <c r="B372" t="str">
        <f>IF(ISBLANK(VLOOKUP(A372,Questionnaire!A:KQ,6,FALSE)),"#",VLOOKUP(A372,Questionnaire!A:KQ,6,FALSE))</f>
        <v>#</v>
      </c>
    </row>
    <row r="373" spans="1:2">
      <c r="A373" t="s">
        <v>395</v>
      </c>
      <c r="B373" t="str">
        <f>IF(ISBLANK(VLOOKUP(A373,Questionnaire!A:KQ,6,FALSE)),"#",VLOOKUP(A373,Questionnaire!A:KQ,6,FALSE))</f>
        <v>#</v>
      </c>
    </row>
    <row r="374" spans="1:2">
      <c r="A374" t="s">
        <v>398</v>
      </c>
      <c r="B374" t="str">
        <f>IF(ISBLANK(VLOOKUP(A374,Questionnaire!A:KQ,6,FALSE)),"#",VLOOKUP(A374,Questionnaire!A:KQ,6,FALSE))</f>
        <v>#</v>
      </c>
    </row>
    <row r="375" spans="1:2">
      <c r="A375" t="s">
        <v>402</v>
      </c>
      <c r="B375" t="str">
        <f>IF(ISBLANK(VLOOKUP(A375,Questionnaire!A:KQ,6,FALSE)),"#",VLOOKUP(A375,Questionnaire!A:KQ,6,FALSE))</f>
        <v>#</v>
      </c>
    </row>
    <row r="376" spans="1:2">
      <c r="A376" t="s">
        <v>405</v>
      </c>
      <c r="B376" t="str">
        <f>IF(ISBLANK(VLOOKUP(A376,Questionnaire!A:KQ,6,FALSE)),"#",VLOOKUP(A376,Questionnaire!A:KQ,6,FALSE))</f>
        <v>#</v>
      </c>
    </row>
    <row r="377" spans="1:2">
      <c r="A377" t="s">
        <v>409</v>
      </c>
      <c r="B377" t="str">
        <f>IF(ISBLANK(VLOOKUP(A377,Questionnaire!A:KQ,6,FALSE)),"#",VLOOKUP(A377,Questionnaire!A:KQ,6,FALSE))</f>
        <v>#</v>
      </c>
    </row>
    <row r="378" spans="1:2">
      <c r="A378" t="s">
        <v>412</v>
      </c>
      <c r="B378" t="str">
        <f>IF(ISBLANK(VLOOKUP(A378,Questionnaire!A:KQ,6,FALSE)),"#",VLOOKUP(A378,Questionnaire!A:KQ,6,FALSE))</f>
        <v>#</v>
      </c>
    </row>
    <row r="379" spans="1:2">
      <c r="A379" t="s">
        <v>415</v>
      </c>
      <c r="B379" t="str">
        <f>IF(ISBLANK(VLOOKUP(A379,Questionnaire!A:KQ,6,FALSE)),"#",VLOOKUP(A379,Questionnaire!A:KQ,6,FALSE))</f>
        <v>#</v>
      </c>
    </row>
    <row r="380" spans="1:2">
      <c r="A380" t="s">
        <v>418</v>
      </c>
      <c r="B380" t="str">
        <f>IF(ISBLANK(VLOOKUP(A380,Questionnaire!A:KQ,6,FALSE)),"#",VLOOKUP(A380,Questionnaire!A:KQ,6,FALSE))</f>
        <v>#</v>
      </c>
    </row>
    <row r="381" spans="1:2">
      <c r="A381" t="s">
        <v>421</v>
      </c>
      <c r="B381" t="str">
        <f>IF(ISBLANK(VLOOKUP(A381,Questionnaire!A:KQ,6,FALSE)),"#",VLOOKUP(A381,Questionnaire!A:KQ,6,FALSE))</f>
        <v>#</v>
      </c>
    </row>
    <row r="382" spans="1:2">
      <c r="A382" t="s">
        <v>424</v>
      </c>
      <c r="B382" t="str">
        <f>IF(ISBLANK(VLOOKUP(A382,Questionnaire!A:KQ,6,FALSE)),"#",VLOOKUP(A382,Questionnaire!A:KQ,6,FALSE))</f>
        <v>#</v>
      </c>
    </row>
    <row r="383" spans="1:2">
      <c r="A383" t="s">
        <v>429</v>
      </c>
      <c r="B383" t="str">
        <f>IF(ISBLANK(VLOOKUP(A383,Questionnaire!A:KQ,6,FALSE)),"#",VLOOKUP(A383,Questionnaire!A:KQ,6,FALSE))</f>
        <v>#</v>
      </c>
    </row>
    <row r="384" spans="1:2">
      <c r="A384" t="s">
        <v>432</v>
      </c>
      <c r="B384" t="str">
        <f>IF(ISBLANK(VLOOKUP(A384,Questionnaire!A:KQ,6,FALSE)),"#",VLOOKUP(A384,Questionnaire!A:KQ,6,FALSE))</f>
        <v>#</v>
      </c>
    </row>
    <row r="385" spans="1:2">
      <c r="A385" t="s">
        <v>435</v>
      </c>
      <c r="B385" t="str">
        <f>IF(ISBLANK(VLOOKUP(A385,Questionnaire!A:KQ,6,FALSE)),"#",VLOOKUP(A385,Questionnaire!A:KQ,6,FALSE))</f>
        <v>#</v>
      </c>
    </row>
    <row r="386" spans="1:2">
      <c r="A386" t="s">
        <v>437</v>
      </c>
      <c r="B386" t="str">
        <f>IF(ISBLANK(VLOOKUP(A386,Questionnaire!A:KQ,6,FALSE)),"#",VLOOKUP(A386,Questionnaire!A:KQ,6,FALSE))</f>
        <v>#</v>
      </c>
    </row>
    <row r="387" spans="1:2">
      <c r="A387" t="s">
        <v>439</v>
      </c>
      <c r="B387" t="str">
        <f>IF(ISBLANK(VLOOKUP(A387,Questionnaire!A:KQ,6,FALSE)),"#",VLOOKUP(A387,Questionnaire!A:KQ,6,FALSE))</f>
        <v>#</v>
      </c>
    </row>
    <row r="388" spans="1:2">
      <c r="A388" t="s">
        <v>442</v>
      </c>
      <c r="B388" t="str">
        <f>IF(ISBLANK(VLOOKUP(A388,Questionnaire!A:KQ,6,FALSE)),"#",VLOOKUP(A388,Questionnaire!A:KQ,6,FALSE))</f>
        <v>#</v>
      </c>
    </row>
    <row r="389" spans="1:2">
      <c r="A389" t="s">
        <v>445</v>
      </c>
      <c r="B389" t="str">
        <f>IF(ISBLANK(VLOOKUP(A389,Questionnaire!A:KQ,6,FALSE)),"#",VLOOKUP(A389,Questionnaire!A:KQ,6,FALSE))</f>
        <v>#</v>
      </c>
    </row>
    <row r="390" spans="1:2">
      <c r="A390" t="s">
        <v>448</v>
      </c>
      <c r="B390" t="str">
        <f>IF(ISBLANK(VLOOKUP(A390,Questionnaire!A:KQ,6,FALSE)),"#",VLOOKUP(A390,Questionnaire!A:KQ,6,FALSE))</f>
        <v>#</v>
      </c>
    </row>
    <row r="391" spans="1:2">
      <c r="A391" t="s">
        <v>452</v>
      </c>
      <c r="B391" t="str">
        <f>IF(ISBLANK(VLOOKUP(A391,Questionnaire!A:KQ,6,FALSE)),"#",VLOOKUP(A391,Questionnaire!A:KQ,6,FALSE))</f>
        <v>#</v>
      </c>
    </row>
    <row r="392" spans="1:2">
      <c r="A392" t="s">
        <v>455</v>
      </c>
      <c r="B392" t="str">
        <f>IF(ISBLANK(VLOOKUP(A392,Questionnaire!A:KQ,6,FALSE)),"#",VLOOKUP(A392,Questionnaire!A:KQ,6,FALSE))</f>
        <v>#</v>
      </c>
    </row>
    <row r="393" spans="1:2">
      <c r="A393" t="s">
        <v>458</v>
      </c>
      <c r="B393" t="str">
        <f>IF(ISBLANK(VLOOKUP(A393,Questionnaire!A:KQ,6,FALSE)),"#",VLOOKUP(A393,Questionnaire!A:KQ,6,FALSE))</f>
        <v>#</v>
      </c>
    </row>
    <row r="394" spans="1:2">
      <c r="A394" t="s">
        <v>461</v>
      </c>
      <c r="B394" t="str">
        <f>IF(ISBLANK(VLOOKUP(A394,Questionnaire!A:KQ,6,FALSE)),"#",VLOOKUP(A394,Questionnaire!A:KQ,6,FALSE))</f>
        <v>#</v>
      </c>
    </row>
    <row r="395" spans="1:2">
      <c r="A395" t="s">
        <v>465</v>
      </c>
      <c r="B395" t="str">
        <f>IF(ISBLANK(VLOOKUP(A395,Questionnaire!A:KQ,6,FALSE)),"#",VLOOKUP(A395,Questionnaire!A:KQ,6,FALSE))</f>
        <v>#</v>
      </c>
    </row>
    <row r="396" spans="1:2">
      <c r="A396" t="s">
        <v>467</v>
      </c>
      <c r="B396" t="str">
        <f>IF(ISBLANK(VLOOKUP(A396,Questionnaire!A:KQ,6,FALSE)),"#",VLOOKUP(A396,Questionnaire!A:KQ,6,FALSE))</f>
        <v>#</v>
      </c>
    </row>
    <row r="397" spans="1:2">
      <c r="A397" t="s">
        <v>469</v>
      </c>
      <c r="B397" t="str">
        <f>IF(ISBLANK(VLOOKUP(A397,Questionnaire!A:KQ,6,FALSE)),"#",VLOOKUP(A397,Questionnaire!A:KQ,6,FALSE))</f>
        <v>#</v>
      </c>
    </row>
    <row r="398" spans="1:2">
      <c r="A398" t="s">
        <v>471</v>
      </c>
      <c r="B398" t="str">
        <f>IF(ISBLANK(VLOOKUP(A398,Questionnaire!A:KQ,6,FALSE)),"#",VLOOKUP(A398,Questionnaire!A:KQ,6,FALSE))</f>
        <v>#</v>
      </c>
    </row>
    <row r="399" spans="1:2">
      <c r="A399" t="s">
        <v>473</v>
      </c>
      <c r="B399" t="str">
        <f>IF(ISBLANK(VLOOKUP(A399,Questionnaire!A:KQ,6,FALSE)),"#",VLOOKUP(A399,Questionnaire!A:KQ,6,FALSE))</f>
        <v>#</v>
      </c>
    </row>
    <row r="400" spans="1:2">
      <c r="A400" t="s">
        <v>475</v>
      </c>
      <c r="B400" t="str">
        <f>IF(ISBLANK(VLOOKUP(A400,Questionnaire!A:KQ,6,FALSE)),"#",VLOOKUP(A400,Questionnaire!A:KQ,6,FALSE))</f>
        <v>#</v>
      </c>
    </row>
    <row r="401" spans="1:3">
      <c r="A401" t="s">
        <v>185</v>
      </c>
      <c r="B401" t="str">
        <f>IF(ISBLANK(VLOOKUP(A401,Questionnaire!A:KQ,7,FALSE)),"#",VLOOKUP(A401,Questionnaire!A:KQ,7,FALSE))</f>
        <v>#</v>
      </c>
      <c r="C401">
        <v>4</v>
      </c>
    </row>
    <row r="402" spans="1:3">
      <c r="A402" t="s">
        <v>187</v>
      </c>
      <c r="B402" t="str">
        <f>IF(ISNA(VLOOKUP(VLOOKUP(A402,Questionnaire!A:KQ,7,FALSE),'CORA Encoding'!D:E,2,FALSE)),"#",VLOOKUP(VLOOKUP(A402,Questionnaire!A:KQ,7,FALSE),'CORA Encoding'!D:E,2,FALSE))</f>
        <v>#</v>
      </c>
    </row>
    <row r="403" spans="1:3">
      <c r="A403" t="s">
        <v>189</v>
      </c>
      <c r="B403" t="str">
        <f>IF(ISNA(VLOOKUP(VLOOKUP(A403,Questionnaire!A:KQ,7,FALSE),'CORA Encoding'!G:H,2,FALSE)),"#",VLOOKUP(VLOOKUP(A403,Questionnaire!A:KQ,7,FALSE),'CORA Encoding'!G:H,2,FALSE))</f>
        <v>#</v>
      </c>
    </row>
    <row r="404" spans="1:3">
      <c r="A404" t="s">
        <v>191</v>
      </c>
      <c r="B404" t="str">
        <f>IF(ISNA(VLOOKUP(VLOOKUP(A404,Questionnaire!A:KQ,7,FALSE),'Country List'!E:F,2,FALSE)),"#",VLOOKUP(VLOOKUP(A404,Questionnaire!A:KQ,7,FALSE),'Country List'!E:F,2,FALSE))</f>
        <v>#</v>
      </c>
    </row>
    <row r="405" spans="1:3">
      <c r="A405" t="s">
        <v>193</v>
      </c>
      <c r="B405" t="str">
        <f>IF(ISNA(VLOOKUP(VLOOKUP(A405,Questionnaire!A:KQ,7,FALSE),'Industry List'!B:C,2,FALSE)),"#",VLOOKUP(VLOOKUP(A405,Questionnaire!A:KQ,7,FALSE),'Industry List'!B:C,2,FALSE))</f>
        <v>#</v>
      </c>
    </row>
    <row r="406" spans="1:3">
      <c r="A406" t="s">
        <v>197</v>
      </c>
      <c r="B406" t="str">
        <f>IF(ISBLANK(VLOOKUP(A406,Questionnaire!A:KQ,7,FALSE)),"#",VLOOKUP(A406,Questionnaire!A:KQ,7,FALSE))</f>
        <v>#</v>
      </c>
    </row>
    <row r="407" spans="1:3">
      <c r="A407" t="s">
        <v>201</v>
      </c>
      <c r="B407" t="str">
        <f>IF(ISBLANK(VLOOKUP(A407,Questionnaire!A:KQ,7,FALSE)),"#",VLOOKUP(A407,Questionnaire!A:KQ,7,FALSE))</f>
        <v>#</v>
      </c>
    </row>
    <row r="408" spans="1:3">
      <c r="A408" t="s">
        <v>203</v>
      </c>
      <c r="B408" t="str">
        <f>IF(ISNA(VLOOKUP(VLOOKUP(A408,Questionnaire!A:KQ,7,FALSE),'CORA Encoding'!J:K,2,FALSE)),"#",VLOOKUP(VLOOKUP(A408,Questionnaire!A:KQ,7,FALSE),'CORA Encoding'!J:K,2,FALSE))</f>
        <v>#</v>
      </c>
    </row>
    <row r="409" spans="1:3">
      <c r="A409" t="s">
        <v>208</v>
      </c>
      <c r="B409" t="str">
        <f>IF(ISBLANK(VLOOKUP(A409,Questionnaire!A:KQ,7,FALSE)),"#",VLOOKUP(A409,Questionnaire!A:KQ,7,FALSE))</f>
        <v>#</v>
      </c>
    </row>
    <row r="410" spans="1:3">
      <c r="A410" t="s">
        <v>213</v>
      </c>
      <c r="B410" t="str">
        <f>IF(ISBLANK(VLOOKUP(A410,Questionnaire!A:KQ,7,FALSE)),"#",VLOOKUP(A410,Questionnaire!A:KQ,7,FALSE))</f>
        <v>#</v>
      </c>
    </row>
    <row r="411" spans="1:3">
      <c r="A411" t="s">
        <v>215</v>
      </c>
      <c r="B411" t="str">
        <f>IF(ISBLANK(VLOOKUP(A411,Questionnaire!A:KQ,7,FALSE)),"#",VLOOKUP(A411,Questionnaire!A:KQ,7,FALSE))</f>
        <v>#</v>
      </c>
    </row>
    <row r="412" spans="1:3">
      <c r="A412" t="s">
        <v>217</v>
      </c>
      <c r="B412" t="str">
        <f>IF(ISBLANK(VLOOKUP(A412,Questionnaire!A:KQ,7,FALSE)),"#",VLOOKUP(A412,Questionnaire!A:KQ,7,FALSE))</f>
        <v>#</v>
      </c>
    </row>
    <row r="413" spans="1:3">
      <c r="A413" t="s">
        <v>219</v>
      </c>
      <c r="B413" t="str">
        <f>IF(ISBLANK(VLOOKUP(A413,Questionnaire!A:KQ,7,FALSE)),"#",VLOOKUP(A413,Questionnaire!A:KQ,7,FALSE))</f>
        <v>#</v>
      </c>
    </row>
    <row r="414" spans="1:3">
      <c r="A414" t="s">
        <v>221</v>
      </c>
      <c r="B414" t="str">
        <f>IF(ISBLANK(VLOOKUP(A414,Questionnaire!A:KQ,7,FALSE)),"#",VLOOKUP(A414,Questionnaire!A:KQ,7,FALSE))</f>
        <v>#</v>
      </c>
    </row>
    <row r="415" spans="1:3">
      <c r="A415" t="s">
        <v>223</v>
      </c>
      <c r="B415" t="str">
        <f>IF(ISBLANK(VLOOKUP(A415,Questionnaire!A:KQ,7,FALSE)),"#",VLOOKUP(A415,Questionnaire!A:KQ,7,FALSE))</f>
        <v>#</v>
      </c>
    </row>
    <row r="416" spans="1:3">
      <c r="A416" t="s">
        <v>225</v>
      </c>
      <c r="B416" t="str">
        <f>IF(ISBLANK(VLOOKUP(A416,Questionnaire!A:KQ,7,FALSE)),"#",VLOOKUP(A416,Questionnaire!A:KQ,7,FALSE))</f>
        <v>#</v>
      </c>
    </row>
    <row r="417" spans="1:2">
      <c r="A417" t="s">
        <v>227</v>
      </c>
      <c r="B417" t="str">
        <f>IF(ISBLANK(VLOOKUP(A417,Questionnaire!A:KQ,7,FALSE)),"#",VLOOKUP(A417,Questionnaire!A:KQ,7,FALSE))</f>
        <v>#</v>
      </c>
    </row>
    <row r="418" spans="1:2">
      <c r="A418" t="s">
        <v>229</v>
      </c>
      <c r="B418" t="str">
        <f>IF(ISBLANK(VLOOKUP(A418,Questionnaire!A:KQ,7,FALSE)),"#",VLOOKUP(A418,Questionnaire!A:KQ,7,FALSE))</f>
        <v>#</v>
      </c>
    </row>
    <row r="419" spans="1:2">
      <c r="A419" t="s">
        <v>231</v>
      </c>
      <c r="B419" t="str">
        <f>IF(ISBLANK(VLOOKUP(A419,Questionnaire!A:KQ,7,FALSE)),"#",VLOOKUP(A419,Questionnaire!A:KQ,7,FALSE))</f>
        <v>#</v>
      </c>
    </row>
    <row r="420" spans="1:2">
      <c r="A420" t="s">
        <v>233</v>
      </c>
      <c r="B420" t="str">
        <f>IF(ISBLANK(VLOOKUP(A420,Questionnaire!A:KQ,7,FALSE)),"#",VLOOKUP(A420,Questionnaire!A:KQ,7,FALSE))</f>
        <v>#</v>
      </c>
    </row>
    <row r="421" spans="1:2">
      <c r="A421" t="s">
        <v>235</v>
      </c>
      <c r="B421" t="str">
        <f>IF(ISBLANK(VLOOKUP(A421,Questionnaire!A:KQ,7,FALSE)),"#",VLOOKUP(A421,Questionnaire!A:KQ,7,FALSE))</f>
        <v>#</v>
      </c>
    </row>
    <row r="422" spans="1:2">
      <c r="A422" t="s">
        <v>237</v>
      </c>
      <c r="B422" t="str">
        <f>IF(ISBLANK(VLOOKUP(A422,Questionnaire!A:KQ,7,FALSE)),"#",VLOOKUP(A422,Questionnaire!A:KQ,7,FALSE))</f>
        <v>#</v>
      </c>
    </row>
    <row r="423" spans="1:2">
      <c r="A423" t="s">
        <v>239</v>
      </c>
      <c r="B423" t="str">
        <f>IF(ISBLANK(VLOOKUP(A423,Questionnaire!A:KQ,7,FALSE)),"#",VLOOKUP(A423,Questionnaire!A:KQ,7,FALSE))</f>
        <v>#</v>
      </c>
    </row>
    <row r="424" spans="1:2">
      <c r="A424" t="s">
        <v>242</v>
      </c>
      <c r="B424" t="str">
        <f>IF(ISBLANK(VLOOKUP(A424,Questionnaire!A:KQ,7,FALSE)),"#",VLOOKUP(A424,Questionnaire!A:KQ,7,FALSE))</f>
        <v>#</v>
      </c>
    </row>
    <row r="425" spans="1:2">
      <c r="A425" t="s">
        <v>245</v>
      </c>
      <c r="B425" t="str">
        <f>IF(ISBLANK(VLOOKUP(A425,Questionnaire!A:KQ,7,FALSE)),"#",VLOOKUP(A425,Questionnaire!A:KQ,7,FALSE))</f>
        <v>#</v>
      </c>
    </row>
    <row r="426" spans="1:2">
      <c r="A426" t="s">
        <v>247</v>
      </c>
      <c r="B426" t="str">
        <f>IF(ISBLANK(VLOOKUP(A426,Questionnaire!A:KQ,7,FALSE)),"#",VLOOKUP(A426,Questionnaire!A:KQ,7,FALSE))</f>
        <v>#</v>
      </c>
    </row>
    <row r="427" spans="1:2">
      <c r="A427" t="s">
        <v>249</v>
      </c>
      <c r="B427" t="str">
        <f>IF(ISBLANK(VLOOKUP(A427,Questionnaire!A:KQ,7,FALSE)),"#",VLOOKUP(A427,Questionnaire!A:KQ,7,FALSE))</f>
        <v>#</v>
      </c>
    </row>
    <row r="428" spans="1:2">
      <c r="A428" t="s">
        <v>250</v>
      </c>
      <c r="B428" t="str">
        <f>IF(ISBLANK(VLOOKUP(A428,Questionnaire!A:KQ,7,FALSE)),"#",VLOOKUP(A428,Questionnaire!A:KQ,7,FALSE))</f>
        <v>#</v>
      </c>
    </row>
    <row r="429" spans="1:2">
      <c r="A429" t="s">
        <v>252</v>
      </c>
      <c r="B429" t="str">
        <f>IF(ISBLANK(VLOOKUP(A429,Questionnaire!A:KQ,7,FALSE)),"#",VLOOKUP(A429,Questionnaire!A:KQ,7,FALSE))</f>
        <v>#</v>
      </c>
    </row>
    <row r="430" spans="1:2">
      <c r="A430" t="s">
        <v>255</v>
      </c>
      <c r="B430" t="str">
        <f>IF(ISBLANK(VLOOKUP(A430,Questionnaire!A:KQ,7,FALSE)),"#",VLOOKUP(A430,Questionnaire!A:KQ,7,FALSE))</f>
        <v>#</v>
      </c>
    </row>
    <row r="431" spans="1:2">
      <c r="A431" t="s">
        <v>258</v>
      </c>
      <c r="B431" t="str">
        <f>IF(ISNA(VLOOKUP(VLOOKUP(A431,Questionnaire!A:KQ,7,FALSE),'CORA Encoding'!M:N,2,FALSE)),"#",VLOOKUP(VLOOKUP(A431,Questionnaire!A:KQ,7,FALSE),'CORA Encoding'!M:N,2,FALSE))</f>
        <v>#</v>
      </c>
    </row>
    <row r="432" spans="1:2">
      <c r="A432" t="s">
        <v>261</v>
      </c>
      <c r="B432" t="str">
        <f>IF(ISBLANK(VLOOKUP(A432,Questionnaire!A:KQ,7,FALSE)),"#",VLOOKUP(A432,Questionnaire!A:KQ,7,FALSE))</f>
        <v>#</v>
      </c>
    </row>
    <row r="433" spans="1:2">
      <c r="A433" t="s">
        <v>263</v>
      </c>
      <c r="B433" t="str">
        <f>IF(ISBLANK(VLOOKUP(A433,Questionnaire!A:KQ,7,FALSE)),"#",VLOOKUP(A433,Questionnaire!A:KQ,7,FALSE))</f>
        <v>#</v>
      </c>
    </row>
    <row r="434" spans="1:2">
      <c r="A434" t="s">
        <v>265</v>
      </c>
      <c r="B434" t="str">
        <f>IF(ISBLANK(VLOOKUP(A434,Questionnaire!A:KQ,7,FALSE)),"#",VLOOKUP(A434,Questionnaire!A:KQ,7,FALSE))</f>
        <v>#</v>
      </c>
    </row>
    <row r="435" spans="1:2">
      <c r="A435" t="s">
        <v>267</v>
      </c>
      <c r="B435" t="str">
        <f>IF(ISBLANK(VLOOKUP(A435,Questionnaire!A:KQ,7,FALSE)),"#",VLOOKUP(A435,Questionnaire!A:KQ,7,FALSE))</f>
        <v>#</v>
      </c>
    </row>
    <row r="436" spans="1:2">
      <c r="A436" t="s">
        <v>269</v>
      </c>
      <c r="B436" t="str">
        <f>IF(ISBLANK(VLOOKUP(A436,Questionnaire!A:KQ,7,FALSE)),"#",VLOOKUP(A436,Questionnaire!A:KQ,7,FALSE))</f>
        <v>#</v>
      </c>
    </row>
    <row r="437" spans="1:2">
      <c r="A437" t="s">
        <v>274</v>
      </c>
      <c r="B437" t="str">
        <f>IF(ISBLANK(VLOOKUP(A437,Questionnaire!A:KQ,7,FALSE)),"#",VLOOKUP(A437,Questionnaire!A:KQ,7,FALSE))</f>
        <v>#</v>
      </c>
    </row>
    <row r="438" spans="1:2">
      <c r="A438" t="s">
        <v>276</v>
      </c>
      <c r="B438" t="str">
        <f>IF(ISBLANK(VLOOKUP(A438,Questionnaire!A:KQ,7,FALSE)),"#",VLOOKUP(A438,Questionnaire!A:KQ,7,FALSE))</f>
        <v>#</v>
      </c>
    </row>
    <row r="439" spans="1:2">
      <c r="A439" t="s">
        <v>278</v>
      </c>
      <c r="B439" t="str">
        <f>IF(ISBLANK(VLOOKUP(A439,Questionnaire!A:KQ,7,FALSE)),"#",VLOOKUP(A439,Questionnaire!A:KQ,7,FALSE))</f>
        <v>#</v>
      </c>
    </row>
    <row r="440" spans="1:2">
      <c r="A440" t="s">
        <v>280</v>
      </c>
      <c r="B440" t="str">
        <f>IF(ISBLANK(VLOOKUP(A440,Questionnaire!A:KQ,7,FALSE)),"#",VLOOKUP(A440,Questionnaire!A:KQ,7,FALSE))</f>
        <v>#</v>
      </c>
    </row>
    <row r="441" spans="1:2">
      <c r="A441" t="s">
        <v>282</v>
      </c>
      <c r="B441" t="str">
        <f>IF(ISBLANK(VLOOKUP(A441,Questionnaire!A:KQ,7,FALSE)),"#",VLOOKUP(A441,Questionnaire!A:KQ,7,FALSE))</f>
        <v>#</v>
      </c>
    </row>
    <row r="442" spans="1:2">
      <c r="A442" t="s">
        <v>286</v>
      </c>
      <c r="B442" t="str">
        <f>IF(ISBLANK(VLOOKUP(A442,Questionnaire!A:KQ,7,FALSE)),"#",VLOOKUP(A442,Questionnaire!A:KQ,7,FALSE))</f>
        <v>#</v>
      </c>
    </row>
    <row r="443" spans="1:2">
      <c r="A443" t="s">
        <v>288</v>
      </c>
      <c r="B443" t="str">
        <f>IF(ISBLANK(VLOOKUP(A443,Questionnaire!A:KQ,7,FALSE)),"#",VLOOKUP(A443,Questionnaire!A:KQ,7,FALSE))</f>
        <v>#</v>
      </c>
    </row>
    <row r="444" spans="1:2">
      <c r="A444" t="s">
        <v>290</v>
      </c>
      <c r="B444" t="str">
        <f>IF(ISBLANK(VLOOKUP(A444,Questionnaire!A:KQ,7,FALSE)),"#",VLOOKUP(A444,Questionnaire!A:KQ,7,FALSE))</f>
        <v>#</v>
      </c>
    </row>
    <row r="445" spans="1:2">
      <c r="A445" t="s">
        <v>292</v>
      </c>
      <c r="B445" t="str">
        <f>IF(ISBLANK(VLOOKUP(A445,Questionnaire!A:KQ,7,FALSE)),"#",VLOOKUP(A445,Questionnaire!A:KQ,7,FALSE))</f>
        <v>#</v>
      </c>
    </row>
    <row r="446" spans="1:2">
      <c r="A446" t="s">
        <v>294</v>
      </c>
      <c r="B446" t="str">
        <f>IF(ISBLANK(VLOOKUP(A446,Questionnaire!A:KQ,7,FALSE)),"#",VLOOKUP(A446,Questionnaire!A:KQ,7,FALSE))</f>
        <v>#</v>
      </c>
    </row>
    <row r="447" spans="1:2">
      <c r="A447" t="s">
        <v>296</v>
      </c>
      <c r="B447" t="str">
        <f>IF(ISBLANK(VLOOKUP(A447,Questionnaire!A:KQ,7,FALSE)),"#",VLOOKUP(A447,Questionnaire!A:KQ,7,FALSE))</f>
        <v>#</v>
      </c>
    </row>
    <row r="448" spans="1:2">
      <c r="A448" t="s">
        <v>301</v>
      </c>
      <c r="B448" t="str">
        <f>IF(ISBLANK(VLOOKUP(A448,Questionnaire!A:KQ,7,FALSE)),"#",VLOOKUP(A448,Questionnaire!A:KQ,7,FALSE))</f>
        <v>#</v>
      </c>
    </row>
    <row r="449" spans="1:2">
      <c r="A449" t="s">
        <v>303</v>
      </c>
      <c r="B449" t="str">
        <f>IF(ISBLANK(VLOOKUP(A449,Questionnaire!A:KQ,7,FALSE)),"#",VLOOKUP(A449,Questionnaire!A:KQ,7,FALSE))</f>
        <v>#</v>
      </c>
    </row>
    <row r="450" spans="1:2">
      <c r="A450" t="s">
        <v>305</v>
      </c>
      <c r="B450" t="str">
        <f>IF(ISBLANK(VLOOKUP(A450,Questionnaire!A:KQ,7,FALSE)),"#",VLOOKUP(A450,Questionnaire!A:KQ,7,FALSE))</f>
        <v>#</v>
      </c>
    </row>
    <row r="451" spans="1:2">
      <c r="A451" t="s">
        <v>307</v>
      </c>
      <c r="B451" t="str">
        <f>IF(ISBLANK(VLOOKUP(A451,Questionnaire!A:KQ,7,FALSE)),"#",VLOOKUP(A451,Questionnaire!A:KQ,7,FALSE))</f>
        <v>#</v>
      </c>
    </row>
    <row r="452" spans="1:2">
      <c r="A452" t="s">
        <v>311</v>
      </c>
      <c r="B452" t="str">
        <f>IF(ISBLANK(VLOOKUP(A452,Questionnaire!A:KQ,7,FALSE)),"#",VLOOKUP(A452,Questionnaire!A:KQ,7,FALSE))</f>
        <v>#</v>
      </c>
    </row>
    <row r="453" spans="1:2">
      <c r="A453" t="s">
        <v>313</v>
      </c>
      <c r="B453" t="str">
        <f>IF(ISBLANK(VLOOKUP(A453,Questionnaire!A:KQ,7,FALSE)),"#",VLOOKUP(A453,Questionnaire!A:KQ,7,FALSE))</f>
        <v>#</v>
      </c>
    </row>
    <row r="454" spans="1:2">
      <c r="A454" t="s">
        <v>314</v>
      </c>
      <c r="B454" t="str">
        <f>IF(ISBLANK(VLOOKUP(A454,Questionnaire!A:KQ,7,FALSE)),"#",VLOOKUP(A454,Questionnaire!A:KQ,7,FALSE))</f>
        <v>#</v>
      </c>
    </row>
    <row r="455" spans="1:2">
      <c r="A455" t="s">
        <v>315</v>
      </c>
      <c r="B455" t="str">
        <f>IF(ISBLANK(VLOOKUP(A455,Questionnaire!A:KQ,7,FALSE)),"#",VLOOKUP(A455,Questionnaire!A:KQ,7,FALSE))</f>
        <v>#</v>
      </c>
    </row>
    <row r="456" spans="1:2">
      <c r="A456" t="s">
        <v>317</v>
      </c>
      <c r="B456" t="str">
        <f>IF(ISBLANK(VLOOKUP(A456,Questionnaire!A:KQ,7,FALSE)),"#",VLOOKUP(A456,Questionnaire!A:KQ,7,FALSE))</f>
        <v>#</v>
      </c>
    </row>
    <row r="457" spans="1:2">
      <c r="A457" t="s">
        <v>319</v>
      </c>
      <c r="B457" t="str">
        <f>IF(ISBLANK(VLOOKUP(A457,Questionnaire!A:KQ,7,FALSE)),"#",VLOOKUP(A457,Questionnaire!A:KQ,7,FALSE))</f>
        <v>#</v>
      </c>
    </row>
    <row r="458" spans="1:2">
      <c r="A458" t="s">
        <v>322</v>
      </c>
      <c r="B458" t="str">
        <f>IF(ISBLANK(VLOOKUP(A458,Questionnaire!A:KQ,7,FALSE)),"#",VLOOKUP(A458,Questionnaire!A:KQ,7,FALSE))</f>
        <v>#</v>
      </c>
    </row>
    <row r="459" spans="1:2">
      <c r="A459" t="s">
        <v>326</v>
      </c>
      <c r="B459" t="str">
        <f>IF(ISBLANK(VLOOKUP(A459,Questionnaire!A:KQ,7,FALSE)),"#",VLOOKUP(A459,Questionnaire!A:KQ,7,FALSE))</f>
        <v>#</v>
      </c>
    </row>
    <row r="460" spans="1:2">
      <c r="A460" t="s">
        <v>328</v>
      </c>
      <c r="B460" t="str">
        <f>IF(ISBLANK(VLOOKUP(A460,Questionnaire!A:KQ,7,FALSE)),"#",VLOOKUP(A460,Questionnaire!A:KQ,7,FALSE))</f>
        <v>#</v>
      </c>
    </row>
    <row r="461" spans="1:2">
      <c r="A461" t="s">
        <v>332</v>
      </c>
      <c r="B461" t="str">
        <f>IF(ISBLANK(VLOOKUP(A461,Questionnaire!A:KQ,7,FALSE)),"#",VLOOKUP(A461,Questionnaire!A:KQ,7,FALSE))</f>
        <v>#</v>
      </c>
    </row>
    <row r="462" spans="1:2">
      <c r="A462" t="s">
        <v>333</v>
      </c>
      <c r="B462" t="str">
        <f>IF(ISBLANK(VLOOKUP(A462,Questionnaire!A:KQ,7,FALSE)),"#",VLOOKUP(A462,Questionnaire!A:KQ,7,FALSE))</f>
        <v>#</v>
      </c>
    </row>
    <row r="463" spans="1:2">
      <c r="A463" t="s">
        <v>334</v>
      </c>
      <c r="B463" t="str">
        <f>IF(ISBLANK(VLOOKUP(A463,Questionnaire!A:KQ,7,FALSE)),"#",VLOOKUP(A463,Questionnaire!A:KQ,7,FALSE))</f>
        <v>#</v>
      </c>
    </row>
    <row r="464" spans="1:2">
      <c r="A464" t="s">
        <v>335</v>
      </c>
      <c r="B464" t="str">
        <f>IF(ISBLANK(VLOOKUP(A464,Questionnaire!A:KQ,7,FALSE)),"#",VLOOKUP(A464,Questionnaire!A:KQ,7,FALSE))</f>
        <v>#</v>
      </c>
    </row>
    <row r="465" spans="1:2">
      <c r="A465" t="s">
        <v>336</v>
      </c>
      <c r="B465" t="str">
        <f>IF(ISBLANK(VLOOKUP(A465,Questionnaire!A:KQ,7,FALSE)),"#",VLOOKUP(A465,Questionnaire!A:KQ,7,FALSE))</f>
        <v>#</v>
      </c>
    </row>
    <row r="466" spans="1:2">
      <c r="A466" t="s">
        <v>337</v>
      </c>
      <c r="B466" t="str">
        <f>IF(ISBLANK(VLOOKUP(A466,Questionnaire!A:KQ,7,FALSE)),"#",VLOOKUP(A466,Questionnaire!A:KQ,7,FALSE))</f>
        <v>#</v>
      </c>
    </row>
    <row r="467" spans="1:2">
      <c r="A467" t="s">
        <v>338</v>
      </c>
      <c r="B467" t="str">
        <f>IF(ISBLANK(VLOOKUP(A467,Questionnaire!A:KQ,7,FALSE)),"#",VLOOKUP(A467,Questionnaire!A:KQ,7,FALSE))</f>
        <v>#</v>
      </c>
    </row>
    <row r="468" spans="1:2">
      <c r="A468" t="s">
        <v>339</v>
      </c>
      <c r="B468" t="str">
        <f>IF(ISBLANK(VLOOKUP(A468,Questionnaire!A:KQ,7,FALSE)),"#",VLOOKUP(A468,Questionnaire!A:KQ,7,FALSE))</f>
        <v>#</v>
      </c>
    </row>
    <row r="469" spans="1:2">
      <c r="A469" t="s">
        <v>340</v>
      </c>
      <c r="B469" t="str">
        <f>IF(ISBLANK(VLOOKUP(A469,Questionnaire!A:KQ,7,FALSE)),"#",VLOOKUP(A469,Questionnaire!A:KQ,7,FALSE))</f>
        <v>#</v>
      </c>
    </row>
    <row r="470" spans="1:2">
      <c r="A470" t="s">
        <v>341</v>
      </c>
      <c r="B470" t="str">
        <f>IF(ISBLANK(VLOOKUP(A470,Questionnaire!A:KQ,7,FALSE)),"#",VLOOKUP(A470,Questionnaire!A:KQ,7,FALSE))</f>
        <v>#</v>
      </c>
    </row>
    <row r="471" spans="1:2">
      <c r="A471" t="s">
        <v>342</v>
      </c>
      <c r="B471" t="str">
        <f>IF(ISBLANK(VLOOKUP(A471,Questionnaire!A:KQ,7,FALSE)),"#",VLOOKUP(A471,Questionnaire!A:KQ,7,FALSE))</f>
        <v>#</v>
      </c>
    </row>
    <row r="472" spans="1:2">
      <c r="A472" t="s">
        <v>343</v>
      </c>
      <c r="B472" t="str">
        <f>IF(ISBLANK(VLOOKUP(A472,Questionnaire!A:KQ,7,FALSE)),"#",VLOOKUP(A472,Questionnaire!A:KQ,7,FALSE))</f>
        <v>#</v>
      </c>
    </row>
    <row r="473" spans="1:2">
      <c r="A473" t="s">
        <v>344</v>
      </c>
      <c r="B473" t="str">
        <f>IF(ISBLANK(VLOOKUP(A473,Questionnaire!A:KQ,7,FALSE)),"#",VLOOKUP(A473,Questionnaire!A:KQ,7,FALSE))</f>
        <v>#</v>
      </c>
    </row>
    <row r="474" spans="1:2">
      <c r="A474" t="s">
        <v>345</v>
      </c>
      <c r="B474" t="str">
        <f>IF(ISBLANK(VLOOKUP(A474,Questionnaire!A:KQ,7,FALSE)),"#",VLOOKUP(A474,Questionnaire!A:KQ,7,FALSE))</f>
        <v>#</v>
      </c>
    </row>
    <row r="475" spans="1:2">
      <c r="A475" t="s">
        <v>348</v>
      </c>
      <c r="B475" t="str">
        <f>IF(ISBLANK(VLOOKUP(A475,Questionnaire!A:KQ,7,FALSE)),"#",VLOOKUP(A475,Questionnaire!A:KQ,7,FALSE))</f>
        <v>#</v>
      </c>
    </row>
    <row r="476" spans="1:2">
      <c r="A476" t="s">
        <v>353</v>
      </c>
      <c r="B476" t="str">
        <f>IF(ISBLANK(VLOOKUP(A476,Questionnaire!A:KQ,7,FALSE)),"#",VLOOKUP(A476,Questionnaire!A:KQ,7,FALSE))</f>
        <v>#</v>
      </c>
    </row>
    <row r="477" spans="1:2">
      <c r="A477" t="s">
        <v>354</v>
      </c>
      <c r="B477" t="str">
        <f>IF(ISBLANK(VLOOKUP(A477,Questionnaire!A:KQ,7,FALSE)),"#",VLOOKUP(A477,Questionnaire!A:KQ,7,FALSE))</f>
        <v>#</v>
      </c>
    </row>
    <row r="478" spans="1:2">
      <c r="A478" t="s">
        <v>355</v>
      </c>
      <c r="B478" t="str">
        <f>IF(ISBLANK(VLOOKUP(A478,Questionnaire!A:KQ,7,FALSE)),"#",VLOOKUP(A478,Questionnaire!A:KQ,7,FALSE))</f>
        <v>#</v>
      </c>
    </row>
    <row r="479" spans="1:2">
      <c r="A479" t="s">
        <v>356</v>
      </c>
      <c r="B479" t="str">
        <f>IF(ISBLANK(VLOOKUP(A479,Questionnaire!A:KQ,7,FALSE)),"#",VLOOKUP(A479,Questionnaire!A:KQ,7,FALSE))</f>
        <v>#</v>
      </c>
    </row>
    <row r="480" spans="1:2">
      <c r="A480" t="s">
        <v>357</v>
      </c>
      <c r="B480" t="str">
        <f>IF(ISBLANK(VLOOKUP(A480,Questionnaire!A:KQ,7,FALSE)),"#",VLOOKUP(A480,Questionnaire!A:KQ,7,FALSE))</f>
        <v>#</v>
      </c>
    </row>
    <row r="481" spans="1:2">
      <c r="A481" t="s">
        <v>360</v>
      </c>
      <c r="B481" t="str">
        <f>IF(ISBLANK(VLOOKUP(A481,Questionnaire!A:KQ,7,FALSE)),"#",VLOOKUP(A481,Questionnaire!A:KQ,7,FALSE))</f>
        <v>#</v>
      </c>
    </row>
    <row r="482" spans="1:2">
      <c r="A482" t="s">
        <v>362</v>
      </c>
      <c r="B482" t="str">
        <f>IF(ISBLANK(VLOOKUP(A482,Questionnaire!A:KQ,7,FALSE)),"#",VLOOKUP(A482,Questionnaire!A:KQ,7,FALSE))</f>
        <v>#</v>
      </c>
    </row>
    <row r="483" spans="1:2">
      <c r="A483" t="s">
        <v>363</v>
      </c>
      <c r="B483" t="str">
        <f>IF(ISBLANK(VLOOKUP(A483,Questionnaire!A:KQ,7,FALSE)),"#",VLOOKUP(A483,Questionnaire!A:KQ,7,FALSE))</f>
        <v>#</v>
      </c>
    </row>
    <row r="484" spans="1:2">
      <c r="A484" t="s">
        <v>364</v>
      </c>
      <c r="B484" t="str">
        <f>IF(ISBLANK(VLOOKUP(A484,Questionnaire!A:KQ,7,FALSE)),"#",VLOOKUP(A484,Questionnaire!A:KQ,7,FALSE))</f>
        <v>#</v>
      </c>
    </row>
    <row r="485" spans="1:2">
      <c r="A485" t="s">
        <v>365</v>
      </c>
      <c r="B485" t="str">
        <f>IF(ISBLANK(VLOOKUP(A485,Questionnaire!A:KQ,7,FALSE)),"#",VLOOKUP(A485,Questionnaire!A:KQ,7,FALSE))</f>
        <v>#</v>
      </c>
    </row>
    <row r="486" spans="1:2">
      <c r="A486" t="s">
        <v>366</v>
      </c>
      <c r="B486" t="str">
        <f>IF(ISBLANK(VLOOKUP(A486,Questionnaire!A:KQ,7,FALSE)),"#",VLOOKUP(A486,Questionnaire!A:KQ,7,FALSE))</f>
        <v>#</v>
      </c>
    </row>
    <row r="487" spans="1:2">
      <c r="A487" t="s">
        <v>371</v>
      </c>
      <c r="B487" t="str">
        <f>IF(ISBLANK(VLOOKUP(A487,Questionnaire!A:KQ,7,FALSE)),"#",VLOOKUP(A487,Questionnaire!A:KQ,7,FALSE))</f>
        <v>#</v>
      </c>
    </row>
    <row r="488" spans="1:2">
      <c r="A488" t="s">
        <v>372</v>
      </c>
      <c r="B488" t="str">
        <f>IF(ISBLANK(VLOOKUP(A488,Questionnaire!A:KQ,7,FALSE)),"#",VLOOKUP(A488,Questionnaire!A:KQ,7,FALSE))</f>
        <v>#</v>
      </c>
    </row>
    <row r="489" spans="1:2">
      <c r="A489" t="s">
        <v>373</v>
      </c>
      <c r="B489" t="str">
        <f>IF(ISBLANK(VLOOKUP(A489,Questionnaire!A:KQ,7,FALSE)),"#",VLOOKUP(A489,Questionnaire!A:KQ,7,FALSE))</f>
        <v>#</v>
      </c>
    </row>
    <row r="490" spans="1:2">
      <c r="A490" t="s">
        <v>374</v>
      </c>
      <c r="B490" t="str">
        <f>IF(ISBLANK(VLOOKUP(A490,Questionnaire!A:KQ,7,FALSE)),"#",VLOOKUP(A490,Questionnaire!A:KQ,7,FALSE))</f>
        <v>#</v>
      </c>
    </row>
    <row r="491" spans="1:2">
      <c r="A491" t="s">
        <v>377</v>
      </c>
      <c r="B491" t="str">
        <f>IF(ISBLANK(VLOOKUP(A491,Questionnaire!A:KQ,7,FALSE)),"#",VLOOKUP(A491,Questionnaire!A:KQ,7,FALSE))</f>
        <v>#</v>
      </c>
    </row>
    <row r="492" spans="1:2">
      <c r="A492" t="s">
        <v>379</v>
      </c>
      <c r="B492" t="str">
        <f>IF(ISBLANK(VLOOKUP(A492,Questionnaire!A:KQ,7,FALSE)),"#",VLOOKUP(A492,Questionnaire!A:KQ,7,FALSE))</f>
        <v>#</v>
      </c>
    </row>
    <row r="493" spans="1:2">
      <c r="A493" t="s">
        <v>380</v>
      </c>
      <c r="B493" t="str">
        <f>IF(ISBLANK(VLOOKUP(A493,Questionnaire!A:KQ,7,FALSE)),"#",VLOOKUP(A493,Questionnaire!A:KQ,7,FALSE))</f>
        <v>#</v>
      </c>
    </row>
    <row r="494" spans="1:2">
      <c r="A494" t="s">
        <v>381</v>
      </c>
      <c r="B494" t="str">
        <f>IF(ISBLANK(VLOOKUP(A494,Questionnaire!A:KQ,7,FALSE)),"#",VLOOKUP(A494,Questionnaire!A:KQ,7,FALSE))</f>
        <v>#</v>
      </c>
    </row>
    <row r="495" spans="1:2">
      <c r="A495" t="s">
        <v>382</v>
      </c>
      <c r="B495" t="str">
        <f>IF(ISBLANK(VLOOKUP(A495,Questionnaire!A:KQ,7,FALSE)),"#",VLOOKUP(A495,Questionnaire!A:KQ,7,FALSE))</f>
        <v>#</v>
      </c>
    </row>
    <row r="496" spans="1:2">
      <c r="A496" t="s">
        <v>384</v>
      </c>
      <c r="B496" t="str">
        <f>IF(ISBLANK(VLOOKUP(A496,Questionnaire!A:KQ,7,FALSE)),"#",VLOOKUP(A496,Questionnaire!A:KQ,7,FALSE))</f>
        <v>#</v>
      </c>
    </row>
    <row r="497" spans="1:2">
      <c r="A497" t="s">
        <v>387</v>
      </c>
      <c r="B497" t="str">
        <f>IF(ISBLANK(VLOOKUP(A497,Questionnaire!A:KQ,7,FALSE)),"#",VLOOKUP(A497,Questionnaire!A:KQ,7,FALSE))</f>
        <v>#</v>
      </c>
    </row>
    <row r="498" spans="1:2">
      <c r="A498" t="s">
        <v>391</v>
      </c>
      <c r="B498" t="str">
        <f>IF(ISBLANK(VLOOKUP(A498,Questionnaire!A:KQ,7,FALSE)),"#",VLOOKUP(A498,Questionnaire!A:KQ,7,FALSE))</f>
        <v>#</v>
      </c>
    </row>
    <row r="499" spans="1:2">
      <c r="A499" t="s">
        <v>393</v>
      </c>
      <c r="B499" t="str">
        <f>IF(ISBLANK(VLOOKUP(A499,Questionnaire!A:KQ,7,FALSE)),"#",VLOOKUP(A499,Questionnaire!A:KQ,7,FALSE))</f>
        <v>#</v>
      </c>
    </row>
    <row r="500" spans="1:2">
      <c r="A500" t="s">
        <v>395</v>
      </c>
      <c r="B500" t="str">
        <f>IF(ISBLANK(VLOOKUP(A500,Questionnaire!A:KQ,7,FALSE)),"#",VLOOKUP(A500,Questionnaire!A:KQ,7,FALSE))</f>
        <v>#</v>
      </c>
    </row>
    <row r="501" spans="1:2">
      <c r="A501" t="s">
        <v>398</v>
      </c>
      <c r="B501" t="str">
        <f>IF(ISBLANK(VLOOKUP(A501,Questionnaire!A:KQ,7,FALSE)),"#",VLOOKUP(A501,Questionnaire!A:KQ,7,FALSE))</f>
        <v>#</v>
      </c>
    </row>
    <row r="502" spans="1:2">
      <c r="A502" t="s">
        <v>402</v>
      </c>
      <c r="B502" t="str">
        <f>IF(ISBLANK(VLOOKUP(A502,Questionnaire!A:KQ,7,FALSE)),"#",VLOOKUP(A502,Questionnaire!A:KQ,7,FALSE))</f>
        <v>#</v>
      </c>
    </row>
    <row r="503" spans="1:2">
      <c r="A503" t="s">
        <v>405</v>
      </c>
      <c r="B503" t="str">
        <f>IF(ISBLANK(VLOOKUP(A503,Questionnaire!A:KQ,7,FALSE)),"#",VLOOKUP(A503,Questionnaire!A:KQ,7,FALSE))</f>
        <v>#</v>
      </c>
    </row>
    <row r="504" spans="1:2">
      <c r="A504" t="s">
        <v>409</v>
      </c>
      <c r="B504" t="str">
        <f>IF(ISBLANK(VLOOKUP(A504,Questionnaire!A:KQ,7,FALSE)),"#",VLOOKUP(A504,Questionnaire!A:KQ,7,FALSE))</f>
        <v>#</v>
      </c>
    </row>
    <row r="505" spans="1:2">
      <c r="A505" t="s">
        <v>412</v>
      </c>
      <c r="B505" t="str">
        <f>IF(ISBLANK(VLOOKUP(A505,Questionnaire!A:KQ,7,FALSE)),"#",VLOOKUP(A505,Questionnaire!A:KQ,7,FALSE))</f>
        <v>#</v>
      </c>
    </row>
    <row r="506" spans="1:2">
      <c r="A506" t="s">
        <v>415</v>
      </c>
      <c r="B506" t="str">
        <f>IF(ISBLANK(VLOOKUP(A506,Questionnaire!A:KQ,7,FALSE)),"#",VLOOKUP(A506,Questionnaire!A:KQ,7,FALSE))</f>
        <v>#</v>
      </c>
    </row>
    <row r="507" spans="1:2">
      <c r="A507" t="s">
        <v>418</v>
      </c>
      <c r="B507" t="str">
        <f>IF(ISBLANK(VLOOKUP(A507,Questionnaire!A:KQ,7,FALSE)),"#",VLOOKUP(A507,Questionnaire!A:KQ,7,FALSE))</f>
        <v>#</v>
      </c>
    </row>
    <row r="508" spans="1:2">
      <c r="A508" t="s">
        <v>421</v>
      </c>
      <c r="B508" t="str">
        <f>IF(ISBLANK(VLOOKUP(A508,Questionnaire!A:KQ,7,FALSE)),"#",VLOOKUP(A508,Questionnaire!A:KQ,7,FALSE))</f>
        <v>#</v>
      </c>
    </row>
    <row r="509" spans="1:2">
      <c r="A509" t="s">
        <v>424</v>
      </c>
      <c r="B509" t="str">
        <f>IF(ISBLANK(VLOOKUP(A509,Questionnaire!A:KQ,7,FALSE)),"#",VLOOKUP(A509,Questionnaire!A:KQ,7,FALSE))</f>
        <v>#</v>
      </c>
    </row>
    <row r="510" spans="1:2">
      <c r="A510" t="s">
        <v>429</v>
      </c>
      <c r="B510" t="str">
        <f>IF(ISBLANK(VLOOKUP(A510,Questionnaire!A:KQ,7,FALSE)),"#",VLOOKUP(A510,Questionnaire!A:KQ,7,FALSE))</f>
        <v>#</v>
      </c>
    </row>
    <row r="511" spans="1:2">
      <c r="A511" t="s">
        <v>432</v>
      </c>
      <c r="B511" t="str">
        <f>IF(ISBLANK(VLOOKUP(A511,Questionnaire!A:KQ,7,FALSE)),"#",VLOOKUP(A511,Questionnaire!A:KQ,7,FALSE))</f>
        <v>#</v>
      </c>
    </row>
    <row r="512" spans="1:2">
      <c r="A512" t="s">
        <v>435</v>
      </c>
      <c r="B512" t="str">
        <f>IF(ISBLANK(VLOOKUP(A512,Questionnaire!A:KQ,7,FALSE)),"#",VLOOKUP(A512,Questionnaire!A:KQ,7,FALSE))</f>
        <v>#</v>
      </c>
    </row>
    <row r="513" spans="1:3">
      <c r="A513" t="s">
        <v>437</v>
      </c>
      <c r="B513" t="str">
        <f>IF(ISBLANK(VLOOKUP(A513,Questionnaire!A:KQ,7,FALSE)),"#",VLOOKUP(A513,Questionnaire!A:KQ,7,FALSE))</f>
        <v>#</v>
      </c>
    </row>
    <row r="514" spans="1:3">
      <c r="A514" t="s">
        <v>439</v>
      </c>
      <c r="B514" t="str">
        <f>IF(ISBLANK(VLOOKUP(A514,Questionnaire!A:KQ,7,FALSE)),"#",VLOOKUP(A514,Questionnaire!A:KQ,7,FALSE))</f>
        <v>#</v>
      </c>
    </row>
    <row r="515" spans="1:3">
      <c r="A515" t="s">
        <v>442</v>
      </c>
      <c r="B515" t="str">
        <f>IF(ISBLANK(VLOOKUP(A515,Questionnaire!A:KQ,7,FALSE)),"#",VLOOKUP(A515,Questionnaire!A:KQ,7,FALSE))</f>
        <v>#</v>
      </c>
    </row>
    <row r="516" spans="1:3">
      <c r="A516" t="s">
        <v>445</v>
      </c>
      <c r="B516" t="str">
        <f>IF(ISBLANK(VLOOKUP(A516,Questionnaire!A:KQ,7,FALSE)),"#",VLOOKUP(A516,Questionnaire!A:KQ,7,FALSE))</f>
        <v>#</v>
      </c>
    </row>
    <row r="517" spans="1:3">
      <c r="A517" t="s">
        <v>448</v>
      </c>
      <c r="B517" t="str">
        <f>IF(ISBLANK(VLOOKUP(A517,Questionnaire!A:KQ,7,FALSE)),"#",VLOOKUP(A517,Questionnaire!A:KQ,7,FALSE))</f>
        <v>#</v>
      </c>
    </row>
    <row r="518" spans="1:3">
      <c r="A518" t="s">
        <v>452</v>
      </c>
      <c r="B518" t="str">
        <f>IF(ISBLANK(VLOOKUP(A518,Questionnaire!A:KQ,7,FALSE)),"#",VLOOKUP(A518,Questionnaire!A:KQ,7,FALSE))</f>
        <v>#</v>
      </c>
    </row>
    <row r="519" spans="1:3">
      <c r="A519" t="s">
        <v>455</v>
      </c>
      <c r="B519" t="str">
        <f>IF(ISBLANK(VLOOKUP(A519,Questionnaire!A:KQ,7,FALSE)),"#",VLOOKUP(A519,Questionnaire!A:KQ,7,FALSE))</f>
        <v>#</v>
      </c>
    </row>
    <row r="520" spans="1:3">
      <c r="A520" t="s">
        <v>458</v>
      </c>
      <c r="B520" t="str">
        <f>IF(ISBLANK(VLOOKUP(A520,Questionnaire!A:KQ,7,FALSE)),"#",VLOOKUP(A520,Questionnaire!A:KQ,7,FALSE))</f>
        <v>#</v>
      </c>
    </row>
    <row r="521" spans="1:3">
      <c r="A521" t="s">
        <v>461</v>
      </c>
      <c r="B521" t="str">
        <f>IF(ISBLANK(VLOOKUP(A521,Questionnaire!A:KQ,7,FALSE)),"#",VLOOKUP(A521,Questionnaire!A:KQ,7,FALSE))</f>
        <v>#</v>
      </c>
    </row>
    <row r="522" spans="1:3">
      <c r="A522" t="s">
        <v>465</v>
      </c>
      <c r="B522" t="str">
        <f>IF(ISBLANK(VLOOKUP(A522,Questionnaire!A:KQ,7,FALSE)),"#",VLOOKUP(A522,Questionnaire!A:KQ,7,FALSE))</f>
        <v>#</v>
      </c>
    </row>
    <row r="523" spans="1:3">
      <c r="A523" t="s">
        <v>467</v>
      </c>
      <c r="B523" t="str">
        <f>IF(ISBLANK(VLOOKUP(A523,Questionnaire!A:KQ,7,FALSE)),"#",VLOOKUP(A523,Questionnaire!A:KQ,7,FALSE))</f>
        <v>#</v>
      </c>
    </row>
    <row r="524" spans="1:3">
      <c r="A524" t="s">
        <v>469</v>
      </c>
      <c r="B524" t="str">
        <f>IF(ISBLANK(VLOOKUP(A524,Questionnaire!A:KQ,7,FALSE)),"#",VLOOKUP(A524,Questionnaire!A:KQ,7,FALSE))</f>
        <v>#</v>
      </c>
    </row>
    <row r="525" spans="1:3">
      <c r="A525" t="s">
        <v>471</v>
      </c>
      <c r="B525" t="str">
        <f>IF(ISBLANK(VLOOKUP(A525,Questionnaire!A:KQ,7,FALSE)),"#",VLOOKUP(A525,Questionnaire!A:KQ,7,FALSE))</f>
        <v>#</v>
      </c>
    </row>
    <row r="526" spans="1:3">
      <c r="A526" t="s">
        <v>473</v>
      </c>
      <c r="B526" t="str">
        <f>IF(ISBLANK(VLOOKUP(A526,Questionnaire!A:KQ,7,FALSE)),"#",VLOOKUP(A526,Questionnaire!A:KQ,7,FALSE))</f>
        <v>#</v>
      </c>
    </row>
    <row r="527" spans="1:3">
      <c r="A527" t="s">
        <v>475</v>
      </c>
      <c r="B527" t="str">
        <f>IF(ISBLANK(VLOOKUP(A527,Questionnaire!A:KQ,7,FALSE)),"#",VLOOKUP(A527,Questionnaire!A:KQ,7,FALSE))</f>
        <v>#</v>
      </c>
    </row>
    <row r="528" spans="1:3">
      <c r="A528" t="s">
        <v>185</v>
      </c>
      <c r="B528" t="str">
        <f>IF(ISBLANK(VLOOKUP(A528,Questionnaire!A:KQ,8,FALSE)),"#",VLOOKUP(A528,Questionnaire!A:KQ,8,FALSE))</f>
        <v>#</v>
      </c>
      <c r="C528">
        <v>5</v>
      </c>
    </row>
    <row r="529" spans="1:2">
      <c r="A529" t="s">
        <v>187</v>
      </c>
      <c r="B529" t="str">
        <f>IF(ISNA(VLOOKUP(VLOOKUP(A529,Questionnaire!A:KQ,8,FALSE),'CORA Encoding'!D:E,2,FALSE)),"#",VLOOKUP(VLOOKUP(A529,Questionnaire!A:KQ,8,FALSE),'CORA Encoding'!D:E,2,FALSE))</f>
        <v>#</v>
      </c>
    </row>
    <row r="530" spans="1:2">
      <c r="A530" t="s">
        <v>189</v>
      </c>
      <c r="B530" t="str">
        <f>IF(ISNA(VLOOKUP(VLOOKUP(A530,Questionnaire!A:KQ,8,FALSE),'CORA Encoding'!G:H,2,FALSE)),"#",VLOOKUP(VLOOKUP(A530,Questionnaire!A:KQ,8,FALSE),'CORA Encoding'!G:H,2,FALSE))</f>
        <v>#</v>
      </c>
    </row>
    <row r="531" spans="1:2">
      <c r="A531" t="s">
        <v>191</v>
      </c>
      <c r="B531" t="str">
        <f>IF(ISNA(VLOOKUP(VLOOKUP(A531,Questionnaire!A:KQ,8,FALSE),'Country List'!E:F,2,FALSE)),"#",VLOOKUP(VLOOKUP(A531,Questionnaire!A:KQ,8,FALSE),'Country List'!E:F,2,FALSE))</f>
        <v>#</v>
      </c>
    </row>
    <row r="532" spans="1:2">
      <c r="A532" t="s">
        <v>193</v>
      </c>
      <c r="B532" t="str">
        <f>IF(ISNA(VLOOKUP(VLOOKUP(A532,Questionnaire!A:KQ,8,FALSE),'Industry List'!B:C,2,FALSE)),"#",VLOOKUP(VLOOKUP(A532,Questionnaire!A:KQ,8,FALSE),'Industry List'!B:C,2,FALSE))</f>
        <v>#</v>
      </c>
    </row>
    <row r="533" spans="1:2">
      <c r="A533" t="s">
        <v>197</v>
      </c>
      <c r="B533" t="str">
        <f>IF(ISBLANK(VLOOKUP(A533,Questionnaire!A:KQ,8,FALSE)),"#",VLOOKUP(A533,Questionnaire!A:KQ,8,FALSE))</f>
        <v>#</v>
      </c>
    </row>
    <row r="534" spans="1:2">
      <c r="A534" t="s">
        <v>201</v>
      </c>
      <c r="B534" t="str">
        <f>IF(ISBLANK(VLOOKUP(A534,Questionnaire!A:KQ,8,FALSE)),"#",VLOOKUP(A534,Questionnaire!A:KQ,8,FALSE))</f>
        <v>#</v>
      </c>
    </row>
    <row r="535" spans="1:2">
      <c r="A535" t="s">
        <v>203</v>
      </c>
      <c r="B535" t="str">
        <f>IF(ISNA(VLOOKUP(VLOOKUP(A535,Questionnaire!A:KQ,8,FALSE),'CORA Encoding'!J:K,2,FALSE)),"#",VLOOKUP(VLOOKUP(A535,Questionnaire!A:KQ,8,FALSE),'CORA Encoding'!J:K,2,FALSE))</f>
        <v>#</v>
      </c>
    </row>
    <row r="536" spans="1:2">
      <c r="A536" t="s">
        <v>208</v>
      </c>
      <c r="B536" t="str">
        <f>IF(ISBLANK(VLOOKUP(A536,Questionnaire!A:KQ,8,FALSE)),"#",VLOOKUP(A536,Questionnaire!A:KQ,8,FALSE))</f>
        <v>#</v>
      </c>
    </row>
    <row r="537" spans="1:2">
      <c r="A537" t="s">
        <v>213</v>
      </c>
      <c r="B537" t="str">
        <f>IF(ISBLANK(VLOOKUP(A537,Questionnaire!A:KQ,8,FALSE)),"#",VLOOKUP(A537,Questionnaire!A:KQ,8,FALSE))</f>
        <v>#</v>
      </c>
    </row>
    <row r="538" spans="1:2">
      <c r="A538" t="s">
        <v>215</v>
      </c>
      <c r="B538" t="str">
        <f>IF(ISBLANK(VLOOKUP(A538,Questionnaire!A:KQ,8,FALSE)),"#",VLOOKUP(A538,Questionnaire!A:KQ,8,FALSE))</f>
        <v>#</v>
      </c>
    </row>
    <row r="539" spans="1:2">
      <c r="A539" t="s">
        <v>217</v>
      </c>
      <c r="B539" t="str">
        <f>IF(ISBLANK(VLOOKUP(A539,Questionnaire!A:KQ,8,FALSE)),"#",VLOOKUP(A539,Questionnaire!A:KQ,8,FALSE))</f>
        <v>#</v>
      </c>
    </row>
    <row r="540" spans="1:2">
      <c r="A540" t="s">
        <v>219</v>
      </c>
      <c r="B540" t="str">
        <f>IF(ISBLANK(VLOOKUP(A540,Questionnaire!A:KQ,8,FALSE)),"#",VLOOKUP(A540,Questionnaire!A:KQ,8,FALSE))</f>
        <v>#</v>
      </c>
    </row>
    <row r="541" spans="1:2">
      <c r="A541" t="s">
        <v>221</v>
      </c>
      <c r="B541" t="str">
        <f>IF(ISBLANK(VLOOKUP(A541,Questionnaire!A:KQ,8,FALSE)),"#",VLOOKUP(A541,Questionnaire!A:KQ,8,FALSE))</f>
        <v>#</v>
      </c>
    </row>
    <row r="542" spans="1:2">
      <c r="A542" t="s">
        <v>223</v>
      </c>
      <c r="B542" t="str">
        <f>IF(ISBLANK(VLOOKUP(A542,Questionnaire!A:KQ,8,FALSE)),"#",VLOOKUP(A542,Questionnaire!A:KQ,8,FALSE))</f>
        <v>#</v>
      </c>
    </row>
    <row r="543" spans="1:2">
      <c r="A543" t="s">
        <v>225</v>
      </c>
      <c r="B543" t="str">
        <f>IF(ISBLANK(VLOOKUP(A543,Questionnaire!A:KQ,8,FALSE)),"#",VLOOKUP(A543,Questionnaire!A:KQ,8,FALSE))</f>
        <v>#</v>
      </c>
    </row>
    <row r="544" spans="1:2">
      <c r="A544" t="s">
        <v>227</v>
      </c>
      <c r="B544" t="str">
        <f>IF(ISBLANK(VLOOKUP(A544,Questionnaire!A:KQ,8,FALSE)),"#",VLOOKUP(A544,Questionnaire!A:KQ,8,FALSE))</f>
        <v>#</v>
      </c>
    </row>
    <row r="545" spans="1:2">
      <c r="A545" t="s">
        <v>229</v>
      </c>
      <c r="B545" t="str">
        <f>IF(ISBLANK(VLOOKUP(A545,Questionnaire!A:KQ,8,FALSE)),"#",VLOOKUP(A545,Questionnaire!A:KQ,8,FALSE))</f>
        <v>#</v>
      </c>
    </row>
    <row r="546" spans="1:2">
      <c r="A546" t="s">
        <v>231</v>
      </c>
      <c r="B546" t="str">
        <f>IF(ISBLANK(VLOOKUP(A546,Questionnaire!A:KQ,8,FALSE)),"#",VLOOKUP(A546,Questionnaire!A:KQ,8,FALSE))</f>
        <v>#</v>
      </c>
    </row>
    <row r="547" spans="1:2">
      <c r="A547" t="s">
        <v>233</v>
      </c>
      <c r="B547" t="str">
        <f>IF(ISBLANK(VLOOKUP(A547,Questionnaire!A:KQ,8,FALSE)),"#",VLOOKUP(A547,Questionnaire!A:KQ,8,FALSE))</f>
        <v>#</v>
      </c>
    </row>
    <row r="548" spans="1:2">
      <c r="A548" t="s">
        <v>235</v>
      </c>
      <c r="B548" t="str">
        <f>IF(ISBLANK(VLOOKUP(A548,Questionnaire!A:KQ,8,FALSE)),"#",VLOOKUP(A548,Questionnaire!A:KQ,8,FALSE))</f>
        <v>#</v>
      </c>
    </row>
    <row r="549" spans="1:2">
      <c r="A549" t="s">
        <v>237</v>
      </c>
      <c r="B549" t="str">
        <f>IF(ISBLANK(VLOOKUP(A549,Questionnaire!A:KQ,8,FALSE)),"#",VLOOKUP(A549,Questionnaire!A:KQ,8,FALSE))</f>
        <v>#</v>
      </c>
    </row>
    <row r="550" spans="1:2">
      <c r="A550" t="s">
        <v>239</v>
      </c>
      <c r="B550" t="str">
        <f>IF(ISBLANK(VLOOKUP(A550,Questionnaire!A:KQ,8,FALSE)),"#",VLOOKUP(A550,Questionnaire!A:KQ,8,FALSE))</f>
        <v>#</v>
      </c>
    </row>
    <row r="551" spans="1:2">
      <c r="A551" t="s">
        <v>242</v>
      </c>
      <c r="B551" t="str">
        <f>IF(ISBLANK(VLOOKUP(A551,Questionnaire!A:KQ,8,FALSE)),"#",VLOOKUP(A551,Questionnaire!A:KQ,8,FALSE))</f>
        <v>#</v>
      </c>
    </row>
    <row r="552" spans="1:2">
      <c r="A552" t="s">
        <v>245</v>
      </c>
      <c r="B552" t="str">
        <f>IF(ISBLANK(VLOOKUP(A552,Questionnaire!A:KQ,8,FALSE)),"#",VLOOKUP(A552,Questionnaire!A:KQ,8,FALSE))</f>
        <v>#</v>
      </c>
    </row>
    <row r="553" spans="1:2">
      <c r="A553" t="s">
        <v>247</v>
      </c>
      <c r="B553" t="str">
        <f>IF(ISBLANK(VLOOKUP(A553,Questionnaire!A:KQ,8,FALSE)),"#",VLOOKUP(A553,Questionnaire!A:KQ,8,FALSE))</f>
        <v>#</v>
      </c>
    </row>
    <row r="554" spans="1:2">
      <c r="A554" t="s">
        <v>249</v>
      </c>
      <c r="B554" t="str">
        <f>IF(ISBLANK(VLOOKUP(A554,Questionnaire!A:KQ,8,FALSE)),"#",VLOOKUP(A554,Questionnaire!A:KQ,8,FALSE))</f>
        <v>#</v>
      </c>
    </row>
    <row r="555" spans="1:2">
      <c r="A555" t="s">
        <v>250</v>
      </c>
      <c r="B555" t="str">
        <f>IF(ISBLANK(VLOOKUP(A555,Questionnaire!A:KQ,8,FALSE)),"#",VLOOKUP(A555,Questionnaire!A:KQ,8,FALSE))</f>
        <v>#</v>
      </c>
    </row>
    <row r="556" spans="1:2">
      <c r="A556" t="s">
        <v>252</v>
      </c>
      <c r="B556" t="str">
        <f>IF(ISBLANK(VLOOKUP(A556,Questionnaire!A:KQ,8,FALSE)),"#",VLOOKUP(A556,Questionnaire!A:KQ,8,FALSE))</f>
        <v>#</v>
      </c>
    </row>
    <row r="557" spans="1:2">
      <c r="A557" t="s">
        <v>255</v>
      </c>
      <c r="B557" t="str">
        <f>IF(ISBLANK(VLOOKUP(A557,Questionnaire!A:KQ,8,FALSE)),"#",VLOOKUP(A557,Questionnaire!A:KQ,8,FALSE))</f>
        <v>#</v>
      </c>
    </row>
    <row r="558" spans="1:2">
      <c r="A558" t="s">
        <v>258</v>
      </c>
      <c r="B558" t="str">
        <f>IF(ISNA(VLOOKUP(VLOOKUP(A558,Questionnaire!A:KQ,8,FALSE),'CORA Encoding'!M:N,2,FALSE)),"#",VLOOKUP(VLOOKUP(A558,Questionnaire!A:KQ,8,FALSE),'CORA Encoding'!M:N,2,FALSE))</f>
        <v>#</v>
      </c>
    </row>
    <row r="559" spans="1:2">
      <c r="A559" t="s">
        <v>261</v>
      </c>
      <c r="B559" t="str">
        <f>IF(ISBLANK(VLOOKUP(A559,Questionnaire!A:KQ,8,FALSE)),"#",VLOOKUP(A559,Questionnaire!A:KQ,8,FALSE))</f>
        <v>#</v>
      </c>
    </row>
    <row r="560" spans="1:2">
      <c r="A560" t="s">
        <v>263</v>
      </c>
      <c r="B560" t="str">
        <f>IF(ISBLANK(VLOOKUP(A560,Questionnaire!A:KQ,8,FALSE)),"#",VLOOKUP(A560,Questionnaire!A:KQ,8,FALSE))</f>
        <v>#</v>
      </c>
    </row>
    <row r="561" spans="1:2">
      <c r="A561" t="s">
        <v>265</v>
      </c>
      <c r="B561" t="str">
        <f>IF(ISBLANK(VLOOKUP(A561,Questionnaire!A:KQ,8,FALSE)),"#",VLOOKUP(A561,Questionnaire!A:KQ,8,FALSE))</f>
        <v>#</v>
      </c>
    </row>
    <row r="562" spans="1:2">
      <c r="A562" t="s">
        <v>267</v>
      </c>
      <c r="B562" t="str">
        <f>IF(ISBLANK(VLOOKUP(A562,Questionnaire!A:KQ,8,FALSE)),"#",VLOOKUP(A562,Questionnaire!A:KQ,8,FALSE))</f>
        <v>#</v>
      </c>
    </row>
    <row r="563" spans="1:2">
      <c r="A563" t="s">
        <v>269</v>
      </c>
      <c r="B563" t="str">
        <f>IF(ISBLANK(VLOOKUP(A563,Questionnaire!A:KQ,8,FALSE)),"#",VLOOKUP(A563,Questionnaire!A:KQ,8,FALSE))</f>
        <v>#</v>
      </c>
    </row>
    <row r="564" spans="1:2">
      <c r="A564" t="s">
        <v>274</v>
      </c>
      <c r="B564" t="str">
        <f>IF(ISBLANK(VLOOKUP(A564,Questionnaire!A:KQ,8,FALSE)),"#",VLOOKUP(A564,Questionnaire!A:KQ,8,FALSE))</f>
        <v>#</v>
      </c>
    </row>
    <row r="565" spans="1:2">
      <c r="A565" t="s">
        <v>276</v>
      </c>
      <c r="B565" t="str">
        <f>IF(ISBLANK(VLOOKUP(A565,Questionnaire!A:KQ,8,FALSE)),"#",VLOOKUP(A565,Questionnaire!A:KQ,8,FALSE))</f>
        <v>#</v>
      </c>
    </row>
    <row r="566" spans="1:2">
      <c r="A566" t="s">
        <v>278</v>
      </c>
      <c r="B566" t="str">
        <f>IF(ISBLANK(VLOOKUP(A566,Questionnaire!A:KQ,8,FALSE)),"#",VLOOKUP(A566,Questionnaire!A:KQ,8,FALSE))</f>
        <v>#</v>
      </c>
    </row>
    <row r="567" spans="1:2">
      <c r="A567" t="s">
        <v>280</v>
      </c>
      <c r="B567" t="str">
        <f>IF(ISBLANK(VLOOKUP(A567,Questionnaire!A:KQ,8,FALSE)),"#",VLOOKUP(A567,Questionnaire!A:KQ,8,FALSE))</f>
        <v>#</v>
      </c>
    </row>
    <row r="568" spans="1:2">
      <c r="A568" t="s">
        <v>282</v>
      </c>
      <c r="B568" t="str">
        <f>IF(ISBLANK(VLOOKUP(A568,Questionnaire!A:KQ,8,FALSE)),"#",VLOOKUP(A568,Questionnaire!A:KQ,8,FALSE))</f>
        <v>#</v>
      </c>
    </row>
    <row r="569" spans="1:2">
      <c r="A569" t="s">
        <v>286</v>
      </c>
      <c r="B569" t="str">
        <f>IF(ISBLANK(VLOOKUP(A569,Questionnaire!A:KQ,8,FALSE)),"#",VLOOKUP(A569,Questionnaire!A:KQ,8,FALSE))</f>
        <v>#</v>
      </c>
    </row>
    <row r="570" spans="1:2">
      <c r="A570" t="s">
        <v>288</v>
      </c>
      <c r="B570" t="str">
        <f>IF(ISBLANK(VLOOKUP(A570,Questionnaire!A:KQ,8,FALSE)),"#",VLOOKUP(A570,Questionnaire!A:KQ,8,FALSE))</f>
        <v>#</v>
      </c>
    </row>
    <row r="571" spans="1:2">
      <c r="A571" t="s">
        <v>290</v>
      </c>
      <c r="B571" t="str">
        <f>IF(ISBLANK(VLOOKUP(A571,Questionnaire!A:KQ,8,FALSE)),"#",VLOOKUP(A571,Questionnaire!A:KQ,8,FALSE))</f>
        <v>#</v>
      </c>
    </row>
    <row r="572" spans="1:2">
      <c r="A572" t="s">
        <v>292</v>
      </c>
      <c r="B572" t="str">
        <f>IF(ISBLANK(VLOOKUP(A572,Questionnaire!A:KQ,8,FALSE)),"#",VLOOKUP(A572,Questionnaire!A:KQ,8,FALSE))</f>
        <v>#</v>
      </c>
    </row>
    <row r="573" spans="1:2">
      <c r="A573" t="s">
        <v>294</v>
      </c>
      <c r="B573" t="str">
        <f>IF(ISBLANK(VLOOKUP(A573,Questionnaire!A:KQ,8,FALSE)),"#",VLOOKUP(A573,Questionnaire!A:KQ,8,FALSE))</f>
        <v>#</v>
      </c>
    </row>
    <row r="574" spans="1:2">
      <c r="A574" t="s">
        <v>296</v>
      </c>
      <c r="B574" t="str">
        <f>IF(ISBLANK(VLOOKUP(A574,Questionnaire!A:KQ,8,FALSE)),"#",VLOOKUP(A574,Questionnaire!A:KQ,8,FALSE))</f>
        <v>#</v>
      </c>
    </row>
    <row r="575" spans="1:2">
      <c r="A575" t="s">
        <v>301</v>
      </c>
      <c r="B575" t="str">
        <f>IF(ISBLANK(VLOOKUP(A575,Questionnaire!A:KQ,8,FALSE)),"#",VLOOKUP(A575,Questionnaire!A:KQ,8,FALSE))</f>
        <v>#</v>
      </c>
    </row>
    <row r="576" spans="1:2">
      <c r="A576" t="s">
        <v>303</v>
      </c>
      <c r="B576" t="str">
        <f>IF(ISBLANK(VLOOKUP(A576,Questionnaire!A:KQ,8,FALSE)),"#",VLOOKUP(A576,Questionnaire!A:KQ,8,FALSE))</f>
        <v>#</v>
      </c>
    </row>
    <row r="577" spans="1:2">
      <c r="A577" t="s">
        <v>305</v>
      </c>
      <c r="B577" t="str">
        <f>IF(ISBLANK(VLOOKUP(A577,Questionnaire!A:KQ,8,FALSE)),"#",VLOOKUP(A577,Questionnaire!A:KQ,8,FALSE))</f>
        <v>#</v>
      </c>
    </row>
    <row r="578" spans="1:2">
      <c r="A578" t="s">
        <v>307</v>
      </c>
      <c r="B578" t="str">
        <f>IF(ISBLANK(VLOOKUP(A578,Questionnaire!A:KQ,8,FALSE)),"#",VLOOKUP(A578,Questionnaire!A:KQ,8,FALSE))</f>
        <v>#</v>
      </c>
    </row>
    <row r="579" spans="1:2">
      <c r="A579" t="s">
        <v>311</v>
      </c>
      <c r="B579" t="str">
        <f>IF(ISBLANK(VLOOKUP(A579,Questionnaire!A:KQ,8,FALSE)),"#",VLOOKUP(A579,Questionnaire!A:KQ,8,FALSE))</f>
        <v>#</v>
      </c>
    </row>
    <row r="580" spans="1:2">
      <c r="A580" t="s">
        <v>313</v>
      </c>
      <c r="B580" t="str">
        <f>IF(ISBLANK(VLOOKUP(A580,Questionnaire!A:KQ,8,FALSE)),"#",VLOOKUP(A580,Questionnaire!A:KQ,8,FALSE))</f>
        <v>#</v>
      </c>
    </row>
    <row r="581" spans="1:2">
      <c r="A581" t="s">
        <v>314</v>
      </c>
      <c r="B581" t="str">
        <f>IF(ISBLANK(VLOOKUP(A581,Questionnaire!A:KQ,8,FALSE)),"#",VLOOKUP(A581,Questionnaire!A:KQ,8,FALSE))</f>
        <v>#</v>
      </c>
    </row>
    <row r="582" spans="1:2">
      <c r="A582" t="s">
        <v>315</v>
      </c>
      <c r="B582" t="str">
        <f>IF(ISBLANK(VLOOKUP(A582,Questionnaire!A:KQ,8,FALSE)),"#",VLOOKUP(A582,Questionnaire!A:KQ,8,FALSE))</f>
        <v>#</v>
      </c>
    </row>
    <row r="583" spans="1:2">
      <c r="A583" t="s">
        <v>317</v>
      </c>
      <c r="B583" t="str">
        <f>IF(ISBLANK(VLOOKUP(A583,Questionnaire!A:KQ,8,FALSE)),"#",VLOOKUP(A583,Questionnaire!A:KQ,8,FALSE))</f>
        <v>#</v>
      </c>
    </row>
    <row r="584" spans="1:2">
      <c r="A584" t="s">
        <v>319</v>
      </c>
      <c r="B584" t="str">
        <f>IF(ISBLANK(VLOOKUP(A584,Questionnaire!A:KQ,8,FALSE)),"#",VLOOKUP(A584,Questionnaire!A:KQ,8,FALSE))</f>
        <v>#</v>
      </c>
    </row>
    <row r="585" spans="1:2">
      <c r="A585" t="s">
        <v>322</v>
      </c>
      <c r="B585" t="str">
        <f>IF(ISBLANK(VLOOKUP(A585,Questionnaire!A:KQ,8,FALSE)),"#",VLOOKUP(A585,Questionnaire!A:KQ,8,FALSE))</f>
        <v>#</v>
      </c>
    </row>
    <row r="586" spans="1:2">
      <c r="A586" t="s">
        <v>326</v>
      </c>
      <c r="B586" t="str">
        <f>IF(ISBLANK(VLOOKUP(A586,Questionnaire!A:KQ,8,FALSE)),"#",VLOOKUP(A586,Questionnaire!A:KQ,8,FALSE))</f>
        <v>#</v>
      </c>
    </row>
    <row r="587" spans="1:2">
      <c r="A587" t="s">
        <v>328</v>
      </c>
      <c r="B587" t="str">
        <f>IF(ISBLANK(VLOOKUP(A587,Questionnaire!A:KQ,8,FALSE)),"#",VLOOKUP(A587,Questionnaire!A:KQ,8,FALSE))</f>
        <v>#</v>
      </c>
    </row>
    <row r="588" spans="1:2">
      <c r="A588" t="s">
        <v>332</v>
      </c>
      <c r="B588" t="str">
        <f>IF(ISBLANK(VLOOKUP(A588,Questionnaire!A:KQ,8,FALSE)),"#",VLOOKUP(A588,Questionnaire!A:KQ,8,FALSE))</f>
        <v>#</v>
      </c>
    </row>
    <row r="589" spans="1:2">
      <c r="A589" t="s">
        <v>333</v>
      </c>
      <c r="B589" t="str">
        <f>IF(ISBLANK(VLOOKUP(A589,Questionnaire!A:KQ,8,FALSE)),"#",VLOOKUP(A589,Questionnaire!A:KQ,8,FALSE))</f>
        <v>#</v>
      </c>
    </row>
    <row r="590" spans="1:2">
      <c r="A590" t="s">
        <v>334</v>
      </c>
      <c r="B590" t="str">
        <f>IF(ISBLANK(VLOOKUP(A590,Questionnaire!A:KQ,8,FALSE)),"#",VLOOKUP(A590,Questionnaire!A:KQ,8,FALSE))</f>
        <v>#</v>
      </c>
    </row>
    <row r="591" spans="1:2">
      <c r="A591" t="s">
        <v>335</v>
      </c>
      <c r="B591" t="str">
        <f>IF(ISBLANK(VLOOKUP(A591,Questionnaire!A:KQ,8,FALSE)),"#",VLOOKUP(A591,Questionnaire!A:KQ,8,FALSE))</f>
        <v>#</v>
      </c>
    </row>
    <row r="592" spans="1:2">
      <c r="A592" t="s">
        <v>336</v>
      </c>
      <c r="B592" t="str">
        <f>IF(ISBLANK(VLOOKUP(A592,Questionnaire!A:KQ,8,FALSE)),"#",VLOOKUP(A592,Questionnaire!A:KQ,8,FALSE))</f>
        <v>#</v>
      </c>
    </row>
    <row r="593" spans="1:2">
      <c r="A593" t="s">
        <v>337</v>
      </c>
      <c r="B593" t="str">
        <f>IF(ISBLANK(VLOOKUP(A593,Questionnaire!A:KQ,8,FALSE)),"#",VLOOKUP(A593,Questionnaire!A:KQ,8,FALSE))</f>
        <v>#</v>
      </c>
    </row>
    <row r="594" spans="1:2">
      <c r="A594" t="s">
        <v>338</v>
      </c>
      <c r="B594" t="str">
        <f>IF(ISBLANK(VLOOKUP(A594,Questionnaire!A:KQ,8,FALSE)),"#",VLOOKUP(A594,Questionnaire!A:KQ,8,FALSE))</f>
        <v>#</v>
      </c>
    </row>
    <row r="595" spans="1:2">
      <c r="A595" t="s">
        <v>339</v>
      </c>
      <c r="B595" t="str">
        <f>IF(ISBLANK(VLOOKUP(A595,Questionnaire!A:KQ,8,FALSE)),"#",VLOOKUP(A595,Questionnaire!A:KQ,8,FALSE))</f>
        <v>#</v>
      </c>
    </row>
    <row r="596" spans="1:2">
      <c r="A596" t="s">
        <v>340</v>
      </c>
      <c r="B596" t="str">
        <f>IF(ISBLANK(VLOOKUP(A596,Questionnaire!A:KQ,8,FALSE)),"#",VLOOKUP(A596,Questionnaire!A:KQ,8,FALSE))</f>
        <v>#</v>
      </c>
    </row>
    <row r="597" spans="1:2">
      <c r="A597" t="s">
        <v>341</v>
      </c>
      <c r="B597" t="str">
        <f>IF(ISBLANK(VLOOKUP(A597,Questionnaire!A:KQ,8,FALSE)),"#",VLOOKUP(A597,Questionnaire!A:KQ,8,FALSE))</f>
        <v>#</v>
      </c>
    </row>
    <row r="598" spans="1:2">
      <c r="A598" t="s">
        <v>342</v>
      </c>
      <c r="B598" t="str">
        <f>IF(ISBLANK(VLOOKUP(A598,Questionnaire!A:KQ,8,FALSE)),"#",VLOOKUP(A598,Questionnaire!A:KQ,8,FALSE))</f>
        <v>#</v>
      </c>
    </row>
    <row r="599" spans="1:2">
      <c r="A599" t="s">
        <v>343</v>
      </c>
      <c r="B599" t="str">
        <f>IF(ISBLANK(VLOOKUP(A599,Questionnaire!A:KQ,8,FALSE)),"#",VLOOKUP(A599,Questionnaire!A:KQ,8,FALSE))</f>
        <v>#</v>
      </c>
    </row>
    <row r="600" spans="1:2">
      <c r="A600" t="s">
        <v>344</v>
      </c>
      <c r="B600" t="str">
        <f>IF(ISBLANK(VLOOKUP(A600,Questionnaire!A:KQ,8,FALSE)),"#",VLOOKUP(A600,Questionnaire!A:KQ,8,FALSE))</f>
        <v>#</v>
      </c>
    </row>
    <row r="601" spans="1:2">
      <c r="A601" t="s">
        <v>345</v>
      </c>
      <c r="B601" t="str">
        <f>IF(ISBLANK(VLOOKUP(A601,Questionnaire!A:KQ,8,FALSE)),"#",VLOOKUP(A601,Questionnaire!A:KQ,8,FALSE))</f>
        <v>#</v>
      </c>
    </row>
    <row r="602" spans="1:2">
      <c r="A602" t="s">
        <v>348</v>
      </c>
      <c r="B602" t="str">
        <f>IF(ISBLANK(VLOOKUP(A602,Questionnaire!A:KQ,8,FALSE)),"#",VLOOKUP(A602,Questionnaire!A:KQ,8,FALSE))</f>
        <v>#</v>
      </c>
    </row>
    <row r="603" spans="1:2">
      <c r="A603" t="s">
        <v>353</v>
      </c>
      <c r="B603" t="str">
        <f>IF(ISBLANK(VLOOKUP(A603,Questionnaire!A:KQ,8,FALSE)),"#",VLOOKUP(A603,Questionnaire!A:KQ,8,FALSE))</f>
        <v>#</v>
      </c>
    </row>
    <row r="604" spans="1:2">
      <c r="A604" t="s">
        <v>354</v>
      </c>
      <c r="B604" t="str">
        <f>IF(ISBLANK(VLOOKUP(A604,Questionnaire!A:KQ,8,FALSE)),"#",VLOOKUP(A604,Questionnaire!A:KQ,8,FALSE))</f>
        <v>#</v>
      </c>
    </row>
    <row r="605" spans="1:2">
      <c r="A605" t="s">
        <v>355</v>
      </c>
      <c r="B605" t="str">
        <f>IF(ISBLANK(VLOOKUP(A605,Questionnaire!A:KQ,8,FALSE)),"#",VLOOKUP(A605,Questionnaire!A:KQ,8,FALSE))</f>
        <v>#</v>
      </c>
    </row>
    <row r="606" spans="1:2">
      <c r="A606" t="s">
        <v>356</v>
      </c>
      <c r="B606" t="str">
        <f>IF(ISBLANK(VLOOKUP(A606,Questionnaire!A:KQ,8,FALSE)),"#",VLOOKUP(A606,Questionnaire!A:KQ,8,FALSE))</f>
        <v>#</v>
      </c>
    </row>
    <row r="607" spans="1:2">
      <c r="A607" t="s">
        <v>357</v>
      </c>
      <c r="B607" t="str">
        <f>IF(ISBLANK(VLOOKUP(A607,Questionnaire!A:KQ,8,FALSE)),"#",VLOOKUP(A607,Questionnaire!A:KQ,8,FALSE))</f>
        <v>#</v>
      </c>
    </row>
    <row r="608" spans="1:2">
      <c r="A608" t="s">
        <v>360</v>
      </c>
      <c r="B608" t="str">
        <f>IF(ISBLANK(VLOOKUP(A608,Questionnaire!A:KQ,8,FALSE)),"#",VLOOKUP(A608,Questionnaire!A:KQ,8,FALSE))</f>
        <v>#</v>
      </c>
    </row>
    <row r="609" spans="1:2">
      <c r="A609" t="s">
        <v>362</v>
      </c>
      <c r="B609" t="str">
        <f>IF(ISBLANK(VLOOKUP(A609,Questionnaire!A:KQ,8,FALSE)),"#",VLOOKUP(A609,Questionnaire!A:KQ,8,FALSE))</f>
        <v>#</v>
      </c>
    </row>
    <row r="610" spans="1:2">
      <c r="A610" t="s">
        <v>363</v>
      </c>
      <c r="B610" t="str">
        <f>IF(ISBLANK(VLOOKUP(A610,Questionnaire!A:KQ,8,FALSE)),"#",VLOOKUP(A610,Questionnaire!A:KQ,8,FALSE))</f>
        <v>#</v>
      </c>
    </row>
    <row r="611" spans="1:2">
      <c r="A611" t="s">
        <v>364</v>
      </c>
      <c r="B611" t="str">
        <f>IF(ISBLANK(VLOOKUP(A611,Questionnaire!A:KQ,8,FALSE)),"#",VLOOKUP(A611,Questionnaire!A:KQ,8,FALSE))</f>
        <v>#</v>
      </c>
    </row>
    <row r="612" spans="1:2">
      <c r="A612" t="s">
        <v>365</v>
      </c>
      <c r="B612" t="str">
        <f>IF(ISBLANK(VLOOKUP(A612,Questionnaire!A:KQ,8,FALSE)),"#",VLOOKUP(A612,Questionnaire!A:KQ,8,FALSE))</f>
        <v>#</v>
      </c>
    </row>
    <row r="613" spans="1:2">
      <c r="A613" t="s">
        <v>366</v>
      </c>
      <c r="B613" t="str">
        <f>IF(ISBLANK(VLOOKUP(A613,Questionnaire!A:KQ,8,FALSE)),"#",VLOOKUP(A613,Questionnaire!A:KQ,8,FALSE))</f>
        <v>#</v>
      </c>
    </row>
    <row r="614" spans="1:2">
      <c r="A614" t="s">
        <v>371</v>
      </c>
      <c r="B614" t="str">
        <f>IF(ISBLANK(VLOOKUP(A614,Questionnaire!A:KQ,8,FALSE)),"#",VLOOKUP(A614,Questionnaire!A:KQ,8,FALSE))</f>
        <v>#</v>
      </c>
    </row>
    <row r="615" spans="1:2">
      <c r="A615" t="s">
        <v>372</v>
      </c>
      <c r="B615" t="str">
        <f>IF(ISBLANK(VLOOKUP(A615,Questionnaire!A:KQ,8,FALSE)),"#",VLOOKUP(A615,Questionnaire!A:KQ,8,FALSE))</f>
        <v>#</v>
      </c>
    </row>
    <row r="616" spans="1:2">
      <c r="A616" t="s">
        <v>373</v>
      </c>
      <c r="B616" t="str">
        <f>IF(ISBLANK(VLOOKUP(A616,Questionnaire!A:KQ,8,FALSE)),"#",VLOOKUP(A616,Questionnaire!A:KQ,8,FALSE))</f>
        <v>#</v>
      </c>
    </row>
    <row r="617" spans="1:2">
      <c r="A617" t="s">
        <v>374</v>
      </c>
      <c r="B617" t="str">
        <f>IF(ISBLANK(VLOOKUP(A617,Questionnaire!A:KQ,8,FALSE)),"#",VLOOKUP(A617,Questionnaire!A:KQ,8,FALSE))</f>
        <v>#</v>
      </c>
    </row>
    <row r="618" spans="1:2">
      <c r="A618" t="s">
        <v>377</v>
      </c>
      <c r="B618" t="str">
        <f>IF(ISBLANK(VLOOKUP(A618,Questionnaire!A:KQ,8,FALSE)),"#",VLOOKUP(A618,Questionnaire!A:KQ,8,FALSE))</f>
        <v>#</v>
      </c>
    </row>
    <row r="619" spans="1:2">
      <c r="A619" t="s">
        <v>379</v>
      </c>
      <c r="B619" t="str">
        <f>IF(ISBLANK(VLOOKUP(A619,Questionnaire!A:KQ,8,FALSE)),"#",VLOOKUP(A619,Questionnaire!A:KQ,8,FALSE))</f>
        <v>#</v>
      </c>
    </row>
    <row r="620" spans="1:2">
      <c r="A620" t="s">
        <v>380</v>
      </c>
      <c r="B620" t="str">
        <f>IF(ISBLANK(VLOOKUP(A620,Questionnaire!A:KQ,8,FALSE)),"#",VLOOKUP(A620,Questionnaire!A:KQ,8,FALSE))</f>
        <v>#</v>
      </c>
    </row>
    <row r="621" spans="1:2">
      <c r="A621" t="s">
        <v>381</v>
      </c>
      <c r="B621" t="str">
        <f>IF(ISBLANK(VLOOKUP(A621,Questionnaire!A:KQ,8,FALSE)),"#",VLOOKUP(A621,Questionnaire!A:KQ,8,FALSE))</f>
        <v>#</v>
      </c>
    </row>
    <row r="622" spans="1:2">
      <c r="A622" t="s">
        <v>382</v>
      </c>
      <c r="B622" t="str">
        <f>IF(ISBLANK(VLOOKUP(A622,Questionnaire!A:KQ,8,FALSE)),"#",VLOOKUP(A622,Questionnaire!A:KQ,8,FALSE))</f>
        <v>#</v>
      </c>
    </row>
    <row r="623" spans="1:2">
      <c r="A623" t="s">
        <v>384</v>
      </c>
      <c r="B623" t="str">
        <f>IF(ISBLANK(VLOOKUP(A623,Questionnaire!A:KQ,8,FALSE)),"#",VLOOKUP(A623,Questionnaire!A:KQ,8,FALSE))</f>
        <v>#</v>
      </c>
    </row>
    <row r="624" spans="1:2">
      <c r="A624" t="s">
        <v>387</v>
      </c>
      <c r="B624" t="str">
        <f>IF(ISBLANK(VLOOKUP(A624,Questionnaire!A:KQ,8,FALSE)),"#",VLOOKUP(A624,Questionnaire!A:KQ,8,FALSE))</f>
        <v>#</v>
      </c>
    </row>
    <row r="625" spans="1:2">
      <c r="A625" t="s">
        <v>391</v>
      </c>
      <c r="B625" t="str">
        <f>IF(ISBLANK(VLOOKUP(A625,Questionnaire!A:KQ,8,FALSE)),"#",VLOOKUP(A625,Questionnaire!A:KQ,8,FALSE))</f>
        <v>#</v>
      </c>
    </row>
    <row r="626" spans="1:2">
      <c r="A626" t="s">
        <v>393</v>
      </c>
      <c r="B626" t="str">
        <f>IF(ISBLANK(VLOOKUP(A626,Questionnaire!A:KQ,8,FALSE)),"#",VLOOKUP(A626,Questionnaire!A:KQ,8,FALSE))</f>
        <v>#</v>
      </c>
    </row>
    <row r="627" spans="1:2">
      <c r="A627" t="s">
        <v>395</v>
      </c>
      <c r="B627" t="str">
        <f>IF(ISBLANK(VLOOKUP(A627,Questionnaire!A:KQ,8,FALSE)),"#",VLOOKUP(A627,Questionnaire!A:KQ,8,FALSE))</f>
        <v>#</v>
      </c>
    </row>
    <row r="628" spans="1:2">
      <c r="A628" t="s">
        <v>398</v>
      </c>
      <c r="B628" t="str">
        <f>IF(ISBLANK(VLOOKUP(A628,Questionnaire!A:KQ,8,FALSE)),"#",VLOOKUP(A628,Questionnaire!A:KQ,8,FALSE))</f>
        <v>#</v>
      </c>
    </row>
    <row r="629" spans="1:2">
      <c r="A629" t="s">
        <v>402</v>
      </c>
      <c r="B629" t="str">
        <f>IF(ISBLANK(VLOOKUP(A629,Questionnaire!A:KQ,8,FALSE)),"#",VLOOKUP(A629,Questionnaire!A:KQ,8,FALSE))</f>
        <v>#</v>
      </c>
    </row>
    <row r="630" spans="1:2">
      <c r="A630" t="s">
        <v>405</v>
      </c>
      <c r="B630" t="str">
        <f>IF(ISBLANK(VLOOKUP(A630,Questionnaire!A:KQ,8,FALSE)),"#",VLOOKUP(A630,Questionnaire!A:KQ,8,FALSE))</f>
        <v>#</v>
      </c>
    </row>
    <row r="631" spans="1:2">
      <c r="A631" t="s">
        <v>409</v>
      </c>
      <c r="B631" t="str">
        <f>IF(ISBLANK(VLOOKUP(A631,Questionnaire!A:KQ,8,FALSE)),"#",VLOOKUP(A631,Questionnaire!A:KQ,8,FALSE))</f>
        <v>#</v>
      </c>
    </row>
    <row r="632" spans="1:2">
      <c r="A632" t="s">
        <v>412</v>
      </c>
      <c r="B632" t="str">
        <f>IF(ISBLANK(VLOOKUP(A632,Questionnaire!A:KQ,8,FALSE)),"#",VLOOKUP(A632,Questionnaire!A:KQ,8,FALSE))</f>
        <v>#</v>
      </c>
    </row>
    <row r="633" spans="1:2">
      <c r="A633" t="s">
        <v>415</v>
      </c>
      <c r="B633" t="str">
        <f>IF(ISBLANK(VLOOKUP(A633,Questionnaire!A:KQ,8,FALSE)),"#",VLOOKUP(A633,Questionnaire!A:KQ,8,FALSE))</f>
        <v>#</v>
      </c>
    </row>
    <row r="634" spans="1:2">
      <c r="A634" t="s">
        <v>418</v>
      </c>
      <c r="B634" t="str">
        <f>IF(ISBLANK(VLOOKUP(A634,Questionnaire!A:KQ,8,FALSE)),"#",VLOOKUP(A634,Questionnaire!A:KQ,8,FALSE))</f>
        <v>#</v>
      </c>
    </row>
    <row r="635" spans="1:2">
      <c r="A635" t="s">
        <v>421</v>
      </c>
      <c r="B635" t="str">
        <f>IF(ISBLANK(VLOOKUP(A635,Questionnaire!A:KQ,8,FALSE)),"#",VLOOKUP(A635,Questionnaire!A:KQ,8,FALSE))</f>
        <v>#</v>
      </c>
    </row>
    <row r="636" spans="1:2">
      <c r="A636" t="s">
        <v>424</v>
      </c>
      <c r="B636" t="str">
        <f>IF(ISBLANK(VLOOKUP(A636,Questionnaire!A:KQ,8,FALSE)),"#",VLOOKUP(A636,Questionnaire!A:KQ,8,FALSE))</f>
        <v>#</v>
      </c>
    </row>
    <row r="637" spans="1:2">
      <c r="A637" t="s">
        <v>429</v>
      </c>
      <c r="B637" t="str">
        <f>IF(ISBLANK(VLOOKUP(A637,Questionnaire!A:KQ,8,FALSE)),"#",VLOOKUP(A637,Questionnaire!A:KQ,8,FALSE))</f>
        <v>#</v>
      </c>
    </row>
    <row r="638" spans="1:2">
      <c r="A638" t="s">
        <v>432</v>
      </c>
      <c r="B638" t="str">
        <f>IF(ISBLANK(VLOOKUP(A638,Questionnaire!A:KQ,8,FALSE)),"#",VLOOKUP(A638,Questionnaire!A:KQ,8,FALSE))</f>
        <v>#</v>
      </c>
    </row>
    <row r="639" spans="1:2">
      <c r="A639" t="s">
        <v>435</v>
      </c>
      <c r="B639" t="str">
        <f>IF(ISBLANK(VLOOKUP(A639,Questionnaire!A:KQ,8,FALSE)),"#",VLOOKUP(A639,Questionnaire!A:KQ,8,FALSE))</f>
        <v>#</v>
      </c>
    </row>
    <row r="640" spans="1:2">
      <c r="A640" t="s">
        <v>437</v>
      </c>
      <c r="B640" t="str">
        <f>IF(ISBLANK(VLOOKUP(A640,Questionnaire!A:KQ,8,FALSE)),"#",VLOOKUP(A640,Questionnaire!A:KQ,8,FALSE))</f>
        <v>#</v>
      </c>
    </row>
    <row r="641" spans="1:3">
      <c r="A641" t="s">
        <v>439</v>
      </c>
      <c r="B641" t="str">
        <f>IF(ISBLANK(VLOOKUP(A641,Questionnaire!A:KQ,8,FALSE)),"#",VLOOKUP(A641,Questionnaire!A:KQ,8,FALSE))</f>
        <v>#</v>
      </c>
    </row>
    <row r="642" spans="1:3">
      <c r="A642" t="s">
        <v>442</v>
      </c>
      <c r="B642" t="str">
        <f>IF(ISBLANK(VLOOKUP(A642,Questionnaire!A:KQ,8,FALSE)),"#",VLOOKUP(A642,Questionnaire!A:KQ,8,FALSE))</f>
        <v>#</v>
      </c>
    </row>
    <row r="643" spans="1:3">
      <c r="A643" t="s">
        <v>445</v>
      </c>
      <c r="B643" t="str">
        <f>IF(ISBLANK(VLOOKUP(A643,Questionnaire!A:KQ,8,FALSE)),"#",VLOOKUP(A643,Questionnaire!A:KQ,8,FALSE))</f>
        <v>#</v>
      </c>
    </row>
    <row r="644" spans="1:3">
      <c r="A644" t="s">
        <v>448</v>
      </c>
      <c r="B644" t="str">
        <f>IF(ISBLANK(VLOOKUP(A644,Questionnaire!A:KQ,8,FALSE)),"#",VLOOKUP(A644,Questionnaire!A:KQ,8,FALSE))</f>
        <v>#</v>
      </c>
    </row>
    <row r="645" spans="1:3">
      <c r="A645" t="s">
        <v>452</v>
      </c>
      <c r="B645" t="str">
        <f>IF(ISBLANK(VLOOKUP(A645,Questionnaire!A:KQ,8,FALSE)),"#",VLOOKUP(A645,Questionnaire!A:KQ,8,FALSE))</f>
        <v>#</v>
      </c>
    </row>
    <row r="646" spans="1:3">
      <c r="A646" t="s">
        <v>455</v>
      </c>
      <c r="B646" t="str">
        <f>IF(ISBLANK(VLOOKUP(A646,Questionnaire!A:KQ,8,FALSE)),"#",VLOOKUP(A646,Questionnaire!A:KQ,8,FALSE))</f>
        <v>#</v>
      </c>
    </row>
    <row r="647" spans="1:3">
      <c r="A647" t="s">
        <v>458</v>
      </c>
      <c r="B647" t="str">
        <f>IF(ISBLANK(VLOOKUP(A647,Questionnaire!A:KQ,8,FALSE)),"#",VLOOKUP(A647,Questionnaire!A:KQ,8,FALSE))</f>
        <v>#</v>
      </c>
    </row>
    <row r="648" spans="1:3">
      <c r="A648" t="s">
        <v>461</v>
      </c>
      <c r="B648" t="str">
        <f>IF(ISBLANK(VLOOKUP(A648,Questionnaire!A:KQ,8,FALSE)),"#",VLOOKUP(A648,Questionnaire!A:KQ,8,FALSE))</f>
        <v>#</v>
      </c>
    </row>
    <row r="649" spans="1:3">
      <c r="A649" t="s">
        <v>465</v>
      </c>
      <c r="B649" t="str">
        <f>IF(ISBLANK(VLOOKUP(A649,Questionnaire!A:KQ,8,FALSE)),"#",VLOOKUP(A649,Questionnaire!A:KQ,8,FALSE))</f>
        <v>#</v>
      </c>
    </row>
    <row r="650" spans="1:3">
      <c r="A650" t="s">
        <v>467</v>
      </c>
      <c r="B650" t="str">
        <f>IF(ISBLANK(VLOOKUP(A650,Questionnaire!A:KQ,8,FALSE)),"#",VLOOKUP(A650,Questionnaire!A:KQ,8,FALSE))</f>
        <v>#</v>
      </c>
    </row>
    <row r="651" spans="1:3">
      <c r="A651" t="s">
        <v>469</v>
      </c>
      <c r="B651" t="str">
        <f>IF(ISBLANK(VLOOKUP(A651,Questionnaire!A:KQ,8,FALSE)),"#",VLOOKUP(A651,Questionnaire!A:KQ,8,FALSE))</f>
        <v>#</v>
      </c>
    </row>
    <row r="652" spans="1:3">
      <c r="A652" t="s">
        <v>471</v>
      </c>
      <c r="B652" t="str">
        <f>IF(ISBLANK(VLOOKUP(A652,Questionnaire!A:KQ,8,FALSE)),"#",VLOOKUP(A652,Questionnaire!A:KQ,8,FALSE))</f>
        <v>#</v>
      </c>
    </row>
    <row r="653" spans="1:3">
      <c r="A653" t="s">
        <v>473</v>
      </c>
      <c r="B653" t="str">
        <f>IF(ISBLANK(VLOOKUP(A653,Questionnaire!A:KQ,8,FALSE)),"#",VLOOKUP(A653,Questionnaire!A:KQ,8,FALSE))</f>
        <v>#</v>
      </c>
    </row>
    <row r="654" spans="1:3">
      <c r="A654" t="s">
        <v>475</v>
      </c>
      <c r="B654" t="str">
        <f>IF(ISBLANK(VLOOKUP(A654,Questionnaire!A:KQ,8,FALSE)),"#",VLOOKUP(A654,Questionnaire!A:KQ,8,FALSE))</f>
        <v>#</v>
      </c>
    </row>
    <row r="655" spans="1:3">
      <c r="A655" t="s">
        <v>185</v>
      </c>
      <c r="B655" t="str">
        <f>IF(ISBLANK(VLOOKUP(A655,Questionnaire!A:KQ,9,FALSE)),"#",VLOOKUP(A655,Questionnaire!A:KQ,9,FALSE))</f>
        <v>#</v>
      </c>
      <c r="C655">
        <v>6</v>
      </c>
    </row>
    <row r="656" spans="1:3">
      <c r="A656" t="s">
        <v>187</v>
      </c>
      <c r="B656" t="str">
        <f>IF(ISNA(VLOOKUP(VLOOKUP(A656,Questionnaire!A:KQ,9,FALSE),'CORA Encoding'!D:E,2,FALSE)),"#",VLOOKUP(VLOOKUP(A656,Questionnaire!A:KQ,9,FALSE),'CORA Encoding'!D:E,2,FALSE))</f>
        <v>#</v>
      </c>
    </row>
    <row r="657" spans="1:2">
      <c r="A657" t="s">
        <v>189</v>
      </c>
      <c r="B657" t="str">
        <f>IF(ISNA(VLOOKUP(VLOOKUP(A657,Questionnaire!A:KQ,9,FALSE),'CORA Encoding'!G:H,2,FALSE)),"#",VLOOKUP(VLOOKUP(A657,Questionnaire!A:KQ,9,FALSE),'CORA Encoding'!G:H,2,FALSE))</f>
        <v>#</v>
      </c>
    </row>
    <row r="658" spans="1:2">
      <c r="A658" t="s">
        <v>191</v>
      </c>
      <c r="B658" t="str">
        <f>IF(ISNA(VLOOKUP(VLOOKUP(A658,Questionnaire!A:KQ,9,FALSE),'Country List'!E:F,2,FALSE)),"#",VLOOKUP(VLOOKUP(A658,Questionnaire!A:KQ,9,FALSE),'Country List'!E:F,2,FALSE))</f>
        <v>#</v>
      </c>
    </row>
    <row r="659" spans="1:2">
      <c r="A659" t="s">
        <v>193</v>
      </c>
      <c r="B659" t="str">
        <f>IF(ISNA(VLOOKUP(VLOOKUP(A659,Questionnaire!A:KQ,9,FALSE),'Industry List'!B:C,2,FALSE)),"#",VLOOKUP(VLOOKUP(A659,Questionnaire!A:KQ,9,FALSE),'Industry List'!B:C,2,FALSE))</f>
        <v>#</v>
      </c>
    </row>
    <row r="660" spans="1:2">
      <c r="A660" t="s">
        <v>197</v>
      </c>
      <c r="B660" t="str">
        <f>IF(ISBLANK(VLOOKUP(A660,Questionnaire!A:KQ,9,FALSE)),"#",VLOOKUP(A660,Questionnaire!A:KQ,9,FALSE))</f>
        <v>#</v>
      </c>
    </row>
    <row r="661" spans="1:2">
      <c r="A661" t="s">
        <v>201</v>
      </c>
      <c r="B661" t="str">
        <f>IF(ISBLANK(VLOOKUP(A661,Questionnaire!A:KQ,9,FALSE)),"#",VLOOKUP(A661,Questionnaire!A:KQ,9,FALSE))</f>
        <v>#</v>
      </c>
    </row>
    <row r="662" spans="1:2">
      <c r="A662" t="s">
        <v>203</v>
      </c>
      <c r="B662" t="str">
        <f>IF(ISNA(VLOOKUP(VLOOKUP(A662,Questionnaire!A:KQ,9,FALSE),'CORA Encoding'!J:K,2,FALSE)),"#",VLOOKUP(VLOOKUP(A662,Questionnaire!A:KQ,9,FALSE),'CORA Encoding'!J:K,2,FALSE))</f>
        <v>#</v>
      </c>
    </row>
    <row r="663" spans="1:2">
      <c r="A663" t="s">
        <v>208</v>
      </c>
      <c r="B663" t="str">
        <f>IF(ISBLANK(VLOOKUP(A663,Questionnaire!A:KQ,9,FALSE)),"#",VLOOKUP(A663,Questionnaire!A:KQ,9,FALSE))</f>
        <v>#</v>
      </c>
    </row>
    <row r="664" spans="1:2">
      <c r="A664" t="s">
        <v>213</v>
      </c>
      <c r="B664" t="str">
        <f>IF(ISBLANK(VLOOKUP(A664,Questionnaire!A:KQ,9,FALSE)),"#",VLOOKUP(A664,Questionnaire!A:KQ,9,FALSE))</f>
        <v>#</v>
      </c>
    </row>
    <row r="665" spans="1:2">
      <c r="A665" t="s">
        <v>215</v>
      </c>
      <c r="B665" t="str">
        <f>IF(ISBLANK(VLOOKUP(A665,Questionnaire!A:KQ,9,FALSE)),"#",VLOOKUP(A665,Questionnaire!A:KQ,9,FALSE))</f>
        <v>#</v>
      </c>
    </row>
    <row r="666" spans="1:2">
      <c r="A666" t="s">
        <v>217</v>
      </c>
      <c r="B666" t="str">
        <f>IF(ISBLANK(VLOOKUP(A666,Questionnaire!A:KQ,9,FALSE)),"#",VLOOKUP(A666,Questionnaire!A:KQ,9,FALSE))</f>
        <v>#</v>
      </c>
    </row>
    <row r="667" spans="1:2">
      <c r="A667" t="s">
        <v>219</v>
      </c>
      <c r="B667" t="str">
        <f>IF(ISBLANK(VLOOKUP(A667,Questionnaire!A:KQ,9,FALSE)),"#",VLOOKUP(A667,Questionnaire!A:KQ,9,FALSE))</f>
        <v>#</v>
      </c>
    </row>
    <row r="668" spans="1:2">
      <c r="A668" t="s">
        <v>221</v>
      </c>
      <c r="B668" t="str">
        <f>IF(ISBLANK(VLOOKUP(A668,Questionnaire!A:KQ,9,FALSE)),"#",VLOOKUP(A668,Questionnaire!A:KQ,9,FALSE))</f>
        <v>#</v>
      </c>
    </row>
    <row r="669" spans="1:2">
      <c r="A669" t="s">
        <v>223</v>
      </c>
      <c r="B669" t="str">
        <f>IF(ISBLANK(VLOOKUP(A669,Questionnaire!A:KQ,9,FALSE)),"#",VLOOKUP(A669,Questionnaire!A:KQ,9,FALSE))</f>
        <v>#</v>
      </c>
    </row>
    <row r="670" spans="1:2">
      <c r="A670" t="s">
        <v>225</v>
      </c>
      <c r="B670" t="str">
        <f>IF(ISBLANK(VLOOKUP(A670,Questionnaire!A:KQ,9,FALSE)),"#",VLOOKUP(A670,Questionnaire!A:KQ,9,FALSE))</f>
        <v>#</v>
      </c>
    </row>
    <row r="671" spans="1:2">
      <c r="A671" t="s">
        <v>227</v>
      </c>
      <c r="B671" t="str">
        <f>IF(ISBLANK(VLOOKUP(A671,Questionnaire!A:KQ,9,FALSE)),"#",VLOOKUP(A671,Questionnaire!A:KQ,9,FALSE))</f>
        <v>#</v>
      </c>
    </row>
    <row r="672" spans="1:2">
      <c r="A672" t="s">
        <v>229</v>
      </c>
      <c r="B672" t="str">
        <f>IF(ISBLANK(VLOOKUP(A672,Questionnaire!A:KQ,9,FALSE)),"#",VLOOKUP(A672,Questionnaire!A:KQ,9,FALSE))</f>
        <v>#</v>
      </c>
    </row>
    <row r="673" spans="1:2">
      <c r="A673" t="s">
        <v>231</v>
      </c>
      <c r="B673" t="str">
        <f>IF(ISBLANK(VLOOKUP(A673,Questionnaire!A:KQ,9,FALSE)),"#",VLOOKUP(A673,Questionnaire!A:KQ,9,FALSE))</f>
        <v>#</v>
      </c>
    </row>
    <row r="674" spans="1:2">
      <c r="A674" t="s">
        <v>233</v>
      </c>
      <c r="B674" t="str">
        <f>IF(ISBLANK(VLOOKUP(A674,Questionnaire!A:KQ,9,FALSE)),"#",VLOOKUP(A674,Questionnaire!A:KQ,9,FALSE))</f>
        <v>#</v>
      </c>
    </row>
    <row r="675" spans="1:2">
      <c r="A675" t="s">
        <v>235</v>
      </c>
      <c r="B675" t="str">
        <f>IF(ISBLANK(VLOOKUP(A675,Questionnaire!A:KQ,9,FALSE)),"#",VLOOKUP(A675,Questionnaire!A:KQ,9,FALSE))</f>
        <v>#</v>
      </c>
    </row>
    <row r="676" spans="1:2">
      <c r="A676" t="s">
        <v>237</v>
      </c>
      <c r="B676" t="str">
        <f>IF(ISBLANK(VLOOKUP(A676,Questionnaire!A:KQ,9,FALSE)),"#",VLOOKUP(A676,Questionnaire!A:KQ,9,FALSE))</f>
        <v>#</v>
      </c>
    </row>
    <row r="677" spans="1:2">
      <c r="A677" t="s">
        <v>239</v>
      </c>
      <c r="B677" t="str">
        <f>IF(ISBLANK(VLOOKUP(A677,Questionnaire!A:KQ,9,FALSE)),"#",VLOOKUP(A677,Questionnaire!A:KQ,9,FALSE))</f>
        <v>#</v>
      </c>
    </row>
    <row r="678" spans="1:2">
      <c r="A678" t="s">
        <v>242</v>
      </c>
      <c r="B678" t="str">
        <f>IF(ISBLANK(VLOOKUP(A678,Questionnaire!A:KQ,9,FALSE)),"#",VLOOKUP(A678,Questionnaire!A:KQ,9,FALSE))</f>
        <v>#</v>
      </c>
    </row>
    <row r="679" spans="1:2">
      <c r="A679" t="s">
        <v>245</v>
      </c>
      <c r="B679" t="str">
        <f>IF(ISBLANK(VLOOKUP(A679,Questionnaire!A:KQ,9,FALSE)),"#",VLOOKUP(A679,Questionnaire!A:KQ,9,FALSE))</f>
        <v>#</v>
      </c>
    </row>
    <row r="680" spans="1:2">
      <c r="A680" t="s">
        <v>247</v>
      </c>
      <c r="B680" t="str">
        <f>IF(ISBLANK(VLOOKUP(A680,Questionnaire!A:KQ,9,FALSE)),"#",VLOOKUP(A680,Questionnaire!A:KQ,9,FALSE))</f>
        <v>#</v>
      </c>
    </row>
    <row r="681" spans="1:2">
      <c r="A681" t="s">
        <v>249</v>
      </c>
      <c r="B681" t="str">
        <f>IF(ISBLANK(VLOOKUP(A681,Questionnaire!A:KQ,9,FALSE)),"#",VLOOKUP(A681,Questionnaire!A:KQ,9,FALSE))</f>
        <v>#</v>
      </c>
    </row>
    <row r="682" spans="1:2">
      <c r="A682" t="s">
        <v>250</v>
      </c>
      <c r="B682" t="str">
        <f>IF(ISBLANK(VLOOKUP(A682,Questionnaire!A:KQ,9,FALSE)),"#",VLOOKUP(A682,Questionnaire!A:KQ,9,FALSE))</f>
        <v>#</v>
      </c>
    </row>
    <row r="683" spans="1:2">
      <c r="A683" t="s">
        <v>252</v>
      </c>
      <c r="B683" t="str">
        <f>IF(ISBLANK(VLOOKUP(A683,Questionnaire!A:KQ,9,FALSE)),"#",VLOOKUP(A683,Questionnaire!A:KQ,9,FALSE))</f>
        <v>#</v>
      </c>
    </row>
    <row r="684" spans="1:2">
      <c r="A684" t="s">
        <v>255</v>
      </c>
      <c r="B684" t="str">
        <f>IF(ISBLANK(VLOOKUP(A684,Questionnaire!A:KQ,9,FALSE)),"#",VLOOKUP(A684,Questionnaire!A:KQ,9,FALSE))</f>
        <v>#</v>
      </c>
    </row>
    <row r="685" spans="1:2">
      <c r="A685" t="s">
        <v>258</v>
      </c>
      <c r="B685" t="str">
        <f>IF(ISNA(VLOOKUP(VLOOKUP(A685,Questionnaire!A:KQ,9,FALSE),'CORA Encoding'!M:N,2,FALSE)),"#",VLOOKUP(VLOOKUP(A685,Questionnaire!A:KQ,9,FALSE),'CORA Encoding'!M:N,2,FALSE))</f>
        <v>#</v>
      </c>
    </row>
    <row r="686" spans="1:2">
      <c r="A686" t="s">
        <v>261</v>
      </c>
      <c r="B686" t="str">
        <f>IF(ISBLANK(VLOOKUP(A686,Questionnaire!A:KQ,9,FALSE)),"#",VLOOKUP(A686,Questionnaire!A:KQ,9,FALSE))</f>
        <v>#</v>
      </c>
    </row>
    <row r="687" spans="1:2">
      <c r="A687" t="s">
        <v>263</v>
      </c>
      <c r="B687" t="str">
        <f>IF(ISBLANK(VLOOKUP(A687,Questionnaire!A:KQ,9,FALSE)),"#",VLOOKUP(A687,Questionnaire!A:KQ,9,FALSE))</f>
        <v>#</v>
      </c>
    </row>
    <row r="688" spans="1:2">
      <c r="A688" t="s">
        <v>265</v>
      </c>
      <c r="B688" t="str">
        <f>IF(ISBLANK(VLOOKUP(A688,Questionnaire!A:KQ,9,FALSE)),"#",VLOOKUP(A688,Questionnaire!A:KQ,9,FALSE))</f>
        <v>#</v>
      </c>
    </row>
    <row r="689" spans="1:2">
      <c r="A689" t="s">
        <v>267</v>
      </c>
      <c r="B689" t="str">
        <f>IF(ISBLANK(VLOOKUP(A689,Questionnaire!A:KQ,9,FALSE)),"#",VLOOKUP(A689,Questionnaire!A:KQ,9,FALSE))</f>
        <v>#</v>
      </c>
    </row>
    <row r="690" spans="1:2">
      <c r="A690" t="s">
        <v>269</v>
      </c>
      <c r="B690" t="str">
        <f>IF(ISBLANK(VLOOKUP(A690,Questionnaire!A:KQ,9,FALSE)),"#",VLOOKUP(A690,Questionnaire!A:KQ,9,FALSE))</f>
        <v>#</v>
      </c>
    </row>
    <row r="691" spans="1:2">
      <c r="A691" t="s">
        <v>274</v>
      </c>
      <c r="B691" t="str">
        <f>IF(ISBLANK(VLOOKUP(A691,Questionnaire!A:KQ,9,FALSE)),"#",VLOOKUP(A691,Questionnaire!A:KQ,9,FALSE))</f>
        <v>#</v>
      </c>
    </row>
    <row r="692" spans="1:2">
      <c r="A692" t="s">
        <v>276</v>
      </c>
      <c r="B692" t="str">
        <f>IF(ISBLANK(VLOOKUP(A692,Questionnaire!A:KQ,9,FALSE)),"#",VLOOKUP(A692,Questionnaire!A:KQ,9,FALSE))</f>
        <v>#</v>
      </c>
    </row>
    <row r="693" spans="1:2">
      <c r="A693" t="s">
        <v>278</v>
      </c>
      <c r="B693" t="str">
        <f>IF(ISBLANK(VLOOKUP(A693,Questionnaire!A:KQ,9,FALSE)),"#",VLOOKUP(A693,Questionnaire!A:KQ,9,FALSE))</f>
        <v>#</v>
      </c>
    </row>
    <row r="694" spans="1:2">
      <c r="A694" t="s">
        <v>280</v>
      </c>
      <c r="B694" t="str">
        <f>IF(ISBLANK(VLOOKUP(A694,Questionnaire!A:KQ,9,FALSE)),"#",VLOOKUP(A694,Questionnaire!A:KQ,9,FALSE))</f>
        <v>#</v>
      </c>
    </row>
    <row r="695" spans="1:2">
      <c r="A695" t="s">
        <v>282</v>
      </c>
      <c r="B695" t="str">
        <f>IF(ISBLANK(VLOOKUP(A695,Questionnaire!A:KQ,9,FALSE)),"#",VLOOKUP(A695,Questionnaire!A:KQ,9,FALSE))</f>
        <v>#</v>
      </c>
    </row>
    <row r="696" spans="1:2">
      <c r="A696" t="s">
        <v>286</v>
      </c>
      <c r="B696" t="str">
        <f>IF(ISBLANK(VLOOKUP(A696,Questionnaire!A:KQ,9,FALSE)),"#",VLOOKUP(A696,Questionnaire!A:KQ,9,FALSE))</f>
        <v>#</v>
      </c>
    </row>
    <row r="697" spans="1:2">
      <c r="A697" t="s">
        <v>288</v>
      </c>
      <c r="B697" t="str">
        <f>IF(ISBLANK(VLOOKUP(A697,Questionnaire!A:KQ,9,FALSE)),"#",VLOOKUP(A697,Questionnaire!A:KQ,9,FALSE))</f>
        <v>#</v>
      </c>
    </row>
    <row r="698" spans="1:2">
      <c r="A698" t="s">
        <v>290</v>
      </c>
      <c r="B698" t="str">
        <f>IF(ISBLANK(VLOOKUP(A698,Questionnaire!A:KQ,9,FALSE)),"#",VLOOKUP(A698,Questionnaire!A:KQ,9,FALSE))</f>
        <v>#</v>
      </c>
    </row>
    <row r="699" spans="1:2">
      <c r="A699" t="s">
        <v>292</v>
      </c>
      <c r="B699" t="str">
        <f>IF(ISBLANK(VLOOKUP(A699,Questionnaire!A:KQ,9,FALSE)),"#",VLOOKUP(A699,Questionnaire!A:KQ,9,FALSE))</f>
        <v>#</v>
      </c>
    </row>
    <row r="700" spans="1:2">
      <c r="A700" t="s">
        <v>294</v>
      </c>
      <c r="B700" t="str">
        <f>IF(ISBLANK(VLOOKUP(A700,Questionnaire!A:KQ,9,FALSE)),"#",VLOOKUP(A700,Questionnaire!A:KQ,9,FALSE))</f>
        <v>#</v>
      </c>
    </row>
    <row r="701" spans="1:2">
      <c r="A701" t="s">
        <v>296</v>
      </c>
      <c r="B701" t="str">
        <f>IF(ISBLANK(VLOOKUP(A701,Questionnaire!A:KQ,9,FALSE)),"#",VLOOKUP(A701,Questionnaire!A:KQ,9,FALSE))</f>
        <v>#</v>
      </c>
    </row>
    <row r="702" spans="1:2">
      <c r="A702" t="s">
        <v>301</v>
      </c>
      <c r="B702" t="str">
        <f>IF(ISBLANK(VLOOKUP(A702,Questionnaire!A:KQ,9,FALSE)),"#",VLOOKUP(A702,Questionnaire!A:KQ,9,FALSE))</f>
        <v>#</v>
      </c>
    </row>
    <row r="703" spans="1:2">
      <c r="A703" t="s">
        <v>303</v>
      </c>
      <c r="B703" t="str">
        <f>IF(ISBLANK(VLOOKUP(A703,Questionnaire!A:KQ,9,FALSE)),"#",VLOOKUP(A703,Questionnaire!A:KQ,9,FALSE))</f>
        <v>#</v>
      </c>
    </row>
    <row r="704" spans="1:2">
      <c r="A704" t="s">
        <v>305</v>
      </c>
      <c r="B704" t="str">
        <f>IF(ISBLANK(VLOOKUP(A704,Questionnaire!A:KQ,9,FALSE)),"#",VLOOKUP(A704,Questionnaire!A:KQ,9,FALSE))</f>
        <v>#</v>
      </c>
    </row>
    <row r="705" spans="1:2">
      <c r="A705" t="s">
        <v>307</v>
      </c>
      <c r="B705" t="str">
        <f>IF(ISBLANK(VLOOKUP(A705,Questionnaire!A:KQ,9,FALSE)),"#",VLOOKUP(A705,Questionnaire!A:KQ,9,FALSE))</f>
        <v>#</v>
      </c>
    </row>
    <row r="706" spans="1:2">
      <c r="A706" t="s">
        <v>311</v>
      </c>
      <c r="B706" t="str">
        <f>IF(ISBLANK(VLOOKUP(A706,Questionnaire!A:KQ,9,FALSE)),"#",VLOOKUP(A706,Questionnaire!A:KQ,9,FALSE))</f>
        <v>#</v>
      </c>
    </row>
    <row r="707" spans="1:2">
      <c r="A707" t="s">
        <v>313</v>
      </c>
      <c r="B707" t="str">
        <f>IF(ISBLANK(VLOOKUP(A707,Questionnaire!A:KQ,9,FALSE)),"#",VLOOKUP(A707,Questionnaire!A:KQ,9,FALSE))</f>
        <v>#</v>
      </c>
    </row>
    <row r="708" spans="1:2">
      <c r="A708" t="s">
        <v>314</v>
      </c>
      <c r="B708" t="str">
        <f>IF(ISBLANK(VLOOKUP(A708,Questionnaire!A:KQ,9,FALSE)),"#",VLOOKUP(A708,Questionnaire!A:KQ,9,FALSE))</f>
        <v>#</v>
      </c>
    </row>
    <row r="709" spans="1:2">
      <c r="A709" t="s">
        <v>315</v>
      </c>
      <c r="B709" t="str">
        <f>IF(ISBLANK(VLOOKUP(A709,Questionnaire!A:KQ,9,FALSE)),"#",VLOOKUP(A709,Questionnaire!A:KQ,9,FALSE))</f>
        <v>#</v>
      </c>
    </row>
    <row r="710" spans="1:2">
      <c r="A710" t="s">
        <v>317</v>
      </c>
      <c r="B710" t="str">
        <f>IF(ISBLANK(VLOOKUP(A710,Questionnaire!A:KQ,9,FALSE)),"#",VLOOKUP(A710,Questionnaire!A:KQ,9,FALSE))</f>
        <v>#</v>
      </c>
    </row>
    <row r="711" spans="1:2">
      <c r="A711" t="s">
        <v>319</v>
      </c>
      <c r="B711" t="str">
        <f>IF(ISBLANK(VLOOKUP(A711,Questionnaire!A:KQ,9,FALSE)),"#",VLOOKUP(A711,Questionnaire!A:KQ,9,FALSE))</f>
        <v>#</v>
      </c>
    </row>
    <row r="712" spans="1:2">
      <c r="A712" t="s">
        <v>322</v>
      </c>
      <c r="B712" t="str">
        <f>IF(ISBLANK(VLOOKUP(A712,Questionnaire!A:KQ,9,FALSE)),"#",VLOOKUP(A712,Questionnaire!A:KQ,9,FALSE))</f>
        <v>#</v>
      </c>
    </row>
    <row r="713" spans="1:2">
      <c r="A713" t="s">
        <v>326</v>
      </c>
      <c r="B713" t="str">
        <f>IF(ISBLANK(VLOOKUP(A713,Questionnaire!A:KQ,9,FALSE)),"#",VLOOKUP(A713,Questionnaire!A:KQ,9,FALSE))</f>
        <v>#</v>
      </c>
    </row>
    <row r="714" spans="1:2">
      <c r="A714" t="s">
        <v>328</v>
      </c>
      <c r="B714" t="str">
        <f>IF(ISBLANK(VLOOKUP(A714,Questionnaire!A:KQ,9,FALSE)),"#",VLOOKUP(A714,Questionnaire!A:KQ,9,FALSE))</f>
        <v>#</v>
      </c>
    </row>
    <row r="715" spans="1:2">
      <c r="A715" t="s">
        <v>332</v>
      </c>
      <c r="B715" t="str">
        <f>IF(ISBLANK(VLOOKUP(A715,Questionnaire!A:KQ,9,FALSE)),"#",VLOOKUP(A715,Questionnaire!A:KQ,9,FALSE))</f>
        <v>#</v>
      </c>
    </row>
    <row r="716" spans="1:2">
      <c r="A716" t="s">
        <v>333</v>
      </c>
      <c r="B716" t="str">
        <f>IF(ISBLANK(VLOOKUP(A716,Questionnaire!A:KQ,9,FALSE)),"#",VLOOKUP(A716,Questionnaire!A:KQ,9,FALSE))</f>
        <v>#</v>
      </c>
    </row>
    <row r="717" spans="1:2">
      <c r="A717" t="s">
        <v>334</v>
      </c>
      <c r="B717" t="str">
        <f>IF(ISBLANK(VLOOKUP(A717,Questionnaire!A:KQ,9,FALSE)),"#",VLOOKUP(A717,Questionnaire!A:KQ,9,FALSE))</f>
        <v>#</v>
      </c>
    </row>
    <row r="718" spans="1:2">
      <c r="A718" t="s">
        <v>335</v>
      </c>
      <c r="B718" t="str">
        <f>IF(ISBLANK(VLOOKUP(A718,Questionnaire!A:KQ,9,FALSE)),"#",VLOOKUP(A718,Questionnaire!A:KQ,9,FALSE))</f>
        <v>#</v>
      </c>
    </row>
    <row r="719" spans="1:2">
      <c r="A719" t="s">
        <v>336</v>
      </c>
      <c r="B719" t="str">
        <f>IF(ISBLANK(VLOOKUP(A719,Questionnaire!A:KQ,9,FALSE)),"#",VLOOKUP(A719,Questionnaire!A:KQ,9,FALSE))</f>
        <v>#</v>
      </c>
    </row>
    <row r="720" spans="1:2">
      <c r="A720" t="s">
        <v>337</v>
      </c>
      <c r="B720" t="str">
        <f>IF(ISBLANK(VLOOKUP(A720,Questionnaire!A:KQ,9,FALSE)),"#",VLOOKUP(A720,Questionnaire!A:KQ,9,FALSE))</f>
        <v>#</v>
      </c>
    </row>
    <row r="721" spans="1:2">
      <c r="A721" t="s">
        <v>338</v>
      </c>
      <c r="B721" t="str">
        <f>IF(ISBLANK(VLOOKUP(A721,Questionnaire!A:KQ,9,FALSE)),"#",VLOOKUP(A721,Questionnaire!A:KQ,9,FALSE))</f>
        <v>#</v>
      </c>
    </row>
    <row r="722" spans="1:2">
      <c r="A722" t="s">
        <v>339</v>
      </c>
      <c r="B722" t="str">
        <f>IF(ISBLANK(VLOOKUP(A722,Questionnaire!A:KQ,9,FALSE)),"#",VLOOKUP(A722,Questionnaire!A:KQ,9,FALSE))</f>
        <v>#</v>
      </c>
    </row>
    <row r="723" spans="1:2">
      <c r="A723" t="s">
        <v>340</v>
      </c>
      <c r="B723" t="str">
        <f>IF(ISBLANK(VLOOKUP(A723,Questionnaire!A:KQ,9,FALSE)),"#",VLOOKUP(A723,Questionnaire!A:KQ,9,FALSE))</f>
        <v>#</v>
      </c>
    </row>
    <row r="724" spans="1:2">
      <c r="A724" t="s">
        <v>341</v>
      </c>
      <c r="B724" t="str">
        <f>IF(ISBLANK(VLOOKUP(A724,Questionnaire!A:KQ,9,FALSE)),"#",VLOOKUP(A724,Questionnaire!A:KQ,9,FALSE))</f>
        <v>#</v>
      </c>
    </row>
    <row r="725" spans="1:2">
      <c r="A725" t="s">
        <v>342</v>
      </c>
      <c r="B725" t="str">
        <f>IF(ISBLANK(VLOOKUP(A725,Questionnaire!A:KQ,9,FALSE)),"#",VLOOKUP(A725,Questionnaire!A:KQ,9,FALSE))</f>
        <v>#</v>
      </c>
    </row>
    <row r="726" spans="1:2">
      <c r="A726" t="s">
        <v>343</v>
      </c>
      <c r="B726" t="str">
        <f>IF(ISBLANK(VLOOKUP(A726,Questionnaire!A:KQ,9,FALSE)),"#",VLOOKUP(A726,Questionnaire!A:KQ,9,FALSE))</f>
        <v>#</v>
      </c>
    </row>
    <row r="727" spans="1:2">
      <c r="A727" t="s">
        <v>344</v>
      </c>
      <c r="B727" t="str">
        <f>IF(ISBLANK(VLOOKUP(A727,Questionnaire!A:KQ,9,FALSE)),"#",VLOOKUP(A727,Questionnaire!A:KQ,9,FALSE))</f>
        <v>#</v>
      </c>
    </row>
    <row r="728" spans="1:2">
      <c r="A728" t="s">
        <v>345</v>
      </c>
      <c r="B728" t="str">
        <f>IF(ISBLANK(VLOOKUP(A728,Questionnaire!A:KQ,9,FALSE)),"#",VLOOKUP(A728,Questionnaire!A:KQ,9,FALSE))</f>
        <v>#</v>
      </c>
    </row>
    <row r="729" spans="1:2">
      <c r="A729" t="s">
        <v>348</v>
      </c>
      <c r="B729" t="str">
        <f>IF(ISBLANK(VLOOKUP(A729,Questionnaire!A:KQ,9,FALSE)),"#",VLOOKUP(A729,Questionnaire!A:KQ,9,FALSE))</f>
        <v>#</v>
      </c>
    </row>
    <row r="730" spans="1:2">
      <c r="A730" t="s">
        <v>353</v>
      </c>
      <c r="B730" t="str">
        <f>IF(ISBLANK(VLOOKUP(A730,Questionnaire!A:KQ,9,FALSE)),"#",VLOOKUP(A730,Questionnaire!A:KQ,9,FALSE))</f>
        <v>#</v>
      </c>
    </row>
    <row r="731" spans="1:2">
      <c r="A731" t="s">
        <v>354</v>
      </c>
      <c r="B731" t="str">
        <f>IF(ISBLANK(VLOOKUP(A731,Questionnaire!A:KQ,9,FALSE)),"#",VLOOKUP(A731,Questionnaire!A:KQ,9,FALSE))</f>
        <v>#</v>
      </c>
    </row>
    <row r="732" spans="1:2">
      <c r="A732" t="s">
        <v>355</v>
      </c>
      <c r="B732" t="str">
        <f>IF(ISBLANK(VLOOKUP(A732,Questionnaire!A:KQ,9,FALSE)),"#",VLOOKUP(A732,Questionnaire!A:KQ,9,FALSE))</f>
        <v>#</v>
      </c>
    </row>
    <row r="733" spans="1:2">
      <c r="A733" t="s">
        <v>356</v>
      </c>
      <c r="B733" t="str">
        <f>IF(ISBLANK(VLOOKUP(A733,Questionnaire!A:KQ,9,FALSE)),"#",VLOOKUP(A733,Questionnaire!A:KQ,9,FALSE))</f>
        <v>#</v>
      </c>
    </row>
    <row r="734" spans="1:2">
      <c r="A734" t="s">
        <v>357</v>
      </c>
      <c r="B734" t="str">
        <f>IF(ISBLANK(VLOOKUP(A734,Questionnaire!A:KQ,9,FALSE)),"#",VLOOKUP(A734,Questionnaire!A:KQ,9,FALSE))</f>
        <v>#</v>
      </c>
    </row>
    <row r="735" spans="1:2">
      <c r="A735" t="s">
        <v>360</v>
      </c>
      <c r="B735" t="str">
        <f>IF(ISBLANK(VLOOKUP(A735,Questionnaire!A:KQ,9,FALSE)),"#",VLOOKUP(A735,Questionnaire!A:KQ,9,FALSE))</f>
        <v>#</v>
      </c>
    </row>
    <row r="736" spans="1:2">
      <c r="A736" t="s">
        <v>362</v>
      </c>
      <c r="B736" t="str">
        <f>IF(ISBLANK(VLOOKUP(A736,Questionnaire!A:KQ,9,FALSE)),"#",VLOOKUP(A736,Questionnaire!A:KQ,9,FALSE))</f>
        <v>#</v>
      </c>
    </row>
    <row r="737" spans="1:2">
      <c r="A737" t="s">
        <v>363</v>
      </c>
      <c r="B737" t="str">
        <f>IF(ISBLANK(VLOOKUP(A737,Questionnaire!A:KQ,9,FALSE)),"#",VLOOKUP(A737,Questionnaire!A:KQ,9,FALSE))</f>
        <v>#</v>
      </c>
    </row>
    <row r="738" spans="1:2">
      <c r="A738" t="s">
        <v>364</v>
      </c>
      <c r="B738" t="str">
        <f>IF(ISBLANK(VLOOKUP(A738,Questionnaire!A:KQ,9,FALSE)),"#",VLOOKUP(A738,Questionnaire!A:KQ,9,FALSE))</f>
        <v>#</v>
      </c>
    </row>
    <row r="739" spans="1:2">
      <c r="A739" t="s">
        <v>365</v>
      </c>
      <c r="B739" t="str">
        <f>IF(ISBLANK(VLOOKUP(A739,Questionnaire!A:KQ,9,FALSE)),"#",VLOOKUP(A739,Questionnaire!A:KQ,9,FALSE))</f>
        <v>#</v>
      </c>
    </row>
    <row r="740" spans="1:2">
      <c r="A740" t="s">
        <v>366</v>
      </c>
      <c r="B740" t="str">
        <f>IF(ISBLANK(VLOOKUP(A740,Questionnaire!A:KQ,9,FALSE)),"#",VLOOKUP(A740,Questionnaire!A:KQ,9,FALSE))</f>
        <v>#</v>
      </c>
    </row>
    <row r="741" spans="1:2">
      <c r="A741" t="s">
        <v>371</v>
      </c>
      <c r="B741" t="str">
        <f>IF(ISBLANK(VLOOKUP(A741,Questionnaire!A:KQ,9,FALSE)),"#",VLOOKUP(A741,Questionnaire!A:KQ,9,FALSE))</f>
        <v>#</v>
      </c>
    </row>
    <row r="742" spans="1:2">
      <c r="A742" t="s">
        <v>372</v>
      </c>
      <c r="B742" t="str">
        <f>IF(ISBLANK(VLOOKUP(A742,Questionnaire!A:KQ,9,FALSE)),"#",VLOOKUP(A742,Questionnaire!A:KQ,9,FALSE))</f>
        <v>#</v>
      </c>
    </row>
    <row r="743" spans="1:2">
      <c r="A743" t="s">
        <v>373</v>
      </c>
      <c r="B743" t="str">
        <f>IF(ISBLANK(VLOOKUP(A743,Questionnaire!A:KQ,9,FALSE)),"#",VLOOKUP(A743,Questionnaire!A:KQ,9,FALSE))</f>
        <v>#</v>
      </c>
    </row>
    <row r="744" spans="1:2">
      <c r="A744" t="s">
        <v>374</v>
      </c>
      <c r="B744" t="str">
        <f>IF(ISBLANK(VLOOKUP(A744,Questionnaire!A:KQ,9,FALSE)),"#",VLOOKUP(A744,Questionnaire!A:KQ,9,FALSE))</f>
        <v>#</v>
      </c>
    </row>
    <row r="745" spans="1:2">
      <c r="A745" t="s">
        <v>377</v>
      </c>
      <c r="B745" t="str">
        <f>IF(ISBLANK(VLOOKUP(A745,Questionnaire!A:KQ,9,FALSE)),"#",VLOOKUP(A745,Questionnaire!A:KQ,9,FALSE))</f>
        <v>#</v>
      </c>
    </row>
    <row r="746" spans="1:2">
      <c r="A746" t="s">
        <v>379</v>
      </c>
      <c r="B746" t="str">
        <f>IF(ISBLANK(VLOOKUP(A746,Questionnaire!A:KQ,9,FALSE)),"#",VLOOKUP(A746,Questionnaire!A:KQ,9,FALSE))</f>
        <v>#</v>
      </c>
    </row>
    <row r="747" spans="1:2">
      <c r="A747" t="s">
        <v>380</v>
      </c>
      <c r="B747" t="str">
        <f>IF(ISBLANK(VLOOKUP(A747,Questionnaire!A:KQ,9,FALSE)),"#",VLOOKUP(A747,Questionnaire!A:KQ,9,FALSE))</f>
        <v>#</v>
      </c>
    </row>
    <row r="748" spans="1:2">
      <c r="A748" t="s">
        <v>381</v>
      </c>
      <c r="B748" t="str">
        <f>IF(ISBLANK(VLOOKUP(A748,Questionnaire!A:KQ,9,FALSE)),"#",VLOOKUP(A748,Questionnaire!A:KQ,9,FALSE))</f>
        <v>#</v>
      </c>
    </row>
    <row r="749" spans="1:2">
      <c r="A749" t="s">
        <v>382</v>
      </c>
      <c r="B749" t="str">
        <f>IF(ISBLANK(VLOOKUP(A749,Questionnaire!A:KQ,9,FALSE)),"#",VLOOKUP(A749,Questionnaire!A:KQ,9,FALSE))</f>
        <v>#</v>
      </c>
    </row>
    <row r="750" spans="1:2">
      <c r="A750" t="s">
        <v>384</v>
      </c>
      <c r="B750" t="str">
        <f>IF(ISBLANK(VLOOKUP(A750,Questionnaire!A:KQ,9,FALSE)),"#",VLOOKUP(A750,Questionnaire!A:KQ,9,FALSE))</f>
        <v>#</v>
      </c>
    </row>
    <row r="751" spans="1:2">
      <c r="A751" t="s">
        <v>387</v>
      </c>
      <c r="B751" t="str">
        <f>IF(ISBLANK(VLOOKUP(A751,Questionnaire!A:KQ,9,FALSE)),"#",VLOOKUP(A751,Questionnaire!A:KQ,9,FALSE))</f>
        <v>#</v>
      </c>
    </row>
    <row r="752" spans="1:2">
      <c r="A752" t="s">
        <v>391</v>
      </c>
      <c r="B752" t="str">
        <f>IF(ISBLANK(VLOOKUP(A752,Questionnaire!A:KQ,9,FALSE)),"#",VLOOKUP(A752,Questionnaire!A:KQ,9,FALSE))</f>
        <v>#</v>
      </c>
    </row>
    <row r="753" spans="1:2">
      <c r="A753" t="s">
        <v>393</v>
      </c>
      <c r="B753" t="str">
        <f>IF(ISBLANK(VLOOKUP(A753,Questionnaire!A:KQ,9,FALSE)),"#",VLOOKUP(A753,Questionnaire!A:KQ,9,FALSE))</f>
        <v>#</v>
      </c>
    </row>
    <row r="754" spans="1:2">
      <c r="A754" t="s">
        <v>395</v>
      </c>
      <c r="B754" t="str">
        <f>IF(ISBLANK(VLOOKUP(A754,Questionnaire!A:KQ,9,FALSE)),"#",VLOOKUP(A754,Questionnaire!A:KQ,9,FALSE))</f>
        <v>#</v>
      </c>
    </row>
    <row r="755" spans="1:2">
      <c r="A755" t="s">
        <v>398</v>
      </c>
      <c r="B755" t="str">
        <f>IF(ISBLANK(VLOOKUP(A755,Questionnaire!A:KQ,9,FALSE)),"#",VLOOKUP(A755,Questionnaire!A:KQ,9,FALSE))</f>
        <v>#</v>
      </c>
    </row>
    <row r="756" spans="1:2">
      <c r="A756" t="s">
        <v>402</v>
      </c>
      <c r="B756" t="str">
        <f>IF(ISBLANK(VLOOKUP(A756,Questionnaire!A:KQ,9,FALSE)),"#",VLOOKUP(A756,Questionnaire!A:KQ,9,FALSE))</f>
        <v>#</v>
      </c>
    </row>
    <row r="757" spans="1:2">
      <c r="A757" t="s">
        <v>405</v>
      </c>
      <c r="B757" t="str">
        <f>IF(ISBLANK(VLOOKUP(A757,Questionnaire!A:KQ,9,FALSE)),"#",VLOOKUP(A757,Questionnaire!A:KQ,9,FALSE))</f>
        <v>#</v>
      </c>
    </row>
    <row r="758" spans="1:2">
      <c r="A758" t="s">
        <v>409</v>
      </c>
      <c r="B758" t="str">
        <f>IF(ISBLANK(VLOOKUP(A758,Questionnaire!A:KQ,9,FALSE)),"#",VLOOKUP(A758,Questionnaire!A:KQ,9,FALSE))</f>
        <v>#</v>
      </c>
    </row>
    <row r="759" spans="1:2">
      <c r="A759" t="s">
        <v>412</v>
      </c>
      <c r="B759" t="str">
        <f>IF(ISBLANK(VLOOKUP(A759,Questionnaire!A:KQ,9,FALSE)),"#",VLOOKUP(A759,Questionnaire!A:KQ,9,FALSE))</f>
        <v>#</v>
      </c>
    </row>
    <row r="760" spans="1:2">
      <c r="A760" t="s">
        <v>415</v>
      </c>
      <c r="B760" t="str">
        <f>IF(ISBLANK(VLOOKUP(A760,Questionnaire!A:KQ,9,FALSE)),"#",VLOOKUP(A760,Questionnaire!A:KQ,9,FALSE))</f>
        <v>#</v>
      </c>
    </row>
    <row r="761" spans="1:2">
      <c r="A761" t="s">
        <v>418</v>
      </c>
      <c r="B761" t="str">
        <f>IF(ISBLANK(VLOOKUP(A761,Questionnaire!A:KQ,9,FALSE)),"#",VLOOKUP(A761,Questionnaire!A:KQ,9,FALSE))</f>
        <v>#</v>
      </c>
    </row>
    <row r="762" spans="1:2">
      <c r="A762" t="s">
        <v>421</v>
      </c>
      <c r="B762" t="str">
        <f>IF(ISBLANK(VLOOKUP(A762,Questionnaire!A:KQ,9,FALSE)),"#",VLOOKUP(A762,Questionnaire!A:KQ,9,FALSE))</f>
        <v>#</v>
      </c>
    </row>
    <row r="763" spans="1:2">
      <c r="A763" t="s">
        <v>424</v>
      </c>
      <c r="B763" t="str">
        <f>IF(ISBLANK(VLOOKUP(A763,Questionnaire!A:KQ,9,FALSE)),"#",VLOOKUP(A763,Questionnaire!A:KQ,9,FALSE))</f>
        <v>#</v>
      </c>
    </row>
    <row r="764" spans="1:2">
      <c r="A764" t="s">
        <v>429</v>
      </c>
      <c r="B764" t="str">
        <f>IF(ISBLANK(VLOOKUP(A764,Questionnaire!A:KQ,9,FALSE)),"#",VLOOKUP(A764,Questionnaire!A:KQ,9,FALSE))</f>
        <v>#</v>
      </c>
    </row>
    <row r="765" spans="1:2">
      <c r="A765" t="s">
        <v>432</v>
      </c>
      <c r="B765" t="str">
        <f>IF(ISBLANK(VLOOKUP(A765,Questionnaire!A:KQ,9,FALSE)),"#",VLOOKUP(A765,Questionnaire!A:KQ,9,FALSE))</f>
        <v>#</v>
      </c>
    </row>
    <row r="766" spans="1:2">
      <c r="A766" t="s">
        <v>435</v>
      </c>
      <c r="B766" t="str">
        <f>IF(ISBLANK(VLOOKUP(A766,Questionnaire!A:KQ,9,FALSE)),"#",VLOOKUP(A766,Questionnaire!A:KQ,9,FALSE))</f>
        <v>#</v>
      </c>
    </row>
    <row r="767" spans="1:2">
      <c r="A767" t="s">
        <v>437</v>
      </c>
      <c r="B767" t="str">
        <f>IF(ISBLANK(VLOOKUP(A767,Questionnaire!A:KQ,9,FALSE)),"#",VLOOKUP(A767,Questionnaire!A:KQ,9,FALSE))</f>
        <v>#</v>
      </c>
    </row>
    <row r="768" spans="1:2">
      <c r="A768" t="s">
        <v>439</v>
      </c>
      <c r="B768" t="str">
        <f>IF(ISBLANK(VLOOKUP(A768,Questionnaire!A:KQ,9,FALSE)),"#",VLOOKUP(A768,Questionnaire!A:KQ,9,FALSE))</f>
        <v>#</v>
      </c>
    </row>
    <row r="769" spans="1:3">
      <c r="A769" t="s">
        <v>442</v>
      </c>
      <c r="B769" t="str">
        <f>IF(ISBLANK(VLOOKUP(A769,Questionnaire!A:KQ,9,FALSE)),"#",VLOOKUP(A769,Questionnaire!A:KQ,9,FALSE))</f>
        <v>#</v>
      </c>
    </row>
    <row r="770" spans="1:3">
      <c r="A770" t="s">
        <v>445</v>
      </c>
      <c r="B770" t="str">
        <f>IF(ISBLANK(VLOOKUP(A770,Questionnaire!A:KQ,9,FALSE)),"#",VLOOKUP(A770,Questionnaire!A:KQ,9,FALSE))</f>
        <v>#</v>
      </c>
    </row>
    <row r="771" spans="1:3">
      <c r="A771" t="s">
        <v>448</v>
      </c>
      <c r="B771" t="str">
        <f>IF(ISBLANK(VLOOKUP(A771,Questionnaire!A:KQ,9,FALSE)),"#",VLOOKUP(A771,Questionnaire!A:KQ,9,FALSE))</f>
        <v>#</v>
      </c>
    </row>
    <row r="772" spans="1:3">
      <c r="A772" t="s">
        <v>452</v>
      </c>
      <c r="B772" t="str">
        <f>IF(ISBLANK(VLOOKUP(A772,Questionnaire!A:KQ,9,FALSE)),"#",VLOOKUP(A772,Questionnaire!A:KQ,9,FALSE))</f>
        <v>#</v>
      </c>
    </row>
    <row r="773" spans="1:3">
      <c r="A773" t="s">
        <v>455</v>
      </c>
      <c r="B773" t="str">
        <f>IF(ISBLANK(VLOOKUP(A773,Questionnaire!A:KQ,9,FALSE)),"#",VLOOKUP(A773,Questionnaire!A:KQ,9,FALSE))</f>
        <v>#</v>
      </c>
    </row>
    <row r="774" spans="1:3">
      <c r="A774" t="s">
        <v>458</v>
      </c>
      <c r="B774" t="str">
        <f>IF(ISBLANK(VLOOKUP(A774,Questionnaire!A:KQ,9,FALSE)),"#",VLOOKUP(A774,Questionnaire!A:KQ,9,FALSE))</f>
        <v>#</v>
      </c>
    </row>
    <row r="775" spans="1:3">
      <c r="A775" t="s">
        <v>461</v>
      </c>
      <c r="B775" t="str">
        <f>IF(ISBLANK(VLOOKUP(A775,Questionnaire!A:KQ,9,FALSE)),"#",VLOOKUP(A775,Questionnaire!A:KQ,9,FALSE))</f>
        <v>#</v>
      </c>
    </row>
    <row r="776" spans="1:3">
      <c r="A776" t="s">
        <v>465</v>
      </c>
      <c r="B776" t="str">
        <f>IF(ISBLANK(VLOOKUP(A776,Questionnaire!A:KQ,9,FALSE)),"#",VLOOKUP(A776,Questionnaire!A:KQ,9,FALSE))</f>
        <v>#</v>
      </c>
    </row>
    <row r="777" spans="1:3">
      <c r="A777" t="s">
        <v>467</v>
      </c>
      <c r="B777" t="str">
        <f>IF(ISBLANK(VLOOKUP(A777,Questionnaire!A:KQ,9,FALSE)),"#",VLOOKUP(A777,Questionnaire!A:KQ,9,FALSE))</f>
        <v>#</v>
      </c>
    </row>
    <row r="778" spans="1:3">
      <c r="A778" t="s">
        <v>469</v>
      </c>
      <c r="B778" t="str">
        <f>IF(ISBLANK(VLOOKUP(A778,Questionnaire!A:KQ,9,FALSE)),"#",VLOOKUP(A778,Questionnaire!A:KQ,9,FALSE))</f>
        <v>#</v>
      </c>
    </row>
    <row r="779" spans="1:3">
      <c r="A779" t="s">
        <v>471</v>
      </c>
      <c r="B779" t="str">
        <f>IF(ISBLANK(VLOOKUP(A779,Questionnaire!A:KQ,9,FALSE)),"#",VLOOKUP(A779,Questionnaire!A:KQ,9,FALSE))</f>
        <v>#</v>
      </c>
    </row>
    <row r="780" spans="1:3">
      <c r="A780" t="s">
        <v>473</v>
      </c>
      <c r="B780" t="str">
        <f>IF(ISBLANK(VLOOKUP(A780,Questionnaire!A:KQ,9,FALSE)),"#",VLOOKUP(A780,Questionnaire!A:KQ,9,FALSE))</f>
        <v>#</v>
      </c>
    </row>
    <row r="781" spans="1:3">
      <c r="A781" t="s">
        <v>475</v>
      </c>
      <c r="B781" t="str">
        <f>IF(ISBLANK(VLOOKUP(A781,Questionnaire!A:KQ,9,FALSE)),"#",VLOOKUP(A781,Questionnaire!A:KQ,9,FALSE))</f>
        <v>#</v>
      </c>
    </row>
    <row r="782" spans="1:3">
      <c r="A782" t="s">
        <v>185</v>
      </c>
      <c r="B782" t="str">
        <f>IF(ISBLANK(VLOOKUP(A782,Questionnaire!A:KQ,10,FALSE)),"#",VLOOKUP(A782,Questionnaire!A:KQ,10,FALSE))</f>
        <v>#</v>
      </c>
      <c r="C782">
        <v>7</v>
      </c>
    </row>
    <row r="783" spans="1:3">
      <c r="A783" t="s">
        <v>187</v>
      </c>
      <c r="B783" t="str">
        <f>IF(ISNA(VLOOKUP(VLOOKUP(A783,Questionnaire!A:KQ,10,FALSE),'CORA Encoding'!D:E,2,FALSE)),"#",VLOOKUP(VLOOKUP(A783,Questionnaire!A:KQ,10,FALSE),'CORA Encoding'!D:E,2,FALSE))</f>
        <v>#</v>
      </c>
    </row>
    <row r="784" spans="1:3">
      <c r="A784" t="s">
        <v>189</v>
      </c>
      <c r="B784" t="str">
        <f>IF(ISNA(VLOOKUP(VLOOKUP(A784,Questionnaire!A:KQ,10,FALSE),'CORA Encoding'!G:H,2,FALSE)),"#",VLOOKUP(VLOOKUP(A784,Questionnaire!A:KQ,10,FALSE),'CORA Encoding'!G:H,2,FALSE))</f>
        <v>#</v>
      </c>
    </row>
    <row r="785" spans="1:2">
      <c r="A785" t="s">
        <v>191</v>
      </c>
      <c r="B785" t="str">
        <f>IF(ISNA(VLOOKUP(VLOOKUP(A785,Questionnaire!A:KQ,10,FALSE),'Country List'!E:F,2,FALSE)),"#",VLOOKUP(VLOOKUP(A785,Questionnaire!A:KQ,10,FALSE),'Country List'!E:F,2,FALSE))</f>
        <v>#</v>
      </c>
    </row>
    <row r="786" spans="1:2">
      <c r="A786" t="s">
        <v>193</v>
      </c>
      <c r="B786" t="str">
        <f>IF(ISNA(VLOOKUP(VLOOKUP(A786,Questionnaire!A:KQ,10,FALSE),'Industry List'!B:C,2,FALSE)),"#",VLOOKUP(VLOOKUP(A786,Questionnaire!A:KQ,10,FALSE),'Industry List'!B:C,2,FALSE))</f>
        <v>#</v>
      </c>
    </row>
    <row r="787" spans="1:2">
      <c r="A787" t="s">
        <v>197</v>
      </c>
      <c r="B787" t="str">
        <f>IF(ISBLANK(VLOOKUP(A787,Questionnaire!A:KQ,10,FALSE)),"#",VLOOKUP(A787,Questionnaire!A:KQ,10,FALSE))</f>
        <v>#</v>
      </c>
    </row>
    <row r="788" spans="1:2">
      <c r="A788" t="s">
        <v>201</v>
      </c>
      <c r="B788" t="str">
        <f>IF(ISBLANK(VLOOKUP(A788,Questionnaire!A:KQ,10,FALSE)),"#",VLOOKUP(A788,Questionnaire!A:KQ,10,FALSE))</f>
        <v>#</v>
      </c>
    </row>
    <row r="789" spans="1:2">
      <c r="A789" t="s">
        <v>203</v>
      </c>
      <c r="B789" t="str">
        <f>IF(ISNA(VLOOKUP(VLOOKUP(A789,Questionnaire!A:KQ,10,FALSE),'CORA Encoding'!J:K,2,FALSE)),"#",VLOOKUP(VLOOKUP(A789,Questionnaire!A:KQ,10,FALSE),'CORA Encoding'!J:K,2,FALSE))</f>
        <v>#</v>
      </c>
    </row>
    <row r="790" spans="1:2">
      <c r="A790" t="s">
        <v>208</v>
      </c>
      <c r="B790" t="str">
        <f>IF(ISBLANK(VLOOKUP(A790,Questionnaire!A:KQ,10,FALSE)),"#",VLOOKUP(A790,Questionnaire!A:KQ,10,FALSE))</f>
        <v>#</v>
      </c>
    </row>
    <row r="791" spans="1:2">
      <c r="A791" t="s">
        <v>213</v>
      </c>
      <c r="B791" t="str">
        <f>IF(ISBLANK(VLOOKUP(A791,Questionnaire!A:KQ,10,FALSE)),"#",VLOOKUP(A791,Questionnaire!A:KQ,10,FALSE))</f>
        <v>#</v>
      </c>
    </row>
    <row r="792" spans="1:2">
      <c r="A792" t="s">
        <v>215</v>
      </c>
      <c r="B792" t="str">
        <f>IF(ISBLANK(VLOOKUP(A792,Questionnaire!A:KQ,10,FALSE)),"#",VLOOKUP(A792,Questionnaire!A:KQ,10,FALSE))</f>
        <v>#</v>
      </c>
    </row>
    <row r="793" spans="1:2">
      <c r="A793" t="s">
        <v>217</v>
      </c>
      <c r="B793" t="str">
        <f>IF(ISBLANK(VLOOKUP(A793,Questionnaire!A:KQ,10,FALSE)),"#",VLOOKUP(A793,Questionnaire!A:KQ,10,FALSE))</f>
        <v>#</v>
      </c>
    </row>
    <row r="794" spans="1:2">
      <c r="A794" t="s">
        <v>219</v>
      </c>
      <c r="B794" t="str">
        <f>IF(ISBLANK(VLOOKUP(A794,Questionnaire!A:KQ,10,FALSE)),"#",VLOOKUP(A794,Questionnaire!A:KQ,10,FALSE))</f>
        <v>#</v>
      </c>
    </row>
    <row r="795" spans="1:2">
      <c r="A795" t="s">
        <v>221</v>
      </c>
      <c r="B795" t="str">
        <f>IF(ISBLANK(VLOOKUP(A795,Questionnaire!A:KQ,10,FALSE)),"#",VLOOKUP(A795,Questionnaire!A:KQ,10,FALSE))</f>
        <v>#</v>
      </c>
    </row>
    <row r="796" spans="1:2">
      <c r="A796" t="s">
        <v>223</v>
      </c>
      <c r="B796" t="str">
        <f>IF(ISBLANK(VLOOKUP(A796,Questionnaire!A:KQ,10,FALSE)),"#",VLOOKUP(A796,Questionnaire!A:KQ,10,FALSE))</f>
        <v>#</v>
      </c>
    </row>
    <row r="797" spans="1:2">
      <c r="A797" t="s">
        <v>225</v>
      </c>
      <c r="B797" t="str">
        <f>IF(ISBLANK(VLOOKUP(A797,Questionnaire!A:KQ,10,FALSE)),"#",VLOOKUP(A797,Questionnaire!A:KQ,10,FALSE))</f>
        <v>#</v>
      </c>
    </row>
    <row r="798" spans="1:2">
      <c r="A798" t="s">
        <v>227</v>
      </c>
      <c r="B798" t="str">
        <f>IF(ISBLANK(VLOOKUP(A798,Questionnaire!A:KQ,10,FALSE)),"#",VLOOKUP(A798,Questionnaire!A:KQ,10,FALSE))</f>
        <v>#</v>
      </c>
    </row>
    <row r="799" spans="1:2">
      <c r="A799" t="s">
        <v>229</v>
      </c>
      <c r="B799" t="str">
        <f>IF(ISBLANK(VLOOKUP(A799,Questionnaire!A:KQ,10,FALSE)),"#",VLOOKUP(A799,Questionnaire!A:KQ,10,FALSE))</f>
        <v>#</v>
      </c>
    </row>
    <row r="800" spans="1:2">
      <c r="A800" t="s">
        <v>231</v>
      </c>
      <c r="B800" t="str">
        <f>IF(ISBLANK(VLOOKUP(A800,Questionnaire!A:KQ,10,FALSE)),"#",VLOOKUP(A800,Questionnaire!A:KQ,10,FALSE))</f>
        <v>#</v>
      </c>
    </row>
    <row r="801" spans="1:2">
      <c r="A801" t="s">
        <v>233</v>
      </c>
      <c r="B801" t="str">
        <f>IF(ISBLANK(VLOOKUP(A801,Questionnaire!A:KQ,10,FALSE)),"#",VLOOKUP(A801,Questionnaire!A:KQ,10,FALSE))</f>
        <v>#</v>
      </c>
    </row>
    <row r="802" spans="1:2">
      <c r="A802" t="s">
        <v>235</v>
      </c>
      <c r="B802" t="str">
        <f>IF(ISBLANK(VLOOKUP(A802,Questionnaire!A:KQ,10,FALSE)),"#",VLOOKUP(A802,Questionnaire!A:KQ,10,FALSE))</f>
        <v>#</v>
      </c>
    </row>
    <row r="803" spans="1:2">
      <c r="A803" t="s">
        <v>237</v>
      </c>
      <c r="B803" t="str">
        <f>IF(ISBLANK(VLOOKUP(A803,Questionnaire!A:KQ,10,FALSE)),"#",VLOOKUP(A803,Questionnaire!A:KQ,10,FALSE))</f>
        <v>#</v>
      </c>
    </row>
    <row r="804" spans="1:2">
      <c r="A804" t="s">
        <v>239</v>
      </c>
      <c r="B804" t="str">
        <f>IF(ISBLANK(VLOOKUP(A804,Questionnaire!A:KQ,10,FALSE)),"#",VLOOKUP(A804,Questionnaire!A:KQ,10,FALSE))</f>
        <v>#</v>
      </c>
    </row>
    <row r="805" spans="1:2">
      <c r="A805" t="s">
        <v>242</v>
      </c>
      <c r="B805" t="str">
        <f>IF(ISBLANK(VLOOKUP(A805,Questionnaire!A:KQ,10,FALSE)),"#",VLOOKUP(A805,Questionnaire!A:KQ,10,FALSE))</f>
        <v>#</v>
      </c>
    </row>
    <row r="806" spans="1:2">
      <c r="A806" t="s">
        <v>245</v>
      </c>
      <c r="B806" t="str">
        <f>IF(ISBLANK(VLOOKUP(A806,Questionnaire!A:KQ,10,FALSE)),"#",VLOOKUP(A806,Questionnaire!A:KQ,10,FALSE))</f>
        <v>#</v>
      </c>
    </row>
    <row r="807" spans="1:2">
      <c r="A807" t="s">
        <v>247</v>
      </c>
      <c r="B807" t="str">
        <f>IF(ISBLANK(VLOOKUP(A807,Questionnaire!A:KQ,10,FALSE)),"#",VLOOKUP(A807,Questionnaire!A:KQ,10,FALSE))</f>
        <v>#</v>
      </c>
    </row>
    <row r="808" spans="1:2">
      <c r="A808" t="s">
        <v>249</v>
      </c>
      <c r="B808" t="str">
        <f>IF(ISBLANK(VLOOKUP(A808,Questionnaire!A:KQ,10,FALSE)),"#",VLOOKUP(A808,Questionnaire!A:KQ,10,FALSE))</f>
        <v>#</v>
      </c>
    </row>
    <row r="809" spans="1:2">
      <c r="A809" t="s">
        <v>250</v>
      </c>
      <c r="B809" t="str">
        <f>IF(ISBLANK(VLOOKUP(A809,Questionnaire!A:KQ,10,FALSE)),"#",VLOOKUP(A809,Questionnaire!A:KQ,10,FALSE))</f>
        <v>#</v>
      </c>
    </row>
    <row r="810" spans="1:2">
      <c r="A810" t="s">
        <v>252</v>
      </c>
      <c r="B810" t="str">
        <f>IF(ISBLANK(VLOOKUP(A810,Questionnaire!A:KQ,10,FALSE)),"#",VLOOKUP(A810,Questionnaire!A:KQ,10,FALSE))</f>
        <v>#</v>
      </c>
    </row>
    <row r="811" spans="1:2">
      <c r="A811" t="s">
        <v>255</v>
      </c>
      <c r="B811" t="str">
        <f>IF(ISBLANK(VLOOKUP(A811,Questionnaire!A:KQ,10,FALSE)),"#",VLOOKUP(A811,Questionnaire!A:KQ,10,FALSE))</f>
        <v>#</v>
      </c>
    </row>
    <row r="812" spans="1:2">
      <c r="A812" t="s">
        <v>258</v>
      </c>
      <c r="B812" t="str">
        <f>IF(ISNA(VLOOKUP(VLOOKUP(A812,Questionnaire!A:KQ,10,FALSE),'CORA Encoding'!M:N,2,FALSE)),"#",VLOOKUP(VLOOKUP(A812,Questionnaire!A:KQ,10,FALSE),'CORA Encoding'!M:N,2,FALSE))</f>
        <v>#</v>
      </c>
    </row>
    <row r="813" spans="1:2">
      <c r="A813" t="s">
        <v>261</v>
      </c>
      <c r="B813" t="str">
        <f>IF(ISBLANK(VLOOKUP(A813,Questionnaire!A:KQ,10,FALSE)),"#",VLOOKUP(A813,Questionnaire!A:KQ,10,FALSE))</f>
        <v>#</v>
      </c>
    </row>
    <row r="814" spans="1:2">
      <c r="A814" t="s">
        <v>263</v>
      </c>
      <c r="B814" t="str">
        <f>IF(ISBLANK(VLOOKUP(A814,Questionnaire!A:KQ,10,FALSE)),"#",VLOOKUP(A814,Questionnaire!A:KQ,10,FALSE))</f>
        <v>#</v>
      </c>
    </row>
    <row r="815" spans="1:2">
      <c r="A815" t="s">
        <v>265</v>
      </c>
      <c r="B815" t="str">
        <f>IF(ISBLANK(VLOOKUP(A815,Questionnaire!A:KQ,10,FALSE)),"#",VLOOKUP(A815,Questionnaire!A:KQ,10,FALSE))</f>
        <v>#</v>
      </c>
    </row>
    <row r="816" spans="1:2">
      <c r="A816" t="s">
        <v>267</v>
      </c>
      <c r="B816" t="str">
        <f>IF(ISBLANK(VLOOKUP(A816,Questionnaire!A:KQ,10,FALSE)),"#",VLOOKUP(A816,Questionnaire!A:KQ,10,FALSE))</f>
        <v>#</v>
      </c>
    </row>
    <row r="817" spans="1:2">
      <c r="A817" t="s">
        <v>269</v>
      </c>
      <c r="B817" t="str">
        <f>IF(ISBLANK(VLOOKUP(A817,Questionnaire!A:KQ,10,FALSE)),"#",VLOOKUP(A817,Questionnaire!A:KQ,10,FALSE))</f>
        <v>#</v>
      </c>
    </row>
    <row r="818" spans="1:2">
      <c r="A818" t="s">
        <v>274</v>
      </c>
      <c r="B818" t="str">
        <f>IF(ISBLANK(VLOOKUP(A818,Questionnaire!A:KQ,10,FALSE)),"#",VLOOKUP(A818,Questionnaire!A:KQ,10,FALSE))</f>
        <v>#</v>
      </c>
    </row>
    <row r="819" spans="1:2">
      <c r="A819" t="s">
        <v>276</v>
      </c>
      <c r="B819" t="str">
        <f>IF(ISBLANK(VLOOKUP(A819,Questionnaire!A:KQ,10,FALSE)),"#",VLOOKUP(A819,Questionnaire!A:KQ,10,FALSE))</f>
        <v>#</v>
      </c>
    </row>
    <row r="820" spans="1:2">
      <c r="A820" t="s">
        <v>278</v>
      </c>
      <c r="B820" t="str">
        <f>IF(ISBLANK(VLOOKUP(A820,Questionnaire!A:KQ,10,FALSE)),"#",VLOOKUP(A820,Questionnaire!A:KQ,10,FALSE))</f>
        <v>#</v>
      </c>
    </row>
    <row r="821" spans="1:2">
      <c r="A821" t="s">
        <v>280</v>
      </c>
      <c r="B821" t="str">
        <f>IF(ISBLANK(VLOOKUP(A821,Questionnaire!A:KQ,10,FALSE)),"#",VLOOKUP(A821,Questionnaire!A:KQ,10,FALSE))</f>
        <v>#</v>
      </c>
    </row>
    <row r="822" spans="1:2">
      <c r="A822" t="s">
        <v>282</v>
      </c>
      <c r="B822" t="str">
        <f>IF(ISBLANK(VLOOKUP(A822,Questionnaire!A:KQ,10,FALSE)),"#",VLOOKUP(A822,Questionnaire!A:KQ,10,FALSE))</f>
        <v>#</v>
      </c>
    </row>
    <row r="823" spans="1:2">
      <c r="A823" t="s">
        <v>286</v>
      </c>
      <c r="B823" t="str">
        <f>IF(ISBLANK(VLOOKUP(A823,Questionnaire!A:KQ,10,FALSE)),"#",VLOOKUP(A823,Questionnaire!A:KQ,10,FALSE))</f>
        <v>#</v>
      </c>
    </row>
    <row r="824" spans="1:2">
      <c r="A824" t="s">
        <v>288</v>
      </c>
      <c r="B824" t="str">
        <f>IF(ISBLANK(VLOOKUP(A824,Questionnaire!A:KQ,10,FALSE)),"#",VLOOKUP(A824,Questionnaire!A:KQ,10,FALSE))</f>
        <v>#</v>
      </c>
    </row>
    <row r="825" spans="1:2">
      <c r="A825" t="s">
        <v>290</v>
      </c>
      <c r="B825" t="str">
        <f>IF(ISBLANK(VLOOKUP(A825,Questionnaire!A:KQ,10,FALSE)),"#",VLOOKUP(A825,Questionnaire!A:KQ,10,FALSE))</f>
        <v>#</v>
      </c>
    </row>
    <row r="826" spans="1:2">
      <c r="A826" t="s">
        <v>292</v>
      </c>
      <c r="B826" t="str">
        <f>IF(ISBLANK(VLOOKUP(A826,Questionnaire!A:KQ,10,FALSE)),"#",VLOOKUP(A826,Questionnaire!A:KQ,10,FALSE))</f>
        <v>#</v>
      </c>
    </row>
    <row r="827" spans="1:2">
      <c r="A827" t="s">
        <v>294</v>
      </c>
      <c r="B827" t="str">
        <f>IF(ISBLANK(VLOOKUP(A827,Questionnaire!A:KQ,10,FALSE)),"#",VLOOKUP(A827,Questionnaire!A:KQ,10,FALSE))</f>
        <v>#</v>
      </c>
    </row>
    <row r="828" spans="1:2">
      <c r="A828" t="s">
        <v>296</v>
      </c>
      <c r="B828" t="str">
        <f>IF(ISBLANK(VLOOKUP(A828,Questionnaire!A:KQ,10,FALSE)),"#",VLOOKUP(A828,Questionnaire!A:KQ,10,FALSE))</f>
        <v>#</v>
      </c>
    </row>
    <row r="829" spans="1:2">
      <c r="A829" t="s">
        <v>301</v>
      </c>
      <c r="B829" t="str">
        <f>IF(ISBLANK(VLOOKUP(A829,Questionnaire!A:KQ,10,FALSE)),"#",VLOOKUP(A829,Questionnaire!A:KQ,10,FALSE))</f>
        <v>#</v>
      </c>
    </row>
    <row r="830" spans="1:2">
      <c r="A830" t="s">
        <v>303</v>
      </c>
      <c r="B830" t="str">
        <f>IF(ISBLANK(VLOOKUP(A830,Questionnaire!A:KQ,10,FALSE)),"#",VLOOKUP(A830,Questionnaire!A:KQ,10,FALSE))</f>
        <v>#</v>
      </c>
    </row>
    <row r="831" spans="1:2">
      <c r="A831" t="s">
        <v>305</v>
      </c>
      <c r="B831" t="str">
        <f>IF(ISBLANK(VLOOKUP(A831,Questionnaire!A:KQ,10,FALSE)),"#",VLOOKUP(A831,Questionnaire!A:KQ,10,FALSE))</f>
        <v>#</v>
      </c>
    </row>
    <row r="832" spans="1:2">
      <c r="A832" t="s">
        <v>307</v>
      </c>
      <c r="B832" t="str">
        <f>IF(ISBLANK(VLOOKUP(A832,Questionnaire!A:KQ,10,FALSE)),"#",VLOOKUP(A832,Questionnaire!A:KQ,10,FALSE))</f>
        <v>#</v>
      </c>
    </row>
    <row r="833" spans="1:2">
      <c r="A833" t="s">
        <v>311</v>
      </c>
      <c r="B833" t="str">
        <f>IF(ISBLANK(VLOOKUP(A833,Questionnaire!A:KQ,10,FALSE)),"#",VLOOKUP(A833,Questionnaire!A:KQ,10,FALSE))</f>
        <v>#</v>
      </c>
    </row>
    <row r="834" spans="1:2">
      <c r="A834" t="s">
        <v>313</v>
      </c>
      <c r="B834" t="str">
        <f>IF(ISBLANK(VLOOKUP(A834,Questionnaire!A:KQ,10,FALSE)),"#",VLOOKUP(A834,Questionnaire!A:KQ,10,FALSE))</f>
        <v>#</v>
      </c>
    </row>
    <row r="835" spans="1:2">
      <c r="A835" t="s">
        <v>314</v>
      </c>
      <c r="B835" t="str">
        <f>IF(ISBLANK(VLOOKUP(A835,Questionnaire!A:KQ,10,FALSE)),"#",VLOOKUP(A835,Questionnaire!A:KQ,10,FALSE))</f>
        <v>#</v>
      </c>
    </row>
    <row r="836" spans="1:2">
      <c r="A836" t="s">
        <v>315</v>
      </c>
      <c r="B836" t="str">
        <f>IF(ISBLANK(VLOOKUP(A836,Questionnaire!A:KQ,10,FALSE)),"#",VLOOKUP(A836,Questionnaire!A:KQ,10,FALSE))</f>
        <v>#</v>
      </c>
    </row>
    <row r="837" spans="1:2">
      <c r="A837" t="s">
        <v>317</v>
      </c>
      <c r="B837" t="str">
        <f>IF(ISBLANK(VLOOKUP(A837,Questionnaire!A:KQ,10,FALSE)),"#",VLOOKUP(A837,Questionnaire!A:KQ,10,FALSE))</f>
        <v>#</v>
      </c>
    </row>
    <row r="838" spans="1:2">
      <c r="A838" t="s">
        <v>319</v>
      </c>
      <c r="B838" t="str">
        <f>IF(ISBLANK(VLOOKUP(A838,Questionnaire!A:KQ,10,FALSE)),"#",VLOOKUP(A838,Questionnaire!A:KQ,10,FALSE))</f>
        <v>#</v>
      </c>
    </row>
    <row r="839" spans="1:2">
      <c r="A839" t="s">
        <v>322</v>
      </c>
      <c r="B839" t="str">
        <f>IF(ISBLANK(VLOOKUP(A839,Questionnaire!A:KQ,10,FALSE)),"#",VLOOKUP(A839,Questionnaire!A:KQ,10,FALSE))</f>
        <v>#</v>
      </c>
    </row>
    <row r="840" spans="1:2">
      <c r="A840" t="s">
        <v>326</v>
      </c>
      <c r="B840" t="str">
        <f>IF(ISBLANK(VLOOKUP(A840,Questionnaire!A:KQ,10,FALSE)),"#",VLOOKUP(A840,Questionnaire!A:KQ,10,FALSE))</f>
        <v>#</v>
      </c>
    </row>
    <row r="841" spans="1:2">
      <c r="A841" t="s">
        <v>328</v>
      </c>
      <c r="B841" t="str">
        <f>IF(ISBLANK(VLOOKUP(A841,Questionnaire!A:KQ,10,FALSE)),"#",VLOOKUP(A841,Questionnaire!A:KQ,10,FALSE))</f>
        <v>#</v>
      </c>
    </row>
    <row r="842" spans="1:2">
      <c r="A842" t="s">
        <v>332</v>
      </c>
      <c r="B842" t="str">
        <f>IF(ISBLANK(VLOOKUP(A842,Questionnaire!A:KQ,10,FALSE)),"#",VLOOKUP(A842,Questionnaire!A:KQ,10,FALSE))</f>
        <v>#</v>
      </c>
    </row>
    <row r="843" spans="1:2">
      <c r="A843" t="s">
        <v>333</v>
      </c>
      <c r="B843" t="str">
        <f>IF(ISBLANK(VLOOKUP(A843,Questionnaire!A:KQ,10,FALSE)),"#",VLOOKUP(A843,Questionnaire!A:KQ,10,FALSE))</f>
        <v>#</v>
      </c>
    </row>
    <row r="844" spans="1:2">
      <c r="A844" t="s">
        <v>334</v>
      </c>
      <c r="B844" t="str">
        <f>IF(ISBLANK(VLOOKUP(A844,Questionnaire!A:KQ,10,FALSE)),"#",VLOOKUP(A844,Questionnaire!A:KQ,10,FALSE))</f>
        <v>#</v>
      </c>
    </row>
    <row r="845" spans="1:2">
      <c r="A845" t="s">
        <v>335</v>
      </c>
      <c r="B845" t="str">
        <f>IF(ISBLANK(VLOOKUP(A845,Questionnaire!A:KQ,10,FALSE)),"#",VLOOKUP(A845,Questionnaire!A:KQ,10,FALSE))</f>
        <v>#</v>
      </c>
    </row>
    <row r="846" spans="1:2">
      <c r="A846" t="s">
        <v>336</v>
      </c>
      <c r="B846" t="str">
        <f>IF(ISBLANK(VLOOKUP(A846,Questionnaire!A:KQ,10,FALSE)),"#",VLOOKUP(A846,Questionnaire!A:KQ,10,FALSE))</f>
        <v>#</v>
      </c>
    </row>
    <row r="847" spans="1:2">
      <c r="A847" t="s">
        <v>337</v>
      </c>
      <c r="B847" t="str">
        <f>IF(ISBLANK(VLOOKUP(A847,Questionnaire!A:KQ,10,FALSE)),"#",VLOOKUP(A847,Questionnaire!A:KQ,10,FALSE))</f>
        <v>#</v>
      </c>
    </row>
    <row r="848" spans="1:2">
      <c r="A848" t="s">
        <v>338</v>
      </c>
      <c r="B848" t="str">
        <f>IF(ISBLANK(VLOOKUP(A848,Questionnaire!A:KQ,10,FALSE)),"#",VLOOKUP(A848,Questionnaire!A:KQ,10,FALSE))</f>
        <v>#</v>
      </c>
    </row>
    <row r="849" spans="1:2">
      <c r="A849" t="s">
        <v>339</v>
      </c>
      <c r="B849" t="str">
        <f>IF(ISBLANK(VLOOKUP(A849,Questionnaire!A:KQ,10,FALSE)),"#",VLOOKUP(A849,Questionnaire!A:KQ,10,FALSE))</f>
        <v>#</v>
      </c>
    </row>
    <row r="850" spans="1:2">
      <c r="A850" t="s">
        <v>340</v>
      </c>
      <c r="B850" t="str">
        <f>IF(ISBLANK(VLOOKUP(A850,Questionnaire!A:KQ,10,FALSE)),"#",VLOOKUP(A850,Questionnaire!A:KQ,10,FALSE))</f>
        <v>#</v>
      </c>
    </row>
    <row r="851" spans="1:2">
      <c r="A851" t="s">
        <v>341</v>
      </c>
      <c r="B851" t="str">
        <f>IF(ISBLANK(VLOOKUP(A851,Questionnaire!A:KQ,10,FALSE)),"#",VLOOKUP(A851,Questionnaire!A:KQ,10,FALSE))</f>
        <v>#</v>
      </c>
    </row>
    <row r="852" spans="1:2">
      <c r="A852" t="s">
        <v>342</v>
      </c>
      <c r="B852" t="str">
        <f>IF(ISBLANK(VLOOKUP(A852,Questionnaire!A:KQ,10,FALSE)),"#",VLOOKUP(A852,Questionnaire!A:KQ,10,FALSE))</f>
        <v>#</v>
      </c>
    </row>
    <row r="853" spans="1:2">
      <c r="A853" t="s">
        <v>343</v>
      </c>
      <c r="B853" t="str">
        <f>IF(ISBLANK(VLOOKUP(A853,Questionnaire!A:KQ,10,FALSE)),"#",VLOOKUP(A853,Questionnaire!A:KQ,10,FALSE))</f>
        <v>#</v>
      </c>
    </row>
    <row r="854" spans="1:2">
      <c r="A854" t="s">
        <v>344</v>
      </c>
      <c r="B854" t="str">
        <f>IF(ISBLANK(VLOOKUP(A854,Questionnaire!A:KQ,10,FALSE)),"#",VLOOKUP(A854,Questionnaire!A:KQ,10,FALSE))</f>
        <v>#</v>
      </c>
    </row>
    <row r="855" spans="1:2">
      <c r="A855" t="s">
        <v>345</v>
      </c>
      <c r="B855" t="str">
        <f>IF(ISBLANK(VLOOKUP(A855,Questionnaire!A:KQ,10,FALSE)),"#",VLOOKUP(A855,Questionnaire!A:KQ,10,FALSE))</f>
        <v>#</v>
      </c>
    </row>
    <row r="856" spans="1:2">
      <c r="A856" t="s">
        <v>348</v>
      </c>
      <c r="B856" t="str">
        <f>IF(ISBLANK(VLOOKUP(A856,Questionnaire!A:KQ,10,FALSE)),"#",VLOOKUP(A856,Questionnaire!A:KQ,10,FALSE))</f>
        <v>#</v>
      </c>
    </row>
    <row r="857" spans="1:2">
      <c r="A857" t="s">
        <v>353</v>
      </c>
      <c r="B857" t="str">
        <f>IF(ISBLANK(VLOOKUP(A857,Questionnaire!A:KQ,10,FALSE)),"#",VLOOKUP(A857,Questionnaire!A:KQ,10,FALSE))</f>
        <v>#</v>
      </c>
    </row>
    <row r="858" spans="1:2">
      <c r="A858" t="s">
        <v>354</v>
      </c>
      <c r="B858" t="str">
        <f>IF(ISBLANK(VLOOKUP(A858,Questionnaire!A:KQ,10,FALSE)),"#",VLOOKUP(A858,Questionnaire!A:KQ,10,FALSE))</f>
        <v>#</v>
      </c>
    </row>
    <row r="859" spans="1:2">
      <c r="A859" t="s">
        <v>355</v>
      </c>
      <c r="B859" t="str">
        <f>IF(ISBLANK(VLOOKUP(A859,Questionnaire!A:KQ,10,FALSE)),"#",VLOOKUP(A859,Questionnaire!A:KQ,10,FALSE))</f>
        <v>#</v>
      </c>
    </row>
    <row r="860" spans="1:2">
      <c r="A860" t="s">
        <v>356</v>
      </c>
      <c r="B860" t="str">
        <f>IF(ISBLANK(VLOOKUP(A860,Questionnaire!A:KQ,10,FALSE)),"#",VLOOKUP(A860,Questionnaire!A:KQ,10,FALSE))</f>
        <v>#</v>
      </c>
    </row>
    <row r="861" spans="1:2">
      <c r="A861" t="s">
        <v>357</v>
      </c>
      <c r="B861" t="str">
        <f>IF(ISBLANK(VLOOKUP(A861,Questionnaire!A:KQ,10,FALSE)),"#",VLOOKUP(A861,Questionnaire!A:KQ,10,FALSE))</f>
        <v>#</v>
      </c>
    </row>
    <row r="862" spans="1:2">
      <c r="A862" t="s">
        <v>360</v>
      </c>
      <c r="B862" t="str">
        <f>IF(ISBLANK(VLOOKUP(A862,Questionnaire!A:KQ,10,FALSE)),"#",VLOOKUP(A862,Questionnaire!A:KQ,10,FALSE))</f>
        <v>#</v>
      </c>
    </row>
    <row r="863" spans="1:2">
      <c r="A863" t="s">
        <v>362</v>
      </c>
      <c r="B863" t="str">
        <f>IF(ISBLANK(VLOOKUP(A863,Questionnaire!A:KQ,10,FALSE)),"#",VLOOKUP(A863,Questionnaire!A:KQ,10,FALSE))</f>
        <v>#</v>
      </c>
    </row>
    <row r="864" spans="1:2">
      <c r="A864" t="s">
        <v>363</v>
      </c>
      <c r="B864" t="str">
        <f>IF(ISBLANK(VLOOKUP(A864,Questionnaire!A:KQ,10,FALSE)),"#",VLOOKUP(A864,Questionnaire!A:KQ,10,FALSE))</f>
        <v>#</v>
      </c>
    </row>
    <row r="865" spans="1:2">
      <c r="A865" t="s">
        <v>364</v>
      </c>
      <c r="B865" t="str">
        <f>IF(ISBLANK(VLOOKUP(A865,Questionnaire!A:KQ,10,FALSE)),"#",VLOOKUP(A865,Questionnaire!A:KQ,10,FALSE))</f>
        <v>#</v>
      </c>
    </row>
    <row r="866" spans="1:2">
      <c r="A866" t="s">
        <v>365</v>
      </c>
      <c r="B866" t="str">
        <f>IF(ISBLANK(VLOOKUP(A866,Questionnaire!A:KQ,10,FALSE)),"#",VLOOKUP(A866,Questionnaire!A:KQ,10,FALSE))</f>
        <v>#</v>
      </c>
    </row>
    <row r="867" spans="1:2">
      <c r="A867" t="s">
        <v>366</v>
      </c>
      <c r="B867" t="str">
        <f>IF(ISBLANK(VLOOKUP(A867,Questionnaire!A:KQ,10,FALSE)),"#",VLOOKUP(A867,Questionnaire!A:KQ,10,FALSE))</f>
        <v>#</v>
      </c>
    </row>
    <row r="868" spans="1:2">
      <c r="A868" t="s">
        <v>371</v>
      </c>
      <c r="B868" t="str">
        <f>IF(ISBLANK(VLOOKUP(A868,Questionnaire!A:KQ,10,FALSE)),"#",VLOOKUP(A868,Questionnaire!A:KQ,10,FALSE))</f>
        <v>#</v>
      </c>
    </row>
    <row r="869" spans="1:2">
      <c r="A869" t="s">
        <v>372</v>
      </c>
      <c r="B869" t="str">
        <f>IF(ISBLANK(VLOOKUP(A869,Questionnaire!A:KQ,10,FALSE)),"#",VLOOKUP(A869,Questionnaire!A:KQ,10,FALSE))</f>
        <v>#</v>
      </c>
    </row>
    <row r="870" spans="1:2">
      <c r="A870" t="s">
        <v>373</v>
      </c>
      <c r="B870" t="str">
        <f>IF(ISBLANK(VLOOKUP(A870,Questionnaire!A:KQ,10,FALSE)),"#",VLOOKUP(A870,Questionnaire!A:KQ,10,FALSE))</f>
        <v>#</v>
      </c>
    </row>
    <row r="871" spans="1:2">
      <c r="A871" t="s">
        <v>374</v>
      </c>
      <c r="B871" t="str">
        <f>IF(ISBLANK(VLOOKUP(A871,Questionnaire!A:KQ,10,FALSE)),"#",VLOOKUP(A871,Questionnaire!A:KQ,10,FALSE))</f>
        <v>#</v>
      </c>
    </row>
    <row r="872" spans="1:2">
      <c r="A872" t="s">
        <v>377</v>
      </c>
      <c r="B872" t="str">
        <f>IF(ISBLANK(VLOOKUP(A872,Questionnaire!A:KQ,10,FALSE)),"#",VLOOKUP(A872,Questionnaire!A:KQ,10,FALSE))</f>
        <v>#</v>
      </c>
    </row>
    <row r="873" spans="1:2">
      <c r="A873" t="s">
        <v>379</v>
      </c>
      <c r="B873" t="str">
        <f>IF(ISBLANK(VLOOKUP(A873,Questionnaire!A:KQ,10,FALSE)),"#",VLOOKUP(A873,Questionnaire!A:KQ,10,FALSE))</f>
        <v>#</v>
      </c>
    </row>
    <row r="874" spans="1:2">
      <c r="A874" t="s">
        <v>380</v>
      </c>
      <c r="B874" t="str">
        <f>IF(ISBLANK(VLOOKUP(A874,Questionnaire!A:KQ,10,FALSE)),"#",VLOOKUP(A874,Questionnaire!A:KQ,10,FALSE))</f>
        <v>#</v>
      </c>
    </row>
    <row r="875" spans="1:2">
      <c r="A875" t="s">
        <v>381</v>
      </c>
      <c r="B875" t="str">
        <f>IF(ISBLANK(VLOOKUP(A875,Questionnaire!A:KQ,10,FALSE)),"#",VLOOKUP(A875,Questionnaire!A:KQ,10,FALSE))</f>
        <v>#</v>
      </c>
    </row>
    <row r="876" spans="1:2">
      <c r="A876" t="s">
        <v>382</v>
      </c>
      <c r="B876" t="str">
        <f>IF(ISBLANK(VLOOKUP(A876,Questionnaire!A:KQ,10,FALSE)),"#",VLOOKUP(A876,Questionnaire!A:KQ,10,FALSE))</f>
        <v>#</v>
      </c>
    </row>
    <row r="877" spans="1:2">
      <c r="A877" t="s">
        <v>384</v>
      </c>
      <c r="B877" t="str">
        <f>IF(ISBLANK(VLOOKUP(A877,Questionnaire!A:KQ,10,FALSE)),"#",VLOOKUP(A877,Questionnaire!A:KQ,10,FALSE))</f>
        <v>#</v>
      </c>
    </row>
    <row r="878" spans="1:2">
      <c r="A878" t="s">
        <v>387</v>
      </c>
      <c r="B878" t="str">
        <f>IF(ISBLANK(VLOOKUP(A878,Questionnaire!A:KQ,10,FALSE)),"#",VLOOKUP(A878,Questionnaire!A:KQ,10,FALSE))</f>
        <v>#</v>
      </c>
    </row>
    <row r="879" spans="1:2">
      <c r="A879" t="s">
        <v>391</v>
      </c>
      <c r="B879" t="str">
        <f>IF(ISBLANK(VLOOKUP(A879,Questionnaire!A:KQ,10,FALSE)),"#",VLOOKUP(A879,Questionnaire!A:KQ,10,FALSE))</f>
        <v>#</v>
      </c>
    </row>
    <row r="880" spans="1:2">
      <c r="A880" t="s">
        <v>393</v>
      </c>
      <c r="B880" t="str">
        <f>IF(ISBLANK(VLOOKUP(A880,Questionnaire!A:KQ,10,FALSE)),"#",VLOOKUP(A880,Questionnaire!A:KQ,10,FALSE))</f>
        <v>#</v>
      </c>
    </row>
    <row r="881" spans="1:2">
      <c r="A881" t="s">
        <v>395</v>
      </c>
      <c r="B881" t="str">
        <f>IF(ISBLANK(VLOOKUP(A881,Questionnaire!A:KQ,10,FALSE)),"#",VLOOKUP(A881,Questionnaire!A:KQ,10,FALSE))</f>
        <v>#</v>
      </c>
    </row>
    <row r="882" spans="1:2">
      <c r="A882" t="s">
        <v>398</v>
      </c>
      <c r="B882" t="str">
        <f>IF(ISBLANK(VLOOKUP(A882,Questionnaire!A:KQ,10,FALSE)),"#",VLOOKUP(A882,Questionnaire!A:KQ,10,FALSE))</f>
        <v>#</v>
      </c>
    </row>
    <row r="883" spans="1:2">
      <c r="A883" t="s">
        <v>402</v>
      </c>
      <c r="B883" t="str">
        <f>IF(ISBLANK(VLOOKUP(A883,Questionnaire!A:KQ,10,FALSE)),"#",VLOOKUP(A883,Questionnaire!A:KQ,10,FALSE))</f>
        <v>#</v>
      </c>
    </row>
    <row r="884" spans="1:2">
      <c r="A884" t="s">
        <v>405</v>
      </c>
      <c r="B884" t="str">
        <f>IF(ISBLANK(VLOOKUP(A884,Questionnaire!A:KQ,10,FALSE)),"#",VLOOKUP(A884,Questionnaire!A:KQ,10,FALSE))</f>
        <v>#</v>
      </c>
    </row>
    <row r="885" spans="1:2">
      <c r="A885" t="s">
        <v>409</v>
      </c>
      <c r="B885" t="str">
        <f>IF(ISBLANK(VLOOKUP(A885,Questionnaire!A:KQ,10,FALSE)),"#",VLOOKUP(A885,Questionnaire!A:KQ,10,FALSE))</f>
        <v>#</v>
      </c>
    </row>
    <row r="886" spans="1:2">
      <c r="A886" t="s">
        <v>412</v>
      </c>
      <c r="B886" t="str">
        <f>IF(ISBLANK(VLOOKUP(A886,Questionnaire!A:KQ,10,FALSE)),"#",VLOOKUP(A886,Questionnaire!A:KQ,10,FALSE))</f>
        <v>#</v>
      </c>
    </row>
    <row r="887" spans="1:2">
      <c r="A887" t="s">
        <v>415</v>
      </c>
      <c r="B887" t="str">
        <f>IF(ISBLANK(VLOOKUP(A887,Questionnaire!A:KQ,10,FALSE)),"#",VLOOKUP(A887,Questionnaire!A:KQ,10,FALSE))</f>
        <v>#</v>
      </c>
    </row>
    <row r="888" spans="1:2">
      <c r="A888" t="s">
        <v>418</v>
      </c>
      <c r="B888" t="str">
        <f>IF(ISBLANK(VLOOKUP(A888,Questionnaire!A:KQ,10,FALSE)),"#",VLOOKUP(A888,Questionnaire!A:KQ,10,FALSE))</f>
        <v>#</v>
      </c>
    </row>
    <row r="889" spans="1:2">
      <c r="A889" t="s">
        <v>421</v>
      </c>
      <c r="B889" t="str">
        <f>IF(ISBLANK(VLOOKUP(A889,Questionnaire!A:KQ,10,FALSE)),"#",VLOOKUP(A889,Questionnaire!A:KQ,10,FALSE))</f>
        <v>#</v>
      </c>
    </row>
    <row r="890" spans="1:2">
      <c r="A890" t="s">
        <v>424</v>
      </c>
      <c r="B890" t="str">
        <f>IF(ISBLANK(VLOOKUP(A890,Questionnaire!A:KQ,10,FALSE)),"#",VLOOKUP(A890,Questionnaire!A:KQ,10,FALSE))</f>
        <v>#</v>
      </c>
    </row>
    <row r="891" spans="1:2">
      <c r="A891" t="s">
        <v>429</v>
      </c>
      <c r="B891" t="str">
        <f>IF(ISBLANK(VLOOKUP(A891,Questionnaire!A:KQ,10,FALSE)),"#",VLOOKUP(A891,Questionnaire!A:KQ,10,FALSE))</f>
        <v>#</v>
      </c>
    </row>
    <row r="892" spans="1:2">
      <c r="A892" t="s">
        <v>432</v>
      </c>
      <c r="B892" t="str">
        <f>IF(ISBLANK(VLOOKUP(A892,Questionnaire!A:KQ,10,FALSE)),"#",VLOOKUP(A892,Questionnaire!A:KQ,10,FALSE))</f>
        <v>#</v>
      </c>
    </row>
    <row r="893" spans="1:2">
      <c r="A893" t="s">
        <v>435</v>
      </c>
      <c r="B893" t="str">
        <f>IF(ISBLANK(VLOOKUP(A893,Questionnaire!A:KQ,10,FALSE)),"#",VLOOKUP(A893,Questionnaire!A:KQ,10,FALSE))</f>
        <v>#</v>
      </c>
    </row>
    <row r="894" spans="1:2">
      <c r="A894" t="s">
        <v>437</v>
      </c>
      <c r="B894" t="str">
        <f>IF(ISBLANK(VLOOKUP(A894,Questionnaire!A:KQ,10,FALSE)),"#",VLOOKUP(A894,Questionnaire!A:KQ,10,FALSE))</f>
        <v>#</v>
      </c>
    </row>
    <row r="895" spans="1:2">
      <c r="A895" t="s">
        <v>439</v>
      </c>
      <c r="B895" t="str">
        <f>IF(ISBLANK(VLOOKUP(A895,Questionnaire!A:KQ,10,FALSE)),"#",VLOOKUP(A895,Questionnaire!A:KQ,10,FALSE))</f>
        <v>#</v>
      </c>
    </row>
    <row r="896" spans="1:2">
      <c r="A896" t="s">
        <v>442</v>
      </c>
      <c r="B896" t="str">
        <f>IF(ISBLANK(VLOOKUP(A896,Questionnaire!A:KQ,10,FALSE)),"#",VLOOKUP(A896,Questionnaire!A:KQ,10,FALSE))</f>
        <v>#</v>
      </c>
    </row>
    <row r="897" spans="1:3">
      <c r="A897" t="s">
        <v>445</v>
      </c>
      <c r="B897" t="str">
        <f>IF(ISBLANK(VLOOKUP(A897,Questionnaire!A:KQ,10,FALSE)),"#",VLOOKUP(A897,Questionnaire!A:KQ,10,FALSE))</f>
        <v>#</v>
      </c>
    </row>
    <row r="898" spans="1:3">
      <c r="A898" t="s">
        <v>448</v>
      </c>
      <c r="B898" t="str">
        <f>IF(ISBLANK(VLOOKUP(A898,Questionnaire!A:KQ,10,FALSE)),"#",VLOOKUP(A898,Questionnaire!A:KQ,10,FALSE))</f>
        <v>#</v>
      </c>
    </row>
    <row r="899" spans="1:3">
      <c r="A899" t="s">
        <v>452</v>
      </c>
      <c r="B899" t="str">
        <f>IF(ISBLANK(VLOOKUP(A899,Questionnaire!A:KQ,10,FALSE)),"#",VLOOKUP(A899,Questionnaire!A:KQ,10,FALSE))</f>
        <v>#</v>
      </c>
    </row>
    <row r="900" spans="1:3">
      <c r="A900" t="s">
        <v>455</v>
      </c>
      <c r="B900" t="str">
        <f>IF(ISBLANK(VLOOKUP(A900,Questionnaire!A:KQ,10,FALSE)),"#",VLOOKUP(A900,Questionnaire!A:KQ,10,FALSE))</f>
        <v>#</v>
      </c>
    </row>
    <row r="901" spans="1:3">
      <c r="A901" t="s">
        <v>458</v>
      </c>
      <c r="B901" t="str">
        <f>IF(ISBLANK(VLOOKUP(A901,Questionnaire!A:KQ,10,FALSE)),"#",VLOOKUP(A901,Questionnaire!A:KQ,10,FALSE))</f>
        <v>#</v>
      </c>
    </row>
    <row r="902" spans="1:3">
      <c r="A902" t="s">
        <v>461</v>
      </c>
      <c r="B902" t="str">
        <f>IF(ISBLANK(VLOOKUP(A902,Questionnaire!A:KQ,10,FALSE)),"#",VLOOKUP(A902,Questionnaire!A:KQ,10,FALSE))</f>
        <v>#</v>
      </c>
    </row>
    <row r="903" spans="1:3">
      <c r="A903" t="s">
        <v>465</v>
      </c>
      <c r="B903" t="str">
        <f>IF(ISBLANK(VLOOKUP(A903,Questionnaire!A:KQ,10,FALSE)),"#",VLOOKUP(A903,Questionnaire!A:KQ,10,FALSE))</f>
        <v>#</v>
      </c>
    </row>
    <row r="904" spans="1:3">
      <c r="A904" t="s">
        <v>467</v>
      </c>
      <c r="B904" t="str">
        <f>IF(ISBLANK(VLOOKUP(A904,Questionnaire!A:KQ,10,FALSE)),"#",VLOOKUP(A904,Questionnaire!A:KQ,10,FALSE))</f>
        <v>#</v>
      </c>
    </row>
    <row r="905" spans="1:3">
      <c r="A905" t="s">
        <v>469</v>
      </c>
      <c r="B905" t="str">
        <f>IF(ISBLANK(VLOOKUP(A905,Questionnaire!A:KQ,10,FALSE)),"#",VLOOKUP(A905,Questionnaire!A:KQ,10,FALSE))</f>
        <v>#</v>
      </c>
    </row>
    <row r="906" spans="1:3">
      <c r="A906" t="s">
        <v>471</v>
      </c>
      <c r="B906" t="str">
        <f>IF(ISBLANK(VLOOKUP(A906,Questionnaire!A:KQ,10,FALSE)),"#",VLOOKUP(A906,Questionnaire!A:KQ,10,FALSE))</f>
        <v>#</v>
      </c>
    </row>
    <row r="907" spans="1:3">
      <c r="A907" t="s">
        <v>473</v>
      </c>
      <c r="B907" t="str">
        <f>IF(ISBLANK(VLOOKUP(A907,Questionnaire!A:KQ,10,FALSE)),"#",VLOOKUP(A907,Questionnaire!A:KQ,10,FALSE))</f>
        <v>#</v>
      </c>
    </row>
    <row r="908" spans="1:3">
      <c r="A908" t="s">
        <v>475</v>
      </c>
      <c r="B908" t="str">
        <f>IF(ISBLANK(VLOOKUP(A908,Questionnaire!A:KQ,10,FALSE)),"#",VLOOKUP(A908,Questionnaire!A:KQ,10,FALSE))</f>
        <v>#</v>
      </c>
    </row>
    <row r="909" spans="1:3">
      <c r="A909" t="s">
        <v>185</v>
      </c>
      <c r="B909" t="str">
        <f>IF(ISBLANK(VLOOKUP(A909,Questionnaire!A:KQ,11,FALSE)),"#",VLOOKUP(A909,Questionnaire!A:KQ,11,FALSE))</f>
        <v>#</v>
      </c>
      <c r="C909">
        <v>8</v>
      </c>
    </row>
    <row r="910" spans="1:3">
      <c r="A910" t="s">
        <v>187</v>
      </c>
      <c r="B910" t="str">
        <f>IF(ISNA(VLOOKUP(VLOOKUP(A910,Questionnaire!A:KQ,11,FALSE),'CORA Encoding'!D:E,2,FALSE)),"#",VLOOKUP(VLOOKUP(A910,Questionnaire!A:KQ,11,FALSE),'CORA Encoding'!D:E,2,FALSE))</f>
        <v>#</v>
      </c>
    </row>
    <row r="911" spans="1:3">
      <c r="A911" t="s">
        <v>189</v>
      </c>
      <c r="B911" t="str">
        <f>IF(ISNA(VLOOKUP(VLOOKUP(A911,Questionnaire!A:KQ,11,FALSE),'CORA Encoding'!G:H,2,FALSE)),"#",VLOOKUP(VLOOKUP(A911,Questionnaire!A:KQ,11,FALSE),'CORA Encoding'!G:H,2,FALSE))</f>
        <v>#</v>
      </c>
    </row>
    <row r="912" spans="1:3">
      <c r="A912" t="s">
        <v>191</v>
      </c>
      <c r="B912" t="str">
        <f>IF(ISNA(VLOOKUP(VLOOKUP(A912,Questionnaire!A:KQ,11,FALSE),'Country List'!E:F,2,FALSE)),"#",VLOOKUP(VLOOKUP(A912,Questionnaire!A:KQ,11,FALSE),'Country List'!E:F,2,FALSE))</f>
        <v>#</v>
      </c>
    </row>
    <row r="913" spans="1:2">
      <c r="A913" t="s">
        <v>193</v>
      </c>
      <c r="B913" t="str">
        <f>IF(ISNA(VLOOKUP(VLOOKUP(A913,Questionnaire!A:KQ,11,FALSE),'Industry List'!B:C,2,FALSE)),"#",VLOOKUP(VLOOKUP(A913,Questionnaire!A:KQ,11,FALSE),'Industry List'!B:C,2,FALSE))</f>
        <v>#</v>
      </c>
    </row>
    <row r="914" spans="1:2">
      <c r="A914" t="s">
        <v>197</v>
      </c>
      <c r="B914" t="str">
        <f>IF(ISBLANK(VLOOKUP(A914,Questionnaire!A:KQ,11,FALSE)),"#",VLOOKUP(A914,Questionnaire!A:KQ,11,FALSE))</f>
        <v>#</v>
      </c>
    </row>
    <row r="915" spans="1:2">
      <c r="A915" t="s">
        <v>201</v>
      </c>
      <c r="B915" t="str">
        <f>IF(ISBLANK(VLOOKUP(A915,Questionnaire!A:KQ,11,FALSE)),"#",VLOOKUP(A915,Questionnaire!A:KQ,11,FALSE))</f>
        <v>#</v>
      </c>
    </row>
    <row r="916" spans="1:2">
      <c r="A916" t="s">
        <v>203</v>
      </c>
      <c r="B916" t="str">
        <f>IF(ISNA(VLOOKUP(VLOOKUP(A916,Questionnaire!A:KQ,11,FALSE),'CORA Encoding'!J:K,2,FALSE)),"#",VLOOKUP(VLOOKUP(A916,Questionnaire!A:KQ,11,FALSE),'CORA Encoding'!J:K,2,FALSE))</f>
        <v>#</v>
      </c>
    </row>
    <row r="917" spans="1:2">
      <c r="A917" t="s">
        <v>208</v>
      </c>
      <c r="B917" t="str">
        <f>IF(ISBLANK(VLOOKUP(A917,Questionnaire!A:KQ,11,FALSE)),"#",VLOOKUP(A917,Questionnaire!A:KQ,11,FALSE))</f>
        <v>#</v>
      </c>
    </row>
    <row r="918" spans="1:2">
      <c r="A918" t="s">
        <v>213</v>
      </c>
      <c r="B918" t="str">
        <f>IF(ISBLANK(VLOOKUP(A918,Questionnaire!A:KQ,11,FALSE)),"#",VLOOKUP(A918,Questionnaire!A:KQ,11,FALSE))</f>
        <v>#</v>
      </c>
    </row>
    <row r="919" spans="1:2">
      <c r="A919" t="s">
        <v>215</v>
      </c>
      <c r="B919" t="str">
        <f>IF(ISBLANK(VLOOKUP(A919,Questionnaire!A:KQ,11,FALSE)),"#",VLOOKUP(A919,Questionnaire!A:KQ,11,FALSE))</f>
        <v>#</v>
      </c>
    </row>
    <row r="920" spans="1:2">
      <c r="A920" t="s">
        <v>217</v>
      </c>
      <c r="B920" t="str">
        <f>IF(ISBLANK(VLOOKUP(A920,Questionnaire!A:KQ,11,FALSE)),"#",VLOOKUP(A920,Questionnaire!A:KQ,11,FALSE))</f>
        <v>#</v>
      </c>
    </row>
    <row r="921" spans="1:2">
      <c r="A921" t="s">
        <v>219</v>
      </c>
      <c r="B921" t="str">
        <f>IF(ISBLANK(VLOOKUP(A921,Questionnaire!A:KQ,11,FALSE)),"#",VLOOKUP(A921,Questionnaire!A:KQ,11,FALSE))</f>
        <v>#</v>
      </c>
    </row>
    <row r="922" spans="1:2">
      <c r="A922" t="s">
        <v>221</v>
      </c>
      <c r="B922" t="str">
        <f>IF(ISBLANK(VLOOKUP(A922,Questionnaire!A:KQ,11,FALSE)),"#",VLOOKUP(A922,Questionnaire!A:KQ,11,FALSE))</f>
        <v>#</v>
      </c>
    </row>
    <row r="923" spans="1:2">
      <c r="A923" t="s">
        <v>223</v>
      </c>
      <c r="B923" t="str">
        <f>IF(ISBLANK(VLOOKUP(A923,Questionnaire!A:KQ,11,FALSE)),"#",VLOOKUP(A923,Questionnaire!A:KQ,11,FALSE))</f>
        <v>#</v>
      </c>
    </row>
    <row r="924" spans="1:2">
      <c r="A924" t="s">
        <v>225</v>
      </c>
      <c r="B924" t="str">
        <f>IF(ISBLANK(VLOOKUP(A924,Questionnaire!A:KQ,11,FALSE)),"#",VLOOKUP(A924,Questionnaire!A:KQ,11,FALSE))</f>
        <v>#</v>
      </c>
    </row>
    <row r="925" spans="1:2">
      <c r="A925" t="s">
        <v>227</v>
      </c>
      <c r="B925" t="str">
        <f>IF(ISBLANK(VLOOKUP(A925,Questionnaire!A:KQ,11,FALSE)),"#",VLOOKUP(A925,Questionnaire!A:KQ,11,FALSE))</f>
        <v>#</v>
      </c>
    </row>
    <row r="926" spans="1:2">
      <c r="A926" t="s">
        <v>229</v>
      </c>
      <c r="B926" t="str">
        <f>IF(ISBLANK(VLOOKUP(A926,Questionnaire!A:KQ,11,FALSE)),"#",VLOOKUP(A926,Questionnaire!A:KQ,11,FALSE))</f>
        <v>#</v>
      </c>
    </row>
    <row r="927" spans="1:2">
      <c r="A927" t="s">
        <v>231</v>
      </c>
      <c r="B927" t="str">
        <f>IF(ISBLANK(VLOOKUP(A927,Questionnaire!A:KQ,11,FALSE)),"#",VLOOKUP(A927,Questionnaire!A:KQ,11,FALSE))</f>
        <v>#</v>
      </c>
    </row>
    <row r="928" spans="1:2">
      <c r="A928" t="s">
        <v>233</v>
      </c>
      <c r="B928" t="str">
        <f>IF(ISBLANK(VLOOKUP(A928,Questionnaire!A:KQ,11,FALSE)),"#",VLOOKUP(A928,Questionnaire!A:KQ,11,FALSE))</f>
        <v>#</v>
      </c>
    </row>
    <row r="929" spans="1:2">
      <c r="A929" t="s">
        <v>235</v>
      </c>
      <c r="B929" t="str">
        <f>IF(ISBLANK(VLOOKUP(A929,Questionnaire!A:KQ,11,FALSE)),"#",VLOOKUP(A929,Questionnaire!A:KQ,11,FALSE))</f>
        <v>#</v>
      </c>
    </row>
    <row r="930" spans="1:2">
      <c r="A930" t="s">
        <v>237</v>
      </c>
      <c r="B930" t="str">
        <f>IF(ISBLANK(VLOOKUP(A930,Questionnaire!A:KQ,11,FALSE)),"#",VLOOKUP(A930,Questionnaire!A:KQ,11,FALSE))</f>
        <v>#</v>
      </c>
    </row>
    <row r="931" spans="1:2">
      <c r="A931" t="s">
        <v>239</v>
      </c>
      <c r="B931" t="str">
        <f>IF(ISBLANK(VLOOKUP(A931,Questionnaire!A:KQ,11,FALSE)),"#",VLOOKUP(A931,Questionnaire!A:KQ,11,FALSE))</f>
        <v>#</v>
      </c>
    </row>
    <row r="932" spans="1:2">
      <c r="A932" t="s">
        <v>242</v>
      </c>
      <c r="B932" t="str">
        <f>IF(ISBLANK(VLOOKUP(A932,Questionnaire!A:KQ,11,FALSE)),"#",VLOOKUP(A932,Questionnaire!A:KQ,11,FALSE))</f>
        <v>#</v>
      </c>
    </row>
    <row r="933" spans="1:2">
      <c r="A933" t="s">
        <v>245</v>
      </c>
      <c r="B933" t="str">
        <f>IF(ISBLANK(VLOOKUP(A933,Questionnaire!A:KQ,11,FALSE)),"#",VLOOKUP(A933,Questionnaire!A:KQ,11,FALSE))</f>
        <v>#</v>
      </c>
    </row>
    <row r="934" spans="1:2">
      <c r="A934" t="s">
        <v>247</v>
      </c>
      <c r="B934" t="str">
        <f>IF(ISBLANK(VLOOKUP(A934,Questionnaire!A:KQ,11,FALSE)),"#",VLOOKUP(A934,Questionnaire!A:KQ,11,FALSE))</f>
        <v>#</v>
      </c>
    </row>
    <row r="935" spans="1:2">
      <c r="A935" t="s">
        <v>249</v>
      </c>
      <c r="B935" t="str">
        <f>IF(ISBLANK(VLOOKUP(A935,Questionnaire!A:KQ,11,FALSE)),"#",VLOOKUP(A935,Questionnaire!A:KQ,11,FALSE))</f>
        <v>#</v>
      </c>
    </row>
    <row r="936" spans="1:2">
      <c r="A936" t="s">
        <v>250</v>
      </c>
      <c r="B936" t="str">
        <f>IF(ISBLANK(VLOOKUP(A936,Questionnaire!A:KQ,11,FALSE)),"#",VLOOKUP(A936,Questionnaire!A:KQ,11,FALSE))</f>
        <v>#</v>
      </c>
    </row>
    <row r="937" spans="1:2">
      <c r="A937" t="s">
        <v>252</v>
      </c>
      <c r="B937" t="str">
        <f>IF(ISBLANK(VLOOKUP(A937,Questionnaire!A:KQ,11,FALSE)),"#",VLOOKUP(A937,Questionnaire!A:KQ,11,FALSE))</f>
        <v>#</v>
      </c>
    </row>
    <row r="938" spans="1:2">
      <c r="A938" t="s">
        <v>255</v>
      </c>
      <c r="B938" t="str">
        <f>IF(ISBLANK(VLOOKUP(A938,Questionnaire!A:KQ,11,FALSE)),"#",VLOOKUP(A938,Questionnaire!A:KQ,11,FALSE))</f>
        <v>#</v>
      </c>
    </row>
    <row r="939" spans="1:2">
      <c r="A939" t="s">
        <v>258</v>
      </c>
      <c r="B939" t="str">
        <f>IF(ISNA(VLOOKUP(VLOOKUP(A939,Questionnaire!A:KQ,11,FALSE),'CORA Encoding'!M:N,2,FALSE)),"#",VLOOKUP(VLOOKUP(A939,Questionnaire!A:KQ,11,FALSE),'CORA Encoding'!M:N,2,FALSE))</f>
        <v>#</v>
      </c>
    </row>
    <row r="940" spans="1:2">
      <c r="A940" t="s">
        <v>261</v>
      </c>
      <c r="B940" t="str">
        <f>IF(ISBLANK(VLOOKUP(A940,Questionnaire!A:KQ,11,FALSE)),"#",VLOOKUP(A940,Questionnaire!A:KQ,11,FALSE))</f>
        <v>#</v>
      </c>
    </row>
    <row r="941" spans="1:2">
      <c r="A941" t="s">
        <v>263</v>
      </c>
      <c r="B941" t="str">
        <f>IF(ISBLANK(VLOOKUP(A941,Questionnaire!A:KQ,11,FALSE)),"#",VLOOKUP(A941,Questionnaire!A:KQ,11,FALSE))</f>
        <v>#</v>
      </c>
    </row>
    <row r="942" spans="1:2">
      <c r="A942" t="s">
        <v>265</v>
      </c>
      <c r="B942" t="str">
        <f>IF(ISBLANK(VLOOKUP(A942,Questionnaire!A:KQ,11,FALSE)),"#",VLOOKUP(A942,Questionnaire!A:KQ,11,FALSE))</f>
        <v>#</v>
      </c>
    </row>
    <row r="943" spans="1:2">
      <c r="A943" t="s">
        <v>267</v>
      </c>
      <c r="B943" t="str">
        <f>IF(ISBLANK(VLOOKUP(A943,Questionnaire!A:KQ,11,FALSE)),"#",VLOOKUP(A943,Questionnaire!A:KQ,11,FALSE))</f>
        <v>#</v>
      </c>
    </row>
    <row r="944" spans="1:2">
      <c r="A944" t="s">
        <v>269</v>
      </c>
      <c r="B944" t="str">
        <f>IF(ISBLANK(VLOOKUP(A944,Questionnaire!A:KQ,11,FALSE)),"#",VLOOKUP(A944,Questionnaire!A:KQ,11,FALSE))</f>
        <v>#</v>
      </c>
    </row>
    <row r="945" spans="1:2">
      <c r="A945" t="s">
        <v>274</v>
      </c>
      <c r="B945" t="str">
        <f>IF(ISBLANK(VLOOKUP(A945,Questionnaire!A:KQ,11,FALSE)),"#",VLOOKUP(A945,Questionnaire!A:KQ,11,FALSE))</f>
        <v>#</v>
      </c>
    </row>
    <row r="946" spans="1:2">
      <c r="A946" t="s">
        <v>276</v>
      </c>
      <c r="B946" t="str">
        <f>IF(ISBLANK(VLOOKUP(A946,Questionnaire!A:KQ,11,FALSE)),"#",VLOOKUP(A946,Questionnaire!A:KQ,11,FALSE))</f>
        <v>#</v>
      </c>
    </row>
    <row r="947" spans="1:2">
      <c r="A947" t="s">
        <v>278</v>
      </c>
      <c r="B947" t="str">
        <f>IF(ISBLANK(VLOOKUP(A947,Questionnaire!A:KQ,11,FALSE)),"#",VLOOKUP(A947,Questionnaire!A:KQ,11,FALSE))</f>
        <v>#</v>
      </c>
    </row>
    <row r="948" spans="1:2">
      <c r="A948" t="s">
        <v>280</v>
      </c>
      <c r="B948" t="str">
        <f>IF(ISBLANK(VLOOKUP(A948,Questionnaire!A:KQ,11,FALSE)),"#",VLOOKUP(A948,Questionnaire!A:KQ,11,FALSE))</f>
        <v>#</v>
      </c>
    </row>
    <row r="949" spans="1:2">
      <c r="A949" t="s">
        <v>282</v>
      </c>
      <c r="B949" t="str">
        <f>IF(ISBLANK(VLOOKUP(A949,Questionnaire!A:KQ,11,FALSE)),"#",VLOOKUP(A949,Questionnaire!A:KQ,11,FALSE))</f>
        <v>#</v>
      </c>
    </row>
    <row r="950" spans="1:2">
      <c r="A950" t="s">
        <v>286</v>
      </c>
      <c r="B950" t="str">
        <f>IF(ISBLANK(VLOOKUP(A950,Questionnaire!A:KQ,11,FALSE)),"#",VLOOKUP(A950,Questionnaire!A:KQ,11,FALSE))</f>
        <v>#</v>
      </c>
    </row>
    <row r="951" spans="1:2">
      <c r="A951" t="s">
        <v>288</v>
      </c>
      <c r="B951" t="str">
        <f>IF(ISBLANK(VLOOKUP(A951,Questionnaire!A:KQ,11,FALSE)),"#",VLOOKUP(A951,Questionnaire!A:KQ,11,FALSE))</f>
        <v>#</v>
      </c>
    </row>
    <row r="952" spans="1:2">
      <c r="A952" t="s">
        <v>290</v>
      </c>
      <c r="B952" t="str">
        <f>IF(ISBLANK(VLOOKUP(A952,Questionnaire!A:KQ,11,FALSE)),"#",VLOOKUP(A952,Questionnaire!A:KQ,11,FALSE))</f>
        <v>#</v>
      </c>
    </row>
    <row r="953" spans="1:2">
      <c r="A953" t="s">
        <v>292</v>
      </c>
      <c r="B953" t="str">
        <f>IF(ISBLANK(VLOOKUP(A953,Questionnaire!A:KQ,11,FALSE)),"#",VLOOKUP(A953,Questionnaire!A:KQ,11,FALSE))</f>
        <v>#</v>
      </c>
    </row>
    <row r="954" spans="1:2">
      <c r="A954" t="s">
        <v>294</v>
      </c>
      <c r="B954" t="str">
        <f>IF(ISBLANK(VLOOKUP(A954,Questionnaire!A:KQ,11,FALSE)),"#",VLOOKUP(A954,Questionnaire!A:KQ,11,FALSE))</f>
        <v>#</v>
      </c>
    </row>
    <row r="955" spans="1:2">
      <c r="A955" t="s">
        <v>296</v>
      </c>
      <c r="B955" t="str">
        <f>IF(ISBLANK(VLOOKUP(A955,Questionnaire!A:KQ,11,FALSE)),"#",VLOOKUP(A955,Questionnaire!A:KQ,11,FALSE))</f>
        <v>#</v>
      </c>
    </row>
    <row r="956" spans="1:2">
      <c r="A956" t="s">
        <v>301</v>
      </c>
      <c r="B956" t="str">
        <f>IF(ISBLANK(VLOOKUP(A956,Questionnaire!A:KQ,11,FALSE)),"#",VLOOKUP(A956,Questionnaire!A:KQ,11,FALSE))</f>
        <v>#</v>
      </c>
    </row>
    <row r="957" spans="1:2">
      <c r="A957" t="s">
        <v>303</v>
      </c>
      <c r="B957" t="str">
        <f>IF(ISBLANK(VLOOKUP(A957,Questionnaire!A:KQ,11,FALSE)),"#",VLOOKUP(A957,Questionnaire!A:KQ,11,FALSE))</f>
        <v>#</v>
      </c>
    </row>
    <row r="958" spans="1:2">
      <c r="A958" t="s">
        <v>305</v>
      </c>
      <c r="B958" t="str">
        <f>IF(ISBLANK(VLOOKUP(A958,Questionnaire!A:KQ,11,FALSE)),"#",VLOOKUP(A958,Questionnaire!A:KQ,11,FALSE))</f>
        <v>#</v>
      </c>
    </row>
    <row r="959" spans="1:2">
      <c r="A959" t="s">
        <v>307</v>
      </c>
      <c r="B959" t="str">
        <f>IF(ISBLANK(VLOOKUP(A959,Questionnaire!A:KQ,11,FALSE)),"#",VLOOKUP(A959,Questionnaire!A:KQ,11,FALSE))</f>
        <v>#</v>
      </c>
    </row>
    <row r="960" spans="1:2">
      <c r="A960" t="s">
        <v>311</v>
      </c>
      <c r="B960" t="str">
        <f>IF(ISBLANK(VLOOKUP(A960,Questionnaire!A:KQ,11,FALSE)),"#",VLOOKUP(A960,Questionnaire!A:KQ,11,FALSE))</f>
        <v>#</v>
      </c>
    </row>
    <row r="961" spans="1:2">
      <c r="A961" t="s">
        <v>313</v>
      </c>
      <c r="B961" t="str">
        <f>IF(ISBLANK(VLOOKUP(A961,Questionnaire!A:KQ,11,FALSE)),"#",VLOOKUP(A961,Questionnaire!A:KQ,11,FALSE))</f>
        <v>#</v>
      </c>
    </row>
    <row r="962" spans="1:2">
      <c r="A962" t="s">
        <v>314</v>
      </c>
      <c r="B962" t="str">
        <f>IF(ISBLANK(VLOOKUP(A962,Questionnaire!A:KQ,11,FALSE)),"#",VLOOKUP(A962,Questionnaire!A:KQ,11,FALSE))</f>
        <v>#</v>
      </c>
    </row>
    <row r="963" spans="1:2">
      <c r="A963" t="s">
        <v>315</v>
      </c>
      <c r="B963" t="str">
        <f>IF(ISBLANK(VLOOKUP(A963,Questionnaire!A:KQ,11,FALSE)),"#",VLOOKUP(A963,Questionnaire!A:KQ,11,FALSE))</f>
        <v>#</v>
      </c>
    </row>
    <row r="964" spans="1:2">
      <c r="A964" t="s">
        <v>317</v>
      </c>
      <c r="B964" t="str">
        <f>IF(ISBLANK(VLOOKUP(A964,Questionnaire!A:KQ,11,FALSE)),"#",VLOOKUP(A964,Questionnaire!A:KQ,11,FALSE))</f>
        <v>#</v>
      </c>
    </row>
    <row r="965" spans="1:2">
      <c r="A965" t="s">
        <v>319</v>
      </c>
      <c r="B965" t="str">
        <f>IF(ISBLANK(VLOOKUP(A965,Questionnaire!A:KQ,11,FALSE)),"#",VLOOKUP(A965,Questionnaire!A:KQ,11,FALSE))</f>
        <v>#</v>
      </c>
    </row>
    <row r="966" spans="1:2">
      <c r="A966" t="s">
        <v>322</v>
      </c>
      <c r="B966" t="str">
        <f>IF(ISBLANK(VLOOKUP(A966,Questionnaire!A:KQ,11,FALSE)),"#",VLOOKUP(A966,Questionnaire!A:KQ,11,FALSE))</f>
        <v>#</v>
      </c>
    </row>
    <row r="967" spans="1:2">
      <c r="A967" t="s">
        <v>326</v>
      </c>
      <c r="B967" t="str">
        <f>IF(ISBLANK(VLOOKUP(A967,Questionnaire!A:KQ,11,FALSE)),"#",VLOOKUP(A967,Questionnaire!A:KQ,11,FALSE))</f>
        <v>#</v>
      </c>
    </row>
    <row r="968" spans="1:2">
      <c r="A968" t="s">
        <v>328</v>
      </c>
      <c r="B968" t="str">
        <f>IF(ISBLANK(VLOOKUP(A968,Questionnaire!A:KQ,11,FALSE)),"#",VLOOKUP(A968,Questionnaire!A:KQ,11,FALSE))</f>
        <v>#</v>
      </c>
    </row>
    <row r="969" spans="1:2">
      <c r="A969" t="s">
        <v>332</v>
      </c>
      <c r="B969" t="str">
        <f>IF(ISBLANK(VLOOKUP(A969,Questionnaire!A:KQ,11,FALSE)),"#",VLOOKUP(A969,Questionnaire!A:KQ,11,FALSE))</f>
        <v>#</v>
      </c>
    </row>
    <row r="970" spans="1:2">
      <c r="A970" t="s">
        <v>333</v>
      </c>
      <c r="B970" t="str">
        <f>IF(ISBLANK(VLOOKUP(A970,Questionnaire!A:KQ,11,FALSE)),"#",VLOOKUP(A970,Questionnaire!A:KQ,11,FALSE))</f>
        <v>#</v>
      </c>
    </row>
    <row r="971" spans="1:2">
      <c r="A971" t="s">
        <v>334</v>
      </c>
      <c r="B971" t="str">
        <f>IF(ISBLANK(VLOOKUP(A971,Questionnaire!A:KQ,11,FALSE)),"#",VLOOKUP(A971,Questionnaire!A:KQ,11,FALSE))</f>
        <v>#</v>
      </c>
    </row>
    <row r="972" spans="1:2">
      <c r="A972" t="s">
        <v>335</v>
      </c>
      <c r="B972" t="str">
        <f>IF(ISBLANK(VLOOKUP(A972,Questionnaire!A:KQ,11,FALSE)),"#",VLOOKUP(A972,Questionnaire!A:KQ,11,FALSE))</f>
        <v>#</v>
      </c>
    </row>
    <row r="973" spans="1:2">
      <c r="A973" t="s">
        <v>336</v>
      </c>
      <c r="B973" t="str">
        <f>IF(ISBLANK(VLOOKUP(A973,Questionnaire!A:KQ,11,FALSE)),"#",VLOOKUP(A973,Questionnaire!A:KQ,11,FALSE))</f>
        <v>#</v>
      </c>
    </row>
    <row r="974" spans="1:2">
      <c r="A974" t="s">
        <v>337</v>
      </c>
      <c r="B974" t="str">
        <f>IF(ISBLANK(VLOOKUP(A974,Questionnaire!A:KQ,11,FALSE)),"#",VLOOKUP(A974,Questionnaire!A:KQ,11,FALSE))</f>
        <v>#</v>
      </c>
    </row>
    <row r="975" spans="1:2">
      <c r="A975" t="s">
        <v>338</v>
      </c>
      <c r="B975" t="str">
        <f>IF(ISBLANK(VLOOKUP(A975,Questionnaire!A:KQ,11,FALSE)),"#",VLOOKUP(A975,Questionnaire!A:KQ,11,FALSE))</f>
        <v>#</v>
      </c>
    </row>
    <row r="976" spans="1:2">
      <c r="A976" t="s">
        <v>339</v>
      </c>
      <c r="B976" t="str">
        <f>IF(ISBLANK(VLOOKUP(A976,Questionnaire!A:KQ,11,FALSE)),"#",VLOOKUP(A976,Questionnaire!A:KQ,11,FALSE))</f>
        <v>#</v>
      </c>
    </row>
    <row r="977" spans="1:2">
      <c r="A977" t="s">
        <v>340</v>
      </c>
      <c r="B977" t="str">
        <f>IF(ISBLANK(VLOOKUP(A977,Questionnaire!A:KQ,11,FALSE)),"#",VLOOKUP(A977,Questionnaire!A:KQ,11,FALSE))</f>
        <v>#</v>
      </c>
    </row>
    <row r="978" spans="1:2">
      <c r="A978" t="s">
        <v>341</v>
      </c>
      <c r="B978" t="str">
        <f>IF(ISBLANK(VLOOKUP(A978,Questionnaire!A:KQ,11,FALSE)),"#",VLOOKUP(A978,Questionnaire!A:KQ,11,FALSE))</f>
        <v>#</v>
      </c>
    </row>
    <row r="979" spans="1:2">
      <c r="A979" t="s">
        <v>342</v>
      </c>
      <c r="B979" t="str">
        <f>IF(ISBLANK(VLOOKUP(A979,Questionnaire!A:KQ,11,FALSE)),"#",VLOOKUP(A979,Questionnaire!A:KQ,11,FALSE))</f>
        <v>#</v>
      </c>
    </row>
    <row r="980" spans="1:2">
      <c r="A980" t="s">
        <v>343</v>
      </c>
      <c r="B980" t="str">
        <f>IF(ISBLANK(VLOOKUP(A980,Questionnaire!A:KQ,11,FALSE)),"#",VLOOKUP(A980,Questionnaire!A:KQ,11,FALSE))</f>
        <v>#</v>
      </c>
    </row>
    <row r="981" spans="1:2">
      <c r="A981" t="s">
        <v>344</v>
      </c>
      <c r="B981" t="str">
        <f>IF(ISBLANK(VLOOKUP(A981,Questionnaire!A:KQ,11,FALSE)),"#",VLOOKUP(A981,Questionnaire!A:KQ,11,FALSE))</f>
        <v>#</v>
      </c>
    </row>
    <row r="982" spans="1:2">
      <c r="A982" t="s">
        <v>345</v>
      </c>
      <c r="B982" t="str">
        <f>IF(ISBLANK(VLOOKUP(A982,Questionnaire!A:KQ,11,FALSE)),"#",VLOOKUP(A982,Questionnaire!A:KQ,11,FALSE))</f>
        <v>#</v>
      </c>
    </row>
    <row r="983" spans="1:2">
      <c r="A983" t="s">
        <v>348</v>
      </c>
      <c r="B983" t="str">
        <f>IF(ISBLANK(VLOOKUP(A983,Questionnaire!A:KQ,11,FALSE)),"#",VLOOKUP(A983,Questionnaire!A:KQ,11,FALSE))</f>
        <v>#</v>
      </c>
    </row>
    <row r="984" spans="1:2">
      <c r="A984" t="s">
        <v>353</v>
      </c>
      <c r="B984" t="str">
        <f>IF(ISBLANK(VLOOKUP(A984,Questionnaire!A:KQ,11,FALSE)),"#",VLOOKUP(A984,Questionnaire!A:KQ,11,FALSE))</f>
        <v>#</v>
      </c>
    </row>
    <row r="985" spans="1:2">
      <c r="A985" t="s">
        <v>354</v>
      </c>
      <c r="B985" t="str">
        <f>IF(ISBLANK(VLOOKUP(A985,Questionnaire!A:KQ,11,FALSE)),"#",VLOOKUP(A985,Questionnaire!A:KQ,11,FALSE))</f>
        <v>#</v>
      </c>
    </row>
    <row r="986" spans="1:2">
      <c r="A986" t="s">
        <v>355</v>
      </c>
      <c r="B986" t="str">
        <f>IF(ISBLANK(VLOOKUP(A986,Questionnaire!A:KQ,11,FALSE)),"#",VLOOKUP(A986,Questionnaire!A:KQ,11,FALSE))</f>
        <v>#</v>
      </c>
    </row>
    <row r="987" spans="1:2">
      <c r="A987" t="s">
        <v>356</v>
      </c>
      <c r="B987" t="str">
        <f>IF(ISBLANK(VLOOKUP(A987,Questionnaire!A:KQ,11,FALSE)),"#",VLOOKUP(A987,Questionnaire!A:KQ,11,FALSE))</f>
        <v>#</v>
      </c>
    </row>
    <row r="988" spans="1:2">
      <c r="A988" t="s">
        <v>357</v>
      </c>
      <c r="B988" t="str">
        <f>IF(ISBLANK(VLOOKUP(A988,Questionnaire!A:KQ,11,FALSE)),"#",VLOOKUP(A988,Questionnaire!A:KQ,11,FALSE))</f>
        <v>#</v>
      </c>
    </row>
    <row r="989" spans="1:2">
      <c r="A989" t="s">
        <v>360</v>
      </c>
      <c r="B989" t="str">
        <f>IF(ISBLANK(VLOOKUP(A989,Questionnaire!A:KQ,11,FALSE)),"#",VLOOKUP(A989,Questionnaire!A:KQ,11,FALSE))</f>
        <v>#</v>
      </c>
    </row>
    <row r="990" spans="1:2">
      <c r="A990" t="s">
        <v>362</v>
      </c>
      <c r="B990" t="str">
        <f>IF(ISBLANK(VLOOKUP(A990,Questionnaire!A:KQ,11,FALSE)),"#",VLOOKUP(A990,Questionnaire!A:KQ,11,FALSE))</f>
        <v>#</v>
      </c>
    </row>
    <row r="991" spans="1:2">
      <c r="A991" t="s">
        <v>363</v>
      </c>
      <c r="B991" t="str">
        <f>IF(ISBLANK(VLOOKUP(A991,Questionnaire!A:KQ,11,FALSE)),"#",VLOOKUP(A991,Questionnaire!A:KQ,11,FALSE))</f>
        <v>#</v>
      </c>
    </row>
    <row r="992" spans="1:2">
      <c r="A992" t="s">
        <v>364</v>
      </c>
      <c r="B992" t="str">
        <f>IF(ISBLANK(VLOOKUP(A992,Questionnaire!A:KQ,11,FALSE)),"#",VLOOKUP(A992,Questionnaire!A:KQ,11,FALSE))</f>
        <v>#</v>
      </c>
    </row>
    <row r="993" spans="1:2">
      <c r="A993" t="s">
        <v>365</v>
      </c>
      <c r="B993" t="str">
        <f>IF(ISBLANK(VLOOKUP(A993,Questionnaire!A:KQ,11,FALSE)),"#",VLOOKUP(A993,Questionnaire!A:KQ,11,FALSE))</f>
        <v>#</v>
      </c>
    </row>
    <row r="994" spans="1:2">
      <c r="A994" t="s">
        <v>366</v>
      </c>
      <c r="B994" t="str">
        <f>IF(ISBLANK(VLOOKUP(A994,Questionnaire!A:KQ,11,FALSE)),"#",VLOOKUP(A994,Questionnaire!A:KQ,11,FALSE))</f>
        <v>#</v>
      </c>
    </row>
    <row r="995" spans="1:2">
      <c r="A995" t="s">
        <v>371</v>
      </c>
      <c r="B995" t="str">
        <f>IF(ISBLANK(VLOOKUP(A995,Questionnaire!A:KQ,11,FALSE)),"#",VLOOKUP(A995,Questionnaire!A:KQ,11,FALSE))</f>
        <v>#</v>
      </c>
    </row>
    <row r="996" spans="1:2">
      <c r="A996" t="s">
        <v>372</v>
      </c>
      <c r="B996" t="str">
        <f>IF(ISBLANK(VLOOKUP(A996,Questionnaire!A:KQ,11,FALSE)),"#",VLOOKUP(A996,Questionnaire!A:KQ,11,FALSE))</f>
        <v>#</v>
      </c>
    </row>
    <row r="997" spans="1:2">
      <c r="A997" t="s">
        <v>373</v>
      </c>
      <c r="B997" t="str">
        <f>IF(ISBLANK(VLOOKUP(A997,Questionnaire!A:KQ,11,FALSE)),"#",VLOOKUP(A997,Questionnaire!A:KQ,11,FALSE))</f>
        <v>#</v>
      </c>
    </row>
    <row r="998" spans="1:2">
      <c r="A998" t="s">
        <v>374</v>
      </c>
      <c r="B998" t="str">
        <f>IF(ISBLANK(VLOOKUP(A998,Questionnaire!A:KQ,11,FALSE)),"#",VLOOKUP(A998,Questionnaire!A:KQ,11,FALSE))</f>
        <v>#</v>
      </c>
    </row>
    <row r="999" spans="1:2">
      <c r="A999" t="s">
        <v>377</v>
      </c>
      <c r="B999" t="str">
        <f>IF(ISBLANK(VLOOKUP(A999,Questionnaire!A:KQ,11,FALSE)),"#",VLOOKUP(A999,Questionnaire!A:KQ,11,FALSE))</f>
        <v>#</v>
      </c>
    </row>
    <row r="1000" spans="1:2">
      <c r="A1000" t="s">
        <v>379</v>
      </c>
      <c r="B1000" t="str">
        <f>IF(ISBLANK(VLOOKUP(A1000,Questionnaire!A:KQ,11,FALSE)),"#",VLOOKUP(A1000,Questionnaire!A:KQ,11,FALSE))</f>
        <v>#</v>
      </c>
    </row>
    <row r="1001" spans="1:2">
      <c r="A1001" t="s">
        <v>380</v>
      </c>
      <c r="B1001" t="str">
        <f>IF(ISBLANK(VLOOKUP(A1001,Questionnaire!A:KQ,11,FALSE)),"#",VLOOKUP(A1001,Questionnaire!A:KQ,11,FALSE))</f>
        <v>#</v>
      </c>
    </row>
    <row r="1002" spans="1:2">
      <c r="A1002" t="s">
        <v>381</v>
      </c>
      <c r="B1002" t="str">
        <f>IF(ISBLANK(VLOOKUP(A1002,Questionnaire!A:KQ,11,FALSE)),"#",VLOOKUP(A1002,Questionnaire!A:KQ,11,FALSE))</f>
        <v>#</v>
      </c>
    </row>
    <row r="1003" spans="1:2">
      <c r="A1003" t="s">
        <v>382</v>
      </c>
      <c r="B1003" t="str">
        <f>IF(ISBLANK(VLOOKUP(A1003,Questionnaire!A:KQ,11,FALSE)),"#",VLOOKUP(A1003,Questionnaire!A:KQ,11,FALSE))</f>
        <v>#</v>
      </c>
    </row>
    <row r="1004" spans="1:2">
      <c r="A1004" t="s">
        <v>384</v>
      </c>
      <c r="B1004" t="str">
        <f>IF(ISBLANK(VLOOKUP(A1004,Questionnaire!A:KQ,11,FALSE)),"#",VLOOKUP(A1004,Questionnaire!A:KQ,11,FALSE))</f>
        <v>#</v>
      </c>
    </row>
    <row r="1005" spans="1:2">
      <c r="A1005" t="s">
        <v>387</v>
      </c>
      <c r="B1005" t="str">
        <f>IF(ISBLANK(VLOOKUP(A1005,Questionnaire!A:KQ,11,FALSE)),"#",VLOOKUP(A1005,Questionnaire!A:KQ,11,FALSE))</f>
        <v>#</v>
      </c>
    </row>
    <row r="1006" spans="1:2">
      <c r="A1006" t="s">
        <v>391</v>
      </c>
      <c r="B1006" t="str">
        <f>IF(ISBLANK(VLOOKUP(A1006,Questionnaire!A:KQ,11,FALSE)),"#",VLOOKUP(A1006,Questionnaire!A:KQ,11,FALSE))</f>
        <v>#</v>
      </c>
    </row>
    <row r="1007" spans="1:2">
      <c r="A1007" t="s">
        <v>393</v>
      </c>
      <c r="B1007" t="str">
        <f>IF(ISBLANK(VLOOKUP(A1007,Questionnaire!A:KQ,11,FALSE)),"#",VLOOKUP(A1007,Questionnaire!A:KQ,11,FALSE))</f>
        <v>#</v>
      </c>
    </row>
    <row r="1008" spans="1:2">
      <c r="A1008" t="s">
        <v>395</v>
      </c>
      <c r="B1008" t="str">
        <f>IF(ISBLANK(VLOOKUP(A1008,Questionnaire!A:KQ,11,FALSE)),"#",VLOOKUP(A1008,Questionnaire!A:KQ,11,FALSE))</f>
        <v>#</v>
      </c>
    </row>
    <row r="1009" spans="1:2">
      <c r="A1009" t="s">
        <v>398</v>
      </c>
      <c r="B1009" t="str">
        <f>IF(ISBLANK(VLOOKUP(A1009,Questionnaire!A:KQ,11,FALSE)),"#",VLOOKUP(A1009,Questionnaire!A:KQ,11,FALSE))</f>
        <v>#</v>
      </c>
    </row>
    <row r="1010" spans="1:2">
      <c r="A1010" t="s">
        <v>402</v>
      </c>
      <c r="B1010" t="str">
        <f>IF(ISBLANK(VLOOKUP(A1010,Questionnaire!A:KQ,11,FALSE)),"#",VLOOKUP(A1010,Questionnaire!A:KQ,11,FALSE))</f>
        <v>#</v>
      </c>
    </row>
    <row r="1011" spans="1:2">
      <c r="A1011" t="s">
        <v>405</v>
      </c>
      <c r="B1011" t="str">
        <f>IF(ISBLANK(VLOOKUP(A1011,Questionnaire!A:KQ,11,FALSE)),"#",VLOOKUP(A1011,Questionnaire!A:KQ,11,FALSE))</f>
        <v>#</v>
      </c>
    </row>
    <row r="1012" spans="1:2">
      <c r="A1012" t="s">
        <v>409</v>
      </c>
      <c r="B1012" t="str">
        <f>IF(ISBLANK(VLOOKUP(A1012,Questionnaire!A:KQ,11,FALSE)),"#",VLOOKUP(A1012,Questionnaire!A:KQ,11,FALSE))</f>
        <v>#</v>
      </c>
    </row>
    <row r="1013" spans="1:2">
      <c r="A1013" t="s">
        <v>412</v>
      </c>
      <c r="B1013" t="str">
        <f>IF(ISBLANK(VLOOKUP(A1013,Questionnaire!A:KQ,11,FALSE)),"#",VLOOKUP(A1013,Questionnaire!A:KQ,11,FALSE))</f>
        <v>#</v>
      </c>
    </row>
    <row r="1014" spans="1:2">
      <c r="A1014" t="s">
        <v>415</v>
      </c>
      <c r="B1014" t="str">
        <f>IF(ISBLANK(VLOOKUP(A1014,Questionnaire!A:KQ,11,FALSE)),"#",VLOOKUP(A1014,Questionnaire!A:KQ,11,FALSE))</f>
        <v>#</v>
      </c>
    </row>
    <row r="1015" spans="1:2">
      <c r="A1015" t="s">
        <v>418</v>
      </c>
      <c r="B1015" t="str">
        <f>IF(ISBLANK(VLOOKUP(A1015,Questionnaire!A:KQ,11,FALSE)),"#",VLOOKUP(A1015,Questionnaire!A:KQ,11,FALSE))</f>
        <v>#</v>
      </c>
    </row>
    <row r="1016" spans="1:2">
      <c r="A1016" t="s">
        <v>421</v>
      </c>
      <c r="B1016" t="str">
        <f>IF(ISBLANK(VLOOKUP(A1016,Questionnaire!A:KQ,11,FALSE)),"#",VLOOKUP(A1016,Questionnaire!A:KQ,11,FALSE))</f>
        <v>#</v>
      </c>
    </row>
    <row r="1017" spans="1:2">
      <c r="A1017" t="s">
        <v>424</v>
      </c>
      <c r="B1017" t="str">
        <f>IF(ISBLANK(VLOOKUP(A1017,Questionnaire!A:KQ,11,FALSE)),"#",VLOOKUP(A1017,Questionnaire!A:KQ,11,FALSE))</f>
        <v>#</v>
      </c>
    </row>
    <row r="1018" spans="1:2">
      <c r="A1018" t="s">
        <v>429</v>
      </c>
      <c r="B1018" t="str">
        <f>IF(ISBLANK(VLOOKUP(A1018,Questionnaire!A:KQ,11,FALSE)),"#",VLOOKUP(A1018,Questionnaire!A:KQ,11,FALSE))</f>
        <v>#</v>
      </c>
    </row>
    <row r="1019" spans="1:2">
      <c r="A1019" t="s">
        <v>432</v>
      </c>
      <c r="B1019" t="str">
        <f>IF(ISBLANK(VLOOKUP(A1019,Questionnaire!A:KQ,11,FALSE)),"#",VLOOKUP(A1019,Questionnaire!A:KQ,11,FALSE))</f>
        <v>#</v>
      </c>
    </row>
    <row r="1020" spans="1:2">
      <c r="A1020" t="s">
        <v>435</v>
      </c>
      <c r="B1020" t="str">
        <f>IF(ISBLANK(VLOOKUP(A1020,Questionnaire!A:KQ,11,FALSE)),"#",VLOOKUP(A1020,Questionnaire!A:KQ,11,FALSE))</f>
        <v>#</v>
      </c>
    </row>
    <row r="1021" spans="1:2">
      <c r="A1021" t="s">
        <v>437</v>
      </c>
      <c r="B1021" t="str">
        <f>IF(ISBLANK(VLOOKUP(A1021,Questionnaire!A:KQ,11,FALSE)),"#",VLOOKUP(A1021,Questionnaire!A:KQ,11,FALSE))</f>
        <v>#</v>
      </c>
    </row>
    <row r="1022" spans="1:2">
      <c r="A1022" t="s">
        <v>439</v>
      </c>
      <c r="B1022" t="str">
        <f>IF(ISBLANK(VLOOKUP(A1022,Questionnaire!A:KQ,11,FALSE)),"#",VLOOKUP(A1022,Questionnaire!A:KQ,11,FALSE))</f>
        <v>#</v>
      </c>
    </row>
    <row r="1023" spans="1:2">
      <c r="A1023" t="s">
        <v>442</v>
      </c>
      <c r="B1023" t="str">
        <f>IF(ISBLANK(VLOOKUP(A1023,Questionnaire!A:KQ,11,FALSE)),"#",VLOOKUP(A1023,Questionnaire!A:KQ,11,FALSE))</f>
        <v>#</v>
      </c>
    </row>
    <row r="1024" spans="1:2">
      <c r="A1024" t="s">
        <v>445</v>
      </c>
      <c r="B1024" t="str">
        <f>IF(ISBLANK(VLOOKUP(A1024,Questionnaire!A:KQ,11,FALSE)),"#",VLOOKUP(A1024,Questionnaire!A:KQ,11,FALSE))</f>
        <v>#</v>
      </c>
    </row>
    <row r="1025" spans="1:3">
      <c r="A1025" t="s">
        <v>448</v>
      </c>
      <c r="B1025" t="str">
        <f>IF(ISBLANK(VLOOKUP(A1025,Questionnaire!A:KQ,11,FALSE)),"#",VLOOKUP(A1025,Questionnaire!A:KQ,11,FALSE))</f>
        <v>#</v>
      </c>
    </row>
    <row r="1026" spans="1:3">
      <c r="A1026" t="s">
        <v>452</v>
      </c>
      <c r="B1026" t="str">
        <f>IF(ISBLANK(VLOOKUP(A1026,Questionnaire!A:KQ,11,FALSE)),"#",VLOOKUP(A1026,Questionnaire!A:KQ,11,FALSE))</f>
        <v>#</v>
      </c>
    </row>
    <row r="1027" spans="1:3">
      <c r="A1027" t="s">
        <v>455</v>
      </c>
      <c r="B1027" t="str">
        <f>IF(ISBLANK(VLOOKUP(A1027,Questionnaire!A:KQ,11,FALSE)),"#",VLOOKUP(A1027,Questionnaire!A:KQ,11,FALSE))</f>
        <v>#</v>
      </c>
    </row>
    <row r="1028" spans="1:3">
      <c r="A1028" t="s">
        <v>458</v>
      </c>
      <c r="B1028" t="str">
        <f>IF(ISBLANK(VLOOKUP(A1028,Questionnaire!A:KQ,11,FALSE)),"#",VLOOKUP(A1028,Questionnaire!A:KQ,11,FALSE))</f>
        <v>#</v>
      </c>
    </row>
    <row r="1029" spans="1:3">
      <c r="A1029" t="s">
        <v>461</v>
      </c>
      <c r="B1029" t="str">
        <f>IF(ISBLANK(VLOOKUP(A1029,Questionnaire!A:KQ,11,FALSE)),"#",VLOOKUP(A1029,Questionnaire!A:KQ,11,FALSE))</f>
        <v>#</v>
      </c>
    </row>
    <row r="1030" spans="1:3">
      <c r="A1030" t="s">
        <v>465</v>
      </c>
      <c r="B1030" t="str">
        <f>IF(ISBLANK(VLOOKUP(A1030,Questionnaire!A:KQ,11,FALSE)),"#",VLOOKUP(A1030,Questionnaire!A:KQ,11,FALSE))</f>
        <v>#</v>
      </c>
    </row>
    <row r="1031" spans="1:3">
      <c r="A1031" t="s">
        <v>467</v>
      </c>
      <c r="B1031" t="str">
        <f>IF(ISBLANK(VLOOKUP(A1031,Questionnaire!A:KQ,11,FALSE)),"#",VLOOKUP(A1031,Questionnaire!A:KQ,11,FALSE))</f>
        <v>#</v>
      </c>
    </row>
    <row r="1032" spans="1:3">
      <c r="A1032" t="s">
        <v>469</v>
      </c>
      <c r="B1032" t="str">
        <f>IF(ISBLANK(VLOOKUP(A1032,Questionnaire!A:KQ,11,FALSE)),"#",VLOOKUP(A1032,Questionnaire!A:KQ,11,FALSE))</f>
        <v>#</v>
      </c>
    </row>
    <row r="1033" spans="1:3">
      <c r="A1033" t="s">
        <v>471</v>
      </c>
      <c r="B1033" t="str">
        <f>IF(ISBLANK(VLOOKUP(A1033,Questionnaire!A:KQ,11,FALSE)),"#",VLOOKUP(A1033,Questionnaire!A:KQ,11,FALSE))</f>
        <v>#</v>
      </c>
    </row>
    <row r="1034" spans="1:3">
      <c r="A1034" t="s">
        <v>473</v>
      </c>
      <c r="B1034" t="str">
        <f>IF(ISBLANK(VLOOKUP(A1034,Questionnaire!A:KQ,11,FALSE)),"#",VLOOKUP(A1034,Questionnaire!A:KQ,11,FALSE))</f>
        <v>#</v>
      </c>
    </row>
    <row r="1035" spans="1:3">
      <c r="A1035" t="s">
        <v>475</v>
      </c>
      <c r="B1035" t="str">
        <f>IF(ISBLANK(VLOOKUP(A1035,Questionnaire!A:KQ,11,FALSE)),"#",VLOOKUP(A1035,Questionnaire!A:KQ,11,FALSE))</f>
        <v>#</v>
      </c>
    </row>
    <row r="1036" spans="1:3">
      <c r="A1036" t="s">
        <v>185</v>
      </c>
      <c r="B1036" t="str">
        <f>IF(ISBLANK(VLOOKUP(A1036,Questionnaire!A:KQ,12,FALSE)),"#",VLOOKUP(A1036,Questionnaire!A:KQ,12,FALSE))</f>
        <v>#</v>
      </c>
      <c r="C1036">
        <v>9</v>
      </c>
    </row>
    <row r="1037" spans="1:3">
      <c r="A1037" t="s">
        <v>187</v>
      </c>
      <c r="B1037" t="str">
        <f>IF(ISNA(VLOOKUP(VLOOKUP(A1037,Questionnaire!A:KQ,12,FALSE),'CORA Encoding'!D:E,2,FALSE)),"#",VLOOKUP(VLOOKUP(A1037,Questionnaire!A:KQ,12,FALSE),'CORA Encoding'!D:E,2,FALSE))</f>
        <v>#</v>
      </c>
    </row>
    <row r="1038" spans="1:3">
      <c r="A1038" t="s">
        <v>189</v>
      </c>
      <c r="B1038" t="str">
        <f>IF(ISNA(VLOOKUP(VLOOKUP(A1038,Questionnaire!A:KQ,12,FALSE),'CORA Encoding'!G:H,2,FALSE)),"#",VLOOKUP(VLOOKUP(A1038,Questionnaire!A:KQ,12,FALSE),'CORA Encoding'!G:H,2,FALSE))</f>
        <v>#</v>
      </c>
    </row>
    <row r="1039" spans="1:3">
      <c r="A1039" t="s">
        <v>191</v>
      </c>
      <c r="B1039" t="str">
        <f>IF(ISNA(VLOOKUP(VLOOKUP(A1039,Questionnaire!A:KQ,12,FALSE),'Country List'!E:F,2,FALSE)),"#",VLOOKUP(VLOOKUP(A1039,Questionnaire!A:KQ,12,FALSE),'Country List'!E:F,2,FALSE))</f>
        <v>#</v>
      </c>
    </row>
    <row r="1040" spans="1:3">
      <c r="A1040" t="s">
        <v>193</v>
      </c>
      <c r="B1040" t="str">
        <f>IF(ISNA(VLOOKUP(VLOOKUP(A1040,Questionnaire!A:KQ,12,FALSE),'Industry List'!B:C,2,FALSE)),"#",VLOOKUP(VLOOKUP(A1040,Questionnaire!A:KQ,12,FALSE),'Industry List'!B:C,2,FALSE))</f>
        <v>#</v>
      </c>
    </row>
    <row r="1041" spans="1:2">
      <c r="A1041" t="s">
        <v>197</v>
      </c>
      <c r="B1041" t="str">
        <f>IF(ISBLANK(VLOOKUP(A1041,Questionnaire!A:KQ,12,FALSE)),"#",VLOOKUP(A1041,Questionnaire!A:KQ,12,FALSE))</f>
        <v>#</v>
      </c>
    </row>
    <row r="1042" spans="1:2">
      <c r="A1042" t="s">
        <v>201</v>
      </c>
      <c r="B1042" t="str">
        <f>IF(ISBLANK(VLOOKUP(A1042,Questionnaire!A:KQ,12,FALSE)),"#",VLOOKUP(A1042,Questionnaire!A:KQ,12,FALSE))</f>
        <v>#</v>
      </c>
    </row>
    <row r="1043" spans="1:2">
      <c r="A1043" t="s">
        <v>203</v>
      </c>
      <c r="B1043" t="str">
        <f>IF(ISNA(VLOOKUP(VLOOKUP(A1043,Questionnaire!A:KQ,12,FALSE),'CORA Encoding'!J:K,2,FALSE)),"#",VLOOKUP(VLOOKUP(A1043,Questionnaire!A:KQ,12,FALSE),'CORA Encoding'!J:K,2,FALSE))</f>
        <v>#</v>
      </c>
    </row>
    <row r="1044" spans="1:2">
      <c r="A1044" t="s">
        <v>208</v>
      </c>
      <c r="B1044" t="str">
        <f>IF(ISBLANK(VLOOKUP(A1044,Questionnaire!A:KQ,12,FALSE)),"#",VLOOKUP(A1044,Questionnaire!A:KQ,12,FALSE))</f>
        <v>#</v>
      </c>
    </row>
    <row r="1045" spans="1:2">
      <c r="A1045" t="s">
        <v>213</v>
      </c>
      <c r="B1045" t="str">
        <f>IF(ISBLANK(VLOOKUP(A1045,Questionnaire!A:KQ,12,FALSE)),"#",VLOOKUP(A1045,Questionnaire!A:KQ,12,FALSE))</f>
        <v>#</v>
      </c>
    </row>
    <row r="1046" spans="1:2">
      <c r="A1046" t="s">
        <v>215</v>
      </c>
      <c r="B1046" t="str">
        <f>IF(ISBLANK(VLOOKUP(A1046,Questionnaire!A:KQ,12,FALSE)),"#",VLOOKUP(A1046,Questionnaire!A:KQ,12,FALSE))</f>
        <v>#</v>
      </c>
    </row>
    <row r="1047" spans="1:2">
      <c r="A1047" t="s">
        <v>217</v>
      </c>
      <c r="B1047" t="str">
        <f>IF(ISBLANK(VLOOKUP(A1047,Questionnaire!A:KQ,12,FALSE)),"#",VLOOKUP(A1047,Questionnaire!A:KQ,12,FALSE))</f>
        <v>#</v>
      </c>
    </row>
    <row r="1048" spans="1:2">
      <c r="A1048" t="s">
        <v>219</v>
      </c>
      <c r="B1048" t="str">
        <f>IF(ISBLANK(VLOOKUP(A1048,Questionnaire!A:KQ,12,FALSE)),"#",VLOOKUP(A1048,Questionnaire!A:KQ,12,FALSE))</f>
        <v>#</v>
      </c>
    </row>
    <row r="1049" spans="1:2">
      <c r="A1049" t="s">
        <v>221</v>
      </c>
      <c r="B1049" t="str">
        <f>IF(ISBLANK(VLOOKUP(A1049,Questionnaire!A:KQ,12,FALSE)),"#",VLOOKUP(A1049,Questionnaire!A:KQ,12,FALSE))</f>
        <v>#</v>
      </c>
    </row>
    <row r="1050" spans="1:2">
      <c r="A1050" t="s">
        <v>223</v>
      </c>
      <c r="B1050" t="str">
        <f>IF(ISBLANK(VLOOKUP(A1050,Questionnaire!A:KQ,12,FALSE)),"#",VLOOKUP(A1050,Questionnaire!A:KQ,12,FALSE))</f>
        <v>#</v>
      </c>
    </row>
    <row r="1051" spans="1:2">
      <c r="A1051" t="s">
        <v>225</v>
      </c>
      <c r="B1051" t="str">
        <f>IF(ISBLANK(VLOOKUP(A1051,Questionnaire!A:KQ,12,FALSE)),"#",VLOOKUP(A1051,Questionnaire!A:KQ,12,FALSE))</f>
        <v>#</v>
      </c>
    </row>
    <row r="1052" spans="1:2">
      <c r="A1052" t="s">
        <v>227</v>
      </c>
      <c r="B1052" t="str">
        <f>IF(ISBLANK(VLOOKUP(A1052,Questionnaire!A:KQ,12,FALSE)),"#",VLOOKUP(A1052,Questionnaire!A:KQ,12,FALSE))</f>
        <v>#</v>
      </c>
    </row>
    <row r="1053" spans="1:2">
      <c r="A1053" t="s">
        <v>229</v>
      </c>
      <c r="B1053" t="str">
        <f>IF(ISBLANK(VLOOKUP(A1053,Questionnaire!A:KQ,12,FALSE)),"#",VLOOKUP(A1053,Questionnaire!A:KQ,12,FALSE))</f>
        <v>#</v>
      </c>
    </row>
    <row r="1054" spans="1:2">
      <c r="A1054" t="s">
        <v>231</v>
      </c>
      <c r="B1054" t="str">
        <f>IF(ISBLANK(VLOOKUP(A1054,Questionnaire!A:KQ,12,FALSE)),"#",VLOOKUP(A1054,Questionnaire!A:KQ,12,FALSE))</f>
        <v>#</v>
      </c>
    </row>
    <row r="1055" spans="1:2">
      <c r="A1055" t="s">
        <v>233</v>
      </c>
      <c r="B1055" t="str">
        <f>IF(ISBLANK(VLOOKUP(A1055,Questionnaire!A:KQ,12,FALSE)),"#",VLOOKUP(A1055,Questionnaire!A:KQ,12,FALSE))</f>
        <v>#</v>
      </c>
    </row>
    <row r="1056" spans="1:2">
      <c r="A1056" t="s">
        <v>235</v>
      </c>
      <c r="B1056" t="str">
        <f>IF(ISBLANK(VLOOKUP(A1056,Questionnaire!A:KQ,12,FALSE)),"#",VLOOKUP(A1056,Questionnaire!A:KQ,12,FALSE))</f>
        <v>#</v>
      </c>
    </row>
    <row r="1057" spans="1:2">
      <c r="A1057" t="s">
        <v>237</v>
      </c>
      <c r="B1057" t="str">
        <f>IF(ISBLANK(VLOOKUP(A1057,Questionnaire!A:KQ,12,FALSE)),"#",VLOOKUP(A1057,Questionnaire!A:KQ,12,FALSE))</f>
        <v>#</v>
      </c>
    </row>
    <row r="1058" spans="1:2">
      <c r="A1058" t="s">
        <v>239</v>
      </c>
      <c r="B1058" t="str">
        <f>IF(ISBLANK(VLOOKUP(A1058,Questionnaire!A:KQ,12,FALSE)),"#",VLOOKUP(A1058,Questionnaire!A:KQ,12,FALSE))</f>
        <v>#</v>
      </c>
    </row>
    <row r="1059" spans="1:2">
      <c r="A1059" t="s">
        <v>242</v>
      </c>
      <c r="B1059" t="str">
        <f>IF(ISBLANK(VLOOKUP(A1059,Questionnaire!A:KQ,12,FALSE)),"#",VLOOKUP(A1059,Questionnaire!A:KQ,12,FALSE))</f>
        <v>#</v>
      </c>
    </row>
    <row r="1060" spans="1:2">
      <c r="A1060" t="s">
        <v>245</v>
      </c>
      <c r="B1060" t="str">
        <f>IF(ISBLANK(VLOOKUP(A1060,Questionnaire!A:KQ,12,FALSE)),"#",VLOOKUP(A1060,Questionnaire!A:KQ,12,FALSE))</f>
        <v>#</v>
      </c>
    </row>
    <row r="1061" spans="1:2">
      <c r="A1061" t="s">
        <v>247</v>
      </c>
      <c r="B1061" t="str">
        <f>IF(ISBLANK(VLOOKUP(A1061,Questionnaire!A:KQ,12,FALSE)),"#",VLOOKUP(A1061,Questionnaire!A:KQ,12,FALSE))</f>
        <v>#</v>
      </c>
    </row>
    <row r="1062" spans="1:2">
      <c r="A1062" t="s">
        <v>249</v>
      </c>
      <c r="B1062" t="str">
        <f>IF(ISBLANK(VLOOKUP(A1062,Questionnaire!A:KQ,12,FALSE)),"#",VLOOKUP(A1062,Questionnaire!A:KQ,12,FALSE))</f>
        <v>#</v>
      </c>
    </row>
    <row r="1063" spans="1:2">
      <c r="A1063" t="s">
        <v>250</v>
      </c>
      <c r="B1063" t="str">
        <f>IF(ISBLANK(VLOOKUP(A1063,Questionnaire!A:KQ,12,FALSE)),"#",VLOOKUP(A1063,Questionnaire!A:KQ,12,FALSE))</f>
        <v>#</v>
      </c>
    </row>
    <row r="1064" spans="1:2">
      <c r="A1064" t="s">
        <v>252</v>
      </c>
      <c r="B1064" t="str">
        <f>IF(ISBLANK(VLOOKUP(A1064,Questionnaire!A:KQ,12,FALSE)),"#",VLOOKUP(A1064,Questionnaire!A:KQ,12,FALSE))</f>
        <v>#</v>
      </c>
    </row>
    <row r="1065" spans="1:2">
      <c r="A1065" t="s">
        <v>255</v>
      </c>
      <c r="B1065" t="str">
        <f>IF(ISBLANK(VLOOKUP(A1065,Questionnaire!A:KQ,12,FALSE)),"#",VLOOKUP(A1065,Questionnaire!A:KQ,12,FALSE))</f>
        <v>#</v>
      </c>
    </row>
    <row r="1066" spans="1:2">
      <c r="A1066" t="s">
        <v>258</v>
      </c>
      <c r="B1066" t="str">
        <f>IF(ISNA(VLOOKUP(VLOOKUP(A1066,Questionnaire!A:KQ,12,FALSE),'CORA Encoding'!M:N,2,FALSE)),"#",VLOOKUP(VLOOKUP(A1066,Questionnaire!A:KQ,12,FALSE),'CORA Encoding'!M:N,2,FALSE))</f>
        <v>#</v>
      </c>
    </row>
    <row r="1067" spans="1:2">
      <c r="A1067" t="s">
        <v>261</v>
      </c>
      <c r="B1067" t="str">
        <f>IF(ISBLANK(VLOOKUP(A1067,Questionnaire!A:KQ,12,FALSE)),"#",VLOOKUP(A1067,Questionnaire!A:KQ,12,FALSE))</f>
        <v>#</v>
      </c>
    </row>
    <row r="1068" spans="1:2">
      <c r="A1068" t="s">
        <v>263</v>
      </c>
      <c r="B1068" t="str">
        <f>IF(ISBLANK(VLOOKUP(A1068,Questionnaire!A:KQ,12,FALSE)),"#",VLOOKUP(A1068,Questionnaire!A:KQ,12,FALSE))</f>
        <v>#</v>
      </c>
    </row>
    <row r="1069" spans="1:2">
      <c r="A1069" t="s">
        <v>265</v>
      </c>
      <c r="B1069" t="str">
        <f>IF(ISBLANK(VLOOKUP(A1069,Questionnaire!A:KQ,12,FALSE)),"#",VLOOKUP(A1069,Questionnaire!A:KQ,12,FALSE))</f>
        <v>#</v>
      </c>
    </row>
    <row r="1070" spans="1:2">
      <c r="A1070" t="s">
        <v>267</v>
      </c>
      <c r="B1070" t="str">
        <f>IF(ISBLANK(VLOOKUP(A1070,Questionnaire!A:KQ,12,FALSE)),"#",VLOOKUP(A1070,Questionnaire!A:KQ,12,FALSE))</f>
        <v>#</v>
      </c>
    </row>
    <row r="1071" spans="1:2">
      <c r="A1071" t="s">
        <v>269</v>
      </c>
      <c r="B1071" t="str">
        <f>IF(ISBLANK(VLOOKUP(A1071,Questionnaire!A:KQ,12,FALSE)),"#",VLOOKUP(A1071,Questionnaire!A:KQ,12,FALSE))</f>
        <v>#</v>
      </c>
    </row>
    <row r="1072" spans="1:2">
      <c r="A1072" t="s">
        <v>274</v>
      </c>
      <c r="B1072" t="str">
        <f>IF(ISBLANK(VLOOKUP(A1072,Questionnaire!A:KQ,12,FALSE)),"#",VLOOKUP(A1072,Questionnaire!A:KQ,12,FALSE))</f>
        <v>#</v>
      </c>
    </row>
    <row r="1073" spans="1:2">
      <c r="A1073" t="s">
        <v>276</v>
      </c>
      <c r="B1073" t="str">
        <f>IF(ISBLANK(VLOOKUP(A1073,Questionnaire!A:KQ,12,FALSE)),"#",VLOOKUP(A1073,Questionnaire!A:KQ,12,FALSE))</f>
        <v>#</v>
      </c>
    </row>
    <row r="1074" spans="1:2">
      <c r="A1074" t="s">
        <v>278</v>
      </c>
      <c r="B1074" t="str">
        <f>IF(ISBLANK(VLOOKUP(A1074,Questionnaire!A:KQ,12,FALSE)),"#",VLOOKUP(A1074,Questionnaire!A:KQ,12,FALSE))</f>
        <v>#</v>
      </c>
    </row>
    <row r="1075" spans="1:2">
      <c r="A1075" t="s">
        <v>280</v>
      </c>
      <c r="B1075" t="str">
        <f>IF(ISBLANK(VLOOKUP(A1075,Questionnaire!A:KQ,12,FALSE)),"#",VLOOKUP(A1075,Questionnaire!A:KQ,12,FALSE))</f>
        <v>#</v>
      </c>
    </row>
    <row r="1076" spans="1:2">
      <c r="A1076" t="s">
        <v>282</v>
      </c>
      <c r="B1076" t="str">
        <f>IF(ISBLANK(VLOOKUP(A1076,Questionnaire!A:KQ,12,FALSE)),"#",VLOOKUP(A1076,Questionnaire!A:KQ,12,FALSE))</f>
        <v>#</v>
      </c>
    </row>
    <row r="1077" spans="1:2">
      <c r="A1077" t="s">
        <v>286</v>
      </c>
      <c r="B1077" t="str">
        <f>IF(ISBLANK(VLOOKUP(A1077,Questionnaire!A:KQ,12,FALSE)),"#",VLOOKUP(A1077,Questionnaire!A:KQ,12,FALSE))</f>
        <v>#</v>
      </c>
    </row>
    <row r="1078" spans="1:2">
      <c r="A1078" t="s">
        <v>288</v>
      </c>
      <c r="B1078" t="str">
        <f>IF(ISBLANK(VLOOKUP(A1078,Questionnaire!A:KQ,12,FALSE)),"#",VLOOKUP(A1078,Questionnaire!A:KQ,12,FALSE))</f>
        <v>#</v>
      </c>
    </row>
    <row r="1079" spans="1:2">
      <c r="A1079" t="s">
        <v>290</v>
      </c>
      <c r="B1079" t="str">
        <f>IF(ISBLANK(VLOOKUP(A1079,Questionnaire!A:KQ,12,FALSE)),"#",VLOOKUP(A1079,Questionnaire!A:KQ,12,FALSE))</f>
        <v>#</v>
      </c>
    </row>
    <row r="1080" spans="1:2">
      <c r="A1080" t="s">
        <v>292</v>
      </c>
      <c r="B1080" t="str">
        <f>IF(ISBLANK(VLOOKUP(A1080,Questionnaire!A:KQ,12,FALSE)),"#",VLOOKUP(A1080,Questionnaire!A:KQ,12,FALSE))</f>
        <v>#</v>
      </c>
    </row>
    <row r="1081" spans="1:2">
      <c r="A1081" t="s">
        <v>294</v>
      </c>
      <c r="B1081" t="str">
        <f>IF(ISBLANK(VLOOKUP(A1081,Questionnaire!A:KQ,12,FALSE)),"#",VLOOKUP(A1081,Questionnaire!A:KQ,12,FALSE))</f>
        <v>#</v>
      </c>
    </row>
    <row r="1082" spans="1:2">
      <c r="A1082" t="s">
        <v>296</v>
      </c>
      <c r="B1082" t="str">
        <f>IF(ISBLANK(VLOOKUP(A1082,Questionnaire!A:KQ,12,FALSE)),"#",VLOOKUP(A1082,Questionnaire!A:KQ,12,FALSE))</f>
        <v>#</v>
      </c>
    </row>
    <row r="1083" spans="1:2">
      <c r="A1083" t="s">
        <v>301</v>
      </c>
      <c r="B1083" t="str">
        <f>IF(ISBLANK(VLOOKUP(A1083,Questionnaire!A:KQ,12,FALSE)),"#",VLOOKUP(A1083,Questionnaire!A:KQ,12,FALSE))</f>
        <v>#</v>
      </c>
    </row>
    <row r="1084" spans="1:2">
      <c r="A1084" t="s">
        <v>303</v>
      </c>
      <c r="B1084" t="str">
        <f>IF(ISBLANK(VLOOKUP(A1084,Questionnaire!A:KQ,12,FALSE)),"#",VLOOKUP(A1084,Questionnaire!A:KQ,12,FALSE))</f>
        <v>#</v>
      </c>
    </row>
    <row r="1085" spans="1:2">
      <c r="A1085" t="s">
        <v>305</v>
      </c>
      <c r="B1085" t="str">
        <f>IF(ISBLANK(VLOOKUP(A1085,Questionnaire!A:KQ,12,FALSE)),"#",VLOOKUP(A1085,Questionnaire!A:KQ,12,FALSE))</f>
        <v>#</v>
      </c>
    </row>
    <row r="1086" spans="1:2">
      <c r="A1086" t="s">
        <v>307</v>
      </c>
      <c r="B1086" t="str">
        <f>IF(ISBLANK(VLOOKUP(A1086,Questionnaire!A:KQ,12,FALSE)),"#",VLOOKUP(A1086,Questionnaire!A:KQ,12,FALSE))</f>
        <v>#</v>
      </c>
    </row>
    <row r="1087" spans="1:2">
      <c r="A1087" t="s">
        <v>311</v>
      </c>
      <c r="B1087" t="str">
        <f>IF(ISBLANK(VLOOKUP(A1087,Questionnaire!A:KQ,12,FALSE)),"#",VLOOKUP(A1087,Questionnaire!A:KQ,12,FALSE))</f>
        <v>#</v>
      </c>
    </row>
    <row r="1088" spans="1:2">
      <c r="A1088" t="s">
        <v>313</v>
      </c>
      <c r="B1088" t="str">
        <f>IF(ISBLANK(VLOOKUP(A1088,Questionnaire!A:KQ,12,FALSE)),"#",VLOOKUP(A1088,Questionnaire!A:KQ,12,FALSE))</f>
        <v>#</v>
      </c>
    </row>
    <row r="1089" spans="1:2">
      <c r="A1089" t="s">
        <v>314</v>
      </c>
      <c r="B1089" t="str">
        <f>IF(ISBLANK(VLOOKUP(A1089,Questionnaire!A:KQ,12,FALSE)),"#",VLOOKUP(A1089,Questionnaire!A:KQ,12,FALSE))</f>
        <v>#</v>
      </c>
    </row>
    <row r="1090" spans="1:2">
      <c r="A1090" t="s">
        <v>315</v>
      </c>
      <c r="B1090" t="str">
        <f>IF(ISBLANK(VLOOKUP(A1090,Questionnaire!A:KQ,12,FALSE)),"#",VLOOKUP(A1090,Questionnaire!A:KQ,12,FALSE))</f>
        <v>#</v>
      </c>
    </row>
    <row r="1091" spans="1:2">
      <c r="A1091" t="s">
        <v>317</v>
      </c>
      <c r="B1091" t="str">
        <f>IF(ISBLANK(VLOOKUP(A1091,Questionnaire!A:KQ,12,FALSE)),"#",VLOOKUP(A1091,Questionnaire!A:KQ,12,FALSE))</f>
        <v>#</v>
      </c>
    </row>
    <row r="1092" spans="1:2">
      <c r="A1092" t="s">
        <v>319</v>
      </c>
      <c r="B1092" t="str">
        <f>IF(ISBLANK(VLOOKUP(A1092,Questionnaire!A:KQ,12,FALSE)),"#",VLOOKUP(A1092,Questionnaire!A:KQ,12,FALSE))</f>
        <v>#</v>
      </c>
    </row>
    <row r="1093" spans="1:2">
      <c r="A1093" t="s">
        <v>322</v>
      </c>
      <c r="B1093" t="str">
        <f>IF(ISBLANK(VLOOKUP(A1093,Questionnaire!A:KQ,12,FALSE)),"#",VLOOKUP(A1093,Questionnaire!A:KQ,12,FALSE))</f>
        <v>#</v>
      </c>
    </row>
    <row r="1094" spans="1:2">
      <c r="A1094" t="s">
        <v>326</v>
      </c>
      <c r="B1094" t="str">
        <f>IF(ISBLANK(VLOOKUP(A1094,Questionnaire!A:KQ,12,FALSE)),"#",VLOOKUP(A1094,Questionnaire!A:KQ,12,FALSE))</f>
        <v>#</v>
      </c>
    </row>
    <row r="1095" spans="1:2">
      <c r="A1095" t="s">
        <v>328</v>
      </c>
      <c r="B1095" t="str">
        <f>IF(ISBLANK(VLOOKUP(A1095,Questionnaire!A:KQ,12,FALSE)),"#",VLOOKUP(A1095,Questionnaire!A:KQ,12,FALSE))</f>
        <v>#</v>
      </c>
    </row>
    <row r="1096" spans="1:2">
      <c r="A1096" t="s">
        <v>332</v>
      </c>
      <c r="B1096" t="str">
        <f>IF(ISBLANK(VLOOKUP(A1096,Questionnaire!A:KQ,12,FALSE)),"#",VLOOKUP(A1096,Questionnaire!A:KQ,12,FALSE))</f>
        <v>#</v>
      </c>
    </row>
    <row r="1097" spans="1:2">
      <c r="A1097" t="s">
        <v>333</v>
      </c>
      <c r="B1097" t="str">
        <f>IF(ISBLANK(VLOOKUP(A1097,Questionnaire!A:KQ,12,FALSE)),"#",VLOOKUP(A1097,Questionnaire!A:KQ,12,FALSE))</f>
        <v>#</v>
      </c>
    </row>
    <row r="1098" spans="1:2">
      <c r="A1098" t="s">
        <v>334</v>
      </c>
      <c r="B1098" t="str">
        <f>IF(ISBLANK(VLOOKUP(A1098,Questionnaire!A:KQ,12,FALSE)),"#",VLOOKUP(A1098,Questionnaire!A:KQ,12,FALSE))</f>
        <v>#</v>
      </c>
    </row>
    <row r="1099" spans="1:2">
      <c r="A1099" t="s">
        <v>335</v>
      </c>
      <c r="B1099" t="str">
        <f>IF(ISBLANK(VLOOKUP(A1099,Questionnaire!A:KQ,12,FALSE)),"#",VLOOKUP(A1099,Questionnaire!A:KQ,12,FALSE))</f>
        <v>#</v>
      </c>
    </row>
    <row r="1100" spans="1:2">
      <c r="A1100" t="s">
        <v>336</v>
      </c>
      <c r="B1100" t="str">
        <f>IF(ISBLANK(VLOOKUP(A1100,Questionnaire!A:KQ,12,FALSE)),"#",VLOOKUP(A1100,Questionnaire!A:KQ,12,FALSE))</f>
        <v>#</v>
      </c>
    </row>
    <row r="1101" spans="1:2">
      <c r="A1101" t="s">
        <v>337</v>
      </c>
      <c r="B1101" t="str">
        <f>IF(ISBLANK(VLOOKUP(A1101,Questionnaire!A:KQ,12,FALSE)),"#",VLOOKUP(A1101,Questionnaire!A:KQ,12,FALSE))</f>
        <v>#</v>
      </c>
    </row>
    <row r="1102" spans="1:2">
      <c r="A1102" t="s">
        <v>338</v>
      </c>
      <c r="B1102" t="str">
        <f>IF(ISBLANK(VLOOKUP(A1102,Questionnaire!A:KQ,12,FALSE)),"#",VLOOKUP(A1102,Questionnaire!A:KQ,12,FALSE))</f>
        <v>#</v>
      </c>
    </row>
    <row r="1103" spans="1:2">
      <c r="A1103" t="s">
        <v>339</v>
      </c>
      <c r="B1103" t="str">
        <f>IF(ISBLANK(VLOOKUP(A1103,Questionnaire!A:KQ,12,FALSE)),"#",VLOOKUP(A1103,Questionnaire!A:KQ,12,FALSE))</f>
        <v>#</v>
      </c>
    </row>
    <row r="1104" spans="1:2">
      <c r="A1104" t="s">
        <v>340</v>
      </c>
      <c r="B1104" t="str">
        <f>IF(ISBLANK(VLOOKUP(A1104,Questionnaire!A:KQ,12,FALSE)),"#",VLOOKUP(A1104,Questionnaire!A:KQ,12,FALSE))</f>
        <v>#</v>
      </c>
    </row>
    <row r="1105" spans="1:2">
      <c r="A1105" t="s">
        <v>341</v>
      </c>
      <c r="B1105" t="str">
        <f>IF(ISBLANK(VLOOKUP(A1105,Questionnaire!A:KQ,12,FALSE)),"#",VLOOKUP(A1105,Questionnaire!A:KQ,12,FALSE))</f>
        <v>#</v>
      </c>
    </row>
    <row r="1106" spans="1:2">
      <c r="A1106" t="s">
        <v>342</v>
      </c>
      <c r="B1106" t="str">
        <f>IF(ISBLANK(VLOOKUP(A1106,Questionnaire!A:KQ,12,FALSE)),"#",VLOOKUP(A1106,Questionnaire!A:KQ,12,FALSE))</f>
        <v>#</v>
      </c>
    </row>
    <row r="1107" spans="1:2">
      <c r="A1107" t="s">
        <v>343</v>
      </c>
      <c r="B1107" t="str">
        <f>IF(ISBLANK(VLOOKUP(A1107,Questionnaire!A:KQ,12,FALSE)),"#",VLOOKUP(A1107,Questionnaire!A:KQ,12,FALSE))</f>
        <v>#</v>
      </c>
    </row>
    <row r="1108" spans="1:2">
      <c r="A1108" t="s">
        <v>344</v>
      </c>
      <c r="B1108" t="str">
        <f>IF(ISBLANK(VLOOKUP(A1108,Questionnaire!A:KQ,12,FALSE)),"#",VLOOKUP(A1108,Questionnaire!A:KQ,12,FALSE))</f>
        <v>#</v>
      </c>
    </row>
    <row r="1109" spans="1:2">
      <c r="A1109" t="s">
        <v>345</v>
      </c>
      <c r="B1109" t="str">
        <f>IF(ISBLANK(VLOOKUP(A1109,Questionnaire!A:KQ,12,FALSE)),"#",VLOOKUP(A1109,Questionnaire!A:KQ,12,FALSE))</f>
        <v>#</v>
      </c>
    </row>
    <row r="1110" spans="1:2">
      <c r="A1110" t="s">
        <v>348</v>
      </c>
      <c r="B1110" t="str">
        <f>IF(ISBLANK(VLOOKUP(A1110,Questionnaire!A:KQ,12,FALSE)),"#",VLOOKUP(A1110,Questionnaire!A:KQ,12,FALSE))</f>
        <v>#</v>
      </c>
    </row>
    <row r="1111" spans="1:2">
      <c r="A1111" t="s">
        <v>353</v>
      </c>
      <c r="B1111" t="str">
        <f>IF(ISBLANK(VLOOKUP(A1111,Questionnaire!A:KQ,12,FALSE)),"#",VLOOKUP(A1111,Questionnaire!A:KQ,12,FALSE))</f>
        <v>#</v>
      </c>
    </row>
    <row r="1112" spans="1:2">
      <c r="A1112" t="s">
        <v>354</v>
      </c>
      <c r="B1112" t="str">
        <f>IF(ISBLANK(VLOOKUP(A1112,Questionnaire!A:KQ,12,FALSE)),"#",VLOOKUP(A1112,Questionnaire!A:KQ,12,FALSE))</f>
        <v>#</v>
      </c>
    </row>
    <row r="1113" spans="1:2">
      <c r="A1113" t="s">
        <v>355</v>
      </c>
      <c r="B1113" t="str">
        <f>IF(ISBLANK(VLOOKUP(A1113,Questionnaire!A:KQ,12,FALSE)),"#",VLOOKUP(A1113,Questionnaire!A:KQ,12,FALSE))</f>
        <v>#</v>
      </c>
    </row>
    <row r="1114" spans="1:2">
      <c r="A1114" t="s">
        <v>356</v>
      </c>
      <c r="B1114" t="str">
        <f>IF(ISBLANK(VLOOKUP(A1114,Questionnaire!A:KQ,12,FALSE)),"#",VLOOKUP(A1114,Questionnaire!A:KQ,12,FALSE))</f>
        <v>#</v>
      </c>
    </row>
    <row r="1115" spans="1:2">
      <c r="A1115" t="s">
        <v>357</v>
      </c>
      <c r="B1115" t="str">
        <f>IF(ISBLANK(VLOOKUP(A1115,Questionnaire!A:KQ,12,FALSE)),"#",VLOOKUP(A1115,Questionnaire!A:KQ,12,FALSE))</f>
        <v>#</v>
      </c>
    </row>
    <row r="1116" spans="1:2">
      <c r="A1116" t="s">
        <v>360</v>
      </c>
      <c r="B1116" t="str">
        <f>IF(ISBLANK(VLOOKUP(A1116,Questionnaire!A:KQ,12,FALSE)),"#",VLOOKUP(A1116,Questionnaire!A:KQ,12,FALSE))</f>
        <v>#</v>
      </c>
    </row>
    <row r="1117" spans="1:2">
      <c r="A1117" t="s">
        <v>362</v>
      </c>
      <c r="B1117" t="str">
        <f>IF(ISBLANK(VLOOKUP(A1117,Questionnaire!A:KQ,12,FALSE)),"#",VLOOKUP(A1117,Questionnaire!A:KQ,12,FALSE))</f>
        <v>#</v>
      </c>
    </row>
    <row r="1118" spans="1:2">
      <c r="A1118" t="s">
        <v>363</v>
      </c>
      <c r="B1118" t="str">
        <f>IF(ISBLANK(VLOOKUP(A1118,Questionnaire!A:KQ,12,FALSE)),"#",VLOOKUP(A1118,Questionnaire!A:KQ,12,FALSE))</f>
        <v>#</v>
      </c>
    </row>
    <row r="1119" spans="1:2">
      <c r="A1119" t="s">
        <v>364</v>
      </c>
      <c r="B1119" t="str">
        <f>IF(ISBLANK(VLOOKUP(A1119,Questionnaire!A:KQ,12,FALSE)),"#",VLOOKUP(A1119,Questionnaire!A:KQ,12,FALSE))</f>
        <v>#</v>
      </c>
    </row>
    <row r="1120" spans="1:2">
      <c r="A1120" t="s">
        <v>365</v>
      </c>
      <c r="B1120" t="str">
        <f>IF(ISBLANK(VLOOKUP(A1120,Questionnaire!A:KQ,12,FALSE)),"#",VLOOKUP(A1120,Questionnaire!A:KQ,12,FALSE))</f>
        <v>#</v>
      </c>
    </row>
    <row r="1121" spans="1:2">
      <c r="A1121" t="s">
        <v>366</v>
      </c>
      <c r="B1121" t="str">
        <f>IF(ISBLANK(VLOOKUP(A1121,Questionnaire!A:KQ,12,FALSE)),"#",VLOOKUP(A1121,Questionnaire!A:KQ,12,FALSE))</f>
        <v>#</v>
      </c>
    </row>
    <row r="1122" spans="1:2">
      <c r="A1122" t="s">
        <v>371</v>
      </c>
      <c r="B1122" t="str">
        <f>IF(ISBLANK(VLOOKUP(A1122,Questionnaire!A:KQ,12,FALSE)),"#",VLOOKUP(A1122,Questionnaire!A:KQ,12,FALSE))</f>
        <v>#</v>
      </c>
    </row>
    <row r="1123" spans="1:2">
      <c r="A1123" t="s">
        <v>372</v>
      </c>
      <c r="B1123" t="str">
        <f>IF(ISBLANK(VLOOKUP(A1123,Questionnaire!A:KQ,12,FALSE)),"#",VLOOKUP(A1123,Questionnaire!A:KQ,12,FALSE))</f>
        <v>#</v>
      </c>
    </row>
    <row r="1124" spans="1:2">
      <c r="A1124" t="s">
        <v>373</v>
      </c>
      <c r="B1124" t="str">
        <f>IF(ISBLANK(VLOOKUP(A1124,Questionnaire!A:KQ,12,FALSE)),"#",VLOOKUP(A1124,Questionnaire!A:KQ,12,FALSE))</f>
        <v>#</v>
      </c>
    </row>
    <row r="1125" spans="1:2">
      <c r="A1125" t="s">
        <v>374</v>
      </c>
      <c r="B1125" t="str">
        <f>IF(ISBLANK(VLOOKUP(A1125,Questionnaire!A:KQ,12,FALSE)),"#",VLOOKUP(A1125,Questionnaire!A:KQ,12,FALSE))</f>
        <v>#</v>
      </c>
    </row>
    <row r="1126" spans="1:2">
      <c r="A1126" t="s">
        <v>377</v>
      </c>
      <c r="B1126" t="str">
        <f>IF(ISBLANK(VLOOKUP(A1126,Questionnaire!A:KQ,12,FALSE)),"#",VLOOKUP(A1126,Questionnaire!A:KQ,12,FALSE))</f>
        <v>#</v>
      </c>
    </row>
    <row r="1127" spans="1:2">
      <c r="A1127" t="s">
        <v>379</v>
      </c>
      <c r="B1127" t="str">
        <f>IF(ISBLANK(VLOOKUP(A1127,Questionnaire!A:KQ,12,FALSE)),"#",VLOOKUP(A1127,Questionnaire!A:KQ,12,FALSE))</f>
        <v>#</v>
      </c>
    </row>
    <row r="1128" spans="1:2">
      <c r="A1128" t="s">
        <v>380</v>
      </c>
      <c r="B1128" t="str">
        <f>IF(ISBLANK(VLOOKUP(A1128,Questionnaire!A:KQ,12,FALSE)),"#",VLOOKUP(A1128,Questionnaire!A:KQ,12,FALSE))</f>
        <v>#</v>
      </c>
    </row>
    <row r="1129" spans="1:2">
      <c r="A1129" t="s">
        <v>381</v>
      </c>
      <c r="B1129" t="str">
        <f>IF(ISBLANK(VLOOKUP(A1129,Questionnaire!A:KQ,12,FALSE)),"#",VLOOKUP(A1129,Questionnaire!A:KQ,12,FALSE))</f>
        <v>#</v>
      </c>
    </row>
    <row r="1130" spans="1:2">
      <c r="A1130" t="s">
        <v>382</v>
      </c>
      <c r="B1130" t="str">
        <f>IF(ISBLANK(VLOOKUP(A1130,Questionnaire!A:KQ,12,FALSE)),"#",VLOOKUP(A1130,Questionnaire!A:KQ,12,FALSE))</f>
        <v>#</v>
      </c>
    </row>
    <row r="1131" spans="1:2">
      <c r="A1131" t="s">
        <v>384</v>
      </c>
      <c r="B1131" t="str">
        <f>IF(ISBLANK(VLOOKUP(A1131,Questionnaire!A:KQ,12,FALSE)),"#",VLOOKUP(A1131,Questionnaire!A:KQ,12,FALSE))</f>
        <v>#</v>
      </c>
    </row>
    <row r="1132" spans="1:2">
      <c r="A1132" t="s">
        <v>387</v>
      </c>
      <c r="B1132" t="str">
        <f>IF(ISBLANK(VLOOKUP(A1132,Questionnaire!A:KQ,12,FALSE)),"#",VLOOKUP(A1132,Questionnaire!A:KQ,12,FALSE))</f>
        <v>#</v>
      </c>
    </row>
    <row r="1133" spans="1:2">
      <c r="A1133" t="s">
        <v>391</v>
      </c>
      <c r="B1133" t="str">
        <f>IF(ISBLANK(VLOOKUP(A1133,Questionnaire!A:KQ,12,FALSE)),"#",VLOOKUP(A1133,Questionnaire!A:KQ,12,FALSE))</f>
        <v>#</v>
      </c>
    </row>
    <row r="1134" spans="1:2">
      <c r="A1134" t="s">
        <v>393</v>
      </c>
      <c r="B1134" t="str">
        <f>IF(ISBLANK(VLOOKUP(A1134,Questionnaire!A:KQ,12,FALSE)),"#",VLOOKUP(A1134,Questionnaire!A:KQ,12,FALSE))</f>
        <v>#</v>
      </c>
    </row>
    <row r="1135" spans="1:2">
      <c r="A1135" t="s">
        <v>395</v>
      </c>
      <c r="B1135" t="str">
        <f>IF(ISBLANK(VLOOKUP(A1135,Questionnaire!A:KQ,12,FALSE)),"#",VLOOKUP(A1135,Questionnaire!A:KQ,12,FALSE))</f>
        <v>#</v>
      </c>
    </row>
    <row r="1136" spans="1:2">
      <c r="A1136" t="s">
        <v>398</v>
      </c>
      <c r="B1136" t="str">
        <f>IF(ISBLANK(VLOOKUP(A1136,Questionnaire!A:KQ,12,FALSE)),"#",VLOOKUP(A1136,Questionnaire!A:KQ,12,FALSE))</f>
        <v>#</v>
      </c>
    </row>
    <row r="1137" spans="1:2">
      <c r="A1137" t="s">
        <v>402</v>
      </c>
      <c r="B1137" t="str">
        <f>IF(ISBLANK(VLOOKUP(A1137,Questionnaire!A:KQ,12,FALSE)),"#",VLOOKUP(A1137,Questionnaire!A:KQ,12,FALSE))</f>
        <v>#</v>
      </c>
    </row>
    <row r="1138" spans="1:2">
      <c r="A1138" t="s">
        <v>405</v>
      </c>
      <c r="B1138" t="str">
        <f>IF(ISBLANK(VLOOKUP(A1138,Questionnaire!A:KQ,12,FALSE)),"#",VLOOKUP(A1138,Questionnaire!A:KQ,12,FALSE))</f>
        <v>#</v>
      </c>
    </row>
    <row r="1139" spans="1:2">
      <c r="A1139" t="s">
        <v>409</v>
      </c>
      <c r="B1139" t="str">
        <f>IF(ISBLANK(VLOOKUP(A1139,Questionnaire!A:KQ,12,FALSE)),"#",VLOOKUP(A1139,Questionnaire!A:KQ,12,FALSE))</f>
        <v>#</v>
      </c>
    </row>
    <row r="1140" spans="1:2">
      <c r="A1140" t="s">
        <v>412</v>
      </c>
      <c r="B1140" t="str">
        <f>IF(ISBLANK(VLOOKUP(A1140,Questionnaire!A:KQ,12,FALSE)),"#",VLOOKUP(A1140,Questionnaire!A:KQ,12,FALSE))</f>
        <v>#</v>
      </c>
    </row>
    <row r="1141" spans="1:2">
      <c r="A1141" t="s">
        <v>415</v>
      </c>
      <c r="B1141" t="str">
        <f>IF(ISBLANK(VLOOKUP(A1141,Questionnaire!A:KQ,12,FALSE)),"#",VLOOKUP(A1141,Questionnaire!A:KQ,12,FALSE))</f>
        <v>#</v>
      </c>
    </row>
    <row r="1142" spans="1:2">
      <c r="A1142" t="s">
        <v>418</v>
      </c>
      <c r="B1142" t="str">
        <f>IF(ISBLANK(VLOOKUP(A1142,Questionnaire!A:KQ,12,FALSE)),"#",VLOOKUP(A1142,Questionnaire!A:KQ,12,FALSE))</f>
        <v>#</v>
      </c>
    </row>
    <row r="1143" spans="1:2">
      <c r="A1143" t="s">
        <v>421</v>
      </c>
      <c r="B1143" t="str">
        <f>IF(ISBLANK(VLOOKUP(A1143,Questionnaire!A:KQ,12,FALSE)),"#",VLOOKUP(A1143,Questionnaire!A:KQ,12,FALSE))</f>
        <v>#</v>
      </c>
    </row>
    <row r="1144" spans="1:2">
      <c r="A1144" t="s">
        <v>424</v>
      </c>
      <c r="B1144" t="str">
        <f>IF(ISBLANK(VLOOKUP(A1144,Questionnaire!A:KQ,12,FALSE)),"#",VLOOKUP(A1144,Questionnaire!A:KQ,12,FALSE))</f>
        <v>#</v>
      </c>
    </row>
    <row r="1145" spans="1:2">
      <c r="A1145" t="s">
        <v>429</v>
      </c>
      <c r="B1145" t="str">
        <f>IF(ISBLANK(VLOOKUP(A1145,Questionnaire!A:KQ,12,FALSE)),"#",VLOOKUP(A1145,Questionnaire!A:KQ,12,FALSE))</f>
        <v>#</v>
      </c>
    </row>
    <row r="1146" spans="1:2">
      <c r="A1146" t="s">
        <v>432</v>
      </c>
      <c r="B1146" t="str">
        <f>IF(ISBLANK(VLOOKUP(A1146,Questionnaire!A:KQ,12,FALSE)),"#",VLOOKUP(A1146,Questionnaire!A:KQ,12,FALSE))</f>
        <v>#</v>
      </c>
    </row>
    <row r="1147" spans="1:2">
      <c r="A1147" t="s">
        <v>435</v>
      </c>
      <c r="B1147" t="str">
        <f>IF(ISBLANK(VLOOKUP(A1147,Questionnaire!A:KQ,12,FALSE)),"#",VLOOKUP(A1147,Questionnaire!A:KQ,12,FALSE))</f>
        <v>#</v>
      </c>
    </row>
    <row r="1148" spans="1:2">
      <c r="A1148" t="s">
        <v>437</v>
      </c>
      <c r="B1148" t="str">
        <f>IF(ISBLANK(VLOOKUP(A1148,Questionnaire!A:KQ,12,FALSE)),"#",VLOOKUP(A1148,Questionnaire!A:KQ,12,FALSE))</f>
        <v>#</v>
      </c>
    </row>
    <row r="1149" spans="1:2">
      <c r="A1149" t="s">
        <v>439</v>
      </c>
      <c r="B1149" t="str">
        <f>IF(ISBLANK(VLOOKUP(A1149,Questionnaire!A:KQ,12,FALSE)),"#",VLOOKUP(A1149,Questionnaire!A:KQ,12,FALSE))</f>
        <v>#</v>
      </c>
    </row>
    <row r="1150" spans="1:2">
      <c r="A1150" t="s">
        <v>442</v>
      </c>
      <c r="B1150" t="str">
        <f>IF(ISBLANK(VLOOKUP(A1150,Questionnaire!A:KQ,12,FALSE)),"#",VLOOKUP(A1150,Questionnaire!A:KQ,12,FALSE))</f>
        <v>#</v>
      </c>
    </row>
    <row r="1151" spans="1:2">
      <c r="A1151" t="s">
        <v>445</v>
      </c>
      <c r="B1151" t="str">
        <f>IF(ISBLANK(VLOOKUP(A1151,Questionnaire!A:KQ,12,FALSE)),"#",VLOOKUP(A1151,Questionnaire!A:KQ,12,FALSE))</f>
        <v>#</v>
      </c>
    </row>
    <row r="1152" spans="1:2">
      <c r="A1152" t="s">
        <v>448</v>
      </c>
      <c r="B1152" t="str">
        <f>IF(ISBLANK(VLOOKUP(A1152,Questionnaire!A:KQ,12,FALSE)),"#",VLOOKUP(A1152,Questionnaire!A:KQ,12,FALSE))</f>
        <v>#</v>
      </c>
    </row>
    <row r="1153" spans="1:3">
      <c r="A1153" t="s">
        <v>452</v>
      </c>
      <c r="B1153" t="str">
        <f>IF(ISBLANK(VLOOKUP(A1153,Questionnaire!A:KQ,12,FALSE)),"#",VLOOKUP(A1153,Questionnaire!A:KQ,12,FALSE))</f>
        <v>#</v>
      </c>
    </row>
    <row r="1154" spans="1:3">
      <c r="A1154" t="s">
        <v>455</v>
      </c>
      <c r="B1154" t="str">
        <f>IF(ISBLANK(VLOOKUP(A1154,Questionnaire!A:KQ,12,FALSE)),"#",VLOOKUP(A1154,Questionnaire!A:KQ,12,FALSE))</f>
        <v>#</v>
      </c>
    </row>
    <row r="1155" spans="1:3">
      <c r="A1155" t="s">
        <v>458</v>
      </c>
      <c r="B1155" t="str">
        <f>IF(ISBLANK(VLOOKUP(A1155,Questionnaire!A:KQ,12,FALSE)),"#",VLOOKUP(A1155,Questionnaire!A:KQ,12,FALSE))</f>
        <v>#</v>
      </c>
    </row>
    <row r="1156" spans="1:3">
      <c r="A1156" t="s">
        <v>461</v>
      </c>
      <c r="B1156" t="str">
        <f>IF(ISBLANK(VLOOKUP(A1156,Questionnaire!A:KQ,12,FALSE)),"#",VLOOKUP(A1156,Questionnaire!A:KQ,12,FALSE))</f>
        <v>#</v>
      </c>
    </row>
    <row r="1157" spans="1:3">
      <c r="A1157" t="s">
        <v>465</v>
      </c>
      <c r="B1157" t="str">
        <f>IF(ISBLANK(VLOOKUP(A1157,Questionnaire!A:KQ,12,FALSE)),"#",VLOOKUP(A1157,Questionnaire!A:KQ,12,FALSE))</f>
        <v>#</v>
      </c>
    </row>
    <row r="1158" spans="1:3">
      <c r="A1158" t="s">
        <v>467</v>
      </c>
      <c r="B1158" t="str">
        <f>IF(ISBLANK(VLOOKUP(A1158,Questionnaire!A:KQ,12,FALSE)),"#",VLOOKUP(A1158,Questionnaire!A:KQ,12,FALSE))</f>
        <v>#</v>
      </c>
    </row>
    <row r="1159" spans="1:3">
      <c r="A1159" t="s">
        <v>469</v>
      </c>
      <c r="B1159" t="str">
        <f>IF(ISBLANK(VLOOKUP(A1159,Questionnaire!A:KQ,12,FALSE)),"#",VLOOKUP(A1159,Questionnaire!A:KQ,12,FALSE))</f>
        <v>#</v>
      </c>
    </row>
    <row r="1160" spans="1:3">
      <c r="A1160" t="s">
        <v>471</v>
      </c>
      <c r="B1160" t="str">
        <f>IF(ISBLANK(VLOOKUP(A1160,Questionnaire!A:KQ,12,FALSE)),"#",VLOOKUP(A1160,Questionnaire!A:KQ,12,FALSE))</f>
        <v>#</v>
      </c>
    </row>
    <row r="1161" spans="1:3">
      <c r="A1161" t="s">
        <v>473</v>
      </c>
      <c r="B1161" t="str">
        <f>IF(ISBLANK(VLOOKUP(A1161,Questionnaire!A:KQ,12,FALSE)),"#",VLOOKUP(A1161,Questionnaire!A:KQ,12,FALSE))</f>
        <v>#</v>
      </c>
    </row>
    <row r="1162" spans="1:3">
      <c r="A1162" t="s">
        <v>475</v>
      </c>
      <c r="B1162" t="str">
        <f>IF(ISBLANK(VLOOKUP(A1162,Questionnaire!A:KQ,12,FALSE)),"#",VLOOKUP(A1162,Questionnaire!A:KQ,12,FALSE))</f>
        <v>#</v>
      </c>
    </row>
    <row r="1163" spans="1:3">
      <c r="A1163" t="s">
        <v>185</v>
      </c>
      <c r="B1163" t="str">
        <f>IF(ISBLANK(VLOOKUP(A1163,Questionnaire!A:KQ,13,FALSE)),"#",VLOOKUP(A1163,Questionnaire!A:KQ,13,FALSE))</f>
        <v>#</v>
      </c>
      <c r="C1163">
        <v>10</v>
      </c>
    </row>
    <row r="1164" spans="1:3">
      <c r="A1164" t="s">
        <v>187</v>
      </c>
      <c r="B1164" t="str">
        <f>IF(ISNA(VLOOKUP(VLOOKUP(A1164,Questionnaire!A:KQ,13,FALSE),'CORA Encoding'!D:E,2,FALSE)),"#",VLOOKUP(VLOOKUP(A1164,Questionnaire!A:KQ,13,FALSE),'CORA Encoding'!D:E,2,FALSE))</f>
        <v>#</v>
      </c>
    </row>
    <row r="1165" spans="1:3">
      <c r="A1165" t="s">
        <v>189</v>
      </c>
      <c r="B1165" t="str">
        <f>IF(ISNA(VLOOKUP(VLOOKUP(A1165,Questionnaire!A:KQ,13,FALSE),'CORA Encoding'!G:H,2,FALSE)),"#",VLOOKUP(VLOOKUP(A1165,Questionnaire!A:KQ,13,FALSE),'CORA Encoding'!G:H,2,FALSE))</f>
        <v>#</v>
      </c>
    </row>
    <row r="1166" spans="1:3">
      <c r="A1166" t="s">
        <v>191</v>
      </c>
      <c r="B1166" t="str">
        <f>IF(ISNA(VLOOKUP(VLOOKUP(A1166,Questionnaire!A:KQ,13,FALSE),'Country List'!E:F,2,FALSE)),"#",VLOOKUP(VLOOKUP(A1166,Questionnaire!A:KQ,13,FALSE),'Country List'!E:F,2,FALSE))</f>
        <v>#</v>
      </c>
    </row>
    <row r="1167" spans="1:3">
      <c r="A1167" t="s">
        <v>193</v>
      </c>
      <c r="B1167" t="str">
        <f>IF(ISNA(VLOOKUP(VLOOKUP(A1167,Questionnaire!A:KQ,13,FALSE),'Industry List'!B:C,2,FALSE)),"#",VLOOKUP(VLOOKUP(A1167,Questionnaire!A:KQ,13,FALSE),'Industry List'!B:C,2,FALSE))</f>
        <v>#</v>
      </c>
    </row>
    <row r="1168" spans="1:3">
      <c r="A1168" t="s">
        <v>197</v>
      </c>
      <c r="B1168" t="str">
        <f>IF(ISBLANK(VLOOKUP(A1168,Questionnaire!A:KQ,13,FALSE)),"#",VLOOKUP(A1168,Questionnaire!A:KQ,13,FALSE))</f>
        <v>#</v>
      </c>
    </row>
    <row r="1169" spans="1:2">
      <c r="A1169" t="s">
        <v>201</v>
      </c>
      <c r="B1169" t="str">
        <f>IF(ISBLANK(VLOOKUP(A1169,Questionnaire!A:KQ,13,FALSE)),"#",VLOOKUP(A1169,Questionnaire!A:KQ,13,FALSE))</f>
        <v>#</v>
      </c>
    </row>
    <row r="1170" spans="1:2">
      <c r="A1170" t="s">
        <v>203</v>
      </c>
      <c r="B1170" t="str">
        <f>IF(ISNA(VLOOKUP(VLOOKUP(A1170,Questionnaire!A:KQ,13,FALSE),'CORA Encoding'!J:K,2,FALSE)),"#",VLOOKUP(VLOOKUP(A1170,Questionnaire!A:KQ,13,FALSE),'CORA Encoding'!J:K,2,FALSE))</f>
        <v>#</v>
      </c>
    </row>
    <row r="1171" spans="1:2">
      <c r="A1171" t="s">
        <v>208</v>
      </c>
      <c r="B1171" t="str">
        <f>IF(ISBLANK(VLOOKUP(A1171,Questionnaire!A:KQ,13,FALSE)),"#",VLOOKUP(A1171,Questionnaire!A:KQ,13,FALSE))</f>
        <v>#</v>
      </c>
    </row>
    <row r="1172" spans="1:2">
      <c r="A1172" t="s">
        <v>213</v>
      </c>
      <c r="B1172" t="str">
        <f>IF(ISBLANK(VLOOKUP(A1172,Questionnaire!A:KQ,13,FALSE)),"#",VLOOKUP(A1172,Questionnaire!A:KQ,13,FALSE))</f>
        <v>#</v>
      </c>
    </row>
    <row r="1173" spans="1:2">
      <c r="A1173" t="s">
        <v>215</v>
      </c>
      <c r="B1173" t="str">
        <f>IF(ISBLANK(VLOOKUP(A1173,Questionnaire!A:KQ,13,FALSE)),"#",VLOOKUP(A1173,Questionnaire!A:KQ,13,FALSE))</f>
        <v>#</v>
      </c>
    </row>
    <row r="1174" spans="1:2">
      <c r="A1174" t="s">
        <v>217</v>
      </c>
      <c r="B1174" t="str">
        <f>IF(ISBLANK(VLOOKUP(A1174,Questionnaire!A:KQ,13,FALSE)),"#",VLOOKUP(A1174,Questionnaire!A:KQ,13,FALSE))</f>
        <v>#</v>
      </c>
    </row>
    <row r="1175" spans="1:2">
      <c r="A1175" t="s">
        <v>219</v>
      </c>
      <c r="B1175" t="str">
        <f>IF(ISBLANK(VLOOKUP(A1175,Questionnaire!A:KQ,13,FALSE)),"#",VLOOKUP(A1175,Questionnaire!A:KQ,13,FALSE))</f>
        <v>#</v>
      </c>
    </row>
    <row r="1176" spans="1:2">
      <c r="A1176" t="s">
        <v>221</v>
      </c>
      <c r="B1176" t="str">
        <f>IF(ISBLANK(VLOOKUP(A1176,Questionnaire!A:KQ,13,FALSE)),"#",VLOOKUP(A1176,Questionnaire!A:KQ,13,FALSE))</f>
        <v>#</v>
      </c>
    </row>
    <row r="1177" spans="1:2">
      <c r="A1177" t="s">
        <v>223</v>
      </c>
      <c r="B1177" t="str">
        <f>IF(ISBLANK(VLOOKUP(A1177,Questionnaire!A:KQ,13,FALSE)),"#",VLOOKUP(A1177,Questionnaire!A:KQ,13,FALSE))</f>
        <v>#</v>
      </c>
    </row>
    <row r="1178" spans="1:2">
      <c r="A1178" t="s">
        <v>225</v>
      </c>
      <c r="B1178" t="str">
        <f>IF(ISBLANK(VLOOKUP(A1178,Questionnaire!A:KQ,13,FALSE)),"#",VLOOKUP(A1178,Questionnaire!A:KQ,13,FALSE))</f>
        <v>#</v>
      </c>
    </row>
    <row r="1179" spans="1:2">
      <c r="A1179" t="s">
        <v>227</v>
      </c>
      <c r="B1179" t="str">
        <f>IF(ISBLANK(VLOOKUP(A1179,Questionnaire!A:KQ,13,FALSE)),"#",VLOOKUP(A1179,Questionnaire!A:KQ,13,FALSE))</f>
        <v>#</v>
      </c>
    </row>
    <row r="1180" spans="1:2">
      <c r="A1180" t="s">
        <v>229</v>
      </c>
      <c r="B1180" t="str">
        <f>IF(ISBLANK(VLOOKUP(A1180,Questionnaire!A:KQ,13,FALSE)),"#",VLOOKUP(A1180,Questionnaire!A:KQ,13,FALSE))</f>
        <v>#</v>
      </c>
    </row>
    <row r="1181" spans="1:2">
      <c r="A1181" t="s">
        <v>231</v>
      </c>
      <c r="B1181" t="str">
        <f>IF(ISBLANK(VLOOKUP(A1181,Questionnaire!A:KQ,13,FALSE)),"#",VLOOKUP(A1181,Questionnaire!A:KQ,13,FALSE))</f>
        <v>#</v>
      </c>
    </row>
    <row r="1182" spans="1:2">
      <c r="A1182" t="s">
        <v>233</v>
      </c>
      <c r="B1182" t="str">
        <f>IF(ISBLANK(VLOOKUP(A1182,Questionnaire!A:KQ,13,FALSE)),"#",VLOOKUP(A1182,Questionnaire!A:KQ,13,FALSE))</f>
        <v>#</v>
      </c>
    </row>
    <row r="1183" spans="1:2">
      <c r="A1183" t="s">
        <v>235</v>
      </c>
      <c r="B1183" t="str">
        <f>IF(ISBLANK(VLOOKUP(A1183,Questionnaire!A:KQ,13,FALSE)),"#",VLOOKUP(A1183,Questionnaire!A:KQ,13,FALSE))</f>
        <v>#</v>
      </c>
    </row>
    <row r="1184" spans="1:2">
      <c r="A1184" t="s">
        <v>237</v>
      </c>
      <c r="B1184" t="str">
        <f>IF(ISBLANK(VLOOKUP(A1184,Questionnaire!A:KQ,13,FALSE)),"#",VLOOKUP(A1184,Questionnaire!A:KQ,13,FALSE))</f>
        <v>#</v>
      </c>
    </row>
    <row r="1185" spans="1:2">
      <c r="A1185" t="s">
        <v>239</v>
      </c>
      <c r="B1185" t="str">
        <f>IF(ISBLANK(VLOOKUP(A1185,Questionnaire!A:KQ,13,FALSE)),"#",VLOOKUP(A1185,Questionnaire!A:KQ,13,FALSE))</f>
        <v>#</v>
      </c>
    </row>
    <row r="1186" spans="1:2">
      <c r="A1186" t="s">
        <v>242</v>
      </c>
      <c r="B1186" t="str">
        <f>IF(ISBLANK(VLOOKUP(A1186,Questionnaire!A:KQ,13,FALSE)),"#",VLOOKUP(A1186,Questionnaire!A:KQ,13,FALSE))</f>
        <v>#</v>
      </c>
    </row>
    <row r="1187" spans="1:2">
      <c r="A1187" t="s">
        <v>245</v>
      </c>
      <c r="B1187" t="str">
        <f>IF(ISBLANK(VLOOKUP(A1187,Questionnaire!A:KQ,13,FALSE)),"#",VLOOKUP(A1187,Questionnaire!A:KQ,13,FALSE))</f>
        <v>#</v>
      </c>
    </row>
    <row r="1188" spans="1:2">
      <c r="A1188" t="s">
        <v>247</v>
      </c>
      <c r="B1188" t="str">
        <f>IF(ISBLANK(VLOOKUP(A1188,Questionnaire!A:KQ,13,FALSE)),"#",VLOOKUP(A1188,Questionnaire!A:KQ,13,FALSE))</f>
        <v>#</v>
      </c>
    </row>
    <row r="1189" spans="1:2">
      <c r="A1189" t="s">
        <v>249</v>
      </c>
      <c r="B1189" t="str">
        <f>IF(ISBLANK(VLOOKUP(A1189,Questionnaire!A:KQ,13,FALSE)),"#",VLOOKUP(A1189,Questionnaire!A:KQ,13,FALSE))</f>
        <v>#</v>
      </c>
    </row>
    <row r="1190" spans="1:2">
      <c r="A1190" t="s">
        <v>250</v>
      </c>
      <c r="B1190" t="str">
        <f>IF(ISBLANK(VLOOKUP(A1190,Questionnaire!A:KQ,13,FALSE)),"#",VLOOKUP(A1190,Questionnaire!A:KQ,13,FALSE))</f>
        <v>#</v>
      </c>
    </row>
    <row r="1191" spans="1:2">
      <c r="A1191" t="s">
        <v>252</v>
      </c>
      <c r="B1191" t="str">
        <f>IF(ISBLANK(VLOOKUP(A1191,Questionnaire!A:KQ,13,FALSE)),"#",VLOOKUP(A1191,Questionnaire!A:KQ,13,FALSE))</f>
        <v>#</v>
      </c>
    </row>
    <row r="1192" spans="1:2">
      <c r="A1192" t="s">
        <v>255</v>
      </c>
      <c r="B1192" t="str">
        <f>IF(ISBLANK(VLOOKUP(A1192,Questionnaire!A:KQ,13,FALSE)),"#",VLOOKUP(A1192,Questionnaire!A:KQ,13,FALSE))</f>
        <v>#</v>
      </c>
    </row>
    <row r="1193" spans="1:2">
      <c r="A1193" t="s">
        <v>258</v>
      </c>
      <c r="B1193" t="str">
        <f>IF(ISNA(VLOOKUP(VLOOKUP(A1193,Questionnaire!A:KQ,13,FALSE),'CORA Encoding'!M:N,2,FALSE)),"#",VLOOKUP(VLOOKUP(A1193,Questionnaire!A:KQ,13,FALSE),'CORA Encoding'!M:N,2,FALSE))</f>
        <v>#</v>
      </c>
    </row>
    <row r="1194" spans="1:2">
      <c r="A1194" t="s">
        <v>261</v>
      </c>
      <c r="B1194" t="str">
        <f>IF(ISBLANK(VLOOKUP(A1194,Questionnaire!A:KQ,13,FALSE)),"#",VLOOKUP(A1194,Questionnaire!A:KQ,13,FALSE))</f>
        <v>#</v>
      </c>
    </row>
    <row r="1195" spans="1:2">
      <c r="A1195" t="s">
        <v>263</v>
      </c>
      <c r="B1195" t="str">
        <f>IF(ISBLANK(VLOOKUP(A1195,Questionnaire!A:KQ,13,FALSE)),"#",VLOOKUP(A1195,Questionnaire!A:KQ,13,FALSE))</f>
        <v>#</v>
      </c>
    </row>
    <row r="1196" spans="1:2">
      <c r="A1196" t="s">
        <v>265</v>
      </c>
      <c r="B1196" t="str">
        <f>IF(ISBLANK(VLOOKUP(A1196,Questionnaire!A:KQ,13,FALSE)),"#",VLOOKUP(A1196,Questionnaire!A:KQ,13,FALSE))</f>
        <v>#</v>
      </c>
    </row>
    <row r="1197" spans="1:2">
      <c r="A1197" t="s">
        <v>267</v>
      </c>
      <c r="B1197" t="str">
        <f>IF(ISBLANK(VLOOKUP(A1197,Questionnaire!A:KQ,13,FALSE)),"#",VLOOKUP(A1197,Questionnaire!A:KQ,13,FALSE))</f>
        <v>#</v>
      </c>
    </row>
    <row r="1198" spans="1:2">
      <c r="A1198" t="s">
        <v>269</v>
      </c>
      <c r="B1198" t="str">
        <f>IF(ISBLANK(VLOOKUP(A1198,Questionnaire!A:KQ,13,FALSE)),"#",VLOOKUP(A1198,Questionnaire!A:KQ,13,FALSE))</f>
        <v>#</v>
      </c>
    </row>
    <row r="1199" spans="1:2">
      <c r="A1199" t="s">
        <v>274</v>
      </c>
      <c r="B1199" t="str">
        <f>IF(ISBLANK(VLOOKUP(A1199,Questionnaire!A:KQ,13,FALSE)),"#",VLOOKUP(A1199,Questionnaire!A:KQ,13,FALSE))</f>
        <v>#</v>
      </c>
    </row>
    <row r="1200" spans="1:2">
      <c r="A1200" t="s">
        <v>276</v>
      </c>
      <c r="B1200" t="str">
        <f>IF(ISBLANK(VLOOKUP(A1200,Questionnaire!A:KQ,13,FALSE)),"#",VLOOKUP(A1200,Questionnaire!A:KQ,13,FALSE))</f>
        <v>#</v>
      </c>
    </row>
    <row r="1201" spans="1:2">
      <c r="A1201" t="s">
        <v>278</v>
      </c>
      <c r="B1201" t="str">
        <f>IF(ISBLANK(VLOOKUP(A1201,Questionnaire!A:KQ,13,FALSE)),"#",VLOOKUP(A1201,Questionnaire!A:KQ,13,FALSE))</f>
        <v>#</v>
      </c>
    </row>
    <row r="1202" spans="1:2">
      <c r="A1202" t="s">
        <v>280</v>
      </c>
      <c r="B1202" t="str">
        <f>IF(ISBLANK(VLOOKUP(A1202,Questionnaire!A:KQ,13,FALSE)),"#",VLOOKUP(A1202,Questionnaire!A:KQ,13,FALSE))</f>
        <v>#</v>
      </c>
    </row>
    <row r="1203" spans="1:2">
      <c r="A1203" t="s">
        <v>282</v>
      </c>
      <c r="B1203" t="str">
        <f>IF(ISBLANK(VLOOKUP(A1203,Questionnaire!A:KQ,13,FALSE)),"#",VLOOKUP(A1203,Questionnaire!A:KQ,13,FALSE))</f>
        <v>#</v>
      </c>
    </row>
    <row r="1204" spans="1:2">
      <c r="A1204" t="s">
        <v>286</v>
      </c>
      <c r="B1204" t="str">
        <f>IF(ISBLANK(VLOOKUP(A1204,Questionnaire!A:KQ,13,FALSE)),"#",VLOOKUP(A1204,Questionnaire!A:KQ,13,FALSE))</f>
        <v>#</v>
      </c>
    </row>
    <row r="1205" spans="1:2">
      <c r="A1205" t="s">
        <v>288</v>
      </c>
      <c r="B1205" t="str">
        <f>IF(ISBLANK(VLOOKUP(A1205,Questionnaire!A:KQ,13,FALSE)),"#",VLOOKUP(A1205,Questionnaire!A:KQ,13,FALSE))</f>
        <v>#</v>
      </c>
    </row>
    <row r="1206" spans="1:2">
      <c r="A1206" t="s">
        <v>290</v>
      </c>
      <c r="B1206" t="str">
        <f>IF(ISBLANK(VLOOKUP(A1206,Questionnaire!A:KQ,13,FALSE)),"#",VLOOKUP(A1206,Questionnaire!A:KQ,13,FALSE))</f>
        <v>#</v>
      </c>
    </row>
    <row r="1207" spans="1:2">
      <c r="A1207" t="s">
        <v>292</v>
      </c>
      <c r="B1207" t="str">
        <f>IF(ISBLANK(VLOOKUP(A1207,Questionnaire!A:KQ,13,FALSE)),"#",VLOOKUP(A1207,Questionnaire!A:KQ,13,FALSE))</f>
        <v>#</v>
      </c>
    </row>
    <row r="1208" spans="1:2">
      <c r="A1208" t="s">
        <v>294</v>
      </c>
      <c r="B1208" t="str">
        <f>IF(ISBLANK(VLOOKUP(A1208,Questionnaire!A:KQ,13,FALSE)),"#",VLOOKUP(A1208,Questionnaire!A:KQ,13,FALSE))</f>
        <v>#</v>
      </c>
    </row>
    <row r="1209" spans="1:2">
      <c r="A1209" t="s">
        <v>296</v>
      </c>
      <c r="B1209" t="str">
        <f>IF(ISBLANK(VLOOKUP(A1209,Questionnaire!A:KQ,13,FALSE)),"#",VLOOKUP(A1209,Questionnaire!A:KQ,13,FALSE))</f>
        <v>#</v>
      </c>
    </row>
    <row r="1210" spans="1:2">
      <c r="A1210" t="s">
        <v>301</v>
      </c>
      <c r="B1210" t="str">
        <f>IF(ISBLANK(VLOOKUP(A1210,Questionnaire!A:KQ,13,FALSE)),"#",VLOOKUP(A1210,Questionnaire!A:KQ,13,FALSE))</f>
        <v>#</v>
      </c>
    </row>
    <row r="1211" spans="1:2">
      <c r="A1211" t="s">
        <v>303</v>
      </c>
      <c r="B1211" t="str">
        <f>IF(ISBLANK(VLOOKUP(A1211,Questionnaire!A:KQ,13,FALSE)),"#",VLOOKUP(A1211,Questionnaire!A:KQ,13,FALSE))</f>
        <v>#</v>
      </c>
    </row>
    <row r="1212" spans="1:2">
      <c r="A1212" t="s">
        <v>305</v>
      </c>
      <c r="B1212" t="str">
        <f>IF(ISBLANK(VLOOKUP(A1212,Questionnaire!A:KQ,13,FALSE)),"#",VLOOKUP(A1212,Questionnaire!A:KQ,13,FALSE))</f>
        <v>#</v>
      </c>
    </row>
    <row r="1213" spans="1:2">
      <c r="A1213" t="s">
        <v>307</v>
      </c>
      <c r="B1213" t="str">
        <f>IF(ISBLANK(VLOOKUP(A1213,Questionnaire!A:KQ,13,FALSE)),"#",VLOOKUP(A1213,Questionnaire!A:KQ,13,FALSE))</f>
        <v>#</v>
      </c>
    </row>
    <row r="1214" spans="1:2">
      <c r="A1214" t="s">
        <v>311</v>
      </c>
      <c r="B1214" t="str">
        <f>IF(ISBLANK(VLOOKUP(A1214,Questionnaire!A:KQ,13,FALSE)),"#",VLOOKUP(A1214,Questionnaire!A:KQ,13,FALSE))</f>
        <v>#</v>
      </c>
    </row>
    <row r="1215" spans="1:2">
      <c r="A1215" t="s">
        <v>313</v>
      </c>
      <c r="B1215" t="str">
        <f>IF(ISBLANK(VLOOKUP(A1215,Questionnaire!A:KQ,13,FALSE)),"#",VLOOKUP(A1215,Questionnaire!A:KQ,13,FALSE))</f>
        <v>#</v>
      </c>
    </row>
    <row r="1216" spans="1:2">
      <c r="A1216" t="s">
        <v>314</v>
      </c>
      <c r="B1216" t="str">
        <f>IF(ISBLANK(VLOOKUP(A1216,Questionnaire!A:KQ,13,FALSE)),"#",VLOOKUP(A1216,Questionnaire!A:KQ,13,FALSE))</f>
        <v>#</v>
      </c>
    </row>
    <row r="1217" spans="1:2">
      <c r="A1217" t="s">
        <v>315</v>
      </c>
      <c r="B1217" t="str">
        <f>IF(ISBLANK(VLOOKUP(A1217,Questionnaire!A:KQ,13,FALSE)),"#",VLOOKUP(A1217,Questionnaire!A:KQ,13,FALSE))</f>
        <v>#</v>
      </c>
    </row>
    <row r="1218" spans="1:2">
      <c r="A1218" t="s">
        <v>317</v>
      </c>
      <c r="B1218" t="str">
        <f>IF(ISBLANK(VLOOKUP(A1218,Questionnaire!A:KQ,13,FALSE)),"#",VLOOKUP(A1218,Questionnaire!A:KQ,13,FALSE))</f>
        <v>#</v>
      </c>
    </row>
    <row r="1219" spans="1:2">
      <c r="A1219" t="s">
        <v>319</v>
      </c>
      <c r="B1219" t="str">
        <f>IF(ISBLANK(VLOOKUP(A1219,Questionnaire!A:KQ,13,FALSE)),"#",VLOOKUP(A1219,Questionnaire!A:KQ,13,FALSE))</f>
        <v>#</v>
      </c>
    </row>
    <row r="1220" spans="1:2">
      <c r="A1220" t="s">
        <v>322</v>
      </c>
      <c r="B1220" t="str">
        <f>IF(ISBLANK(VLOOKUP(A1220,Questionnaire!A:KQ,13,FALSE)),"#",VLOOKUP(A1220,Questionnaire!A:KQ,13,FALSE))</f>
        <v>#</v>
      </c>
    </row>
    <row r="1221" spans="1:2">
      <c r="A1221" t="s">
        <v>326</v>
      </c>
      <c r="B1221" t="str">
        <f>IF(ISBLANK(VLOOKUP(A1221,Questionnaire!A:KQ,13,FALSE)),"#",VLOOKUP(A1221,Questionnaire!A:KQ,13,FALSE))</f>
        <v>#</v>
      </c>
    </row>
    <row r="1222" spans="1:2">
      <c r="A1222" t="s">
        <v>328</v>
      </c>
      <c r="B1222" t="str">
        <f>IF(ISBLANK(VLOOKUP(A1222,Questionnaire!A:KQ,13,FALSE)),"#",VLOOKUP(A1222,Questionnaire!A:KQ,13,FALSE))</f>
        <v>#</v>
      </c>
    </row>
    <row r="1223" spans="1:2">
      <c r="A1223" t="s">
        <v>332</v>
      </c>
      <c r="B1223" t="str">
        <f>IF(ISBLANK(VLOOKUP(A1223,Questionnaire!A:KQ,13,FALSE)),"#",VLOOKUP(A1223,Questionnaire!A:KQ,13,FALSE))</f>
        <v>#</v>
      </c>
    </row>
    <row r="1224" spans="1:2">
      <c r="A1224" t="s">
        <v>333</v>
      </c>
      <c r="B1224" t="str">
        <f>IF(ISBLANK(VLOOKUP(A1224,Questionnaire!A:KQ,13,FALSE)),"#",VLOOKUP(A1224,Questionnaire!A:KQ,13,FALSE))</f>
        <v>#</v>
      </c>
    </row>
    <row r="1225" spans="1:2">
      <c r="A1225" t="s">
        <v>334</v>
      </c>
      <c r="B1225" t="str">
        <f>IF(ISBLANK(VLOOKUP(A1225,Questionnaire!A:KQ,13,FALSE)),"#",VLOOKUP(A1225,Questionnaire!A:KQ,13,FALSE))</f>
        <v>#</v>
      </c>
    </row>
    <row r="1226" spans="1:2">
      <c r="A1226" t="s">
        <v>335</v>
      </c>
      <c r="B1226" t="str">
        <f>IF(ISBLANK(VLOOKUP(A1226,Questionnaire!A:KQ,13,FALSE)),"#",VLOOKUP(A1226,Questionnaire!A:KQ,13,FALSE))</f>
        <v>#</v>
      </c>
    </row>
    <row r="1227" spans="1:2">
      <c r="A1227" t="s">
        <v>336</v>
      </c>
      <c r="B1227" t="str">
        <f>IF(ISBLANK(VLOOKUP(A1227,Questionnaire!A:KQ,13,FALSE)),"#",VLOOKUP(A1227,Questionnaire!A:KQ,13,FALSE))</f>
        <v>#</v>
      </c>
    </row>
    <row r="1228" spans="1:2">
      <c r="A1228" t="s">
        <v>337</v>
      </c>
      <c r="B1228" t="str">
        <f>IF(ISBLANK(VLOOKUP(A1228,Questionnaire!A:KQ,13,FALSE)),"#",VLOOKUP(A1228,Questionnaire!A:KQ,13,FALSE))</f>
        <v>#</v>
      </c>
    </row>
    <row r="1229" spans="1:2">
      <c r="A1229" t="s">
        <v>338</v>
      </c>
      <c r="B1229" t="str">
        <f>IF(ISBLANK(VLOOKUP(A1229,Questionnaire!A:KQ,13,FALSE)),"#",VLOOKUP(A1229,Questionnaire!A:KQ,13,FALSE))</f>
        <v>#</v>
      </c>
    </row>
    <row r="1230" spans="1:2">
      <c r="A1230" t="s">
        <v>339</v>
      </c>
      <c r="B1230" t="str">
        <f>IF(ISBLANK(VLOOKUP(A1230,Questionnaire!A:KQ,13,FALSE)),"#",VLOOKUP(A1230,Questionnaire!A:KQ,13,FALSE))</f>
        <v>#</v>
      </c>
    </row>
    <row r="1231" spans="1:2">
      <c r="A1231" t="s">
        <v>340</v>
      </c>
      <c r="B1231" t="str">
        <f>IF(ISBLANK(VLOOKUP(A1231,Questionnaire!A:KQ,13,FALSE)),"#",VLOOKUP(A1231,Questionnaire!A:KQ,13,FALSE))</f>
        <v>#</v>
      </c>
    </row>
    <row r="1232" spans="1:2">
      <c r="A1232" t="s">
        <v>341</v>
      </c>
      <c r="B1232" t="str">
        <f>IF(ISBLANK(VLOOKUP(A1232,Questionnaire!A:KQ,13,FALSE)),"#",VLOOKUP(A1232,Questionnaire!A:KQ,13,FALSE))</f>
        <v>#</v>
      </c>
    </row>
    <row r="1233" spans="1:2">
      <c r="A1233" t="s">
        <v>342</v>
      </c>
      <c r="B1233" t="str">
        <f>IF(ISBLANK(VLOOKUP(A1233,Questionnaire!A:KQ,13,FALSE)),"#",VLOOKUP(A1233,Questionnaire!A:KQ,13,FALSE))</f>
        <v>#</v>
      </c>
    </row>
    <row r="1234" spans="1:2">
      <c r="A1234" t="s">
        <v>343</v>
      </c>
      <c r="B1234" t="str">
        <f>IF(ISBLANK(VLOOKUP(A1234,Questionnaire!A:KQ,13,FALSE)),"#",VLOOKUP(A1234,Questionnaire!A:KQ,13,FALSE))</f>
        <v>#</v>
      </c>
    </row>
    <row r="1235" spans="1:2">
      <c r="A1235" t="s">
        <v>344</v>
      </c>
      <c r="B1235" t="str">
        <f>IF(ISBLANK(VLOOKUP(A1235,Questionnaire!A:KQ,13,FALSE)),"#",VLOOKUP(A1235,Questionnaire!A:KQ,13,FALSE))</f>
        <v>#</v>
      </c>
    </row>
    <row r="1236" spans="1:2">
      <c r="A1236" t="s">
        <v>345</v>
      </c>
      <c r="B1236" t="str">
        <f>IF(ISBLANK(VLOOKUP(A1236,Questionnaire!A:KQ,13,FALSE)),"#",VLOOKUP(A1236,Questionnaire!A:KQ,13,FALSE))</f>
        <v>#</v>
      </c>
    </row>
    <row r="1237" spans="1:2">
      <c r="A1237" t="s">
        <v>348</v>
      </c>
      <c r="B1237" t="str">
        <f>IF(ISBLANK(VLOOKUP(A1237,Questionnaire!A:KQ,13,FALSE)),"#",VLOOKUP(A1237,Questionnaire!A:KQ,13,FALSE))</f>
        <v>#</v>
      </c>
    </row>
    <row r="1238" spans="1:2">
      <c r="A1238" t="s">
        <v>353</v>
      </c>
      <c r="B1238" t="str">
        <f>IF(ISBLANK(VLOOKUP(A1238,Questionnaire!A:KQ,13,FALSE)),"#",VLOOKUP(A1238,Questionnaire!A:KQ,13,FALSE))</f>
        <v>#</v>
      </c>
    </row>
    <row r="1239" spans="1:2">
      <c r="A1239" t="s">
        <v>354</v>
      </c>
      <c r="B1239" t="str">
        <f>IF(ISBLANK(VLOOKUP(A1239,Questionnaire!A:KQ,13,FALSE)),"#",VLOOKUP(A1239,Questionnaire!A:KQ,13,FALSE))</f>
        <v>#</v>
      </c>
    </row>
    <row r="1240" spans="1:2">
      <c r="A1240" t="s">
        <v>355</v>
      </c>
      <c r="B1240" t="str">
        <f>IF(ISBLANK(VLOOKUP(A1240,Questionnaire!A:KQ,13,FALSE)),"#",VLOOKUP(A1240,Questionnaire!A:KQ,13,FALSE))</f>
        <v>#</v>
      </c>
    </row>
    <row r="1241" spans="1:2">
      <c r="A1241" t="s">
        <v>356</v>
      </c>
      <c r="B1241" t="str">
        <f>IF(ISBLANK(VLOOKUP(A1241,Questionnaire!A:KQ,13,FALSE)),"#",VLOOKUP(A1241,Questionnaire!A:KQ,13,FALSE))</f>
        <v>#</v>
      </c>
    </row>
    <row r="1242" spans="1:2">
      <c r="A1242" t="s">
        <v>357</v>
      </c>
      <c r="B1242" t="str">
        <f>IF(ISBLANK(VLOOKUP(A1242,Questionnaire!A:KQ,13,FALSE)),"#",VLOOKUP(A1242,Questionnaire!A:KQ,13,FALSE))</f>
        <v>#</v>
      </c>
    </row>
    <row r="1243" spans="1:2">
      <c r="A1243" t="s">
        <v>360</v>
      </c>
      <c r="B1243" t="str">
        <f>IF(ISBLANK(VLOOKUP(A1243,Questionnaire!A:KQ,13,FALSE)),"#",VLOOKUP(A1243,Questionnaire!A:KQ,13,FALSE))</f>
        <v>#</v>
      </c>
    </row>
    <row r="1244" spans="1:2">
      <c r="A1244" t="s">
        <v>362</v>
      </c>
      <c r="B1244" t="str">
        <f>IF(ISBLANK(VLOOKUP(A1244,Questionnaire!A:KQ,13,FALSE)),"#",VLOOKUP(A1244,Questionnaire!A:KQ,13,FALSE))</f>
        <v>#</v>
      </c>
    </row>
    <row r="1245" spans="1:2">
      <c r="A1245" t="s">
        <v>363</v>
      </c>
      <c r="B1245" t="str">
        <f>IF(ISBLANK(VLOOKUP(A1245,Questionnaire!A:KQ,13,FALSE)),"#",VLOOKUP(A1245,Questionnaire!A:KQ,13,FALSE))</f>
        <v>#</v>
      </c>
    </row>
    <row r="1246" spans="1:2">
      <c r="A1246" t="s">
        <v>364</v>
      </c>
      <c r="B1246" t="str">
        <f>IF(ISBLANK(VLOOKUP(A1246,Questionnaire!A:KQ,13,FALSE)),"#",VLOOKUP(A1246,Questionnaire!A:KQ,13,FALSE))</f>
        <v>#</v>
      </c>
    </row>
    <row r="1247" spans="1:2">
      <c r="A1247" t="s">
        <v>365</v>
      </c>
      <c r="B1247" t="str">
        <f>IF(ISBLANK(VLOOKUP(A1247,Questionnaire!A:KQ,13,FALSE)),"#",VLOOKUP(A1247,Questionnaire!A:KQ,13,FALSE))</f>
        <v>#</v>
      </c>
    </row>
    <row r="1248" spans="1:2">
      <c r="A1248" t="s">
        <v>366</v>
      </c>
      <c r="B1248" t="str">
        <f>IF(ISBLANK(VLOOKUP(A1248,Questionnaire!A:KQ,13,FALSE)),"#",VLOOKUP(A1248,Questionnaire!A:KQ,13,FALSE))</f>
        <v>#</v>
      </c>
    </row>
    <row r="1249" spans="1:2">
      <c r="A1249" t="s">
        <v>371</v>
      </c>
      <c r="B1249" t="str">
        <f>IF(ISBLANK(VLOOKUP(A1249,Questionnaire!A:KQ,13,FALSE)),"#",VLOOKUP(A1249,Questionnaire!A:KQ,13,FALSE))</f>
        <v>#</v>
      </c>
    </row>
    <row r="1250" spans="1:2">
      <c r="A1250" t="s">
        <v>372</v>
      </c>
      <c r="B1250" t="str">
        <f>IF(ISBLANK(VLOOKUP(A1250,Questionnaire!A:KQ,13,FALSE)),"#",VLOOKUP(A1250,Questionnaire!A:KQ,13,FALSE))</f>
        <v>#</v>
      </c>
    </row>
    <row r="1251" spans="1:2">
      <c r="A1251" t="s">
        <v>373</v>
      </c>
      <c r="B1251" t="str">
        <f>IF(ISBLANK(VLOOKUP(A1251,Questionnaire!A:KQ,13,FALSE)),"#",VLOOKUP(A1251,Questionnaire!A:KQ,13,FALSE))</f>
        <v>#</v>
      </c>
    </row>
    <row r="1252" spans="1:2">
      <c r="A1252" t="s">
        <v>374</v>
      </c>
      <c r="B1252" t="str">
        <f>IF(ISBLANK(VLOOKUP(A1252,Questionnaire!A:KQ,13,FALSE)),"#",VLOOKUP(A1252,Questionnaire!A:KQ,13,FALSE))</f>
        <v>#</v>
      </c>
    </row>
    <row r="1253" spans="1:2">
      <c r="A1253" t="s">
        <v>377</v>
      </c>
      <c r="B1253" t="str">
        <f>IF(ISBLANK(VLOOKUP(A1253,Questionnaire!A:KQ,13,FALSE)),"#",VLOOKUP(A1253,Questionnaire!A:KQ,13,FALSE))</f>
        <v>#</v>
      </c>
    </row>
    <row r="1254" spans="1:2">
      <c r="A1254" t="s">
        <v>379</v>
      </c>
      <c r="B1254" t="str">
        <f>IF(ISBLANK(VLOOKUP(A1254,Questionnaire!A:KQ,13,FALSE)),"#",VLOOKUP(A1254,Questionnaire!A:KQ,13,FALSE))</f>
        <v>#</v>
      </c>
    </row>
    <row r="1255" spans="1:2">
      <c r="A1255" t="s">
        <v>380</v>
      </c>
      <c r="B1255" t="str">
        <f>IF(ISBLANK(VLOOKUP(A1255,Questionnaire!A:KQ,13,FALSE)),"#",VLOOKUP(A1255,Questionnaire!A:KQ,13,FALSE))</f>
        <v>#</v>
      </c>
    </row>
    <row r="1256" spans="1:2">
      <c r="A1256" t="s">
        <v>381</v>
      </c>
      <c r="B1256" t="str">
        <f>IF(ISBLANK(VLOOKUP(A1256,Questionnaire!A:KQ,13,FALSE)),"#",VLOOKUP(A1256,Questionnaire!A:KQ,13,FALSE))</f>
        <v>#</v>
      </c>
    </row>
    <row r="1257" spans="1:2">
      <c r="A1257" t="s">
        <v>382</v>
      </c>
      <c r="B1257" t="str">
        <f>IF(ISBLANK(VLOOKUP(A1257,Questionnaire!A:KQ,13,FALSE)),"#",VLOOKUP(A1257,Questionnaire!A:KQ,13,FALSE))</f>
        <v>#</v>
      </c>
    </row>
    <row r="1258" spans="1:2">
      <c r="A1258" t="s">
        <v>384</v>
      </c>
      <c r="B1258" t="str">
        <f>IF(ISBLANK(VLOOKUP(A1258,Questionnaire!A:KQ,13,FALSE)),"#",VLOOKUP(A1258,Questionnaire!A:KQ,13,FALSE))</f>
        <v>#</v>
      </c>
    </row>
    <row r="1259" spans="1:2">
      <c r="A1259" t="s">
        <v>387</v>
      </c>
      <c r="B1259" t="str">
        <f>IF(ISBLANK(VLOOKUP(A1259,Questionnaire!A:KQ,13,FALSE)),"#",VLOOKUP(A1259,Questionnaire!A:KQ,13,FALSE))</f>
        <v>#</v>
      </c>
    </row>
    <row r="1260" spans="1:2">
      <c r="A1260" t="s">
        <v>391</v>
      </c>
      <c r="B1260" t="str">
        <f>IF(ISBLANK(VLOOKUP(A1260,Questionnaire!A:KQ,13,FALSE)),"#",VLOOKUP(A1260,Questionnaire!A:KQ,13,FALSE))</f>
        <v>#</v>
      </c>
    </row>
    <row r="1261" spans="1:2">
      <c r="A1261" t="s">
        <v>393</v>
      </c>
      <c r="B1261" t="str">
        <f>IF(ISBLANK(VLOOKUP(A1261,Questionnaire!A:KQ,13,FALSE)),"#",VLOOKUP(A1261,Questionnaire!A:KQ,13,FALSE))</f>
        <v>#</v>
      </c>
    </row>
    <row r="1262" spans="1:2">
      <c r="A1262" t="s">
        <v>395</v>
      </c>
      <c r="B1262" t="str">
        <f>IF(ISBLANK(VLOOKUP(A1262,Questionnaire!A:KQ,13,FALSE)),"#",VLOOKUP(A1262,Questionnaire!A:KQ,13,FALSE))</f>
        <v>#</v>
      </c>
    </row>
    <row r="1263" spans="1:2">
      <c r="A1263" t="s">
        <v>398</v>
      </c>
      <c r="B1263" t="str">
        <f>IF(ISBLANK(VLOOKUP(A1263,Questionnaire!A:KQ,13,FALSE)),"#",VLOOKUP(A1263,Questionnaire!A:KQ,13,FALSE))</f>
        <v>#</v>
      </c>
    </row>
    <row r="1264" spans="1:2">
      <c r="A1264" t="s">
        <v>402</v>
      </c>
      <c r="B1264" t="str">
        <f>IF(ISBLANK(VLOOKUP(A1264,Questionnaire!A:KQ,13,FALSE)),"#",VLOOKUP(A1264,Questionnaire!A:KQ,13,FALSE))</f>
        <v>#</v>
      </c>
    </row>
    <row r="1265" spans="1:2">
      <c r="A1265" t="s">
        <v>405</v>
      </c>
      <c r="B1265" t="str">
        <f>IF(ISBLANK(VLOOKUP(A1265,Questionnaire!A:KQ,13,FALSE)),"#",VLOOKUP(A1265,Questionnaire!A:KQ,13,FALSE))</f>
        <v>#</v>
      </c>
    </row>
    <row r="1266" spans="1:2">
      <c r="A1266" t="s">
        <v>409</v>
      </c>
      <c r="B1266" t="str">
        <f>IF(ISBLANK(VLOOKUP(A1266,Questionnaire!A:KQ,13,FALSE)),"#",VLOOKUP(A1266,Questionnaire!A:KQ,13,FALSE))</f>
        <v>#</v>
      </c>
    </row>
    <row r="1267" spans="1:2">
      <c r="A1267" t="s">
        <v>412</v>
      </c>
      <c r="B1267" t="str">
        <f>IF(ISBLANK(VLOOKUP(A1267,Questionnaire!A:KQ,13,FALSE)),"#",VLOOKUP(A1267,Questionnaire!A:KQ,13,FALSE))</f>
        <v>#</v>
      </c>
    </row>
    <row r="1268" spans="1:2">
      <c r="A1268" t="s">
        <v>415</v>
      </c>
      <c r="B1268" t="str">
        <f>IF(ISBLANK(VLOOKUP(A1268,Questionnaire!A:KQ,13,FALSE)),"#",VLOOKUP(A1268,Questionnaire!A:KQ,13,FALSE))</f>
        <v>#</v>
      </c>
    </row>
    <row r="1269" spans="1:2">
      <c r="A1269" t="s">
        <v>418</v>
      </c>
      <c r="B1269" t="str">
        <f>IF(ISBLANK(VLOOKUP(A1269,Questionnaire!A:KQ,13,FALSE)),"#",VLOOKUP(A1269,Questionnaire!A:KQ,13,FALSE))</f>
        <v>#</v>
      </c>
    </row>
    <row r="1270" spans="1:2">
      <c r="A1270" t="s">
        <v>421</v>
      </c>
      <c r="B1270" t="str">
        <f>IF(ISBLANK(VLOOKUP(A1270,Questionnaire!A:KQ,13,FALSE)),"#",VLOOKUP(A1270,Questionnaire!A:KQ,13,FALSE))</f>
        <v>#</v>
      </c>
    </row>
    <row r="1271" spans="1:2">
      <c r="A1271" t="s">
        <v>424</v>
      </c>
      <c r="B1271" t="str">
        <f>IF(ISBLANK(VLOOKUP(A1271,Questionnaire!A:KQ,13,FALSE)),"#",VLOOKUP(A1271,Questionnaire!A:KQ,13,FALSE))</f>
        <v>#</v>
      </c>
    </row>
    <row r="1272" spans="1:2">
      <c r="A1272" t="s">
        <v>429</v>
      </c>
      <c r="B1272" t="str">
        <f>IF(ISBLANK(VLOOKUP(A1272,Questionnaire!A:KQ,13,FALSE)),"#",VLOOKUP(A1272,Questionnaire!A:KQ,13,FALSE))</f>
        <v>#</v>
      </c>
    </row>
    <row r="1273" spans="1:2">
      <c r="A1273" t="s">
        <v>432</v>
      </c>
      <c r="B1273" t="str">
        <f>IF(ISBLANK(VLOOKUP(A1273,Questionnaire!A:KQ,13,FALSE)),"#",VLOOKUP(A1273,Questionnaire!A:KQ,13,FALSE))</f>
        <v>#</v>
      </c>
    </row>
    <row r="1274" spans="1:2">
      <c r="A1274" t="s">
        <v>435</v>
      </c>
      <c r="B1274" t="str">
        <f>IF(ISBLANK(VLOOKUP(A1274,Questionnaire!A:KQ,13,FALSE)),"#",VLOOKUP(A1274,Questionnaire!A:KQ,13,FALSE))</f>
        <v>#</v>
      </c>
    </row>
    <row r="1275" spans="1:2">
      <c r="A1275" t="s">
        <v>437</v>
      </c>
      <c r="B1275" t="str">
        <f>IF(ISBLANK(VLOOKUP(A1275,Questionnaire!A:KQ,13,FALSE)),"#",VLOOKUP(A1275,Questionnaire!A:KQ,13,FALSE))</f>
        <v>#</v>
      </c>
    </row>
    <row r="1276" spans="1:2">
      <c r="A1276" t="s">
        <v>439</v>
      </c>
      <c r="B1276" t="str">
        <f>IF(ISBLANK(VLOOKUP(A1276,Questionnaire!A:KQ,13,FALSE)),"#",VLOOKUP(A1276,Questionnaire!A:KQ,13,FALSE))</f>
        <v>#</v>
      </c>
    </row>
    <row r="1277" spans="1:2">
      <c r="A1277" t="s">
        <v>442</v>
      </c>
      <c r="B1277" t="str">
        <f>IF(ISBLANK(VLOOKUP(A1277,Questionnaire!A:KQ,13,FALSE)),"#",VLOOKUP(A1277,Questionnaire!A:KQ,13,FALSE))</f>
        <v>#</v>
      </c>
    </row>
    <row r="1278" spans="1:2">
      <c r="A1278" t="s">
        <v>445</v>
      </c>
      <c r="B1278" t="str">
        <f>IF(ISBLANK(VLOOKUP(A1278,Questionnaire!A:KQ,13,FALSE)),"#",VLOOKUP(A1278,Questionnaire!A:KQ,13,FALSE))</f>
        <v>#</v>
      </c>
    </row>
    <row r="1279" spans="1:2">
      <c r="A1279" t="s">
        <v>448</v>
      </c>
      <c r="B1279" t="str">
        <f>IF(ISBLANK(VLOOKUP(A1279,Questionnaire!A:KQ,13,FALSE)),"#",VLOOKUP(A1279,Questionnaire!A:KQ,13,FALSE))</f>
        <v>#</v>
      </c>
    </row>
    <row r="1280" spans="1:2">
      <c r="A1280" t="s">
        <v>452</v>
      </c>
      <c r="B1280" t="str">
        <f>IF(ISBLANK(VLOOKUP(A1280,Questionnaire!A:KQ,13,FALSE)),"#",VLOOKUP(A1280,Questionnaire!A:KQ,13,FALSE))</f>
        <v>#</v>
      </c>
    </row>
    <row r="1281" spans="1:3">
      <c r="A1281" t="s">
        <v>455</v>
      </c>
      <c r="B1281" t="str">
        <f>IF(ISBLANK(VLOOKUP(A1281,Questionnaire!A:KQ,13,FALSE)),"#",VLOOKUP(A1281,Questionnaire!A:KQ,13,FALSE))</f>
        <v>#</v>
      </c>
    </row>
    <row r="1282" spans="1:3">
      <c r="A1282" t="s">
        <v>458</v>
      </c>
      <c r="B1282" t="str">
        <f>IF(ISBLANK(VLOOKUP(A1282,Questionnaire!A:KQ,13,FALSE)),"#",VLOOKUP(A1282,Questionnaire!A:KQ,13,FALSE))</f>
        <v>#</v>
      </c>
    </row>
    <row r="1283" spans="1:3">
      <c r="A1283" t="s">
        <v>461</v>
      </c>
      <c r="B1283" t="str">
        <f>IF(ISBLANK(VLOOKUP(A1283,Questionnaire!A:KQ,13,FALSE)),"#",VLOOKUP(A1283,Questionnaire!A:KQ,13,FALSE))</f>
        <v>#</v>
      </c>
    </row>
    <row r="1284" spans="1:3">
      <c r="A1284" t="s">
        <v>465</v>
      </c>
      <c r="B1284" t="str">
        <f>IF(ISBLANK(VLOOKUP(A1284,Questionnaire!A:KQ,13,FALSE)),"#",VLOOKUP(A1284,Questionnaire!A:KQ,13,FALSE))</f>
        <v>#</v>
      </c>
    </row>
    <row r="1285" spans="1:3">
      <c r="A1285" t="s">
        <v>467</v>
      </c>
      <c r="B1285" t="str">
        <f>IF(ISBLANK(VLOOKUP(A1285,Questionnaire!A:KQ,13,FALSE)),"#",VLOOKUP(A1285,Questionnaire!A:KQ,13,FALSE))</f>
        <v>#</v>
      </c>
    </row>
    <row r="1286" spans="1:3">
      <c r="A1286" t="s">
        <v>469</v>
      </c>
      <c r="B1286" t="str">
        <f>IF(ISBLANK(VLOOKUP(A1286,Questionnaire!A:KQ,13,FALSE)),"#",VLOOKUP(A1286,Questionnaire!A:KQ,13,FALSE))</f>
        <v>#</v>
      </c>
    </row>
    <row r="1287" spans="1:3">
      <c r="A1287" t="s">
        <v>471</v>
      </c>
      <c r="B1287" t="str">
        <f>IF(ISBLANK(VLOOKUP(A1287,Questionnaire!A:KQ,13,FALSE)),"#",VLOOKUP(A1287,Questionnaire!A:KQ,13,FALSE))</f>
        <v>#</v>
      </c>
    </row>
    <row r="1288" spans="1:3">
      <c r="A1288" t="s">
        <v>473</v>
      </c>
      <c r="B1288" t="str">
        <f>IF(ISBLANK(VLOOKUP(A1288,Questionnaire!A:KQ,13,FALSE)),"#",VLOOKUP(A1288,Questionnaire!A:KQ,13,FALSE))</f>
        <v>#</v>
      </c>
    </row>
    <row r="1289" spans="1:3">
      <c r="A1289" t="s">
        <v>475</v>
      </c>
      <c r="B1289" t="str">
        <f>IF(ISBLANK(VLOOKUP(A1289,Questionnaire!A:KQ,13,FALSE)),"#",VLOOKUP(A1289,Questionnaire!A:KQ,13,FALSE))</f>
        <v>#</v>
      </c>
    </row>
    <row r="1290" spans="1:3">
      <c r="A1290" t="s">
        <v>185</v>
      </c>
      <c r="B1290" t="str">
        <f>IF(ISBLANK(VLOOKUP(A1290,Questionnaire!A:KQ,14,FALSE)),"#",VLOOKUP(A1290,Questionnaire!A:KQ,14,FALSE))</f>
        <v>#</v>
      </c>
      <c r="C1290">
        <v>11</v>
      </c>
    </row>
    <row r="1291" spans="1:3">
      <c r="A1291" t="s">
        <v>187</v>
      </c>
      <c r="B1291" t="str">
        <f>IF(ISNA(VLOOKUP(VLOOKUP(A1291,Questionnaire!A:KQ,14,FALSE),'CORA Encoding'!D:E,2,FALSE)),"#",VLOOKUP(VLOOKUP(A1291,Questionnaire!A:KQ,14,FALSE),'CORA Encoding'!D:E,2,FALSE))</f>
        <v>#</v>
      </c>
    </row>
    <row r="1292" spans="1:3">
      <c r="A1292" t="s">
        <v>189</v>
      </c>
      <c r="B1292" t="str">
        <f>IF(ISNA(VLOOKUP(VLOOKUP(A1292,Questionnaire!A:KQ,14,FALSE),'CORA Encoding'!G:H,2,FALSE)),"#",VLOOKUP(VLOOKUP(A1292,Questionnaire!A:KQ,14,FALSE),'CORA Encoding'!G:H,2,FALSE))</f>
        <v>#</v>
      </c>
    </row>
    <row r="1293" spans="1:3">
      <c r="A1293" t="s">
        <v>191</v>
      </c>
      <c r="B1293" t="str">
        <f>IF(ISNA(VLOOKUP(VLOOKUP(A1293,Questionnaire!A:KQ,14,FALSE),'Country List'!E:F,2,FALSE)),"#",VLOOKUP(VLOOKUP(A1293,Questionnaire!A:KQ,14,FALSE),'Country List'!E:F,2,FALSE))</f>
        <v>#</v>
      </c>
    </row>
    <row r="1294" spans="1:3">
      <c r="A1294" t="s">
        <v>193</v>
      </c>
      <c r="B1294" t="str">
        <f>IF(ISNA(VLOOKUP(VLOOKUP(A1294,Questionnaire!A:KQ,14,FALSE),'Industry List'!B:C,2,FALSE)),"#",VLOOKUP(VLOOKUP(A1294,Questionnaire!A:KQ,14,FALSE),'Industry List'!B:C,2,FALSE))</f>
        <v>#</v>
      </c>
    </row>
    <row r="1295" spans="1:3">
      <c r="A1295" t="s">
        <v>197</v>
      </c>
      <c r="B1295" t="str">
        <f>IF(ISBLANK(VLOOKUP(A1295,Questionnaire!A:KQ,14,FALSE)),"#",VLOOKUP(A1295,Questionnaire!A:KQ,14,FALSE))</f>
        <v>#</v>
      </c>
    </row>
    <row r="1296" spans="1:3">
      <c r="A1296" t="s">
        <v>201</v>
      </c>
      <c r="B1296" t="str">
        <f>IF(ISBLANK(VLOOKUP(A1296,Questionnaire!A:KQ,14,FALSE)),"#",VLOOKUP(A1296,Questionnaire!A:KQ,14,FALSE))</f>
        <v>#</v>
      </c>
    </row>
    <row r="1297" spans="1:2">
      <c r="A1297" t="s">
        <v>203</v>
      </c>
      <c r="B1297" t="str">
        <f>IF(ISNA(VLOOKUP(VLOOKUP(A1297,Questionnaire!A:KQ,14,FALSE),'CORA Encoding'!J:K,2,FALSE)),"#",VLOOKUP(VLOOKUP(A1297,Questionnaire!A:KQ,14,FALSE),'CORA Encoding'!J:K,2,FALSE))</f>
        <v>#</v>
      </c>
    </row>
    <row r="1298" spans="1:2">
      <c r="A1298" t="s">
        <v>208</v>
      </c>
      <c r="B1298" t="str">
        <f>IF(ISBLANK(VLOOKUP(A1298,Questionnaire!A:KQ,14,FALSE)),"#",VLOOKUP(A1298,Questionnaire!A:KQ,14,FALSE))</f>
        <v>#</v>
      </c>
    </row>
    <row r="1299" spans="1:2">
      <c r="A1299" t="s">
        <v>213</v>
      </c>
      <c r="B1299" t="str">
        <f>IF(ISBLANK(VLOOKUP(A1299,Questionnaire!A:KQ,14,FALSE)),"#",VLOOKUP(A1299,Questionnaire!A:KQ,14,FALSE))</f>
        <v>#</v>
      </c>
    </row>
    <row r="1300" spans="1:2">
      <c r="A1300" t="s">
        <v>215</v>
      </c>
      <c r="B1300" t="str">
        <f>IF(ISBLANK(VLOOKUP(A1300,Questionnaire!A:KQ,14,FALSE)),"#",VLOOKUP(A1300,Questionnaire!A:KQ,14,FALSE))</f>
        <v>#</v>
      </c>
    </row>
    <row r="1301" spans="1:2">
      <c r="A1301" t="s">
        <v>217</v>
      </c>
      <c r="B1301" t="str">
        <f>IF(ISBLANK(VLOOKUP(A1301,Questionnaire!A:KQ,14,FALSE)),"#",VLOOKUP(A1301,Questionnaire!A:KQ,14,FALSE))</f>
        <v>#</v>
      </c>
    </row>
    <row r="1302" spans="1:2">
      <c r="A1302" t="s">
        <v>219</v>
      </c>
      <c r="B1302" t="str">
        <f>IF(ISBLANK(VLOOKUP(A1302,Questionnaire!A:KQ,14,FALSE)),"#",VLOOKUP(A1302,Questionnaire!A:KQ,14,FALSE))</f>
        <v>#</v>
      </c>
    </row>
    <row r="1303" spans="1:2">
      <c r="A1303" t="s">
        <v>221</v>
      </c>
      <c r="B1303" t="str">
        <f>IF(ISBLANK(VLOOKUP(A1303,Questionnaire!A:KQ,14,FALSE)),"#",VLOOKUP(A1303,Questionnaire!A:KQ,14,FALSE))</f>
        <v>#</v>
      </c>
    </row>
    <row r="1304" spans="1:2">
      <c r="A1304" t="s">
        <v>223</v>
      </c>
      <c r="B1304" t="str">
        <f>IF(ISBLANK(VLOOKUP(A1304,Questionnaire!A:KQ,14,FALSE)),"#",VLOOKUP(A1304,Questionnaire!A:KQ,14,FALSE))</f>
        <v>#</v>
      </c>
    </row>
    <row r="1305" spans="1:2">
      <c r="A1305" t="s">
        <v>225</v>
      </c>
      <c r="B1305" t="str">
        <f>IF(ISBLANK(VLOOKUP(A1305,Questionnaire!A:KQ,14,FALSE)),"#",VLOOKUP(A1305,Questionnaire!A:KQ,14,FALSE))</f>
        <v>#</v>
      </c>
    </row>
    <row r="1306" spans="1:2">
      <c r="A1306" t="s">
        <v>227</v>
      </c>
      <c r="B1306" t="str">
        <f>IF(ISBLANK(VLOOKUP(A1306,Questionnaire!A:KQ,14,FALSE)),"#",VLOOKUP(A1306,Questionnaire!A:KQ,14,FALSE))</f>
        <v>#</v>
      </c>
    </row>
    <row r="1307" spans="1:2">
      <c r="A1307" t="s">
        <v>229</v>
      </c>
      <c r="B1307" t="str">
        <f>IF(ISBLANK(VLOOKUP(A1307,Questionnaire!A:KQ,14,FALSE)),"#",VLOOKUP(A1307,Questionnaire!A:KQ,14,FALSE))</f>
        <v>#</v>
      </c>
    </row>
    <row r="1308" spans="1:2">
      <c r="A1308" t="s">
        <v>231</v>
      </c>
      <c r="B1308" t="str">
        <f>IF(ISBLANK(VLOOKUP(A1308,Questionnaire!A:KQ,14,FALSE)),"#",VLOOKUP(A1308,Questionnaire!A:KQ,14,FALSE))</f>
        <v>#</v>
      </c>
    </row>
    <row r="1309" spans="1:2">
      <c r="A1309" t="s">
        <v>233</v>
      </c>
      <c r="B1309" t="str">
        <f>IF(ISBLANK(VLOOKUP(A1309,Questionnaire!A:KQ,14,FALSE)),"#",VLOOKUP(A1309,Questionnaire!A:KQ,14,FALSE))</f>
        <v>#</v>
      </c>
    </row>
    <row r="1310" spans="1:2">
      <c r="A1310" t="s">
        <v>235</v>
      </c>
      <c r="B1310" t="str">
        <f>IF(ISBLANK(VLOOKUP(A1310,Questionnaire!A:KQ,14,FALSE)),"#",VLOOKUP(A1310,Questionnaire!A:KQ,14,FALSE))</f>
        <v>#</v>
      </c>
    </row>
    <row r="1311" spans="1:2">
      <c r="A1311" t="s">
        <v>237</v>
      </c>
      <c r="B1311" t="str">
        <f>IF(ISBLANK(VLOOKUP(A1311,Questionnaire!A:KQ,14,FALSE)),"#",VLOOKUP(A1311,Questionnaire!A:KQ,14,FALSE))</f>
        <v>#</v>
      </c>
    </row>
    <row r="1312" spans="1:2">
      <c r="A1312" t="s">
        <v>239</v>
      </c>
      <c r="B1312" t="str">
        <f>IF(ISBLANK(VLOOKUP(A1312,Questionnaire!A:KQ,14,FALSE)),"#",VLOOKUP(A1312,Questionnaire!A:KQ,14,FALSE))</f>
        <v>#</v>
      </c>
    </row>
    <row r="1313" spans="1:2">
      <c r="A1313" t="s">
        <v>242</v>
      </c>
      <c r="B1313" t="str">
        <f>IF(ISBLANK(VLOOKUP(A1313,Questionnaire!A:KQ,14,FALSE)),"#",VLOOKUP(A1313,Questionnaire!A:KQ,14,FALSE))</f>
        <v>#</v>
      </c>
    </row>
    <row r="1314" spans="1:2">
      <c r="A1314" t="s">
        <v>245</v>
      </c>
      <c r="B1314" t="str">
        <f>IF(ISBLANK(VLOOKUP(A1314,Questionnaire!A:KQ,14,FALSE)),"#",VLOOKUP(A1314,Questionnaire!A:KQ,14,FALSE))</f>
        <v>#</v>
      </c>
    </row>
    <row r="1315" spans="1:2">
      <c r="A1315" t="s">
        <v>247</v>
      </c>
      <c r="B1315" t="str">
        <f>IF(ISBLANK(VLOOKUP(A1315,Questionnaire!A:KQ,14,FALSE)),"#",VLOOKUP(A1315,Questionnaire!A:KQ,14,FALSE))</f>
        <v>#</v>
      </c>
    </row>
    <row r="1316" spans="1:2">
      <c r="A1316" t="s">
        <v>249</v>
      </c>
      <c r="B1316" t="str">
        <f>IF(ISBLANK(VLOOKUP(A1316,Questionnaire!A:KQ,14,FALSE)),"#",VLOOKUP(A1316,Questionnaire!A:KQ,14,FALSE))</f>
        <v>#</v>
      </c>
    </row>
    <row r="1317" spans="1:2">
      <c r="A1317" t="s">
        <v>250</v>
      </c>
      <c r="B1317" t="str">
        <f>IF(ISBLANK(VLOOKUP(A1317,Questionnaire!A:KQ,14,FALSE)),"#",VLOOKUP(A1317,Questionnaire!A:KQ,14,FALSE))</f>
        <v>#</v>
      </c>
    </row>
    <row r="1318" spans="1:2">
      <c r="A1318" t="s">
        <v>252</v>
      </c>
      <c r="B1318" t="str">
        <f>IF(ISBLANK(VLOOKUP(A1318,Questionnaire!A:KQ,14,FALSE)),"#",VLOOKUP(A1318,Questionnaire!A:KQ,14,FALSE))</f>
        <v>#</v>
      </c>
    </row>
    <row r="1319" spans="1:2">
      <c r="A1319" t="s">
        <v>255</v>
      </c>
      <c r="B1319" t="str">
        <f>IF(ISBLANK(VLOOKUP(A1319,Questionnaire!A:KQ,14,FALSE)),"#",VLOOKUP(A1319,Questionnaire!A:KQ,14,FALSE))</f>
        <v>#</v>
      </c>
    </row>
    <row r="1320" spans="1:2">
      <c r="A1320" t="s">
        <v>258</v>
      </c>
      <c r="B1320" t="str">
        <f>IF(ISNA(VLOOKUP(VLOOKUP(A1320,Questionnaire!A:KQ,14,FALSE),'CORA Encoding'!M:N,2,FALSE)),"#",VLOOKUP(VLOOKUP(A1320,Questionnaire!A:KQ,14,FALSE),'CORA Encoding'!M:N,2,FALSE))</f>
        <v>#</v>
      </c>
    </row>
    <row r="1321" spans="1:2">
      <c r="A1321" t="s">
        <v>261</v>
      </c>
      <c r="B1321" t="str">
        <f>IF(ISBLANK(VLOOKUP(A1321,Questionnaire!A:KQ,14,FALSE)),"#",VLOOKUP(A1321,Questionnaire!A:KQ,14,FALSE))</f>
        <v>#</v>
      </c>
    </row>
    <row r="1322" spans="1:2">
      <c r="A1322" t="s">
        <v>263</v>
      </c>
      <c r="B1322" t="str">
        <f>IF(ISBLANK(VLOOKUP(A1322,Questionnaire!A:KQ,14,FALSE)),"#",VLOOKUP(A1322,Questionnaire!A:KQ,14,FALSE))</f>
        <v>#</v>
      </c>
    </row>
    <row r="1323" spans="1:2">
      <c r="A1323" t="s">
        <v>265</v>
      </c>
      <c r="B1323" t="str">
        <f>IF(ISBLANK(VLOOKUP(A1323,Questionnaire!A:KQ,14,FALSE)),"#",VLOOKUP(A1323,Questionnaire!A:KQ,14,FALSE))</f>
        <v>#</v>
      </c>
    </row>
    <row r="1324" spans="1:2">
      <c r="A1324" t="s">
        <v>267</v>
      </c>
      <c r="B1324" t="str">
        <f>IF(ISBLANK(VLOOKUP(A1324,Questionnaire!A:KQ,14,FALSE)),"#",VLOOKUP(A1324,Questionnaire!A:KQ,14,FALSE))</f>
        <v>#</v>
      </c>
    </row>
    <row r="1325" spans="1:2">
      <c r="A1325" t="s">
        <v>269</v>
      </c>
      <c r="B1325" t="str">
        <f>IF(ISBLANK(VLOOKUP(A1325,Questionnaire!A:KQ,14,FALSE)),"#",VLOOKUP(A1325,Questionnaire!A:KQ,14,FALSE))</f>
        <v>#</v>
      </c>
    </row>
    <row r="1326" spans="1:2">
      <c r="A1326" t="s">
        <v>274</v>
      </c>
      <c r="B1326" t="str">
        <f>IF(ISBLANK(VLOOKUP(A1326,Questionnaire!A:KQ,14,FALSE)),"#",VLOOKUP(A1326,Questionnaire!A:KQ,14,FALSE))</f>
        <v>#</v>
      </c>
    </row>
    <row r="1327" spans="1:2">
      <c r="A1327" t="s">
        <v>276</v>
      </c>
      <c r="B1327" t="str">
        <f>IF(ISBLANK(VLOOKUP(A1327,Questionnaire!A:KQ,14,FALSE)),"#",VLOOKUP(A1327,Questionnaire!A:KQ,14,FALSE))</f>
        <v>#</v>
      </c>
    </row>
    <row r="1328" spans="1:2">
      <c r="A1328" t="s">
        <v>278</v>
      </c>
      <c r="B1328" t="str">
        <f>IF(ISBLANK(VLOOKUP(A1328,Questionnaire!A:KQ,14,FALSE)),"#",VLOOKUP(A1328,Questionnaire!A:KQ,14,FALSE))</f>
        <v>#</v>
      </c>
    </row>
    <row r="1329" spans="1:2">
      <c r="A1329" t="s">
        <v>280</v>
      </c>
      <c r="B1329" t="str">
        <f>IF(ISBLANK(VLOOKUP(A1329,Questionnaire!A:KQ,14,FALSE)),"#",VLOOKUP(A1329,Questionnaire!A:KQ,14,FALSE))</f>
        <v>#</v>
      </c>
    </row>
    <row r="1330" spans="1:2">
      <c r="A1330" t="s">
        <v>282</v>
      </c>
      <c r="B1330" t="str">
        <f>IF(ISBLANK(VLOOKUP(A1330,Questionnaire!A:KQ,14,FALSE)),"#",VLOOKUP(A1330,Questionnaire!A:KQ,14,FALSE))</f>
        <v>#</v>
      </c>
    </row>
    <row r="1331" spans="1:2">
      <c r="A1331" t="s">
        <v>286</v>
      </c>
      <c r="B1331" t="str">
        <f>IF(ISBLANK(VLOOKUP(A1331,Questionnaire!A:KQ,14,FALSE)),"#",VLOOKUP(A1331,Questionnaire!A:KQ,14,FALSE))</f>
        <v>#</v>
      </c>
    </row>
    <row r="1332" spans="1:2">
      <c r="A1332" t="s">
        <v>288</v>
      </c>
      <c r="B1332" t="str">
        <f>IF(ISBLANK(VLOOKUP(A1332,Questionnaire!A:KQ,14,FALSE)),"#",VLOOKUP(A1332,Questionnaire!A:KQ,14,FALSE))</f>
        <v>#</v>
      </c>
    </row>
    <row r="1333" spans="1:2">
      <c r="A1333" t="s">
        <v>290</v>
      </c>
      <c r="B1333" t="str">
        <f>IF(ISBLANK(VLOOKUP(A1333,Questionnaire!A:KQ,14,FALSE)),"#",VLOOKUP(A1333,Questionnaire!A:KQ,14,FALSE))</f>
        <v>#</v>
      </c>
    </row>
    <row r="1334" spans="1:2">
      <c r="A1334" t="s">
        <v>292</v>
      </c>
      <c r="B1334" t="str">
        <f>IF(ISBLANK(VLOOKUP(A1334,Questionnaire!A:KQ,14,FALSE)),"#",VLOOKUP(A1334,Questionnaire!A:KQ,14,FALSE))</f>
        <v>#</v>
      </c>
    </row>
    <row r="1335" spans="1:2">
      <c r="A1335" t="s">
        <v>294</v>
      </c>
      <c r="B1335" t="str">
        <f>IF(ISBLANK(VLOOKUP(A1335,Questionnaire!A:KQ,14,FALSE)),"#",VLOOKUP(A1335,Questionnaire!A:KQ,14,FALSE))</f>
        <v>#</v>
      </c>
    </row>
    <row r="1336" spans="1:2">
      <c r="A1336" t="s">
        <v>296</v>
      </c>
      <c r="B1336" t="str">
        <f>IF(ISBLANK(VLOOKUP(A1336,Questionnaire!A:KQ,14,FALSE)),"#",VLOOKUP(A1336,Questionnaire!A:KQ,14,FALSE))</f>
        <v>#</v>
      </c>
    </row>
    <row r="1337" spans="1:2">
      <c r="A1337" t="s">
        <v>301</v>
      </c>
      <c r="B1337" t="str">
        <f>IF(ISBLANK(VLOOKUP(A1337,Questionnaire!A:KQ,14,FALSE)),"#",VLOOKUP(A1337,Questionnaire!A:KQ,14,FALSE))</f>
        <v>#</v>
      </c>
    </row>
    <row r="1338" spans="1:2">
      <c r="A1338" t="s">
        <v>303</v>
      </c>
      <c r="B1338" t="str">
        <f>IF(ISBLANK(VLOOKUP(A1338,Questionnaire!A:KQ,14,FALSE)),"#",VLOOKUP(A1338,Questionnaire!A:KQ,14,FALSE))</f>
        <v>#</v>
      </c>
    </row>
    <row r="1339" spans="1:2">
      <c r="A1339" t="s">
        <v>305</v>
      </c>
      <c r="B1339" t="str">
        <f>IF(ISBLANK(VLOOKUP(A1339,Questionnaire!A:KQ,14,FALSE)),"#",VLOOKUP(A1339,Questionnaire!A:KQ,14,FALSE))</f>
        <v>#</v>
      </c>
    </row>
    <row r="1340" spans="1:2">
      <c r="A1340" t="s">
        <v>307</v>
      </c>
      <c r="B1340" t="str">
        <f>IF(ISBLANK(VLOOKUP(A1340,Questionnaire!A:KQ,14,FALSE)),"#",VLOOKUP(A1340,Questionnaire!A:KQ,14,FALSE))</f>
        <v>#</v>
      </c>
    </row>
    <row r="1341" spans="1:2">
      <c r="A1341" t="s">
        <v>311</v>
      </c>
      <c r="B1341" t="str">
        <f>IF(ISBLANK(VLOOKUP(A1341,Questionnaire!A:KQ,14,FALSE)),"#",VLOOKUP(A1341,Questionnaire!A:KQ,14,FALSE))</f>
        <v>#</v>
      </c>
    </row>
    <row r="1342" spans="1:2">
      <c r="A1342" t="s">
        <v>313</v>
      </c>
      <c r="B1342" t="str">
        <f>IF(ISBLANK(VLOOKUP(A1342,Questionnaire!A:KQ,14,FALSE)),"#",VLOOKUP(A1342,Questionnaire!A:KQ,14,FALSE))</f>
        <v>#</v>
      </c>
    </row>
    <row r="1343" spans="1:2">
      <c r="A1343" t="s">
        <v>314</v>
      </c>
      <c r="B1343" t="str">
        <f>IF(ISBLANK(VLOOKUP(A1343,Questionnaire!A:KQ,14,FALSE)),"#",VLOOKUP(A1343,Questionnaire!A:KQ,14,FALSE))</f>
        <v>#</v>
      </c>
    </row>
    <row r="1344" spans="1:2">
      <c r="A1344" t="s">
        <v>315</v>
      </c>
      <c r="B1344" t="str">
        <f>IF(ISBLANK(VLOOKUP(A1344,Questionnaire!A:KQ,14,FALSE)),"#",VLOOKUP(A1344,Questionnaire!A:KQ,14,FALSE))</f>
        <v>#</v>
      </c>
    </row>
    <row r="1345" spans="1:2">
      <c r="A1345" t="s">
        <v>317</v>
      </c>
      <c r="B1345" t="str">
        <f>IF(ISBLANK(VLOOKUP(A1345,Questionnaire!A:KQ,14,FALSE)),"#",VLOOKUP(A1345,Questionnaire!A:KQ,14,FALSE))</f>
        <v>#</v>
      </c>
    </row>
    <row r="1346" spans="1:2">
      <c r="A1346" t="s">
        <v>319</v>
      </c>
      <c r="B1346" t="str">
        <f>IF(ISBLANK(VLOOKUP(A1346,Questionnaire!A:KQ,14,FALSE)),"#",VLOOKUP(A1346,Questionnaire!A:KQ,14,FALSE))</f>
        <v>#</v>
      </c>
    </row>
    <row r="1347" spans="1:2">
      <c r="A1347" t="s">
        <v>322</v>
      </c>
      <c r="B1347" t="str">
        <f>IF(ISBLANK(VLOOKUP(A1347,Questionnaire!A:KQ,14,FALSE)),"#",VLOOKUP(A1347,Questionnaire!A:KQ,14,FALSE))</f>
        <v>#</v>
      </c>
    </row>
    <row r="1348" spans="1:2">
      <c r="A1348" t="s">
        <v>326</v>
      </c>
      <c r="B1348" t="str">
        <f>IF(ISBLANK(VLOOKUP(A1348,Questionnaire!A:KQ,14,FALSE)),"#",VLOOKUP(A1348,Questionnaire!A:KQ,14,FALSE))</f>
        <v>#</v>
      </c>
    </row>
    <row r="1349" spans="1:2">
      <c r="A1349" t="s">
        <v>328</v>
      </c>
      <c r="B1349" t="str">
        <f>IF(ISBLANK(VLOOKUP(A1349,Questionnaire!A:KQ,14,FALSE)),"#",VLOOKUP(A1349,Questionnaire!A:KQ,14,FALSE))</f>
        <v>#</v>
      </c>
    </row>
    <row r="1350" spans="1:2">
      <c r="A1350" t="s">
        <v>332</v>
      </c>
      <c r="B1350" t="str">
        <f>IF(ISBLANK(VLOOKUP(A1350,Questionnaire!A:KQ,14,FALSE)),"#",VLOOKUP(A1350,Questionnaire!A:KQ,14,FALSE))</f>
        <v>#</v>
      </c>
    </row>
    <row r="1351" spans="1:2">
      <c r="A1351" t="s">
        <v>333</v>
      </c>
      <c r="B1351" t="str">
        <f>IF(ISBLANK(VLOOKUP(A1351,Questionnaire!A:KQ,14,FALSE)),"#",VLOOKUP(A1351,Questionnaire!A:KQ,14,FALSE))</f>
        <v>#</v>
      </c>
    </row>
    <row r="1352" spans="1:2">
      <c r="A1352" t="s">
        <v>334</v>
      </c>
      <c r="B1352" t="str">
        <f>IF(ISBLANK(VLOOKUP(A1352,Questionnaire!A:KQ,14,FALSE)),"#",VLOOKUP(A1352,Questionnaire!A:KQ,14,FALSE))</f>
        <v>#</v>
      </c>
    </row>
    <row r="1353" spans="1:2">
      <c r="A1353" t="s">
        <v>335</v>
      </c>
      <c r="B1353" t="str">
        <f>IF(ISBLANK(VLOOKUP(A1353,Questionnaire!A:KQ,14,FALSE)),"#",VLOOKUP(A1353,Questionnaire!A:KQ,14,FALSE))</f>
        <v>#</v>
      </c>
    </row>
    <row r="1354" spans="1:2">
      <c r="A1354" t="s">
        <v>336</v>
      </c>
      <c r="B1354" t="str">
        <f>IF(ISBLANK(VLOOKUP(A1354,Questionnaire!A:KQ,14,FALSE)),"#",VLOOKUP(A1354,Questionnaire!A:KQ,14,FALSE))</f>
        <v>#</v>
      </c>
    </row>
    <row r="1355" spans="1:2">
      <c r="A1355" t="s">
        <v>337</v>
      </c>
      <c r="B1355" t="str">
        <f>IF(ISBLANK(VLOOKUP(A1355,Questionnaire!A:KQ,14,FALSE)),"#",VLOOKUP(A1355,Questionnaire!A:KQ,14,FALSE))</f>
        <v>#</v>
      </c>
    </row>
    <row r="1356" spans="1:2">
      <c r="A1356" t="s">
        <v>338</v>
      </c>
      <c r="B1356" t="str">
        <f>IF(ISBLANK(VLOOKUP(A1356,Questionnaire!A:KQ,14,FALSE)),"#",VLOOKUP(A1356,Questionnaire!A:KQ,14,FALSE))</f>
        <v>#</v>
      </c>
    </row>
    <row r="1357" spans="1:2">
      <c r="A1357" t="s">
        <v>339</v>
      </c>
      <c r="B1357" t="str">
        <f>IF(ISBLANK(VLOOKUP(A1357,Questionnaire!A:KQ,14,FALSE)),"#",VLOOKUP(A1357,Questionnaire!A:KQ,14,FALSE))</f>
        <v>#</v>
      </c>
    </row>
    <row r="1358" spans="1:2">
      <c r="A1358" t="s">
        <v>340</v>
      </c>
      <c r="B1358" t="str">
        <f>IF(ISBLANK(VLOOKUP(A1358,Questionnaire!A:KQ,14,FALSE)),"#",VLOOKUP(A1358,Questionnaire!A:KQ,14,FALSE))</f>
        <v>#</v>
      </c>
    </row>
    <row r="1359" spans="1:2">
      <c r="A1359" t="s">
        <v>341</v>
      </c>
      <c r="B1359" t="str">
        <f>IF(ISBLANK(VLOOKUP(A1359,Questionnaire!A:KQ,14,FALSE)),"#",VLOOKUP(A1359,Questionnaire!A:KQ,14,FALSE))</f>
        <v>#</v>
      </c>
    </row>
    <row r="1360" spans="1:2">
      <c r="A1360" t="s">
        <v>342</v>
      </c>
      <c r="B1360" t="str">
        <f>IF(ISBLANK(VLOOKUP(A1360,Questionnaire!A:KQ,14,FALSE)),"#",VLOOKUP(A1360,Questionnaire!A:KQ,14,FALSE))</f>
        <v>#</v>
      </c>
    </row>
    <row r="1361" spans="1:2">
      <c r="A1361" t="s">
        <v>343</v>
      </c>
      <c r="B1361" t="str">
        <f>IF(ISBLANK(VLOOKUP(A1361,Questionnaire!A:KQ,14,FALSE)),"#",VLOOKUP(A1361,Questionnaire!A:KQ,14,FALSE))</f>
        <v>#</v>
      </c>
    </row>
    <row r="1362" spans="1:2">
      <c r="A1362" t="s">
        <v>344</v>
      </c>
      <c r="B1362" t="str">
        <f>IF(ISBLANK(VLOOKUP(A1362,Questionnaire!A:KQ,14,FALSE)),"#",VLOOKUP(A1362,Questionnaire!A:KQ,14,FALSE))</f>
        <v>#</v>
      </c>
    </row>
    <row r="1363" spans="1:2">
      <c r="A1363" t="s">
        <v>345</v>
      </c>
      <c r="B1363" t="str">
        <f>IF(ISBLANK(VLOOKUP(A1363,Questionnaire!A:KQ,14,FALSE)),"#",VLOOKUP(A1363,Questionnaire!A:KQ,14,FALSE))</f>
        <v>#</v>
      </c>
    </row>
    <row r="1364" spans="1:2">
      <c r="A1364" t="s">
        <v>348</v>
      </c>
      <c r="B1364" t="str">
        <f>IF(ISBLANK(VLOOKUP(A1364,Questionnaire!A:KQ,14,FALSE)),"#",VLOOKUP(A1364,Questionnaire!A:KQ,14,FALSE))</f>
        <v>#</v>
      </c>
    </row>
    <row r="1365" spans="1:2">
      <c r="A1365" t="s">
        <v>353</v>
      </c>
      <c r="B1365" t="str">
        <f>IF(ISBLANK(VLOOKUP(A1365,Questionnaire!A:KQ,14,FALSE)),"#",VLOOKUP(A1365,Questionnaire!A:KQ,14,FALSE))</f>
        <v>#</v>
      </c>
    </row>
    <row r="1366" spans="1:2">
      <c r="A1366" t="s">
        <v>354</v>
      </c>
      <c r="B1366" t="str">
        <f>IF(ISBLANK(VLOOKUP(A1366,Questionnaire!A:KQ,14,FALSE)),"#",VLOOKUP(A1366,Questionnaire!A:KQ,14,FALSE))</f>
        <v>#</v>
      </c>
    </row>
    <row r="1367" spans="1:2">
      <c r="A1367" t="s">
        <v>355</v>
      </c>
      <c r="B1367" t="str">
        <f>IF(ISBLANK(VLOOKUP(A1367,Questionnaire!A:KQ,14,FALSE)),"#",VLOOKUP(A1367,Questionnaire!A:KQ,14,FALSE))</f>
        <v>#</v>
      </c>
    </row>
    <row r="1368" spans="1:2">
      <c r="A1368" t="s">
        <v>356</v>
      </c>
      <c r="B1368" t="str">
        <f>IF(ISBLANK(VLOOKUP(A1368,Questionnaire!A:KQ,14,FALSE)),"#",VLOOKUP(A1368,Questionnaire!A:KQ,14,FALSE))</f>
        <v>#</v>
      </c>
    </row>
    <row r="1369" spans="1:2">
      <c r="A1369" t="s">
        <v>357</v>
      </c>
      <c r="B1369" t="str">
        <f>IF(ISBLANK(VLOOKUP(A1369,Questionnaire!A:KQ,14,FALSE)),"#",VLOOKUP(A1369,Questionnaire!A:KQ,14,FALSE))</f>
        <v>#</v>
      </c>
    </row>
    <row r="1370" spans="1:2">
      <c r="A1370" t="s">
        <v>360</v>
      </c>
      <c r="B1370" t="str">
        <f>IF(ISBLANK(VLOOKUP(A1370,Questionnaire!A:KQ,14,FALSE)),"#",VLOOKUP(A1370,Questionnaire!A:KQ,14,FALSE))</f>
        <v>#</v>
      </c>
    </row>
    <row r="1371" spans="1:2">
      <c r="A1371" t="s">
        <v>362</v>
      </c>
      <c r="B1371" t="str">
        <f>IF(ISBLANK(VLOOKUP(A1371,Questionnaire!A:KQ,14,FALSE)),"#",VLOOKUP(A1371,Questionnaire!A:KQ,14,FALSE))</f>
        <v>#</v>
      </c>
    </row>
    <row r="1372" spans="1:2">
      <c r="A1372" t="s">
        <v>363</v>
      </c>
      <c r="B1372" t="str">
        <f>IF(ISBLANK(VLOOKUP(A1372,Questionnaire!A:KQ,14,FALSE)),"#",VLOOKUP(A1372,Questionnaire!A:KQ,14,FALSE))</f>
        <v>#</v>
      </c>
    </row>
    <row r="1373" spans="1:2">
      <c r="A1373" t="s">
        <v>364</v>
      </c>
      <c r="B1373" t="str">
        <f>IF(ISBLANK(VLOOKUP(A1373,Questionnaire!A:KQ,14,FALSE)),"#",VLOOKUP(A1373,Questionnaire!A:KQ,14,FALSE))</f>
        <v>#</v>
      </c>
    </row>
    <row r="1374" spans="1:2">
      <c r="A1374" t="s">
        <v>365</v>
      </c>
      <c r="B1374" t="str">
        <f>IF(ISBLANK(VLOOKUP(A1374,Questionnaire!A:KQ,14,FALSE)),"#",VLOOKUP(A1374,Questionnaire!A:KQ,14,FALSE))</f>
        <v>#</v>
      </c>
    </row>
    <row r="1375" spans="1:2">
      <c r="A1375" t="s">
        <v>366</v>
      </c>
      <c r="B1375" t="str">
        <f>IF(ISBLANK(VLOOKUP(A1375,Questionnaire!A:KQ,14,FALSE)),"#",VLOOKUP(A1375,Questionnaire!A:KQ,14,FALSE))</f>
        <v>#</v>
      </c>
    </row>
    <row r="1376" spans="1:2">
      <c r="A1376" t="s">
        <v>371</v>
      </c>
      <c r="B1376" t="str">
        <f>IF(ISBLANK(VLOOKUP(A1376,Questionnaire!A:KQ,14,FALSE)),"#",VLOOKUP(A1376,Questionnaire!A:KQ,14,FALSE))</f>
        <v>#</v>
      </c>
    </row>
    <row r="1377" spans="1:2">
      <c r="A1377" t="s">
        <v>372</v>
      </c>
      <c r="B1377" t="str">
        <f>IF(ISBLANK(VLOOKUP(A1377,Questionnaire!A:KQ,14,FALSE)),"#",VLOOKUP(A1377,Questionnaire!A:KQ,14,FALSE))</f>
        <v>#</v>
      </c>
    </row>
    <row r="1378" spans="1:2">
      <c r="A1378" t="s">
        <v>373</v>
      </c>
      <c r="B1378" t="str">
        <f>IF(ISBLANK(VLOOKUP(A1378,Questionnaire!A:KQ,14,FALSE)),"#",VLOOKUP(A1378,Questionnaire!A:KQ,14,FALSE))</f>
        <v>#</v>
      </c>
    </row>
    <row r="1379" spans="1:2">
      <c r="A1379" t="s">
        <v>374</v>
      </c>
      <c r="B1379" t="str">
        <f>IF(ISBLANK(VLOOKUP(A1379,Questionnaire!A:KQ,14,FALSE)),"#",VLOOKUP(A1379,Questionnaire!A:KQ,14,FALSE))</f>
        <v>#</v>
      </c>
    </row>
    <row r="1380" spans="1:2">
      <c r="A1380" t="s">
        <v>377</v>
      </c>
      <c r="B1380" t="str">
        <f>IF(ISBLANK(VLOOKUP(A1380,Questionnaire!A:KQ,14,FALSE)),"#",VLOOKUP(A1380,Questionnaire!A:KQ,14,FALSE))</f>
        <v>#</v>
      </c>
    </row>
    <row r="1381" spans="1:2">
      <c r="A1381" t="s">
        <v>379</v>
      </c>
      <c r="B1381" t="str">
        <f>IF(ISBLANK(VLOOKUP(A1381,Questionnaire!A:KQ,14,FALSE)),"#",VLOOKUP(A1381,Questionnaire!A:KQ,14,FALSE))</f>
        <v>#</v>
      </c>
    </row>
    <row r="1382" spans="1:2">
      <c r="A1382" t="s">
        <v>380</v>
      </c>
      <c r="B1382" t="str">
        <f>IF(ISBLANK(VLOOKUP(A1382,Questionnaire!A:KQ,14,FALSE)),"#",VLOOKUP(A1382,Questionnaire!A:KQ,14,FALSE))</f>
        <v>#</v>
      </c>
    </row>
    <row r="1383" spans="1:2">
      <c r="A1383" t="s">
        <v>381</v>
      </c>
      <c r="B1383" t="str">
        <f>IF(ISBLANK(VLOOKUP(A1383,Questionnaire!A:KQ,14,FALSE)),"#",VLOOKUP(A1383,Questionnaire!A:KQ,14,FALSE))</f>
        <v>#</v>
      </c>
    </row>
    <row r="1384" spans="1:2">
      <c r="A1384" t="s">
        <v>382</v>
      </c>
      <c r="B1384" t="str">
        <f>IF(ISBLANK(VLOOKUP(A1384,Questionnaire!A:KQ,14,FALSE)),"#",VLOOKUP(A1384,Questionnaire!A:KQ,14,FALSE))</f>
        <v>#</v>
      </c>
    </row>
    <row r="1385" spans="1:2">
      <c r="A1385" t="s">
        <v>384</v>
      </c>
      <c r="B1385" t="str">
        <f>IF(ISBLANK(VLOOKUP(A1385,Questionnaire!A:KQ,14,FALSE)),"#",VLOOKUP(A1385,Questionnaire!A:KQ,14,FALSE))</f>
        <v>#</v>
      </c>
    </row>
    <row r="1386" spans="1:2">
      <c r="A1386" t="s">
        <v>387</v>
      </c>
      <c r="B1386" t="str">
        <f>IF(ISBLANK(VLOOKUP(A1386,Questionnaire!A:KQ,14,FALSE)),"#",VLOOKUP(A1386,Questionnaire!A:KQ,14,FALSE))</f>
        <v>#</v>
      </c>
    </row>
    <row r="1387" spans="1:2">
      <c r="A1387" t="s">
        <v>391</v>
      </c>
      <c r="B1387" t="str">
        <f>IF(ISBLANK(VLOOKUP(A1387,Questionnaire!A:KQ,14,FALSE)),"#",VLOOKUP(A1387,Questionnaire!A:KQ,14,FALSE))</f>
        <v>#</v>
      </c>
    </row>
    <row r="1388" spans="1:2">
      <c r="A1388" t="s">
        <v>393</v>
      </c>
      <c r="B1388" t="str">
        <f>IF(ISBLANK(VLOOKUP(A1388,Questionnaire!A:KQ,14,FALSE)),"#",VLOOKUP(A1388,Questionnaire!A:KQ,14,FALSE))</f>
        <v>#</v>
      </c>
    </row>
    <row r="1389" spans="1:2">
      <c r="A1389" t="s">
        <v>395</v>
      </c>
      <c r="B1389" t="str">
        <f>IF(ISBLANK(VLOOKUP(A1389,Questionnaire!A:KQ,14,FALSE)),"#",VLOOKUP(A1389,Questionnaire!A:KQ,14,FALSE))</f>
        <v>#</v>
      </c>
    </row>
    <row r="1390" spans="1:2">
      <c r="A1390" t="s">
        <v>398</v>
      </c>
      <c r="B1390" t="str">
        <f>IF(ISBLANK(VLOOKUP(A1390,Questionnaire!A:KQ,14,FALSE)),"#",VLOOKUP(A1390,Questionnaire!A:KQ,14,FALSE))</f>
        <v>#</v>
      </c>
    </row>
    <row r="1391" spans="1:2">
      <c r="A1391" t="s">
        <v>402</v>
      </c>
      <c r="B1391" t="str">
        <f>IF(ISBLANK(VLOOKUP(A1391,Questionnaire!A:KQ,14,FALSE)),"#",VLOOKUP(A1391,Questionnaire!A:KQ,14,FALSE))</f>
        <v>#</v>
      </c>
    </row>
    <row r="1392" spans="1:2">
      <c r="A1392" t="s">
        <v>405</v>
      </c>
      <c r="B1392" t="str">
        <f>IF(ISBLANK(VLOOKUP(A1392,Questionnaire!A:KQ,14,FALSE)),"#",VLOOKUP(A1392,Questionnaire!A:KQ,14,FALSE))</f>
        <v>#</v>
      </c>
    </row>
    <row r="1393" spans="1:2">
      <c r="A1393" t="s">
        <v>409</v>
      </c>
      <c r="B1393" t="str">
        <f>IF(ISBLANK(VLOOKUP(A1393,Questionnaire!A:KQ,14,FALSE)),"#",VLOOKUP(A1393,Questionnaire!A:KQ,14,FALSE))</f>
        <v>#</v>
      </c>
    </row>
    <row r="1394" spans="1:2">
      <c r="A1394" t="s">
        <v>412</v>
      </c>
      <c r="B1394" t="str">
        <f>IF(ISBLANK(VLOOKUP(A1394,Questionnaire!A:KQ,14,FALSE)),"#",VLOOKUP(A1394,Questionnaire!A:KQ,14,FALSE))</f>
        <v>#</v>
      </c>
    </row>
    <row r="1395" spans="1:2">
      <c r="A1395" t="s">
        <v>415</v>
      </c>
      <c r="B1395" t="str">
        <f>IF(ISBLANK(VLOOKUP(A1395,Questionnaire!A:KQ,14,FALSE)),"#",VLOOKUP(A1395,Questionnaire!A:KQ,14,FALSE))</f>
        <v>#</v>
      </c>
    </row>
    <row r="1396" spans="1:2">
      <c r="A1396" t="s">
        <v>418</v>
      </c>
      <c r="B1396" t="str">
        <f>IF(ISBLANK(VLOOKUP(A1396,Questionnaire!A:KQ,14,FALSE)),"#",VLOOKUP(A1396,Questionnaire!A:KQ,14,FALSE))</f>
        <v>#</v>
      </c>
    </row>
    <row r="1397" spans="1:2">
      <c r="A1397" t="s">
        <v>421</v>
      </c>
      <c r="B1397" t="str">
        <f>IF(ISBLANK(VLOOKUP(A1397,Questionnaire!A:KQ,14,FALSE)),"#",VLOOKUP(A1397,Questionnaire!A:KQ,14,FALSE))</f>
        <v>#</v>
      </c>
    </row>
    <row r="1398" spans="1:2">
      <c r="A1398" t="s">
        <v>424</v>
      </c>
      <c r="B1398" t="str">
        <f>IF(ISBLANK(VLOOKUP(A1398,Questionnaire!A:KQ,14,FALSE)),"#",VLOOKUP(A1398,Questionnaire!A:KQ,14,FALSE))</f>
        <v>#</v>
      </c>
    </row>
    <row r="1399" spans="1:2">
      <c r="A1399" t="s">
        <v>429</v>
      </c>
      <c r="B1399" t="str">
        <f>IF(ISBLANK(VLOOKUP(A1399,Questionnaire!A:KQ,14,FALSE)),"#",VLOOKUP(A1399,Questionnaire!A:KQ,14,FALSE))</f>
        <v>#</v>
      </c>
    </row>
    <row r="1400" spans="1:2">
      <c r="A1400" t="s">
        <v>432</v>
      </c>
      <c r="B1400" t="str">
        <f>IF(ISBLANK(VLOOKUP(A1400,Questionnaire!A:KQ,14,FALSE)),"#",VLOOKUP(A1400,Questionnaire!A:KQ,14,FALSE))</f>
        <v>#</v>
      </c>
    </row>
    <row r="1401" spans="1:2">
      <c r="A1401" t="s">
        <v>435</v>
      </c>
      <c r="B1401" t="str">
        <f>IF(ISBLANK(VLOOKUP(A1401,Questionnaire!A:KQ,14,FALSE)),"#",VLOOKUP(A1401,Questionnaire!A:KQ,14,FALSE))</f>
        <v>#</v>
      </c>
    </row>
    <row r="1402" spans="1:2">
      <c r="A1402" t="s">
        <v>437</v>
      </c>
      <c r="B1402" t="str">
        <f>IF(ISBLANK(VLOOKUP(A1402,Questionnaire!A:KQ,14,FALSE)),"#",VLOOKUP(A1402,Questionnaire!A:KQ,14,FALSE))</f>
        <v>#</v>
      </c>
    </row>
    <row r="1403" spans="1:2">
      <c r="A1403" t="s">
        <v>439</v>
      </c>
      <c r="B1403" t="str">
        <f>IF(ISBLANK(VLOOKUP(A1403,Questionnaire!A:KQ,14,FALSE)),"#",VLOOKUP(A1403,Questionnaire!A:KQ,14,FALSE))</f>
        <v>#</v>
      </c>
    </row>
    <row r="1404" spans="1:2">
      <c r="A1404" t="s">
        <v>442</v>
      </c>
      <c r="B1404" t="str">
        <f>IF(ISBLANK(VLOOKUP(A1404,Questionnaire!A:KQ,14,FALSE)),"#",VLOOKUP(A1404,Questionnaire!A:KQ,14,FALSE))</f>
        <v>#</v>
      </c>
    </row>
    <row r="1405" spans="1:2">
      <c r="A1405" t="s">
        <v>445</v>
      </c>
      <c r="B1405" t="str">
        <f>IF(ISBLANK(VLOOKUP(A1405,Questionnaire!A:KQ,14,FALSE)),"#",VLOOKUP(A1405,Questionnaire!A:KQ,14,FALSE))</f>
        <v>#</v>
      </c>
    </row>
    <row r="1406" spans="1:2">
      <c r="A1406" t="s">
        <v>448</v>
      </c>
      <c r="B1406" t="str">
        <f>IF(ISBLANK(VLOOKUP(A1406,Questionnaire!A:KQ,14,FALSE)),"#",VLOOKUP(A1406,Questionnaire!A:KQ,14,FALSE))</f>
        <v>#</v>
      </c>
    </row>
    <row r="1407" spans="1:2">
      <c r="A1407" t="s">
        <v>452</v>
      </c>
      <c r="B1407" t="str">
        <f>IF(ISBLANK(VLOOKUP(A1407,Questionnaire!A:KQ,14,FALSE)),"#",VLOOKUP(A1407,Questionnaire!A:KQ,14,FALSE))</f>
        <v>#</v>
      </c>
    </row>
    <row r="1408" spans="1:2">
      <c r="A1408" t="s">
        <v>455</v>
      </c>
      <c r="B1408" t="str">
        <f>IF(ISBLANK(VLOOKUP(A1408,Questionnaire!A:KQ,14,FALSE)),"#",VLOOKUP(A1408,Questionnaire!A:KQ,14,FALSE))</f>
        <v>#</v>
      </c>
    </row>
    <row r="1409" spans="1:3">
      <c r="A1409" t="s">
        <v>458</v>
      </c>
      <c r="B1409" t="str">
        <f>IF(ISBLANK(VLOOKUP(A1409,Questionnaire!A:KQ,14,FALSE)),"#",VLOOKUP(A1409,Questionnaire!A:KQ,14,FALSE))</f>
        <v>#</v>
      </c>
    </row>
    <row r="1410" spans="1:3">
      <c r="A1410" t="s">
        <v>461</v>
      </c>
      <c r="B1410" t="str">
        <f>IF(ISBLANK(VLOOKUP(A1410,Questionnaire!A:KQ,14,FALSE)),"#",VLOOKUP(A1410,Questionnaire!A:KQ,14,FALSE))</f>
        <v>#</v>
      </c>
    </row>
    <row r="1411" spans="1:3">
      <c r="A1411" t="s">
        <v>465</v>
      </c>
      <c r="B1411" t="str">
        <f>IF(ISBLANK(VLOOKUP(A1411,Questionnaire!A:KQ,14,FALSE)),"#",VLOOKUP(A1411,Questionnaire!A:KQ,14,FALSE))</f>
        <v>#</v>
      </c>
    </row>
    <row r="1412" spans="1:3">
      <c r="A1412" t="s">
        <v>467</v>
      </c>
      <c r="B1412" t="str">
        <f>IF(ISBLANK(VLOOKUP(A1412,Questionnaire!A:KQ,14,FALSE)),"#",VLOOKUP(A1412,Questionnaire!A:KQ,14,FALSE))</f>
        <v>#</v>
      </c>
    </row>
    <row r="1413" spans="1:3">
      <c r="A1413" t="s">
        <v>469</v>
      </c>
      <c r="B1413" t="str">
        <f>IF(ISBLANK(VLOOKUP(A1413,Questionnaire!A:KQ,14,FALSE)),"#",VLOOKUP(A1413,Questionnaire!A:KQ,14,FALSE))</f>
        <v>#</v>
      </c>
    </row>
    <row r="1414" spans="1:3">
      <c r="A1414" t="s">
        <v>471</v>
      </c>
      <c r="B1414" t="str">
        <f>IF(ISBLANK(VLOOKUP(A1414,Questionnaire!A:KQ,14,FALSE)),"#",VLOOKUP(A1414,Questionnaire!A:KQ,14,FALSE))</f>
        <v>#</v>
      </c>
    </row>
    <row r="1415" spans="1:3">
      <c r="A1415" t="s">
        <v>473</v>
      </c>
      <c r="B1415" t="str">
        <f>IF(ISBLANK(VLOOKUP(A1415,Questionnaire!A:KQ,14,FALSE)),"#",VLOOKUP(A1415,Questionnaire!A:KQ,14,FALSE))</f>
        <v>#</v>
      </c>
    </row>
    <row r="1416" spans="1:3">
      <c r="A1416" t="s">
        <v>475</v>
      </c>
      <c r="B1416" t="str">
        <f>IF(ISBLANK(VLOOKUP(A1416,Questionnaire!A:KQ,14,FALSE)),"#",VLOOKUP(A1416,Questionnaire!A:KQ,14,FALSE))</f>
        <v>#</v>
      </c>
    </row>
    <row r="1417" spans="1:3">
      <c r="A1417" t="s">
        <v>185</v>
      </c>
      <c r="B1417" t="str">
        <f>IF(ISBLANK(VLOOKUP(A1417,Questionnaire!A:KQ,15,FALSE)),"#",VLOOKUP(A1417,Questionnaire!A:KQ,15,FALSE))</f>
        <v>#</v>
      </c>
      <c r="C1417">
        <v>12</v>
      </c>
    </row>
    <row r="1418" spans="1:3">
      <c r="A1418" t="s">
        <v>187</v>
      </c>
      <c r="B1418" t="str">
        <f>IF(ISNA(VLOOKUP(VLOOKUP(A1418,Questionnaire!A:KQ,15,FALSE),'CORA Encoding'!D:E,2,FALSE)),"#",VLOOKUP(VLOOKUP(A1418,Questionnaire!A:KQ,15,FALSE),'CORA Encoding'!D:E,2,FALSE))</f>
        <v>#</v>
      </c>
    </row>
    <row r="1419" spans="1:3">
      <c r="A1419" t="s">
        <v>189</v>
      </c>
      <c r="B1419" t="str">
        <f>IF(ISNA(VLOOKUP(VLOOKUP(A1419,Questionnaire!A:KQ,15,FALSE),'CORA Encoding'!G:H,2,FALSE)),"#",VLOOKUP(VLOOKUP(A1419,Questionnaire!A:KQ,15,FALSE),'CORA Encoding'!G:H,2,FALSE))</f>
        <v>#</v>
      </c>
    </row>
    <row r="1420" spans="1:3">
      <c r="A1420" t="s">
        <v>191</v>
      </c>
      <c r="B1420" t="str">
        <f>IF(ISNA(VLOOKUP(VLOOKUP(A1420,Questionnaire!A:KQ,15,FALSE),'Country List'!E:F,2,FALSE)),"#",VLOOKUP(VLOOKUP(A1420,Questionnaire!A:KQ,15,FALSE),'Country List'!E:F,2,FALSE))</f>
        <v>#</v>
      </c>
    </row>
    <row r="1421" spans="1:3">
      <c r="A1421" t="s">
        <v>193</v>
      </c>
      <c r="B1421" t="str">
        <f>IF(ISNA(VLOOKUP(VLOOKUP(A1421,Questionnaire!A:KQ,15,FALSE),'Industry List'!B:C,2,FALSE)),"#",VLOOKUP(VLOOKUP(A1421,Questionnaire!A:KQ,15,FALSE),'Industry List'!B:C,2,FALSE))</f>
        <v>#</v>
      </c>
    </row>
    <row r="1422" spans="1:3">
      <c r="A1422" t="s">
        <v>197</v>
      </c>
      <c r="B1422" t="str">
        <f>IF(ISBLANK(VLOOKUP(A1422,Questionnaire!A:KQ,15,FALSE)),"#",VLOOKUP(A1422,Questionnaire!A:KQ,15,FALSE))</f>
        <v>#</v>
      </c>
    </row>
    <row r="1423" spans="1:3">
      <c r="A1423" t="s">
        <v>201</v>
      </c>
      <c r="B1423" t="str">
        <f>IF(ISBLANK(VLOOKUP(A1423,Questionnaire!A:KQ,15,FALSE)),"#",VLOOKUP(A1423,Questionnaire!A:KQ,15,FALSE))</f>
        <v>#</v>
      </c>
    </row>
    <row r="1424" spans="1:3">
      <c r="A1424" t="s">
        <v>203</v>
      </c>
      <c r="B1424" t="str">
        <f>IF(ISNA(VLOOKUP(VLOOKUP(A1424,Questionnaire!A:KQ,15,FALSE),'CORA Encoding'!J:K,2,FALSE)),"#",VLOOKUP(VLOOKUP(A1424,Questionnaire!A:KQ,15,FALSE),'CORA Encoding'!J:K,2,FALSE))</f>
        <v>#</v>
      </c>
    </row>
    <row r="1425" spans="1:2">
      <c r="A1425" t="s">
        <v>208</v>
      </c>
      <c r="B1425" t="str">
        <f>IF(ISBLANK(VLOOKUP(A1425,Questionnaire!A:KQ,15,FALSE)),"#",VLOOKUP(A1425,Questionnaire!A:KQ,15,FALSE))</f>
        <v>#</v>
      </c>
    </row>
    <row r="1426" spans="1:2">
      <c r="A1426" t="s">
        <v>213</v>
      </c>
      <c r="B1426" t="str">
        <f>IF(ISBLANK(VLOOKUP(A1426,Questionnaire!A:KQ,15,FALSE)),"#",VLOOKUP(A1426,Questionnaire!A:KQ,15,FALSE))</f>
        <v>#</v>
      </c>
    </row>
    <row r="1427" spans="1:2">
      <c r="A1427" t="s">
        <v>215</v>
      </c>
      <c r="B1427" t="str">
        <f>IF(ISBLANK(VLOOKUP(A1427,Questionnaire!A:KQ,15,FALSE)),"#",VLOOKUP(A1427,Questionnaire!A:KQ,15,FALSE))</f>
        <v>#</v>
      </c>
    </row>
    <row r="1428" spans="1:2">
      <c r="A1428" t="s">
        <v>217</v>
      </c>
      <c r="B1428" t="str">
        <f>IF(ISBLANK(VLOOKUP(A1428,Questionnaire!A:KQ,15,FALSE)),"#",VLOOKUP(A1428,Questionnaire!A:KQ,15,FALSE))</f>
        <v>#</v>
      </c>
    </row>
    <row r="1429" spans="1:2">
      <c r="A1429" t="s">
        <v>219</v>
      </c>
      <c r="B1429" t="str">
        <f>IF(ISBLANK(VLOOKUP(A1429,Questionnaire!A:KQ,15,FALSE)),"#",VLOOKUP(A1429,Questionnaire!A:KQ,15,FALSE))</f>
        <v>#</v>
      </c>
    </row>
    <row r="1430" spans="1:2">
      <c r="A1430" t="s">
        <v>221</v>
      </c>
      <c r="B1430" t="str">
        <f>IF(ISBLANK(VLOOKUP(A1430,Questionnaire!A:KQ,15,FALSE)),"#",VLOOKUP(A1430,Questionnaire!A:KQ,15,FALSE))</f>
        <v>#</v>
      </c>
    </row>
    <row r="1431" spans="1:2">
      <c r="A1431" t="s">
        <v>223</v>
      </c>
      <c r="B1431" t="str">
        <f>IF(ISBLANK(VLOOKUP(A1431,Questionnaire!A:KQ,15,FALSE)),"#",VLOOKUP(A1431,Questionnaire!A:KQ,15,FALSE))</f>
        <v>#</v>
      </c>
    </row>
    <row r="1432" spans="1:2">
      <c r="A1432" t="s">
        <v>225</v>
      </c>
      <c r="B1432" t="str">
        <f>IF(ISBLANK(VLOOKUP(A1432,Questionnaire!A:KQ,15,FALSE)),"#",VLOOKUP(A1432,Questionnaire!A:KQ,15,FALSE))</f>
        <v>#</v>
      </c>
    </row>
    <row r="1433" spans="1:2">
      <c r="A1433" t="s">
        <v>227</v>
      </c>
      <c r="B1433" t="str">
        <f>IF(ISBLANK(VLOOKUP(A1433,Questionnaire!A:KQ,15,FALSE)),"#",VLOOKUP(A1433,Questionnaire!A:KQ,15,FALSE))</f>
        <v>#</v>
      </c>
    </row>
    <row r="1434" spans="1:2">
      <c r="A1434" t="s">
        <v>229</v>
      </c>
      <c r="B1434" t="str">
        <f>IF(ISBLANK(VLOOKUP(A1434,Questionnaire!A:KQ,15,FALSE)),"#",VLOOKUP(A1434,Questionnaire!A:KQ,15,FALSE))</f>
        <v>#</v>
      </c>
    </row>
    <row r="1435" spans="1:2">
      <c r="A1435" t="s">
        <v>231</v>
      </c>
      <c r="B1435" t="str">
        <f>IF(ISBLANK(VLOOKUP(A1435,Questionnaire!A:KQ,15,FALSE)),"#",VLOOKUP(A1435,Questionnaire!A:KQ,15,FALSE))</f>
        <v>#</v>
      </c>
    </row>
    <row r="1436" spans="1:2">
      <c r="A1436" t="s">
        <v>233</v>
      </c>
      <c r="B1436" t="str">
        <f>IF(ISBLANK(VLOOKUP(A1436,Questionnaire!A:KQ,15,FALSE)),"#",VLOOKUP(A1436,Questionnaire!A:KQ,15,FALSE))</f>
        <v>#</v>
      </c>
    </row>
    <row r="1437" spans="1:2">
      <c r="A1437" t="s">
        <v>235</v>
      </c>
      <c r="B1437" t="str">
        <f>IF(ISBLANK(VLOOKUP(A1437,Questionnaire!A:KQ,15,FALSE)),"#",VLOOKUP(A1437,Questionnaire!A:KQ,15,FALSE))</f>
        <v>#</v>
      </c>
    </row>
    <row r="1438" spans="1:2">
      <c r="A1438" t="s">
        <v>237</v>
      </c>
      <c r="B1438" t="str">
        <f>IF(ISBLANK(VLOOKUP(A1438,Questionnaire!A:KQ,15,FALSE)),"#",VLOOKUP(A1438,Questionnaire!A:KQ,15,FALSE))</f>
        <v>#</v>
      </c>
    </row>
    <row r="1439" spans="1:2">
      <c r="A1439" t="s">
        <v>239</v>
      </c>
      <c r="B1439" t="str">
        <f>IF(ISBLANK(VLOOKUP(A1439,Questionnaire!A:KQ,15,FALSE)),"#",VLOOKUP(A1439,Questionnaire!A:KQ,15,FALSE))</f>
        <v>#</v>
      </c>
    </row>
    <row r="1440" spans="1:2">
      <c r="A1440" t="s">
        <v>242</v>
      </c>
      <c r="B1440" t="str">
        <f>IF(ISBLANK(VLOOKUP(A1440,Questionnaire!A:KQ,15,FALSE)),"#",VLOOKUP(A1440,Questionnaire!A:KQ,15,FALSE))</f>
        <v>#</v>
      </c>
    </row>
    <row r="1441" spans="1:2">
      <c r="A1441" t="s">
        <v>245</v>
      </c>
      <c r="B1441" t="str">
        <f>IF(ISBLANK(VLOOKUP(A1441,Questionnaire!A:KQ,15,FALSE)),"#",VLOOKUP(A1441,Questionnaire!A:KQ,15,FALSE))</f>
        <v>#</v>
      </c>
    </row>
    <row r="1442" spans="1:2">
      <c r="A1442" t="s">
        <v>247</v>
      </c>
      <c r="B1442" t="str">
        <f>IF(ISBLANK(VLOOKUP(A1442,Questionnaire!A:KQ,15,FALSE)),"#",VLOOKUP(A1442,Questionnaire!A:KQ,15,FALSE))</f>
        <v>#</v>
      </c>
    </row>
    <row r="1443" spans="1:2">
      <c r="A1443" t="s">
        <v>249</v>
      </c>
      <c r="B1443" t="str">
        <f>IF(ISBLANK(VLOOKUP(A1443,Questionnaire!A:KQ,15,FALSE)),"#",VLOOKUP(A1443,Questionnaire!A:KQ,15,FALSE))</f>
        <v>#</v>
      </c>
    </row>
    <row r="1444" spans="1:2">
      <c r="A1444" t="s">
        <v>250</v>
      </c>
      <c r="B1444" t="str">
        <f>IF(ISBLANK(VLOOKUP(A1444,Questionnaire!A:KQ,15,FALSE)),"#",VLOOKUP(A1444,Questionnaire!A:KQ,15,FALSE))</f>
        <v>#</v>
      </c>
    </row>
    <row r="1445" spans="1:2">
      <c r="A1445" t="s">
        <v>252</v>
      </c>
      <c r="B1445" t="str">
        <f>IF(ISBLANK(VLOOKUP(A1445,Questionnaire!A:KQ,15,FALSE)),"#",VLOOKUP(A1445,Questionnaire!A:KQ,15,FALSE))</f>
        <v>#</v>
      </c>
    </row>
    <row r="1446" spans="1:2">
      <c r="A1446" t="s">
        <v>255</v>
      </c>
      <c r="B1446" t="str">
        <f>IF(ISBLANK(VLOOKUP(A1446,Questionnaire!A:KQ,15,FALSE)),"#",VLOOKUP(A1446,Questionnaire!A:KQ,15,FALSE))</f>
        <v>#</v>
      </c>
    </row>
    <row r="1447" spans="1:2">
      <c r="A1447" t="s">
        <v>258</v>
      </c>
      <c r="B1447" t="str">
        <f>IF(ISNA(VLOOKUP(VLOOKUP(A1447,Questionnaire!A:KQ,15,FALSE),'CORA Encoding'!M:N,2,FALSE)),"#",VLOOKUP(VLOOKUP(A1447,Questionnaire!A:KQ,15,FALSE),'CORA Encoding'!M:N,2,FALSE))</f>
        <v>#</v>
      </c>
    </row>
    <row r="1448" spans="1:2">
      <c r="A1448" t="s">
        <v>261</v>
      </c>
      <c r="B1448" t="str">
        <f>IF(ISBLANK(VLOOKUP(A1448,Questionnaire!A:KQ,15,FALSE)),"#",VLOOKUP(A1448,Questionnaire!A:KQ,15,FALSE))</f>
        <v>#</v>
      </c>
    </row>
    <row r="1449" spans="1:2">
      <c r="A1449" t="s">
        <v>263</v>
      </c>
      <c r="B1449" t="str">
        <f>IF(ISBLANK(VLOOKUP(A1449,Questionnaire!A:KQ,15,FALSE)),"#",VLOOKUP(A1449,Questionnaire!A:KQ,15,FALSE))</f>
        <v>#</v>
      </c>
    </row>
    <row r="1450" spans="1:2">
      <c r="A1450" t="s">
        <v>265</v>
      </c>
      <c r="B1450" t="str">
        <f>IF(ISBLANK(VLOOKUP(A1450,Questionnaire!A:KQ,15,FALSE)),"#",VLOOKUP(A1450,Questionnaire!A:KQ,15,FALSE))</f>
        <v>#</v>
      </c>
    </row>
    <row r="1451" spans="1:2">
      <c r="A1451" t="s">
        <v>267</v>
      </c>
      <c r="B1451" t="str">
        <f>IF(ISBLANK(VLOOKUP(A1451,Questionnaire!A:KQ,15,FALSE)),"#",VLOOKUP(A1451,Questionnaire!A:KQ,15,FALSE))</f>
        <v>#</v>
      </c>
    </row>
    <row r="1452" spans="1:2">
      <c r="A1452" t="s">
        <v>269</v>
      </c>
      <c r="B1452" t="str">
        <f>IF(ISBLANK(VLOOKUP(A1452,Questionnaire!A:KQ,15,FALSE)),"#",VLOOKUP(A1452,Questionnaire!A:KQ,15,FALSE))</f>
        <v>#</v>
      </c>
    </row>
    <row r="1453" spans="1:2">
      <c r="A1453" t="s">
        <v>274</v>
      </c>
      <c r="B1453" t="str">
        <f>IF(ISBLANK(VLOOKUP(A1453,Questionnaire!A:KQ,15,FALSE)),"#",VLOOKUP(A1453,Questionnaire!A:KQ,15,FALSE))</f>
        <v>#</v>
      </c>
    </row>
    <row r="1454" spans="1:2">
      <c r="A1454" t="s">
        <v>276</v>
      </c>
      <c r="B1454" t="str">
        <f>IF(ISBLANK(VLOOKUP(A1454,Questionnaire!A:KQ,15,FALSE)),"#",VLOOKUP(A1454,Questionnaire!A:KQ,15,FALSE))</f>
        <v>#</v>
      </c>
    </row>
    <row r="1455" spans="1:2">
      <c r="A1455" t="s">
        <v>278</v>
      </c>
      <c r="B1455" t="str">
        <f>IF(ISBLANK(VLOOKUP(A1455,Questionnaire!A:KQ,15,FALSE)),"#",VLOOKUP(A1455,Questionnaire!A:KQ,15,FALSE))</f>
        <v>#</v>
      </c>
    </row>
    <row r="1456" spans="1:2">
      <c r="A1456" t="s">
        <v>280</v>
      </c>
      <c r="B1456" t="str">
        <f>IF(ISBLANK(VLOOKUP(A1456,Questionnaire!A:KQ,15,FALSE)),"#",VLOOKUP(A1456,Questionnaire!A:KQ,15,FALSE))</f>
        <v>#</v>
      </c>
    </row>
    <row r="1457" spans="1:2">
      <c r="A1457" t="s">
        <v>282</v>
      </c>
      <c r="B1457" t="str">
        <f>IF(ISBLANK(VLOOKUP(A1457,Questionnaire!A:KQ,15,FALSE)),"#",VLOOKUP(A1457,Questionnaire!A:KQ,15,FALSE))</f>
        <v>#</v>
      </c>
    </row>
    <row r="1458" spans="1:2">
      <c r="A1458" t="s">
        <v>286</v>
      </c>
      <c r="B1458" t="str">
        <f>IF(ISBLANK(VLOOKUP(A1458,Questionnaire!A:KQ,15,FALSE)),"#",VLOOKUP(A1458,Questionnaire!A:KQ,15,FALSE))</f>
        <v>#</v>
      </c>
    </row>
    <row r="1459" spans="1:2">
      <c r="A1459" t="s">
        <v>288</v>
      </c>
      <c r="B1459" t="str">
        <f>IF(ISBLANK(VLOOKUP(A1459,Questionnaire!A:KQ,15,FALSE)),"#",VLOOKUP(A1459,Questionnaire!A:KQ,15,FALSE))</f>
        <v>#</v>
      </c>
    </row>
    <row r="1460" spans="1:2">
      <c r="A1460" t="s">
        <v>290</v>
      </c>
      <c r="B1460" t="str">
        <f>IF(ISBLANK(VLOOKUP(A1460,Questionnaire!A:KQ,15,FALSE)),"#",VLOOKUP(A1460,Questionnaire!A:KQ,15,FALSE))</f>
        <v>#</v>
      </c>
    </row>
    <row r="1461" spans="1:2">
      <c r="A1461" t="s">
        <v>292</v>
      </c>
      <c r="B1461" t="str">
        <f>IF(ISBLANK(VLOOKUP(A1461,Questionnaire!A:KQ,15,FALSE)),"#",VLOOKUP(A1461,Questionnaire!A:KQ,15,FALSE))</f>
        <v>#</v>
      </c>
    </row>
    <row r="1462" spans="1:2">
      <c r="A1462" t="s">
        <v>294</v>
      </c>
      <c r="B1462" t="str">
        <f>IF(ISBLANK(VLOOKUP(A1462,Questionnaire!A:KQ,15,FALSE)),"#",VLOOKUP(A1462,Questionnaire!A:KQ,15,FALSE))</f>
        <v>#</v>
      </c>
    </row>
    <row r="1463" spans="1:2">
      <c r="A1463" t="s">
        <v>296</v>
      </c>
      <c r="B1463" t="str">
        <f>IF(ISBLANK(VLOOKUP(A1463,Questionnaire!A:KQ,15,FALSE)),"#",VLOOKUP(A1463,Questionnaire!A:KQ,15,FALSE))</f>
        <v>#</v>
      </c>
    </row>
    <row r="1464" spans="1:2">
      <c r="A1464" t="s">
        <v>301</v>
      </c>
      <c r="B1464" t="str">
        <f>IF(ISBLANK(VLOOKUP(A1464,Questionnaire!A:KQ,15,FALSE)),"#",VLOOKUP(A1464,Questionnaire!A:KQ,15,FALSE))</f>
        <v>#</v>
      </c>
    </row>
    <row r="1465" spans="1:2">
      <c r="A1465" t="s">
        <v>303</v>
      </c>
      <c r="B1465" t="str">
        <f>IF(ISBLANK(VLOOKUP(A1465,Questionnaire!A:KQ,15,FALSE)),"#",VLOOKUP(A1465,Questionnaire!A:KQ,15,FALSE))</f>
        <v>#</v>
      </c>
    </row>
    <row r="1466" spans="1:2">
      <c r="A1466" t="s">
        <v>305</v>
      </c>
      <c r="B1466" t="str">
        <f>IF(ISBLANK(VLOOKUP(A1466,Questionnaire!A:KQ,15,FALSE)),"#",VLOOKUP(A1466,Questionnaire!A:KQ,15,FALSE))</f>
        <v>#</v>
      </c>
    </row>
    <row r="1467" spans="1:2">
      <c r="A1467" t="s">
        <v>307</v>
      </c>
      <c r="B1467" t="str">
        <f>IF(ISBLANK(VLOOKUP(A1467,Questionnaire!A:KQ,15,FALSE)),"#",VLOOKUP(A1467,Questionnaire!A:KQ,15,FALSE))</f>
        <v>#</v>
      </c>
    </row>
    <row r="1468" spans="1:2">
      <c r="A1468" t="s">
        <v>311</v>
      </c>
      <c r="B1468" t="str">
        <f>IF(ISBLANK(VLOOKUP(A1468,Questionnaire!A:KQ,15,FALSE)),"#",VLOOKUP(A1468,Questionnaire!A:KQ,15,FALSE))</f>
        <v>#</v>
      </c>
    </row>
    <row r="1469" spans="1:2">
      <c r="A1469" t="s">
        <v>313</v>
      </c>
      <c r="B1469" t="str">
        <f>IF(ISBLANK(VLOOKUP(A1469,Questionnaire!A:KQ,15,FALSE)),"#",VLOOKUP(A1469,Questionnaire!A:KQ,15,FALSE))</f>
        <v>#</v>
      </c>
    </row>
    <row r="1470" spans="1:2">
      <c r="A1470" t="s">
        <v>314</v>
      </c>
      <c r="B1470" t="str">
        <f>IF(ISBLANK(VLOOKUP(A1470,Questionnaire!A:KQ,15,FALSE)),"#",VLOOKUP(A1470,Questionnaire!A:KQ,15,FALSE))</f>
        <v>#</v>
      </c>
    </row>
    <row r="1471" spans="1:2">
      <c r="A1471" t="s">
        <v>315</v>
      </c>
      <c r="B1471" t="str">
        <f>IF(ISBLANK(VLOOKUP(A1471,Questionnaire!A:KQ,15,FALSE)),"#",VLOOKUP(A1471,Questionnaire!A:KQ,15,FALSE))</f>
        <v>#</v>
      </c>
    </row>
    <row r="1472" spans="1:2">
      <c r="A1472" t="s">
        <v>317</v>
      </c>
      <c r="B1472" t="str">
        <f>IF(ISBLANK(VLOOKUP(A1472,Questionnaire!A:KQ,15,FALSE)),"#",VLOOKUP(A1472,Questionnaire!A:KQ,15,FALSE))</f>
        <v>#</v>
      </c>
    </row>
    <row r="1473" spans="1:2">
      <c r="A1473" t="s">
        <v>319</v>
      </c>
      <c r="B1473" t="str">
        <f>IF(ISBLANK(VLOOKUP(A1473,Questionnaire!A:KQ,15,FALSE)),"#",VLOOKUP(A1473,Questionnaire!A:KQ,15,FALSE))</f>
        <v>#</v>
      </c>
    </row>
    <row r="1474" spans="1:2">
      <c r="A1474" t="s">
        <v>322</v>
      </c>
      <c r="B1474" t="str">
        <f>IF(ISBLANK(VLOOKUP(A1474,Questionnaire!A:KQ,15,FALSE)),"#",VLOOKUP(A1474,Questionnaire!A:KQ,15,FALSE))</f>
        <v>#</v>
      </c>
    </row>
    <row r="1475" spans="1:2">
      <c r="A1475" t="s">
        <v>326</v>
      </c>
      <c r="B1475" t="str">
        <f>IF(ISBLANK(VLOOKUP(A1475,Questionnaire!A:KQ,15,FALSE)),"#",VLOOKUP(A1475,Questionnaire!A:KQ,15,FALSE))</f>
        <v>#</v>
      </c>
    </row>
    <row r="1476" spans="1:2">
      <c r="A1476" t="s">
        <v>328</v>
      </c>
      <c r="B1476" t="str">
        <f>IF(ISBLANK(VLOOKUP(A1476,Questionnaire!A:KQ,15,FALSE)),"#",VLOOKUP(A1476,Questionnaire!A:KQ,15,FALSE))</f>
        <v>#</v>
      </c>
    </row>
    <row r="1477" spans="1:2">
      <c r="A1477" t="s">
        <v>332</v>
      </c>
      <c r="B1477" t="str">
        <f>IF(ISBLANK(VLOOKUP(A1477,Questionnaire!A:KQ,15,FALSE)),"#",VLOOKUP(A1477,Questionnaire!A:KQ,15,FALSE))</f>
        <v>#</v>
      </c>
    </row>
    <row r="1478" spans="1:2">
      <c r="A1478" t="s">
        <v>333</v>
      </c>
      <c r="B1478" t="str">
        <f>IF(ISBLANK(VLOOKUP(A1478,Questionnaire!A:KQ,15,FALSE)),"#",VLOOKUP(A1478,Questionnaire!A:KQ,15,FALSE))</f>
        <v>#</v>
      </c>
    </row>
    <row r="1479" spans="1:2">
      <c r="A1479" t="s">
        <v>334</v>
      </c>
      <c r="B1479" t="str">
        <f>IF(ISBLANK(VLOOKUP(A1479,Questionnaire!A:KQ,15,FALSE)),"#",VLOOKUP(A1479,Questionnaire!A:KQ,15,FALSE))</f>
        <v>#</v>
      </c>
    </row>
    <row r="1480" spans="1:2">
      <c r="A1480" t="s">
        <v>335</v>
      </c>
      <c r="B1480" t="str">
        <f>IF(ISBLANK(VLOOKUP(A1480,Questionnaire!A:KQ,15,FALSE)),"#",VLOOKUP(A1480,Questionnaire!A:KQ,15,FALSE))</f>
        <v>#</v>
      </c>
    </row>
    <row r="1481" spans="1:2">
      <c r="A1481" t="s">
        <v>336</v>
      </c>
      <c r="B1481" t="str">
        <f>IF(ISBLANK(VLOOKUP(A1481,Questionnaire!A:KQ,15,FALSE)),"#",VLOOKUP(A1481,Questionnaire!A:KQ,15,FALSE))</f>
        <v>#</v>
      </c>
    </row>
    <row r="1482" spans="1:2">
      <c r="A1482" t="s">
        <v>337</v>
      </c>
      <c r="B1482" t="str">
        <f>IF(ISBLANK(VLOOKUP(A1482,Questionnaire!A:KQ,15,FALSE)),"#",VLOOKUP(A1482,Questionnaire!A:KQ,15,FALSE))</f>
        <v>#</v>
      </c>
    </row>
    <row r="1483" spans="1:2">
      <c r="A1483" t="s">
        <v>338</v>
      </c>
      <c r="B1483" t="str">
        <f>IF(ISBLANK(VLOOKUP(A1483,Questionnaire!A:KQ,15,FALSE)),"#",VLOOKUP(A1483,Questionnaire!A:KQ,15,FALSE))</f>
        <v>#</v>
      </c>
    </row>
    <row r="1484" spans="1:2">
      <c r="A1484" t="s">
        <v>339</v>
      </c>
      <c r="B1484" t="str">
        <f>IF(ISBLANK(VLOOKUP(A1484,Questionnaire!A:KQ,15,FALSE)),"#",VLOOKUP(A1484,Questionnaire!A:KQ,15,FALSE))</f>
        <v>#</v>
      </c>
    </row>
    <row r="1485" spans="1:2">
      <c r="A1485" t="s">
        <v>340</v>
      </c>
      <c r="B1485" t="str">
        <f>IF(ISBLANK(VLOOKUP(A1485,Questionnaire!A:KQ,15,FALSE)),"#",VLOOKUP(A1485,Questionnaire!A:KQ,15,FALSE))</f>
        <v>#</v>
      </c>
    </row>
    <row r="1486" spans="1:2">
      <c r="A1486" t="s">
        <v>341</v>
      </c>
      <c r="B1486" t="str">
        <f>IF(ISBLANK(VLOOKUP(A1486,Questionnaire!A:KQ,15,FALSE)),"#",VLOOKUP(A1486,Questionnaire!A:KQ,15,FALSE))</f>
        <v>#</v>
      </c>
    </row>
    <row r="1487" spans="1:2">
      <c r="A1487" t="s">
        <v>342</v>
      </c>
      <c r="B1487" t="str">
        <f>IF(ISBLANK(VLOOKUP(A1487,Questionnaire!A:KQ,15,FALSE)),"#",VLOOKUP(A1487,Questionnaire!A:KQ,15,FALSE))</f>
        <v>#</v>
      </c>
    </row>
    <row r="1488" spans="1:2">
      <c r="A1488" t="s">
        <v>343</v>
      </c>
      <c r="B1488" t="str">
        <f>IF(ISBLANK(VLOOKUP(A1488,Questionnaire!A:KQ,15,FALSE)),"#",VLOOKUP(A1488,Questionnaire!A:KQ,15,FALSE))</f>
        <v>#</v>
      </c>
    </row>
    <row r="1489" spans="1:2">
      <c r="A1489" t="s">
        <v>344</v>
      </c>
      <c r="B1489" t="str">
        <f>IF(ISBLANK(VLOOKUP(A1489,Questionnaire!A:KQ,15,FALSE)),"#",VLOOKUP(A1489,Questionnaire!A:KQ,15,FALSE))</f>
        <v>#</v>
      </c>
    </row>
    <row r="1490" spans="1:2">
      <c r="A1490" t="s">
        <v>345</v>
      </c>
      <c r="B1490" t="str">
        <f>IF(ISBLANK(VLOOKUP(A1490,Questionnaire!A:KQ,15,FALSE)),"#",VLOOKUP(A1490,Questionnaire!A:KQ,15,FALSE))</f>
        <v>#</v>
      </c>
    </row>
    <row r="1491" spans="1:2">
      <c r="A1491" t="s">
        <v>348</v>
      </c>
      <c r="B1491" t="str">
        <f>IF(ISBLANK(VLOOKUP(A1491,Questionnaire!A:KQ,15,FALSE)),"#",VLOOKUP(A1491,Questionnaire!A:KQ,15,FALSE))</f>
        <v>#</v>
      </c>
    </row>
    <row r="1492" spans="1:2">
      <c r="A1492" t="s">
        <v>353</v>
      </c>
      <c r="B1492" t="str">
        <f>IF(ISBLANK(VLOOKUP(A1492,Questionnaire!A:KQ,15,FALSE)),"#",VLOOKUP(A1492,Questionnaire!A:KQ,15,FALSE))</f>
        <v>#</v>
      </c>
    </row>
    <row r="1493" spans="1:2">
      <c r="A1493" t="s">
        <v>354</v>
      </c>
      <c r="B1493" t="str">
        <f>IF(ISBLANK(VLOOKUP(A1493,Questionnaire!A:KQ,15,FALSE)),"#",VLOOKUP(A1493,Questionnaire!A:KQ,15,FALSE))</f>
        <v>#</v>
      </c>
    </row>
    <row r="1494" spans="1:2">
      <c r="A1494" t="s">
        <v>355</v>
      </c>
      <c r="B1494" t="str">
        <f>IF(ISBLANK(VLOOKUP(A1494,Questionnaire!A:KQ,15,FALSE)),"#",VLOOKUP(A1494,Questionnaire!A:KQ,15,FALSE))</f>
        <v>#</v>
      </c>
    </row>
    <row r="1495" spans="1:2">
      <c r="A1495" t="s">
        <v>356</v>
      </c>
      <c r="B1495" t="str">
        <f>IF(ISBLANK(VLOOKUP(A1495,Questionnaire!A:KQ,15,FALSE)),"#",VLOOKUP(A1495,Questionnaire!A:KQ,15,FALSE))</f>
        <v>#</v>
      </c>
    </row>
    <row r="1496" spans="1:2">
      <c r="A1496" t="s">
        <v>357</v>
      </c>
      <c r="B1496" t="str">
        <f>IF(ISBLANK(VLOOKUP(A1496,Questionnaire!A:KQ,15,FALSE)),"#",VLOOKUP(A1496,Questionnaire!A:KQ,15,FALSE))</f>
        <v>#</v>
      </c>
    </row>
    <row r="1497" spans="1:2">
      <c r="A1497" t="s">
        <v>360</v>
      </c>
      <c r="B1497" t="str">
        <f>IF(ISBLANK(VLOOKUP(A1497,Questionnaire!A:KQ,15,FALSE)),"#",VLOOKUP(A1497,Questionnaire!A:KQ,15,FALSE))</f>
        <v>#</v>
      </c>
    </row>
    <row r="1498" spans="1:2">
      <c r="A1498" t="s">
        <v>362</v>
      </c>
      <c r="B1498" t="str">
        <f>IF(ISBLANK(VLOOKUP(A1498,Questionnaire!A:KQ,15,FALSE)),"#",VLOOKUP(A1498,Questionnaire!A:KQ,15,FALSE))</f>
        <v>#</v>
      </c>
    </row>
    <row r="1499" spans="1:2">
      <c r="A1499" t="s">
        <v>363</v>
      </c>
      <c r="B1499" t="str">
        <f>IF(ISBLANK(VLOOKUP(A1499,Questionnaire!A:KQ,15,FALSE)),"#",VLOOKUP(A1499,Questionnaire!A:KQ,15,FALSE))</f>
        <v>#</v>
      </c>
    </row>
    <row r="1500" spans="1:2">
      <c r="A1500" t="s">
        <v>364</v>
      </c>
      <c r="B1500" t="str">
        <f>IF(ISBLANK(VLOOKUP(A1500,Questionnaire!A:KQ,15,FALSE)),"#",VLOOKUP(A1500,Questionnaire!A:KQ,15,FALSE))</f>
        <v>#</v>
      </c>
    </row>
    <row r="1501" spans="1:2">
      <c r="A1501" t="s">
        <v>365</v>
      </c>
      <c r="B1501" t="str">
        <f>IF(ISBLANK(VLOOKUP(A1501,Questionnaire!A:KQ,15,FALSE)),"#",VLOOKUP(A1501,Questionnaire!A:KQ,15,FALSE))</f>
        <v>#</v>
      </c>
    </row>
    <row r="1502" spans="1:2">
      <c r="A1502" t="s">
        <v>366</v>
      </c>
      <c r="B1502" t="str">
        <f>IF(ISBLANK(VLOOKUP(A1502,Questionnaire!A:KQ,15,FALSE)),"#",VLOOKUP(A1502,Questionnaire!A:KQ,15,FALSE))</f>
        <v>#</v>
      </c>
    </row>
    <row r="1503" spans="1:2">
      <c r="A1503" t="s">
        <v>371</v>
      </c>
      <c r="B1503" t="str">
        <f>IF(ISBLANK(VLOOKUP(A1503,Questionnaire!A:KQ,15,FALSE)),"#",VLOOKUP(A1503,Questionnaire!A:KQ,15,FALSE))</f>
        <v>#</v>
      </c>
    </row>
    <row r="1504" spans="1:2">
      <c r="A1504" t="s">
        <v>372</v>
      </c>
      <c r="B1504" t="str">
        <f>IF(ISBLANK(VLOOKUP(A1504,Questionnaire!A:KQ,15,FALSE)),"#",VLOOKUP(A1504,Questionnaire!A:KQ,15,FALSE))</f>
        <v>#</v>
      </c>
    </row>
    <row r="1505" spans="1:2">
      <c r="A1505" t="s">
        <v>373</v>
      </c>
      <c r="B1505" t="str">
        <f>IF(ISBLANK(VLOOKUP(A1505,Questionnaire!A:KQ,15,FALSE)),"#",VLOOKUP(A1505,Questionnaire!A:KQ,15,FALSE))</f>
        <v>#</v>
      </c>
    </row>
    <row r="1506" spans="1:2">
      <c r="A1506" t="s">
        <v>374</v>
      </c>
      <c r="B1506" t="str">
        <f>IF(ISBLANK(VLOOKUP(A1506,Questionnaire!A:KQ,15,FALSE)),"#",VLOOKUP(A1506,Questionnaire!A:KQ,15,FALSE))</f>
        <v>#</v>
      </c>
    </row>
    <row r="1507" spans="1:2">
      <c r="A1507" t="s">
        <v>377</v>
      </c>
      <c r="B1507" t="str">
        <f>IF(ISBLANK(VLOOKUP(A1507,Questionnaire!A:KQ,15,FALSE)),"#",VLOOKUP(A1507,Questionnaire!A:KQ,15,FALSE))</f>
        <v>#</v>
      </c>
    </row>
    <row r="1508" spans="1:2">
      <c r="A1508" t="s">
        <v>379</v>
      </c>
      <c r="B1508" t="str">
        <f>IF(ISBLANK(VLOOKUP(A1508,Questionnaire!A:KQ,15,FALSE)),"#",VLOOKUP(A1508,Questionnaire!A:KQ,15,FALSE))</f>
        <v>#</v>
      </c>
    </row>
    <row r="1509" spans="1:2">
      <c r="A1509" t="s">
        <v>380</v>
      </c>
      <c r="B1509" t="str">
        <f>IF(ISBLANK(VLOOKUP(A1509,Questionnaire!A:KQ,15,FALSE)),"#",VLOOKUP(A1509,Questionnaire!A:KQ,15,FALSE))</f>
        <v>#</v>
      </c>
    </row>
    <row r="1510" spans="1:2">
      <c r="A1510" t="s">
        <v>381</v>
      </c>
      <c r="B1510" t="str">
        <f>IF(ISBLANK(VLOOKUP(A1510,Questionnaire!A:KQ,15,FALSE)),"#",VLOOKUP(A1510,Questionnaire!A:KQ,15,FALSE))</f>
        <v>#</v>
      </c>
    </row>
    <row r="1511" spans="1:2">
      <c r="A1511" t="s">
        <v>382</v>
      </c>
      <c r="B1511" t="str">
        <f>IF(ISBLANK(VLOOKUP(A1511,Questionnaire!A:KQ,15,FALSE)),"#",VLOOKUP(A1511,Questionnaire!A:KQ,15,FALSE))</f>
        <v>#</v>
      </c>
    </row>
    <row r="1512" spans="1:2">
      <c r="A1512" t="s">
        <v>384</v>
      </c>
      <c r="B1512" t="str">
        <f>IF(ISBLANK(VLOOKUP(A1512,Questionnaire!A:KQ,15,FALSE)),"#",VLOOKUP(A1512,Questionnaire!A:KQ,15,FALSE))</f>
        <v>#</v>
      </c>
    </row>
    <row r="1513" spans="1:2">
      <c r="A1513" t="s">
        <v>387</v>
      </c>
      <c r="B1513" t="str">
        <f>IF(ISBLANK(VLOOKUP(A1513,Questionnaire!A:KQ,15,FALSE)),"#",VLOOKUP(A1513,Questionnaire!A:KQ,15,FALSE))</f>
        <v>#</v>
      </c>
    </row>
    <row r="1514" spans="1:2">
      <c r="A1514" t="s">
        <v>391</v>
      </c>
      <c r="B1514" t="str">
        <f>IF(ISBLANK(VLOOKUP(A1514,Questionnaire!A:KQ,15,FALSE)),"#",VLOOKUP(A1514,Questionnaire!A:KQ,15,FALSE))</f>
        <v>#</v>
      </c>
    </row>
    <row r="1515" spans="1:2">
      <c r="A1515" t="s">
        <v>393</v>
      </c>
      <c r="B1515" t="str">
        <f>IF(ISBLANK(VLOOKUP(A1515,Questionnaire!A:KQ,15,FALSE)),"#",VLOOKUP(A1515,Questionnaire!A:KQ,15,FALSE))</f>
        <v>#</v>
      </c>
    </row>
    <row r="1516" spans="1:2">
      <c r="A1516" t="s">
        <v>395</v>
      </c>
      <c r="B1516" t="str">
        <f>IF(ISBLANK(VLOOKUP(A1516,Questionnaire!A:KQ,15,FALSE)),"#",VLOOKUP(A1516,Questionnaire!A:KQ,15,FALSE))</f>
        <v>#</v>
      </c>
    </row>
    <row r="1517" spans="1:2">
      <c r="A1517" t="s">
        <v>398</v>
      </c>
      <c r="B1517" t="str">
        <f>IF(ISBLANK(VLOOKUP(A1517,Questionnaire!A:KQ,15,FALSE)),"#",VLOOKUP(A1517,Questionnaire!A:KQ,15,FALSE))</f>
        <v>#</v>
      </c>
    </row>
    <row r="1518" spans="1:2">
      <c r="A1518" t="s">
        <v>402</v>
      </c>
      <c r="B1518" t="str">
        <f>IF(ISBLANK(VLOOKUP(A1518,Questionnaire!A:KQ,15,FALSE)),"#",VLOOKUP(A1518,Questionnaire!A:KQ,15,FALSE))</f>
        <v>#</v>
      </c>
    </row>
    <row r="1519" spans="1:2">
      <c r="A1519" t="s">
        <v>405</v>
      </c>
      <c r="B1519" t="str">
        <f>IF(ISBLANK(VLOOKUP(A1519,Questionnaire!A:KQ,15,FALSE)),"#",VLOOKUP(A1519,Questionnaire!A:KQ,15,FALSE))</f>
        <v>#</v>
      </c>
    </row>
    <row r="1520" spans="1:2">
      <c r="A1520" t="s">
        <v>409</v>
      </c>
      <c r="B1520" t="str">
        <f>IF(ISBLANK(VLOOKUP(A1520,Questionnaire!A:KQ,15,FALSE)),"#",VLOOKUP(A1520,Questionnaire!A:KQ,15,FALSE))</f>
        <v>#</v>
      </c>
    </row>
    <row r="1521" spans="1:2">
      <c r="A1521" t="s">
        <v>412</v>
      </c>
      <c r="B1521" t="str">
        <f>IF(ISBLANK(VLOOKUP(A1521,Questionnaire!A:KQ,15,FALSE)),"#",VLOOKUP(A1521,Questionnaire!A:KQ,15,FALSE))</f>
        <v>#</v>
      </c>
    </row>
    <row r="1522" spans="1:2">
      <c r="A1522" t="s">
        <v>415</v>
      </c>
      <c r="B1522" t="str">
        <f>IF(ISBLANK(VLOOKUP(A1522,Questionnaire!A:KQ,15,FALSE)),"#",VLOOKUP(A1522,Questionnaire!A:KQ,15,FALSE))</f>
        <v>#</v>
      </c>
    </row>
    <row r="1523" spans="1:2">
      <c r="A1523" t="s">
        <v>418</v>
      </c>
      <c r="B1523" t="str">
        <f>IF(ISBLANK(VLOOKUP(A1523,Questionnaire!A:KQ,15,FALSE)),"#",VLOOKUP(A1523,Questionnaire!A:KQ,15,FALSE))</f>
        <v>#</v>
      </c>
    </row>
    <row r="1524" spans="1:2">
      <c r="A1524" t="s">
        <v>421</v>
      </c>
      <c r="B1524" t="str">
        <f>IF(ISBLANK(VLOOKUP(A1524,Questionnaire!A:KQ,15,FALSE)),"#",VLOOKUP(A1524,Questionnaire!A:KQ,15,FALSE))</f>
        <v>#</v>
      </c>
    </row>
    <row r="1525" spans="1:2">
      <c r="A1525" t="s">
        <v>424</v>
      </c>
      <c r="B1525" t="str">
        <f>IF(ISBLANK(VLOOKUP(A1525,Questionnaire!A:KQ,15,FALSE)),"#",VLOOKUP(A1525,Questionnaire!A:KQ,15,FALSE))</f>
        <v>#</v>
      </c>
    </row>
    <row r="1526" spans="1:2">
      <c r="A1526" t="s">
        <v>429</v>
      </c>
      <c r="B1526" t="str">
        <f>IF(ISBLANK(VLOOKUP(A1526,Questionnaire!A:KQ,15,FALSE)),"#",VLOOKUP(A1526,Questionnaire!A:KQ,15,FALSE))</f>
        <v>#</v>
      </c>
    </row>
    <row r="1527" spans="1:2">
      <c r="A1527" t="s">
        <v>432</v>
      </c>
      <c r="B1527" t="str">
        <f>IF(ISBLANK(VLOOKUP(A1527,Questionnaire!A:KQ,15,FALSE)),"#",VLOOKUP(A1527,Questionnaire!A:KQ,15,FALSE))</f>
        <v>#</v>
      </c>
    </row>
    <row r="1528" spans="1:2">
      <c r="A1528" t="s">
        <v>435</v>
      </c>
      <c r="B1528" t="str">
        <f>IF(ISBLANK(VLOOKUP(A1528,Questionnaire!A:KQ,15,FALSE)),"#",VLOOKUP(A1528,Questionnaire!A:KQ,15,FALSE))</f>
        <v>#</v>
      </c>
    </row>
    <row r="1529" spans="1:2">
      <c r="A1529" t="s">
        <v>437</v>
      </c>
      <c r="B1529" t="str">
        <f>IF(ISBLANK(VLOOKUP(A1529,Questionnaire!A:KQ,15,FALSE)),"#",VLOOKUP(A1529,Questionnaire!A:KQ,15,FALSE))</f>
        <v>#</v>
      </c>
    </row>
    <row r="1530" spans="1:2">
      <c r="A1530" t="s">
        <v>439</v>
      </c>
      <c r="B1530" t="str">
        <f>IF(ISBLANK(VLOOKUP(A1530,Questionnaire!A:KQ,15,FALSE)),"#",VLOOKUP(A1530,Questionnaire!A:KQ,15,FALSE))</f>
        <v>#</v>
      </c>
    </row>
    <row r="1531" spans="1:2">
      <c r="A1531" t="s">
        <v>442</v>
      </c>
      <c r="B1531" t="str">
        <f>IF(ISBLANK(VLOOKUP(A1531,Questionnaire!A:KQ,15,FALSE)),"#",VLOOKUP(A1531,Questionnaire!A:KQ,15,FALSE))</f>
        <v>#</v>
      </c>
    </row>
    <row r="1532" spans="1:2">
      <c r="A1532" t="s">
        <v>445</v>
      </c>
      <c r="B1532" t="str">
        <f>IF(ISBLANK(VLOOKUP(A1532,Questionnaire!A:KQ,15,FALSE)),"#",VLOOKUP(A1532,Questionnaire!A:KQ,15,FALSE))</f>
        <v>#</v>
      </c>
    </row>
    <row r="1533" spans="1:2">
      <c r="A1533" t="s">
        <v>448</v>
      </c>
      <c r="B1533" t="str">
        <f>IF(ISBLANK(VLOOKUP(A1533,Questionnaire!A:KQ,15,FALSE)),"#",VLOOKUP(A1533,Questionnaire!A:KQ,15,FALSE))</f>
        <v>#</v>
      </c>
    </row>
    <row r="1534" spans="1:2">
      <c r="A1534" t="s">
        <v>452</v>
      </c>
      <c r="B1534" t="str">
        <f>IF(ISBLANK(VLOOKUP(A1534,Questionnaire!A:KQ,15,FALSE)),"#",VLOOKUP(A1534,Questionnaire!A:KQ,15,FALSE))</f>
        <v>#</v>
      </c>
    </row>
    <row r="1535" spans="1:2">
      <c r="A1535" t="s">
        <v>455</v>
      </c>
      <c r="B1535" t="str">
        <f>IF(ISBLANK(VLOOKUP(A1535,Questionnaire!A:KQ,15,FALSE)),"#",VLOOKUP(A1535,Questionnaire!A:KQ,15,FALSE))</f>
        <v>#</v>
      </c>
    </row>
    <row r="1536" spans="1:2">
      <c r="A1536" t="s">
        <v>458</v>
      </c>
      <c r="B1536" t="str">
        <f>IF(ISBLANK(VLOOKUP(A1536,Questionnaire!A:KQ,15,FALSE)),"#",VLOOKUP(A1536,Questionnaire!A:KQ,15,FALSE))</f>
        <v>#</v>
      </c>
    </row>
    <row r="1537" spans="1:3">
      <c r="A1537" t="s">
        <v>461</v>
      </c>
      <c r="B1537" t="str">
        <f>IF(ISBLANK(VLOOKUP(A1537,Questionnaire!A:KQ,15,FALSE)),"#",VLOOKUP(A1537,Questionnaire!A:KQ,15,FALSE))</f>
        <v>#</v>
      </c>
    </row>
    <row r="1538" spans="1:3">
      <c r="A1538" t="s">
        <v>465</v>
      </c>
      <c r="B1538" t="str">
        <f>IF(ISBLANK(VLOOKUP(A1538,Questionnaire!A:KQ,15,FALSE)),"#",VLOOKUP(A1538,Questionnaire!A:KQ,15,FALSE))</f>
        <v>#</v>
      </c>
    </row>
    <row r="1539" spans="1:3">
      <c r="A1539" t="s">
        <v>467</v>
      </c>
      <c r="B1539" t="str">
        <f>IF(ISBLANK(VLOOKUP(A1539,Questionnaire!A:KQ,15,FALSE)),"#",VLOOKUP(A1539,Questionnaire!A:KQ,15,FALSE))</f>
        <v>#</v>
      </c>
    </row>
    <row r="1540" spans="1:3">
      <c r="A1540" t="s">
        <v>469</v>
      </c>
      <c r="B1540" t="str">
        <f>IF(ISBLANK(VLOOKUP(A1540,Questionnaire!A:KQ,15,FALSE)),"#",VLOOKUP(A1540,Questionnaire!A:KQ,15,FALSE))</f>
        <v>#</v>
      </c>
    </row>
    <row r="1541" spans="1:3">
      <c r="A1541" t="s">
        <v>471</v>
      </c>
      <c r="B1541" t="str">
        <f>IF(ISBLANK(VLOOKUP(A1541,Questionnaire!A:KQ,15,FALSE)),"#",VLOOKUP(A1541,Questionnaire!A:KQ,15,FALSE))</f>
        <v>#</v>
      </c>
    </row>
    <row r="1542" spans="1:3">
      <c r="A1542" t="s">
        <v>473</v>
      </c>
      <c r="B1542" t="str">
        <f>IF(ISBLANK(VLOOKUP(A1542,Questionnaire!A:KQ,15,FALSE)),"#",VLOOKUP(A1542,Questionnaire!A:KQ,15,FALSE))</f>
        <v>#</v>
      </c>
    </row>
    <row r="1543" spans="1:3">
      <c r="A1543" t="s">
        <v>475</v>
      </c>
      <c r="B1543" t="str">
        <f>IF(ISBLANK(VLOOKUP(A1543,Questionnaire!A:KQ,15,FALSE)),"#",VLOOKUP(A1543,Questionnaire!A:KQ,15,FALSE))</f>
        <v>#</v>
      </c>
    </row>
    <row r="1544" spans="1:3">
      <c r="A1544" t="s">
        <v>185</v>
      </c>
      <c r="B1544" t="str">
        <f>IF(ISBLANK(VLOOKUP(A1544,Questionnaire!A:KQ,16,FALSE)),"#",VLOOKUP(A1544,Questionnaire!A:KQ,16,FALSE))</f>
        <v>#</v>
      </c>
      <c r="C1544">
        <v>13</v>
      </c>
    </row>
    <row r="1545" spans="1:3">
      <c r="A1545" t="s">
        <v>187</v>
      </c>
      <c r="B1545" t="str">
        <f>IF(ISNA(VLOOKUP(VLOOKUP(A1545,Questionnaire!A:KQ,16,FALSE),'CORA Encoding'!D:E,2,FALSE)),"#",VLOOKUP(VLOOKUP(A1545,Questionnaire!A:KQ,16,FALSE),'CORA Encoding'!D:E,2,FALSE))</f>
        <v>#</v>
      </c>
    </row>
    <row r="1546" spans="1:3">
      <c r="A1546" t="s">
        <v>189</v>
      </c>
      <c r="B1546" t="str">
        <f>IF(ISNA(VLOOKUP(VLOOKUP(A1546,Questionnaire!A:KQ,16,FALSE),'CORA Encoding'!G:H,2,FALSE)),"#",VLOOKUP(VLOOKUP(A1546,Questionnaire!A:KQ,16,FALSE),'CORA Encoding'!G:H,2,FALSE))</f>
        <v>#</v>
      </c>
    </row>
    <row r="1547" spans="1:3">
      <c r="A1547" t="s">
        <v>191</v>
      </c>
      <c r="B1547" t="str">
        <f>IF(ISNA(VLOOKUP(VLOOKUP(A1547,Questionnaire!A:KQ,16,FALSE),'Country List'!E:F,2,FALSE)),"#",VLOOKUP(VLOOKUP(A1547,Questionnaire!A:KQ,16,FALSE),'Country List'!E:F,2,FALSE))</f>
        <v>#</v>
      </c>
    </row>
    <row r="1548" spans="1:3">
      <c r="A1548" t="s">
        <v>193</v>
      </c>
      <c r="B1548" t="str">
        <f>IF(ISNA(VLOOKUP(VLOOKUP(A1548,Questionnaire!A:KQ,16,FALSE),'Industry List'!B:C,2,FALSE)),"#",VLOOKUP(VLOOKUP(A1548,Questionnaire!A:KQ,16,FALSE),'Industry List'!B:C,2,FALSE))</f>
        <v>#</v>
      </c>
    </row>
    <row r="1549" spans="1:3">
      <c r="A1549" t="s">
        <v>197</v>
      </c>
      <c r="B1549" t="str">
        <f>IF(ISBLANK(VLOOKUP(A1549,Questionnaire!A:KQ,16,FALSE)),"#",VLOOKUP(A1549,Questionnaire!A:KQ,16,FALSE))</f>
        <v>#</v>
      </c>
    </row>
    <row r="1550" spans="1:3">
      <c r="A1550" t="s">
        <v>201</v>
      </c>
      <c r="B1550" t="str">
        <f>IF(ISBLANK(VLOOKUP(A1550,Questionnaire!A:KQ,16,FALSE)),"#",VLOOKUP(A1550,Questionnaire!A:KQ,16,FALSE))</f>
        <v>#</v>
      </c>
    </row>
    <row r="1551" spans="1:3">
      <c r="A1551" t="s">
        <v>203</v>
      </c>
      <c r="B1551" t="str">
        <f>IF(ISNA(VLOOKUP(VLOOKUP(A1551,Questionnaire!A:KQ,16,FALSE),'CORA Encoding'!J:K,2,FALSE)),"#",VLOOKUP(VLOOKUP(A1551,Questionnaire!A:KQ,16,FALSE),'CORA Encoding'!J:K,2,FALSE))</f>
        <v>#</v>
      </c>
    </row>
    <row r="1552" spans="1:3">
      <c r="A1552" t="s">
        <v>208</v>
      </c>
      <c r="B1552" t="str">
        <f>IF(ISBLANK(VLOOKUP(A1552,Questionnaire!A:KQ,16,FALSE)),"#",VLOOKUP(A1552,Questionnaire!A:KQ,16,FALSE))</f>
        <v>#</v>
      </c>
    </row>
    <row r="1553" spans="1:2">
      <c r="A1553" t="s">
        <v>213</v>
      </c>
      <c r="B1553" t="str">
        <f>IF(ISBLANK(VLOOKUP(A1553,Questionnaire!A:KQ,16,FALSE)),"#",VLOOKUP(A1553,Questionnaire!A:KQ,16,FALSE))</f>
        <v>#</v>
      </c>
    </row>
    <row r="1554" spans="1:2">
      <c r="A1554" t="s">
        <v>215</v>
      </c>
      <c r="B1554" t="str">
        <f>IF(ISBLANK(VLOOKUP(A1554,Questionnaire!A:KQ,16,FALSE)),"#",VLOOKUP(A1554,Questionnaire!A:KQ,16,FALSE))</f>
        <v>#</v>
      </c>
    </row>
    <row r="1555" spans="1:2">
      <c r="A1555" t="s">
        <v>217</v>
      </c>
      <c r="B1555" t="str">
        <f>IF(ISBLANK(VLOOKUP(A1555,Questionnaire!A:KQ,16,FALSE)),"#",VLOOKUP(A1555,Questionnaire!A:KQ,16,FALSE))</f>
        <v>#</v>
      </c>
    </row>
    <row r="1556" spans="1:2">
      <c r="A1556" t="s">
        <v>219</v>
      </c>
      <c r="B1556" t="str">
        <f>IF(ISBLANK(VLOOKUP(A1556,Questionnaire!A:KQ,16,FALSE)),"#",VLOOKUP(A1556,Questionnaire!A:KQ,16,FALSE))</f>
        <v>#</v>
      </c>
    </row>
    <row r="1557" spans="1:2">
      <c r="A1557" t="s">
        <v>221</v>
      </c>
      <c r="B1557" t="str">
        <f>IF(ISBLANK(VLOOKUP(A1557,Questionnaire!A:KQ,16,FALSE)),"#",VLOOKUP(A1557,Questionnaire!A:KQ,16,FALSE))</f>
        <v>#</v>
      </c>
    </row>
    <row r="1558" spans="1:2">
      <c r="A1558" t="s">
        <v>223</v>
      </c>
      <c r="B1558" t="str">
        <f>IF(ISBLANK(VLOOKUP(A1558,Questionnaire!A:KQ,16,FALSE)),"#",VLOOKUP(A1558,Questionnaire!A:KQ,16,FALSE))</f>
        <v>#</v>
      </c>
    </row>
    <row r="1559" spans="1:2">
      <c r="A1559" t="s">
        <v>225</v>
      </c>
      <c r="B1559" t="str">
        <f>IF(ISBLANK(VLOOKUP(A1559,Questionnaire!A:KQ,16,FALSE)),"#",VLOOKUP(A1559,Questionnaire!A:KQ,16,FALSE))</f>
        <v>#</v>
      </c>
    </row>
    <row r="1560" spans="1:2">
      <c r="A1560" t="s">
        <v>227</v>
      </c>
      <c r="B1560" t="str">
        <f>IF(ISBLANK(VLOOKUP(A1560,Questionnaire!A:KQ,16,FALSE)),"#",VLOOKUP(A1560,Questionnaire!A:KQ,16,FALSE))</f>
        <v>#</v>
      </c>
    </row>
    <row r="1561" spans="1:2">
      <c r="A1561" t="s">
        <v>229</v>
      </c>
      <c r="B1561" t="str">
        <f>IF(ISBLANK(VLOOKUP(A1561,Questionnaire!A:KQ,16,FALSE)),"#",VLOOKUP(A1561,Questionnaire!A:KQ,16,FALSE))</f>
        <v>#</v>
      </c>
    </row>
    <row r="1562" spans="1:2">
      <c r="A1562" t="s">
        <v>231</v>
      </c>
      <c r="B1562" t="str">
        <f>IF(ISBLANK(VLOOKUP(A1562,Questionnaire!A:KQ,16,FALSE)),"#",VLOOKUP(A1562,Questionnaire!A:KQ,16,FALSE))</f>
        <v>#</v>
      </c>
    </row>
    <row r="1563" spans="1:2">
      <c r="A1563" t="s">
        <v>233</v>
      </c>
      <c r="B1563" t="str">
        <f>IF(ISBLANK(VLOOKUP(A1563,Questionnaire!A:KQ,16,FALSE)),"#",VLOOKUP(A1563,Questionnaire!A:KQ,16,FALSE))</f>
        <v>#</v>
      </c>
    </row>
    <row r="1564" spans="1:2">
      <c r="A1564" t="s">
        <v>235</v>
      </c>
      <c r="B1564" t="str">
        <f>IF(ISBLANK(VLOOKUP(A1564,Questionnaire!A:KQ,16,FALSE)),"#",VLOOKUP(A1564,Questionnaire!A:KQ,16,FALSE))</f>
        <v>#</v>
      </c>
    </row>
    <row r="1565" spans="1:2">
      <c r="A1565" t="s">
        <v>237</v>
      </c>
      <c r="B1565" t="str">
        <f>IF(ISBLANK(VLOOKUP(A1565,Questionnaire!A:KQ,16,FALSE)),"#",VLOOKUP(A1565,Questionnaire!A:KQ,16,FALSE))</f>
        <v>#</v>
      </c>
    </row>
    <row r="1566" spans="1:2">
      <c r="A1566" t="s">
        <v>239</v>
      </c>
      <c r="B1566" t="str">
        <f>IF(ISBLANK(VLOOKUP(A1566,Questionnaire!A:KQ,16,FALSE)),"#",VLOOKUP(A1566,Questionnaire!A:KQ,16,FALSE))</f>
        <v>#</v>
      </c>
    </row>
    <row r="1567" spans="1:2">
      <c r="A1567" t="s">
        <v>242</v>
      </c>
      <c r="B1567" t="str">
        <f>IF(ISBLANK(VLOOKUP(A1567,Questionnaire!A:KQ,16,FALSE)),"#",VLOOKUP(A1567,Questionnaire!A:KQ,16,FALSE))</f>
        <v>#</v>
      </c>
    </row>
    <row r="1568" spans="1:2">
      <c r="A1568" t="s">
        <v>245</v>
      </c>
      <c r="B1568" t="str">
        <f>IF(ISBLANK(VLOOKUP(A1568,Questionnaire!A:KQ,16,FALSE)),"#",VLOOKUP(A1568,Questionnaire!A:KQ,16,FALSE))</f>
        <v>#</v>
      </c>
    </row>
    <row r="1569" spans="1:2">
      <c r="A1569" t="s">
        <v>247</v>
      </c>
      <c r="B1569" t="str">
        <f>IF(ISBLANK(VLOOKUP(A1569,Questionnaire!A:KQ,16,FALSE)),"#",VLOOKUP(A1569,Questionnaire!A:KQ,16,FALSE))</f>
        <v>#</v>
      </c>
    </row>
    <row r="1570" spans="1:2">
      <c r="A1570" t="s">
        <v>249</v>
      </c>
      <c r="B1570" t="str">
        <f>IF(ISBLANK(VLOOKUP(A1570,Questionnaire!A:KQ,16,FALSE)),"#",VLOOKUP(A1570,Questionnaire!A:KQ,16,FALSE))</f>
        <v>#</v>
      </c>
    </row>
    <row r="1571" spans="1:2">
      <c r="A1571" t="s">
        <v>250</v>
      </c>
      <c r="B1571" t="str">
        <f>IF(ISBLANK(VLOOKUP(A1571,Questionnaire!A:KQ,16,FALSE)),"#",VLOOKUP(A1571,Questionnaire!A:KQ,16,FALSE))</f>
        <v>#</v>
      </c>
    </row>
    <row r="1572" spans="1:2">
      <c r="A1572" t="s">
        <v>252</v>
      </c>
      <c r="B1572" t="str">
        <f>IF(ISBLANK(VLOOKUP(A1572,Questionnaire!A:KQ,16,FALSE)),"#",VLOOKUP(A1572,Questionnaire!A:KQ,16,FALSE))</f>
        <v>#</v>
      </c>
    </row>
    <row r="1573" spans="1:2">
      <c r="A1573" t="s">
        <v>255</v>
      </c>
      <c r="B1573" t="str">
        <f>IF(ISBLANK(VLOOKUP(A1573,Questionnaire!A:KQ,16,FALSE)),"#",VLOOKUP(A1573,Questionnaire!A:KQ,16,FALSE))</f>
        <v>#</v>
      </c>
    </row>
    <row r="1574" spans="1:2">
      <c r="A1574" t="s">
        <v>258</v>
      </c>
      <c r="B1574" t="str">
        <f>IF(ISNA(VLOOKUP(VLOOKUP(A1574,Questionnaire!A:KQ,16,FALSE),'CORA Encoding'!M:N,2,FALSE)),"#",VLOOKUP(VLOOKUP(A1574,Questionnaire!A:KQ,16,FALSE),'CORA Encoding'!M:N,2,FALSE))</f>
        <v>#</v>
      </c>
    </row>
    <row r="1575" spans="1:2">
      <c r="A1575" t="s">
        <v>261</v>
      </c>
      <c r="B1575" t="str">
        <f>IF(ISBLANK(VLOOKUP(A1575,Questionnaire!A:KQ,16,FALSE)),"#",VLOOKUP(A1575,Questionnaire!A:KQ,16,FALSE))</f>
        <v>#</v>
      </c>
    </row>
    <row r="1576" spans="1:2">
      <c r="A1576" t="s">
        <v>263</v>
      </c>
      <c r="B1576" t="str">
        <f>IF(ISBLANK(VLOOKUP(A1576,Questionnaire!A:KQ,16,FALSE)),"#",VLOOKUP(A1576,Questionnaire!A:KQ,16,FALSE))</f>
        <v>#</v>
      </c>
    </row>
    <row r="1577" spans="1:2">
      <c r="A1577" t="s">
        <v>265</v>
      </c>
      <c r="B1577" t="str">
        <f>IF(ISBLANK(VLOOKUP(A1577,Questionnaire!A:KQ,16,FALSE)),"#",VLOOKUP(A1577,Questionnaire!A:KQ,16,FALSE))</f>
        <v>#</v>
      </c>
    </row>
    <row r="1578" spans="1:2">
      <c r="A1578" t="s">
        <v>267</v>
      </c>
      <c r="B1578" t="str">
        <f>IF(ISBLANK(VLOOKUP(A1578,Questionnaire!A:KQ,16,FALSE)),"#",VLOOKUP(A1578,Questionnaire!A:KQ,16,FALSE))</f>
        <v>#</v>
      </c>
    </row>
    <row r="1579" spans="1:2">
      <c r="A1579" t="s">
        <v>269</v>
      </c>
      <c r="B1579" t="str">
        <f>IF(ISBLANK(VLOOKUP(A1579,Questionnaire!A:KQ,16,FALSE)),"#",VLOOKUP(A1579,Questionnaire!A:KQ,16,FALSE))</f>
        <v>#</v>
      </c>
    </row>
    <row r="1580" spans="1:2">
      <c r="A1580" t="s">
        <v>274</v>
      </c>
      <c r="B1580" t="str">
        <f>IF(ISBLANK(VLOOKUP(A1580,Questionnaire!A:KQ,16,FALSE)),"#",VLOOKUP(A1580,Questionnaire!A:KQ,16,FALSE))</f>
        <v>#</v>
      </c>
    </row>
    <row r="1581" spans="1:2">
      <c r="A1581" t="s">
        <v>276</v>
      </c>
      <c r="B1581" t="str">
        <f>IF(ISBLANK(VLOOKUP(A1581,Questionnaire!A:KQ,16,FALSE)),"#",VLOOKUP(A1581,Questionnaire!A:KQ,16,FALSE))</f>
        <v>#</v>
      </c>
    </row>
    <row r="1582" spans="1:2">
      <c r="A1582" t="s">
        <v>278</v>
      </c>
      <c r="B1582" t="str">
        <f>IF(ISBLANK(VLOOKUP(A1582,Questionnaire!A:KQ,16,FALSE)),"#",VLOOKUP(A1582,Questionnaire!A:KQ,16,FALSE))</f>
        <v>#</v>
      </c>
    </row>
    <row r="1583" spans="1:2">
      <c r="A1583" t="s">
        <v>280</v>
      </c>
      <c r="B1583" t="str">
        <f>IF(ISBLANK(VLOOKUP(A1583,Questionnaire!A:KQ,16,FALSE)),"#",VLOOKUP(A1583,Questionnaire!A:KQ,16,FALSE))</f>
        <v>#</v>
      </c>
    </row>
    <row r="1584" spans="1:2">
      <c r="A1584" t="s">
        <v>282</v>
      </c>
      <c r="B1584" t="str">
        <f>IF(ISBLANK(VLOOKUP(A1584,Questionnaire!A:KQ,16,FALSE)),"#",VLOOKUP(A1584,Questionnaire!A:KQ,16,FALSE))</f>
        <v>#</v>
      </c>
    </row>
    <row r="1585" spans="1:2">
      <c r="A1585" t="s">
        <v>286</v>
      </c>
      <c r="B1585" t="str">
        <f>IF(ISBLANK(VLOOKUP(A1585,Questionnaire!A:KQ,16,FALSE)),"#",VLOOKUP(A1585,Questionnaire!A:KQ,16,FALSE))</f>
        <v>#</v>
      </c>
    </row>
    <row r="1586" spans="1:2">
      <c r="A1586" t="s">
        <v>288</v>
      </c>
      <c r="B1586" t="str">
        <f>IF(ISBLANK(VLOOKUP(A1586,Questionnaire!A:KQ,16,FALSE)),"#",VLOOKUP(A1586,Questionnaire!A:KQ,16,FALSE))</f>
        <v>#</v>
      </c>
    </row>
    <row r="1587" spans="1:2">
      <c r="A1587" t="s">
        <v>290</v>
      </c>
      <c r="B1587" t="str">
        <f>IF(ISBLANK(VLOOKUP(A1587,Questionnaire!A:KQ,16,FALSE)),"#",VLOOKUP(A1587,Questionnaire!A:KQ,16,FALSE))</f>
        <v>#</v>
      </c>
    </row>
    <row r="1588" spans="1:2">
      <c r="A1588" t="s">
        <v>292</v>
      </c>
      <c r="B1588" t="str">
        <f>IF(ISBLANK(VLOOKUP(A1588,Questionnaire!A:KQ,16,FALSE)),"#",VLOOKUP(A1588,Questionnaire!A:KQ,16,FALSE))</f>
        <v>#</v>
      </c>
    </row>
    <row r="1589" spans="1:2">
      <c r="A1589" t="s">
        <v>294</v>
      </c>
      <c r="B1589" t="str">
        <f>IF(ISBLANK(VLOOKUP(A1589,Questionnaire!A:KQ,16,FALSE)),"#",VLOOKUP(A1589,Questionnaire!A:KQ,16,FALSE))</f>
        <v>#</v>
      </c>
    </row>
    <row r="1590" spans="1:2">
      <c r="A1590" t="s">
        <v>296</v>
      </c>
      <c r="B1590" t="str">
        <f>IF(ISBLANK(VLOOKUP(A1590,Questionnaire!A:KQ,16,FALSE)),"#",VLOOKUP(A1590,Questionnaire!A:KQ,16,FALSE))</f>
        <v>#</v>
      </c>
    </row>
    <row r="1591" spans="1:2">
      <c r="A1591" t="s">
        <v>301</v>
      </c>
      <c r="B1591" t="str">
        <f>IF(ISBLANK(VLOOKUP(A1591,Questionnaire!A:KQ,16,FALSE)),"#",VLOOKUP(A1591,Questionnaire!A:KQ,16,FALSE))</f>
        <v>#</v>
      </c>
    </row>
    <row r="1592" spans="1:2">
      <c r="A1592" t="s">
        <v>303</v>
      </c>
      <c r="B1592" t="str">
        <f>IF(ISBLANK(VLOOKUP(A1592,Questionnaire!A:KQ,16,FALSE)),"#",VLOOKUP(A1592,Questionnaire!A:KQ,16,FALSE))</f>
        <v>#</v>
      </c>
    </row>
    <row r="1593" spans="1:2">
      <c r="A1593" t="s">
        <v>305</v>
      </c>
      <c r="B1593" t="str">
        <f>IF(ISBLANK(VLOOKUP(A1593,Questionnaire!A:KQ,16,FALSE)),"#",VLOOKUP(A1593,Questionnaire!A:KQ,16,FALSE))</f>
        <v>#</v>
      </c>
    </row>
    <row r="1594" spans="1:2">
      <c r="A1594" t="s">
        <v>307</v>
      </c>
      <c r="B1594" t="str">
        <f>IF(ISBLANK(VLOOKUP(A1594,Questionnaire!A:KQ,16,FALSE)),"#",VLOOKUP(A1594,Questionnaire!A:KQ,16,FALSE))</f>
        <v>#</v>
      </c>
    </row>
    <row r="1595" spans="1:2">
      <c r="A1595" t="s">
        <v>311</v>
      </c>
      <c r="B1595" t="str">
        <f>IF(ISBLANK(VLOOKUP(A1595,Questionnaire!A:KQ,16,FALSE)),"#",VLOOKUP(A1595,Questionnaire!A:KQ,16,FALSE))</f>
        <v>#</v>
      </c>
    </row>
    <row r="1596" spans="1:2">
      <c r="A1596" t="s">
        <v>313</v>
      </c>
      <c r="B1596" t="str">
        <f>IF(ISBLANK(VLOOKUP(A1596,Questionnaire!A:KQ,16,FALSE)),"#",VLOOKUP(A1596,Questionnaire!A:KQ,16,FALSE))</f>
        <v>#</v>
      </c>
    </row>
    <row r="1597" spans="1:2">
      <c r="A1597" t="s">
        <v>314</v>
      </c>
      <c r="B1597" t="str">
        <f>IF(ISBLANK(VLOOKUP(A1597,Questionnaire!A:KQ,16,FALSE)),"#",VLOOKUP(A1597,Questionnaire!A:KQ,16,FALSE))</f>
        <v>#</v>
      </c>
    </row>
    <row r="1598" spans="1:2">
      <c r="A1598" t="s">
        <v>315</v>
      </c>
      <c r="B1598" t="str">
        <f>IF(ISBLANK(VLOOKUP(A1598,Questionnaire!A:KQ,16,FALSE)),"#",VLOOKUP(A1598,Questionnaire!A:KQ,16,FALSE))</f>
        <v>#</v>
      </c>
    </row>
    <row r="1599" spans="1:2">
      <c r="A1599" t="s">
        <v>317</v>
      </c>
      <c r="B1599" t="str">
        <f>IF(ISBLANK(VLOOKUP(A1599,Questionnaire!A:KQ,16,FALSE)),"#",VLOOKUP(A1599,Questionnaire!A:KQ,16,FALSE))</f>
        <v>#</v>
      </c>
    </row>
    <row r="1600" spans="1:2">
      <c r="A1600" t="s">
        <v>319</v>
      </c>
      <c r="B1600" t="str">
        <f>IF(ISBLANK(VLOOKUP(A1600,Questionnaire!A:KQ,16,FALSE)),"#",VLOOKUP(A1600,Questionnaire!A:KQ,16,FALSE))</f>
        <v>#</v>
      </c>
    </row>
    <row r="1601" spans="1:2">
      <c r="A1601" t="s">
        <v>322</v>
      </c>
      <c r="B1601" t="str">
        <f>IF(ISBLANK(VLOOKUP(A1601,Questionnaire!A:KQ,16,FALSE)),"#",VLOOKUP(A1601,Questionnaire!A:KQ,16,FALSE))</f>
        <v>#</v>
      </c>
    </row>
    <row r="1602" spans="1:2">
      <c r="A1602" t="s">
        <v>326</v>
      </c>
      <c r="B1602" t="str">
        <f>IF(ISBLANK(VLOOKUP(A1602,Questionnaire!A:KQ,16,FALSE)),"#",VLOOKUP(A1602,Questionnaire!A:KQ,16,FALSE))</f>
        <v>#</v>
      </c>
    </row>
    <row r="1603" spans="1:2">
      <c r="A1603" t="s">
        <v>328</v>
      </c>
      <c r="B1603" t="str">
        <f>IF(ISBLANK(VLOOKUP(A1603,Questionnaire!A:KQ,16,FALSE)),"#",VLOOKUP(A1603,Questionnaire!A:KQ,16,FALSE))</f>
        <v>#</v>
      </c>
    </row>
    <row r="1604" spans="1:2">
      <c r="A1604" t="s">
        <v>332</v>
      </c>
      <c r="B1604" t="str">
        <f>IF(ISBLANK(VLOOKUP(A1604,Questionnaire!A:KQ,16,FALSE)),"#",VLOOKUP(A1604,Questionnaire!A:KQ,16,FALSE))</f>
        <v>#</v>
      </c>
    </row>
    <row r="1605" spans="1:2">
      <c r="A1605" t="s">
        <v>333</v>
      </c>
      <c r="B1605" t="str">
        <f>IF(ISBLANK(VLOOKUP(A1605,Questionnaire!A:KQ,16,FALSE)),"#",VLOOKUP(A1605,Questionnaire!A:KQ,16,FALSE))</f>
        <v>#</v>
      </c>
    </row>
    <row r="1606" spans="1:2">
      <c r="A1606" t="s">
        <v>334</v>
      </c>
      <c r="B1606" t="str">
        <f>IF(ISBLANK(VLOOKUP(A1606,Questionnaire!A:KQ,16,FALSE)),"#",VLOOKUP(A1606,Questionnaire!A:KQ,16,FALSE))</f>
        <v>#</v>
      </c>
    </row>
    <row r="1607" spans="1:2">
      <c r="A1607" t="s">
        <v>335</v>
      </c>
      <c r="B1607" t="str">
        <f>IF(ISBLANK(VLOOKUP(A1607,Questionnaire!A:KQ,16,FALSE)),"#",VLOOKUP(A1607,Questionnaire!A:KQ,16,FALSE))</f>
        <v>#</v>
      </c>
    </row>
    <row r="1608" spans="1:2">
      <c r="A1608" t="s">
        <v>336</v>
      </c>
      <c r="B1608" t="str">
        <f>IF(ISBLANK(VLOOKUP(A1608,Questionnaire!A:KQ,16,FALSE)),"#",VLOOKUP(A1608,Questionnaire!A:KQ,16,FALSE))</f>
        <v>#</v>
      </c>
    </row>
    <row r="1609" spans="1:2">
      <c r="A1609" t="s">
        <v>337</v>
      </c>
      <c r="B1609" t="str">
        <f>IF(ISBLANK(VLOOKUP(A1609,Questionnaire!A:KQ,16,FALSE)),"#",VLOOKUP(A1609,Questionnaire!A:KQ,16,FALSE))</f>
        <v>#</v>
      </c>
    </row>
    <row r="1610" spans="1:2">
      <c r="A1610" t="s">
        <v>338</v>
      </c>
      <c r="B1610" t="str">
        <f>IF(ISBLANK(VLOOKUP(A1610,Questionnaire!A:KQ,16,FALSE)),"#",VLOOKUP(A1610,Questionnaire!A:KQ,16,FALSE))</f>
        <v>#</v>
      </c>
    </row>
    <row r="1611" spans="1:2">
      <c r="A1611" t="s">
        <v>339</v>
      </c>
      <c r="B1611" t="str">
        <f>IF(ISBLANK(VLOOKUP(A1611,Questionnaire!A:KQ,16,FALSE)),"#",VLOOKUP(A1611,Questionnaire!A:KQ,16,FALSE))</f>
        <v>#</v>
      </c>
    </row>
    <row r="1612" spans="1:2">
      <c r="A1612" t="s">
        <v>340</v>
      </c>
      <c r="B1612" t="str">
        <f>IF(ISBLANK(VLOOKUP(A1612,Questionnaire!A:KQ,16,FALSE)),"#",VLOOKUP(A1612,Questionnaire!A:KQ,16,FALSE))</f>
        <v>#</v>
      </c>
    </row>
    <row r="1613" spans="1:2">
      <c r="A1613" t="s">
        <v>341</v>
      </c>
      <c r="B1613" t="str">
        <f>IF(ISBLANK(VLOOKUP(A1613,Questionnaire!A:KQ,16,FALSE)),"#",VLOOKUP(A1613,Questionnaire!A:KQ,16,FALSE))</f>
        <v>#</v>
      </c>
    </row>
    <row r="1614" spans="1:2">
      <c r="A1614" t="s">
        <v>342</v>
      </c>
      <c r="B1614" t="str">
        <f>IF(ISBLANK(VLOOKUP(A1614,Questionnaire!A:KQ,16,FALSE)),"#",VLOOKUP(A1614,Questionnaire!A:KQ,16,FALSE))</f>
        <v>#</v>
      </c>
    </row>
    <row r="1615" spans="1:2">
      <c r="A1615" t="s">
        <v>343</v>
      </c>
      <c r="B1615" t="str">
        <f>IF(ISBLANK(VLOOKUP(A1615,Questionnaire!A:KQ,16,FALSE)),"#",VLOOKUP(A1615,Questionnaire!A:KQ,16,FALSE))</f>
        <v>#</v>
      </c>
    </row>
    <row r="1616" spans="1:2">
      <c r="A1616" t="s">
        <v>344</v>
      </c>
      <c r="B1616" t="str">
        <f>IF(ISBLANK(VLOOKUP(A1616,Questionnaire!A:KQ,16,FALSE)),"#",VLOOKUP(A1616,Questionnaire!A:KQ,16,FALSE))</f>
        <v>#</v>
      </c>
    </row>
    <row r="1617" spans="1:2">
      <c r="A1617" t="s">
        <v>345</v>
      </c>
      <c r="B1617" t="str">
        <f>IF(ISBLANK(VLOOKUP(A1617,Questionnaire!A:KQ,16,FALSE)),"#",VLOOKUP(A1617,Questionnaire!A:KQ,16,FALSE))</f>
        <v>#</v>
      </c>
    </row>
    <row r="1618" spans="1:2">
      <c r="A1618" t="s">
        <v>348</v>
      </c>
      <c r="B1618" t="str">
        <f>IF(ISBLANK(VLOOKUP(A1618,Questionnaire!A:KQ,16,FALSE)),"#",VLOOKUP(A1618,Questionnaire!A:KQ,16,FALSE))</f>
        <v>#</v>
      </c>
    </row>
    <row r="1619" spans="1:2">
      <c r="A1619" t="s">
        <v>353</v>
      </c>
      <c r="B1619" t="str">
        <f>IF(ISBLANK(VLOOKUP(A1619,Questionnaire!A:KQ,16,FALSE)),"#",VLOOKUP(A1619,Questionnaire!A:KQ,16,FALSE))</f>
        <v>#</v>
      </c>
    </row>
    <row r="1620" spans="1:2">
      <c r="A1620" t="s">
        <v>354</v>
      </c>
      <c r="B1620" t="str">
        <f>IF(ISBLANK(VLOOKUP(A1620,Questionnaire!A:KQ,16,FALSE)),"#",VLOOKUP(A1620,Questionnaire!A:KQ,16,FALSE))</f>
        <v>#</v>
      </c>
    </row>
    <row r="1621" spans="1:2">
      <c r="A1621" t="s">
        <v>355</v>
      </c>
      <c r="B1621" t="str">
        <f>IF(ISBLANK(VLOOKUP(A1621,Questionnaire!A:KQ,16,FALSE)),"#",VLOOKUP(A1621,Questionnaire!A:KQ,16,FALSE))</f>
        <v>#</v>
      </c>
    </row>
    <row r="1622" spans="1:2">
      <c r="A1622" t="s">
        <v>356</v>
      </c>
      <c r="B1622" t="str">
        <f>IF(ISBLANK(VLOOKUP(A1622,Questionnaire!A:KQ,16,FALSE)),"#",VLOOKUP(A1622,Questionnaire!A:KQ,16,FALSE))</f>
        <v>#</v>
      </c>
    </row>
    <row r="1623" spans="1:2">
      <c r="A1623" t="s">
        <v>357</v>
      </c>
      <c r="B1623" t="str">
        <f>IF(ISBLANK(VLOOKUP(A1623,Questionnaire!A:KQ,16,FALSE)),"#",VLOOKUP(A1623,Questionnaire!A:KQ,16,FALSE))</f>
        <v>#</v>
      </c>
    </row>
    <row r="1624" spans="1:2">
      <c r="A1624" t="s">
        <v>360</v>
      </c>
      <c r="B1624" t="str">
        <f>IF(ISBLANK(VLOOKUP(A1624,Questionnaire!A:KQ,16,FALSE)),"#",VLOOKUP(A1624,Questionnaire!A:KQ,16,FALSE))</f>
        <v>#</v>
      </c>
    </row>
    <row r="1625" spans="1:2">
      <c r="A1625" t="s">
        <v>362</v>
      </c>
      <c r="B1625" t="str">
        <f>IF(ISBLANK(VLOOKUP(A1625,Questionnaire!A:KQ,16,FALSE)),"#",VLOOKUP(A1625,Questionnaire!A:KQ,16,FALSE))</f>
        <v>#</v>
      </c>
    </row>
    <row r="1626" spans="1:2">
      <c r="A1626" t="s">
        <v>363</v>
      </c>
      <c r="B1626" t="str">
        <f>IF(ISBLANK(VLOOKUP(A1626,Questionnaire!A:KQ,16,FALSE)),"#",VLOOKUP(A1626,Questionnaire!A:KQ,16,FALSE))</f>
        <v>#</v>
      </c>
    </row>
    <row r="1627" spans="1:2">
      <c r="A1627" t="s">
        <v>364</v>
      </c>
      <c r="B1627" t="str">
        <f>IF(ISBLANK(VLOOKUP(A1627,Questionnaire!A:KQ,16,FALSE)),"#",VLOOKUP(A1627,Questionnaire!A:KQ,16,FALSE))</f>
        <v>#</v>
      </c>
    </row>
    <row r="1628" spans="1:2">
      <c r="A1628" t="s">
        <v>365</v>
      </c>
      <c r="B1628" t="str">
        <f>IF(ISBLANK(VLOOKUP(A1628,Questionnaire!A:KQ,16,FALSE)),"#",VLOOKUP(A1628,Questionnaire!A:KQ,16,FALSE))</f>
        <v>#</v>
      </c>
    </row>
    <row r="1629" spans="1:2">
      <c r="A1629" t="s">
        <v>366</v>
      </c>
      <c r="B1629" t="str">
        <f>IF(ISBLANK(VLOOKUP(A1629,Questionnaire!A:KQ,16,FALSE)),"#",VLOOKUP(A1629,Questionnaire!A:KQ,16,FALSE))</f>
        <v>#</v>
      </c>
    </row>
    <row r="1630" spans="1:2">
      <c r="A1630" t="s">
        <v>371</v>
      </c>
      <c r="B1630" t="str">
        <f>IF(ISBLANK(VLOOKUP(A1630,Questionnaire!A:KQ,16,FALSE)),"#",VLOOKUP(A1630,Questionnaire!A:KQ,16,FALSE))</f>
        <v>#</v>
      </c>
    </row>
    <row r="1631" spans="1:2">
      <c r="A1631" t="s">
        <v>372</v>
      </c>
      <c r="B1631" t="str">
        <f>IF(ISBLANK(VLOOKUP(A1631,Questionnaire!A:KQ,16,FALSE)),"#",VLOOKUP(A1631,Questionnaire!A:KQ,16,FALSE))</f>
        <v>#</v>
      </c>
    </row>
    <row r="1632" spans="1:2">
      <c r="A1632" t="s">
        <v>373</v>
      </c>
      <c r="B1632" t="str">
        <f>IF(ISBLANK(VLOOKUP(A1632,Questionnaire!A:KQ,16,FALSE)),"#",VLOOKUP(A1632,Questionnaire!A:KQ,16,FALSE))</f>
        <v>#</v>
      </c>
    </row>
    <row r="1633" spans="1:2">
      <c r="A1633" t="s">
        <v>374</v>
      </c>
      <c r="B1633" t="str">
        <f>IF(ISBLANK(VLOOKUP(A1633,Questionnaire!A:KQ,16,FALSE)),"#",VLOOKUP(A1633,Questionnaire!A:KQ,16,FALSE))</f>
        <v>#</v>
      </c>
    </row>
    <row r="1634" spans="1:2">
      <c r="A1634" t="s">
        <v>377</v>
      </c>
      <c r="B1634" t="str">
        <f>IF(ISBLANK(VLOOKUP(A1634,Questionnaire!A:KQ,16,FALSE)),"#",VLOOKUP(A1634,Questionnaire!A:KQ,16,FALSE))</f>
        <v>#</v>
      </c>
    </row>
    <row r="1635" spans="1:2">
      <c r="A1635" t="s">
        <v>379</v>
      </c>
      <c r="B1635" t="str">
        <f>IF(ISBLANK(VLOOKUP(A1635,Questionnaire!A:KQ,16,FALSE)),"#",VLOOKUP(A1635,Questionnaire!A:KQ,16,FALSE))</f>
        <v>#</v>
      </c>
    </row>
    <row r="1636" spans="1:2">
      <c r="A1636" t="s">
        <v>380</v>
      </c>
      <c r="B1636" t="str">
        <f>IF(ISBLANK(VLOOKUP(A1636,Questionnaire!A:KQ,16,FALSE)),"#",VLOOKUP(A1636,Questionnaire!A:KQ,16,FALSE))</f>
        <v>#</v>
      </c>
    </row>
    <row r="1637" spans="1:2">
      <c r="A1637" t="s">
        <v>381</v>
      </c>
      <c r="B1637" t="str">
        <f>IF(ISBLANK(VLOOKUP(A1637,Questionnaire!A:KQ,16,FALSE)),"#",VLOOKUP(A1637,Questionnaire!A:KQ,16,FALSE))</f>
        <v>#</v>
      </c>
    </row>
    <row r="1638" spans="1:2">
      <c r="A1638" t="s">
        <v>382</v>
      </c>
      <c r="B1638" t="str">
        <f>IF(ISBLANK(VLOOKUP(A1638,Questionnaire!A:KQ,16,FALSE)),"#",VLOOKUP(A1638,Questionnaire!A:KQ,16,FALSE))</f>
        <v>#</v>
      </c>
    </row>
    <row r="1639" spans="1:2">
      <c r="A1639" t="s">
        <v>384</v>
      </c>
      <c r="B1639" t="str">
        <f>IF(ISBLANK(VLOOKUP(A1639,Questionnaire!A:KQ,16,FALSE)),"#",VLOOKUP(A1639,Questionnaire!A:KQ,16,FALSE))</f>
        <v>#</v>
      </c>
    </row>
    <row r="1640" spans="1:2">
      <c r="A1640" t="s">
        <v>387</v>
      </c>
      <c r="B1640" t="str">
        <f>IF(ISBLANK(VLOOKUP(A1640,Questionnaire!A:KQ,16,FALSE)),"#",VLOOKUP(A1640,Questionnaire!A:KQ,16,FALSE))</f>
        <v>#</v>
      </c>
    </row>
    <row r="1641" spans="1:2">
      <c r="A1641" t="s">
        <v>391</v>
      </c>
      <c r="B1641" t="str">
        <f>IF(ISBLANK(VLOOKUP(A1641,Questionnaire!A:KQ,16,FALSE)),"#",VLOOKUP(A1641,Questionnaire!A:KQ,16,FALSE))</f>
        <v>#</v>
      </c>
    </row>
    <row r="1642" spans="1:2">
      <c r="A1642" t="s">
        <v>393</v>
      </c>
      <c r="B1642" t="str">
        <f>IF(ISBLANK(VLOOKUP(A1642,Questionnaire!A:KQ,16,FALSE)),"#",VLOOKUP(A1642,Questionnaire!A:KQ,16,FALSE))</f>
        <v>#</v>
      </c>
    </row>
    <row r="1643" spans="1:2">
      <c r="A1643" t="s">
        <v>395</v>
      </c>
      <c r="B1643" t="str">
        <f>IF(ISBLANK(VLOOKUP(A1643,Questionnaire!A:KQ,16,FALSE)),"#",VLOOKUP(A1643,Questionnaire!A:KQ,16,FALSE))</f>
        <v>#</v>
      </c>
    </row>
    <row r="1644" spans="1:2">
      <c r="A1644" t="s">
        <v>398</v>
      </c>
      <c r="B1644" t="str">
        <f>IF(ISBLANK(VLOOKUP(A1644,Questionnaire!A:KQ,16,FALSE)),"#",VLOOKUP(A1644,Questionnaire!A:KQ,16,FALSE))</f>
        <v>#</v>
      </c>
    </row>
    <row r="1645" spans="1:2">
      <c r="A1645" t="s">
        <v>402</v>
      </c>
      <c r="B1645" t="str">
        <f>IF(ISBLANK(VLOOKUP(A1645,Questionnaire!A:KQ,16,FALSE)),"#",VLOOKUP(A1645,Questionnaire!A:KQ,16,FALSE))</f>
        <v>#</v>
      </c>
    </row>
    <row r="1646" spans="1:2">
      <c r="A1646" t="s">
        <v>405</v>
      </c>
      <c r="B1646" t="str">
        <f>IF(ISBLANK(VLOOKUP(A1646,Questionnaire!A:KQ,16,FALSE)),"#",VLOOKUP(A1646,Questionnaire!A:KQ,16,FALSE))</f>
        <v>#</v>
      </c>
    </row>
    <row r="1647" spans="1:2">
      <c r="A1647" t="s">
        <v>409</v>
      </c>
      <c r="B1647" t="str">
        <f>IF(ISBLANK(VLOOKUP(A1647,Questionnaire!A:KQ,16,FALSE)),"#",VLOOKUP(A1647,Questionnaire!A:KQ,16,FALSE))</f>
        <v>#</v>
      </c>
    </row>
    <row r="1648" spans="1:2">
      <c r="A1648" t="s">
        <v>412</v>
      </c>
      <c r="B1648" t="str">
        <f>IF(ISBLANK(VLOOKUP(A1648,Questionnaire!A:KQ,16,FALSE)),"#",VLOOKUP(A1648,Questionnaire!A:KQ,16,FALSE))</f>
        <v>#</v>
      </c>
    </row>
    <row r="1649" spans="1:2">
      <c r="A1649" t="s">
        <v>415</v>
      </c>
      <c r="B1649" t="str">
        <f>IF(ISBLANK(VLOOKUP(A1649,Questionnaire!A:KQ,16,FALSE)),"#",VLOOKUP(A1649,Questionnaire!A:KQ,16,FALSE))</f>
        <v>#</v>
      </c>
    </row>
    <row r="1650" spans="1:2">
      <c r="A1650" t="s">
        <v>418</v>
      </c>
      <c r="B1650" t="str">
        <f>IF(ISBLANK(VLOOKUP(A1650,Questionnaire!A:KQ,16,FALSE)),"#",VLOOKUP(A1650,Questionnaire!A:KQ,16,FALSE))</f>
        <v>#</v>
      </c>
    </row>
    <row r="1651" spans="1:2">
      <c r="A1651" t="s">
        <v>421</v>
      </c>
      <c r="B1651" t="str">
        <f>IF(ISBLANK(VLOOKUP(A1651,Questionnaire!A:KQ,16,FALSE)),"#",VLOOKUP(A1651,Questionnaire!A:KQ,16,FALSE))</f>
        <v>#</v>
      </c>
    </row>
    <row r="1652" spans="1:2">
      <c r="A1652" t="s">
        <v>424</v>
      </c>
      <c r="B1652" t="str">
        <f>IF(ISBLANK(VLOOKUP(A1652,Questionnaire!A:KQ,16,FALSE)),"#",VLOOKUP(A1652,Questionnaire!A:KQ,16,FALSE))</f>
        <v>#</v>
      </c>
    </row>
    <row r="1653" spans="1:2">
      <c r="A1653" t="s">
        <v>429</v>
      </c>
      <c r="B1653" t="str">
        <f>IF(ISBLANK(VLOOKUP(A1653,Questionnaire!A:KQ,16,FALSE)),"#",VLOOKUP(A1653,Questionnaire!A:KQ,16,FALSE))</f>
        <v>#</v>
      </c>
    </row>
    <row r="1654" spans="1:2">
      <c r="A1654" t="s">
        <v>432</v>
      </c>
      <c r="B1654" t="str">
        <f>IF(ISBLANK(VLOOKUP(A1654,Questionnaire!A:KQ,16,FALSE)),"#",VLOOKUP(A1654,Questionnaire!A:KQ,16,FALSE))</f>
        <v>#</v>
      </c>
    </row>
    <row r="1655" spans="1:2">
      <c r="A1655" t="s">
        <v>435</v>
      </c>
      <c r="B1655" t="str">
        <f>IF(ISBLANK(VLOOKUP(A1655,Questionnaire!A:KQ,16,FALSE)),"#",VLOOKUP(A1655,Questionnaire!A:KQ,16,FALSE))</f>
        <v>#</v>
      </c>
    </row>
    <row r="1656" spans="1:2">
      <c r="A1656" t="s">
        <v>437</v>
      </c>
      <c r="B1656" t="str">
        <f>IF(ISBLANK(VLOOKUP(A1656,Questionnaire!A:KQ,16,FALSE)),"#",VLOOKUP(A1656,Questionnaire!A:KQ,16,FALSE))</f>
        <v>#</v>
      </c>
    </row>
    <row r="1657" spans="1:2">
      <c r="A1657" t="s">
        <v>439</v>
      </c>
      <c r="B1657" t="str">
        <f>IF(ISBLANK(VLOOKUP(A1657,Questionnaire!A:KQ,16,FALSE)),"#",VLOOKUP(A1657,Questionnaire!A:KQ,16,FALSE))</f>
        <v>#</v>
      </c>
    </row>
    <row r="1658" spans="1:2">
      <c r="A1658" t="s">
        <v>442</v>
      </c>
      <c r="B1658" t="str">
        <f>IF(ISBLANK(VLOOKUP(A1658,Questionnaire!A:KQ,16,FALSE)),"#",VLOOKUP(A1658,Questionnaire!A:KQ,16,FALSE))</f>
        <v>#</v>
      </c>
    </row>
    <row r="1659" spans="1:2">
      <c r="A1659" t="s">
        <v>445</v>
      </c>
      <c r="B1659" t="str">
        <f>IF(ISBLANK(VLOOKUP(A1659,Questionnaire!A:KQ,16,FALSE)),"#",VLOOKUP(A1659,Questionnaire!A:KQ,16,FALSE))</f>
        <v>#</v>
      </c>
    </row>
    <row r="1660" spans="1:2">
      <c r="A1660" t="s">
        <v>448</v>
      </c>
      <c r="B1660" t="str">
        <f>IF(ISBLANK(VLOOKUP(A1660,Questionnaire!A:KQ,16,FALSE)),"#",VLOOKUP(A1660,Questionnaire!A:KQ,16,FALSE))</f>
        <v>#</v>
      </c>
    </row>
    <row r="1661" spans="1:2">
      <c r="A1661" t="s">
        <v>452</v>
      </c>
      <c r="B1661" t="str">
        <f>IF(ISBLANK(VLOOKUP(A1661,Questionnaire!A:KQ,16,FALSE)),"#",VLOOKUP(A1661,Questionnaire!A:KQ,16,FALSE))</f>
        <v>#</v>
      </c>
    </row>
    <row r="1662" spans="1:2">
      <c r="A1662" t="s">
        <v>455</v>
      </c>
      <c r="B1662" t="str">
        <f>IF(ISBLANK(VLOOKUP(A1662,Questionnaire!A:KQ,16,FALSE)),"#",VLOOKUP(A1662,Questionnaire!A:KQ,16,FALSE))</f>
        <v>#</v>
      </c>
    </row>
    <row r="1663" spans="1:2">
      <c r="A1663" t="s">
        <v>458</v>
      </c>
      <c r="B1663" t="str">
        <f>IF(ISBLANK(VLOOKUP(A1663,Questionnaire!A:KQ,16,FALSE)),"#",VLOOKUP(A1663,Questionnaire!A:KQ,16,FALSE))</f>
        <v>#</v>
      </c>
    </row>
    <row r="1664" spans="1:2">
      <c r="A1664" t="s">
        <v>461</v>
      </c>
      <c r="B1664" t="str">
        <f>IF(ISBLANK(VLOOKUP(A1664,Questionnaire!A:KQ,16,FALSE)),"#",VLOOKUP(A1664,Questionnaire!A:KQ,16,FALSE))</f>
        <v>#</v>
      </c>
    </row>
    <row r="1665" spans="1:3">
      <c r="A1665" t="s">
        <v>465</v>
      </c>
      <c r="B1665" t="str">
        <f>IF(ISBLANK(VLOOKUP(A1665,Questionnaire!A:KQ,16,FALSE)),"#",VLOOKUP(A1665,Questionnaire!A:KQ,16,FALSE))</f>
        <v>#</v>
      </c>
    </row>
    <row r="1666" spans="1:3">
      <c r="A1666" t="s">
        <v>467</v>
      </c>
      <c r="B1666" t="str">
        <f>IF(ISBLANK(VLOOKUP(A1666,Questionnaire!A:KQ,16,FALSE)),"#",VLOOKUP(A1666,Questionnaire!A:KQ,16,FALSE))</f>
        <v>#</v>
      </c>
    </row>
    <row r="1667" spans="1:3">
      <c r="A1667" t="s">
        <v>469</v>
      </c>
      <c r="B1667" t="str">
        <f>IF(ISBLANK(VLOOKUP(A1667,Questionnaire!A:KQ,16,FALSE)),"#",VLOOKUP(A1667,Questionnaire!A:KQ,16,FALSE))</f>
        <v>#</v>
      </c>
    </row>
    <row r="1668" spans="1:3">
      <c r="A1668" t="s">
        <v>471</v>
      </c>
      <c r="B1668" t="str">
        <f>IF(ISBLANK(VLOOKUP(A1668,Questionnaire!A:KQ,16,FALSE)),"#",VLOOKUP(A1668,Questionnaire!A:KQ,16,FALSE))</f>
        <v>#</v>
      </c>
    </row>
    <row r="1669" spans="1:3">
      <c r="A1669" t="s">
        <v>473</v>
      </c>
      <c r="B1669" t="str">
        <f>IF(ISBLANK(VLOOKUP(A1669,Questionnaire!A:KQ,16,FALSE)),"#",VLOOKUP(A1669,Questionnaire!A:KQ,16,FALSE))</f>
        <v>#</v>
      </c>
    </row>
    <row r="1670" spans="1:3">
      <c r="A1670" t="s">
        <v>475</v>
      </c>
      <c r="B1670" t="str">
        <f>IF(ISBLANK(VLOOKUP(A1670,Questionnaire!A:KQ,16,FALSE)),"#",VLOOKUP(A1670,Questionnaire!A:KQ,16,FALSE))</f>
        <v>#</v>
      </c>
    </row>
    <row r="1671" spans="1:3">
      <c r="A1671" t="s">
        <v>185</v>
      </c>
      <c r="B1671" t="str">
        <f>IF(ISBLANK(VLOOKUP(A1671,Questionnaire!A:KQ,17,FALSE)),"#",VLOOKUP(A1671,Questionnaire!A:KQ,17,FALSE))</f>
        <v>#</v>
      </c>
      <c r="C1671">
        <v>14</v>
      </c>
    </row>
    <row r="1672" spans="1:3">
      <c r="A1672" t="s">
        <v>187</v>
      </c>
      <c r="B1672" t="str">
        <f>IF(ISNA(VLOOKUP(VLOOKUP(A1672,Questionnaire!A:KQ,17,FALSE),'CORA Encoding'!D:E,2,FALSE)),"#",VLOOKUP(VLOOKUP(A1672,Questionnaire!A:KQ,17,FALSE),'CORA Encoding'!D:E,2,FALSE))</f>
        <v>#</v>
      </c>
    </row>
    <row r="1673" spans="1:3">
      <c r="A1673" t="s">
        <v>189</v>
      </c>
      <c r="B1673" t="str">
        <f>IF(ISNA(VLOOKUP(VLOOKUP(A1673,Questionnaire!A:KQ,17,FALSE),'CORA Encoding'!G:H,2,FALSE)),"#",VLOOKUP(VLOOKUP(A1673,Questionnaire!A:KQ,17,FALSE),'CORA Encoding'!G:H,2,FALSE))</f>
        <v>#</v>
      </c>
    </row>
    <row r="1674" spans="1:3">
      <c r="A1674" t="s">
        <v>191</v>
      </c>
      <c r="B1674" t="str">
        <f>IF(ISNA(VLOOKUP(VLOOKUP(A1674,Questionnaire!A:KQ,17,FALSE),'Country List'!E:F,2,FALSE)),"#",VLOOKUP(VLOOKUP(A1674,Questionnaire!A:KQ,17,FALSE),'Country List'!E:F,2,FALSE))</f>
        <v>#</v>
      </c>
    </row>
    <row r="1675" spans="1:3">
      <c r="A1675" t="s">
        <v>193</v>
      </c>
      <c r="B1675" t="str">
        <f>IF(ISNA(VLOOKUP(VLOOKUP(A1675,Questionnaire!A:KQ,17,FALSE),'Industry List'!B:C,2,FALSE)),"#",VLOOKUP(VLOOKUP(A1675,Questionnaire!A:KQ,17,FALSE),'Industry List'!B:C,2,FALSE))</f>
        <v>#</v>
      </c>
    </row>
    <row r="1676" spans="1:3">
      <c r="A1676" t="s">
        <v>197</v>
      </c>
      <c r="B1676" t="str">
        <f>IF(ISBLANK(VLOOKUP(A1676,Questionnaire!A:KQ,17,FALSE)),"#",VLOOKUP(A1676,Questionnaire!A:KQ,17,FALSE))</f>
        <v>#</v>
      </c>
    </row>
    <row r="1677" spans="1:3">
      <c r="A1677" t="s">
        <v>201</v>
      </c>
      <c r="B1677" t="str">
        <f>IF(ISBLANK(VLOOKUP(A1677,Questionnaire!A:KQ,17,FALSE)),"#",VLOOKUP(A1677,Questionnaire!A:KQ,17,FALSE))</f>
        <v>#</v>
      </c>
    </row>
    <row r="1678" spans="1:3">
      <c r="A1678" t="s">
        <v>203</v>
      </c>
      <c r="B1678" t="str">
        <f>IF(ISNA(VLOOKUP(VLOOKUP(A1678,Questionnaire!A:KQ,17,FALSE),'CORA Encoding'!J:K,2,FALSE)),"#",VLOOKUP(VLOOKUP(A1678,Questionnaire!A:KQ,17,FALSE),'CORA Encoding'!J:K,2,FALSE))</f>
        <v>#</v>
      </c>
    </row>
    <row r="1679" spans="1:3">
      <c r="A1679" t="s">
        <v>208</v>
      </c>
      <c r="B1679" t="str">
        <f>IF(ISBLANK(VLOOKUP(A1679,Questionnaire!A:KQ,17,FALSE)),"#",VLOOKUP(A1679,Questionnaire!A:KQ,17,FALSE))</f>
        <v>#</v>
      </c>
    </row>
    <row r="1680" spans="1:3">
      <c r="A1680" t="s">
        <v>213</v>
      </c>
      <c r="B1680" t="str">
        <f>IF(ISBLANK(VLOOKUP(A1680,Questionnaire!A:KQ,17,FALSE)),"#",VLOOKUP(A1680,Questionnaire!A:KQ,17,FALSE))</f>
        <v>#</v>
      </c>
    </row>
    <row r="1681" spans="1:2">
      <c r="A1681" t="s">
        <v>215</v>
      </c>
      <c r="B1681" t="str">
        <f>IF(ISBLANK(VLOOKUP(A1681,Questionnaire!A:KQ,17,FALSE)),"#",VLOOKUP(A1681,Questionnaire!A:KQ,17,FALSE))</f>
        <v>#</v>
      </c>
    </row>
    <row r="1682" spans="1:2">
      <c r="A1682" t="s">
        <v>217</v>
      </c>
      <c r="B1682" t="str">
        <f>IF(ISBLANK(VLOOKUP(A1682,Questionnaire!A:KQ,17,FALSE)),"#",VLOOKUP(A1682,Questionnaire!A:KQ,17,FALSE))</f>
        <v>#</v>
      </c>
    </row>
    <row r="1683" spans="1:2">
      <c r="A1683" t="s">
        <v>219</v>
      </c>
      <c r="B1683" t="str">
        <f>IF(ISBLANK(VLOOKUP(A1683,Questionnaire!A:KQ,17,FALSE)),"#",VLOOKUP(A1683,Questionnaire!A:KQ,17,FALSE))</f>
        <v>#</v>
      </c>
    </row>
    <row r="1684" spans="1:2">
      <c r="A1684" t="s">
        <v>221</v>
      </c>
      <c r="B1684" t="str">
        <f>IF(ISBLANK(VLOOKUP(A1684,Questionnaire!A:KQ,17,FALSE)),"#",VLOOKUP(A1684,Questionnaire!A:KQ,17,FALSE))</f>
        <v>#</v>
      </c>
    </row>
    <row r="1685" spans="1:2">
      <c r="A1685" t="s">
        <v>223</v>
      </c>
      <c r="B1685" t="str">
        <f>IF(ISBLANK(VLOOKUP(A1685,Questionnaire!A:KQ,17,FALSE)),"#",VLOOKUP(A1685,Questionnaire!A:KQ,17,FALSE))</f>
        <v>#</v>
      </c>
    </row>
    <row r="1686" spans="1:2">
      <c r="A1686" t="s">
        <v>225</v>
      </c>
      <c r="B1686" t="str">
        <f>IF(ISBLANK(VLOOKUP(A1686,Questionnaire!A:KQ,17,FALSE)),"#",VLOOKUP(A1686,Questionnaire!A:KQ,17,FALSE))</f>
        <v>#</v>
      </c>
    </row>
    <row r="1687" spans="1:2">
      <c r="A1687" t="s">
        <v>227</v>
      </c>
      <c r="B1687" t="str">
        <f>IF(ISBLANK(VLOOKUP(A1687,Questionnaire!A:KQ,17,FALSE)),"#",VLOOKUP(A1687,Questionnaire!A:KQ,17,FALSE))</f>
        <v>#</v>
      </c>
    </row>
    <row r="1688" spans="1:2">
      <c r="A1688" t="s">
        <v>229</v>
      </c>
      <c r="B1688" t="str">
        <f>IF(ISBLANK(VLOOKUP(A1688,Questionnaire!A:KQ,17,FALSE)),"#",VLOOKUP(A1688,Questionnaire!A:KQ,17,FALSE))</f>
        <v>#</v>
      </c>
    </row>
    <row r="1689" spans="1:2">
      <c r="A1689" t="s">
        <v>231</v>
      </c>
      <c r="B1689" t="str">
        <f>IF(ISBLANK(VLOOKUP(A1689,Questionnaire!A:KQ,17,FALSE)),"#",VLOOKUP(A1689,Questionnaire!A:KQ,17,FALSE))</f>
        <v>#</v>
      </c>
    </row>
    <row r="1690" spans="1:2">
      <c r="A1690" t="s">
        <v>233</v>
      </c>
      <c r="B1690" t="str">
        <f>IF(ISBLANK(VLOOKUP(A1690,Questionnaire!A:KQ,17,FALSE)),"#",VLOOKUP(A1690,Questionnaire!A:KQ,17,FALSE))</f>
        <v>#</v>
      </c>
    </row>
    <row r="1691" spans="1:2">
      <c r="A1691" t="s">
        <v>235</v>
      </c>
      <c r="B1691" t="str">
        <f>IF(ISBLANK(VLOOKUP(A1691,Questionnaire!A:KQ,17,FALSE)),"#",VLOOKUP(A1691,Questionnaire!A:KQ,17,FALSE))</f>
        <v>#</v>
      </c>
    </row>
    <row r="1692" spans="1:2">
      <c r="A1692" t="s">
        <v>237</v>
      </c>
      <c r="B1692" t="str">
        <f>IF(ISBLANK(VLOOKUP(A1692,Questionnaire!A:KQ,17,FALSE)),"#",VLOOKUP(A1692,Questionnaire!A:KQ,17,FALSE))</f>
        <v>#</v>
      </c>
    </row>
    <row r="1693" spans="1:2">
      <c r="A1693" t="s">
        <v>239</v>
      </c>
      <c r="B1693" t="str">
        <f>IF(ISBLANK(VLOOKUP(A1693,Questionnaire!A:KQ,17,FALSE)),"#",VLOOKUP(A1693,Questionnaire!A:KQ,17,FALSE))</f>
        <v>#</v>
      </c>
    </row>
    <row r="1694" spans="1:2">
      <c r="A1694" t="s">
        <v>242</v>
      </c>
      <c r="B1694" t="str">
        <f>IF(ISBLANK(VLOOKUP(A1694,Questionnaire!A:KQ,17,FALSE)),"#",VLOOKUP(A1694,Questionnaire!A:KQ,17,FALSE))</f>
        <v>#</v>
      </c>
    </row>
    <row r="1695" spans="1:2">
      <c r="A1695" t="s">
        <v>245</v>
      </c>
      <c r="B1695" t="str">
        <f>IF(ISBLANK(VLOOKUP(A1695,Questionnaire!A:KQ,17,FALSE)),"#",VLOOKUP(A1695,Questionnaire!A:KQ,17,FALSE))</f>
        <v>#</v>
      </c>
    </row>
    <row r="1696" spans="1:2">
      <c r="A1696" t="s">
        <v>247</v>
      </c>
      <c r="B1696" t="str">
        <f>IF(ISBLANK(VLOOKUP(A1696,Questionnaire!A:KQ,17,FALSE)),"#",VLOOKUP(A1696,Questionnaire!A:KQ,17,FALSE))</f>
        <v>#</v>
      </c>
    </row>
    <row r="1697" spans="1:2">
      <c r="A1697" t="s">
        <v>249</v>
      </c>
      <c r="B1697" t="str">
        <f>IF(ISBLANK(VLOOKUP(A1697,Questionnaire!A:KQ,17,FALSE)),"#",VLOOKUP(A1697,Questionnaire!A:KQ,17,FALSE))</f>
        <v>#</v>
      </c>
    </row>
    <row r="1698" spans="1:2">
      <c r="A1698" t="s">
        <v>250</v>
      </c>
      <c r="B1698" t="str">
        <f>IF(ISBLANK(VLOOKUP(A1698,Questionnaire!A:KQ,17,FALSE)),"#",VLOOKUP(A1698,Questionnaire!A:KQ,17,FALSE))</f>
        <v>#</v>
      </c>
    </row>
    <row r="1699" spans="1:2">
      <c r="A1699" t="s">
        <v>252</v>
      </c>
      <c r="B1699" t="str">
        <f>IF(ISBLANK(VLOOKUP(A1699,Questionnaire!A:KQ,17,FALSE)),"#",VLOOKUP(A1699,Questionnaire!A:KQ,17,FALSE))</f>
        <v>#</v>
      </c>
    </row>
    <row r="1700" spans="1:2">
      <c r="A1700" t="s">
        <v>255</v>
      </c>
      <c r="B1700" t="str">
        <f>IF(ISBLANK(VLOOKUP(A1700,Questionnaire!A:KQ,17,FALSE)),"#",VLOOKUP(A1700,Questionnaire!A:KQ,17,FALSE))</f>
        <v>#</v>
      </c>
    </row>
    <row r="1701" spans="1:2">
      <c r="A1701" t="s">
        <v>258</v>
      </c>
      <c r="B1701" t="str">
        <f>IF(ISNA(VLOOKUP(VLOOKUP(A1701,Questionnaire!A:KQ,17,FALSE),'CORA Encoding'!M:N,2,FALSE)),"#",VLOOKUP(VLOOKUP(A1701,Questionnaire!A:KQ,17,FALSE),'CORA Encoding'!M:N,2,FALSE))</f>
        <v>#</v>
      </c>
    </row>
    <row r="1702" spans="1:2">
      <c r="A1702" t="s">
        <v>261</v>
      </c>
      <c r="B1702" t="str">
        <f>IF(ISBLANK(VLOOKUP(A1702,Questionnaire!A:KQ,17,FALSE)),"#",VLOOKUP(A1702,Questionnaire!A:KQ,17,FALSE))</f>
        <v>#</v>
      </c>
    </row>
    <row r="1703" spans="1:2">
      <c r="A1703" t="s">
        <v>263</v>
      </c>
      <c r="B1703" t="str">
        <f>IF(ISBLANK(VLOOKUP(A1703,Questionnaire!A:KQ,17,FALSE)),"#",VLOOKUP(A1703,Questionnaire!A:KQ,17,FALSE))</f>
        <v>#</v>
      </c>
    </row>
    <row r="1704" spans="1:2">
      <c r="A1704" t="s">
        <v>265</v>
      </c>
      <c r="B1704" t="str">
        <f>IF(ISBLANK(VLOOKUP(A1704,Questionnaire!A:KQ,17,FALSE)),"#",VLOOKUP(A1704,Questionnaire!A:KQ,17,FALSE))</f>
        <v>#</v>
      </c>
    </row>
    <row r="1705" spans="1:2">
      <c r="A1705" t="s">
        <v>267</v>
      </c>
      <c r="B1705" t="str">
        <f>IF(ISBLANK(VLOOKUP(A1705,Questionnaire!A:KQ,17,FALSE)),"#",VLOOKUP(A1705,Questionnaire!A:KQ,17,FALSE))</f>
        <v>#</v>
      </c>
    </row>
    <row r="1706" spans="1:2">
      <c r="A1706" t="s">
        <v>269</v>
      </c>
      <c r="B1706" t="str">
        <f>IF(ISBLANK(VLOOKUP(A1706,Questionnaire!A:KQ,17,FALSE)),"#",VLOOKUP(A1706,Questionnaire!A:KQ,17,FALSE))</f>
        <v>#</v>
      </c>
    </row>
    <row r="1707" spans="1:2">
      <c r="A1707" t="s">
        <v>274</v>
      </c>
      <c r="B1707" t="str">
        <f>IF(ISBLANK(VLOOKUP(A1707,Questionnaire!A:KQ,17,FALSE)),"#",VLOOKUP(A1707,Questionnaire!A:KQ,17,FALSE))</f>
        <v>#</v>
      </c>
    </row>
    <row r="1708" spans="1:2">
      <c r="A1708" t="s">
        <v>276</v>
      </c>
      <c r="B1708" t="str">
        <f>IF(ISBLANK(VLOOKUP(A1708,Questionnaire!A:KQ,17,FALSE)),"#",VLOOKUP(A1708,Questionnaire!A:KQ,17,FALSE))</f>
        <v>#</v>
      </c>
    </row>
    <row r="1709" spans="1:2">
      <c r="A1709" t="s">
        <v>278</v>
      </c>
      <c r="B1709" t="str">
        <f>IF(ISBLANK(VLOOKUP(A1709,Questionnaire!A:KQ,17,FALSE)),"#",VLOOKUP(A1709,Questionnaire!A:KQ,17,FALSE))</f>
        <v>#</v>
      </c>
    </row>
    <row r="1710" spans="1:2">
      <c r="A1710" t="s">
        <v>280</v>
      </c>
      <c r="B1710" t="str">
        <f>IF(ISBLANK(VLOOKUP(A1710,Questionnaire!A:KQ,17,FALSE)),"#",VLOOKUP(A1710,Questionnaire!A:KQ,17,FALSE))</f>
        <v>#</v>
      </c>
    </row>
    <row r="1711" spans="1:2">
      <c r="A1711" t="s">
        <v>282</v>
      </c>
      <c r="B1711" t="str">
        <f>IF(ISBLANK(VLOOKUP(A1711,Questionnaire!A:KQ,17,FALSE)),"#",VLOOKUP(A1711,Questionnaire!A:KQ,17,FALSE))</f>
        <v>#</v>
      </c>
    </row>
    <row r="1712" spans="1:2">
      <c r="A1712" t="s">
        <v>286</v>
      </c>
      <c r="B1712" t="str">
        <f>IF(ISBLANK(VLOOKUP(A1712,Questionnaire!A:KQ,17,FALSE)),"#",VLOOKUP(A1712,Questionnaire!A:KQ,17,FALSE))</f>
        <v>#</v>
      </c>
    </row>
    <row r="1713" spans="1:2">
      <c r="A1713" t="s">
        <v>288</v>
      </c>
      <c r="B1713" t="str">
        <f>IF(ISBLANK(VLOOKUP(A1713,Questionnaire!A:KQ,17,FALSE)),"#",VLOOKUP(A1713,Questionnaire!A:KQ,17,FALSE))</f>
        <v>#</v>
      </c>
    </row>
    <row r="1714" spans="1:2">
      <c r="A1714" t="s">
        <v>290</v>
      </c>
      <c r="B1714" t="str">
        <f>IF(ISBLANK(VLOOKUP(A1714,Questionnaire!A:KQ,17,FALSE)),"#",VLOOKUP(A1714,Questionnaire!A:KQ,17,FALSE))</f>
        <v>#</v>
      </c>
    </row>
    <row r="1715" spans="1:2">
      <c r="A1715" t="s">
        <v>292</v>
      </c>
      <c r="B1715" t="str">
        <f>IF(ISBLANK(VLOOKUP(A1715,Questionnaire!A:KQ,17,FALSE)),"#",VLOOKUP(A1715,Questionnaire!A:KQ,17,FALSE))</f>
        <v>#</v>
      </c>
    </row>
    <row r="1716" spans="1:2">
      <c r="A1716" t="s">
        <v>294</v>
      </c>
      <c r="B1716" t="str">
        <f>IF(ISBLANK(VLOOKUP(A1716,Questionnaire!A:KQ,17,FALSE)),"#",VLOOKUP(A1716,Questionnaire!A:KQ,17,FALSE))</f>
        <v>#</v>
      </c>
    </row>
    <row r="1717" spans="1:2">
      <c r="A1717" t="s">
        <v>296</v>
      </c>
      <c r="B1717" t="str">
        <f>IF(ISBLANK(VLOOKUP(A1717,Questionnaire!A:KQ,17,FALSE)),"#",VLOOKUP(A1717,Questionnaire!A:KQ,17,FALSE))</f>
        <v>#</v>
      </c>
    </row>
    <row r="1718" spans="1:2">
      <c r="A1718" t="s">
        <v>301</v>
      </c>
      <c r="B1718" t="str">
        <f>IF(ISBLANK(VLOOKUP(A1718,Questionnaire!A:KQ,17,FALSE)),"#",VLOOKUP(A1718,Questionnaire!A:KQ,17,FALSE))</f>
        <v>#</v>
      </c>
    </row>
    <row r="1719" spans="1:2">
      <c r="A1719" t="s">
        <v>303</v>
      </c>
      <c r="B1719" t="str">
        <f>IF(ISBLANK(VLOOKUP(A1719,Questionnaire!A:KQ,17,FALSE)),"#",VLOOKUP(A1719,Questionnaire!A:KQ,17,FALSE))</f>
        <v>#</v>
      </c>
    </row>
    <row r="1720" spans="1:2">
      <c r="A1720" t="s">
        <v>305</v>
      </c>
      <c r="B1720" t="str">
        <f>IF(ISBLANK(VLOOKUP(A1720,Questionnaire!A:KQ,17,FALSE)),"#",VLOOKUP(A1720,Questionnaire!A:KQ,17,FALSE))</f>
        <v>#</v>
      </c>
    </row>
    <row r="1721" spans="1:2">
      <c r="A1721" t="s">
        <v>307</v>
      </c>
      <c r="B1721" t="str">
        <f>IF(ISBLANK(VLOOKUP(A1721,Questionnaire!A:KQ,17,FALSE)),"#",VLOOKUP(A1721,Questionnaire!A:KQ,17,FALSE))</f>
        <v>#</v>
      </c>
    </row>
    <row r="1722" spans="1:2">
      <c r="A1722" t="s">
        <v>311</v>
      </c>
      <c r="B1722" t="str">
        <f>IF(ISBLANK(VLOOKUP(A1722,Questionnaire!A:KQ,17,FALSE)),"#",VLOOKUP(A1722,Questionnaire!A:KQ,17,FALSE))</f>
        <v>#</v>
      </c>
    </row>
    <row r="1723" spans="1:2">
      <c r="A1723" t="s">
        <v>313</v>
      </c>
      <c r="B1723" t="str">
        <f>IF(ISBLANK(VLOOKUP(A1723,Questionnaire!A:KQ,17,FALSE)),"#",VLOOKUP(A1723,Questionnaire!A:KQ,17,FALSE))</f>
        <v>#</v>
      </c>
    </row>
    <row r="1724" spans="1:2">
      <c r="A1724" t="s">
        <v>314</v>
      </c>
      <c r="B1724" t="str">
        <f>IF(ISBLANK(VLOOKUP(A1724,Questionnaire!A:KQ,17,FALSE)),"#",VLOOKUP(A1724,Questionnaire!A:KQ,17,FALSE))</f>
        <v>#</v>
      </c>
    </row>
    <row r="1725" spans="1:2">
      <c r="A1725" t="s">
        <v>315</v>
      </c>
      <c r="B1725" t="str">
        <f>IF(ISBLANK(VLOOKUP(A1725,Questionnaire!A:KQ,17,FALSE)),"#",VLOOKUP(A1725,Questionnaire!A:KQ,17,FALSE))</f>
        <v>#</v>
      </c>
    </row>
    <row r="1726" spans="1:2">
      <c r="A1726" t="s">
        <v>317</v>
      </c>
      <c r="B1726" t="str">
        <f>IF(ISBLANK(VLOOKUP(A1726,Questionnaire!A:KQ,17,FALSE)),"#",VLOOKUP(A1726,Questionnaire!A:KQ,17,FALSE))</f>
        <v>#</v>
      </c>
    </row>
    <row r="1727" spans="1:2">
      <c r="A1727" t="s">
        <v>319</v>
      </c>
      <c r="B1727" t="str">
        <f>IF(ISBLANK(VLOOKUP(A1727,Questionnaire!A:KQ,17,FALSE)),"#",VLOOKUP(A1727,Questionnaire!A:KQ,17,FALSE))</f>
        <v>#</v>
      </c>
    </row>
    <row r="1728" spans="1:2">
      <c r="A1728" t="s">
        <v>322</v>
      </c>
      <c r="B1728" t="str">
        <f>IF(ISBLANK(VLOOKUP(A1728,Questionnaire!A:KQ,17,FALSE)),"#",VLOOKUP(A1728,Questionnaire!A:KQ,17,FALSE))</f>
        <v>#</v>
      </c>
    </row>
    <row r="1729" spans="1:2">
      <c r="A1729" t="s">
        <v>326</v>
      </c>
      <c r="B1729" t="str">
        <f>IF(ISBLANK(VLOOKUP(A1729,Questionnaire!A:KQ,17,FALSE)),"#",VLOOKUP(A1729,Questionnaire!A:KQ,17,FALSE))</f>
        <v>#</v>
      </c>
    </row>
    <row r="1730" spans="1:2">
      <c r="A1730" t="s">
        <v>328</v>
      </c>
      <c r="B1730" t="str">
        <f>IF(ISBLANK(VLOOKUP(A1730,Questionnaire!A:KQ,17,FALSE)),"#",VLOOKUP(A1730,Questionnaire!A:KQ,17,FALSE))</f>
        <v>#</v>
      </c>
    </row>
    <row r="1731" spans="1:2">
      <c r="A1731" t="s">
        <v>332</v>
      </c>
      <c r="B1731" t="str">
        <f>IF(ISBLANK(VLOOKUP(A1731,Questionnaire!A:KQ,17,FALSE)),"#",VLOOKUP(A1731,Questionnaire!A:KQ,17,FALSE))</f>
        <v>#</v>
      </c>
    </row>
    <row r="1732" spans="1:2">
      <c r="A1732" t="s">
        <v>333</v>
      </c>
      <c r="B1732" t="str">
        <f>IF(ISBLANK(VLOOKUP(A1732,Questionnaire!A:KQ,17,FALSE)),"#",VLOOKUP(A1732,Questionnaire!A:KQ,17,FALSE))</f>
        <v>#</v>
      </c>
    </row>
    <row r="1733" spans="1:2">
      <c r="A1733" t="s">
        <v>334</v>
      </c>
      <c r="B1733" t="str">
        <f>IF(ISBLANK(VLOOKUP(A1733,Questionnaire!A:KQ,17,FALSE)),"#",VLOOKUP(A1733,Questionnaire!A:KQ,17,FALSE))</f>
        <v>#</v>
      </c>
    </row>
    <row r="1734" spans="1:2">
      <c r="A1734" t="s">
        <v>335</v>
      </c>
      <c r="B1734" t="str">
        <f>IF(ISBLANK(VLOOKUP(A1734,Questionnaire!A:KQ,17,FALSE)),"#",VLOOKUP(A1734,Questionnaire!A:KQ,17,FALSE))</f>
        <v>#</v>
      </c>
    </row>
    <row r="1735" spans="1:2">
      <c r="A1735" t="s">
        <v>336</v>
      </c>
      <c r="B1735" t="str">
        <f>IF(ISBLANK(VLOOKUP(A1735,Questionnaire!A:KQ,17,FALSE)),"#",VLOOKUP(A1735,Questionnaire!A:KQ,17,FALSE))</f>
        <v>#</v>
      </c>
    </row>
    <row r="1736" spans="1:2">
      <c r="A1736" t="s">
        <v>337</v>
      </c>
      <c r="B1736" t="str">
        <f>IF(ISBLANK(VLOOKUP(A1736,Questionnaire!A:KQ,17,FALSE)),"#",VLOOKUP(A1736,Questionnaire!A:KQ,17,FALSE))</f>
        <v>#</v>
      </c>
    </row>
    <row r="1737" spans="1:2">
      <c r="A1737" t="s">
        <v>338</v>
      </c>
      <c r="B1737" t="str">
        <f>IF(ISBLANK(VLOOKUP(A1737,Questionnaire!A:KQ,17,FALSE)),"#",VLOOKUP(A1737,Questionnaire!A:KQ,17,FALSE))</f>
        <v>#</v>
      </c>
    </row>
    <row r="1738" spans="1:2">
      <c r="A1738" t="s">
        <v>339</v>
      </c>
      <c r="B1738" t="str">
        <f>IF(ISBLANK(VLOOKUP(A1738,Questionnaire!A:KQ,17,FALSE)),"#",VLOOKUP(A1738,Questionnaire!A:KQ,17,FALSE))</f>
        <v>#</v>
      </c>
    </row>
    <row r="1739" spans="1:2">
      <c r="A1739" t="s">
        <v>340</v>
      </c>
      <c r="B1739" t="str">
        <f>IF(ISBLANK(VLOOKUP(A1739,Questionnaire!A:KQ,17,FALSE)),"#",VLOOKUP(A1739,Questionnaire!A:KQ,17,FALSE))</f>
        <v>#</v>
      </c>
    </row>
    <row r="1740" spans="1:2">
      <c r="A1740" t="s">
        <v>341</v>
      </c>
      <c r="B1740" t="str">
        <f>IF(ISBLANK(VLOOKUP(A1740,Questionnaire!A:KQ,17,FALSE)),"#",VLOOKUP(A1740,Questionnaire!A:KQ,17,FALSE))</f>
        <v>#</v>
      </c>
    </row>
    <row r="1741" spans="1:2">
      <c r="A1741" t="s">
        <v>342</v>
      </c>
      <c r="B1741" t="str">
        <f>IF(ISBLANK(VLOOKUP(A1741,Questionnaire!A:KQ,17,FALSE)),"#",VLOOKUP(A1741,Questionnaire!A:KQ,17,FALSE))</f>
        <v>#</v>
      </c>
    </row>
    <row r="1742" spans="1:2">
      <c r="A1742" t="s">
        <v>343</v>
      </c>
      <c r="B1742" t="str">
        <f>IF(ISBLANK(VLOOKUP(A1742,Questionnaire!A:KQ,17,FALSE)),"#",VLOOKUP(A1742,Questionnaire!A:KQ,17,FALSE))</f>
        <v>#</v>
      </c>
    </row>
    <row r="1743" spans="1:2">
      <c r="A1743" t="s">
        <v>344</v>
      </c>
      <c r="B1743" t="str">
        <f>IF(ISBLANK(VLOOKUP(A1743,Questionnaire!A:KQ,17,FALSE)),"#",VLOOKUP(A1743,Questionnaire!A:KQ,17,FALSE))</f>
        <v>#</v>
      </c>
    </row>
    <row r="1744" spans="1:2">
      <c r="A1744" t="s">
        <v>345</v>
      </c>
      <c r="B1744" t="str">
        <f>IF(ISBLANK(VLOOKUP(A1744,Questionnaire!A:KQ,17,FALSE)),"#",VLOOKUP(A1744,Questionnaire!A:KQ,17,FALSE))</f>
        <v>#</v>
      </c>
    </row>
    <row r="1745" spans="1:2">
      <c r="A1745" t="s">
        <v>348</v>
      </c>
      <c r="B1745" t="str">
        <f>IF(ISBLANK(VLOOKUP(A1745,Questionnaire!A:KQ,17,FALSE)),"#",VLOOKUP(A1745,Questionnaire!A:KQ,17,FALSE))</f>
        <v>#</v>
      </c>
    </row>
    <row r="1746" spans="1:2">
      <c r="A1746" t="s">
        <v>353</v>
      </c>
      <c r="B1746" t="str">
        <f>IF(ISBLANK(VLOOKUP(A1746,Questionnaire!A:KQ,17,FALSE)),"#",VLOOKUP(A1746,Questionnaire!A:KQ,17,FALSE))</f>
        <v>#</v>
      </c>
    </row>
    <row r="1747" spans="1:2">
      <c r="A1747" t="s">
        <v>354</v>
      </c>
      <c r="B1747" t="str">
        <f>IF(ISBLANK(VLOOKUP(A1747,Questionnaire!A:KQ,17,FALSE)),"#",VLOOKUP(A1747,Questionnaire!A:KQ,17,FALSE))</f>
        <v>#</v>
      </c>
    </row>
    <row r="1748" spans="1:2">
      <c r="A1748" t="s">
        <v>355</v>
      </c>
      <c r="B1748" t="str">
        <f>IF(ISBLANK(VLOOKUP(A1748,Questionnaire!A:KQ,17,FALSE)),"#",VLOOKUP(A1748,Questionnaire!A:KQ,17,FALSE))</f>
        <v>#</v>
      </c>
    </row>
    <row r="1749" spans="1:2">
      <c r="A1749" t="s">
        <v>356</v>
      </c>
      <c r="B1749" t="str">
        <f>IF(ISBLANK(VLOOKUP(A1749,Questionnaire!A:KQ,17,FALSE)),"#",VLOOKUP(A1749,Questionnaire!A:KQ,17,FALSE))</f>
        <v>#</v>
      </c>
    </row>
    <row r="1750" spans="1:2">
      <c r="A1750" t="s">
        <v>357</v>
      </c>
      <c r="B1750" t="str">
        <f>IF(ISBLANK(VLOOKUP(A1750,Questionnaire!A:KQ,17,FALSE)),"#",VLOOKUP(A1750,Questionnaire!A:KQ,17,FALSE))</f>
        <v>#</v>
      </c>
    </row>
    <row r="1751" spans="1:2">
      <c r="A1751" t="s">
        <v>360</v>
      </c>
      <c r="B1751" t="str">
        <f>IF(ISBLANK(VLOOKUP(A1751,Questionnaire!A:KQ,17,FALSE)),"#",VLOOKUP(A1751,Questionnaire!A:KQ,17,FALSE))</f>
        <v>#</v>
      </c>
    </row>
    <row r="1752" spans="1:2">
      <c r="A1752" t="s">
        <v>362</v>
      </c>
      <c r="B1752" t="str">
        <f>IF(ISBLANK(VLOOKUP(A1752,Questionnaire!A:KQ,17,FALSE)),"#",VLOOKUP(A1752,Questionnaire!A:KQ,17,FALSE))</f>
        <v>#</v>
      </c>
    </row>
    <row r="1753" spans="1:2">
      <c r="A1753" t="s">
        <v>363</v>
      </c>
      <c r="B1753" t="str">
        <f>IF(ISBLANK(VLOOKUP(A1753,Questionnaire!A:KQ,17,FALSE)),"#",VLOOKUP(A1753,Questionnaire!A:KQ,17,FALSE))</f>
        <v>#</v>
      </c>
    </row>
    <row r="1754" spans="1:2">
      <c r="A1754" t="s">
        <v>364</v>
      </c>
      <c r="B1754" t="str">
        <f>IF(ISBLANK(VLOOKUP(A1754,Questionnaire!A:KQ,17,FALSE)),"#",VLOOKUP(A1754,Questionnaire!A:KQ,17,FALSE))</f>
        <v>#</v>
      </c>
    </row>
    <row r="1755" spans="1:2">
      <c r="A1755" t="s">
        <v>365</v>
      </c>
      <c r="B1755" t="str">
        <f>IF(ISBLANK(VLOOKUP(A1755,Questionnaire!A:KQ,17,FALSE)),"#",VLOOKUP(A1755,Questionnaire!A:KQ,17,FALSE))</f>
        <v>#</v>
      </c>
    </row>
    <row r="1756" spans="1:2">
      <c r="A1756" t="s">
        <v>366</v>
      </c>
      <c r="B1756" t="str">
        <f>IF(ISBLANK(VLOOKUP(A1756,Questionnaire!A:KQ,17,FALSE)),"#",VLOOKUP(A1756,Questionnaire!A:KQ,17,FALSE))</f>
        <v>#</v>
      </c>
    </row>
    <row r="1757" spans="1:2">
      <c r="A1757" t="s">
        <v>371</v>
      </c>
      <c r="B1757" t="str">
        <f>IF(ISBLANK(VLOOKUP(A1757,Questionnaire!A:KQ,17,FALSE)),"#",VLOOKUP(A1757,Questionnaire!A:KQ,17,FALSE))</f>
        <v>#</v>
      </c>
    </row>
    <row r="1758" spans="1:2">
      <c r="A1758" t="s">
        <v>372</v>
      </c>
      <c r="B1758" t="str">
        <f>IF(ISBLANK(VLOOKUP(A1758,Questionnaire!A:KQ,17,FALSE)),"#",VLOOKUP(A1758,Questionnaire!A:KQ,17,FALSE))</f>
        <v>#</v>
      </c>
    </row>
    <row r="1759" spans="1:2">
      <c r="A1759" t="s">
        <v>373</v>
      </c>
      <c r="B1759" t="str">
        <f>IF(ISBLANK(VLOOKUP(A1759,Questionnaire!A:KQ,17,FALSE)),"#",VLOOKUP(A1759,Questionnaire!A:KQ,17,FALSE))</f>
        <v>#</v>
      </c>
    </row>
    <row r="1760" spans="1:2">
      <c r="A1760" t="s">
        <v>374</v>
      </c>
      <c r="B1760" t="str">
        <f>IF(ISBLANK(VLOOKUP(A1760,Questionnaire!A:KQ,17,FALSE)),"#",VLOOKUP(A1760,Questionnaire!A:KQ,17,FALSE))</f>
        <v>#</v>
      </c>
    </row>
    <row r="1761" spans="1:2">
      <c r="A1761" t="s">
        <v>377</v>
      </c>
      <c r="B1761" t="str">
        <f>IF(ISBLANK(VLOOKUP(A1761,Questionnaire!A:KQ,17,FALSE)),"#",VLOOKUP(A1761,Questionnaire!A:KQ,17,FALSE))</f>
        <v>#</v>
      </c>
    </row>
    <row r="1762" spans="1:2">
      <c r="A1762" t="s">
        <v>379</v>
      </c>
      <c r="B1762" t="str">
        <f>IF(ISBLANK(VLOOKUP(A1762,Questionnaire!A:KQ,17,FALSE)),"#",VLOOKUP(A1762,Questionnaire!A:KQ,17,FALSE))</f>
        <v>#</v>
      </c>
    </row>
    <row r="1763" spans="1:2">
      <c r="A1763" t="s">
        <v>380</v>
      </c>
      <c r="B1763" t="str">
        <f>IF(ISBLANK(VLOOKUP(A1763,Questionnaire!A:KQ,17,FALSE)),"#",VLOOKUP(A1763,Questionnaire!A:KQ,17,FALSE))</f>
        <v>#</v>
      </c>
    </row>
    <row r="1764" spans="1:2">
      <c r="A1764" t="s">
        <v>381</v>
      </c>
      <c r="B1764" t="str">
        <f>IF(ISBLANK(VLOOKUP(A1764,Questionnaire!A:KQ,17,FALSE)),"#",VLOOKUP(A1764,Questionnaire!A:KQ,17,FALSE))</f>
        <v>#</v>
      </c>
    </row>
    <row r="1765" spans="1:2">
      <c r="A1765" t="s">
        <v>382</v>
      </c>
      <c r="B1765" t="str">
        <f>IF(ISBLANK(VLOOKUP(A1765,Questionnaire!A:KQ,17,FALSE)),"#",VLOOKUP(A1765,Questionnaire!A:KQ,17,FALSE))</f>
        <v>#</v>
      </c>
    </row>
    <row r="1766" spans="1:2">
      <c r="A1766" t="s">
        <v>384</v>
      </c>
      <c r="B1766" t="str">
        <f>IF(ISBLANK(VLOOKUP(A1766,Questionnaire!A:KQ,17,FALSE)),"#",VLOOKUP(A1766,Questionnaire!A:KQ,17,FALSE))</f>
        <v>#</v>
      </c>
    </row>
    <row r="1767" spans="1:2">
      <c r="A1767" t="s">
        <v>387</v>
      </c>
      <c r="B1767" t="str">
        <f>IF(ISBLANK(VLOOKUP(A1767,Questionnaire!A:KQ,17,FALSE)),"#",VLOOKUP(A1767,Questionnaire!A:KQ,17,FALSE))</f>
        <v>#</v>
      </c>
    </row>
    <row r="1768" spans="1:2">
      <c r="A1768" t="s">
        <v>391</v>
      </c>
      <c r="B1768" t="str">
        <f>IF(ISBLANK(VLOOKUP(A1768,Questionnaire!A:KQ,17,FALSE)),"#",VLOOKUP(A1768,Questionnaire!A:KQ,17,FALSE))</f>
        <v>#</v>
      </c>
    </row>
    <row r="1769" spans="1:2">
      <c r="A1769" t="s">
        <v>393</v>
      </c>
      <c r="B1769" t="str">
        <f>IF(ISBLANK(VLOOKUP(A1769,Questionnaire!A:KQ,17,FALSE)),"#",VLOOKUP(A1769,Questionnaire!A:KQ,17,FALSE))</f>
        <v>#</v>
      </c>
    </row>
    <row r="1770" spans="1:2">
      <c r="A1770" t="s">
        <v>395</v>
      </c>
      <c r="B1770" t="str">
        <f>IF(ISBLANK(VLOOKUP(A1770,Questionnaire!A:KQ,17,FALSE)),"#",VLOOKUP(A1770,Questionnaire!A:KQ,17,FALSE))</f>
        <v>#</v>
      </c>
    </row>
    <row r="1771" spans="1:2">
      <c r="A1771" t="s">
        <v>398</v>
      </c>
      <c r="B1771" t="str">
        <f>IF(ISBLANK(VLOOKUP(A1771,Questionnaire!A:KQ,17,FALSE)),"#",VLOOKUP(A1771,Questionnaire!A:KQ,17,FALSE))</f>
        <v>#</v>
      </c>
    </row>
    <row r="1772" spans="1:2">
      <c r="A1772" t="s">
        <v>402</v>
      </c>
      <c r="B1772" t="str">
        <f>IF(ISBLANK(VLOOKUP(A1772,Questionnaire!A:KQ,17,FALSE)),"#",VLOOKUP(A1772,Questionnaire!A:KQ,17,FALSE))</f>
        <v>#</v>
      </c>
    </row>
    <row r="1773" spans="1:2">
      <c r="A1773" t="s">
        <v>405</v>
      </c>
      <c r="B1773" t="str">
        <f>IF(ISBLANK(VLOOKUP(A1773,Questionnaire!A:KQ,17,FALSE)),"#",VLOOKUP(A1773,Questionnaire!A:KQ,17,FALSE))</f>
        <v>#</v>
      </c>
    </row>
    <row r="1774" spans="1:2">
      <c r="A1774" t="s">
        <v>409</v>
      </c>
      <c r="B1774" t="str">
        <f>IF(ISBLANK(VLOOKUP(A1774,Questionnaire!A:KQ,17,FALSE)),"#",VLOOKUP(A1774,Questionnaire!A:KQ,17,FALSE))</f>
        <v>#</v>
      </c>
    </row>
    <row r="1775" spans="1:2">
      <c r="A1775" t="s">
        <v>412</v>
      </c>
      <c r="B1775" t="str">
        <f>IF(ISBLANK(VLOOKUP(A1775,Questionnaire!A:KQ,17,FALSE)),"#",VLOOKUP(A1775,Questionnaire!A:KQ,17,FALSE))</f>
        <v>#</v>
      </c>
    </row>
    <row r="1776" spans="1:2">
      <c r="A1776" t="s">
        <v>415</v>
      </c>
      <c r="B1776" t="str">
        <f>IF(ISBLANK(VLOOKUP(A1776,Questionnaire!A:KQ,17,FALSE)),"#",VLOOKUP(A1776,Questionnaire!A:KQ,17,FALSE))</f>
        <v>#</v>
      </c>
    </row>
    <row r="1777" spans="1:2">
      <c r="A1777" t="s">
        <v>418</v>
      </c>
      <c r="B1777" t="str">
        <f>IF(ISBLANK(VLOOKUP(A1777,Questionnaire!A:KQ,17,FALSE)),"#",VLOOKUP(A1777,Questionnaire!A:KQ,17,FALSE))</f>
        <v>#</v>
      </c>
    </row>
    <row r="1778" spans="1:2">
      <c r="A1778" t="s">
        <v>421</v>
      </c>
      <c r="B1778" t="str">
        <f>IF(ISBLANK(VLOOKUP(A1778,Questionnaire!A:KQ,17,FALSE)),"#",VLOOKUP(A1778,Questionnaire!A:KQ,17,FALSE))</f>
        <v>#</v>
      </c>
    </row>
    <row r="1779" spans="1:2">
      <c r="A1779" t="s">
        <v>424</v>
      </c>
      <c r="B1779" t="str">
        <f>IF(ISBLANK(VLOOKUP(A1779,Questionnaire!A:KQ,17,FALSE)),"#",VLOOKUP(A1779,Questionnaire!A:KQ,17,FALSE))</f>
        <v>#</v>
      </c>
    </row>
    <row r="1780" spans="1:2">
      <c r="A1780" t="s">
        <v>429</v>
      </c>
      <c r="B1780" t="str">
        <f>IF(ISBLANK(VLOOKUP(A1780,Questionnaire!A:KQ,17,FALSE)),"#",VLOOKUP(A1780,Questionnaire!A:KQ,17,FALSE))</f>
        <v>#</v>
      </c>
    </row>
    <row r="1781" spans="1:2">
      <c r="A1781" t="s">
        <v>432</v>
      </c>
      <c r="B1781" t="str">
        <f>IF(ISBLANK(VLOOKUP(A1781,Questionnaire!A:KQ,17,FALSE)),"#",VLOOKUP(A1781,Questionnaire!A:KQ,17,FALSE))</f>
        <v>#</v>
      </c>
    </row>
    <row r="1782" spans="1:2">
      <c r="A1782" t="s">
        <v>435</v>
      </c>
      <c r="B1782" t="str">
        <f>IF(ISBLANK(VLOOKUP(A1782,Questionnaire!A:KQ,17,FALSE)),"#",VLOOKUP(A1782,Questionnaire!A:KQ,17,FALSE))</f>
        <v>#</v>
      </c>
    </row>
    <row r="1783" spans="1:2">
      <c r="A1783" t="s">
        <v>437</v>
      </c>
      <c r="B1783" t="str">
        <f>IF(ISBLANK(VLOOKUP(A1783,Questionnaire!A:KQ,17,FALSE)),"#",VLOOKUP(A1783,Questionnaire!A:KQ,17,FALSE))</f>
        <v>#</v>
      </c>
    </row>
    <row r="1784" spans="1:2">
      <c r="A1784" t="s">
        <v>439</v>
      </c>
      <c r="B1784" t="str">
        <f>IF(ISBLANK(VLOOKUP(A1784,Questionnaire!A:KQ,17,FALSE)),"#",VLOOKUP(A1784,Questionnaire!A:KQ,17,FALSE))</f>
        <v>#</v>
      </c>
    </row>
    <row r="1785" spans="1:2">
      <c r="A1785" t="s">
        <v>442</v>
      </c>
      <c r="B1785" t="str">
        <f>IF(ISBLANK(VLOOKUP(A1785,Questionnaire!A:KQ,17,FALSE)),"#",VLOOKUP(A1785,Questionnaire!A:KQ,17,FALSE))</f>
        <v>#</v>
      </c>
    </row>
    <row r="1786" spans="1:2">
      <c r="A1786" t="s">
        <v>445</v>
      </c>
      <c r="B1786" t="str">
        <f>IF(ISBLANK(VLOOKUP(A1786,Questionnaire!A:KQ,17,FALSE)),"#",VLOOKUP(A1786,Questionnaire!A:KQ,17,FALSE))</f>
        <v>#</v>
      </c>
    </row>
    <row r="1787" spans="1:2">
      <c r="A1787" t="s">
        <v>448</v>
      </c>
      <c r="B1787" t="str">
        <f>IF(ISBLANK(VLOOKUP(A1787,Questionnaire!A:KQ,17,FALSE)),"#",VLOOKUP(A1787,Questionnaire!A:KQ,17,FALSE))</f>
        <v>#</v>
      </c>
    </row>
    <row r="1788" spans="1:2">
      <c r="A1788" t="s">
        <v>452</v>
      </c>
      <c r="B1788" t="str">
        <f>IF(ISBLANK(VLOOKUP(A1788,Questionnaire!A:KQ,17,FALSE)),"#",VLOOKUP(A1788,Questionnaire!A:KQ,17,FALSE))</f>
        <v>#</v>
      </c>
    </row>
    <row r="1789" spans="1:2">
      <c r="A1789" t="s">
        <v>455</v>
      </c>
      <c r="B1789" t="str">
        <f>IF(ISBLANK(VLOOKUP(A1789,Questionnaire!A:KQ,17,FALSE)),"#",VLOOKUP(A1789,Questionnaire!A:KQ,17,FALSE))</f>
        <v>#</v>
      </c>
    </row>
    <row r="1790" spans="1:2">
      <c r="A1790" t="s">
        <v>458</v>
      </c>
      <c r="B1790" t="str">
        <f>IF(ISBLANK(VLOOKUP(A1790,Questionnaire!A:KQ,17,FALSE)),"#",VLOOKUP(A1790,Questionnaire!A:KQ,17,FALSE))</f>
        <v>#</v>
      </c>
    </row>
    <row r="1791" spans="1:2">
      <c r="A1791" t="s">
        <v>461</v>
      </c>
      <c r="B1791" t="str">
        <f>IF(ISBLANK(VLOOKUP(A1791,Questionnaire!A:KQ,17,FALSE)),"#",VLOOKUP(A1791,Questionnaire!A:KQ,17,FALSE))</f>
        <v>#</v>
      </c>
    </row>
    <row r="1792" spans="1:2">
      <c r="A1792" t="s">
        <v>465</v>
      </c>
      <c r="B1792" t="str">
        <f>IF(ISBLANK(VLOOKUP(A1792,Questionnaire!A:KQ,17,FALSE)),"#",VLOOKUP(A1792,Questionnaire!A:KQ,17,FALSE))</f>
        <v>#</v>
      </c>
    </row>
    <row r="1793" spans="1:3">
      <c r="A1793" t="s">
        <v>467</v>
      </c>
      <c r="B1793" t="str">
        <f>IF(ISBLANK(VLOOKUP(A1793,Questionnaire!A:KQ,17,FALSE)),"#",VLOOKUP(A1793,Questionnaire!A:KQ,17,FALSE))</f>
        <v>#</v>
      </c>
    </row>
    <row r="1794" spans="1:3">
      <c r="A1794" t="s">
        <v>469</v>
      </c>
      <c r="B1794" t="str">
        <f>IF(ISBLANK(VLOOKUP(A1794,Questionnaire!A:KQ,17,FALSE)),"#",VLOOKUP(A1794,Questionnaire!A:KQ,17,FALSE))</f>
        <v>#</v>
      </c>
    </row>
    <row r="1795" spans="1:3">
      <c r="A1795" t="s">
        <v>471</v>
      </c>
      <c r="B1795" t="str">
        <f>IF(ISBLANK(VLOOKUP(A1795,Questionnaire!A:KQ,17,FALSE)),"#",VLOOKUP(A1795,Questionnaire!A:KQ,17,FALSE))</f>
        <v>#</v>
      </c>
    </row>
    <row r="1796" spans="1:3">
      <c r="A1796" t="s">
        <v>473</v>
      </c>
      <c r="B1796" t="str">
        <f>IF(ISBLANK(VLOOKUP(A1796,Questionnaire!A:KQ,17,FALSE)),"#",VLOOKUP(A1796,Questionnaire!A:KQ,17,FALSE))</f>
        <v>#</v>
      </c>
    </row>
    <row r="1797" spans="1:3">
      <c r="A1797" t="s">
        <v>475</v>
      </c>
      <c r="B1797" t="str">
        <f>IF(ISBLANK(VLOOKUP(A1797,Questionnaire!A:KQ,17,FALSE)),"#",VLOOKUP(A1797,Questionnaire!A:KQ,17,FALSE))</f>
        <v>#</v>
      </c>
    </row>
    <row r="1798" spans="1:3">
      <c r="A1798" t="s">
        <v>185</v>
      </c>
      <c r="B1798" t="str">
        <f>IF(ISBLANK(VLOOKUP(A1798,Questionnaire!A:KQ,18,FALSE)),"#",VLOOKUP(A1798,Questionnaire!A:KQ,18,FALSE))</f>
        <v>#</v>
      </c>
      <c r="C1798">
        <v>15</v>
      </c>
    </row>
    <row r="1799" spans="1:3">
      <c r="A1799" t="s">
        <v>187</v>
      </c>
      <c r="B1799" t="str">
        <f>IF(ISNA(VLOOKUP(VLOOKUP(A1799,Questionnaire!A:KQ,18,FALSE),'CORA Encoding'!D:E,2,FALSE)),"#",VLOOKUP(VLOOKUP(A1799,Questionnaire!A:KQ,18,FALSE),'CORA Encoding'!D:E,2,FALSE))</f>
        <v>#</v>
      </c>
    </row>
    <row r="1800" spans="1:3">
      <c r="A1800" t="s">
        <v>189</v>
      </c>
      <c r="B1800" t="str">
        <f>IF(ISNA(VLOOKUP(VLOOKUP(A1800,Questionnaire!A:KQ,18,FALSE),'CORA Encoding'!G:H,2,FALSE)),"#",VLOOKUP(VLOOKUP(A1800,Questionnaire!A:KQ,18,FALSE),'CORA Encoding'!G:H,2,FALSE))</f>
        <v>#</v>
      </c>
    </row>
    <row r="1801" spans="1:3">
      <c r="A1801" t="s">
        <v>191</v>
      </c>
      <c r="B1801" t="str">
        <f>IF(ISNA(VLOOKUP(VLOOKUP(A1801,Questionnaire!A:KQ,18,FALSE),'Country List'!E:F,2,FALSE)),"#",VLOOKUP(VLOOKUP(A1801,Questionnaire!A:KQ,18,FALSE),'Country List'!E:F,2,FALSE))</f>
        <v>#</v>
      </c>
    </row>
    <row r="1802" spans="1:3">
      <c r="A1802" t="s">
        <v>193</v>
      </c>
      <c r="B1802" t="str">
        <f>IF(ISNA(VLOOKUP(VLOOKUP(A1802,Questionnaire!A:KQ,18,FALSE),'Industry List'!B:C,2,FALSE)),"#",VLOOKUP(VLOOKUP(A1802,Questionnaire!A:KQ,18,FALSE),'Industry List'!B:C,2,FALSE))</f>
        <v>#</v>
      </c>
    </row>
    <row r="1803" spans="1:3">
      <c r="A1803" t="s">
        <v>197</v>
      </c>
      <c r="B1803" t="str">
        <f>IF(ISBLANK(VLOOKUP(A1803,Questionnaire!A:KQ,18,FALSE)),"#",VLOOKUP(A1803,Questionnaire!A:KQ,18,FALSE))</f>
        <v>#</v>
      </c>
    </row>
    <row r="1804" spans="1:3">
      <c r="A1804" t="s">
        <v>201</v>
      </c>
      <c r="B1804" t="str">
        <f>IF(ISBLANK(VLOOKUP(A1804,Questionnaire!A:KQ,18,FALSE)),"#",VLOOKUP(A1804,Questionnaire!A:KQ,18,FALSE))</f>
        <v>#</v>
      </c>
    </row>
    <row r="1805" spans="1:3">
      <c r="A1805" t="s">
        <v>203</v>
      </c>
      <c r="B1805" t="str">
        <f>IF(ISNA(VLOOKUP(VLOOKUP(A1805,Questionnaire!A:KQ,18,FALSE),'CORA Encoding'!J:K,2,FALSE)),"#",VLOOKUP(VLOOKUP(A1805,Questionnaire!A:KQ,18,FALSE),'CORA Encoding'!J:K,2,FALSE))</f>
        <v>#</v>
      </c>
    </row>
    <row r="1806" spans="1:3">
      <c r="A1806" t="s">
        <v>208</v>
      </c>
      <c r="B1806" t="str">
        <f>IF(ISBLANK(VLOOKUP(A1806,Questionnaire!A:KQ,18,FALSE)),"#",VLOOKUP(A1806,Questionnaire!A:KQ,18,FALSE))</f>
        <v>#</v>
      </c>
    </row>
    <row r="1807" spans="1:3">
      <c r="A1807" t="s">
        <v>213</v>
      </c>
      <c r="B1807" t="str">
        <f>IF(ISBLANK(VLOOKUP(A1807,Questionnaire!A:KQ,18,FALSE)),"#",VLOOKUP(A1807,Questionnaire!A:KQ,18,FALSE))</f>
        <v>#</v>
      </c>
    </row>
    <row r="1808" spans="1:3">
      <c r="A1808" t="s">
        <v>215</v>
      </c>
      <c r="B1808" t="str">
        <f>IF(ISBLANK(VLOOKUP(A1808,Questionnaire!A:KQ,18,FALSE)),"#",VLOOKUP(A1808,Questionnaire!A:KQ,18,FALSE))</f>
        <v>#</v>
      </c>
    </row>
    <row r="1809" spans="1:2">
      <c r="A1809" t="s">
        <v>217</v>
      </c>
      <c r="B1809" t="str">
        <f>IF(ISBLANK(VLOOKUP(A1809,Questionnaire!A:KQ,18,FALSE)),"#",VLOOKUP(A1809,Questionnaire!A:KQ,18,FALSE))</f>
        <v>#</v>
      </c>
    </row>
    <row r="1810" spans="1:2">
      <c r="A1810" t="s">
        <v>219</v>
      </c>
      <c r="B1810" t="str">
        <f>IF(ISBLANK(VLOOKUP(A1810,Questionnaire!A:KQ,18,FALSE)),"#",VLOOKUP(A1810,Questionnaire!A:KQ,18,FALSE))</f>
        <v>#</v>
      </c>
    </row>
    <row r="1811" spans="1:2">
      <c r="A1811" t="s">
        <v>221</v>
      </c>
      <c r="B1811" t="str">
        <f>IF(ISBLANK(VLOOKUP(A1811,Questionnaire!A:KQ,18,FALSE)),"#",VLOOKUP(A1811,Questionnaire!A:KQ,18,FALSE))</f>
        <v>#</v>
      </c>
    </row>
    <row r="1812" spans="1:2">
      <c r="A1812" t="s">
        <v>223</v>
      </c>
      <c r="B1812" t="str">
        <f>IF(ISBLANK(VLOOKUP(A1812,Questionnaire!A:KQ,18,FALSE)),"#",VLOOKUP(A1812,Questionnaire!A:KQ,18,FALSE))</f>
        <v>#</v>
      </c>
    </row>
    <row r="1813" spans="1:2">
      <c r="A1813" t="s">
        <v>225</v>
      </c>
      <c r="B1813" t="str">
        <f>IF(ISBLANK(VLOOKUP(A1813,Questionnaire!A:KQ,18,FALSE)),"#",VLOOKUP(A1813,Questionnaire!A:KQ,18,FALSE))</f>
        <v>#</v>
      </c>
    </row>
    <row r="1814" spans="1:2">
      <c r="A1814" t="s">
        <v>227</v>
      </c>
      <c r="B1814" t="str">
        <f>IF(ISBLANK(VLOOKUP(A1814,Questionnaire!A:KQ,18,FALSE)),"#",VLOOKUP(A1814,Questionnaire!A:KQ,18,FALSE))</f>
        <v>#</v>
      </c>
    </row>
    <row r="1815" spans="1:2">
      <c r="A1815" t="s">
        <v>229</v>
      </c>
      <c r="B1815" t="str">
        <f>IF(ISBLANK(VLOOKUP(A1815,Questionnaire!A:KQ,18,FALSE)),"#",VLOOKUP(A1815,Questionnaire!A:KQ,18,FALSE))</f>
        <v>#</v>
      </c>
    </row>
    <row r="1816" spans="1:2">
      <c r="A1816" t="s">
        <v>231</v>
      </c>
      <c r="B1816" t="str">
        <f>IF(ISBLANK(VLOOKUP(A1816,Questionnaire!A:KQ,18,FALSE)),"#",VLOOKUP(A1816,Questionnaire!A:KQ,18,FALSE))</f>
        <v>#</v>
      </c>
    </row>
    <row r="1817" spans="1:2">
      <c r="A1817" t="s">
        <v>233</v>
      </c>
      <c r="B1817" t="str">
        <f>IF(ISBLANK(VLOOKUP(A1817,Questionnaire!A:KQ,18,FALSE)),"#",VLOOKUP(A1817,Questionnaire!A:KQ,18,FALSE))</f>
        <v>#</v>
      </c>
    </row>
    <row r="1818" spans="1:2">
      <c r="A1818" t="s">
        <v>235</v>
      </c>
      <c r="B1818" t="str">
        <f>IF(ISBLANK(VLOOKUP(A1818,Questionnaire!A:KQ,18,FALSE)),"#",VLOOKUP(A1818,Questionnaire!A:KQ,18,FALSE))</f>
        <v>#</v>
      </c>
    </row>
    <row r="1819" spans="1:2">
      <c r="A1819" t="s">
        <v>237</v>
      </c>
      <c r="B1819" t="str">
        <f>IF(ISBLANK(VLOOKUP(A1819,Questionnaire!A:KQ,18,FALSE)),"#",VLOOKUP(A1819,Questionnaire!A:KQ,18,FALSE))</f>
        <v>#</v>
      </c>
    </row>
    <row r="1820" spans="1:2">
      <c r="A1820" t="s">
        <v>239</v>
      </c>
      <c r="B1820" t="str">
        <f>IF(ISBLANK(VLOOKUP(A1820,Questionnaire!A:KQ,18,FALSE)),"#",VLOOKUP(A1820,Questionnaire!A:KQ,18,FALSE))</f>
        <v>#</v>
      </c>
    </row>
    <row r="1821" spans="1:2">
      <c r="A1821" t="s">
        <v>242</v>
      </c>
      <c r="B1821" t="str">
        <f>IF(ISBLANK(VLOOKUP(A1821,Questionnaire!A:KQ,18,FALSE)),"#",VLOOKUP(A1821,Questionnaire!A:KQ,18,FALSE))</f>
        <v>#</v>
      </c>
    </row>
    <row r="1822" spans="1:2">
      <c r="A1822" t="s">
        <v>245</v>
      </c>
      <c r="B1822" t="str">
        <f>IF(ISBLANK(VLOOKUP(A1822,Questionnaire!A:KQ,18,FALSE)),"#",VLOOKUP(A1822,Questionnaire!A:KQ,18,FALSE))</f>
        <v>#</v>
      </c>
    </row>
    <row r="1823" spans="1:2">
      <c r="A1823" t="s">
        <v>247</v>
      </c>
      <c r="B1823" t="str">
        <f>IF(ISBLANK(VLOOKUP(A1823,Questionnaire!A:KQ,18,FALSE)),"#",VLOOKUP(A1823,Questionnaire!A:KQ,18,FALSE))</f>
        <v>#</v>
      </c>
    </row>
    <row r="1824" spans="1:2">
      <c r="A1824" t="s">
        <v>249</v>
      </c>
      <c r="B1824" t="str">
        <f>IF(ISBLANK(VLOOKUP(A1824,Questionnaire!A:KQ,18,FALSE)),"#",VLOOKUP(A1824,Questionnaire!A:KQ,18,FALSE))</f>
        <v>#</v>
      </c>
    </row>
    <row r="1825" spans="1:2">
      <c r="A1825" t="s">
        <v>250</v>
      </c>
      <c r="B1825" t="str">
        <f>IF(ISBLANK(VLOOKUP(A1825,Questionnaire!A:KQ,18,FALSE)),"#",VLOOKUP(A1825,Questionnaire!A:KQ,18,FALSE))</f>
        <v>#</v>
      </c>
    </row>
    <row r="1826" spans="1:2">
      <c r="A1826" t="s">
        <v>252</v>
      </c>
      <c r="B1826" t="str">
        <f>IF(ISBLANK(VLOOKUP(A1826,Questionnaire!A:KQ,18,FALSE)),"#",VLOOKUP(A1826,Questionnaire!A:KQ,18,FALSE))</f>
        <v>#</v>
      </c>
    </row>
    <row r="1827" spans="1:2">
      <c r="A1827" t="s">
        <v>255</v>
      </c>
      <c r="B1827" t="str">
        <f>IF(ISBLANK(VLOOKUP(A1827,Questionnaire!A:KQ,18,FALSE)),"#",VLOOKUP(A1827,Questionnaire!A:KQ,18,FALSE))</f>
        <v>#</v>
      </c>
    </row>
    <row r="1828" spans="1:2">
      <c r="A1828" t="s">
        <v>258</v>
      </c>
      <c r="B1828" t="str">
        <f>IF(ISNA(VLOOKUP(VLOOKUP(A1828,Questionnaire!A:KQ,18,FALSE),'CORA Encoding'!M:N,2,FALSE)),"#",VLOOKUP(VLOOKUP(A1828,Questionnaire!A:KQ,18,FALSE),'CORA Encoding'!M:N,2,FALSE))</f>
        <v>#</v>
      </c>
    </row>
    <row r="1829" spans="1:2">
      <c r="A1829" t="s">
        <v>261</v>
      </c>
      <c r="B1829" t="str">
        <f>IF(ISBLANK(VLOOKUP(A1829,Questionnaire!A:KQ,18,FALSE)),"#",VLOOKUP(A1829,Questionnaire!A:KQ,18,FALSE))</f>
        <v>#</v>
      </c>
    </row>
    <row r="1830" spans="1:2">
      <c r="A1830" t="s">
        <v>263</v>
      </c>
      <c r="B1830" t="str">
        <f>IF(ISBLANK(VLOOKUP(A1830,Questionnaire!A:KQ,18,FALSE)),"#",VLOOKUP(A1830,Questionnaire!A:KQ,18,FALSE))</f>
        <v>#</v>
      </c>
    </row>
    <row r="1831" spans="1:2">
      <c r="A1831" t="s">
        <v>265</v>
      </c>
      <c r="B1831" t="str">
        <f>IF(ISBLANK(VLOOKUP(A1831,Questionnaire!A:KQ,18,FALSE)),"#",VLOOKUP(A1831,Questionnaire!A:KQ,18,FALSE))</f>
        <v>#</v>
      </c>
    </row>
    <row r="1832" spans="1:2">
      <c r="A1832" t="s">
        <v>267</v>
      </c>
      <c r="B1832" t="str">
        <f>IF(ISBLANK(VLOOKUP(A1832,Questionnaire!A:KQ,18,FALSE)),"#",VLOOKUP(A1832,Questionnaire!A:KQ,18,FALSE))</f>
        <v>#</v>
      </c>
    </row>
    <row r="1833" spans="1:2">
      <c r="A1833" t="s">
        <v>269</v>
      </c>
      <c r="B1833" t="str">
        <f>IF(ISBLANK(VLOOKUP(A1833,Questionnaire!A:KQ,18,FALSE)),"#",VLOOKUP(A1833,Questionnaire!A:KQ,18,FALSE))</f>
        <v>#</v>
      </c>
    </row>
    <row r="1834" spans="1:2">
      <c r="A1834" t="s">
        <v>274</v>
      </c>
      <c r="B1834" t="str">
        <f>IF(ISBLANK(VLOOKUP(A1834,Questionnaire!A:KQ,18,FALSE)),"#",VLOOKUP(A1834,Questionnaire!A:KQ,18,FALSE))</f>
        <v>#</v>
      </c>
    </row>
    <row r="1835" spans="1:2">
      <c r="A1835" t="s">
        <v>276</v>
      </c>
      <c r="B1835" t="str">
        <f>IF(ISBLANK(VLOOKUP(A1835,Questionnaire!A:KQ,18,FALSE)),"#",VLOOKUP(A1835,Questionnaire!A:KQ,18,FALSE))</f>
        <v>#</v>
      </c>
    </row>
    <row r="1836" spans="1:2">
      <c r="A1836" t="s">
        <v>278</v>
      </c>
      <c r="B1836" t="str">
        <f>IF(ISBLANK(VLOOKUP(A1836,Questionnaire!A:KQ,18,FALSE)),"#",VLOOKUP(A1836,Questionnaire!A:KQ,18,FALSE))</f>
        <v>#</v>
      </c>
    </row>
    <row r="1837" spans="1:2">
      <c r="A1837" t="s">
        <v>280</v>
      </c>
      <c r="B1837" t="str">
        <f>IF(ISBLANK(VLOOKUP(A1837,Questionnaire!A:KQ,18,FALSE)),"#",VLOOKUP(A1837,Questionnaire!A:KQ,18,FALSE))</f>
        <v>#</v>
      </c>
    </row>
    <row r="1838" spans="1:2">
      <c r="A1838" t="s">
        <v>282</v>
      </c>
      <c r="B1838" t="str">
        <f>IF(ISBLANK(VLOOKUP(A1838,Questionnaire!A:KQ,18,FALSE)),"#",VLOOKUP(A1838,Questionnaire!A:KQ,18,FALSE))</f>
        <v>#</v>
      </c>
    </row>
    <row r="1839" spans="1:2">
      <c r="A1839" t="s">
        <v>286</v>
      </c>
      <c r="B1839" t="str">
        <f>IF(ISBLANK(VLOOKUP(A1839,Questionnaire!A:KQ,18,FALSE)),"#",VLOOKUP(A1839,Questionnaire!A:KQ,18,FALSE))</f>
        <v>#</v>
      </c>
    </row>
    <row r="1840" spans="1:2">
      <c r="A1840" t="s">
        <v>288</v>
      </c>
      <c r="B1840" t="str">
        <f>IF(ISBLANK(VLOOKUP(A1840,Questionnaire!A:KQ,18,FALSE)),"#",VLOOKUP(A1840,Questionnaire!A:KQ,18,FALSE))</f>
        <v>#</v>
      </c>
    </row>
    <row r="1841" spans="1:2">
      <c r="A1841" t="s">
        <v>290</v>
      </c>
      <c r="B1841" t="str">
        <f>IF(ISBLANK(VLOOKUP(A1841,Questionnaire!A:KQ,18,FALSE)),"#",VLOOKUP(A1841,Questionnaire!A:KQ,18,FALSE))</f>
        <v>#</v>
      </c>
    </row>
    <row r="1842" spans="1:2">
      <c r="A1842" t="s">
        <v>292</v>
      </c>
      <c r="B1842" t="str">
        <f>IF(ISBLANK(VLOOKUP(A1842,Questionnaire!A:KQ,18,FALSE)),"#",VLOOKUP(A1842,Questionnaire!A:KQ,18,FALSE))</f>
        <v>#</v>
      </c>
    </row>
    <row r="1843" spans="1:2">
      <c r="A1843" t="s">
        <v>294</v>
      </c>
      <c r="B1843" t="str">
        <f>IF(ISBLANK(VLOOKUP(A1843,Questionnaire!A:KQ,18,FALSE)),"#",VLOOKUP(A1843,Questionnaire!A:KQ,18,FALSE))</f>
        <v>#</v>
      </c>
    </row>
    <row r="1844" spans="1:2">
      <c r="A1844" t="s">
        <v>296</v>
      </c>
      <c r="B1844" t="str">
        <f>IF(ISBLANK(VLOOKUP(A1844,Questionnaire!A:KQ,18,FALSE)),"#",VLOOKUP(A1844,Questionnaire!A:KQ,18,FALSE))</f>
        <v>#</v>
      </c>
    </row>
    <row r="1845" spans="1:2">
      <c r="A1845" t="s">
        <v>301</v>
      </c>
      <c r="B1845" t="str">
        <f>IF(ISBLANK(VLOOKUP(A1845,Questionnaire!A:KQ,18,FALSE)),"#",VLOOKUP(A1845,Questionnaire!A:KQ,18,FALSE))</f>
        <v>#</v>
      </c>
    </row>
    <row r="1846" spans="1:2">
      <c r="A1846" t="s">
        <v>303</v>
      </c>
      <c r="B1846" t="str">
        <f>IF(ISBLANK(VLOOKUP(A1846,Questionnaire!A:KQ,18,FALSE)),"#",VLOOKUP(A1846,Questionnaire!A:KQ,18,FALSE))</f>
        <v>#</v>
      </c>
    </row>
    <row r="1847" spans="1:2">
      <c r="A1847" t="s">
        <v>305</v>
      </c>
      <c r="B1847" t="str">
        <f>IF(ISBLANK(VLOOKUP(A1847,Questionnaire!A:KQ,18,FALSE)),"#",VLOOKUP(A1847,Questionnaire!A:KQ,18,FALSE))</f>
        <v>#</v>
      </c>
    </row>
    <row r="1848" spans="1:2">
      <c r="A1848" t="s">
        <v>307</v>
      </c>
      <c r="B1848" t="str">
        <f>IF(ISBLANK(VLOOKUP(A1848,Questionnaire!A:KQ,18,FALSE)),"#",VLOOKUP(A1848,Questionnaire!A:KQ,18,FALSE))</f>
        <v>#</v>
      </c>
    </row>
    <row r="1849" spans="1:2">
      <c r="A1849" t="s">
        <v>311</v>
      </c>
      <c r="B1849" t="str">
        <f>IF(ISBLANK(VLOOKUP(A1849,Questionnaire!A:KQ,18,FALSE)),"#",VLOOKUP(A1849,Questionnaire!A:KQ,18,FALSE))</f>
        <v>#</v>
      </c>
    </row>
    <row r="1850" spans="1:2">
      <c r="A1850" t="s">
        <v>313</v>
      </c>
      <c r="B1850" t="str">
        <f>IF(ISBLANK(VLOOKUP(A1850,Questionnaire!A:KQ,18,FALSE)),"#",VLOOKUP(A1850,Questionnaire!A:KQ,18,FALSE))</f>
        <v>#</v>
      </c>
    </row>
    <row r="1851" spans="1:2">
      <c r="A1851" t="s">
        <v>314</v>
      </c>
      <c r="B1851" t="str">
        <f>IF(ISBLANK(VLOOKUP(A1851,Questionnaire!A:KQ,18,FALSE)),"#",VLOOKUP(A1851,Questionnaire!A:KQ,18,FALSE))</f>
        <v>#</v>
      </c>
    </row>
    <row r="1852" spans="1:2">
      <c r="A1852" t="s">
        <v>315</v>
      </c>
      <c r="B1852" t="str">
        <f>IF(ISBLANK(VLOOKUP(A1852,Questionnaire!A:KQ,18,FALSE)),"#",VLOOKUP(A1852,Questionnaire!A:KQ,18,FALSE))</f>
        <v>#</v>
      </c>
    </row>
    <row r="1853" spans="1:2">
      <c r="A1853" t="s">
        <v>317</v>
      </c>
      <c r="B1853" t="str">
        <f>IF(ISBLANK(VLOOKUP(A1853,Questionnaire!A:KQ,18,FALSE)),"#",VLOOKUP(A1853,Questionnaire!A:KQ,18,FALSE))</f>
        <v>#</v>
      </c>
    </row>
    <row r="1854" spans="1:2">
      <c r="A1854" t="s">
        <v>319</v>
      </c>
      <c r="B1854" t="str">
        <f>IF(ISBLANK(VLOOKUP(A1854,Questionnaire!A:KQ,18,FALSE)),"#",VLOOKUP(A1854,Questionnaire!A:KQ,18,FALSE))</f>
        <v>#</v>
      </c>
    </row>
    <row r="1855" spans="1:2">
      <c r="A1855" t="s">
        <v>322</v>
      </c>
      <c r="B1855" t="str">
        <f>IF(ISBLANK(VLOOKUP(A1855,Questionnaire!A:KQ,18,FALSE)),"#",VLOOKUP(A1855,Questionnaire!A:KQ,18,FALSE))</f>
        <v>#</v>
      </c>
    </row>
    <row r="1856" spans="1:2">
      <c r="A1856" t="s">
        <v>326</v>
      </c>
      <c r="B1856" t="str">
        <f>IF(ISBLANK(VLOOKUP(A1856,Questionnaire!A:KQ,18,FALSE)),"#",VLOOKUP(A1856,Questionnaire!A:KQ,18,FALSE))</f>
        <v>#</v>
      </c>
    </row>
    <row r="1857" spans="1:2">
      <c r="A1857" t="s">
        <v>328</v>
      </c>
      <c r="B1857" t="str">
        <f>IF(ISBLANK(VLOOKUP(A1857,Questionnaire!A:KQ,18,FALSE)),"#",VLOOKUP(A1857,Questionnaire!A:KQ,18,FALSE))</f>
        <v>#</v>
      </c>
    </row>
    <row r="1858" spans="1:2">
      <c r="A1858" t="s">
        <v>332</v>
      </c>
      <c r="B1858" t="str">
        <f>IF(ISBLANK(VLOOKUP(A1858,Questionnaire!A:KQ,18,FALSE)),"#",VLOOKUP(A1858,Questionnaire!A:KQ,18,FALSE))</f>
        <v>#</v>
      </c>
    </row>
    <row r="1859" spans="1:2">
      <c r="A1859" t="s">
        <v>333</v>
      </c>
      <c r="B1859" t="str">
        <f>IF(ISBLANK(VLOOKUP(A1859,Questionnaire!A:KQ,18,FALSE)),"#",VLOOKUP(A1859,Questionnaire!A:KQ,18,FALSE))</f>
        <v>#</v>
      </c>
    </row>
    <row r="1860" spans="1:2">
      <c r="A1860" t="s">
        <v>334</v>
      </c>
      <c r="B1860" t="str">
        <f>IF(ISBLANK(VLOOKUP(A1860,Questionnaire!A:KQ,18,FALSE)),"#",VLOOKUP(A1860,Questionnaire!A:KQ,18,FALSE))</f>
        <v>#</v>
      </c>
    </row>
    <row r="1861" spans="1:2">
      <c r="A1861" t="s">
        <v>335</v>
      </c>
      <c r="B1861" t="str">
        <f>IF(ISBLANK(VLOOKUP(A1861,Questionnaire!A:KQ,18,FALSE)),"#",VLOOKUP(A1861,Questionnaire!A:KQ,18,FALSE))</f>
        <v>#</v>
      </c>
    </row>
    <row r="1862" spans="1:2">
      <c r="A1862" t="s">
        <v>336</v>
      </c>
      <c r="B1862" t="str">
        <f>IF(ISBLANK(VLOOKUP(A1862,Questionnaire!A:KQ,18,FALSE)),"#",VLOOKUP(A1862,Questionnaire!A:KQ,18,FALSE))</f>
        <v>#</v>
      </c>
    </row>
    <row r="1863" spans="1:2">
      <c r="A1863" t="s">
        <v>337</v>
      </c>
      <c r="B1863" t="str">
        <f>IF(ISBLANK(VLOOKUP(A1863,Questionnaire!A:KQ,18,FALSE)),"#",VLOOKUP(A1863,Questionnaire!A:KQ,18,FALSE))</f>
        <v>#</v>
      </c>
    </row>
    <row r="1864" spans="1:2">
      <c r="A1864" t="s">
        <v>338</v>
      </c>
      <c r="B1864" t="str">
        <f>IF(ISBLANK(VLOOKUP(A1864,Questionnaire!A:KQ,18,FALSE)),"#",VLOOKUP(A1864,Questionnaire!A:KQ,18,FALSE))</f>
        <v>#</v>
      </c>
    </row>
    <row r="1865" spans="1:2">
      <c r="A1865" t="s">
        <v>339</v>
      </c>
      <c r="B1865" t="str">
        <f>IF(ISBLANK(VLOOKUP(A1865,Questionnaire!A:KQ,18,FALSE)),"#",VLOOKUP(A1865,Questionnaire!A:KQ,18,FALSE))</f>
        <v>#</v>
      </c>
    </row>
    <row r="1866" spans="1:2">
      <c r="A1866" t="s">
        <v>340</v>
      </c>
      <c r="B1866" t="str">
        <f>IF(ISBLANK(VLOOKUP(A1866,Questionnaire!A:KQ,18,FALSE)),"#",VLOOKUP(A1866,Questionnaire!A:KQ,18,FALSE))</f>
        <v>#</v>
      </c>
    </row>
    <row r="1867" spans="1:2">
      <c r="A1867" t="s">
        <v>341</v>
      </c>
      <c r="B1867" t="str">
        <f>IF(ISBLANK(VLOOKUP(A1867,Questionnaire!A:KQ,18,FALSE)),"#",VLOOKUP(A1867,Questionnaire!A:KQ,18,FALSE))</f>
        <v>#</v>
      </c>
    </row>
    <row r="1868" spans="1:2">
      <c r="A1868" t="s">
        <v>342</v>
      </c>
      <c r="B1868" t="str">
        <f>IF(ISBLANK(VLOOKUP(A1868,Questionnaire!A:KQ,18,FALSE)),"#",VLOOKUP(A1868,Questionnaire!A:KQ,18,FALSE))</f>
        <v>#</v>
      </c>
    </row>
    <row r="1869" spans="1:2">
      <c r="A1869" t="s">
        <v>343</v>
      </c>
      <c r="B1869" t="str">
        <f>IF(ISBLANK(VLOOKUP(A1869,Questionnaire!A:KQ,18,FALSE)),"#",VLOOKUP(A1869,Questionnaire!A:KQ,18,FALSE))</f>
        <v>#</v>
      </c>
    </row>
    <row r="1870" spans="1:2">
      <c r="A1870" t="s">
        <v>344</v>
      </c>
      <c r="B1870" t="str">
        <f>IF(ISBLANK(VLOOKUP(A1870,Questionnaire!A:KQ,18,FALSE)),"#",VLOOKUP(A1870,Questionnaire!A:KQ,18,FALSE))</f>
        <v>#</v>
      </c>
    </row>
    <row r="1871" spans="1:2">
      <c r="A1871" t="s">
        <v>345</v>
      </c>
      <c r="B1871" t="str">
        <f>IF(ISBLANK(VLOOKUP(A1871,Questionnaire!A:KQ,18,FALSE)),"#",VLOOKUP(A1871,Questionnaire!A:KQ,18,FALSE))</f>
        <v>#</v>
      </c>
    </row>
    <row r="1872" spans="1:2">
      <c r="A1872" t="s">
        <v>348</v>
      </c>
      <c r="B1872" t="str">
        <f>IF(ISBLANK(VLOOKUP(A1872,Questionnaire!A:KQ,18,FALSE)),"#",VLOOKUP(A1872,Questionnaire!A:KQ,18,FALSE))</f>
        <v>#</v>
      </c>
    </row>
    <row r="1873" spans="1:2">
      <c r="A1873" t="s">
        <v>353</v>
      </c>
      <c r="B1873" t="str">
        <f>IF(ISBLANK(VLOOKUP(A1873,Questionnaire!A:KQ,18,FALSE)),"#",VLOOKUP(A1873,Questionnaire!A:KQ,18,FALSE))</f>
        <v>#</v>
      </c>
    </row>
    <row r="1874" spans="1:2">
      <c r="A1874" t="s">
        <v>354</v>
      </c>
      <c r="B1874" t="str">
        <f>IF(ISBLANK(VLOOKUP(A1874,Questionnaire!A:KQ,18,FALSE)),"#",VLOOKUP(A1874,Questionnaire!A:KQ,18,FALSE))</f>
        <v>#</v>
      </c>
    </row>
    <row r="1875" spans="1:2">
      <c r="A1875" t="s">
        <v>355</v>
      </c>
      <c r="B1875" t="str">
        <f>IF(ISBLANK(VLOOKUP(A1875,Questionnaire!A:KQ,18,FALSE)),"#",VLOOKUP(A1875,Questionnaire!A:KQ,18,FALSE))</f>
        <v>#</v>
      </c>
    </row>
    <row r="1876" spans="1:2">
      <c r="A1876" t="s">
        <v>356</v>
      </c>
      <c r="B1876" t="str">
        <f>IF(ISBLANK(VLOOKUP(A1876,Questionnaire!A:KQ,18,FALSE)),"#",VLOOKUP(A1876,Questionnaire!A:KQ,18,FALSE))</f>
        <v>#</v>
      </c>
    </row>
    <row r="1877" spans="1:2">
      <c r="A1877" t="s">
        <v>357</v>
      </c>
      <c r="B1877" t="str">
        <f>IF(ISBLANK(VLOOKUP(A1877,Questionnaire!A:KQ,18,FALSE)),"#",VLOOKUP(A1877,Questionnaire!A:KQ,18,FALSE))</f>
        <v>#</v>
      </c>
    </row>
    <row r="1878" spans="1:2">
      <c r="A1878" t="s">
        <v>360</v>
      </c>
      <c r="B1878" t="str">
        <f>IF(ISBLANK(VLOOKUP(A1878,Questionnaire!A:KQ,18,FALSE)),"#",VLOOKUP(A1878,Questionnaire!A:KQ,18,FALSE))</f>
        <v>#</v>
      </c>
    </row>
    <row r="1879" spans="1:2">
      <c r="A1879" t="s">
        <v>362</v>
      </c>
      <c r="B1879" t="str">
        <f>IF(ISBLANK(VLOOKUP(A1879,Questionnaire!A:KQ,18,FALSE)),"#",VLOOKUP(A1879,Questionnaire!A:KQ,18,FALSE))</f>
        <v>#</v>
      </c>
    </row>
    <row r="1880" spans="1:2">
      <c r="A1880" t="s">
        <v>363</v>
      </c>
      <c r="B1880" t="str">
        <f>IF(ISBLANK(VLOOKUP(A1880,Questionnaire!A:KQ,18,FALSE)),"#",VLOOKUP(A1880,Questionnaire!A:KQ,18,FALSE))</f>
        <v>#</v>
      </c>
    </row>
    <row r="1881" spans="1:2">
      <c r="A1881" t="s">
        <v>364</v>
      </c>
      <c r="B1881" t="str">
        <f>IF(ISBLANK(VLOOKUP(A1881,Questionnaire!A:KQ,18,FALSE)),"#",VLOOKUP(A1881,Questionnaire!A:KQ,18,FALSE))</f>
        <v>#</v>
      </c>
    </row>
    <row r="1882" spans="1:2">
      <c r="A1882" t="s">
        <v>365</v>
      </c>
      <c r="B1882" t="str">
        <f>IF(ISBLANK(VLOOKUP(A1882,Questionnaire!A:KQ,18,FALSE)),"#",VLOOKUP(A1882,Questionnaire!A:KQ,18,FALSE))</f>
        <v>#</v>
      </c>
    </row>
    <row r="1883" spans="1:2">
      <c r="A1883" t="s">
        <v>366</v>
      </c>
      <c r="B1883" t="str">
        <f>IF(ISBLANK(VLOOKUP(A1883,Questionnaire!A:KQ,18,FALSE)),"#",VLOOKUP(A1883,Questionnaire!A:KQ,18,FALSE))</f>
        <v>#</v>
      </c>
    </row>
    <row r="1884" spans="1:2">
      <c r="A1884" t="s">
        <v>371</v>
      </c>
      <c r="B1884" t="str">
        <f>IF(ISBLANK(VLOOKUP(A1884,Questionnaire!A:KQ,18,FALSE)),"#",VLOOKUP(A1884,Questionnaire!A:KQ,18,FALSE))</f>
        <v>#</v>
      </c>
    </row>
    <row r="1885" spans="1:2">
      <c r="A1885" t="s">
        <v>372</v>
      </c>
      <c r="B1885" t="str">
        <f>IF(ISBLANK(VLOOKUP(A1885,Questionnaire!A:KQ,18,FALSE)),"#",VLOOKUP(A1885,Questionnaire!A:KQ,18,FALSE))</f>
        <v>#</v>
      </c>
    </row>
    <row r="1886" spans="1:2">
      <c r="A1886" t="s">
        <v>373</v>
      </c>
      <c r="B1886" t="str">
        <f>IF(ISBLANK(VLOOKUP(A1886,Questionnaire!A:KQ,18,FALSE)),"#",VLOOKUP(A1886,Questionnaire!A:KQ,18,FALSE))</f>
        <v>#</v>
      </c>
    </row>
    <row r="1887" spans="1:2">
      <c r="A1887" t="s">
        <v>374</v>
      </c>
      <c r="B1887" t="str">
        <f>IF(ISBLANK(VLOOKUP(A1887,Questionnaire!A:KQ,18,FALSE)),"#",VLOOKUP(A1887,Questionnaire!A:KQ,18,FALSE))</f>
        <v>#</v>
      </c>
    </row>
    <row r="1888" spans="1:2">
      <c r="A1888" t="s">
        <v>377</v>
      </c>
      <c r="B1888" t="str">
        <f>IF(ISBLANK(VLOOKUP(A1888,Questionnaire!A:KQ,18,FALSE)),"#",VLOOKUP(A1888,Questionnaire!A:KQ,18,FALSE))</f>
        <v>#</v>
      </c>
    </row>
    <row r="1889" spans="1:2">
      <c r="A1889" t="s">
        <v>379</v>
      </c>
      <c r="B1889" t="str">
        <f>IF(ISBLANK(VLOOKUP(A1889,Questionnaire!A:KQ,18,FALSE)),"#",VLOOKUP(A1889,Questionnaire!A:KQ,18,FALSE))</f>
        <v>#</v>
      </c>
    </row>
    <row r="1890" spans="1:2">
      <c r="A1890" t="s">
        <v>380</v>
      </c>
      <c r="B1890" t="str">
        <f>IF(ISBLANK(VLOOKUP(A1890,Questionnaire!A:KQ,18,FALSE)),"#",VLOOKUP(A1890,Questionnaire!A:KQ,18,FALSE))</f>
        <v>#</v>
      </c>
    </row>
    <row r="1891" spans="1:2">
      <c r="A1891" t="s">
        <v>381</v>
      </c>
      <c r="B1891" t="str">
        <f>IF(ISBLANK(VLOOKUP(A1891,Questionnaire!A:KQ,18,FALSE)),"#",VLOOKUP(A1891,Questionnaire!A:KQ,18,FALSE))</f>
        <v>#</v>
      </c>
    </row>
    <row r="1892" spans="1:2">
      <c r="A1892" t="s">
        <v>382</v>
      </c>
      <c r="B1892" t="str">
        <f>IF(ISBLANK(VLOOKUP(A1892,Questionnaire!A:KQ,18,FALSE)),"#",VLOOKUP(A1892,Questionnaire!A:KQ,18,FALSE))</f>
        <v>#</v>
      </c>
    </row>
    <row r="1893" spans="1:2">
      <c r="A1893" t="s">
        <v>384</v>
      </c>
      <c r="B1893" t="str">
        <f>IF(ISBLANK(VLOOKUP(A1893,Questionnaire!A:KQ,18,FALSE)),"#",VLOOKUP(A1893,Questionnaire!A:KQ,18,FALSE))</f>
        <v>#</v>
      </c>
    </row>
    <row r="1894" spans="1:2">
      <c r="A1894" t="s">
        <v>387</v>
      </c>
      <c r="B1894" t="str">
        <f>IF(ISBLANK(VLOOKUP(A1894,Questionnaire!A:KQ,18,FALSE)),"#",VLOOKUP(A1894,Questionnaire!A:KQ,18,FALSE))</f>
        <v>#</v>
      </c>
    </row>
    <row r="1895" spans="1:2">
      <c r="A1895" t="s">
        <v>391</v>
      </c>
      <c r="B1895" t="str">
        <f>IF(ISBLANK(VLOOKUP(A1895,Questionnaire!A:KQ,18,FALSE)),"#",VLOOKUP(A1895,Questionnaire!A:KQ,18,FALSE))</f>
        <v>#</v>
      </c>
    </row>
    <row r="1896" spans="1:2">
      <c r="A1896" t="s">
        <v>393</v>
      </c>
      <c r="B1896" t="str">
        <f>IF(ISBLANK(VLOOKUP(A1896,Questionnaire!A:KQ,18,FALSE)),"#",VLOOKUP(A1896,Questionnaire!A:KQ,18,FALSE))</f>
        <v>#</v>
      </c>
    </row>
    <row r="1897" spans="1:2">
      <c r="A1897" t="s">
        <v>395</v>
      </c>
      <c r="B1897" t="str">
        <f>IF(ISBLANK(VLOOKUP(A1897,Questionnaire!A:KQ,18,FALSE)),"#",VLOOKUP(A1897,Questionnaire!A:KQ,18,FALSE))</f>
        <v>#</v>
      </c>
    </row>
    <row r="1898" spans="1:2">
      <c r="A1898" t="s">
        <v>398</v>
      </c>
      <c r="B1898" t="str">
        <f>IF(ISBLANK(VLOOKUP(A1898,Questionnaire!A:KQ,18,FALSE)),"#",VLOOKUP(A1898,Questionnaire!A:KQ,18,FALSE))</f>
        <v>#</v>
      </c>
    </row>
    <row r="1899" spans="1:2">
      <c r="A1899" t="s">
        <v>402</v>
      </c>
      <c r="B1899" t="str">
        <f>IF(ISBLANK(VLOOKUP(A1899,Questionnaire!A:KQ,18,FALSE)),"#",VLOOKUP(A1899,Questionnaire!A:KQ,18,FALSE))</f>
        <v>#</v>
      </c>
    </row>
    <row r="1900" spans="1:2">
      <c r="A1900" t="s">
        <v>405</v>
      </c>
      <c r="B1900" t="str">
        <f>IF(ISBLANK(VLOOKUP(A1900,Questionnaire!A:KQ,18,FALSE)),"#",VLOOKUP(A1900,Questionnaire!A:KQ,18,FALSE))</f>
        <v>#</v>
      </c>
    </row>
    <row r="1901" spans="1:2">
      <c r="A1901" t="s">
        <v>409</v>
      </c>
      <c r="B1901" t="str">
        <f>IF(ISBLANK(VLOOKUP(A1901,Questionnaire!A:KQ,18,FALSE)),"#",VLOOKUP(A1901,Questionnaire!A:KQ,18,FALSE))</f>
        <v>#</v>
      </c>
    </row>
    <row r="1902" spans="1:2">
      <c r="A1902" t="s">
        <v>412</v>
      </c>
      <c r="B1902" t="str">
        <f>IF(ISBLANK(VLOOKUP(A1902,Questionnaire!A:KQ,18,FALSE)),"#",VLOOKUP(A1902,Questionnaire!A:KQ,18,FALSE))</f>
        <v>#</v>
      </c>
    </row>
    <row r="1903" spans="1:2">
      <c r="A1903" t="s">
        <v>415</v>
      </c>
      <c r="B1903" t="str">
        <f>IF(ISBLANK(VLOOKUP(A1903,Questionnaire!A:KQ,18,FALSE)),"#",VLOOKUP(A1903,Questionnaire!A:KQ,18,FALSE))</f>
        <v>#</v>
      </c>
    </row>
    <row r="1904" spans="1:2">
      <c r="A1904" t="s">
        <v>418</v>
      </c>
      <c r="B1904" t="str">
        <f>IF(ISBLANK(VLOOKUP(A1904,Questionnaire!A:KQ,18,FALSE)),"#",VLOOKUP(A1904,Questionnaire!A:KQ,18,FALSE))</f>
        <v>#</v>
      </c>
    </row>
    <row r="1905" spans="1:2">
      <c r="A1905" t="s">
        <v>421</v>
      </c>
      <c r="B1905" t="str">
        <f>IF(ISBLANK(VLOOKUP(A1905,Questionnaire!A:KQ,18,FALSE)),"#",VLOOKUP(A1905,Questionnaire!A:KQ,18,FALSE))</f>
        <v>#</v>
      </c>
    </row>
    <row r="1906" spans="1:2">
      <c r="A1906" t="s">
        <v>424</v>
      </c>
      <c r="B1906" t="str">
        <f>IF(ISBLANK(VLOOKUP(A1906,Questionnaire!A:KQ,18,FALSE)),"#",VLOOKUP(A1906,Questionnaire!A:KQ,18,FALSE))</f>
        <v>#</v>
      </c>
    </row>
    <row r="1907" spans="1:2">
      <c r="A1907" t="s">
        <v>429</v>
      </c>
      <c r="B1907" t="str">
        <f>IF(ISBLANK(VLOOKUP(A1907,Questionnaire!A:KQ,18,FALSE)),"#",VLOOKUP(A1907,Questionnaire!A:KQ,18,FALSE))</f>
        <v>#</v>
      </c>
    </row>
    <row r="1908" spans="1:2">
      <c r="A1908" t="s">
        <v>432</v>
      </c>
      <c r="B1908" t="str">
        <f>IF(ISBLANK(VLOOKUP(A1908,Questionnaire!A:KQ,18,FALSE)),"#",VLOOKUP(A1908,Questionnaire!A:KQ,18,FALSE))</f>
        <v>#</v>
      </c>
    </row>
    <row r="1909" spans="1:2">
      <c r="A1909" t="s">
        <v>435</v>
      </c>
      <c r="B1909" t="str">
        <f>IF(ISBLANK(VLOOKUP(A1909,Questionnaire!A:KQ,18,FALSE)),"#",VLOOKUP(A1909,Questionnaire!A:KQ,18,FALSE))</f>
        <v>#</v>
      </c>
    </row>
    <row r="1910" spans="1:2">
      <c r="A1910" t="s">
        <v>437</v>
      </c>
      <c r="B1910" t="str">
        <f>IF(ISBLANK(VLOOKUP(A1910,Questionnaire!A:KQ,18,FALSE)),"#",VLOOKUP(A1910,Questionnaire!A:KQ,18,FALSE))</f>
        <v>#</v>
      </c>
    </row>
    <row r="1911" spans="1:2">
      <c r="A1911" t="s">
        <v>439</v>
      </c>
      <c r="B1911" t="str">
        <f>IF(ISBLANK(VLOOKUP(A1911,Questionnaire!A:KQ,18,FALSE)),"#",VLOOKUP(A1911,Questionnaire!A:KQ,18,FALSE))</f>
        <v>#</v>
      </c>
    </row>
    <row r="1912" spans="1:2">
      <c r="A1912" t="s">
        <v>442</v>
      </c>
      <c r="B1912" t="str">
        <f>IF(ISBLANK(VLOOKUP(A1912,Questionnaire!A:KQ,18,FALSE)),"#",VLOOKUP(A1912,Questionnaire!A:KQ,18,FALSE))</f>
        <v>#</v>
      </c>
    </row>
    <row r="1913" spans="1:2">
      <c r="A1913" t="s">
        <v>445</v>
      </c>
      <c r="B1913" t="str">
        <f>IF(ISBLANK(VLOOKUP(A1913,Questionnaire!A:KQ,18,FALSE)),"#",VLOOKUP(A1913,Questionnaire!A:KQ,18,FALSE))</f>
        <v>#</v>
      </c>
    </row>
    <row r="1914" spans="1:2">
      <c r="A1914" t="s">
        <v>448</v>
      </c>
      <c r="B1914" t="str">
        <f>IF(ISBLANK(VLOOKUP(A1914,Questionnaire!A:KQ,18,FALSE)),"#",VLOOKUP(A1914,Questionnaire!A:KQ,18,FALSE))</f>
        <v>#</v>
      </c>
    </row>
    <row r="1915" spans="1:2">
      <c r="A1915" t="s">
        <v>452</v>
      </c>
      <c r="B1915" t="str">
        <f>IF(ISBLANK(VLOOKUP(A1915,Questionnaire!A:KQ,18,FALSE)),"#",VLOOKUP(A1915,Questionnaire!A:KQ,18,FALSE))</f>
        <v>#</v>
      </c>
    </row>
    <row r="1916" spans="1:2">
      <c r="A1916" t="s">
        <v>455</v>
      </c>
      <c r="B1916" t="str">
        <f>IF(ISBLANK(VLOOKUP(A1916,Questionnaire!A:KQ,18,FALSE)),"#",VLOOKUP(A1916,Questionnaire!A:KQ,18,FALSE))</f>
        <v>#</v>
      </c>
    </row>
    <row r="1917" spans="1:2">
      <c r="A1917" t="s">
        <v>458</v>
      </c>
      <c r="B1917" t="str">
        <f>IF(ISBLANK(VLOOKUP(A1917,Questionnaire!A:KQ,18,FALSE)),"#",VLOOKUP(A1917,Questionnaire!A:KQ,18,FALSE))</f>
        <v>#</v>
      </c>
    </row>
    <row r="1918" spans="1:2">
      <c r="A1918" t="s">
        <v>461</v>
      </c>
      <c r="B1918" t="str">
        <f>IF(ISBLANK(VLOOKUP(A1918,Questionnaire!A:KQ,18,FALSE)),"#",VLOOKUP(A1918,Questionnaire!A:KQ,18,FALSE))</f>
        <v>#</v>
      </c>
    </row>
    <row r="1919" spans="1:2">
      <c r="A1919" t="s">
        <v>465</v>
      </c>
      <c r="B1919" t="str">
        <f>IF(ISBLANK(VLOOKUP(A1919,Questionnaire!A:KQ,18,FALSE)),"#",VLOOKUP(A1919,Questionnaire!A:KQ,18,FALSE))</f>
        <v>#</v>
      </c>
    </row>
    <row r="1920" spans="1:2">
      <c r="A1920" t="s">
        <v>467</v>
      </c>
      <c r="B1920" t="str">
        <f>IF(ISBLANK(VLOOKUP(A1920,Questionnaire!A:KQ,18,FALSE)),"#",VLOOKUP(A1920,Questionnaire!A:KQ,18,FALSE))</f>
        <v>#</v>
      </c>
    </row>
    <row r="1921" spans="1:3">
      <c r="A1921" t="s">
        <v>469</v>
      </c>
      <c r="B1921" t="str">
        <f>IF(ISBLANK(VLOOKUP(A1921,Questionnaire!A:KQ,18,FALSE)),"#",VLOOKUP(A1921,Questionnaire!A:KQ,18,FALSE))</f>
        <v>#</v>
      </c>
    </row>
    <row r="1922" spans="1:3">
      <c r="A1922" t="s">
        <v>471</v>
      </c>
      <c r="B1922" t="str">
        <f>IF(ISBLANK(VLOOKUP(A1922,Questionnaire!A:KQ,18,FALSE)),"#",VLOOKUP(A1922,Questionnaire!A:KQ,18,FALSE))</f>
        <v>#</v>
      </c>
    </row>
    <row r="1923" spans="1:3">
      <c r="A1923" t="s">
        <v>473</v>
      </c>
      <c r="B1923" t="str">
        <f>IF(ISBLANK(VLOOKUP(A1923,Questionnaire!A:KQ,18,FALSE)),"#",VLOOKUP(A1923,Questionnaire!A:KQ,18,FALSE))</f>
        <v>#</v>
      </c>
    </row>
    <row r="1924" spans="1:3">
      <c r="A1924" t="s">
        <v>475</v>
      </c>
      <c r="B1924" t="str">
        <f>IF(ISBLANK(VLOOKUP(A1924,Questionnaire!A:KQ,18,FALSE)),"#",VLOOKUP(A1924,Questionnaire!A:KQ,18,FALSE))</f>
        <v>#</v>
      </c>
    </row>
    <row r="1925" spans="1:3">
      <c r="A1925" t="s">
        <v>185</v>
      </c>
      <c r="B1925" t="str">
        <f>IF(ISBLANK(VLOOKUP(A1925,Questionnaire!A:KQ,19,FALSE)),"#",VLOOKUP(A1925,Questionnaire!A:KQ,19,FALSE))</f>
        <v>#</v>
      </c>
      <c r="C1925">
        <v>16</v>
      </c>
    </row>
    <row r="1926" spans="1:3">
      <c r="A1926" t="s">
        <v>187</v>
      </c>
      <c r="B1926" t="str">
        <f>IF(ISNA(VLOOKUP(VLOOKUP(A1926,Questionnaire!A:KQ,19,FALSE),'CORA Encoding'!D:E,2,FALSE)),"#",VLOOKUP(VLOOKUP(A1926,Questionnaire!A:KQ,19,FALSE),'CORA Encoding'!D:E,2,FALSE))</f>
        <v>#</v>
      </c>
    </row>
    <row r="1927" spans="1:3">
      <c r="A1927" t="s">
        <v>189</v>
      </c>
      <c r="B1927" t="str">
        <f>IF(ISNA(VLOOKUP(VLOOKUP(A1927,Questionnaire!A:KQ,19,FALSE),'CORA Encoding'!G:H,2,FALSE)),"#",VLOOKUP(VLOOKUP(A1927,Questionnaire!A:KQ,19,FALSE),'CORA Encoding'!G:H,2,FALSE))</f>
        <v>#</v>
      </c>
    </row>
    <row r="1928" spans="1:3">
      <c r="A1928" t="s">
        <v>191</v>
      </c>
      <c r="B1928" t="str">
        <f>IF(ISNA(VLOOKUP(VLOOKUP(A1928,Questionnaire!A:KQ,19,FALSE),'Country List'!E:F,2,FALSE)),"#",VLOOKUP(VLOOKUP(A1928,Questionnaire!A:KQ,19,FALSE),'Country List'!E:F,2,FALSE))</f>
        <v>#</v>
      </c>
    </row>
    <row r="1929" spans="1:3">
      <c r="A1929" t="s">
        <v>193</v>
      </c>
      <c r="B1929" t="str">
        <f>IF(ISNA(VLOOKUP(VLOOKUP(A1929,Questionnaire!A:KQ,19,FALSE),'Industry List'!B:C,2,FALSE)),"#",VLOOKUP(VLOOKUP(A1929,Questionnaire!A:KQ,19,FALSE),'Industry List'!B:C,2,FALSE))</f>
        <v>#</v>
      </c>
    </row>
    <row r="1930" spans="1:3">
      <c r="A1930" t="s">
        <v>197</v>
      </c>
      <c r="B1930" t="str">
        <f>IF(ISBLANK(VLOOKUP(A1930,Questionnaire!A:KQ,19,FALSE)),"#",VLOOKUP(A1930,Questionnaire!A:KQ,19,FALSE))</f>
        <v>#</v>
      </c>
    </row>
    <row r="1931" spans="1:3">
      <c r="A1931" t="s">
        <v>201</v>
      </c>
      <c r="B1931" t="str">
        <f>IF(ISBLANK(VLOOKUP(A1931,Questionnaire!A:KQ,19,FALSE)),"#",VLOOKUP(A1931,Questionnaire!A:KQ,19,FALSE))</f>
        <v>#</v>
      </c>
    </row>
    <row r="1932" spans="1:3">
      <c r="A1932" t="s">
        <v>203</v>
      </c>
      <c r="B1932" t="str">
        <f>IF(ISNA(VLOOKUP(VLOOKUP(A1932,Questionnaire!A:KQ,19,FALSE),'CORA Encoding'!J:K,2,FALSE)),"#",VLOOKUP(VLOOKUP(A1932,Questionnaire!A:KQ,19,FALSE),'CORA Encoding'!J:K,2,FALSE))</f>
        <v>#</v>
      </c>
    </row>
    <row r="1933" spans="1:3">
      <c r="A1933" t="s">
        <v>208</v>
      </c>
      <c r="B1933" t="str">
        <f>IF(ISBLANK(VLOOKUP(A1933,Questionnaire!A:KQ,19,FALSE)),"#",VLOOKUP(A1933,Questionnaire!A:KQ,19,FALSE))</f>
        <v>#</v>
      </c>
    </row>
    <row r="1934" spans="1:3">
      <c r="A1934" t="s">
        <v>213</v>
      </c>
      <c r="B1934" t="str">
        <f>IF(ISBLANK(VLOOKUP(A1934,Questionnaire!A:KQ,19,FALSE)),"#",VLOOKUP(A1934,Questionnaire!A:KQ,19,FALSE))</f>
        <v>#</v>
      </c>
    </row>
    <row r="1935" spans="1:3">
      <c r="A1935" t="s">
        <v>215</v>
      </c>
      <c r="B1935" t="str">
        <f>IF(ISBLANK(VLOOKUP(A1935,Questionnaire!A:KQ,19,FALSE)),"#",VLOOKUP(A1935,Questionnaire!A:KQ,19,FALSE))</f>
        <v>#</v>
      </c>
    </row>
    <row r="1936" spans="1:3">
      <c r="A1936" t="s">
        <v>217</v>
      </c>
      <c r="B1936" t="str">
        <f>IF(ISBLANK(VLOOKUP(A1936,Questionnaire!A:KQ,19,FALSE)),"#",VLOOKUP(A1936,Questionnaire!A:KQ,19,FALSE))</f>
        <v>#</v>
      </c>
    </row>
    <row r="1937" spans="1:2">
      <c r="A1937" t="s">
        <v>219</v>
      </c>
      <c r="B1937" t="str">
        <f>IF(ISBLANK(VLOOKUP(A1937,Questionnaire!A:KQ,19,FALSE)),"#",VLOOKUP(A1937,Questionnaire!A:KQ,19,FALSE))</f>
        <v>#</v>
      </c>
    </row>
    <row r="1938" spans="1:2">
      <c r="A1938" t="s">
        <v>221</v>
      </c>
      <c r="B1938" t="str">
        <f>IF(ISBLANK(VLOOKUP(A1938,Questionnaire!A:KQ,19,FALSE)),"#",VLOOKUP(A1938,Questionnaire!A:KQ,19,FALSE))</f>
        <v>#</v>
      </c>
    </row>
    <row r="1939" spans="1:2">
      <c r="A1939" t="s">
        <v>223</v>
      </c>
      <c r="B1939" t="str">
        <f>IF(ISBLANK(VLOOKUP(A1939,Questionnaire!A:KQ,19,FALSE)),"#",VLOOKUP(A1939,Questionnaire!A:KQ,19,FALSE))</f>
        <v>#</v>
      </c>
    </row>
    <row r="1940" spans="1:2">
      <c r="A1940" t="s">
        <v>225</v>
      </c>
      <c r="B1940" t="str">
        <f>IF(ISBLANK(VLOOKUP(A1940,Questionnaire!A:KQ,19,FALSE)),"#",VLOOKUP(A1940,Questionnaire!A:KQ,19,FALSE))</f>
        <v>#</v>
      </c>
    </row>
    <row r="1941" spans="1:2">
      <c r="A1941" t="s">
        <v>227</v>
      </c>
      <c r="B1941" t="str">
        <f>IF(ISBLANK(VLOOKUP(A1941,Questionnaire!A:KQ,19,FALSE)),"#",VLOOKUP(A1941,Questionnaire!A:KQ,19,FALSE))</f>
        <v>#</v>
      </c>
    </row>
    <row r="1942" spans="1:2">
      <c r="A1942" t="s">
        <v>229</v>
      </c>
      <c r="B1942" t="str">
        <f>IF(ISBLANK(VLOOKUP(A1942,Questionnaire!A:KQ,19,FALSE)),"#",VLOOKUP(A1942,Questionnaire!A:KQ,19,FALSE))</f>
        <v>#</v>
      </c>
    </row>
    <row r="1943" spans="1:2">
      <c r="A1943" t="s">
        <v>231</v>
      </c>
      <c r="B1943" t="str">
        <f>IF(ISBLANK(VLOOKUP(A1943,Questionnaire!A:KQ,19,FALSE)),"#",VLOOKUP(A1943,Questionnaire!A:KQ,19,FALSE))</f>
        <v>#</v>
      </c>
    </row>
    <row r="1944" spans="1:2">
      <c r="A1944" t="s">
        <v>233</v>
      </c>
      <c r="B1944" t="str">
        <f>IF(ISBLANK(VLOOKUP(A1944,Questionnaire!A:KQ,19,FALSE)),"#",VLOOKUP(A1944,Questionnaire!A:KQ,19,FALSE))</f>
        <v>#</v>
      </c>
    </row>
    <row r="1945" spans="1:2">
      <c r="A1945" t="s">
        <v>235</v>
      </c>
      <c r="B1945" t="str">
        <f>IF(ISBLANK(VLOOKUP(A1945,Questionnaire!A:KQ,19,FALSE)),"#",VLOOKUP(A1945,Questionnaire!A:KQ,19,FALSE))</f>
        <v>#</v>
      </c>
    </row>
    <row r="1946" spans="1:2">
      <c r="A1946" t="s">
        <v>237</v>
      </c>
      <c r="B1946" t="str">
        <f>IF(ISBLANK(VLOOKUP(A1946,Questionnaire!A:KQ,19,FALSE)),"#",VLOOKUP(A1946,Questionnaire!A:KQ,19,FALSE))</f>
        <v>#</v>
      </c>
    </row>
    <row r="1947" spans="1:2">
      <c r="A1947" t="s">
        <v>239</v>
      </c>
      <c r="B1947" t="str">
        <f>IF(ISBLANK(VLOOKUP(A1947,Questionnaire!A:KQ,19,FALSE)),"#",VLOOKUP(A1947,Questionnaire!A:KQ,19,FALSE))</f>
        <v>#</v>
      </c>
    </row>
    <row r="1948" spans="1:2">
      <c r="A1948" t="s">
        <v>242</v>
      </c>
      <c r="B1948" t="str">
        <f>IF(ISBLANK(VLOOKUP(A1948,Questionnaire!A:KQ,19,FALSE)),"#",VLOOKUP(A1948,Questionnaire!A:KQ,19,FALSE))</f>
        <v>#</v>
      </c>
    </row>
    <row r="1949" spans="1:2">
      <c r="A1949" t="s">
        <v>245</v>
      </c>
      <c r="B1949" t="str">
        <f>IF(ISBLANK(VLOOKUP(A1949,Questionnaire!A:KQ,19,FALSE)),"#",VLOOKUP(A1949,Questionnaire!A:KQ,19,FALSE))</f>
        <v>#</v>
      </c>
    </row>
    <row r="1950" spans="1:2">
      <c r="A1950" t="s">
        <v>247</v>
      </c>
      <c r="B1950" t="str">
        <f>IF(ISBLANK(VLOOKUP(A1950,Questionnaire!A:KQ,19,FALSE)),"#",VLOOKUP(A1950,Questionnaire!A:KQ,19,FALSE))</f>
        <v>#</v>
      </c>
    </row>
    <row r="1951" spans="1:2">
      <c r="A1951" t="s">
        <v>249</v>
      </c>
      <c r="B1951" t="str">
        <f>IF(ISBLANK(VLOOKUP(A1951,Questionnaire!A:KQ,19,FALSE)),"#",VLOOKUP(A1951,Questionnaire!A:KQ,19,FALSE))</f>
        <v>#</v>
      </c>
    </row>
    <row r="1952" spans="1:2">
      <c r="A1952" t="s">
        <v>250</v>
      </c>
      <c r="B1952" t="str">
        <f>IF(ISBLANK(VLOOKUP(A1952,Questionnaire!A:KQ,19,FALSE)),"#",VLOOKUP(A1952,Questionnaire!A:KQ,19,FALSE))</f>
        <v>#</v>
      </c>
    </row>
    <row r="1953" spans="1:2">
      <c r="A1953" t="s">
        <v>252</v>
      </c>
      <c r="B1953" t="str">
        <f>IF(ISBLANK(VLOOKUP(A1953,Questionnaire!A:KQ,19,FALSE)),"#",VLOOKUP(A1953,Questionnaire!A:KQ,19,FALSE))</f>
        <v>#</v>
      </c>
    </row>
    <row r="1954" spans="1:2">
      <c r="A1954" t="s">
        <v>255</v>
      </c>
      <c r="B1954" t="str">
        <f>IF(ISBLANK(VLOOKUP(A1954,Questionnaire!A:KQ,19,FALSE)),"#",VLOOKUP(A1954,Questionnaire!A:KQ,19,FALSE))</f>
        <v>#</v>
      </c>
    </row>
    <row r="1955" spans="1:2">
      <c r="A1955" t="s">
        <v>258</v>
      </c>
      <c r="B1955" t="str">
        <f>IF(ISNA(VLOOKUP(VLOOKUP(A1955,Questionnaire!A:KQ,19,FALSE),'CORA Encoding'!M:N,2,FALSE)),"#",VLOOKUP(VLOOKUP(A1955,Questionnaire!A:KQ,19,FALSE),'CORA Encoding'!M:N,2,FALSE))</f>
        <v>#</v>
      </c>
    </row>
    <row r="1956" spans="1:2">
      <c r="A1956" t="s">
        <v>261</v>
      </c>
      <c r="B1956" t="str">
        <f>IF(ISBLANK(VLOOKUP(A1956,Questionnaire!A:KQ,19,FALSE)),"#",VLOOKUP(A1956,Questionnaire!A:KQ,19,FALSE))</f>
        <v>#</v>
      </c>
    </row>
    <row r="1957" spans="1:2">
      <c r="A1957" t="s">
        <v>263</v>
      </c>
      <c r="B1957" t="str">
        <f>IF(ISBLANK(VLOOKUP(A1957,Questionnaire!A:KQ,19,FALSE)),"#",VLOOKUP(A1957,Questionnaire!A:KQ,19,FALSE))</f>
        <v>#</v>
      </c>
    </row>
    <row r="1958" spans="1:2">
      <c r="A1958" t="s">
        <v>265</v>
      </c>
      <c r="B1958" t="str">
        <f>IF(ISBLANK(VLOOKUP(A1958,Questionnaire!A:KQ,19,FALSE)),"#",VLOOKUP(A1958,Questionnaire!A:KQ,19,FALSE))</f>
        <v>#</v>
      </c>
    </row>
    <row r="1959" spans="1:2">
      <c r="A1959" t="s">
        <v>267</v>
      </c>
      <c r="B1959" t="str">
        <f>IF(ISBLANK(VLOOKUP(A1959,Questionnaire!A:KQ,19,FALSE)),"#",VLOOKUP(A1959,Questionnaire!A:KQ,19,FALSE))</f>
        <v>#</v>
      </c>
    </row>
    <row r="1960" spans="1:2">
      <c r="A1960" t="s">
        <v>269</v>
      </c>
      <c r="B1960" t="str">
        <f>IF(ISBLANK(VLOOKUP(A1960,Questionnaire!A:KQ,19,FALSE)),"#",VLOOKUP(A1960,Questionnaire!A:KQ,19,FALSE))</f>
        <v>#</v>
      </c>
    </row>
    <row r="1961" spans="1:2">
      <c r="A1961" t="s">
        <v>274</v>
      </c>
      <c r="B1961" t="str">
        <f>IF(ISBLANK(VLOOKUP(A1961,Questionnaire!A:KQ,19,FALSE)),"#",VLOOKUP(A1961,Questionnaire!A:KQ,19,FALSE))</f>
        <v>#</v>
      </c>
    </row>
    <row r="1962" spans="1:2">
      <c r="A1962" t="s">
        <v>276</v>
      </c>
      <c r="B1962" t="str">
        <f>IF(ISBLANK(VLOOKUP(A1962,Questionnaire!A:KQ,19,FALSE)),"#",VLOOKUP(A1962,Questionnaire!A:KQ,19,FALSE))</f>
        <v>#</v>
      </c>
    </row>
    <row r="1963" spans="1:2">
      <c r="A1963" t="s">
        <v>278</v>
      </c>
      <c r="B1963" t="str">
        <f>IF(ISBLANK(VLOOKUP(A1963,Questionnaire!A:KQ,19,FALSE)),"#",VLOOKUP(A1963,Questionnaire!A:KQ,19,FALSE))</f>
        <v>#</v>
      </c>
    </row>
    <row r="1964" spans="1:2">
      <c r="A1964" t="s">
        <v>280</v>
      </c>
      <c r="B1964" t="str">
        <f>IF(ISBLANK(VLOOKUP(A1964,Questionnaire!A:KQ,19,FALSE)),"#",VLOOKUP(A1964,Questionnaire!A:KQ,19,FALSE))</f>
        <v>#</v>
      </c>
    </row>
    <row r="1965" spans="1:2">
      <c r="A1965" t="s">
        <v>282</v>
      </c>
      <c r="B1965" t="str">
        <f>IF(ISBLANK(VLOOKUP(A1965,Questionnaire!A:KQ,19,FALSE)),"#",VLOOKUP(A1965,Questionnaire!A:KQ,19,FALSE))</f>
        <v>#</v>
      </c>
    </row>
    <row r="1966" spans="1:2">
      <c r="A1966" t="s">
        <v>286</v>
      </c>
      <c r="B1966" t="str">
        <f>IF(ISBLANK(VLOOKUP(A1966,Questionnaire!A:KQ,19,FALSE)),"#",VLOOKUP(A1966,Questionnaire!A:KQ,19,FALSE))</f>
        <v>#</v>
      </c>
    </row>
    <row r="1967" spans="1:2">
      <c r="A1967" t="s">
        <v>288</v>
      </c>
      <c r="B1967" t="str">
        <f>IF(ISBLANK(VLOOKUP(A1967,Questionnaire!A:KQ,19,FALSE)),"#",VLOOKUP(A1967,Questionnaire!A:KQ,19,FALSE))</f>
        <v>#</v>
      </c>
    </row>
    <row r="1968" spans="1:2">
      <c r="A1968" t="s">
        <v>290</v>
      </c>
      <c r="B1968" t="str">
        <f>IF(ISBLANK(VLOOKUP(A1968,Questionnaire!A:KQ,19,FALSE)),"#",VLOOKUP(A1968,Questionnaire!A:KQ,19,FALSE))</f>
        <v>#</v>
      </c>
    </row>
    <row r="1969" spans="1:2">
      <c r="A1969" t="s">
        <v>292</v>
      </c>
      <c r="B1969" t="str">
        <f>IF(ISBLANK(VLOOKUP(A1969,Questionnaire!A:KQ,19,FALSE)),"#",VLOOKUP(A1969,Questionnaire!A:KQ,19,FALSE))</f>
        <v>#</v>
      </c>
    </row>
    <row r="1970" spans="1:2">
      <c r="A1970" t="s">
        <v>294</v>
      </c>
      <c r="B1970" t="str">
        <f>IF(ISBLANK(VLOOKUP(A1970,Questionnaire!A:KQ,19,FALSE)),"#",VLOOKUP(A1970,Questionnaire!A:KQ,19,FALSE))</f>
        <v>#</v>
      </c>
    </row>
    <row r="1971" spans="1:2">
      <c r="A1971" t="s">
        <v>296</v>
      </c>
      <c r="B1971" t="str">
        <f>IF(ISBLANK(VLOOKUP(A1971,Questionnaire!A:KQ,19,FALSE)),"#",VLOOKUP(A1971,Questionnaire!A:KQ,19,FALSE))</f>
        <v>#</v>
      </c>
    </row>
    <row r="1972" spans="1:2">
      <c r="A1972" t="s">
        <v>301</v>
      </c>
      <c r="B1972" t="str">
        <f>IF(ISBLANK(VLOOKUP(A1972,Questionnaire!A:KQ,19,FALSE)),"#",VLOOKUP(A1972,Questionnaire!A:KQ,19,FALSE))</f>
        <v>#</v>
      </c>
    </row>
    <row r="1973" spans="1:2">
      <c r="A1973" t="s">
        <v>303</v>
      </c>
      <c r="B1973" t="str">
        <f>IF(ISBLANK(VLOOKUP(A1973,Questionnaire!A:KQ,19,FALSE)),"#",VLOOKUP(A1973,Questionnaire!A:KQ,19,FALSE))</f>
        <v>#</v>
      </c>
    </row>
    <row r="1974" spans="1:2">
      <c r="A1974" t="s">
        <v>305</v>
      </c>
      <c r="B1974" t="str">
        <f>IF(ISBLANK(VLOOKUP(A1974,Questionnaire!A:KQ,19,FALSE)),"#",VLOOKUP(A1974,Questionnaire!A:KQ,19,FALSE))</f>
        <v>#</v>
      </c>
    </row>
    <row r="1975" spans="1:2">
      <c r="A1975" t="s">
        <v>307</v>
      </c>
      <c r="B1975" t="str">
        <f>IF(ISBLANK(VLOOKUP(A1975,Questionnaire!A:KQ,19,FALSE)),"#",VLOOKUP(A1975,Questionnaire!A:KQ,19,FALSE))</f>
        <v>#</v>
      </c>
    </row>
    <row r="1976" spans="1:2">
      <c r="A1976" t="s">
        <v>311</v>
      </c>
      <c r="B1976" t="str">
        <f>IF(ISBLANK(VLOOKUP(A1976,Questionnaire!A:KQ,19,FALSE)),"#",VLOOKUP(A1976,Questionnaire!A:KQ,19,FALSE))</f>
        <v>#</v>
      </c>
    </row>
    <row r="1977" spans="1:2">
      <c r="A1977" t="s">
        <v>313</v>
      </c>
      <c r="B1977" t="str">
        <f>IF(ISBLANK(VLOOKUP(A1977,Questionnaire!A:KQ,19,FALSE)),"#",VLOOKUP(A1977,Questionnaire!A:KQ,19,FALSE))</f>
        <v>#</v>
      </c>
    </row>
    <row r="1978" spans="1:2">
      <c r="A1978" t="s">
        <v>314</v>
      </c>
      <c r="B1978" t="str">
        <f>IF(ISBLANK(VLOOKUP(A1978,Questionnaire!A:KQ,19,FALSE)),"#",VLOOKUP(A1978,Questionnaire!A:KQ,19,FALSE))</f>
        <v>#</v>
      </c>
    </row>
    <row r="1979" spans="1:2">
      <c r="A1979" t="s">
        <v>315</v>
      </c>
      <c r="B1979" t="str">
        <f>IF(ISBLANK(VLOOKUP(A1979,Questionnaire!A:KQ,19,FALSE)),"#",VLOOKUP(A1979,Questionnaire!A:KQ,19,FALSE))</f>
        <v>#</v>
      </c>
    </row>
    <row r="1980" spans="1:2">
      <c r="A1980" t="s">
        <v>317</v>
      </c>
      <c r="B1980" t="str">
        <f>IF(ISBLANK(VLOOKUP(A1980,Questionnaire!A:KQ,19,FALSE)),"#",VLOOKUP(A1980,Questionnaire!A:KQ,19,FALSE))</f>
        <v>#</v>
      </c>
    </row>
    <row r="1981" spans="1:2">
      <c r="A1981" t="s">
        <v>319</v>
      </c>
      <c r="B1981" t="str">
        <f>IF(ISBLANK(VLOOKUP(A1981,Questionnaire!A:KQ,19,FALSE)),"#",VLOOKUP(A1981,Questionnaire!A:KQ,19,FALSE))</f>
        <v>#</v>
      </c>
    </row>
    <row r="1982" spans="1:2">
      <c r="A1982" t="s">
        <v>322</v>
      </c>
      <c r="B1982" t="str">
        <f>IF(ISBLANK(VLOOKUP(A1982,Questionnaire!A:KQ,19,FALSE)),"#",VLOOKUP(A1982,Questionnaire!A:KQ,19,FALSE))</f>
        <v>#</v>
      </c>
    </row>
    <row r="1983" spans="1:2">
      <c r="A1983" t="s">
        <v>326</v>
      </c>
      <c r="B1983" t="str">
        <f>IF(ISBLANK(VLOOKUP(A1983,Questionnaire!A:KQ,19,FALSE)),"#",VLOOKUP(A1983,Questionnaire!A:KQ,19,FALSE))</f>
        <v>#</v>
      </c>
    </row>
    <row r="1984" spans="1:2">
      <c r="A1984" t="s">
        <v>328</v>
      </c>
      <c r="B1984" t="str">
        <f>IF(ISBLANK(VLOOKUP(A1984,Questionnaire!A:KQ,19,FALSE)),"#",VLOOKUP(A1984,Questionnaire!A:KQ,19,FALSE))</f>
        <v>#</v>
      </c>
    </row>
    <row r="1985" spans="1:2">
      <c r="A1985" t="s">
        <v>332</v>
      </c>
      <c r="B1985" t="str">
        <f>IF(ISBLANK(VLOOKUP(A1985,Questionnaire!A:KQ,19,FALSE)),"#",VLOOKUP(A1985,Questionnaire!A:KQ,19,FALSE))</f>
        <v>#</v>
      </c>
    </row>
    <row r="1986" spans="1:2">
      <c r="A1986" t="s">
        <v>333</v>
      </c>
      <c r="B1986" t="str">
        <f>IF(ISBLANK(VLOOKUP(A1986,Questionnaire!A:KQ,19,FALSE)),"#",VLOOKUP(A1986,Questionnaire!A:KQ,19,FALSE))</f>
        <v>#</v>
      </c>
    </row>
    <row r="1987" spans="1:2">
      <c r="A1987" t="s">
        <v>334</v>
      </c>
      <c r="B1987" t="str">
        <f>IF(ISBLANK(VLOOKUP(A1987,Questionnaire!A:KQ,19,FALSE)),"#",VLOOKUP(A1987,Questionnaire!A:KQ,19,FALSE))</f>
        <v>#</v>
      </c>
    </row>
    <row r="1988" spans="1:2">
      <c r="A1988" t="s">
        <v>335</v>
      </c>
      <c r="B1988" t="str">
        <f>IF(ISBLANK(VLOOKUP(A1988,Questionnaire!A:KQ,19,FALSE)),"#",VLOOKUP(A1988,Questionnaire!A:KQ,19,FALSE))</f>
        <v>#</v>
      </c>
    </row>
    <row r="1989" spans="1:2">
      <c r="A1989" t="s">
        <v>336</v>
      </c>
      <c r="B1989" t="str">
        <f>IF(ISBLANK(VLOOKUP(A1989,Questionnaire!A:KQ,19,FALSE)),"#",VLOOKUP(A1989,Questionnaire!A:KQ,19,FALSE))</f>
        <v>#</v>
      </c>
    </row>
    <row r="1990" spans="1:2">
      <c r="A1990" t="s">
        <v>337</v>
      </c>
      <c r="B1990" t="str">
        <f>IF(ISBLANK(VLOOKUP(A1990,Questionnaire!A:KQ,19,FALSE)),"#",VLOOKUP(A1990,Questionnaire!A:KQ,19,FALSE))</f>
        <v>#</v>
      </c>
    </row>
    <row r="1991" spans="1:2">
      <c r="A1991" t="s">
        <v>338</v>
      </c>
      <c r="B1991" t="str">
        <f>IF(ISBLANK(VLOOKUP(A1991,Questionnaire!A:KQ,19,FALSE)),"#",VLOOKUP(A1991,Questionnaire!A:KQ,19,FALSE))</f>
        <v>#</v>
      </c>
    </row>
    <row r="1992" spans="1:2">
      <c r="A1992" t="s">
        <v>339</v>
      </c>
      <c r="B1992" t="str">
        <f>IF(ISBLANK(VLOOKUP(A1992,Questionnaire!A:KQ,19,FALSE)),"#",VLOOKUP(A1992,Questionnaire!A:KQ,19,FALSE))</f>
        <v>#</v>
      </c>
    </row>
    <row r="1993" spans="1:2">
      <c r="A1993" t="s">
        <v>340</v>
      </c>
      <c r="B1993" t="str">
        <f>IF(ISBLANK(VLOOKUP(A1993,Questionnaire!A:KQ,19,FALSE)),"#",VLOOKUP(A1993,Questionnaire!A:KQ,19,FALSE))</f>
        <v>#</v>
      </c>
    </row>
    <row r="1994" spans="1:2">
      <c r="A1994" t="s">
        <v>341</v>
      </c>
      <c r="B1994" t="str">
        <f>IF(ISBLANK(VLOOKUP(A1994,Questionnaire!A:KQ,19,FALSE)),"#",VLOOKUP(A1994,Questionnaire!A:KQ,19,FALSE))</f>
        <v>#</v>
      </c>
    </row>
    <row r="1995" spans="1:2">
      <c r="A1995" t="s">
        <v>342</v>
      </c>
      <c r="B1995" t="str">
        <f>IF(ISBLANK(VLOOKUP(A1995,Questionnaire!A:KQ,19,FALSE)),"#",VLOOKUP(A1995,Questionnaire!A:KQ,19,FALSE))</f>
        <v>#</v>
      </c>
    </row>
    <row r="1996" spans="1:2">
      <c r="A1996" t="s">
        <v>343</v>
      </c>
      <c r="B1996" t="str">
        <f>IF(ISBLANK(VLOOKUP(A1996,Questionnaire!A:KQ,19,FALSE)),"#",VLOOKUP(A1996,Questionnaire!A:KQ,19,FALSE))</f>
        <v>#</v>
      </c>
    </row>
    <row r="1997" spans="1:2">
      <c r="A1997" t="s">
        <v>344</v>
      </c>
      <c r="B1997" t="str">
        <f>IF(ISBLANK(VLOOKUP(A1997,Questionnaire!A:KQ,19,FALSE)),"#",VLOOKUP(A1997,Questionnaire!A:KQ,19,FALSE))</f>
        <v>#</v>
      </c>
    </row>
    <row r="1998" spans="1:2">
      <c r="A1998" t="s">
        <v>345</v>
      </c>
      <c r="B1998" t="str">
        <f>IF(ISBLANK(VLOOKUP(A1998,Questionnaire!A:KQ,19,FALSE)),"#",VLOOKUP(A1998,Questionnaire!A:KQ,19,FALSE))</f>
        <v>#</v>
      </c>
    </row>
    <row r="1999" spans="1:2">
      <c r="A1999" t="s">
        <v>348</v>
      </c>
      <c r="B1999" t="str">
        <f>IF(ISBLANK(VLOOKUP(A1999,Questionnaire!A:KQ,19,FALSE)),"#",VLOOKUP(A1999,Questionnaire!A:KQ,19,FALSE))</f>
        <v>#</v>
      </c>
    </row>
    <row r="2000" spans="1:2">
      <c r="A2000" t="s">
        <v>353</v>
      </c>
      <c r="B2000" t="str">
        <f>IF(ISBLANK(VLOOKUP(A2000,Questionnaire!A:KQ,19,FALSE)),"#",VLOOKUP(A2000,Questionnaire!A:KQ,19,FALSE))</f>
        <v>#</v>
      </c>
    </row>
    <row r="2001" spans="1:2">
      <c r="A2001" t="s">
        <v>354</v>
      </c>
      <c r="B2001" t="str">
        <f>IF(ISBLANK(VLOOKUP(A2001,Questionnaire!A:KQ,19,FALSE)),"#",VLOOKUP(A2001,Questionnaire!A:KQ,19,FALSE))</f>
        <v>#</v>
      </c>
    </row>
    <row r="2002" spans="1:2">
      <c r="A2002" t="s">
        <v>355</v>
      </c>
      <c r="B2002" t="str">
        <f>IF(ISBLANK(VLOOKUP(A2002,Questionnaire!A:KQ,19,FALSE)),"#",VLOOKUP(A2002,Questionnaire!A:KQ,19,FALSE))</f>
        <v>#</v>
      </c>
    </row>
    <row r="2003" spans="1:2">
      <c r="A2003" t="s">
        <v>356</v>
      </c>
      <c r="B2003" t="str">
        <f>IF(ISBLANK(VLOOKUP(A2003,Questionnaire!A:KQ,19,FALSE)),"#",VLOOKUP(A2003,Questionnaire!A:KQ,19,FALSE))</f>
        <v>#</v>
      </c>
    </row>
    <row r="2004" spans="1:2">
      <c r="A2004" t="s">
        <v>357</v>
      </c>
      <c r="B2004" t="str">
        <f>IF(ISBLANK(VLOOKUP(A2004,Questionnaire!A:KQ,19,FALSE)),"#",VLOOKUP(A2004,Questionnaire!A:KQ,19,FALSE))</f>
        <v>#</v>
      </c>
    </row>
    <row r="2005" spans="1:2">
      <c r="A2005" t="s">
        <v>360</v>
      </c>
      <c r="B2005" t="str">
        <f>IF(ISBLANK(VLOOKUP(A2005,Questionnaire!A:KQ,19,FALSE)),"#",VLOOKUP(A2005,Questionnaire!A:KQ,19,FALSE))</f>
        <v>#</v>
      </c>
    </row>
    <row r="2006" spans="1:2">
      <c r="A2006" t="s">
        <v>362</v>
      </c>
      <c r="B2006" t="str">
        <f>IF(ISBLANK(VLOOKUP(A2006,Questionnaire!A:KQ,19,FALSE)),"#",VLOOKUP(A2006,Questionnaire!A:KQ,19,FALSE))</f>
        <v>#</v>
      </c>
    </row>
    <row r="2007" spans="1:2">
      <c r="A2007" t="s">
        <v>363</v>
      </c>
      <c r="B2007" t="str">
        <f>IF(ISBLANK(VLOOKUP(A2007,Questionnaire!A:KQ,19,FALSE)),"#",VLOOKUP(A2007,Questionnaire!A:KQ,19,FALSE))</f>
        <v>#</v>
      </c>
    </row>
    <row r="2008" spans="1:2">
      <c r="A2008" t="s">
        <v>364</v>
      </c>
      <c r="B2008" t="str">
        <f>IF(ISBLANK(VLOOKUP(A2008,Questionnaire!A:KQ,19,FALSE)),"#",VLOOKUP(A2008,Questionnaire!A:KQ,19,FALSE))</f>
        <v>#</v>
      </c>
    </row>
    <row r="2009" spans="1:2">
      <c r="A2009" t="s">
        <v>365</v>
      </c>
      <c r="B2009" t="str">
        <f>IF(ISBLANK(VLOOKUP(A2009,Questionnaire!A:KQ,19,FALSE)),"#",VLOOKUP(A2009,Questionnaire!A:KQ,19,FALSE))</f>
        <v>#</v>
      </c>
    </row>
    <row r="2010" spans="1:2">
      <c r="A2010" t="s">
        <v>366</v>
      </c>
      <c r="B2010" t="str">
        <f>IF(ISBLANK(VLOOKUP(A2010,Questionnaire!A:KQ,19,FALSE)),"#",VLOOKUP(A2010,Questionnaire!A:KQ,19,FALSE))</f>
        <v>#</v>
      </c>
    </row>
    <row r="2011" spans="1:2">
      <c r="A2011" t="s">
        <v>371</v>
      </c>
      <c r="B2011" t="str">
        <f>IF(ISBLANK(VLOOKUP(A2011,Questionnaire!A:KQ,19,FALSE)),"#",VLOOKUP(A2011,Questionnaire!A:KQ,19,FALSE))</f>
        <v>#</v>
      </c>
    </row>
    <row r="2012" spans="1:2">
      <c r="A2012" t="s">
        <v>372</v>
      </c>
      <c r="B2012" t="str">
        <f>IF(ISBLANK(VLOOKUP(A2012,Questionnaire!A:KQ,19,FALSE)),"#",VLOOKUP(A2012,Questionnaire!A:KQ,19,FALSE))</f>
        <v>#</v>
      </c>
    </row>
    <row r="2013" spans="1:2">
      <c r="A2013" t="s">
        <v>373</v>
      </c>
      <c r="B2013" t="str">
        <f>IF(ISBLANK(VLOOKUP(A2013,Questionnaire!A:KQ,19,FALSE)),"#",VLOOKUP(A2013,Questionnaire!A:KQ,19,FALSE))</f>
        <v>#</v>
      </c>
    </row>
    <row r="2014" spans="1:2">
      <c r="A2014" t="s">
        <v>374</v>
      </c>
      <c r="B2014" t="str">
        <f>IF(ISBLANK(VLOOKUP(A2014,Questionnaire!A:KQ,19,FALSE)),"#",VLOOKUP(A2014,Questionnaire!A:KQ,19,FALSE))</f>
        <v>#</v>
      </c>
    </row>
    <row r="2015" spans="1:2">
      <c r="A2015" t="s">
        <v>377</v>
      </c>
      <c r="B2015" t="str">
        <f>IF(ISBLANK(VLOOKUP(A2015,Questionnaire!A:KQ,19,FALSE)),"#",VLOOKUP(A2015,Questionnaire!A:KQ,19,FALSE))</f>
        <v>#</v>
      </c>
    </row>
    <row r="2016" spans="1:2">
      <c r="A2016" t="s">
        <v>379</v>
      </c>
      <c r="B2016" t="str">
        <f>IF(ISBLANK(VLOOKUP(A2016,Questionnaire!A:KQ,19,FALSE)),"#",VLOOKUP(A2016,Questionnaire!A:KQ,19,FALSE))</f>
        <v>#</v>
      </c>
    </row>
    <row r="2017" spans="1:2">
      <c r="A2017" t="s">
        <v>380</v>
      </c>
      <c r="B2017" t="str">
        <f>IF(ISBLANK(VLOOKUP(A2017,Questionnaire!A:KQ,19,FALSE)),"#",VLOOKUP(A2017,Questionnaire!A:KQ,19,FALSE))</f>
        <v>#</v>
      </c>
    </row>
    <row r="2018" spans="1:2">
      <c r="A2018" t="s">
        <v>381</v>
      </c>
      <c r="B2018" t="str">
        <f>IF(ISBLANK(VLOOKUP(A2018,Questionnaire!A:KQ,19,FALSE)),"#",VLOOKUP(A2018,Questionnaire!A:KQ,19,FALSE))</f>
        <v>#</v>
      </c>
    </row>
    <row r="2019" spans="1:2">
      <c r="A2019" t="s">
        <v>382</v>
      </c>
      <c r="B2019" t="str">
        <f>IF(ISBLANK(VLOOKUP(A2019,Questionnaire!A:KQ,19,FALSE)),"#",VLOOKUP(A2019,Questionnaire!A:KQ,19,FALSE))</f>
        <v>#</v>
      </c>
    </row>
    <row r="2020" spans="1:2">
      <c r="A2020" t="s">
        <v>384</v>
      </c>
      <c r="B2020" t="str">
        <f>IF(ISBLANK(VLOOKUP(A2020,Questionnaire!A:KQ,19,FALSE)),"#",VLOOKUP(A2020,Questionnaire!A:KQ,19,FALSE))</f>
        <v>#</v>
      </c>
    </row>
    <row r="2021" spans="1:2">
      <c r="A2021" t="s">
        <v>387</v>
      </c>
      <c r="B2021" t="str">
        <f>IF(ISBLANK(VLOOKUP(A2021,Questionnaire!A:KQ,19,FALSE)),"#",VLOOKUP(A2021,Questionnaire!A:KQ,19,FALSE))</f>
        <v>#</v>
      </c>
    </row>
    <row r="2022" spans="1:2">
      <c r="A2022" t="s">
        <v>391</v>
      </c>
      <c r="B2022" t="str">
        <f>IF(ISBLANK(VLOOKUP(A2022,Questionnaire!A:KQ,19,FALSE)),"#",VLOOKUP(A2022,Questionnaire!A:KQ,19,FALSE))</f>
        <v>#</v>
      </c>
    </row>
    <row r="2023" spans="1:2">
      <c r="A2023" t="s">
        <v>393</v>
      </c>
      <c r="B2023" t="str">
        <f>IF(ISBLANK(VLOOKUP(A2023,Questionnaire!A:KQ,19,FALSE)),"#",VLOOKUP(A2023,Questionnaire!A:KQ,19,FALSE))</f>
        <v>#</v>
      </c>
    </row>
    <row r="2024" spans="1:2">
      <c r="A2024" t="s">
        <v>395</v>
      </c>
      <c r="B2024" t="str">
        <f>IF(ISBLANK(VLOOKUP(A2024,Questionnaire!A:KQ,19,FALSE)),"#",VLOOKUP(A2024,Questionnaire!A:KQ,19,FALSE))</f>
        <v>#</v>
      </c>
    </row>
    <row r="2025" spans="1:2">
      <c r="A2025" t="s">
        <v>398</v>
      </c>
      <c r="B2025" t="str">
        <f>IF(ISBLANK(VLOOKUP(A2025,Questionnaire!A:KQ,19,FALSE)),"#",VLOOKUP(A2025,Questionnaire!A:KQ,19,FALSE))</f>
        <v>#</v>
      </c>
    </row>
    <row r="2026" spans="1:2">
      <c r="A2026" t="s">
        <v>402</v>
      </c>
      <c r="B2026" t="str">
        <f>IF(ISBLANK(VLOOKUP(A2026,Questionnaire!A:KQ,19,FALSE)),"#",VLOOKUP(A2026,Questionnaire!A:KQ,19,FALSE))</f>
        <v>#</v>
      </c>
    </row>
    <row r="2027" spans="1:2">
      <c r="A2027" t="s">
        <v>405</v>
      </c>
      <c r="B2027" t="str">
        <f>IF(ISBLANK(VLOOKUP(A2027,Questionnaire!A:KQ,19,FALSE)),"#",VLOOKUP(A2027,Questionnaire!A:KQ,19,FALSE))</f>
        <v>#</v>
      </c>
    </row>
    <row r="2028" spans="1:2">
      <c r="A2028" t="s">
        <v>409</v>
      </c>
      <c r="B2028" t="str">
        <f>IF(ISBLANK(VLOOKUP(A2028,Questionnaire!A:KQ,19,FALSE)),"#",VLOOKUP(A2028,Questionnaire!A:KQ,19,FALSE))</f>
        <v>#</v>
      </c>
    </row>
    <row r="2029" spans="1:2">
      <c r="A2029" t="s">
        <v>412</v>
      </c>
      <c r="B2029" t="str">
        <f>IF(ISBLANK(VLOOKUP(A2029,Questionnaire!A:KQ,19,FALSE)),"#",VLOOKUP(A2029,Questionnaire!A:KQ,19,FALSE))</f>
        <v>#</v>
      </c>
    </row>
    <row r="2030" spans="1:2">
      <c r="A2030" t="s">
        <v>415</v>
      </c>
      <c r="B2030" t="str">
        <f>IF(ISBLANK(VLOOKUP(A2030,Questionnaire!A:KQ,19,FALSE)),"#",VLOOKUP(A2030,Questionnaire!A:KQ,19,FALSE))</f>
        <v>#</v>
      </c>
    </row>
    <row r="2031" spans="1:2">
      <c r="A2031" t="s">
        <v>418</v>
      </c>
      <c r="B2031" t="str">
        <f>IF(ISBLANK(VLOOKUP(A2031,Questionnaire!A:KQ,19,FALSE)),"#",VLOOKUP(A2031,Questionnaire!A:KQ,19,FALSE))</f>
        <v>#</v>
      </c>
    </row>
    <row r="2032" spans="1:2">
      <c r="A2032" t="s">
        <v>421</v>
      </c>
      <c r="B2032" t="str">
        <f>IF(ISBLANK(VLOOKUP(A2032,Questionnaire!A:KQ,19,FALSE)),"#",VLOOKUP(A2032,Questionnaire!A:KQ,19,FALSE))</f>
        <v>#</v>
      </c>
    </row>
    <row r="2033" spans="1:2">
      <c r="A2033" t="s">
        <v>424</v>
      </c>
      <c r="B2033" t="str">
        <f>IF(ISBLANK(VLOOKUP(A2033,Questionnaire!A:KQ,19,FALSE)),"#",VLOOKUP(A2033,Questionnaire!A:KQ,19,FALSE))</f>
        <v>#</v>
      </c>
    </row>
    <row r="2034" spans="1:2">
      <c r="A2034" t="s">
        <v>429</v>
      </c>
      <c r="B2034" t="str">
        <f>IF(ISBLANK(VLOOKUP(A2034,Questionnaire!A:KQ,19,FALSE)),"#",VLOOKUP(A2034,Questionnaire!A:KQ,19,FALSE))</f>
        <v>#</v>
      </c>
    </row>
    <row r="2035" spans="1:2">
      <c r="A2035" t="s">
        <v>432</v>
      </c>
      <c r="B2035" t="str">
        <f>IF(ISBLANK(VLOOKUP(A2035,Questionnaire!A:KQ,19,FALSE)),"#",VLOOKUP(A2035,Questionnaire!A:KQ,19,FALSE))</f>
        <v>#</v>
      </c>
    </row>
    <row r="2036" spans="1:2">
      <c r="A2036" t="s">
        <v>435</v>
      </c>
      <c r="B2036" t="str">
        <f>IF(ISBLANK(VLOOKUP(A2036,Questionnaire!A:KQ,19,FALSE)),"#",VLOOKUP(A2036,Questionnaire!A:KQ,19,FALSE))</f>
        <v>#</v>
      </c>
    </row>
    <row r="2037" spans="1:2">
      <c r="A2037" t="s">
        <v>437</v>
      </c>
      <c r="B2037" t="str">
        <f>IF(ISBLANK(VLOOKUP(A2037,Questionnaire!A:KQ,19,FALSE)),"#",VLOOKUP(A2037,Questionnaire!A:KQ,19,FALSE))</f>
        <v>#</v>
      </c>
    </row>
    <row r="2038" spans="1:2">
      <c r="A2038" t="s">
        <v>439</v>
      </c>
      <c r="B2038" t="str">
        <f>IF(ISBLANK(VLOOKUP(A2038,Questionnaire!A:KQ,19,FALSE)),"#",VLOOKUP(A2038,Questionnaire!A:KQ,19,FALSE))</f>
        <v>#</v>
      </c>
    </row>
    <row r="2039" spans="1:2">
      <c r="A2039" t="s">
        <v>442</v>
      </c>
      <c r="B2039" t="str">
        <f>IF(ISBLANK(VLOOKUP(A2039,Questionnaire!A:KQ,19,FALSE)),"#",VLOOKUP(A2039,Questionnaire!A:KQ,19,FALSE))</f>
        <v>#</v>
      </c>
    </row>
    <row r="2040" spans="1:2">
      <c r="A2040" t="s">
        <v>445</v>
      </c>
      <c r="B2040" t="str">
        <f>IF(ISBLANK(VLOOKUP(A2040,Questionnaire!A:KQ,19,FALSE)),"#",VLOOKUP(A2040,Questionnaire!A:KQ,19,FALSE))</f>
        <v>#</v>
      </c>
    </row>
    <row r="2041" spans="1:2">
      <c r="A2041" t="s">
        <v>448</v>
      </c>
      <c r="B2041" t="str">
        <f>IF(ISBLANK(VLOOKUP(A2041,Questionnaire!A:KQ,19,FALSE)),"#",VLOOKUP(A2041,Questionnaire!A:KQ,19,FALSE))</f>
        <v>#</v>
      </c>
    </row>
    <row r="2042" spans="1:2">
      <c r="A2042" t="s">
        <v>452</v>
      </c>
      <c r="B2042" t="str">
        <f>IF(ISBLANK(VLOOKUP(A2042,Questionnaire!A:KQ,19,FALSE)),"#",VLOOKUP(A2042,Questionnaire!A:KQ,19,FALSE))</f>
        <v>#</v>
      </c>
    </row>
    <row r="2043" spans="1:2">
      <c r="A2043" t="s">
        <v>455</v>
      </c>
      <c r="B2043" t="str">
        <f>IF(ISBLANK(VLOOKUP(A2043,Questionnaire!A:KQ,19,FALSE)),"#",VLOOKUP(A2043,Questionnaire!A:KQ,19,FALSE))</f>
        <v>#</v>
      </c>
    </row>
    <row r="2044" spans="1:2">
      <c r="A2044" t="s">
        <v>458</v>
      </c>
      <c r="B2044" t="str">
        <f>IF(ISBLANK(VLOOKUP(A2044,Questionnaire!A:KQ,19,FALSE)),"#",VLOOKUP(A2044,Questionnaire!A:KQ,19,FALSE))</f>
        <v>#</v>
      </c>
    </row>
    <row r="2045" spans="1:2">
      <c r="A2045" t="s">
        <v>461</v>
      </c>
      <c r="B2045" t="str">
        <f>IF(ISBLANK(VLOOKUP(A2045,Questionnaire!A:KQ,19,FALSE)),"#",VLOOKUP(A2045,Questionnaire!A:KQ,19,FALSE))</f>
        <v>#</v>
      </c>
    </row>
    <row r="2046" spans="1:2">
      <c r="A2046" t="s">
        <v>465</v>
      </c>
      <c r="B2046" t="str">
        <f>IF(ISBLANK(VLOOKUP(A2046,Questionnaire!A:KQ,19,FALSE)),"#",VLOOKUP(A2046,Questionnaire!A:KQ,19,FALSE))</f>
        <v>#</v>
      </c>
    </row>
    <row r="2047" spans="1:2">
      <c r="A2047" t="s">
        <v>467</v>
      </c>
      <c r="B2047" t="str">
        <f>IF(ISBLANK(VLOOKUP(A2047,Questionnaire!A:KQ,19,FALSE)),"#",VLOOKUP(A2047,Questionnaire!A:KQ,19,FALSE))</f>
        <v>#</v>
      </c>
    </row>
    <row r="2048" spans="1:2">
      <c r="A2048" t="s">
        <v>469</v>
      </c>
      <c r="B2048" t="str">
        <f>IF(ISBLANK(VLOOKUP(A2048,Questionnaire!A:KQ,19,FALSE)),"#",VLOOKUP(A2048,Questionnaire!A:KQ,19,FALSE))</f>
        <v>#</v>
      </c>
    </row>
    <row r="2049" spans="1:3">
      <c r="A2049" t="s">
        <v>471</v>
      </c>
      <c r="B2049" t="str">
        <f>IF(ISBLANK(VLOOKUP(A2049,Questionnaire!A:KQ,19,FALSE)),"#",VLOOKUP(A2049,Questionnaire!A:KQ,19,FALSE))</f>
        <v>#</v>
      </c>
    </row>
    <row r="2050" spans="1:3">
      <c r="A2050" t="s">
        <v>473</v>
      </c>
      <c r="B2050" t="str">
        <f>IF(ISBLANK(VLOOKUP(A2050,Questionnaire!A:KQ,19,FALSE)),"#",VLOOKUP(A2050,Questionnaire!A:KQ,19,FALSE))</f>
        <v>#</v>
      </c>
    </row>
    <row r="2051" spans="1:3">
      <c r="A2051" t="s">
        <v>475</v>
      </c>
      <c r="B2051" t="str">
        <f>IF(ISBLANK(VLOOKUP(A2051,Questionnaire!A:KQ,19,FALSE)),"#",VLOOKUP(A2051,Questionnaire!A:KQ,19,FALSE))</f>
        <v>#</v>
      </c>
    </row>
    <row r="2052" spans="1:3">
      <c r="A2052" t="s">
        <v>185</v>
      </c>
      <c r="B2052" t="str">
        <f>IF(ISBLANK(VLOOKUP(A2052,Questionnaire!A:KQ,20,FALSE)),"#",VLOOKUP(A2052,Questionnaire!A:KQ,20,FALSE))</f>
        <v>#</v>
      </c>
      <c r="C2052">
        <v>17</v>
      </c>
    </row>
    <row r="2053" spans="1:3">
      <c r="A2053" t="s">
        <v>187</v>
      </c>
      <c r="B2053" t="str">
        <f>IF(ISNA(VLOOKUP(VLOOKUP(A2053,Questionnaire!A:KQ,20,FALSE),'CORA Encoding'!D:E,2,FALSE)),"#",VLOOKUP(VLOOKUP(A2053,Questionnaire!A:KQ,20,FALSE),'CORA Encoding'!D:E,2,FALSE))</f>
        <v>#</v>
      </c>
    </row>
    <row r="2054" spans="1:3">
      <c r="A2054" t="s">
        <v>189</v>
      </c>
      <c r="B2054" t="str">
        <f>IF(ISNA(VLOOKUP(VLOOKUP(A2054,Questionnaire!A:KQ,20,FALSE),'CORA Encoding'!G:H,2,FALSE)),"#",VLOOKUP(VLOOKUP(A2054,Questionnaire!A:KQ,20,FALSE),'CORA Encoding'!G:H,2,FALSE))</f>
        <v>#</v>
      </c>
    </row>
    <row r="2055" spans="1:3">
      <c r="A2055" t="s">
        <v>191</v>
      </c>
      <c r="B2055" t="str">
        <f>IF(ISNA(VLOOKUP(VLOOKUP(A2055,Questionnaire!A:KQ,20,FALSE),'Country List'!E:F,2,FALSE)),"#",VLOOKUP(VLOOKUP(A2055,Questionnaire!A:KQ,20,FALSE),'Country List'!E:F,2,FALSE))</f>
        <v>#</v>
      </c>
    </row>
    <row r="2056" spans="1:3">
      <c r="A2056" t="s">
        <v>193</v>
      </c>
      <c r="B2056" t="str">
        <f>IF(ISNA(VLOOKUP(VLOOKUP(A2056,Questionnaire!A:KQ,20,FALSE),'Industry List'!B:C,2,FALSE)),"#",VLOOKUP(VLOOKUP(A2056,Questionnaire!A:KQ,20,FALSE),'Industry List'!B:C,2,FALSE))</f>
        <v>#</v>
      </c>
    </row>
    <row r="2057" spans="1:3">
      <c r="A2057" t="s">
        <v>197</v>
      </c>
      <c r="B2057" t="str">
        <f>IF(ISBLANK(VLOOKUP(A2057,Questionnaire!A:KQ,20,FALSE)),"#",VLOOKUP(A2057,Questionnaire!A:KQ,20,FALSE))</f>
        <v>#</v>
      </c>
    </row>
    <row r="2058" spans="1:3">
      <c r="A2058" t="s">
        <v>201</v>
      </c>
      <c r="B2058" t="str">
        <f>IF(ISBLANK(VLOOKUP(A2058,Questionnaire!A:KQ,20,FALSE)),"#",VLOOKUP(A2058,Questionnaire!A:KQ,20,FALSE))</f>
        <v>#</v>
      </c>
    </row>
    <row r="2059" spans="1:3">
      <c r="A2059" t="s">
        <v>203</v>
      </c>
      <c r="B2059" t="str">
        <f>IF(ISNA(VLOOKUP(VLOOKUP(A2059,Questionnaire!A:KQ,20,FALSE),'CORA Encoding'!J:K,2,FALSE)),"#",VLOOKUP(VLOOKUP(A2059,Questionnaire!A:KQ,20,FALSE),'CORA Encoding'!J:K,2,FALSE))</f>
        <v>#</v>
      </c>
    </row>
    <row r="2060" spans="1:3">
      <c r="A2060" t="s">
        <v>208</v>
      </c>
      <c r="B2060" t="str">
        <f>IF(ISBLANK(VLOOKUP(A2060,Questionnaire!A:KQ,20,FALSE)),"#",VLOOKUP(A2060,Questionnaire!A:KQ,20,FALSE))</f>
        <v>#</v>
      </c>
    </row>
    <row r="2061" spans="1:3">
      <c r="A2061" t="s">
        <v>213</v>
      </c>
      <c r="B2061" t="str">
        <f>IF(ISBLANK(VLOOKUP(A2061,Questionnaire!A:KQ,20,FALSE)),"#",VLOOKUP(A2061,Questionnaire!A:KQ,20,FALSE))</f>
        <v>#</v>
      </c>
    </row>
    <row r="2062" spans="1:3">
      <c r="A2062" t="s">
        <v>215</v>
      </c>
      <c r="B2062" t="str">
        <f>IF(ISBLANK(VLOOKUP(A2062,Questionnaire!A:KQ,20,FALSE)),"#",VLOOKUP(A2062,Questionnaire!A:KQ,20,FALSE))</f>
        <v>#</v>
      </c>
    </row>
    <row r="2063" spans="1:3">
      <c r="A2063" t="s">
        <v>217</v>
      </c>
      <c r="B2063" t="str">
        <f>IF(ISBLANK(VLOOKUP(A2063,Questionnaire!A:KQ,20,FALSE)),"#",VLOOKUP(A2063,Questionnaire!A:KQ,20,FALSE))</f>
        <v>#</v>
      </c>
    </row>
    <row r="2064" spans="1:3">
      <c r="A2064" t="s">
        <v>219</v>
      </c>
      <c r="B2064" t="str">
        <f>IF(ISBLANK(VLOOKUP(A2064,Questionnaire!A:KQ,20,FALSE)),"#",VLOOKUP(A2064,Questionnaire!A:KQ,20,FALSE))</f>
        <v>#</v>
      </c>
    </row>
    <row r="2065" spans="1:2">
      <c r="A2065" t="s">
        <v>221</v>
      </c>
      <c r="B2065" t="str">
        <f>IF(ISBLANK(VLOOKUP(A2065,Questionnaire!A:KQ,20,FALSE)),"#",VLOOKUP(A2065,Questionnaire!A:KQ,20,FALSE))</f>
        <v>#</v>
      </c>
    </row>
    <row r="2066" spans="1:2">
      <c r="A2066" t="s">
        <v>223</v>
      </c>
      <c r="B2066" t="str">
        <f>IF(ISBLANK(VLOOKUP(A2066,Questionnaire!A:KQ,20,FALSE)),"#",VLOOKUP(A2066,Questionnaire!A:KQ,20,FALSE))</f>
        <v>#</v>
      </c>
    </row>
    <row r="2067" spans="1:2">
      <c r="A2067" t="s">
        <v>225</v>
      </c>
      <c r="B2067" t="str">
        <f>IF(ISBLANK(VLOOKUP(A2067,Questionnaire!A:KQ,20,FALSE)),"#",VLOOKUP(A2067,Questionnaire!A:KQ,20,FALSE))</f>
        <v>#</v>
      </c>
    </row>
    <row r="2068" spans="1:2">
      <c r="A2068" t="s">
        <v>227</v>
      </c>
      <c r="B2068" t="str">
        <f>IF(ISBLANK(VLOOKUP(A2068,Questionnaire!A:KQ,20,FALSE)),"#",VLOOKUP(A2068,Questionnaire!A:KQ,20,FALSE))</f>
        <v>#</v>
      </c>
    </row>
    <row r="2069" spans="1:2">
      <c r="A2069" t="s">
        <v>229</v>
      </c>
      <c r="B2069" t="str">
        <f>IF(ISBLANK(VLOOKUP(A2069,Questionnaire!A:KQ,20,FALSE)),"#",VLOOKUP(A2069,Questionnaire!A:KQ,20,FALSE))</f>
        <v>#</v>
      </c>
    </row>
    <row r="2070" spans="1:2">
      <c r="A2070" t="s">
        <v>231</v>
      </c>
      <c r="B2070" t="str">
        <f>IF(ISBLANK(VLOOKUP(A2070,Questionnaire!A:KQ,20,FALSE)),"#",VLOOKUP(A2070,Questionnaire!A:KQ,20,FALSE))</f>
        <v>#</v>
      </c>
    </row>
    <row r="2071" spans="1:2">
      <c r="A2071" t="s">
        <v>233</v>
      </c>
      <c r="B2071" t="str">
        <f>IF(ISBLANK(VLOOKUP(A2071,Questionnaire!A:KQ,20,FALSE)),"#",VLOOKUP(A2071,Questionnaire!A:KQ,20,FALSE))</f>
        <v>#</v>
      </c>
    </row>
    <row r="2072" spans="1:2">
      <c r="A2072" t="s">
        <v>235</v>
      </c>
      <c r="B2072" t="str">
        <f>IF(ISBLANK(VLOOKUP(A2072,Questionnaire!A:KQ,20,FALSE)),"#",VLOOKUP(A2072,Questionnaire!A:KQ,20,FALSE))</f>
        <v>#</v>
      </c>
    </row>
    <row r="2073" spans="1:2">
      <c r="A2073" t="s">
        <v>237</v>
      </c>
      <c r="B2073" t="str">
        <f>IF(ISBLANK(VLOOKUP(A2073,Questionnaire!A:KQ,20,FALSE)),"#",VLOOKUP(A2073,Questionnaire!A:KQ,20,FALSE))</f>
        <v>#</v>
      </c>
    </row>
    <row r="2074" spans="1:2">
      <c r="A2074" t="s">
        <v>239</v>
      </c>
      <c r="B2074" t="str">
        <f>IF(ISBLANK(VLOOKUP(A2074,Questionnaire!A:KQ,20,FALSE)),"#",VLOOKUP(A2074,Questionnaire!A:KQ,20,FALSE))</f>
        <v>#</v>
      </c>
    </row>
    <row r="2075" spans="1:2">
      <c r="A2075" t="s">
        <v>242</v>
      </c>
      <c r="B2075" t="str">
        <f>IF(ISBLANK(VLOOKUP(A2075,Questionnaire!A:KQ,20,FALSE)),"#",VLOOKUP(A2075,Questionnaire!A:KQ,20,FALSE))</f>
        <v>#</v>
      </c>
    </row>
    <row r="2076" spans="1:2">
      <c r="A2076" t="s">
        <v>245</v>
      </c>
      <c r="B2076" t="str">
        <f>IF(ISBLANK(VLOOKUP(A2076,Questionnaire!A:KQ,20,FALSE)),"#",VLOOKUP(A2076,Questionnaire!A:KQ,20,FALSE))</f>
        <v>#</v>
      </c>
    </row>
    <row r="2077" spans="1:2">
      <c r="A2077" t="s">
        <v>247</v>
      </c>
      <c r="B2077" t="str">
        <f>IF(ISBLANK(VLOOKUP(A2077,Questionnaire!A:KQ,20,FALSE)),"#",VLOOKUP(A2077,Questionnaire!A:KQ,20,FALSE))</f>
        <v>#</v>
      </c>
    </row>
    <row r="2078" spans="1:2">
      <c r="A2078" t="s">
        <v>249</v>
      </c>
      <c r="B2078" t="str">
        <f>IF(ISBLANK(VLOOKUP(A2078,Questionnaire!A:KQ,20,FALSE)),"#",VLOOKUP(A2078,Questionnaire!A:KQ,20,FALSE))</f>
        <v>#</v>
      </c>
    </row>
    <row r="2079" spans="1:2">
      <c r="A2079" t="s">
        <v>250</v>
      </c>
      <c r="B2079" t="str">
        <f>IF(ISBLANK(VLOOKUP(A2079,Questionnaire!A:KQ,20,FALSE)),"#",VLOOKUP(A2079,Questionnaire!A:KQ,20,FALSE))</f>
        <v>#</v>
      </c>
    </row>
    <row r="2080" spans="1:2">
      <c r="A2080" t="s">
        <v>252</v>
      </c>
      <c r="B2080" t="str">
        <f>IF(ISBLANK(VLOOKUP(A2080,Questionnaire!A:KQ,20,FALSE)),"#",VLOOKUP(A2080,Questionnaire!A:KQ,20,FALSE))</f>
        <v>#</v>
      </c>
    </row>
    <row r="2081" spans="1:2">
      <c r="A2081" t="s">
        <v>255</v>
      </c>
      <c r="B2081" t="str">
        <f>IF(ISBLANK(VLOOKUP(A2081,Questionnaire!A:KQ,20,FALSE)),"#",VLOOKUP(A2081,Questionnaire!A:KQ,20,FALSE))</f>
        <v>#</v>
      </c>
    </row>
    <row r="2082" spans="1:2">
      <c r="A2082" t="s">
        <v>258</v>
      </c>
      <c r="B2082" t="str">
        <f>IF(ISNA(VLOOKUP(VLOOKUP(A2082,Questionnaire!A:KQ,20,FALSE),'CORA Encoding'!M:N,2,FALSE)),"#",VLOOKUP(VLOOKUP(A2082,Questionnaire!A:KQ,20,FALSE),'CORA Encoding'!M:N,2,FALSE))</f>
        <v>#</v>
      </c>
    </row>
    <row r="2083" spans="1:2">
      <c r="A2083" t="s">
        <v>261</v>
      </c>
      <c r="B2083" t="str">
        <f>IF(ISBLANK(VLOOKUP(A2083,Questionnaire!A:KQ,20,FALSE)),"#",VLOOKUP(A2083,Questionnaire!A:KQ,20,FALSE))</f>
        <v>#</v>
      </c>
    </row>
    <row r="2084" spans="1:2">
      <c r="A2084" t="s">
        <v>263</v>
      </c>
      <c r="B2084" t="str">
        <f>IF(ISBLANK(VLOOKUP(A2084,Questionnaire!A:KQ,20,FALSE)),"#",VLOOKUP(A2084,Questionnaire!A:KQ,20,FALSE))</f>
        <v>#</v>
      </c>
    </row>
    <row r="2085" spans="1:2">
      <c r="A2085" t="s">
        <v>265</v>
      </c>
      <c r="B2085" t="str">
        <f>IF(ISBLANK(VLOOKUP(A2085,Questionnaire!A:KQ,20,FALSE)),"#",VLOOKUP(A2085,Questionnaire!A:KQ,20,FALSE))</f>
        <v>#</v>
      </c>
    </row>
    <row r="2086" spans="1:2">
      <c r="A2086" t="s">
        <v>267</v>
      </c>
      <c r="B2086" t="str">
        <f>IF(ISBLANK(VLOOKUP(A2086,Questionnaire!A:KQ,20,FALSE)),"#",VLOOKUP(A2086,Questionnaire!A:KQ,20,FALSE))</f>
        <v>#</v>
      </c>
    </row>
    <row r="2087" spans="1:2">
      <c r="A2087" t="s">
        <v>269</v>
      </c>
      <c r="B2087" t="str">
        <f>IF(ISBLANK(VLOOKUP(A2087,Questionnaire!A:KQ,20,FALSE)),"#",VLOOKUP(A2087,Questionnaire!A:KQ,20,FALSE))</f>
        <v>#</v>
      </c>
    </row>
    <row r="2088" spans="1:2">
      <c r="A2088" t="s">
        <v>274</v>
      </c>
      <c r="B2088" t="str">
        <f>IF(ISBLANK(VLOOKUP(A2088,Questionnaire!A:KQ,20,FALSE)),"#",VLOOKUP(A2088,Questionnaire!A:KQ,20,FALSE))</f>
        <v>#</v>
      </c>
    </row>
    <row r="2089" spans="1:2">
      <c r="A2089" t="s">
        <v>276</v>
      </c>
      <c r="B2089" t="str">
        <f>IF(ISBLANK(VLOOKUP(A2089,Questionnaire!A:KQ,20,FALSE)),"#",VLOOKUP(A2089,Questionnaire!A:KQ,20,FALSE))</f>
        <v>#</v>
      </c>
    </row>
    <row r="2090" spans="1:2">
      <c r="A2090" t="s">
        <v>278</v>
      </c>
      <c r="B2090" t="str">
        <f>IF(ISBLANK(VLOOKUP(A2090,Questionnaire!A:KQ,20,FALSE)),"#",VLOOKUP(A2090,Questionnaire!A:KQ,20,FALSE))</f>
        <v>#</v>
      </c>
    </row>
    <row r="2091" spans="1:2">
      <c r="A2091" t="s">
        <v>280</v>
      </c>
      <c r="B2091" t="str">
        <f>IF(ISBLANK(VLOOKUP(A2091,Questionnaire!A:KQ,20,FALSE)),"#",VLOOKUP(A2091,Questionnaire!A:KQ,20,FALSE))</f>
        <v>#</v>
      </c>
    </row>
    <row r="2092" spans="1:2">
      <c r="A2092" t="s">
        <v>282</v>
      </c>
      <c r="B2092" t="str">
        <f>IF(ISBLANK(VLOOKUP(A2092,Questionnaire!A:KQ,20,FALSE)),"#",VLOOKUP(A2092,Questionnaire!A:KQ,20,FALSE))</f>
        <v>#</v>
      </c>
    </row>
    <row r="2093" spans="1:2">
      <c r="A2093" t="s">
        <v>286</v>
      </c>
      <c r="B2093" t="str">
        <f>IF(ISBLANK(VLOOKUP(A2093,Questionnaire!A:KQ,20,FALSE)),"#",VLOOKUP(A2093,Questionnaire!A:KQ,20,FALSE))</f>
        <v>#</v>
      </c>
    </row>
    <row r="2094" spans="1:2">
      <c r="A2094" t="s">
        <v>288</v>
      </c>
      <c r="B2094" t="str">
        <f>IF(ISBLANK(VLOOKUP(A2094,Questionnaire!A:KQ,20,FALSE)),"#",VLOOKUP(A2094,Questionnaire!A:KQ,20,FALSE))</f>
        <v>#</v>
      </c>
    </row>
    <row r="2095" spans="1:2">
      <c r="A2095" t="s">
        <v>290</v>
      </c>
      <c r="B2095" t="str">
        <f>IF(ISBLANK(VLOOKUP(A2095,Questionnaire!A:KQ,20,FALSE)),"#",VLOOKUP(A2095,Questionnaire!A:KQ,20,FALSE))</f>
        <v>#</v>
      </c>
    </row>
    <row r="2096" spans="1:2">
      <c r="A2096" t="s">
        <v>292</v>
      </c>
      <c r="B2096" t="str">
        <f>IF(ISBLANK(VLOOKUP(A2096,Questionnaire!A:KQ,20,FALSE)),"#",VLOOKUP(A2096,Questionnaire!A:KQ,20,FALSE))</f>
        <v>#</v>
      </c>
    </row>
    <row r="2097" spans="1:2">
      <c r="A2097" t="s">
        <v>294</v>
      </c>
      <c r="B2097" t="str">
        <f>IF(ISBLANK(VLOOKUP(A2097,Questionnaire!A:KQ,20,FALSE)),"#",VLOOKUP(A2097,Questionnaire!A:KQ,20,FALSE))</f>
        <v>#</v>
      </c>
    </row>
    <row r="2098" spans="1:2">
      <c r="A2098" t="s">
        <v>296</v>
      </c>
      <c r="B2098" t="str">
        <f>IF(ISBLANK(VLOOKUP(A2098,Questionnaire!A:KQ,20,FALSE)),"#",VLOOKUP(A2098,Questionnaire!A:KQ,20,FALSE))</f>
        <v>#</v>
      </c>
    </row>
    <row r="2099" spans="1:2">
      <c r="A2099" t="s">
        <v>301</v>
      </c>
      <c r="B2099" t="str">
        <f>IF(ISBLANK(VLOOKUP(A2099,Questionnaire!A:KQ,20,FALSE)),"#",VLOOKUP(A2099,Questionnaire!A:KQ,20,FALSE))</f>
        <v>#</v>
      </c>
    </row>
    <row r="2100" spans="1:2">
      <c r="A2100" t="s">
        <v>303</v>
      </c>
      <c r="B2100" t="str">
        <f>IF(ISBLANK(VLOOKUP(A2100,Questionnaire!A:KQ,20,FALSE)),"#",VLOOKUP(A2100,Questionnaire!A:KQ,20,FALSE))</f>
        <v>#</v>
      </c>
    </row>
    <row r="2101" spans="1:2">
      <c r="A2101" t="s">
        <v>305</v>
      </c>
      <c r="B2101" t="str">
        <f>IF(ISBLANK(VLOOKUP(A2101,Questionnaire!A:KQ,20,FALSE)),"#",VLOOKUP(A2101,Questionnaire!A:KQ,20,FALSE))</f>
        <v>#</v>
      </c>
    </row>
    <row r="2102" spans="1:2">
      <c r="A2102" t="s">
        <v>307</v>
      </c>
      <c r="B2102" t="str">
        <f>IF(ISBLANK(VLOOKUP(A2102,Questionnaire!A:KQ,20,FALSE)),"#",VLOOKUP(A2102,Questionnaire!A:KQ,20,FALSE))</f>
        <v>#</v>
      </c>
    </row>
    <row r="2103" spans="1:2">
      <c r="A2103" t="s">
        <v>311</v>
      </c>
      <c r="B2103" t="str">
        <f>IF(ISBLANK(VLOOKUP(A2103,Questionnaire!A:KQ,20,FALSE)),"#",VLOOKUP(A2103,Questionnaire!A:KQ,20,FALSE))</f>
        <v>#</v>
      </c>
    </row>
    <row r="2104" spans="1:2">
      <c r="A2104" t="s">
        <v>313</v>
      </c>
      <c r="B2104" t="str">
        <f>IF(ISBLANK(VLOOKUP(A2104,Questionnaire!A:KQ,20,FALSE)),"#",VLOOKUP(A2104,Questionnaire!A:KQ,20,FALSE))</f>
        <v>#</v>
      </c>
    </row>
    <row r="2105" spans="1:2">
      <c r="A2105" t="s">
        <v>314</v>
      </c>
      <c r="B2105" t="str">
        <f>IF(ISBLANK(VLOOKUP(A2105,Questionnaire!A:KQ,20,FALSE)),"#",VLOOKUP(A2105,Questionnaire!A:KQ,20,FALSE))</f>
        <v>#</v>
      </c>
    </row>
    <row r="2106" spans="1:2">
      <c r="A2106" t="s">
        <v>315</v>
      </c>
      <c r="B2106" t="str">
        <f>IF(ISBLANK(VLOOKUP(A2106,Questionnaire!A:KQ,20,FALSE)),"#",VLOOKUP(A2106,Questionnaire!A:KQ,20,FALSE))</f>
        <v>#</v>
      </c>
    </row>
    <row r="2107" spans="1:2">
      <c r="A2107" t="s">
        <v>317</v>
      </c>
      <c r="B2107" t="str">
        <f>IF(ISBLANK(VLOOKUP(A2107,Questionnaire!A:KQ,20,FALSE)),"#",VLOOKUP(A2107,Questionnaire!A:KQ,20,FALSE))</f>
        <v>#</v>
      </c>
    </row>
    <row r="2108" spans="1:2">
      <c r="A2108" t="s">
        <v>319</v>
      </c>
      <c r="B2108" t="str">
        <f>IF(ISBLANK(VLOOKUP(A2108,Questionnaire!A:KQ,20,FALSE)),"#",VLOOKUP(A2108,Questionnaire!A:KQ,20,FALSE))</f>
        <v>#</v>
      </c>
    </row>
    <row r="2109" spans="1:2">
      <c r="A2109" t="s">
        <v>322</v>
      </c>
      <c r="B2109" t="str">
        <f>IF(ISBLANK(VLOOKUP(A2109,Questionnaire!A:KQ,20,FALSE)),"#",VLOOKUP(A2109,Questionnaire!A:KQ,20,FALSE))</f>
        <v>#</v>
      </c>
    </row>
    <row r="2110" spans="1:2">
      <c r="A2110" t="s">
        <v>326</v>
      </c>
      <c r="B2110" t="str">
        <f>IF(ISBLANK(VLOOKUP(A2110,Questionnaire!A:KQ,20,FALSE)),"#",VLOOKUP(A2110,Questionnaire!A:KQ,20,FALSE))</f>
        <v>#</v>
      </c>
    </row>
    <row r="2111" spans="1:2">
      <c r="A2111" t="s">
        <v>328</v>
      </c>
      <c r="B2111" t="str">
        <f>IF(ISBLANK(VLOOKUP(A2111,Questionnaire!A:KQ,20,FALSE)),"#",VLOOKUP(A2111,Questionnaire!A:KQ,20,FALSE))</f>
        <v>#</v>
      </c>
    </row>
    <row r="2112" spans="1:2">
      <c r="A2112" t="s">
        <v>332</v>
      </c>
      <c r="B2112" t="str">
        <f>IF(ISBLANK(VLOOKUP(A2112,Questionnaire!A:KQ,20,FALSE)),"#",VLOOKUP(A2112,Questionnaire!A:KQ,20,FALSE))</f>
        <v>#</v>
      </c>
    </row>
    <row r="2113" spans="1:2">
      <c r="A2113" t="s">
        <v>333</v>
      </c>
      <c r="B2113" t="str">
        <f>IF(ISBLANK(VLOOKUP(A2113,Questionnaire!A:KQ,20,FALSE)),"#",VLOOKUP(A2113,Questionnaire!A:KQ,20,FALSE))</f>
        <v>#</v>
      </c>
    </row>
    <row r="2114" spans="1:2">
      <c r="A2114" t="s">
        <v>334</v>
      </c>
      <c r="B2114" t="str">
        <f>IF(ISBLANK(VLOOKUP(A2114,Questionnaire!A:KQ,20,FALSE)),"#",VLOOKUP(A2114,Questionnaire!A:KQ,20,FALSE))</f>
        <v>#</v>
      </c>
    </row>
    <row r="2115" spans="1:2">
      <c r="A2115" t="s">
        <v>335</v>
      </c>
      <c r="B2115" t="str">
        <f>IF(ISBLANK(VLOOKUP(A2115,Questionnaire!A:KQ,20,FALSE)),"#",VLOOKUP(A2115,Questionnaire!A:KQ,20,FALSE))</f>
        <v>#</v>
      </c>
    </row>
    <row r="2116" spans="1:2">
      <c r="A2116" t="s">
        <v>336</v>
      </c>
      <c r="B2116" t="str">
        <f>IF(ISBLANK(VLOOKUP(A2116,Questionnaire!A:KQ,20,FALSE)),"#",VLOOKUP(A2116,Questionnaire!A:KQ,20,FALSE))</f>
        <v>#</v>
      </c>
    </row>
    <row r="2117" spans="1:2">
      <c r="A2117" t="s">
        <v>337</v>
      </c>
      <c r="B2117" t="str">
        <f>IF(ISBLANK(VLOOKUP(A2117,Questionnaire!A:KQ,20,FALSE)),"#",VLOOKUP(A2117,Questionnaire!A:KQ,20,FALSE))</f>
        <v>#</v>
      </c>
    </row>
    <row r="2118" spans="1:2">
      <c r="A2118" t="s">
        <v>338</v>
      </c>
      <c r="B2118" t="str">
        <f>IF(ISBLANK(VLOOKUP(A2118,Questionnaire!A:KQ,20,FALSE)),"#",VLOOKUP(A2118,Questionnaire!A:KQ,20,FALSE))</f>
        <v>#</v>
      </c>
    </row>
    <row r="2119" spans="1:2">
      <c r="A2119" t="s">
        <v>339</v>
      </c>
      <c r="B2119" t="str">
        <f>IF(ISBLANK(VLOOKUP(A2119,Questionnaire!A:KQ,20,FALSE)),"#",VLOOKUP(A2119,Questionnaire!A:KQ,20,FALSE))</f>
        <v>#</v>
      </c>
    </row>
    <row r="2120" spans="1:2">
      <c r="A2120" t="s">
        <v>340</v>
      </c>
      <c r="B2120" t="str">
        <f>IF(ISBLANK(VLOOKUP(A2120,Questionnaire!A:KQ,20,FALSE)),"#",VLOOKUP(A2120,Questionnaire!A:KQ,20,FALSE))</f>
        <v>#</v>
      </c>
    </row>
    <row r="2121" spans="1:2">
      <c r="A2121" t="s">
        <v>341</v>
      </c>
      <c r="B2121" t="str">
        <f>IF(ISBLANK(VLOOKUP(A2121,Questionnaire!A:KQ,20,FALSE)),"#",VLOOKUP(A2121,Questionnaire!A:KQ,20,FALSE))</f>
        <v>#</v>
      </c>
    </row>
    <row r="2122" spans="1:2">
      <c r="A2122" t="s">
        <v>342</v>
      </c>
      <c r="B2122" t="str">
        <f>IF(ISBLANK(VLOOKUP(A2122,Questionnaire!A:KQ,20,FALSE)),"#",VLOOKUP(A2122,Questionnaire!A:KQ,20,FALSE))</f>
        <v>#</v>
      </c>
    </row>
    <row r="2123" spans="1:2">
      <c r="A2123" t="s">
        <v>343</v>
      </c>
      <c r="B2123" t="str">
        <f>IF(ISBLANK(VLOOKUP(A2123,Questionnaire!A:KQ,20,FALSE)),"#",VLOOKUP(A2123,Questionnaire!A:KQ,20,FALSE))</f>
        <v>#</v>
      </c>
    </row>
    <row r="2124" spans="1:2">
      <c r="A2124" t="s">
        <v>344</v>
      </c>
      <c r="B2124" t="str">
        <f>IF(ISBLANK(VLOOKUP(A2124,Questionnaire!A:KQ,20,FALSE)),"#",VLOOKUP(A2124,Questionnaire!A:KQ,20,FALSE))</f>
        <v>#</v>
      </c>
    </row>
    <row r="2125" spans="1:2">
      <c r="A2125" t="s">
        <v>345</v>
      </c>
      <c r="B2125" t="str">
        <f>IF(ISBLANK(VLOOKUP(A2125,Questionnaire!A:KQ,20,FALSE)),"#",VLOOKUP(A2125,Questionnaire!A:KQ,20,FALSE))</f>
        <v>#</v>
      </c>
    </row>
    <row r="2126" spans="1:2">
      <c r="A2126" t="s">
        <v>348</v>
      </c>
      <c r="B2126" t="str">
        <f>IF(ISBLANK(VLOOKUP(A2126,Questionnaire!A:KQ,20,FALSE)),"#",VLOOKUP(A2126,Questionnaire!A:KQ,20,FALSE))</f>
        <v>#</v>
      </c>
    </row>
    <row r="2127" spans="1:2">
      <c r="A2127" t="s">
        <v>353</v>
      </c>
      <c r="B2127" t="str">
        <f>IF(ISBLANK(VLOOKUP(A2127,Questionnaire!A:KQ,20,FALSE)),"#",VLOOKUP(A2127,Questionnaire!A:KQ,20,FALSE))</f>
        <v>#</v>
      </c>
    </row>
    <row r="2128" spans="1:2">
      <c r="A2128" t="s">
        <v>354</v>
      </c>
      <c r="B2128" t="str">
        <f>IF(ISBLANK(VLOOKUP(A2128,Questionnaire!A:KQ,20,FALSE)),"#",VLOOKUP(A2128,Questionnaire!A:KQ,20,FALSE))</f>
        <v>#</v>
      </c>
    </row>
    <row r="2129" spans="1:2">
      <c r="A2129" t="s">
        <v>355</v>
      </c>
      <c r="B2129" t="str">
        <f>IF(ISBLANK(VLOOKUP(A2129,Questionnaire!A:KQ,20,FALSE)),"#",VLOOKUP(A2129,Questionnaire!A:KQ,20,FALSE))</f>
        <v>#</v>
      </c>
    </row>
    <row r="2130" spans="1:2">
      <c r="A2130" t="s">
        <v>356</v>
      </c>
      <c r="B2130" t="str">
        <f>IF(ISBLANK(VLOOKUP(A2130,Questionnaire!A:KQ,20,FALSE)),"#",VLOOKUP(A2130,Questionnaire!A:KQ,20,FALSE))</f>
        <v>#</v>
      </c>
    </row>
    <row r="2131" spans="1:2">
      <c r="A2131" t="s">
        <v>357</v>
      </c>
      <c r="B2131" t="str">
        <f>IF(ISBLANK(VLOOKUP(A2131,Questionnaire!A:KQ,20,FALSE)),"#",VLOOKUP(A2131,Questionnaire!A:KQ,20,FALSE))</f>
        <v>#</v>
      </c>
    </row>
    <row r="2132" spans="1:2">
      <c r="A2132" t="s">
        <v>360</v>
      </c>
      <c r="B2132" t="str">
        <f>IF(ISBLANK(VLOOKUP(A2132,Questionnaire!A:KQ,20,FALSE)),"#",VLOOKUP(A2132,Questionnaire!A:KQ,20,FALSE))</f>
        <v>#</v>
      </c>
    </row>
    <row r="2133" spans="1:2">
      <c r="A2133" t="s">
        <v>362</v>
      </c>
      <c r="B2133" t="str">
        <f>IF(ISBLANK(VLOOKUP(A2133,Questionnaire!A:KQ,20,FALSE)),"#",VLOOKUP(A2133,Questionnaire!A:KQ,20,FALSE))</f>
        <v>#</v>
      </c>
    </row>
    <row r="2134" spans="1:2">
      <c r="A2134" t="s">
        <v>363</v>
      </c>
      <c r="B2134" t="str">
        <f>IF(ISBLANK(VLOOKUP(A2134,Questionnaire!A:KQ,20,FALSE)),"#",VLOOKUP(A2134,Questionnaire!A:KQ,20,FALSE))</f>
        <v>#</v>
      </c>
    </row>
    <row r="2135" spans="1:2">
      <c r="A2135" t="s">
        <v>364</v>
      </c>
      <c r="B2135" t="str">
        <f>IF(ISBLANK(VLOOKUP(A2135,Questionnaire!A:KQ,20,FALSE)),"#",VLOOKUP(A2135,Questionnaire!A:KQ,20,FALSE))</f>
        <v>#</v>
      </c>
    </row>
    <row r="2136" spans="1:2">
      <c r="A2136" t="s">
        <v>365</v>
      </c>
      <c r="B2136" t="str">
        <f>IF(ISBLANK(VLOOKUP(A2136,Questionnaire!A:KQ,20,FALSE)),"#",VLOOKUP(A2136,Questionnaire!A:KQ,20,FALSE))</f>
        <v>#</v>
      </c>
    </row>
    <row r="2137" spans="1:2">
      <c r="A2137" t="s">
        <v>366</v>
      </c>
      <c r="B2137" t="str">
        <f>IF(ISBLANK(VLOOKUP(A2137,Questionnaire!A:KQ,20,FALSE)),"#",VLOOKUP(A2137,Questionnaire!A:KQ,20,FALSE))</f>
        <v>#</v>
      </c>
    </row>
    <row r="2138" spans="1:2">
      <c r="A2138" t="s">
        <v>371</v>
      </c>
      <c r="B2138" t="str">
        <f>IF(ISBLANK(VLOOKUP(A2138,Questionnaire!A:KQ,20,FALSE)),"#",VLOOKUP(A2138,Questionnaire!A:KQ,20,FALSE))</f>
        <v>#</v>
      </c>
    </row>
    <row r="2139" spans="1:2">
      <c r="A2139" t="s">
        <v>372</v>
      </c>
      <c r="B2139" t="str">
        <f>IF(ISBLANK(VLOOKUP(A2139,Questionnaire!A:KQ,20,FALSE)),"#",VLOOKUP(A2139,Questionnaire!A:KQ,20,FALSE))</f>
        <v>#</v>
      </c>
    </row>
    <row r="2140" spans="1:2">
      <c r="A2140" t="s">
        <v>373</v>
      </c>
      <c r="B2140" t="str">
        <f>IF(ISBLANK(VLOOKUP(A2140,Questionnaire!A:KQ,20,FALSE)),"#",VLOOKUP(A2140,Questionnaire!A:KQ,20,FALSE))</f>
        <v>#</v>
      </c>
    </row>
    <row r="2141" spans="1:2">
      <c r="A2141" t="s">
        <v>374</v>
      </c>
      <c r="B2141" t="str">
        <f>IF(ISBLANK(VLOOKUP(A2141,Questionnaire!A:KQ,20,FALSE)),"#",VLOOKUP(A2141,Questionnaire!A:KQ,20,FALSE))</f>
        <v>#</v>
      </c>
    </row>
    <row r="2142" spans="1:2">
      <c r="A2142" t="s">
        <v>377</v>
      </c>
      <c r="B2142" t="str">
        <f>IF(ISBLANK(VLOOKUP(A2142,Questionnaire!A:KQ,20,FALSE)),"#",VLOOKUP(A2142,Questionnaire!A:KQ,20,FALSE))</f>
        <v>#</v>
      </c>
    </row>
    <row r="2143" spans="1:2">
      <c r="A2143" t="s">
        <v>379</v>
      </c>
      <c r="B2143" t="str">
        <f>IF(ISBLANK(VLOOKUP(A2143,Questionnaire!A:KQ,20,FALSE)),"#",VLOOKUP(A2143,Questionnaire!A:KQ,20,FALSE))</f>
        <v>#</v>
      </c>
    </row>
    <row r="2144" spans="1:2">
      <c r="A2144" t="s">
        <v>380</v>
      </c>
      <c r="B2144" t="str">
        <f>IF(ISBLANK(VLOOKUP(A2144,Questionnaire!A:KQ,20,FALSE)),"#",VLOOKUP(A2144,Questionnaire!A:KQ,20,FALSE))</f>
        <v>#</v>
      </c>
    </row>
    <row r="2145" spans="1:2">
      <c r="A2145" t="s">
        <v>381</v>
      </c>
      <c r="B2145" t="str">
        <f>IF(ISBLANK(VLOOKUP(A2145,Questionnaire!A:KQ,20,FALSE)),"#",VLOOKUP(A2145,Questionnaire!A:KQ,20,FALSE))</f>
        <v>#</v>
      </c>
    </row>
    <row r="2146" spans="1:2">
      <c r="A2146" t="s">
        <v>382</v>
      </c>
      <c r="B2146" t="str">
        <f>IF(ISBLANK(VLOOKUP(A2146,Questionnaire!A:KQ,20,FALSE)),"#",VLOOKUP(A2146,Questionnaire!A:KQ,20,FALSE))</f>
        <v>#</v>
      </c>
    </row>
    <row r="2147" spans="1:2">
      <c r="A2147" t="s">
        <v>384</v>
      </c>
      <c r="B2147" t="str">
        <f>IF(ISBLANK(VLOOKUP(A2147,Questionnaire!A:KQ,20,FALSE)),"#",VLOOKUP(A2147,Questionnaire!A:KQ,20,FALSE))</f>
        <v>#</v>
      </c>
    </row>
    <row r="2148" spans="1:2">
      <c r="A2148" t="s">
        <v>387</v>
      </c>
      <c r="B2148" t="str">
        <f>IF(ISBLANK(VLOOKUP(A2148,Questionnaire!A:KQ,20,FALSE)),"#",VLOOKUP(A2148,Questionnaire!A:KQ,20,FALSE))</f>
        <v>#</v>
      </c>
    </row>
    <row r="2149" spans="1:2">
      <c r="A2149" t="s">
        <v>391</v>
      </c>
      <c r="B2149" t="str">
        <f>IF(ISBLANK(VLOOKUP(A2149,Questionnaire!A:KQ,20,FALSE)),"#",VLOOKUP(A2149,Questionnaire!A:KQ,20,FALSE))</f>
        <v>#</v>
      </c>
    </row>
    <row r="2150" spans="1:2">
      <c r="A2150" t="s">
        <v>393</v>
      </c>
      <c r="B2150" t="str">
        <f>IF(ISBLANK(VLOOKUP(A2150,Questionnaire!A:KQ,20,FALSE)),"#",VLOOKUP(A2150,Questionnaire!A:KQ,20,FALSE))</f>
        <v>#</v>
      </c>
    </row>
    <row r="2151" spans="1:2">
      <c r="A2151" t="s">
        <v>395</v>
      </c>
      <c r="B2151" t="str">
        <f>IF(ISBLANK(VLOOKUP(A2151,Questionnaire!A:KQ,20,FALSE)),"#",VLOOKUP(A2151,Questionnaire!A:KQ,20,FALSE))</f>
        <v>#</v>
      </c>
    </row>
    <row r="2152" spans="1:2">
      <c r="A2152" t="s">
        <v>398</v>
      </c>
      <c r="B2152" t="str">
        <f>IF(ISBLANK(VLOOKUP(A2152,Questionnaire!A:KQ,20,FALSE)),"#",VLOOKUP(A2152,Questionnaire!A:KQ,20,FALSE))</f>
        <v>#</v>
      </c>
    </row>
    <row r="2153" spans="1:2">
      <c r="A2153" t="s">
        <v>402</v>
      </c>
      <c r="B2153" t="str">
        <f>IF(ISBLANK(VLOOKUP(A2153,Questionnaire!A:KQ,20,FALSE)),"#",VLOOKUP(A2153,Questionnaire!A:KQ,20,FALSE))</f>
        <v>#</v>
      </c>
    </row>
    <row r="2154" spans="1:2">
      <c r="A2154" t="s">
        <v>405</v>
      </c>
      <c r="B2154" t="str">
        <f>IF(ISBLANK(VLOOKUP(A2154,Questionnaire!A:KQ,20,FALSE)),"#",VLOOKUP(A2154,Questionnaire!A:KQ,20,FALSE))</f>
        <v>#</v>
      </c>
    </row>
    <row r="2155" spans="1:2">
      <c r="A2155" t="s">
        <v>409</v>
      </c>
      <c r="B2155" t="str">
        <f>IF(ISBLANK(VLOOKUP(A2155,Questionnaire!A:KQ,20,FALSE)),"#",VLOOKUP(A2155,Questionnaire!A:KQ,20,FALSE))</f>
        <v>#</v>
      </c>
    </row>
    <row r="2156" spans="1:2">
      <c r="A2156" t="s">
        <v>412</v>
      </c>
      <c r="B2156" t="str">
        <f>IF(ISBLANK(VLOOKUP(A2156,Questionnaire!A:KQ,20,FALSE)),"#",VLOOKUP(A2156,Questionnaire!A:KQ,20,FALSE))</f>
        <v>#</v>
      </c>
    </row>
    <row r="2157" spans="1:2">
      <c r="A2157" t="s">
        <v>415</v>
      </c>
      <c r="B2157" t="str">
        <f>IF(ISBLANK(VLOOKUP(A2157,Questionnaire!A:KQ,20,FALSE)),"#",VLOOKUP(A2157,Questionnaire!A:KQ,20,FALSE))</f>
        <v>#</v>
      </c>
    </row>
    <row r="2158" spans="1:2">
      <c r="A2158" t="s">
        <v>418</v>
      </c>
      <c r="B2158" t="str">
        <f>IF(ISBLANK(VLOOKUP(A2158,Questionnaire!A:KQ,20,FALSE)),"#",VLOOKUP(A2158,Questionnaire!A:KQ,20,FALSE))</f>
        <v>#</v>
      </c>
    </row>
    <row r="2159" spans="1:2">
      <c r="A2159" t="s">
        <v>421</v>
      </c>
      <c r="B2159" t="str">
        <f>IF(ISBLANK(VLOOKUP(A2159,Questionnaire!A:KQ,20,FALSE)),"#",VLOOKUP(A2159,Questionnaire!A:KQ,20,FALSE))</f>
        <v>#</v>
      </c>
    </row>
    <row r="2160" spans="1:2">
      <c r="A2160" t="s">
        <v>424</v>
      </c>
      <c r="B2160" t="str">
        <f>IF(ISBLANK(VLOOKUP(A2160,Questionnaire!A:KQ,20,FALSE)),"#",VLOOKUP(A2160,Questionnaire!A:KQ,20,FALSE))</f>
        <v>#</v>
      </c>
    </row>
    <row r="2161" spans="1:2">
      <c r="A2161" t="s">
        <v>429</v>
      </c>
      <c r="B2161" t="str">
        <f>IF(ISBLANK(VLOOKUP(A2161,Questionnaire!A:KQ,20,FALSE)),"#",VLOOKUP(A2161,Questionnaire!A:KQ,20,FALSE))</f>
        <v>#</v>
      </c>
    </row>
    <row r="2162" spans="1:2">
      <c r="A2162" t="s">
        <v>432</v>
      </c>
      <c r="B2162" t="str">
        <f>IF(ISBLANK(VLOOKUP(A2162,Questionnaire!A:KQ,20,FALSE)),"#",VLOOKUP(A2162,Questionnaire!A:KQ,20,FALSE))</f>
        <v>#</v>
      </c>
    </row>
    <row r="2163" spans="1:2">
      <c r="A2163" t="s">
        <v>435</v>
      </c>
      <c r="B2163" t="str">
        <f>IF(ISBLANK(VLOOKUP(A2163,Questionnaire!A:KQ,20,FALSE)),"#",VLOOKUP(A2163,Questionnaire!A:KQ,20,FALSE))</f>
        <v>#</v>
      </c>
    </row>
    <row r="2164" spans="1:2">
      <c r="A2164" t="s">
        <v>437</v>
      </c>
      <c r="B2164" t="str">
        <f>IF(ISBLANK(VLOOKUP(A2164,Questionnaire!A:KQ,20,FALSE)),"#",VLOOKUP(A2164,Questionnaire!A:KQ,20,FALSE))</f>
        <v>#</v>
      </c>
    </row>
    <row r="2165" spans="1:2">
      <c r="A2165" t="s">
        <v>439</v>
      </c>
      <c r="B2165" t="str">
        <f>IF(ISBLANK(VLOOKUP(A2165,Questionnaire!A:KQ,20,FALSE)),"#",VLOOKUP(A2165,Questionnaire!A:KQ,20,FALSE))</f>
        <v>#</v>
      </c>
    </row>
    <row r="2166" spans="1:2">
      <c r="A2166" t="s">
        <v>442</v>
      </c>
      <c r="B2166" t="str">
        <f>IF(ISBLANK(VLOOKUP(A2166,Questionnaire!A:KQ,20,FALSE)),"#",VLOOKUP(A2166,Questionnaire!A:KQ,20,FALSE))</f>
        <v>#</v>
      </c>
    </row>
    <row r="2167" spans="1:2">
      <c r="A2167" t="s">
        <v>445</v>
      </c>
      <c r="B2167" t="str">
        <f>IF(ISBLANK(VLOOKUP(A2167,Questionnaire!A:KQ,20,FALSE)),"#",VLOOKUP(A2167,Questionnaire!A:KQ,20,FALSE))</f>
        <v>#</v>
      </c>
    </row>
    <row r="2168" spans="1:2">
      <c r="A2168" t="s">
        <v>448</v>
      </c>
      <c r="B2168" t="str">
        <f>IF(ISBLANK(VLOOKUP(A2168,Questionnaire!A:KQ,20,FALSE)),"#",VLOOKUP(A2168,Questionnaire!A:KQ,20,FALSE))</f>
        <v>#</v>
      </c>
    </row>
    <row r="2169" spans="1:2">
      <c r="A2169" t="s">
        <v>452</v>
      </c>
      <c r="B2169" t="str">
        <f>IF(ISBLANK(VLOOKUP(A2169,Questionnaire!A:KQ,20,FALSE)),"#",VLOOKUP(A2169,Questionnaire!A:KQ,20,FALSE))</f>
        <v>#</v>
      </c>
    </row>
    <row r="2170" spans="1:2">
      <c r="A2170" t="s">
        <v>455</v>
      </c>
      <c r="B2170" t="str">
        <f>IF(ISBLANK(VLOOKUP(A2170,Questionnaire!A:KQ,20,FALSE)),"#",VLOOKUP(A2170,Questionnaire!A:KQ,20,FALSE))</f>
        <v>#</v>
      </c>
    </row>
    <row r="2171" spans="1:2">
      <c r="A2171" t="s">
        <v>458</v>
      </c>
      <c r="B2171" t="str">
        <f>IF(ISBLANK(VLOOKUP(A2171,Questionnaire!A:KQ,20,FALSE)),"#",VLOOKUP(A2171,Questionnaire!A:KQ,20,FALSE))</f>
        <v>#</v>
      </c>
    </row>
    <row r="2172" spans="1:2">
      <c r="A2172" t="s">
        <v>461</v>
      </c>
      <c r="B2172" t="str">
        <f>IF(ISBLANK(VLOOKUP(A2172,Questionnaire!A:KQ,20,FALSE)),"#",VLOOKUP(A2172,Questionnaire!A:KQ,20,FALSE))</f>
        <v>#</v>
      </c>
    </row>
    <row r="2173" spans="1:2">
      <c r="A2173" t="s">
        <v>465</v>
      </c>
      <c r="B2173" t="str">
        <f>IF(ISBLANK(VLOOKUP(A2173,Questionnaire!A:KQ,20,FALSE)),"#",VLOOKUP(A2173,Questionnaire!A:KQ,20,FALSE))</f>
        <v>#</v>
      </c>
    </row>
    <row r="2174" spans="1:2">
      <c r="A2174" t="s">
        <v>467</v>
      </c>
      <c r="B2174" t="str">
        <f>IF(ISBLANK(VLOOKUP(A2174,Questionnaire!A:KQ,20,FALSE)),"#",VLOOKUP(A2174,Questionnaire!A:KQ,20,FALSE))</f>
        <v>#</v>
      </c>
    </row>
    <row r="2175" spans="1:2">
      <c r="A2175" t="s">
        <v>469</v>
      </c>
      <c r="B2175" t="str">
        <f>IF(ISBLANK(VLOOKUP(A2175,Questionnaire!A:KQ,20,FALSE)),"#",VLOOKUP(A2175,Questionnaire!A:KQ,20,FALSE))</f>
        <v>#</v>
      </c>
    </row>
    <row r="2176" spans="1:2">
      <c r="A2176" t="s">
        <v>471</v>
      </c>
      <c r="B2176" t="str">
        <f>IF(ISBLANK(VLOOKUP(A2176,Questionnaire!A:KQ,20,FALSE)),"#",VLOOKUP(A2176,Questionnaire!A:KQ,20,FALSE))</f>
        <v>#</v>
      </c>
    </row>
    <row r="2177" spans="1:3">
      <c r="A2177" t="s">
        <v>473</v>
      </c>
      <c r="B2177" t="str">
        <f>IF(ISBLANK(VLOOKUP(A2177,Questionnaire!A:KQ,20,FALSE)),"#",VLOOKUP(A2177,Questionnaire!A:KQ,20,FALSE))</f>
        <v>#</v>
      </c>
    </row>
    <row r="2178" spans="1:3">
      <c r="A2178" t="s">
        <v>475</v>
      </c>
      <c r="B2178" t="str">
        <f>IF(ISBLANK(VLOOKUP(A2178,Questionnaire!A:KQ,20,FALSE)),"#",VLOOKUP(A2178,Questionnaire!A:KQ,20,FALSE))</f>
        <v>#</v>
      </c>
    </row>
    <row r="2179" spans="1:3">
      <c r="A2179" t="s">
        <v>185</v>
      </c>
      <c r="B2179" t="str">
        <f>IF(ISBLANK(VLOOKUP(A2179,Questionnaire!A:KQ,21,FALSE)),"#",VLOOKUP(A2179,Questionnaire!A:KQ,21,FALSE))</f>
        <v>#</v>
      </c>
      <c r="C2179">
        <v>18</v>
      </c>
    </row>
    <row r="2180" spans="1:3">
      <c r="A2180" t="s">
        <v>187</v>
      </c>
      <c r="B2180" t="str">
        <f>IF(ISNA(VLOOKUP(VLOOKUP(A2180,Questionnaire!A:KQ,21,FALSE),'CORA Encoding'!D:E,2,FALSE)),"#",VLOOKUP(VLOOKUP(A2180,Questionnaire!A:KQ,21,FALSE),'CORA Encoding'!D:E,2,FALSE))</f>
        <v>#</v>
      </c>
    </row>
    <row r="2181" spans="1:3">
      <c r="A2181" t="s">
        <v>189</v>
      </c>
      <c r="B2181" t="str">
        <f>IF(ISNA(VLOOKUP(VLOOKUP(A2181,Questionnaire!A:KQ,21,FALSE),'CORA Encoding'!G:H,2,FALSE)),"#",VLOOKUP(VLOOKUP(A2181,Questionnaire!A:KQ,21,FALSE),'CORA Encoding'!G:H,2,FALSE))</f>
        <v>#</v>
      </c>
    </row>
    <row r="2182" spans="1:3">
      <c r="A2182" t="s">
        <v>191</v>
      </c>
      <c r="B2182" t="str">
        <f>IF(ISNA(VLOOKUP(VLOOKUP(A2182,Questionnaire!A:KQ,21,FALSE),'Country List'!E:F,2,FALSE)),"#",VLOOKUP(VLOOKUP(A2182,Questionnaire!A:KQ,21,FALSE),'Country List'!E:F,2,FALSE))</f>
        <v>#</v>
      </c>
    </row>
    <row r="2183" spans="1:3">
      <c r="A2183" t="s">
        <v>193</v>
      </c>
      <c r="B2183" t="str">
        <f>IF(ISNA(VLOOKUP(VLOOKUP(A2183,Questionnaire!A:KQ,21,FALSE),'Industry List'!B:C,2,FALSE)),"#",VLOOKUP(VLOOKUP(A2183,Questionnaire!A:KQ,21,FALSE),'Industry List'!B:C,2,FALSE))</f>
        <v>#</v>
      </c>
    </row>
    <row r="2184" spans="1:3">
      <c r="A2184" t="s">
        <v>197</v>
      </c>
      <c r="B2184" t="str">
        <f>IF(ISBLANK(VLOOKUP(A2184,Questionnaire!A:KQ,21,FALSE)),"#",VLOOKUP(A2184,Questionnaire!A:KQ,21,FALSE))</f>
        <v>#</v>
      </c>
    </row>
    <row r="2185" spans="1:3">
      <c r="A2185" t="s">
        <v>201</v>
      </c>
      <c r="B2185" t="str">
        <f>IF(ISBLANK(VLOOKUP(A2185,Questionnaire!A:KQ,21,FALSE)),"#",VLOOKUP(A2185,Questionnaire!A:KQ,21,FALSE))</f>
        <v>#</v>
      </c>
    </row>
    <row r="2186" spans="1:3">
      <c r="A2186" t="s">
        <v>203</v>
      </c>
      <c r="B2186" t="str">
        <f>IF(ISNA(VLOOKUP(VLOOKUP(A2186,Questionnaire!A:KQ,21,FALSE),'CORA Encoding'!J:K,2,FALSE)),"#",VLOOKUP(VLOOKUP(A2186,Questionnaire!A:KQ,21,FALSE),'CORA Encoding'!J:K,2,FALSE))</f>
        <v>#</v>
      </c>
    </row>
    <row r="2187" spans="1:3">
      <c r="A2187" t="s">
        <v>208</v>
      </c>
      <c r="B2187" t="str">
        <f>IF(ISBLANK(VLOOKUP(A2187,Questionnaire!A:KQ,21,FALSE)),"#",VLOOKUP(A2187,Questionnaire!A:KQ,21,FALSE))</f>
        <v>#</v>
      </c>
    </row>
    <row r="2188" spans="1:3">
      <c r="A2188" t="s">
        <v>213</v>
      </c>
      <c r="B2188" t="str">
        <f>IF(ISBLANK(VLOOKUP(A2188,Questionnaire!A:KQ,21,FALSE)),"#",VLOOKUP(A2188,Questionnaire!A:KQ,21,FALSE))</f>
        <v>#</v>
      </c>
    </row>
    <row r="2189" spans="1:3">
      <c r="A2189" t="s">
        <v>215</v>
      </c>
      <c r="B2189" t="str">
        <f>IF(ISBLANK(VLOOKUP(A2189,Questionnaire!A:KQ,21,FALSE)),"#",VLOOKUP(A2189,Questionnaire!A:KQ,21,FALSE))</f>
        <v>#</v>
      </c>
    </row>
    <row r="2190" spans="1:3">
      <c r="A2190" t="s">
        <v>217</v>
      </c>
      <c r="B2190" t="str">
        <f>IF(ISBLANK(VLOOKUP(A2190,Questionnaire!A:KQ,21,FALSE)),"#",VLOOKUP(A2190,Questionnaire!A:KQ,21,FALSE))</f>
        <v>#</v>
      </c>
    </row>
    <row r="2191" spans="1:3">
      <c r="A2191" t="s">
        <v>219</v>
      </c>
      <c r="B2191" t="str">
        <f>IF(ISBLANK(VLOOKUP(A2191,Questionnaire!A:KQ,21,FALSE)),"#",VLOOKUP(A2191,Questionnaire!A:KQ,21,FALSE))</f>
        <v>#</v>
      </c>
    </row>
    <row r="2192" spans="1:3">
      <c r="A2192" t="s">
        <v>221</v>
      </c>
      <c r="B2192" t="str">
        <f>IF(ISBLANK(VLOOKUP(A2192,Questionnaire!A:KQ,21,FALSE)),"#",VLOOKUP(A2192,Questionnaire!A:KQ,21,FALSE))</f>
        <v>#</v>
      </c>
    </row>
    <row r="2193" spans="1:2">
      <c r="A2193" t="s">
        <v>223</v>
      </c>
      <c r="B2193" t="str">
        <f>IF(ISBLANK(VLOOKUP(A2193,Questionnaire!A:KQ,21,FALSE)),"#",VLOOKUP(A2193,Questionnaire!A:KQ,21,FALSE))</f>
        <v>#</v>
      </c>
    </row>
    <row r="2194" spans="1:2">
      <c r="A2194" t="s">
        <v>225</v>
      </c>
      <c r="B2194" t="str">
        <f>IF(ISBLANK(VLOOKUP(A2194,Questionnaire!A:KQ,21,FALSE)),"#",VLOOKUP(A2194,Questionnaire!A:KQ,21,FALSE))</f>
        <v>#</v>
      </c>
    </row>
    <row r="2195" spans="1:2">
      <c r="A2195" t="s">
        <v>227</v>
      </c>
      <c r="B2195" t="str">
        <f>IF(ISBLANK(VLOOKUP(A2195,Questionnaire!A:KQ,21,FALSE)),"#",VLOOKUP(A2195,Questionnaire!A:KQ,21,FALSE))</f>
        <v>#</v>
      </c>
    </row>
    <row r="2196" spans="1:2">
      <c r="A2196" t="s">
        <v>229</v>
      </c>
      <c r="B2196" t="str">
        <f>IF(ISBLANK(VLOOKUP(A2196,Questionnaire!A:KQ,21,FALSE)),"#",VLOOKUP(A2196,Questionnaire!A:KQ,21,FALSE))</f>
        <v>#</v>
      </c>
    </row>
    <row r="2197" spans="1:2">
      <c r="A2197" t="s">
        <v>231</v>
      </c>
      <c r="B2197" t="str">
        <f>IF(ISBLANK(VLOOKUP(A2197,Questionnaire!A:KQ,21,FALSE)),"#",VLOOKUP(A2197,Questionnaire!A:KQ,21,FALSE))</f>
        <v>#</v>
      </c>
    </row>
    <row r="2198" spans="1:2">
      <c r="A2198" t="s">
        <v>233</v>
      </c>
      <c r="B2198" t="str">
        <f>IF(ISBLANK(VLOOKUP(A2198,Questionnaire!A:KQ,21,FALSE)),"#",VLOOKUP(A2198,Questionnaire!A:KQ,21,FALSE))</f>
        <v>#</v>
      </c>
    </row>
    <row r="2199" spans="1:2">
      <c r="A2199" t="s">
        <v>235</v>
      </c>
      <c r="B2199" t="str">
        <f>IF(ISBLANK(VLOOKUP(A2199,Questionnaire!A:KQ,21,FALSE)),"#",VLOOKUP(A2199,Questionnaire!A:KQ,21,FALSE))</f>
        <v>#</v>
      </c>
    </row>
    <row r="2200" spans="1:2">
      <c r="A2200" t="s">
        <v>237</v>
      </c>
      <c r="B2200" t="str">
        <f>IF(ISBLANK(VLOOKUP(A2200,Questionnaire!A:KQ,21,FALSE)),"#",VLOOKUP(A2200,Questionnaire!A:KQ,21,FALSE))</f>
        <v>#</v>
      </c>
    </row>
    <row r="2201" spans="1:2">
      <c r="A2201" t="s">
        <v>239</v>
      </c>
      <c r="B2201" t="str">
        <f>IF(ISBLANK(VLOOKUP(A2201,Questionnaire!A:KQ,21,FALSE)),"#",VLOOKUP(A2201,Questionnaire!A:KQ,21,FALSE))</f>
        <v>#</v>
      </c>
    </row>
    <row r="2202" spans="1:2">
      <c r="A2202" t="s">
        <v>242</v>
      </c>
      <c r="B2202" t="str">
        <f>IF(ISBLANK(VLOOKUP(A2202,Questionnaire!A:KQ,21,FALSE)),"#",VLOOKUP(A2202,Questionnaire!A:KQ,21,FALSE))</f>
        <v>#</v>
      </c>
    </row>
    <row r="2203" spans="1:2">
      <c r="A2203" t="s">
        <v>245</v>
      </c>
      <c r="B2203" t="str">
        <f>IF(ISBLANK(VLOOKUP(A2203,Questionnaire!A:KQ,21,FALSE)),"#",VLOOKUP(A2203,Questionnaire!A:KQ,21,FALSE))</f>
        <v>#</v>
      </c>
    </row>
    <row r="2204" spans="1:2">
      <c r="A2204" t="s">
        <v>247</v>
      </c>
      <c r="B2204" t="str">
        <f>IF(ISBLANK(VLOOKUP(A2204,Questionnaire!A:KQ,21,FALSE)),"#",VLOOKUP(A2204,Questionnaire!A:KQ,21,FALSE))</f>
        <v>#</v>
      </c>
    </row>
    <row r="2205" spans="1:2">
      <c r="A2205" t="s">
        <v>249</v>
      </c>
      <c r="B2205" t="str">
        <f>IF(ISBLANK(VLOOKUP(A2205,Questionnaire!A:KQ,21,FALSE)),"#",VLOOKUP(A2205,Questionnaire!A:KQ,21,FALSE))</f>
        <v>#</v>
      </c>
    </row>
    <row r="2206" spans="1:2">
      <c r="A2206" t="s">
        <v>250</v>
      </c>
      <c r="B2206" t="str">
        <f>IF(ISBLANK(VLOOKUP(A2206,Questionnaire!A:KQ,21,FALSE)),"#",VLOOKUP(A2206,Questionnaire!A:KQ,21,FALSE))</f>
        <v>#</v>
      </c>
    </row>
    <row r="2207" spans="1:2">
      <c r="A2207" t="s">
        <v>252</v>
      </c>
      <c r="B2207" t="str">
        <f>IF(ISBLANK(VLOOKUP(A2207,Questionnaire!A:KQ,21,FALSE)),"#",VLOOKUP(A2207,Questionnaire!A:KQ,21,FALSE))</f>
        <v>#</v>
      </c>
    </row>
    <row r="2208" spans="1:2">
      <c r="A2208" t="s">
        <v>255</v>
      </c>
      <c r="B2208" t="str">
        <f>IF(ISBLANK(VLOOKUP(A2208,Questionnaire!A:KQ,21,FALSE)),"#",VLOOKUP(A2208,Questionnaire!A:KQ,21,FALSE))</f>
        <v>#</v>
      </c>
    </row>
    <row r="2209" spans="1:2">
      <c r="A2209" t="s">
        <v>258</v>
      </c>
      <c r="B2209" t="str">
        <f>IF(ISNA(VLOOKUP(VLOOKUP(A2209,Questionnaire!A:KQ,21,FALSE),'CORA Encoding'!M:N,2,FALSE)),"#",VLOOKUP(VLOOKUP(A2209,Questionnaire!A:KQ,21,FALSE),'CORA Encoding'!M:N,2,FALSE))</f>
        <v>#</v>
      </c>
    </row>
    <row r="2210" spans="1:2">
      <c r="A2210" t="s">
        <v>261</v>
      </c>
      <c r="B2210" t="str">
        <f>IF(ISBLANK(VLOOKUP(A2210,Questionnaire!A:KQ,21,FALSE)),"#",VLOOKUP(A2210,Questionnaire!A:KQ,21,FALSE))</f>
        <v>#</v>
      </c>
    </row>
    <row r="2211" spans="1:2">
      <c r="A2211" t="s">
        <v>263</v>
      </c>
      <c r="B2211" t="str">
        <f>IF(ISBLANK(VLOOKUP(A2211,Questionnaire!A:KQ,21,FALSE)),"#",VLOOKUP(A2211,Questionnaire!A:KQ,21,FALSE))</f>
        <v>#</v>
      </c>
    </row>
    <row r="2212" spans="1:2">
      <c r="A2212" t="s">
        <v>265</v>
      </c>
      <c r="B2212" t="str">
        <f>IF(ISBLANK(VLOOKUP(A2212,Questionnaire!A:KQ,21,FALSE)),"#",VLOOKUP(A2212,Questionnaire!A:KQ,21,FALSE))</f>
        <v>#</v>
      </c>
    </row>
    <row r="2213" spans="1:2">
      <c r="A2213" t="s">
        <v>267</v>
      </c>
      <c r="B2213" t="str">
        <f>IF(ISBLANK(VLOOKUP(A2213,Questionnaire!A:KQ,21,FALSE)),"#",VLOOKUP(A2213,Questionnaire!A:KQ,21,FALSE))</f>
        <v>#</v>
      </c>
    </row>
    <row r="2214" spans="1:2">
      <c r="A2214" t="s">
        <v>269</v>
      </c>
      <c r="B2214" t="str">
        <f>IF(ISBLANK(VLOOKUP(A2214,Questionnaire!A:KQ,21,FALSE)),"#",VLOOKUP(A2214,Questionnaire!A:KQ,21,FALSE))</f>
        <v>#</v>
      </c>
    </row>
    <row r="2215" spans="1:2">
      <c r="A2215" t="s">
        <v>274</v>
      </c>
      <c r="B2215" t="str">
        <f>IF(ISBLANK(VLOOKUP(A2215,Questionnaire!A:KQ,21,FALSE)),"#",VLOOKUP(A2215,Questionnaire!A:KQ,21,FALSE))</f>
        <v>#</v>
      </c>
    </row>
    <row r="2216" spans="1:2">
      <c r="A2216" t="s">
        <v>276</v>
      </c>
      <c r="B2216" t="str">
        <f>IF(ISBLANK(VLOOKUP(A2216,Questionnaire!A:KQ,21,FALSE)),"#",VLOOKUP(A2216,Questionnaire!A:KQ,21,FALSE))</f>
        <v>#</v>
      </c>
    </row>
    <row r="2217" spans="1:2">
      <c r="A2217" t="s">
        <v>278</v>
      </c>
      <c r="B2217" t="str">
        <f>IF(ISBLANK(VLOOKUP(A2217,Questionnaire!A:KQ,21,FALSE)),"#",VLOOKUP(A2217,Questionnaire!A:KQ,21,FALSE))</f>
        <v>#</v>
      </c>
    </row>
    <row r="2218" spans="1:2">
      <c r="A2218" t="s">
        <v>280</v>
      </c>
      <c r="B2218" t="str">
        <f>IF(ISBLANK(VLOOKUP(A2218,Questionnaire!A:KQ,21,FALSE)),"#",VLOOKUP(A2218,Questionnaire!A:KQ,21,FALSE))</f>
        <v>#</v>
      </c>
    </row>
    <row r="2219" spans="1:2">
      <c r="A2219" t="s">
        <v>282</v>
      </c>
      <c r="B2219" t="str">
        <f>IF(ISBLANK(VLOOKUP(A2219,Questionnaire!A:KQ,21,FALSE)),"#",VLOOKUP(A2219,Questionnaire!A:KQ,21,FALSE))</f>
        <v>#</v>
      </c>
    </row>
    <row r="2220" spans="1:2">
      <c r="A2220" t="s">
        <v>286</v>
      </c>
      <c r="B2220" t="str">
        <f>IF(ISBLANK(VLOOKUP(A2220,Questionnaire!A:KQ,21,FALSE)),"#",VLOOKUP(A2220,Questionnaire!A:KQ,21,FALSE))</f>
        <v>#</v>
      </c>
    </row>
    <row r="2221" spans="1:2">
      <c r="A2221" t="s">
        <v>288</v>
      </c>
      <c r="B2221" t="str">
        <f>IF(ISBLANK(VLOOKUP(A2221,Questionnaire!A:KQ,21,FALSE)),"#",VLOOKUP(A2221,Questionnaire!A:KQ,21,FALSE))</f>
        <v>#</v>
      </c>
    </row>
    <row r="2222" spans="1:2">
      <c r="A2222" t="s">
        <v>290</v>
      </c>
      <c r="B2222" t="str">
        <f>IF(ISBLANK(VLOOKUP(A2222,Questionnaire!A:KQ,21,FALSE)),"#",VLOOKUP(A2222,Questionnaire!A:KQ,21,FALSE))</f>
        <v>#</v>
      </c>
    </row>
    <row r="2223" spans="1:2">
      <c r="A2223" t="s">
        <v>292</v>
      </c>
      <c r="B2223" t="str">
        <f>IF(ISBLANK(VLOOKUP(A2223,Questionnaire!A:KQ,21,FALSE)),"#",VLOOKUP(A2223,Questionnaire!A:KQ,21,FALSE))</f>
        <v>#</v>
      </c>
    </row>
    <row r="2224" spans="1:2">
      <c r="A2224" t="s">
        <v>294</v>
      </c>
      <c r="B2224" t="str">
        <f>IF(ISBLANK(VLOOKUP(A2224,Questionnaire!A:KQ,21,FALSE)),"#",VLOOKUP(A2224,Questionnaire!A:KQ,21,FALSE))</f>
        <v>#</v>
      </c>
    </row>
    <row r="2225" spans="1:2">
      <c r="A2225" t="s">
        <v>296</v>
      </c>
      <c r="B2225" t="str">
        <f>IF(ISBLANK(VLOOKUP(A2225,Questionnaire!A:KQ,21,FALSE)),"#",VLOOKUP(A2225,Questionnaire!A:KQ,21,FALSE))</f>
        <v>#</v>
      </c>
    </row>
    <row r="2226" spans="1:2">
      <c r="A2226" t="s">
        <v>301</v>
      </c>
      <c r="B2226" t="str">
        <f>IF(ISBLANK(VLOOKUP(A2226,Questionnaire!A:KQ,21,FALSE)),"#",VLOOKUP(A2226,Questionnaire!A:KQ,21,FALSE))</f>
        <v>#</v>
      </c>
    </row>
    <row r="2227" spans="1:2">
      <c r="A2227" t="s">
        <v>303</v>
      </c>
      <c r="B2227" t="str">
        <f>IF(ISBLANK(VLOOKUP(A2227,Questionnaire!A:KQ,21,FALSE)),"#",VLOOKUP(A2227,Questionnaire!A:KQ,21,FALSE))</f>
        <v>#</v>
      </c>
    </row>
    <row r="2228" spans="1:2">
      <c r="A2228" t="s">
        <v>305</v>
      </c>
      <c r="B2228" t="str">
        <f>IF(ISBLANK(VLOOKUP(A2228,Questionnaire!A:KQ,21,FALSE)),"#",VLOOKUP(A2228,Questionnaire!A:KQ,21,FALSE))</f>
        <v>#</v>
      </c>
    </row>
    <row r="2229" spans="1:2">
      <c r="A2229" t="s">
        <v>307</v>
      </c>
      <c r="B2229" t="str">
        <f>IF(ISBLANK(VLOOKUP(A2229,Questionnaire!A:KQ,21,FALSE)),"#",VLOOKUP(A2229,Questionnaire!A:KQ,21,FALSE))</f>
        <v>#</v>
      </c>
    </row>
    <row r="2230" spans="1:2">
      <c r="A2230" t="s">
        <v>311</v>
      </c>
      <c r="B2230" t="str">
        <f>IF(ISBLANK(VLOOKUP(A2230,Questionnaire!A:KQ,21,FALSE)),"#",VLOOKUP(A2230,Questionnaire!A:KQ,21,FALSE))</f>
        <v>#</v>
      </c>
    </row>
    <row r="2231" spans="1:2">
      <c r="A2231" t="s">
        <v>313</v>
      </c>
      <c r="B2231" t="str">
        <f>IF(ISBLANK(VLOOKUP(A2231,Questionnaire!A:KQ,21,FALSE)),"#",VLOOKUP(A2231,Questionnaire!A:KQ,21,FALSE))</f>
        <v>#</v>
      </c>
    </row>
    <row r="2232" spans="1:2">
      <c r="A2232" t="s">
        <v>314</v>
      </c>
      <c r="B2232" t="str">
        <f>IF(ISBLANK(VLOOKUP(A2232,Questionnaire!A:KQ,21,FALSE)),"#",VLOOKUP(A2232,Questionnaire!A:KQ,21,FALSE))</f>
        <v>#</v>
      </c>
    </row>
    <row r="2233" spans="1:2">
      <c r="A2233" t="s">
        <v>315</v>
      </c>
      <c r="B2233" t="str">
        <f>IF(ISBLANK(VLOOKUP(A2233,Questionnaire!A:KQ,21,FALSE)),"#",VLOOKUP(A2233,Questionnaire!A:KQ,21,FALSE))</f>
        <v>#</v>
      </c>
    </row>
    <row r="2234" spans="1:2">
      <c r="A2234" t="s">
        <v>317</v>
      </c>
      <c r="B2234" t="str">
        <f>IF(ISBLANK(VLOOKUP(A2234,Questionnaire!A:KQ,21,FALSE)),"#",VLOOKUP(A2234,Questionnaire!A:KQ,21,FALSE))</f>
        <v>#</v>
      </c>
    </row>
    <row r="2235" spans="1:2">
      <c r="A2235" t="s">
        <v>319</v>
      </c>
      <c r="B2235" t="str">
        <f>IF(ISBLANK(VLOOKUP(A2235,Questionnaire!A:KQ,21,FALSE)),"#",VLOOKUP(A2235,Questionnaire!A:KQ,21,FALSE))</f>
        <v>#</v>
      </c>
    </row>
    <row r="2236" spans="1:2">
      <c r="A2236" t="s">
        <v>322</v>
      </c>
      <c r="B2236" t="str">
        <f>IF(ISBLANK(VLOOKUP(A2236,Questionnaire!A:KQ,21,FALSE)),"#",VLOOKUP(A2236,Questionnaire!A:KQ,21,FALSE))</f>
        <v>#</v>
      </c>
    </row>
    <row r="2237" spans="1:2">
      <c r="A2237" t="s">
        <v>326</v>
      </c>
      <c r="B2237" t="str">
        <f>IF(ISBLANK(VLOOKUP(A2237,Questionnaire!A:KQ,21,FALSE)),"#",VLOOKUP(A2237,Questionnaire!A:KQ,21,FALSE))</f>
        <v>#</v>
      </c>
    </row>
    <row r="2238" spans="1:2">
      <c r="A2238" t="s">
        <v>328</v>
      </c>
      <c r="B2238" t="str">
        <f>IF(ISBLANK(VLOOKUP(A2238,Questionnaire!A:KQ,21,FALSE)),"#",VLOOKUP(A2238,Questionnaire!A:KQ,21,FALSE))</f>
        <v>#</v>
      </c>
    </row>
    <row r="2239" spans="1:2">
      <c r="A2239" t="s">
        <v>332</v>
      </c>
      <c r="B2239" t="str">
        <f>IF(ISBLANK(VLOOKUP(A2239,Questionnaire!A:KQ,21,FALSE)),"#",VLOOKUP(A2239,Questionnaire!A:KQ,21,FALSE))</f>
        <v>#</v>
      </c>
    </row>
    <row r="2240" spans="1:2">
      <c r="A2240" t="s">
        <v>333</v>
      </c>
      <c r="B2240" t="str">
        <f>IF(ISBLANK(VLOOKUP(A2240,Questionnaire!A:KQ,21,FALSE)),"#",VLOOKUP(A2240,Questionnaire!A:KQ,21,FALSE))</f>
        <v>#</v>
      </c>
    </row>
    <row r="2241" spans="1:2">
      <c r="A2241" t="s">
        <v>334</v>
      </c>
      <c r="B2241" t="str">
        <f>IF(ISBLANK(VLOOKUP(A2241,Questionnaire!A:KQ,21,FALSE)),"#",VLOOKUP(A2241,Questionnaire!A:KQ,21,FALSE))</f>
        <v>#</v>
      </c>
    </row>
    <row r="2242" spans="1:2">
      <c r="A2242" t="s">
        <v>335</v>
      </c>
      <c r="B2242" t="str">
        <f>IF(ISBLANK(VLOOKUP(A2242,Questionnaire!A:KQ,21,FALSE)),"#",VLOOKUP(A2242,Questionnaire!A:KQ,21,FALSE))</f>
        <v>#</v>
      </c>
    </row>
    <row r="2243" spans="1:2">
      <c r="A2243" t="s">
        <v>336</v>
      </c>
      <c r="B2243" t="str">
        <f>IF(ISBLANK(VLOOKUP(A2243,Questionnaire!A:KQ,21,FALSE)),"#",VLOOKUP(A2243,Questionnaire!A:KQ,21,FALSE))</f>
        <v>#</v>
      </c>
    </row>
    <row r="2244" spans="1:2">
      <c r="A2244" t="s">
        <v>337</v>
      </c>
      <c r="B2244" t="str">
        <f>IF(ISBLANK(VLOOKUP(A2244,Questionnaire!A:KQ,21,FALSE)),"#",VLOOKUP(A2244,Questionnaire!A:KQ,21,FALSE))</f>
        <v>#</v>
      </c>
    </row>
    <row r="2245" spans="1:2">
      <c r="A2245" t="s">
        <v>338</v>
      </c>
      <c r="B2245" t="str">
        <f>IF(ISBLANK(VLOOKUP(A2245,Questionnaire!A:KQ,21,FALSE)),"#",VLOOKUP(A2245,Questionnaire!A:KQ,21,FALSE))</f>
        <v>#</v>
      </c>
    </row>
    <row r="2246" spans="1:2">
      <c r="A2246" t="s">
        <v>339</v>
      </c>
      <c r="B2246" t="str">
        <f>IF(ISBLANK(VLOOKUP(A2246,Questionnaire!A:KQ,21,FALSE)),"#",VLOOKUP(A2246,Questionnaire!A:KQ,21,FALSE))</f>
        <v>#</v>
      </c>
    </row>
    <row r="2247" spans="1:2">
      <c r="A2247" t="s">
        <v>340</v>
      </c>
      <c r="B2247" t="str">
        <f>IF(ISBLANK(VLOOKUP(A2247,Questionnaire!A:KQ,21,FALSE)),"#",VLOOKUP(A2247,Questionnaire!A:KQ,21,FALSE))</f>
        <v>#</v>
      </c>
    </row>
    <row r="2248" spans="1:2">
      <c r="A2248" t="s">
        <v>341</v>
      </c>
      <c r="B2248" t="str">
        <f>IF(ISBLANK(VLOOKUP(A2248,Questionnaire!A:KQ,21,FALSE)),"#",VLOOKUP(A2248,Questionnaire!A:KQ,21,FALSE))</f>
        <v>#</v>
      </c>
    </row>
    <row r="2249" spans="1:2">
      <c r="A2249" t="s">
        <v>342</v>
      </c>
      <c r="B2249" t="str">
        <f>IF(ISBLANK(VLOOKUP(A2249,Questionnaire!A:KQ,21,FALSE)),"#",VLOOKUP(A2249,Questionnaire!A:KQ,21,FALSE))</f>
        <v>#</v>
      </c>
    </row>
    <row r="2250" spans="1:2">
      <c r="A2250" t="s">
        <v>343</v>
      </c>
      <c r="B2250" t="str">
        <f>IF(ISBLANK(VLOOKUP(A2250,Questionnaire!A:KQ,21,FALSE)),"#",VLOOKUP(A2250,Questionnaire!A:KQ,21,FALSE))</f>
        <v>#</v>
      </c>
    </row>
    <row r="2251" spans="1:2">
      <c r="A2251" t="s">
        <v>344</v>
      </c>
      <c r="B2251" t="str">
        <f>IF(ISBLANK(VLOOKUP(A2251,Questionnaire!A:KQ,21,FALSE)),"#",VLOOKUP(A2251,Questionnaire!A:KQ,21,FALSE))</f>
        <v>#</v>
      </c>
    </row>
    <row r="2252" spans="1:2">
      <c r="A2252" t="s">
        <v>345</v>
      </c>
      <c r="B2252" t="str">
        <f>IF(ISBLANK(VLOOKUP(A2252,Questionnaire!A:KQ,21,FALSE)),"#",VLOOKUP(A2252,Questionnaire!A:KQ,21,FALSE))</f>
        <v>#</v>
      </c>
    </row>
    <row r="2253" spans="1:2">
      <c r="A2253" t="s">
        <v>348</v>
      </c>
      <c r="B2253" t="str">
        <f>IF(ISBLANK(VLOOKUP(A2253,Questionnaire!A:KQ,21,FALSE)),"#",VLOOKUP(A2253,Questionnaire!A:KQ,21,FALSE))</f>
        <v>#</v>
      </c>
    </row>
    <row r="2254" spans="1:2">
      <c r="A2254" t="s">
        <v>353</v>
      </c>
      <c r="B2254" t="str">
        <f>IF(ISBLANK(VLOOKUP(A2254,Questionnaire!A:KQ,21,FALSE)),"#",VLOOKUP(A2254,Questionnaire!A:KQ,21,FALSE))</f>
        <v>#</v>
      </c>
    </row>
    <row r="2255" spans="1:2">
      <c r="A2255" t="s">
        <v>354</v>
      </c>
      <c r="B2255" t="str">
        <f>IF(ISBLANK(VLOOKUP(A2255,Questionnaire!A:KQ,21,FALSE)),"#",VLOOKUP(A2255,Questionnaire!A:KQ,21,FALSE))</f>
        <v>#</v>
      </c>
    </row>
    <row r="2256" spans="1:2">
      <c r="A2256" t="s">
        <v>355</v>
      </c>
      <c r="B2256" t="str">
        <f>IF(ISBLANK(VLOOKUP(A2256,Questionnaire!A:KQ,21,FALSE)),"#",VLOOKUP(A2256,Questionnaire!A:KQ,21,FALSE))</f>
        <v>#</v>
      </c>
    </row>
    <row r="2257" spans="1:2">
      <c r="A2257" t="s">
        <v>356</v>
      </c>
      <c r="B2257" t="str">
        <f>IF(ISBLANK(VLOOKUP(A2257,Questionnaire!A:KQ,21,FALSE)),"#",VLOOKUP(A2257,Questionnaire!A:KQ,21,FALSE))</f>
        <v>#</v>
      </c>
    </row>
    <row r="2258" spans="1:2">
      <c r="A2258" t="s">
        <v>357</v>
      </c>
      <c r="B2258" t="str">
        <f>IF(ISBLANK(VLOOKUP(A2258,Questionnaire!A:KQ,21,FALSE)),"#",VLOOKUP(A2258,Questionnaire!A:KQ,21,FALSE))</f>
        <v>#</v>
      </c>
    </row>
    <row r="2259" spans="1:2">
      <c r="A2259" t="s">
        <v>360</v>
      </c>
      <c r="B2259" t="str">
        <f>IF(ISBLANK(VLOOKUP(A2259,Questionnaire!A:KQ,21,FALSE)),"#",VLOOKUP(A2259,Questionnaire!A:KQ,21,FALSE))</f>
        <v>#</v>
      </c>
    </row>
    <row r="2260" spans="1:2">
      <c r="A2260" t="s">
        <v>362</v>
      </c>
      <c r="B2260" t="str">
        <f>IF(ISBLANK(VLOOKUP(A2260,Questionnaire!A:KQ,21,FALSE)),"#",VLOOKUP(A2260,Questionnaire!A:KQ,21,FALSE))</f>
        <v>#</v>
      </c>
    </row>
    <row r="2261" spans="1:2">
      <c r="A2261" t="s">
        <v>363</v>
      </c>
      <c r="B2261" t="str">
        <f>IF(ISBLANK(VLOOKUP(A2261,Questionnaire!A:KQ,21,FALSE)),"#",VLOOKUP(A2261,Questionnaire!A:KQ,21,FALSE))</f>
        <v>#</v>
      </c>
    </row>
    <row r="2262" spans="1:2">
      <c r="A2262" t="s">
        <v>364</v>
      </c>
      <c r="B2262" t="str">
        <f>IF(ISBLANK(VLOOKUP(A2262,Questionnaire!A:KQ,21,FALSE)),"#",VLOOKUP(A2262,Questionnaire!A:KQ,21,FALSE))</f>
        <v>#</v>
      </c>
    </row>
    <row r="2263" spans="1:2">
      <c r="A2263" t="s">
        <v>365</v>
      </c>
      <c r="B2263" t="str">
        <f>IF(ISBLANK(VLOOKUP(A2263,Questionnaire!A:KQ,21,FALSE)),"#",VLOOKUP(A2263,Questionnaire!A:KQ,21,FALSE))</f>
        <v>#</v>
      </c>
    </row>
    <row r="2264" spans="1:2">
      <c r="A2264" t="s">
        <v>366</v>
      </c>
      <c r="B2264" t="str">
        <f>IF(ISBLANK(VLOOKUP(A2264,Questionnaire!A:KQ,21,FALSE)),"#",VLOOKUP(A2264,Questionnaire!A:KQ,21,FALSE))</f>
        <v>#</v>
      </c>
    </row>
    <row r="2265" spans="1:2">
      <c r="A2265" t="s">
        <v>371</v>
      </c>
      <c r="B2265" t="str">
        <f>IF(ISBLANK(VLOOKUP(A2265,Questionnaire!A:KQ,21,FALSE)),"#",VLOOKUP(A2265,Questionnaire!A:KQ,21,FALSE))</f>
        <v>#</v>
      </c>
    </row>
    <row r="2266" spans="1:2">
      <c r="A2266" t="s">
        <v>372</v>
      </c>
      <c r="B2266" t="str">
        <f>IF(ISBLANK(VLOOKUP(A2266,Questionnaire!A:KQ,21,FALSE)),"#",VLOOKUP(A2266,Questionnaire!A:KQ,21,FALSE))</f>
        <v>#</v>
      </c>
    </row>
    <row r="2267" spans="1:2">
      <c r="A2267" t="s">
        <v>373</v>
      </c>
      <c r="B2267" t="str">
        <f>IF(ISBLANK(VLOOKUP(A2267,Questionnaire!A:KQ,21,FALSE)),"#",VLOOKUP(A2267,Questionnaire!A:KQ,21,FALSE))</f>
        <v>#</v>
      </c>
    </row>
    <row r="2268" spans="1:2">
      <c r="A2268" t="s">
        <v>374</v>
      </c>
      <c r="B2268" t="str">
        <f>IF(ISBLANK(VLOOKUP(A2268,Questionnaire!A:KQ,21,FALSE)),"#",VLOOKUP(A2268,Questionnaire!A:KQ,21,FALSE))</f>
        <v>#</v>
      </c>
    </row>
    <row r="2269" spans="1:2">
      <c r="A2269" t="s">
        <v>377</v>
      </c>
      <c r="B2269" t="str">
        <f>IF(ISBLANK(VLOOKUP(A2269,Questionnaire!A:KQ,21,FALSE)),"#",VLOOKUP(A2269,Questionnaire!A:KQ,21,FALSE))</f>
        <v>#</v>
      </c>
    </row>
    <row r="2270" spans="1:2">
      <c r="A2270" t="s">
        <v>379</v>
      </c>
      <c r="B2270" t="str">
        <f>IF(ISBLANK(VLOOKUP(A2270,Questionnaire!A:KQ,21,FALSE)),"#",VLOOKUP(A2270,Questionnaire!A:KQ,21,FALSE))</f>
        <v>#</v>
      </c>
    </row>
    <row r="2271" spans="1:2">
      <c r="A2271" t="s">
        <v>380</v>
      </c>
      <c r="B2271" t="str">
        <f>IF(ISBLANK(VLOOKUP(A2271,Questionnaire!A:KQ,21,FALSE)),"#",VLOOKUP(A2271,Questionnaire!A:KQ,21,FALSE))</f>
        <v>#</v>
      </c>
    </row>
    <row r="2272" spans="1:2">
      <c r="A2272" t="s">
        <v>381</v>
      </c>
      <c r="B2272" t="str">
        <f>IF(ISBLANK(VLOOKUP(A2272,Questionnaire!A:KQ,21,FALSE)),"#",VLOOKUP(A2272,Questionnaire!A:KQ,21,FALSE))</f>
        <v>#</v>
      </c>
    </row>
    <row r="2273" spans="1:2">
      <c r="A2273" t="s">
        <v>382</v>
      </c>
      <c r="B2273" t="str">
        <f>IF(ISBLANK(VLOOKUP(A2273,Questionnaire!A:KQ,21,FALSE)),"#",VLOOKUP(A2273,Questionnaire!A:KQ,21,FALSE))</f>
        <v>#</v>
      </c>
    </row>
    <row r="2274" spans="1:2">
      <c r="A2274" t="s">
        <v>384</v>
      </c>
      <c r="B2274" t="str">
        <f>IF(ISBLANK(VLOOKUP(A2274,Questionnaire!A:KQ,21,FALSE)),"#",VLOOKUP(A2274,Questionnaire!A:KQ,21,FALSE))</f>
        <v>#</v>
      </c>
    </row>
    <row r="2275" spans="1:2">
      <c r="A2275" t="s">
        <v>387</v>
      </c>
      <c r="B2275" t="str">
        <f>IF(ISBLANK(VLOOKUP(A2275,Questionnaire!A:KQ,21,FALSE)),"#",VLOOKUP(A2275,Questionnaire!A:KQ,21,FALSE))</f>
        <v>#</v>
      </c>
    </row>
    <row r="2276" spans="1:2">
      <c r="A2276" t="s">
        <v>391</v>
      </c>
      <c r="B2276" t="str">
        <f>IF(ISBLANK(VLOOKUP(A2276,Questionnaire!A:KQ,21,FALSE)),"#",VLOOKUP(A2276,Questionnaire!A:KQ,21,FALSE))</f>
        <v>#</v>
      </c>
    </row>
    <row r="2277" spans="1:2">
      <c r="A2277" t="s">
        <v>393</v>
      </c>
      <c r="B2277" t="str">
        <f>IF(ISBLANK(VLOOKUP(A2277,Questionnaire!A:KQ,21,FALSE)),"#",VLOOKUP(A2277,Questionnaire!A:KQ,21,FALSE))</f>
        <v>#</v>
      </c>
    </row>
    <row r="2278" spans="1:2">
      <c r="A2278" t="s">
        <v>395</v>
      </c>
      <c r="B2278" t="str">
        <f>IF(ISBLANK(VLOOKUP(A2278,Questionnaire!A:KQ,21,FALSE)),"#",VLOOKUP(A2278,Questionnaire!A:KQ,21,FALSE))</f>
        <v>#</v>
      </c>
    </row>
    <row r="2279" spans="1:2">
      <c r="A2279" t="s">
        <v>398</v>
      </c>
      <c r="B2279" t="str">
        <f>IF(ISBLANK(VLOOKUP(A2279,Questionnaire!A:KQ,21,FALSE)),"#",VLOOKUP(A2279,Questionnaire!A:KQ,21,FALSE))</f>
        <v>#</v>
      </c>
    </row>
    <row r="2280" spans="1:2">
      <c r="A2280" t="s">
        <v>402</v>
      </c>
      <c r="B2280" t="str">
        <f>IF(ISBLANK(VLOOKUP(A2280,Questionnaire!A:KQ,21,FALSE)),"#",VLOOKUP(A2280,Questionnaire!A:KQ,21,FALSE))</f>
        <v>#</v>
      </c>
    </row>
    <row r="2281" spans="1:2">
      <c r="A2281" t="s">
        <v>405</v>
      </c>
      <c r="B2281" t="str">
        <f>IF(ISBLANK(VLOOKUP(A2281,Questionnaire!A:KQ,21,FALSE)),"#",VLOOKUP(A2281,Questionnaire!A:KQ,21,FALSE))</f>
        <v>#</v>
      </c>
    </row>
    <row r="2282" spans="1:2">
      <c r="A2282" t="s">
        <v>409</v>
      </c>
      <c r="B2282" t="str">
        <f>IF(ISBLANK(VLOOKUP(A2282,Questionnaire!A:KQ,21,FALSE)),"#",VLOOKUP(A2282,Questionnaire!A:KQ,21,FALSE))</f>
        <v>#</v>
      </c>
    </row>
    <row r="2283" spans="1:2">
      <c r="A2283" t="s">
        <v>412</v>
      </c>
      <c r="B2283" t="str">
        <f>IF(ISBLANK(VLOOKUP(A2283,Questionnaire!A:KQ,21,FALSE)),"#",VLOOKUP(A2283,Questionnaire!A:KQ,21,FALSE))</f>
        <v>#</v>
      </c>
    </row>
    <row r="2284" spans="1:2">
      <c r="A2284" t="s">
        <v>415</v>
      </c>
      <c r="B2284" t="str">
        <f>IF(ISBLANK(VLOOKUP(A2284,Questionnaire!A:KQ,21,FALSE)),"#",VLOOKUP(A2284,Questionnaire!A:KQ,21,FALSE))</f>
        <v>#</v>
      </c>
    </row>
    <row r="2285" spans="1:2">
      <c r="A2285" t="s">
        <v>418</v>
      </c>
      <c r="B2285" t="str">
        <f>IF(ISBLANK(VLOOKUP(A2285,Questionnaire!A:KQ,21,FALSE)),"#",VLOOKUP(A2285,Questionnaire!A:KQ,21,FALSE))</f>
        <v>#</v>
      </c>
    </row>
    <row r="2286" spans="1:2">
      <c r="A2286" t="s">
        <v>421</v>
      </c>
      <c r="B2286" t="str">
        <f>IF(ISBLANK(VLOOKUP(A2286,Questionnaire!A:KQ,21,FALSE)),"#",VLOOKUP(A2286,Questionnaire!A:KQ,21,FALSE))</f>
        <v>#</v>
      </c>
    </row>
    <row r="2287" spans="1:2">
      <c r="A2287" t="s">
        <v>424</v>
      </c>
      <c r="B2287" t="str">
        <f>IF(ISBLANK(VLOOKUP(A2287,Questionnaire!A:KQ,21,FALSE)),"#",VLOOKUP(A2287,Questionnaire!A:KQ,21,FALSE))</f>
        <v>#</v>
      </c>
    </row>
    <row r="2288" spans="1:2">
      <c r="A2288" t="s">
        <v>429</v>
      </c>
      <c r="B2288" t="str">
        <f>IF(ISBLANK(VLOOKUP(A2288,Questionnaire!A:KQ,21,FALSE)),"#",VLOOKUP(A2288,Questionnaire!A:KQ,21,FALSE))</f>
        <v>#</v>
      </c>
    </row>
    <row r="2289" spans="1:2">
      <c r="A2289" t="s">
        <v>432</v>
      </c>
      <c r="B2289" t="str">
        <f>IF(ISBLANK(VLOOKUP(A2289,Questionnaire!A:KQ,21,FALSE)),"#",VLOOKUP(A2289,Questionnaire!A:KQ,21,FALSE))</f>
        <v>#</v>
      </c>
    </row>
    <row r="2290" spans="1:2">
      <c r="A2290" t="s">
        <v>435</v>
      </c>
      <c r="B2290" t="str">
        <f>IF(ISBLANK(VLOOKUP(A2290,Questionnaire!A:KQ,21,FALSE)),"#",VLOOKUP(A2290,Questionnaire!A:KQ,21,FALSE))</f>
        <v>#</v>
      </c>
    </row>
    <row r="2291" spans="1:2">
      <c r="A2291" t="s">
        <v>437</v>
      </c>
      <c r="B2291" t="str">
        <f>IF(ISBLANK(VLOOKUP(A2291,Questionnaire!A:KQ,21,FALSE)),"#",VLOOKUP(A2291,Questionnaire!A:KQ,21,FALSE))</f>
        <v>#</v>
      </c>
    </row>
    <row r="2292" spans="1:2">
      <c r="A2292" t="s">
        <v>439</v>
      </c>
      <c r="B2292" t="str">
        <f>IF(ISBLANK(VLOOKUP(A2292,Questionnaire!A:KQ,21,FALSE)),"#",VLOOKUP(A2292,Questionnaire!A:KQ,21,FALSE))</f>
        <v>#</v>
      </c>
    </row>
    <row r="2293" spans="1:2">
      <c r="A2293" t="s">
        <v>442</v>
      </c>
      <c r="B2293" t="str">
        <f>IF(ISBLANK(VLOOKUP(A2293,Questionnaire!A:KQ,21,FALSE)),"#",VLOOKUP(A2293,Questionnaire!A:KQ,21,FALSE))</f>
        <v>#</v>
      </c>
    </row>
    <row r="2294" spans="1:2">
      <c r="A2294" t="s">
        <v>445</v>
      </c>
      <c r="B2294" t="str">
        <f>IF(ISBLANK(VLOOKUP(A2294,Questionnaire!A:KQ,21,FALSE)),"#",VLOOKUP(A2294,Questionnaire!A:KQ,21,FALSE))</f>
        <v>#</v>
      </c>
    </row>
    <row r="2295" spans="1:2">
      <c r="A2295" t="s">
        <v>448</v>
      </c>
      <c r="B2295" t="str">
        <f>IF(ISBLANK(VLOOKUP(A2295,Questionnaire!A:KQ,21,FALSE)),"#",VLOOKUP(A2295,Questionnaire!A:KQ,21,FALSE))</f>
        <v>#</v>
      </c>
    </row>
    <row r="2296" spans="1:2">
      <c r="A2296" t="s">
        <v>452</v>
      </c>
      <c r="B2296" t="str">
        <f>IF(ISBLANK(VLOOKUP(A2296,Questionnaire!A:KQ,21,FALSE)),"#",VLOOKUP(A2296,Questionnaire!A:KQ,21,FALSE))</f>
        <v>#</v>
      </c>
    </row>
    <row r="2297" spans="1:2">
      <c r="A2297" t="s">
        <v>455</v>
      </c>
      <c r="B2297" t="str">
        <f>IF(ISBLANK(VLOOKUP(A2297,Questionnaire!A:KQ,21,FALSE)),"#",VLOOKUP(A2297,Questionnaire!A:KQ,21,FALSE))</f>
        <v>#</v>
      </c>
    </row>
    <row r="2298" spans="1:2">
      <c r="A2298" t="s">
        <v>458</v>
      </c>
      <c r="B2298" t="str">
        <f>IF(ISBLANK(VLOOKUP(A2298,Questionnaire!A:KQ,21,FALSE)),"#",VLOOKUP(A2298,Questionnaire!A:KQ,21,FALSE))</f>
        <v>#</v>
      </c>
    </row>
    <row r="2299" spans="1:2">
      <c r="A2299" t="s">
        <v>461</v>
      </c>
      <c r="B2299" t="str">
        <f>IF(ISBLANK(VLOOKUP(A2299,Questionnaire!A:KQ,21,FALSE)),"#",VLOOKUP(A2299,Questionnaire!A:KQ,21,FALSE))</f>
        <v>#</v>
      </c>
    </row>
    <row r="2300" spans="1:2">
      <c r="A2300" t="s">
        <v>465</v>
      </c>
      <c r="B2300" t="str">
        <f>IF(ISBLANK(VLOOKUP(A2300,Questionnaire!A:KQ,21,FALSE)),"#",VLOOKUP(A2300,Questionnaire!A:KQ,21,FALSE))</f>
        <v>#</v>
      </c>
    </row>
    <row r="2301" spans="1:2">
      <c r="A2301" t="s">
        <v>467</v>
      </c>
      <c r="B2301" t="str">
        <f>IF(ISBLANK(VLOOKUP(A2301,Questionnaire!A:KQ,21,FALSE)),"#",VLOOKUP(A2301,Questionnaire!A:KQ,21,FALSE))</f>
        <v>#</v>
      </c>
    </row>
    <row r="2302" spans="1:2">
      <c r="A2302" t="s">
        <v>469</v>
      </c>
      <c r="B2302" t="str">
        <f>IF(ISBLANK(VLOOKUP(A2302,Questionnaire!A:KQ,21,FALSE)),"#",VLOOKUP(A2302,Questionnaire!A:KQ,21,FALSE))</f>
        <v>#</v>
      </c>
    </row>
    <row r="2303" spans="1:2">
      <c r="A2303" t="s">
        <v>471</v>
      </c>
      <c r="B2303" t="str">
        <f>IF(ISBLANK(VLOOKUP(A2303,Questionnaire!A:KQ,21,FALSE)),"#",VLOOKUP(A2303,Questionnaire!A:KQ,21,FALSE))</f>
        <v>#</v>
      </c>
    </row>
    <row r="2304" spans="1:2">
      <c r="A2304" t="s">
        <v>473</v>
      </c>
      <c r="B2304" t="str">
        <f>IF(ISBLANK(VLOOKUP(A2304,Questionnaire!A:KQ,21,FALSE)),"#",VLOOKUP(A2304,Questionnaire!A:KQ,21,FALSE))</f>
        <v>#</v>
      </c>
    </row>
    <row r="2305" spans="1:3">
      <c r="A2305" t="s">
        <v>475</v>
      </c>
      <c r="B2305" t="str">
        <f>IF(ISBLANK(VLOOKUP(A2305,Questionnaire!A:KQ,21,FALSE)),"#",VLOOKUP(A2305,Questionnaire!A:KQ,21,FALSE))</f>
        <v>#</v>
      </c>
    </row>
    <row r="2306" spans="1:3">
      <c r="A2306" t="s">
        <v>185</v>
      </c>
      <c r="B2306" t="str">
        <f>IF(ISBLANK(VLOOKUP(A2306,Questionnaire!A:KQ,22,FALSE)),"#",VLOOKUP(A2306,Questionnaire!A:KQ,22,FALSE))</f>
        <v>#</v>
      </c>
      <c r="C2306">
        <v>19</v>
      </c>
    </row>
    <row r="2307" spans="1:3">
      <c r="A2307" t="s">
        <v>187</v>
      </c>
      <c r="B2307" t="str">
        <f>IF(ISNA(VLOOKUP(VLOOKUP(A2307,Questionnaire!A:KQ,22,FALSE),'CORA Encoding'!D:E,2,FALSE)),"#",VLOOKUP(VLOOKUP(A2307,Questionnaire!A:KQ,22,FALSE),'CORA Encoding'!D:E,2,FALSE))</f>
        <v>#</v>
      </c>
    </row>
    <row r="2308" spans="1:3">
      <c r="A2308" t="s">
        <v>189</v>
      </c>
      <c r="B2308" t="str">
        <f>IF(ISNA(VLOOKUP(VLOOKUP(A2308,Questionnaire!A:KQ,22,FALSE),'CORA Encoding'!G:H,2,FALSE)),"#",VLOOKUP(VLOOKUP(A2308,Questionnaire!A:KQ,22,FALSE),'CORA Encoding'!G:H,2,FALSE))</f>
        <v>#</v>
      </c>
    </row>
    <row r="2309" spans="1:3">
      <c r="A2309" t="s">
        <v>191</v>
      </c>
      <c r="B2309" t="str">
        <f>IF(ISNA(VLOOKUP(VLOOKUP(A2309,Questionnaire!A:KQ,22,FALSE),'Country List'!E:F,2,FALSE)),"#",VLOOKUP(VLOOKUP(A2309,Questionnaire!A:KQ,22,FALSE),'Country List'!E:F,2,FALSE))</f>
        <v>#</v>
      </c>
    </row>
    <row r="2310" spans="1:3">
      <c r="A2310" t="s">
        <v>193</v>
      </c>
      <c r="B2310" t="str">
        <f>IF(ISNA(VLOOKUP(VLOOKUP(A2310,Questionnaire!A:KQ,22,FALSE),'Industry List'!B:C,2,FALSE)),"#",VLOOKUP(VLOOKUP(A2310,Questionnaire!A:KQ,22,FALSE),'Industry List'!B:C,2,FALSE))</f>
        <v>#</v>
      </c>
    </row>
    <row r="2311" spans="1:3">
      <c r="A2311" t="s">
        <v>197</v>
      </c>
      <c r="B2311" t="str">
        <f>IF(ISBLANK(VLOOKUP(A2311,Questionnaire!A:KQ,22,FALSE)),"#",VLOOKUP(A2311,Questionnaire!A:KQ,22,FALSE))</f>
        <v>#</v>
      </c>
    </row>
    <row r="2312" spans="1:3">
      <c r="A2312" t="s">
        <v>201</v>
      </c>
      <c r="B2312" t="str">
        <f>IF(ISBLANK(VLOOKUP(A2312,Questionnaire!A:KQ,22,FALSE)),"#",VLOOKUP(A2312,Questionnaire!A:KQ,22,FALSE))</f>
        <v>#</v>
      </c>
    </row>
    <row r="2313" spans="1:3">
      <c r="A2313" t="s">
        <v>203</v>
      </c>
      <c r="B2313" t="str">
        <f>IF(ISNA(VLOOKUP(VLOOKUP(A2313,Questionnaire!A:KQ,22,FALSE),'CORA Encoding'!J:K,2,FALSE)),"#",VLOOKUP(VLOOKUP(A2313,Questionnaire!A:KQ,22,FALSE),'CORA Encoding'!J:K,2,FALSE))</f>
        <v>#</v>
      </c>
    </row>
    <row r="2314" spans="1:3">
      <c r="A2314" t="s">
        <v>208</v>
      </c>
      <c r="B2314" t="str">
        <f>IF(ISBLANK(VLOOKUP(A2314,Questionnaire!A:KQ,22,FALSE)),"#",VLOOKUP(A2314,Questionnaire!A:KQ,22,FALSE))</f>
        <v>#</v>
      </c>
    </row>
    <row r="2315" spans="1:3">
      <c r="A2315" t="s">
        <v>213</v>
      </c>
      <c r="B2315" t="str">
        <f>IF(ISBLANK(VLOOKUP(A2315,Questionnaire!A:KQ,22,FALSE)),"#",VLOOKUP(A2315,Questionnaire!A:KQ,22,FALSE))</f>
        <v>#</v>
      </c>
    </row>
    <row r="2316" spans="1:3">
      <c r="A2316" t="s">
        <v>215</v>
      </c>
      <c r="B2316" t="str">
        <f>IF(ISBLANK(VLOOKUP(A2316,Questionnaire!A:KQ,22,FALSE)),"#",VLOOKUP(A2316,Questionnaire!A:KQ,22,FALSE))</f>
        <v>#</v>
      </c>
    </row>
    <row r="2317" spans="1:3">
      <c r="A2317" t="s">
        <v>217</v>
      </c>
      <c r="B2317" t="str">
        <f>IF(ISBLANK(VLOOKUP(A2317,Questionnaire!A:KQ,22,FALSE)),"#",VLOOKUP(A2317,Questionnaire!A:KQ,22,FALSE))</f>
        <v>#</v>
      </c>
    </row>
    <row r="2318" spans="1:3">
      <c r="A2318" t="s">
        <v>219</v>
      </c>
      <c r="B2318" t="str">
        <f>IF(ISBLANK(VLOOKUP(A2318,Questionnaire!A:KQ,22,FALSE)),"#",VLOOKUP(A2318,Questionnaire!A:KQ,22,FALSE))</f>
        <v>#</v>
      </c>
    </row>
    <row r="2319" spans="1:3">
      <c r="A2319" t="s">
        <v>221</v>
      </c>
      <c r="B2319" t="str">
        <f>IF(ISBLANK(VLOOKUP(A2319,Questionnaire!A:KQ,22,FALSE)),"#",VLOOKUP(A2319,Questionnaire!A:KQ,22,FALSE))</f>
        <v>#</v>
      </c>
    </row>
    <row r="2320" spans="1:3">
      <c r="A2320" t="s">
        <v>223</v>
      </c>
      <c r="B2320" t="str">
        <f>IF(ISBLANK(VLOOKUP(A2320,Questionnaire!A:KQ,22,FALSE)),"#",VLOOKUP(A2320,Questionnaire!A:KQ,22,FALSE))</f>
        <v>#</v>
      </c>
    </row>
    <row r="2321" spans="1:2">
      <c r="A2321" t="s">
        <v>225</v>
      </c>
      <c r="B2321" t="str">
        <f>IF(ISBLANK(VLOOKUP(A2321,Questionnaire!A:KQ,22,FALSE)),"#",VLOOKUP(A2321,Questionnaire!A:KQ,22,FALSE))</f>
        <v>#</v>
      </c>
    </row>
    <row r="2322" spans="1:2">
      <c r="A2322" t="s">
        <v>227</v>
      </c>
      <c r="B2322" t="str">
        <f>IF(ISBLANK(VLOOKUP(A2322,Questionnaire!A:KQ,22,FALSE)),"#",VLOOKUP(A2322,Questionnaire!A:KQ,22,FALSE))</f>
        <v>#</v>
      </c>
    </row>
    <row r="2323" spans="1:2">
      <c r="A2323" t="s">
        <v>229</v>
      </c>
      <c r="B2323" t="str">
        <f>IF(ISBLANK(VLOOKUP(A2323,Questionnaire!A:KQ,22,FALSE)),"#",VLOOKUP(A2323,Questionnaire!A:KQ,22,FALSE))</f>
        <v>#</v>
      </c>
    </row>
    <row r="2324" spans="1:2">
      <c r="A2324" t="s">
        <v>231</v>
      </c>
      <c r="B2324" t="str">
        <f>IF(ISBLANK(VLOOKUP(A2324,Questionnaire!A:KQ,22,FALSE)),"#",VLOOKUP(A2324,Questionnaire!A:KQ,22,FALSE))</f>
        <v>#</v>
      </c>
    </row>
    <row r="2325" spans="1:2">
      <c r="A2325" t="s">
        <v>233</v>
      </c>
      <c r="B2325" t="str">
        <f>IF(ISBLANK(VLOOKUP(A2325,Questionnaire!A:KQ,22,FALSE)),"#",VLOOKUP(A2325,Questionnaire!A:KQ,22,FALSE))</f>
        <v>#</v>
      </c>
    </row>
    <row r="2326" spans="1:2">
      <c r="A2326" t="s">
        <v>235</v>
      </c>
      <c r="B2326" t="str">
        <f>IF(ISBLANK(VLOOKUP(A2326,Questionnaire!A:KQ,22,FALSE)),"#",VLOOKUP(A2326,Questionnaire!A:KQ,22,FALSE))</f>
        <v>#</v>
      </c>
    </row>
    <row r="2327" spans="1:2">
      <c r="A2327" t="s">
        <v>237</v>
      </c>
      <c r="B2327" t="str">
        <f>IF(ISBLANK(VLOOKUP(A2327,Questionnaire!A:KQ,22,FALSE)),"#",VLOOKUP(A2327,Questionnaire!A:KQ,22,FALSE))</f>
        <v>#</v>
      </c>
    </row>
    <row r="2328" spans="1:2">
      <c r="A2328" t="s">
        <v>239</v>
      </c>
      <c r="B2328" t="str">
        <f>IF(ISBLANK(VLOOKUP(A2328,Questionnaire!A:KQ,22,FALSE)),"#",VLOOKUP(A2328,Questionnaire!A:KQ,22,FALSE))</f>
        <v>#</v>
      </c>
    </row>
    <row r="2329" spans="1:2">
      <c r="A2329" t="s">
        <v>242</v>
      </c>
      <c r="B2329" t="str">
        <f>IF(ISBLANK(VLOOKUP(A2329,Questionnaire!A:KQ,22,FALSE)),"#",VLOOKUP(A2329,Questionnaire!A:KQ,22,FALSE))</f>
        <v>#</v>
      </c>
    </row>
    <row r="2330" spans="1:2">
      <c r="A2330" t="s">
        <v>245</v>
      </c>
      <c r="B2330" t="str">
        <f>IF(ISBLANK(VLOOKUP(A2330,Questionnaire!A:KQ,22,FALSE)),"#",VLOOKUP(A2330,Questionnaire!A:KQ,22,FALSE))</f>
        <v>#</v>
      </c>
    </row>
    <row r="2331" spans="1:2">
      <c r="A2331" t="s">
        <v>247</v>
      </c>
      <c r="B2331" t="str">
        <f>IF(ISBLANK(VLOOKUP(A2331,Questionnaire!A:KQ,22,FALSE)),"#",VLOOKUP(A2331,Questionnaire!A:KQ,22,FALSE))</f>
        <v>#</v>
      </c>
    </row>
    <row r="2332" spans="1:2">
      <c r="A2332" t="s">
        <v>249</v>
      </c>
      <c r="B2332" t="str">
        <f>IF(ISBLANK(VLOOKUP(A2332,Questionnaire!A:KQ,22,FALSE)),"#",VLOOKUP(A2332,Questionnaire!A:KQ,22,FALSE))</f>
        <v>#</v>
      </c>
    </row>
    <row r="2333" spans="1:2">
      <c r="A2333" t="s">
        <v>250</v>
      </c>
      <c r="B2333" t="str">
        <f>IF(ISBLANK(VLOOKUP(A2333,Questionnaire!A:KQ,22,FALSE)),"#",VLOOKUP(A2333,Questionnaire!A:KQ,22,FALSE))</f>
        <v>#</v>
      </c>
    </row>
    <row r="2334" spans="1:2">
      <c r="A2334" t="s">
        <v>252</v>
      </c>
      <c r="B2334" t="str">
        <f>IF(ISBLANK(VLOOKUP(A2334,Questionnaire!A:KQ,22,FALSE)),"#",VLOOKUP(A2334,Questionnaire!A:KQ,22,FALSE))</f>
        <v>#</v>
      </c>
    </row>
    <row r="2335" spans="1:2">
      <c r="A2335" t="s">
        <v>255</v>
      </c>
      <c r="B2335" t="str">
        <f>IF(ISBLANK(VLOOKUP(A2335,Questionnaire!A:KQ,22,FALSE)),"#",VLOOKUP(A2335,Questionnaire!A:KQ,22,FALSE))</f>
        <v>#</v>
      </c>
    </row>
    <row r="2336" spans="1:2">
      <c r="A2336" t="s">
        <v>258</v>
      </c>
      <c r="B2336" t="str">
        <f>IF(ISNA(VLOOKUP(VLOOKUP(A2336,Questionnaire!A:KQ,22,FALSE),'CORA Encoding'!M:N,2,FALSE)),"#",VLOOKUP(VLOOKUP(A2336,Questionnaire!A:KQ,22,FALSE),'CORA Encoding'!M:N,2,FALSE))</f>
        <v>#</v>
      </c>
    </row>
    <row r="2337" spans="1:2">
      <c r="A2337" t="s">
        <v>261</v>
      </c>
      <c r="B2337" t="str">
        <f>IF(ISBLANK(VLOOKUP(A2337,Questionnaire!A:KQ,22,FALSE)),"#",VLOOKUP(A2337,Questionnaire!A:KQ,22,FALSE))</f>
        <v>#</v>
      </c>
    </row>
    <row r="2338" spans="1:2">
      <c r="A2338" t="s">
        <v>263</v>
      </c>
      <c r="B2338" t="str">
        <f>IF(ISBLANK(VLOOKUP(A2338,Questionnaire!A:KQ,22,FALSE)),"#",VLOOKUP(A2338,Questionnaire!A:KQ,22,FALSE))</f>
        <v>#</v>
      </c>
    </row>
    <row r="2339" spans="1:2">
      <c r="A2339" t="s">
        <v>265</v>
      </c>
      <c r="B2339" t="str">
        <f>IF(ISBLANK(VLOOKUP(A2339,Questionnaire!A:KQ,22,FALSE)),"#",VLOOKUP(A2339,Questionnaire!A:KQ,22,FALSE))</f>
        <v>#</v>
      </c>
    </row>
    <row r="2340" spans="1:2">
      <c r="A2340" t="s">
        <v>267</v>
      </c>
      <c r="B2340" t="str">
        <f>IF(ISBLANK(VLOOKUP(A2340,Questionnaire!A:KQ,22,FALSE)),"#",VLOOKUP(A2340,Questionnaire!A:KQ,22,FALSE))</f>
        <v>#</v>
      </c>
    </row>
    <row r="2341" spans="1:2">
      <c r="A2341" t="s">
        <v>269</v>
      </c>
      <c r="B2341" t="str">
        <f>IF(ISBLANK(VLOOKUP(A2341,Questionnaire!A:KQ,22,FALSE)),"#",VLOOKUP(A2341,Questionnaire!A:KQ,22,FALSE))</f>
        <v>#</v>
      </c>
    </row>
    <row r="2342" spans="1:2">
      <c r="A2342" t="s">
        <v>274</v>
      </c>
      <c r="B2342" t="str">
        <f>IF(ISBLANK(VLOOKUP(A2342,Questionnaire!A:KQ,22,FALSE)),"#",VLOOKUP(A2342,Questionnaire!A:KQ,22,FALSE))</f>
        <v>#</v>
      </c>
    </row>
    <row r="2343" spans="1:2">
      <c r="A2343" t="s">
        <v>276</v>
      </c>
      <c r="B2343" t="str">
        <f>IF(ISBLANK(VLOOKUP(A2343,Questionnaire!A:KQ,22,FALSE)),"#",VLOOKUP(A2343,Questionnaire!A:KQ,22,FALSE))</f>
        <v>#</v>
      </c>
    </row>
    <row r="2344" spans="1:2">
      <c r="A2344" t="s">
        <v>278</v>
      </c>
      <c r="B2344" t="str">
        <f>IF(ISBLANK(VLOOKUP(A2344,Questionnaire!A:KQ,22,FALSE)),"#",VLOOKUP(A2344,Questionnaire!A:KQ,22,FALSE))</f>
        <v>#</v>
      </c>
    </row>
    <row r="2345" spans="1:2">
      <c r="A2345" t="s">
        <v>280</v>
      </c>
      <c r="B2345" t="str">
        <f>IF(ISBLANK(VLOOKUP(A2345,Questionnaire!A:KQ,22,FALSE)),"#",VLOOKUP(A2345,Questionnaire!A:KQ,22,FALSE))</f>
        <v>#</v>
      </c>
    </row>
    <row r="2346" spans="1:2">
      <c r="A2346" t="s">
        <v>282</v>
      </c>
      <c r="B2346" t="str">
        <f>IF(ISBLANK(VLOOKUP(A2346,Questionnaire!A:KQ,22,FALSE)),"#",VLOOKUP(A2346,Questionnaire!A:KQ,22,FALSE))</f>
        <v>#</v>
      </c>
    </row>
    <row r="2347" spans="1:2">
      <c r="A2347" t="s">
        <v>286</v>
      </c>
      <c r="B2347" t="str">
        <f>IF(ISBLANK(VLOOKUP(A2347,Questionnaire!A:KQ,22,FALSE)),"#",VLOOKUP(A2347,Questionnaire!A:KQ,22,FALSE))</f>
        <v>#</v>
      </c>
    </row>
    <row r="2348" spans="1:2">
      <c r="A2348" t="s">
        <v>288</v>
      </c>
      <c r="B2348" t="str">
        <f>IF(ISBLANK(VLOOKUP(A2348,Questionnaire!A:KQ,22,FALSE)),"#",VLOOKUP(A2348,Questionnaire!A:KQ,22,FALSE))</f>
        <v>#</v>
      </c>
    </row>
    <row r="2349" spans="1:2">
      <c r="A2349" t="s">
        <v>290</v>
      </c>
      <c r="B2349" t="str">
        <f>IF(ISBLANK(VLOOKUP(A2349,Questionnaire!A:KQ,22,FALSE)),"#",VLOOKUP(A2349,Questionnaire!A:KQ,22,FALSE))</f>
        <v>#</v>
      </c>
    </row>
    <row r="2350" spans="1:2">
      <c r="A2350" t="s">
        <v>292</v>
      </c>
      <c r="B2350" t="str">
        <f>IF(ISBLANK(VLOOKUP(A2350,Questionnaire!A:KQ,22,FALSE)),"#",VLOOKUP(A2350,Questionnaire!A:KQ,22,FALSE))</f>
        <v>#</v>
      </c>
    </row>
    <row r="2351" spans="1:2">
      <c r="A2351" t="s">
        <v>294</v>
      </c>
      <c r="B2351" t="str">
        <f>IF(ISBLANK(VLOOKUP(A2351,Questionnaire!A:KQ,22,FALSE)),"#",VLOOKUP(A2351,Questionnaire!A:KQ,22,FALSE))</f>
        <v>#</v>
      </c>
    </row>
    <row r="2352" spans="1:2">
      <c r="A2352" t="s">
        <v>296</v>
      </c>
      <c r="B2352" t="str">
        <f>IF(ISBLANK(VLOOKUP(A2352,Questionnaire!A:KQ,22,FALSE)),"#",VLOOKUP(A2352,Questionnaire!A:KQ,22,FALSE))</f>
        <v>#</v>
      </c>
    </row>
    <row r="2353" spans="1:2">
      <c r="A2353" t="s">
        <v>301</v>
      </c>
      <c r="B2353" t="str">
        <f>IF(ISBLANK(VLOOKUP(A2353,Questionnaire!A:KQ,22,FALSE)),"#",VLOOKUP(A2353,Questionnaire!A:KQ,22,FALSE))</f>
        <v>#</v>
      </c>
    </row>
    <row r="2354" spans="1:2">
      <c r="A2354" t="s">
        <v>303</v>
      </c>
      <c r="B2354" t="str">
        <f>IF(ISBLANK(VLOOKUP(A2354,Questionnaire!A:KQ,22,FALSE)),"#",VLOOKUP(A2354,Questionnaire!A:KQ,22,FALSE))</f>
        <v>#</v>
      </c>
    </row>
    <row r="2355" spans="1:2">
      <c r="A2355" t="s">
        <v>305</v>
      </c>
      <c r="B2355" t="str">
        <f>IF(ISBLANK(VLOOKUP(A2355,Questionnaire!A:KQ,22,FALSE)),"#",VLOOKUP(A2355,Questionnaire!A:KQ,22,FALSE))</f>
        <v>#</v>
      </c>
    </row>
    <row r="2356" spans="1:2">
      <c r="A2356" t="s">
        <v>307</v>
      </c>
      <c r="B2356" t="str">
        <f>IF(ISBLANK(VLOOKUP(A2356,Questionnaire!A:KQ,22,FALSE)),"#",VLOOKUP(A2356,Questionnaire!A:KQ,22,FALSE))</f>
        <v>#</v>
      </c>
    </row>
    <row r="2357" spans="1:2">
      <c r="A2357" t="s">
        <v>311</v>
      </c>
      <c r="B2357" t="str">
        <f>IF(ISBLANK(VLOOKUP(A2357,Questionnaire!A:KQ,22,FALSE)),"#",VLOOKUP(A2357,Questionnaire!A:KQ,22,FALSE))</f>
        <v>#</v>
      </c>
    </row>
    <row r="2358" spans="1:2">
      <c r="A2358" t="s">
        <v>313</v>
      </c>
      <c r="B2358" t="str">
        <f>IF(ISBLANK(VLOOKUP(A2358,Questionnaire!A:KQ,22,FALSE)),"#",VLOOKUP(A2358,Questionnaire!A:KQ,22,FALSE))</f>
        <v>#</v>
      </c>
    </row>
    <row r="2359" spans="1:2">
      <c r="A2359" t="s">
        <v>314</v>
      </c>
      <c r="B2359" t="str">
        <f>IF(ISBLANK(VLOOKUP(A2359,Questionnaire!A:KQ,22,FALSE)),"#",VLOOKUP(A2359,Questionnaire!A:KQ,22,FALSE))</f>
        <v>#</v>
      </c>
    </row>
    <row r="2360" spans="1:2">
      <c r="A2360" t="s">
        <v>315</v>
      </c>
      <c r="B2360" t="str">
        <f>IF(ISBLANK(VLOOKUP(A2360,Questionnaire!A:KQ,22,FALSE)),"#",VLOOKUP(A2360,Questionnaire!A:KQ,22,FALSE))</f>
        <v>#</v>
      </c>
    </row>
    <row r="2361" spans="1:2">
      <c r="A2361" t="s">
        <v>317</v>
      </c>
      <c r="B2361" t="str">
        <f>IF(ISBLANK(VLOOKUP(A2361,Questionnaire!A:KQ,22,FALSE)),"#",VLOOKUP(A2361,Questionnaire!A:KQ,22,FALSE))</f>
        <v>#</v>
      </c>
    </row>
    <row r="2362" spans="1:2">
      <c r="A2362" t="s">
        <v>319</v>
      </c>
      <c r="B2362" t="str">
        <f>IF(ISBLANK(VLOOKUP(A2362,Questionnaire!A:KQ,22,FALSE)),"#",VLOOKUP(A2362,Questionnaire!A:KQ,22,FALSE))</f>
        <v>#</v>
      </c>
    </row>
    <row r="2363" spans="1:2">
      <c r="A2363" t="s">
        <v>322</v>
      </c>
      <c r="B2363" t="str">
        <f>IF(ISBLANK(VLOOKUP(A2363,Questionnaire!A:KQ,22,FALSE)),"#",VLOOKUP(A2363,Questionnaire!A:KQ,22,FALSE))</f>
        <v>#</v>
      </c>
    </row>
    <row r="2364" spans="1:2">
      <c r="A2364" t="s">
        <v>326</v>
      </c>
      <c r="B2364" t="str">
        <f>IF(ISBLANK(VLOOKUP(A2364,Questionnaire!A:KQ,22,FALSE)),"#",VLOOKUP(A2364,Questionnaire!A:KQ,22,FALSE))</f>
        <v>#</v>
      </c>
    </row>
    <row r="2365" spans="1:2">
      <c r="A2365" t="s">
        <v>328</v>
      </c>
      <c r="B2365" t="str">
        <f>IF(ISBLANK(VLOOKUP(A2365,Questionnaire!A:KQ,22,FALSE)),"#",VLOOKUP(A2365,Questionnaire!A:KQ,22,FALSE))</f>
        <v>#</v>
      </c>
    </row>
    <row r="2366" spans="1:2">
      <c r="A2366" t="s">
        <v>332</v>
      </c>
      <c r="B2366" t="str">
        <f>IF(ISBLANK(VLOOKUP(A2366,Questionnaire!A:KQ,22,FALSE)),"#",VLOOKUP(A2366,Questionnaire!A:KQ,22,FALSE))</f>
        <v>#</v>
      </c>
    </row>
    <row r="2367" spans="1:2">
      <c r="A2367" t="s">
        <v>333</v>
      </c>
      <c r="B2367" t="str">
        <f>IF(ISBLANK(VLOOKUP(A2367,Questionnaire!A:KQ,22,FALSE)),"#",VLOOKUP(A2367,Questionnaire!A:KQ,22,FALSE))</f>
        <v>#</v>
      </c>
    </row>
    <row r="2368" spans="1:2">
      <c r="A2368" t="s">
        <v>334</v>
      </c>
      <c r="B2368" t="str">
        <f>IF(ISBLANK(VLOOKUP(A2368,Questionnaire!A:KQ,22,FALSE)),"#",VLOOKUP(A2368,Questionnaire!A:KQ,22,FALSE))</f>
        <v>#</v>
      </c>
    </row>
    <row r="2369" spans="1:2">
      <c r="A2369" t="s">
        <v>335</v>
      </c>
      <c r="B2369" t="str">
        <f>IF(ISBLANK(VLOOKUP(A2369,Questionnaire!A:KQ,22,FALSE)),"#",VLOOKUP(A2369,Questionnaire!A:KQ,22,FALSE))</f>
        <v>#</v>
      </c>
    </row>
    <row r="2370" spans="1:2">
      <c r="A2370" t="s">
        <v>336</v>
      </c>
      <c r="B2370" t="str">
        <f>IF(ISBLANK(VLOOKUP(A2370,Questionnaire!A:KQ,22,FALSE)),"#",VLOOKUP(A2370,Questionnaire!A:KQ,22,FALSE))</f>
        <v>#</v>
      </c>
    </row>
    <row r="2371" spans="1:2">
      <c r="A2371" t="s">
        <v>337</v>
      </c>
      <c r="B2371" t="str">
        <f>IF(ISBLANK(VLOOKUP(A2371,Questionnaire!A:KQ,22,FALSE)),"#",VLOOKUP(A2371,Questionnaire!A:KQ,22,FALSE))</f>
        <v>#</v>
      </c>
    </row>
    <row r="2372" spans="1:2">
      <c r="A2372" t="s">
        <v>338</v>
      </c>
      <c r="B2372" t="str">
        <f>IF(ISBLANK(VLOOKUP(A2372,Questionnaire!A:KQ,22,FALSE)),"#",VLOOKUP(A2372,Questionnaire!A:KQ,22,FALSE))</f>
        <v>#</v>
      </c>
    </row>
    <row r="2373" spans="1:2">
      <c r="A2373" t="s">
        <v>339</v>
      </c>
      <c r="B2373" t="str">
        <f>IF(ISBLANK(VLOOKUP(A2373,Questionnaire!A:KQ,22,FALSE)),"#",VLOOKUP(A2373,Questionnaire!A:KQ,22,FALSE))</f>
        <v>#</v>
      </c>
    </row>
    <row r="2374" spans="1:2">
      <c r="A2374" t="s">
        <v>340</v>
      </c>
      <c r="B2374" t="str">
        <f>IF(ISBLANK(VLOOKUP(A2374,Questionnaire!A:KQ,22,FALSE)),"#",VLOOKUP(A2374,Questionnaire!A:KQ,22,FALSE))</f>
        <v>#</v>
      </c>
    </row>
    <row r="2375" spans="1:2">
      <c r="A2375" t="s">
        <v>341</v>
      </c>
      <c r="B2375" t="str">
        <f>IF(ISBLANK(VLOOKUP(A2375,Questionnaire!A:KQ,22,FALSE)),"#",VLOOKUP(A2375,Questionnaire!A:KQ,22,FALSE))</f>
        <v>#</v>
      </c>
    </row>
    <row r="2376" spans="1:2">
      <c r="A2376" t="s">
        <v>342</v>
      </c>
      <c r="B2376" t="str">
        <f>IF(ISBLANK(VLOOKUP(A2376,Questionnaire!A:KQ,22,FALSE)),"#",VLOOKUP(A2376,Questionnaire!A:KQ,22,FALSE))</f>
        <v>#</v>
      </c>
    </row>
    <row r="2377" spans="1:2">
      <c r="A2377" t="s">
        <v>343</v>
      </c>
      <c r="B2377" t="str">
        <f>IF(ISBLANK(VLOOKUP(A2377,Questionnaire!A:KQ,22,FALSE)),"#",VLOOKUP(A2377,Questionnaire!A:KQ,22,FALSE))</f>
        <v>#</v>
      </c>
    </row>
    <row r="2378" spans="1:2">
      <c r="A2378" t="s">
        <v>344</v>
      </c>
      <c r="B2378" t="str">
        <f>IF(ISBLANK(VLOOKUP(A2378,Questionnaire!A:KQ,22,FALSE)),"#",VLOOKUP(A2378,Questionnaire!A:KQ,22,FALSE))</f>
        <v>#</v>
      </c>
    </row>
    <row r="2379" spans="1:2">
      <c r="A2379" t="s">
        <v>345</v>
      </c>
      <c r="B2379" t="str">
        <f>IF(ISBLANK(VLOOKUP(A2379,Questionnaire!A:KQ,22,FALSE)),"#",VLOOKUP(A2379,Questionnaire!A:KQ,22,FALSE))</f>
        <v>#</v>
      </c>
    </row>
    <row r="2380" spans="1:2">
      <c r="A2380" t="s">
        <v>348</v>
      </c>
      <c r="B2380" t="str">
        <f>IF(ISBLANK(VLOOKUP(A2380,Questionnaire!A:KQ,22,FALSE)),"#",VLOOKUP(A2380,Questionnaire!A:KQ,22,FALSE))</f>
        <v>#</v>
      </c>
    </row>
    <row r="2381" spans="1:2">
      <c r="A2381" t="s">
        <v>353</v>
      </c>
      <c r="B2381" t="str">
        <f>IF(ISBLANK(VLOOKUP(A2381,Questionnaire!A:KQ,22,FALSE)),"#",VLOOKUP(A2381,Questionnaire!A:KQ,22,FALSE))</f>
        <v>#</v>
      </c>
    </row>
    <row r="2382" spans="1:2">
      <c r="A2382" t="s">
        <v>354</v>
      </c>
      <c r="B2382" t="str">
        <f>IF(ISBLANK(VLOOKUP(A2382,Questionnaire!A:KQ,22,FALSE)),"#",VLOOKUP(A2382,Questionnaire!A:KQ,22,FALSE))</f>
        <v>#</v>
      </c>
    </row>
    <row r="2383" spans="1:2">
      <c r="A2383" t="s">
        <v>355</v>
      </c>
      <c r="B2383" t="str">
        <f>IF(ISBLANK(VLOOKUP(A2383,Questionnaire!A:KQ,22,FALSE)),"#",VLOOKUP(A2383,Questionnaire!A:KQ,22,FALSE))</f>
        <v>#</v>
      </c>
    </row>
    <row r="2384" spans="1:2">
      <c r="A2384" t="s">
        <v>356</v>
      </c>
      <c r="B2384" t="str">
        <f>IF(ISBLANK(VLOOKUP(A2384,Questionnaire!A:KQ,22,FALSE)),"#",VLOOKUP(A2384,Questionnaire!A:KQ,22,FALSE))</f>
        <v>#</v>
      </c>
    </row>
    <row r="2385" spans="1:2">
      <c r="A2385" t="s">
        <v>357</v>
      </c>
      <c r="B2385" t="str">
        <f>IF(ISBLANK(VLOOKUP(A2385,Questionnaire!A:KQ,22,FALSE)),"#",VLOOKUP(A2385,Questionnaire!A:KQ,22,FALSE))</f>
        <v>#</v>
      </c>
    </row>
    <row r="2386" spans="1:2">
      <c r="A2386" t="s">
        <v>360</v>
      </c>
      <c r="B2386" t="str">
        <f>IF(ISBLANK(VLOOKUP(A2386,Questionnaire!A:KQ,22,FALSE)),"#",VLOOKUP(A2386,Questionnaire!A:KQ,22,FALSE))</f>
        <v>#</v>
      </c>
    </row>
    <row r="2387" spans="1:2">
      <c r="A2387" t="s">
        <v>362</v>
      </c>
      <c r="B2387" t="str">
        <f>IF(ISBLANK(VLOOKUP(A2387,Questionnaire!A:KQ,22,FALSE)),"#",VLOOKUP(A2387,Questionnaire!A:KQ,22,FALSE))</f>
        <v>#</v>
      </c>
    </row>
    <row r="2388" spans="1:2">
      <c r="A2388" t="s">
        <v>363</v>
      </c>
      <c r="B2388" t="str">
        <f>IF(ISBLANK(VLOOKUP(A2388,Questionnaire!A:KQ,22,FALSE)),"#",VLOOKUP(A2388,Questionnaire!A:KQ,22,FALSE))</f>
        <v>#</v>
      </c>
    </row>
    <row r="2389" spans="1:2">
      <c r="A2389" t="s">
        <v>364</v>
      </c>
      <c r="B2389" t="str">
        <f>IF(ISBLANK(VLOOKUP(A2389,Questionnaire!A:KQ,22,FALSE)),"#",VLOOKUP(A2389,Questionnaire!A:KQ,22,FALSE))</f>
        <v>#</v>
      </c>
    </row>
    <row r="2390" spans="1:2">
      <c r="A2390" t="s">
        <v>365</v>
      </c>
      <c r="B2390" t="str">
        <f>IF(ISBLANK(VLOOKUP(A2390,Questionnaire!A:KQ,22,FALSE)),"#",VLOOKUP(A2390,Questionnaire!A:KQ,22,FALSE))</f>
        <v>#</v>
      </c>
    </row>
    <row r="2391" spans="1:2">
      <c r="A2391" t="s">
        <v>366</v>
      </c>
      <c r="B2391" t="str">
        <f>IF(ISBLANK(VLOOKUP(A2391,Questionnaire!A:KQ,22,FALSE)),"#",VLOOKUP(A2391,Questionnaire!A:KQ,22,FALSE))</f>
        <v>#</v>
      </c>
    </row>
    <row r="2392" spans="1:2">
      <c r="A2392" t="s">
        <v>371</v>
      </c>
      <c r="B2392" t="str">
        <f>IF(ISBLANK(VLOOKUP(A2392,Questionnaire!A:KQ,22,FALSE)),"#",VLOOKUP(A2392,Questionnaire!A:KQ,22,FALSE))</f>
        <v>#</v>
      </c>
    </row>
    <row r="2393" spans="1:2">
      <c r="A2393" t="s">
        <v>372</v>
      </c>
      <c r="B2393" t="str">
        <f>IF(ISBLANK(VLOOKUP(A2393,Questionnaire!A:KQ,22,FALSE)),"#",VLOOKUP(A2393,Questionnaire!A:KQ,22,FALSE))</f>
        <v>#</v>
      </c>
    </row>
    <row r="2394" spans="1:2">
      <c r="A2394" t="s">
        <v>373</v>
      </c>
      <c r="B2394" t="str">
        <f>IF(ISBLANK(VLOOKUP(A2394,Questionnaire!A:KQ,22,FALSE)),"#",VLOOKUP(A2394,Questionnaire!A:KQ,22,FALSE))</f>
        <v>#</v>
      </c>
    </row>
    <row r="2395" spans="1:2">
      <c r="A2395" t="s">
        <v>374</v>
      </c>
      <c r="B2395" t="str">
        <f>IF(ISBLANK(VLOOKUP(A2395,Questionnaire!A:KQ,22,FALSE)),"#",VLOOKUP(A2395,Questionnaire!A:KQ,22,FALSE))</f>
        <v>#</v>
      </c>
    </row>
    <row r="2396" spans="1:2">
      <c r="A2396" t="s">
        <v>377</v>
      </c>
      <c r="B2396" t="str">
        <f>IF(ISBLANK(VLOOKUP(A2396,Questionnaire!A:KQ,22,FALSE)),"#",VLOOKUP(A2396,Questionnaire!A:KQ,22,FALSE))</f>
        <v>#</v>
      </c>
    </row>
    <row r="2397" spans="1:2">
      <c r="A2397" t="s">
        <v>379</v>
      </c>
      <c r="B2397" t="str">
        <f>IF(ISBLANK(VLOOKUP(A2397,Questionnaire!A:KQ,22,FALSE)),"#",VLOOKUP(A2397,Questionnaire!A:KQ,22,FALSE))</f>
        <v>#</v>
      </c>
    </row>
    <row r="2398" spans="1:2">
      <c r="A2398" t="s">
        <v>380</v>
      </c>
      <c r="B2398" t="str">
        <f>IF(ISBLANK(VLOOKUP(A2398,Questionnaire!A:KQ,22,FALSE)),"#",VLOOKUP(A2398,Questionnaire!A:KQ,22,FALSE))</f>
        <v>#</v>
      </c>
    </row>
    <row r="2399" spans="1:2">
      <c r="A2399" t="s">
        <v>381</v>
      </c>
      <c r="B2399" t="str">
        <f>IF(ISBLANK(VLOOKUP(A2399,Questionnaire!A:KQ,22,FALSE)),"#",VLOOKUP(A2399,Questionnaire!A:KQ,22,FALSE))</f>
        <v>#</v>
      </c>
    </row>
    <row r="2400" spans="1:2">
      <c r="A2400" t="s">
        <v>382</v>
      </c>
      <c r="B2400" t="str">
        <f>IF(ISBLANK(VLOOKUP(A2400,Questionnaire!A:KQ,22,FALSE)),"#",VLOOKUP(A2400,Questionnaire!A:KQ,22,FALSE))</f>
        <v>#</v>
      </c>
    </row>
    <row r="2401" spans="1:2">
      <c r="A2401" t="s">
        <v>384</v>
      </c>
      <c r="B2401" t="str">
        <f>IF(ISBLANK(VLOOKUP(A2401,Questionnaire!A:KQ,22,FALSE)),"#",VLOOKUP(A2401,Questionnaire!A:KQ,22,FALSE))</f>
        <v>#</v>
      </c>
    </row>
    <row r="2402" spans="1:2">
      <c r="A2402" t="s">
        <v>387</v>
      </c>
      <c r="B2402" t="str">
        <f>IF(ISBLANK(VLOOKUP(A2402,Questionnaire!A:KQ,22,FALSE)),"#",VLOOKUP(A2402,Questionnaire!A:KQ,22,FALSE))</f>
        <v>#</v>
      </c>
    </row>
    <row r="2403" spans="1:2">
      <c r="A2403" t="s">
        <v>391</v>
      </c>
      <c r="B2403" t="str">
        <f>IF(ISBLANK(VLOOKUP(A2403,Questionnaire!A:KQ,22,FALSE)),"#",VLOOKUP(A2403,Questionnaire!A:KQ,22,FALSE))</f>
        <v>#</v>
      </c>
    </row>
    <row r="2404" spans="1:2">
      <c r="A2404" t="s">
        <v>393</v>
      </c>
      <c r="B2404" t="str">
        <f>IF(ISBLANK(VLOOKUP(A2404,Questionnaire!A:KQ,22,FALSE)),"#",VLOOKUP(A2404,Questionnaire!A:KQ,22,FALSE))</f>
        <v>#</v>
      </c>
    </row>
    <row r="2405" spans="1:2">
      <c r="A2405" t="s">
        <v>395</v>
      </c>
      <c r="B2405" t="str">
        <f>IF(ISBLANK(VLOOKUP(A2405,Questionnaire!A:KQ,22,FALSE)),"#",VLOOKUP(A2405,Questionnaire!A:KQ,22,FALSE))</f>
        <v>#</v>
      </c>
    </row>
    <row r="2406" spans="1:2">
      <c r="A2406" t="s">
        <v>398</v>
      </c>
      <c r="B2406" t="str">
        <f>IF(ISBLANK(VLOOKUP(A2406,Questionnaire!A:KQ,22,FALSE)),"#",VLOOKUP(A2406,Questionnaire!A:KQ,22,FALSE))</f>
        <v>#</v>
      </c>
    </row>
    <row r="2407" spans="1:2">
      <c r="A2407" t="s">
        <v>402</v>
      </c>
      <c r="B2407" t="str">
        <f>IF(ISBLANK(VLOOKUP(A2407,Questionnaire!A:KQ,22,FALSE)),"#",VLOOKUP(A2407,Questionnaire!A:KQ,22,FALSE))</f>
        <v>#</v>
      </c>
    </row>
    <row r="2408" spans="1:2">
      <c r="A2408" t="s">
        <v>405</v>
      </c>
      <c r="B2408" t="str">
        <f>IF(ISBLANK(VLOOKUP(A2408,Questionnaire!A:KQ,22,FALSE)),"#",VLOOKUP(A2408,Questionnaire!A:KQ,22,FALSE))</f>
        <v>#</v>
      </c>
    </row>
    <row r="2409" spans="1:2">
      <c r="A2409" t="s">
        <v>409</v>
      </c>
      <c r="B2409" t="str">
        <f>IF(ISBLANK(VLOOKUP(A2409,Questionnaire!A:KQ,22,FALSE)),"#",VLOOKUP(A2409,Questionnaire!A:KQ,22,FALSE))</f>
        <v>#</v>
      </c>
    </row>
    <row r="2410" spans="1:2">
      <c r="A2410" t="s">
        <v>412</v>
      </c>
      <c r="B2410" t="str">
        <f>IF(ISBLANK(VLOOKUP(A2410,Questionnaire!A:KQ,22,FALSE)),"#",VLOOKUP(A2410,Questionnaire!A:KQ,22,FALSE))</f>
        <v>#</v>
      </c>
    </row>
    <row r="2411" spans="1:2">
      <c r="A2411" t="s">
        <v>415</v>
      </c>
      <c r="B2411" t="str">
        <f>IF(ISBLANK(VLOOKUP(A2411,Questionnaire!A:KQ,22,FALSE)),"#",VLOOKUP(A2411,Questionnaire!A:KQ,22,FALSE))</f>
        <v>#</v>
      </c>
    </row>
    <row r="2412" spans="1:2">
      <c r="A2412" t="s">
        <v>418</v>
      </c>
      <c r="B2412" t="str">
        <f>IF(ISBLANK(VLOOKUP(A2412,Questionnaire!A:KQ,22,FALSE)),"#",VLOOKUP(A2412,Questionnaire!A:KQ,22,FALSE))</f>
        <v>#</v>
      </c>
    </row>
    <row r="2413" spans="1:2">
      <c r="A2413" t="s">
        <v>421</v>
      </c>
      <c r="B2413" t="str">
        <f>IF(ISBLANK(VLOOKUP(A2413,Questionnaire!A:KQ,22,FALSE)),"#",VLOOKUP(A2413,Questionnaire!A:KQ,22,FALSE))</f>
        <v>#</v>
      </c>
    </row>
    <row r="2414" spans="1:2">
      <c r="A2414" t="s">
        <v>424</v>
      </c>
      <c r="B2414" t="str">
        <f>IF(ISBLANK(VLOOKUP(A2414,Questionnaire!A:KQ,22,FALSE)),"#",VLOOKUP(A2414,Questionnaire!A:KQ,22,FALSE))</f>
        <v>#</v>
      </c>
    </row>
    <row r="2415" spans="1:2">
      <c r="A2415" t="s">
        <v>429</v>
      </c>
      <c r="B2415" t="str">
        <f>IF(ISBLANK(VLOOKUP(A2415,Questionnaire!A:KQ,22,FALSE)),"#",VLOOKUP(A2415,Questionnaire!A:KQ,22,FALSE))</f>
        <v>#</v>
      </c>
    </row>
    <row r="2416" spans="1:2">
      <c r="A2416" t="s">
        <v>432</v>
      </c>
      <c r="B2416" t="str">
        <f>IF(ISBLANK(VLOOKUP(A2416,Questionnaire!A:KQ,22,FALSE)),"#",VLOOKUP(A2416,Questionnaire!A:KQ,22,FALSE))</f>
        <v>#</v>
      </c>
    </row>
    <row r="2417" spans="1:2">
      <c r="A2417" t="s">
        <v>435</v>
      </c>
      <c r="B2417" t="str">
        <f>IF(ISBLANK(VLOOKUP(A2417,Questionnaire!A:KQ,22,FALSE)),"#",VLOOKUP(A2417,Questionnaire!A:KQ,22,FALSE))</f>
        <v>#</v>
      </c>
    </row>
    <row r="2418" spans="1:2">
      <c r="A2418" t="s">
        <v>437</v>
      </c>
      <c r="B2418" t="str">
        <f>IF(ISBLANK(VLOOKUP(A2418,Questionnaire!A:KQ,22,FALSE)),"#",VLOOKUP(A2418,Questionnaire!A:KQ,22,FALSE))</f>
        <v>#</v>
      </c>
    </row>
    <row r="2419" spans="1:2">
      <c r="A2419" t="s">
        <v>439</v>
      </c>
      <c r="B2419" t="str">
        <f>IF(ISBLANK(VLOOKUP(A2419,Questionnaire!A:KQ,22,FALSE)),"#",VLOOKUP(A2419,Questionnaire!A:KQ,22,FALSE))</f>
        <v>#</v>
      </c>
    </row>
    <row r="2420" spans="1:2">
      <c r="A2420" t="s">
        <v>442</v>
      </c>
      <c r="B2420" t="str">
        <f>IF(ISBLANK(VLOOKUP(A2420,Questionnaire!A:KQ,22,FALSE)),"#",VLOOKUP(A2420,Questionnaire!A:KQ,22,FALSE))</f>
        <v>#</v>
      </c>
    </row>
    <row r="2421" spans="1:2">
      <c r="A2421" t="s">
        <v>445</v>
      </c>
      <c r="B2421" t="str">
        <f>IF(ISBLANK(VLOOKUP(A2421,Questionnaire!A:KQ,22,FALSE)),"#",VLOOKUP(A2421,Questionnaire!A:KQ,22,FALSE))</f>
        <v>#</v>
      </c>
    </row>
    <row r="2422" spans="1:2">
      <c r="A2422" t="s">
        <v>448</v>
      </c>
      <c r="B2422" t="str">
        <f>IF(ISBLANK(VLOOKUP(A2422,Questionnaire!A:KQ,22,FALSE)),"#",VLOOKUP(A2422,Questionnaire!A:KQ,22,FALSE))</f>
        <v>#</v>
      </c>
    </row>
    <row r="2423" spans="1:2">
      <c r="A2423" t="s">
        <v>452</v>
      </c>
      <c r="B2423" t="str">
        <f>IF(ISBLANK(VLOOKUP(A2423,Questionnaire!A:KQ,22,FALSE)),"#",VLOOKUP(A2423,Questionnaire!A:KQ,22,FALSE))</f>
        <v>#</v>
      </c>
    </row>
    <row r="2424" spans="1:2">
      <c r="A2424" t="s">
        <v>455</v>
      </c>
      <c r="B2424" t="str">
        <f>IF(ISBLANK(VLOOKUP(A2424,Questionnaire!A:KQ,22,FALSE)),"#",VLOOKUP(A2424,Questionnaire!A:KQ,22,FALSE))</f>
        <v>#</v>
      </c>
    </row>
    <row r="2425" spans="1:2">
      <c r="A2425" t="s">
        <v>458</v>
      </c>
      <c r="B2425" t="str">
        <f>IF(ISBLANK(VLOOKUP(A2425,Questionnaire!A:KQ,22,FALSE)),"#",VLOOKUP(A2425,Questionnaire!A:KQ,22,FALSE))</f>
        <v>#</v>
      </c>
    </row>
    <row r="2426" spans="1:2">
      <c r="A2426" t="s">
        <v>461</v>
      </c>
      <c r="B2426" t="str">
        <f>IF(ISBLANK(VLOOKUP(A2426,Questionnaire!A:KQ,22,FALSE)),"#",VLOOKUP(A2426,Questionnaire!A:KQ,22,FALSE))</f>
        <v>#</v>
      </c>
    </row>
    <row r="2427" spans="1:2">
      <c r="A2427" t="s">
        <v>465</v>
      </c>
      <c r="B2427" t="str">
        <f>IF(ISBLANK(VLOOKUP(A2427,Questionnaire!A:KQ,22,FALSE)),"#",VLOOKUP(A2427,Questionnaire!A:KQ,22,FALSE))</f>
        <v>#</v>
      </c>
    </row>
    <row r="2428" spans="1:2">
      <c r="A2428" t="s">
        <v>467</v>
      </c>
      <c r="B2428" t="str">
        <f>IF(ISBLANK(VLOOKUP(A2428,Questionnaire!A:KQ,22,FALSE)),"#",VLOOKUP(A2428,Questionnaire!A:KQ,22,FALSE))</f>
        <v>#</v>
      </c>
    </row>
    <row r="2429" spans="1:2">
      <c r="A2429" t="s">
        <v>469</v>
      </c>
      <c r="B2429" t="str">
        <f>IF(ISBLANK(VLOOKUP(A2429,Questionnaire!A:KQ,22,FALSE)),"#",VLOOKUP(A2429,Questionnaire!A:KQ,22,FALSE))</f>
        <v>#</v>
      </c>
    </row>
    <row r="2430" spans="1:2">
      <c r="A2430" t="s">
        <v>471</v>
      </c>
      <c r="B2430" t="str">
        <f>IF(ISBLANK(VLOOKUP(A2430,Questionnaire!A:KQ,22,FALSE)),"#",VLOOKUP(A2430,Questionnaire!A:KQ,22,FALSE))</f>
        <v>#</v>
      </c>
    </row>
    <row r="2431" spans="1:2">
      <c r="A2431" t="s">
        <v>473</v>
      </c>
      <c r="B2431" t="str">
        <f>IF(ISBLANK(VLOOKUP(A2431,Questionnaire!A:KQ,22,FALSE)),"#",VLOOKUP(A2431,Questionnaire!A:KQ,22,FALSE))</f>
        <v>#</v>
      </c>
    </row>
    <row r="2432" spans="1:2">
      <c r="A2432" t="s">
        <v>475</v>
      </c>
      <c r="B2432" t="str">
        <f>IF(ISBLANK(VLOOKUP(A2432,Questionnaire!A:KQ,22,FALSE)),"#",VLOOKUP(A2432,Questionnaire!A:KQ,22,FALSE))</f>
        <v>#</v>
      </c>
    </row>
    <row r="2433" spans="1:3">
      <c r="A2433" t="s">
        <v>185</v>
      </c>
      <c r="B2433" t="str">
        <f>IF(ISBLANK(VLOOKUP(A2433,Questionnaire!A:KQ,23,FALSE)),"#",VLOOKUP(A2433,Questionnaire!A:KQ,23,FALSE))</f>
        <v>#</v>
      </c>
      <c r="C2433">
        <v>20</v>
      </c>
    </row>
    <row r="2434" spans="1:3">
      <c r="A2434" t="s">
        <v>187</v>
      </c>
      <c r="B2434" t="str">
        <f>IF(ISNA(VLOOKUP(VLOOKUP(A2434,Questionnaire!A:KQ,23,FALSE),'CORA Encoding'!D:E,2,FALSE)),"#",VLOOKUP(VLOOKUP(A2434,Questionnaire!A:KQ,23,FALSE),'CORA Encoding'!D:E,2,FALSE))</f>
        <v>#</v>
      </c>
    </row>
    <row r="2435" spans="1:3">
      <c r="A2435" t="s">
        <v>189</v>
      </c>
      <c r="B2435" t="str">
        <f>IF(ISNA(VLOOKUP(VLOOKUP(A2435,Questionnaire!A:KQ,23,FALSE),'CORA Encoding'!G:H,2,FALSE)),"#",VLOOKUP(VLOOKUP(A2435,Questionnaire!A:KQ,23,FALSE),'CORA Encoding'!G:H,2,FALSE))</f>
        <v>#</v>
      </c>
    </row>
    <row r="2436" spans="1:3">
      <c r="A2436" t="s">
        <v>191</v>
      </c>
      <c r="B2436" t="str">
        <f>IF(ISNA(VLOOKUP(VLOOKUP(A2436,Questionnaire!A:KQ,23,FALSE),'Country List'!E:F,2,FALSE)),"#",VLOOKUP(VLOOKUP(A2436,Questionnaire!A:KQ,23,FALSE),'Country List'!E:F,2,FALSE))</f>
        <v>#</v>
      </c>
    </row>
    <row r="2437" spans="1:3">
      <c r="A2437" t="s">
        <v>193</v>
      </c>
      <c r="B2437" t="str">
        <f>IF(ISNA(VLOOKUP(VLOOKUP(A2437,Questionnaire!A:KQ,23,FALSE),'Industry List'!B:C,2,FALSE)),"#",VLOOKUP(VLOOKUP(A2437,Questionnaire!A:KQ,23,FALSE),'Industry List'!B:C,2,FALSE))</f>
        <v>#</v>
      </c>
    </row>
    <row r="2438" spans="1:3">
      <c r="A2438" t="s">
        <v>197</v>
      </c>
      <c r="B2438" t="str">
        <f>IF(ISBLANK(VLOOKUP(A2438,Questionnaire!A:KQ,23,FALSE)),"#",VLOOKUP(A2438,Questionnaire!A:KQ,23,FALSE))</f>
        <v>#</v>
      </c>
    </row>
    <row r="2439" spans="1:3">
      <c r="A2439" t="s">
        <v>201</v>
      </c>
      <c r="B2439" t="str">
        <f>IF(ISBLANK(VLOOKUP(A2439,Questionnaire!A:KQ,23,FALSE)),"#",VLOOKUP(A2439,Questionnaire!A:KQ,23,FALSE))</f>
        <v>#</v>
      </c>
    </row>
    <row r="2440" spans="1:3">
      <c r="A2440" t="s">
        <v>203</v>
      </c>
      <c r="B2440" t="str">
        <f>IF(ISNA(VLOOKUP(VLOOKUP(A2440,Questionnaire!A:KQ,23,FALSE),'CORA Encoding'!J:K,2,FALSE)),"#",VLOOKUP(VLOOKUP(A2440,Questionnaire!A:KQ,23,FALSE),'CORA Encoding'!J:K,2,FALSE))</f>
        <v>#</v>
      </c>
    </row>
    <row r="2441" spans="1:3">
      <c r="A2441" t="s">
        <v>208</v>
      </c>
      <c r="B2441" t="str">
        <f>IF(ISBLANK(VLOOKUP(A2441,Questionnaire!A:KQ,23,FALSE)),"#",VLOOKUP(A2441,Questionnaire!A:KQ,23,FALSE))</f>
        <v>#</v>
      </c>
    </row>
    <row r="2442" spans="1:3">
      <c r="A2442" t="s">
        <v>213</v>
      </c>
      <c r="B2442" t="str">
        <f>IF(ISBLANK(VLOOKUP(A2442,Questionnaire!A:KQ,23,FALSE)),"#",VLOOKUP(A2442,Questionnaire!A:KQ,23,FALSE))</f>
        <v>#</v>
      </c>
    </row>
    <row r="2443" spans="1:3">
      <c r="A2443" t="s">
        <v>215</v>
      </c>
      <c r="B2443" t="str">
        <f>IF(ISBLANK(VLOOKUP(A2443,Questionnaire!A:KQ,23,FALSE)),"#",VLOOKUP(A2443,Questionnaire!A:KQ,23,FALSE))</f>
        <v>#</v>
      </c>
    </row>
    <row r="2444" spans="1:3">
      <c r="A2444" t="s">
        <v>217</v>
      </c>
      <c r="B2444" t="str">
        <f>IF(ISBLANK(VLOOKUP(A2444,Questionnaire!A:KQ,23,FALSE)),"#",VLOOKUP(A2444,Questionnaire!A:KQ,23,FALSE))</f>
        <v>#</v>
      </c>
    </row>
    <row r="2445" spans="1:3">
      <c r="A2445" t="s">
        <v>219</v>
      </c>
      <c r="B2445" t="str">
        <f>IF(ISBLANK(VLOOKUP(A2445,Questionnaire!A:KQ,23,FALSE)),"#",VLOOKUP(A2445,Questionnaire!A:KQ,23,FALSE))</f>
        <v>#</v>
      </c>
    </row>
    <row r="2446" spans="1:3">
      <c r="A2446" t="s">
        <v>221</v>
      </c>
      <c r="B2446" t="str">
        <f>IF(ISBLANK(VLOOKUP(A2446,Questionnaire!A:KQ,23,FALSE)),"#",VLOOKUP(A2446,Questionnaire!A:KQ,23,FALSE))</f>
        <v>#</v>
      </c>
    </row>
    <row r="2447" spans="1:3">
      <c r="A2447" t="s">
        <v>223</v>
      </c>
      <c r="B2447" t="str">
        <f>IF(ISBLANK(VLOOKUP(A2447,Questionnaire!A:KQ,23,FALSE)),"#",VLOOKUP(A2447,Questionnaire!A:KQ,23,FALSE))</f>
        <v>#</v>
      </c>
    </row>
    <row r="2448" spans="1:3">
      <c r="A2448" t="s">
        <v>225</v>
      </c>
      <c r="B2448" t="str">
        <f>IF(ISBLANK(VLOOKUP(A2448,Questionnaire!A:KQ,23,FALSE)),"#",VLOOKUP(A2448,Questionnaire!A:KQ,23,FALSE))</f>
        <v>#</v>
      </c>
    </row>
    <row r="2449" spans="1:2">
      <c r="A2449" t="s">
        <v>227</v>
      </c>
      <c r="B2449" t="str">
        <f>IF(ISBLANK(VLOOKUP(A2449,Questionnaire!A:KQ,23,FALSE)),"#",VLOOKUP(A2449,Questionnaire!A:KQ,23,FALSE))</f>
        <v>#</v>
      </c>
    </row>
    <row r="2450" spans="1:2">
      <c r="A2450" t="s">
        <v>229</v>
      </c>
      <c r="B2450" t="str">
        <f>IF(ISBLANK(VLOOKUP(A2450,Questionnaire!A:KQ,23,FALSE)),"#",VLOOKUP(A2450,Questionnaire!A:KQ,23,FALSE))</f>
        <v>#</v>
      </c>
    </row>
    <row r="2451" spans="1:2">
      <c r="A2451" t="s">
        <v>231</v>
      </c>
      <c r="B2451" t="str">
        <f>IF(ISBLANK(VLOOKUP(A2451,Questionnaire!A:KQ,23,FALSE)),"#",VLOOKUP(A2451,Questionnaire!A:KQ,23,FALSE))</f>
        <v>#</v>
      </c>
    </row>
    <row r="2452" spans="1:2">
      <c r="A2452" t="s">
        <v>233</v>
      </c>
      <c r="B2452" t="str">
        <f>IF(ISBLANK(VLOOKUP(A2452,Questionnaire!A:KQ,23,FALSE)),"#",VLOOKUP(A2452,Questionnaire!A:KQ,23,FALSE))</f>
        <v>#</v>
      </c>
    </row>
    <row r="2453" spans="1:2">
      <c r="A2453" t="s">
        <v>235</v>
      </c>
      <c r="B2453" t="str">
        <f>IF(ISBLANK(VLOOKUP(A2453,Questionnaire!A:KQ,23,FALSE)),"#",VLOOKUP(A2453,Questionnaire!A:KQ,23,FALSE))</f>
        <v>#</v>
      </c>
    </row>
    <row r="2454" spans="1:2">
      <c r="A2454" t="s">
        <v>237</v>
      </c>
      <c r="B2454" t="str">
        <f>IF(ISBLANK(VLOOKUP(A2454,Questionnaire!A:KQ,23,FALSE)),"#",VLOOKUP(A2454,Questionnaire!A:KQ,23,FALSE))</f>
        <v>#</v>
      </c>
    </row>
    <row r="2455" spans="1:2">
      <c r="A2455" t="s">
        <v>239</v>
      </c>
      <c r="B2455" t="str">
        <f>IF(ISBLANK(VLOOKUP(A2455,Questionnaire!A:KQ,23,FALSE)),"#",VLOOKUP(A2455,Questionnaire!A:KQ,23,FALSE))</f>
        <v>#</v>
      </c>
    </row>
    <row r="2456" spans="1:2">
      <c r="A2456" t="s">
        <v>242</v>
      </c>
      <c r="B2456" t="str">
        <f>IF(ISBLANK(VLOOKUP(A2456,Questionnaire!A:KQ,23,FALSE)),"#",VLOOKUP(A2456,Questionnaire!A:KQ,23,FALSE))</f>
        <v>#</v>
      </c>
    </row>
    <row r="2457" spans="1:2">
      <c r="A2457" t="s">
        <v>245</v>
      </c>
      <c r="B2457" t="str">
        <f>IF(ISBLANK(VLOOKUP(A2457,Questionnaire!A:KQ,23,FALSE)),"#",VLOOKUP(A2457,Questionnaire!A:KQ,23,FALSE))</f>
        <v>#</v>
      </c>
    </row>
    <row r="2458" spans="1:2">
      <c r="A2458" t="s">
        <v>247</v>
      </c>
      <c r="B2458" t="str">
        <f>IF(ISBLANK(VLOOKUP(A2458,Questionnaire!A:KQ,23,FALSE)),"#",VLOOKUP(A2458,Questionnaire!A:KQ,23,FALSE))</f>
        <v>#</v>
      </c>
    </row>
    <row r="2459" spans="1:2">
      <c r="A2459" t="s">
        <v>249</v>
      </c>
      <c r="B2459" t="str">
        <f>IF(ISBLANK(VLOOKUP(A2459,Questionnaire!A:KQ,23,FALSE)),"#",VLOOKUP(A2459,Questionnaire!A:KQ,23,FALSE))</f>
        <v>#</v>
      </c>
    </row>
    <row r="2460" spans="1:2">
      <c r="A2460" t="s">
        <v>250</v>
      </c>
      <c r="B2460" t="str">
        <f>IF(ISBLANK(VLOOKUP(A2460,Questionnaire!A:KQ,23,FALSE)),"#",VLOOKUP(A2460,Questionnaire!A:KQ,23,FALSE))</f>
        <v>#</v>
      </c>
    </row>
    <row r="2461" spans="1:2">
      <c r="A2461" t="s">
        <v>252</v>
      </c>
      <c r="B2461" t="str">
        <f>IF(ISBLANK(VLOOKUP(A2461,Questionnaire!A:KQ,23,FALSE)),"#",VLOOKUP(A2461,Questionnaire!A:KQ,23,FALSE))</f>
        <v>#</v>
      </c>
    </row>
    <row r="2462" spans="1:2">
      <c r="A2462" t="s">
        <v>255</v>
      </c>
      <c r="B2462" t="str">
        <f>IF(ISBLANK(VLOOKUP(A2462,Questionnaire!A:KQ,23,FALSE)),"#",VLOOKUP(A2462,Questionnaire!A:KQ,23,FALSE))</f>
        <v>#</v>
      </c>
    </row>
    <row r="2463" spans="1:2">
      <c r="A2463" t="s">
        <v>258</v>
      </c>
      <c r="B2463" t="str">
        <f>IF(ISNA(VLOOKUP(VLOOKUP(A2463,Questionnaire!A:KQ,23,FALSE),'CORA Encoding'!M:N,2,FALSE)),"#",VLOOKUP(VLOOKUP(A2463,Questionnaire!A:KQ,23,FALSE),'CORA Encoding'!M:N,2,FALSE))</f>
        <v>#</v>
      </c>
    </row>
    <row r="2464" spans="1:2">
      <c r="A2464" t="s">
        <v>261</v>
      </c>
      <c r="B2464" t="str">
        <f>IF(ISBLANK(VLOOKUP(A2464,Questionnaire!A:KQ,23,FALSE)),"#",VLOOKUP(A2464,Questionnaire!A:KQ,23,FALSE))</f>
        <v>#</v>
      </c>
    </row>
    <row r="2465" spans="1:2">
      <c r="A2465" t="s">
        <v>263</v>
      </c>
      <c r="B2465" t="str">
        <f>IF(ISBLANK(VLOOKUP(A2465,Questionnaire!A:KQ,23,FALSE)),"#",VLOOKUP(A2465,Questionnaire!A:KQ,23,FALSE))</f>
        <v>#</v>
      </c>
    </row>
    <row r="2466" spans="1:2">
      <c r="A2466" t="s">
        <v>265</v>
      </c>
      <c r="B2466" t="str">
        <f>IF(ISBLANK(VLOOKUP(A2466,Questionnaire!A:KQ,23,FALSE)),"#",VLOOKUP(A2466,Questionnaire!A:KQ,23,FALSE))</f>
        <v>#</v>
      </c>
    </row>
    <row r="2467" spans="1:2">
      <c r="A2467" t="s">
        <v>267</v>
      </c>
      <c r="B2467" t="str">
        <f>IF(ISBLANK(VLOOKUP(A2467,Questionnaire!A:KQ,23,FALSE)),"#",VLOOKUP(A2467,Questionnaire!A:KQ,23,FALSE))</f>
        <v>#</v>
      </c>
    </row>
    <row r="2468" spans="1:2">
      <c r="A2468" t="s">
        <v>269</v>
      </c>
      <c r="B2468" t="str">
        <f>IF(ISBLANK(VLOOKUP(A2468,Questionnaire!A:KQ,23,FALSE)),"#",VLOOKUP(A2468,Questionnaire!A:KQ,23,FALSE))</f>
        <v>#</v>
      </c>
    </row>
    <row r="2469" spans="1:2">
      <c r="A2469" t="s">
        <v>274</v>
      </c>
      <c r="B2469" t="str">
        <f>IF(ISBLANK(VLOOKUP(A2469,Questionnaire!A:KQ,23,FALSE)),"#",VLOOKUP(A2469,Questionnaire!A:KQ,23,FALSE))</f>
        <v>#</v>
      </c>
    </row>
    <row r="2470" spans="1:2">
      <c r="A2470" t="s">
        <v>276</v>
      </c>
      <c r="B2470" t="str">
        <f>IF(ISBLANK(VLOOKUP(A2470,Questionnaire!A:KQ,23,FALSE)),"#",VLOOKUP(A2470,Questionnaire!A:KQ,23,FALSE))</f>
        <v>#</v>
      </c>
    </row>
    <row r="2471" spans="1:2">
      <c r="A2471" t="s">
        <v>278</v>
      </c>
      <c r="B2471" t="str">
        <f>IF(ISBLANK(VLOOKUP(A2471,Questionnaire!A:KQ,23,FALSE)),"#",VLOOKUP(A2471,Questionnaire!A:KQ,23,FALSE))</f>
        <v>#</v>
      </c>
    </row>
    <row r="2472" spans="1:2">
      <c r="A2472" t="s">
        <v>280</v>
      </c>
      <c r="B2472" t="str">
        <f>IF(ISBLANK(VLOOKUP(A2472,Questionnaire!A:KQ,23,FALSE)),"#",VLOOKUP(A2472,Questionnaire!A:KQ,23,FALSE))</f>
        <v>#</v>
      </c>
    </row>
    <row r="2473" spans="1:2">
      <c r="A2473" t="s">
        <v>282</v>
      </c>
      <c r="B2473" t="str">
        <f>IF(ISBLANK(VLOOKUP(A2473,Questionnaire!A:KQ,23,FALSE)),"#",VLOOKUP(A2473,Questionnaire!A:KQ,23,FALSE))</f>
        <v>#</v>
      </c>
    </row>
    <row r="2474" spans="1:2">
      <c r="A2474" t="s">
        <v>286</v>
      </c>
      <c r="B2474" t="str">
        <f>IF(ISBLANK(VLOOKUP(A2474,Questionnaire!A:KQ,23,FALSE)),"#",VLOOKUP(A2474,Questionnaire!A:KQ,23,FALSE))</f>
        <v>#</v>
      </c>
    </row>
    <row r="2475" spans="1:2">
      <c r="A2475" t="s">
        <v>288</v>
      </c>
      <c r="B2475" t="str">
        <f>IF(ISBLANK(VLOOKUP(A2475,Questionnaire!A:KQ,23,FALSE)),"#",VLOOKUP(A2475,Questionnaire!A:KQ,23,FALSE))</f>
        <v>#</v>
      </c>
    </row>
    <row r="2476" spans="1:2">
      <c r="A2476" t="s">
        <v>290</v>
      </c>
      <c r="B2476" t="str">
        <f>IF(ISBLANK(VLOOKUP(A2476,Questionnaire!A:KQ,23,FALSE)),"#",VLOOKUP(A2476,Questionnaire!A:KQ,23,FALSE))</f>
        <v>#</v>
      </c>
    </row>
    <row r="2477" spans="1:2">
      <c r="A2477" t="s">
        <v>292</v>
      </c>
      <c r="B2477" t="str">
        <f>IF(ISBLANK(VLOOKUP(A2477,Questionnaire!A:KQ,23,FALSE)),"#",VLOOKUP(A2477,Questionnaire!A:KQ,23,FALSE))</f>
        <v>#</v>
      </c>
    </row>
    <row r="2478" spans="1:2">
      <c r="A2478" t="s">
        <v>294</v>
      </c>
      <c r="B2478" t="str">
        <f>IF(ISBLANK(VLOOKUP(A2478,Questionnaire!A:KQ,23,FALSE)),"#",VLOOKUP(A2478,Questionnaire!A:KQ,23,FALSE))</f>
        <v>#</v>
      </c>
    </row>
    <row r="2479" spans="1:2">
      <c r="A2479" t="s">
        <v>296</v>
      </c>
      <c r="B2479" t="str">
        <f>IF(ISBLANK(VLOOKUP(A2479,Questionnaire!A:KQ,23,FALSE)),"#",VLOOKUP(A2479,Questionnaire!A:KQ,23,FALSE))</f>
        <v>#</v>
      </c>
    </row>
    <row r="2480" spans="1:2">
      <c r="A2480" t="s">
        <v>301</v>
      </c>
      <c r="B2480" t="str">
        <f>IF(ISBLANK(VLOOKUP(A2480,Questionnaire!A:KQ,23,FALSE)),"#",VLOOKUP(A2480,Questionnaire!A:KQ,23,FALSE))</f>
        <v>#</v>
      </c>
    </row>
    <row r="2481" spans="1:2">
      <c r="A2481" t="s">
        <v>303</v>
      </c>
      <c r="B2481" t="str">
        <f>IF(ISBLANK(VLOOKUP(A2481,Questionnaire!A:KQ,23,FALSE)),"#",VLOOKUP(A2481,Questionnaire!A:KQ,23,FALSE))</f>
        <v>#</v>
      </c>
    </row>
    <row r="2482" spans="1:2">
      <c r="A2482" t="s">
        <v>305</v>
      </c>
      <c r="B2482" t="str">
        <f>IF(ISBLANK(VLOOKUP(A2482,Questionnaire!A:KQ,23,FALSE)),"#",VLOOKUP(A2482,Questionnaire!A:KQ,23,FALSE))</f>
        <v>#</v>
      </c>
    </row>
    <row r="2483" spans="1:2">
      <c r="A2483" t="s">
        <v>307</v>
      </c>
      <c r="B2483" t="str">
        <f>IF(ISBLANK(VLOOKUP(A2483,Questionnaire!A:KQ,23,FALSE)),"#",VLOOKUP(A2483,Questionnaire!A:KQ,23,FALSE))</f>
        <v>#</v>
      </c>
    </row>
    <row r="2484" spans="1:2">
      <c r="A2484" t="s">
        <v>311</v>
      </c>
      <c r="B2484" t="str">
        <f>IF(ISBLANK(VLOOKUP(A2484,Questionnaire!A:KQ,23,FALSE)),"#",VLOOKUP(A2484,Questionnaire!A:KQ,23,FALSE))</f>
        <v>#</v>
      </c>
    </row>
    <row r="2485" spans="1:2">
      <c r="A2485" t="s">
        <v>313</v>
      </c>
      <c r="B2485" t="str">
        <f>IF(ISBLANK(VLOOKUP(A2485,Questionnaire!A:KQ,23,FALSE)),"#",VLOOKUP(A2485,Questionnaire!A:KQ,23,FALSE))</f>
        <v>#</v>
      </c>
    </row>
    <row r="2486" spans="1:2">
      <c r="A2486" t="s">
        <v>314</v>
      </c>
      <c r="B2486" t="str">
        <f>IF(ISBLANK(VLOOKUP(A2486,Questionnaire!A:KQ,23,FALSE)),"#",VLOOKUP(A2486,Questionnaire!A:KQ,23,FALSE))</f>
        <v>#</v>
      </c>
    </row>
    <row r="2487" spans="1:2">
      <c r="A2487" t="s">
        <v>315</v>
      </c>
      <c r="B2487" t="str">
        <f>IF(ISBLANK(VLOOKUP(A2487,Questionnaire!A:KQ,23,FALSE)),"#",VLOOKUP(A2487,Questionnaire!A:KQ,23,FALSE))</f>
        <v>#</v>
      </c>
    </row>
    <row r="2488" spans="1:2">
      <c r="A2488" t="s">
        <v>317</v>
      </c>
      <c r="B2488" t="str">
        <f>IF(ISBLANK(VLOOKUP(A2488,Questionnaire!A:KQ,23,FALSE)),"#",VLOOKUP(A2488,Questionnaire!A:KQ,23,FALSE))</f>
        <v>#</v>
      </c>
    </row>
    <row r="2489" spans="1:2">
      <c r="A2489" t="s">
        <v>319</v>
      </c>
      <c r="B2489" t="str">
        <f>IF(ISBLANK(VLOOKUP(A2489,Questionnaire!A:KQ,23,FALSE)),"#",VLOOKUP(A2489,Questionnaire!A:KQ,23,FALSE))</f>
        <v>#</v>
      </c>
    </row>
    <row r="2490" spans="1:2">
      <c r="A2490" t="s">
        <v>322</v>
      </c>
      <c r="B2490" t="str">
        <f>IF(ISBLANK(VLOOKUP(A2490,Questionnaire!A:KQ,23,FALSE)),"#",VLOOKUP(A2490,Questionnaire!A:KQ,23,FALSE))</f>
        <v>#</v>
      </c>
    </row>
    <row r="2491" spans="1:2">
      <c r="A2491" t="s">
        <v>326</v>
      </c>
      <c r="B2491" t="str">
        <f>IF(ISBLANK(VLOOKUP(A2491,Questionnaire!A:KQ,23,FALSE)),"#",VLOOKUP(A2491,Questionnaire!A:KQ,23,FALSE))</f>
        <v>#</v>
      </c>
    </row>
    <row r="2492" spans="1:2">
      <c r="A2492" t="s">
        <v>328</v>
      </c>
      <c r="B2492" t="str">
        <f>IF(ISBLANK(VLOOKUP(A2492,Questionnaire!A:KQ,23,FALSE)),"#",VLOOKUP(A2492,Questionnaire!A:KQ,23,FALSE))</f>
        <v>#</v>
      </c>
    </row>
    <row r="2493" spans="1:2">
      <c r="A2493" t="s">
        <v>332</v>
      </c>
      <c r="B2493" t="str">
        <f>IF(ISBLANK(VLOOKUP(A2493,Questionnaire!A:KQ,23,FALSE)),"#",VLOOKUP(A2493,Questionnaire!A:KQ,23,FALSE))</f>
        <v>#</v>
      </c>
    </row>
    <row r="2494" spans="1:2">
      <c r="A2494" t="s">
        <v>333</v>
      </c>
      <c r="B2494" t="str">
        <f>IF(ISBLANK(VLOOKUP(A2494,Questionnaire!A:KQ,23,FALSE)),"#",VLOOKUP(A2494,Questionnaire!A:KQ,23,FALSE))</f>
        <v>#</v>
      </c>
    </row>
    <row r="2495" spans="1:2">
      <c r="A2495" t="s">
        <v>334</v>
      </c>
      <c r="B2495" t="str">
        <f>IF(ISBLANK(VLOOKUP(A2495,Questionnaire!A:KQ,23,FALSE)),"#",VLOOKUP(A2495,Questionnaire!A:KQ,23,FALSE))</f>
        <v>#</v>
      </c>
    </row>
    <row r="2496" spans="1:2">
      <c r="A2496" t="s">
        <v>335</v>
      </c>
      <c r="B2496" t="str">
        <f>IF(ISBLANK(VLOOKUP(A2496,Questionnaire!A:KQ,23,FALSE)),"#",VLOOKUP(A2496,Questionnaire!A:KQ,23,FALSE))</f>
        <v>#</v>
      </c>
    </row>
    <row r="2497" spans="1:2">
      <c r="A2497" t="s">
        <v>336</v>
      </c>
      <c r="B2497" t="str">
        <f>IF(ISBLANK(VLOOKUP(A2497,Questionnaire!A:KQ,23,FALSE)),"#",VLOOKUP(A2497,Questionnaire!A:KQ,23,FALSE))</f>
        <v>#</v>
      </c>
    </row>
    <row r="2498" spans="1:2">
      <c r="A2498" t="s">
        <v>337</v>
      </c>
      <c r="B2498" t="str">
        <f>IF(ISBLANK(VLOOKUP(A2498,Questionnaire!A:KQ,23,FALSE)),"#",VLOOKUP(A2498,Questionnaire!A:KQ,23,FALSE))</f>
        <v>#</v>
      </c>
    </row>
    <row r="2499" spans="1:2">
      <c r="A2499" t="s">
        <v>338</v>
      </c>
      <c r="B2499" t="str">
        <f>IF(ISBLANK(VLOOKUP(A2499,Questionnaire!A:KQ,23,FALSE)),"#",VLOOKUP(A2499,Questionnaire!A:KQ,23,FALSE))</f>
        <v>#</v>
      </c>
    </row>
    <row r="2500" spans="1:2">
      <c r="A2500" t="s">
        <v>339</v>
      </c>
      <c r="B2500" t="str">
        <f>IF(ISBLANK(VLOOKUP(A2500,Questionnaire!A:KQ,23,FALSE)),"#",VLOOKUP(A2500,Questionnaire!A:KQ,23,FALSE))</f>
        <v>#</v>
      </c>
    </row>
    <row r="2501" spans="1:2">
      <c r="A2501" t="s">
        <v>340</v>
      </c>
      <c r="B2501" t="str">
        <f>IF(ISBLANK(VLOOKUP(A2501,Questionnaire!A:KQ,23,FALSE)),"#",VLOOKUP(A2501,Questionnaire!A:KQ,23,FALSE))</f>
        <v>#</v>
      </c>
    </row>
    <row r="2502" spans="1:2">
      <c r="A2502" t="s">
        <v>341</v>
      </c>
      <c r="B2502" t="str">
        <f>IF(ISBLANK(VLOOKUP(A2502,Questionnaire!A:KQ,23,FALSE)),"#",VLOOKUP(A2502,Questionnaire!A:KQ,23,FALSE))</f>
        <v>#</v>
      </c>
    </row>
    <row r="2503" spans="1:2">
      <c r="A2503" t="s">
        <v>342</v>
      </c>
      <c r="B2503" t="str">
        <f>IF(ISBLANK(VLOOKUP(A2503,Questionnaire!A:KQ,23,FALSE)),"#",VLOOKUP(A2503,Questionnaire!A:KQ,23,FALSE))</f>
        <v>#</v>
      </c>
    </row>
    <row r="2504" spans="1:2">
      <c r="A2504" t="s">
        <v>343</v>
      </c>
      <c r="B2504" t="str">
        <f>IF(ISBLANK(VLOOKUP(A2504,Questionnaire!A:KQ,23,FALSE)),"#",VLOOKUP(A2504,Questionnaire!A:KQ,23,FALSE))</f>
        <v>#</v>
      </c>
    </row>
    <row r="2505" spans="1:2">
      <c r="A2505" t="s">
        <v>344</v>
      </c>
      <c r="B2505" t="str">
        <f>IF(ISBLANK(VLOOKUP(A2505,Questionnaire!A:KQ,23,FALSE)),"#",VLOOKUP(A2505,Questionnaire!A:KQ,23,FALSE))</f>
        <v>#</v>
      </c>
    </row>
    <row r="2506" spans="1:2">
      <c r="A2506" t="s">
        <v>345</v>
      </c>
      <c r="B2506" t="str">
        <f>IF(ISBLANK(VLOOKUP(A2506,Questionnaire!A:KQ,23,FALSE)),"#",VLOOKUP(A2506,Questionnaire!A:KQ,23,FALSE))</f>
        <v>#</v>
      </c>
    </row>
    <row r="2507" spans="1:2">
      <c r="A2507" t="s">
        <v>348</v>
      </c>
      <c r="B2507" t="str">
        <f>IF(ISBLANK(VLOOKUP(A2507,Questionnaire!A:KQ,23,FALSE)),"#",VLOOKUP(A2507,Questionnaire!A:KQ,23,FALSE))</f>
        <v>#</v>
      </c>
    </row>
    <row r="2508" spans="1:2">
      <c r="A2508" t="s">
        <v>353</v>
      </c>
      <c r="B2508" t="str">
        <f>IF(ISBLANK(VLOOKUP(A2508,Questionnaire!A:KQ,23,FALSE)),"#",VLOOKUP(A2508,Questionnaire!A:KQ,23,FALSE))</f>
        <v>#</v>
      </c>
    </row>
    <row r="2509" spans="1:2">
      <c r="A2509" t="s">
        <v>354</v>
      </c>
      <c r="B2509" t="str">
        <f>IF(ISBLANK(VLOOKUP(A2509,Questionnaire!A:KQ,23,FALSE)),"#",VLOOKUP(A2509,Questionnaire!A:KQ,23,FALSE))</f>
        <v>#</v>
      </c>
    </row>
    <row r="2510" spans="1:2">
      <c r="A2510" t="s">
        <v>355</v>
      </c>
      <c r="B2510" t="str">
        <f>IF(ISBLANK(VLOOKUP(A2510,Questionnaire!A:KQ,23,FALSE)),"#",VLOOKUP(A2510,Questionnaire!A:KQ,23,FALSE))</f>
        <v>#</v>
      </c>
    </row>
    <row r="2511" spans="1:2">
      <c r="A2511" t="s">
        <v>356</v>
      </c>
      <c r="B2511" t="str">
        <f>IF(ISBLANK(VLOOKUP(A2511,Questionnaire!A:KQ,23,FALSE)),"#",VLOOKUP(A2511,Questionnaire!A:KQ,23,FALSE))</f>
        <v>#</v>
      </c>
    </row>
    <row r="2512" spans="1:2">
      <c r="A2512" t="s">
        <v>357</v>
      </c>
      <c r="B2512" t="str">
        <f>IF(ISBLANK(VLOOKUP(A2512,Questionnaire!A:KQ,23,FALSE)),"#",VLOOKUP(A2512,Questionnaire!A:KQ,23,FALSE))</f>
        <v>#</v>
      </c>
    </row>
    <row r="2513" spans="1:2">
      <c r="A2513" t="s">
        <v>360</v>
      </c>
      <c r="B2513" t="str">
        <f>IF(ISBLANK(VLOOKUP(A2513,Questionnaire!A:KQ,23,FALSE)),"#",VLOOKUP(A2513,Questionnaire!A:KQ,23,FALSE))</f>
        <v>#</v>
      </c>
    </row>
    <row r="2514" spans="1:2">
      <c r="A2514" t="s">
        <v>362</v>
      </c>
      <c r="B2514" t="str">
        <f>IF(ISBLANK(VLOOKUP(A2514,Questionnaire!A:KQ,23,FALSE)),"#",VLOOKUP(A2514,Questionnaire!A:KQ,23,FALSE))</f>
        <v>#</v>
      </c>
    </row>
    <row r="2515" spans="1:2">
      <c r="A2515" t="s">
        <v>363</v>
      </c>
      <c r="B2515" t="str">
        <f>IF(ISBLANK(VLOOKUP(A2515,Questionnaire!A:KQ,23,FALSE)),"#",VLOOKUP(A2515,Questionnaire!A:KQ,23,FALSE))</f>
        <v>#</v>
      </c>
    </row>
    <row r="2516" spans="1:2">
      <c r="A2516" t="s">
        <v>364</v>
      </c>
      <c r="B2516" t="str">
        <f>IF(ISBLANK(VLOOKUP(A2516,Questionnaire!A:KQ,23,FALSE)),"#",VLOOKUP(A2516,Questionnaire!A:KQ,23,FALSE))</f>
        <v>#</v>
      </c>
    </row>
    <row r="2517" spans="1:2">
      <c r="A2517" t="s">
        <v>365</v>
      </c>
      <c r="B2517" t="str">
        <f>IF(ISBLANK(VLOOKUP(A2517,Questionnaire!A:KQ,23,FALSE)),"#",VLOOKUP(A2517,Questionnaire!A:KQ,23,FALSE))</f>
        <v>#</v>
      </c>
    </row>
    <row r="2518" spans="1:2">
      <c r="A2518" t="s">
        <v>366</v>
      </c>
      <c r="B2518" t="str">
        <f>IF(ISBLANK(VLOOKUP(A2518,Questionnaire!A:KQ,23,FALSE)),"#",VLOOKUP(A2518,Questionnaire!A:KQ,23,FALSE))</f>
        <v>#</v>
      </c>
    </row>
    <row r="2519" spans="1:2">
      <c r="A2519" t="s">
        <v>371</v>
      </c>
      <c r="B2519" t="str">
        <f>IF(ISBLANK(VLOOKUP(A2519,Questionnaire!A:KQ,23,FALSE)),"#",VLOOKUP(A2519,Questionnaire!A:KQ,23,FALSE))</f>
        <v>#</v>
      </c>
    </row>
    <row r="2520" spans="1:2">
      <c r="A2520" t="s">
        <v>372</v>
      </c>
      <c r="B2520" t="str">
        <f>IF(ISBLANK(VLOOKUP(A2520,Questionnaire!A:KQ,23,FALSE)),"#",VLOOKUP(A2520,Questionnaire!A:KQ,23,FALSE))</f>
        <v>#</v>
      </c>
    </row>
    <row r="2521" spans="1:2">
      <c r="A2521" t="s">
        <v>373</v>
      </c>
      <c r="B2521" t="str">
        <f>IF(ISBLANK(VLOOKUP(A2521,Questionnaire!A:KQ,23,FALSE)),"#",VLOOKUP(A2521,Questionnaire!A:KQ,23,FALSE))</f>
        <v>#</v>
      </c>
    </row>
    <row r="2522" spans="1:2">
      <c r="A2522" t="s">
        <v>374</v>
      </c>
      <c r="B2522" t="str">
        <f>IF(ISBLANK(VLOOKUP(A2522,Questionnaire!A:KQ,23,FALSE)),"#",VLOOKUP(A2522,Questionnaire!A:KQ,23,FALSE))</f>
        <v>#</v>
      </c>
    </row>
    <row r="2523" spans="1:2">
      <c r="A2523" t="s">
        <v>377</v>
      </c>
      <c r="B2523" t="str">
        <f>IF(ISBLANK(VLOOKUP(A2523,Questionnaire!A:KQ,23,FALSE)),"#",VLOOKUP(A2523,Questionnaire!A:KQ,23,FALSE))</f>
        <v>#</v>
      </c>
    </row>
    <row r="2524" spans="1:2">
      <c r="A2524" t="s">
        <v>379</v>
      </c>
      <c r="B2524" t="str">
        <f>IF(ISBLANK(VLOOKUP(A2524,Questionnaire!A:KQ,23,FALSE)),"#",VLOOKUP(A2524,Questionnaire!A:KQ,23,FALSE))</f>
        <v>#</v>
      </c>
    </row>
    <row r="2525" spans="1:2">
      <c r="A2525" t="s">
        <v>380</v>
      </c>
      <c r="B2525" t="str">
        <f>IF(ISBLANK(VLOOKUP(A2525,Questionnaire!A:KQ,23,FALSE)),"#",VLOOKUP(A2525,Questionnaire!A:KQ,23,FALSE))</f>
        <v>#</v>
      </c>
    </row>
    <row r="2526" spans="1:2">
      <c r="A2526" t="s">
        <v>381</v>
      </c>
      <c r="B2526" t="str">
        <f>IF(ISBLANK(VLOOKUP(A2526,Questionnaire!A:KQ,23,FALSE)),"#",VLOOKUP(A2526,Questionnaire!A:KQ,23,FALSE))</f>
        <v>#</v>
      </c>
    </row>
    <row r="2527" spans="1:2">
      <c r="A2527" t="s">
        <v>382</v>
      </c>
      <c r="B2527" t="str">
        <f>IF(ISBLANK(VLOOKUP(A2527,Questionnaire!A:KQ,23,FALSE)),"#",VLOOKUP(A2527,Questionnaire!A:KQ,23,FALSE))</f>
        <v>#</v>
      </c>
    </row>
    <row r="2528" spans="1:2">
      <c r="A2528" t="s">
        <v>384</v>
      </c>
      <c r="B2528" t="str">
        <f>IF(ISBLANK(VLOOKUP(A2528,Questionnaire!A:KQ,23,FALSE)),"#",VLOOKUP(A2528,Questionnaire!A:KQ,23,FALSE))</f>
        <v>#</v>
      </c>
    </row>
    <row r="2529" spans="1:2">
      <c r="A2529" t="s">
        <v>387</v>
      </c>
      <c r="B2529" t="str">
        <f>IF(ISBLANK(VLOOKUP(A2529,Questionnaire!A:KQ,23,FALSE)),"#",VLOOKUP(A2529,Questionnaire!A:KQ,23,FALSE))</f>
        <v>#</v>
      </c>
    </row>
    <row r="2530" spans="1:2">
      <c r="A2530" t="s">
        <v>391</v>
      </c>
      <c r="B2530" t="str">
        <f>IF(ISBLANK(VLOOKUP(A2530,Questionnaire!A:KQ,23,FALSE)),"#",VLOOKUP(A2530,Questionnaire!A:KQ,23,FALSE))</f>
        <v>#</v>
      </c>
    </row>
    <row r="2531" spans="1:2">
      <c r="A2531" t="s">
        <v>393</v>
      </c>
      <c r="B2531" t="str">
        <f>IF(ISBLANK(VLOOKUP(A2531,Questionnaire!A:KQ,23,FALSE)),"#",VLOOKUP(A2531,Questionnaire!A:KQ,23,FALSE))</f>
        <v>#</v>
      </c>
    </row>
    <row r="2532" spans="1:2">
      <c r="A2532" t="s">
        <v>395</v>
      </c>
      <c r="B2532" t="str">
        <f>IF(ISBLANK(VLOOKUP(A2532,Questionnaire!A:KQ,23,FALSE)),"#",VLOOKUP(A2532,Questionnaire!A:KQ,23,FALSE))</f>
        <v>#</v>
      </c>
    </row>
    <row r="2533" spans="1:2">
      <c r="A2533" t="s">
        <v>398</v>
      </c>
      <c r="B2533" t="str">
        <f>IF(ISBLANK(VLOOKUP(A2533,Questionnaire!A:KQ,23,FALSE)),"#",VLOOKUP(A2533,Questionnaire!A:KQ,23,FALSE))</f>
        <v>#</v>
      </c>
    </row>
    <row r="2534" spans="1:2">
      <c r="A2534" t="s">
        <v>402</v>
      </c>
      <c r="B2534" t="str">
        <f>IF(ISBLANK(VLOOKUP(A2534,Questionnaire!A:KQ,23,FALSE)),"#",VLOOKUP(A2534,Questionnaire!A:KQ,23,FALSE))</f>
        <v>#</v>
      </c>
    </row>
    <row r="2535" spans="1:2">
      <c r="A2535" t="s">
        <v>405</v>
      </c>
      <c r="B2535" t="str">
        <f>IF(ISBLANK(VLOOKUP(A2535,Questionnaire!A:KQ,23,FALSE)),"#",VLOOKUP(A2535,Questionnaire!A:KQ,23,FALSE))</f>
        <v>#</v>
      </c>
    </row>
    <row r="2536" spans="1:2">
      <c r="A2536" t="s">
        <v>409</v>
      </c>
      <c r="B2536" t="str">
        <f>IF(ISBLANK(VLOOKUP(A2536,Questionnaire!A:KQ,23,FALSE)),"#",VLOOKUP(A2536,Questionnaire!A:KQ,23,FALSE))</f>
        <v>#</v>
      </c>
    </row>
    <row r="2537" spans="1:2">
      <c r="A2537" t="s">
        <v>412</v>
      </c>
      <c r="B2537" t="str">
        <f>IF(ISBLANK(VLOOKUP(A2537,Questionnaire!A:KQ,23,FALSE)),"#",VLOOKUP(A2537,Questionnaire!A:KQ,23,FALSE))</f>
        <v>#</v>
      </c>
    </row>
    <row r="2538" spans="1:2">
      <c r="A2538" t="s">
        <v>415</v>
      </c>
      <c r="B2538" t="str">
        <f>IF(ISBLANK(VLOOKUP(A2538,Questionnaire!A:KQ,23,FALSE)),"#",VLOOKUP(A2538,Questionnaire!A:KQ,23,FALSE))</f>
        <v>#</v>
      </c>
    </row>
    <row r="2539" spans="1:2">
      <c r="A2539" t="s">
        <v>418</v>
      </c>
      <c r="B2539" t="str">
        <f>IF(ISBLANK(VLOOKUP(A2539,Questionnaire!A:KQ,23,FALSE)),"#",VLOOKUP(A2539,Questionnaire!A:KQ,23,FALSE))</f>
        <v>#</v>
      </c>
    </row>
    <row r="2540" spans="1:2">
      <c r="A2540" t="s">
        <v>421</v>
      </c>
      <c r="B2540" t="str">
        <f>IF(ISBLANK(VLOOKUP(A2540,Questionnaire!A:KQ,23,FALSE)),"#",VLOOKUP(A2540,Questionnaire!A:KQ,23,FALSE))</f>
        <v>#</v>
      </c>
    </row>
    <row r="2541" spans="1:2">
      <c r="A2541" t="s">
        <v>424</v>
      </c>
      <c r="B2541" t="str">
        <f>IF(ISBLANK(VLOOKUP(A2541,Questionnaire!A:KQ,23,FALSE)),"#",VLOOKUP(A2541,Questionnaire!A:KQ,23,FALSE))</f>
        <v>#</v>
      </c>
    </row>
    <row r="2542" spans="1:2">
      <c r="A2542" t="s">
        <v>429</v>
      </c>
      <c r="B2542" t="str">
        <f>IF(ISBLANK(VLOOKUP(A2542,Questionnaire!A:KQ,23,FALSE)),"#",VLOOKUP(A2542,Questionnaire!A:KQ,23,FALSE))</f>
        <v>#</v>
      </c>
    </row>
    <row r="2543" spans="1:2">
      <c r="A2543" t="s">
        <v>432</v>
      </c>
      <c r="B2543" t="str">
        <f>IF(ISBLANK(VLOOKUP(A2543,Questionnaire!A:KQ,23,FALSE)),"#",VLOOKUP(A2543,Questionnaire!A:KQ,23,FALSE))</f>
        <v>#</v>
      </c>
    </row>
    <row r="2544" spans="1:2">
      <c r="A2544" t="s">
        <v>435</v>
      </c>
      <c r="B2544" t="str">
        <f>IF(ISBLANK(VLOOKUP(A2544,Questionnaire!A:KQ,23,FALSE)),"#",VLOOKUP(A2544,Questionnaire!A:KQ,23,FALSE))</f>
        <v>#</v>
      </c>
    </row>
    <row r="2545" spans="1:3">
      <c r="A2545" t="s">
        <v>437</v>
      </c>
      <c r="B2545" t="str">
        <f>IF(ISBLANK(VLOOKUP(A2545,Questionnaire!A:KQ,23,FALSE)),"#",VLOOKUP(A2545,Questionnaire!A:KQ,23,FALSE))</f>
        <v>#</v>
      </c>
    </row>
    <row r="2546" spans="1:3">
      <c r="A2546" t="s">
        <v>439</v>
      </c>
      <c r="B2546" t="str">
        <f>IF(ISBLANK(VLOOKUP(A2546,Questionnaire!A:KQ,23,FALSE)),"#",VLOOKUP(A2546,Questionnaire!A:KQ,23,FALSE))</f>
        <v>#</v>
      </c>
    </row>
    <row r="2547" spans="1:3">
      <c r="A2547" t="s">
        <v>442</v>
      </c>
      <c r="B2547" t="str">
        <f>IF(ISBLANK(VLOOKUP(A2547,Questionnaire!A:KQ,23,FALSE)),"#",VLOOKUP(A2547,Questionnaire!A:KQ,23,FALSE))</f>
        <v>#</v>
      </c>
    </row>
    <row r="2548" spans="1:3">
      <c r="A2548" t="s">
        <v>445</v>
      </c>
      <c r="B2548" t="str">
        <f>IF(ISBLANK(VLOOKUP(A2548,Questionnaire!A:KQ,23,FALSE)),"#",VLOOKUP(A2548,Questionnaire!A:KQ,23,FALSE))</f>
        <v>#</v>
      </c>
    </row>
    <row r="2549" spans="1:3">
      <c r="A2549" t="s">
        <v>448</v>
      </c>
      <c r="B2549" t="str">
        <f>IF(ISBLANK(VLOOKUP(A2549,Questionnaire!A:KQ,23,FALSE)),"#",VLOOKUP(A2549,Questionnaire!A:KQ,23,FALSE))</f>
        <v>#</v>
      </c>
    </row>
    <row r="2550" spans="1:3">
      <c r="A2550" t="s">
        <v>452</v>
      </c>
      <c r="B2550" t="str">
        <f>IF(ISBLANK(VLOOKUP(A2550,Questionnaire!A:KQ,23,FALSE)),"#",VLOOKUP(A2550,Questionnaire!A:KQ,23,FALSE))</f>
        <v>#</v>
      </c>
    </row>
    <row r="2551" spans="1:3">
      <c r="A2551" t="s">
        <v>455</v>
      </c>
      <c r="B2551" t="str">
        <f>IF(ISBLANK(VLOOKUP(A2551,Questionnaire!A:KQ,23,FALSE)),"#",VLOOKUP(A2551,Questionnaire!A:KQ,23,FALSE))</f>
        <v>#</v>
      </c>
    </row>
    <row r="2552" spans="1:3">
      <c r="A2552" t="s">
        <v>458</v>
      </c>
      <c r="B2552" t="str">
        <f>IF(ISBLANK(VLOOKUP(A2552,Questionnaire!A:KQ,23,FALSE)),"#",VLOOKUP(A2552,Questionnaire!A:KQ,23,FALSE))</f>
        <v>#</v>
      </c>
    </row>
    <row r="2553" spans="1:3">
      <c r="A2553" t="s">
        <v>461</v>
      </c>
      <c r="B2553" t="str">
        <f>IF(ISBLANK(VLOOKUP(A2553,Questionnaire!A:KQ,23,FALSE)),"#",VLOOKUP(A2553,Questionnaire!A:KQ,23,FALSE))</f>
        <v>#</v>
      </c>
    </row>
    <row r="2554" spans="1:3">
      <c r="A2554" t="s">
        <v>465</v>
      </c>
      <c r="B2554" t="str">
        <f>IF(ISBLANK(VLOOKUP(A2554,Questionnaire!A:KQ,23,FALSE)),"#",VLOOKUP(A2554,Questionnaire!A:KQ,23,FALSE))</f>
        <v>#</v>
      </c>
    </row>
    <row r="2555" spans="1:3">
      <c r="A2555" t="s">
        <v>467</v>
      </c>
      <c r="B2555" t="str">
        <f>IF(ISBLANK(VLOOKUP(A2555,Questionnaire!A:KQ,23,FALSE)),"#",VLOOKUP(A2555,Questionnaire!A:KQ,23,FALSE))</f>
        <v>#</v>
      </c>
    </row>
    <row r="2556" spans="1:3">
      <c r="A2556" t="s">
        <v>469</v>
      </c>
      <c r="B2556" t="str">
        <f>IF(ISBLANK(VLOOKUP(A2556,Questionnaire!A:KQ,23,FALSE)),"#",VLOOKUP(A2556,Questionnaire!A:KQ,23,FALSE))</f>
        <v>#</v>
      </c>
    </row>
    <row r="2557" spans="1:3">
      <c r="A2557" t="s">
        <v>471</v>
      </c>
      <c r="B2557" t="str">
        <f>IF(ISBLANK(VLOOKUP(A2557,Questionnaire!A:KQ,23,FALSE)),"#",VLOOKUP(A2557,Questionnaire!A:KQ,23,FALSE))</f>
        <v>#</v>
      </c>
    </row>
    <row r="2558" spans="1:3">
      <c r="A2558" t="s">
        <v>473</v>
      </c>
      <c r="B2558" t="str">
        <f>IF(ISBLANK(VLOOKUP(A2558,Questionnaire!A:KQ,23,FALSE)),"#",VLOOKUP(A2558,Questionnaire!A:KQ,23,FALSE))</f>
        <v>#</v>
      </c>
    </row>
    <row r="2559" spans="1:3">
      <c r="A2559" t="s">
        <v>475</v>
      </c>
      <c r="B2559" t="str">
        <f>IF(ISBLANK(VLOOKUP(A2559,Questionnaire!A:KQ,23,FALSE)),"#",VLOOKUP(A2559,Questionnaire!A:KQ,23,FALSE))</f>
        <v>#</v>
      </c>
    </row>
    <row r="2560" spans="1:3">
      <c r="A2560" t="s">
        <v>185</v>
      </c>
      <c r="B2560" t="str">
        <f>IF(ISBLANK(VLOOKUP(A2560,Questionnaire!A:KQ,24,FALSE)),"#",VLOOKUP(A2560,Questionnaire!A:KQ,24,FALSE))</f>
        <v>#</v>
      </c>
      <c r="C2560">
        <v>21</v>
      </c>
    </row>
    <row r="2561" spans="1:2">
      <c r="A2561" t="s">
        <v>187</v>
      </c>
      <c r="B2561" t="str">
        <f>IF(ISNA(VLOOKUP(VLOOKUP(A2561,Questionnaire!A:KQ,24,FALSE),'CORA Encoding'!D:E,2,FALSE)),"#",VLOOKUP(VLOOKUP(A2561,Questionnaire!A:KQ,24,FALSE),'CORA Encoding'!D:E,2,FALSE))</f>
        <v>#</v>
      </c>
    </row>
    <row r="2562" spans="1:2">
      <c r="A2562" t="s">
        <v>189</v>
      </c>
      <c r="B2562" t="str">
        <f>IF(ISNA(VLOOKUP(VLOOKUP(A2562,Questionnaire!A:KQ,24,FALSE),'CORA Encoding'!G:H,2,FALSE)),"#",VLOOKUP(VLOOKUP(A2562,Questionnaire!A:KQ,24,FALSE),'CORA Encoding'!G:H,2,FALSE))</f>
        <v>#</v>
      </c>
    </row>
    <row r="2563" spans="1:2">
      <c r="A2563" t="s">
        <v>191</v>
      </c>
      <c r="B2563" t="str">
        <f>IF(ISNA(VLOOKUP(VLOOKUP(A2563,Questionnaire!A:KQ,24,FALSE),'Country List'!E:F,2,FALSE)),"#",VLOOKUP(VLOOKUP(A2563,Questionnaire!A:KQ,24,FALSE),'Country List'!E:F,2,FALSE))</f>
        <v>#</v>
      </c>
    </row>
    <row r="2564" spans="1:2">
      <c r="A2564" t="s">
        <v>193</v>
      </c>
      <c r="B2564" t="str">
        <f>IF(ISNA(VLOOKUP(VLOOKUP(A2564,Questionnaire!A:KQ,24,FALSE),'Industry List'!B:C,2,FALSE)),"#",VLOOKUP(VLOOKUP(A2564,Questionnaire!A:KQ,24,FALSE),'Industry List'!B:C,2,FALSE))</f>
        <v>#</v>
      </c>
    </row>
    <row r="2565" spans="1:2">
      <c r="A2565" t="s">
        <v>197</v>
      </c>
      <c r="B2565" t="str">
        <f>IF(ISBLANK(VLOOKUP(A2565,Questionnaire!A:KQ,24,FALSE)),"#",VLOOKUP(A2565,Questionnaire!A:KQ,24,FALSE))</f>
        <v>#</v>
      </c>
    </row>
    <row r="2566" spans="1:2">
      <c r="A2566" t="s">
        <v>201</v>
      </c>
      <c r="B2566" t="str">
        <f>IF(ISBLANK(VLOOKUP(A2566,Questionnaire!A:KQ,24,FALSE)),"#",VLOOKUP(A2566,Questionnaire!A:KQ,24,FALSE))</f>
        <v>#</v>
      </c>
    </row>
    <row r="2567" spans="1:2">
      <c r="A2567" t="s">
        <v>203</v>
      </c>
      <c r="B2567" t="str">
        <f>IF(ISNA(VLOOKUP(VLOOKUP(A2567,Questionnaire!A:KQ,24,FALSE),'CORA Encoding'!J:K,2,FALSE)),"#",VLOOKUP(VLOOKUP(A2567,Questionnaire!A:KQ,24,FALSE),'CORA Encoding'!J:K,2,FALSE))</f>
        <v>#</v>
      </c>
    </row>
    <row r="2568" spans="1:2">
      <c r="A2568" t="s">
        <v>208</v>
      </c>
      <c r="B2568" t="str">
        <f>IF(ISBLANK(VLOOKUP(A2568,Questionnaire!A:KQ,24,FALSE)),"#",VLOOKUP(A2568,Questionnaire!A:KQ,24,FALSE))</f>
        <v>#</v>
      </c>
    </row>
    <row r="2569" spans="1:2">
      <c r="A2569" t="s">
        <v>213</v>
      </c>
      <c r="B2569" t="str">
        <f>IF(ISBLANK(VLOOKUP(A2569,Questionnaire!A:KQ,24,FALSE)),"#",VLOOKUP(A2569,Questionnaire!A:KQ,24,FALSE))</f>
        <v>#</v>
      </c>
    </row>
    <row r="2570" spans="1:2">
      <c r="A2570" t="s">
        <v>215</v>
      </c>
      <c r="B2570" t="str">
        <f>IF(ISBLANK(VLOOKUP(A2570,Questionnaire!A:KQ,24,FALSE)),"#",VLOOKUP(A2570,Questionnaire!A:KQ,24,FALSE))</f>
        <v>#</v>
      </c>
    </row>
    <row r="2571" spans="1:2">
      <c r="A2571" t="s">
        <v>217</v>
      </c>
      <c r="B2571" t="str">
        <f>IF(ISBLANK(VLOOKUP(A2571,Questionnaire!A:KQ,24,FALSE)),"#",VLOOKUP(A2571,Questionnaire!A:KQ,24,FALSE))</f>
        <v>#</v>
      </c>
    </row>
    <row r="2572" spans="1:2">
      <c r="A2572" t="s">
        <v>219</v>
      </c>
      <c r="B2572" t="str">
        <f>IF(ISBLANK(VLOOKUP(A2572,Questionnaire!A:KQ,24,FALSE)),"#",VLOOKUP(A2572,Questionnaire!A:KQ,24,FALSE))</f>
        <v>#</v>
      </c>
    </row>
    <row r="2573" spans="1:2">
      <c r="A2573" t="s">
        <v>221</v>
      </c>
      <c r="B2573" t="str">
        <f>IF(ISBLANK(VLOOKUP(A2573,Questionnaire!A:KQ,24,FALSE)),"#",VLOOKUP(A2573,Questionnaire!A:KQ,24,FALSE))</f>
        <v>#</v>
      </c>
    </row>
    <row r="2574" spans="1:2">
      <c r="A2574" t="s">
        <v>223</v>
      </c>
      <c r="B2574" t="str">
        <f>IF(ISBLANK(VLOOKUP(A2574,Questionnaire!A:KQ,24,FALSE)),"#",VLOOKUP(A2574,Questionnaire!A:KQ,24,FALSE))</f>
        <v>#</v>
      </c>
    </row>
    <row r="2575" spans="1:2">
      <c r="A2575" t="s">
        <v>225</v>
      </c>
      <c r="B2575" t="str">
        <f>IF(ISBLANK(VLOOKUP(A2575,Questionnaire!A:KQ,24,FALSE)),"#",VLOOKUP(A2575,Questionnaire!A:KQ,24,FALSE))</f>
        <v>#</v>
      </c>
    </row>
    <row r="2576" spans="1:2">
      <c r="A2576" t="s">
        <v>227</v>
      </c>
      <c r="B2576" t="str">
        <f>IF(ISBLANK(VLOOKUP(A2576,Questionnaire!A:KQ,24,FALSE)),"#",VLOOKUP(A2576,Questionnaire!A:KQ,24,FALSE))</f>
        <v>#</v>
      </c>
    </row>
    <row r="2577" spans="1:2">
      <c r="A2577" t="s">
        <v>229</v>
      </c>
      <c r="B2577" t="str">
        <f>IF(ISBLANK(VLOOKUP(A2577,Questionnaire!A:KQ,24,FALSE)),"#",VLOOKUP(A2577,Questionnaire!A:KQ,24,FALSE))</f>
        <v>#</v>
      </c>
    </row>
    <row r="2578" spans="1:2">
      <c r="A2578" t="s">
        <v>231</v>
      </c>
      <c r="B2578" t="str">
        <f>IF(ISBLANK(VLOOKUP(A2578,Questionnaire!A:KQ,24,FALSE)),"#",VLOOKUP(A2578,Questionnaire!A:KQ,24,FALSE))</f>
        <v>#</v>
      </c>
    </row>
    <row r="2579" spans="1:2">
      <c r="A2579" t="s">
        <v>233</v>
      </c>
      <c r="B2579" t="str">
        <f>IF(ISBLANK(VLOOKUP(A2579,Questionnaire!A:KQ,24,FALSE)),"#",VLOOKUP(A2579,Questionnaire!A:KQ,24,FALSE))</f>
        <v>#</v>
      </c>
    </row>
    <row r="2580" spans="1:2">
      <c r="A2580" t="s">
        <v>235</v>
      </c>
      <c r="B2580" t="str">
        <f>IF(ISBLANK(VLOOKUP(A2580,Questionnaire!A:KQ,24,FALSE)),"#",VLOOKUP(A2580,Questionnaire!A:KQ,24,FALSE))</f>
        <v>#</v>
      </c>
    </row>
    <row r="2581" spans="1:2">
      <c r="A2581" t="s">
        <v>237</v>
      </c>
      <c r="B2581" t="str">
        <f>IF(ISBLANK(VLOOKUP(A2581,Questionnaire!A:KQ,24,FALSE)),"#",VLOOKUP(A2581,Questionnaire!A:KQ,24,FALSE))</f>
        <v>#</v>
      </c>
    </row>
    <row r="2582" spans="1:2">
      <c r="A2582" t="s">
        <v>239</v>
      </c>
      <c r="B2582" t="str">
        <f>IF(ISBLANK(VLOOKUP(A2582,Questionnaire!A:KQ,24,FALSE)),"#",VLOOKUP(A2582,Questionnaire!A:KQ,24,FALSE))</f>
        <v>#</v>
      </c>
    </row>
    <row r="2583" spans="1:2">
      <c r="A2583" t="s">
        <v>242</v>
      </c>
      <c r="B2583" t="str">
        <f>IF(ISBLANK(VLOOKUP(A2583,Questionnaire!A:KQ,24,FALSE)),"#",VLOOKUP(A2583,Questionnaire!A:KQ,24,FALSE))</f>
        <v>#</v>
      </c>
    </row>
    <row r="2584" spans="1:2">
      <c r="A2584" t="s">
        <v>245</v>
      </c>
      <c r="B2584" t="str">
        <f>IF(ISBLANK(VLOOKUP(A2584,Questionnaire!A:KQ,24,FALSE)),"#",VLOOKUP(A2584,Questionnaire!A:KQ,24,FALSE))</f>
        <v>#</v>
      </c>
    </row>
    <row r="2585" spans="1:2">
      <c r="A2585" t="s">
        <v>247</v>
      </c>
      <c r="B2585" t="str">
        <f>IF(ISBLANK(VLOOKUP(A2585,Questionnaire!A:KQ,24,FALSE)),"#",VLOOKUP(A2585,Questionnaire!A:KQ,24,FALSE))</f>
        <v>#</v>
      </c>
    </row>
    <row r="2586" spans="1:2">
      <c r="A2586" t="s">
        <v>249</v>
      </c>
      <c r="B2586" t="str">
        <f>IF(ISBLANK(VLOOKUP(A2586,Questionnaire!A:KQ,24,FALSE)),"#",VLOOKUP(A2586,Questionnaire!A:KQ,24,FALSE))</f>
        <v>#</v>
      </c>
    </row>
    <row r="2587" spans="1:2">
      <c r="A2587" t="s">
        <v>250</v>
      </c>
      <c r="B2587" t="str">
        <f>IF(ISBLANK(VLOOKUP(A2587,Questionnaire!A:KQ,24,FALSE)),"#",VLOOKUP(A2587,Questionnaire!A:KQ,24,FALSE))</f>
        <v>#</v>
      </c>
    </row>
    <row r="2588" spans="1:2">
      <c r="A2588" t="s">
        <v>252</v>
      </c>
      <c r="B2588" t="str">
        <f>IF(ISBLANK(VLOOKUP(A2588,Questionnaire!A:KQ,24,FALSE)),"#",VLOOKUP(A2588,Questionnaire!A:KQ,24,FALSE))</f>
        <v>#</v>
      </c>
    </row>
    <row r="2589" spans="1:2">
      <c r="A2589" t="s">
        <v>255</v>
      </c>
      <c r="B2589" t="str">
        <f>IF(ISBLANK(VLOOKUP(A2589,Questionnaire!A:KQ,24,FALSE)),"#",VLOOKUP(A2589,Questionnaire!A:KQ,24,FALSE))</f>
        <v>#</v>
      </c>
    </row>
    <row r="2590" spans="1:2">
      <c r="A2590" t="s">
        <v>258</v>
      </c>
      <c r="B2590" t="str">
        <f>IF(ISNA(VLOOKUP(VLOOKUP(A2590,Questionnaire!A:KQ,24,FALSE),'CORA Encoding'!M:N,2,FALSE)),"#",VLOOKUP(VLOOKUP(A2590,Questionnaire!A:KQ,24,FALSE),'CORA Encoding'!M:N,2,FALSE))</f>
        <v>#</v>
      </c>
    </row>
    <row r="2591" spans="1:2">
      <c r="A2591" t="s">
        <v>261</v>
      </c>
      <c r="B2591" t="str">
        <f>IF(ISBLANK(VLOOKUP(A2591,Questionnaire!A:KQ,24,FALSE)),"#",VLOOKUP(A2591,Questionnaire!A:KQ,24,FALSE))</f>
        <v>#</v>
      </c>
    </row>
    <row r="2592" spans="1:2">
      <c r="A2592" t="s">
        <v>263</v>
      </c>
      <c r="B2592" t="str">
        <f>IF(ISBLANK(VLOOKUP(A2592,Questionnaire!A:KQ,24,FALSE)),"#",VLOOKUP(A2592,Questionnaire!A:KQ,24,FALSE))</f>
        <v>#</v>
      </c>
    </row>
    <row r="2593" spans="1:2">
      <c r="A2593" t="s">
        <v>265</v>
      </c>
      <c r="B2593" t="str">
        <f>IF(ISBLANK(VLOOKUP(A2593,Questionnaire!A:KQ,24,FALSE)),"#",VLOOKUP(A2593,Questionnaire!A:KQ,24,FALSE))</f>
        <v>#</v>
      </c>
    </row>
    <row r="2594" spans="1:2">
      <c r="A2594" t="s">
        <v>267</v>
      </c>
      <c r="B2594" t="str">
        <f>IF(ISBLANK(VLOOKUP(A2594,Questionnaire!A:KQ,24,FALSE)),"#",VLOOKUP(A2594,Questionnaire!A:KQ,24,FALSE))</f>
        <v>#</v>
      </c>
    </row>
    <row r="2595" spans="1:2">
      <c r="A2595" t="s">
        <v>269</v>
      </c>
      <c r="B2595" t="str">
        <f>IF(ISBLANK(VLOOKUP(A2595,Questionnaire!A:KQ,24,FALSE)),"#",VLOOKUP(A2595,Questionnaire!A:KQ,24,FALSE))</f>
        <v>#</v>
      </c>
    </row>
    <row r="2596" spans="1:2">
      <c r="A2596" t="s">
        <v>274</v>
      </c>
      <c r="B2596" t="str">
        <f>IF(ISBLANK(VLOOKUP(A2596,Questionnaire!A:KQ,24,FALSE)),"#",VLOOKUP(A2596,Questionnaire!A:KQ,24,FALSE))</f>
        <v>#</v>
      </c>
    </row>
    <row r="2597" spans="1:2">
      <c r="A2597" t="s">
        <v>276</v>
      </c>
      <c r="B2597" t="str">
        <f>IF(ISBLANK(VLOOKUP(A2597,Questionnaire!A:KQ,24,FALSE)),"#",VLOOKUP(A2597,Questionnaire!A:KQ,24,FALSE))</f>
        <v>#</v>
      </c>
    </row>
    <row r="2598" spans="1:2">
      <c r="A2598" t="s">
        <v>278</v>
      </c>
      <c r="B2598" t="str">
        <f>IF(ISBLANK(VLOOKUP(A2598,Questionnaire!A:KQ,24,FALSE)),"#",VLOOKUP(A2598,Questionnaire!A:KQ,24,FALSE))</f>
        <v>#</v>
      </c>
    </row>
    <row r="2599" spans="1:2">
      <c r="A2599" t="s">
        <v>280</v>
      </c>
      <c r="B2599" t="str">
        <f>IF(ISBLANK(VLOOKUP(A2599,Questionnaire!A:KQ,24,FALSE)),"#",VLOOKUP(A2599,Questionnaire!A:KQ,24,FALSE))</f>
        <v>#</v>
      </c>
    </row>
    <row r="2600" spans="1:2">
      <c r="A2600" t="s">
        <v>282</v>
      </c>
      <c r="B2600" t="str">
        <f>IF(ISBLANK(VLOOKUP(A2600,Questionnaire!A:KQ,24,FALSE)),"#",VLOOKUP(A2600,Questionnaire!A:KQ,24,FALSE))</f>
        <v>#</v>
      </c>
    </row>
    <row r="2601" spans="1:2">
      <c r="A2601" t="s">
        <v>286</v>
      </c>
      <c r="B2601" t="str">
        <f>IF(ISBLANK(VLOOKUP(A2601,Questionnaire!A:KQ,24,FALSE)),"#",VLOOKUP(A2601,Questionnaire!A:KQ,24,FALSE))</f>
        <v>#</v>
      </c>
    </row>
    <row r="2602" spans="1:2">
      <c r="A2602" t="s">
        <v>288</v>
      </c>
      <c r="B2602" t="str">
        <f>IF(ISBLANK(VLOOKUP(A2602,Questionnaire!A:KQ,24,FALSE)),"#",VLOOKUP(A2602,Questionnaire!A:KQ,24,FALSE))</f>
        <v>#</v>
      </c>
    </row>
    <row r="2603" spans="1:2">
      <c r="A2603" t="s">
        <v>290</v>
      </c>
      <c r="B2603" t="str">
        <f>IF(ISBLANK(VLOOKUP(A2603,Questionnaire!A:KQ,24,FALSE)),"#",VLOOKUP(A2603,Questionnaire!A:KQ,24,FALSE))</f>
        <v>#</v>
      </c>
    </row>
    <row r="2604" spans="1:2">
      <c r="A2604" t="s">
        <v>292</v>
      </c>
      <c r="B2604" t="str">
        <f>IF(ISBLANK(VLOOKUP(A2604,Questionnaire!A:KQ,24,FALSE)),"#",VLOOKUP(A2604,Questionnaire!A:KQ,24,FALSE))</f>
        <v>#</v>
      </c>
    </row>
    <row r="2605" spans="1:2">
      <c r="A2605" t="s">
        <v>294</v>
      </c>
      <c r="B2605" t="str">
        <f>IF(ISBLANK(VLOOKUP(A2605,Questionnaire!A:KQ,24,FALSE)),"#",VLOOKUP(A2605,Questionnaire!A:KQ,24,FALSE))</f>
        <v>#</v>
      </c>
    </row>
    <row r="2606" spans="1:2">
      <c r="A2606" t="s">
        <v>296</v>
      </c>
      <c r="B2606" t="str">
        <f>IF(ISBLANK(VLOOKUP(A2606,Questionnaire!A:KQ,24,FALSE)),"#",VLOOKUP(A2606,Questionnaire!A:KQ,24,FALSE))</f>
        <v>#</v>
      </c>
    </row>
    <row r="2607" spans="1:2">
      <c r="A2607" t="s">
        <v>301</v>
      </c>
      <c r="B2607" t="str">
        <f>IF(ISBLANK(VLOOKUP(A2607,Questionnaire!A:KQ,24,FALSE)),"#",VLOOKUP(A2607,Questionnaire!A:KQ,24,FALSE))</f>
        <v>#</v>
      </c>
    </row>
    <row r="2608" spans="1:2">
      <c r="A2608" t="s">
        <v>303</v>
      </c>
      <c r="B2608" t="str">
        <f>IF(ISBLANK(VLOOKUP(A2608,Questionnaire!A:KQ,24,FALSE)),"#",VLOOKUP(A2608,Questionnaire!A:KQ,24,FALSE))</f>
        <v>#</v>
      </c>
    </row>
    <row r="2609" spans="1:2">
      <c r="A2609" t="s">
        <v>305</v>
      </c>
      <c r="B2609" t="str">
        <f>IF(ISBLANK(VLOOKUP(A2609,Questionnaire!A:KQ,24,FALSE)),"#",VLOOKUP(A2609,Questionnaire!A:KQ,24,FALSE))</f>
        <v>#</v>
      </c>
    </row>
    <row r="2610" spans="1:2">
      <c r="A2610" t="s">
        <v>307</v>
      </c>
      <c r="B2610" t="str">
        <f>IF(ISBLANK(VLOOKUP(A2610,Questionnaire!A:KQ,24,FALSE)),"#",VLOOKUP(A2610,Questionnaire!A:KQ,24,FALSE))</f>
        <v>#</v>
      </c>
    </row>
    <row r="2611" spans="1:2">
      <c r="A2611" t="s">
        <v>311</v>
      </c>
      <c r="B2611" t="str">
        <f>IF(ISBLANK(VLOOKUP(A2611,Questionnaire!A:KQ,24,FALSE)),"#",VLOOKUP(A2611,Questionnaire!A:KQ,24,FALSE))</f>
        <v>#</v>
      </c>
    </row>
    <row r="2612" spans="1:2">
      <c r="A2612" t="s">
        <v>313</v>
      </c>
      <c r="B2612" t="str">
        <f>IF(ISBLANK(VLOOKUP(A2612,Questionnaire!A:KQ,24,FALSE)),"#",VLOOKUP(A2612,Questionnaire!A:KQ,24,FALSE))</f>
        <v>#</v>
      </c>
    </row>
    <row r="2613" spans="1:2">
      <c r="A2613" t="s">
        <v>314</v>
      </c>
      <c r="B2613" t="str">
        <f>IF(ISBLANK(VLOOKUP(A2613,Questionnaire!A:KQ,24,FALSE)),"#",VLOOKUP(A2613,Questionnaire!A:KQ,24,FALSE))</f>
        <v>#</v>
      </c>
    </row>
    <row r="2614" spans="1:2">
      <c r="A2614" t="s">
        <v>315</v>
      </c>
      <c r="B2614" t="str">
        <f>IF(ISBLANK(VLOOKUP(A2614,Questionnaire!A:KQ,24,FALSE)),"#",VLOOKUP(A2614,Questionnaire!A:KQ,24,FALSE))</f>
        <v>#</v>
      </c>
    </row>
    <row r="2615" spans="1:2">
      <c r="A2615" t="s">
        <v>317</v>
      </c>
      <c r="B2615" t="str">
        <f>IF(ISBLANK(VLOOKUP(A2615,Questionnaire!A:KQ,24,FALSE)),"#",VLOOKUP(A2615,Questionnaire!A:KQ,24,FALSE))</f>
        <v>#</v>
      </c>
    </row>
    <row r="2616" spans="1:2">
      <c r="A2616" t="s">
        <v>319</v>
      </c>
      <c r="B2616" t="str">
        <f>IF(ISBLANK(VLOOKUP(A2616,Questionnaire!A:KQ,24,FALSE)),"#",VLOOKUP(A2616,Questionnaire!A:KQ,24,FALSE))</f>
        <v>#</v>
      </c>
    </row>
    <row r="2617" spans="1:2">
      <c r="A2617" t="s">
        <v>322</v>
      </c>
      <c r="B2617" t="str">
        <f>IF(ISBLANK(VLOOKUP(A2617,Questionnaire!A:KQ,24,FALSE)),"#",VLOOKUP(A2617,Questionnaire!A:KQ,24,FALSE))</f>
        <v>#</v>
      </c>
    </row>
    <row r="2618" spans="1:2">
      <c r="A2618" t="s">
        <v>326</v>
      </c>
      <c r="B2618" t="str">
        <f>IF(ISBLANK(VLOOKUP(A2618,Questionnaire!A:KQ,24,FALSE)),"#",VLOOKUP(A2618,Questionnaire!A:KQ,24,FALSE))</f>
        <v>#</v>
      </c>
    </row>
    <row r="2619" spans="1:2">
      <c r="A2619" t="s">
        <v>328</v>
      </c>
      <c r="B2619" t="str">
        <f>IF(ISBLANK(VLOOKUP(A2619,Questionnaire!A:KQ,24,FALSE)),"#",VLOOKUP(A2619,Questionnaire!A:KQ,24,FALSE))</f>
        <v>#</v>
      </c>
    </row>
    <row r="2620" spans="1:2">
      <c r="A2620" t="s">
        <v>332</v>
      </c>
      <c r="B2620" t="str">
        <f>IF(ISBLANK(VLOOKUP(A2620,Questionnaire!A:KQ,24,FALSE)),"#",VLOOKUP(A2620,Questionnaire!A:KQ,24,FALSE))</f>
        <v>#</v>
      </c>
    </row>
    <row r="2621" spans="1:2">
      <c r="A2621" t="s">
        <v>333</v>
      </c>
      <c r="B2621" t="str">
        <f>IF(ISBLANK(VLOOKUP(A2621,Questionnaire!A:KQ,24,FALSE)),"#",VLOOKUP(A2621,Questionnaire!A:KQ,24,FALSE))</f>
        <v>#</v>
      </c>
    </row>
    <row r="2622" spans="1:2">
      <c r="A2622" t="s">
        <v>334</v>
      </c>
      <c r="B2622" t="str">
        <f>IF(ISBLANK(VLOOKUP(A2622,Questionnaire!A:KQ,24,FALSE)),"#",VLOOKUP(A2622,Questionnaire!A:KQ,24,FALSE))</f>
        <v>#</v>
      </c>
    </row>
    <row r="2623" spans="1:2">
      <c r="A2623" t="s">
        <v>335</v>
      </c>
      <c r="B2623" t="str">
        <f>IF(ISBLANK(VLOOKUP(A2623,Questionnaire!A:KQ,24,FALSE)),"#",VLOOKUP(A2623,Questionnaire!A:KQ,24,FALSE))</f>
        <v>#</v>
      </c>
    </row>
    <row r="2624" spans="1:2">
      <c r="A2624" t="s">
        <v>336</v>
      </c>
      <c r="B2624" t="str">
        <f>IF(ISBLANK(VLOOKUP(A2624,Questionnaire!A:KQ,24,FALSE)),"#",VLOOKUP(A2624,Questionnaire!A:KQ,24,FALSE))</f>
        <v>#</v>
      </c>
    </row>
    <row r="2625" spans="1:2">
      <c r="A2625" t="s">
        <v>337</v>
      </c>
      <c r="B2625" t="str">
        <f>IF(ISBLANK(VLOOKUP(A2625,Questionnaire!A:KQ,24,FALSE)),"#",VLOOKUP(A2625,Questionnaire!A:KQ,24,FALSE))</f>
        <v>#</v>
      </c>
    </row>
    <row r="2626" spans="1:2">
      <c r="A2626" t="s">
        <v>338</v>
      </c>
      <c r="B2626" t="str">
        <f>IF(ISBLANK(VLOOKUP(A2626,Questionnaire!A:KQ,24,FALSE)),"#",VLOOKUP(A2626,Questionnaire!A:KQ,24,FALSE))</f>
        <v>#</v>
      </c>
    </row>
    <row r="2627" spans="1:2">
      <c r="A2627" t="s">
        <v>339</v>
      </c>
      <c r="B2627" t="str">
        <f>IF(ISBLANK(VLOOKUP(A2627,Questionnaire!A:KQ,24,FALSE)),"#",VLOOKUP(A2627,Questionnaire!A:KQ,24,FALSE))</f>
        <v>#</v>
      </c>
    </row>
    <row r="2628" spans="1:2">
      <c r="A2628" t="s">
        <v>340</v>
      </c>
      <c r="B2628" t="str">
        <f>IF(ISBLANK(VLOOKUP(A2628,Questionnaire!A:KQ,24,FALSE)),"#",VLOOKUP(A2628,Questionnaire!A:KQ,24,FALSE))</f>
        <v>#</v>
      </c>
    </row>
    <row r="2629" spans="1:2">
      <c r="A2629" t="s">
        <v>341</v>
      </c>
      <c r="B2629" t="str">
        <f>IF(ISBLANK(VLOOKUP(A2629,Questionnaire!A:KQ,24,FALSE)),"#",VLOOKUP(A2629,Questionnaire!A:KQ,24,FALSE))</f>
        <v>#</v>
      </c>
    </row>
    <row r="2630" spans="1:2">
      <c r="A2630" t="s">
        <v>342</v>
      </c>
      <c r="B2630" t="str">
        <f>IF(ISBLANK(VLOOKUP(A2630,Questionnaire!A:KQ,24,FALSE)),"#",VLOOKUP(A2630,Questionnaire!A:KQ,24,FALSE))</f>
        <v>#</v>
      </c>
    </row>
    <row r="2631" spans="1:2">
      <c r="A2631" t="s">
        <v>343</v>
      </c>
      <c r="B2631" t="str">
        <f>IF(ISBLANK(VLOOKUP(A2631,Questionnaire!A:KQ,24,FALSE)),"#",VLOOKUP(A2631,Questionnaire!A:KQ,24,FALSE))</f>
        <v>#</v>
      </c>
    </row>
    <row r="2632" spans="1:2">
      <c r="A2632" t="s">
        <v>344</v>
      </c>
      <c r="B2632" t="str">
        <f>IF(ISBLANK(VLOOKUP(A2632,Questionnaire!A:KQ,24,FALSE)),"#",VLOOKUP(A2632,Questionnaire!A:KQ,24,FALSE))</f>
        <v>#</v>
      </c>
    </row>
    <row r="2633" spans="1:2">
      <c r="A2633" t="s">
        <v>345</v>
      </c>
      <c r="B2633" t="str">
        <f>IF(ISBLANK(VLOOKUP(A2633,Questionnaire!A:KQ,24,FALSE)),"#",VLOOKUP(A2633,Questionnaire!A:KQ,24,FALSE))</f>
        <v>#</v>
      </c>
    </row>
    <row r="2634" spans="1:2">
      <c r="A2634" t="s">
        <v>348</v>
      </c>
      <c r="B2634" t="str">
        <f>IF(ISBLANK(VLOOKUP(A2634,Questionnaire!A:KQ,24,FALSE)),"#",VLOOKUP(A2634,Questionnaire!A:KQ,24,FALSE))</f>
        <v>#</v>
      </c>
    </row>
    <row r="2635" spans="1:2">
      <c r="A2635" t="s">
        <v>353</v>
      </c>
      <c r="B2635" t="str">
        <f>IF(ISBLANK(VLOOKUP(A2635,Questionnaire!A:KQ,24,FALSE)),"#",VLOOKUP(A2635,Questionnaire!A:KQ,24,FALSE))</f>
        <v>#</v>
      </c>
    </row>
    <row r="2636" spans="1:2">
      <c r="A2636" t="s">
        <v>354</v>
      </c>
      <c r="B2636" t="str">
        <f>IF(ISBLANK(VLOOKUP(A2636,Questionnaire!A:KQ,24,FALSE)),"#",VLOOKUP(A2636,Questionnaire!A:KQ,24,FALSE))</f>
        <v>#</v>
      </c>
    </row>
    <row r="2637" spans="1:2">
      <c r="A2637" t="s">
        <v>355</v>
      </c>
      <c r="B2637" t="str">
        <f>IF(ISBLANK(VLOOKUP(A2637,Questionnaire!A:KQ,24,FALSE)),"#",VLOOKUP(A2637,Questionnaire!A:KQ,24,FALSE))</f>
        <v>#</v>
      </c>
    </row>
    <row r="2638" spans="1:2">
      <c r="A2638" t="s">
        <v>356</v>
      </c>
      <c r="B2638" t="str">
        <f>IF(ISBLANK(VLOOKUP(A2638,Questionnaire!A:KQ,24,FALSE)),"#",VLOOKUP(A2638,Questionnaire!A:KQ,24,FALSE))</f>
        <v>#</v>
      </c>
    </row>
    <row r="2639" spans="1:2">
      <c r="A2639" t="s">
        <v>357</v>
      </c>
      <c r="B2639" t="str">
        <f>IF(ISBLANK(VLOOKUP(A2639,Questionnaire!A:KQ,24,FALSE)),"#",VLOOKUP(A2639,Questionnaire!A:KQ,24,FALSE))</f>
        <v>#</v>
      </c>
    </row>
    <row r="2640" spans="1:2">
      <c r="A2640" t="s">
        <v>360</v>
      </c>
      <c r="B2640" t="str">
        <f>IF(ISBLANK(VLOOKUP(A2640,Questionnaire!A:KQ,24,FALSE)),"#",VLOOKUP(A2640,Questionnaire!A:KQ,24,FALSE))</f>
        <v>#</v>
      </c>
    </row>
    <row r="2641" spans="1:2">
      <c r="A2641" t="s">
        <v>362</v>
      </c>
      <c r="B2641" t="str">
        <f>IF(ISBLANK(VLOOKUP(A2641,Questionnaire!A:KQ,24,FALSE)),"#",VLOOKUP(A2641,Questionnaire!A:KQ,24,FALSE))</f>
        <v>#</v>
      </c>
    </row>
    <row r="2642" spans="1:2">
      <c r="A2642" t="s">
        <v>363</v>
      </c>
      <c r="B2642" t="str">
        <f>IF(ISBLANK(VLOOKUP(A2642,Questionnaire!A:KQ,24,FALSE)),"#",VLOOKUP(A2642,Questionnaire!A:KQ,24,FALSE))</f>
        <v>#</v>
      </c>
    </row>
    <row r="2643" spans="1:2">
      <c r="A2643" t="s">
        <v>364</v>
      </c>
      <c r="B2643" t="str">
        <f>IF(ISBLANK(VLOOKUP(A2643,Questionnaire!A:KQ,24,FALSE)),"#",VLOOKUP(A2643,Questionnaire!A:KQ,24,FALSE))</f>
        <v>#</v>
      </c>
    </row>
    <row r="2644" spans="1:2">
      <c r="A2644" t="s">
        <v>365</v>
      </c>
      <c r="B2644" t="str">
        <f>IF(ISBLANK(VLOOKUP(A2644,Questionnaire!A:KQ,24,FALSE)),"#",VLOOKUP(A2644,Questionnaire!A:KQ,24,FALSE))</f>
        <v>#</v>
      </c>
    </row>
    <row r="2645" spans="1:2">
      <c r="A2645" t="s">
        <v>366</v>
      </c>
      <c r="B2645" t="str">
        <f>IF(ISBLANK(VLOOKUP(A2645,Questionnaire!A:KQ,24,FALSE)),"#",VLOOKUP(A2645,Questionnaire!A:KQ,24,FALSE))</f>
        <v>#</v>
      </c>
    </row>
    <row r="2646" spans="1:2">
      <c r="A2646" t="s">
        <v>371</v>
      </c>
      <c r="B2646" t="str">
        <f>IF(ISBLANK(VLOOKUP(A2646,Questionnaire!A:KQ,24,FALSE)),"#",VLOOKUP(A2646,Questionnaire!A:KQ,24,FALSE))</f>
        <v>#</v>
      </c>
    </row>
    <row r="2647" spans="1:2">
      <c r="A2647" t="s">
        <v>372</v>
      </c>
      <c r="B2647" t="str">
        <f>IF(ISBLANK(VLOOKUP(A2647,Questionnaire!A:KQ,24,FALSE)),"#",VLOOKUP(A2647,Questionnaire!A:KQ,24,FALSE))</f>
        <v>#</v>
      </c>
    </row>
    <row r="2648" spans="1:2">
      <c r="A2648" t="s">
        <v>373</v>
      </c>
      <c r="B2648" t="str">
        <f>IF(ISBLANK(VLOOKUP(A2648,Questionnaire!A:KQ,24,FALSE)),"#",VLOOKUP(A2648,Questionnaire!A:KQ,24,FALSE))</f>
        <v>#</v>
      </c>
    </row>
    <row r="2649" spans="1:2">
      <c r="A2649" t="s">
        <v>374</v>
      </c>
      <c r="B2649" t="str">
        <f>IF(ISBLANK(VLOOKUP(A2649,Questionnaire!A:KQ,24,FALSE)),"#",VLOOKUP(A2649,Questionnaire!A:KQ,24,FALSE))</f>
        <v>#</v>
      </c>
    </row>
    <row r="2650" spans="1:2">
      <c r="A2650" t="s">
        <v>377</v>
      </c>
      <c r="B2650" t="str">
        <f>IF(ISBLANK(VLOOKUP(A2650,Questionnaire!A:KQ,24,FALSE)),"#",VLOOKUP(A2650,Questionnaire!A:KQ,24,FALSE))</f>
        <v>#</v>
      </c>
    </row>
    <row r="2651" spans="1:2">
      <c r="A2651" t="s">
        <v>379</v>
      </c>
      <c r="B2651" t="str">
        <f>IF(ISBLANK(VLOOKUP(A2651,Questionnaire!A:KQ,24,FALSE)),"#",VLOOKUP(A2651,Questionnaire!A:KQ,24,FALSE))</f>
        <v>#</v>
      </c>
    </row>
    <row r="2652" spans="1:2">
      <c r="A2652" t="s">
        <v>380</v>
      </c>
      <c r="B2652" t="str">
        <f>IF(ISBLANK(VLOOKUP(A2652,Questionnaire!A:KQ,24,FALSE)),"#",VLOOKUP(A2652,Questionnaire!A:KQ,24,FALSE))</f>
        <v>#</v>
      </c>
    </row>
    <row r="2653" spans="1:2">
      <c r="A2653" t="s">
        <v>381</v>
      </c>
      <c r="B2653" t="str">
        <f>IF(ISBLANK(VLOOKUP(A2653,Questionnaire!A:KQ,24,FALSE)),"#",VLOOKUP(A2653,Questionnaire!A:KQ,24,FALSE))</f>
        <v>#</v>
      </c>
    </row>
    <row r="2654" spans="1:2">
      <c r="A2654" t="s">
        <v>382</v>
      </c>
      <c r="B2654" t="str">
        <f>IF(ISBLANK(VLOOKUP(A2654,Questionnaire!A:KQ,24,FALSE)),"#",VLOOKUP(A2654,Questionnaire!A:KQ,24,FALSE))</f>
        <v>#</v>
      </c>
    </row>
    <row r="2655" spans="1:2">
      <c r="A2655" t="s">
        <v>384</v>
      </c>
      <c r="B2655" t="str">
        <f>IF(ISBLANK(VLOOKUP(A2655,Questionnaire!A:KQ,24,FALSE)),"#",VLOOKUP(A2655,Questionnaire!A:KQ,24,FALSE))</f>
        <v>#</v>
      </c>
    </row>
    <row r="2656" spans="1:2">
      <c r="A2656" t="s">
        <v>387</v>
      </c>
      <c r="B2656" t="str">
        <f>IF(ISBLANK(VLOOKUP(A2656,Questionnaire!A:KQ,24,FALSE)),"#",VLOOKUP(A2656,Questionnaire!A:KQ,24,FALSE))</f>
        <v>#</v>
      </c>
    </row>
    <row r="2657" spans="1:2">
      <c r="A2657" t="s">
        <v>391</v>
      </c>
      <c r="B2657" t="str">
        <f>IF(ISBLANK(VLOOKUP(A2657,Questionnaire!A:KQ,24,FALSE)),"#",VLOOKUP(A2657,Questionnaire!A:KQ,24,FALSE))</f>
        <v>#</v>
      </c>
    </row>
    <row r="2658" spans="1:2">
      <c r="A2658" t="s">
        <v>393</v>
      </c>
      <c r="B2658" t="str">
        <f>IF(ISBLANK(VLOOKUP(A2658,Questionnaire!A:KQ,24,FALSE)),"#",VLOOKUP(A2658,Questionnaire!A:KQ,24,FALSE))</f>
        <v>#</v>
      </c>
    </row>
    <row r="2659" spans="1:2">
      <c r="A2659" t="s">
        <v>395</v>
      </c>
      <c r="B2659" t="str">
        <f>IF(ISBLANK(VLOOKUP(A2659,Questionnaire!A:KQ,24,FALSE)),"#",VLOOKUP(A2659,Questionnaire!A:KQ,24,FALSE))</f>
        <v>#</v>
      </c>
    </row>
    <row r="2660" spans="1:2">
      <c r="A2660" t="s">
        <v>398</v>
      </c>
      <c r="B2660" t="str">
        <f>IF(ISBLANK(VLOOKUP(A2660,Questionnaire!A:KQ,24,FALSE)),"#",VLOOKUP(A2660,Questionnaire!A:KQ,24,FALSE))</f>
        <v>#</v>
      </c>
    </row>
    <row r="2661" spans="1:2">
      <c r="A2661" t="s">
        <v>402</v>
      </c>
      <c r="B2661" t="str">
        <f>IF(ISBLANK(VLOOKUP(A2661,Questionnaire!A:KQ,24,FALSE)),"#",VLOOKUP(A2661,Questionnaire!A:KQ,24,FALSE))</f>
        <v>#</v>
      </c>
    </row>
    <row r="2662" spans="1:2">
      <c r="A2662" t="s">
        <v>405</v>
      </c>
      <c r="B2662" t="str">
        <f>IF(ISBLANK(VLOOKUP(A2662,Questionnaire!A:KQ,24,FALSE)),"#",VLOOKUP(A2662,Questionnaire!A:KQ,24,FALSE))</f>
        <v>#</v>
      </c>
    </row>
    <row r="2663" spans="1:2">
      <c r="A2663" t="s">
        <v>409</v>
      </c>
      <c r="B2663" t="str">
        <f>IF(ISBLANK(VLOOKUP(A2663,Questionnaire!A:KQ,24,FALSE)),"#",VLOOKUP(A2663,Questionnaire!A:KQ,24,FALSE))</f>
        <v>#</v>
      </c>
    </row>
    <row r="2664" spans="1:2">
      <c r="A2664" t="s">
        <v>412</v>
      </c>
      <c r="B2664" t="str">
        <f>IF(ISBLANK(VLOOKUP(A2664,Questionnaire!A:KQ,24,FALSE)),"#",VLOOKUP(A2664,Questionnaire!A:KQ,24,FALSE))</f>
        <v>#</v>
      </c>
    </row>
    <row r="2665" spans="1:2">
      <c r="A2665" t="s">
        <v>415</v>
      </c>
      <c r="B2665" t="str">
        <f>IF(ISBLANK(VLOOKUP(A2665,Questionnaire!A:KQ,24,FALSE)),"#",VLOOKUP(A2665,Questionnaire!A:KQ,24,FALSE))</f>
        <v>#</v>
      </c>
    </row>
    <row r="2666" spans="1:2">
      <c r="A2666" t="s">
        <v>418</v>
      </c>
      <c r="B2666" t="str">
        <f>IF(ISBLANK(VLOOKUP(A2666,Questionnaire!A:KQ,24,FALSE)),"#",VLOOKUP(A2666,Questionnaire!A:KQ,24,FALSE))</f>
        <v>#</v>
      </c>
    </row>
    <row r="2667" spans="1:2">
      <c r="A2667" t="s">
        <v>421</v>
      </c>
      <c r="B2667" t="str">
        <f>IF(ISBLANK(VLOOKUP(A2667,Questionnaire!A:KQ,24,FALSE)),"#",VLOOKUP(A2667,Questionnaire!A:KQ,24,FALSE))</f>
        <v>#</v>
      </c>
    </row>
    <row r="2668" spans="1:2">
      <c r="A2668" t="s">
        <v>424</v>
      </c>
      <c r="B2668" t="str">
        <f>IF(ISBLANK(VLOOKUP(A2668,Questionnaire!A:KQ,24,FALSE)),"#",VLOOKUP(A2668,Questionnaire!A:KQ,24,FALSE))</f>
        <v>#</v>
      </c>
    </row>
    <row r="2669" spans="1:2">
      <c r="A2669" t="s">
        <v>429</v>
      </c>
      <c r="B2669" t="str">
        <f>IF(ISBLANK(VLOOKUP(A2669,Questionnaire!A:KQ,24,FALSE)),"#",VLOOKUP(A2669,Questionnaire!A:KQ,24,FALSE))</f>
        <v>#</v>
      </c>
    </row>
    <row r="2670" spans="1:2">
      <c r="A2670" t="s">
        <v>432</v>
      </c>
      <c r="B2670" t="str">
        <f>IF(ISBLANK(VLOOKUP(A2670,Questionnaire!A:KQ,24,FALSE)),"#",VLOOKUP(A2670,Questionnaire!A:KQ,24,FALSE))</f>
        <v>#</v>
      </c>
    </row>
    <row r="2671" spans="1:2">
      <c r="A2671" t="s">
        <v>435</v>
      </c>
      <c r="B2671" t="str">
        <f>IF(ISBLANK(VLOOKUP(A2671,Questionnaire!A:KQ,24,FALSE)),"#",VLOOKUP(A2671,Questionnaire!A:KQ,24,FALSE))</f>
        <v>#</v>
      </c>
    </row>
    <row r="2672" spans="1:2">
      <c r="A2672" t="s">
        <v>437</v>
      </c>
      <c r="B2672" t="str">
        <f>IF(ISBLANK(VLOOKUP(A2672,Questionnaire!A:KQ,24,FALSE)),"#",VLOOKUP(A2672,Questionnaire!A:KQ,24,FALSE))</f>
        <v>#</v>
      </c>
    </row>
    <row r="2673" spans="1:3">
      <c r="A2673" t="s">
        <v>439</v>
      </c>
      <c r="B2673" t="str">
        <f>IF(ISBLANK(VLOOKUP(A2673,Questionnaire!A:KQ,24,FALSE)),"#",VLOOKUP(A2673,Questionnaire!A:KQ,24,FALSE))</f>
        <v>#</v>
      </c>
    </row>
    <row r="2674" spans="1:3">
      <c r="A2674" t="s">
        <v>442</v>
      </c>
      <c r="B2674" t="str">
        <f>IF(ISBLANK(VLOOKUP(A2674,Questionnaire!A:KQ,24,FALSE)),"#",VLOOKUP(A2674,Questionnaire!A:KQ,24,FALSE))</f>
        <v>#</v>
      </c>
    </row>
    <row r="2675" spans="1:3">
      <c r="A2675" t="s">
        <v>445</v>
      </c>
      <c r="B2675" t="str">
        <f>IF(ISBLANK(VLOOKUP(A2675,Questionnaire!A:KQ,24,FALSE)),"#",VLOOKUP(A2675,Questionnaire!A:KQ,24,FALSE))</f>
        <v>#</v>
      </c>
    </row>
    <row r="2676" spans="1:3">
      <c r="A2676" t="s">
        <v>448</v>
      </c>
      <c r="B2676" t="str">
        <f>IF(ISBLANK(VLOOKUP(A2676,Questionnaire!A:KQ,24,FALSE)),"#",VLOOKUP(A2676,Questionnaire!A:KQ,24,FALSE))</f>
        <v>#</v>
      </c>
    </row>
    <row r="2677" spans="1:3">
      <c r="A2677" t="s">
        <v>452</v>
      </c>
      <c r="B2677" t="str">
        <f>IF(ISBLANK(VLOOKUP(A2677,Questionnaire!A:KQ,24,FALSE)),"#",VLOOKUP(A2677,Questionnaire!A:KQ,24,FALSE))</f>
        <v>#</v>
      </c>
    </row>
    <row r="2678" spans="1:3">
      <c r="A2678" t="s">
        <v>455</v>
      </c>
      <c r="B2678" t="str">
        <f>IF(ISBLANK(VLOOKUP(A2678,Questionnaire!A:KQ,24,FALSE)),"#",VLOOKUP(A2678,Questionnaire!A:KQ,24,FALSE))</f>
        <v>#</v>
      </c>
    </row>
    <row r="2679" spans="1:3">
      <c r="A2679" t="s">
        <v>458</v>
      </c>
      <c r="B2679" t="str">
        <f>IF(ISBLANK(VLOOKUP(A2679,Questionnaire!A:KQ,24,FALSE)),"#",VLOOKUP(A2679,Questionnaire!A:KQ,24,FALSE))</f>
        <v>#</v>
      </c>
    </row>
    <row r="2680" spans="1:3">
      <c r="A2680" t="s">
        <v>461</v>
      </c>
      <c r="B2680" t="str">
        <f>IF(ISBLANK(VLOOKUP(A2680,Questionnaire!A:KQ,24,FALSE)),"#",VLOOKUP(A2680,Questionnaire!A:KQ,24,FALSE))</f>
        <v>#</v>
      </c>
    </row>
    <row r="2681" spans="1:3">
      <c r="A2681" t="s">
        <v>465</v>
      </c>
      <c r="B2681" t="str">
        <f>IF(ISBLANK(VLOOKUP(A2681,Questionnaire!A:KQ,24,FALSE)),"#",VLOOKUP(A2681,Questionnaire!A:KQ,24,FALSE))</f>
        <v>#</v>
      </c>
    </row>
    <row r="2682" spans="1:3">
      <c r="A2682" t="s">
        <v>467</v>
      </c>
      <c r="B2682" t="str">
        <f>IF(ISBLANK(VLOOKUP(A2682,Questionnaire!A:KQ,24,FALSE)),"#",VLOOKUP(A2682,Questionnaire!A:KQ,24,FALSE))</f>
        <v>#</v>
      </c>
    </row>
    <row r="2683" spans="1:3">
      <c r="A2683" t="s">
        <v>469</v>
      </c>
      <c r="B2683" t="str">
        <f>IF(ISBLANK(VLOOKUP(A2683,Questionnaire!A:KQ,24,FALSE)),"#",VLOOKUP(A2683,Questionnaire!A:KQ,24,FALSE))</f>
        <v>#</v>
      </c>
    </row>
    <row r="2684" spans="1:3">
      <c r="A2684" t="s">
        <v>471</v>
      </c>
      <c r="B2684" t="str">
        <f>IF(ISBLANK(VLOOKUP(A2684,Questionnaire!A:KQ,24,FALSE)),"#",VLOOKUP(A2684,Questionnaire!A:KQ,24,FALSE))</f>
        <v>#</v>
      </c>
    </row>
    <row r="2685" spans="1:3">
      <c r="A2685" t="s">
        <v>473</v>
      </c>
      <c r="B2685" t="str">
        <f>IF(ISBLANK(VLOOKUP(A2685,Questionnaire!A:KQ,24,FALSE)),"#",VLOOKUP(A2685,Questionnaire!A:KQ,24,FALSE))</f>
        <v>#</v>
      </c>
    </row>
    <row r="2686" spans="1:3">
      <c r="A2686" t="s">
        <v>475</v>
      </c>
      <c r="B2686" t="str">
        <f>IF(ISBLANK(VLOOKUP(A2686,Questionnaire!A:KQ,24,FALSE)),"#",VLOOKUP(A2686,Questionnaire!A:KQ,24,FALSE))</f>
        <v>#</v>
      </c>
    </row>
    <row r="2687" spans="1:3">
      <c r="A2687" t="s">
        <v>185</v>
      </c>
      <c r="B2687" t="str">
        <f>IF(ISBLANK(VLOOKUP(A2687,Questionnaire!A:KQ,25,FALSE)),"#",VLOOKUP(A2687,Questionnaire!A:KQ,25,FALSE))</f>
        <v>#</v>
      </c>
      <c r="C2687">
        <v>22</v>
      </c>
    </row>
    <row r="2688" spans="1:3">
      <c r="A2688" t="s">
        <v>187</v>
      </c>
      <c r="B2688" t="str">
        <f>IF(ISNA(VLOOKUP(VLOOKUP(A2688,Questionnaire!A:KQ,25,FALSE),'CORA Encoding'!D:E,2,FALSE)),"#",VLOOKUP(VLOOKUP(A2688,Questionnaire!A:KQ,25,FALSE),'CORA Encoding'!D:E,2,FALSE))</f>
        <v>#</v>
      </c>
    </row>
    <row r="2689" spans="1:2">
      <c r="A2689" t="s">
        <v>189</v>
      </c>
      <c r="B2689" t="str">
        <f>IF(ISNA(VLOOKUP(VLOOKUP(A2689,Questionnaire!A:KQ,25,FALSE),'CORA Encoding'!G:H,2,FALSE)),"#",VLOOKUP(VLOOKUP(A2689,Questionnaire!A:KQ,25,FALSE),'CORA Encoding'!G:H,2,FALSE))</f>
        <v>#</v>
      </c>
    </row>
    <row r="2690" spans="1:2">
      <c r="A2690" t="s">
        <v>191</v>
      </c>
      <c r="B2690" t="str">
        <f>IF(ISNA(VLOOKUP(VLOOKUP(A2690,Questionnaire!A:KQ,25,FALSE),'Country List'!E:F,2,FALSE)),"#",VLOOKUP(VLOOKUP(A2690,Questionnaire!A:KQ,25,FALSE),'Country List'!E:F,2,FALSE))</f>
        <v>#</v>
      </c>
    </row>
    <row r="2691" spans="1:2">
      <c r="A2691" t="s">
        <v>193</v>
      </c>
      <c r="B2691" t="str">
        <f>IF(ISNA(VLOOKUP(VLOOKUP(A2691,Questionnaire!A:KQ,25,FALSE),'Industry List'!B:C,2,FALSE)),"#",VLOOKUP(VLOOKUP(A2691,Questionnaire!A:KQ,25,FALSE),'Industry List'!B:C,2,FALSE))</f>
        <v>#</v>
      </c>
    </row>
    <row r="2692" spans="1:2">
      <c r="A2692" t="s">
        <v>197</v>
      </c>
      <c r="B2692" t="str">
        <f>IF(ISBLANK(VLOOKUP(A2692,Questionnaire!A:KQ,25,FALSE)),"#",VLOOKUP(A2692,Questionnaire!A:KQ,25,FALSE))</f>
        <v>#</v>
      </c>
    </row>
    <row r="2693" spans="1:2">
      <c r="A2693" t="s">
        <v>201</v>
      </c>
      <c r="B2693" t="str">
        <f>IF(ISBLANK(VLOOKUP(A2693,Questionnaire!A:KQ,25,FALSE)),"#",VLOOKUP(A2693,Questionnaire!A:KQ,25,FALSE))</f>
        <v>#</v>
      </c>
    </row>
    <row r="2694" spans="1:2">
      <c r="A2694" t="s">
        <v>203</v>
      </c>
      <c r="B2694" t="str">
        <f>IF(ISNA(VLOOKUP(VLOOKUP(A2694,Questionnaire!A:KQ,25,FALSE),'CORA Encoding'!J:K,2,FALSE)),"#",VLOOKUP(VLOOKUP(A2694,Questionnaire!A:KQ,25,FALSE),'CORA Encoding'!J:K,2,FALSE))</f>
        <v>#</v>
      </c>
    </row>
    <row r="2695" spans="1:2">
      <c r="A2695" t="s">
        <v>208</v>
      </c>
      <c r="B2695" t="str">
        <f>IF(ISBLANK(VLOOKUP(A2695,Questionnaire!A:KQ,25,FALSE)),"#",VLOOKUP(A2695,Questionnaire!A:KQ,25,FALSE))</f>
        <v>#</v>
      </c>
    </row>
    <row r="2696" spans="1:2">
      <c r="A2696" t="s">
        <v>213</v>
      </c>
      <c r="B2696" t="str">
        <f>IF(ISBLANK(VLOOKUP(A2696,Questionnaire!A:KQ,25,FALSE)),"#",VLOOKUP(A2696,Questionnaire!A:KQ,25,FALSE))</f>
        <v>#</v>
      </c>
    </row>
    <row r="2697" spans="1:2">
      <c r="A2697" t="s">
        <v>215</v>
      </c>
      <c r="B2697" t="str">
        <f>IF(ISBLANK(VLOOKUP(A2697,Questionnaire!A:KQ,25,FALSE)),"#",VLOOKUP(A2697,Questionnaire!A:KQ,25,FALSE))</f>
        <v>#</v>
      </c>
    </row>
    <row r="2698" spans="1:2">
      <c r="A2698" t="s">
        <v>217</v>
      </c>
      <c r="B2698" t="str">
        <f>IF(ISBLANK(VLOOKUP(A2698,Questionnaire!A:KQ,25,FALSE)),"#",VLOOKUP(A2698,Questionnaire!A:KQ,25,FALSE))</f>
        <v>#</v>
      </c>
    </row>
    <row r="2699" spans="1:2">
      <c r="A2699" t="s">
        <v>219</v>
      </c>
      <c r="B2699" t="str">
        <f>IF(ISBLANK(VLOOKUP(A2699,Questionnaire!A:KQ,25,FALSE)),"#",VLOOKUP(A2699,Questionnaire!A:KQ,25,FALSE))</f>
        <v>#</v>
      </c>
    </row>
    <row r="2700" spans="1:2">
      <c r="A2700" t="s">
        <v>221</v>
      </c>
      <c r="B2700" t="str">
        <f>IF(ISBLANK(VLOOKUP(A2700,Questionnaire!A:KQ,25,FALSE)),"#",VLOOKUP(A2700,Questionnaire!A:KQ,25,FALSE))</f>
        <v>#</v>
      </c>
    </row>
    <row r="2701" spans="1:2">
      <c r="A2701" t="s">
        <v>223</v>
      </c>
      <c r="B2701" t="str">
        <f>IF(ISBLANK(VLOOKUP(A2701,Questionnaire!A:KQ,25,FALSE)),"#",VLOOKUP(A2701,Questionnaire!A:KQ,25,FALSE))</f>
        <v>#</v>
      </c>
    </row>
    <row r="2702" spans="1:2">
      <c r="A2702" t="s">
        <v>225</v>
      </c>
      <c r="B2702" t="str">
        <f>IF(ISBLANK(VLOOKUP(A2702,Questionnaire!A:KQ,25,FALSE)),"#",VLOOKUP(A2702,Questionnaire!A:KQ,25,FALSE))</f>
        <v>#</v>
      </c>
    </row>
    <row r="2703" spans="1:2">
      <c r="A2703" t="s">
        <v>227</v>
      </c>
      <c r="B2703" t="str">
        <f>IF(ISBLANK(VLOOKUP(A2703,Questionnaire!A:KQ,25,FALSE)),"#",VLOOKUP(A2703,Questionnaire!A:KQ,25,FALSE))</f>
        <v>#</v>
      </c>
    </row>
    <row r="2704" spans="1:2">
      <c r="A2704" t="s">
        <v>229</v>
      </c>
      <c r="B2704" t="str">
        <f>IF(ISBLANK(VLOOKUP(A2704,Questionnaire!A:KQ,25,FALSE)),"#",VLOOKUP(A2704,Questionnaire!A:KQ,25,FALSE))</f>
        <v>#</v>
      </c>
    </row>
    <row r="2705" spans="1:2">
      <c r="A2705" t="s">
        <v>231</v>
      </c>
      <c r="B2705" t="str">
        <f>IF(ISBLANK(VLOOKUP(A2705,Questionnaire!A:KQ,25,FALSE)),"#",VLOOKUP(A2705,Questionnaire!A:KQ,25,FALSE))</f>
        <v>#</v>
      </c>
    </row>
    <row r="2706" spans="1:2">
      <c r="A2706" t="s">
        <v>233</v>
      </c>
      <c r="B2706" t="str">
        <f>IF(ISBLANK(VLOOKUP(A2706,Questionnaire!A:KQ,25,FALSE)),"#",VLOOKUP(A2706,Questionnaire!A:KQ,25,FALSE))</f>
        <v>#</v>
      </c>
    </row>
    <row r="2707" spans="1:2">
      <c r="A2707" t="s">
        <v>235</v>
      </c>
      <c r="B2707" t="str">
        <f>IF(ISBLANK(VLOOKUP(A2707,Questionnaire!A:KQ,25,FALSE)),"#",VLOOKUP(A2707,Questionnaire!A:KQ,25,FALSE))</f>
        <v>#</v>
      </c>
    </row>
    <row r="2708" spans="1:2">
      <c r="A2708" t="s">
        <v>237</v>
      </c>
      <c r="B2708" t="str">
        <f>IF(ISBLANK(VLOOKUP(A2708,Questionnaire!A:KQ,25,FALSE)),"#",VLOOKUP(A2708,Questionnaire!A:KQ,25,FALSE))</f>
        <v>#</v>
      </c>
    </row>
    <row r="2709" spans="1:2">
      <c r="A2709" t="s">
        <v>239</v>
      </c>
      <c r="B2709" t="str">
        <f>IF(ISBLANK(VLOOKUP(A2709,Questionnaire!A:KQ,25,FALSE)),"#",VLOOKUP(A2709,Questionnaire!A:KQ,25,FALSE))</f>
        <v>#</v>
      </c>
    </row>
    <row r="2710" spans="1:2">
      <c r="A2710" t="s">
        <v>242</v>
      </c>
      <c r="B2710" t="str">
        <f>IF(ISBLANK(VLOOKUP(A2710,Questionnaire!A:KQ,25,FALSE)),"#",VLOOKUP(A2710,Questionnaire!A:KQ,25,FALSE))</f>
        <v>#</v>
      </c>
    </row>
    <row r="2711" spans="1:2">
      <c r="A2711" t="s">
        <v>245</v>
      </c>
      <c r="B2711" t="str">
        <f>IF(ISBLANK(VLOOKUP(A2711,Questionnaire!A:KQ,25,FALSE)),"#",VLOOKUP(A2711,Questionnaire!A:KQ,25,FALSE))</f>
        <v>#</v>
      </c>
    </row>
    <row r="2712" spans="1:2">
      <c r="A2712" t="s">
        <v>247</v>
      </c>
      <c r="B2712" t="str">
        <f>IF(ISBLANK(VLOOKUP(A2712,Questionnaire!A:KQ,25,FALSE)),"#",VLOOKUP(A2712,Questionnaire!A:KQ,25,FALSE))</f>
        <v>#</v>
      </c>
    </row>
    <row r="2713" spans="1:2">
      <c r="A2713" t="s">
        <v>249</v>
      </c>
      <c r="B2713" t="str">
        <f>IF(ISBLANK(VLOOKUP(A2713,Questionnaire!A:KQ,25,FALSE)),"#",VLOOKUP(A2713,Questionnaire!A:KQ,25,FALSE))</f>
        <v>#</v>
      </c>
    </row>
    <row r="2714" spans="1:2">
      <c r="A2714" t="s">
        <v>250</v>
      </c>
      <c r="B2714" t="str">
        <f>IF(ISBLANK(VLOOKUP(A2714,Questionnaire!A:KQ,25,FALSE)),"#",VLOOKUP(A2714,Questionnaire!A:KQ,25,FALSE))</f>
        <v>#</v>
      </c>
    </row>
    <row r="2715" spans="1:2">
      <c r="A2715" t="s">
        <v>252</v>
      </c>
      <c r="B2715" t="str">
        <f>IF(ISBLANK(VLOOKUP(A2715,Questionnaire!A:KQ,25,FALSE)),"#",VLOOKUP(A2715,Questionnaire!A:KQ,25,FALSE))</f>
        <v>#</v>
      </c>
    </row>
    <row r="2716" spans="1:2">
      <c r="A2716" t="s">
        <v>255</v>
      </c>
      <c r="B2716" t="str">
        <f>IF(ISBLANK(VLOOKUP(A2716,Questionnaire!A:KQ,25,FALSE)),"#",VLOOKUP(A2716,Questionnaire!A:KQ,25,FALSE))</f>
        <v>#</v>
      </c>
    </row>
    <row r="2717" spans="1:2">
      <c r="A2717" t="s">
        <v>258</v>
      </c>
      <c r="B2717" t="str">
        <f>IF(ISNA(VLOOKUP(VLOOKUP(A2717,Questionnaire!A:KQ,25,FALSE),'CORA Encoding'!M:N,2,FALSE)),"#",VLOOKUP(VLOOKUP(A2717,Questionnaire!A:KQ,25,FALSE),'CORA Encoding'!M:N,2,FALSE))</f>
        <v>#</v>
      </c>
    </row>
    <row r="2718" spans="1:2">
      <c r="A2718" t="s">
        <v>261</v>
      </c>
      <c r="B2718" t="str">
        <f>IF(ISBLANK(VLOOKUP(A2718,Questionnaire!A:KQ,25,FALSE)),"#",VLOOKUP(A2718,Questionnaire!A:KQ,25,FALSE))</f>
        <v>#</v>
      </c>
    </row>
    <row r="2719" spans="1:2">
      <c r="A2719" t="s">
        <v>263</v>
      </c>
      <c r="B2719" t="str">
        <f>IF(ISBLANK(VLOOKUP(A2719,Questionnaire!A:KQ,25,FALSE)),"#",VLOOKUP(A2719,Questionnaire!A:KQ,25,FALSE))</f>
        <v>#</v>
      </c>
    </row>
    <row r="2720" spans="1:2">
      <c r="A2720" t="s">
        <v>265</v>
      </c>
      <c r="B2720" t="str">
        <f>IF(ISBLANK(VLOOKUP(A2720,Questionnaire!A:KQ,25,FALSE)),"#",VLOOKUP(A2720,Questionnaire!A:KQ,25,FALSE))</f>
        <v>#</v>
      </c>
    </row>
    <row r="2721" spans="1:2">
      <c r="A2721" t="s">
        <v>267</v>
      </c>
      <c r="B2721" t="str">
        <f>IF(ISBLANK(VLOOKUP(A2721,Questionnaire!A:KQ,25,FALSE)),"#",VLOOKUP(A2721,Questionnaire!A:KQ,25,FALSE))</f>
        <v>#</v>
      </c>
    </row>
    <row r="2722" spans="1:2">
      <c r="A2722" t="s">
        <v>269</v>
      </c>
      <c r="B2722" t="str">
        <f>IF(ISBLANK(VLOOKUP(A2722,Questionnaire!A:KQ,25,FALSE)),"#",VLOOKUP(A2722,Questionnaire!A:KQ,25,FALSE))</f>
        <v>#</v>
      </c>
    </row>
    <row r="2723" spans="1:2">
      <c r="A2723" t="s">
        <v>274</v>
      </c>
      <c r="B2723" t="str">
        <f>IF(ISBLANK(VLOOKUP(A2723,Questionnaire!A:KQ,25,FALSE)),"#",VLOOKUP(A2723,Questionnaire!A:KQ,25,FALSE))</f>
        <v>#</v>
      </c>
    </row>
    <row r="2724" spans="1:2">
      <c r="A2724" t="s">
        <v>276</v>
      </c>
      <c r="B2724" t="str">
        <f>IF(ISBLANK(VLOOKUP(A2724,Questionnaire!A:KQ,25,FALSE)),"#",VLOOKUP(A2724,Questionnaire!A:KQ,25,FALSE))</f>
        <v>#</v>
      </c>
    </row>
    <row r="2725" spans="1:2">
      <c r="A2725" t="s">
        <v>278</v>
      </c>
      <c r="B2725" t="str">
        <f>IF(ISBLANK(VLOOKUP(A2725,Questionnaire!A:KQ,25,FALSE)),"#",VLOOKUP(A2725,Questionnaire!A:KQ,25,FALSE))</f>
        <v>#</v>
      </c>
    </row>
    <row r="2726" spans="1:2">
      <c r="A2726" t="s">
        <v>280</v>
      </c>
      <c r="B2726" t="str">
        <f>IF(ISBLANK(VLOOKUP(A2726,Questionnaire!A:KQ,25,FALSE)),"#",VLOOKUP(A2726,Questionnaire!A:KQ,25,FALSE))</f>
        <v>#</v>
      </c>
    </row>
    <row r="2727" spans="1:2">
      <c r="A2727" t="s">
        <v>282</v>
      </c>
      <c r="B2727" t="str">
        <f>IF(ISBLANK(VLOOKUP(A2727,Questionnaire!A:KQ,25,FALSE)),"#",VLOOKUP(A2727,Questionnaire!A:KQ,25,FALSE))</f>
        <v>#</v>
      </c>
    </row>
    <row r="2728" spans="1:2">
      <c r="A2728" t="s">
        <v>286</v>
      </c>
      <c r="B2728" t="str">
        <f>IF(ISBLANK(VLOOKUP(A2728,Questionnaire!A:KQ,25,FALSE)),"#",VLOOKUP(A2728,Questionnaire!A:KQ,25,FALSE))</f>
        <v>#</v>
      </c>
    </row>
    <row r="2729" spans="1:2">
      <c r="A2729" t="s">
        <v>288</v>
      </c>
      <c r="B2729" t="str">
        <f>IF(ISBLANK(VLOOKUP(A2729,Questionnaire!A:KQ,25,FALSE)),"#",VLOOKUP(A2729,Questionnaire!A:KQ,25,FALSE))</f>
        <v>#</v>
      </c>
    </row>
    <row r="2730" spans="1:2">
      <c r="A2730" t="s">
        <v>290</v>
      </c>
      <c r="B2730" t="str">
        <f>IF(ISBLANK(VLOOKUP(A2730,Questionnaire!A:KQ,25,FALSE)),"#",VLOOKUP(A2730,Questionnaire!A:KQ,25,FALSE))</f>
        <v>#</v>
      </c>
    </row>
    <row r="2731" spans="1:2">
      <c r="A2731" t="s">
        <v>292</v>
      </c>
      <c r="B2731" t="str">
        <f>IF(ISBLANK(VLOOKUP(A2731,Questionnaire!A:KQ,25,FALSE)),"#",VLOOKUP(A2731,Questionnaire!A:KQ,25,FALSE))</f>
        <v>#</v>
      </c>
    </row>
    <row r="2732" spans="1:2">
      <c r="A2732" t="s">
        <v>294</v>
      </c>
      <c r="B2732" t="str">
        <f>IF(ISBLANK(VLOOKUP(A2732,Questionnaire!A:KQ,25,FALSE)),"#",VLOOKUP(A2732,Questionnaire!A:KQ,25,FALSE))</f>
        <v>#</v>
      </c>
    </row>
    <row r="2733" spans="1:2">
      <c r="A2733" t="s">
        <v>296</v>
      </c>
      <c r="B2733" t="str">
        <f>IF(ISBLANK(VLOOKUP(A2733,Questionnaire!A:KQ,25,FALSE)),"#",VLOOKUP(A2733,Questionnaire!A:KQ,25,FALSE))</f>
        <v>#</v>
      </c>
    </row>
    <row r="2734" spans="1:2">
      <c r="A2734" t="s">
        <v>301</v>
      </c>
      <c r="B2734" t="str">
        <f>IF(ISBLANK(VLOOKUP(A2734,Questionnaire!A:KQ,25,FALSE)),"#",VLOOKUP(A2734,Questionnaire!A:KQ,25,FALSE))</f>
        <v>#</v>
      </c>
    </row>
    <row r="2735" spans="1:2">
      <c r="A2735" t="s">
        <v>303</v>
      </c>
      <c r="B2735" t="str">
        <f>IF(ISBLANK(VLOOKUP(A2735,Questionnaire!A:KQ,25,FALSE)),"#",VLOOKUP(A2735,Questionnaire!A:KQ,25,FALSE))</f>
        <v>#</v>
      </c>
    </row>
    <row r="2736" spans="1:2">
      <c r="A2736" t="s">
        <v>305</v>
      </c>
      <c r="B2736" t="str">
        <f>IF(ISBLANK(VLOOKUP(A2736,Questionnaire!A:KQ,25,FALSE)),"#",VLOOKUP(A2736,Questionnaire!A:KQ,25,FALSE))</f>
        <v>#</v>
      </c>
    </row>
    <row r="2737" spans="1:2">
      <c r="A2737" t="s">
        <v>307</v>
      </c>
      <c r="B2737" t="str">
        <f>IF(ISBLANK(VLOOKUP(A2737,Questionnaire!A:KQ,25,FALSE)),"#",VLOOKUP(A2737,Questionnaire!A:KQ,25,FALSE))</f>
        <v>#</v>
      </c>
    </row>
    <row r="2738" spans="1:2">
      <c r="A2738" t="s">
        <v>311</v>
      </c>
      <c r="B2738" t="str">
        <f>IF(ISBLANK(VLOOKUP(A2738,Questionnaire!A:KQ,25,FALSE)),"#",VLOOKUP(A2738,Questionnaire!A:KQ,25,FALSE))</f>
        <v>#</v>
      </c>
    </row>
    <row r="2739" spans="1:2">
      <c r="A2739" t="s">
        <v>313</v>
      </c>
      <c r="B2739" t="str">
        <f>IF(ISBLANK(VLOOKUP(A2739,Questionnaire!A:KQ,25,FALSE)),"#",VLOOKUP(A2739,Questionnaire!A:KQ,25,FALSE))</f>
        <v>#</v>
      </c>
    </row>
    <row r="2740" spans="1:2">
      <c r="A2740" t="s">
        <v>314</v>
      </c>
      <c r="B2740" t="str">
        <f>IF(ISBLANK(VLOOKUP(A2740,Questionnaire!A:KQ,25,FALSE)),"#",VLOOKUP(A2740,Questionnaire!A:KQ,25,FALSE))</f>
        <v>#</v>
      </c>
    </row>
    <row r="2741" spans="1:2">
      <c r="A2741" t="s">
        <v>315</v>
      </c>
      <c r="B2741" t="str">
        <f>IF(ISBLANK(VLOOKUP(A2741,Questionnaire!A:KQ,25,FALSE)),"#",VLOOKUP(A2741,Questionnaire!A:KQ,25,FALSE))</f>
        <v>#</v>
      </c>
    </row>
    <row r="2742" spans="1:2">
      <c r="A2742" t="s">
        <v>317</v>
      </c>
      <c r="B2742" t="str">
        <f>IF(ISBLANK(VLOOKUP(A2742,Questionnaire!A:KQ,25,FALSE)),"#",VLOOKUP(A2742,Questionnaire!A:KQ,25,FALSE))</f>
        <v>#</v>
      </c>
    </row>
    <row r="2743" spans="1:2">
      <c r="A2743" t="s">
        <v>319</v>
      </c>
      <c r="B2743" t="str">
        <f>IF(ISBLANK(VLOOKUP(A2743,Questionnaire!A:KQ,25,FALSE)),"#",VLOOKUP(A2743,Questionnaire!A:KQ,25,FALSE))</f>
        <v>#</v>
      </c>
    </row>
    <row r="2744" spans="1:2">
      <c r="A2744" t="s">
        <v>322</v>
      </c>
      <c r="B2744" t="str">
        <f>IF(ISBLANK(VLOOKUP(A2744,Questionnaire!A:KQ,25,FALSE)),"#",VLOOKUP(A2744,Questionnaire!A:KQ,25,FALSE))</f>
        <v>#</v>
      </c>
    </row>
    <row r="2745" spans="1:2">
      <c r="A2745" t="s">
        <v>326</v>
      </c>
      <c r="B2745" t="str">
        <f>IF(ISBLANK(VLOOKUP(A2745,Questionnaire!A:KQ,25,FALSE)),"#",VLOOKUP(A2745,Questionnaire!A:KQ,25,FALSE))</f>
        <v>#</v>
      </c>
    </row>
    <row r="2746" spans="1:2">
      <c r="A2746" t="s">
        <v>328</v>
      </c>
      <c r="B2746" t="str">
        <f>IF(ISBLANK(VLOOKUP(A2746,Questionnaire!A:KQ,25,FALSE)),"#",VLOOKUP(A2746,Questionnaire!A:KQ,25,FALSE))</f>
        <v>#</v>
      </c>
    </row>
    <row r="2747" spans="1:2">
      <c r="A2747" t="s">
        <v>332</v>
      </c>
      <c r="B2747" t="str">
        <f>IF(ISBLANK(VLOOKUP(A2747,Questionnaire!A:KQ,25,FALSE)),"#",VLOOKUP(A2747,Questionnaire!A:KQ,25,FALSE))</f>
        <v>#</v>
      </c>
    </row>
    <row r="2748" spans="1:2">
      <c r="A2748" t="s">
        <v>333</v>
      </c>
      <c r="B2748" t="str">
        <f>IF(ISBLANK(VLOOKUP(A2748,Questionnaire!A:KQ,25,FALSE)),"#",VLOOKUP(A2748,Questionnaire!A:KQ,25,FALSE))</f>
        <v>#</v>
      </c>
    </row>
    <row r="2749" spans="1:2">
      <c r="A2749" t="s">
        <v>334</v>
      </c>
      <c r="B2749" t="str">
        <f>IF(ISBLANK(VLOOKUP(A2749,Questionnaire!A:KQ,25,FALSE)),"#",VLOOKUP(A2749,Questionnaire!A:KQ,25,FALSE))</f>
        <v>#</v>
      </c>
    </row>
    <row r="2750" spans="1:2">
      <c r="A2750" t="s">
        <v>335</v>
      </c>
      <c r="B2750" t="str">
        <f>IF(ISBLANK(VLOOKUP(A2750,Questionnaire!A:KQ,25,FALSE)),"#",VLOOKUP(A2750,Questionnaire!A:KQ,25,FALSE))</f>
        <v>#</v>
      </c>
    </row>
    <row r="2751" spans="1:2">
      <c r="A2751" t="s">
        <v>336</v>
      </c>
      <c r="B2751" t="str">
        <f>IF(ISBLANK(VLOOKUP(A2751,Questionnaire!A:KQ,25,FALSE)),"#",VLOOKUP(A2751,Questionnaire!A:KQ,25,FALSE))</f>
        <v>#</v>
      </c>
    </row>
    <row r="2752" spans="1:2">
      <c r="A2752" t="s">
        <v>337</v>
      </c>
      <c r="B2752" t="str">
        <f>IF(ISBLANK(VLOOKUP(A2752,Questionnaire!A:KQ,25,FALSE)),"#",VLOOKUP(A2752,Questionnaire!A:KQ,25,FALSE))</f>
        <v>#</v>
      </c>
    </row>
    <row r="2753" spans="1:2">
      <c r="A2753" t="s">
        <v>338</v>
      </c>
      <c r="B2753" t="str">
        <f>IF(ISBLANK(VLOOKUP(A2753,Questionnaire!A:KQ,25,FALSE)),"#",VLOOKUP(A2753,Questionnaire!A:KQ,25,FALSE))</f>
        <v>#</v>
      </c>
    </row>
    <row r="2754" spans="1:2">
      <c r="A2754" t="s">
        <v>339</v>
      </c>
      <c r="B2754" t="str">
        <f>IF(ISBLANK(VLOOKUP(A2754,Questionnaire!A:KQ,25,FALSE)),"#",VLOOKUP(A2754,Questionnaire!A:KQ,25,FALSE))</f>
        <v>#</v>
      </c>
    </row>
    <row r="2755" spans="1:2">
      <c r="A2755" t="s">
        <v>340</v>
      </c>
      <c r="B2755" t="str">
        <f>IF(ISBLANK(VLOOKUP(A2755,Questionnaire!A:KQ,25,FALSE)),"#",VLOOKUP(A2755,Questionnaire!A:KQ,25,FALSE))</f>
        <v>#</v>
      </c>
    </row>
    <row r="2756" spans="1:2">
      <c r="A2756" t="s">
        <v>341</v>
      </c>
      <c r="B2756" t="str">
        <f>IF(ISBLANK(VLOOKUP(A2756,Questionnaire!A:KQ,25,FALSE)),"#",VLOOKUP(A2756,Questionnaire!A:KQ,25,FALSE))</f>
        <v>#</v>
      </c>
    </row>
    <row r="2757" spans="1:2">
      <c r="A2757" t="s">
        <v>342</v>
      </c>
      <c r="B2757" t="str">
        <f>IF(ISBLANK(VLOOKUP(A2757,Questionnaire!A:KQ,25,FALSE)),"#",VLOOKUP(A2757,Questionnaire!A:KQ,25,FALSE))</f>
        <v>#</v>
      </c>
    </row>
    <row r="2758" spans="1:2">
      <c r="A2758" t="s">
        <v>343</v>
      </c>
      <c r="B2758" t="str">
        <f>IF(ISBLANK(VLOOKUP(A2758,Questionnaire!A:KQ,25,FALSE)),"#",VLOOKUP(A2758,Questionnaire!A:KQ,25,FALSE))</f>
        <v>#</v>
      </c>
    </row>
    <row r="2759" spans="1:2">
      <c r="A2759" t="s">
        <v>344</v>
      </c>
      <c r="B2759" t="str">
        <f>IF(ISBLANK(VLOOKUP(A2759,Questionnaire!A:KQ,25,FALSE)),"#",VLOOKUP(A2759,Questionnaire!A:KQ,25,FALSE))</f>
        <v>#</v>
      </c>
    </row>
    <row r="2760" spans="1:2">
      <c r="A2760" t="s">
        <v>345</v>
      </c>
      <c r="B2760" t="str">
        <f>IF(ISBLANK(VLOOKUP(A2760,Questionnaire!A:KQ,25,FALSE)),"#",VLOOKUP(A2760,Questionnaire!A:KQ,25,FALSE))</f>
        <v>#</v>
      </c>
    </row>
    <row r="2761" spans="1:2">
      <c r="A2761" t="s">
        <v>348</v>
      </c>
      <c r="B2761" t="str">
        <f>IF(ISBLANK(VLOOKUP(A2761,Questionnaire!A:KQ,25,FALSE)),"#",VLOOKUP(A2761,Questionnaire!A:KQ,25,FALSE))</f>
        <v>#</v>
      </c>
    </row>
    <row r="2762" spans="1:2">
      <c r="A2762" t="s">
        <v>353</v>
      </c>
      <c r="B2762" t="str">
        <f>IF(ISBLANK(VLOOKUP(A2762,Questionnaire!A:KQ,25,FALSE)),"#",VLOOKUP(A2762,Questionnaire!A:KQ,25,FALSE))</f>
        <v>#</v>
      </c>
    </row>
    <row r="2763" spans="1:2">
      <c r="A2763" t="s">
        <v>354</v>
      </c>
      <c r="B2763" t="str">
        <f>IF(ISBLANK(VLOOKUP(A2763,Questionnaire!A:KQ,25,FALSE)),"#",VLOOKUP(A2763,Questionnaire!A:KQ,25,FALSE))</f>
        <v>#</v>
      </c>
    </row>
    <row r="2764" spans="1:2">
      <c r="A2764" t="s">
        <v>355</v>
      </c>
      <c r="B2764" t="str">
        <f>IF(ISBLANK(VLOOKUP(A2764,Questionnaire!A:KQ,25,FALSE)),"#",VLOOKUP(A2764,Questionnaire!A:KQ,25,FALSE))</f>
        <v>#</v>
      </c>
    </row>
    <row r="2765" spans="1:2">
      <c r="A2765" t="s">
        <v>356</v>
      </c>
      <c r="B2765" t="str">
        <f>IF(ISBLANK(VLOOKUP(A2765,Questionnaire!A:KQ,25,FALSE)),"#",VLOOKUP(A2765,Questionnaire!A:KQ,25,FALSE))</f>
        <v>#</v>
      </c>
    </row>
    <row r="2766" spans="1:2">
      <c r="A2766" t="s">
        <v>357</v>
      </c>
      <c r="B2766" t="str">
        <f>IF(ISBLANK(VLOOKUP(A2766,Questionnaire!A:KQ,25,FALSE)),"#",VLOOKUP(A2766,Questionnaire!A:KQ,25,FALSE))</f>
        <v>#</v>
      </c>
    </row>
    <row r="2767" spans="1:2">
      <c r="A2767" t="s">
        <v>360</v>
      </c>
      <c r="B2767" t="str">
        <f>IF(ISBLANK(VLOOKUP(A2767,Questionnaire!A:KQ,25,FALSE)),"#",VLOOKUP(A2767,Questionnaire!A:KQ,25,FALSE))</f>
        <v>#</v>
      </c>
    </row>
    <row r="2768" spans="1:2">
      <c r="A2768" t="s">
        <v>362</v>
      </c>
      <c r="B2768" t="str">
        <f>IF(ISBLANK(VLOOKUP(A2768,Questionnaire!A:KQ,25,FALSE)),"#",VLOOKUP(A2768,Questionnaire!A:KQ,25,FALSE))</f>
        <v>#</v>
      </c>
    </row>
    <row r="2769" spans="1:2">
      <c r="A2769" t="s">
        <v>363</v>
      </c>
      <c r="B2769" t="str">
        <f>IF(ISBLANK(VLOOKUP(A2769,Questionnaire!A:KQ,25,FALSE)),"#",VLOOKUP(A2769,Questionnaire!A:KQ,25,FALSE))</f>
        <v>#</v>
      </c>
    </row>
    <row r="2770" spans="1:2">
      <c r="A2770" t="s">
        <v>364</v>
      </c>
      <c r="B2770" t="str">
        <f>IF(ISBLANK(VLOOKUP(A2770,Questionnaire!A:KQ,25,FALSE)),"#",VLOOKUP(A2770,Questionnaire!A:KQ,25,FALSE))</f>
        <v>#</v>
      </c>
    </row>
    <row r="2771" spans="1:2">
      <c r="A2771" t="s">
        <v>365</v>
      </c>
      <c r="B2771" t="str">
        <f>IF(ISBLANK(VLOOKUP(A2771,Questionnaire!A:KQ,25,FALSE)),"#",VLOOKUP(A2771,Questionnaire!A:KQ,25,FALSE))</f>
        <v>#</v>
      </c>
    </row>
    <row r="2772" spans="1:2">
      <c r="A2772" t="s">
        <v>366</v>
      </c>
      <c r="B2772" t="str">
        <f>IF(ISBLANK(VLOOKUP(A2772,Questionnaire!A:KQ,25,FALSE)),"#",VLOOKUP(A2772,Questionnaire!A:KQ,25,FALSE))</f>
        <v>#</v>
      </c>
    </row>
    <row r="2773" spans="1:2">
      <c r="A2773" t="s">
        <v>371</v>
      </c>
      <c r="B2773" t="str">
        <f>IF(ISBLANK(VLOOKUP(A2773,Questionnaire!A:KQ,25,FALSE)),"#",VLOOKUP(A2773,Questionnaire!A:KQ,25,FALSE))</f>
        <v>#</v>
      </c>
    </row>
    <row r="2774" spans="1:2">
      <c r="A2774" t="s">
        <v>372</v>
      </c>
      <c r="B2774" t="str">
        <f>IF(ISBLANK(VLOOKUP(A2774,Questionnaire!A:KQ,25,FALSE)),"#",VLOOKUP(A2774,Questionnaire!A:KQ,25,FALSE))</f>
        <v>#</v>
      </c>
    </row>
    <row r="2775" spans="1:2">
      <c r="A2775" t="s">
        <v>373</v>
      </c>
      <c r="B2775" t="str">
        <f>IF(ISBLANK(VLOOKUP(A2775,Questionnaire!A:KQ,25,FALSE)),"#",VLOOKUP(A2775,Questionnaire!A:KQ,25,FALSE))</f>
        <v>#</v>
      </c>
    </row>
    <row r="2776" spans="1:2">
      <c r="A2776" t="s">
        <v>374</v>
      </c>
      <c r="B2776" t="str">
        <f>IF(ISBLANK(VLOOKUP(A2776,Questionnaire!A:KQ,25,FALSE)),"#",VLOOKUP(A2776,Questionnaire!A:KQ,25,FALSE))</f>
        <v>#</v>
      </c>
    </row>
    <row r="2777" spans="1:2">
      <c r="A2777" t="s">
        <v>377</v>
      </c>
      <c r="B2777" t="str">
        <f>IF(ISBLANK(VLOOKUP(A2777,Questionnaire!A:KQ,25,FALSE)),"#",VLOOKUP(A2777,Questionnaire!A:KQ,25,FALSE))</f>
        <v>#</v>
      </c>
    </row>
    <row r="2778" spans="1:2">
      <c r="A2778" t="s">
        <v>379</v>
      </c>
      <c r="B2778" t="str">
        <f>IF(ISBLANK(VLOOKUP(A2778,Questionnaire!A:KQ,25,FALSE)),"#",VLOOKUP(A2778,Questionnaire!A:KQ,25,FALSE))</f>
        <v>#</v>
      </c>
    </row>
    <row r="2779" spans="1:2">
      <c r="A2779" t="s">
        <v>380</v>
      </c>
      <c r="B2779" t="str">
        <f>IF(ISBLANK(VLOOKUP(A2779,Questionnaire!A:KQ,25,FALSE)),"#",VLOOKUP(A2779,Questionnaire!A:KQ,25,FALSE))</f>
        <v>#</v>
      </c>
    </row>
    <row r="2780" spans="1:2">
      <c r="A2780" t="s">
        <v>381</v>
      </c>
      <c r="B2780" t="str">
        <f>IF(ISBLANK(VLOOKUP(A2780,Questionnaire!A:KQ,25,FALSE)),"#",VLOOKUP(A2780,Questionnaire!A:KQ,25,FALSE))</f>
        <v>#</v>
      </c>
    </row>
    <row r="2781" spans="1:2">
      <c r="A2781" t="s">
        <v>382</v>
      </c>
      <c r="B2781" t="str">
        <f>IF(ISBLANK(VLOOKUP(A2781,Questionnaire!A:KQ,25,FALSE)),"#",VLOOKUP(A2781,Questionnaire!A:KQ,25,FALSE))</f>
        <v>#</v>
      </c>
    </row>
    <row r="2782" spans="1:2">
      <c r="A2782" t="s">
        <v>384</v>
      </c>
      <c r="B2782" t="str">
        <f>IF(ISBLANK(VLOOKUP(A2782,Questionnaire!A:KQ,25,FALSE)),"#",VLOOKUP(A2782,Questionnaire!A:KQ,25,FALSE))</f>
        <v>#</v>
      </c>
    </row>
    <row r="2783" spans="1:2">
      <c r="A2783" t="s">
        <v>387</v>
      </c>
      <c r="B2783" t="str">
        <f>IF(ISBLANK(VLOOKUP(A2783,Questionnaire!A:KQ,25,FALSE)),"#",VLOOKUP(A2783,Questionnaire!A:KQ,25,FALSE))</f>
        <v>#</v>
      </c>
    </row>
    <row r="2784" spans="1:2">
      <c r="A2784" t="s">
        <v>391</v>
      </c>
      <c r="B2784" t="str">
        <f>IF(ISBLANK(VLOOKUP(A2784,Questionnaire!A:KQ,25,FALSE)),"#",VLOOKUP(A2784,Questionnaire!A:KQ,25,FALSE))</f>
        <v>#</v>
      </c>
    </row>
    <row r="2785" spans="1:2">
      <c r="A2785" t="s">
        <v>393</v>
      </c>
      <c r="B2785" t="str">
        <f>IF(ISBLANK(VLOOKUP(A2785,Questionnaire!A:KQ,25,FALSE)),"#",VLOOKUP(A2785,Questionnaire!A:KQ,25,FALSE))</f>
        <v>#</v>
      </c>
    </row>
    <row r="2786" spans="1:2">
      <c r="A2786" t="s">
        <v>395</v>
      </c>
      <c r="B2786" t="str">
        <f>IF(ISBLANK(VLOOKUP(A2786,Questionnaire!A:KQ,25,FALSE)),"#",VLOOKUP(A2786,Questionnaire!A:KQ,25,FALSE))</f>
        <v>#</v>
      </c>
    </row>
    <row r="2787" spans="1:2">
      <c r="A2787" t="s">
        <v>398</v>
      </c>
      <c r="B2787" t="str">
        <f>IF(ISBLANK(VLOOKUP(A2787,Questionnaire!A:KQ,25,FALSE)),"#",VLOOKUP(A2787,Questionnaire!A:KQ,25,FALSE))</f>
        <v>#</v>
      </c>
    </row>
    <row r="2788" spans="1:2">
      <c r="A2788" t="s">
        <v>402</v>
      </c>
      <c r="B2788" t="str">
        <f>IF(ISBLANK(VLOOKUP(A2788,Questionnaire!A:KQ,25,FALSE)),"#",VLOOKUP(A2788,Questionnaire!A:KQ,25,FALSE))</f>
        <v>#</v>
      </c>
    </row>
    <row r="2789" spans="1:2">
      <c r="A2789" t="s">
        <v>405</v>
      </c>
      <c r="B2789" t="str">
        <f>IF(ISBLANK(VLOOKUP(A2789,Questionnaire!A:KQ,25,FALSE)),"#",VLOOKUP(A2789,Questionnaire!A:KQ,25,FALSE))</f>
        <v>#</v>
      </c>
    </row>
    <row r="2790" spans="1:2">
      <c r="A2790" t="s">
        <v>409</v>
      </c>
      <c r="B2790" t="str">
        <f>IF(ISBLANK(VLOOKUP(A2790,Questionnaire!A:KQ,25,FALSE)),"#",VLOOKUP(A2790,Questionnaire!A:KQ,25,FALSE))</f>
        <v>#</v>
      </c>
    </row>
    <row r="2791" spans="1:2">
      <c r="A2791" t="s">
        <v>412</v>
      </c>
      <c r="B2791" t="str">
        <f>IF(ISBLANK(VLOOKUP(A2791,Questionnaire!A:KQ,25,FALSE)),"#",VLOOKUP(A2791,Questionnaire!A:KQ,25,FALSE))</f>
        <v>#</v>
      </c>
    </row>
    <row r="2792" spans="1:2">
      <c r="A2792" t="s">
        <v>415</v>
      </c>
      <c r="B2792" t="str">
        <f>IF(ISBLANK(VLOOKUP(A2792,Questionnaire!A:KQ,25,FALSE)),"#",VLOOKUP(A2792,Questionnaire!A:KQ,25,FALSE))</f>
        <v>#</v>
      </c>
    </row>
    <row r="2793" spans="1:2">
      <c r="A2793" t="s">
        <v>418</v>
      </c>
      <c r="B2793" t="str">
        <f>IF(ISBLANK(VLOOKUP(A2793,Questionnaire!A:KQ,25,FALSE)),"#",VLOOKUP(A2793,Questionnaire!A:KQ,25,FALSE))</f>
        <v>#</v>
      </c>
    </row>
    <row r="2794" spans="1:2">
      <c r="A2794" t="s">
        <v>421</v>
      </c>
      <c r="B2794" t="str">
        <f>IF(ISBLANK(VLOOKUP(A2794,Questionnaire!A:KQ,25,FALSE)),"#",VLOOKUP(A2794,Questionnaire!A:KQ,25,FALSE))</f>
        <v>#</v>
      </c>
    </row>
    <row r="2795" spans="1:2">
      <c r="A2795" t="s">
        <v>424</v>
      </c>
      <c r="B2795" t="str">
        <f>IF(ISBLANK(VLOOKUP(A2795,Questionnaire!A:KQ,25,FALSE)),"#",VLOOKUP(A2795,Questionnaire!A:KQ,25,FALSE))</f>
        <v>#</v>
      </c>
    </row>
    <row r="2796" spans="1:2">
      <c r="A2796" t="s">
        <v>429</v>
      </c>
      <c r="B2796" t="str">
        <f>IF(ISBLANK(VLOOKUP(A2796,Questionnaire!A:KQ,25,FALSE)),"#",VLOOKUP(A2796,Questionnaire!A:KQ,25,FALSE))</f>
        <v>#</v>
      </c>
    </row>
    <row r="2797" spans="1:2">
      <c r="A2797" t="s">
        <v>432</v>
      </c>
      <c r="B2797" t="str">
        <f>IF(ISBLANK(VLOOKUP(A2797,Questionnaire!A:KQ,25,FALSE)),"#",VLOOKUP(A2797,Questionnaire!A:KQ,25,FALSE))</f>
        <v>#</v>
      </c>
    </row>
    <row r="2798" spans="1:2">
      <c r="A2798" t="s">
        <v>435</v>
      </c>
      <c r="B2798" t="str">
        <f>IF(ISBLANK(VLOOKUP(A2798,Questionnaire!A:KQ,25,FALSE)),"#",VLOOKUP(A2798,Questionnaire!A:KQ,25,FALSE))</f>
        <v>#</v>
      </c>
    </row>
    <row r="2799" spans="1:2">
      <c r="A2799" t="s">
        <v>437</v>
      </c>
      <c r="B2799" t="str">
        <f>IF(ISBLANK(VLOOKUP(A2799,Questionnaire!A:KQ,25,FALSE)),"#",VLOOKUP(A2799,Questionnaire!A:KQ,25,FALSE))</f>
        <v>#</v>
      </c>
    </row>
    <row r="2800" spans="1:2">
      <c r="A2800" t="s">
        <v>439</v>
      </c>
      <c r="B2800" t="str">
        <f>IF(ISBLANK(VLOOKUP(A2800,Questionnaire!A:KQ,25,FALSE)),"#",VLOOKUP(A2800,Questionnaire!A:KQ,25,FALSE))</f>
        <v>#</v>
      </c>
    </row>
    <row r="2801" spans="1:3">
      <c r="A2801" t="s">
        <v>442</v>
      </c>
      <c r="B2801" t="str">
        <f>IF(ISBLANK(VLOOKUP(A2801,Questionnaire!A:KQ,25,FALSE)),"#",VLOOKUP(A2801,Questionnaire!A:KQ,25,FALSE))</f>
        <v>#</v>
      </c>
    </row>
    <row r="2802" spans="1:3">
      <c r="A2802" t="s">
        <v>445</v>
      </c>
      <c r="B2802" t="str">
        <f>IF(ISBLANK(VLOOKUP(A2802,Questionnaire!A:KQ,25,FALSE)),"#",VLOOKUP(A2802,Questionnaire!A:KQ,25,FALSE))</f>
        <v>#</v>
      </c>
    </row>
    <row r="2803" spans="1:3">
      <c r="A2803" t="s">
        <v>448</v>
      </c>
      <c r="B2803" t="str">
        <f>IF(ISBLANK(VLOOKUP(A2803,Questionnaire!A:KQ,25,FALSE)),"#",VLOOKUP(A2803,Questionnaire!A:KQ,25,FALSE))</f>
        <v>#</v>
      </c>
    </row>
    <row r="2804" spans="1:3">
      <c r="A2804" t="s">
        <v>452</v>
      </c>
      <c r="B2804" t="str">
        <f>IF(ISBLANK(VLOOKUP(A2804,Questionnaire!A:KQ,25,FALSE)),"#",VLOOKUP(A2804,Questionnaire!A:KQ,25,FALSE))</f>
        <v>#</v>
      </c>
    </row>
    <row r="2805" spans="1:3">
      <c r="A2805" t="s">
        <v>455</v>
      </c>
      <c r="B2805" t="str">
        <f>IF(ISBLANK(VLOOKUP(A2805,Questionnaire!A:KQ,25,FALSE)),"#",VLOOKUP(A2805,Questionnaire!A:KQ,25,FALSE))</f>
        <v>#</v>
      </c>
    </row>
    <row r="2806" spans="1:3">
      <c r="A2806" t="s">
        <v>458</v>
      </c>
      <c r="B2806" t="str">
        <f>IF(ISBLANK(VLOOKUP(A2806,Questionnaire!A:KQ,25,FALSE)),"#",VLOOKUP(A2806,Questionnaire!A:KQ,25,FALSE))</f>
        <v>#</v>
      </c>
    </row>
    <row r="2807" spans="1:3">
      <c r="A2807" t="s">
        <v>461</v>
      </c>
      <c r="B2807" t="str">
        <f>IF(ISBLANK(VLOOKUP(A2807,Questionnaire!A:KQ,25,FALSE)),"#",VLOOKUP(A2807,Questionnaire!A:KQ,25,FALSE))</f>
        <v>#</v>
      </c>
    </row>
    <row r="2808" spans="1:3">
      <c r="A2808" t="s">
        <v>465</v>
      </c>
      <c r="B2808" t="str">
        <f>IF(ISBLANK(VLOOKUP(A2808,Questionnaire!A:KQ,25,FALSE)),"#",VLOOKUP(A2808,Questionnaire!A:KQ,25,FALSE))</f>
        <v>#</v>
      </c>
    </row>
    <row r="2809" spans="1:3">
      <c r="A2809" t="s">
        <v>467</v>
      </c>
      <c r="B2809" t="str">
        <f>IF(ISBLANK(VLOOKUP(A2809,Questionnaire!A:KQ,25,FALSE)),"#",VLOOKUP(A2809,Questionnaire!A:KQ,25,FALSE))</f>
        <v>#</v>
      </c>
    </row>
    <row r="2810" spans="1:3">
      <c r="A2810" t="s">
        <v>469</v>
      </c>
      <c r="B2810" t="str">
        <f>IF(ISBLANK(VLOOKUP(A2810,Questionnaire!A:KQ,25,FALSE)),"#",VLOOKUP(A2810,Questionnaire!A:KQ,25,FALSE))</f>
        <v>#</v>
      </c>
    </row>
    <row r="2811" spans="1:3">
      <c r="A2811" t="s">
        <v>471</v>
      </c>
      <c r="B2811" t="str">
        <f>IF(ISBLANK(VLOOKUP(A2811,Questionnaire!A:KQ,25,FALSE)),"#",VLOOKUP(A2811,Questionnaire!A:KQ,25,FALSE))</f>
        <v>#</v>
      </c>
    </row>
    <row r="2812" spans="1:3">
      <c r="A2812" t="s">
        <v>473</v>
      </c>
      <c r="B2812" t="str">
        <f>IF(ISBLANK(VLOOKUP(A2812,Questionnaire!A:KQ,25,FALSE)),"#",VLOOKUP(A2812,Questionnaire!A:KQ,25,FALSE))</f>
        <v>#</v>
      </c>
    </row>
    <row r="2813" spans="1:3">
      <c r="A2813" t="s">
        <v>475</v>
      </c>
      <c r="B2813" t="str">
        <f>IF(ISBLANK(VLOOKUP(A2813,Questionnaire!A:KQ,25,FALSE)),"#",VLOOKUP(A2813,Questionnaire!A:KQ,25,FALSE))</f>
        <v>#</v>
      </c>
    </row>
    <row r="2814" spans="1:3">
      <c r="A2814" t="s">
        <v>185</v>
      </c>
      <c r="B2814" t="str">
        <f>IF(ISBLANK(VLOOKUP(A2814,Questionnaire!A:KQ,26,FALSE)),"#",VLOOKUP(A2814,Questionnaire!A:KQ,26,FALSE))</f>
        <v>#</v>
      </c>
      <c r="C2814">
        <v>23</v>
      </c>
    </row>
    <row r="2815" spans="1:3">
      <c r="A2815" t="s">
        <v>187</v>
      </c>
      <c r="B2815" t="str">
        <f>IF(ISNA(VLOOKUP(VLOOKUP(A2815,Questionnaire!A:KQ,26,FALSE),'CORA Encoding'!D:E,2,FALSE)),"#",VLOOKUP(VLOOKUP(A2815,Questionnaire!A:KQ,26,FALSE),'CORA Encoding'!D:E,2,FALSE))</f>
        <v>#</v>
      </c>
    </row>
    <row r="2816" spans="1:3">
      <c r="A2816" t="s">
        <v>189</v>
      </c>
      <c r="B2816" t="str">
        <f>IF(ISNA(VLOOKUP(VLOOKUP(A2816,Questionnaire!A:KQ,26,FALSE),'CORA Encoding'!G:H,2,FALSE)),"#",VLOOKUP(VLOOKUP(A2816,Questionnaire!A:KQ,26,FALSE),'CORA Encoding'!G:H,2,FALSE))</f>
        <v>#</v>
      </c>
    </row>
    <row r="2817" spans="1:2">
      <c r="A2817" t="s">
        <v>191</v>
      </c>
      <c r="B2817" t="str">
        <f>IF(ISNA(VLOOKUP(VLOOKUP(A2817,Questionnaire!A:KQ,26,FALSE),'Country List'!E:F,2,FALSE)),"#",VLOOKUP(VLOOKUP(A2817,Questionnaire!A:KQ,26,FALSE),'Country List'!E:F,2,FALSE))</f>
        <v>#</v>
      </c>
    </row>
    <row r="2818" spans="1:2">
      <c r="A2818" t="s">
        <v>193</v>
      </c>
      <c r="B2818" t="str">
        <f>IF(ISNA(VLOOKUP(VLOOKUP(A2818,Questionnaire!A:KQ,26,FALSE),'Industry List'!B:C,2,FALSE)),"#",VLOOKUP(VLOOKUP(A2818,Questionnaire!A:KQ,26,FALSE),'Industry List'!B:C,2,FALSE))</f>
        <v>#</v>
      </c>
    </row>
    <row r="2819" spans="1:2">
      <c r="A2819" t="s">
        <v>197</v>
      </c>
      <c r="B2819" t="str">
        <f>IF(ISBLANK(VLOOKUP(A2819,Questionnaire!A:KQ,26,FALSE)),"#",VLOOKUP(A2819,Questionnaire!A:KQ,26,FALSE))</f>
        <v>#</v>
      </c>
    </row>
    <row r="2820" spans="1:2">
      <c r="A2820" t="s">
        <v>201</v>
      </c>
      <c r="B2820" t="str">
        <f>IF(ISBLANK(VLOOKUP(A2820,Questionnaire!A:KQ,26,FALSE)),"#",VLOOKUP(A2820,Questionnaire!A:KQ,26,FALSE))</f>
        <v>#</v>
      </c>
    </row>
    <row r="2821" spans="1:2">
      <c r="A2821" t="s">
        <v>203</v>
      </c>
      <c r="B2821" t="str">
        <f>IF(ISNA(VLOOKUP(VLOOKUP(A2821,Questionnaire!A:KQ,26,FALSE),'CORA Encoding'!J:K,2,FALSE)),"#",VLOOKUP(VLOOKUP(A2821,Questionnaire!A:KQ,26,FALSE),'CORA Encoding'!J:K,2,FALSE))</f>
        <v>#</v>
      </c>
    </row>
    <row r="2822" spans="1:2">
      <c r="A2822" t="s">
        <v>208</v>
      </c>
      <c r="B2822" t="str">
        <f>IF(ISBLANK(VLOOKUP(A2822,Questionnaire!A:KQ,26,FALSE)),"#",VLOOKUP(A2822,Questionnaire!A:KQ,26,FALSE))</f>
        <v>#</v>
      </c>
    </row>
    <row r="2823" spans="1:2">
      <c r="A2823" t="s">
        <v>213</v>
      </c>
      <c r="B2823" t="str">
        <f>IF(ISBLANK(VLOOKUP(A2823,Questionnaire!A:KQ,26,FALSE)),"#",VLOOKUP(A2823,Questionnaire!A:KQ,26,FALSE))</f>
        <v>#</v>
      </c>
    </row>
    <row r="2824" spans="1:2">
      <c r="A2824" t="s">
        <v>215</v>
      </c>
      <c r="B2824" t="str">
        <f>IF(ISBLANK(VLOOKUP(A2824,Questionnaire!A:KQ,26,FALSE)),"#",VLOOKUP(A2824,Questionnaire!A:KQ,26,FALSE))</f>
        <v>#</v>
      </c>
    </row>
    <row r="2825" spans="1:2">
      <c r="A2825" t="s">
        <v>217</v>
      </c>
      <c r="B2825" t="str">
        <f>IF(ISBLANK(VLOOKUP(A2825,Questionnaire!A:KQ,26,FALSE)),"#",VLOOKUP(A2825,Questionnaire!A:KQ,26,FALSE))</f>
        <v>#</v>
      </c>
    </row>
    <row r="2826" spans="1:2">
      <c r="A2826" t="s">
        <v>219</v>
      </c>
      <c r="B2826" t="str">
        <f>IF(ISBLANK(VLOOKUP(A2826,Questionnaire!A:KQ,26,FALSE)),"#",VLOOKUP(A2826,Questionnaire!A:KQ,26,FALSE))</f>
        <v>#</v>
      </c>
    </row>
    <row r="2827" spans="1:2">
      <c r="A2827" t="s">
        <v>221</v>
      </c>
      <c r="B2827" t="str">
        <f>IF(ISBLANK(VLOOKUP(A2827,Questionnaire!A:KQ,26,FALSE)),"#",VLOOKUP(A2827,Questionnaire!A:KQ,26,FALSE))</f>
        <v>#</v>
      </c>
    </row>
    <row r="2828" spans="1:2">
      <c r="A2828" t="s">
        <v>223</v>
      </c>
      <c r="B2828" t="str">
        <f>IF(ISBLANK(VLOOKUP(A2828,Questionnaire!A:KQ,26,FALSE)),"#",VLOOKUP(A2828,Questionnaire!A:KQ,26,FALSE))</f>
        <v>#</v>
      </c>
    </row>
    <row r="2829" spans="1:2">
      <c r="A2829" t="s">
        <v>225</v>
      </c>
      <c r="B2829" t="str">
        <f>IF(ISBLANK(VLOOKUP(A2829,Questionnaire!A:KQ,26,FALSE)),"#",VLOOKUP(A2829,Questionnaire!A:KQ,26,FALSE))</f>
        <v>#</v>
      </c>
    </row>
    <row r="2830" spans="1:2">
      <c r="A2830" t="s">
        <v>227</v>
      </c>
      <c r="B2830" t="str">
        <f>IF(ISBLANK(VLOOKUP(A2830,Questionnaire!A:KQ,26,FALSE)),"#",VLOOKUP(A2830,Questionnaire!A:KQ,26,FALSE))</f>
        <v>#</v>
      </c>
    </row>
    <row r="2831" spans="1:2">
      <c r="A2831" t="s">
        <v>229</v>
      </c>
      <c r="B2831" t="str">
        <f>IF(ISBLANK(VLOOKUP(A2831,Questionnaire!A:KQ,26,FALSE)),"#",VLOOKUP(A2831,Questionnaire!A:KQ,26,FALSE))</f>
        <v>#</v>
      </c>
    </row>
    <row r="2832" spans="1:2">
      <c r="A2832" t="s">
        <v>231</v>
      </c>
      <c r="B2832" t="str">
        <f>IF(ISBLANK(VLOOKUP(A2832,Questionnaire!A:KQ,26,FALSE)),"#",VLOOKUP(A2832,Questionnaire!A:KQ,26,FALSE))</f>
        <v>#</v>
      </c>
    </row>
    <row r="2833" spans="1:2">
      <c r="A2833" t="s">
        <v>233</v>
      </c>
      <c r="B2833" t="str">
        <f>IF(ISBLANK(VLOOKUP(A2833,Questionnaire!A:KQ,26,FALSE)),"#",VLOOKUP(A2833,Questionnaire!A:KQ,26,FALSE))</f>
        <v>#</v>
      </c>
    </row>
    <row r="2834" spans="1:2">
      <c r="A2834" t="s">
        <v>235</v>
      </c>
      <c r="B2834" t="str">
        <f>IF(ISBLANK(VLOOKUP(A2834,Questionnaire!A:KQ,26,FALSE)),"#",VLOOKUP(A2834,Questionnaire!A:KQ,26,FALSE))</f>
        <v>#</v>
      </c>
    </row>
    <row r="2835" spans="1:2">
      <c r="A2835" t="s">
        <v>237</v>
      </c>
      <c r="B2835" t="str">
        <f>IF(ISBLANK(VLOOKUP(A2835,Questionnaire!A:KQ,26,FALSE)),"#",VLOOKUP(A2835,Questionnaire!A:KQ,26,FALSE))</f>
        <v>#</v>
      </c>
    </row>
    <row r="2836" spans="1:2">
      <c r="A2836" t="s">
        <v>239</v>
      </c>
      <c r="B2836" t="str">
        <f>IF(ISBLANK(VLOOKUP(A2836,Questionnaire!A:KQ,26,FALSE)),"#",VLOOKUP(A2836,Questionnaire!A:KQ,26,FALSE))</f>
        <v>#</v>
      </c>
    </row>
    <row r="2837" spans="1:2">
      <c r="A2837" t="s">
        <v>242</v>
      </c>
      <c r="B2837" t="str">
        <f>IF(ISBLANK(VLOOKUP(A2837,Questionnaire!A:KQ,26,FALSE)),"#",VLOOKUP(A2837,Questionnaire!A:KQ,26,FALSE))</f>
        <v>#</v>
      </c>
    </row>
    <row r="2838" spans="1:2">
      <c r="A2838" t="s">
        <v>245</v>
      </c>
      <c r="B2838" t="str">
        <f>IF(ISBLANK(VLOOKUP(A2838,Questionnaire!A:KQ,26,FALSE)),"#",VLOOKUP(A2838,Questionnaire!A:KQ,26,FALSE))</f>
        <v>#</v>
      </c>
    </row>
    <row r="2839" spans="1:2">
      <c r="A2839" t="s">
        <v>247</v>
      </c>
      <c r="B2839" t="str">
        <f>IF(ISBLANK(VLOOKUP(A2839,Questionnaire!A:KQ,26,FALSE)),"#",VLOOKUP(A2839,Questionnaire!A:KQ,26,FALSE))</f>
        <v>#</v>
      </c>
    </row>
    <row r="2840" spans="1:2">
      <c r="A2840" t="s">
        <v>249</v>
      </c>
      <c r="B2840" t="str">
        <f>IF(ISBLANK(VLOOKUP(A2840,Questionnaire!A:KQ,26,FALSE)),"#",VLOOKUP(A2840,Questionnaire!A:KQ,26,FALSE))</f>
        <v>#</v>
      </c>
    </row>
    <row r="2841" spans="1:2">
      <c r="A2841" t="s">
        <v>250</v>
      </c>
      <c r="B2841" t="str">
        <f>IF(ISBLANK(VLOOKUP(A2841,Questionnaire!A:KQ,26,FALSE)),"#",VLOOKUP(A2841,Questionnaire!A:KQ,26,FALSE))</f>
        <v>#</v>
      </c>
    </row>
    <row r="2842" spans="1:2">
      <c r="A2842" t="s">
        <v>252</v>
      </c>
      <c r="B2842" t="str">
        <f>IF(ISBLANK(VLOOKUP(A2842,Questionnaire!A:KQ,26,FALSE)),"#",VLOOKUP(A2842,Questionnaire!A:KQ,26,FALSE))</f>
        <v>#</v>
      </c>
    </row>
    <row r="2843" spans="1:2">
      <c r="A2843" t="s">
        <v>255</v>
      </c>
      <c r="B2843" t="str">
        <f>IF(ISBLANK(VLOOKUP(A2843,Questionnaire!A:KQ,26,FALSE)),"#",VLOOKUP(A2843,Questionnaire!A:KQ,26,FALSE))</f>
        <v>#</v>
      </c>
    </row>
    <row r="2844" spans="1:2">
      <c r="A2844" t="s">
        <v>258</v>
      </c>
      <c r="B2844" t="str">
        <f>IF(ISNA(VLOOKUP(VLOOKUP(A2844,Questionnaire!A:KQ,26,FALSE),'CORA Encoding'!M:N,2,FALSE)),"#",VLOOKUP(VLOOKUP(A2844,Questionnaire!A:KQ,26,FALSE),'CORA Encoding'!M:N,2,FALSE))</f>
        <v>#</v>
      </c>
    </row>
    <row r="2845" spans="1:2">
      <c r="A2845" t="s">
        <v>261</v>
      </c>
      <c r="B2845" t="str">
        <f>IF(ISBLANK(VLOOKUP(A2845,Questionnaire!A:KQ,26,FALSE)),"#",VLOOKUP(A2845,Questionnaire!A:KQ,26,FALSE))</f>
        <v>#</v>
      </c>
    </row>
    <row r="2846" spans="1:2">
      <c r="A2846" t="s">
        <v>263</v>
      </c>
      <c r="B2846" t="str">
        <f>IF(ISBLANK(VLOOKUP(A2846,Questionnaire!A:KQ,26,FALSE)),"#",VLOOKUP(A2846,Questionnaire!A:KQ,26,FALSE))</f>
        <v>#</v>
      </c>
    </row>
    <row r="2847" spans="1:2">
      <c r="A2847" t="s">
        <v>265</v>
      </c>
      <c r="B2847" t="str">
        <f>IF(ISBLANK(VLOOKUP(A2847,Questionnaire!A:KQ,26,FALSE)),"#",VLOOKUP(A2847,Questionnaire!A:KQ,26,FALSE))</f>
        <v>#</v>
      </c>
    </row>
    <row r="2848" spans="1:2">
      <c r="A2848" t="s">
        <v>267</v>
      </c>
      <c r="B2848" t="str">
        <f>IF(ISBLANK(VLOOKUP(A2848,Questionnaire!A:KQ,26,FALSE)),"#",VLOOKUP(A2848,Questionnaire!A:KQ,26,FALSE))</f>
        <v>#</v>
      </c>
    </row>
    <row r="2849" spans="1:2">
      <c r="A2849" t="s">
        <v>269</v>
      </c>
      <c r="B2849" t="str">
        <f>IF(ISBLANK(VLOOKUP(A2849,Questionnaire!A:KQ,26,FALSE)),"#",VLOOKUP(A2849,Questionnaire!A:KQ,26,FALSE))</f>
        <v>#</v>
      </c>
    </row>
    <row r="2850" spans="1:2">
      <c r="A2850" t="s">
        <v>274</v>
      </c>
      <c r="B2850" t="str">
        <f>IF(ISBLANK(VLOOKUP(A2850,Questionnaire!A:KQ,26,FALSE)),"#",VLOOKUP(A2850,Questionnaire!A:KQ,26,FALSE))</f>
        <v>#</v>
      </c>
    </row>
    <row r="2851" spans="1:2">
      <c r="A2851" t="s">
        <v>276</v>
      </c>
      <c r="B2851" t="str">
        <f>IF(ISBLANK(VLOOKUP(A2851,Questionnaire!A:KQ,26,FALSE)),"#",VLOOKUP(A2851,Questionnaire!A:KQ,26,FALSE))</f>
        <v>#</v>
      </c>
    </row>
    <row r="2852" spans="1:2">
      <c r="A2852" t="s">
        <v>278</v>
      </c>
      <c r="B2852" t="str">
        <f>IF(ISBLANK(VLOOKUP(A2852,Questionnaire!A:KQ,26,FALSE)),"#",VLOOKUP(A2852,Questionnaire!A:KQ,26,FALSE))</f>
        <v>#</v>
      </c>
    </row>
    <row r="2853" spans="1:2">
      <c r="A2853" t="s">
        <v>280</v>
      </c>
      <c r="B2853" t="str">
        <f>IF(ISBLANK(VLOOKUP(A2853,Questionnaire!A:KQ,26,FALSE)),"#",VLOOKUP(A2853,Questionnaire!A:KQ,26,FALSE))</f>
        <v>#</v>
      </c>
    </row>
    <row r="2854" spans="1:2">
      <c r="A2854" t="s">
        <v>282</v>
      </c>
      <c r="B2854" t="str">
        <f>IF(ISBLANK(VLOOKUP(A2854,Questionnaire!A:KQ,26,FALSE)),"#",VLOOKUP(A2854,Questionnaire!A:KQ,26,FALSE))</f>
        <v>#</v>
      </c>
    </row>
    <row r="2855" spans="1:2">
      <c r="A2855" t="s">
        <v>286</v>
      </c>
      <c r="B2855" t="str">
        <f>IF(ISBLANK(VLOOKUP(A2855,Questionnaire!A:KQ,26,FALSE)),"#",VLOOKUP(A2855,Questionnaire!A:KQ,26,FALSE))</f>
        <v>#</v>
      </c>
    </row>
    <row r="2856" spans="1:2">
      <c r="A2856" t="s">
        <v>288</v>
      </c>
      <c r="B2856" t="str">
        <f>IF(ISBLANK(VLOOKUP(A2856,Questionnaire!A:KQ,26,FALSE)),"#",VLOOKUP(A2856,Questionnaire!A:KQ,26,FALSE))</f>
        <v>#</v>
      </c>
    </row>
    <row r="2857" spans="1:2">
      <c r="A2857" t="s">
        <v>290</v>
      </c>
      <c r="B2857" t="str">
        <f>IF(ISBLANK(VLOOKUP(A2857,Questionnaire!A:KQ,26,FALSE)),"#",VLOOKUP(A2857,Questionnaire!A:KQ,26,FALSE))</f>
        <v>#</v>
      </c>
    </row>
    <row r="2858" spans="1:2">
      <c r="A2858" t="s">
        <v>292</v>
      </c>
      <c r="B2858" t="str">
        <f>IF(ISBLANK(VLOOKUP(A2858,Questionnaire!A:KQ,26,FALSE)),"#",VLOOKUP(A2858,Questionnaire!A:KQ,26,FALSE))</f>
        <v>#</v>
      </c>
    </row>
    <row r="2859" spans="1:2">
      <c r="A2859" t="s">
        <v>294</v>
      </c>
      <c r="B2859" t="str">
        <f>IF(ISBLANK(VLOOKUP(A2859,Questionnaire!A:KQ,26,FALSE)),"#",VLOOKUP(A2859,Questionnaire!A:KQ,26,FALSE))</f>
        <v>#</v>
      </c>
    </row>
    <row r="2860" spans="1:2">
      <c r="A2860" t="s">
        <v>296</v>
      </c>
      <c r="B2860" t="str">
        <f>IF(ISBLANK(VLOOKUP(A2860,Questionnaire!A:KQ,26,FALSE)),"#",VLOOKUP(A2860,Questionnaire!A:KQ,26,FALSE))</f>
        <v>#</v>
      </c>
    </row>
    <row r="2861" spans="1:2">
      <c r="A2861" t="s">
        <v>301</v>
      </c>
      <c r="B2861" t="str">
        <f>IF(ISBLANK(VLOOKUP(A2861,Questionnaire!A:KQ,26,FALSE)),"#",VLOOKUP(A2861,Questionnaire!A:KQ,26,FALSE))</f>
        <v>#</v>
      </c>
    </row>
    <row r="2862" spans="1:2">
      <c r="A2862" t="s">
        <v>303</v>
      </c>
      <c r="B2862" t="str">
        <f>IF(ISBLANK(VLOOKUP(A2862,Questionnaire!A:KQ,26,FALSE)),"#",VLOOKUP(A2862,Questionnaire!A:KQ,26,FALSE))</f>
        <v>#</v>
      </c>
    </row>
    <row r="2863" spans="1:2">
      <c r="A2863" t="s">
        <v>305</v>
      </c>
      <c r="B2863" t="str">
        <f>IF(ISBLANK(VLOOKUP(A2863,Questionnaire!A:KQ,26,FALSE)),"#",VLOOKUP(A2863,Questionnaire!A:KQ,26,FALSE))</f>
        <v>#</v>
      </c>
    </row>
    <row r="2864" spans="1:2">
      <c r="A2864" t="s">
        <v>307</v>
      </c>
      <c r="B2864" t="str">
        <f>IF(ISBLANK(VLOOKUP(A2864,Questionnaire!A:KQ,26,FALSE)),"#",VLOOKUP(A2864,Questionnaire!A:KQ,26,FALSE))</f>
        <v>#</v>
      </c>
    </row>
    <row r="2865" spans="1:2">
      <c r="A2865" t="s">
        <v>311</v>
      </c>
      <c r="B2865" t="str">
        <f>IF(ISBLANK(VLOOKUP(A2865,Questionnaire!A:KQ,26,FALSE)),"#",VLOOKUP(A2865,Questionnaire!A:KQ,26,FALSE))</f>
        <v>#</v>
      </c>
    </row>
    <row r="2866" spans="1:2">
      <c r="A2866" t="s">
        <v>313</v>
      </c>
      <c r="B2866" t="str">
        <f>IF(ISBLANK(VLOOKUP(A2866,Questionnaire!A:KQ,26,FALSE)),"#",VLOOKUP(A2866,Questionnaire!A:KQ,26,FALSE))</f>
        <v>#</v>
      </c>
    </row>
    <row r="2867" spans="1:2">
      <c r="A2867" t="s">
        <v>314</v>
      </c>
      <c r="B2867" t="str">
        <f>IF(ISBLANK(VLOOKUP(A2867,Questionnaire!A:KQ,26,FALSE)),"#",VLOOKUP(A2867,Questionnaire!A:KQ,26,FALSE))</f>
        <v>#</v>
      </c>
    </row>
    <row r="2868" spans="1:2">
      <c r="A2868" t="s">
        <v>315</v>
      </c>
      <c r="B2868" t="str">
        <f>IF(ISBLANK(VLOOKUP(A2868,Questionnaire!A:KQ,26,FALSE)),"#",VLOOKUP(A2868,Questionnaire!A:KQ,26,FALSE))</f>
        <v>#</v>
      </c>
    </row>
    <row r="2869" spans="1:2">
      <c r="A2869" t="s">
        <v>317</v>
      </c>
      <c r="B2869" t="str">
        <f>IF(ISBLANK(VLOOKUP(A2869,Questionnaire!A:KQ,26,FALSE)),"#",VLOOKUP(A2869,Questionnaire!A:KQ,26,FALSE))</f>
        <v>#</v>
      </c>
    </row>
    <row r="2870" spans="1:2">
      <c r="A2870" t="s">
        <v>319</v>
      </c>
      <c r="B2870" t="str">
        <f>IF(ISBLANK(VLOOKUP(A2870,Questionnaire!A:KQ,26,FALSE)),"#",VLOOKUP(A2870,Questionnaire!A:KQ,26,FALSE))</f>
        <v>#</v>
      </c>
    </row>
    <row r="2871" spans="1:2">
      <c r="A2871" t="s">
        <v>322</v>
      </c>
      <c r="B2871" t="str">
        <f>IF(ISBLANK(VLOOKUP(A2871,Questionnaire!A:KQ,26,FALSE)),"#",VLOOKUP(A2871,Questionnaire!A:KQ,26,FALSE))</f>
        <v>#</v>
      </c>
    </row>
    <row r="2872" spans="1:2">
      <c r="A2872" t="s">
        <v>326</v>
      </c>
      <c r="B2872" t="str">
        <f>IF(ISBLANK(VLOOKUP(A2872,Questionnaire!A:KQ,26,FALSE)),"#",VLOOKUP(A2872,Questionnaire!A:KQ,26,FALSE))</f>
        <v>#</v>
      </c>
    </row>
    <row r="2873" spans="1:2">
      <c r="A2873" t="s">
        <v>328</v>
      </c>
      <c r="B2873" t="str">
        <f>IF(ISBLANK(VLOOKUP(A2873,Questionnaire!A:KQ,26,FALSE)),"#",VLOOKUP(A2873,Questionnaire!A:KQ,26,FALSE))</f>
        <v>#</v>
      </c>
    </row>
    <row r="2874" spans="1:2">
      <c r="A2874" t="s">
        <v>332</v>
      </c>
      <c r="B2874" t="str">
        <f>IF(ISBLANK(VLOOKUP(A2874,Questionnaire!A:KQ,26,FALSE)),"#",VLOOKUP(A2874,Questionnaire!A:KQ,26,FALSE))</f>
        <v>#</v>
      </c>
    </row>
    <row r="2875" spans="1:2">
      <c r="A2875" t="s">
        <v>333</v>
      </c>
      <c r="B2875" t="str">
        <f>IF(ISBLANK(VLOOKUP(A2875,Questionnaire!A:KQ,26,FALSE)),"#",VLOOKUP(A2875,Questionnaire!A:KQ,26,FALSE))</f>
        <v>#</v>
      </c>
    </row>
    <row r="2876" spans="1:2">
      <c r="A2876" t="s">
        <v>334</v>
      </c>
      <c r="B2876" t="str">
        <f>IF(ISBLANK(VLOOKUP(A2876,Questionnaire!A:KQ,26,FALSE)),"#",VLOOKUP(A2876,Questionnaire!A:KQ,26,FALSE))</f>
        <v>#</v>
      </c>
    </row>
    <row r="2877" spans="1:2">
      <c r="A2877" t="s">
        <v>335</v>
      </c>
      <c r="B2877" t="str">
        <f>IF(ISBLANK(VLOOKUP(A2877,Questionnaire!A:KQ,26,FALSE)),"#",VLOOKUP(A2877,Questionnaire!A:KQ,26,FALSE))</f>
        <v>#</v>
      </c>
    </row>
    <row r="2878" spans="1:2">
      <c r="A2878" t="s">
        <v>336</v>
      </c>
      <c r="B2878" t="str">
        <f>IF(ISBLANK(VLOOKUP(A2878,Questionnaire!A:KQ,26,FALSE)),"#",VLOOKUP(A2878,Questionnaire!A:KQ,26,FALSE))</f>
        <v>#</v>
      </c>
    </row>
    <row r="2879" spans="1:2">
      <c r="A2879" t="s">
        <v>337</v>
      </c>
      <c r="B2879" t="str">
        <f>IF(ISBLANK(VLOOKUP(A2879,Questionnaire!A:KQ,26,FALSE)),"#",VLOOKUP(A2879,Questionnaire!A:KQ,26,FALSE))</f>
        <v>#</v>
      </c>
    </row>
    <row r="2880" spans="1:2">
      <c r="A2880" t="s">
        <v>338</v>
      </c>
      <c r="B2880" t="str">
        <f>IF(ISBLANK(VLOOKUP(A2880,Questionnaire!A:KQ,26,FALSE)),"#",VLOOKUP(A2880,Questionnaire!A:KQ,26,FALSE))</f>
        <v>#</v>
      </c>
    </row>
    <row r="2881" spans="1:2">
      <c r="A2881" t="s">
        <v>339</v>
      </c>
      <c r="B2881" t="str">
        <f>IF(ISBLANK(VLOOKUP(A2881,Questionnaire!A:KQ,26,FALSE)),"#",VLOOKUP(A2881,Questionnaire!A:KQ,26,FALSE))</f>
        <v>#</v>
      </c>
    </row>
    <row r="2882" spans="1:2">
      <c r="A2882" t="s">
        <v>340</v>
      </c>
      <c r="B2882" t="str">
        <f>IF(ISBLANK(VLOOKUP(A2882,Questionnaire!A:KQ,26,FALSE)),"#",VLOOKUP(A2882,Questionnaire!A:KQ,26,FALSE))</f>
        <v>#</v>
      </c>
    </row>
    <row r="2883" spans="1:2">
      <c r="A2883" t="s">
        <v>341</v>
      </c>
      <c r="B2883" t="str">
        <f>IF(ISBLANK(VLOOKUP(A2883,Questionnaire!A:KQ,26,FALSE)),"#",VLOOKUP(A2883,Questionnaire!A:KQ,26,FALSE))</f>
        <v>#</v>
      </c>
    </row>
    <row r="2884" spans="1:2">
      <c r="A2884" t="s">
        <v>342</v>
      </c>
      <c r="B2884" t="str">
        <f>IF(ISBLANK(VLOOKUP(A2884,Questionnaire!A:KQ,26,FALSE)),"#",VLOOKUP(A2884,Questionnaire!A:KQ,26,FALSE))</f>
        <v>#</v>
      </c>
    </row>
    <row r="2885" spans="1:2">
      <c r="A2885" t="s">
        <v>343</v>
      </c>
      <c r="B2885" t="str">
        <f>IF(ISBLANK(VLOOKUP(A2885,Questionnaire!A:KQ,26,FALSE)),"#",VLOOKUP(A2885,Questionnaire!A:KQ,26,FALSE))</f>
        <v>#</v>
      </c>
    </row>
    <row r="2886" spans="1:2">
      <c r="A2886" t="s">
        <v>344</v>
      </c>
      <c r="B2886" t="str">
        <f>IF(ISBLANK(VLOOKUP(A2886,Questionnaire!A:KQ,26,FALSE)),"#",VLOOKUP(A2886,Questionnaire!A:KQ,26,FALSE))</f>
        <v>#</v>
      </c>
    </row>
    <row r="2887" spans="1:2">
      <c r="A2887" t="s">
        <v>345</v>
      </c>
      <c r="B2887" t="str">
        <f>IF(ISBLANK(VLOOKUP(A2887,Questionnaire!A:KQ,26,FALSE)),"#",VLOOKUP(A2887,Questionnaire!A:KQ,26,FALSE))</f>
        <v>#</v>
      </c>
    </row>
    <row r="2888" spans="1:2">
      <c r="A2888" t="s">
        <v>348</v>
      </c>
      <c r="B2888" t="str">
        <f>IF(ISBLANK(VLOOKUP(A2888,Questionnaire!A:KQ,26,FALSE)),"#",VLOOKUP(A2888,Questionnaire!A:KQ,26,FALSE))</f>
        <v>#</v>
      </c>
    </row>
    <row r="2889" spans="1:2">
      <c r="A2889" t="s">
        <v>353</v>
      </c>
      <c r="B2889" t="str">
        <f>IF(ISBLANK(VLOOKUP(A2889,Questionnaire!A:KQ,26,FALSE)),"#",VLOOKUP(A2889,Questionnaire!A:KQ,26,FALSE))</f>
        <v>#</v>
      </c>
    </row>
    <row r="2890" spans="1:2">
      <c r="A2890" t="s">
        <v>354</v>
      </c>
      <c r="B2890" t="str">
        <f>IF(ISBLANK(VLOOKUP(A2890,Questionnaire!A:KQ,26,FALSE)),"#",VLOOKUP(A2890,Questionnaire!A:KQ,26,FALSE))</f>
        <v>#</v>
      </c>
    </row>
    <row r="2891" spans="1:2">
      <c r="A2891" t="s">
        <v>355</v>
      </c>
      <c r="B2891" t="str">
        <f>IF(ISBLANK(VLOOKUP(A2891,Questionnaire!A:KQ,26,FALSE)),"#",VLOOKUP(A2891,Questionnaire!A:KQ,26,FALSE))</f>
        <v>#</v>
      </c>
    </row>
    <row r="2892" spans="1:2">
      <c r="A2892" t="s">
        <v>356</v>
      </c>
      <c r="B2892" t="str">
        <f>IF(ISBLANK(VLOOKUP(A2892,Questionnaire!A:KQ,26,FALSE)),"#",VLOOKUP(A2892,Questionnaire!A:KQ,26,FALSE))</f>
        <v>#</v>
      </c>
    </row>
    <row r="2893" spans="1:2">
      <c r="A2893" t="s">
        <v>357</v>
      </c>
      <c r="B2893" t="str">
        <f>IF(ISBLANK(VLOOKUP(A2893,Questionnaire!A:KQ,26,FALSE)),"#",VLOOKUP(A2893,Questionnaire!A:KQ,26,FALSE))</f>
        <v>#</v>
      </c>
    </row>
    <row r="2894" spans="1:2">
      <c r="A2894" t="s">
        <v>360</v>
      </c>
      <c r="B2894" t="str">
        <f>IF(ISBLANK(VLOOKUP(A2894,Questionnaire!A:KQ,26,FALSE)),"#",VLOOKUP(A2894,Questionnaire!A:KQ,26,FALSE))</f>
        <v>#</v>
      </c>
    </row>
    <row r="2895" spans="1:2">
      <c r="A2895" t="s">
        <v>362</v>
      </c>
      <c r="B2895" t="str">
        <f>IF(ISBLANK(VLOOKUP(A2895,Questionnaire!A:KQ,26,FALSE)),"#",VLOOKUP(A2895,Questionnaire!A:KQ,26,FALSE))</f>
        <v>#</v>
      </c>
    </row>
    <row r="2896" spans="1:2">
      <c r="A2896" t="s">
        <v>363</v>
      </c>
      <c r="B2896" t="str">
        <f>IF(ISBLANK(VLOOKUP(A2896,Questionnaire!A:KQ,26,FALSE)),"#",VLOOKUP(A2896,Questionnaire!A:KQ,26,FALSE))</f>
        <v>#</v>
      </c>
    </row>
    <row r="2897" spans="1:2">
      <c r="A2897" t="s">
        <v>364</v>
      </c>
      <c r="B2897" t="str">
        <f>IF(ISBLANK(VLOOKUP(A2897,Questionnaire!A:KQ,26,FALSE)),"#",VLOOKUP(A2897,Questionnaire!A:KQ,26,FALSE))</f>
        <v>#</v>
      </c>
    </row>
    <row r="2898" spans="1:2">
      <c r="A2898" t="s">
        <v>365</v>
      </c>
      <c r="B2898" t="str">
        <f>IF(ISBLANK(VLOOKUP(A2898,Questionnaire!A:KQ,26,FALSE)),"#",VLOOKUP(A2898,Questionnaire!A:KQ,26,FALSE))</f>
        <v>#</v>
      </c>
    </row>
    <row r="2899" spans="1:2">
      <c r="A2899" t="s">
        <v>366</v>
      </c>
      <c r="B2899" t="str">
        <f>IF(ISBLANK(VLOOKUP(A2899,Questionnaire!A:KQ,26,FALSE)),"#",VLOOKUP(A2899,Questionnaire!A:KQ,26,FALSE))</f>
        <v>#</v>
      </c>
    </row>
    <row r="2900" spans="1:2">
      <c r="A2900" t="s">
        <v>371</v>
      </c>
      <c r="B2900" t="str">
        <f>IF(ISBLANK(VLOOKUP(A2900,Questionnaire!A:KQ,26,FALSE)),"#",VLOOKUP(A2900,Questionnaire!A:KQ,26,FALSE))</f>
        <v>#</v>
      </c>
    </row>
    <row r="2901" spans="1:2">
      <c r="A2901" t="s">
        <v>372</v>
      </c>
      <c r="B2901" t="str">
        <f>IF(ISBLANK(VLOOKUP(A2901,Questionnaire!A:KQ,26,FALSE)),"#",VLOOKUP(A2901,Questionnaire!A:KQ,26,FALSE))</f>
        <v>#</v>
      </c>
    </row>
    <row r="2902" spans="1:2">
      <c r="A2902" t="s">
        <v>373</v>
      </c>
      <c r="B2902" t="str">
        <f>IF(ISBLANK(VLOOKUP(A2902,Questionnaire!A:KQ,26,FALSE)),"#",VLOOKUP(A2902,Questionnaire!A:KQ,26,FALSE))</f>
        <v>#</v>
      </c>
    </row>
    <row r="2903" spans="1:2">
      <c r="A2903" t="s">
        <v>374</v>
      </c>
      <c r="B2903" t="str">
        <f>IF(ISBLANK(VLOOKUP(A2903,Questionnaire!A:KQ,26,FALSE)),"#",VLOOKUP(A2903,Questionnaire!A:KQ,26,FALSE))</f>
        <v>#</v>
      </c>
    </row>
    <row r="2904" spans="1:2">
      <c r="A2904" t="s">
        <v>377</v>
      </c>
      <c r="B2904" t="str">
        <f>IF(ISBLANK(VLOOKUP(A2904,Questionnaire!A:KQ,26,FALSE)),"#",VLOOKUP(A2904,Questionnaire!A:KQ,26,FALSE))</f>
        <v>#</v>
      </c>
    </row>
    <row r="2905" spans="1:2">
      <c r="A2905" t="s">
        <v>379</v>
      </c>
      <c r="B2905" t="str">
        <f>IF(ISBLANK(VLOOKUP(A2905,Questionnaire!A:KQ,26,FALSE)),"#",VLOOKUP(A2905,Questionnaire!A:KQ,26,FALSE))</f>
        <v>#</v>
      </c>
    </row>
    <row r="2906" spans="1:2">
      <c r="A2906" t="s">
        <v>380</v>
      </c>
      <c r="B2906" t="str">
        <f>IF(ISBLANK(VLOOKUP(A2906,Questionnaire!A:KQ,26,FALSE)),"#",VLOOKUP(A2906,Questionnaire!A:KQ,26,FALSE))</f>
        <v>#</v>
      </c>
    </row>
    <row r="2907" spans="1:2">
      <c r="A2907" t="s">
        <v>381</v>
      </c>
      <c r="B2907" t="str">
        <f>IF(ISBLANK(VLOOKUP(A2907,Questionnaire!A:KQ,26,FALSE)),"#",VLOOKUP(A2907,Questionnaire!A:KQ,26,FALSE))</f>
        <v>#</v>
      </c>
    </row>
    <row r="2908" spans="1:2">
      <c r="A2908" t="s">
        <v>382</v>
      </c>
      <c r="B2908" t="str">
        <f>IF(ISBLANK(VLOOKUP(A2908,Questionnaire!A:KQ,26,FALSE)),"#",VLOOKUP(A2908,Questionnaire!A:KQ,26,FALSE))</f>
        <v>#</v>
      </c>
    </row>
    <row r="2909" spans="1:2">
      <c r="A2909" t="s">
        <v>384</v>
      </c>
      <c r="B2909" t="str">
        <f>IF(ISBLANK(VLOOKUP(A2909,Questionnaire!A:KQ,26,FALSE)),"#",VLOOKUP(A2909,Questionnaire!A:KQ,26,FALSE))</f>
        <v>#</v>
      </c>
    </row>
    <row r="2910" spans="1:2">
      <c r="A2910" t="s">
        <v>387</v>
      </c>
      <c r="B2910" t="str">
        <f>IF(ISBLANK(VLOOKUP(A2910,Questionnaire!A:KQ,26,FALSE)),"#",VLOOKUP(A2910,Questionnaire!A:KQ,26,FALSE))</f>
        <v>#</v>
      </c>
    </row>
    <row r="2911" spans="1:2">
      <c r="A2911" t="s">
        <v>391</v>
      </c>
      <c r="B2911" t="str">
        <f>IF(ISBLANK(VLOOKUP(A2911,Questionnaire!A:KQ,26,FALSE)),"#",VLOOKUP(A2911,Questionnaire!A:KQ,26,FALSE))</f>
        <v>#</v>
      </c>
    </row>
    <row r="2912" spans="1:2">
      <c r="A2912" t="s">
        <v>393</v>
      </c>
      <c r="B2912" t="str">
        <f>IF(ISBLANK(VLOOKUP(A2912,Questionnaire!A:KQ,26,FALSE)),"#",VLOOKUP(A2912,Questionnaire!A:KQ,26,FALSE))</f>
        <v>#</v>
      </c>
    </row>
    <row r="2913" spans="1:2">
      <c r="A2913" t="s">
        <v>395</v>
      </c>
      <c r="B2913" t="str">
        <f>IF(ISBLANK(VLOOKUP(A2913,Questionnaire!A:KQ,26,FALSE)),"#",VLOOKUP(A2913,Questionnaire!A:KQ,26,FALSE))</f>
        <v>#</v>
      </c>
    </row>
    <row r="2914" spans="1:2">
      <c r="A2914" t="s">
        <v>398</v>
      </c>
      <c r="B2914" t="str">
        <f>IF(ISBLANK(VLOOKUP(A2914,Questionnaire!A:KQ,26,FALSE)),"#",VLOOKUP(A2914,Questionnaire!A:KQ,26,FALSE))</f>
        <v>#</v>
      </c>
    </row>
    <row r="2915" spans="1:2">
      <c r="A2915" t="s">
        <v>402</v>
      </c>
      <c r="B2915" t="str">
        <f>IF(ISBLANK(VLOOKUP(A2915,Questionnaire!A:KQ,26,FALSE)),"#",VLOOKUP(A2915,Questionnaire!A:KQ,26,FALSE))</f>
        <v>#</v>
      </c>
    </row>
    <row r="2916" spans="1:2">
      <c r="A2916" t="s">
        <v>405</v>
      </c>
      <c r="B2916" t="str">
        <f>IF(ISBLANK(VLOOKUP(A2916,Questionnaire!A:KQ,26,FALSE)),"#",VLOOKUP(A2916,Questionnaire!A:KQ,26,FALSE))</f>
        <v>#</v>
      </c>
    </row>
    <row r="2917" spans="1:2">
      <c r="A2917" t="s">
        <v>409</v>
      </c>
      <c r="B2917" t="str">
        <f>IF(ISBLANK(VLOOKUP(A2917,Questionnaire!A:KQ,26,FALSE)),"#",VLOOKUP(A2917,Questionnaire!A:KQ,26,FALSE))</f>
        <v>#</v>
      </c>
    </row>
    <row r="2918" spans="1:2">
      <c r="A2918" t="s">
        <v>412</v>
      </c>
      <c r="B2918" t="str">
        <f>IF(ISBLANK(VLOOKUP(A2918,Questionnaire!A:KQ,26,FALSE)),"#",VLOOKUP(A2918,Questionnaire!A:KQ,26,FALSE))</f>
        <v>#</v>
      </c>
    </row>
    <row r="2919" spans="1:2">
      <c r="A2919" t="s">
        <v>415</v>
      </c>
      <c r="B2919" t="str">
        <f>IF(ISBLANK(VLOOKUP(A2919,Questionnaire!A:KQ,26,FALSE)),"#",VLOOKUP(A2919,Questionnaire!A:KQ,26,FALSE))</f>
        <v>#</v>
      </c>
    </row>
    <row r="2920" spans="1:2">
      <c r="A2920" t="s">
        <v>418</v>
      </c>
      <c r="B2920" t="str">
        <f>IF(ISBLANK(VLOOKUP(A2920,Questionnaire!A:KQ,26,FALSE)),"#",VLOOKUP(A2920,Questionnaire!A:KQ,26,FALSE))</f>
        <v>#</v>
      </c>
    </row>
    <row r="2921" spans="1:2">
      <c r="A2921" t="s">
        <v>421</v>
      </c>
      <c r="B2921" t="str">
        <f>IF(ISBLANK(VLOOKUP(A2921,Questionnaire!A:KQ,26,FALSE)),"#",VLOOKUP(A2921,Questionnaire!A:KQ,26,FALSE))</f>
        <v>#</v>
      </c>
    </row>
    <row r="2922" spans="1:2">
      <c r="A2922" t="s">
        <v>424</v>
      </c>
      <c r="B2922" t="str">
        <f>IF(ISBLANK(VLOOKUP(A2922,Questionnaire!A:KQ,26,FALSE)),"#",VLOOKUP(A2922,Questionnaire!A:KQ,26,FALSE))</f>
        <v>#</v>
      </c>
    </row>
    <row r="2923" spans="1:2">
      <c r="A2923" t="s">
        <v>429</v>
      </c>
      <c r="B2923" t="str">
        <f>IF(ISBLANK(VLOOKUP(A2923,Questionnaire!A:KQ,26,FALSE)),"#",VLOOKUP(A2923,Questionnaire!A:KQ,26,FALSE))</f>
        <v>#</v>
      </c>
    </row>
    <row r="2924" spans="1:2">
      <c r="A2924" t="s">
        <v>432</v>
      </c>
      <c r="B2924" t="str">
        <f>IF(ISBLANK(VLOOKUP(A2924,Questionnaire!A:KQ,26,FALSE)),"#",VLOOKUP(A2924,Questionnaire!A:KQ,26,FALSE))</f>
        <v>#</v>
      </c>
    </row>
    <row r="2925" spans="1:2">
      <c r="A2925" t="s">
        <v>435</v>
      </c>
      <c r="B2925" t="str">
        <f>IF(ISBLANK(VLOOKUP(A2925,Questionnaire!A:KQ,26,FALSE)),"#",VLOOKUP(A2925,Questionnaire!A:KQ,26,FALSE))</f>
        <v>#</v>
      </c>
    </row>
    <row r="2926" spans="1:2">
      <c r="A2926" t="s">
        <v>437</v>
      </c>
      <c r="B2926" t="str">
        <f>IF(ISBLANK(VLOOKUP(A2926,Questionnaire!A:KQ,26,FALSE)),"#",VLOOKUP(A2926,Questionnaire!A:KQ,26,FALSE))</f>
        <v>#</v>
      </c>
    </row>
    <row r="2927" spans="1:2">
      <c r="A2927" t="s">
        <v>439</v>
      </c>
      <c r="B2927" t="str">
        <f>IF(ISBLANK(VLOOKUP(A2927,Questionnaire!A:KQ,26,FALSE)),"#",VLOOKUP(A2927,Questionnaire!A:KQ,26,FALSE))</f>
        <v>#</v>
      </c>
    </row>
    <row r="2928" spans="1:2">
      <c r="A2928" t="s">
        <v>442</v>
      </c>
      <c r="B2928" t="str">
        <f>IF(ISBLANK(VLOOKUP(A2928,Questionnaire!A:KQ,26,FALSE)),"#",VLOOKUP(A2928,Questionnaire!A:KQ,26,FALSE))</f>
        <v>#</v>
      </c>
    </row>
    <row r="2929" spans="1:3">
      <c r="A2929" t="s">
        <v>445</v>
      </c>
      <c r="B2929" t="str">
        <f>IF(ISBLANK(VLOOKUP(A2929,Questionnaire!A:KQ,26,FALSE)),"#",VLOOKUP(A2929,Questionnaire!A:KQ,26,FALSE))</f>
        <v>#</v>
      </c>
    </row>
    <row r="2930" spans="1:3">
      <c r="A2930" t="s">
        <v>448</v>
      </c>
      <c r="B2930" t="str">
        <f>IF(ISBLANK(VLOOKUP(A2930,Questionnaire!A:KQ,26,FALSE)),"#",VLOOKUP(A2930,Questionnaire!A:KQ,26,FALSE))</f>
        <v>#</v>
      </c>
    </row>
    <row r="2931" spans="1:3">
      <c r="A2931" t="s">
        <v>452</v>
      </c>
      <c r="B2931" t="str">
        <f>IF(ISBLANK(VLOOKUP(A2931,Questionnaire!A:KQ,26,FALSE)),"#",VLOOKUP(A2931,Questionnaire!A:KQ,26,FALSE))</f>
        <v>#</v>
      </c>
    </row>
    <row r="2932" spans="1:3">
      <c r="A2932" t="s">
        <v>455</v>
      </c>
      <c r="B2932" t="str">
        <f>IF(ISBLANK(VLOOKUP(A2932,Questionnaire!A:KQ,26,FALSE)),"#",VLOOKUP(A2932,Questionnaire!A:KQ,26,FALSE))</f>
        <v>#</v>
      </c>
    </row>
    <row r="2933" spans="1:3">
      <c r="A2933" t="s">
        <v>458</v>
      </c>
      <c r="B2933" t="str">
        <f>IF(ISBLANK(VLOOKUP(A2933,Questionnaire!A:KQ,26,FALSE)),"#",VLOOKUP(A2933,Questionnaire!A:KQ,26,FALSE))</f>
        <v>#</v>
      </c>
    </row>
    <row r="2934" spans="1:3">
      <c r="A2934" t="s">
        <v>461</v>
      </c>
      <c r="B2934" t="str">
        <f>IF(ISBLANK(VLOOKUP(A2934,Questionnaire!A:KQ,26,FALSE)),"#",VLOOKUP(A2934,Questionnaire!A:KQ,26,FALSE))</f>
        <v>#</v>
      </c>
    </row>
    <row r="2935" spans="1:3">
      <c r="A2935" t="s">
        <v>465</v>
      </c>
      <c r="B2935" t="str">
        <f>IF(ISBLANK(VLOOKUP(A2935,Questionnaire!A:KQ,26,FALSE)),"#",VLOOKUP(A2935,Questionnaire!A:KQ,26,FALSE))</f>
        <v>#</v>
      </c>
    </row>
    <row r="2936" spans="1:3">
      <c r="A2936" t="s">
        <v>467</v>
      </c>
      <c r="B2936" t="str">
        <f>IF(ISBLANK(VLOOKUP(A2936,Questionnaire!A:KQ,26,FALSE)),"#",VLOOKUP(A2936,Questionnaire!A:KQ,26,FALSE))</f>
        <v>#</v>
      </c>
    </row>
    <row r="2937" spans="1:3">
      <c r="A2937" t="s">
        <v>469</v>
      </c>
      <c r="B2937" t="str">
        <f>IF(ISBLANK(VLOOKUP(A2937,Questionnaire!A:KQ,26,FALSE)),"#",VLOOKUP(A2937,Questionnaire!A:KQ,26,FALSE))</f>
        <v>#</v>
      </c>
    </row>
    <row r="2938" spans="1:3">
      <c r="A2938" t="s">
        <v>471</v>
      </c>
      <c r="B2938" t="str">
        <f>IF(ISBLANK(VLOOKUP(A2938,Questionnaire!A:KQ,26,FALSE)),"#",VLOOKUP(A2938,Questionnaire!A:KQ,26,FALSE))</f>
        <v>#</v>
      </c>
    </row>
    <row r="2939" spans="1:3">
      <c r="A2939" t="s">
        <v>473</v>
      </c>
      <c r="B2939" t="str">
        <f>IF(ISBLANK(VLOOKUP(A2939,Questionnaire!A:KQ,26,FALSE)),"#",VLOOKUP(A2939,Questionnaire!A:KQ,26,FALSE))</f>
        <v>#</v>
      </c>
    </row>
    <row r="2940" spans="1:3">
      <c r="A2940" t="s">
        <v>475</v>
      </c>
      <c r="B2940" t="str">
        <f>IF(ISBLANK(VLOOKUP(A2940,Questionnaire!A:KQ,26,FALSE)),"#",VLOOKUP(A2940,Questionnaire!A:KQ,26,FALSE))</f>
        <v>#</v>
      </c>
    </row>
    <row r="2941" spans="1:3">
      <c r="A2941" t="s">
        <v>185</v>
      </c>
      <c r="B2941" t="str">
        <f>IF(ISBLANK(VLOOKUP(A2941,Questionnaire!A:KQ,27,FALSE)),"#",VLOOKUP(A2941,Questionnaire!A:KQ,27,FALSE))</f>
        <v>#</v>
      </c>
      <c r="C2941">
        <v>24</v>
      </c>
    </row>
    <row r="2942" spans="1:3">
      <c r="A2942" t="s">
        <v>187</v>
      </c>
      <c r="B2942" t="str">
        <f>IF(ISNA(VLOOKUP(VLOOKUP(A2942,Questionnaire!A:KQ,27,FALSE),'CORA Encoding'!D:E,2,FALSE)),"#",VLOOKUP(VLOOKUP(A2942,Questionnaire!A:KQ,27,FALSE),'CORA Encoding'!D:E,2,FALSE))</f>
        <v>#</v>
      </c>
    </row>
    <row r="2943" spans="1:3">
      <c r="A2943" t="s">
        <v>189</v>
      </c>
      <c r="B2943" t="str">
        <f>IF(ISNA(VLOOKUP(VLOOKUP(A2943,Questionnaire!A:KQ,27,FALSE),'CORA Encoding'!G:H,2,FALSE)),"#",VLOOKUP(VLOOKUP(A2943,Questionnaire!A:KQ,27,FALSE),'CORA Encoding'!G:H,2,FALSE))</f>
        <v>#</v>
      </c>
    </row>
    <row r="2944" spans="1:3">
      <c r="A2944" t="s">
        <v>191</v>
      </c>
      <c r="B2944" t="str">
        <f>IF(ISNA(VLOOKUP(VLOOKUP(A2944,Questionnaire!A:KQ,27,FALSE),'Country List'!E:F,2,FALSE)),"#",VLOOKUP(VLOOKUP(A2944,Questionnaire!A:KQ,27,FALSE),'Country List'!E:F,2,FALSE))</f>
        <v>#</v>
      </c>
    </row>
    <row r="2945" spans="1:2">
      <c r="A2945" t="s">
        <v>193</v>
      </c>
      <c r="B2945" t="str">
        <f>IF(ISNA(VLOOKUP(VLOOKUP(A2945,Questionnaire!A:KQ,27,FALSE),'Industry List'!B:C,2,FALSE)),"#",VLOOKUP(VLOOKUP(A2945,Questionnaire!A:KQ,27,FALSE),'Industry List'!B:C,2,FALSE))</f>
        <v>#</v>
      </c>
    </row>
    <row r="2946" spans="1:2">
      <c r="A2946" t="s">
        <v>197</v>
      </c>
      <c r="B2946" t="str">
        <f>IF(ISBLANK(VLOOKUP(A2946,Questionnaire!A:KQ,27,FALSE)),"#",VLOOKUP(A2946,Questionnaire!A:KQ,27,FALSE))</f>
        <v>#</v>
      </c>
    </row>
    <row r="2947" spans="1:2">
      <c r="A2947" t="s">
        <v>201</v>
      </c>
      <c r="B2947" t="str">
        <f>IF(ISBLANK(VLOOKUP(A2947,Questionnaire!A:KQ,27,FALSE)),"#",VLOOKUP(A2947,Questionnaire!A:KQ,27,FALSE))</f>
        <v>#</v>
      </c>
    </row>
    <row r="2948" spans="1:2">
      <c r="A2948" t="s">
        <v>203</v>
      </c>
      <c r="B2948" t="str">
        <f>IF(ISNA(VLOOKUP(VLOOKUP(A2948,Questionnaire!A:KQ,27,FALSE),'CORA Encoding'!J:K,2,FALSE)),"#",VLOOKUP(VLOOKUP(A2948,Questionnaire!A:KQ,27,FALSE),'CORA Encoding'!J:K,2,FALSE))</f>
        <v>#</v>
      </c>
    </row>
    <row r="2949" spans="1:2">
      <c r="A2949" t="s">
        <v>208</v>
      </c>
      <c r="B2949" t="str">
        <f>IF(ISBLANK(VLOOKUP(A2949,Questionnaire!A:KQ,27,FALSE)),"#",VLOOKUP(A2949,Questionnaire!A:KQ,27,FALSE))</f>
        <v>#</v>
      </c>
    </row>
    <row r="2950" spans="1:2">
      <c r="A2950" t="s">
        <v>213</v>
      </c>
      <c r="B2950" t="str">
        <f>IF(ISBLANK(VLOOKUP(A2950,Questionnaire!A:KQ,27,FALSE)),"#",VLOOKUP(A2950,Questionnaire!A:KQ,27,FALSE))</f>
        <v>#</v>
      </c>
    </row>
    <row r="2951" spans="1:2">
      <c r="A2951" t="s">
        <v>215</v>
      </c>
      <c r="B2951" t="str">
        <f>IF(ISBLANK(VLOOKUP(A2951,Questionnaire!A:KQ,27,FALSE)),"#",VLOOKUP(A2951,Questionnaire!A:KQ,27,FALSE))</f>
        <v>#</v>
      </c>
    </row>
    <row r="2952" spans="1:2">
      <c r="A2952" t="s">
        <v>217</v>
      </c>
      <c r="B2952" t="str">
        <f>IF(ISBLANK(VLOOKUP(A2952,Questionnaire!A:KQ,27,FALSE)),"#",VLOOKUP(A2952,Questionnaire!A:KQ,27,FALSE))</f>
        <v>#</v>
      </c>
    </row>
    <row r="2953" spans="1:2">
      <c r="A2953" t="s">
        <v>219</v>
      </c>
      <c r="B2953" t="str">
        <f>IF(ISBLANK(VLOOKUP(A2953,Questionnaire!A:KQ,27,FALSE)),"#",VLOOKUP(A2953,Questionnaire!A:KQ,27,FALSE))</f>
        <v>#</v>
      </c>
    </row>
    <row r="2954" spans="1:2">
      <c r="A2954" t="s">
        <v>221</v>
      </c>
      <c r="B2954" t="str">
        <f>IF(ISBLANK(VLOOKUP(A2954,Questionnaire!A:KQ,27,FALSE)),"#",VLOOKUP(A2954,Questionnaire!A:KQ,27,FALSE))</f>
        <v>#</v>
      </c>
    </row>
    <row r="2955" spans="1:2">
      <c r="A2955" t="s">
        <v>223</v>
      </c>
      <c r="B2955" t="str">
        <f>IF(ISBLANK(VLOOKUP(A2955,Questionnaire!A:KQ,27,FALSE)),"#",VLOOKUP(A2955,Questionnaire!A:KQ,27,FALSE))</f>
        <v>#</v>
      </c>
    </row>
    <row r="2956" spans="1:2">
      <c r="A2956" t="s">
        <v>225</v>
      </c>
      <c r="B2956" t="str">
        <f>IF(ISBLANK(VLOOKUP(A2956,Questionnaire!A:KQ,27,FALSE)),"#",VLOOKUP(A2956,Questionnaire!A:KQ,27,FALSE))</f>
        <v>#</v>
      </c>
    </row>
    <row r="2957" spans="1:2">
      <c r="A2957" t="s">
        <v>227</v>
      </c>
      <c r="B2957" t="str">
        <f>IF(ISBLANK(VLOOKUP(A2957,Questionnaire!A:KQ,27,FALSE)),"#",VLOOKUP(A2957,Questionnaire!A:KQ,27,FALSE))</f>
        <v>#</v>
      </c>
    </row>
    <row r="2958" spans="1:2">
      <c r="A2958" t="s">
        <v>229</v>
      </c>
      <c r="B2958" t="str">
        <f>IF(ISBLANK(VLOOKUP(A2958,Questionnaire!A:KQ,27,FALSE)),"#",VLOOKUP(A2958,Questionnaire!A:KQ,27,FALSE))</f>
        <v>#</v>
      </c>
    </row>
    <row r="2959" spans="1:2">
      <c r="A2959" t="s">
        <v>231</v>
      </c>
      <c r="B2959" t="str">
        <f>IF(ISBLANK(VLOOKUP(A2959,Questionnaire!A:KQ,27,FALSE)),"#",VLOOKUP(A2959,Questionnaire!A:KQ,27,FALSE))</f>
        <v>#</v>
      </c>
    </row>
    <row r="2960" spans="1:2">
      <c r="A2960" t="s">
        <v>233</v>
      </c>
      <c r="B2960" t="str">
        <f>IF(ISBLANK(VLOOKUP(A2960,Questionnaire!A:KQ,27,FALSE)),"#",VLOOKUP(A2960,Questionnaire!A:KQ,27,FALSE))</f>
        <v>#</v>
      </c>
    </row>
    <row r="2961" spans="1:2">
      <c r="A2961" t="s">
        <v>235</v>
      </c>
      <c r="B2961" t="str">
        <f>IF(ISBLANK(VLOOKUP(A2961,Questionnaire!A:KQ,27,FALSE)),"#",VLOOKUP(A2961,Questionnaire!A:KQ,27,FALSE))</f>
        <v>#</v>
      </c>
    </row>
    <row r="2962" spans="1:2">
      <c r="A2962" t="s">
        <v>237</v>
      </c>
      <c r="B2962" t="str">
        <f>IF(ISBLANK(VLOOKUP(A2962,Questionnaire!A:KQ,27,FALSE)),"#",VLOOKUP(A2962,Questionnaire!A:KQ,27,FALSE))</f>
        <v>#</v>
      </c>
    </row>
    <row r="2963" spans="1:2">
      <c r="A2963" t="s">
        <v>239</v>
      </c>
      <c r="B2963" t="str">
        <f>IF(ISBLANK(VLOOKUP(A2963,Questionnaire!A:KQ,27,FALSE)),"#",VLOOKUP(A2963,Questionnaire!A:KQ,27,FALSE))</f>
        <v>#</v>
      </c>
    </row>
    <row r="2964" spans="1:2">
      <c r="A2964" t="s">
        <v>242</v>
      </c>
      <c r="B2964" t="str">
        <f>IF(ISBLANK(VLOOKUP(A2964,Questionnaire!A:KQ,27,FALSE)),"#",VLOOKUP(A2964,Questionnaire!A:KQ,27,FALSE))</f>
        <v>#</v>
      </c>
    </row>
    <row r="2965" spans="1:2">
      <c r="A2965" t="s">
        <v>245</v>
      </c>
      <c r="B2965" t="str">
        <f>IF(ISBLANK(VLOOKUP(A2965,Questionnaire!A:KQ,27,FALSE)),"#",VLOOKUP(A2965,Questionnaire!A:KQ,27,FALSE))</f>
        <v>#</v>
      </c>
    </row>
    <row r="2966" spans="1:2">
      <c r="A2966" t="s">
        <v>247</v>
      </c>
      <c r="B2966" t="str">
        <f>IF(ISBLANK(VLOOKUP(A2966,Questionnaire!A:KQ,27,FALSE)),"#",VLOOKUP(A2966,Questionnaire!A:KQ,27,FALSE))</f>
        <v>#</v>
      </c>
    </row>
    <row r="2967" spans="1:2">
      <c r="A2967" t="s">
        <v>249</v>
      </c>
      <c r="B2967" t="str">
        <f>IF(ISBLANK(VLOOKUP(A2967,Questionnaire!A:KQ,27,FALSE)),"#",VLOOKUP(A2967,Questionnaire!A:KQ,27,FALSE))</f>
        <v>#</v>
      </c>
    </row>
    <row r="2968" spans="1:2">
      <c r="A2968" t="s">
        <v>250</v>
      </c>
      <c r="B2968" t="str">
        <f>IF(ISBLANK(VLOOKUP(A2968,Questionnaire!A:KQ,27,FALSE)),"#",VLOOKUP(A2968,Questionnaire!A:KQ,27,FALSE))</f>
        <v>#</v>
      </c>
    </row>
    <row r="2969" spans="1:2">
      <c r="A2969" t="s">
        <v>252</v>
      </c>
      <c r="B2969" t="str">
        <f>IF(ISBLANK(VLOOKUP(A2969,Questionnaire!A:KQ,27,FALSE)),"#",VLOOKUP(A2969,Questionnaire!A:KQ,27,FALSE))</f>
        <v>#</v>
      </c>
    </row>
    <row r="2970" spans="1:2">
      <c r="A2970" t="s">
        <v>255</v>
      </c>
      <c r="B2970" t="str">
        <f>IF(ISBLANK(VLOOKUP(A2970,Questionnaire!A:KQ,27,FALSE)),"#",VLOOKUP(A2970,Questionnaire!A:KQ,27,FALSE))</f>
        <v>#</v>
      </c>
    </row>
    <row r="2971" spans="1:2">
      <c r="A2971" t="s">
        <v>258</v>
      </c>
      <c r="B2971" t="str">
        <f>IF(ISNA(VLOOKUP(VLOOKUP(A2971,Questionnaire!A:KQ,27,FALSE),'CORA Encoding'!M:N,2,FALSE)),"#",VLOOKUP(VLOOKUP(A2971,Questionnaire!A:KQ,27,FALSE),'CORA Encoding'!M:N,2,FALSE))</f>
        <v>#</v>
      </c>
    </row>
    <row r="2972" spans="1:2">
      <c r="A2972" t="s">
        <v>261</v>
      </c>
      <c r="B2972" t="str">
        <f>IF(ISBLANK(VLOOKUP(A2972,Questionnaire!A:KQ,27,FALSE)),"#",VLOOKUP(A2972,Questionnaire!A:KQ,27,FALSE))</f>
        <v>#</v>
      </c>
    </row>
    <row r="2973" spans="1:2">
      <c r="A2973" t="s">
        <v>263</v>
      </c>
      <c r="B2973" t="str">
        <f>IF(ISBLANK(VLOOKUP(A2973,Questionnaire!A:KQ,27,FALSE)),"#",VLOOKUP(A2973,Questionnaire!A:KQ,27,FALSE))</f>
        <v>#</v>
      </c>
    </row>
    <row r="2974" spans="1:2">
      <c r="A2974" t="s">
        <v>265</v>
      </c>
      <c r="B2974" t="str">
        <f>IF(ISBLANK(VLOOKUP(A2974,Questionnaire!A:KQ,27,FALSE)),"#",VLOOKUP(A2974,Questionnaire!A:KQ,27,FALSE))</f>
        <v>#</v>
      </c>
    </row>
    <row r="2975" spans="1:2">
      <c r="A2975" t="s">
        <v>267</v>
      </c>
      <c r="B2975" t="str">
        <f>IF(ISBLANK(VLOOKUP(A2975,Questionnaire!A:KQ,27,FALSE)),"#",VLOOKUP(A2975,Questionnaire!A:KQ,27,FALSE))</f>
        <v>#</v>
      </c>
    </row>
    <row r="2976" spans="1:2">
      <c r="A2976" t="s">
        <v>269</v>
      </c>
      <c r="B2976" t="str">
        <f>IF(ISBLANK(VLOOKUP(A2976,Questionnaire!A:KQ,27,FALSE)),"#",VLOOKUP(A2976,Questionnaire!A:KQ,27,FALSE))</f>
        <v>#</v>
      </c>
    </row>
    <row r="2977" spans="1:2">
      <c r="A2977" t="s">
        <v>274</v>
      </c>
      <c r="B2977" t="str">
        <f>IF(ISBLANK(VLOOKUP(A2977,Questionnaire!A:KQ,27,FALSE)),"#",VLOOKUP(A2977,Questionnaire!A:KQ,27,FALSE))</f>
        <v>#</v>
      </c>
    </row>
    <row r="2978" spans="1:2">
      <c r="A2978" t="s">
        <v>276</v>
      </c>
      <c r="B2978" t="str">
        <f>IF(ISBLANK(VLOOKUP(A2978,Questionnaire!A:KQ,27,FALSE)),"#",VLOOKUP(A2978,Questionnaire!A:KQ,27,FALSE))</f>
        <v>#</v>
      </c>
    </row>
    <row r="2979" spans="1:2">
      <c r="A2979" t="s">
        <v>278</v>
      </c>
      <c r="B2979" t="str">
        <f>IF(ISBLANK(VLOOKUP(A2979,Questionnaire!A:KQ,27,FALSE)),"#",VLOOKUP(A2979,Questionnaire!A:KQ,27,FALSE))</f>
        <v>#</v>
      </c>
    </row>
    <row r="2980" spans="1:2">
      <c r="A2980" t="s">
        <v>280</v>
      </c>
      <c r="B2980" t="str">
        <f>IF(ISBLANK(VLOOKUP(A2980,Questionnaire!A:KQ,27,FALSE)),"#",VLOOKUP(A2980,Questionnaire!A:KQ,27,FALSE))</f>
        <v>#</v>
      </c>
    </row>
    <row r="2981" spans="1:2">
      <c r="A2981" t="s">
        <v>282</v>
      </c>
      <c r="B2981" t="str">
        <f>IF(ISBLANK(VLOOKUP(A2981,Questionnaire!A:KQ,27,FALSE)),"#",VLOOKUP(A2981,Questionnaire!A:KQ,27,FALSE))</f>
        <v>#</v>
      </c>
    </row>
    <row r="2982" spans="1:2">
      <c r="A2982" t="s">
        <v>286</v>
      </c>
      <c r="B2982" t="str">
        <f>IF(ISBLANK(VLOOKUP(A2982,Questionnaire!A:KQ,27,FALSE)),"#",VLOOKUP(A2982,Questionnaire!A:KQ,27,FALSE))</f>
        <v>#</v>
      </c>
    </row>
    <row r="2983" spans="1:2">
      <c r="A2983" t="s">
        <v>288</v>
      </c>
      <c r="B2983" t="str">
        <f>IF(ISBLANK(VLOOKUP(A2983,Questionnaire!A:KQ,27,FALSE)),"#",VLOOKUP(A2983,Questionnaire!A:KQ,27,FALSE))</f>
        <v>#</v>
      </c>
    </row>
    <row r="2984" spans="1:2">
      <c r="A2984" t="s">
        <v>290</v>
      </c>
      <c r="B2984" t="str">
        <f>IF(ISBLANK(VLOOKUP(A2984,Questionnaire!A:KQ,27,FALSE)),"#",VLOOKUP(A2984,Questionnaire!A:KQ,27,FALSE))</f>
        <v>#</v>
      </c>
    </row>
    <row r="2985" spans="1:2">
      <c r="A2985" t="s">
        <v>292</v>
      </c>
      <c r="B2985" t="str">
        <f>IF(ISBLANK(VLOOKUP(A2985,Questionnaire!A:KQ,27,FALSE)),"#",VLOOKUP(A2985,Questionnaire!A:KQ,27,FALSE))</f>
        <v>#</v>
      </c>
    </row>
    <row r="2986" spans="1:2">
      <c r="A2986" t="s">
        <v>294</v>
      </c>
      <c r="B2986" t="str">
        <f>IF(ISBLANK(VLOOKUP(A2986,Questionnaire!A:KQ,27,FALSE)),"#",VLOOKUP(A2986,Questionnaire!A:KQ,27,FALSE))</f>
        <v>#</v>
      </c>
    </row>
    <row r="2987" spans="1:2">
      <c r="A2987" t="s">
        <v>296</v>
      </c>
      <c r="B2987" t="str">
        <f>IF(ISBLANK(VLOOKUP(A2987,Questionnaire!A:KQ,27,FALSE)),"#",VLOOKUP(A2987,Questionnaire!A:KQ,27,FALSE))</f>
        <v>#</v>
      </c>
    </row>
    <row r="2988" spans="1:2">
      <c r="A2988" t="s">
        <v>301</v>
      </c>
      <c r="B2988" t="str">
        <f>IF(ISBLANK(VLOOKUP(A2988,Questionnaire!A:KQ,27,FALSE)),"#",VLOOKUP(A2988,Questionnaire!A:KQ,27,FALSE))</f>
        <v>#</v>
      </c>
    </row>
    <row r="2989" spans="1:2">
      <c r="A2989" t="s">
        <v>303</v>
      </c>
      <c r="B2989" t="str">
        <f>IF(ISBLANK(VLOOKUP(A2989,Questionnaire!A:KQ,27,FALSE)),"#",VLOOKUP(A2989,Questionnaire!A:KQ,27,FALSE))</f>
        <v>#</v>
      </c>
    </row>
    <row r="2990" spans="1:2">
      <c r="A2990" t="s">
        <v>305</v>
      </c>
      <c r="B2990" t="str">
        <f>IF(ISBLANK(VLOOKUP(A2990,Questionnaire!A:KQ,27,FALSE)),"#",VLOOKUP(A2990,Questionnaire!A:KQ,27,FALSE))</f>
        <v>#</v>
      </c>
    </row>
    <row r="2991" spans="1:2">
      <c r="A2991" t="s">
        <v>307</v>
      </c>
      <c r="B2991" t="str">
        <f>IF(ISBLANK(VLOOKUP(A2991,Questionnaire!A:KQ,27,FALSE)),"#",VLOOKUP(A2991,Questionnaire!A:KQ,27,FALSE))</f>
        <v>#</v>
      </c>
    </row>
    <row r="2992" spans="1:2">
      <c r="A2992" t="s">
        <v>311</v>
      </c>
      <c r="B2992" t="str">
        <f>IF(ISBLANK(VLOOKUP(A2992,Questionnaire!A:KQ,27,FALSE)),"#",VLOOKUP(A2992,Questionnaire!A:KQ,27,FALSE))</f>
        <v>#</v>
      </c>
    </row>
    <row r="2993" spans="1:2">
      <c r="A2993" t="s">
        <v>313</v>
      </c>
      <c r="B2993" t="str">
        <f>IF(ISBLANK(VLOOKUP(A2993,Questionnaire!A:KQ,27,FALSE)),"#",VLOOKUP(A2993,Questionnaire!A:KQ,27,FALSE))</f>
        <v>#</v>
      </c>
    </row>
    <row r="2994" spans="1:2">
      <c r="A2994" t="s">
        <v>314</v>
      </c>
      <c r="B2994" t="str">
        <f>IF(ISBLANK(VLOOKUP(A2994,Questionnaire!A:KQ,27,FALSE)),"#",VLOOKUP(A2994,Questionnaire!A:KQ,27,FALSE))</f>
        <v>#</v>
      </c>
    </row>
    <row r="2995" spans="1:2">
      <c r="A2995" t="s">
        <v>315</v>
      </c>
      <c r="B2995" t="str">
        <f>IF(ISBLANK(VLOOKUP(A2995,Questionnaire!A:KQ,27,FALSE)),"#",VLOOKUP(A2995,Questionnaire!A:KQ,27,FALSE))</f>
        <v>#</v>
      </c>
    </row>
    <row r="2996" spans="1:2">
      <c r="A2996" t="s">
        <v>317</v>
      </c>
      <c r="B2996" t="str">
        <f>IF(ISBLANK(VLOOKUP(A2996,Questionnaire!A:KQ,27,FALSE)),"#",VLOOKUP(A2996,Questionnaire!A:KQ,27,FALSE))</f>
        <v>#</v>
      </c>
    </row>
    <row r="2997" spans="1:2">
      <c r="A2997" t="s">
        <v>319</v>
      </c>
      <c r="B2997" t="str">
        <f>IF(ISBLANK(VLOOKUP(A2997,Questionnaire!A:KQ,27,FALSE)),"#",VLOOKUP(A2997,Questionnaire!A:KQ,27,FALSE))</f>
        <v>#</v>
      </c>
    </row>
    <row r="2998" spans="1:2">
      <c r="A2998" t="s">
        <v>322</v>
      </c>
      <c r="B2998" t="str">
        <f>IF(ISBLANK(VLOOKUP(A2998,Questionnaire!A:KQ,27,FALSE)),"#",VLOOKUP(A2998,Questionnaire!A:KQ,27,FALSE))</f>
        <v>#</v>
      </c>
    </row>
    <row r="2999" spans="1:2">
      <c r="A2999" t="s">
        <v>326</v>
      </c>
      <c r="B2999" t="str">
        <f>IF(ISBLANK(VLOOKUP(A2999,Questionnaire!A:KQ,27,FALSE)),"#",VLOOKUP(A2999,Questionnaire!A:KQ,27,FALSE))</f>
        <v>#</v>
      </c>
    </row>
    <row r="3000" spans="1:2">
      <c r="A3000" t="s">
        <v>328</v>
      </c>
      <c r="B3000" t="str">
        <f>IF(ISBLANK(VLOOKUP(A3000,Questionnaire!A:KQ,27,FALSE)),"#",VLOOKUP(A3000,Questionnaire!A:KQ,27,FALSE))</f>
        <v>#</v>
      </c>
    </row>
    <row r="3001" spans="1:2">
      <c r="A3001" t="s">
        <v>332</v>
      </c>
      <c r="B3001" t="str">
        <f>IF(ISBLANK(VLOOKUP(A3001,Questionnaire!A:KQ,27,FALSE)),"#",VLOOKUP(A3001,Questionnaire!A:KQ,27,FALSE))</f>
        <v>#</v>
      </c>
    </row>
    <row r="3002" spans="1:2">
      <c r="A3002" t="s">
        <v>333</v>
      </c>
      <c r="B3002" t="str">
        <f>IF(ISBLANK(VLOOKUP(A3002,Questionnaire!A:KQ,27,FALSE)),"#",VLOOKUP(A3002,Questionnaire!A:KQ,27,FALSE))</f>
        <v>#</v>
      </c>
    </row>
    <row r="3003" spans="1:2">
      <c r="A3003" t="s">
        <v>334</v>
      </c>
      <c r="B3003" t="str">
        <f>IF(ISBLANK(VLOOKUP(A3003,Questionnaire!A:KQ,27,FALSE)),"#",VLOOKUP(A3003,Questionnaire!A:KQ,27,FALSE))</f>
        <v>#</v>
      </c>
    </row>
    <row r="3004" spans="1:2">
      <c r="A3004" t="s">
        <v>335</v>
      </c>
      <c r="B3004" t="str">
        <f>IF(ISBLANK(VLOOKUP(A3004,Questionnaire!A:KQ,27,FALSE)),"#",VLOOKUP(A3004,Questionnaire!A:KQ,27,FALSE))</f>
        <v>#</v>
      </c>
    </row>
    <row r="3005" spans="1:2">
      <c r="A3005" t="s">
        <v>336</v>
      </c>
      <c r="B3005" t="str">
        <f>IF(ISBLANK(VLOOKUP(A3005,Questionnaire!A:KQ,27,FALSE)),"#",VLOOKUP(A3005,Questionnaire!A:KQ,27,FALSE))</f>
        <v>#</v>
      </c>
    </row>
    <row r="3006" spans="1:2">
      <c r="A3006" t="s">
        <v>337</v>
      </c>
      <c r="B3006" t="str">
        <f>IF(ISBLANK(VLOOKUP(A3006,Questionnaire!A:KQ,27,FALSE)),"#",VLOOKUP(A3006,Questionnaire!A:KQ,27,FALSE))</f>
        <v>#</v>
      </c>
    </row>
    <row r="3007" spans="1:2">
      <c r="A3007" t="s">
        <v>338</v>
      </c>
      <c r="B3007" t="str">
        <f>IF(ISBLANK(VLOOKUP(A3007,Questionnaire!A:KQ,27,FALSE)),"#",VLOOKUP(A3007,Questionnaire!A:KQ,27,FALSE))</f>
        <v>#</v>
      </c>
    </row>
    <row r="3008" spans="1:2">
      <c r="A3008" t="s">
        <v>339</v>
      </c>
      <c r="B3008" t="str">
        <f>IF(ISBLANK(VLOOKUP(A3008,Questionnaire!A:KQ,27,FALSE)),"#",VLOOKUP(A3008,Questionnaire!A:KQ,27,FALSE))</f>
        <v>#</v>
      </c>
    </row>
    <row r="3009" spans="1:2">
      <c r="A3009" t="s">
        <v>340</v>
      </c>
      <c r="B3009" t="str">
        <f>IF(ISBLANK(VLOOKUP(A3009,Questionnaire!A:KQ,27,FALSE)),"#",VLOOKUP(A3009,Questionnaire!A:KQ,27,FALSE))</f>
        <v>#</v>
      </c>
    </row>
    <row r="3010" spans="1:2">
      <c r="A3010" t="s">
        <v>341</v>
      </c>
      <c r="B3010" t="str">
        <f>IF(ISBLANK(VLOOKUP(A3010,Questionnaire!A:KQ,27,FALSE)),"#",VLOOKUP(A3010,Questionnaire!A:KQ,27,FALSE))</f>
        <v>#</v>
      </c>
    </row>
    <row r="3011" spans="1:2">
      <c r="A3011" t="s">
        <v>342</v>
      </c>
      <c r="B3011" t="str">
        <f>IF(ISBLANK(VLOOKUP(A3011,Questionnaire!A:KQ,27,FALSE)),"#",VLOOKUP(A3011,Questionnaire!A:KQ,27,FALSE))</f>
        <v>#</v>
      </c>
    </row>
    <row r="3012" spans="1:2">
      <c r="A3012" t="s">
        <v>343</v>
      </c>
      <c r="B3012" t="str">
        <f>IF(ISBLANK(VLOOKUP(A3012,Questionnaire!A:KQ,27,FALSE)),"#",VLOOKUP(A3012,Questionnaire!A:KQ,27,FALSE))</f>
        <v>#</v>
      </c>
    </row>
    <row r="3013" spans="1:2">
      <c r="A3013" t="s">
        <v>344</v>
      </c>
      <c r="B3013" t="str">
        <f>IF(ISBLANK(VLOOKUP(A3013,Questionnaire!A:KQ,27,FALSE)),"#",VLOOKUP(A3013,Questionnaire!A:KQ,27,FALSE))</f>
        <v>#</v>
      </c>
    </row>
    <row r="3014" spans="1:2">
      <c r="A3014" t="s">
        <v>345</v>
      </c>
      <c r="B3014" t="str">
        <f>IF(ISBLANK(VLOOKUP(A3014,Questionnaire!A:KQ,27,FALSE)),"#",VLOOKUP(A3014,Questionnaire!A:KQ,27,FALSE))</f>
        <v>#</v>
      </c>
    </row>
    <row r="3015" spans="1:2">
      <c r="A3015" t="s">
        <v>348</v>
      </c>
      <c r="B3015" t="str">
        <f>IF(ISBLANK(VLOOKUP(A3015,Questionnaire!A:KQ,27,FALSE)),"#",VLOOKUP(A3015,Questionnaire!A:KQ,27,FALSE))</f>
        <v>#</v>
      </c>
    </row>
    <row r="3016" spans="1:2">
      <c r="A3016" t="s">
        <v>353</v>
      </c>
      <c r="B3016" t="str">
        <f>IF(ISBLANK(VLOOKUP(A3016,Questionnaire!A:KQ,27,FALSE)),"#",VLOOKUP(A3016,Questionnaire!A:KQ,27,FALSE))</f>
        <v>#</v>
      </c>
    </row>
    <row r="3017" spans="1:2">
      <c r="A3017" t="s">
        <v>354</v>
      </c>
      <c r="B3017" t="str">
        <f>IF(ISBLANK(VLOOKUP(A3017,Questionnaire!A:KQ,27,FALSE)),"#",VLOOKUP(A3017,Questionnaire!A:KQ,27,FALSE))</f>
        <v>#</v>
      </c>
    </row>
    <row r="3018" spans="1:2">
      <c r="A3018" t="s">
        <v>355</v>
      </c>
      <c r="B3018" t="str">
        <f>IF(ISBLANK(VLOOKUP(A3018,Questionnaire!A:KQ,27,FALSE)),"#",VLOOKUP(A3018,Questionnaire!A:KQ,27,FALSE))</f>
        <v>#</v>
      </c>
    </row>
    <row r="3019" spans="1:2">
      <c r="A3019" t="s">
        <v>356</v>
      </c>
      <c r="B3019" t="str">
        <f>IF(ISBLANK(VLOOKUP(A3019,Questionnaire!A:KQ,27,FALSE)),"#",VLOOKUP(A3019,Questionnaire!A:KQ,27,FALSE))</f>
        <v>#</v>
      </c>
    </row>
    <row r="3020" spans="1:2">
      <c r="A3020" t="s">
        <v>357</v>
      </c>
      <c r="B3020" t="str">
        <f>IF(ISBLANK(VLOOKUP(A3020,Questionnaire!A:KQ,27,FALSE)),"#",VLOOKUP(A3020,Questionnaire!A:KQ,27,FALSE))</f>
        <v>#</v>
      </c>
    </row>
    <row r="3021" spans="1:2">
      <c r="A3021" t="s">
        <v>360</v>
      </c>
      <c r="B3021" t="str">
        <f>IF(ISBLANK(VLOOKUP(A3021,Questionnaire!A:KQ,27,FALSE)),"#",VLOOKUP(A3021,Questionnaire!A:KQ,27,FALSE))</f>
        <v>#</v>
      </c>
    </row>
    <row r="3022" spans="1:2">
      <c r="A3022" t="s">
        <v>362</v>
      </c>
      <c r="B3022" t="str">
        <f>IF(ISBLANK(VLOOKUP(A3022,Questionnaire!A:KQ,27,FALSE)),"#",VLOOKUP(A3022,Questionnaire!A:KQ,27,FALSE))</f>
        <v>#</v>
      </c>
    </row>
    <row r="3023" spans="1:2">
      <c r="A3023" t="s">
        <v>363</v>
      </c>
      <c r="B3023" t="str">
        <f>IF(ISBLANK(VLOOKUP(A3023,Questionnaire!A:KQ,27,FALSE)),"#",VLOOKUP(A3023,Questionnaire!A:KQ,27,FALSE))</f>
        <v>#</v>
      </c>
    </row>
    <row r="3024" spans="1:2">
      <c r="A3024" t="s">
        <v>364</v>
      </c>
      <c r="B3024" t="str">
        <f>IF(ISBLANK(VLOOKUP(A3024,Questionnaire!A:KQ,27,FALSE)),"#",VLOOKUP(A3024,Questionnaire!A:KQ,27,FALSE))</f>
        <v>#</v>
      </c>
    </row>
    <row r="3025" spans="1:2">
      <c r="A3025" t="s">
        <v>365</v>
      </c>
      <c r="B3025" t="str">
        <f>IF(ISBLANK(VLOOKUP(A3025,Questionnaire!A:KQ,27,FALSE)),"#",VLOOKUP(A3025,Questionnaire!A:KQ,27,FALSE))</f>
        <v>#</v>
      </c>
    </row>
    <row r="3026" spans="1:2">
      <c r="A3026" t="s">
        <v>366</v>
      </c>
      <c r="B3026" t="str">
        <f>IF(ISBLANK(VLOOKUP(A3026,Questionnaire!A:KQ,27,FALSE)),"#",VLOOKUP(A3026,Questionnaire!A:KQ,27,FALSE))</f>
        <v>#</v>
      </c>
    </row>
    <row r="3027" spans="1:2">
      <c r="A3027" t="s">
        <v>371</v>
      </c>
      <c r="B3027" t="str">
        <f>IF(ISBLANK(VLOOKUP(A3027,Questionnaire!A:KQ,27,FALSE)),"#",VLOOKUP(A3027,Questionnaire!A:KQ,27,FALSE))</f>
        <v>#</v>
      </c>
    </row>
    <row r="3028" spans="1:2">
      <c r="A3028" t="s">
        <v>372</v>
      </c>
      <c r="B3028" t="str">
        <f>IF(ISBLANK(VLOOKUP(A3028,Questionnaire!A:KQ,27,FALSE)),"#",VLOOKUP(A3028,Questionnaire!A:KQ,27,FALSE))</f>
        <v>#</v>
      </c>
    </row>
    <row r="3029" spans="1:2">
      <c r="A3029" t="s">
        <v>373</v>
      </c>
      <c r="B3029" t="str">
        <f>IF(ISBLANK(VLOOKUP(A3029,Questionnaire!A:KQ,27,FALSE)),"#",VLOOKUP(A3029,Questionnaire!A:KQ,27,FALSE))</f>
        <v>#</v>
      </c>
    </row>
    <row r="3030" spans="1:2">
      <c r="A3030" t="s">
        <v>374</v>
      </c>
      <c r="B3030" t="str">
        <f>IF(ISBLANK(VLOOKUP(A3030,Questionnaire!A:KQ,27,FALSE)),"#",VLOOKUP(A3030,Questionnaire!A:KQ,27,FALSE))</f>
        <v>#</v>
      </c>
    </row>
    <row r="3031" spans="1:2">
      <c r="A3031" t="s">
        <v>377</v>
      </c>
      <c r="B3031" t="str">
        <f>IF(ISBLANK(VLOOKUP(A3031,Questionnaire!A:KQ,27,FALSE)),"#",VLOOKUP(A3031,Questionnaire!A:KQ,27,FALSE))</f>
        <v>#</v>
      </c>
    </row>
    <row r="3032" spans="1:2">
      <c r="A3032" t="s">
        <v>379</v>
      </c>
      <c r="B3032" t="str">
        <f>IF(ISBLANK(VLOOKUP(A3032,Questionnaire!A:KQ,27,FALSE)),"#",VLOOKUP(A3032,Questionnaire!A:KQ,27,FALSE))</f>
        <v>#</v>
      </c>
    </row>
    <row r="3033" spans="1:2">
      <c r="A3033" t="s">
        <v>380</v>
      </c>
      <c r="B3033" t="str">
        <f>IF(ISBLANK(VLOOKUP(A3033,Questionnaire!A:KQ,27,FALSE)),"#",VLOOKUP(A3033,Questionnaire!A:KQ,27,FALSE))</f>
        <v>#</v>
      </c>
    </row>
    <row r="3034" spans="1:2">
      <c r="A3034" t="s">
        <v>381</v>
      </c>
      <c r="B3034" t="str">
        <f>IF(ISBLANK(VLOOKUP(A3034,Questionnaire!A:KQ,27,FALSE)),"#",VLOOKUP(A3034,Questionnaire!A:KQ,27,FALSE))</f>
        <v>#</v>
      </c>
    </row>
    <row r="3035" spans="1:2">
      <c r="A3035" t="s">
        <v>382</v>
      </c>
      <c r="B3035" t="str">
        <f>IF(ISBLANK(VLOOKUP(A3035,Questionnaire!A:KQ,27,FALSE)),"#",VLOOKUP(A3035,Questionnaire!A:KQ,27,FALSE))</f>
        <v>#</v>
      </c>
    </row>
    <row r="3036" spans="1:2">
      <c r="A3036" t="s">
        <v>384</v>
      </c>
      <c r="B3036" t="str">
        <f>IF(ISBLANK(VLOOKUP(A3036,Questionnaire!A:KQ,27,FALSE)),"#",VLOOKUP(A3036,Questionnaire!A:KQ,27,FALSE))</f>
        <v>#</v>
      </c>
    </row>
    <row r="3037" spans="1:2">
      <c r="A3037" t="s">
        <v>387</v>
      </c>
      <c r="B3037" t="str">
        <f>IF(ISBLANK(VLOOKUP(A3037,Questionnaire!A:KQ,27,FALSE)),"#",VLOOKUP(A3037,Questionnaire!A:KQ,27,FALSE))</f>
        <v>#</v>
      </c>
    </row>
    <row r="3038" spans="1:2">
      <c r="A3038" t="s">
        <v>391</v>
      </c>
      <c r="B3038" t="str">
        <f>IF(ISBLANK(VLOOKUP(A3038,Questionnaire!A:KQ,27,FALSE)),"#",VLOOKUP(A3038,Questionnaire!A:KQ,27,FALSE))</f>
        <v>#</v>
      </c>
    </row>
    <row r="3039" spans="1:2">
      <c r="A3039" t="s">
        <v>393</v>
      </c>
      <c r="B3039" t="str">
        <f>IF(ISBLANK(VLOOKUP(A3039,Questionnaire!A:KQ,27,FALSE)),"#",VLOOKUP(A3039,Questionnaire!A:KQ,27,FALSE))</f>
        <v>#</v>
      </c>
    </row>
    <row r="3040" spans="1:2">
      <c r="A3040" t="s">
        <v>395</v>
      </c>
      <c r="B3040" t="str">
        <f>IF(ISBLANK(VLOOKUP(A3040,Questionnaire!A:KQ,27,FALSE)),"#",VLOOKUP(A3040,Questionnaire!A:KQ,27,FALSE))</f>
        <v>#</v>
      </c>
    </row>
    <row r="3041" spans="1:2">
      <c r="A3041" t="s">
        <v>398</v>
      </c>
      <c r="B3041" t="str">
        <f>IF(ISBLANK(VLOOKUP(A3041,Questionnaire!A:KQ,27,FALSE)),"#",VLOOKUP(A3041,Questionnaire!A:KQ,27,FALSE))</f>
        <v>#</v>
      </c>
    </row>
    <row r="3042" spans="1:2">
      <c r="A3042" t="s">
        <v>402</v>
      </c>
      <c r="B3042" t="str">
        <f>IF(ISBLANK(VLOOKUP(A3042,Questionnaire!A:KQ,27,FALSE)),"#",VLOOKUP(A3042,Questionnaire!A:KQ,27,FALSE))</f>
        <v>#</v>
      </c>
    </row>
    <row r="3043" spans="1:2">
      <c r="A3043" t="s">
        <v>405</v>
      </c>
      <c r="B3043" t="str">
        <f>IF(ISBLANK(VLOOKUP(A3043,Questionnaire!A:KQ,27,FALSE)),"#",VLOOKUP(A3043,Questionnaire!A:KQ,27,FALSE))</f>
        <v>#</v>
      </c>
    </row>
    <row r="3044" spans="1:2">
      <c r="A3044" t="s">
        <v>409</v>
      </c>
      <c r="B3044" t="str">
        <f>IF(ISBLANK(VLOOKUP(A3044,Questionnaire!A:KQ,27,FALSE)),"#",VLOOKUP(A3044,Questionnaire!A:KQ,27,FALSE))</f>
        <v>#</v>
      </c>
    </row>
    <row r="3045" spans="1:2">
      <c r="A3045" t="s">
        <v>412</v>
      </c>
      <c r="B3045" t="str">
        <f>IF(ISBLANK(VLOOKUP(A3045,Questionnaire!A:KQ,27,FALSE)),"#",VLOOKUP(A3045,Questionnaire!A:KQ,27,FALSE))</f>
        <v>#</v>
      </c>
    </row>
    <row r="3046" spans="1:2">
      <c r="A3046" t="s">
        <v>415</v>
      </c>
      <c r="B3046" t="str">
        <f>IF(ISBLANK(VLOOKUP(A3046,Questionnaire!A:KQ,27,FALSE)),"#",VLOOKUP(A3046,Questionnaire!A:KQ,27,FALSE))</f>
        <v>#</v>
      </c>
    </row>
    <row r="3047" spans="1:2">
      <c r="A3047" t="s">
        <v>418</v>
      </c>
      <c r="B3047" t="str">
        <f>IF(ISBLANK(VLOOKUP(A3047,Questionnaire!A:KQ,27,FALSE)),"#",VLOOKUP(A3047,Questionnaire!A:KQ,27,FALSE))</f>
        <v>#</v>
      </c>
    </row>
    <row r="3048" spans="1:2">
      <c r="A3048" t="s">
        <v>421</v>
      </c>
      <c r="B3048" t="str">
        <f>IF(ISBLANK(VLOOKUP(A3048,Questionnaire!A:KQ,27,FALSE)),"#",VLOOKUP(A3048,Questionnaire!A:KQ,27,FALSE))</f>
        <v>#</v>
      </c>
    </row>
    <row r="3049" spans="1:2">
      <c r="A3049" t="s">
        <v>424</v>
      </c>
      <c r="B3049" t="str">
        <f>IF(ISBLANK(VLOOKUP(A3049,Questionnaire!A:KQ,27,FALSE)),"#",VLOOKUP(A3049,Questionnaire!A:KQ,27,FALSE))</f>
        <v>#</v>
      </c>
    </row>
    <row r="3050" spans="1:2">
      <c r="A3050" t="s">
        <v>429</v>
      </c>
      <c r="B3050" t="str">
        <f>IF(ISBLANK(VLOOKUP(A3050,Questionnaire!A:KQ,27,FALSE)),"#",VLOOKUP(A3050,Questionnaire!A:KQ,27,FALSE))</f>
        <v>#</v>
      </c>
    </row>
    <row r="3051" spans="1:2">
      <c r="A3051" t="s">
        <v>432</v>
      </c>
      <c r="B3051" t="str">
        <f>IF(ISBLANK(VLOOKUP(A3051,Questionnaire!A:KQ,27,FALSE)),"#",VLOOKUP(A3051,Questionnaire!A:KQ,27,FALSE))</f>
        <v>#</v>
      </c>
    </row>
    <row r="3052" spans="1:2">
      <c r="A3052" t="s">
        <v>435</v>
      </c>
      <c r="B3052" t="str">
        <f>IF(ISBLANK(VLOOKUP(A3052,Questionnaire!A:KQ,27,FALSE)),"#",VLOOKUP(A3052,Questionnaire!A:KQ,27,FALSE))</f>
        <v>#</v>
      </c>
    </row>
    <row r="3053" spans="1:2">
      <c r="A3053" t="s">
        <v>437</v>
      </c>
      <c r="B3053" t="str">
        <f>IF(ISBLANK(VLOOKUP(A3053,Questionnaire!A:KQ,27,FALSE)),"#",VLOOKUP(A3053,Questionnaire!A:KQ,27,FALSE))</f>
        <v>#</v>
      </c>
    </row>
    <row r="3054" spans="1:2">
      <c r="A3054" t="s">
        <v>439</v>
      </c>
      <c r="B3054" t="str">
        <f>IF(ISBLANK(VLOOKUP(A3054,Questionnaire!A:KQ,27,FALSE)),"#",VLOOKUP(A3054,Questionnaire!A:KQ,27,FALSE))</f>
        <v>#</v>
      </c>
    </row>
    <row r="3055" spans="1:2">
      <c r="A3055" t="s">
        <v>442</v>
      </c>
      <c r="B3055" t="str">
        <f>IF(ISBLANK(VLOOKUP(A3055,Questionnaire!A:KQ,27,FALSE)),"#",VLOOKUP(A3055,Questionnaire!A:KQ,27,FALSE))</f>
        <v>#</v>
      </c>
    </row>
    <row r="3056" spans="1:2">
      <c r="A3056" t="s">
        <v>445</v>
      </c>
      <c r="B3056" t="str">
        <f>IF(ISBLANK(VLOOKUP(A3056,Questionnaire!A:KQ,27,FALSE)),"#",VLOOKUP(A3056,Questionnaire!A:KQ,27,FALSE))</f>
        <v>#</v>
      </c>
    </row>
    <row r="3057" spans="1:3">
      <c r="A3057" t="s">
        <v>448</v>
      </c>
      <c r="B3057" t="str">
        <f>IF(ISBLANK(VLOOKUP(A3057,Questionnaire!A:KQ,27,FALSE)),"#",VLOOKUP(A3057,Questionnaire!A:KQ,27,FALSE))</f>
        <v>#</v>
      </c>
    </row>
    <row r="3058" spans="1:3">
      <c r="A3058" t="s">
        <v>452</v>
      </c>
      <c r="B3058" t="str">
        <f>IF(ISBLANK(VLOOKUP(A3058,Questionnaire!A:KQ,27,FALSE)),"#",VLOOKUP(A3058,Questionnaire!A:KQ,27,FALSE))</f>
        <v>#</v>
      </c>
    </row>
    <row r="3059" spans="1:3">
      <c r="A3059" t="s">
        <v>455</v>
      </c>
      <c r="B3059" t="str">
        <f>IF(ISBLANK(VLOOKUP(A3059,Questionnaire!A:KQ,27,FALSE)),"#",VLOOKUP(A3059,Questionnaire!A:KQ,27,FALSE))</f>
        <v>#</v>
      </c>
    </row>
    <row r="3060" spans="1:3">
      <c r="A3060" t="s">
        <v>458</v>
      </c>
      <c r="B3060" t="str">
        <f>IF(ISBLANK(VLOOKUP(A3060,Questionnaire!A:KQ,27,FALSE)),"#",VLOOKUP(A3060,Questionnaire!A:KQ,27,FALSE))</f>
        <v>#</v>
      </c>
    </row>
    <row r="3061" spans="1:3">
      <c r="A3061" t="s">
        <v>461</v>
      </c>
      <c r="B3061" t="str">
        <f>IF(ISBLANK(VLOOKUP(A3061,Questionnaire!A:KQ,27,FALSE)),"#",VLOOKUP(A3061,Questionnaire!A:KQ,27,FALSE))</f>
        <v>#</v>
      </c>
    </row>
    <row r="3062" spans="1:3">
      <c r="A3062" t="s">
        <v>465</v>
      </c>
      <c r="B3062" t="str">
        <f>IF(ISBLANK(VLOOKUP(A3062,Questionnaire!A:KQ,27,FALSE)),"#",VLOOKUP(A3062,Questionnaire!A:KQ,27,FALSE))</f>
        <v>#</v>
      </c>
    </row>
    <row r="3063" spans="1:3">
      <c r="A3063" t="s">
        <v>467</v>
      </c>
      <c r="B3063" t="str">
        <f>IF(ISBLANK(VLOOKUP(A3063,Questionnaire!A:KQ,27,FALSE)),"#",VLOOKUP(A3063,Questionnaire!A:KQ,27,FALSE))</f>
        <v>#</v>
      </c>
    </row>
    <row r="3064" spans="1:3">
      <c r="A3064" t="s">
        <v>469</v>
      </c>
      <c r="B3064" t="str">
        <f>IF(ISBLANK(VLOOKUP(A3064,Questionnaire!A:KQ,27,FALSE)),"#",VLOOKUP(A3064,Questionnaire!A:KQ,27,FALSE))</f>
        <v>#</v>
      </c>
    </row>
    <row r="3065" spans="1:3">
      <c r="A3065" t="s">
        <v>471</v>
      </c>
      <c r="B3065" t="str">
        <f>IF(ISBLANK(VLOOKUP(A3065,Questionnaire!A:KQ,27,FALSE)),"#",VLOOKUP(A3065,Questionnaire!A:KQ,27,FALSE))</f>
        <v>#</v>
      </c>
    </row>
    <row r="3066" spans="1:3">
      <c r="A3066" t="s">
        <v>473</v>
      </c>
      <c r="B3066" t="str">
        <f>IF(ISBLANK(VLOOKUP(A3066,Questionnaire!A:KQ,27,FALSE)),"#",VLOOKUP(A3066,Questionnaire!A:KQ,27,FALSE))</f>
        <v>#</v>
      </c>
    </row>
    <row r="3067" spans="1:3">
      <c r="A3067" t="s">
        <v>475</v>
      </c>
      <c r="B3067" t="str">
        <f>IF(ISBLANK(VLOOKUP(A3067,Questionnaire!A:KQ,27,FALSE)),"#",VLOOKUP(A3067,Questionnaire!A:KQ,27,FALSE))</f>
        <v>#</v>
      </c>
    </row>
    <row r="3068" spans="1:3">
      <c r="A3068" t="s">
        <v>185</v>
      </c>
      <c r="B3068" t="str">
        <f>IF(ISBLANK(VLOOKUP(A3068,Questionnaire!A:KQ,28,FALSE)),"#",VLOOKUP(A3068,Questionnaire!A:KQ,28,FALSE))</f>
        <v>#</v>
      </c>
      <c r="C3068">
        <v>25</v>
      </c>
    </row>
    <row r="3069" spans="1:3">
      <c r="A3069" t="s">
        <v>187</v>
      </c>
      <c r="B3069" t="str">
        <f>IF(ISNA(VLOOKUP(VLOOKUP(A3069,Questionnaire!A:KQ,28,FALSE),'CORA Encoding'!D:E,2,FALSE)),"#",VLOOKUP(VLOOKUP(A3069,Questionnaire!A:KQ,28,FALSE),'CORA Encoding'!D:E,2,FALSE))</f>
        <v>#</v>
      </c>
    </row>
    <row r="3070" spans="1:3">
      <c r="A3070" t="s">
        <v>189</v>
      </c>
      <c r="B3070" t="str">
        <f>IF(ISNA(VLOOKUP(VLOOKUP(A3070,Questionnaire!A:KQ,28,FALSE),'CORA Encoding'!G:H,2,FALSE)),"#",VLOOKUP(VLOOKUP(A3070,Questionnaire!A:KQ,28,FALSE),'CORA Encoding'!G:H,2,FALSE))</f>
        <v>#</v>
      </c>
    </row>
    <row r="3071" spans="1:3">
      <c r="A3071" t="s">
        <v>191</v>
      </c>
      <c r="B3071" t="str">
        <f>IF(ISNA(VLOOKUP(VLOOKUP(A3071,Questionnaire!A:KQ,28,FALSE),'Country List'!E:F,2,FALSE)),"#",VLOOKUP(VLOOKUP(A3071,Questionnaire!A:KQ,28,FALSE),'Country List'!E:F,2,FALSE))</f>
        <v>#</v>
      </c>
    </row>
    <row r="3072" spans="1:3">
      <c r="A3072" t="s">
        <v>193</v>
      </c>
      <c r="B3072" t="str">
        <f>IF(ISNA(VLOOKUP(VLOOKUP(A3072,Questionnaire!A:KQ,28,FALSE),'Industry List'!B:C,2,FALSE)),"#",VLOOKUP(VLOOKUP(A3072,Questionnaire!A:KQ,28,FALSE),'Industry List'!B:C,2,FALSE))</f>
        <v>#</v>
      </c>
    </row>
    <row r="3073" spans="1:2">
      <c r="A3073" t="s">
        <v>197</v>
      </c>
      <c r="B3073" t="str">
        <f>IF(ISBLANK(VLOOKUP(A3073,Questionnaire!A:KQ,28,FALSE)),"#",VLOOKUP(A3073,Questionnaire!A:KQ,28,FALSE))</f>
        <v>#</v>
      </c>
    </row>
    <row r="3074" spans="1:2">
      <c r="A3074" t="s">
        <v>201</v>
      </c>
      <c r="B3074" t="str">
        <f>IF(ISBLANK(VLOOKUP(A3074,Questionnaire!A:KQ,28,FALSE)),"#",VLOOKUP(A3074,Questionnaire!A:KQ,28,FALSE))</f>
        <v>#</v>
      </c>
    </row>
    <row r="3075" spans="1:2">
      <c r="A3075" t="s">
        <v>203</v>
      </c>
      <c r="B3075" t="str">
        <f>IF(ISNA(VLOOKUP(VLOOKUP(A3075,Questionnaire!A:KQ,28,FALSE),'CORA Encoding'!J:K,2,FALSE)),"#",VLOOKUP(VLOOKUP(A3075,Questionnaire!A:KQ,28,FALSE),'CORA Encoding'!J:K,2,FALSE))</f>
        <v>#</v>
      </c>
    </row>
    <row r="3076" spans="1:2">
      <c r="A3076" t="s">
        <v>208</v>
      </c>
      <c r="B3076" t="str">
        <f>IF(ISBLANK(VLOOKUP(A3076,Questionnaire!A:KQ,28,FALSE)),"#",VLOOKUP(A3076,Questionnaire!A:KQ,28,FALSE))</f>
        <v>#</v>
      </c>
    </row>
    <row r="3077" spans="1:2">
      <c r="A3077" t="s">
        <v>213</v>
      </c>
      <c r="B3077" t="str">
        <f>IF(ISBLANK(VLOOKUP(A3077,Questionnaire!A:KQ,28,FALSE)),"#",VLOOKUP(A3077,Questionnaire!A:KQ,28,FALSE))</f>
        <v>#</v>
      </c>
    </row>
    <row r="3078" spans="1:2">
      <c r="A3078" t="s">
        <v>215</v>
      </c>
      <c r="B3078" t="str">
        <f>IF(ISBLANK(VLOOKUP(A3078,Questionnaire!A:KQ,28,FALSE)),"#",VLOOKUP(A3078,Questionnaire!A:KQ,28,FALSE))</f>
        <v>#</v>
      </c>
    </row>
    <row r="3079" spans="1:2">
      <c r="A3079" t="s">
        <v>217</v>
      </c>
      <c r="B3079" t="str">
        <f>IF(ISBLANK(VLOOKUP(A3079,Questionnaire!A:KQ,28,FALSE)),"#",VLOOKUP(A3079,Questionnaire!A:KQ,28,FALSE))</f>
        <v>#</v>
      </c>
    </row>
    <row r="3080" spans="1:2">
      <c r="A3080" t="s">
        <v>219</v>
      </c>
      <c r="B3080" t="str">
        <f>IF(ISBLANK(VLOOKUP(A3080,Questionnaire!A:KQ,28,FALSE)),"#",VLOOKUP(A3080,Questionnaire!A:KQ,28,FALSE))</f>
        <v>#</v>
      </c>
    </row>
    <row r="3081" spans="1:2">
      <c r="A3081" t="s">
        <v>221</v>
      </c>
      <c r="B3081" t="str">
        <f>IF(ISBLANK(VLOOKUP(A3081,Questionnaire!A:KQ,28,FALSE)),"#",VLOOKUP(A3081,Questionnaire!A:KQ,28,FALSE))</f>
        <v>#</v>
      </c>
    </row>
    <row r="3082" spans="1:2">
      <c r="A3082" t="s">
        <v>223</v>
      </c>
      <c r="B3082" t="str">
        <f>IF(ISBLANK(VLOOKUP(A3082,Questionnaire!A:KQ,28,FALSE)),"#",VLOOKUP(A3082,Questionnaire!A:KQ,28,FALSE))</f>
        <v>#</v>
      </c>
    </row>
    <row r="3083" spans="1:2">
      <c r="A3083" t="s">
        <v>225</v>
      </c>
      <c r="B3083" t="str">
        <f>IF(ISBLANK(VLOOKUP(A3083,Questionnaire!A:KQ,28,FALSE)),"#",VLOOKUP(A3083,Questionnaire!A:KQ,28,FALSE))</f>
        <v>#</v>
      </c>
    </row>
    <row r="3084" spans="1:2">
      <c r="A3084" t="s">
        <v>227</v>
      </c>
      <c r="B3084" t="str">
        <f>IF(ISBLANK(VLOOKUP(A3084,Questionnaire!A:KQ,28,FALSE)),"#",VLOOKUP(A3084,Questionnaire!A:KQ,28,FALSE))</f>
        <v>#</v>
      </c>
    </row>
    <row r="3085" spans="1:2">
      <c r="A3085" t="s">
        <v>229</v>
      </c>
      <c r="B3085" t="str">
        <f>IF(ISBLANK(VLOOKUP(A3085,Questionnaire!A:KQ,28,FALSE)),"#",VLOOKUP(A3085,Questionnaire!A:KQ,28,FALSE))</f>
        <v>#</v>
      </c>
    </row>
    <row r="3086" spans="1:2">
      <c r="A3086" t="s">
        <v>231</v>
      </c>
      <c r="B3086" t="str">
        <f>IF(ISBLANK(VLOOKUP(A3086,Questionnaire!A:KQ,28,FALSE)),"#",VLOOKUP(A3086,Questionnaire!A:KQ,28,FALSE))</f>
        <v>#</v>
      </c>
    </row>
    <row r="3087" spans="1:2">
      <c r="A3087" t="s">
        <v>233</v>
      </c>
      <c r="B3087" t="str">
        <f>IF(ISBLANK(VLOOKUP(A3087,Questionnaire!A:KQ,28,FALSE)),"#",VLOOKUP(A3087,Questionnaire!A:KQ,28,FALSE))</f>
        <v>#</v>
      </c>
    </row>
    <row r="3088" spans="1:2">
      <c r="A3088" t="s">
        <v>235</v>
      </c>
      <c r="B3088" t="str">
        <f>IF(ISBLANK(VLOOKUP(A3088,Questionnaire!A:KQ,28,FALSE)),"#",VLOOKUP(A3088,Questionnaire!A:KQ,28,FALSE))</f>
        <v>#</v>
      </c>
    </row>
    <row r="3089" spans="1:2">
      <c r="A3089" t="s">
        <v>237</v>
      </c>
      <c r="B3089" t="str">
        <f>IF(ISBLANK(VLOOKUP(A3089,Questionnaire!A:KQ,28,FALSE)),"#",VLOOKUP(A3089,Questionnaire!A:KQ,28,FALSE))</f>
        <v>#</v>
      </c>
    </row>
    <row r="3090" spans="1:2">
      <c r="A3090" t="s">
        <v>239</v>
      </c>
      <c r="B3090" t="str">
        <f>IF(ISBLANK(VLOOKUP(A3090,Questionnaire!A:KQ,28,FALSE)),"#",VLOOKUP(A3090,Questionnaire!A:KQ,28,FALSE))</f>
        <v>#</v>
      </c>
    </row>
    <row r="3091" spans="1:2">
      <c r="A3091" t="s">
        <v>242</v>
      </c>
      <c r="B3091" t="str">
        <f>IF(ISBLANK(VLOOKUP(A3091,Questionnaire!A:KQ,28,FALSE)),"#",VLOOKUP(A3091,Questionnaire!A:KQ,28,FALSE))</f>
        <v>#</v>
      </c>
    </row>
    <row r="3092" spans="1:2">
      <c r="A3092" t="s">
        <v>245</v>
      </c>
      <c r="B3092" t="str">
        <f>IF(ISBLANK(VLOOKUP(A3092,Questionnaire!A:KQ,28,FALSE)),"#",VLOOKUP(A3092,Questionnaire!A:KQ,28,FALSE))</f>
        <v>#</v>
      </c>
    </row>
    <row r="3093" spans="1:2">
      <c r="A3093" t="s">
        <v>247</v>
      </c>
      <c r="B3093" t="str">
        <f>IF(ISBLANK(VLOOKUP(A3093,Questionnaire!A:KQ,28,FALSE)),"#",VLOOKUP(A3093,Questionnaire!A:KQ,28,FALSE))</f>
        <v>#</v>
      </c>
    </row>
    <row r="3094" spans="1:2">
      <c r="A3094" t="s">
        <v>249</v>
      </c>
      <c r="B3094" t="str">
        <f>IF(ISBLANK(VLOOKUP(A3094,Questionnaire!A:KQ,28,FALSE)),"#",VLOOKUP(A3094,Questionnaire!A:KQ,28,FALSE))</f>
        <v>#</v>
      </c>
    </row>
    <row r="3095" spans="1:2">
      <c r="A3095" t="s">
        <v>250</v>
      </c>
      <c r="B3095" t="str">
        <f>IF(ISBLANK(VLOOKUP(A3095,Questionnaire!A:KQ,28,FALSE)),"#",VLOOKUP(A3095,Questionnaire!A:KQ,28,FALSE))</f>
        <v>#</v>
      </c>
    </row>
    <row r="3096" spans="1:2">
      <c r="A3096" t="s">
        <v>252</v>
      </c>
      <c r="B3096" t="str">
        <f>IF(ISBLANK(VLOOKUP(A3096,Questionnaire!A:KQ,28,FALSE)),"#",VLOOKUP(A3096,Questionnaire!A:KQ,28,FALSE))</f>
        <v>#</v>
      </c>
    </row>
    <row r="3097" spans="1:2">
      <c r="A3097" t="s">
        <v>255</v>
      </c>
      <c r="B3097" t="str">
        <f>IF(ISBLANK(VLOOKUP(A3097,Questionnaire!A:KQ,28,FALSE)),"#",VLOOKUP(A3097,Questionnaire!A:KQ,28,FALSE))</f>
        <v>#</v>
      </c>
    </row>
    <row r="3098" spans="1:2">
      <c r="A3098" t="s">
        <v>258</v>
      </c>
      <c r="B3098" t="str">
        <f>IF(ISNA(VLOOKUP(VLOOKUP(A3098,Questionnaire!A:KQ,28,FALSE),'CORA Encoding'!M:N,2,FALSE)),"#",VLOOKUP(VLOOKUP(A3098,Questionnaire!A:KQ,28,FALSE),'CORA Encoding'!M:N,2,FALSE))</f>
        <v>#</v>
      </c>
    </row>
    <row r="3099" spans="1:2">
      <c r="A3099" t="s">
        <v>261</v>
      </c>
      <c r="B3099" t="str">
        <f>IF(ISBLANK(VLOOKUP(A3099,Questionnaire!A:KQ,28,FALSE)),"#",VLOOKUP(A3099,Questionnaire!A:KQ,28,FALSE))</f>
        <v>#</v>
      </c>
    </row>
    <row r="3100" spans="1:2">
      <c r="A3100" t="s">
        <v>263</v>
      </c>
      <c r="B3100" t="str">
        <f>IF(ISBLANK(VLOOKUP(A3100,Questionnaire!A:KQ,28,FALSE)),"#",VLOOKUP(A3100,Questionnaire!A:KQ,28,FALSE))</f>
        <v>#</v>
      </c>
    </row>
    <row r="3101" spans="1:2">
      <c r="A3101" t="s">
        <v>265</v>
      </c>
      <c r="B3101" t="str">
        <f>IF(ISBLANK(VLOOKUP(A3101,Questionnaire!A:KQ,28,FALSE)),"#",VLOOKUP(A3101,Questionnaire!A:KQ,28,FALSE))</f>
        <v>#</v>
      </c>
    </row>
    <row r="3102" spans="1:2">
      <c r="A3102" t="s">
        <v>267</v>
      </c>
      <c r="B3102" t="str">
        <f>IF(ISBLANK(VLOOKUP(A3102,Questionnaire!A:KQ,28,FALSE)),"#",VLOOKUP(A3102,Questionnaire!A:KQ,28,FALSE))</f>
        <v>#</v>
      </c>
    </row>
    <row r="3103" spans="1:2">
      <c r="A3103" t="s">
        <v>269</v>
      </c>
      <c r="B3103" t="str">
        <f>IF(ISBLANK(VLOOKUP(A3103,Questionnaire!A:KQ,28,FALSE)),"#",VLOOKUP(A3103,Questionnaire!A:KQ,28,FALSE))</f>
        <v>#</v>
      </c>
    </row>
    <row r="3104" spans="1:2">
      <c r="A3104" t="s">
        <v>274</v>
      </c>
      <c r="B3104" t="str">
        <f>IF(ISBLANK(VLOOKUP(A3104,Questionnaire!A:KQ,28,FALSE)),"#",VLOOKUP(A3104,Questionnaire!A:KQ,28,FALSE))</f>
        <v>#</v>
      </c>
    </row>
    <row r="3105" spans="1:2">
      <c r="A3105" t="s">
        <v>276</v>
      </c>
      <c r="B3105" t="str">
        <f>IF(ISBLANK(VLOOKUP(A3105,Questionnaire!A:KQ,28,FALSE)),"#",VLOOKUP(A3105,Questionnaire!A:KQ,28,FALSE))</f>
        <v>#</v>
      </c>
    </row>
    <row r="3106" spans="1:2">
      <c r="A3106" t="s">
        <v>278</v>
      </c>
      <c r="B3106" t="str">
        <f>IF(ISBLANK(VLOOKUP(A3106,Questionnaire!A:KQ,28,FALSE)),"#",VLOOKUP(A3106,Questionnaire!A:KQ,28,FALSE))</f>
        <v>#</v>
      </c>
    </row>
    <row r="3107" spans="1:2">
      <c r="A3107" t="s">
        <v>280</v>
      </c>
      <c r="B3107" t="str">
        <f>IF(ISBLANK(VLOOKUP(A3107,Questionnaire!A:KQ,28,FALSE)),"#",VLOOKUP(A3107,Questionnaire!A:KQ,28,FALSE))</f>
        <v>#</v>
      </c>
    </row>
    <row r="3108" spans="1:2">
      <c r="A3108" t="s">
        <v>282</v>
      </c>
      <c r="B3108" t="str">
        <f>IF(ISBLANK(VLOOKUP(A3108,Questionnaire!A:KQ,28,FALSE)),"#",VLOOKUP(A3108,Questionnaire!A:KQ,28,FALSE))</f>
        <v>#</v>
      </c>
    </row>
    <row r="3109" spans="1:2">
      <c r="A3109" t="s">
        <v>286</v>
      </c>
      <c r="B3109" t="str">
        <f>IF(ISBLANK(VLOOKUP(A3109,Questionnaire!A:KQ,28,FALSE)),"#",VLOOKUP(A3109,Questionnaire!A:KQ,28,FALSE))</f>
        <v>#</v>
      </c>
    </row>
    <row r="3110" spans="1:2">
      <c r="A3110" t="s">
        <v>288</v>
      </c>
      <c r="B3110" t="str">
        <f>IF(ISBLANK(VLOOKUP(A3110,Questionnaire!A:KQ,28,FALSE)),"#",VLOOKUP(A3110,Questionnaire!A:KQ,28,FALSE))</f>
        <v>#</v>
      </c>
    </row>
    <row r="3111" spans="1:2">
      <c r="A3111" t="s">
        <v>290</v>
      </c>
      <c r="B3111" t="str">
        <f>IF(ISBLANK(VLOOKUP(A3111,Questionnaire!A:KQ,28,FALSE)),"#",VLOOKUP(A3111,Questionnaire!A:KQ,28,FALSE))</f>
        <v>#</v>
      </c>
    </row>
    <row r="3112" spans="1:2">
      <c r="A3112" t="s">
        <v>292</v>
      </c>
      <c r="B3112" t="str">
        <f>IF(ISBLANK(VLOOKUP(A3112,Questionnaire!A:KQ,28,FALSE)),"#",VLOOKUP(A3112,Questionnaire!A:KQ,28,FALSE))</f>
        <v>#</v>
      </c>
    </row>
    <row r="3113" spans="1:2">
      <c r="A3113" t="s">
        <v>294</v>
      </c>
      <c r="B3113" t="str">
        <f>IF(ISBLANK(VLOOKUP(A3113,Questionnaire!A:KQ,28,FALSE)),"#",VLOOKUP(A3113,Questionnaire!A:KQ,28,FALSE))</f>
        <v>#</v>
      </c>
    </row>
    <row r="3114" spans="1:2">
      <c r="A3114" t="s">
        <v>296</v>
      </c>
      <c r="B3114" t="str">
        <f>IF(ISBLANK(VLOOKUP(A3114,Questionnaire!A:KQ,28,FALSE)),"#",VLOOKUP(A3114,Questionnaire!A:KQ,28,FALSE))</f>
        <v>#</v>
      </c>
    </row>
    <row r="3115" spans="1:2">
      <c r="A3115" t="s">
        <v>301</v>
      </c>
      <c r="B3115" t="str">
        <f>IF(ISBLANK(VLOOKUP(A3115,Questionnaire!A:KQ,28,FALSE)),"#",VLOOKUP(A3115,Questionnaire!A:KQ,28,FALSE))</f>
        <v>#</v>
      </c>
    </row>
    <row r="3116" spans="1:2">
      <c r="A3116" t="s">
        <v>303</v>
      </c>
      <c r="B3116" t="str">
        <f>IF(ISBLANK(VLOOKUP(A3116,Questionnaire!A:KQ,28,FALSE)),"#",VLOOKUP(A3116,Questionnaire!A:KQ,28,FALSE))</f>
        <v>#</v>
      </c>
    </row>
    <row r="3117" spans="1:2">
      <c r="A3117" t="s">
        <v>305</v>
      </c>
      <c r="B3117" t="str">
        <f>IF(ISBLANK(VLOOKUP(A3117,Questionnaire!A:KQ,28,FALSE)),"#",VLOOKUP(A3117,Questionnaire!A:KQ,28,FALSE))</f>
        <v>#</v>
      </c>
    </row>
    <row r="3118" spans="1:2">
      <c r="A3118" t="s">
        <v>307</v>
      </c>
      <c r="B3118" t="str">
        <f>IF(ISBLANK(VLOOKUP(A3118,Questionnaire!A:KQ,28,FALSE)),"#",VLOOKUP(A3118,Questionnaire!A:KQ,28,FALSE))</f>
        <v>#</v>
      </c>
    </row>
    <row r="3119" spans="1:2">
      <c r="A3119" t="s">
        <v>311</v>
      </c>
      <c r="B3119" t="str">
        <f>IF(ISBLANK(VLOOKUP(A3119,Questionnaire!A:KQ,28,FALSE)),"#",VLOOKUP(A3119,Questionnaire!A:KQ,28,FALSE))</f>
        <v>#</v>
      </c>
    </row>
    <row r="3120" spans="1:2">
      <c r="A3120" t="s">
        <v>313</v>
      </c>
      <c r="B3120" t="str">
        <f>IF(ISBLANK(VLOOKUP(A3120,Questionnaire!A:KQ,28,FALSE)),"#",VLOOKUP(A3120,Questionnaire!A:KQ,28,FALSE))</f>
        <v>#</v>
      </c>
    </row>
    <row r="3121" spans="1:2">
      <c r="A3121" t="s">
        <v>314</v>
      </c>
      <c r="B3121" t="str">
        <f>IF(ISBLANK(VLOOKUP(A3121,Questionnaire!A:KQ,28,FALSE)),"#",VLOOKUP(A3121,Questionnaire!A:KQ,28,FALSE))</f>
        <v>#</v>
      </c>
    </row>
    <row r="3122" spans="1:2">
      <c r="A3122" t="s">
        <v>315</v>
      </c>
      <c r="B3122" t="str">
        <f>IF(ISBLANK(VLOOKUP(A3122,Questionnaire!A:KQ,28,FALSE)),"#",VLOOKUP(A3122,Questionnaire!A:KQ,28,FALSE))</f>
        <v>#</v>
      </c>
    </row>
    <row r="3123" spans="1:2">
      <c r="A3123" t="s">
        <v>317</v>
      </c>
      <c r="B3123" t="str">
        <f>IF(ISBLANK(VLOOKUP(A3123,Questionnaire!A:KQ,28,FALSE)),"#",VLOOKUP(A3123,Questionnaire!A:KQ,28,FALSE))</f>
        <v>#</v>
      </c>
    </row>
    <row r="3124" spans="1:2">
      <c r="A3124" t="s">
        <v>319</v>
      </c>
      <c r="B3124" t="str">
        <f>IF(ISBLANK(VLOOKUP(A3124,Questionnaire!A:KQ,28,FALSE)),"#",VLOOKUP(A3124,Questionnaire!A:KQ,28,FALSE))</f>
        <v>#</v>
      </c>
    </row>
    <row r="3125" spans="1:2">
      <c r="A3125" t="s">
        <v>322</v>
      </c>
      <c r="B3125" t="str">
        <f>IF(ISBLANK(VLOOKUP(A3125,Questionnaire!A:KQ,28,FALSE)),"#",VLOOKUP(A3125,Questionnaire!A:KQ,28,FALSE))</f>
        <v>#</v>
      </c>
    </row>
    <row r="3126" spans="1:2">
      <c r="A3126" t="s">
        <v>326</v>
      </c>
      <c r="B3126" t="str">
        <f>IF(ISBLANK(VLOOKUP(A3126,Questionnaire!A:KQ,28,FALSE)),"#",VLOOKUP(A3126,Questionnaire!A:KQ,28,FALSE))</f>
        <v>#</v>
      </c>
    </row>
    <row r="3127" spans="1:2">
      <c r="A3127" t="s">
        <v>328</v>
      </c>
      <c r="B3127" t="str">
        <f>IF(ISBLANK(VLOOKUP(A3127,Questionnaire!A:KQ,28,FALSE)),"#",VLOOKUP(A3127,Questionnaire!A:KQ,28,FALSE))</f>
        <v>#</v>
      </c>
    </row>
    <row r="3128" spans="1:2">
      <c r="A3128" t="s">
        <v>332</v>
      </c>
      <c r="B3128" t="str">
        <f>IF(ISBLANK(VLOOKUP(A3128,Questionnaire!A:KQ,28,FALSE)),"#",VLOOKUP(A3128,Questionnaire!A:KQ,28,FALSE))</f>
        <v>#</v>
      </c>
    </row>
    <row r="3129" spans="1:2">
      <c r="A3129" t="s">
        <v>333</v>
      </c>
      <c r="B3129" t="str">
        <f>IF(ISBLANK(VLOOKUP(A3129,Questionnaire!A:KQ,28,FALSE)),"#",VLOOKUP(A3129,Questionnaire!A:KQ,28,FALSE))</f>
        <v>#</v>
      </c>
    </row>
    <row r="3130" spans="1:2">
      <c r="A3130" t="s">
        <v>334</v>
      </c>
      <c r="B3130" t="str">
        <f>IF(ISBLANK(VLOOKUP(A3130,Questionnaire!A:KQ,28,FALSE)),"#",VLOOKUP(A3130,Questionnaire!A:KQ,28,FALSE))</f>
        <v>#</v>
      </c>
    </row>
    <row r="3131" spans="1:2">
      <c r="A3131" t="s">
        <v>335</v>
      </c>
      <c r="B3131" t="str">
        <f>IF(ISBLANK(VLOOKUP(A3131,Questionnaire!A:KQ,28,FALSE)),"#",VLOOKUP(A3131,Questionnaire!A:KQ,28,FALSE))</f>
        <v>#</v>
      </c>
    </row>
    <row r="3132" spans="1:2">
      <c r="A3132" t="s">
        <v>336</v>
      </c>
      <c r="B3132" t="str">
        <f>IF(ISBLANK(VLOOKUP(A3132,Questionnaire!A:KQ,28,FALSE)),"#",VLOOKUP(A3132,Questionnaire!A:KQ,28,FALSE))</f>
        <v>#</v>
      </c>
    </row>
    <row r="3133" spans="1:2">
      <c r="A3133" t="s">
        <v>337</v>
      </c>
      <c r="B3133" t="str">
        <f>IF(ISBLANK(VLOOKUP(A3133,Questionnaire!A:KQ,28,FALSE)),"#",VLOOKUP(A3133,Questionnaire!A:KQ,28,FALSE))</f>
        <v>#</v>
      </c>
    </row>
    <row r="3134" spans="1:2">
      <c r="A3134" t="s">
        <v>338</v>
      </c>
      <c r="B3134" t="str">
        <f>IF(ISBLANK(VLOOKUP(A3134,Questionnaire!A:KQ,28,FALSE)),"#",VLOOKUP(A3134,Questionnaire!A:KQ,28,FALSE))</f>
        <v>#</v>
      </c>
    </row>
    <row r="3135" spans="1:2">
      <c r="A3135" t="s">
        <v>339</v>
      </c>
      <c r="B3135" t="str">
        <f>IF(ISBLANK(VLOOKUP(A3135,Questionnaire!A:KQ,28,FALSE)),"#",VLOOKUP(A3135,Questionnaire!A:KQ,28,FALSE))</f>
        <v>#</v>
      </c>
    </row>
    <row r="3136" spans="1:2">
      <c r="A3136" t="s">
        <v>340</v>
      </c>
      <c r="B3136" t="str">
        <f>IF(ISBLANK(VLOOKUP(A3136,Questionnaire!A:KQ,28,FALSE)),"#",VLOOKUP(A3136,Questionnaire!A:KQ,28,FALSE))</f>
        <v>#</v>
      </c>
    </row>
    <row r="3137" spans="1:2">
      <c r="A3137" t="s">
        <v>341</v>
      </c>
      <c r="B3137" t="str">
        <f>IF(ISBLANK(VLOOKUP(A3137,Questionnaire!A:KQ,28,FALSE)),"#",VLOOKUP(A3137,Questionnaire!A:KQ,28,FALSE))</f>
        <v>#</v>
      </c>
    </row>
    <row r="3138" spans="1:2">
      <c r="A3138" t="s">
        <v>342</v>
      </c>
      <c r="B3138" t="str">
        <f>IF(ISBLANK(VLOOKUP(A3138,Questionnaire!A:KQ,28,FALSE)),"#",VLOOKUP(A3138,Questionnaire!A:KQ,28,FALSE))</f>
        <v>#</v>
      </c>
    </row>
    <row r="3139" spans="1:2">
      <c r="A3139" t="s">
        <v>343</v>
      </c>
      <c r="B3139" t="str">
        <f>IF(ISBLANK(VLOOKUP(A3139,Questionnaire!A:KQ,28,FALSE)),"#",VLOOKUP(A3139,Questionnaire!A:KQ,28,FALSE))</f>
        <v>#</v>
      </c>
    </row>
    <row r="3140" spans="1:2">
      <c r="A3140" t="s">
        <v>344</v>
      </c>
      <c r="B3140" t="str">
        <f>IF(ISBLANK(VLOOKUP(A3140,Questionnaire!A:KQ,28,FALSE)),"#",VLOOKUP(A3140,Questionnaire!A:KQ,28,FALSE))</f>
        <v>#</v>
      </c>
    </row>
    <row r="3141" spans="1:2">
      <c r="A3141" t="s">
        <v>345</v>
      </c>
      <c r="B3141" t="str">
        <f>IF(ISBLANK(VLOOKUP(A3141,Questionnaire!A:KQ,28,FALSE)),"#",VLOOKUP(A3141,Questionnaire!A:KQ,28,FALSE))</f>
        <v>#</v>
      </c>
    </row>
    <row r="3142" spans="1:2">
      <c r="A3142" t="s">
        <v>348</v>
      </c>
      <c r="B3142" t="str">
        <f>IF(ISBLANK(VLOOKUP(A3142,Questionnaire!A:KQ,28,FALSE)),"#",VLOOKUP(A3142,Questionnaire!A:KQ,28,FALSE))</f>
        <v>#</v>
      </c>
    </row>
    <row r="3143" spans="1:2">
      <c r="A3143" t="s">
        <v>353</v>
      </c>
      <c r="B3143" t="str">
        <f>IF(ISBLANK(VLOOKUP(A3143,Questionnaire!A:KQ,28,FALSE)),"#",VLOOKUP(A3143,Questionnaire!A:KQ,28,FALSE))</f>
        <v>#</v>
      </c>
    </row>
    <row r="3144" spans="1:2">
      <c r="A3144" t="s">
        <v>354</v>
      </c>
      <c r="B3144" t="str">
        <f>IF(ISBLANK(VLOOKUP(A3144,Questionnaire!A:KQ,28,FALSE)),"#",VLOOKUP(A3144,Questionnaire!A:KQ,28,FALSE))</f>
        <v>#</v>
      </c>
    </row>
    <row r="3145" spans="1:2">
      <c r="A3145" t="s">
        <v>355</v>
      </c>
      <c r="B3145" t="str">
        <f>IF(ISBLANK(VLOOKUP(A3145,Questionnaire!A:KQ,28,FALSE)),"#",VLOOKUP(A3145,Questionnaire!A:KQ,28,FALSE))</f>
        <v>#</v>
      </c>
    </row>
    <row r="3146" spans="1:2">
      <c r="A3146" t="s">
        <v>356</v>
      </c>
      <c r="B3146" t="str">
        <f>IF(ISBLANK(VLOOKUP(A3146,Questionnaire!A:KQ,28,FALSE)),"#",VLOOKUP(A3146,Questionnaire!A:KQ,28,FALSE))</f>
        <v>#</v>
      </c>
    </row>
    <row r="3147" spans="1:2">
      <c r="A3147" t="s">
        <v>357</v>
      </c>
      <c r="B3147" t="str">
        <f>IF(ISBLANK(VLOOKUP(A3147,Questionnaire!A:KQ,28,FALSE)),"#",VLOOKUP(A3147,Questionnaire!A:KQ,28,FALSE))</f>
        <v>#</v>
      </c>
    </row>
    <row r="3148" spans="1:2">
      <c r="A3148" t="s">
        <v>360</v>
      </c>
      <c r="B3148" t="str">
        <f>IF(ISBLANK(VLOOKUP(A3148,Questionnaire!A:KQ,28,FALSE)),"#",VLOOKUP(A3148,Questionnaire!A:KQ,28,FALSE))</f>
        <v>#</v>
      </c>
    </row>
    <row r="3149" spans="1:2">
      <c r="A3149" t="s">
        <v>362</v>
      </c>
      <c r="B3149" t="str">
        <f>IF(ISBLANK(VLOOKUP(A3149,Questionnaire!A:KQ,28,FALSE)),"#",VLOOKUP(A3149,Questionnaire!A:KQ,28,FALSE))</f>
        <v>#</v>
      </c>
    </row>
    <row r="3150" spans="1:2">
      <c r="A3150" t="s">
        <v>363</v>
      </c>
      <c r="B3150" t="str">
        <f>IF(ISBLANK(VLOOKUP(A3150,Questionnaire!A:KQ,28,FALSE)),"#",VLOOKUP(A3150,Questionnaire!A:KQ,28,FALSE))</f>
        <v>#</v>
      </c>
    </row>
    <row r="3151" spans="1:2">
      <c r="A3151" t="s">
        <v>364</v>
      </c>
      <c r="B3151" t="str">
        <f>IF(ISBLANK(VLOOKUP(A3151,Questionnaire!A:KQ,28,FALSE)),"#",VLOOKUP(A3151,Questionnaire!A:KQ,28,FALSE))</f>
        <v>#</v>
      </c>
    </row>
    <row r="3152" spans="1:2">
      <c r="A3152" t="s">
        <v>365</v>
      </c>
      <c r="B3152" t="str">
        <f>IF(ISBLANK(VLOOKUP(A3152,Questionnaire!A:KQ,28,FALSE)),"#",VLOOKUP(A3152,Questionnaire!A:KQ,28,FALSE))</f>
        <v>#</v>
      </c>
    </row>
    <row r="3153" spans="1:2">
      <c r="A3153" t="s">
        <v>366</v>
      </c>
      <c r="B3153" t="str">
        <f>IF(ISBLANK(VLOOKUP(A3153,Questionnaire!A:KQ,28,FALSE)),"#",VLOOKUP(A3153,Questionnaire!A:KQ,28,FALSE))</f>
        <v>#</v>
      </c>
    </row>
    <row r="3154" spans="1:2">
      <c r="A3154" t="s">
        <v>371</v>
      </c>
      <c r="B3154" t="str">
        <f>IF(ISBLANK(VLOOKUP(A3154,Questionnaire!A:KQ,28,FALSE)),"#",VLOOKUP(A3154,Questionnaire!A:KQ,28,FALSE))</f>
        <v>#</v>
      </c>
    </row>
    <row r="3155" spans="1:2">
      <c r="A3155" t="s">
        <v>372</v>
      </c>
      <c r="B3155" t="str">
        <f>IF(ISBLANK(VLOOKUP(A3155,Questionnaire!A:KQ,28,FALSE)),"#",VLOOKUP(A3155,Questionnaire!A:KQ,28,FALSE))</f>
        <v>#</v>
      </c>
    </row>
    <row r="3156" spans="1:2">
      <c r="A3156" t="s">
        <v>373</v>
      </c>
      <c r="B3156" t="str">
        <f>IF(ISBLANK(VLOOKUP(A3156,Questionnaire!A:KQ,28,FALSE)),"#",VLOOKUP(A3156,Questionnaire!A:KQ,28,FALSE))</f>
        <v>#</v>
      </c>
    </row>
    <row r="3157" spans="1:2">
      <c r="A3157" t="s">
        <v>374</v>
      </c>
      <c r="B3157" t="str">
        <f>IF(ISBLANK(VLOOKUP(A3157,Questionnaire!A:KQ,28,FALSE)),"#",VLOOKUP(A3157,Questionnaire!A:KQ,28,FALSE))</f>
        <v>#</v>
      </c>
    </row>
    <row r="3158" spans="1:2">
      <c r="A3158" t="s">
        <v>377</v>
      </c>
      <c r="B3158" t="str">
        <f>IF(ISBLANK(VLOOKUP(A3158,Questionnaire!A:KQ,28,FALSE)),"#",VLOOKUP(A3158,Questionnaire!A:KQ,28,FALSE))</f>
        <v>#</v>
      </c>
    </row>
    <row r="3159" spans="1:2">
      <c r="A3159" t="s">
        <v>379</v>
      </c>
      <c r="B3159" t="str">
        <f>IF(ISBLANK(VLOOKUP(A3159,Questionnaire!A:KQ,28,FALSE)),"#",VLOOKUP(A3159,Questionnaire!A:KQ,28,FALSE))</f>
        <v>#</v>
      </c>
    </row>
    <row r="3160" spans="1:2">
      <c r="A3160" t="s">
        <v>380</v>
      </c>
      <c r="B3160" t="str">
        <f>IF(ISBLANK(VLOOKUP(A3160,Questionnaire!A:KQ,28,FALSE)),"#",VLOOKUP(A3160,Questionnaire!A:KQ,28,FALSE))</f>
        <v>#</v>
      </c>
    </row>
    <row r="3161" spans="1:2">
      <c r="A3161" t="s">
        <v>381</v>
      </c>
      <c r="B3161" t="str">
        <f>IF(ISBLANK(VLOOKUP(A3161,Questionnaire!A:KQ,28,FALSE)),"#",VLOOKUP(A3161,Questionnaire!A:KQ,28,FALSE))</f>
        <v>#</v>
      </c>
    </row>
    <row r="3162" spans="1:2">
      <c r="A3162" t="s">
        <v>382</v>
      </c>
      <c r="B3162" t="str">
        <f>IF(ISBLANK(VLOOKUP(A3162,Questionnaire!A:KQ,28,FALSE)),"#",VLOOKUP(A3162,Questionnaire!A:KQ,28,FALSE))</f>
        <v>#</v>
      </c>
    </row>
    <row r="3163" spans="1:2">
      <c r="A3163" t="s">
        <v>384</v>
      </c>
      <c r="B3163" t="str">
        <f>IF(ISBLANK(VLOOKUP(A3163,Questionnaire!A:KQ,28,FALSE)),"#",VLOOKUP(A3163,Questionnaire!A:KQ,28,FALSE))</f>
        <v>#</v>
      </c>
    </row>
    <row r="3164" spans="1:2">
      <c r="A3164" t="s">
        <v>387</v>
      </c>
      <c r="B3164" t="str">
        <f>IF(ISBLANK(VLOOKUP(A3164,Questionnaire!A:KQ,28,FALSE)),"#",VLOOKUP(A3164,Questionnaire!A:KQ,28,FALSE))</f>
        <v>#</v>
      </c>
    </row>
    <row r="3165" spans="1:2">
      <c r="A3165" t="s">
        <v>391</v>
      </c>
      <c r="B3165" t="str">
        <f>IF(ISBLANK(VLOOKUP(A3165,Questionnaire!A:KQ,28,FALSE)),"#",VLOOKUP(A3165,Questionnaire!A:KQ,28,FALSE))</f>
        <v>#</v>
      </c>
    </row>
    <row r="3166" spans="1:2">
      <c r="A3166" t="s">
        <v>393</v>
      </c>
      <c r="B3166" t="str">
        <f>IF(ISBLANK(VLOOKUP(A3166,Questionnaire!A:KQ,28,FALSE)),"#",VLOOKUP(A3166,Questionnaire!A:KQ,28,FALSE))</f>
        <v>#</v>
      </c>
    </row>
    <row r="3167" spans="1:2">
      <c r="A3167" t="s">
        <v>395</v>
      </c>
      <c r="B3167" t="str">
        <f>IF(ISBLANK(VLOOKUP(A3167,Questionnaire!A:KQ,28,FALSE)),"#",VLOOKUP(A3167,Questionnaire!A:KQ,28,FALSE))</f>
        <v>#</v>
      </c>
    </row>
    <row r="3168" spans="1:2">
      <c r="A3168" t="s">
        <v>398</v>
      </c>
      <c r="B3168" t="str">
        <f>IF(ISBLANK(VLOOKUP(A3168,Questionnaire!A:KQ,28,FALSE)),"#",VLOOKUP(A3168,Questionnaire!A:KQ,28,FALSE))</f>
        <v>#</v>
      </c>
    </row>
    <row r="3169" spans="1:2">
      <c r="A3169" t="s">
        <v>402</v>
      </c>
      <c r="B3169" t="str">
        <f>IF(ISBLANK(VLOOKUP(A3169,Questionnaire!A:KQ,28,FALSE)),"#",VLOOKUP(A3169,Questionnaire!A:KQ,28,FALSE))</f>
        <v>#</v>
      </c>
    </row>
    <row r="3170" spans="1:2">
      <c r="A3170" t="s">
        <v>405</v>
      </c>
      <c r="B3170" t="str">
        <f>IF(ISBLANK(VLOOKUP(A3170,Questionnaire!A:KQ,28,FALSE)),"#",VLOOKUP(A3170,Questionnaire!A:KQ,28,FALSE))</f>
        <v>#</v>
      </c>
    </row>
    <row r="3171" spans="1:2">
      <c r="A3171" t="s">
        <v>409</v>
      </c>
      <c r="B3171" t="str">
        <f>IF(ISBLANK(VLOOKUP(A3171,Questionnaire!A:KQ,28,FALSE)),"#",VLOOKUP(A3171,Questionnaire!A:KQ,28,FALSE))</f>
        <v>#</v>
      </c>
    </row>
    <row r="3172" spans="1:2">
      <c r="A3172" t="s">
        <v>412</v>
      </c>
      <c r="B3172" t="str">
        <f>IF(ISBLANK(VLOOKUP(A3172,Questionnaire!A:KQ,28,FALSE)),"#",VLOOKUP(A3172,Questionnaire!A:KQ,28,FALSE))</f>
        <v>#</v>
      </c>
    </row>
    <row r="3173" spans="1:2">
      <c r="A3173" t="s">
        <v>415</v>
      </c>
      <c r="B3173" t="str">
        <f>IF(ISBLANK(VLOOKUP(A3173,Questionnaire!A:KQ,28,FALSE)),"#",VLOOKUP(A3173,Questionnaire!A:KQ,28,FALSE))</f>
        <v>#</v>
      </c>
    </row>
    <row r="3174" spans="1:2">
      <c r="A3174" t="s">
        <v>418</v>
      </c>
      <c r="B3174" t="str">
        <f>IF(ISBLANK(VLOOKUP(A3174,Questionnaire!A:KQ,28,FALSE)),"#",VLOOKUP(A3174,Questionnaire!A:KQ,28,FALSE))</f>
        <v>#</v>
      </c>
    </row>
    <row r="3175" spans="1:2">
      <c r="A3175" t="s">
        <v>421</v>
      </c>
      <c r="B3175" t="str">
        <f>IF(ISBLANK(VLOOKUP(A3175,Questionnaire!A:KQ,28,FALSE)),"#",VLOOKUP(A3175,Questionnaire!A:KQ,28,FALSE))</f>
        <v>#</v>
      </c>
    </row>
    <row r="3176" spans="1:2">
      <c r="A3176" t="s">
        <v>424</v>
      </c>
      <c r="B3176" t="str">
        <f>IF(ISBLANK(VLOOKUP(A3176,Questionnaire!A:KQ,28,FALSE)),"#",VLOOKUP(A3176,Questionnaire!A:KQ,28,FALSE))</f>
        <v>#</v>
      </c>
    </row>
    <row r="3177" spans="1:2">
      <c r="A3177" t="s">
        <v>429</v>
      </c>
      <c r="B3177" t="str">
        <f>IF(ISBLANK(VLOOKUP(A3177,Questionnaire!A:KQ,28,FALSE)),"#",VLOOKUP(A3177,Questionnaire!A:KQ,28,FALSE))</f>
        <v>#</v>
      </c>
    </row>
    <row r="3178" spans="1:2">
      <c r="A3178" t="s">
        <v>432</v>
      </c>
      <c r="B3178" t="str">
        <f>IF(ISBLANK(VLOOKUP(A3178,Questionnaire!A:KQ,28,FALSE)),"#",VLOOKUP(A3178,Questionnaire!A:KQ,28,FALSE))</f>
        <v>#</v>
      </c>
    </row>
    <row r="3179" spans="1:2">
      <c r="A3179" t="s">
        <v>435</v>
      </c>
      <c r="B3179" t="str">
        <f>IF(ISBLANK(VLOOKUP(A3179,Questionnaire!A:KQ,28,FALSE)),"#",VLOOKUP(A3179,Questionnaire!A:KQ,28,FALSE))</f>
        <v>#</v>
      </c>
    </row>
    <row r="3180" spans="1:2">
      <c r="A3180" t="s">
        <v>437</v>
      </c>
      <c r="B3180" t="str">
        <f>IF(ISBLANK(VLOOKUP(A3180,Questionnaire!A:KQ,28,FALSE)),"#",VLOOKUP(A3180,Questionnaire!A:KQ,28,FALSE))</f>
        <v>#</v>
      </c>
    </row>
    <row r="3181" spans="1:2">
      <c r="A3181" t="s">
        <v>439</v>
      </c>
      <c r="B3181" t="str">
        <f>IF(ISBLANK(VLOOKUP(A3181,Questionnaire!A:KQ,28,FALSE)),"#",VLOOKUP(A3181,Questionnaire!A:KQ,28,FALSE))</f>
        <v>#</v>
      </c>
    </row>
    <row r="3182" spans="1:2">
      <c r="A3182" t="s">
        <v>442</v>
      </c>
      <c r="B3182" t="str">
        <f>IF(ISBLANK(VLOOKUP(A3182,Questionnaire!A:KQ,28,FALSE)),"#",VLOOKUP(A3182,Questionnaire!A:KQ,28,FALSE))</f>
        <v>#</v>
      </c>
    </row>
    <row r="3183" spans="1:2">
      <c r="A3183" t="s">
        <v>445</v>
      </c>
      <c r="B3183" t="str">
        <f>IF(ISBLANK(VLOOKUP(A3183,Questionnaire!A:KQ,28,FALSE)),"#",VLOOKUP(A3183,Questionnaire!A:KQ,28,FALSE))</f>
        <v>#</v>
      </c>
    </row>
    <row r="3184" spans="1:2">
      <c r="A3184" t="s">
        <v>448</v>
      </c>
      <c r="B3184" t="str">
        <f>IF(ISBLANK(VLOOKUP(A3184,Questionnaire!A:KQ,28,FALSE)),"#",VLOOKUP(A3184,Questionnaire!A:KQ,28,FALSE))</f>
        <v>#</v>
      </c>
    </row>
    <row r="3185" spans="1:3">
      <c r="A3185" t="s">
        <v>452</v>
      </c>
      <c r="B3185" t="str">
        <f>IF(ISBLANK(VLOOKUP(A3185,Questionnaire!A:KQ,28,FALSE)),"#",VLOOKUP(A3185,Questionnaire!A:KQ,28,FALSE))</f>
        <v>#</v>
      </c>
    </row>
    <row r="3186" spans="1:3">
      <c r="A3186" t="s">
        <v>455</v>
      </c>
      <c r="B3186" t="str">
        <f>IF(ISBLANK(VLOOKUP(A3186,Questionnaire!A:KQ,28,FALSE)),"#",VLOOKUP(A3186,Questionnaire!A:KQ,28,FALSE))</f>
        <v>#</v>
      </c>
    </row>
    <row r="3187" spans="1:3">
      <c r="A3187" t="s">
        <v>458</v>
      </c>
      <c r="B3187" t="str">
        <f>IF(ISBLANK(VLOOKUP(A3187,Questionnaire!A:KQ,28,FALSE)),"#",VLOOKUP(A3187,Questionnaire!A:KQ,28,FALSE))</f>
        <v>#</v>
      </c>
    </row>
    <row r="3188" spans="1:3">
      <c r="A3188" t="s">
        <v>461</v>
      </c>
      <c r="B3188" t="str">
        <f>IF(ISBLANK(VLOOKUP(A3188,Questionnaire!A:KQ,28,FALSE)),"#",VLOOKUP(A3188,Questionnaire!A:KQ,28,FALSE))</f>
        <v>#</v>
      </c>
    </row>
    <row r="3189" spans="1:3">
      <c r="A3189" t="s">
        <v>465</v>
      </c>
      <c r="B3189" t="str">
        <f>IF(ISBLANK(VLOOKUP(A3189,Questionnaire!A:KQ,28,FALSE)),"#",VLOOKUP(A3189,Questionnaire!A:KQ,28,FALSE))</f>
        <v>#</v>
      </c>
    </row>
    <row r="3190" spans="1:3">
      <c r="A3190" t="s">
        <v>467</v>
      </c>
      <c r="B3190" t="str">
        <f>IF(ISBLANK(VLOOKUP(A3190,Questionnaire!A:KQ,28,FALSE)),"#",VLOOKUP(A3190,Questionnaire!A:KQ,28,FALSE))</f>
        <v>#</v>
      </c>
    </row>
    <row r="3191" spans="1:3">
      <c r="A3191" t="s">
        <v>469</v>
      </c>
      <c r="B3191" t="str">
        <f>IF(ISBLANK(VLOOKUP(A3191,Questionnaire!A:KQ,28,FALSE)),"#",VLOOKUP(A3191,Questionnaire!A:KQ,28,FALSE))</f>
        <v>#</v>
      </c>
    </row>
    <row r="3192" spans="1:3">
      <c r="A3192" t="s">
        <v>471</v>
      </c>
      <c r="B3192" t="str">
        <f>IF(ISBLANK(VLOOKUP(A3192,Questionnaire!A:KQ,28,FALSE)),"#",VLOOKUP(A3192,Questionnaire!A:KQ,28,FALSE))</f>
        <v>#</v>
      </c>
    </row>
    <row r="3193" spans="1:3">
      <c r="A3193" t="s">
        <v>473</v>
      </c>
      <c r="B3193" t="str">
        <f>IF(ISBLANK(VLOOKUP(A3193,Questionnaire!A:KQ,28,FALSE)),"#",VLOOKUP(A3193,Questionnaire!A:KQ,28,FALSE))</f>
        <v>#</v>
      </c>
    </row>
    <row r="3194" spans="1:3">
      <c r="A3194" t="s">
        <v>475</v>
      </c>
      <c r="B3194" t="str">
        <f>IF(ISBLANK(VLOOKUP(A3194,Questionnaire!A:KQ,28,FALSE)),"#",VLOOKUP(A3194,Questionnaire!A:KQ,28,FALSE))</f>
        <v>#</v>
      </c>
    </row>
    <row r="3195" spans="1:3">
      <c r="A3195" t="s">
        <v>185</v>
      </c>
      <c r="B3195" t="str">
        <f>IF(ISBLANK(VLOOKUP(A3195,Questionnaire!A:KQ,29,FALSE)),"#",VLOOKUP(A3195,Questionnaire!A:KQ,29,FALSE))</f>
        <v>#</v>
      </c>
      <c r="C3195">
        <v>26</v>
      </c>
    </row>
    <row r="3196" spans="1:3">
      <c r="A3196" t="s">
        <v>187</v>
      </c>
      <c r="B3196" t="str">
        <f>IF(ISNA(VLOOKUP(VLOOKUP(A3196,Questionnaire!A:KQ,29,FALSE),'CORA Encoding'!D:E,2,FALSE)),"#",VLOOKUP(VLOOKUP(A3196,Questionnaire!A:KQ,29,FALSE),'CORA Encoding'!D:E,2,FALSE))</f>
        <v>#</v>
      </c>
    </row>
    <row r="3197" spans="1:3">
      <c r="A3197" t="s">
        <v>189</v>
      </c>
      <c r="B3197" t="str">
        <f>IF(ISNA(VLOOKUP(VLOOKUP(A3197,Questionnaire!A:KQ,29,FALSE),'CORA Encoding'!G:H,2,FALSE)),"#",VLOOKUP(VLOOKUP(A3197,Questionnaire!A:KQ,29,FALSE),'CORA Encoding'!G:H,2,FALSE))</f>
        <v>#</v>
      </c>
    </row>
    <row r="3198" spans="1:3">
      <c r="A3198" t="s">
        <v>191</v>
      </c>
      <c r="B3198" t="str">
        <f>IF(ISNA(VLOOKUP(VLOOKUP(A3198,Questionnaire!A:KQ,29,FALSE),'Country List'!E:F,2,FALSE)),"#",VLOOKUP(VLOOKUP(A3198,Questionnaire!A:KQ,29,FALSE),'Country List'!E:F,2,FALSE))</f>
        <v>#</v>
      </c>
    </row>
    <row r="3199" spans="1:3">
      <c r="A3199" t="s">
        <v>193</v>
      </c>
      <c r="B3199" t="str">
        <f>IF(ISNA(VLOOKUP(VLOOKUP(A3199,Questionnaire!A:KQ,29,FALSE),'Industry List'!B:C,2,FALSE)),"#",VLOOKUP(VLOOKUP(A3199,Questionnaire!A:KQ,29,FALSE),'Industry List'!B:C,2,FALSE))</f>
        <v>#</v>
      </c>
    </row>
    <row r="3200" spans="1:3">
      <c r="A3200" t="s">
        <v>197</v>
      </c>
      <c r="B3200" t="str">
        <f>IF(ISBLANK(VLOOKUP(A3200,Questionnaire!A:KQ,29,FALSE)),"#",VLOOKUP(A3200,Questionnaire!A:KQ,29,FALSE))</f>
        <v>#</v>
      </c>
    </row>
    <row r="3201" spans="1:2">
      <c r="A3201" t="s">
        <v>201</v>
      </c>
      <c r="B3201" t="str">
        <f>IF(ISBLANK(VLOOKUP(A3201,Questionnaire!A:KQ,29,FALSE)),"#",VLOOKUP(A3201,Questionnaire!A:KQ,29,FALSE))</f>
        <v>#</v>
      </c>
    </row>
    <row r="3202" spans="1:2">
      <c r="A3202" t="s">
        <v>203</v>
      </c>
      <c r="B3202" t="str">
        <f>IF(ISNA(VLOOKUP(VLOOKUP(A3202,Questionnaire!A:KQ,29,FALSE),'CORA Encoding'!J:K,2,FALSE)),"#",VLOOKUP(VLOOKUP(A3202,Questionnaire!A:KQ,29,FALSE),'CORA Encoding'!J:K,2,FALSE))</f>
        <v>#</v>
      </c>
    </row>
    <row r="3203" spans="1:2">
      <c r="A3203" t="s">
        <v>208</v>
      </c>
      <c r="B3203" t="str">
        <f>IF(ISBLANK(VLOOKUP(A3203,Questionnaire!A:KQ,29,FALSE)),"#",VLOOKUP(A3203,Questionnaire!A:KQ,29,FALSE))</f>
        <v>#</v>
      </c>
    </row>
    <row r="3204" spans="1:2">
      <c r="A3204" t="s">
        <v>213</v>
      </c>
      <c r="B3204" t="str">
        <f>IF(ISBLANK(VLOOKUP(A3204,Questionnaire!A:KQ,29,FALSE)),"#",VLOOKUP(A3204,Questionnaire!A:KQ,29,FALSE))</f>
        <v>#</v>
      </c>
    </row>
    <row r="3205" spans="1:2">
      <c r="A3205" t="s">
        <v>215</v>
      </c>
      <c r="B3205" t="str">
        <f>IF(ISBLANK(VLOOKUP(A3205,Questionnaire!A:KQ,29,FALSE)),"#",VLOOKUP(A3205,Questionnaire!A:KQ,29,FALSE))</f>
        <v>#</v>
      </c>
    </row>
    <row r="3206" spans="1:2">
      <c r="A3206" t="s">
        <v>217</v>
      </c>
      <c r="B3206" t="str">
        <f>IF(ISBLANK(VLOOKUP(A3206,Questionnaire!A:KQ,29,FALSE)),"#",VLOOKUP(A3206,Questionnaire!A:KQ,29,FALSE))</f>
        <v>#</v>
      </c>
    </row>
    <row r="3207" spans="1:2">
      <c r="A3207" t="s">
        <v>219</v>
      </c>
      <c r="B3207" t="str">
        <f>IF(ISBLANK(VLOOKUP(A3207,Questionnaire!A:KQ,29,FALSE)),"#",VLOOKUP(A3207,Questionnaire!A:KQ,29,FALSE))</f>
        <v>#</v>
      </c>
    </row>
    <row r="3208" spans="1:2">
      <c r="A3208" t="s">
        <v>221</v>
      </c>
      <c r="B3208" t="str">
        <f>IF(ISBLANK(VLOOKUP(A3208,Questionnaire!A:KQ,29,FALSE)),"#",VLOOKUP(A3208,Questionnaire!A:KQ,29,FALSE))</f>
        <v>#</v>
      </c>
    </row>
    <row r="3209" spans="1:2">
      <c r="A3209" t="s">
        <v>223</v>
      </c>
      <c r="B3209" t="str">
        <f>IF(ISBLANK(VLOOKUP(A3209,Questionnaire!A:KQ,29,FALSE)),"#",VLOOKUP(A3209,Questionnaire!A:KQ,29,FALSE))</f>
        <v>#</v>
      </c>
    </row>
    <row r="3210" spans="1:2">
      <c r="A3210" t="s">
        <v>225</v>
      </c>
      <c r="B3210" t="str">
        <f>IF(ISBLANK(VLOOKUP(A3210,Questionnaire!A:KQ,29,FALSE)),"#",VLOOKUP(A3210,Questionnaire!A:KQ,29,FALSE))</f>
        <v>#</v>
      </c>
    </row>
    <row r="3211" spans="1:2">
      <c r="A3211" t="s">
        <v>227</v>
      </c>
      <c r="B3211" t="str">
        <f>IF(ISBLANK(VLOOKUP(A3211,Questionnaire!A:KQ,29,FALSE)),"#",VLOOKUP(A3211,Questionnaire!A:KQ,29,FALSE))</f>
        <v>#</v>
      </c>
    </row>
    <row r="3212" spans="1:2">
      <c r="A3212" t="s">
        <v>229</v>
      </c>
      <c r="B3212" t="str">
        <f>IF(ISBLANK(VLOOKUP(A3212,Questionnaire!A:KQ,29,FALSE)),"#",VLOOKUP(A3212,Questionnaire!A:KQ,29,FALSE))</f>
        <v>#</v>
      </c>
    </row>
    <row r="3213" spans="1:2">
      <c r="A3213" t="s">
        <v>231</v>
      </c>
      <c r="B3213" t="str">
        <f>IF(ISBLANK(VLOOKUP(A3213,Questionnaire!A:KQ,29,FALSE)),"#",VLOOKUP(A3213,Questionnaire!A:KQ,29,FALSE))</f>
        <v>#</v>
      </c>
    </row>
    <row r="3214" spans="1:2">
      <c r="A3214" t="s">
        <v>233</v>
      </c>
      <c r="B3214" t="str">
        <f>IF(ISBLANK(VLOOKUP(A3214,Questionnaire!A:KQ,29,FALSE)),"#",VLOOKUP(A3214,Questionnaire!A:KQ,29,FALSE))</f>
        <v>#</v>
      </c>
    </row>
    <row r="3215" spans="1:2">
      <c r="A3215" t="s">
        <v>235</v>
      </c>
      <c r="B3215" t="str">
        <f>IF(ISBLANK(VLOOKUP(A3215,Questionnaire!A:KQ,29,FALSE)),"#",VLOOKUP(A3215,Questionnaire!A:KQ,29,FALSE))</f>
        <v>#</v>
      </c>
    </row>
    <row r="3216" spans="1:2">
      <c r="A3216" t="s">
        <v>237</v>
      </c>
      <c r="B3216" t="str">
        <f>IF(ISBLANK(VLOOKUP(A3216,Questionnaire!A:KQ,29,FALSE)),"#",VLOOKUP(A3216,Questionnaire!A:KQ,29,FALSE))</f>
        <v>#</v>
      </c>
    </row>
    <row r="3217" spans="1:2">
      <c r="A3217" t="s">
        <v>239</v>
      </c>
      <c r="B3217" t="str">
        <f>IF(ISBLANK(VLOOKUP(A3217,Questionnaire!A:KQ,29,FALSE)),"#",VLOOKUP(A3217,Questionnaire!A:KQ,29,FALSE))</f>
        <v>#</v>
      </c>
    </row>
    <row r="3218" spans="1:2">
      <c r="A3218" t="s">
        <v>242</v>
      </c>
      <c r="B3218" t="str">
        <f>IF(ISBLANK(VLOOKUP(A3218,Questionnaire!A:KQ,29,FALSE)),"#",VLOOKUP(A3218,Questionnaire!A:KQ,29,FALSE))</f>
        <v>#</v>
      </c>
    </row>
    <row r="3219" spans="1:2">
      <c r="A3219" t="s">
        <v>245</v>
      </c>
      <c r="B3219" t="str">
        <f>IF(ISBLANK(VLOOKUP(A3219,Questionnaire!A:KQ,29,FALSE)),"#",VLOOKUP(A3219,Questionnaire!A:KQ,29,FALSE))</f>
        <v>#</v>
      </c>
    </row>
    <row r="3220" spans="1:2">
      <c r="A3220" t="s">
        <v>247</v>
      </c>
      <c r="B3220" t="str">
        <f>IF(ISBLANK(VLOOKUP(A3220,Questionnaire!A:KQ,29,FALSE)),"#",VLOOKUP(A3220,Questionnaire!A:KQ,29,FALSE))</f>
        <v>#</v>
      </c>
    </row>
    <row r="3221" spans="1:2">
      <c r="A3221" t="s">
        <v>249</v>
      </c>
      <c r="B3221" t="str">
        <f>IF(ISBLANK(VLOOKUP(A3221,Questionnaire!A:KQ,29,FALSE)),"#",VLOOKUP(A3221,Questionnaire!A:KQ,29,FALSE))</f>
        <v>#</v>
      </c>
    </row>
    <row r="3222" spans="1:2">
      <c r="A3222" t="s">
        <v>250</v>
      </c>
      <c r="B3222" t="str">
        <f>IF(ISBLANK(VLOOKUP(A3222,Questionnaire!A:KQ,29,FALSE)),"#",VLOOKUP(A3222,Questionnaire!A:KQ,29,FALSE))</f>
        <v>#</v>
      </c>
    </row>
    <row r="3223" spans="1:2">
      <c r="A3223" t="s">
        <v>252</v>
      </c>
      <c r="B3223" t="str">
        <f>IF(ISBLANK(VLOOKUP(A3223,Questionnaire!A:KQ,29,FALSE)),"#",VLOOKUP(A3223,Questionnaire!A:KQ,29,FALSE))</f>
        <v>#</v>
      </c>
    </row>
    <row r="3224" spans="1:2">
      <c r="A3224" t="s">
        <v>255</v>
      </c>
      <c r="B3224" t="str">
        <f>IF(ISBLANK(VLOOKUP(A3224,Questionnaire!A:KQ,29,FALSE)),"#",VLOOKUP(A3224,Questionnaire!A:KQ,29,FALSE))</f>
        <v>#</v>
      </c>
    </row>
    <row r="3225" spans="1:2">
      <c r="A3225" t="s">
        <v>258</v>
      </c>
      <c r="B3225" t="str">
        <f>IF(ISNA(VLOOKUP(VLOOKUP(A3225,Questionnaire!A:KQ,29,FALSE),'CORA Encoding'!M:N,2,FALSE)),"#",VLOOKUP(VLOOKUP(A3225,Questionnaire!A:KQ,29,FALSE),'CORA Encoding'!M:N,2,FALSE))</f>
        <v>#</v>
      </c>
    </row>
    <row r="3226" spans="1:2">
      <c r="A3226" t="s">
        <v>261</v>
      </c>
      <c r="B3226" t="str">
        <f>IF(ISBLANK(VLOOKUP(A3226,Questionnaire!A:KQ,29,FALSE)),"#",VLOOKUP(A3226,Questionnaire!A:KQ,29,FALSE))</f>
        <v>#</v>
      </c>
    </row>
    <row r="3227" spans="1:2">
      <c r="A3227" t="s">
        <v>263</v>
      </c>
      <c r="B3227" t="str">
        <f>IF(ISBLANK(VLOOKUP(A3227,Questionnaire!A:KQ,29,FALSE)),"#",VLOOKUP(A3227,Questionnaire!A:KQ,29,FALSE))</f>
        <v>#</v>
      </c>
    </row>
    <row r="3228" spans="1:2">
      <c r="A3228" t="s">
        <v>265</v>
      </c>
      <c r="B3228" t="str">
        <f>IF(ISBLANK(VLOOKUP(A3228,Questionnaire!A:KQ,29,FALSE)),"#",VLOOKUP(A3228,Questionnaire!A:KQ,29,FALSE))</f>
        <v>#</v>
      </c>
    </row>
    <row r="3229" spans="1:2">
      <c r="A3229" t="s">
        <v>267</v>
      </c>
      <c r="B3229" t="str">
        <f>IF(ISBLANK(VLOOKUP(A3229,Questionnaire!A:KQ,29,FALSE)),"#",VLOOKUP(A3229,Questionnaire!A:KQ,29,FALSE))</f>
        <v>#</v>
      </c>
    </row>
    <row r="3230" spans="1:2">
      <c r="A3230" t="s">
        <v>269</v>
      </c>
      <c r="B3230" t="str">
        <f>IF(ISBLANK(VLOOKUP(A3230,Questionnaire!A:KQ,29,FALSE)),"#",VLOOKUP(A3230,Questionnaire!A:KQ,29,FALSE))</f>
        <v>#</v>
      </c>
    </row>
    <row r="3231" spans="1:2">
      <c r="A3231" t="s">
        <v>274</v>
      </c>
      <c r="B3231" t="str">
        <f>IF(ISBLANK(VLOOKUP(A3231,Questionnaire!A:KQ,29,FALSE)),"#",VLOOKUP(A3231,Questionnaire!A:KQ,29,FALSE))</f>
        <v>#</v>
      </c>
    </row>
    <row r="3232" spans="1:2">
      <c r="A3232" t="s">
        <v>276</v>
      </c>
      <c r="B3232" t="str">
        <f>IF(ISBLANK(VLOOKUP(A3232,Questionnaire!A:KQ,29,FALSE)),"#",VLOOKUP(A3232,Questionnaire!A:KQ,29,FALSE))</f>
        <v>#</v>
      </c>
    </row>
    <row r="3233" spans="1:2">
      <c r="A3233" t="s">
        <v>278</v>
      </c>
      <c r="B3233" t="str">
        <f>IF(ISBLANK(VLOOKUP(A3233,Questionnaire!A:KQ,29,FALSE)),"#",VLOOKUP(A3233,Questionnaire!A:KQ,29,FALSE))</f>
        <v>#</v>
      </c>
    </row>
    <row r="3234" spans="1:2">
      <c r="A3234" t="s">
        <v>280</v>
      </c>
      <c r="B3234" t="str">
        <f>IF(ISBLANK(VLOOKUP(A3234,Questionnaire!A:KQ,29,FALSE)),"#",VLOOKUP(A3234,Questionnaire!A:KQ,29,FALSE))</f>
        <v>#</v>
      </c>
    </row>
    <row r="3235" spans="1:2">
      <c r="A3235" t="s">
        <v>282</v>
      </c>
      <c r="B3235" t="str">
        <f>IF(ISBLANK(VLOOKUP(A3235,Questionnaire!A:KQ,29,FALSE)),"#",VLOOKUP(A3235,Questionnaire!A:KQ,29,FALSE))</f>
        <v>#</v>
      </c>
    </row>
    <row r="3236" spans="1:2">
      <c r="A3236" t="s">
        <v>286</v>
      </c>
      <c r="B3236" t="str">
        <f>IF(ISBLANK(VLOOKUP(A3236,Questionnaire!A:KQ,29,FALSE)),"#",VLOOKUP(A3236,Questionnaire!A:KQ,29,FALSE))</f>
        <v>#</v>
      </c>
    </row>
    <row r="3237" spans="1:2">
      <c r="A3237" t="s">
        <v>288</v>
      </c>
      <c r="B3237" t="str">
        <f>IF(ISBLANK(VLOOKUP(A3237,Questionnaire!A:KQ,29,FALSE)),"#",VLOOKUP(A3237,Questionnaire!A:KQ,29,FALSE))</f>
        <v>#</v>
      </c>
    </row>
    <row r="3238" spans="1:2">
      <c r="A3238" t="s">
        <v>290</v>
      </c>
      <c r="B3238" t="str">
        <f>IF(ISBLANK(VLOOKUP(A3238,Questionnaire!A:KQ,29,FALSE)),"#",VLOOKUP(A3238,Questionnaire!A:KQ,29,FALSE))</f>
        <v>#</v>
      </c>
    </row>
    <row r="3239" spans="1:2">
      <c r="A3239" t="s">
        <v>292</v>
      </c>
      <c r="B3239" t="str">
        <f>IF(ISBLANK(VLOOKUP(A3239,Questionnaire!A:KQ,29,FALSE)),"#",VLOOKUP(A3239,Questionnaire!A:KQ,29,FALSE))</f>
        <v>#</v>
      </c>
    </row>
    <row r="3240" spans="1:2">
      <c r="A3240" t="s">
        <v>294</v>
      </c>
      <c r="B3240" t="str">
        <f>IF(ISBLANK(VLOOKUP(A3240,Questionnaire!A:KQ,29,FALSE)),"#",VLOOKUP(A3240,Questionnaire!A:KQ,29,FALSE))</f>
        <v>#</v>
      </c>
    </row>
    <row r="3241" spans="1:2">
      <c r="A3241" t="s">
        <v>296</v>
      </c>
      <c r="B3241" t="str">
        <f>IF(ISBLANK(VLOOKUP(A3241,Questionnaire!A:KQ,29,FALSE)),"#",VLOOKUP(A3241,Questionnaire!A:KQ,29,FALSE))</f>
        <v>#</v>
      </c>
    </row>
    <row r="3242" spans="1:2">
      <c r="A3242" t="s">
        <v>301</v>
      </c>
      <c r="B3242" t="str">
        <f>IF(ISBLANK(VLOOKUP(A3242,Questionnaire!A:KQ,29,FALSE)),"#",VLOOKUP(A3242,Questionnaire!A:KQ,29,FALSE))</f>
        <v>#</v>
      </c>
    </row>
    <row r="3243" spans="1:2">
      <c r="A3243" t="s">
        <v>303</v>
      </c>
      <c r="B3243" t="str">
        <f>IF(ISBLANK(VLOOKUP(A3243,Questionnaire!A:KQ,29,FALSE)),"#",VLOOKUP(A3243,Questionnaire!A:KQ,29,FALSE))</f>
        <v>#</v>
      </c>
    </row>
    <row r="3244" spans="1:2">
      <c r="A3244" t="s">
        <v>305</v>
      </c>
      <c r="B3244" t="str">
        <f>IF(ISBLANK(VLOOKUP(A3244,Questionnaire!A:KQ,29,FALSE)),"#",VLOOKUP(A3244,Questionnaire!A:KQ,29,FALSE))</f>
        <v>#</v>
      </c>
    </row>
    <row r="3245" spans="1:2">
      <c r="A3245" t="s">
        <v>307</v>
      </c>
      <c r="B3245" t="str">
        <f>IF(ISBLANK(VLOOKUP(A3245,Questionnaire!A:KQ,29,FALSE)),"#",VLOOKUP(A3245,Questionnaire!A:KQ,29,FALSE))</f>
        <v>#</v>
      </c>
    </row>
    <row r="3246" spans="1:2">
      <c r="A3246" t="s">
        <v>311</v>
      </c>
      <c r="B3246" t="str">
        <f>IF(ISBLANK(VLOOKUP(A3246,Questionnaire!A:KQ,29,FALSE)),"#",VLOOKUP(A3246,Questionnaire!A:KQ,29,FALSE))</f>
        <v>#</v>
      </c>
    </row>
    <row r="3247" spans="1:2">
      <c r="A3247" t="s">
        <v>313</v>
      </c>
      <c r="B3247" t="str">
        <f>IF(ISBLANK(VLOOKUP(A3247,Questionnaire!A:KQ,29,FALSE)),"#",VLOOKUP(A3247,Questionnaire!A:KQ,29,FALSE))</f>
        <v>#</v>
      </c>
    </row>
    <row r="3248" spans="1:2">
      <c r="A3248" t="s">
        <v>314</v>
      </c>
      <c r="B3248" t="str">
        <f>IF(ISBLANK(VLOOKUP(A3248,Questionnaire!A:KQ,29,FALSE)),"#",VLOOKUP(A3248,Questionnaire!A:KQ,29,FALSE))</f>
        <v>#</v>
      </c>
    </row>
    <row r="3249" spans="1:2">
      <c r="A3249" t="s">
        <v>315</v>
      </c>
      <c r="B3249" t="str">
        <f>IF(ISBLANK(VLOOKUP(A3249,Questionnaire!A:KQ,29,FALSE)),"#",VLOOKUP(A3249,Questionnaire!A:KQ,29,FALSE))</f>
        <v>#</v>
      </c>
    </row>
    <row r="3250" spans="1:2">
      <c r="A3250" t="s">
        <v>317</v>
      </c>
      <c r="B3250" t="str">
        <f>IF(ISBLANK(VLOOKUP(A3250,Questionnaire!A:KQ,29,FALSE)),"#",VLOOKUP(A3250,Questionnaire!A:KQ,29,FALSE))</f>
        <v>#</v>
      </c>
    </row>
    <row r="3251" spans="1:2">
      <c r="A3251" t="s">
        <v>319</v>
      </c>
      <c r="B3251" t="str">
        <f>IF(ISBLANK(VLOOKUP(A3251,Questionnaire!A:KQ,29,FALSE)),"#",VLOOKUP(A3251,Questionnaire!A:KQ,29,FALSE))</f>
        <v>#</v>
      </c>
    </row>
    <row r="3252" spans="1:2">
      <c r="A3252" t="s">
        <v>322</v>
      </c>
      <c r="B3252" t="str">
        <f>IF(ISBLANK(VLOOKUP(A3252,Questionnaire!A:KQ,29,FALSE)),"#",VLOOKUP(A3252,Questionnaire!A:KQ,29,FALSE))</f>
        <v>#</v>
      </c>
    </row>
    <row r="3253" spans="1:2">
      <c r="A3253" t="s">
        <v>326</v>
      </c>
      <c r="B3253" t="str">
        <f>IF(ISBLANK(VLOOKUP(A3253,Questionnaire!A:KQ,29,FALSE)),"#",VLOOKUP(A3253,Questionnaire!A:KQ,29,FALSE))</f>
        <v>#</v>
      </c>
    </row>
    <row r="3254" spans="1:2">
      <c r="A3254" t="s">
        <v>328</v>
      </c>
      <c r="B3254" t="str">
        <f>IF(ISBLANK(VLOOKUP(A3254,Questionnaire!A:KQ,29,FALSE)),"#",VLOOKUP(A3254,Questionnaire!A:KQ,29,FALSE))</f>
        <v>#</v>
      </c>
    </row>
    <row r="3255" spans="1:2">
      <c r="A3255" t="s">
        <v>332</v>
      </c>
      <c r="B3255" t="str">
        <f>IF(ISBLANK(VLOOKUP(A3255,Questionnaire!A:KQ,29,FALSE)),"#",VLOOKUP(A3255,Questionnaire!A:KQ,29,FALSE))</f>
        <v>#</v>
      </c>
    </row>
    <row r="3256" spans="1:2">
      <c r="A3256" t="s">
        <v>333</v>
      </c>
      <c r="B3256" t="str">
        <f>IF(ISBLANK(VLOOKUP(A3256,Questionnaire!A:KQ,29,FALSE)),"#",VLOOKUP(A3256,Questionnaire!A:KQ,29,FALSE))</f>
        <v>#</v>
      </c>
    </row>
    <row r="3257" spans="1:2">
      <c r="A3257" t="s">
        <v>334</v>
      </c>
      <c r="B3257" t="str">
        <f>IF(ISBLANK(VLOOKUP(A3257,Questionnaire!A:KQ,29,FALSE)),"#",VLOOKUP(A3257,Questionnaire!A:KQ,29,FALSE))</f>
        <v>#</v>
      </c>
    </row>
    <row r="3258" spans="1:2">
      <c r="A3258" t="s">
        <v>335</v>
      </c>
      <c r="B3258" t="str">
        <f>IF(ISBLANK(VLOOKUP(A3258,Questionnaire!A:KQ,29,FALSE)),"#",VLOOKUP(A3258,Questionnaire!A:KQ,29,FALSE))</f>
        <v>#</v>
      </c>
    </row>
    <row r="3259" spans="1:2">
      <c r="A3259" t="s">
        <v>336</v>
      </c>
      <c r="B3259" t="str">
        <f>IF(ISBLANK(VLOOKUP(A3259,Questionnaire!A:KQ,29,FALSE)),"#",VLOOKUP(A3259,Questionnaire!A:KQ,29,FALSE))</f>
        <v>#</v>
      </c>
    </row>
    <row r="3260" spans="1:2">
      <c r="A3260" t="s">
        <v>337</v>
      </c>
      <c r="B3260" t="str">
        <f>IF(ISBLANK(VLOOKUP(A3260,Questionnaire!A:KQ,29,FALSE)),"#",VLOOKUP(A3260,Questionnaire!A:KQ,29,FALSE))</f>
        <v>#</v>
      </c>
    </row>
    <row r="3261" spans="1:2">
      <c r="A3261" t="s">
        <v>338</v>
      </c>
      <c r="B3261" t="str">
        <f>IF(ISBLANK(VLOOKUP(A3261,Questionnaire!A:KQ,29,FALSE)),"#",VLOOKUP(A3261,Questionnaire!A:KQ,29,FALSE))</f>
        <v>#</v>
      </c>
    </row>
    <row r="3262" spans="1:2">
      <c r="A3262" t="s">
        <v>339</v>
      </c>
      <c r="B3262" t="str">
        <f>IF(ISBLANK(VLOOKUP(A3262,Questionnaire!A:KQ,29,FALSE)),"#",VLOOKUP(A3262,Questionnaire!A:KQ,29,FALSE))</f>
        <v>#</v>
      </c>
    </row>
    <row r="3263" spans="1:2">
      <c r="A3263" t="s">
        <v>340</v>
      </c>
      <c r="B3263" t="str">
        <f>IF(ISBLANK(VLOOKUP(A3263,Questionnaire!A:KQ,29,FALSE)),"#",VLOOKUP(A3263,Questionnaire!A:KQ,29,FALSE))</f>
        <v>#</v>
      </c>
    </row>
    <row r="3264" spans="1:2">
      <c r="A3264" t="s">
        <v>341</v>
      </c>
      <c r="B3264" t="str">
        <f>IF(ISBLANK(VLOOKUP(A3264,Questionnaire!A:KQ,29,FALSE)),"#",VLOOKUP(A3264,Questionnaire!A:KQ,29,FALSE))</f>
        <v>#</v>
      </c>
    </row>
    <row r="3265" spans="1:2">
      <c r="A3265" t="s">
        <v>342</v>
      </c>
      <c r="B3265" t="str">
        <f>IF(ISBLANK(VLOOKUP(A3265,Questionnaire!A:KQ,29,FALSE)),"#",VLOOKUP(A3265,Questionnaire!A:KQ,29,FALSE))</f>
        <v>#</v>
      </c>
    </row>
    <row r="3266" spans="1:2">
      <c r="A3266" t="s">
        <v>343</v>
      </c>
      <c r="B3266" t="str">
        <f>IF(ISBLANK(VLOOKUP(A3266,Questionnaire!A:KQ,29,FALSE)),"#",VLOOKUP(A3266,Questionnaire!A:KQ,29,FALSE))</f>
        <v>#</v>
      </c>
    </row>
    <row r="3267" spans="1:2">
      <c r="A3267" t="s">
        <v>344</v>
      </c>
      <c r="B3267" t="str">
        <f>IF(ISBLANK(VLOOKUP(A3267,Questionnaire!A:KQ,29,FALSE)),"#",VLOOKUP(A3267,Questionnaire!A:KQ,29,FALSE))</f>
        <v>#</v>
      </c>
    </row>
    <row r="3268" spans="1:2">
      <c r="A3268" t="s">
        <v>345</v>
      </c>
      <c r="B3268" t="str">
        <f>IF(ISBLANK(VLOOKUP(A3268,Questionnaire!A:KQ,29,FALSE)),"#",VLOOKUP(A3268,Questionnaire!A:KQ,29,FALSE))</f>
        <v>#</v>
      </c>
    </row>
    <row r="3269" spans="1:2">
      <c r="A3269" t="s">
        <v>348</v>
      </c>
      <c r="B3269" t="str">
        <f>IF(ISBLANK(VLOOKUP(A3269,Questionnaire!A:KQ,29,FALSE)),"#",VLOOKUP(A3269,Questionnaire!A:KQ,29,FALSE))</f>
        <v>#</v>
      </c>
    </row>
    <row r="3270" spans="1:2">
      <c r="A3270" t="s">
        <v>353</v>
      </c>
      <c r="B3270" t="str">
        <f>IF(ISBLANK(VLOOKUP(A3270,Questionnaire!A:KQ,29,FALSE)),"#",VLOOKUP(A3270,Questionnaire!A:KQ,29,FALSE))</f>
        <v>#</v>
      </c>
    </row>
    <row r="3271" spans="1:2">
      <c r="A3271" t="s">
        <v>354</v>
      </c>
      <c r="B3271" t="str">
        <f>IF(ISBLANK(VLOOKUP(A3271,Questionnaire!A:KQ,29,FALSE)),"#",VLOOKUP(A3271,Questionnaire!A:KQ,29,FALSE))</f>
        <v>#</v>
      </c>
    </row>
    <row r="3272" spans="1:2">
      <c r="A3272" t="s">
        <v>355</v>
      </c>
      <c r="B3272" t="str">
        <f>IF(ISBLANK(VLOOKUP(A3272,Questionnaire!A:KQ,29,FALSE)),"#",VLOOKUP(A3272,Questionnaire!A:KQ,29,FALSE))</f>
        <v>#</v>
      </c>
    </row>
    <row r="3273" spans="1:2">
      <c r="A3273" t="s">
        <v>356</v>
      </c>
      <c r="B3273" t="str">
        <f>IF(ISBLANK(VLOOKUP(A3273,Questionnaire!A:KQ,29,FALSE)),"#",VLOOKUP(A3273,Questionnaire!A:KQ,29,FALSE))</f>
        <v>#</v>
      </c>
    </row>
    <row r="3274" spans="1:2">
      <c r="A3274" t="s">
        <v>357</v>
      </c>
      <c r="B3274" t="str">
        <f>IF(ISBLANK(VLOOKUP(A3274,Questionnaire!A:KQ,29,FALSE)),"#",VLOOKUP(A3274,Questionnaire!A:KQ,29,FALSE))</f>
        <v>#</v>
      </c>
    </row>
    <row r="3275" spans="1:2">
      <c r="A3275" t="s">
        <v>360</v>
      </c>
      <c r="B3275" t="str">
        <f>IF(ISBLANK(VLOOKUP(A3275,Questionnaire!A:KQ,29,FALSE)),"#",VLOOKUP(A3275,Questionnaire!A:KQ,29,FALSE))</f>
        <v>#</v>
      </c>
    </row>
    <row r="3276" spans="1:2">
      <c r="A3276" t="s">
        <v>362</v>
      </c>
      <c r="B3276" t="str">
        <f>IF(ISBLANK(VLOOKUP(A3276,Questionnaire!A:KQ,29,FALSE)),"#",VLOOKUP(A3276,Questionnaire!A:KQ,29,FALSE))</f>
        <v>#</v>
      </c>
    </row>
    <row r="3277" spans="1:2">
      <c r="A3277" t="s">
        <v>363</v>
      </c>
      <c r="B3277" t="str">
        <f>IF(ISBLANK(VLOOKUP(A3277,Questionnaire!A:KQ,29,FALSE)),"#",VLOOKUP(A3277,Questionnaire!A:KQ,29,FALSE))</f>
        <v>#</v>
      </c>
    </row>
    <row r="3278" spans="1:2">
      <c r="A3278" t="s">
        <v>364</v>
      </c>
      <c r="B3278" t="str">
        <f>IF(ISBLANK(VLOOKUP(A3278,Questionnaire!A:KQ,29,FALSE)),"#",VLOOKUP(A3278,Questionnaire!A:KQ,29,FALSE))</f>
        <v>#</v>
      </c>
    </row>
    <row r="3279" spans="1:2">
      <c r="A3279" t="s">
        <v>365</v>
      </c>
      <c r="B3279" t="str">
        <f>IF(ISBLANK(VLOOKUP(A3279,Questionnaire!A:KQ,29,FALSE)),"#",VLOOKUP(A3279,Questionnaire!A:KQ,29,FALSE))</f>
        <v>#</v>
      </c>
    </row>
    <row r="3280" spans="1:2">
      <c r="A3280" t="s">
        <v>366</v>
      </c>
      <c r="B3280" t="str">
        <f>IF(ISBLANK(VLOOKUP(A3280,Questionnaire!A:KQ,29,FALSE)),"#",VLOOKUP(A3280,Questionnaire!A:KQ,29,FALSE))</f>
        <v>#</v>
      </c>
    </row>
    <row r="3281" spans="1:2">
      <c r="A3281" t="s">
        <v>371</v>
      </c>
      <c r="B3281" t="str">
        <f>IF(ISBLANK(VLOOKUP(A3281,Questionnaire!A:KQ,29,FALSE)),"#",VLOOKUP(A3281,Questionnaire!A:KQ,29,FALSE))</f>
        <v>#</v>
      </c>
    </row>
    <row r="3282" spans="1:2">
      <c r="A3282" t="s">
        <v>372</v>
      </c>
      <c r="B3282" t="str">
        <f>IF(ISBLANK(VLOOKUP(A3282,Questionnaire!A:KQ,29,FALSE)),"#",VLOOKUP(A3282,Questionnaire!A:KQ,29,FALSE))</f>
        <v>#</v>
      </c>
    </row>
    <row r="3283" spans="1:2">
      <c r="A3283" t="s">
        <v>373</v>
      </c>
      <c r="B3283" t="str">
        <f>IF(ISBLANK(VLOOKUP(A3283,Questionnaire!A:KQ,29,FALSE)),"#",VLOOKUP(A3283,Questionnaire!A:KQ,29,FALSE))</f>
        <v>#</v>
      </c>
    </row>
    <row r="3284" spans="1:2">
      <c r="A3284" t="s">
        <v>374</v>
      </c>
      <c r="B3284" t="str">
        <f>IF(ISBLANK(VLOOKUP(A3284,Questionnaire!A:KQ,29,FALSE)),"#",VLOOKUP(A3284,Questionnaire!A:KQ,29,FALSE))</f>
        <v>#</v>
      </c>
    </row>
    <row r="3285" spans="1:2">
      <c r="A3285" t="s">
        <v>377</v>
      </c>
      <c r="B3285" t="str">
        <f>IF(ISBLANK(VLOOKUP(A3285,Questionnaire!A:KQ,29,FALSE)),"#",VLOOKUP(A3285,Questionnaire!A:KQ,29,FALSE))</f>
        <v>#</v>
      </c>
    </row>
    <row r="3286" spans="1:2">
      <c r="A3286" t="s">
        <v>379</v>
      </c>
      <c r="B3286" t="str">
        <f>IF(ISBLANK(VLOOKUP(A3286,Questionnaire!A:KQ,29,FALSE)),"#",VLOOKUP(A3286,Questionnaire!A:KQ,29,FALSE))</f>
        <v>#</v>
      </c>
    </row>
    <row r="3287" spans="1:2">
      <c r="A3287" t="s">
        <v>380</v>
      </c>
      <c r="B3287" t="str">
        <f>IF(ISBLANK(VLOOKUP(A3287,Questionnaire!A:KQ,29,FALSE)),"#",VLOOKUP(A3287,Questionnaire!A:KQ,29,FALSE))</f>
        <v>#</v>
      </c>
    </row>
    <row r="3288" spans="1:2">
      <c r="A3288" t="s">
        <v>381</v>
      </c>
      <c r="B3288" t="str">
        <f>IF(ISBLANK(VLOOKUP(A3288,Questionnaire!A:KQ,29,FALSE)),"#",VLOOKUP(A3288,Questionnaire!A:KQ,29,FALSE))</f>
        <v>#</v>
      </c>
    </row>
    <row r="3289" spans="1:2">
      <c r="A3289" t="s">
        <v>382</v>
      </c>
      <c r="B3289" t="str">
        <f>IF(ISBLANK(VLOOKUP(A3289,Questionnaire!A:KQ,29,FALSE)),"#",VLOOKUP(A3289,Questionnaire!A:KQ,29,FALSE))</f>
        <v>#</v>
      </c>
    </row>
    <row r="3290" spans="1:2">
      <c r="A3290" t="s">
        <v>384</v>
      </c>
      <c r="B3290" t="str">
        <f>IF(ISBLANK(VLOOKUP(A3290,Questionnaire!A:KQ,29,FALSE)),"#",VLOOKUP(A3290,Questionnaire!A:KQ,29,FALSE))</f>
        <v>#</v>
      </c>
    </row>
    <row r="3291" spans="1:2">
      <c r="A3291" t="s">
        <v>387</v>
      </c>
      <c r="B3291" t="str">
        <f>IF(ISBLANK(VLOOKUP(A3291,Questionnaire!A:KQ,29,FALSE)),"#",VLOOKUP(A3291,Questionnaire!A:KQ,29,FALSE))</f>
        <v>#</v>
      </c>
    </row>
    <row r="3292" spans="1:2">
      <c r="A3292" t="s">
        <v>391</v>
      </c>
      <c r="B3292" t="str">
        <f>IF(ISBLANK(VLOOKUP(A3292,Questionnaire!A:KQ,29,FALSE)),"#",VLOOKUP(A3292,Questionnaire!A:KQ,29,FALSE))</f>
        <v>#</v>
      </c>
    </row>
    <row r="3293" spans="1:2">
      <c r="A3293" t="s">
        <v>393</v>
      </c>
      <c r="B3293" t="str">
        <f>IF(ISBLANK(VLOOKUP(A3293,Questionnaire!A:KQ,29,FALSE)),"#",VLOOKUP(A3293,Questionnaire!A:KQ,29,FALSE))</f>
        <v>#</v>
      </c>
    </row>
    <row r="3294" spans="1:2">
      <c r="A3294" t="s">
        <v>395</v>
      </c>
      <c r="B3294" t="str">
        <f>IF(ISBLANK(VLOOKUP(A3294,Questionnaire!A:KQ,29,FALSE)),"#",VLOOKUP(A3294,Questionnaire!A:KQ,29,FALSE))</f>
        <v>#</v>
      </c>
    </row>
    <row r="3295" spans="1:2">
      <c r="A3295" t="s">
        <v>398</v>
      </c>
      <c r="B3295" t="str">
        <f>IF(ISBLANK(VLOOKUP(A3295,Questionnaire!A:KQ,29,FALSE)),"#",VLOOKUP(A3295,Questionnaire!A:KQ,29,FALSE))</f>
        <v>#</v>
      </c>
    </row>
    <row r="3296" spans="1:2">
      <c r="A3296" t="s">
        <v>402</v>
      </c>
      <c r="B3296" t="str">
        <f>IF(ISBLANK(VLOOKUP(A3296,Questionnaire!A:KQ,29,FALSE)),"#",VLOOKUP(A3296,Questionnaire!A:KQ,29,FALSE))</f>
        <v>#</v>
      </c>
    </row>
    <row r="3297" spans="1:2">
      <c r="A3297" t="s">
        <v>405</v>
      </c>
      <c r="B3297" t="str">
        <f>IF(ISBLANK(VLOOKUP(A3297,Questionnaire!A:KQ,29,FALSE)),"#",VLOOKUP(A3297,Questionnaire!A:KQ,29,FALSE))</f>
        <v>#</v>
      </c>
    </row>
    <row r="3298" spans="1:2">
      <c r="A3298" t="s">
        <v>409</v>
      </c>
      <c r="B3298" t="str">
        <f>IF(ISBLANK(VLOOKUP(A3298,Questionnaire!A:KQ,29,FALSE)),"#",VLOOKUP(A3298,Questionnaire!A:KQ,29,FALSE))</f>
        <v>#</v>
      </c>
    </row>
    <row r="3299" spans="1:2">
      <c r="A3299" t="s">
        <v>412</v>
      </c>
      <c r="B3299" t="str">
        <f>IF(ISBLANK(VLOOKUP(A3299,Questionnaire!A:KQ,29,FALSE)),"#",VLOOKUP(A3299,Questionnaire!A:KQ,29,FALSE))</f>
        <v>#</v>
      </c>
    </row>
    <row r="3300" spans="1:2">
      <c r="A3300" t="s">
        <v>415</v>
      </c>
      <c r="B3300" t="str">
        <f>IF(ISBLANK(VLOOKUP(A3300,Questionnaire!A:KQ,29,FALSE)),"#",VLOOKUP(A3300,Questionnaire!A:KQ,29,FALSE))</f>
        <v>#</v>
      </c>
    </row>
    <row r="3301" spans="1:2">
      <c r="A3301" t="s">
        <v>418</v>
      </c>
      <c r="B3301" t="str">
        <f>IF(ISBLANK(VLOOKUP(A3301,Questionnaire!A:KQ,29,FALSE)),"#",VLOOKUP(A3301,Questionnaire!A:KQ,29,FALSE))</f>
        <v>#</v>
      </c>
    </row>
    <row r="3302" spans="1:2">
      <c r="A3302" t="s">
        <v>421</v>
      </c>
      <c r="B3302" t="str">
        <f>IF(ISBLANK(VLOOKUP(A3302,Questionnaire!A:KQ,29,FALSE)),"#",VLOOKUP(A3302,Questionnaire!A:KQ,29,FALSE))</f>
        <v>#</v>
      </c>
    </row>
    <row r="3303" spans="1:2">
      <c r="A3303" t="s">
        <v>424</v>
      </c>
      <c r="B3303" t="str">
        <f>IF(ISBLANK(VLOOKUP(A3303,Questionnaire!A:KQ,29,FALSE)),"#",VLOOKUP(A3303,Questionnaire!A:KQ,29,FALSE))</f>
        <v>#</v>
      </c>
    </row>
    <row r="3304" spans="1:2">
      <c r="A3304" t="s">
        <v>429</v>
      </c>
      <c r="B3304" t="str">
        <f>IF(ISBLANK(VLOOKUP(A3304,Questionnaire!A:KQ,29,FALSE)),"#",VLOOKUP(A3304,Questionnaire!A:KQ,29,FALSE))</f>
        <v>#</v>
      </c>
    </row>
    <row r="3305" spans="1:2">
      <c r="A3305" t="s">
        <v>432</v>
      </c>
      <c r="B3305" t="str">
        <f>IF(ISBLANK(VLOOKUP(A3305,Questionnaire!A:KQ,29,FALSE)),"#",VLOOKUP(A3305,Questionnaire!A:KQ,29,FALSE))</f>
        <v>#</v>
      </c>
    </row>
    <row r="3306" spans="1:2">
      <c r="A3306" t="s">
        <v>435</v>
      </c>
      <c r="B3306" t="str">
        <f>IF(ISBLANK(VLOOKUP(A3306,Questionnaire!A:KQ,29,FALSE)),"#",VLOOKUP(A3306,Questionnaire!A:KQ,29,FALSE))</f>
        <v>#</v>
      </c>
    </row>
    <row r="3307" spans="1:2">
      <c r="A3307" t="s">
        <v>437</v>
      </c>
      <c r="B3307" t="str">
        <f>IF(ISBLANK(VLOOKUP(A3307,Questionnaire!A:KQ,29,FALSE)),"#",VLOOKUP(A3307,Questionnaire!A:KQ,29,FALSE))</f>
        <v>#</v>
      </c>
    </row>
    <row r="3308" spans="1:2">
      <c r="A3308" t="s">
        <v>439</v>
      </c>
      <c r="B3308" t="str">
        <f>IF(ISBLANK(VLOOKUP(A3308,Questionnaire!A:KQ,29,FALSE)),"#",VLOOKUP(A3308,Questionnaire!A:KQ,29,FALSE))</f>
        <v>#</v>
      </c>
    </row>
    <row r="3309" spans="1:2">
      <c r="A3309" t="s">
        <v>442</v>
      </c>
      <c r="B3309" t="str">
        <f>IF(ISBLANK(VLOOKUP(A3309,Questionnaire!A:KQ,29,FALSE)),"#",VLOOKUP(A3309,Questionnaire!A:KQ,29,FALSE))</f>
        <v>#</v>
      </c>
    </row>
    <row r="3310" spans="1:2">
      <c r="A3310" t="s">
        <v>445</v>
      </c>
      <c r="B3310" t="str">
        <f>IF(ISBLANK(VLOOKUP(A3310,Questionnaire!A:KQ,29,FALSE)),"#",VLOOKUP(A3310,Questionnaire!A:KQ,29,FALSE))</f>
        <v>#</v>
      </c>
    </row>
    <row r="3311" spans="1:2">
      <c r="A3311" t="s">
        <v>448</v>
      </c>
      <c r="B3311" t="str">
        <f>IF(ISBLANK(VLOOKUP(A3311,Questionnaire!A:KQ,29,FALSE)),"#",VLOOKUP(A3311,Questionnaire!A:KQ,29,FALSE))</f>
        <v>#</v>
      </c>
    </row>
    <row r="3312" spans="1:2">
      <c r="A3312" t="s">
        <v>452</v>
      </c>
      <c r="B3312" t="str">
        <f>IF(ISBLANK(VLOOKUP(A3312,Questionnaire!A:KQ,29,FALSE)),"#",VLOOKUP(A3312,Questionnaire!A:KQ,29,FALSE))</f>
        <v>#</v>
      </c>
    </row>
    <row r="3313" spans="1:3">
      <c r="A3313" t="s">
        <v>455</v>
      </c>
      <c r="B3313" t="str">
        <f>IF(ISBLANK(VLOOKUP(A3313,Questionnaire!A:KQ,29,FALSE)),"#",VLOOKUP(A3313,Questionnaire!A:KQ,29,FALSE))</f>
        <v>#</v>
      </c>
    </row>
    <row r="3314" spans="1:3">
      <c r="A3314" t="s">
        <v>458</v>
      </c>
      <c r="B3314" t="str">
        <f>IF(ISBLANK(VLOOKUP(A3314,Questionnaire!A:KQ,29,FALSE)),"#",VLOOKUP(A3314,Questionnaire!A:KQ,29,FALSE))</f>
        <v>#</v>
      </c>
    </row>
    <row r="3315" spans="1:3">
      <c r="A3315" t="s">
        <v>461</v>
      </c>
      <c r="B3315" t="str">
        <f>IF(ISBLANK(VLOOKUP(A3315,Questionnaire!A:KQ,29,FALSE)),"#",VLOOKUP(A3315,Questionnaire!A:KQ,29,FALSE))</f>
        <v>#</v>
      </c>
    </row>
    <row r="3316" spans="1:3">
      <c r="A3316" t="s">
        <v>465</v>
      </c>
      <c r="B3316" t="str">
        <f>IF(ISBLANK(VLOOKUP(A3316,Questionnaire!A:KQ,29,FALSE)),"#",VLOOKUP(A3316,Questionnaire!A:KQ,29,FALSE))</f>
        <v>#</v>
      </c>
    </row>
    <row r="3317" spans="1:3">
      <c r="A3317" t="s">
        <v>467</v>
      </c>
      <c r="B3317" t="str">
        <f>IF(ISBLANK(VLOOKUP(A3317,Questionnaire!A:KQ,29,FALSE)),"#",VLOOKUP(A3317,Questionnaire!A:KQ,29,FALSE))</f>
        <v>#</v>
      </c>
    </row>
    <row r="3318" spans="1:3">
      <c r="A3318" t="s">
        <v>469</v>
      </c>
      <c r="B3318" t="str">
        <f>IF(ISBLANK(VLOOKUP(A3318,Questionnaire!A:KQ,29,FALSE)),"#",VLOOKUP(A3318,Questionnaire!A:KQ,29,FALSE))</f>
        <v>#</v>
      </c>
    </row>
    <row r="3319" spans="1:3">
      <c r="A3319" t="s">
        <v>471</v>
      </c>
      <c r="B3319" t="str">
        <f>IF(ISBLANK(VLOOKUP(A3319,Questionnaire!A:KQ,29,FALSE)),"#",VLOOKUP(A3319,Questionnaire!A:KQ,29,FALSE))</f>
        <v>#</v>
      </c>
    </row>
    <row r="3320" spans="1:3">
      <c r="A3320" t="s">
        <v>473</v>
      </c>
      <c r="B3320" t="str">
        <f>IF(ISBLANK(VLOOKUP(A3320,Questionnaire!A:KQ,29,FALSE)),"#",VLOOKUP(A3320,Questionnaire!A:KQ,29,FALSE))</f>
        <v>#</v>
      </c>
    </row>
    <row r="3321" spans="1:3">
      <c r="A3321" t="s">
        <v>475</v>
      </c>
      <c r="B3321" t="str">
        <f>IF(ISBLANK(VLOOKUP(A3321,Questionnaire!A:KQ,29,FALSE)),"#",VLOOKUP(A3321,Questionnaire!A:KQ,29,FALSE))</f>
        <v>#</v>
      </c>
    </row>
    <row r="3322" spans="1:3">
      <c r="A3322" t="s">
        <v>185</v>
      </c>
      <c r="B3322" t="str">
        <f>IF(ISBLANK(VLOOKUP(A3322,Questionnaire!A:KQ,30,FALSE)),"#",VLOOKUP(A3322,Questionnaire!A:KQ,30,FALSE))</f>
        <v>#</v>
      </c>
      <c r="C3322">
        <v>27</v>
      </c>
    </row>
    <row r="3323" spans="1:3">
      <c r="A3323" t="s">
        <v>187</v>
      </c>
      <c r="B3323" t="str">
        <f>IF(ISNA(VLOOKUP(VLOOKUP(A3323,Questionnaire!A:KQ,30,FALSE),'CORA Encoding'!D:E,2,FALSE)),"#",VLOOKUP(VLOOKUP(A3323,Questionnaire!A:KQ,30,FALSE),'CORA Encoding'!D:E,2,FALSE))</f>
        <v>#</v>
      </c>
    </row>
    <row r="3324" spans="1:3">
      <c r="A3324" t="s">
        <v>189</v>
      </c>
      <c r="B3324" t="str">
        <f>IF(ISNA(VLOOKUP(VLOOKUP(A3324,Questionnaire!A:KQ,30,FALSE),'CORA Encoding'!G:H,2,FALSE)),"#",VLOOKUP(VLOOKUP(A3324,Questionnaire!A:KQ,30,FALSE),'CORA Encoding'!G:H,2,FALSE))</f>
        <v>#</v>
      </c>
    </row>
    <row r="3325" spans="1:3">
      <c r="A3325" t="s">
        <v>191</v>
      </c>
      <c r="B3325" t="str">
        <f>IF(ISNA(VLOOKUP(VLOOKUP(A3325,Questionnaire!A:KQ,30,FALSE),'Country List'!E:F,2,FALSE)),"#",VLOOKUP(VLOOKUP(A3325,Questionnaire!A:KQ,30,FALSE),'Country List'!E:F,2,FALSE))</f>
        <v>#</v>
      </c>
    </row>
    <row r="3326" spans="1:3">
      <c r="A3326" t="s">
        <v>193</v>
      </c>
      <c r="B3326" t="str">
        <f>IF(ISNA(VLOOKUP(VLOOKUP(A3326,Questionnaire!A:KQ,30,FALSE),'Industry List'!B:C,2,FALSE)),"#",VLOOKUP(VLOOKUP(A3326,Questionnaire!A:KQ,30,FALSE),'Industry List'!B:C,2,FALSE))</f>
        <v>#</v>
      </c>
    </row>
    <row r="3327" spans="1:3">
      <c r="A3327" t="s">
        <v>197</v>
      </c>
      <c r="B3327" t="str">
        <f>IF(ISBLANK(VLOOKUP(A3327,Questionnaire!A:KQ,30,FALSE)),"#",VLOOKUP(A3327,Questionnaire!A:KQ,30,FALSE))</f>
        <v>#</v>
      </c>
    </row>
    <row r="3328" spans="1:3">
      <c r="A3328" t="s">
        <v>201</v>
      </c>
      <c r="B3328" t="str">
        <f>IF(ISBLANK(VLOOKUP(A3328,Questionnaire!A:KQ,30,FALSE)),"#",VLOOKUP(A3328,Questionnaire!A:KQ,30,FALSE))</f>
        <v>#</v>
      </c>
    </row>
    <row r="3329" spans="1:2">
      <c r="A3329" t="s">
        <v>203</v>
      </c>
      <c r="B3329" t="str">
        <f>IF(ISNA(VLOOKUP(VLOOKUP(A3329,Questionnaire!A:KQ,30,FALSE),'CORA Encoding'!J:K,2,FALSE)),"#",VLOOKUP(VLOOKUP(A3329,Questionnaire!A:KQ,30,FALSE),'CORA Encoding'!J:K,2,FALSE))</f>
        <v>#</v>
      </c>
    </row>
    <row r="3330" spans="1:2">
      <c r="A3330" t="s">
        <v>208</v>
      </c>
      <c r="B3330" t="str">
        <f>IF(ISBLANK(VLOOKUP(A3330,Questionnaire!A:KQ,30,FALSE)),"#",VLOOKUP(A3330,Questionnaire!A:KQ,30,FALSE))</f>
        <v>#</v>
      </c>
    </row>
    <row r="3331" spans="1:2">
      <c r="A3331" t="s">
        <v>213</v>
      </c>
      <c r="B3331" t="str">
        <f>IF(ISBLANK(VLOOKUP(A3331,Questionnaire!A:KQ,30,FALSE)),"#",VLOOKUP(A3331,Questionnaire!A:KQ,30,FALSE))</f>
        <v>#</v>
      </c>
    </row>
    <row r="3332" spans="1:2">
      <c r="A3332" t="s">
        <v>215</v>
      </c>
      <c r="B3332" t="str">
        <f>IF(ISBLANK(VLOOKUP(A3332,Questionnaire!A:KQ,30,FALSE)),"#",VLOOKUP(A3332,Questionnaire!A:KQ,30,FALSE))</f>
        <v>#</v>
      </c>
    </row>
    <row r="3333" spans="1:2">
      <c r="A3333" t="s">
        <v>217</v>
      </c>
      <c r="B3333" t="str">
        <f>IF(ISBLANK(VLOOKUP(A3333,Questionnaire!A:KQ,30,FALSE)),"#",VLOOKUP(A3333,Questionnaire!A:KQ,30,FALSE))</f>
        <v>#</v>
      </c>
    </row>
    <row r="3334" spans="1:2">
      <c r="A3334" t="s">
        <v>219</v>
      </c>
      <c r="B3334" t="str">
        <f>IF(ISBLANK(VLOOKUP(A3334,Questionnaire!A:KQ,30,FALSE)),"#",VLOOKUP(A3334,Questionnaire!A:KQ,30,FALSE))</f>
        <v>#</v>
      </c>
    </row>
    <row r="3335" spans="1:2">
      <c r="A3335" t="s">
        <v>221</v>
      </c>
      <c r="B3335" t="str">
        <f>IF(ISBLANK(VLOOKUP(A3335,Questionnaire!A:KQ,30,FALSE)),"#",VLOOKUP(A3335,Questionnaire!A:KQ,30,FALSE))</f>
        <v>#</v>
      </c>
    </row>
    <row r="3336" spans="1:2">
      <c r="A3336" t="s">
        <v>223</v>
      </c>
      <c r="B3336" t="str">
        <f>IF(ISBLANK(VLOOKUP(A3336,Questionnaire!A:KQ,30,FALSE)),"#",VLOOKUP(A3336,Questionnaire!A:KQ,30,FALSE))</f>
        <v>#</v>
      </c>
    </row>
    <row r="3337" spans="1:2">
      <c r="A3337" t="s">
        <v>225</v>
      </c>
      <c r="B3337" t="str">
        <f>IF(ISBLANK(VLOOKUP(A3337,Questionnaire!A:KQ,30,FALSE)),"#",VLOOKUP(A3337,Questionnaire!A:KQ,30,FALSE))</f>
        <v>#</v>
      </c>
    </row>
    <row r="3338" spans="1:2">
      <c r="A3338" t="s">
        <v>227</v>
      </c>
      <c r="B3338" t="str">
        <f>IF(ISBLANK(VLOOKUP(A3338,Questionnaire!A:KQ,30,FALSE)),"#",VLOOKUP(A3338,Questionnaire!A:KQ,30,FALSE))</f>
        <v>#</v>
      </c>
    </row>
    <row r="3339" spans="1:2">
      <c r="A3339" t="s">
        <v>229</v>
      </c>
      <c r="B3339" t="str">
        <f>IF(ISBLANK(VLOOKUP(A3339,Questionnaire!A:KQ,30,FALSE)),"#",VLOOKUP(A3339,Questionnaire!A:KQ,30,FALSE))</f>
        <v>#</v>
      </c>
    </row>
    <row r="3340" spans="1:2">
      <c r="A3340" t="s">
        <v>231</v>
      </c>
      <c r="B3340" t="str">
        <f>IF(ISBLANK(VLOOKUP(A3340,Questionnaire!A:KQ,30,FALSE)),"#",VLOOKUP(A3340,Questionnaire!A:KQ,30,FALSE))</f>
        <v>#</v>
      </c>
    </row>
    <row r="3341" spans="1:2">
      <c r="A3341" t="s">
        <v>233</v>
      </c>
      <c r="B3341" t="str">
        <f>IF(ISBLANK(VLOOKUP(A3341,Questionnaire!A:KQ,30,FALSE)),"#",VLOOKUP(A3341,Questionnaire!A:KQ,30,FALSE))</f>
        <v>#</v>
      </c>
    </row>
    <row r="3342" spans="1:2">
      <c r="A3342" t="s">
        <v>235</v>
      </c>
      <c r="B3342" t="str">
        <f>IF(ISBLANK(VLOOKUP(A3342,Questionnaire!A:KQ,30,FALSE)),"#",VLOOKUP(A3342,Questionnaire!A:KQ,30,FALSE))</f>
        <v>#</v>
      </c>
    </row>
    <row r="3343" spans="1:2">
      <c r="A3343" t="s">
        <v>237</v>
      </c>
      <c r="B3343" t="str">
        <f>IF(ISBLANK(VLOOKUP(A3343,Questionnaire!A:KQ,30,FALSE)),"#",VLOOKUP(A3343,Questionnaire!A:KQ,30,FALSE))</f>
        <v>#</v>
      </c>
    </row>
    <row r="3344" spans="1:2">
      <c r="A3344" t="s">
        <v>239</v>
      </c>
      <c r="B3344" t="str">
        <f>IF(ISBLANK(VLOOKUP(A3344,Questionnaire!A:KQ,30,FALSE)),"#",VLOOKUP(A3344,Questionnaire!A:KQ,30,FALSE))</f>
        <v>#</v>
      </c>
    </row>
    <row r="3345" spans="1:2">
      <c r="A3345" t="s">
        <v>242</v>
      </c>
      <c r="B3345" t="str">
        <f>IF(ISBLANK(VLOOKUP(A3345,Questionnaire!A:KQ,30,FALSE)),"#",VLOOKUP(A3345,Questionnaire!A:KQ,30,FALSE))</f>
        <v>#</v>
      </c>
    </row>
    <row r="3346" spans="1:2">
      <c r="A3346" t="s">
        <v>245</v>
      </c>
      <c r="B3346" t="str">
        <f>IF(ISBLANK(VLOOKUP(A3346,Questionnaire!A:KQ,30,FALSE)),"#",VLOOKUP(A3346,Questionnaire!A:KQ,30,FALSE))</f>
        <v>#</v>
      </c>
    </row>
    <row r="3347" spans="1:2">
      <c r="A3347" t="s">
        <v>247</v>
      </c>
      <c r="B3347" t="str">
        <f>IF(ISBLANK(VLOOKUP(A3347,Questionnaire!A:KQ,30,FALSE)),"#",VLOOKUP(A3347,Questionnaire!A:KQ,30,FALSE))</f>
        <v>#</v>
      </c>
    </row>
    <row r="3348" spans="1:2">
      <c r="A3348" t="s">
        <v>249</v>
      </c>
      <c r="B3348" t="str">
        <f>IF(ISBLANK(VLOOKUP(A3348,Questionnaire!A:KQ,30,FALSE)),"#",VLOOKUP(A3348,Questionnaire!A:KQ,30,FALSE))</f>
        <v>#</v>
      </c>
    </row>
    <row r="3349" spans="1:2">
      <c r="A3349" t="s">
        <v>250</v>
      </c>
      <c r="B3349" t="str">
        <f>IF(ISBLANK(VLOOKUP(A3349,Questionnaire!A:KQ,30,FALSE)),"#",VLOOKUP(A3349,Questionnaire!A:KQ,30,FALSE))</f>
        <v>#</v>
      </c>
    </row>
    <row r="3350" spans="1:2">
      <c r="A3350" t="s">
        <v>252</v>
      </c>
      <c r="B3350" t="str">
        <f>IF(ISBLANK(VLOOKUP(A3350,Questionnaire!A:KQ,30,FALSE)),"#",VLOOKUP(A3350,Questionnaire!A:KQ,30,FALSE))</f>
        <v>#</v>
      </c>
    </row>
    <row r="3351" spans="1:2">
      <c r="A3351" t="s">
        <v>255</v>
      </c>
      <c r="B3351" t="str">
        <f>IF(ISBLANK(VLOOKUP(A3351,Questionnaire!A:KQ,30,FALSE)),"#",VLOOKUP(A3351,Questionnaire!A:KQ,30,FALSE))</f>
        <v>#</v>
      </c>
    </row>
    <row r="3352" spans="1:2">
      <c r="A3352" t="s">
        <v>258</v>
      </c>
      <c r="B3352" t="str">
        <f>IF(ISNA(VLOOKUP(VLOOKUP(A3352,Questionnaire!A:KQ,30,FALSE),'CORA Encoding'!M:N,2,FALSE)),"#",VLOOKUP(VLOOKUP(A3352,Questionnaire!A:KQ,30,FALSE),'CORA Encoding'!M:N,2,FALSE))</f>
        <v>#</v>
      </c>
    </row>
    <row r="3353" spans="1:2">
      <c r="A3353" t="s">
        <v>261</v>
      </c>
      <c r="B3353" t="str">
        <f>IF(ISBLANK(VLOOKUP(A3353,Questionnaire!A:KQ,30,FALSE)),"#",VLOOKUP(A3353,Questionnaire!A:KQ,30,FALSE))</f>
        <v>#</v>
      </c>
    </row>
    <row r="3354" spans="1:2">
      <c r="A3354" t="s">
        <v>263</v>
      </c>
      <c r="B3354" t="str">
        <f>IF(ISBLANK(VLOOKUP(A3354,Questionnaire!A:KQ,30,FALSE)),"#",VLOOKUP(A3354,Questionnaire!A:KQ,30,FALSE))</f>
        <v>#</v>
      </c>
    </row>
    <row r="3355" spans="1:2">
      <c r="A3355" t="s">
        <v>265</v>
      </c>
      <c r="B3355" t="str">
        <f>IF(ISBLANK(VLOOKUP(A3355,Questionnaire!A:KQ,30,FALSE)),"#",VLOOKUP(A3355,Questionnaire!A:KQ,30,FALSE))</f>
        <v>#</v>
      </c>
    </row>
    <row r="3356" spans="1:2">
      <c r="A3356" t="s">
        <v>267</v>
      </c>
      <c r="B3356" t="str">
        <f>IF(ISBLANK(VLOOKUP(A3356,Questionnaire!A:KQ,30,FALSE)),"#",VLOOKUP(A3356,Questionnaire!A:KQ,30,FALSE))</f>
        <v>#</v>
      </c>
    </row>
    <row r="3357" spans="1:2">
      <c r="A3357" t="s">
        <v>269</v>
      </c>
      <c r="B3357" t="str">
        <f>IF(ISBLANK(VLOOKUP(A3357,Questionnaire!A:KQ,30,FALSE)),"#",VLOOKUP(A3357,Questionnaire!A:KQ,30,FALSE))</f>
        <v>#</v>
      </c>
    </row>
    <row r="3358" spans="1:2">
      <c r="A3358" t="s">
        <v>274</v>
      </c>
      <c r="B3358" t="str">
        <f>IF(ISBLANK(VLOOKUP(A3358,Questionnaire!A:KQ,30,FALSE)),"#",VLOOKUP(A3358,Questionnaire!A:KQ,30,FALSE))</f>
        <v>#</v>
      </c>
    </row>
    <row r="3359" spans="1:2">
      <c r="A3359" t="s">
        <v>276</v>
      </c>
      <c r="B3359" t="str">
        <f>IF(ISBLANK(VLOOKUP(A3359,Questionnaire!A:KQ,30,FALSE)),"#",VLOOKUP(A3359,Questionnaire!A:KQ,30,FALSE))</f>
        <v>#</v>
      </c>
    </row>
    <row r="3360" spans="1:2">
      <c r="A3360" t="s">
        <v>278</v>
      </c>
      <c r="B3360" t="str">
        <f>IF(ISBLANK(VLOOKUP(A3360,Questionnaire!A:KQ,30,FALSE)),"#",VLOOKUP(A3360,Questionnaire!A:KQ,30,FALSE))</f>
        <v>#</v>
      </c>
    </row>
    <row r="3361" spans="1:2">
      <c r="A3361" t="s">
        <v>280</v>
      </c>
      <c r="B3361" t="str">
        <f>IF(ISBLANK(VLOOKUP(A3361,Questionnaire!A:KQ,30,FALSE)),"#",VLOOKUP(A3361,Questionnaire!A:KQ,30,FALSE))</f>
        <v>#</v>
      </c>
    </row>
    <row r="3362" spans="1:2">
      <c r="A3362" t="s">
        <v>282</v>
      </c>
      <c r="B3362" t="str">
        <f>IF(ISBLANK(VLOOKUP(A3362,Questionnaire!A:KQ,30,FALSE)),"#",VLOOKUP(A3362,Questionnaire!A:KQ,30,FALSE))</f>
        <v>#</v>
      </c>
    </row>
    <row r="3363" spans="1:2">
      <c r="A3363" t="s">
        <v>286</v>
      </c>
      <c r="B3363" t="str">
        <f>IF(ISBLANK(VLOOKUP(A3363,Questionnaire!A:KQ,30,FALSE)),"#",VLOOKUP(A3363,Questionnaire!A:KQ,30,FALSE))</f>
        <v>#</v>
      </c>
    </row>
    <row r="3364" spans="1:2">
      <c r="A3364" t="s">
        <v>288</v>
      </c>
      <c r="B3364" t="str">
        <f>IF(ISBLANK(VLOOKUP(A3364,Questionnaire!A:KQ,30,FALSE)),"#",VLOOKUP(A3364,Questionnaire!A:KQ,30,FALSE))</f>
        <v>#</v>
      </c>
    </row>
    <row r="3365" spans="1:2">
      <c r="A3365" t="s">
        <v>290</v>
      </c>
      <c r="B3365" t="str">
        <f>IF(ISBLANK(VLOOKUP(A3365,Questionnaire!A:KQ,30,FALSE)),"#",VLOOKUP(A3365,Questionnaire!A:KQ,30,FALSE))</f>
        <v>#</v>
      </c>
    </row>
    <row r="3366" spans="1:2">
      <c r="A3366" t="s">
        <v>292</v>
      </c>
      <c r="B3366" t="str">
        <f>IF(ISBLANK(VLOOKUP(A3366,Questionnaire!A:KQ,30,FALSE)),"#",VLOOKUP(A3366,Questionnaire!A:KQ,30,FALSE))</f>
        <v>#</v>
      </c>
    </row>
    <row r="3367" spans="1:2">
      <c r="A3367" t="s">
        <v>294</v>
      </c>
      <c r="B3367" t="str">
        <f>IF(ISBLANK(VLOOKUP(A3367,Questionnaire!A:KQ,30,FALSE)),"#",VLOOKUP(A3367,Questionnaire!A:KQ,30,FALSE))</f>
        <v>#</v>
      </c>
    </row>
    <row r="3368" spans="1:2">
      <c r="A3368" t="s">
        <v>296</v>
      </c>
      <c r="B3368" t="str">
        <f>IF(ISBLANK(VLOOKUP(A3368,Questionnaire!A:KQ,30,FALSE)),"#",VLOOKUP(A3368,Questionnaire!A:KQ,30,FALSE))</f>
        <v>#</v>
      </c>
    </row>
    <row r="3369" spans="1:2">
      <c r="A3369" t="s">
        <v>301</v>
      </c>
      <c r="B3369" t="str">
        <f>IF(ISBLANK(VLOOKUP(A3369,Questionnaire!A:KQ,30,FALSE)),"#",VLOOKUP(A3369,Questionnaire!A:KQ,30,FALSE))</f>
        <v>#</v>
      </c>
    </row>
    <row r="3370" spans="1:2">
      <c r="A3370" t="s">
        <v>303</v>
      </c>
      <c r="B3370" t="str">
        <f>IF(ISBLANK(VLOOKUP(A3370,Questionnaire!A:KQ,30,FALSE)),"#",VLOOKUP(A3370,Questionnaire!A:KQ,30,FALSE))</f>
        <v>#</v>
      </c>
    </row>
    <row r="3371" spans="1:2">
      <c r="A3371" t="s">
        <v>305</v>
      </c>
      <c r="B3371" t="str">
        <f>IF(ISBLANK(VLOOKUP(A3371,Questionnaire!A:KQ,30,FALSE)),"#",VLOOKUP(A3371,Questionnaire!A:KQ,30,FALSE))</f>
        <v>#</v>
      </c>
    </row>
    <row r="3372" spans="1:2">
      <c r="A3372" t="s">
        <v>307</v>
      </c>
      <c r="B3372" t="str">
        <f>IF(ISBLANK(VLOOKUP(A3372,Questionnaire!A:KQ,30,FALSE)),"#",VLOOKUP(A3372,Questionnaire!A:KQ,30,FALSE))</f>
        <v>#</v>
      </c>
    </row>
    <row r="3373" spans="1:2">
      <c r="A3373" t="s">
        <v>311</v>
      </c>
      <c r="B3373" t="str">
        <f>IF(ISBLANK(VLOOKUP(A3373,Questionnaire!A:KQ,30,FALSE)),"#",VLOOKUP(A3373,Questionnaire!A:KQ,30,FALSE))</f>
        <v>#</v>
      </c>
    </row>
    <row r="3374" spans="1:2">
      <c r="A3374" t="s">
        <v>313</v>
      </c>
      <c r="B3374" t="str">
        <f>IF(ISBLANK(VLOOKUP(A3374,Questionnaire!A:KQ,30,FALSE)),"#",VLOOKUP(A3374,Questionnaire!A:KQ,30,FALSE))</f>
        <v>#</v>
      </c>
    </row>
    <row r="3375" spans="1:2">
      <c r="A3375" t="s">
        <v>314</v>
      </c>
      <c r="B3375" t="str">
        <f>IF(ISBLANK(VLOOKUP(A3375,Questionnaire!A:KQ,30,FALSE)),"#",VLOOKUP(A3375,Questionnaire!A:KQ,30,FALSE))</f>
        <v>#</v>
      </c>
    </row>
    <row r="3376" spans="1:2">
      <c r="A3376" t="s">
        <v>315</v>
      </c>
      <c r="B3376" t="str">
        <f>IF(ISBLANK(VLOOKUP(A3376,Questionnaire!A:KQ,30,FALSE)),"#",VLOOKUP(A3376,Questionnaire!A:KQ,30,FALSE))</f>
        <v>#</v>
      </c>
    </row>
    <row r="3377" spans="1:2">
      <c r="A3377" t="s">
        <v>317</v>
      </c>
      <c r="B3377" t="str">
        <f>IF(ISBLANK(VLOOKUP(A3377,Questionnaire!A:KQ,30,FALSE)),"#",VLOOKUP(A3377,Questionnaire!A:KQ,30,FALSE))</f>
        <v>#</v>
      </c>
    </row>
    <row r="3378" spans="1:2">
      <c r="A3378" t="s">
        <v>319</v>
      </c>
      <c r="B3378" t="str">
        <f>IF(ISBLANK(VLOOKUP(A3378,Questionnaire!A:KQ,30,FALSE)),"#",VLOOKUP(A3378,Questionnaire!A:KQ,30,FALSE))</f>
        <v>#</v>
      </c>
    </row>
    <row r="3379" spans="1:2">
      <c r="A3379" t="s">
        <v>322</v>
      </c>
      <c r="B3379" t="str">
        <f>IF(ISBLANK(VLOOKUP(A3379,Questionnaire!A:KQ,30,FALSE)),"#",VLOOKUP(A3379,Questionnaire!A:KQ,30,FALSE))</f>
        <v>#</v>
      </c>
    </row>
    <row r="3380" spans="1:2">
      <c r="A3380" t="s">
        <v>326</v>
      </c>
      <c r="B3380" t="str">
        <f>IF(ISBLANK(VLOOKUP(A3380,Questionnaire!A:KQ,30,FALSE)),"#",VLOOKUP(A3380,Questionnaire!A:KQ,30,FALSE))</f>
        <v>#</v>
      </c>
    </row>
    <row r="3381" spans="1:2">
      <c r="A3381" t="s">
        <v>328</v>
      </c>
      <c r="B3381" t="str">
        <f>IF(ISBLANK(VLOOKUP(A3381,Questionnaire!A:KQ,30,FALSE)),"#",VLOOKUP(A3381,Questionnaire!A:KQ,30,FALSE))</f>
        <v>#</v>
      </c>
    </row>
    <row r="3382" spans="1:2">
      <c r="A3382" t="s">
        <v>332</v>
      </c>
      <c r="B3382" t="str">
        <f>IF(ISBLANK(VLOOKUP(A3382,Questionnaire!A:KQ,30,FALSE)),"#",VLOOKUP(A3382,Questionnaire!A:KQ,30,FALSE))</f>
        <v>#</v>
      </c>
    </row>
    <row r="3383" spans="1:2">
      <c r="A3383" t="s">
        <v>333</v>
      </c>
      <c r="B3383" t="str">
        <f>IF(ISBLANK(VLOOKUP(A3383,Questionnaire!A:KQ,30,FALSE)),"#",VLOOKUP(A3383,Questionnaire!A:KQ,30,FALSE))</f>
        <v>#</v>
      </c>
    </row>
    <row r="3384" spans="1:2">
      <c r="A3384" t="s">
        <v>334</v>
      </c>
      <c r="B3384" t="str">
        <f>IF(ISBLANK(VLOOKUP(A3384,Questionnaire!A:KQ,30,FALSE)),"#",VLOOKUP(A3384,Questionnaire!A:KQ,30,FALSE))</f>
        <v>#</v>
      </c>
    </row>
    <row r="3385" spans="1:2">
      <c r="A3385" t="s">
        <v>335</v>
      </c>
      <c r="B3385" t="str">
        <f>IF(ISBLANK(VLOOKUP(A3385,Questionnaire!A:KQ,30,FALSE)),"#",VLOOKUP(A3385,Questionnaire!A:KQ,30,FALSE))</f>
        <v>#</v>
      </c>
    </row>
    <row r="3386" spans="1:2">
      <c r="A3386" t="s">
        <v>336</v>
      </c>
      <c r="B3386" t="str">
        <f>IF(ISBLANK(VLOOKUP(A3386,Questionnaire!A:KQ,30,FALSE)),"#",VLOOKUP(A3386,Questionnaire!A:KQ,30,FALSE))</f>
        <v>#</v>
      </c>
    </row>
    <row r="3387" spans="1:2">
      <c r="A3387" t="s">
        <v>337</v>
      </c>
      <c r="B3387" t="str">
        <f>IF(ISBLANK(VLOOKUP(A3387,Questionnaire!A:KQ,30,FALSE)),"#",VLOOKUP(A3387,Questionnaire!A:KQ,30,FALSE))</f>
        <v>#</v>
      </c>
    </row>
    <row r="3388" spans="1:2">
      <c r="A3388" t="s">
        <v>338</v>
      </c>
      <c r="B3388" t="str">
        <f>IF(ISBLANK(VLOOKUP(A3388,Questionnaire!A:KQ,30,FALSE)),"#",VLOOKUP(A3388,Questionnaire!A:KQ,30,FALSE))</f>
        <v>#</v>
      </c>
    </row>
    <row r="3389" spans="1:2">
      <c r="A3389" t="s">
        <v>339</v>
      </c>
      <c r="B3389" t="str">
        <f>IF(ISBLANK(VLOOKUP(A3389,Questionnaire!A:KQ,30,FALSE)),"#",VLOOKUP(A3389,Questionnaire!A:KQ,30,FALSE))</f>
        <v>#</v>
      </c>
    </row>
    <row r="3390" spans="1:2">
      <c r="A3390" t="s">
        <v>340</v>
      </c>
      <c r="B3390" t="str">
        <f>IF(ISBLANK(VLOOKUP(A3390,Questionnaire!A:KQ,30,FALSE)),"#",VLOOKUP(A3390,Questionnaire!A:KQ,30,FALSE))</f>
        <v>#</v>
      </c>
    </row>
    <row r="3391" spans="1:2">
      <c r="A3391" t="s">
        <v>341</v>
      </c>
      <c r="B3391" t="str">
        <f>IF(ISBLANK(VLOOKUP(A3391,Questionnaire!A:KQ,30,FALSE)),"#",VLOOKUP(A3391,Questionnaire!A:KQ,30,FALSE))</f>
        <v>#</v>
      </c>
    </row>
    <row r="3392" spans="1:2">
      <c r="A3392" t="s">
        <v>342</v>
      </c>
      <c r="B3392" t="str">
        <f>IF(ISBLANK(VLOOKUP(A3392,Questionnaire!A:KQ,30,FALSE)),"#",VLOOKUP(A3392,Questionnaire!A:KQ,30,FALSE))</f>
        <v>#</v>
      </c>
    </row>
    <row r="3393" spans="1:2">
      <c r="A3393" t="s">
        <v>343</v>
      </c>
      <c r="B3393" t="str">
        <f>IF(ISBLANK(VLOOKUP(A3393,Questionnaire!A:KQ,30,FALSE)),"#",VLOOKUP(A3393,Questionnaire!A:KQ,30,FALSE))</f>
        <v>#</v>
      </c>
    </row>
    <row r="3394" spans="1:2">
      <c r="A3394" t="s">
        <v>344</v>
      </c>
      <c r="B3394" t="str">
        <f>IF(ISBLANK(VLOOKUP(A3394,Questionnaire!A:KQ,30,FALSE)),"#",VLOOKUP(A3394,Questionnaire!A:KQ,30,FALSE))</f>
        <v>#</v>
      </c>
    </row>
    <row r="3395" spans="1:2">
      <c r="A3395" t="s">
        <v>345</v>
      </c>
      <c r="B3395" t="str">
        <f>IF(ISBLANK(VLOOKUP(A3395,Questionnaire!A:KQ,30,FALSE)),"#",VLOOKUP(A3395,Questionnaire!A:KQ,30,FALSE))</f>
        <v>#</v>
      </c>
    </row>
    <row r="3396" spans="1:2">
      <c r="A3396" t="s">
        <v>348</v>
      </c>
      <c r="B3396" t="str">
        <f>IF(ISBLANK(VLOOKUP(A3396,Questionnaire!A:KQ,30,FALSE)),"#",VLOOKUP(A3396,Questionnaire!A:KQ,30,FALSE))</f>
        <v>#</v>
      </c>
    </row>
    <row r="3397" spans="1:2">
      <c r="A3397" t="s">
        <v>353</v>
      </c>
      <c r="B3397" t="str">
        <f>IF(ISBLANK(VLOOKUP(A3397,Questionnaire!A:KQ,30,FALSE)),"#",VLOOKUP(A3397,Questionnaire!A:KQ,30,FALSE))</f>
        <v>#</v>
      </c>
    </row>
    <row r="3398" spans="1:2">
      <c r="A3398" t="s">
        <v>354</v>
      </c>
      <c r="B3398" t="str">
        <f>IF(ISBLANK(VLOOKUP(A3398,Questionnaire!A:KQ,30,FALSE)),"#",VLOOKUP(A3398,Questionnaire!A:KQ,30,FALSE))</f>
        <v>#</v>
      </c>
    </row>
    <row r="3399" spans="1:2">
      <c r="A3399" t="s">
        <v>355</v>
      </c>
      <c r="B3399" t="str">
        <f>IF(ISBLANK(VLOOKUP(A3399,Questionnaire!A:KQ,30,FALSE)),"#",VLOOKUP(A3399,Questionnaire!A:KQ,30,FALSE))</f>
        <v>#</v>
      </c>
    </row>
    <row r="3400" spans="1:2">
      <c r="A3400" t="s">
        <v>356</v>
      </c>
      <c r="B3400" t="str">
        <f>IF(ISBLANK(VLOOKUP(A3400,Questionnaire!A:KQ,30,FALSE)),"#",VLOOKUP(A3400,Questionnaire!A:KQ,30,FALSE))</f>
        <v>#</v>
      </c>
    </row>
    <row r="3401" spans="1:2">
      <c r="A3401" t="s">
        <v>357</v>
      </c>
      <c r="B3401" t="str">
        <f>IF(ISBLANK(VLOOKUP(A3401,Questionnaire!A:KQ,30,FALSE)),"#",VLOOKUP(A3401,Questionnaire!A:KQ,30,FALSE))</f>
        <v>#</v>
      </c>
    </row>
    <row r="3402" spans="1:2">
      <c r="A3402" t="s">
        <v>360</v>
      </c>
      <c r="B3402" t="str">
        <f>IF(ISBLANK(VLOOKUP(A3402,Questionnaire!A:KQ,30,FALSE)),"#",VLOOKUP(A3402,Questionnaire!A:KQ,30,FALSE))</f>
        <v>#</v>
      </c>
    </row>
    <row r="3403" spans="1:2">
      <c r="A3403" t="s">
        <v>362</v>
      </c>
      <c r="B3403" t="str">
        <f>IF(ISBLANK(VLOOKUP(A3403,Questionnaire!A:KQ,30,FALSE)),"#",VLOOKUP(A3403,Questionnaire!A:KQ,30,FALSE))</f>
        <v>#</v>
      </c>
    </row>
    <row r="3404" spans="1:2">
      <c r="A3404" t="s">
        <v>363</v>
      </c>
      <c r="B3404" t="str">
        <f>IF(ISBLANK(VLOOKUP(A3404,Questionnaire!A:KQ,30,FALSE)),"#",VLOOKUP(A3404,Questionnaire!A:KQ,30,FALSE))</f>
        <v>#</v>
      </c>
    </row>
    <row r="3405" spans="1:2">
      <c r="A3405" t="s">
        <v>364</v>
      </c>
      <c r="B3405" t="str">
        <f>IF(ISBLANK(VLOOKUP(A3405,Questionnaire!A:KQ,30,FALSE)),"#",VLOOKUP(A3405,Questionnaire!A:KQ,30,FALSE))</f>
        <v>#</v>
      </c>
    </row>
    <row r="3406" spans="1:2">
      <c r="A3406" t="s">
        <v>365</v>
      </c>
      <c r="B3406" t="str">
        <f>IF(ISBLANK(VLOOKUP(A3406,Questionnaire!A:KQ,30,FALSE)),"#",VLOOKUP(A3406,Questionnaire!A:KQ,30,FALSE))</f>
        <v>#</v>
      </c>
    </row>
    <row r="3407" spans="1:2">
      <c r="A3407" t="s">
        <v>366</v>
      </c>
      <c r="B3407" t="str">
        <f>IF(ISBLANK(VLOOKUP(A3407,Questionnaire!A:KQ,30,FALSE)),"#",VLOOKUP(A3407,Questionnaire!A:KQ,30,FALSE))</f>
        <v>#</v>
      </c>
    </row>
    <row r="3408" spans="1:2">
      <c r="A3408" t="s">
        <v>371</v>
      </c>
      <c r="B3408" t="str">
        <f>IF(ISBLANK(VLOOKUP(A3408,Questionnaire!A:KQ,30,FALSE)),"#",VLOOKUP(A3408,Questionnaire!A:KQ,30,FALSE))</f>
        <v>#</v>
      </c>
    </row>
    <row r="3409" spans="1:2">
      <c r="A3409" t="s">
        <v>372</v>
      </c>
      <c r="B3409" t="str">
        <f>IF(ISBLANK(VLOOKUP(A3409,Questionnaire!A:KQ,30,FALSE)),"#",VLOOKUP(A3409,Questionnaire!A:KQ,30,FALSE))</f>
        <v>#</v>
      </c>
    </row>
    <row r="3410" spans="1:2">
      <c r="A3410" t="s">
        <v>373</v>
      </c>
      <c r="B3410" t="str">
        <f>IF(ISBLANK(VLOOKUP(A3410,Questionnaire!A:KQ,30,FALSE)),"#",VLOOKUP(A3410,Questionnaire!A:KQ,30,FALSE))</f>
        <v>#</v>
      </c>
    </row>
    <row r="3411" spans="1:2">
      <c r="A3411" t="s">
        <v>374</v>
      </c>
      <c r="B3411" t="str">
        <f>IF(ISBLANK(VLOOKUP(A3411,Questionnaire!A:KQ,30,FALSE)),"#",VLOOKUP(A3411,Questionnaire!A:KQ,30,FALSE))</f>
        <v>#</v>
      </c>
    </row>
    <row r="3412" spans="1:2">
      <c r="A3412" t="s">
        <v>377</v>
      </c>
      <c r="B3412" t="str">
        <f>IF(ISBLANK(VLOOKUP(A3412,Questionnaire!A:KQ,30,FALSE)),"#",VLOOKUP(A3412,Questionnaire!A:KQ,30,FALSE))</f>
        <v>#</v>
      </c>
    </row>
    <row r="3413" spans="1:2">
      <c r="A3413" t="s">
        <v>379</v>
      </c>
      <c r="B3413" t="str">
        <f>IF(ISBLANK(VLOOKUP(A3413,Questionnaire!A:KQ,30,FALSE)),"#",VLOOKUP(A3413,Questionnaire!A:KQ,30,FALSE))</f>
        <v>#</v>
      </c>
    </row>
    <row r="3414" spans="1:2">
      <c r="A3414" t="s">
        <v>380</v>
      </c>
      <c r="B3414" t="str">
        <f>IF(ISBLANK(VLOOKUP(A3414,Questionnaire!A:KQ,30,FALSE)),"#",VLOOKUP(A3414,Questionnaire!A:KQ,30,FALSE))</f>
        <v>#</v>
      </c>
    </row>
    <row r="3415" spans="1:2">
      <c r="A3415" t="s">
        <v>381</v>
      </c>
      <c r="B3415" t="str">
        <f>IF(ISBLANK(VLOOKUP(A3415,Questionnaire!A:KQ,30,FALSE)),"#",VLOOKUP(A3415,Questionnaire!A:KQ,30,FALSE))</f>
        <v>#</v>
      </c>
    </row>
    <row r="3416" spans="1:2">
      <c r="A3416" t="s">
        <v>382</v>
      </c>
      <c r="B3416" t="str">
        <f>IF(ISBLANK(VLOOKUP(A3416,Questionnaire!A:KQ,30,FALSE)),"#",VLOOKUP(A3416,Questionnaire!A:KQ,30,FALSE))</f>
        <v>#</v>
      </c>
    </row>
    <row r="3417" spans="1:2">
      <c r="A3417" t="s">
        <v>384</v>
      </c>
      <c r="B3417" t="str">
        <f>IF(ISBLANK(VLOOKUP(A3417,Questionnaire!A:KQ,30,FALSE)),"#",VLOOKUP(A3417,Questionnaire!A:KQ,30,FALSE))</f>
        <v>#</v>
      </c>
    </row>
    <row r="3418" spans="1:2">
      <c r="A3418" t="s">
        <v>387</v>
      </c>
      <c r="B3418" t="str">
        <f>IF(ISBLANK(VLOOKUP(A3418,Questionnaire!A:KQ,30,FALSE)),"#",VLOOKUP(A3418,Questionnaire!A:KQ,30,FALSE))</f>
        <v>#</v>
      </c>
    </row>
    <row r="3419" spans="1:2">
      <c r="A3419" t="s">
        <v>391</v>
      </c>
      <c r="B3419" t="str">
        <f>IF(ISBLANK(VLOOKUP(A3419,Questionnaire!A:KQ,30,FALSE)),"#",VLOOKUP(A3419,Questionnaire!A:KQ,30,FALSE))</f>
        <v>#</v>
      </c>
    </row>
    <row r="3420" spans="1:2">
      <c r="A3420" t="s">
        <v>393</v>
      </c>
      <c r="B3420" t="str">
        <f>IF(ISBLANK(VLOOKUP(A3420,Questionnaire!A:KQ,30,FALSE)),"#",VLOOKUP(A3420,Questionnaire!A:KQ,30,FALSE))</f>
        <v>#</v>
      </c>
    </row>
    <row r="3421" spans="1:2">
      <c r="A3421" t="s">
        <v>395</v>
      </c>
      <c r="B3421" t="str">
        <f>IF(ISBLANK(VLOOKUP(A3421,Questionnaire!A:KQ,30,FALSE)),"#",VLOOKUP(A3421,Questionnaire!A:KQ,30,FALSE))</f>
        <v>#</v>
      </c>
    </row>
    <row r="3422" spans="1:2">
      <c r="A3422" t="s">
        <v>398</v>
      </c>
      <c r="B3422" t="str">
        <f>IF(ISBLANK(VLOOKUP(A3422,Questionnaire!A:KQ,30,FALSE)),"#",VLOOKUP(A3422,Questionnaire!A:KQ,30,FALSE))</f>
        <v>#</v>
      </c>
    </row>
    <row r="3423" spans="1:2">
      <c r="A3423" t="s">
        <v>402</v>
      </c>
      <c r="B3423" t="str">
        <f>IF(ISBLANK(VLOOKUP(A3423,Questionnaire!A:KQ,30,FALSE)),"#",VLOOKUP(A3423,Questionnaire!A:KQ,30,FALSE))</f>
        <v>#</v>
      </c>
    </row>
    <row r="3424" spans="1:2">
      <c r="A3424" t="s">
        <v>405</v>
      </c>
      <c r="B3424" t="str">
        <f>IF(ISBLANK(VLOOKUP(A3424,Questionnaire!A:KQ,30,FALSE)),"#",VLOOKUP(A3424,Questionnaire!A:KQ,30,FALSE))</f>
        <v>#</v>
      </c>
    </row>
    <row r="3425" spans="1:2">
      <c r="A3425" t="s">
        <v>409</v>
      </c>
      <c r="B3425" t="str">
        <f>IF(ISBLANK(VLOOKUP(A3425,Questionnaire!A:KQ,30,FALSE)),"#",VLOOKUP(A3425,Questionnaire!A:KQ,30,FALSE))</f>
        <v>#</v>
      </c>
    </row>
    <row r="3426" spans="1:2">
      <c r="A3426" t="s">
        <v>412</v>
      </c>
      <c r="B3426" t="str">
        <f>IF(ISBLANK(VLOOKUP(A3426,Questionnaire!A:KQ,30,FALSE)),"#",VLOOKUP(A3426,Questionnaire!A:KQ,30,FALSE))</f>
        <v>#</v>
      </c>
    </row>
    <row r="3427" spans="1:2">
      <c r="A3427" t="s">
        <v>415</v>
      </c>
      <c r="B3427" t="str">
        <f>IF(ISBLANK(VLOOKUP(A3427,Questionnaire!A:KQ,30,FALSE)),"#",VLOOKUP(A3427,Questionnaire!A:KQ,30,FALSE))</f>
        <v>#</v>
      </c>
    </row>
    <row r="3428" spans="1:2">
      <c r="A3428" t="s">
        <v>418</v>
      </c>
      <c r="B3428" t="str">
        <f>IF(ISBLANK(VLOOKUP(A3428,Questionnaire!A:KQ,30,FALSE)),"#",VLOOKUP(A3428,Questionnaire!A:KQ,30,FALSE))</f>
        <v>#</v>
      </c>
    </row>
    <row r="3429" spans="1:2">
      <c r="A3429" t="s">
        <v>421</v>
      </c>
      <c r="B3429" t="str">
        <f>IF(ISBLANK(VLOOKUP(A3429,Questionnaire!A:KQ,30,FALSE)),"#",VLOOKUP(A3429,Questionnaire!A:KQ,30,FALSE))</f>
        <v>#</v>
      </c>
    </row>
    <row r="3430" spans="1:2">
      <c r="A3430" t="s">
        <v>424</v>
      </c>
      <c r="B3430" t="str">
        <f>IF(ISBLANK(VLOOKUP(A3430,Questionnaire!A:KQ,30,FALSE)),"#",VLOOKUP(A3430,Questionnaire!A:KQ,30,FALSE))</f>
        <v>#</v>
      </c>
    </row>
    <row r="3431" spans="1:2">
      <c r="A3431" t="s">
        <v>429</v>
      </c>
      <c r="B3431" t="str">
        <f>IF(ISBLANK(VLOOKUP(A3431,Questionnaire!A:KQ,30,FALSE)),"#",VLOOKUP(A3431,Questionnaire!A:KQ,30,FALSE))</f>
        <v>#</v>
      </c>
    </row>
    <row r="3432" spans="1:2">
      <c r="A3432" t="s">
        <v>432</v>
      </c>
      <c r="B3432" t="str">
        <f>IF(ISBLANK(VLOOKUP(A3432,Questionnaire!A:KQ,30,FALSE)),"#",VLOOKUP(A3432,Questionnaire!A:KQ,30,FALSE))</f>
        <v>#</v>
      </c>
    </row>
    <row r="3433" spans="1:2">
      <c r="A3433" t="s">
        <v>435</v>
      </c>
      <c r="B3433" t="str">
        <f>IF(ISBLANK(VLOOKUP(A3433,Questionnaire!A:KQ,30,FALSE)),"#",VLOOKUP(A3433,Questionnaire!A:KQ,30,FALSE))</f>
        <v>#</v>
      </c>
    </row>
    <row r="3434" spans="1:2">
      <c r="A3434" t="s">
        <v>437</v>
      </c>
      <c r="B3434" t="str">
        <f>IF(ISBLANK(VLOOKUP(A3434,Questionnaire!A:KQ,30,FALSE)),"#",VLOOKUP(A3434,Questionnaire!A:KQ,30,FALSE))</f>
        <v>#</v>
      </c>
    </row>
    <row r="3435" spans="1:2">
      <c r="A3435" t="s">
        <v>439</v>
      </c>
      <c r="B3435" t="str">
        <f>IF(ISBLANK(VLOOKUP(A3435,Questionnaire!A:KQ,30,FALSE)),"#",VLOOKUP(A3435,Questionnaire!A:KQ,30,FALSE))</f>
        <v>#</v>
      </c>
    </row>
    <row r="3436" spans="1:2">
      <c r="A3436" t="s">
        <v>442</v>
      </c>
      <c r="B3436" t="str">
        <f>IF(ISBLANK(VLOOKUP(A3436,Questionnaire!A:KQ,30,FALSE)),"#",VLOOKUP(A3436,Questionnaire!A:KQ,30,FALSE))</f>
        <v>#</v>
      </c>
    </row>
    <row r="3437" spans="1:2">
      <c r="A3437" t="s">
        <v>445</v>
      </c>
      <c r="B3437" t="str">
        <f>IF(ISBLANK(VLOOKUP(A3437,Questionnaire!A:KQ,30,FALSE)),"#",VLOOKUP(A3437,Questionnaire!A:KQ,30,FALSE))</f>
        <v>#</v>
      </c>
    </row>
    <row r="3438" spans="1:2">
      <c r="A3438" t="s">
        <v>448</v>
      </c>
      <c r="B3438" t="str">
        <f>IF(ISBLANK(VLOOKUP(A3438,Questionnaire!A:KQ,30,FALSE)),"#",VLOOKUP(A3438,Questionnaire!A:KQ,30,FALSE))</f>
        <v>#</v>
      </c>
    </row>
    <row r="3439" spans="1:2">
      <c r="A3439" t="s">
        <v>452</v>
      </c>
      <c r="B3439" t="str">
        <f>IF(ISBLANK(VLOOKUP(A3439,Questionnaire!A:KQ,30,FALSE)),"#",VLOOKUP(A3439,Questionnaire!A:KQ,30,FALSE))</f>
        <v>#</v>
      </c>
    </row>
    <row r="3440" spans="1:2">
      <c r="A3440" t="s">
        <v>455</v>
      </c>
      <c r="B3440" t="str">
        <f>IF(ISBLANK(VLOOKUP(A3440,Questionnaire!A:KQ,30,FALSE)),"#",VLOOKUP(A3440,Questionnaire!A:KQ,30,FALSE))</f>
        <v>#</v>
      </c>
    </row>
    <row r="3441" spans="1:3">
      <c r="A3441" t="s">
        <v>458</v>
      </c>
      <c r="B3441" t="str">
        <f>IF(ISBLANK(VLOOKUP(A3441,Questionnaire!A:KQ,30,FALSE)),"#",VLOOKUP(A3441,Questionnaire!A:KQ,30,FALSE))</f>
        <v>#</v>
      </c>
    </row>
    <row r="3442" spans="1:3">
      <c r="A3442" t="s">
        <v>461</v>
      </c>
      <c r="B3442" t="str">
        <f>IF(ISBLANK(VLOOKUP(A3442,Questionnaire!A:KQ,30,FALSE)),"#",VLOOKUP(A3442,Questionnaire!A:KQ,30,FALSE))</f>
        <v>#</v>
      </c>
    </row>
    <row r="3443" spans="1:3">
      <c r="A3443" t="s">
        <v>465</v>
      </c>
      <c r="B3443" t="str">
        <f>IF(ISBLANK(VLOOKUP(A3443,Questionnaire!A:KQ,30,FALSE)),"#",VLOOKUP(A3443,Questionnaire!A:KQ,30,FALSE))</f>
        <v>#</v>
      </c>
    </row>
    <row r="3444" spans="1:3">
      <c r="A3444" t="s">
        <v>467</v>
      </c>
      <c r="B3444" t="str">
        <f>IF(ISBLANK(VLOOKUP(A3444,Questionnaire!A:KQ,30,FALSE)),"#",VLOOKUP(A3444,Questionnaire!A:KQ,30,FALSE))</f>
        <v>#</v>
      </c>
    </row>
    <row r="3445" spans="1:3">
      <c r="A3445" t="s">
        <v>469</v>
      </c>
      <c r="B3445" t="str">
        <f>IF(ISBLANK(VLOOKUP(A3445,Questionnaire!A:KQ,30,FALSE)),"#",VLOOKUP(A3445,Questionnaire!A:KQ,30,FALSE))</f>
        <v>#</v>
      </c>
    </row>
    <row r="3446" spans="1:3">
      <c r="A3446" t="s">
        <v>471</v>
      </c>
      <c r="B3446" t="str">
        <f>IF(ISBLANK(VLOOKUP(A3446,Questionnaire!A:KQ,30,FALSE)),"#",VLOOKUP(A3446,Questionnaire!A:KQ,30,FALSE))</f>
        <v>#</v>
      </c>
    </row>
    <row r="3447" spans="1:3">
      <c r="A3447" t="s">
        <v>473</v>
      </c>
      <c r="B3447" t="str">
        <f>IF(ISBLANK(VLOOKUP(A3447,Questionnaire!A:KQ,30,FALSE)),"#",VLOOKUP(A3447,Questionnaire!A:KQ,30,FALSE))</f>
        <v>#</v>
      </c>
    </row>
    <row r="3448" spans="1:3">
      <c r="A3448" t="s">
        <v>475</v>
      </c>
      <c r="B3448" t="str">
        <f>IF(ISBLANK(VLOOKUP(A3448,Questionnaire!A:KQ,30,FALSE)),"#",VLOOKUP(A3448,Questionnaire!A:KQ,30,FALSE))</f>
        <v>#</v>
      </c>
    </row>
    <row r="3449" spans="1:3">
      <c r="A3449" t="s">
        <v>185</v>
      </c>
      <c r="B3449" t="str">
        <f>IF(ISBLANK(VLOOKUP(A3449,Questionnaire!A:KQ,31,FALSE)),"#",VLOOKUP(A3449,Questionnaire!A:KQ,31,FALSE))</f>
        <v>#</v>
      </c>
      <c r="C3449">
        <v>28</v>
      </c>
    </row>
    <row r="3450" spans="1:3">
      <c r="A3450" t="s">
        <v>187</v>
      </c>
      <c r="B3450" t="str">
        <f>IF(ISNA(VLOOKUP(VLOOKUP(A3450,Questionnaire!A:KQ,31,FALSE),'CORA Encoding'!D:E,2,FALSE)),"#",VLOOKUP(VLOOKUP(A3450,Questionnaire!A:KQ,31,FALSE),'CORA Encoding'!D:E,2,FALSE))</f>
        <v>#</v>
      </c>
    </row>
    <row r="3451" spans="1:3">
      <c r="A3451" t="s">
        <v>189</v>
      </c>
      <c r="B3451" t="str">
        <f>IF(ISNA(VLOOKUP(VLOOKUP(A3451,Questionnaire!A:KQ,31,FALSE),'CORA Encoding'!G:H,2,FALSE)),"#",VLOOKUP(VLOOKUP(A3451,Questionnaire!A:KQ,31,FALSE),'CORA Encoding'!G:H,2,FALSE))</f>
        <v>#</v>
      </c>
    </row>
    <row r="3452" spans="1:3">
      <c r="A3452" t="s">
        <v>191</v>
      </c>
      <c r="B3452" s="684" t="str">
        <f>IF(ISNA(VLOOKUP(VLOOKUP(A3452,Questionnaire!A:KQ,31,FALSE),'Country List'!E:F,2,FALSE)),"#",VLOOKUP(VLOOKUP(A3452,Questionnaire!A:KQ,31,FALSE),'Country List'!E:F,2,FALSE))</f>
        <v>#</v>
      </c>
    </row>
    <row r="3453" spans="1:3">
      <c r="A3453" t="s">
        <v>193</v>
      </c>
      <c r="B3453" t="str">
        <f>IF(ISNA(VLOOKUP(VLOOKUP(A3453,Questionnaire!A:KQ,31,FALSE),'Industry List'!B:C,2,FALSE)),"#",VLOOKUP(VLOOKUP(A3453,Questionnaire!A:KQ,31,FALSE),'Industry List'!B:C,2,FALSE))</f>
        <v>#</v>
      </c>
    </row>
    <row r="3454" spans="1:3">
      <c r="A3454" t="s">
        <v>197</v>
      </c>
      <c r="B3454" t="str">
        <f>IF(ISBLANK(VLOOKUP(A3454,Questionnaire!A:KQ,31,FALSE)),"#",VLOOKUP(A3454,Questionnaire!A:KQ,31,FALSE))</f>
        <v>#</v>
      </c>
    </row>
    <row r="3455" spans="1:3">
      <c r="A3455" t="s">
        <v>201</v>
      </c>
      <c r="B3455" t="str">
        <f>IF(ISBLANK(VLOOKUP(A3455,Questionnaire!A:KQ,31,FALSE)),"#",VLOOKUP(A3455,Questionnaire!A:KQ,31,FALSE))</f>
        <v>#</v>
      </c>
    </row>
    <row r="3456" spans="1:3">
      <c r="A3456" t="s">
        <v>203</v>
      </c>
      <c r="B3456" t="str">
        <f>IF(ISNA(VLOOKUP(VLOOKUP(A3456,Questionnaire!A:KQ,31,FALSE),'CORA Encoding'!J:K,2,FALSE)),"#",VLOOKUP(VLOOKUP(A3456,Questionnaire!A:KQ,31,FALSE),'CORA Encoding'!J:K,2,FALSE))</f>
        <v>#</v>
      </c>
    </row>
    <row r="3457" spans="1:2">
      <c r="A3457" t="s">
        <v>208</v>
      </c>
      <c r="B3457" t="str">
        <f>IF(ISBLANK(VLOOKUP(A3457,Questionnaire!A:KQ,31,FALSE)),"#",VLOOKUP(A3457,Questionnaire!A:KQ,31,FALSE))</f>
        <v>#</v>
      </c>
    </row>
    <row r="3458" spans="1:2">
      <c r="A3458" t="s">
        <v>213</v>
      </c>
      <c r="B3458" t="str">
        <f>IF(ISBLANK(VLOOKUP(A3458,Questionnaire!A:KQ,31,FALSE)),"#",VLOOKUP(A3458,Questionnaire!A:KQ,31,FALSE))</f>
        <v>#</v>
      </c>
    </row>
    <row r="3459" spans="1:2">
      <c r="A3459" t="s">
        <v>215</v>
      </c>
      <c r="B3459" t="str">
        <f>IF(ISBLANK(VLOOKUP(A3459,Questionnaire!A:KQ,31,FALSE)),"#",VLOOKUP(A3459,Questionnaire!A:KQ,31,FALSE))</f>
        <v>#</v>
      </c>
    </row>
    <row r="3460" spans="1:2">
      <c r="A3460" t="s">
        <v>217</v>
      </c>
      <c r="B3460" t="str">
        <f>IF(ISBLANK(VLOOKUP(A3460,Questionnaire!A:KQ,31,FALSE)),"#",VLOOKUP(A3460,Questionnaire!A:KQ,31,FALSE))</f>
        <v>#</v>
      </c>
    </row>
    <row r="3461" spans="1:2">
      <c r="A3461" t="s">
        <v>219</v>
      </c>
      <c r="B3461" t="str">
        <f>IF(ISBLANK(VLOOKUP(A3461,Questionnaire!A:KQ,31,FALSE)),"#",VLOOKUP(A3461,Questionnaire!A:KQ,31,FALSE))</f>
        <v>#</v>
      </c>
    </row>
    <row r="3462" spans="1:2">
      <c r="A3462" t="s">
        <v>221</v>
      </c>
      <c r="B3462" t="str">
        <f>IF(ISBLANK(VLOOKUP(A3462,Questionnaire!A:KQ,31,FALSE)),"#",VLOOKUP(A3462,Questionnaire!A:KQ,31,FALSE))</f>
        <v>#</v>
      </c>
    </row>
    <row r="3463" spans="1:2">
      <c r="A3463" t="s">
        <v>223</v>
      </c>
      <c r="B3463" t="str">
        <f>IF(ISBLANK(VLOOKUP(A3463,Questionnaire!A:KQ,31,FALSE)),"#",VLOOKUP(A3463,Questionnaire!A:KQ,31,FALSE))</f>
        <v>#</v>
      </c>
    </row>
    <row r="3464" spans="1:2">
      <c r="A3464" t="s">
        <v>225</v>
      </c>
      <c r="B3464" t="str">
        <f>IF(ISBLANK(VLOOKUP(A3464,Questionnaire!A:KQ,31,FALSE)),"#",VLOOKUP(A3464,Questionnaire!A:KQ,31,FALSE))</f>
        <v>#</v>
      </c>
    </row>
    <row r="3465" spans="1:2">
      <c r="A3465" t="s">
        <v>227</v>
      </c>
      <c r="B3465" t="str">
        <f>IF(ISBLANK(VLOOKUP(A3465,Questionnaire!A:KQ,31,FALSE)),"#",VLOOKUP(A3465,Questionnaire!A:KQ,31,FALSE))</f>
        <v>#</v>
      </c>
    </row>
    <row r="3466" spans="1:2">
      <c r="A3466" t="s">
        <v>229</v>
      </c>
      <c r="B3466" t="str">
        <f>IF(ISBLANK(VLOOKUP(A3466,Questionnaire!A:KQ,31,FALSE)),"#",VLOOKUP(A3466,Questionnaire!A:KQ,31,FALSE))</f>
        <v>#</v>
      </c>
    </row>
    <row r="3467" spans="1:2">
      <c r="A3467" t="s">
        <v>231</v>
      </c>
      <c r="B3467" t="str">
        <f>IF(ISBLANK(VLOOKUP(A3467,Questionnaire!A:KQ,31,FALSE)),"#",VLOOKUP(A3467,Questionnaire!A:KQ,31,FALSE))</f>
        <v>#</v>
      </c>
    </row>
    <row r="3468" spans="1:2">
      <c r="A3468" t="s">
        <v>233</v>
      </c>
      <c r="B3468" t="str">
        <f>IF(ISBLANK(VLOOKUP(A3468,Questionnaire!A:KQ,31,FALSE)),"#",VLOOKUP(A3468,Questionnaire!A:KQ,31,FALSE))</f>
        <v>#</v>
      </c>
    </row>
    <row r="3469" spans="1:2">
      <c r="A3469" t="s">
        <v>235</v>
      </c>
      <c r="B3469" t="str">
        <f>IF(ISBLANK(VLOOKUP(A3469,Questionnaire!A:KQ,31,FALSE)),"#",VLOOKUP(A3469,Questionnaire!A:KQ,31,FALSE))</f>
        <v>#</v>
      </c>
    </row>
    <row r="3470" spans="1:2">
      <c r="A3470" t="s">
        <v>237</v>
      </c>
      <c r="B3470" t="str">
        <f>IF(ISBLANK(VLOOKUP(A3470,Questionnaire!A:KQ,31,FALSE)),"#",VLOOKUP(A3470,Questionnaire!A:KQ,31,FALSE))</f>
        <v>#</v>
      </c>
    </row>
    <row r="3471" spans="1:2">
      <c r="A3471" t="s">
        <v>239</v>
      </c>
      <c r="B3471" t="str">
        <f>IF(ISBLANK(VLOOKUP(A3471,Questionnaire!A:KQ,31,FALSE)),"#",VLOOKUP(A3471,Questionnaire!A:KQ,31,FALSE))</f>
        <v>#</v>
      </c>
    </row>
    <row r="3472" spans="1:2">
      <c r="A3472" t="s">
        <v>242</v>
      </c>
      <c r="B3472" t="str">
        <f>IF(ISBLANK(VLOOKUP(A3472,Questionnaire!A:KQ,31,FALSE)),"#",VLOOKUP(A3472,Questionnaire!A:KQ,31,FALSE))</f>
        <v>#</v>
      </c>
    </row>
    <row r="3473" spans="1:2">
      <c r="A3473" t="s">
        <v>245</v>
      </c>
      <c r="B3473" t="str">
        <f>IF(ISBLANK(VLOOKUP(A3473,Questionnaire!A:KQ,31,FALSE)),"#",VLOOKUP(A3473,Questionnaire!A:KQ,31,FALSE))</f>
        <v>#</v>
      </c>
    </row>
    <row r="3474" spans="1:2">
      <c r="A3474" t="s">
        <v>247</v>
      </c>
      <c r="B3474" t="str">
        <f>IF(ISBLANK(VLOOKUP(A3474,Questionnaire!A:KQ,31,FALSE)),"#",VLOOKUP(A3474,Questionnaire!A:KQ,31,FALSE))</f>
        <v>#</v>
      </c>
    </row>
    <row r="3475" spans="1:2">
      <c r="A3475" t="s">
        <v>249</v>
      </c>
      <c r="B3475" t="str">
        <f>IF(ISBLANK(VLOOKUP(A3475,Questionnaire!A:KQ,31,FALSE)),"#",VLOOKUP(A3475,Questionnaire!A:KQ,31,FALSE))</f>
        <v>#</v>
      </c>
    </row>
    <row r="3476" spans="1:2">
      <c r="A3476" t="s">
        <v>250</v>
      </c>
      <c r="B3476" t="str">
        <f>IF(ISBLANK(VLOOKUP(A3476,Questionnaire!A:KQ,31,FALSE)),"#",VLOOKUP(A3476,Questionnaire!A:KQ,31,FALSE))</f>
        <v>#</v>
      </c>
    </row>
    <row r="3477" spans="1:2">
      <c r="A3477" t="s">
        <v>252</v>
      </c>
      <c r="B3477" t="str">
        <f>IF(ISBLANK(VLOOKUP(A3477,Questionnaire!A:KQ,31,FALSE)),"#",VLOOKUP(A3477,Questionnaire!A:KQ,31,FALSE))</f>
        <v>#</v>
      </c>
    </row>
    <row r="3478" spans="1:2">
      <c r="A3478" t="s">
        <v>255</v>
      </c>
      <c r="B3478" t="str">
        <f>IF(ISBLANK(VLOOKUP(A3478,Questionnaire!A:KQ,31,FALSE)),"#",VLOOKUP(A3478,Questionnaire!A:KQ,31,FALSE))</f>
        <v>#</v>
      </c>
    </row>
    <row r="3479" spans="1:2">
      <c r="A3479" t="s">
        <v>258</v>
      </c>
      <c r="B3479" t="str">
        <f>IF(ISNA(VLOOKUP(VLOOKUP(A3479,Questionnaire!A:KQ,31,FALSE),'CORA Encoding'!M:N,2,FALSE)),"#",VLOOKUP(VLOOKUP(A3479,Questionnaire!A:KQ,31,FALSE),'CORA Encoding'!M:N,2,FALSE))</f>
        <v>#</v>
      </c>
    </row>
    <row r="3480" spans="1:2">
      <c r="A3480" t="s">
        <v>261</v>
      </c>
      <c r="B3480" t="str">
        <f>IF(ISBLANK(VLOOKUP(A3480,Questionnaire!A:KQ,31,FALSE)),"#",VLOOKUP(A3480,Questionnaire!A:KQ,31,FALSE))</f>
        <v>#</v>
      </c>
    </row>
    <row r="3481" spans="1:2">
      <c r="A3481" t="s">
        <v>263</v>
      </c>
      <c r="B3481" t="str">
        <f>IF(ISBLANK(VLOOKUP(A3481,Questionnaire!A:KQ,31,FALSE)),"#",VLOOKUP(A3481,Questionnaire!A:KQ,31,FALSE))</f>
        <v>#</v>
      </c>
    </row>
    <row r="3482" spans="1:2">
      <c r="A3482" t="s">
        <v>265</v>
      </c>
      <c r="B3482" t="str">
        <f>IF(ISBLANK(VLOOKUP(A3482,Questionnaire!A:KQ,31,FALSE)),"#",VLOOKUP(A3482,Questionnaire!A:KQ,31,FALSE))</f>
        <v>#</v>
      </c>
    </row>
    <row r="3483" spans="1:2">
      <c r="A3483" t="s">
        <v>267</v>
      </c>
      <c r="B3483" t="str">
        <f>IF(ISBLANK(VLOOKUP(A3483,Questionnaire!A:KQ,31,FALSE)),"#",VLOOKUP(A3483,Questionnaire!A:KQ,31,FALSE))</f>
        <v>#</v>
      </c>
    </row>
    <row r="3484" spans="1:2">
      <c r="A3484" t="s">
        <v>269</v>
      </c>
      <c r="B3484" t="str">
        <f>IF(ISBLANK(VLOOKUP(A3484,Questionnaire!A:KQ,31,FALSE)),"#",VLOOKUP(A3484,Questionnaire!A:KQ,31,FALSE))</f>
        <v>#</v>
      </c>
    </row>
    <row r="3485" spans="1:2">
      <c r="A3485" t="s">
        <v>274</v>
      </c>
      <c r="B3485" t="str">
        <f>IF(ISBLANK(VLOOKUP(A3485,Questionnaire!A:KQ,31,FALSE)),"#",VLOOKUP(A3485,Questionnaire!A:KQ,31,FALSE))</f>
        <v>#</v>
      </c>
    </row>
    <row r="3486" spans="1:2">
      <c r="A3486" t="s">
        <v>276</v>
      </c>
      <c r="B3486" t="str">
        <f>IF(ISBLANK(VLOOKUP(A3486,Questionnaire!A:KQ,31,FALSE)),"#",VLOOKUP(A3486,Questionnaire!A:KQ,31,FALSE))</f>
        <v>#</v>
      </c>
    </row>
    <row r="3487" spans="1:2">
      <c r="A3487" t="s">
        <v>278</v>
      </c>
      <c r="B3487" t="str">
        <f>IF(ISBLANK(VLOOKUP(A3487,Questionnaire!A:KQ,31,FALSE)),"#",VLOOKUP(A3487,Questionnaire!A:KQ,31,FALSE))</f>
        <v>#</v>
      </c>
    </row>
    <row r="3488" spans="1:2">
      <c r="A3488" t="s">
        <v>280</v>
      </c>
      <c r="B3488" t="str">
        <f>IF(ISBLANK(VLOOKUP(A3488,Questionnaire!A:KQ,31,FALSE)),"#",VLOOKUP(A3488,Questionnaire!A:KQ,31,FALSE))</f>
        <v>#</v>
      </c>
    </row>
    <row r="3489" spans="1:2">
      <c r="A3489" t="s">
        <v>282</v>
      </c>
      <c r="B3489" t="str">
        <f>IF(ISBLANK(VLOOKUP(A3489,Questionnaire!A:KQ,31,FALSE)),"#",VLOOKUP(A3489,Questionnaire!A:KQ,31,FALSE))</f>
        <v>#</v>
      </c>
    </row>
    <row r="3490" spans="1:2">
      <c r="A3490" t="s">
        <v>286</v>
      </c>
      <c r="B3490" t="str">
        <f>IF(ISBLANK(VLOOKUP(A3490,Questionnaire!A:KQ,31,FALSE)),"#",VLOOKUP(A3490,Questionnaire!A:KQ,31,FALSE))</f>
        <v>#</v>
      </c>
    </row>
    <row r="3491" spans="1:2">
      <c r="A3491" t="s">
        <v>288</v>
      </c>
      <c r="B3491" t="str">
        <f>IF(ISBLANK(VLOOKUP(A3491,Questionnaire!A:KQ,31,FALSE)),"#",VLOOKUP(A3491,Questionnaire!A:KQ,31,FALSE))</f>
        <v>#</v>
      </c>
    </row>
    <row r="3492" spans="1:2">
      <c r="A3492" t="s">
        <v>290</v>
      </c>
      <c r="B3492" t="str">
        <f>IF(ISBLANK(VLOOKUP(A3492,Questionnaire!A:KQ,31,FALSE)),"#",VLOOKUP(A3492,Questionnaire!A:KQ,31,FALSE))</f>
        <v>#</v>
      </c>
    </row>
    <row r="3493" spans="1:2">
      <c r="A3493" t="s">
        <v>292</v>
      </c>
      <c r="B3493" t="str">
        <f>IF(ISBLANK(VLOOKUP(A3493,Questionnaire!A:KQ,31,FALSE)),"#",VLOOKUP(A3493,Questionnaire!A:KQ,31,FALSE))</f>
        <v>#</v>
      </c>
    </row>
    <row r="3494" spans="1:2">
      <c r="A3494" t="s">
        <v>294</v>
      </c>
      <c r="B3494" t="str">
        <f>IF(ISBLANK(VLOOKUP(A3494,Questionnaire!A:KQ,31,FALSE)),"#",VLOOKUP(A3494,Questionnaire!A:KQ,31,FALSE))</f>
        <v>#</v>
      </c>
    </row>
    <row r="3495" spans="1:2">
      <c r="A3495" t="s">
        <v>296</v>
      </c>
      <c r="B3495" t="str">
        <f>IF(ISBLANK(VLOOKUP(A3495,Questionnaire!A:KQ,31,FALSE)),"#",VLOOKUP(A3495,Questionnaire!A:KQ,31,FALSE))</f>
        <v>#</v>
      </c>
    </row>
    <row r="3496" spans="1:2">
      <c r="A3496" t="s">
        <v>301</v>
      </c>
      <c r="B3496" t="str">
        <f>IF(ISBLANK(VLOOKUP(A3496,Questionnaire!A:KQ,31,FALSE)),"#",VLOOKUP(A3496,Questionnaire!A:KQ,31,FALSE))</f>
        <v>#</v>
      </c>
    </row>
    <row r="3497" spans="1:2">
      <c r="A3497" t="s">
        <v>303</v>
      </c>
      <c r="B3497" t="str">
        <f>IF(ISBLANK(VLOOKUP(A3497,Questionnaire!A:KQ,31,FALSE)),"#",VLOOKUP(A3497,Questionnaire!A:KQ,31,FALSE))</f>
        <v>#</v>
      </c>
    </row>
    <row r="3498" spans="1:2">
      <c r="A3498" t="s">
        <v>305</v>
      </c>
      <c r="B3498" t="str">
        <f>IF(ISBLANK(VLOOKUP(A3498,Questionnaire!A:KQ,31,FALSE)),"#",VLOOKUP(A3498,Questionnaire!A:KQ,31,FALSE))</f>
        <v>#</v>
      </c>
    </row>
    <row r="3499" spans="1:2">
      <c r="A3499" t="s">
        <v>307</v>
      </c>
      <c r="B3499" t="str">
        <f>IF(ISBLANK(VLOOKUP(A3499,Questionnaire!A:KQ,31,FALSE)),"#",VLOOKUP(A3499,Questionnaire!A:KQ,31,FALSE))</f>
        <v>#</v>
      </c>
    </row>
    <row r="3500" spans="1:2">
      <c r="A3500" t="s">
        <v>311</v>
      </c>
      <c r="B3500" t="str">
        <f>IF(ISBLANK(VLOOKUP(A3500,Questionnaire!A:KQ,31,FALSE)),"#",VLOOKUP(A3500,Questionnaire!A:KQ,31,FALSE))</f>
        <v>#</v>
      </c>
    </row>
    <row r="3501" spans="1:2">
      <c r="A3501" t="s">
        <v>313</v>
      </c>
      <c r="B3501" t="str">
        <f>IF(ISBLANK(VLOOKUP(A3501,Questionnaire!A:KQ,31,FALSE)),"#",VLOOKUP(A3501,Questionnaire!A:KQ,31,FALSE))</f>
        <v>#</v>
      </c>
    </row>
    <row r="3502" spans="1:2">
      <c r="A3502" t="s">
        <v>314</v>
      </c>
      <c r="B3502" t="str">
        <f>IF(ISBLANK(VLOOKUP(A3502,Questionnaire!A:KQ,31,FALSE)),"#",VLOOKUP(A3502,Questionnaire!A:KQ,31,FALSE))</f>
        <v>#</v>
      </c>
    </row>
    <row r="3503" spans="1:2">
      <c r="A3503" t="s">
        <v>315</v>
      </c>
      <c r="B3503" t="str">
        <f>IF(ISBLANK(VLOOKUP(A3503,Questionnaire!A:KQ,31,FALSE)),"#",VLOOKUP(A3503,Questionnaire!A:KQ,31,FALSE))</f>
        <v>#</v>
      </c>
    </row>
    <row r="3504" spans="1:2">
      <c r="A3504" t="s">
        <v>317</v>
      </c>
      <c r="B3504" t="str">
        <f>IF(ISBLANK(VLOOKUP(A3504,Questionnaire!A:KQ,31,FALSE)),"#",VLOOKUP(A3504,Questionnaire!A:KQ,31,FALSE))</f>
        <v>#</v>
      </c>
    </row>
    <row r="3505" spans="1:2">
      <c r="A3505" t="s">
        <v>319</v>
      </c>
      <c r="B3505" t="str">
        <f>IF(ISBLANK(VLOOKUP(A3505,Questionnaire!A:KQ,31,FALSE)),"#",VLOOKUP(A3505,Questionnaire!A:KQ,31,FALSE))</f>
        <v>#</v>
      </c>
    </row>
    <row r="3506" spans="1:2">
      <c r="A3506" t="s">
        <v>322</v>
      </c>
      <c r="B3506" t="str">
        <f>IF(ISBLANK(VLOOKUP(A3506,Questionnaire!A:KQ,31,FALSE)),"#",VLOOKUP(A3506,Questionnaire!A:KQ,31,FALSE))</f>
        <v>#</v>
      </c>
    </row>
    <row r="3507" spans="1:2">
      <c r="A3507" t="s">
        <v>326</v>
      </c>
      <c r="B3507" t="str">
        <f>IF(ISBLANK(VLOOKUP(A3507,Questionnaire!A:KQ,31,FALSE)),"#",VLOOKUP(A3507,Questionnaire!A:KQ,31,FALSE))</f>
        <v>#</v>
      </c>
    </row>
    <row r="3508" spans="1:2">
      <c r="A3508" t="s">
        <v>328</v>
      </c>
      <c r="B3508" t="str">
        <f>IF(ISBLANK(VLOOKUP(A3508,Questionnaire!A:KQ,31,FALSE)),"#",VLOOKUP(A3508,Questionnaire!A:KQ,31,FALSE))</f>
        <v>#</v>
      </c>
    </row>
    <row r="3509" spans="1:2">
      <c r="A3509" t="s">
        <v>332</v>
      </c>
      <c r="B3509" t="str">
        <f>IF(ISBLANK(VLOOKUP(A3509,Questionnaire!A:KQ,31,FALSE)),"#",VLOOKUP(A3509,Questionnaire!A:KQ,31,FALSE))</f>
        <v>#</v>
      </c>
    </row>
    <row r="3510" spans="1:2">
      <c r="A3510" t="s">
        <v>333</v>
      </c>
      <c r="B3510" t="str">
        <f>IF(ISBLANK(VLOOKUP(A3510,Questionnaire!A:KQ,31,FALSE)),"#",VLOOKUP(A3510,Questionnaire!A:KQ,31,FALSE))</f>
        <v>#</v>
      </c>
    </row>
    <row r="3511" spans="1:2">
      <c r="A3511" t="s">
        <v>334</v>
      </c>
      <c r="B3511" t="str">
        <f>IF(ISBLANK(VLOOKUP(A3511,Questionnaire!A:KQ,31,FALSE)),"#",VLOOKUP(A3511,Questionnaire!A:KQ,31,FALSE))</f>
        <v>#</v>
      </c>
    </row>
    <row r="3512" spans="1:2">
      <c r="A3512" t="s">
        <v>335</v>
      </c>
      <c r="B3512" t="str">
        <f>IF(ISBLANK(VLOOKUP(A3512,Questionnaire!A:KQ,31,FALSE)),"#",VLOOKUP(A3512,Questionnaire!A:KQ,31,FALSE))</f>
        <v>#</v>
      </c>
    </row>
    <row r="3513" spans="1:2">
      <c r="A3513" t="s">
        <v>336</v>
      </c>
      <c r="B3513" t="str">
        <f>IF(ISBLANK(VLOOKUP(A3513,Questionnaire!A:KQ,31,FALSE)),"#",VLOOKUP(A3513,Questionnaire!A:KQ,31,FALSE))</f>
        <v>#</v>
      </c>
    </row>
    <row r="3514" spans="1:2">
      <c r="A3514" t="s">
        <v>337</v>
      </c>
      <c r="B3514" t="str">
        <f>IF(ISBLANK(VLOOKUP(A3514,Questionnaire!A:KQ,31,FALSE)),"#",VLOOKUP(A3514,Questionnaire!A:KQ,31,FALSE))</f>
        <v>#</v>
      </c>
    </row>
    <row r="3515" spans="1:2">
      <c r="A3515" t="s">
        <v>338</v>
      </c>
      <c r="B3515" t="str">
        <f>IF(ISBLANK(VLOOKUP(A3515,Questionnaire!A:KQ,31,FALSE)),"#",VLOOKUP(A3515,Questionnaire!A:KQ,31,FALSE))</f>
        <v>#</v>
      </c>
    </row>
    <row r="3516" spans="1:2">
      <c r="A3516" t="s">
        <v>339</v>
      </c>
      <c r="B3516" t="str">
        <f>IF(ISBLANK(VLOOKUP(A3516,Questionnaire!A:KQ,31,FALSE)),"#",VLOOKUP(A3516,Questionnaire!A:KQ,31,FALSE))</f>
        <v>#</v>
      </c>
    </row>
    <row r="3517" spans="1:2">
      <c r="A3517" t="s">
        <v>340</v>
      </c>
      <c r="B3517" t="str">
        <f>IF(ISBLANK(VLOOKUP(A3517,Questionnaire!A:KQ,31,FALSE)),"#",VLOOKUP(A3517,Questionnaire!A:KQ,31,FALSE))</f>
        <v>#</v>
      </c>
    </row>
    <row r="3518" spans="1:2">
      <c r="A3518" t="s">
        <v>341</v>
      </c>
      <c r="B3518" t="str">
        <f>IF(ISBLANK(VLOOKUP(A3518,Questionnaire!A:KQ,31,FALSE)),"#",VLOOKUP(A3518,Questionnaire!A:KQ,31,FALSE))</f>
        <v>#</v>
      </c>
    </row>
    <row r="3519" spans="1:2">
      <c r="A3519" t="s">
        <v>342</v>
      </c>
      <c r="B3519" t="str">
        <f>IF(ISBLANK(VLOOKUP(A3519,Questionnaire!A:KQ,31,FALSE)),"#",VLOOKUP(A3519,Questionnaire!A:KQ,31,FALSE))</f>
        <v>#</v>
      </c>
    </row>
    <row r="3520" spans="1:2">
      <c r="A3520" t="s">
        <v>343</v>
      </c>
      <c r="B3520" t="str">
        <f>IF(ISBLANK(VLOOKUP(A3520,Questionnaire!A:KQ,31,FALSE)),"#",VLOOKUP(A3520,Questionnaire!A:KQ,31,FALSE))</f>
        <v>#</v>
      </c>
    </row>
    <row r="3521" spans="1:2">
      <c r="A3521" t="s">
        <v>344</v>
      </c>
      <c r="B3521" t="str">
        <f>IF(ISBLANK(VLOOKUP(A3521,Questionnaire!A:KQ,31,FALSE)),"#",VLOOKUP(A3521,Questionnaire!A:KQ,31,FALSE))</f>
        <v>#</v>
      </c>
    </row>
    <row r="3522" spans="1:2">
      <c r="A3522" t="s">
        <v>345</v>
      </c>
      <c r="B3522" t="str">
        <f>IF(ISBLANK(VLOOKUP(A3522,Questionnaire!A:KQ,31,FALSE)),"#",VLOOKUP(A3522,Questionnaire!A:KQ,31,FALSE))</f>
        <v>#</v>
      </c>
    </row>
    <row r="3523" spans="1:2">
      <c r="A3523" t="s">
        <v>348</v>
      </c>
      <c r="B3523" t="str">
        <f>IF(ISBLANK(VLOOKUP(A3523,Questionnaire!A:KQ,31,FALSE)),"#",VLOOKUP(A3523,Questionnaire!A:KQ,31,FALSE))</f>
        <v>#</v>
      </c>
    </row>
    <row r="3524" spans="1:2">
      <c r="A3524" t="s">
        <v>353</v>
      </c>
      <c r="B3524" t="str">
        <f>IF(ISBLANK(VLOOKUP(A3524,Questionnaire!A:KQ,31,FALSE)),"#",VLOOKUP(A3524,Questionnaire!A:KQ,31,FALSE))</f>
        <v>#</v>
      </c>
    </row>
    <row r="3525" spans="1:2">
      <c r="A3525" t="s">
        <v>354</v>
      </c>
      <c r="B3525" t="str">
        <f>IF(ISBLANK(VLOOKUP(A3525,Questionnaire!A:KQ,31,FALSE)),"#",VLOOKUP(A3525,Questionnaire!A:KQ,31,FALSE))</f>
        <v>#</v>
      </c>
    </row>
    <row r="3526" spans="1:2">
      <c r="A3526" t="s">
        <v>355</v>
      </c>
      <c r="B3526" t="str">
        <f>IF(ISBLANK(VLOOKUP(A3526,Questionnaire!A:KQ,31,FALSE)),"#",VLOOKUP(A3526,Questionnaire!A:KQ,31,FALSE))</f>
        <v>#</v>
      </c>
    </row>
    <row r="3527" spans="1:2">
      <c r="A3527" t="s">
        <v>356</v>
      </c>
      <c r="B3527" t="str">
        <f>IF(ISBLANK(VLOOKUP(A3527,Questionnaire!A:KQ,31,FALSE)),"#",VLOOKUP(A3527,Questionnaire!A:KQ,31,FALSE))</f>
        <v>#</v>
      </c>
    </row>
    <row r="3528" spans="1:2">
      <c r="A3528" t="s">
        <v>357</v>
      </c>
      <c r="B3528" t="str">
        <f>IF(ISBLANK(VLOOKUP(A3528,Questionnaire!A:KQ,31,FALSE)),"#",VLOOKUP(A3528,Questionnaire!A:KQ,31,FALSE))</f>
        <v>#</v>
      </c>
    </row>
    <row r="3529" spans="1:2">
      <c r="A3529" t="s">
        <v>360</v>
      </c>
      <c r="B3529" t="str">
        <f>IF(ISBLANK(VLOOKUP(A3529,Questionnaire!A:KQ,31,FALSE)),"#",VLOOKUP(A3529,Questionnaire!A:KQ,31,FALSE))</f>
        <v>#</v>
      </c>
    </row>
    <row r="3530" spans="1:2">
      <c r="A3530" t="s">
        <v>362</v>
      </c>
      <c r="B3530" t="str">
        <f>IF(ISBLANK(VLOOKUP(A3530,Questionnaire!A:KQ,31,FALSE)),"#",VLOOKUP(A3530,Questionnaire!A:KQ,31,FALSE))</f>
        <v>#</v>
      </c>
    </row>
    <row r="3531" spans="1:2">
      <c r="A3531" t="s">
        <v>363</v>
      </c>
      <c r="B3531" t="str">
        <f>IF(ISBLANK(VLOOKUP(A3531,Questionnaire!A:KQ,31,FALSE)),"#",VLOOKUP(A3531,Questionnaire!A:KQ,31,FALSE))</f>
        <v>#</v>
      </c>
    </row>
    <row r="3532" spans="1:2">
      <c r="A3532" t="s">
        <v>364</v>
      </c>
      <c r="B3532" t="str">
        <f>IF(ISBLANK(VLOOKUP(A3532,Questionnaire!A:KQ,31,FALSE)),"#",VLOOKUP(A3532,Questionnaire!A:KQ,31,FALSE))</f>
        <v>#</v>
      </c>
    </row>
    <row r="3533" spans="1:2">
      <c r="A3533" t="s">
        <v>365</v>
      </c>
      <c r="B3533" t="str">
        <f>IF(ISBLANK(VLOOKUP(A3533,Questionnaire!A:KQ,31,FALSE)),"#",VLOOKUP(A3533,Questionnaire!A:KQ,31,FALSE))</f>
        <v>#</v>
      </c>
    </row>
    <row r="3534" spans="1:2">
      <c r="A3534" t="s">
        <v>366</v>
      </c>
      <c r="B3534" t="str">
        <f>IF(ISBLANK(VLOOKUP(A3534,Questionnaire!A:KQ,31,FALSE)),"#",VLOOKUP(A3534,Questionnaire!A:KQ,31,FALSE))</f>
        <v>#</v>
      </c>
    </row>
    <row r="3535" spans="1:2">
      <c r="A3535" t="s">
        <v>371</v>
      </c>
      <c r="B3535" t="str">
        <f>IF(ISBLANK(VLOOKUP(A3535,Questionnaire!A:KQ,31,FALSE)),"#",VLOOKUP(A3535,Questionnaire!A:KQ,31,FALSE))</f>
        <v>#</v>
      </c>
    </row>
    <row r="3536" spans="1:2">
      <c r="A3536" t="s">
        <v>372</v>
      </c>
      <c r="B3536" t="str">
        <f>IF(ISBLANK(VLOOKUP(A3536,Questionnaire!A:KQ,31,FALSE)),"#",VLOOKUP(A3536,Questionnaire!A:KQ,31,FALSE))</f>
        <v>#</v>
      </c>
    </row>
    <row r="3537" spans="1:2">
      <c r="A3537" t="s">
        <v>373</v>
      </c>
      <c r="B3537" t="str">
        <f>IF(ISBLANK(VLOOKUP(A3537,Questionnaire!A:KQ,31,FALSE)),"#",VLOOKUP(A3537,Questionnaire!A:KQ,31,FALSE))</f>
        <v>#</v>
      </c>
    </row>
    <row r="3538" spans="1:2">
      <c r="A3538" t="s">
        <v>374</v>
      </c>
      <c r="B3538" t="str">
        <f>IF(ISBLANK(VLOOKUP(A3538,Questionnaire!A:KQ,31,FALSE)),"#",VLOOKUP(A3538,Questionnaire!A:KQ,31,FALSE))</f>
        <v>#</v>
      </c>
    </row>
    <row r="3539" spans="1:2">
      <c r="A3539" t="s">
        <v>377</v>
      </c>
      <c r="B3539" t="str">
        <f>IF(ISBLANK(VLOOKUP(A3539,Questionnaire!A:KQ,31,FALSE)),"#",VLOOKUP(A3539,Questionnaire!A:KQ,31,FALSE))</f>
        <v>#</v>
      </c>
    </row>
    <row r="3540" spans="1:2">
      <c r="A3540" t="s">
        <v>379</v>
      </c>
      <c r="B3540" t="str">
        <f>IF(ISBLANK(VLOOKUP(A3540,Questionnaire!A:KQ,31,FALSE)),"#",VLOOKUP(A3540,Questionnaire!A:KQ,31,FALSE))</f>
        <v>#</v>
      </c>
    </row>
    <row r="3541" spans="1:2">
      <c r="A3541" t="s">
        <v>380</v>
      </c>
      <c r="B3541" t="str">
        <f>IF(ISBLANK(VLOOKUP(A3541,Questionnaire!A:KQ,31,FALSE)),"#",VLOOKUP(A3541,Questionnaire!A:KQ,31,FALSE))</f>
        <v>#</v>
      </c>
    </row>
    <row r="3542" spans="1:2">
      <c r="A3542" t="s">
        <v>381</v>
      </c>
      <c r="B3542" t="str">
        <f>IF(ISBLANK(VLOOKUP(A3542,Questionnaire!A:KQ,31,FALSE)),"#",VLOOKUP(A3542,Questionnaire!A:KQ,31,FALSE))</f>
        <v>#</v>
      </c>
    </row>
    <row r="3543" spans="1:2">
      <c r="A3543" t="s">
        <v>382</v>
      </c>
      <c r="B3543" t="str">
        <f>IF(ISBLANK(VLOOKUP(A3543,Questionnaire!A:KQ,31,FALSE)),"#",VLOOKUP(A3543,Questionnaire!A:KQ,31,FALSE))</f>
        <v>#</v>
      </c>
    </row>
    <row r="3544" spans="1:2">
      <c r="A3544" t="s">
        <v>384</v>
      </c>
      <c r="B3544" t="str">
        <f>IF(ISBLANK(VLOOKUP(A3544,Questionnaire!A:KQ,31,FALSE)),"#",VLOOKUP(A3544,Questionnaire!A:KQ,31,FALSE))</f>
        <v>#</v>
      </c>
    </row>
    <row r="3545" spans="1:2">
      <c r="A3545" t="s">
        <v>387</v>
      </c>
      <c r="B3545" t="str">
        <f>IF(ISBLANK(VLOOKUP(A3545,Questionnaire!A:KQ,31,FALSE)),"#",VLOOKUP(A3545,Questionnaire!A:KQ,31,FALSE))</f>
        <v>#</v>
      </c>
    </row>
    <row r="3546" spans="1:2">
      <c r="A3546" t="s">
        <v>391</v>
      </c>
      <c r="B3546" t="str">
        <f>IF(ISBLANK(VLOOKUP(A3546,Questionnaire!A:KQ,31,FALSE)),"#",VLOOKUP(A3546,Questionnaire!A:KQ,31,FALSE))</f>
        <v>#</v>
      </c>
    </row>
    <row r="3547" spans="1:2">
      <c r="A3547" t="s">
        <v>393</v>
      </c>
      <c r="B3547" t="str">
        <f>IF(ISBLANK(VLOOKUP(A3547,Questionnaire!A:KQ,31,FALSE)),"#",VLOOKUP(A3547,Questionnaire!A:KQ,31,FALSE))</f>
        <v>#</v>
      </c>
    </row>
    <row r="3548" spans="1:2">
      <c r="A3548" t="s">
        <v>395</v>
      </c>
      <c r="B3548" t="str">
        <f>IF(ISBLANK(VLOOKUP(A3548,Questionnaire!A:KQ,31,FALSE)),"#",VLOOKUP(A3548,Questionnaire!A:KQ,31,FALSE))</f>
        <v>#</v>
      </c>
    </row>
    <row r="3549" spans="1:2">
      <c r="A3549" t="s">
        <v>398</v>
      </c>
      <c r="B3549" t="str">
        <f>IF(ISBLANK(VLOOKUP(A3549,Questionnaire!A:KQ,31,FALSE)),"#",VLOOKUP(A3549,Questionnaire!A:KQ,31,FALSE))</f>
        <v>#</v>
      </c>
    </row>
    <row r="3550" spans="1:2">
      <c r="A3550" t="s">
        <v>402</v>
      </c>
      <c r="B3550" t="str">
        <f>IF(ISBLANK(VLOOKUP(A3550,Questionnaire!A:KQ,31,FALSE)),"#",VLOOKUP(A3550,Questionnaire!A:KQ,31,FALSE))</f>
        <v>#</v>
      </c>
    </row>
    <row r="3551" spans="1:2">
      <c r="A3551" t="s">
        <v>405</v>
      </c>
      <c r="B3551" t="str">
        <f>IF(ISBLANK(VLOOKUP(A3551,Questionnaire!A:KQ,31,FALSE)),"#",VLOOKUP(A3551,Questionnaire!A:KQ,31,FALSE))</f>
        <v>#</v>
      </c>
    </row>
    <row r="3552" spans="1:2">
      <c r="A3552" t="s">
        <v>409</v>
      </c>
      <c r="B3552" t="str">
        <f>IF(ISBLANK(VLOOKUP(A3552,Questionnaire!A:KQ,31,FALSE)),"#",VLOOKUP(A3552,Questionnaire!A:KQ,31,FALSE))</f>
        <v>#</v>
      </c>
    </row>
    <row r="3553" spans="1:2">
      <c r="A3553" t="s">
        <v>412</v>
      </c>
      <c r="B3553" t="str">
        <f>IF(ISBLANK(VLOOKUP(A3553,Questionnaire!A:KQ,31,FALSE)),"#",VLOOKUP(A3553,Questionnaire!A:KQ,31,FALSE))</f>
        <v>#</v>
      </c>
    </row>
    <row r="3554" spans="1:2">
      <c r="A3554" t="s">
        <v>415</v>
      </c>
      <c r="B3554" t="str">
        <f>IF(ISBLANK(VLOOKUP(A3554,Questionnaire!A:KQ,31,FALSE)),"#",VLOOKUP(A3554,Questionnaire!A:KQ,31,FALSE))</f>
        <v>#</v>
      </c>
    </row>
    <row r="3555" spans="1:2">
      <c r="A3555" t="s">
        <v>418</v>
      </c>
      <c r="B3555" t="str">
        <f>IF(ISBLANK(VLOOKUP(A3555,Questionnaire!A:KQ,31,FALSE)),"#",VLOOKUP(A3555,Questionnaire!A:KQ,31,FALSE))</f>
        <v>#</v>
      </c>
    </row>
    <row r="3556" spans="1:2">
      <c r="A3556" t="s">
        <v>421</v>
      </c>
      <c r="B3556" t="str">
        <f>IF(ISBLANK(VLOOKUP(A3556,Questionnaire!A:KQ,31,FALSE)),"#",VLOOKUP(A3556,Questionnaire!A:KQ,31,FALSE))</f>
        <v>#</v>
      </c>
    </row>
    <row r="3557" spans="1:2">
      <c r="A3557" t="s">
        <v>424</v>
      </c>
      <c r="B3557" t="str">
        <f>IF(ISBLANK(VLOOKUP(A3557,Questionnaire!A:KQ,31,FALSE)),"#",VLOOKUP(A3557,Questionnaire!A:KQ,31,FALSE))</f>
        <v>#</v>
      </c>
    </row>
    <row r="3558" spans="1:2">
      <c r="A3558" t="s">
        <v>429</v>
      </c>
      <c r="B3558" t="str">
        <f>IF(ISBLANK(VLOOKUP(A3558,Questionnaire!A:KQ,31,FALSE)),"#",VLOOKUP(A3558,Questionnaire!A:KQ,31,FALSE))</f>
        <v>#</v>
      </c>
    </row>
    <row r="3559" spans="1:2">
      <c r="A3559" t="s">
        <v>432</v>
      </c>
      <c r="B3559" t="str">
        <f>IF(ISBLANK(VLOOKUP(A3559,Questionnaire!A:KQ,31,FALSE)),"#",VLOOKUP(A3559,Questionnaire!A:KQ,31,FALSE))</f>
        <v>#</v>
      </c>
    </row>
    <row r="3560" spans="1:2">
      <c r="A3560" t="s">
        <v>435</v>
      </c>
      <c r="B3560" t="str">
        <f>IF(ISBLANK(VLOOKUP(A3560,Questionnaire!A:KQ,31,FALSE)),"#",VLOOKUP(A3560,Questionnaire!A:KQ,31,FALSE))</f>
        <v>#</v>
      </c>
    </row>
    <row r="3561" spans="1:2">
      <c r="A3561" t="s">
        <v>437</v>
      </c>
      <c r="B3561" t="str">
        <f>IF(ISBLANK(VLOOKUP(A3561,Questionnaire!A:KQ,31,FALSE)),"#",VLOOKUP(A3561,Questionnaire!A:KQ,31,FALSE))</f>
        <v>#</v>
      </c>
    </row>
    <row r="3562" spans="1:2">
      <c r="A3562" t="s">
        <v>439</v>
      </c>
      <c r="B3562" t="str">
        <f>IF(ISBLANK(VLOOKUP(A3562,Questionnaire!A:KQ,31,FALSE)),"#",VLOOKUP(A3562,Questionnaire!A:KQ,31,FALSE))</f>
        <v>#</v>
      </c>
    </row>
    <row r="3563" spans="1:2">
      <c r="A3563" t="s">
        <v>442</v>
      </c>
      <c r="B3563" t="str">
        <f>IF(ISBLANK(VLOOKUP(A3563,Questionnaire!A:KQ,31,FALSE)),"#",VLOOKUP(A3563,Questionnaire!A:KQ,31,FALSE))</f>
        <v>#</v>
      </c>
    </row>
    <row r="3564" spans="1:2">
      <c r="A3564" t="s">
        <v>445</v>
      </c>
      <c r="B3564" t="str">
        <f>IF(ISBLANK(VLOOKUP(A3564,Questionnaire!A:KQ,31,FALSE)),"#",VLOOKUP(A3564,Questionnaire!A:KQ,31,FALSE))</f>
        <v>#</v>
      </c>
    </row>
    <row r="3565" spans="1:2">
      <c r="A3565" t="s">
        <v>448</v>
      </c>
      <c r="B3565" t="str">
        <f>IF(ISBLANK(VLOOKUP(A3565,Questionnaire!A:KQ,31,FALSE)),"#",VLOOKUP(A3565,Questionnaire!A:KQ,31,FALSE))</f>
        <v>#</v>
      </c>
    </row>
    <row r="3566" spans="1:2">
      <c r="A3566" t="s">
        <v>452</v>
      </c>
      <c r="B3566" t="str">
        <f>IF(ISBLANK(VLOOKUP(A3566,Questionnaire!A:KQ,31,FALSE)),"#",VLOOKUP(A3566,Questionnaire!A:KQ,31,FALSE))</f>
        <v>#</v>
      </c>
    </row>
    <row r="3567" spans="1:2">
      <c r="A3567" t="s">
        <v>455</v>
      </c>
      <c r="B3567" t="str">
        <f>IF(ISBLANK(VLOOKUP(A3567,Questionnaire!A:KQ,31,FALSE)),"#",VLOOKUP(A3567,Questionnaire!A:KQ,31,FALSE))</f>
        <v>#</v>
      </c>
    </row>
    <row r="3568" spans="1:2">
      <c r="A3568" t="s">
        <v>458</v>
      </c>
      <c r="B3568" t="str">
        <f>IF(ISBLANK(VLOOKUP(A3568,Questionnaire!A:KQ,31,FALSE)),"#",VLOOKUP(A3568,Questionnaire!A:KQ,31,FALSE))</f>
        <v>#</v>
      </c>
    </row>
    <row r="3569" spans="1:3">
      <c r="A3569" t="s">
        <v>461</v>
      </c>
      <c r="B3569" t="str">
        <f>IF(ISBLANK(VLOOKUP(A3569,Questionnaire!A:KQ,31,FALSE)),"#",VLOOKUP(A3569,Questionnaire!A:KQ,31,FALSE))</f>
        <v>#</v>
      </c>
    </row>
    <row r="3570" spans="1:3">
      <c r="A3570" t="s">
        <v>465</v>
      </c>
      <c r="B3570" t="str">
        <f>IF(ISBLANK(VLOOKUP(A3570,Questionnaire!A:KQ,31,FALSE)),"#",VLOOKUP(A3570,Questionnaire!A:KQ,31,FALSE))</f>
        <v>#</v>
      </c>
    </row>
    <row r="3571" spans="1:3">
      <c r="A3571" t="s">
        <v>467</v>
      </c>
      <c r="B3571" t="str">
        <f>IF(ISBLANK(VLOOKUP(A3571,Questionnaire!A:KQ,31,FALSE)),"#",VLOOKUP(A3571,Questionnaire!A:KQ,31,FALSE))</f>
        <v>#</v>
      </c>
    </row>
    <row r="3572" spans="1:3">
      <c r="A3572" t="s">
        <v>469</v>
      </c>
      <c r="B3572" t="str">
        <f>IF(ISBLANK(VLOOKUP(A3572,Questionnaire!A:KQ,31,FALSE)),"#",VLOOKUP(A3572,Questionnaire!A:KQ,31,FALSE))</f>
        <v>#</v>
      </c>
    </row>
    <row r="3573" spans="1:3">
      <c r="A3573" t="s">
        <v>471</v>
      </c>
      <c r="B3573" t="str">
        <f>IF(ISBLANK(VLOOKUP(A3573,Questionnaire!A:KQ,31,FALSE)),"#",VLOOKUP(A3573,Questionnaire!A:KQ,31,FALSE))</f>
        <v>#</v>
      </c>
    </row>
    <row r="3574" spans="1:3">
      <c r="A3574" t="s">
        <v>473</v>
      </c>
      <c r="B3574" t="str">
        <f>IF(ISBLANK(VLOOKUP(A3574,Questionnaire!A:KQ,31,FALSE)),"#",VLOOKUP(A3574,Questionnaire!A:KQ,31,FALSE))</f>
        <v>#</v>
      </c>
    </row>
    <row r="3575" spans="1:3">
      <c r="A3575" t="s">
        <v>475</v>
      </c>
      <c r="B3575" t="str">
        <f>IF(ISBLANK(VLOOKUP(A3575,Questionnaire!A:KQ,31,FALSE)),"#",VLOOKUP(A3575,Questionnaire!A:KQ,31,FALSE))</f>
        <v>#</v>
      </c>
    </row>
    <row r="3576" spans="1:3">
      <c r="A3576" t="s">
        <v>185</v>
      </c>
      <c r="B3576" t="str">
        <f>IF(ISBLANK(VLOOKUP(A3576,Questionnaire!A:KQ,32,FALSE)),"#",VLOOKUP(A3576,Questionnaire!A:KQ,32,FALSE))</f>
        <v>#</v>
      </c>
      <c r="C3576">
        <v>29</v>
      </c>
    </row>
    <row r="3577" spans="1:3">
      <c r="A3577" t="s">
        <v>187</v>
      </c>
      <c r="B3577" t="str">
        <f>IF(ISNA(VLOOKUP(VLOOKUP(A3577,Questionnaire!A:KQ,32,FALSE),'CORA Encoding'!D:E,2,FALSE)),"#",VLOOKUP(VLOOKUP(A3577,Questionnaire!A:KQ,32,FALSE),'CORA Encoding'!D:E,2,FALSE))</f>
        <v>#</v>
      </c>
    </row>
    <row r="3578" spans="1:3">
      <c r="A3578" t="s">
        <v>189</v>
      </c>
      <c r="B3578" t="str">
        <f>IF(ISNA(VLOOKUP(VLOOKUP(A3578,Questionnaire!A:KQ,32,FALSE),'CORA Encoding'!G:H,2,FALSE)),"#",VLOOKUP(VLOOKUP(A3578,Questionnaire!A:KQ,32,FALSE),'CORA Encoding'!G:H,2,FALSE))</f>
        <v>#</v>
      </c>
    </row>
    <row r="3579" spans="1:3">
      <c r="A3579" t="s">
        <v>191</v>
      </c>
      <c r="B3579" t="str">
        <f>IF(ISNA(VLOOKUP(VLOOKUP(A3579,Questionnaire!A:KQ,32,FALSE),'Country List'!E:F,2,FALSE)),"#",VLOOKUP(VLOOKUP(A3579,Questionnaire!A:KQ,32,FALSE),'Country List'!E:F,2,FALSE))</f>
        <v>#</v>
      </c>
    </row>
    <row r="3580" spans="1:3">
      <c r="A3580" t="s">
        <v>193</v>
      </c>
      <c r="B3580" t="str">
        <f>IF(ISNA(VLOOKUP(VLOOKUP(A3580,Questionnaire!A:KQ,32,FALSE),'Industry List'!B:C,2,FALSE)),"#",VLOOKUP(VLOOKUP(A3580,Questionnaire!A:KQ,32,FALSE),'Industry List'!B:C,2,FALSE))</f>
        <v>#</v>
      </c>
    </row>
    <row r="3581" spans="1:3">
      <c r="A3581" t="s">
        <v>197</v>
      </c>
      <c r="B3581" t="str">
        <f>IF(ISBLANK(VLOOKUP(A3581,Questionnaire!A:KQ,32,FALSE)),"#",VLOOKUP(A3581,Questionnaire!A:KQ,32,FALSE))</f>
        <v>#</v>
      </c>
    </row>
    <row r="3582" spans="1:3">
      <c r="A3582" t="s">
        <v>201</v>
      </c>
      <c r="B3582" t="str">
        <f>IF(ISBLANK(VLOOKUP(A3582,Questionnaire!A:KQ,32,FALSE)),"#",VLOOKUP(A3582,Questionnaire!A:KQ,32,FALSE))</f>
        <v>#</v>
      </c>
    </row>
    <row r="3583" spans="1:3">
      <c r="A3583" t="s">
        <v>203</v>
      </c>
      <c r="B3583" t="str">
        <f>IF(ISNA(VLOOKUP(VLOOKUP(A3583,Questionnaire!A:KQ,32,FALSE),'CORA Encoding'!J:K,2,FALSE)),"#",VLOOKUP(VLOOKUP(A3583,Questionnaire!A:KQ,32,FALSE),'CORA Encoding'!J:K,2,FALSE))</f>
        <v>#</v>
      </c>
    </row>
    <row r="3584" spans="1:3">
      <c r="A3584" t="s">
        <v>208</v>
      </c>
      <c r="B3584" t="str">
        <f>IF(ISBLANK(VLOOKUP(A3584,Questionnaire!A:KQ,32,FALSE)),"#",VLOOKUP(A3584,Questionnaire!A:KQ,32,FALSE))</f>
        <v>#</v>
      </c>
    </row>
    <row r="3585" spans="1:2">
      <c r="A3585" t="s">
        <v>213</v>
      </c>
      <c r="B3585" t="str">
        <f>IF(ISBLANK(VLOOKUP(A3585,Questionnaire!A:KQ,32,FALSE)),"#",VLOOKUP(A3585,Questionnaire!A:KQ,32,FALSE))</f>
        <v>#</v>
      </c>
    </row>
    <row r="3586" spans="1:2">
      <c r="A3586" t="s">
        <v>215</v>
      </c>
      <c r="B3586" t="str">
        <f>IF(ISBLANK(VLOOKUP(A3586,Questionnaire!A:KQ,32,FALSE)),"#",VLOOKUP(A3586,Questionnaire!A:KQ,32,FALSE))</f>
        <v>#</v>
      </c>
    </row>
    <row r="3587" spans="1:2">
      <c r="A3587" t="s">
        <v>217</v>
      </c>
      <c r="B3587" t="str">
        <f>IF(ISBLANK(VLOOKUP(A3587,Questionnaire!A:KQ,32,FALSE)),"#",VLOOKUP(A3587,Questionnaire!A:KQ,32,FALSE))</f>
        <v>#</v>
      </c>
    </row>
    <row r="3588" spans="1:2">
      <c r="A3588" t="s">
        <v>219</v>
      </c>
      <c r="B3588" t="str">
        <f>IF(ISBLANK(VLOOKUP(A3588,Questionnaire!A:KQ,32,FALSE)),"#",VLOOKUP(A3588,Questionnaire!A:KQ,32,FALSE))</f>
        <v>#</v>
      </c>
    </row>
    <row r="3589" spans="1:2">
      <c r="A3589" t="s">
        <v>221</v>
      </c>
      <c r="B3589" t="str">
        <f>IF(ISBLANK(VLOOKUP(A3589,Questionnaire!A:KQ,32,FALSE)),"#",VLOOKUP(A3589,Questionnaire!A:KQ,32,FALSE))</f>
        <v>#</v>
      </c>
    </row>
    <row r="3590" spans="1:2">
      <c r="A3590" t="s">
        <v>223</v>
      </c>
      <c r="B3590" t="str">
        <f>IF(ISBLANK(VLOOKUP(A3590,Questionnaire!A:KQ,32,FALSE)),"#",VLOOKUP(A3590,Questionnaire!A:KQ,32,FALSE))</f>
        <v>#</v>
      </c>
    </row>
    <row r="3591" spans="1:2">
      <c r="A3591" t="s">
        <v>225</v>
      </c>
      <c r="B3591" t="str">
        <f>IF(ISBLANK(VLOOKUP(A3591,Questionnaire!A:KQ,32,FALSE)),"#",VLOOKUP(A3591,Questionnaire!A:KQ,32,FALSE))</f>
        <v>#</v>
      </c>
    </row>
    <row r="3592" spans="1:2">
      <c r="A3592" t="s">
        <v>227</v>
      </c>
      <c r="B3592" t="str">
        <f>IF(ISBLANK(VLOOKUP(A3592,Questionnaire!A:KQ,32,FALSE)),"#",VLOOKUP(A3592,Questionnaire!A:KQ,32,FALSE))</f>
        <v>#</v>
      </c>
    </row>
    <row r="3593" spans="1:2">
      <c r="A3593" t="s">
        <v>229</v>
      </c>
      <c r="B3593" t="str">
        <f>IF(ISBLANK(VLOOKUP(A3593,Questionnaire!A:KQ,32,FALSE)),"#",VLOOKUP(A3593,Questionnaire!A:KQ,32,FALSE))</f>
        <v>#</v>
      </c>
    </row>
    <row r="3594" spans="1:2">
      <c r="A3594" t="s">
        <v>231</v>
      </c>
      <c r="B3594" t="str">
        <f>IF(ISBLANK(VLOOKUP(A3594,Questionnaire!A:KQ,32,FALSE)),"#",VLOOKUP(A3594,Questionnaire!A:KQ,32,FALSE))</f>
        <v>#</v>
      </c>
    </row>
    <row r="3595" spans="1:2">
      <c r="A3595" t="s">
        <v>233</v>
      </c>
      <c r="B3595" t="str">
        <f>IF(ISBLANK(VLOOKUP(A3595,Questionnaire!A:KQ,32,FALSE)),"#",VLOOKUP(A3595,Questionnaire!A:KQ,32,FALSE))</f>
        <v>#</v>
      </c>
    </row>
    <row r="3596" spans="1:2">
      <c r="A3596" t="s">
        <v>235</v>
      </c>
      <c r="B3596" t="str">
        <f>IF(ISBLANK(VLOOKUP(A3596,Questionnaire!A:KQ,32,FALSE)),"#",VLOOKUP(A3596,Questionnaire!A:KQ,32,FALSE))</f>
        <v>#</v>
      </c>
    </row>
    <row r="3597" spans="1:2">
      <c r="A3597" t="s">
        <v>237</v>
      </c>
      <c r="B3597" t="str">
        <f>IF(ISBLANK(VLOOKUP(A3597,Questionnaire!A:KQ,32,FALSE)),"#",VLOOKUP(A3597,Questionnaire!A:KQ,32,FALSE))</f>
        <v>#</v>
      </c>
    </row>
    <row r="3598" spans="1:2">
      <c r="A3598" t="s">
        <v>239</v>
      </c>
      <c r="B3598" t="str">
        <f>IF(ISBLANK(VLOOKUP(A3598,Questionnaire!A:KQ,32,FALSE)),"#",VLOOKUP(A3598,Questionnaire!A:KQ,32,FALSE))</f>
        <v>#</v>
      </c>
    </row>
    <row r="3599" spans="1:2">
      <c r="A3599" t="s">
        <v>242</v>
      </c>
      <c r="B3599" t="str">
        <f>IF(ISBLANK(VLOOKUP(A3599,Questionnaire!A:KQ,32,FALSE)),"#",VLOOKUP(A3599,Questionnaire!A:KQ,32,FALSE))</f>
        <v>#</v>
      </c>
    </row>
    <row r="3600" spans="1:2">
      <c r="A3600" t="s">
        <v>245</v>
      </c>
      <c r="B3600" t="str">
        <f>IF(ISBLANK(VLOOKUP(A3600,Questionnaire!A:KQ,32,FALSE)),"#",VLOOKUP(A3600,Questionnaire!A:KQ,32,FALSE))</f>
        <v>#</v>
      </c>
    </row>
    <row r="3601" spans="1:2">
      <c r="A3601" t="s">
        <v>247</v>
      </c>
      <c r="B3601" t="str">
        <f>IF(ISBLANK(VLOOKUP(A3601,Questionnaire!A:KQ,32,FALSE)),"#",VLOOKUP(A3601,Questionnaire!A:KQ,32,FALSE))</f>
        <v>#</v>
      </c>
    </row>
    <row r="3602" spans="1:2">
      <c r="A3602" t="s">
        <v>249</v>
      </c>
      <c r="B3602" t="str">
        <f>IF(ISBLANK(VLOOKUP(A3602,Questionnaire!A:KQ,32,FALSE)),"#",VLOOKUP(A3602,Questionnaire!A:KQ,32,FALSE))</f>
        <v>#</v>
      </c>
    </row>
    <row r="3603" spans="1:2">
      <c r="A3603" t="s">
        <v>250</v>
      </c>
      <c r="B3603" t="str">
        <f>IF(ISBLANK(VLOOKUP(A3603,Questionnaire!A:KQ,32,FALSE)),"#",VLOOKUP(A3603,Questionnaire!A:KQ,32,FALSE))</f>
        <v>#</v>
      </c>
    </row>
    <row r="3604" spans="1:2">
      <c r="A3604" t="s">
        <v>252</v>
      </c>
      <c r="B3604" t="str">
        <f>IF(ISBLANK(VLOOKUP(A3604,Questionnaire!A:KQ,32,FALSE)),"#",VLOOKUP(A3604,Questionnaire!A:KQ,32,FALSE))</f>
        <v>#</v>
      </c>
    </row>
    <row r="3605" spans="1:2">
      <c r="A3605" t="s">
        <v>255</v>
      </c>
      <c r="B3605" t="str">
        <f>IF(ISBLANK(VLOOKUP(A3605,Questionnaire!A:KQ,32,FALSE)),"#",VLOOKUP(A3605,Questionnaire!A:KQ,32,FALSE))</f>
        <v>#</v>
      </c>
    </row>
    <row r="3606" spans="1:2">
      <c r="A3606" t="s">
        <v>258</v>
      </c>
      <c r="B3606" t="str">
        <f>IF(ISNA(VLOOKUP(VLOOKUP(A3606,Questionnaire!A:KQ,32,FALSE),'CORA Encoding'!M:N,2,FALSE)),"#",VLOOKUP(VLOOKUP(A3606,Questionnaire!A:KQ,32,FALSE),'CORA Encoding'!M:N,2,FALSE))</f>
        <v>#</v>
      </c>
    </row>
    <row r="3607" spans="1:2">
      <c r="A3607" t="s">
        <v>261</v>
      </c>
      <c r="B3607" t="str">
        <f>IF(ISBLANK(VLOOKUP(A3607,Questionnaire!A:KQ,32,FALSE)),"#",VLOOKUP(A3607,Questionnaire!A:KQ,32,FALSE))</f>
        <v>#</v>
      </c>
    </row>
    <row r="3608" spans="1:2">
      <c r="A3608" t="s">
        <v>263</v>
      </c>
      <c r="B3608" t="str">
        <f>IF(ISBLANK(VLOOKUP(A3608,Questionnaire!A:KQ,32,FALSE)),"#",VLOOKUP(A3608,Questionnaire!A:KQ,32,FALSE))</f>
        <v>#</v>
      </c>
    </row>
    <row r="3609" spans="1:2">
      <c r="A3609" t="s">
        <v>265</v>
      </c>
      <c r="B3609" t="str">
        <f>IF(ISBLANK(VLOOKUP(A3609,Questionnaire!A:KQ,32,FALSE)),"#",VLOOKUP(A3609,Questionnaire!A:KQ,32,FALSE))</f>
        <v>#</v>
      </c>
    </row>
    <row r="3610" spans="1:2">
      <c r="A3610" t="s">
        <v>267</v>
      </c>
      <c r="B3610" t="str">
        <f>IF(ISBLANK(VLOOKUP(A3610,Questionnaire!A:KQ,32,FALSE)),"#",VLOOKUP(A3610,Questionnaire!A:KQ,32,FALSE))</f>
        <v>#</v>
      </c>
    </row>
    <row r="3611" spans="1:2">
      <c r="A3611" t="s">
        <v>269</v>
      </c>
      <c r="B3611" t="str">
        <f>IF(ISBLANK(VLOOKUP(A3611,Questionnaire!A:KQ,32,FALSE)),"#",VLOOKUP(A3611,Questionnaire!A:KQ,32,FALSE))</f>
        <v>#</v>
      </c>
    </row>
    <row r="3612" spans="1:2">
      <c r="A3612" t="s">
        <v>274</v>
      </c>
      <c r="B3612" t="str">
        <f>IF(ISBLANK(VLOOKUP(A3612,Questionnaire!A:KQ,32,FALSE)),"#",VLOOKUP(A3612,Questionnaire!A:KQ,32,FALSE))</f>
        <v>#</v>
      </c>
    </row>
    <row r="3613" spans="1:2">
      <c r="A3613" t="s">
        <v>276</v>
      </c>
      <c r="B3613" t="str">
        <f>IF(ISBLANK(VLOOKUP(A3613,Questionnaire!A:KQ,32,FALSE)),"#",VLOOKUP(A3613,Questionnaire!A:KQ,32,FALSE))</f>
        <v>#</v>
      </c>
    </row>
    <row r="3614" spans="1:2">
      <c r="A3614" t="s">
        <v>278</v>
      </c>
      <c r="B3614" t="str">
        <f>IF(ISBLANK(VLOOKUP(A3614,Questionnaire!A:KQ,32,FALSE)),"#",VLOOKUP(A3614,Questionnaire!A:KQ,32,FALSE))</f>
        <v>#</v>
      </c>
    </row>
    <row r="3615" spans="1:2">
      <c r="A3615" t="s">
        <v>280</v>
      </c>
      <c r="B3615" t="str">
        <f>IF(ISBLANK(VLOOKUP(A3615,Questionnaire!A:KQ,32,FALSE)),"#",VLOOKUP(A3615,Questionnaire!A:KQ,32,FALSE))</f>
        <v>#</v>
      </c>
    </row>
    <row r="3616" spans="1:2">
      <c r="A3616" t="s">
        <v>282</v>
      </c>
      <c r="B3616" t="str">
        <f>IF(ISBLANK(VLOOKUP(A3616,Questionnaire!A:KQ,32,FALSE)),"#",VLOOKUP(A3616,Questionnaire!A:KQ,32,FALSE))</f>
        <v>#</v>
      </c>
    </row>
    <row r="3617" spans="1:2">
      <c r="A3617" t="s">
        <v>286</v>
      </c>
      <c r="B3617" t="str">
        <f>IF(ISBLANK(VLOOKUP(A3617,Questionnaire!A:KQ,32,FALSE)),"#",VLOOKUP(A3617,Questionnaire!A:KQ,32,FALSE))</f>
        <v>#</v>
      </c>
    </row>
    <row r="3618" spans="1:2">
      <c r="A3618" t="s">
        <v>288</v>
      </c>
      <c r="B3618" t="str">
        <f>IF(ISBLANK(VLOOKUP(A3618,Questionnaire!A:KQ,32,FALSE)),"#",VLOOKUP(A3618,Questionnaire!A:KQ,32,FALSE))</f>
        <v>#</v>
      </c>
    </row>
    <row r="3619" spans="1:2">
      <c r="A3619" t="s">
        <v>290</v>
      </c>
      <c r="B3619" t="str">
        <f>IF(ISBLANK(VLOOKUP(A3619,Questionnaire!A:KQ,32,FALSE)),"#",VLOOKUP(A3619,Questionnaire!A:KQ,32,FALSE))</f>
        <v>#</v>
      </c>
    </row>
    <row r="3620" spans="1:2">
      <c r="A3620" t="s">
        <v>292</v>
      </c>
      <c r="B3620" t="str">
        <f>IF(ISBLANK(VLOOKUP(A3620,Questionnaire!A:KQ,32,FALSE)),"#",VLOOKUP(A3620,Questionnaire!A:KQ,32,FALSE))</f>
        <v>#</v>
      </c>
    </row>
    <row r="3621" spans="1:2">
      <c r="A3621" t="s">
        <v>294</v>
      </c>
      <c r="B3621" t="str">
        <f>IF(ISBLANK(VLOOKUP(A3621,Questionnaire!A:KQ,32,FALSE)),"#",VLOOKUP(A3621,Questionnaire!A:KQ,32,FALSE))</f>
        <v>#</v>
      </c>
    </row>
    <row r="3622" spans="1:2">
      <c r="A3622" t="s">
        <v>296</v>
      </c>
      <c r="B3622" t="str">
        <f>IF(ISBLANK(VLOOKUP(A3622,Questionnaire!A:KQ,32,FALSE)),"#",VLOOKUP(A3622,Questionnaire!A:KQ,32,FALSE))</f>
        <v>#</v>
      </c>
    </row>
    <row r="3623" spans="1:2">
      <c r="A3623" t="s">
        <v>301</v>
      </c>
      <c r="B3623" t="str">
        <f>IF(ISBLANK(VLOOKUP(A3623,Questionnaire!A:KQ,32,FALSE)),"#",VLOOKUP(A3623,Questionnaire!A:KQ,32,FALSE))</f>
        <v>#</v>
      </c>
    </row>
    <row r="3624" spans="1:2">
      <c r="A3624" t="s">
        <v>303</v>
      </c>
      <c r="B3624" t="str">
        <f>IF(ISBLANK(VLOOKUP(A3624,Questionnaire!A:KQ,32,FALSE)),"#",VLOOKUP(A3624,Questionnaire!A:KQ,32,FALSE))</f>
        <v>#</v>
      </c>
    </row>
    <row r="3625" spans="1:2">
      <c r="A3625" t="s">
        <v>305</v>
      </c>
      <c r="B3625" t="str">
        <f>IF(ISBLANK(VLOOKUP(A3625,Questionnaire!A:KQ,32,FALSE)),"#",VLOOKUP(A3625,Questionnaire!A:KQ,32,FALSE))</f>
        <v>#</v>
      </c>
    </row>
    <row r="3626" spans="1:2">
      <c r="A3626" t="s">
        <v>307</v>
      </c>
      <c r="B3626" t="str">
        <f>IF(ISBLANK(VLOOKUP(A3626,Questionnaire!A:KQ,32,FALSE)),"#",VLOOKUP(A3626,Questionnaire!A:KQ,32,FALSE))</f>
        <v>#</v>
      </c>
    </row>
    <row r="3627" spans="1:2">
      <c r="A3627" t="s">
        <v>311</v>
      </c>
      <c r="B3627" t="str">
        <f>IF(ISBLANK(VLOOKUP(A3627,Questionnaire!A:KQ,32,FALSE)),"#",VLOOKUP(A3627,Questionnaire!A:KQ,32,FALSE))</f>
        <v>#</v>
      </c>
    </row>
    <row r="3628" spans="1:2">
      <c r="A3628" t="s">
        <v>313</v>
      </c>
      <c r="B3628" t="str">
        <f>IF(ISBLANK(VLOOKUP(A3628,Questionnaire!A:KQ,32,FALSE)),"#",VLOOKUP(A3628,Questionnaire!A:KQ,32,FALSE))</f>
        <v>#</v>
      </c>
    </row>
    <row r="3629" spans="1:2">
      <c r="A3629" t="s">
        <v>314</v>
      </c>
      <c r="B3629" t="str">
        <f>IF(ISBLANK(VLOOKUP(A3629,Questionnaire!A:KQ,32,FALSE)),"#",VLOOKUP(A3629,Questionnaire!A:KQ,32,FALSE))</f>
        <v>#</v>
      </c>
    </row>
    <row r="3630" spans="1:2">
      <c r="A3630" t="s">
        <v>315</v>
      </c>
      <c r="B3630" t="str">
        <f>IF(ISBLANK(VLOOKUP(A3630,Questionnaire!A:KQ,32,FALSE)),"#",VLOOKUP(A3630,Questionnaire!A:KQ,32,FALSE))</f>
        <v>#</v>
      </c>
    </row>
    <row r="3631" spans="1:2">
      <c r="A3631" t="s">
        <v>317</v>
      </c>
      <c r="B3631" t="str">
        <f>IF(ISBLANK(VLOOKUP(A3631,Questionnaire!A:KQ,32,FALSE)),"#",VLOOKUP(A3631,Questionnaire!A:KQ,32,FALSE))</f>
        <v>#</v>
      </c>
    </row>
    <row r="3632" spans="1:2">
      <c r="A3632" t="s">
        <v>319</v>
      </c>
      <c r="B3632" t="str">
        <f>IF(ISBLANK(VLOOKUP(A3632,Questionnaire!A:KQ,32,FALSE)),"#",VLOOKUP(A3632,Questionnaire!A:KQ,32,FALSE))</f>
        <v>#</v>
      </c>
    </row>
    <row r="3633" spans="1:2">
      <c r="A3633" t="s">
        <v>322</v>
      </c>
      <c r="B3633" t="str">
        <f>IF(ISBLANK(VLOOKUP(A3633,Questionnaire!A:KQ,32,FALSE)),"#",VLOOKUP(A3633,Questionnaire!A:KQ,32,FALSE))</f>
        <v>#</v>
      </c>
    </row>
    <row r="3634" spans="1:2">
      <c r="A3634" t="s">
        <v>326</v>
      </c>
      <c r="B3634" t="str">
        <f>IF(ISBLANK(VLOOKUP(A3634,Questionnaire!A:KQ,32,FALSE)),"#",VLOOKUP(A3634,Questionnaire!A:KQ,32,FALSE))</f>
        <v>#</v>
      </c>
    </row>
    <row r="3635" spans="1:2">
      <c r="A3635" t="s">
        <v>328</v>
      </c>
      <c r="B3635" t="str">
        <f>IF(ISBLANK(VLOOKUP(A3635,Questionnaire!A:KQ,32,FALSE)),"#",VLOOKUP(A3635,Questionnaire!A:KQ,32,FALSE))</f>
        <v>#</v>
      </c>
    </row>
    <row r="3636" spans="1:2">
      <c r="A3636" t="s">
        <v>332</v>
      </c>
      <c r="B3636" t="str">
        <f>IF(ISBLANK(VLOOKUP(A3636,Questionnaire!A:KQ,32,FALSE)),"#",VLOOKUP(A3636,Questionnaire!A:KQ,32,FALSE))</f>
        <v>#</v>
      </c>
    </row>
    <row r="3637" spans="1:2">
      <c r="A3637" t="s">
        <v>333</v>
      </c>
      <c r="B3637" t="str">
        <f>IF(ISBLANK(VLOOKUP(A3637,Questionnaire!A:KQ,32,FALSE)),"#",VLOOKUP(A3637,Questionnaire!A:KQ,32,FALSE))</f>
        <v>#</v>
      </c>
    </row>
    <row r="3638" spans="1:2">
      <c r="A3638" t="s">
        <v>334</v>
      </c>
      <c r="B3638" t="str">
        <f>IF(ISBLANK(VLOOKUP(A3638,Questionnaire!A:KQ,32,FALSE)),"#",VLOOKUP(A3638,Questionnaire!A:KQ,32,FALSE))</f>
        <v>#</v>
      </c>
    </row>
    <row r="3639" spans="1:2">
      <c r="A3639" t="s">
        <v>335</v>
      </c>
      <c r="B3639" t="str">
        <f>IF(ISBLANK(VLOOKUP(A3639,Questionnaire!A:KQ,32,FALSE)),"#",VLOOKUP(A3639,Questionnaire!A:KQ,32,FALSE))</f>
        <v>#</v>
      </c>
    </row>
    <row r="3640" spans="1:2">
      <c r="A3640" t="s">
        <v>336</v>
      </c>
      <c r="B3640" t="str">
        <f>IF(ISBLANK(VLOOKUP(A3640,Questionnaire!A:KQ,32,FALSE)),"#",VLOOKUP(A3640,Questionnaire!A:KQ,32,FALSE))</f>
        <v>#</v>
      </c>
    </row>
    <row r="3641" spans="1:2">
      <c r="A3641" t="s">
        <v>337</v>
      </c>
      <c r="B3641" t="str">
        <f>IF(ISBLANK(VLOOKUP(A3641,Questionnaire!A:KQ,32,FALSE)),"#",VLOOKUP(A3641,Questionnaire!A:KQ,32,FALSE))</f>
        <v>#</v>
      </c>
    </row>
    <row r="3642" spans="1:2">
      <c r="A3642" t="s">
        <v>338</v>
      </c>
      <c r="B3642" t="str">
        <f>IF(ISBLANK(VLOOKUP(A3642,Questionnaire!A:KQ,32,FALSE)),"#",VLOOKUP(A3642,Questionnaire!A:KQ,32,FALSE))</f>
        <v>#</v>
      </c>
    </row>
    <row r="3643" spans="1:2">
      <c r="A3643" t="s">
        <v>339</v>
      </c>
      <c r="B3643" t="str">
        <f>IF(ISBLANK(VLOOKUP(A3643,Questionnaire!A:KQ,32,FALSE)),"#",VLOOKUP(A3643,Questionnaire!A:KQ,32,FALSE))</f>
        <v>#</v>
      </c>
    </row>
    <row r="3644" spans="1:2">
      <c r="A3644" t="s">
        <v>340</v>
      </c>
      <c r="B3644" t="str">
        <f>IF(ISBLANK(VLOOKUP(A3644,Questionnaire!A:KQ,32,FALSE)),"#",VLOOKUP(A3644,Questionnaire!A:KQ,32,FALSE))</f>
        <v>#</v>
      </c>
    </row>
    <row r="3645" spans="1:2">
      <c r="A3645" t="s">
        <v>341</v>
      </c>
      <c r="B3645" t="str">
        <f>IF(ISBLANK(VLOOKUP(A3645,Questionnaire!A:KQ,32,FALSE)),"#",VLOOKUP(A3645,Questionnaire!A:KQ,32,FALSE))</f>
        <v>#</v>
      </c>
    </row>
    <row r="3646" spans="1:2">
      <c r="A3646" t="s">
        <v>342</v>
      </c>
      <c r="B3646" t="str">
        <f>IF(ISBLANK(VLOOKUP(A3646,Questionnaire!A:KQ,32,FALSE)),"#",VLOOKUP(A3646,Questionnaire!A:KQ,32,FALSE))</f>
        <v>#</v>
      </c>
    </row>
    <row r="3647" spans="1:2">
      <c r="A3647" t="s">
        <v>343</v>
      </c>
      <c r="B3647" t="str">
        <f>IF(ISBLANK(VLOOKUP(A3647,Questionnaire!A:KQ,32,FALSE)),"#",VLOOKUP(A3647,Questionnaire!A:KQ,32,FALSE))</f>
        <v>#</v>
      </c>
    </row>
    <row r="3648" spans="1:2">
      <c r="A3648" t="s">
        <v>344</v>
      </c>
      <c r="B3648" t="str">
        <f>IF(ISBLANK(VLOOKUP(A3648,Questionnaire!A:KQ,32,FALSE)),"#",VLOOKUP(A3648,Questionnaire!A:KQ,32,FALSE))</f>
        <v>#</v>
      </c>
    </row>
    <row r="3649" spans="1:2">
      <c r="A3649" t="s">
        <v>345</v>
      </c>
      <c r="B3649" t="str">
        <f>IF(ISBLANK(VLOOKUP(A3649,Questionnaire!A:KQ,32,FALSE)),"#",VLOOKUP(A3649,Questionnaire!A:KQ,32,FALSE))</f>
        <v>#</v>
      </c>
    </row>
    <row r="3650" spans="1:2">
      <c r="A3650" t="s">
        <v>348</v>
      </c>
      <c r="B3650" t="str">
        <f>IF(ISBLANK(VLOOKUP(A3650,Questionnaire!A:KQ,32,FALSE)),"#",VLOOKUP(A3650,Questionnaire!A:KQ,32,FALSE))</f>
        <v>#</v>
      </c>
    </row>
    <row r="3651" spans="1:2">
      <c r="A3651" t="s">
        <v>353</v>
      </c>
      <c r="B3651" t="str">
        <f>IF(ISBLANK(VLOOKUP(A3651,Questionnaire!A:KQ,32,FALSE)),"#",VLOOKUP(A3651,Questionnaire!A:KQ,32,FALSE))</f>
        <v>#</v>
      </c>
    </row>
    <row r="3652" spans="1:2">
      <c r="A3652" t="s">
        <v>354</v>
      </c>
      <c r="B3652" t="str">
        <f>IF(ISBLANK(VLOOKUP(A3652,Questionnaire!A:KQ,32,FALSE)),"#",VLOOKUP(A3652,Questionnaire!A:KQ,32,FALSE))</f>
        <v>#</v>
      </c>
    </row>
    <row r="3653" spans="1:2">
      <c r="A3653" t="s">
        <v>355</v>
      </c>
      <c r="B3653" t="str">
        <f>IF(ISBLANK(VLOOKUP(A3653,Questionnaire!A:KQ,32,FALSE)),"#",VLOOKUP(A3653,Questionnaire!A:KQ,32,FALSE))</f>
        <v>#</v>
      </c>
    </row>
    <row r="3654" spans="1:2">
      <c r="A3654" t="s">
        <v>356</v>
      </c>
      <c r="B3654" t="str">
        <f>IF(ISBLANK(VLOOKUP(A3654,Questionnaire!A:KQ,32,FALSE)),"#",VLOOKUP(A3654,Questionnaire!A:KQ,32,FALSE))</f>
        <v>#</v>
      </c>
    </row>
    <row r="3655" spans="1:2">
      <c r="A3655" t="s">
        <v>357</v>
      </c>
      <c r="B3655" t="str">
        <f>IF(ISBLANK(VLOOKUP(A3655,Questionnaire!A:KQ,32,FALSE)),"#",VLOOKUP(A3655,Questionnaire!A:KQ,32,FALSE))</f>
        <v>#</v>
      </c>
    </row>
    <row r="3656" spans="1:2">
      <c r="A3656" t="s">
        <v>360</v>
      </c>
      <c r="B3656" t="str">
        <f>IF(ISBLANK(VLOOKUP(A3656,Questionnaire!A:KQ,32,FALSE)),"#",VLOOKUP(A3656,Questionnaire!A:KQ,32,FALSE))</f>
        <v>#</v>
      </c>
    </row>
    <row r="3657" spans="1:2">
      <c r="A3657" t="s">
        <v>362</v>
      </c>
      <c r="B3657" t="str">
        <f>IF(ISBLANK(VLOOKUP(A3657,Questionnaire!A:KQ,32,FALSE)),"#",VLOOKUP(A3657,Questionnaire!A:KQ,32,FALSE))</f>
        <v>#</v>
      </c>
    </row>
    <row r="3658" spans="1:2">
      <c r="A3658" t="s">
        <v>363</v>
      </c>
      <c r="B3658" t="str">
        <f>IF(ISBLANK(VLOOKUP(A3658,Questionnaire!A:KQ,32,FALSE)),"#",VLOOKUP(A3658,Questionnaire!A:KQ,32,FALSE))</f>
        <v>#</v>
      </c>
    </row>
    <row r="3659" spans="1:2">
      <c r="A3659" t="s">
        <v>364</v>
      </c>
      <c r="B3659" t="str">
        <f>IF(ISBLANK(VLOOKUP(A3659,Questionnaire!A:KQ,32,FALSE)),"#",VLOOKUP(A3659,Questionnaire!A:KQ,32,FALSE))</f>
        <v>#</v>
      </c>
    </row>
    <row r="3660" spans="1:2">
      <c r="A3660" t="s">
        <v>365</v>
      </c>
      <c r="B3660" t="str">
        <f>IF(ISBLANK(VLOOKUP(A3660,Questionnaire!A:KQ,32,FALSE)),"#",VLOOKUP(A3660,Questionnaire!A:KQ,32,FALSE))</f>
        <v>#</v>
      </c>
    </row>
    <row r="3661" spans="1:2">
      <c r="A3661" t="s">
        <v>366</v>
      </c>
      <c r="B3661" t="str">
        <f>IF(ISBLANK(VLOOKUP(A3661,Questionnaire!A:KQ,32,FALSE)),"#",VLOOKUP(A3661,Questionnaire!A:KQ,32,FALSE))</f>
        <v>#</v>
      </c>
    </row>
    <row r="3662" spans="1:2">
      <c r="A3662" t="s">
        <v>371</v>
      </c>
      <c r="B3662" t="str">
        <f>IF(ISBLANK(VLOOKUP(A3662,Questionnaire!A:KQ,32,FALSE)),"#",VLOOKUP(A3662,Questionnaire!A:KQ,32,FALSE))</f>
        <v>#</v>
      </c>
    </row>
    <row r="3663" spans="1:2">
      <c r="A3663" t="s">
        <v>372</v>
      </c>
      <c r="B3663" t="str">
        <f>IF(ISBLANK(VLOOKUP(A3663,Questionnaire!A:KQ,32,FALSE)),"#",VLOOKUP(A3663,Questionnaire!A:KQ,32,FALSE))</f>
        <v>#</v>
      </c>
    </row>
    <row r="3664" spans="1:2">
      <c r="A3664" t="s">
        <v>373</v>
      </c>
      <c r="B3664" t="str">
        <f>IF(ISBLANK(VLOOKUP(A3664,Questionnaire!A:KQ,32,FALSE)),"#",VLOOKUP(A3664,Questionnaire!A:KQ,32,FALSE))</f>
        <v>#</v>
      </c>
    </row>
    <row r="3665" spans="1:2">
      <c r="A3665" t="s">
        <v>374</v>
      </c>
      <c r="B3665" t="str">
        <f>IF(ISBLANK(VLOOKUP(A3665,Questionnaire!A:KQ,32,FALSE)),"#",VLOOKUP(A3665,Questionnaire!A:KQ,32,FALSE))</f>
        <v>#</v>
      </c>
    </row>
    <row r="3666" spans="1:2">
      <c r="A3666" t="s">
        <v>377</v>
      </c>
      <c r="B3666" t="str">
        <f>IF(ISBLANK(VLOOKUP(A3666,Questionnaire!A:KQ,32,FALSE)),"#",VLOOKUP(A3666,Questionnaire!A:KQ,32,FALSE))</f>
        <v>#</v>
      </c>
    </row>
    <row r="3667" spans="1:2">
      <c r="A3667" t="s">
        <v>379</v>
      </c>
      <c r="B3667" t="str">
        <f>IF(ISBLANK(VLOOKUP(A3667,Questionnaire!A:KQ,32,FALSE)),"#",VLOOKUP(A3667,Questionnaire!A:KQ,32,FALSE))</f>
        <v>#</v>
      </c>
    </row>
    <row r="3668" spans="1:2">
      <c r="A3668" t="s">
        <v>380</v>
      </c>
      <c r="B3668" t="str">
        <f>IF(ISBLANK(VLOOKUP(A3668,Questionnaire!A:KQ,32,FALSE)),"#",VLOOKUP(A3668,Questionnaire!A:KQ,32,FALSE))</f>
        <v>#</v>
      </c>
    </row>
    <row r="3669" spans="1:2">
      <c r="A3669" t="s">
        <v>381</v>
      </c>
      <c r="B3669" t="str">
        <f>IF(ISBLANK(VLOOKUP(A3669,Questionnaire!A:KQ,32,FALSE)),"#",VLOOKUP(A3669,Questionnaire!A:KQ,32,FALSE))</f>
        <v>#</v>
      </c>
    </row>
    <row r="3670" spans="1:2">
      <c r="A3670" t="s">
        <v>382</v>
      </c>
      <c r="B3670" t="str">
        <f>IF(ISBLANK(VLOOKUP(A3670,Questionnaire!A:KQ,32,FALSE)),"#",VLOOKUP(A3670,Questionnaire!A:KQ,32,FALSE))</f>
        <v>#</v>
      </c>
    </row>
    <row r="3671" spans="1:2">
      <c r="A3671" t="s">
        <v>384</v>
      </c>
      <c r="B3671" t="str">
        <f>IF(ISBLANK(VLOOKUP(A3671,Questionnaire!A:KQ,32,FALSE)),"#",VLOOKUP(A3671,Questionnaire!A:KQ,32,FALSE))</f>
        <v>#</v>
      </c>
    </row>
    <row r="3672" spans="1:2">
      <c r="A3672" t="s">
        <v>387</v>
      </c>
      <c r="B3672" t="str">
        <f>IF(ISBLANK(VLOOKUP(A3672,Questionnaire!A:KQ,32,FALSE)),"#",VLOOKUP(A3672,Questionnaire!A:KQ,32,FALSE))</f>
        <v>#</v>
      </c>
    </row>
    <row r="3673" spans="1:2">
      <c r="A3673" t="s">
        <v>391</v>
      </c>
      <c r="B3673" t="str">
        <f>IF(ISBLANK(VLOOKUP(A3673,Questionnaire!A:KQ,32,FALSE)),"#",VLOOKUP(A3673,Questionnaire!A:KQ,32,FALSE))</f>
        <v>#</v>
      </c>
    </row>
    <row r="3674" spans="1:2">
      <c r="A3674" t="s">
        <v>393</v>
      </c>
      <c r="B3674" t="str">
        <f>IF(ISBLANK(VLOOKUP(A3674,Questionnaire!A:KQ,32,FALSE)),"#",VLOOKUP(A3674,Questionnaire!A:KQ,32,FALSE))</f>
        <v>#</v>
      </c>
    </row>
    <row r="3675" spans="1:2">
      <c r="A3675" t="s">
        <v>395</v>
      </c>
      <c r="B3675" t="str">
        <f>IF(ISBLANK(VLOOKUP(A3675,Questionnaire!A:KQ,32,FALSE)),"#",VLOOKUP(A3675,Questionnaire!A:KQ,32,FALSE))</f>
        <v>#</v>
      </c>
    </row>
    <row r="3676" spans="1:2">
      <c r="A3676" t="s">
        <v>398</v>
      </c>
      <c r="B3676" t="str">
        <f>IF(ISBLANK(VLOOKUP(A3676,Questionnaire!A:KQ,32,FALSE)),"#",VLOOKUP(A3676,Questionnaire!A:KQ,32,FALSE))</f>
        <v>#</v>
      </c>
    </row>
    <row r="3677" spans="1:2">
      <c r="A3677" t="s">
        <v>402</v>
      </c>
      <c r="B3677" t="str">
        <f>IF(ISBLANK(VLOOKUP(A3677,Questionnaire!A:KQ,32,FALSE)),"#",VLOOKUP(A3677,Questionnaire!A:KQ,32,FALSE))</f>
        <v>#</v>
      </c>
    </row>
    <row r="3678" spans="1:2">
      <c r="A3678" t="s">
        <v>405</v>
      </c>
      <c r="B3678" t="str">
        <f>IF(ISBLANK(VLOOKUP(A3678,Questionnaire!A:KQ,32,FALSE)),"#",VLOOKUP(A3678,Questionnaire!A:KQ,32,FALSE))</f>
        <v>#</v>
      </c>
    </row>
    <row r="3679" spans="1:2">
      <c r="A3679" t="s">
        <v>409</v>
      </c>
      <c r="B3679" t="str">
        <f>IF(ISBLANK(VLOOKUP(A3679,Questionnaire!A:KQ,32,FALSE)),"#",VLOOKUP(A3679,Questionnaire!A:KQ,32,FALSE))</f>
        <v>#</v>
      </c>
    </row>
    <row r="3680" spans="1:2">
      <c r="A3680" t="s">
        <v>412</v>
      </c>
      <c r="B3680" t="str">
        <f>IF(ISBLANK(VLOOKUP(A3680,Questionnaire!A:KQ,32,FALSE)),"#",VLOOKUP(A3680,Questionnaire!A:KQ,32,FALSE))</f>
        <v>#</v>
      </c>
    </row>
    <row r="3681" spans="1:2">
      <c r="A3681" t="s">
        <v>415</v>
      </c>
      <c r="B3681" t="str">
        <f>IF(ISBLANK(VLOOKUP(A3681,Questionnaire!A:KQ,32,FALSE)),"#",VLOOKUP(A3681,Questionnaire!A:KQ,32,FALSE))</f>
        <v>#</v>
      </c>
    </row>
    <row r="3682" spans="1:2">
      <c r="A3682" t="s">
        <v>418</v>
      </c>
      <c r="B3682" t="str">
        <f>IF(ISBLANK(VLOOKUP(A3682,Questionnaire!A:KQ,32,FALSE)),"#",VLOOKUP(A3682,Questionnaire!A:KQ,32,FALSE))</f>
        <v>#</v>
      </c>
    </row>
    <row r="3683" spans="1:2">
      <c r="A3683" t="s">
        <v>421</v>
      </c>
      <c r="B3683" t="str">
        <f>IF(ISBLANK(VLOOKUP(A3683,Questionnaire!A:KQ,32,FALSE)),"#",VLOOKUP(A3683,Questionnaire!A:KQ,32,FALSE))</f>
        <v>#</v>
      </c>
    </row>
    <row r="3684" spans="1:2">
      <c r="A3684" t="s">
        <v>424</v>
      </c>
      <c r="B3684" t="str">
        <f>IF(ISBLANK(VLOOKUP(A3684,Questionnaire!A:KQ,32,FALSE)),"#",VLOOKUP(A3684,Questionnaire!A:KQ,32,FALSE))</f>
        <v>#</v>
      </c>
    </row>
    <row r="3685" spans="1:2">
      <c r="A3685" t="s">
        <v>429</v>
      </c>
      <c r="B3685" t="str">
        <f>IF(ISBLANK(VLOOKUP(A3685,Questionnaire!A:KQ,32,FALSE)),"#",VLOOKUP(A3685,Questionnaire!A:KQ,32,FALSE))</f>
        <v>#</v>
      </c>
    </row>
    <row r="3686" spans="1:2">
      <c r="A3686" t="s">
        <v>432</v>
      </c>
      <c r="B3686" t="str">
        <f>IF(ISBLANK(VLOOKUP(A3686,Questionnaire!A:KQ,32,FALSE)),"#",VLOOKUP(A3686,Questionnaire!A:KQ,32,FALSE))</f>
        <v>#</v>
      </c>
    </row>
    <row r="3687" spans="1:2">
      <c r="A3687" t="s">
        <v>435</v>
      </c>
      <c r="B3687" t="str">
        <f>IF(ISBLANK(VLOOKUP(A3687,Questionnaire!A:KQ,32,FALSE)),"#",VLOOKUP(A3687,Questionnaire!A:KQ,32,FALSE))</f>
        <v>#</v>
      </c>
    </row>
    <row r="3688" spans="1:2">
      <c r="A3688" t="s">
        <v>437</v>
      </c>
      <c r="B3688" t="str">
        <f>IF(ISBLANK(VLOOKUP(A3688,Questionnaire!A:KQ,32,FALSE)),"#",VLOOKUP(A3688,Questionnaire!A:KQ,32,FALSE))</f>
        <v>#</v>
      </c>
    </row>
    <row r="3689" spans="1:2">
      <c r="A3689" t="s">
        <v>439</v>
      </c>
      <c r="B3689" t="str">
        <f>IF(ISBLANK(VLOOKUP(A3689,Questionnaire!A:KQ,32,FALSE)),"#",VLOOKUP(A3689,Questionnaire!A:KQ,32,FALSE))</f>
        <v>#</v>
      </c>
    </row>
    <row r="3690" spans="1:2">
      <c r="A3690" t="s">
        <v>442</v>
      </c>
      <c r="B3690" t="str">
        <f>IF(ISBLANK(VLOOKUP(A3690,Questionnaire!A:KQ,32,FALSE)),"#",VLOOKUP(A3690,Questionnaire!A:KQ,32,FALSE))</f>
        <v>#</v>
      </c>
    </row>
    <row r="3691" spans="1:2">
      <c r="A3691" t="s">
        <v>445</v>
      </c>
      <c r="B3691" t="str">
        <f>IF(ISBLANK(VLOOKUP(A3691,Questionnaire!A:KQ,32,FALSE)),"#",VLOOKUP(A3691,Questionnaire!A:KQ,32,FALSE))</f>
        <v>#</v>
      </c>
    </row>
    <row r="3692" spans="1:2">
      <c r="A3692" t="s">
        <v>448</v>
      </c>
      <c r="B3692" t="str">
        <f>IF(ISBLANK(VLOOKUP(A3692,Questionnaire!A:KQ,32,FALSE)),"#",VLOOKUP(A3692,Questionnaire!A:KQ,32,FALSE))</f>
        <v>#</v>
      </c>
    </row>
    <row r="3693" spans="1:2">
      <c r="A3693" t="s">
        <v>452</v>
      </c>
      <c r="B3693" t="str">
        <f>IF(ISBLANK(VLOOKUP(A3693,Questionnaire!A:KQ,32,FALSE)),"#",VLOOKUP(A3693,Questionnaire!A:KQ,32,FALSE))</f>
        <v>#</v>
      </c>
    </row>
    <row r="3694" spans="1:2">
      <c r="A3694" t="s">
        <v>455</v>
      </c>
      <c r="B3694" t="str">
        <f>IF(ISBLANK(VLOOKUP(A3694,Questionnaire!A:KQ,32,FALSE)),"#",VLOOKUP(A3694,Questionnaire!A:KQ,32,FALSE))</f>
        <v>#</v>
      </c>
    </row>
    <row r="3695" spans="1:2">
      <c r="A3695" t="s">
        <v>458</v>
      </c>
      <c r="B3695" t="str">
        <f>IF(ISBLANK(VLOOKUP(A3695,Questionnaire!A:KQ,32,FALSE)),"#",VLOOKUP(A3695,Questionnaire!A:KQ,32,FALSE))</f>
        <v>#</v>
      </c>
    </row>
    <row r="3696" spans="1:2">
      <c r="A3696" t="s">
        <v>461</v>
      </c>
      <c r="B3696" t="str">
        <f>IF(ISBLANK(VLOOKUP(A3696,Questionnaire!A:KQ,32,FALSE)),"#",VLOOKUP(A3696,Questionnaire!A:KQ,32,FALSE))</f>
        <v>#</v>
      </c>
    </row>
    <row r="3697" spans="1:3">
      <c r="A3697" t="s">
        <v>465</v>
      </c>
      <c r="B3697" t="str">
        <f>IF(ISBLANK(VLOOKUP(A3697,Questionnaire!A:KQ,32,FALSE)),"#",VLOOKUP(A3697,Questionnaire!A:KQ,32,FALSE))</f>
        <v>#</v>
      </c>
    </row>
    <row r="3698" spans="1:3">
      <c r="A3698" t="s">
        <v>467</v>
      </c>
      <c r="B3698" t="str">
        <f>IF(ISBLANK(VLOOKUP(A3698,Questionnaire!A:KQ,32,FALSE)),"#",VLOOKUP(A3698,Questionnaire!A:KQ,32,FALSE))</f>
        <v>#</v>
      </c>
    </row>
    <row r="3699" spans="1:3">
      <c r="A3699" t="s">
        <v>469</v>
      </c>
      <c r="B3699" t="str">
        <f>IF(ISBLANK(VLOOKUP(A3699,Questionnaire!A:KQ,32,FALSE)),"#",VLOOKUP(A3699,Questionnaire!A:KQ,32,FALSE))</f>
        <v>#</v>
      </c>
    </row>
    <row r="3700" spans="1:3">
      <c r="A3700" t="s">
        <v>471</v>
      </c>
      <c r="B3700" t="str">
        <f>IF(ISBLANK(VLOOKUP(A3700,Questionnaire!A:KQ,32,FALSE)),"#",VLOOKUP(A3700,Questionnaire!A:KQ,32,FALSE))</f>
        <v>#</v>
      </c>
    </row>
    <row r="3701" spans="1:3">
      <c r="A3701" t="s">
        <v>473</v>
      </c>
      <c r="B3701" t="str">
        <f>IF(ISBLANK(VLOOKUP(A3701,Questionnaire!A:KQ,32,FALSE)),"#",VLOOKUP(A3701,Questionnaire!A:KQ,32,FALSE))</f>
        <v>#</v>
      </c>
    </row>
    <row r="3702" spans="1:3">
      <c r="A3702" t="s">
        <v>475</v>
      </c>
      <c r="B3702" t="str">
        <f>IF(ISBLANK(VLOOKUP(A3702,Questionnaire!A:KQ,32,FALSE)),"#",VLOOKUP(A3702,Questionnaire!A:KQ,32,FALSE))</f>
        <v>#</v>
      </c>
    </row>
    <row r="3703" spans="1:3">
      <c r="A3703" t="s">
        <v>185</v>
      </c>
      <c r="B3703" t="str">
        <f>IF(ISBLANK(VLOOKUP(A3703,Questionnaire!A:KQ,33,FALSE)),"#",VLOOKUP(A3703,Questionnaire!A:KQ,33,FALSE))</f>
        <v>#</v>
      </c>
      <c r="C3703">
        <v>30</v>
      </c>
    </row>
    <row r="3704" spans="1:3">
      <c r="A3704" t="s">
        <v>187</v>
      </c>
      <c r="B3704" t="str">
        <f>IF(ISNA(VLOOKUP(VLOOKUP(A3704,Questionnaire!A:KQ,33,FALSE),'CORA Encoding'!D:E,2,FALSE)),"#",VLOOKUP(VLOOKUP(A3704,Questionnaire!A:KQ,33,FALSE),'CORA Encoding'!D:E,2,FALSE))</f>
        <v>#</v>
      </c>
    </row>
    <row r="3705" spans="1:3">
      <c r="A3705" t="s">
        <v>189</v>
      </c>
      <c r="B3705" t="str">
        <f>IF(ISNA(VLOOKUP(VLOOKUP(A3705,Questionnaire!A:KQ,33,FALSE),'CORA Encoding'!G:H,2,FALSE)),"#",VLOOKUP(VLOOKUP(A3705,Questionnaire!A:KQ,33,FALSE),'CORA Encoding'!G:H,2,FALSE))</f>
        <v>#</v>
      </c>
    </row>
    <row r="3706" spans="1:3">
      <c r="A3706" t="s">
        <v>191</v>
      </c>
      <c r="B3706" t="str">
        <f>IF(ISNA(VLOOKUP(VLOOKUP(A3706,Questionnaire!A:KQ,33,FALSE),'Country List'!E:F,2,FALSE)),"#",VLOOKUP(VLOOKUP(A3706,Questionnaire!A:KQ,33,FALSE),'Country List'!E:F,2,FALSE))</f>
        <v>#</v>
      </c>
    </row>
    <row r="3707" spans="1:3">
      <c r="A3707" t="s">
        <v>193</v>
      </c>
      <c r="B3707" t="str">
        <f>IF(ISNA(VLOOKUP(VLOOKUP(A3707,Questionnaire!A:KQ,33,FALSE),'Industry List'!B:C,2,FALSE)),"#",VLOOKUP(VLOOKUP(A3707,Questionnaire!A:KQ,33,FALSE),'Industry List'!B:C,2,FALSE))</f>
        <v>#</v>
      </c>
    </row>
    <row r="3708" spans="1:3">
      <c r="A3708" t="s">
        <v>197</v>
      </c>
      <c r="B3708" t="str">
        <f>IF(ISBLANK(VLOOKUP(A3708,Questionnaire!A:KQ,33,FALSE)),"#",VLOOKUP(A3708,Questionnaire!A:KQ,33,FALSE))</f>
        <v>#</v>
      </c>
    </row>
    <row r="3709" spans="1:3">
      <c r="A3709" t="s">
        <v>201</v>
      </c>
      <c r="B3709" t="str">
        <f>IF(ISBLANK(VLOOKUP(A3709,Questionnaire!A:KQ,33,FALSE)),"#",VLOOKUP(A3709,Questionnaire!A:KQ,33,FALSE))</f>
        <v>#</v>
      </c>
    </row>
    <row r="3710" spans="1:3">
      <c r="A3710" t="s">
        <v>203</v>
      </c>
      <c r="B3710" t="str">
        <f>IF(ISNA(VLOOKUP(VLOOKUP(A3710,Questionnaire!A:KQ,33,FALSE),'CORA Encoding'!J:K,2,FALSE)),"#",VLOOKUP(VLOOKUP(A3710,Questionnaire!A:KQ,33,FALSE),'CORA Encoding'!J:K,2,FALSE))</f>
        <v>#</v>
      </c>
    </row>
    <row r="3711" spans="1:3">
      <c r="A3711" t="s">
        <v>208</v>
      </c>
      <c r="B3711" t="str">
        <f>IF(ISBLANK(VLOOKUP(A3711,Questionnaire!A:KQ,33,FALSE)),"#",VLOOKUP(A3711,Questionnaire!A:KQ,33,FALSE))</f>
        <v>#</v>
      </c>
    </row>
    <row r="3712" spans="1:3">
      <c r="A3712" t="s">
        <v>213</v>
      </c>
      <c r="B3712" t="str">
        <f>IF(ISBLANK(VLOOKUP(A3712,Questionnaire!A:KQ,33,FALSE)),"#",VLOOKUP(A3712,Questionnaire!A:KQ,33,FALSE))</f>
        <v>#</v>
      </c>
    </row>
    <row r="3713" spans="1:2">
      <c r="A3713" t="s">
        <v>215</v>
      </c>
      <c r="B3713" t="str">
        <f>IF(ISBLANK(VLOOKUP(A3713,Questionnaire!A:KQ,33,FALSE)),"#",VLOOKUP(A3713,Questionnaire!A:KQ,33,FALSE))</f>
        <v>#</v>
      </c>
    </row>
    <row r="3714" spans="1:2">
      <c r="A3714" t="s">
        <v>217</v>
      </c>
      <c r="B3714" t="str">
        <f>IF(ISBLANK(VLOOKUP(A3714,Questionnaire!A:KQ,33,FALSE)),"#",VLOOKUP(A3714,Questionnaire!A:KQ,33,FALSE))</f>
        <v>#</v>
      </c>
    </row>
    <row r="3715" spans="1:2">
      <c r="A3715" t="s">
        <v>219</v>
      </c>
      <c r="B3715" t="str">
        <f>IF(ISBLANK(VLOOKUP(A3715,Questionnaire!A:KQ,33,FALSE)),"#",VLOOKUP(A3715,Questionnaire!A:KQ,33,FALSE))</f>
        <v>#</v>
      </c>
    </row>
    <row r="3716" spans="1:2">
      <c r="A3716" t="s">
        <v>221</v>
      </c>
      <c r="B3716" t="str">
        <f>IF(ISBLANK(VLOOKUP(A3716,Questionnaire!A:KQ,33,FALSE)),"#",VLOOKUP(A3716,Questionnaire!A:KQ,33,FALSE))</f>
        <v>#</v>
      </c>
    </row>
    <row r="3717" spans="1:2">
      <c r="A3717" t="s">
        <v>223</v>
      </c>
      <c r="B3717" t="str">
        <f>IF(ISBLANK(VLOOKUP(A3717,Questionnaire!A:KQ,33,FALSE)),"#",VLOOKUP(A3717,Questionnaire!A:KQ,33,FALSE))</f>
        <v>#</v>
      </c>
    </row>
    <row r="3718" spans="1:2">
      <c r="A3718" t="s">
        <v>225</v>
      </c>
      <c r="B3718" t="str">
        <f>IF(ISBLANK(VLOOKUP(A3718,Questionnaire!A:KQ,33,FALSE)),"#",VLOOKUP(A3718,Questionnaire!A:KQ,33,FALSE))</f>
        <v>#</v>
      </c>
    </row>
    <row r="3719" spans="1:2">
      <c r="A3719" t="s">
        <v>227</v>
      </c>
      <c r="B3719" t="str">
        <f>IF(ISBLANK(VLOOKUP(A3719,Questionnaire!A:KQ,33,FALSE)),"#",VLOOKUP(A3719,Questionnaire!A:KQ,33,FALSE))</f>
        <v>#</v>
      </c>
    </row>
    <row r="3720" spans="1:2">
      <c r="A3720" t="s">
        <v>229</v>
      </c>
      <c r="B3720" t="str">
        <f>IF(ISBLANK(VLOOKUP(A3720,Questionnaire!A:KQ,33,FALSE)),"#",VLOOKUP(A3720,Questionnaire!A:KQ,33,FALSE))</f>
        <v>#</v>
      </c>
    </row>
    <row r="3721" spans="1:2">
      <c r="A3721" t="s">
        <v>231</v>
      </c>
      <c r="B3721" t="str">
        <f>IF(ISBLANK(VLOOKUP(A3721,Questionnaire!A:KQ,33,FALSE)),"#",VLOOKUP(A3721,Questionnaire!A:KQ,33,FALSE))</f>
        <v>#</v>
      </c>
    </row>
    <row r="3722" spans="1:2">
      <c r="A3722" t="s">
        <v>233</v>
      </c>
      <c r="B3722" t="str">
        <f>IF(ISBLANK(VLOOKUP(A3722,Questionnaire!A:KQ,33,FALSE)),"#",VLOOKUP(A3722,Questionnaire!A:KQ,33,FALSE))</f>
        <v>#</v>
      </c>
    </row>
    <row r="3723" spans="1:2">
      <c r="A3723" t="s">
        <v>235</v>
      </c>
      <c r="B3723" t="str">
        <f>IF(ISBLANK(VLOOKUP(A3723,Questionnaire!A:KQ,33,FALSE)),"#",VLOOKUP(A3723,Questionnaire!A:KQ,33,FALSE))</f>
        <v>#</v>
      </c>
    </row>
    <row r="3724" spans="1:2">
      <c r="A3724" t="s">
        <v>237</v>
      </c>
      <c r="B3724" t="str">
        <f>IF(ISBLANK(VLOOKUP(A3724,Questionnaire!A:KQ,33,FALSE)),"#",VLOOKUP(A3724,Questionnaire!A:KQ,33,FALSE))</f>
        <v>#</v>
      </c>
    </row>
    <row r="3725" spans="1:2">
      <c r="A3725" t="s">
        <v>239</v>
      </c>
      <c r="B3725" t="str">
        <f>IF(ISBLANK(VLOOKUP(A3725,Questionnaire!A:KQ,33,FALSE)),"#",VLOOKUP(A3725,Questionnaire!A:KQ,33,FALSE))</f>
        <v>#</v>
      </c>
    </row>
    <row r="3726" spans="1:2">
      <c r="A3726" t="s">
        <v>242</v>
      </c>
      <c r="B3726" t="str">
        <f>IF(ISBLANK(VLOOKUP(A3726,Questionnaire!A:KQ,33,FALSE)),"#",VLOOKUP(A3726,Questionnaire!A:KQ,33,FALSE))</f>
        <v>#</v>
      </c>
    </row>
    <row r="3727" spans="1:2">
      <c r="A3727" t="s">
        <v>245</v>
      </c>
      <c r="B3727" t="str">
        <f>IF(ISBLANK(VLOOKUP(A3727,Questionnaire!A:KQ,33,FALSE)),"#",VLOOKUP(A3727,Questionnaire!A:KQ,33,FALSE))</f>
        <v>#</v>
      </c>
    </row>
    <row r="3728" spans="1:2">
      <c r="A3728" t="s">
        <v>247</v>
      </c>
      <c r="B3728" t="str">
        <f>IF(ISBLANK(VLOOKUP(A3728,Questionnaire!A:KQ,33,FALSE)),"#",VLOOKUP(A3728,Questionnaire!A:KQ,33,FALSE))</f>
        <v>#</v>
      </c>
    </row>
    <row r="3729" spans="1:2">
      <c r="A3729" t="s">
        <v>249</v>
      </c>
      <c r="B3729" t="str">
        <f>IF(ISBLANK(VLOOKUP(A3729,Questionnaire!A:KQ,33,FALSE)),"#",VLOOKUP(A3729,Questionnaire!A:KQ,33,FALSE))</f>
        <v>#</v>
      </c>
    </row>
    <row r="3730" spans="1:2">
      <c r="A3730" t="s">
        <v>250</v>
      </c>
      <c r="B3730" t="str">
        <f>IF(ISBLANK(VLOOKUP(A3730,Questionnaire!A:KQ,33,FALSE)),"#",VLOOKUP(A3730,Questionnaire!A:KQ,33,FALSE))</f>
        <v>#</v>
      </c>
    </row>
    <row r="3731" spans="1:2">
      <c r="A3731" t="s">
        <v>252</v>
      </c>
      <c r="B3731" t="str">
        <f>IF(ISBLANK(VLOOKUP(A3731,Questionnaire!A:KQ,33,FALSE)),"#",VLOOKUP(A3731,Questionnaire!A:KQ,33,FALSE))</f>
        <v>#</v>
      </c>
    </row>
    <row r="3732" spans="1:2">
      <c r="A3732" t="s">
        <v>255</v>
      </c>
      <c r="B3732" t="str">
        <f>IF(ISBLANK(VLOOKUP(A3732,Questionnaire!A:KQ,33,FALSE)),"#",VLOOKUP(A3732,Questionnaire!A:KQ,33,FALSE))</f>
        <v>#</v>
      </c>
    </row>
    <row r="3733" spans="1:2">
      <c r="A3733" t="s">
        <v>258</v>
      </c>
      <c r="B3733" t="str">
        <f>IF(ISNA(VLOOKUP(VLOOKUP(A3733,Questionnaire!A:KQ,33,FALSE),'CORA Encoding'!M:N,2,FALSE)),"#",VLOOKUP(VLOOKUP(A3733,Questionnaire!A:KQ,33,FALSE),'CORA Encoding'!M:N,2,FALSE))</f>
        <v>#</v>
      </c>
    </row>
    <row r="3734" spans="1:2">
      <c r="A3734" t="s">
        <v>261</v>
      </c>
      <c r="B3734" t="str">
        <f>IF(ISBLANK(VLOOKUP(A3734,Questionnaire!A:KQ,33,FALSE)),"#",VLOOKUP(A3734,Questionnaire!A:KQ,33,FALSE))</f>
        <v>#</v>
      </c>
    </row>
    <row r="3735" spans="1:2">
      <c r="A3735" t="s">
        <v>263</v>
      </c>
      <c r="B3735" t="str">
        <f>IF(ISBLANK(VLOOKUP(A3735,Questionnaire!A:KQ,33,FALSE)),"#",VLOOKUP(A3735,Questionnaire!A:KQ,33,FALSE))</f>
        <v>#</v>
      </c>
    </row>
    <row r="3736" spans="1:2">
      <c r="A3736" t="s">
        <v>265</v>
      </c>
      <c r="B3736" t="str">
        <f>IF(ISBLANK(VLOOKUP(A3736,Questionnaire!A:KQ,33,FALSE)),"#",VLOOKUP(A3736,Questionnaire!A:KQ,33,FALSE))</f>
        <v>#</v>
      </c>
    </row>
    <row r="3737" spans="1:2">
      <c r="A3737" t="s">
        <v>267</v>
      </c>
      <c r="B3737" t="str">
        <f>IF(ISBLANK(VLOOKUP(A3737,Questionnaire!A:KQ,33,FALSE)),"#",VLOOKUP(A3737,Questionnaire!A:KQ,33,FALSE))</f>
        <v>#</v>
      </c>
    </row>
    <row r="3738" spans="1:2">
      <c r="A3738" t="s">
        <v>269</v>
      </c>
      <c r="B3738" t="str">
        <f>IF(ISBLANK(VLOOKUP(A3738,Questionnaire!A:KQ,33,FALSE)),"#",VLOOKUP(A3738,Questionnaire!A:KQ,33,FALSE))</f>
        <v>#</v>
      </c>
    </row>
    <row r="3739" spans="1:2">
      <c r="A3739" t="s">
        <v>274</v>
      </c>
      <c r="B3739" t="str">
        <f>IF(ISBLANK(VLOOKUP(A3739,Questionnaire!A:KQ,33,FALSE)),"#",VLOOKUP(A3739,Questionnaire!A:KQ,33,FALSE))</f>
        <v>#</v>
      </c>
    </row>
    <row r="3740" spans="1:2">
      <c r="A3740" t="s">
        <v>276</v>
      </c>
      <c r="B3740" t="str">
        <f>IF(ISBLANK(VLOOKUP(A3740,Questionnaire!A:KQ,33,FALSE)),"#",VLOOKUP(A3740,Questionnaire!A:KQ,33,FALSE))</f>
        <v>#</v>
      </c>
    </row>
    <row r="3741" spans="1:2">
      <c r="A3741" t="s">
        <v>278</v>
      </c>
      <c r="B3741" t="str">
        <f>IF(ISBLANK(VLOOKUP(A3741,Questionnaire!A:KQ,33,FALSE)),"#",VLOOKUP(A3741,Questionnaire!A:KQ,33,FALSE))</f>
        <v>#</v>
      </c>
    </row>
    <row r="3742" spans="1:2">
      <c r="A3742" t="s">
        <v>280</v>
      </c>
      <c r="B3742" t="str">
        <f>IF(ISBLANK(VLOOKUP(A3742,Questionnaire!A:KQ,33,FALSE)),"#",VLOOKUP(A3742,Questionnaire!A:KQ,33,FALSE))</f>
        <v>#</v>
      </c>
    </row>
    <row r="3743" spans="1:2">
      <c r="A3743" t="s">
        <v>282</v>
      </c>
      <c r="B3743" t="str">
        <f>IF(ISBLANK(VLOOKUP(A3743,Questionnaire!A:KQ,33,FALSE)),"#",VLOOKUP(A3743,Questionnaire!A:KQ,33,FALSE))</f>
        <v>#</v>
      </c>
    </row>
    <row r="3744" spans="1:2">
      <c r="A3744" t="s">
        <v>286</v>
      </c>
      <c r="B3744" t="str">
        <f>IF(ISBLANK(VLOOKUP(A3744,Questionnaire!A:KQ,33,FALSE)),"#",VLOOKUP(A3744,Questionnaire!A:KQ,33,FALSE))</f>
        <v>#</v>
      </c>
    </row>
    <row r="3745" spans="1:2">
      <c r="A3745" t="s">
        <v>288</v>
      </c>
      <c r="B3745" t="str">
        <f>IF(ISBLANK(VLOOKUP(A3745,Questionnaire!A:KQ,33,FALSE)),"#",VLOOKUP(A3745,Questionnaire!A:KQ,33,FALSE))</f>
        <v>#</v>
      </c>
    </row>
    <row r="3746" spans="1:2">
      <c r="A3746" t="s">
        <v>290</v>
      </c>
      <c r="B3746" t="str">
        <f>IF(ISBLANK(VLOOKUP(A3746,Questionnaire!A:KQ,33,FALSE)),"#",VLOOKUP(A3746,Questionnaire!A:KQ,33,FALSE))</f>
        <v>#</v>
      </c>
    </row>
    <row r="3747" spans="1:2">
      <c r="A3747" t="s">
        <v>292</v>
      </c>
      <c r="B3747" t="str">
        <f>IF(ISBLANK(VLOOKUP(A3747,Questionnaire!A:KQ,33,FALSE)),"#",VLOOKUP(A3747,Questionnaire!A:KQ,33,FALSE))</f>
        <v>#</v>
      </c>
    </row>
    <row r="3748" spans="1:2">
      <c r="A3748" t="s">
        <v>294</v>
      </c>
      <c r="B3748" t="str">
        <f>IF(ISBLANK(VLOOKUP(A3748,Questionnaire!A:KQ,33,FALSE)),"#",VLOOKUP(A3748,Questionnaire!A:KQ,33,FALSE))</f>
        <v>#</v>
      </c>
    </row>
    <row r="3749" spans="1:2">
      <c r="A3749" t="s">
        <v>296</v>
      </c>
      <c r="B3749" t="str">
        <f>IF(ISBLANK(VLOOKUP(A3749,Questionnaire!A:KQ,33,FALSE)),"#",VLOOKUP(A3749,Questionnaire!A:KQ,33,FALSE))</f>
        <v>#</v>
      </c>
    </row>
    <row r="3750" spans="1:2">
      <c r="A3750" t="s">
        <v>301</v>
      </c>
      <c r="B3750" t="str">
        <f>IF(ISBLANK(VLOOKUP(A3750,Questionnaire!A:KQ,33,FALSE)),"#",VLOOKUP(A3750,Questionnaire!A:KQ,33,FALSE))</f>
        <v>#</v>
      </c>
    </row>
    <row r="3751" spans="1:2">
      <c r="A3751" t="s">
        <v>303</v>
      </c>
      <c r="B3751" t="str">
        <f>IF(ISBLANK(VLOOKUP(A3751,Questionnaire!A:KQ,33,FALSE)),"#",VLOOKUP(A3751,Questionnaire!A:KQ,33,FALSE))</f>
        <v>#</v>
      </c>
    </row>
    <row r="3752" spans="1:2">
      <c r="A3752" t="s">
        <v>305</v>
      </c>
      <c r="B3752" t="str">
        <f>IF(ISBLANK(VLOOKUP(A3752,Questionnaire!A:KQ,33,FALSE)),"#",VLOOKUP(A3752,Questionnaire!A:KQ,33,FALSE))</f>
        <v>#</v>
      </c>
    </row>
    <row r="3753" spans="1:2">
      <c r="A3753" t="s">
        <v>307</v>
      </c>
      <c r="B3753" t="str">
        <f>IF(ISBLANK(VLOOKUP(A3753,Questionnaire!A:KQ,33,FALSE)),"#",VLOOKUP(A3753,Questionnaire!A:KQ,33,FALSE))</f>
        <v>#</v>
      </c>
    </row>
    <row r="3754" spans="1:2">
      <c r="A3754" t="s">
        <v>311</v>
      </c>
      <c r="B3754" t="str">
        <f>IF(ISBLANK(VLOOKUP(A3754,Questionnaire!A:KQ,33,FALSE)),"#",VLOOKUP(A3754,Questionnaire!A:KQ,33,FALSE))</f>
        <v>#</v>
      </c>
    </row>
    <row r="3755" spans="1:2">
      <c r="A3755" t="s">
        <v>313</v>
      </c>
      <c r="B3755" t="str">
        <f>IF(ISBLANK(VLOOKUP(A3755,Questionnaire!A:KQ,33,FALSE)),"#",VLOOKUP(A3755,Questionnaire!A:KQ,33,FALSE))</f>
        <v>#</v>
      </c>
    </row>
    <row r="3756" spans="1:2">
      <c r="A3756" t="s">
        <v>314</v>
      </c>
      <c r="B3756" t="str">
        <f>IF(ISBLANK(VLOOKUP(A3756,Questionnaire!A:KQ,33,FALSE)),"#",VLOOKUP(A3756,Questionnaire!A:KQ,33,FALSE))</f>
        <v>#</v>
      </c>
    </row>
    <row r="3757" spans="1:2">
      <c r="A3757" t="s">
        <v>315</v>
      </c>
      <c r="B3757" t="str">
        <f>IF(ISBLANK(VLOOKUP(A3757,Questionnaire!A:KQ,33,FALSE)),"#",VLOOKUP(A3757,Questionnaire!A:KQ,33,FALSE))</f>
        <v>#</v>
      </c>
    </row>
    <row r="3758" spans="1:2">
      <c r="A3758" t="s">
        <v>317</v>
      </c>
      <c r="B3758" t="str">
        <f>IF(ISBLANK(VLOOKUP(A3758,Questionnaire!A:KQ,33,FALSE)),"#",VLOOKUP(A3758,Questionnaire!A:KQ,33,FALSE))</f>
        <v>#</v>
      </c>
    </row>
    <row r="3759" spans="1:2">
      <c r="A3759" t="s">
        <v>319</v>
      </c>
      <c r="B3759" t="str">
        <f>IF(ISBLANK(VLOOKUP(A3759,Questionnaire!A:KQ,33,FALSE)),"#",VLOOKUP(A3759,Questionnaire!A:KQ,33,FALSE))</f>
        <v>#</v>
      </c>
    </row>
    <row r="3760" spans="1:2">
      <c r="A3760" t="s">
        <v>322</v>
      </c>
      <c r="B3760" t="str">
        <f>IF(ISBLANK(VLOOKUP(A3760,Questionnaire!A:KQ,33,FALSE)),"#",VLOOKUP(A3760,Questionnaire!A:KQ,33,FALSE))</f>
        <v>#</v>
      </c>
    </row>
    <row r="3761" spans="1:2">
      <c r="A3761" t="s">
        <v>326</v>
      </c>
      <c r="B3761" t="str">
        <f>IF(ISBLANK(VLOOKUP(A3761,Questionnaire!A:KQ,33,FALSE)),"#",VLOOKUP(A3761,Questionnaire!A:KQ,33,FALSE))</f>
        <v>#</v>
      </c>
    </row>
    <row r="3762" spans="1:2">
      <c r="A3762" t="s">
        <v>328</v>
      </c>
      <c r="B3762" t="str">
        <f>IF(ISBLANK(VLOOKUP(A3762,Questionnaire!A:KQ,33,FALSE)),"#",VLOOKUP(A3762,Questionnaire!A:KQ,33,FALSE))</f>
        <v>#</v>
      </c>
    </row>
    <row r="3763" spans="1:2">
      <c r="A3763" t="s">
        <v>332</v>
      </c>
      <c r="B3763" t="str">
        <f>IF(ISBLANK(VLOOKUP(A3763,Questionnaire!A:KQ,33,FALSE)),"#",VLOOKUP(A3763,Questionnaire!A:KQ,33,FALSE))</f>
        <v>#</v>
      </c>
    </row>
    <row r="3764" spans="1:2">
      <c r="A3764" t="s">
        <v>333</v>
      </c>
      <c r="B3764" t="str">
        <f>IF(ISBLANK(VLOOKUP(A3764,Questionnaire!A:KQ,33,FALSE)),"#",VLOOKUP(A3764,Questionnaire!A:KQ,33,FALSE))</f>
        <v>#</v>
      </c>
    </row>
    <row r="3765" spans="1:2">
      <c r="A3765" t="s">
        <v>334</v>
      </c>
      <c r="B3765" t="str">
        <f>IF(ISBLANK(VLOOKUP(A3765,Questionnaire!A:KQ,33,FALSE)),"#",VLOOKUP(A3765,Questionnaire!A:KQ,33,FALSE))</f>
        <v>#</v>
      </c>
    </row>
    <row r="3766" spans="1:2">
      <c r="A3766" t="s">
        <v>335</v>
      </c>
      <c r="B3766" t="str">
        <f>IF(ISBLANK(VLOOKUP(A3766,Questionnaire!A:KQ,33,FALSE)),"#",VLOOKUP(A3766,Questionnaire!A:KQ,33,FALSE))</f>
        <v>#</v>
      </c>
    </row>
    <row r="3767" spans="1:2">
      <c r="A3767" t="s">
        <v>336</v>
      </c>
      <c r="B3767" t="str">
        <f>IF(ISBLANK(VLOOKUP(A3767,Questionnaire!A:KQ,33,FALSE)),"#",VLOOKUP(A3767,Questionnaire!A:KQ,33,FALSE))</f>
        <v>#</v>
      </c>
    </row>
    <row r="3768" spans="1:2">
      <c r="A3768" t="s">
        <v>337</v>
      </c>
      <c r="B3768" t="str">
        <f>IF(ISBLANK(VLOOKUP(A3768,Questionnaire!A:KQ,33,FALSE)),"#",VLOOKUP(A3768,Questionnaire!A:KQ,33,FALSE))</f>
        <v>#</v>
      </c>
    </row>
    <row r="3769" spans="1:2">
      <c r="A3769" t="s">
        <v>338</v>
      </c>
      <c r="B3769" t="str">
        <f>IF(ISBLANK(VLOOKUP(A3769,Questionnaire!A:KQ,33,FALSE)),"#",VLOOKUP(A3769,Questionnaire!A:KQ,33,FALSE))</f>
        <v>#</v>
      </c>
    </row>
    <row r="3770" spans="1:2">
      <c r="A3770" t="s">
        <v>339</v>
      </c>
      <c r="B3770" t="str">
        <f>IF(ISBLANK(VLOOKUP(A3770,Questionnaire!A:KQ,33,FALSE)),"#",VLOOKUP(A3770,Questionnaire!A:KQ,33,FALSE))</f>
        <v>#</v>
      </c>
    </row>
    <row r="3771" spans="1:2">
      <c r="A3771" t="s">
        <v>340</v>
      </c>
      <c r="B3771" t="str">
        <f>IF(ISBLANK(VLOOKUP(A3771,Questionnaire!A:KQ,33,FALSE)),"#",VLOOKUP(A3771,Questionnaire!A:KQ,33,FALSE))</f>
        <v>#</v>
      </c>
    </row>
    <row r="3772" spans="1:2">
      <c r="A3772" t="s">
        <v>341</v>
      </c>
      <c r="B3772" t="str">
        <f>IF(ISBLANK(VLOOKUP(A3772,Questionnaire!A:KQ,33,FALSE)),"#",VLOOKUP(A3772,Questionnaire!A:KQ,33,FALSE))</f>
        <v>#</v>
      </c>
    </row>
    <row r="3773" spans="1:2">
      <c r="A3773" t="s">
        <v>342</v>
      </c>
      <c r="B3773" t="str">
        <f>IF(ISBLANK(VLOOKUP(A3773,Questionnaire!A:KQ,33,FALSE)),"#",VLOOKUP(A3773,Questionnaire!A:KQ,33,FALSE))</f>
        <v>#</v>
      </c>
    </row>
    <row r="3774" spans="1:2">
      <c r="A3774" t="s">
        <v>343</v>
      </c>
      <c r="B3774" t="str">
        <f>IF(ISBLANK(VLOOKUP(A3774,Questionnaire!A:KQ,33,FALSE)),"#",VLOOKUP(A3774,Questionnaire!A:KQ,33,FALSE))</f>
        <v>#</v>
      </c>
    </row>
    <row r="3775" spans="1:2">
      <c r="A3775" t="s">
        <v>344</v>
      </c>
      <c r="B3775" t="str">
        <f>IF(ISBLANK(VLOOKUP(A3775,Questionnaire!A:KQ,33,FALSE)),"#",VLOOKUP(A3775,Questionnaire!A:KQ,33,FALSE))</f>
        <v>#</v>
      </c>
    </row>
    <row r="3776" spans="1:2">
      <c r="A3776" t="s">
        <v>345</v>
      </c>
      <c r="B3776" t="str">
        <f>IF(ISBLANK(VLOOKUP(A3776,Questionnaire!A:KQ,33,FALSE)),"#",VLOOKUP(A3776,Questionnaire!A:KQ,33,FALSE))</f>
        <v>#</v>
      </c>
    </row>
    <row r="3777" spans="1:2">
      <c r="A3777" t="s">
        <v>348</v>
      </c>
      <c r="B3777" t="str">
        <f>IF(ISBLANK(VLOOKUP(A3777,Questionnaire!A:KQ,33,FALSE)),"#",VLOOKUP(A3777,Questionnaire!A:KQ,33,FALSE))</f>
        <v>#</v>
      </c>
    </row>
    <row r="3778" spans="1:2">
      <c r="A3778" t="s">
        <v>353</v>
      </c>
      <c r="B3778" t="str">
        <f>IF(ISBLANK(VLOOKUP(A3778,Questionnaire!A:KQ,33,FALSE)),"#",VLOOKUP(A3778,Questionnaire!A:KQ,33,FALSE))</f>
        <v>#</v>
      </c>
    </row>
    <row r="3779" spans="1:2">
      <c r="A3779" t="s">
        <v>354</v>
      </c>
      <c r="B3779" t="str">
        <f>IF(ISBLANK(VLOOKUP(A3779,Questionnaire!A:KQ,33,FALSE)),"#",VLOOKUP(A3779,Questionnaire!A:KQ,33,FALSE))</f>
        <v>#</v>
      </c>
    </row>
    <row r="3780" spans="1:2">
      <c r="A3780" t="s">
        <v>355</v>
      </c>
      <c r="B3780" t="str">
        <f>IF(ISBLANK(VLOOKUP(A3780,Questionnaire!A:KQ,33,FALSE)),"#",VLOOKUP(A3780,Questionnaire!A:KQ,33,FALSE))</f>
        <v>#</v>
      </c>
    </row>
    <row r="3781" spans="1:2">
      <c r="A3781" t="s">
        <v>356</v>
      </c>
      <c r="B3781" t="str">
        <f>IF(ISBLANK(VLOOKUP(A3781,Questionnaire!A:KQ,33,FALSE)),"#",VLOOKUP(A3781,Questionnaire!A:KQ,33,FALSE))</f>
        <v>#</v>
      </c>
    </row>
    <row r="3782" spans="1:2">
      <c r="A3782" t="s">
        <v>357</v>
      </c>
      <c r="B3782" t="str">
        <f>IF(ISBLANK(VLOOKUP(A3782,Questionnaire!A:KQ,33,FALSE)),"#",VLOOKUP(A3782,Questionnaire!A:KQ,33,FALSE))</f>
        <v>#</v>
      </c>
    </row>
    <row r="3783" spans="1:2">
      <c r="A3783" t="s">
        <v>360</v>
      </c>
      <c r="B3783" t="str">
        <f>IF(ISBLANK(VLOOKUP(A3783,Questionnaire!A:KQ,33,FALSE)),"#",VLOOKUP(A3783,Questionnaire!A:KQ,33,FALSE))</f>
        <v>#</v>
      </c>
    </row>
    <row r="3784" spans="1:2">
      <c r="A3784" t="s">
        <v>362</v>
      </c>
      <c r="B3784" t="str">
        <f>IF(ISBLANK(VLOOKUP(A3784,Questionnaire!A:KQ,33,FALSE)),"#",VLOOKUP(A3784,Questionnaire!A:KQ,33,FALSE))</f>
        <v>#</v>
      </c>
    </row>
    <row r="3785" spans="1:2">
      <c r="A3785" t="s">
        <v>363</v>
      </c>
      <c r="B3785" t="str">
        <f>IF(ISBLANK(VLOOKUP(A3785,Questionnaire!A:KQ,33,FALSE)),"#",VLOOKUP(A3785,Questionnaire!A:KQ,33,FALSE))</f>
        <v>#</v>
      </c>
    </row>
    <row r="3786" spans="1:2">
      <c r="A3786" t="s">
        <v>364</v>
      </c>
      <c r="B3786" t="str">
        <f>IF(ISBLANK(VLOOKUP(A3786,Questionnaire!A:KQ,33,FALSE)),"#",VLOOKUP(A3786,Questionnaire!A:KQ,33,FALSE))</f>
        <v>#</v>
      </c>
    </row>
    <row r="3787" spans="1:2">
      <c r="A3787" t="s">
        <v>365</v>
      </c>
      <c r="B3787" t="str">
        <f>IF(ISBLANK(VLOOKUP(A3787,Questionnaire!A:KQ,33,FALSE)),"#",VLOOKUP(A3787,Questionnaire!A:KQ,33,FALSE))</f>
        <v>#</v>
      </c>
    </row>
    <row r="3788" spans="1:2">
      <c r="A3788" t="s">
        <v>366</v>
      </c>
      <c r="B3788" t="str">
        <f>IF(ISBLANK(VLOOKUP(A3788,Questionnaire!A:KQ,33,FALSE)),"#",VLOOKUP(A3788,Questionnaire!A:KQ,33,FALSE))</f>
        <v>#</v>
      </c>
    </row>
    <row r="3789" spans="1:2">
      <c r="A3789" t="s">
        <v>371</v>
      </c>
      <c r="B3789" t="str">
        <f>IF(ISBLANK(VLOOKUP(A3789,Questionnaire!A:KQ,33,FALSE)),"#",VLOOKUP(A3789,Questionnaire!A:KQ,33,FALSE))</f>
        <v>#</v>
      </c>
    </row>
    <row r="3790" spans="1:2">
      <c r="A3790" t="s">
        <v>372</v>
      </c>
      <c r="B3790" t="str">
        <f>IF(ISBLANK(VLOOKUP(A3790,Questionnaire!A:KQ,33,FALSE)),"#",VLOOKUP(A3790,Questionnaire!A:KQ,33,FALSE))</f>
        <v>#</v>
      </c>
    </row>
    <row r="3791" spans="1:2">
      <c r="A3791" t="s">
        <v>373</v>
      </c>
      <c r="B3791" t="str">
        <f>IF(ISBLANK(VLOOKUP(A3791,Questionnaire!A:KQ,33,FALSE)),"#",VLOOKUP(A3791,Questionnaire!A:KQ,33,FALSE))</f>
        <v>#</v>
      </c>
    </row>
    <row r="3792" spans="1:2">
      <c r="A3792" t="s">
        <v>374</v>
      </c>
      <c r="B3792" t="str">
        <f>IF(ISBLANK(VLOOKUP(A3792,Questionnaire!A:KQ,33,FALSE)),"#",VLOOKUP(A3792,Questionnaire!A:KQ,33,FALSE))</f>
        <v>#</v>
      </c>
    </row>
    <row r="3793" spans="1:2">
      <c r="A3793" t="s">
        <v>377</v>
      </c>
      <c r="B3793" t="str">
        <f>IF(ISBLANK(VLOOKUP(A3793,Questionnaire!A:KQ,33,FALSE)),"#",VLOOKUP(A3793,Questionnaire!A:KQ,33,FALSE))</f>
        <v>#</v>
      </c>
    </row>
    <row r="3794" spans="1:2">
      <c r="A3794" t="s">
        <v>379</v>
      </c>
      <c r="B3794" t="str">
        <f>IF(ISBLANK(VLOOKUP(A3794,Questionnaire!A:KQ,33,FALSE)),"#",VLOOKUP(A3794,Questionnaire!A:KQ,33,FALSE))</f>
        <v>#</v>
      </c>
    </row>
    <row r="3795" spans="1:2">
      <c r="A3795" t="s">
        <v>380</v>
      </c>
      <c r="B3795" t="str">
        <f>IF(ISBLANK(VLOOKUP(A3795,Questionnaire!A:KQ,33,FALSE)),"#",VLOOKUP(A3795,Questionnaire!A:KQ,33,FALSE))</f>
        <v>#</v>
      </c>
    </row>
    <row r="3796" spans="1:2">
      <c r="A3796" t="s">
        <v>381</v>
      </c>
      <c r="B3796" t="str">
        <f>IF(ISBLANK(VLOOKUP(A3796,Questionnaire!A:KQ,33,FALSE)),"#",VLOOKUP(A3796,Questionnaire!A:KQ,33,FALSE))</f>
        <v>#</v>
      </c>
    </row>
    <row r="3797" spans="1:2">
      <c r="A3797" t="s">
        <v>382</v>
      </c>
      <c r="B3797" t="str">
        <f>IF(ISBLANK(VLOOKUP(A3797,Questionnaire!A:KQ,33,FALSE)),"#",VLOOKUP(A3797,Questionnaire!A:KQ,33,FALSE))</f>
        <v>#</v>
      </c>
    </row>
    <row r="3798" spans="1:2">
      <c r="A3798" t="s">
        <v>384</v>
      </c>
      <c r="B3798" t="str">
        <f>IF(ISBLANK(VLOOKUP(A3798,Questionnaire!A:KQ,33,FALSE)),"#",VLOOKUP(A3798,Questionnaire!A:KQ,33,FALSE))</f>
        <v>#</v>
      </c>
    </row>
    <row r="3799" spans="1:2">
      <c r="A3799" t="s">
        <v>387</v>
      </c>
      <c r="B3799" t="str">
        <f>IF(ISBLANK(VLOOKUP(A3799,Questionnaire!A:KQ,33,FALSE)),"#",VLOOKUP(A3799,Questionnaire!A:KQ,33,FALSE))</f>
        <v>#</v>
      </c>
    </row>
    <row r="3800" spans="1:2">
      <c r="A3800" t="s">
        <v>391</v>
      </c>
      <c r="B3800" t="str">
        <f>IF(ISBLANK(VLOOKUP(A3800,Questionnaire!A:KQ,33,FALSE)),"#",VLOOKUP(A3800,Questionnaire!A:KQ,33,FALSE))</f>
        <v>#</v>
      </c>
    </row>
    <row r="3801" spans="1:2">
      <c r="A3801" t="s">
        <v>393</v>
      </c>
      <c r="B3801" t="str">
        <f>IF(ISBLANK(VLOOKUP(A3801,Questionnaire!A:KQ,33,FALSE)),"#",VLOOKUP(A3801,Questionnaire!A:KQ,33,FALSE))</f>
        <v>#</v>
      </c>
    </row>
    <row r="3802" spans="1:2">
      <c r="A3802" t="s">
        <v>395</v>
      </c>
      <c r="B3802" t="str">
        <f>IF(ISBLANK(VLOOKUP(A3802,Questionnaire!A:KQ,33,FALSE)),"#",VLOOKUP(A3802,Questionnaire!A:KQ,33,FALSE))</f>
        <v>#</v>
      </c>
    </row>
    <row r="3803" spans="1:2">
      <c r="A3803" t="s">
        <v>398</v>
      </c>
      <c r="B3803" t="str">
        <f>IF(ISBLANK(VLOOKUP(A3803,Questionnaire!A:KQ,33,FALSE)),"#",VLOOKUP(A3803,Questionnaire!A:KQ,33,FALSE))</f>
        <v>#</v>
      </c>
    </row>
    <row r="3804" spans="1:2">
      <c r="A3804" t="s">
        <v>402</v>
      </c>
      <c r="B3804" t="str">
        <f>IF(ISBLANK(VLOOKUP(A3804,Questionnaire!A:KQ,33,FALSE)),"#",VLOOKUP(A3804,Questionnaire!A:KQ,33,FALSE))</f>
        <v>#</v>
      </c>
    </row>
    <row r="3805" spans="1:2">
      <c r="A3805" t="s">
        <v>405</v>
      </c>
      <c r="B3805" t="str">
        <f>IF(ISBLANK(VLOOKUP(A3805,Questionnaire!A:KQ,33,FALSE)),"#",VLOOKUP(A3805,Questionnaire!A:KQ,33,FALSE))</f>
        <v>#</v>
      </c>
    </row>
    <row r="3806" spans="1:2">
      <c r="A3806" t="s">
        <v>409</v>
      </c>
      <c r="B3806" t="str">
        <f>IF(ISBLANK(VLOOKUP(A3806,Questionnaire!A:KQ,33,FALSE)),"#",VLOOKUP(A3806,Questionnaire!A:KQ,33,FALSE))</f>
        <v>#</v>
      </c>
    </row>
    <row r="3807" spans="1:2">
      <c r="A3807" t="s">
        <v>412</v>
      </c>
      <c r="B3807" t="str">
        <f>IF(ISBLANK(VLOOKUP(A3807,Questionnaire!A:KQ,33,FALSE)),"#",VLOOKUP(A3807,Questionnaire!A:KQ,33,FALSE))</f>
        <v>#</v>
      </c>
    </row>
    <row r="3808" spans="1:2">
      <c r="A3808" t="s">
        <v>415</v>
      </c>
      <c r="B3808" t="str">
        <f>IF(ISBLANK(VLOOKUP(A3808,Questionnaire!A:KQ,33,FALSE)),"#",VLOOKUP(A3808,Questionnaire!A:KQ,33,FALSE))</f>
        <v>#</v>
      </c>
    </row>
    <row r="3809" spans="1:2">
      <c r="A3809" t="s">
        <v>418</v>
      </c>
      <c r="B3809" t="str">
        <f>IF(ISBLANK(VLOOKUP(A3809,Questionnaire!A:KQ,33,FALSE)),"#",VLOOKUP(A3809,Questionnaire!A:KQ,33,FALSE))</f>
        <v>#</v>
      </c>
    </row>
    <row r="3810" spans="1:2">
      <c r="A3810" t="s">
        <v>421</v>
      </c>
      <c r="B3810" t="str">
        <f>IF(ISBLANK(VLOOKUP(A3810,Questionnaire!A:KQ,33,FALSE)),"#",VLOOKUP(A3810,Questionnaire!A:KQ,33,FALSE))</f>
        <v>#</v>
      </c>
    </row>
    <row r="3811" spans="1:2">
      <c r="A3811" t="s">
        <v>424</v>
      </c>
      <c r="B3811" t="str">
        <f>IF(ISBLANK(VLOOKUP(A3811,Questionnaire!A:KQ,33,FALSE)),"#",VLOOKUP(A3811,Questionnaire!A:KQ,33,FALSE))</f>
        <v>#</v>
      </c>
    </row>
    <row r="3812" spans="1:2">
      <c r="A3812" t="s">
        <v>429</v>
      </c>
      <c r="B3812" t="str">
        <f>IF(ISBLANK(VLOOKUP(A3812,Questionnaire!A:KQ,33,FALSE)),"#",VLOOKUP(A3812,Questionnaire!A:KQ,33,FALSE))</f>
        <v>#</v>
      </c>
    </row>
    <row r="3813" spans="1:2">
      <c r="A3813" t="s">
        <v>432</v>
      </c>
      <c r="B3813" t="str">
        <f>IF(ISBLANK(VLOOKUP(A3813,Questionnaire!A:KQ,33,FALSE)),"#",VLOOKUP(A3813,Questionnaire!A:KQ,33,FALSE))</f>
        <v>#</v>
      </c>
    </row>
    <row r="3814" spans="1:2">
      <c r="A3814" t="s">
        <v>435</v>
      </c>
      <c r="B3814" t="str">
        <f>IF(ISBLANK(VLOOKUP(A3814,Questionnaire!A:KQ,33,FALSE)),"#",VLOOKUP(A3814,Questionnaire!A:KQ,33,FALSE))</f>
        <v>#</v>
      </c>
    </row>
    <row r="3815" spans="1:2">
      <c r="A3815" t="s">
        <v>437</v>
      </c>
      <c r="B3815" t="str">
        <f>IF(ISBLANK(VLOOKUP(A3815,Questionnaire!A:KQ,33,FALSE)),"#",VLOOKUP(A3815,Questionnaire!A:KQ,33,FALSE))</f>
        <v>#</v>
      </c>
    </row>
    <row r="3816" spans="1:2">
      <c r="A3816" t="s">
        <v>439</v>
      </c>
      <c r="B3816" t="str">
        <f>IF(ISBLANK(VLOOKUP(A3816,Questionnaire!A:KQ,33,FALSE)),"#",VLOOKUP(A3816,Questionnaire!A:KQ,33,FALSE))</f>
        <v>#</v>
      </c>
    </row>
    <row r="3817" spans="1:2">
      <c r="A3817" t="s">
        <v>442</v>
      </c>
      <c r="B3817" t="str">
        <f>IF(ISBLANK(VLOOKUP(A3817,Questionnaire!A:KQ,33,FALSE)),"#",VLOOKUP(A3817,Questionnaire!A:KQ,33,FALSE))</f>
        <v>#</v>
      </c>
    </row>
    <row r="3818" spans="1:2">
      <c r="A3818" t="s">
        <v>445</v>
      </c>
      <c r="B3818" t="str">
        <f>IF(ISBLANK(VLOOKUP(A3818,Questionnaire!A:KQ,33,FALSE)),"#",VLOOKUP(A3818,Questionnaire!A:KQ,33,FALSE))</f>
        <v>#</v>
      </c>
    </row>
    <row r="3819" spans="1:2">
      <c r="A3819" t="s">
        <v>448</v>
      </c>
      <c r="B3819" t="str">
        <f>IF(ISBLANK(VLOOKUP(A3819,Questionnaire!A:KQ,33,FALSE)),"#",VLOOKUP(A3819,Questionnaire!A:KQ,33,FALSE))</f>
        <v>#</v>
      </c>
    </row>
    <row r="3820" spans="1:2">
      <c r="A3820" t="s">
        <v>452</v>
      </c>
      <c r="B3820" t="str">
        <f>IF(ISBLANK(VLOOKUP(A3820,Questionnaire!A:KQ,33,FALSE)),"#",VLOOKUP(A3820,Questionnaire!A:KQ,33,FALSE))</f>
        <v>#</v>
      </c>
    </row>
    <row r="3821" spans="1:2">
      <c r="A3821" t="s">
        <v>455</v>
      </c>
      <c r="B3821" t="str">
        <f>IF(ISBLANK(VLOOKUP(A3821,Questionnaire!A:KQ,33,FALSE)),"#",VLOOKUP(A3821,Questionnaire!A:KQ,33,FALSE))</f>
        <v>#</v>
      </c>
    </row>
    <row r="3822" spans="1:2">
      <c r="A3822" t="s">
        <v>458</v>
      </c>
      <c r="B3822" t="str">
        <f>IF(ISBLANK(VLOOKUP(A3822,Questionnaire!A:KQ,33,FALSE)),"#",VLOOKUP(A3822,Questionnaire!A:KQ,33,FALSE))</f>
        <v>#</v>
      </c>
    </row>
    <row r="3823" spans="1:2">
      <c r="A3823" t="s">
        <v>461</v>
      </c>
      <c r="B3823" t="str">
        <f>IF(ISBLANK(VLOOKUP(A3823,Questionnaire!A:KQ,33,FALSE)),"#",VLOOKUP(A3823,Questionnaire!A:KQ,33,FALSE))</f>
        <v>#</v>
      </c>
    </row>
    <row r="3824" spans="1:2">
      <c r="A3824" t="s">
        <v>465</v>
      </c>
      <c r="B3824" t="str">
        <f>IF(ISBLANK(VLOOKUP(A3824,Questionnaire!A:KQ,33,FALSE)),"#",VLOOKUP(A3824,Questionnaire!A:KQ,33,FALSE))</f>
        <v>#</v>
      </c>
    </row>
    <row r="3825" spans="1:3">
      <c r="A3825" t="s">
        <v>467</v>
      </c>
      <c r="B3825" t="str">
        <f>IF(ISBLANK(VLOOKUP(A3825,Questionnaire!A:KQ,33,FALSE)),"#",VLOOKUP(A3825,Questionnaire!A:KQ,33,FALSE))</f>
        <v>#</v>
      </c>
    </row>
    <row r="3826" spans="1:3">
      <c r="A3826" t="s">
        <v>469</v>
      </c>
      <c r="B3826" t="str">
        <f>IF(ISBLANK(VLOOKUP(A3826,Questionnaire!A:KQ,33,FALSE)),"#",VLOOKUP(A3826,Questionnaire!A:KQ,33,FALSE))</f>
        <v>#</v>
      </c>
    </row>
    <row r="3827" spans="1:3">
      <c r="A3827" t="s">
        <v>471</v>
      </c>
      <c r="B3827" t="str">
        <f>IF(ISBLANK(VLOOKUP(A3827,Questionnaire!A:KQ,33,FALSE)),"#",VLOOKUP(A3827,Questionnaire!A:KQ,33,FALSE))</f>
        <v>#</v>
      </c>
    </row>
    <row r="3828" spans="1:3">
      <c r="A3828" t="s">
        <v>473</v>
      </c>
      <c r="B3828" t="str">
        <f>IF(ISBLANK(VLOOKUP(A3828,Questionnaire!A:KQ,33,FALSE)),"#",VLOOKUP(A3828,Questionnaire!A:KQ,33,FALSE))</f>
        <v>#</v>
      </c>
    </row>
    <row r="3829" spans="1:3">
      <c r="A3829" t="s">
        <v>475</v>
      </c>
      <c r="B3829" t="str">
        <f>IF(ISBLANK(VLOOKUP(A3829,Questionnaire!A:KQ,33,FALSE)),"#",VLOOKUP(A3829,Questionnaire!A:KQ,33,FALSE))</f>
        <v>#</v>
      </c>
    </row>
    <row r="3830" spans="1:3">
      <c r="A3830" t="s">
        <v>185</v>
      </c>
      <c r="B3830" t="str">
        <f>IF(ISBLANK(VLOOKUP(A3830,Questionnaire!A:KQ,34,FALSE)),"#",VLOOKUP(A3830,Questionnaire!A:KQ,34,FALSE))</f>
        <v>#</v>
      </c>
      <c r="C3830">
        <v>31</v>
      </c>
    </row>
    <row r="3831" spans="1:3">
      <c r="A3831" t="s">
        <v>187</v>
      </c>
      <c r="B3831" t="str">
        <f>IF(ISNA(VLOOKUP(VLOOKUP(A3831,Questionnaire!A:KQ,34,FALSE),'CORA Encoding'!D:E,2,FALSE)),"#",VLOOKUP(VLOOKUP(A3831,Questionnaire!A:KQ,34,FALSE),'CORA Encoding'!D:E,2,FALSE))</f>
        <v>#</v>
      </c>
    </row>
    <row r="3832" spans="1:3">
      <c r="A3832" t="s">
        <v>189</v>
      </c>
      <c r="B3832" t="str">
        <f>IF(ISNA(VLOOKUP(VLOOKUP(A3832,Questionnaire!A:KQ,34,FALSE),'CORA Encoding'!G:H,2,FALSE)),"#",VLOOKUP(VLOOKUP(A3832,Questionnaire!A:KQ,34,FALSE),'CORA Encoding'!G:H,2,FALSE))</f>
        <v>#</v>
      </c>
    </row>
    <row r="3833" spans="1:3">
      <c r="A3833" t="s">
        <v>191</v>
      </c>
      <c r="B3833" t="str">
        <f>IF(ISNA(VLOOKUP(VLOOKUP(A3833,Questionnaire!A:KQ,34,FALSE),'Country List'!E:F,2,FALSE)),"#",VLOOKUP(VLOOKUP(A3833,Questionnaire!A:KQ,34,FALSE),'Country List'!E:F,2,FALSE))</f>
        <v>#</v>
      </c>
    </row>
    <row r="3834" spans="1:3">
      <c r="A3834" t="s">
        <v>193</v>
      </c>
      <c r="B3834" t="str">
        <f>IF(ISNA(VLOOKUP(VLOOKUP(A3834,Questionnaire!A:KQ,34,FALSE),'Industry List'!B:C,2,FALSE)),"#",VLOOKUP(VLOOKUP(A3834,Questionnaire!A:KQ,34,FALSE),'Industry List'!B:C,2,FALSE))</f>
        <v>#</v>
      </c>
    </row>
    <row r="3835" spans="1:3">
      <c r="A3835" t="s">
        <v>197</v>
      </c>
      <c r="B3835" t="str">
        <f>IF(ISBLANK(VLOOKUP(A3835,Questionnaire!A:KQ,34,FALSE)),"#",VLOOKUP(A3835,Questionnaire!A:KQ,34,FALSE))</f>
        <v>#</v>
      </c>
    </row>
    <row r="3836" spans="1:3">
      <c r="A3836" t="s">
        <v>201</v>
      </c>
      <c r="B3836" t="str">
        <f>IF(ISBLANK(VLOOKUP(A3836,Questionnaire!A:KQ,34,FALSE)),"#",VLOOKUP(A3836,Questionnaire!A:KQ,34,FALSE))</f>
        <v>#</v>
      </c>
    </row>
    <row r="3837" spans="1:3">
      <c r="A3837" t="s">
        <v>203</v>
      </c>
      <c r="B3837" t="str">
        <f>IF(ISNA(VLOOKUP(VLOOKUP(A3837,Questionnaire!A:KQ,34,FALSE),'CORA Encoding'!J:K,2,FALSE)),"#",VLOOKUP(VLOOKUP(A3837,Questionnaire!A:KQ,34,FALSE),'CORA Encoding'!J:K,2,FALSE))</f>
        <v>#</v>
      </c>
    </row>
    <row r="3838" spans="1:3">
      <c r="A3838" t="s">
        <v>208</v>
      </c>
      <c r="B3838" t="str">
        <f>IF(ISBLANK(VLOOKUP(A3838,Questionnaire!A:KQ,34,FALSE)),"#",VLOOKUP(A3838,Questionnaire!A:KQ,34,FALSE))</f>
        <v>#</v>
      </c>
    </row>
    <row r="3839" spans="1:3">
      <c r="A3839" t="s">
        <v>213</v>
      </c>
      <c r="B3839" t="str">
        <f>IF(ISBLANK(VLOOKUP(A3839,Questionnaire!A:KQ,34,FALSE)),"#",VLOOKUP(A3839,Questionnaire!A:KQ,34,FALSE))</f>
        <v>#</v>
      </c>
    </row>
    <row r="3840" spans="1:3">
      <c r="A3840" t="s">
        <v>215</v>
      </c>
      <c r="B3840" t="str">
        <f>IF(ISBLANK(VLOOKUP(A3840,Questionnaire!A:KQ,34,FALSE)),"#",VLOOKUP(A3840,Questionnaire!A:KQ,34,FALSE))</f>
        <v>#</v>
      </c>
    </row>
    <row r="3841" spans="1:2">
      <c r="A3841" t="s">
        <v>217</v>
      </c>
      <c r="B3841" t="str">
        <f>IF(ISBLANK(VLOOKUP(A3841,Questionnaire!A:KQ,34,FALSE)),"#",VLOOKUP(A3841,Questionnaire!A:KQ,34,FALSE))</f>
        <v>#</v>
      </c>
    </row>
    <row r="3842" spans="1:2">
      <c r="A3842" t="s">
        <v>219</v>
      </c>
      <c r="B3842" t="str">
        <f>IF(ISBLANK(VLOOKUP(A3842,Questionnaire!A:KQ,34,FALSE)),"#",VLOOKUP(A3842,Questionnaire!A:KQ,34,FALSE))</f>
        <v>#</v>
      </c>
    </row>
    <row r="3843" spans="1:2">
      <c r="A3843" t="s">
        <v>221</v>
      </c>
      <c r="B3843" t="str">
        <f>IF(ISBLANK(VLOOKUP(A3843,Questionnaire!A:KQ,34,FALSE)),"#",VLOOKUP(A3843,Questionnaire!A:KQ,34,FALSE))</f>
        <v>#</v>
      </c>
    </row>
    <row r="3844" spans="1:2">
      <c r="A3844" t="s">
        <v>223</v>
      </c>
      <c r="B3844" t="str">
        <f>IF(ISBLANK(VLOOKUP(A3844,Questionnaire!A:KQ,34,FALSE)),"#",VLOOKUP(A3844,Questionnaire!A:KQ,34,FALSE))</f>
        <v>#</v>
      </c>
    </row>
    <row r="3845" spans="1:2">
      <c r="A3845" t="s">
        <v>225</v>
      </c>
      <c r="B3845" t="str">
        <f>IF(ISBLANK(VLOOKUP(A3845,Questionnaire!A:KQ,34,FALSE)),"#",VLOOKUP(A3845,Questionnaire!A:KQ,34,FALSE))</f>
        <v>#</v>
      </c>
    </row>
    <row r="3846" spans="1:2">
      <c r="A3846" t="s">
        <v>227</v>
      </c>
      <c r="B3846" t="str">
        <f>IF(ISBLANK(VLOOKUP(A3846,Questionnaire!A:KQ,34,FALSE)),"#",VLOOKUP(A3846,Questionnaire!A:KQ,34,FALSE))</f>
        <v>#</v>
      </c>
    </row>
    <row r="3847" spans="1:2">
      <c r="A3847" t="s">
        <v>229</v>
      </c>
      <c r="B3847" t="str">
        <f>IF(ISBLANK(VLOOKUP(A3847,Questionnaire!A:KQ,34,FALSE)),"#",VLOOKUP(A3847,Questionnaire!A:KQ,34,FALSE))</f>
        <v>#</v>
      </c>
    </row>
    <row r="3848" spans="1:2">
      <c r="A3848" t="s">
        <v>231</v>
      </c>
      <c r="B3848" t="str">
        <f>IF(ISBLANK(VLOOKUP(A3848,Questionnaire!A:KQ,34,FALSE)),"#",VLOOKUP(A3848,Questionnaire!A:KQ,34,FALSE))</f>
        <v>#</v>
      </c>
    </row>
    <row r="3849" spans="1:2">
      <c r="A3849" t="s">
        <v>233</v>
      </c>
      <c r="B3849" t="str">
        <f>IF(ISBLANK(VLOOKUP(A3849,Questionnaire!A:KQ,34,FALSE)),"#",VLOOKUP(A3849,Questionnaire!A:KQ,34,FALSE))</f>
        <v>#</v>
      </c>
    </row>
    <row r="3850" spans="1:2">
      <c r="A3850" t="s">
        <v>235</v>
      </c>
      <c r="B3850" t="str">
        <f>IF(ISBLANK(VLOOKUP(A3850,Questionnaire!A:KQ,34,FALSE)),"#",VLOOKUP(A3850,Questionnaire!A:KQ,34,FALSE))</f>
        <v>#</v>
      </c>
    </row>
    <row r="3851" spans="1:2">
      <c r="A3851" t="s">
        <v>237</v>
      </c>
      <c r="B3851" t="str">
        <f>IF(ISBLANK(VLOOKUP(A3851,Questionnaire!A:KQ,34,FALSE)),"#",VLOOKUP(A3851,Questionnaire!A:KQ,34,FALSE))</f>
        <v>#</v>
      </c>
    </row>
    <row r="3852" spans="1:2">
      <c r="A3852" t="s">
        <v>239</v>
      </c>
      <c r="B3852" t="str">
        <f>IF(ISBLANK(VLOOKUP(A3852,Questionnaire!A:KQ,34,FALSE)),"#",VLOOKUP(A3852,Questionnaire!A:KQ,34,FALSE))</f>
        <v>#</v>
      </c>
    </row>
    <row r="3853" spans="1:2">
      <c r="A3853" t="s">
        <v>242</v>
      </c>
      <c r="B3853" t="str">
        <f>IF(ISBLANK(VLOOKUP(A3853,Questionnaire!A:KQ,34,FALSE)),"#",VLOOKUP(A3853,Questionnaire!A:KQ,34,FALSE))</f>
        <v>#</v>
      </c>
    </row>
    <row r="3854" spans="1:2">
      <c r="A3854" t="s">
        <v>245</v>
      </c>
      <c r="B3854" t="str">
        <f>IF(ISBLANK(VLOOKUP(A3854,Questionnaire!A:KQ,34,FALSE)),"#",VLOOKUP(A3854,Questionnaire!A:KQ,34,FALSE))</f>
        <v>#</v>
      </c>
    </row>
    <row r="3855" spans="1:2">
      <c r="A3855" t="s">
        <v>247</v>
      </c>
      <c r="B3855" t="str">
        <f>IF(ISBLANK(VLOOKUP(A3855,Questionnaire!A:KQ,34,FALSE)),"#",VLOOKUP(A3855,Questionnaire!A:KQ,34,FALSE))</f>
        <v>#</v>
      </c>
    </row>
    <row r="3856" spans="1:2">
      <c r="A3856" t="s">
        <v>249</v>
      </c>
      <c r="B3856" t="str">
        <f>IF(ISBLANK(VLOOKUP(A3856,Questionnaire!A:KQ,34,FALSE)),"#",VLOOKUP(A3856,Questionnaire!A:KQ,34,FALSE))</f>
        <v>#</v>
      </c>
    </row>
    <row r="3857" spans="1:2">
      <c r="A3857" t="s">
        <v>250</v>
      </c>
      <c r="B3857" t="str">
        <f>IF(ISBLANK(VLOOKUP(A3857,Questionnaire!A:KQ,34,FALSE)),"#",VLOOKUP(A3857,Questionnaire!A:KQ,34,FALSE))</f>
        <v>#</v>
      </c>
    </row>
    <row r="3858" spans="1:2">
      <c r="A3858" t="s">
        <v>252</v>
      </c>
      <c r="B3858" t="str">
        <f>IF(ISBLANK(VLOOKUP(A3858,Questionnaire!A:KQ,34,FALSE)),"#",VLOOKUP(A3858,Questionnaire!A:KQ,34,FALSE))</f>
        <v>#</v>
      </c>
    </row>
    <row r="3859" spans="1:2">
      <c r="A3859" t="s">
        <v>255</v>
      </c>
      <c r="B3859" t="str">
        <f>IF(ISBLANK(VLOOKUP(A3859,Questionnaire!A:KQ,34,FALSE)),"#",VLOOKUP(A3859,Questionnaire!A:KQ,34,FALSE))</f>
        <v>#</v>
      </c>
    </row>
    <row r="3860" spans="1:2">
      <c r="A3860" t="s">
        <v>258</v>
      </c>
      <c r="B3860" t="str">
        <f>IF(ISNA(VLOOKUP(VLOOKUP(A3860,Questionnaire!A:KQ,34,FALSE),'CORA Encoding'!M:N,2,FALSE)),"#",VLOOKUP(VLOOKUP(A3860,Questionnaire!A:KQ,34,FALSE),'CORA Encoding'!M:N,2,FALSE))</f>
        <v>#</v>
      </c>
    </row>
    <row r="3861" spans="1:2">
      <c r="A3861" t="s">
        <v>261</v>
      </c>
      <c r="B3861" t="str">
        <f>IF(ISBLANK(VLOOKUP(A3861,Questionnaire!A:KQ,34,FALSE)),"#",VLOOKUP(A3861,Questionnaire!A:KQ,34,FALSE))</f>
        <v>#</v>
      </c>
    </row>
    <row r="3862" spans="1:2">
      <c r="A3862" t="s">
        <v>263</v>
      </c>
      <c r="B3862" t="str">
        <f>IF(ISBLANK(VLOOKUP(A3862,Questionnaire!A:KQ,34,FALSE)),"#",VLOOKUP(A3862,Questionnaire!A:KQ,34,FALSE))</f>
        <v>#</v>
      </c>
    </row>
    <row r="3863" spans="1:2">
      <c r="A3863" t="s">
        <v>265</v>
      </c>
      <c r="B3863" t="str">
        <f>IF(ISBLANK(VLOOKUP(A3863,Questionnaire!A:KQ,34,FALSE)),"#",VLOOKUP(A3863,Questionnaire!A:KQ,34,FALSE))</f>
        <v>#</v>
      </c>
    </row>
    <row r="3864" spans="1:2">
      <c r="A3864" t="s">
        <v>267</v>
      </c>
      <c r="B3864" t="str">
        <f>IF(ISBLANK(VLOOKUP(A3864,Questionnaire!A:KQ,34,FALSE)),"#",VLOOKUP(A3864,Questionnaire!A:KQ,34,FALSE))</f>
        <v>#</v>
      </c>
    </row>
    <row r="3865" spans="1:2">
      <c r="A3865" t="s">
        <v>269</v>
      </c>
      <c r="B3865" t="str">
        <f>IF(ISBLANK(VLOOKUP(A3865,Questionnaire!A:KQ,34,FALSE)),"#",VLOOKUP(A3865,Questionnaire!A:KQ,34,FALSE))</f>
        <v>#</v>
      </c>
    </row>
    <row r="3866" spans="1:2">
      <c r="A3866" t="s">
        <v>274</v>
      </c>
      <c r="B3866" t="str">
        <f>IF(ISBLANK(VLOOKUP(A3866,Questionnaire!A:KQ,34,FALSE)),"#",VLOOKUP(A3866,Questionnaire!A:KQ,34,FALSE))</f>
        <v>#</v>
      </c>
    </row>
    <row r="3867" spans="1:2">
      <c r="A3867" t="s">
        <v>276</v>
      </c>
      <c r="B3867" t="str">
        <f>IF(ISBLANK(VLOOKUP(A3867,Questionnaire!A:KQ,34,FALSE)),"#",VLOOKUP(A3867,Questionnaire!A:KQ,34,FALSE))</f>
        <v>#</v>
      </c>
    </row>
    <row r="3868" spans="1:2">
      <c r="A3868" t="s">
        <v>278</v>
      </c>
      <c r="B3868" t="str">
        <f>IF(ISBLANK(VLOOKUP(A3868,Questionnaire!A:KQ,34,FALSE)),"#",VLOOKUP(A3868,Questionnaire!A:KQ,34,FALSE))</f>
        <v>#</v>
      </c>
    </row>
    <row r="3869" spans="1:2">
      <c r="A3869" t="s">
        <v>280</v>
      </c>
      <c r="B3869" t="str">
        <f>IF(ISBLANK(VLOOKUP(A3869,Questionnaire!A:KQ,34,FALSE)),"#",VLOOKUP(A3869,Questionnaire!A:KQ,34,FALSE))</f>
        <v>#</v>
      </c>
    </row>
    <row r="3870" spans="1:2">
      <c r="A3870" t="s">
        <v>282</v>
      </c>
      <c r="B3870" t="str">
        <f>IF(ISBLANK(VLOOKUP(A3870,Questionnaire!A:KQ,34,FALSE)),"#",VLOOKUP(A3870,Questionnaire!A:KQ,34,FALSE))</f>
        <v>#</v>
      </c>
    </row>
    <row r="3871" spans="1:2">
      <c r="A3871" t="s">
        <v>286</v>
      </c>
      <c r="B3871" t="str">
        <f>IF(ISBLANK(VLOOKUP(A3871,Questionnaire!A:KQ,34,FALSE)),"#",VLOOKUP(A3871,Questionnaire!A:KQ,34,FALSE))</f>
        <v>#</v>
      </c>
    </row>
    <row r="3872" spans="1:2">
      <c r="A3872" t="s">
        <v>288</v>
      </c>
      <c r="B3872" t="str">
        <f>IF(ISBLANK(VLOOKUP(A3872,Questionnaire!A:KQ,34,FALSE)),"#",VLOOKUP(A3872,Questionnaire!A:KQ,34,FALSE))</f>
        <v>#</v>
      </c>
    </row>
    <row r="3873" spans="1:2">
      <c r="A3873" t="s">
        <v>290</v>
      </c>
      <c r="B3873" t="str">
        <f>IF(ISBLANK(VLOOKUP(A3873,Questionnaire!A:KQ,34,FALSE)),"#",VLOOKUP(A3873,Questionnaire!A:KQ,34,FALSE))</f>
        <v>#</v>
      </c>
    </row>
    <row r="3874" spans="1:2">
      <c r="A3874" t="s">
        <v>292</v>
      </c>
      <c r="B3874" t="str">
        <f>IF(ISBLANK(VLOOKUP(A3874,Questionnaire!A:KQ,34,FALSE)),"#",VLOOKUP(A3874,Questionnaire!A:KQ,34,FALSE))</f>
        <v>#</v>
      </c>
    </row>
    <row r="3875" spans="1:2">
      <c r="A3875" t="s">
        <v>294</v>
      </c>
      <c r="B3875" t="str">
        <f>IF(ISBLANK(VLOOKUP(A3875,Questionnaire!A:KQ,34,FALSE)),"#",VLOOKUP(A3875,Questionnaire!A:KQ,34,FALSE))</f>
        <v>#</v>
      </c>
    </row>
    <row r="3876" spans="1:2">
      <c r="A3876" t="s">
        <v>296</v>
      </c>
      <c r="B3876" t="str">
        <f>IF(ISBLANK(VLOOKUP(A3876,Questionnaire!A:KQ,34,FALSE)),"#",VLOOKUP(A3876,Questionnaire!A:KQ,34,FALSE))</f>
        <v>#</v>
      </c>
    </row>
    <row r="3877" spans="1:2">
      <c r="A3877" t="s">
        <v>301</v>
      </c>
      <c r="B3877" t="str">
        <f>IF(ISBLANK(VLOOKUP(A3877,Questionnaire!A:KQ,34,FALSE)),"#",VLOOKUP(A3877,Questionnaire!A:KQ,34,FALSE))</f>
        <v>#</v>
      </c>
    </row>
    <row r="3878" spans="1:2">
      <c r="A3878" t="s">
        <v>303</v>
      </c>
      <c r="B3878" t="str">
        <f>IF(ISBLANK(VLOOKUP(A3878,Questionnaire!A:KQ,34,FALSE)),"#",VLOOKUP(A3878,Questionnaire!A:KQ,34,FALSE))</f>
        <v>#</v>
      </c>
    </row>
    <row r="3879" spans="1:2">
      <c r="A3879" t="s">
        <v>305</v>
      </c>
      <c r="B3879" t="str">
        <f>IF(ISBLANK(VLOOKUP(A3879,Questionnaire!A:KQ,34,FALSE)),"#",VLOOKUP(A3879,Questionnaire!A:KQ,34,FALSE))</f>
        <v>#</v>
      </c>
    </row>
    <row r="3880" spans="1:2">
      <c r="A3880" t="s">
        <v>307</v>
      </c>
      <c r="B3880" t="str">
        <f>IF(ISBLANK(VLOOKUP(A3880,Questionnaire!A:KQ,34,FALSE)),"#",VLOOKUP(A3880,Questionnaire!A:KQ,34,FALSE))</f>
        <v>#</v>
      </c>
    </row>
    <row r="3881" spans="1:2">
      <c r="A3881" t="s">
        <v>311</v>
      </c>
      <c r="B3881" t="str">
        <f>IF(ISBLANK(VLOOKUP(A3881,Questionnaire!A:KQ,34,FALSE)),"#",VLOOKUP(A3881,Questionnaire!A:KQ,34,FALSE))</f>
        <v>#</v>
      </c>
    </row>
    <row r="3882" spans="1:2">
      <c r="A3882" t="s">
        <v>313</v>
      </c>
      <c r="B3882" t="str">
        <f>IF(ISBLANK(VLOOKUP(A3882,Questionnaire!A:KQ,34,FALSE)),"#",VLOOKUP(A3882,Questionnaire!A:KQ,34,FALSE))</f>
        <v>#</v>
      </c>
    </row>
    <row r="3883" spans="1:2">
      <c r="A3883" t="s">
        <v>314</v>
      </c>
      <c r="B3883" t="str">
        <f>IF(ISBLANK(VLOOKUP(A3883,Questionnaire!A:KQ,34,FALSE)),"#",VLOOKUP(A3883,Questionnaire!A:KQ,34,FALSE))</f>
        <v>#</v>
      </c>
    </row>
    <row r="3884" spans="1:2">
      <c r="A3884" t="s">
        <v>315</v>
      </c>
      <c r="B3884" t="str">
        <f>IF(ISBLANK(VLOOKUP(A3884,Questionnaire!A:KQ,34,FALSE)),"#",VLOOKUP(A3884,Questionnaire!A:KQ,34,FALSE))</f>
        <v>#</v>
      </c>
    </row>
    <row r="3885" spans="1:2">
      <c r="A3885" t="s">
        <v>317</v>
      </c>
      <c r="B3885" t="str">
        <f>IF(ISBLANK(VLOOKUP(A3885,Questionnaire!A:KQ,34,FALSE)),"#",VLOOKUP(A3885,Questionnaire!A:KQ,34,FALSE))</f>
        <v>#</v>
      </c>
    </row>
    <row r="3886" spans="1:2">
      <c r="A3886" t="s">
        <v>319</v>
      </c>
      <c r="B3886" t="str">
        <f>IF(ISBLANK(VLOOKUP(A3886,Questionnaire!A:KQ,34,FALSE)),"#",VLOOKUP(A3886,Questionnaire!A:KQ,34,FALSE))</f>
        <v>#</v>
      </c>
    </row>
    <row r="3887" spans="1:2">
      <c r="A3887" t="s">
        <v>322</v>
      </c>
      <c r="B3887" t="str">
        <f>IF(ISBLANK(VLOOKUP(A3887,Questionnaire!A:KQ,34,FALSE)),"#",VLOOKUP(A3887,Questionnaire!A:KQ,34,FALSE))</f>
        <v>#</v>
      </c>
    </row>
    <row r="3888" spans="1:2">
      <c r="A3888" t="s">
        <v>326</v>
      </c>
      <c r="B3888" t="str">
        <f>IF(ISBLANK(VLOOKUP(A3888,Questionnaire!A:KQ,34,FALSE)),"#",VLOOKUP(A3888,Questionnaire!A:KQ,34,FALSE))</f>
        <v>#</v>
      </c>
    </row>
    <row r="3889" spans="1:2">
      <c r="A3889" t="s">
        <v>328</v>
      </c>
      <c r="B3889" t="str">
        <f>IF(ISBLANK(VLOOKUP(A3889,Questionnaire!A:KQ,34,FALSE)),"#",VLOOKUP(A3889,Questionnaire!A:KQ,34,FALSE))</f>
        <v>#</v>
      </c>
    </row>
    <row r="3890" spans="1:2">
      <c r="A3890" t="s">
        <v>332</v>
      </c>
      <c r="B3890" t="str">
        <f>IF(ISBLANK(VLOOKUP(A3890,Questionnaire!A:KQ,34,FALSE)),"#",VLOOKUP(A3890,Questionnaire!A:KQ,34,FALSE))</f>
        <v>#</v>
      </c>
    </row>
    <row r="3891" spans="1:2">
      <c r="A3891" t="s">
        <v>333</v>
      </c>
      <c r="B3891" t="str">
        <f>IF(ISBLANK(VLOOKUP(A3891,Questionnaire!A:KQ,34,FALSE)),"#",VLOOKUP(A3891,Questionnaire!A:KQ,34,FALSE))</f>
        <v>#</v>
      </c>
    </row>
    <row r="3892" spans="1:2">
      <c r="A3892" t="s">
        <v>334</v>
      </c>
      <c r="B3892" t="str">
        <f>IF(ISBLANK(VLOOKUP(A3892,Questionnaire!A:KQ,34,FALSE)),"#",VLOOKUP(A3892,Questionnaire!A:KQ,34,FALSE))</f>
        <v>#</v>
      </c>
    </row>
    <row r="3893" spans="1:2">
      <c r="A3893" t="s">
        <v>335</v>
      </c>
      <c r="B3893" t="str">
        <f>IF(ISBLANK(VLOOKUP(A3893,Questionnaire!A:KQ,34,FALSE)),"#",VLOOKUP(A3893,Questionnaire!A:KQ,34,FALSE))</f>
        <v>#</v>
      </c>
    </row>
    <row r="3894" spans="1:2">
      <c r="A3894" t="s">
        <v>336</v>
      </c>
      <c r="B3894" t="str">
        <f>IF(ISBLANK(VLOOKUP(A3894,Questionnaire!A:KQ,34,FALSE)),"#",VLOOKUP(A3894,Questionnaire!A:KQ,34,FALSE))</f>
        <v>#</v>
      </c>
    </row>
    <row r="3895" spans="1:2">
      <c r="A3895" t="s">
        <v>337</v>
      </c>
      <c r="B3895" t="str">
        <f>IF(ISBLANK(VLOOKUP(A3895,Questionnaire!A:KQ,34,FALSE)),"#",VLOOKUP(A3895,Questionnaire!A:KQ,34,FALSE))</f>
        <v>#</v>
      </c>
    </row>
    <row r="3896" spans="1:2">
      <c r="A3896" t="s">
        <v>338</v>
      </c>
      <c r="B3896" t="str">
        <f>IF(ISBLANK(VLOOKUP(A3896,Questionnaire!A:KQ,34,FALSE)),"#",VLOOKUP(A3896,Questionnaire!A:KQ,34,FALSE))</f>
        <v>#</v>
      </c>
    </row>
    <row r="3897" spans="1:2">
      <c r="A3897" t="s">
        <v>339</v>
      </c>
      <c r="B3897" t="str">
        <f>IF(ISBLANK(VLOOKUP(A3897,Questionnaire!A:KQ,34,FALSE)),"#",VLOOKUP(A3897,Questionnaire!A:KQ,34,FALSE))</f>
        <v>#</v>
      </c>
    </row>
    <row r="3898" spans="1:2">
      <c r="A3898" t="s">
        <v>340</v>
      </c>
      <c r="B3898" t="str">
        <f>IF(ISBLANK(VLOOKUP(A3898,Questionnaire!A:KQ,34,FALSE)),"#",VLOOKUP(A3898,Questionnaire!A:KQ,34,FALSE))</f>
        <v>#</v>
      </c>
    </row>
    <row r="3899" spans="1:2">
      <c r="A3899" t="s">
        <v>341</v>
      </c>
      <c r="B3899" t="str">
        <f>IF(ISBLANK(VLOOKUP(A3899,Questionnaire!A:KQ,34,FALSE)),"#",VLOOKUP(A3899,Questionnaire!A:KQ,34,FALSE))</f>
        <v>#</v>
      </c>
    </row>
    <row r="3900" spans="1:2">
      <c r="A3900" t="s">
        <v>342</v>
      </c>
      <c r="B3900" t="str">
        <f>IF(ISBLANK(VLOOKUP(A3900,Questionnaire!A:KQ,34,FALSE)),"#",VLOOKUP(A3900,Questionnaire!A:KQ,34,FALSE))</f>
        <v>#</v>
      </c>
    </row>
    <row r="3901" spans="1:2">
      <c r="A3901" t="s">
        <v>343</v>
      </c>
      <c r="B3901" t="str">
        <f>IF(ISBLANK(VLOOKUP(A3901,Questionnaire!A:KQ,34,FALSE)),"#",VLOOKUP(A3901,Questionnaire!A:KQ,34,FALSE))</f>
        <v>#</v>
      </c>
    </row>
    <row r="3902" spans="1:2">
      <c r="A3902" t="s">
        <v>344</v>
      </c>
      <c r="B3902" t="str">
        <f>IF(ISBLANK(VLOOKUP(A3902,Questionnaire!A:KQ,34,FALSE)),"#",VLOOKUP(A3902,Questionnaire!A:KQ,34,FALSE))</f>
        <v>#</v>
      </c>
    </row>
    <row r="3903" spans="1:2">
      <c r="A3903" t="s">
        <v>345</v>
      </c>
      <c r="B3903" t="str">
        <f>IF(ISBLANK(VLOOKUP(A3903,Questionnaire!A:KQ,34,FALSE)),"#",VLOOKUP(A3903,Questionnaire!A:KQ,34,FALSE))</f>
        <v>#</v>
      </c>
    </row>
    <row r="3904" spans="1:2">
      <c r="A3904" t="s">
        <v>348</v>
      </c>
      <c r="B3904" t="str">
        <f>IF(ISBLANK(VLOOKUP(A3904,Questionnaire!A:KQ,34,FALSE)),"#",VLOOKUP(A3904,Questionnaire!A:KQ,34,FALSE))</f>
        <v>#</v>
      </c>
    </row>
    <row r="3905" spans="1:2">
      <c r="A3905" t="s">
        <v>353</v>
      </c>
      <c r="B3905" t="str">
        <f>IF(ISBLANK(VLOOKUP(A3905,Questionnaire!A:KQ,34,FALSE)),"#",VLOOKUP(A3905,Questionnaire!A:KQ,34,FALSE))</f>
        <v>#</v>
      </c>
    </row>
    <row r="3906" spans="1:2">
      <c r="A3906" t="s">
        <v>354</v>
      </c>
      <c r="B3906" t="str">
        <f>IF(ISBLANK(VLOOKUP(A3906,Questionnaire!A:KQ,34,FALSE)),"#",VLOOKUP(A3906,Questionnaire!A:KQ,34,FALSE))</f>
        <v>#</v>
      </c>
    </row>
    <row r="3907" spans="1:2">
      <c r="A3907" t="s">
        <v>355</v>
      </c>
      <c r="B3907" t="str">
        <f>IF(ISBLANK(VLOOKUP(A3907,Questionnaire!A:KQ,34,FALSE)),"#",VLOOKUP(A3907,Questionnaire!A:KQ,34,FALSE))</f>
        <v>#</v>
      </c>
    </row>
    <row r="3908" spans="1:2">
      <c r="A3908" t="s">
        <v>356</v>
      </c>
      <c r="B3908" t="str">
        <f>IF(ISBLANK(VLOOKUP(A3908,Questionnaire!A:KQ,34,FALSE)),"#",VLOOKUP(A3908,Questionnaire!A:KQ,34,FALSE))</f>
        <v>#</v>
      </c>
    </row>
    <row r="3909" spans="1:2">
      <c r="A3909" t="s">
        <v>357</v>
      </c>
      <c r="B3909" t="str">
        <f>IF(ISBLANK(VLOOKUP(A3909,Questionnaire!A:KQ,34,FALSE)),"#",VLOOKUP(A3909,Questionnaire!A:KQ,34,FALSE))</f>
        <v>#</v>
      </c>
    </row>
    <row r="3910" spans="1:2">
      <c r="A3910" t="s">
        <v>360</v>
      </c>
      <c r="B3910" t="str">
        <f>IF(ISBLANK(VLOOKUP(A3910,Questionnaire!A:KQ,34,FALSE)),"#",VLOOKUP(A3910,Questionnaire!A:KQ,34,FALSE))</f>
        <v>#</v>
      </c>
    </row>
    <row r="3911" spans="1:2">
      <c r="A3911" t="s">
        <v>362</v>
      </c>
      <c r="B3911" t="str">
        <f>IF(ISBLANK(VLOOKUP(A3911,Questionnaire!A:KQ,34,FALSE)),"#",VLOOKUP(A3911,Questionnaire!A:KQ,34,FALSE))</f>
        <v>#</v>
      </c>
    </row>
    <row r="3912" spans="1:2">
      <c r="A3912" t="s">
        <v>363</v>
      </c>
      <c r="B3912" t="str">
        <f>IF(ISBLANK(VLOOKUP(A3912,Questionnaire!A:KQ,34,FALSE)),"#",VLOOKUP(A3912,Questionnaire!A:KQ,34,FALSE))</f>
        <v>#</v>
      </c>
    </row>
    <row r="3913" spans="1:2">
      <c r="A3913" t="s">
        <v>364</v>
      </c>
      <c r="B3913" t="str">
        <f>IF(ISBLANK(VLOOKUP(A3913,Questionnaire!A:KQ,34,FALSE)),"#",VLOOKUP(A3913,Questionnaire!A:KQ,34,FALSE))</f>
        <v>#</v>
      </c>
    </row>
    <row r="3914" spans="1:2">
      <c r="A3914" t="s">
        <v>365</v>
      </c>
      <c r="B3914" t="str">
        <f>IF(ISBLANK(VLOOKUP(A3914,Questionnaire!A:KQ,34,FALSE)),"#",VLOOKUP(A3914,Questionnaire!A:KQ,34,FALSE))</f>
        <v>#</v>
      </c>
    </row>
    <row r="3915" spans="1:2">
      <c r="A3915" t="s">
        <v>366</v>
      </c>
      <c r="B3915" t="str">
        <f>IF(ISBLANK(VLOOKUP(A3915,Questionnaire!A:KQ,34,FALSE)),"#",VLOOKUP(A3915,Questionnaire!A:KQ,34,FALSE))</f>
        <v>#</v>
      </c>
    </row>
    <row r="3916" spans="1:2">
      <c r="A3916" t="s">
        <v>371</v>
      </c>
      <c r="B3916" t="str">
        <f>IF(ISBLANK(VLOOKUP(A3916,Questionnaire!A:KQ,34,FALSE)),"#",VLOOKUP(A3916,Questionnaire!A:KQ,34,FALSE))</f>
        <v>#</v>
      </c>
    </row>
    <row r="3917" spans="1:2">
      <c r="A3917" t="s">
        <v>372</v>
      </c>
      <c r="B3917" t="str">
        <f>IF(ISBLANK(VLOOKUP(A3917,Questionnaire!A:KQ,34,FALSE)),"#",VLOOKUP(A3917,Questionnaire!A:KQ,34,FALSE))</f>
        <v>#</v>
      </c>
    </row>
    <row r="3918" spans="1:2">
      <c r="A3918" t="s">
        <v>373</v>
      </c>
      <c r="B3918" t="str">
        <f>IF(ISBLANK(VLOOKUP(A3918,Questionnaire!A:KQ,34,FALSE)),"#",VLOOKUP(A3918,Questionnaire!A:KQ,34,FALSE))</f>
        <v>#</v>
      </c>
    </row>
    <row r="3919" spans="1:2">
      <c r="A3919" t="s">
        <v>374</v>
      </c>
      <c r="B3919" t="str">
        <f>IF(ISBLANK(VLOOKUP(A3919,Questionnaire!A:KQ,34,FALSE)),"#",VLOOKUP(A3919,Questionnaire!A:KQ,34,FALSE))</f>
        <v>#</v>
      </c>
    </row>
    <row r="3920" spans="1:2">
      <c r="A3920" t="s">
        <v>377</v>
      </c>
      <c r="B3920" t="str">
        <f>IF(ISBLANK(VLOOKUP(A3920,Questionnaire!A:KQ,34,FALSE)),"#",VLOOKUP(A3920,Questionnaire!A:KQ,34,FALSE))</f>
        <v>#</v>
      </c>
    </row>
    <row r="3921" spans="1:2">
      <c r="A3921" t="s">
        <v>379</v>
      </c>
      <c r="B3921" t="str">
        <f>IF(ISBLANK(VLOOKUP(A3921,Questionnaire!A:KQ,34,FALSE)),"#",VLOOKUP(A3921,Questionnaire!A:KQ,34,FALSE))</f>
        <v>#</v>
      </c>
    </row>
    <row r="3922" spans="1:2">
      <c r="A3922" t="s">
        <v>380</v>
      </c>
      <c r="B3922" t="str">
        <f>IF(ISBLANK(VLOOKUP(A3922,Questionnaire!A:KQ,34,FALSE)),"#",VLOOKUP(A3922,Questionnaire!A:KQ,34,FALSE))</f>
        <v>#</v>
      </c>
    </row>
    <row r="3923" spans="1:2">
      <c r="A3923" t="s">
        <v>381</v>
      </c>
      <c r="B3923" t="str">
        <f>IF(ISBLANK(VLOOKUP(A3923,Questionnaire!A:KQ,34,FALSE)),"#",VLOOKUP(A3923,Questionnaire!A:KQ,34,FALSE))</f>
        <v>#</v>
      </c>
    </row>
    <row r="3924" spans="1:2">
      <c r="A3924" t="s">
        <v>382</v>
      </c>
      <c r="B3924" t="str">
        <f>IF(ISBLANK(VLOOKUP(A3924,Questionnaire!A:KQ,34,FALSE)),"#",VLOOKUP(A3924,Questionnaire!A:KQ,34,FALSE))</f>
        <v>#</v>
      </c>
    </row>
    <row r="3925" spans="1:2">
      <c r="A3925" t="s">
        <v>384</v>
      </c>
      <c r="B3925" t="str">
        <f>IF(ISBLANK(VLOOKUP(A3925,Questionnaire!A:KQ,34,FALSE)),"#",VLOOKUP(A3925,Questionnaire!A:KQ,34,FALSE))</f>
        <v>#</v>
      </c>
    </row>
    <row r="3926" spans="1:2">
      <c r="A3926" t="s">
        <v>387</v>
      </c>
      <c r="B3926" t="str">
        <f>IF(ISBLANK(VLOOKUP(A3926,Questionnaire!A:KQ,34,FALSE)),"#",VLOOKUP(A3926,Questionnaire!A:KQ,34,FALSE))</f>
        <v>#</v>
      </c>
    </row>
    <row r="3927" spans="1:2">
      <c r="A3927" t="s">
        <v>391</v>
      </c>
      <c r="B3927" t="str">
        <f>IF(ISBLANK(VLOOKUP(A3927,Questionnaire!A:KQ,34,FALSE)),"#",VLOOKUP(A3927,Questionnaire!A:KQ,34,FALSE))</f>
        <v>#</v>
      </c>
    </row>
    <row r="3928" spans="1:2">
      <c r="A3928" t="s">
        <v>393</v>
      </c>
      <c r="B3928" t="str">
        <f>IF(ISBLANK(VLOOKUP(A3928,Questionnaire!A:KQ,34,FALSE)),"#",VLOOKUP(A3928,Questionnaire!A:KQ,34,FALSE))</f>
        <v>#</v>
      </c>
    </row>
    <row r="3929" spans="1:2">
      <c r="A3929" t="s">
        <v>395</v>
      </c>
      <c r="B3929" t="str">
        <f>IF(ISBLANK(VLOOKUP(A3929,Questionnaire!A:KQ,34,FALSE)),"#",VLOOKUP(A3929,Questionnaire!A:KQ,34,FALSE))</f>
        <v>#</v>
      </c>
    </row>
    <row r="3930" spans="1:2">
      <c r="A3930" t="s">
        <v>398</v>
      </c>
      <c r="B3930" t="str">
        <f>IF(ISBLANK(VLOOKUP(A3930,Questionnaire!A:KQ,34,FALSE)),"#",VLOOKUP(A3930,Questionnaire!A:KQ,34,FALSE))</f>
        <v>#</v>
      </c>
    </row>
    <row r="3931" spans="1:2">
      <c r="A3931" t="s">
        <v>402</v>
      </c>
      <c r="B3931" t="str">
        <f>IF(ISBLANK(VLOOKUP(A3931,Questionnaire!A:KQ,34,FALSE)),"#",VLOOKUP(A3931,Questionnaire!A:KQ,34,FALSE))</f>
        <v>#</v>
      </c>
    </row>
    <row r="3932" spans="1:2">
      <c r="A3932" t="s">
        <v>405</v>
      </c>
      <c r="B3932" t="str">
        <f>IF(ISBLANK(VLOOKUP(A3932,Questionnaire!A:KQ,34,FALSE)),"#",VLOOKUP(A3932,Questionnaire!A:KQ,34,FALSE))</f>
        <v>#</v>
      </c>
    </row>
    <row r="3933" spans="1:2">
      <c r="A3933" t="s">
        <v>409</v>
      </c>
      <c r="B3933" t="str">
        <f>IF(ISBLANK(VLOOKUP(A3933,Questionnaire!A:KQ,34,FALSE)),"#",VLOOKUP(A3933,Questionnaire!A:KQ,34,FALSE))</f>
        <v>#</v>
      </c>
    </row>
    <row r="3934" spans="1:2">
      <c r="A3934" t="s">
        <v>412</v>
      </c>
      <c r="B3934" t="str">
        <f>IF(ISBLANK(VLOOKUP(A3934,Questionnaire!A:KQ,34,FALSE)),"#",VLOOKUP(A3934,Questionnaire!A:KQ,34,FALSE))</f>
        <v>#</v>
      </c>
    </row>
    <row r="3935" spans="1:2">
      <c r="A3935" t="s">
        <v>415</v>
      </c>
      <c r="B3935" t="str">
        <f>IF(ISBLANK(VLOOKUP(A3935,Questionnaire!A:KQ,34,FALSE)),"#",VLOOKUP(A3935,Questionnaire!A:KQ,34,FALSE))</f>
        <v>#</v>
      </c>
    </row>
    <row r="3936" spans="1:2">
      <c r="A3936" t="s">
        <v>418</v>
      </c>
      <c r="B3936" t="str">
        <f>IF(ISBLANK(VLOOKUP(A3936,Questionnaire!A:KQ,34,FALSE)),"#",VLOOKUP(A3936,Questionnaire!A:KQ,34,FALSE))</f>
        <v>#</v>
      </c>
    </row>
    <row r="3937" spans="1:2">
      <c r="A3937" t="s">
        <v>421</v>
      </c>
      <c r="B3937" t="str">
        <f>IF(ISBLANK(VLOOKUP(A3937,Questionnaire!A:KQ,34,FALSE)),"#",VLOOKUP(A3937,Questionnaire!A:KQ,34,FALSE))</f>
        <v>#</v>
      </c>
    </row>
    <row r="3938" spans="1:2">
      <c r="A3938" t="s">
        <v>424</v>
      </c>
      <c r="B3938" t="str">
        <f>IF(ISBLANK(VLOOKUP(A3938,Questionnaire!A:KQ,34,FALSE)),"#",VLOOKUP(A3938,Questionnaire!A:KQ,34,FALSE))</f>
        <v>#</v>
      </c>
    </row>
    <row r="3939" spans="1:2">
      <c r="A3939" t="s">
        <v>429</v>
      </c>
      <c r="B3939" t="str">
        <f>IF(ISBLANK(VLOOKUP(A3939,Questionnaire!A:KQ,34,FALSE)),"#",VLOOKUP(A3939,Questionnaire!A:KQ,34,FALSE))</f>
        <v>#</v>
      </c>
    </row>
    <row r="3940" spans="1:2">
      <c r="A3940" t="s">
        <v>432</v>
      </c>
      <c r="B3940" t="str">
        <f>IF(ISBLANK(VLOOKUP(A3940,Questionnaire!A:KQ,34,FALSE)),"#",VLOOKUP(A3940,Questionnaire!A:KQ,34,FALSE))</f>
        <v>#</v>
      </c>
    </row>
    <row r="3941" spans="1:2">
      <c r="A3941" t="s">
        <v>435</v>
      </c>
      <c r="B3941" t="str">
        <f>IF(ISBLANK(VLOOKUP(A3941,Questionnaire!A:KQ,34,FALSE)),"#",VLOOKUP(A3941,Questionnaire!A:KQ,34,FALSE))</f>
        <v>#</v>
      </c>
    </row>
    <row r="3942" spans="1:2">
      <c r="A3942" t="s">
        <v>437</v>
      </c>
      <c r="B3942" t="str">
        <f>IF(ISBLANK(VLOOKUP(A3942,Questionnaire!A:KQ,34,FALSE)),"#",VLOOKUP(A3942,Questionnaire!A:KQ,34,FALSE))</f>
        <v>#</v>
      </c>
    </row>
    <row r="3943" spans="1:2">
      <c r="A3943" t="s">
        <v>439</v>
      </c>
      <c r="B3943" t="str">
        <f>IF(ISBLANK(VLOOKUP(A3943,Questionnaire!A:KQ,34,FALSE)),"#",VLOOKUP(A3943,Questionnaire!A:KQ,34,FALSE))</f>
        <v>#</v>
      </c>
    </row>
    <row r="3944" spans="1:2">
      <c r="A3944" t="s">
        <v>442</v>
      </c>
      <c r="B3944" t="str">
        <f>IF(ISBLANK(VLOOKUP(A3944,Questionnaire!A:KQ,34,FALSE)),"#",VLOOKUP(A3944,Questionnaire!A:KQ,34,FALSE))</f>
        <v>#</v>
      </c>
    </row>
    <row r="3945" spans="1:2">
      <c r="A3945" t="s">
        <v>445</v>
      </c>
      <c r="B3945" t="str">
        <f>IF(ISBLANK(VLOOKUP(A3945,Questionnaire!A:KQ,34,FALSE)),"#",VLOOKUP(A3945,Questionnaire!A:KQ,34,FALSE))</f>
        <v>#</v>
      </c>
    </row>
    <row r="3946" spans="1:2">
      <c r="A3946" t="s">
        <v>448</v>
      </c>
      <c r="B3946" t="str">
        <f>IF(ISBLANK(VLOOKUP(A3946,Questionnaire!A:KQ,34,FALSE)),"#",VLOOKUP(A3946,Questionnaire!A:KQ,34,FALSE))</f>
        <v>#</v>
      </c>
    </row>
    <row r="3947" spans="1:2">
      <c r="A3947" t="s">
        <v>452</v>
      </c>
      <c r="B3947" t="str">
        <f>IF(ISBLANK(VLOOKUP(A3947,Questionnaire!A:KQ,34,FALSE)),"#",VLOOKUP(A3947,Questionnaire!A:KQ,34,FALSE))</f>
        <v>#</v>
      </c>
    </row>
    <row r="3948" spans="1:2">
      <c r="A3948" t="s">
        <v>455</v>
      </c>
      <c r="B3948" t="str">
        <f>IF(ISBLANK(VLOOKUP(A3948,Questionnaire!A:KQ,34,FALSE)),"#",VLOOKUP(A3948,Questionnaire!A:KQ,34,FALSE))</f>
        <v>#</v>
      </c>
    </row>
    <row r="3949" spans="1:2">
      <c r="A3949" t="s">
        <v>458</v>
      </c>
      <c r="B3949" t="str">
        <f>IF(ISBLANK(VLOOKUP(A3949,Questionnaire!A:KQ,34,FALSE)),"#",VLOOKUP(A3949,Questionnaire!A:KQ,34,FALSE))</f>
        <v>#</v>
      </c>
    </row>
    <row r="3950" spans="1:2">
      <c r="A3950" t="s">
        <v>461</v>
      </c>
      <c r="B3950" t="str">
        <f>IF(ISBLANK(VLOOKUP(A3950,Questionnaire!A:KQ,34,FALSE)),"#",VLOOKUP(A3950,Questionnaire!A:KQ,34,FALSE))</f>
        <v>#</v>
      </c>
    </row>
    <row r="3951" spans="1:2">
      <c r="A3951" t="s">
        <v>465</v>
      </c>
      <c r="B3951" t="str">
        <f>IF(ISBLANK(VLOOKUP(A3951,Questionnaire!A:KQ,34,FALSE)),"#",VLOOKUP(A3951,Questionnaire!A:KQ,34,FALSE))</f>
        <v>#</v>
      </c>
    </row>
    <row r="3952" spans="1:2">
      <c r="A3952" t="s">
        <v>467</v>
      </c>
      <c r="B3952" t="str">
        <f>IF(ISBLANK(VLOOKUP(A3952,Questionnaire!A:KQ,34,FALSE)),"#",VLOOKUP(A3952,Questionnaire!A:KQ,34,FALSE))</f>
        <v>#</v>
      </c>
    </row>
    <row r="3953" spans="1:3">
      <c r="A3953" t="s">
        <v>469</v>
      </c>
      <c r="B3953" t="str">
        <f>IF(ISBLANK(VLOOKUP(A3953,Questionnaire!A:KQ,34,FALSE)),"#",VLOOKUP(A3953,Questionnaire!A:KQ,34,FALSE))</f>
        <v>#</v>
      </c>
    </row>
    <row r="3954" spans="1:3">
      <c r="A3954" t="s">
        <v>471</v>
      </c>
      <c r="B3954" t="str">
        <f>IF(ISBLANK(VLOOKUP(A3954,Questionnaire!A:KQ,34,FALSE)),"#",VLOOKUP(A3954,Questionnaire!A:KQ,34,FALSE))</f>
        <v>#</v>
      </c>
    </row>
    <row r="3955" spans="1:3">
      <c r="A3955" t="s">
        <v>473</v>
      </c>
      <c r="B3955" t="str">
        <f>IF(ISBLANK(VLOOKUP(A3955,Questionnaire!A:KQ,34,FALSE)),"#",VLOOKUP(A3955,Questionnaire!A:KQ,34,FALSE))</f>
        <v>#</v>
      </c>
    </row>
    <row r="3956" spans="1:3">
      <c r="A3956" t="s">
        <v>475</v>
      </c>
      <c r="B3956" t="str">
        <f>IF(ISBLANK(VLOOKUP(A3956,Questionnaire!A:KQ,34,FALSE)),"#",VLOOKUP(A3956,Questionnaire!A:KQ,34,FALSE))</f>
        <v>#</v>
      </c>
    </row>
    <row r="3957" spans="1:3">
      <c r="A3957" t="s">
        <v>185</v>
      </c>
      <c r="B3957" t="str">
        <f>IF(ISBLANK(VLOOKUP(A3957,Questionnaire!A:KQ,35,FALSE)),"#",VLOOKUP(A3957,Questionnaire!A:KQ,35,FALSE))</f>
        <v>#</v>
      </c>
      <c r="C3957">
        <v>32</v>
      </c>
    </row>
    <row r="3958" spans="1:3">
      <c r="A3958" t="s">
        <v>187</v>
      </c>
      <c r="B3958" t="str">
        <f>IF(ISNA(VLOOKUP(VLOOKUP(A3958,Questionnaire!A:KQ,35,FALSE),'CORA Encoding'!D:E,2,FALSE)),"#",VLOOKUP(VLOOKUP(A3958,Questionnaire!A:KQ,35,FALSE),'CORA Encoding'!D:E,2,FALSE))</f>
        <v>#</v>
      </c>
    </row>
    <row r="3959" spans="1:3">
      <c r="A3959" t="s">
        <v>189</v>
      </c>
      <c r="B3959" t="str">
        <f>IF(ISNA(VLOOKUP(VLOOKUP(A3959,Questionnaire!A:KQ,35,FALSE),'CORA Encoding'!G:H,2,FALSE)),"#",VLOOKUP(VLOOKUP(A3959,Questionnaire!A:KQ,35,FALSE),'CORA Encoding'!G:H,2,FALSE))</f>
        <v>#</v>
      </c>
    </row>
    <row r="3960" spans="1:3">
      <c r="A3960" t="s">
        <v>191</v>
      </c>
      <c r="B3960" t="str">
        <f>IF(ISNA(VLOOKUP(VLOOKUP(A3960,Questionnaire!A:KQ,35,FALSE),'Country List'!E:F,2,FALSE)),"#",VLOOKUP(VLOOKUP(A3960,Questionnaire!A:KQ,35,FALSE),'Country List'!E:F,2,FALSE))</f>
        <v>#</v>
      </c>
    </row>
    <row r="3961" spans="1:3">
      <c r="A3961" t="s">
        <v>193</v>
      </c>
      <c r="B3961" t="str">
        <f>IF(ISNA(VLOOKUP(VLOOKUP(A3961,Questionnaire!A:KQ,35,FALSE),'Industry List'!B:C,2,FALSE)),"#",VLOOKUP(VLOOKUP(A3961,Questionnaire!A:KQ,35,FALSE),'Industry List'!B:C,2,FALSE))</f>
        <v>#</v>
      </c>
    </row>
    <row r="3962" spans="1:3">
      <c r="A3962" t="s">
        <v>197</v>
      </c>
      <c r="B3962" t="str">
        <f>IF(ISBLANK(VLOOKUP(A3962,Questionnaire!A:KQ,35,FALSE)),"#",VLOOKUP(A3962,Questionnaire!A:KQ,35,FALSE))</f>
        <v>#</v>
      </c>
    </row>
    <row r="3963" spans="1:3">
      <c r="A3963" t="s">
        <v>201</v>
      </c>
      <c r="B3963" t="str">
        <f>IF(ISBLANK(VLOOKUP(A3963,Questionnaire!A:KQ,35,FALSE)),"#",VLOOKUP(A3963,Questionnaire!A:KQ,35,FALSE))</f>
        <v>#</v>
      </c>
    </row>
    <row r="3964" spans="1:3">
      <c r="A3964" t="s">
        <v>203</v>
      </c>
      <c r="B3964" t="str">
        <f>IF(ISNA(VLOOKUP(VLOOKUP(A3964,Questionnaire!A:KQ,35,FALSE),'CORA Encoding'!J:K,2,FALSE)),"#",VLOOKUP(VLOOKUP(A3964,Questionnaire!A:KQ,35,FALSE),'CORA Encoding'!J:K,2,FALSE))</f>
        <v>#</v>
      </c>
    </row>
    <row r="3965" spans="1:3">
      <c r="A3965" t="s">
        <v>208</v>
      </c>
      <c r="B3965" t="str">
        <f>IF(ISBLANK(VLOOKUP(A3965,Questionnaire!A:KQ,35,FALSE)),"#",VLOOKUP(A3965,Questionnaire!A:KQ,35,FALSE))</f>
        <v>#</v>
      </c>
    </row>
    <row r="3966" spans="1:3">
      <c r="A3966" t="s">
        <v>213</v>
      </c>
      <c r="B3966" t="str">
        <f>IF(ISBLANK(VLOOKUP(A3966,Questionnaire!A:KQ,35,FALSE)),"#",VLOOKUP(A3966,Questionnaire!A:KQ,35,FALSE))</f>
        <v>#</v>
      </c>
    </row>
    <row r="3967" spans="1:3">
      <c r="A3967" t="s">
        <v>215</v>
      </c>
      <c r="B3967" t="str">
        <f>IF(ISBLANK(VLOOKUP(A3967,Questionnaire!A:KQ,35,FALSE)),"#",VLOOKUP(A3967,Questionnaire!A:KQ,35,FALSE))</f>
        <v>#</v>
      </c>
    </row>
    <row r="3968" spans="1:3">
      <c r="A3968" t="s">
        <v>217</v>
      </c>
      <c r="B3968" t="str">
        <f>IF(ISBLANK(VLOOKUP(A3968,Questionnaire!A:KQ,35,FALSE)),"#",VLOOKUP(A3968,Questionnaire!A:KQ,35,FALSE))</f>
        <v>#</v>
      </c>
    </row>
    <row r="3969" spans="1:2">
      <c r="A3969" t="s">
        <v>219</v>
      </c>
      <c r="B3969" t="str">
        <f>IF(ISBLANK(VLOOKUP(A3969,Questionnaire!A:KQ,35,FALSE)),"#",VLOOKUP(A3969,Questionnaire!A:KQ,35,FALSE))</f>
        <v>#</v>
      </c>
    </row>
    <row r="3970" spans="1:2">
      <c r="A3970" t="s">
        <v>221</v>
      </c>
      <c r="B3970" t="str">
        <f>IF(ISBLANK(VLOOKUP(A3970,Questionnaire!A:KQ,35,FALSE)),"#",VLOOKUP(A3970,Questionnaire!A:KQ,35,FALSE))</f>
        <v>#</v>
      </c>
    </row>
    <row r="3971" spans="1:2">
      <c r="A3971" t="s">
        <v>223</v>
      </c>
      <c r="B3971" t="str">
        <f>IF(ISBLANK(VLOOKUP(A3971,Questionnaire!A:KQ,35,FALSE)),"#",VLOOKUP(A3971,Questionnaire!A:KQ,35,FALSE))</f>
        <v>#</v>
      </c>
    </row>
    <row r="3972" spans="1:2">
      <c r="A3972" t="s">
        <v>225</v>
      </c>
      <c r="B3972" t="str">
        <f>IF(ISBLANK(VLOOKUP(A3972,Questionnaire!A:KQ,35,FALSE)),"#",VLOOKUP(A3972,Questionnaire!A:KQ,35,FALSE))</f>
        <v>#</v>
      </c>
    </row>
    <row r="3973" spans="1:2">
      <c r="A3973" t="s">
        <v>227</v>
      </c>
      <c r="B3973" t="str">
        <f>IF(ISBLANK(VLOOKUP(A3973,Questionnaire!A:KQ,35,FALSE)),"#",VLOOKUP(A3973,Questionnaire!A:KQ,35,FALSE))</f>
        <v>#</v>
      </c>
    </row>
    <row r="3974" spans="1:2">
      <c r="A3974" t="s">
        <v>229</v>
      </c>
      <c r="B3974" t="str">
        <f>IF(ISBLANK(VLOOKUP(A3974,Questionnaire!A:KQ,35,FALSE)),"#",VLOOKUP(A3974,Questionnaire!A:KQ,35,FALSE))</f>
        <v>#</v>
      </c>
    </row>
    <row r="3975" spans="1:2">
      <c r="A3975" t="s">
        <v>231</v>
      </c>
      <c r="B3975" t="str">
        <f>IF(ISBLANK(VLOOKUP(A3975,Questionnaire!A:KQ,35,FALSE)),"#",VLOOKUP(A3975,Questionnaire!A:KQ,35,FALSE))</f>
        <v>#</v>
      </c>
    </row>
    <row r="3976" spans="1:2">
      <c r="A3976" t="s">
        <v>233</v>
      </c>
      <c r="B3976" t="str">
        <f>IF(ISBLANK(VLOOKUP(A3976,Questionnaire!A:KQ,35,FALSE)),"#",VLOOKUP(A3976,Questionnaire!A:KQ,35,FALSE))</f>
        <v>#</v>
      </c>
    </row>
    <row r="3977" spans="1:2">
      <c r="A3977" t="s">
        <v>235</v>
      </c>
      <c r="B3977" t="str">
        <f>IF(ISBLANK(VLOOKUP(A3977,Questionnaire!A:KQ,35,FALSE)),"#",VLOOKUP(A3977,Questionnaire!A:KQ,35,FALSE))</f>
        <v>#</v>
      </c>
    </row>
    <row r="3978" spans="1:2">
      <c r="A3978" t="s">
        <v>237</v>
      </c>
      <c r="B3978" t="str">
        <f>IF(ISBLANK(VLOOKUP(A3978,Questionnaire!A:KQ,35,FALSE)),"#",VLOOKUP(A3978,Questionnaire!A:KQ,35,FALSE))</f>
        <v>#</v>
      </c>
    </row>
    <row r="3979" spans="1:2">
      <c r="A3979" t="s">
        <v>239</v>
      </c>
      <c r="B3979" t="str">
        <f>IF(ISBLANK(VLOOKUP(A3979,Questionnaire!A:KQ,35,FALSE)),"#",VLOOKUP(A3979,Questionnaire!A:KQ,35,FALSE))</f>
        <v>#</v>
      </c>
    </row>
    <row r="3980" spans="1:2">
      <c r="A3980" t="s">
        <v>242</v>
      </c>
      <c r="B3980" t="str">
        <f>IF(ISBLANK(VLOOKUP(A3980,Questionnaire!A:KQ,35,FALSE)),"#",VLOOKUP(A3980,Questionnaire!A:KQ,35,FALSE))</f>
        <v>#</v>
      </c>
    </row>
    <row r="3981" spans="1:2">
      <c r="A3981" t="s">
        <v>245</v>
      </c>
      <c r="B3981" t="str">
        <f>IF(ISBLANK(VLOOKUP(A3981,Questionnaire!A:KQ,35,FALSE)),"#",VLOOKUP(A3981,Questionnaire!A:KQ,35,FALSE))</f>
        <v>#</v>
      </c>
    </row>
    <row r="3982" spans="1:2">
      <c r="A3982" t="s">
        <v>247</v>
      </c>
      <c r="B3982" t="str">
        <f>IF(ISBLANK(VLOOKUP(A3982,Questionnaire!A:KQ,35,FALSE)),"#",VLOOKUP(A3982,Questionnaire!A:KQ,35,FALSE))</f>
        <v>#</v>
      </c>
    </row>
    <row r="3983" spans="1:2">
      <c r="A3983" t="s">
        <v>249</v>
      </c>
      <c r="B3983" t="str">
        <f>IF(ISBLANK(VLOOKUP(A3983,Questionnaire!A:KQ,35,FALSE)),"#",VLOOKUP(A3983,Questionnaire!A:KQ,35,FALSE))</f>
        <v>#</v>
      </c>
    </row>
    <row r="3984" spans="1:2">
      <c r="A3984" t="s">
        <v>250</v>
      </c>
      <c r="B3984" t="str">
        <f>IF(ISBLANK(VLOOKUP(A3984,Questionnaire!A:KQ,35,FALSE)),"#",VLOOKUP(A3984,Questionnaire!A:KQ,35,FALSE))</f>
        <v>#</v>
      </c>
    </row>
    <row r="3985" spans="1:2">
      <c r="A3985" t="s">
        <v>252</v>
      </c>
      <c r="B3985" t="str">
        <f>IF(ISBLANK(VLOOKUP(A3985,Questionnaire!A:KQ,35,FALSE)),"#",VLOOKUP(A3985,Questionnaire!A:KQ,35,FALSE))</f>
        <v>#</v>
      </c>
    </row>
    <row r="3986" spans="1:2">
      <c r="A3986" t="s">
        <v>255</v>
      </c>
      <c r="B3986" t="str">
        <f>IF(ISBLANK(VLOOKUP(A3986,Questionnaire!A:KQ,35,FALSE)),"#",VLOOKUP(A3986,Questionnaire!A:KQ,35,FALSE))</f>
        <v>#</v>
      </c>
    </row>
    <row r="3987" spans="1:2">
      <c r="A3987" t="s">
        <v>258</v>
      </c>
      <c r="B3987" t="str">
        <f>IF(ISNA(VLOOKUP(VLOOKUP(A3987,Questionnaire!A:KQ,35,FALSE),'CORA Encoding'!M:N,2,FALSE)),"#",VLOOKUP(VLOOKUP(A3987,Questionnaire!A:KQ,35,FALSE),'CORA Encoding'!M:N,2,FALSE))</f>
        <v>#</v>
      </c>
    </row>
    <row r="3988" spans="1:2">
      <c r="A3988" t="s">
        <v>261</v>
      </c>
      <c r="B3988" t="str">
        <f>IF(ISBLANK(VLOOKUP(A3988,Questionnaire!A:KQ,35,FALSE)),"#",VLOOKUP(A3988,Questionnaire!A:KQ,35,FALSE))</f>
        <v>#</v>
      </c>
    </row>
    <row r="3989" spans="1:2">
      <c r="A3989" t="s">
        <v>263</v>
      </c>
      <c r="B3989" t="str">
        <f>IF(ISBLANK(VLOOKUP(A3989,Questionnaire!A:KQ,35,FALSE)),"#",VLOOKUP(A3989,Questionnaire!A:KQ,35,FALSE))</f>
        <v>#</v>
      </c>
    </row>
    <row r="3990" spans="1:2">
      <c r="A3990" t="s">
        <v>265</v>
      </c>
      <c r="B3990" t="str">
        <f>IF(ISBLANK(VLOOKUP(A3990,Questionnaire!A:KQ,35,FALSE)),"#",VLOOKUP(A3990,Questionnaire!A:KQ,35,FALSE))</f>
        <v>#</v>
      </c>
    </row>
    <row r="3991" spans="1:2">
      <c r="A3991" t="s">
        <v>267</v>
      </c>
      <c r="B3991" t="str">
        <f>IF(ISBLANK(VLOOKUP(A3991,Questionnaire!A:KQ,35,FALSE)),"#",VLOOKUP(A3991,Questionnaire!A:KQ,35,FALSE))</f>
        <v>#</v>
      </c>
    </row>
    <row r="3992" spans="1:2">
      <c r="A3992" t="s">
        <v>269</v>
      </c>
      <c r="B3992" t="str">
        <f>IF(ISBLANK(VLOOKUP(A3992,Questionnaire!A:KQ,35,FALSE)),"#",VLOOKUP(A3992,Questionnaire!A:KQ,35,FALSE))</f>
        <v>#</v>
      </c>
    </row>
    <row r="3993" spans="1:2">
      <c r="A3993" t="s">
        <v>274</v>
      </c>
      <c r="B3993" t="str">
        <f>IF(ISBLANK(VLOOKUP(A3993,Questionnaire!A:KQ,35,FALSE)),"#",VLOOKUP(A3993,Questionnaire!A:KQ,35,FALSE))</f>
        <v>#</v>
      </c>
    </row>
    <row r="3994" spans="1:2">
      <c r="A3994" t="s">
        <v>276</v>
      </c>
      <c r="B3994" t="str">
        <f>IF(ISBLANK(VLOOKUP(A3994,Questionnaire!A:KQ,35,FALSE)),"#",VLOOKUP(A3994,Questionnaire!A:KQ,35,FALSE))</f>
        <v>#</v>
      </c>
    </row>
    <row r="3995" spans="1:2">
      <c r="A3995" t="s">
        <v>278</v>
      </c>
      <c r="B3995" t="str">
        <f>IF(ISBLANK(VLOOKUP(A3995,Questionnaire!A:KQ,35,FALSE)),"#",VLOOKUP(A3995,Questionnaire!A:KQ,35,FALSE))</f>
        <v>#</v>
      </c>
    </row>
    <row r="3996" spans="1:2">
      <c r="A3996" t="s">
        <v>280</v>
      </c>
      <c r="B3996" t="str">
        <f>IF(ISBLANK(VLOOKUP(A3996,Questionnaire!A:KQ,35,FALSE)),"#",VLOOKUP(A3996,Questionnaire!A:KQ,35,FALSE))</f>
        <v>#</v>
      </c>
    </row>
    <row r="3997" spans="1:2">
      <c r="A3997" t="s">
        <v>282</v>
      </c>
      <c r="B3997" t="str">
        <f>IF(ISBLANK(VLOOKUP(A3997,Questionnaire!A:KQ,35,FALSE)),"#",VLOOKUP(A3997,Questionnaire!A:KQ,35,FALSE))</f>
        <v>#</v>
      </c>
    </row>
    <row r="3998" spans="1:2">
      <c r="A3998" t="s">
        <v>286</v>
      </c>
      <c r="B3998" t="str">
        <f>IF(ISBLANK(VLOOKUP(A3998,Questionnaire!A:KQ,35,FALSE)),"#",VLOOKUP(A3998,Questionnaire!A:KQ,35,FALSE))</f>
        <v>#</v>
      </c>
    </row>
    <row r="3999" spans="1:2">
      <c r="A3999" t="s">
        <v>288</v>
      </c>
      <c r="B3999" t="str">
        <f>IF(ISBLANK(VLOOKUP(A3999,Questionnaire!A:KQ,35,FALSE)),"#",VLOOKUP(A3999,Questionnaire!A:KQ,35,FALSE))</f>
        <v>#</v>
      </c>
    </row>
    <row r="4000" spans="1:2">
      <c r="A4000" t="s">
        <v>290</v>
      </c>
      <c r="B4000" t="str">
        <f>IF(ISBLANK(VLOOKUP(A4000,Questionnaire!A:KQ,35,FALSE)),"#",VLOOKUP(A4000,Questionnaire!A:KQ,35,FALSE))</f>
        <v>#</v>
      </c>
    </row>
    <row r="4001" spans="1:2">
      <c r="A4001" t="s">
        <v>292</v>
      </c>
      <c r="B4001" t="str">
        <f>IF(ISBLANK(VLOOKUP(A4001,Questionnaire!A:KQ,35,FALSE)),"#",VLOOKUP(A4001,Questionnaire!A:KQ,35,FALSE))</f>
        <v>#</v>
      </c>
    </row>
    <row r="4002" spans="1:2">
      <c r="A4002" t="s">
        <v>294</v>
      </c>
      <c r="B4002" t="str">
        <f>IF(ISBLANK(VLOOKUP(A4002,Questionnaire!A:KQ,35,FALSE)),"#",VLOOKUP(A4002,Questionnaire!A:KQ,35,FALSE))</f>
        <v>#</v>
      </c>
    </row>
    <row r="4003" spans="1:2">
      <c r="A4003" t="s">
        <v>296</v>
      </c>
      <c r="B4003" t="str">
        <f>IF(ISBLANK(VLOOKUP(A4003,Questionnaire!A:KQ,35,FALSE)),"#",VLOOKUP(A4003,Questionnaire!A:KQ,35,FALSE))</f>
        <v>#</v>
      </c>
    </row>
    <row r="4004" spans="1:2">
      <c r="A4004" t="s">
        <v>301</v>
      </c>
      <c r="B4004" t="str">
        <f>IF(ISBLANK(VLOOKUP(A4004,Questionnaire!A:KQ,35,FALSE)),"#",VLOOKUP(A4004,Questionnaire!A:KQ,35,FALSE))</f>
        <v>#</v>
      </c>
    </row>
    <row r="4005" spans="1:2">
      <c r="A4005" t="s">
        <v>303</v>
      </c>
      <c r="B4005" t="str">
        <f>IF(ISBLANK(VLOOKUP(A4005,Questionnaire!A:KQ,35,FALSE)),"#",VLOOKUP(A4005,Questionnaire!A:KQ,35,FALSE))</f>
        <v>#</v>
      </c>
    </row>
    <row r="4006" spans="1:2">
      <c r="A4006" t="s">
        <v>305</v>
      </c>
      <c r="B4006" t="str">
        <f>IF(ISBLANK(VLOOKUP(A4006,Questionnaire!A:KQ,35,FALSE)),"#",VLOOKUP(A4006,Questionnaire!A:KQ,35,FALSE))</f>
        <v>#</v>
      </c>
    </row>
    <row r="4007" spans="1:2">
      <c r="A4007" t="s">
        <v>307</v>
      </c>
      <c r="B4007" t="str">
        <f>IF(ISBLANK(VLOOKUP(A4007,Questionnaire!A:KQ,35,FALSE)),"#",VLOOKUP(A4007,Questionnaire!A:KQ,35,FALSE))</f>
        <v>#</v>
      </c>
    </row>
    <row r="4008" spans="1:2">
      <c r="A4008" t="s">
        <v>311</v>
      </c>
      <c r="B4008" t="str">
        <f>IF(ISBLANK(VLOOKUP(A4008,Questionnaire!A:KQ,35,FALSE)),"#",VLOOKUP(A4008,Questionnaire!A:KQ,35,FALSE))</f>
        <v>#</v>
      </c>
    </row>
    <row r="4009" spans="1:2">
      <c r="A4009" t="s">
        <v>313</v>
      </c>
      <c r="B4009" t="str">
        <f>IF(ISBLANK(VLOOKUP(A4009,Questionnaire!A:KQ,35,FALSE)),"#",VLOOKUP(A4009,Questionnaire!A:KQ,35,FALSE))</f>
        <v>#</v>
      </c>
    </row>
    <row r="4010" spans="1:2">
      <c r="A4010" t="s">
        <v>314</v>
      </c>
      <c r="B4010" t="str">
        <f>IF(ISBLANK(VLOOKUP(A4010,Questionnaire!A:KQ,35,FALSE)),"#",VLOOKUP(A4010,Questionnaire!A:KQ,35,FALSE))</f>
        <v>#</v>
      </c>
    </row>
    <row r="4011" spans="1:2">
      <c r="A4011" t="s">
        <v>315</v>
      </c>
      <c r="B4011" t="str">
        <f>IF(ISBLANK(VLOOKUP(A4011,Questionnaire!A:KQ,35,FALSE)),"#",VLOOKUP(A4011,Questionnaire!A:KQ,35,FALSE))</f>
        <v>#</v>
      </c>
    </row>
    <row r="4012" spans="1:2">
      <c r="A4012" t="s">
        <v>317</v>
      </c>
      <c r="B4012" t="str">
        <f>IF(ISBLANK(VLOOKUP(A4012,Questionnaire!A:KQ,35,FALSE)),"#",VLOOKUP(A4012,Questionnaire!A:KQ,35,FALSE))</f>
        <v>#</v>
      </c>
    </row>
    <row r="4013" spans="1:2">
      <c r="A4013" t="s">
        <v>319</v>
      </c>
      <c r="B4013" t="str">
        <f>IF(ISBLANK(VLOOKUP(A4013,Questionnaire!A:KQ,35,FALSE)),"#",VLOOKUP(A4013,Questionnaire!A:KQ,35,FALSE))</f>
        <v>#</v>
      </c>
    </row>
    <row r="4014" spans="1:2">
      <c r="A4014" t="s">
        <v>322</v>
      </c>
      <c r="B4014" t="str">
        <f>IF(ISBLANK(VLOOKUP(A4014,Questionnaire!A:KQ,35,FALSE)),"#",VLOOKUP(A4014,Questionnaire!A:KQ,35,FALSE))</f>
        <v>#</v>
      </c>
    </row>
    <row r="4015" spans="1:2">
      <c r="A4015" t="s">
        <v>326</v>
      </c>
      <c r="B4015" t="str">
        <f>IF(ISBLANK(VLOOKUP(A4015,Questionnaire!A:KQ,35,FALSE)),"#",VLOOKUP(A4015,Questionnaire!A:KQ,35,FALSE))</f>
        <v>#</v>
      </c>
    </row>
    <row r="4016" spans="1:2">
      <c r="A4016" t="s">
        <v>328</v>
      </c>
      <c r="B4016" t="str">
        <f>IF(ISBLANK(VLOOKUP(A4016,Questionnaire!A:KQ,35,FALSE)),"#",VLOOKUP(A4016,Questionnaire!A:KQ,35,FALSE))</f>
        <v>#</v>
      </c>
    </row>
    <row r="4017" spans="1:2">
      <c r="A4017" t="s">
        <v>332</v>
      </c>
      <c r="B4017" t="str">
        <f>IF(ISBLANK(VLOOKUP(A4017,Questionnaire!A:KQ,35,FALSE)),"#",VLOOKUP(A4017,Questionnaire!A:KQ,35,FALSE))</f>
        <v>#</v>
      </c>
    </row>
    <row r="4018" spans="1:2">
      <c r="A4018" t="s">
        <v>333</v>
      </c>
      <c r="B4018" t="str">
        <f>IF(ISBLANK(VLOOKUP(A4018,Questionnaire!A:KQ,35,FALSE)),"#",VLOOKUP(A4018,Questionnaire!A:KQ,35,FALSE))</f>
        <v>#</v>
      </c>
    </row>
    <row r="4019" spans="1:2">
      <c r="A4019" t="s">
        <v>334</v>
      </c>
      <c r="B4019" t="str">
        <f>IF(ISBLANK(VLOOKUP(A4019,Questionnaire!A:KQ,35,FALSE)),"#",VLOOKUP(A4019,Questionnaire!A:KQ,35,FALSE))</f>
        <v>#</v>
      </c>
    </row>
    <row r="4020" spans="1:2">
      <c r="A4020" t="s">
        <v>335</v>
      </c>
      <c r="B4020" t="str">
        <f>IF(ISBLANK(VLOOKUP(A4020,Questionnaire!A:KQ,35,FALSE)),"#",VLOOKUP(A4020,Questionnaire!A:KQ,35,FALSE))</f>
        <v>#</v>
      </c>
    </row>
    <row r="4021" spans="1:2">
      <c r="A4021" t="s">
        <v>336</v>
      </c>
      <c r="B4021" t="str">
        <f>IF(ISBLANK(VLOOKUP(A4021,Questionnaire!A:KQ,35,FALSE)),"#",VLOOKUP(A4021,Questionnaire!A:KQ,35,FALSE))</f>
        <v>#</v>
      </c>
    </row>
    <row r="4022" spans="1:2">
      <c r="A4022" t="s">
        <v>337</v>
      </c>
      <c r="B4022" t="str">
        <f>IF(ISBLANK(VLOOKUP(A4022,Questionnaire!A:KQ,35,FALSE)),"#",VLOOKUP(A4022,Questionnaire!A:KQ,35,FALSE))</f>
        <v>#</v>
      </c>
    </row>
    <row r="4023" spans="1:2">
      <c r="A4023" t="s">
        <v>338</v>
      </c>
      <c r="B4023" t="str">
        <f>IF(ISBLANK(VLOOKUP(A4023,Questionnaire!A:KQ,35,FALSE)),"#",VLOOKUP(A4023,Questionnaire!A:KQ,35,FALSE))</f>
        <v>#</v>
      </c>
    </row>
    <row r="4024" spans="1:2">
      <c r="A4024" t="s">
        <v>339</v>
      </c>
      <c r="B4024" t="str">
        <f>IF(ISBLANK(VLOOKUP(A4024,Questionnaire!A:KQ,35,FALSE)),"#",VLOOKUP(A4024,Questionnaire!A:KQ,35,FALSE))</f>
        <v>#</v>
      </c>
    </row>
    <row r="4025" spans="1:2">
      <c r="A4025" t="s">
        <v>340</v>
      </c>
      <c r="B4025" t="str">
        <f>IF(ISBLANK(VLOOKUP(A4025,Questionnaire!A:KQ,35,FALSE)),"#",VLOOKUP(A4025,Questionnaire!A:KQ,35,FALSE))</f>
        <v>#</v>
      </c>
    </row>
    <row r="4026" spans="1:2">
      <c r="A4026" t="s">
        <v>341</v>
      </c>
      <c r="B4026" t="str">
        <f>IF(ISBLANK(VLOOKUP(A4026,Questionnaire!A:KQ,35,FALSE)),"#",VLOOKUP(A4026,Questionnaire!A:KQ,35,FALSE))</f>
        <v>#</v>
      </c>
    </row>
    <row r="4027" spans="1:2">
      <c r="A4027" t="s">
        <v>342</v>
      </c>
      <c r="B4027" t="str">
        <f>IF(ISBLANK(VLOOKUP(A4027,Questionnaire!A:KQ,35,FALSE)),"#",VLOOKUP(A4027,Questionnaire!A:KQ,35,FALSE))</f>
        <v>#</v>
      </c>
    </row>
    <row r="4028" spans="1:2">
      <c r="A4028" t="s">
        <v>343</v>
      </c>
      <c r="B4028" t="str">
        <f>IF(ISBLANK(VLOOKUP(A4028,Questionnaire!A:KQ,35,FALSE)),"#",VLOOKUP(A4028,Questionnaire!A:KQ,35,FALSE))</f>
        <v>#</v>
      </c>
    </row>
    <row r="4029" spans="1:2">
      <c r="A4029" t="s">
        <v>344</v>
      </c>
      <c r="B4029" t="str">
        <f>IF(ISBLANK(VLOOKUP(A4029,Questionnaire!A:KQ,35,FALSE)),"#",VLOOKUP(A4029,Questionnaire!A:KQ,35,FALSE))</f>
        <v>#</v>
      </c>
    </row>
    <row r="4030" spans="1:2">
      <c r="A4030" t="s">
        <v>345</v>
      </c>
      <c r="B4030" t="str">
        <f>IF(ISBLANK(VLOOKUP(A4030,Questionnaire!A:KQ,35,FALSE)),"#",VLOOKUP(A4030,Questionnaire!A:KQ,35,FALSE))</f>
        <v>#</v>
      </c>
    </row>
    <row r="4031" spans="1:2">
      <c r="A4031" t="s">
        <v>348</v>
      </c>
      <c r="B4031" t="str">
        <f>IF(ISBLANK(VLOOKUP(A4031,Questionnaire!A:KQ,35,FALSE)),"#",VLOOKUP(A4031,Questionnaire!A:KQ,35,FALSE))</f>
        <v>#</v>
      </c>
    </row>
    <row r="4032" spans="1:2">
      <c r="A4032" t="s">
        <v>353</v>
      </c>
      <c r="B4032" t="str">
        <f>IF(ISBLANK(VLOOKUP(A4032,Questionnaire!A:KQ,35,FALSE)),"#",VLOOKUP(A4032,Questionnaire!A:KQ,35,FALSE))</f>
        <v>#</v>
      </c>
    </row>
    <row r="4033" spans="1:2">
      <c r="A4033" t="s">
        <v>354</v>
      </c>
      <c r="B4033" t="str">
        <f>IF(ISBLANK(VLOOKUP(A4033,Questionnaire!A:KQ,35,FALSE)),"#",VLOOKUP(A4033,Questionnaire!A:KQ,35,FALSE))</f>
        <v>#</v>
      </c>
    </row>
    <row r="4034" spans="1:2">
      <c r="A4034" t="s">
        <v>355</v>
      </c>
      <c r="B4034" t="str">
        <f>IF(ISBLANK(VLOOKUP(A4034,Questionnaire!A:KQ,35,FALSE)),"#",VLOOKUP(A4034,Questionnaire!A:KQ,35,FALSE))</f>
        <v>#</v>
      </c>
    </row>
    <row r="4035" spans="1:2">
      <c r="A4035" t="s">
        <v>356</v>
      </c>
      <c r="B4035" t="str">
        <f>IF(ISBLANK(VLOOKUP(A4035,Questionnaire!A:KQ,35,FALSE)),"#",VLOOKUP(A4035,Questionnaire!A:KQ,35,FALSE))</f>
        <v>#</v>
      </c>
    </row>
    <row r="4036" spans="1:2">
      <c r="A4036" t="s">
        <v>357</v>
      </c>
      <c r="B4036" t="str">
        <f>IF(ISBLANK(VLOOKUP(A4036,Questionnaire!A:KQ,35,FALSE)),"#",VLOOKUP(A4036,Questionnaire!A:KQ,35,FALSE))</f>
        <v>#</v>
      </c>
    </row>
    <row r="4037" spans="1:2">
      <c r="A4037" t="s">
        <v>360</v>
      </c>
      <c r="B4037" t="str">
        <f>IF(ISBLANK(VLOOKUP(A4037,Questionnaire!A:KQ,35,FALSE)),"#",VLOOKUP(A4037,Questionnaire!A:KQ,35,FALSE))</f>
        <v>#</v>
      </c>
    </row>
    <row r="4038" spans="1:2">
      <c r="A4038" t="s">
        <v>362</v>
      </c>
      <c r="B4038" t="str">
        <f>IF(ISBLANK(VLOOKUP(A4038,Questionnaire!A:KQ,35,FALSE)),"#",VLOOKUP(A4038,Questionnaire!A:KQ,35,FALSE))</f>
        <v>#</v>
      </c>
    </row>
    <row r="4039" spans="1:2">
      <c r="A4039" t="s">
        <v>363</v>
      </c>
      <c r="B4039" t="str">
        <f>IF(ISBLANK(VLOOKUP(A4039,Questionnaire!A:KQ,35,FALSE)),"#",VLOOKUP(A4039,Questionnaire!A:KQ,35,FALSE))</f>
        <v>#</v>
      </c>
    </row>
    <row r="4040" spans="1:2">
      <c r="A4040" t="s">
        <v>364</v>
      </c>
      <c r="B4040" t="str">
        <f>IF(ISBLANK(VLOOKUP(A4040,Questionnaire!A:KQ,35,FALSE)),"#",VLOOKUP(A4040,Questionnaire!A:KQ,35,FALSE))</f>
        <v>#</v>
      </c>
    </row>
    <row r="4041" spans="1:2">
      <c r="A4041" t="s">
        <v>365</v>
      </c>
      <c r="B4041" t="str">
        <f>IF(ISBLANK(VLOOKUP(A4041,Questionnaire!A:KQ,35,FALSE)),"#",VLOOKUP(A4041,Questionnaire!A:KQ,35,FALSE))</f>
        <v>#</v>
      </c>
    </row>
    <row r="4042" spans="1:2">
      <c r="A4042" t="s">
        <v>366</v>
      </c>
      <c r="B4042" t="str">
        <f>IF(ISBLANK(VLOOKUP(A4042,Questionnaire!A:KQ,35,FALSE)),"#",VLOOKUP(A4042,Questionnaire!A:KQ,35,FALSE))</f>
        <v>#</v>
      </c>
    </row>
    <row r="4043" spans="1:2">
      <c r="A4043" t="s">
        <v>371</v>
      </c>
      <c r="B4043" t="str">
        <f>IF(ISBLANK(VLOOKUP(A4043,Questionnaire!A:KQ,35,FALSE)),"#",VLOOKUP(A4043,Questionnaire!A:KQ,35,FALSE))</f>
        <v>#</v>
      </c>
    </row>
    <row r="4044" spans="1:2">
      <c r="A4044" t="s">
        <v>372</v>
      </c>
      <c r="B4044" t="str">
        <f>IF(ISBLANK(VLOOKUP(A4044,Questionnaire!A:KQ,35,FALSE)),"#",VLOOKUP(A4044,Questionnaire!A:KQ,35,FALSE))</f>
        <v>#</v>
      </c>
    </row>
    <row r="4045" spans="1:2">
      <c r="A4045" t="s">
        <v>373</v>
      </c>
      <c r="B4045" t="str">
        <f>IF(ISBLANK(VLOOKUP(A4045,Questionnaire!A:KQ,35,FALSE)),"#",VLOOKUP(A4045,Questionnaire!A:KQ,35,FALSE))</f>
        <v>#</v>
      </c>
    </row>
    <row r="4046" spans="1:2">
      <c r="A4046" t="s">
        <v>374</v>
      </c>
      <c r="B4046" t="str">
        <f>IF(ISBLANK(VLOOKUP(A4046,Questionnaire!A:KQ,35,FALSE)),"#",VLOOKUP(A4046,Questionnaire!A:KQ,35,FALSE))</f>
        <v>#</v>
      </c>
    </row>
    <row r="4047" spans="1:2">
      <c r="A4047" t="s">
        <v>377</v>
      </c>
      <c r="B4047" t="str">
        <f>IF(ISBLANK(VLOOKUP(A4047,Questionnaire!A:KQ,35,FALSE)),"#",VLOOKUP(A4047,Questionnaire!A:KQ,35,FALSE))</f>
        <v>#</v>
      </c>
    </row>
    <row r="4048" spans="1:2">
      <c r="A4048" t="s">
        <v>379</v>
      </c>
      <c r="B4048" t="str">
        <f>IF(ISBLANK(VLOOKUP(A4048,Questionnaire!A:KQ,35,FALSE)),"#",VLOOKUP(A4048,Questionnaire!A:KQ,35,FALSE))</f>
        <v>#</v>
      </c>
    </row>
    <row r="4049" spans="1:2">
      <c r="A4049" t="s">
        <v>380</v>
      </c>
      <c r="B4049" t="str">
        <f>IF(ISBLANK(VLOOKUP(A4049,Questionnaire!A:KQ,35,FALSE)),"#",VLOOKUP(A4049,Questionnaire!A:KQ,35,FALSE))</f>
        <v>#</v>
      </c>
    </row>
    <row r="4050" spans="1:2">
      <c r="A4050" t="s">
        <v>381</v>
      </c>
      <c r="B4050" t="str">
        <f>IF(ISBLANK(VLOOKUP(A4050,Questionnaire!A:KQ,35,FALSE)),"#",VLOOKUP(A4050,Questionnaire!A:KQ,35,FALSE))</f>
        <v>#</v>
      </c>
    </row>
    <row r="4051" spans="1:2">
      <c r="A4051" t="s">
        <v>382</v>
      </c>
      <c r="B4051" t="str">
        <f>IF(ISBLANK(VLOOKUP(A4051,Questionnaire!A:KQ,35,FALSE)),"#",VLOOKUP(A4051,Questionnaire!A:KQ,35,FALSE))</f>
        <v>#</v>
      </c>
    </row>
    <row r="4052" spans="1:2">
      <c r="A4052" t="s">
        <v>384</v>
      </c>
      <c r="B4052" t="str">
        <f>IF(ISBLANK(VLOOKUP(A4052,Questionnaire!A:KQ,35,FALSE)),"#",VLOOKUP(A4052,Questionnaire!A:KQ,35,FALSE))</f>
        <v>#</v>
      </c>
    </row>
    <row r="4053" spans="1:2">
      <c r="A4053" t="s">
        <v>387</v>
      </c>
      <c r="B4053" t="str">
        <f>IF(ISBLANK(VLOOKUP(A4053,Questionnaire!A:KQ,35,FALSE)),"#",VLOOKUP(A4053,Questionnaire!A:KQ,35,FALSE))</f>
        <v>#</v>
      </c>
    </row>
    <row r="4054" spans="1:2">
      <c r="A4054" t="s">
        <v>391</v>
      </c>
      <c r="B4054" t="str">
        <f>IF(ISBLANK(VLOOKUP(A4054,Questionnaire!A:KQ,35,FALSE)),"#",VLOOKUP(A4054,Questionnaire!A:KQ,35,FALSE))</f>
        <v>#</v>
      </c>
    </row>
    <row r="4055" spans="1:2">
      <c r="A4055" t="s">
        <v>393</v>
      </c>
      <c r="B4055" t="str">
        <f>IF(ISBLANK(VLOOKUP(A4055,Questionnaire!A:KQ,35,FALSE)),"#",VLOOKUP(A4055,Questionnaire!A:KQ,35,FALSE))</f>
        <v>#</v>
      </c>
    </row>
    <row r="4056" spans="1:2">
      <c r="A4056" t="s">
        <v>395</v>
      </c>
      <c r="B4056" t="str">
        <f>IF(ISBLANK(VLOOKUP(A4056,Questionnaire!A:KQ,35,FALSE)),"#",VLOOKUP(A4056,Questionnaire!A:KQ,35,FALSE))</f>
        <v>#</v>
      </c>
    </row>
    <row r="4057" spans="1:2">
      <c r="A4057" t="s">
        <v>398</v>
      </c>
      <c r="B4057" t="str">
        <f>IF(ISBLANK(VLOOKUP(A4057,Questionnaire!A:KQ,35,FALSE)),"#",VLOOKUP(A4057,Questionnaire!A:KQ,35,FALSE))</f>
        <v>#</v>
      </c>
    </row>
    <row r="4058" spans="1:2">
      <c r="A4058" t="s">
        <v>402</v>
      </c>
      <c r="B4058" t="str">
        <f>IF(ISBLANK(VLOOKUP(A4058,Questionnaire!A:KQ,35,FALSE)),"#",VLOOKUP(A4058,Questionnaire!A:KQ,35,FALSE))</f>
        <v>#</v>
      </c>
    </row>
    <row r="4059" spans="1:2">
      <c r="A4059" t="s">
        <v>405</v>
      </c>
      <c r="B4059" t="str">
        <f>IF(ISBLANK(VLOOKUP(A4059,Questionnaire!A:KQ,35,FALSE)),"#",VLOOKUP(A4059,Questionnaire!A:KQ,35,FALSE))</f>
        <v>#</v>
      </c>
    </row>
    <row r="4060" spans="1:2">
      <c r="A4060" t="s">
        <v>409</v>
      </c>
      <c r="B4060" t="str">
        <f>IF(ISBLANK(VLOOKUP(A4060,Questionnaire!A:KQ,35,FALSE)),"#",VLOOKUP(A4060,Questionnaire!A:KQ,35,FALSE))</f>
        <v>#</v>
      </c>
    </row>
    <row r="4061" spans="1:2">
      <c r="A4061" t="s">
        <v>412</v>
      </c>
      <c r="B4061" t="str">
        <f>IF(ISBLANK(VLOOKUP(A4061,Questionnaire!A:KQ,35,FALSE)),"#",VLOOKUP(A4061,Questionnaire!A:KQ,35,FALSE))</f>
        <v>#</v>
      </c>
    </row>
    <row r="4062" spans="1:2">
      <c r="A4062" t="s">
        <v>415</v>
      </c>
      <c r="B4062" t="str">
        <f>IF(ISBLANK(VLOOKUP(A4062,Questionnaire!A:KQ,35,FALSE)),"#",VLOOKUP(A4062,Questionnaire!A:KQ,35,FALSE))</f>
        <v>#</v>
      </c>
    </row>
    <row r="4063" spans="1:2">
      <c r="A4063" t="s">
        <v>418</v>
      </c>
      <c r="B4063" t="str">
        <f>IF(ISBLANK(VLOOKUP(A4063,Questionnaire!A:KQ,35,FALSE)),"#",VLOOKUP(A4063,Questionnaire!A:KQ,35,FALSE))</f>
        <v>#</v>
      </c>
    </row>
    <row r="4064" spans="1:2">
      <c r="A4064" t="s">
        <v>421</v>
      </c>
      <c r="B4064" t="str">
        <f>IF(ISBLANK(VLOOKUP(A4064,Questionnaire!A:KQ,35,FALSE)),"#",VLOOKUP(A4064,Questionnaire!A:KQ,35,FALSE))</f>
        <v>#</v>
      </c>
    </row>
    <row r="4065" spans="1:2">
      <c r="A4065" t="s">
        <v>424</v>
      </c>
      <c r="B4065" t="str">
        <f>IF(ISBLANK(VLOOKUP(A4065,Questionnaire!A:KQ,35,FALSE)),"#",VLOOKUP(A4065,Questionnaire!A:KQ,35,FALSE))</f>
        <v>#</v>
      </c>
    </row>
    <row r="4066" spans="1:2">
      <c r="A4066" t="s">
        <v>429</v>
      </c>
      <c r="B4066" t="str">
        <f>IF(ISBLANK(VLOOKUP(A4066,Questionnaire!A:KQ,35,FALSE)),"#",VLOOKUP(A4066,Questionnaire!A:KQ,35,FALSE))</f>
        <v>#</v>
      </c>
    </row>
    <row r="4067" spans="1:2">
      <c r="A4067" t="s">
        <v>432</v>
      </c>
      <c r="B4067" t="str">
        <f>IF(ISBLANK(VLOOKUP(A4067,Questionnaire!A:KQ,35,FALSE)),"#",VLOOKUP(A4067,Questionnaire!A:KQ,35,FALSE))</f>
        <v>#</v>
      </c>
    </row>
    <row r="4068" spans="1:2">
      <c r="A4068" t="s">
        <v>435</v>
      </c>
      <c r="B4068" t="str">
        <f>IF(ISBLANK(VLOOKUP(A4068,Questionnaire!A:KQ,35,FALSE)),"#",VLOOKUP(A4068,Questionnaire!A:KQ,35,FALSE))</f>
        <v>#</v>
      </c>
    </row>
    <row r="4069" spans="1:2">
      <c r="A4069" t="s">
        <v>437</v>
      </c>
      <c r="B4069" t="str">
        <f>IF(ISBLANK(VLOOKUP(A4069,Questionnaire!A:KQ,35,FALSE)),"#",VLOOKUP(A4069,Questionnaire!A:KQ,35,FALSE))</f>
        <v>#</v>
      </c>
    </row>
    <row r="4070" spans="1:2">
      <c r="A4070" t="s">
        <v>439</v>
      </c>
      <c r="B4070" t="str">
        <f>IF(ISBLANK(VLOOKUP(A4070,Questionnaire!A:KQ,35,FALSE)),"#",VLOOKUP(A4070,Questionnaire!A:KQ,35,FALSE))</f>
        <v>#</v>
      </c>
    </row>
    <row r="4071" spans="1:2">
      <c r="A4071" t="s">
        <v>442</v>
      </c>
      <c r="B4071" t="str">
        <f>IF(ISBLANK(VLOOKUP(A4071,Questionnaire!A:KQ,35,FALSE)),"#",VLOOKUP(A4071,Questionnaire!A:KQ,35,FALSE))</f>
        <v>#</v>
      </c>
    </row>
    <row r="4072" spans="1:2">
      <c r="A4072" t="s">
        <v>445</v>
      </c>
      <c r="B4072" t="str">
        <f>IF(ISBLANK(VLOOKUP(A4072,Questionnaire!A:KQ,35,FALSE)),"#",VLOOKUP(A4072,Questionnaire!A:KQ,35,FALSE))</f>
        <v>#</v>
      </c>
    </row>
    <row r="4073" spans="1:2">
      <c r="A4073" t="s">
        <v>448</v>
      </c>
      <c r="B4073" t="str">
        <f>IF(ISBLANK(VLOOKUP(A4073,Questionnaire!A:KQ,35,FALSE)),"#",VLOOKUP(A4073,Questionnaire!A:KQ,35,FALSE))</f>
        <v>#</v>
      </c>
    </row>
    <row r="4074" spans="1:2">
      <c r="A4074" t="s">
        <v>452</v>
      </c>
      <c r="B4074" t="str">
        <f>IF(ISBLANK(VLOOKUP(A4074,Questionnaire!A:KQ,35,FALSE)),"#",VLOOKUP(A4074,Questionnaire!A:KQ,35,FALSE))</f>
        <v>#</v>
      </c>
    </row>
    <row r="4075" spans="1:2">
      <c r="A4075" t="s">
        <v>455</v>
      </c>
      <c r="B4075" t="str">
        <f>IF(ISBLANK(VLOOKUP(A4075,Questionnaire!A:KQ,35,FALSE)),"#",VLOOKUP(A4075,Questionnaire!A:KQ,35,FALSE))</f>
        <v>#</v>
      </c>
    </row>
    <row r="4076" spans="1:2">
      <c r="A4076" t="s">
        <v>458</v>
      </c>
      <c r="B4076" t="str">
        <f>IF(ISBLANK(VLOOKUP(A4076,Questionnaire!A:KQ,35,FALSE)),"#",VLOOKUP(A4076,Questionnaire!A:KQ,35,FALSE))</f>
        <v>#</v>
      </c>
    </row>
    <row r="4077" spans="1:2">
      <c r="A4077" t="s">
        <v>461</v>
      </c>
      <c r="B4077" t="str">
        <f>IF(ISBLANK(VLOOKUP(A4077,Questionnaire!A:KQ,35,FALSE)),"#",VLOOKUP(A4077,Questionnaire!A:KQ,35,FALSE))</f>
        <v>#</v>
      </c>
    </row>
    <row r="4078" spans="1:2">
      <c r="A4078" t="s">
        <v>465</v>
      </c>
      <c r="B4078" t="str">
        <f>IF(ISBLANK(VLOOKUP(A4078,Questionnaire!A:KQ,35,FALSE)),"#",VLOOKUP(A4078,Questionnaire!A:KQ,35,FALSE))</f>
        <v>#</v>
      </c>
    </row>
    <row r="4079" spans="1:2">
      <c r="A4079" t="s">
        <v>467</v>
      </c>
      <c r="B4079" t="str">
        <f>IF(ISBLANK(VLOOKUP(A4079,Questionnaire!A:KQ,35,FALSE)),"#",VLOOKUP(A4079,Questionnaire!A:KQ,35,FALSE))</f>
        <v>#</v>
      </c>
    </row>
    <row r="4080" spans="1:2">
      <c r="A4080" t="s">
        <v>469</v>
      </c>
      <c r="B4080" t="str">
        <f>IF(ISBLANK(VLOOKUP(A4080,Questionnaire!A:KQ,35,FALSE)),"#",VLOOKUP(A4080,Questionnaire!A:KQ,35,FALSE))</f>
        <v>#</v>
      </c>
    </row>
    <row r="4081" spans="1:3">
      <c r="A4081" t="s">
        <v>471</v>
      </c>
      <c r="B4081" t="str">
        <f>IF(ISBLANK(VLOOKUP(A4081,Questionnaire!A:KQ,35,FALSE)),"#",VLOOKUP(A4081,Questionnaire!A:KQ,35,FALSE))</f>
        <v>#</v>
      </c>
    </row>
    <row r="4082" spans="1:3">
      <c r="A4082" t="s">
        <v>473</v>
      </c>
      <c r="B4082" t="str">
        <f>IF(ISBLANK(VLOOKUP(A4082,Questionnaire!A:KQ,35,FALSE)),"#",VLOOKUP(A4082,Questionnaire!A:KQ,35,FALSE))</f>
        <v>#</v>
      </c>
    </row>
    <row r="4083" spans="1:3">
      <c r="A4083" t="s">
        <v>475</v>
      </c>
      <c r="B4083" t="str">
        <f>IF(ISBLANK(VLOOKUP(A4083,Questionnaire!A:KQ,35,FALSE)),"#",VLOOKUP(A4083,Questionnaire!A:KQ,35,FALSE))</f>
        <v>#</v>
      </c>
    </row>
    <row r="4084" spans="1:3">
      <c r="A4084" t="s">
        <v>185</v>
      </c>
      <c r="B4084" t="str">
        <f>IF(ISBLANK(VLOOKUP(A4084,Questionnaire!A:KQ,36,FALSE)),"#",VLOOKUP(A4084,Questionnaire!A:KQ,36,FALSE))</f>
        <v>#</v>
      </c>
      <c r="C4084">
        <v>33</v>
      </c>
    </row>
    <row r="4085" spans="1:3">
      <c r="A4085" t="s">
        <v>187</v>
      </c>
      <c r="B4085" t="str">
        <f>IF(ISNA(VLOOKUP(VLOOKUP(A4085,Questionnaire!A:KQ,36,FALSE),'CORA Encoding'!D:E,2,FALSE)),"#",VLOOKUP(VLOOKUP(A4085,Questionnaire!A:KQ,36,FALSE),'CORA Encoding'!D:E,2,FALSE))</f>
        <v>#</v>
      </c>
    </row>
    <row r="4086" spans="1:3">
      <c r="A4086" t="s">
        <v>189</v>
      </c>
      <c r="B4086" t="str">
        <f>IF(ISNA(VLOOKUP(VLOOKUP(A4086,Questionnaire!A:KQ,36,FALSE),'CORA Encoding'!G:H,2,FALSE)),"#",VLOOKUP(VLOOKUP(A4086,Questionnaire!A:KQ,36,FALSE),'CORA Encoding'!G:H,2,FALSE))</f>
        <v>#</v>
      </c>
    </row>
    <row r="4087" spans="1:3">
      <c r="A4087" t="s">
        <v>191</v>
      </c>
      <c r="B4087" t="str">
        <f>IF(ISNA(VLOOKUP(VLOOKUP(A4087,Questionnaire!A:KQ,36,FALSE),'Country List'!E:F,2,FALSE)),"#",VLOOKUP(VLOOKUP(A4087,Questionnaire!A:KQ,36,FALSE),'Country List'!E:F,2,FALSE))</f>
        <v>#</v>
      </c>
    </row>
    <row r="4088" spans="1:3">
      <c r="A4088" t="s">
        <v>193</v>
      </c>
      <c r="B4088" t="str">
        <f>IF(ISNA(VLOOKUP(VLOOKUP(A4088,Questionnaire!A:KQ,36,FALSE),'Industry List'!B:C,2,FALSE)),"#",VLOOKUP(VLOOKUP(A4088,Questionnaire!A:KQ,36,FALSE),'Industry List'!B:C,2,FALSE))</f>
        <v>#</v>
      </c>
    </row>
    <row r="4089" spans="1:3">
      <c r="A4089" t="s">
        <v>197</v>
      </c>
      <c r="B4089" t="str">
        <f>IF(ISBLANK(VLOOKUP(A4089,Questionnaire!A:KQ,36,FALSE)),"#",VLOOKUP(A4089,Questionnaire!A:KQ,36,FALSE))</f>
        <v>#</v>
      </c>
    </row>
    <row r="4090" spans="1:3">
      <c r="A4090" t="s">
        <v>201</v>
      </c>
      <c r="B4090" t="str">
        <f>IF(ISBLANK(VLOOKUP(A4090,Questionnaire!A:KQ,36,FALSE)),"#",VLOOKUP(A4090,Questionnaire!A:KQ,36,FALSE))</f>
        <v>#</v>
      </c>
    </row>
    <row r="4091" spans="1:3">
      <c r="A4091" t="s">
        <v>203</v>
      </c>
      <c r="B4091" t="str">
        <f>IF(ISNA(VLOOKUP(VLOOKUP(A4091,Questionnaire!A:KQ,36,FALSE),'CORA Encoding'!J:K,2,FALSE)),"#",VLOOKUP(VLOOKUP(A4091,Questionnaire!A:KQ,36,FALSE),'CORA Encoding'!J:K,2,FALSE))</f>
        <v>#</v>
      </c>
    </row>
    <row r="4092" spans="1:3">
      <c r="A4092" t="s">
        <v>208</v>
      </c>
      <c r="B4092" t="str">
        <f>IF(ISBLANK(VLOOKUP(A4092,Questionnaire!A:KQ,36,FALSE)),"#",VLOOKUP(A4092,Questionnaire!A:KQ,36,FALSE))</f>
        <v>#</v>
      </c>
    </row>
    <row r="4093" spans="1:3">
      <c r="A4093" t="s">
        <v>213</v>
      </c>
      <c r="B4093" t="str">
        <f>IF(ISBLANK(VLOOKUP(A4093,Questionnaire!A:KQ,36,FALSE)),"#",VLOOKUP(A4093,Questionnaire!A:KQ,36,FALSE))</f>
        <v>#</v>
      </c>
    </row>
    <row r="4094" spans="1:3">
      <c r="A4094" t="s">
        <v>215</v>
      </c>
      <c r="B4094" t="str">
        <f>IF(ISBLANK(VLOOKUP(A4094,Questionnaire!A:KQ,36,FALSE)),"#",VLOOKUP(A4094,Questionnaire!A:KQ,36,FALSE))</f>
        <v>#</v>
      </c>
    </row>
    <row r="4095" spans="1:3">
      <c r="A4095" t="s">
        <v>217</v>
      </c>
      <c r="B4095" t="str">
        <f>IF(ISBLANK(VLOOKUP(A4095,Questionnaire!A:KQ,36,FALSE)),"#",VLOOKUP(A4095,Questionnaire!A:KQ,36,FALSE))</f>
        <v>#</v>
      </c>
    </row>
    <row r="4096" spans="1:3">
      <c r="A4096" t="s">
        <v>219</v>
      </c>
      <c r="B4096" t="str">
        <f>IF(ISBLANK(VLOOKUP(A4096,Questionnaire!A:KQ,36,FALSE)),"#",VLOOKUP(A4096,Questionnaire!A:KQ,36,FALSE))</f>
        <v>#</v>
      </c>
    </row>
    <row r="4097" spans="1:2">
      <c r="A4097" t="s">
        <v>221</v>
      </c>
      <c r="B4097" t="str">
        <f>IF(ISBLANK(VLOOKUP(A4097,Questionnaire!A:KQ,36,FALSE)),"#",VLOOKUP(A4097,Questionnaire!A:KQ,36,FALSE))</f>
        <v>#</v>
      </c>
    </row>
    <row r="4098" spans="1:2">
      <c r="A4098" t="s">
        <v>223</v>
      </c>
      <c r="B4098" t="str">
        <f>IF(ISBLANK(VLOOKUP(A4098,Questionnaire!A:KQ,36,FALSE)),"#",VLOOKUP(A4098,Questionnaire!A:KQ,36,FALSE))</f>
        <v>#</v>
      </c>
    </row>
    <row r="4099" spans="1:2">
      <c r="A4099" t="s">
        <v>225</v>
      </c>
      <c r="B4099" t="str">
        <f>IF(ISBLANK(VLOOKUP(A4099,Questionnaire!A:KQ,36,FALSE)),"#",VLOOKUP(A4099,Questionnaire!A:KQ,36,FALSE))</f>
        <v>#</v>
      </c>
    </row>
    <row r="4100" spans="1:2">
      <c r="A4100" t="s">
        <v>227</v>
      </c>
      <c r="B4100" t="str">
        <f>IF(ISBLANK(VLOOKUP(A4100,Questionnaire!A:KQ,36,FALSE)),"#",VLOOKUP(A4100,Questionnaire!A:KQ,36,FALSE))</f>
        <v>#</v>
      </c>
    </row>
    <row r="4101" spans="1:2">
      <c r="A4101" t="s">
        <v>229</v>
      </c>
      <c r="B4101" t="str">
        <f>IF(ISBLANK(VLOOKUP(A4101,Questionnaire!A:KQ,36,FALSE)),"#",VLOOKUP(A4101,Questionnaire!A:KQ,36,FALSE))</f>
        <v>#</v>
      </c>
    </row>
    <row r="4102" spans="1:2">
      <c r="A4102" t="s">
        <v>231</v>
      </c>
      <c r="B4102" t="str">
        <f>IF(ISBLANK(VLOOKUP(A4102,Questionnaire!A:KQ,36,FALSE)),"#",VLOOKUP(A4102,Questionnaire!A:KQ,36,FALSE))</f>
        <v>#</v>
      </c>
    </row>
    <row r="4103" spans="1:2">
      <c r="A4103" t="s">
        <v>233</v>
      </c>
      <c r="B4103" t="str">
        <f>IF(ISBLANK(VLOOKUP(A4103,Questionnaire!A:KQ,36,FALSE)),"#",VLOOKUP(A4103,Questionnaire!A:KQ,36,FALSE))</f>
        <v>#</v>
      </c>
    </row>
    <row r="4104" spans="1:2">
      <c r="A4104" t="s">
        <v>235</v>
      </c>
      <c r="B4104" t="str">
        <f>IF(ISBLANK(VLOOKUP(A4104,Questionnaire!A:KQ,36,FALSE)),"#",VLOOKUP(A4104,Questionnaire!A:KQ,36,FALSE))</f>
        <v>#</v>
      </c>
    </row>
    <row r="4105" spans="1:2">
      <c r="A4105" t="s">
        <v>237</v>
      </c>
      <c r="B4105" t="str">
        <f>IF(ISBLANK(VLOOKUP(A4105,Questionnaire!A:KQ,36,FALSE)),"#",VLOOKUP(A4105,Questionnaire!A:KQ,36,FALSE))</f>
        <v>#</v>
      </c>
    </row>
    <row r="4106" spans="1:2">
      <c r="A4106" t="s">
        <v>239</v>
      </c>
      <c r="B4106" t="str">
        <f>IF(ISBLANK(VLOOKUP(A4106,Questionnaire!A:KQ,36,FALSE)),"#",VLOOKUP(A4106,Questionnaire!A:KQ,36,FALSE))</f>
        <v>#</v>
      </c>
    </row>
    <row r="4107" spans="1:2">
      <c r="A4107" t="s">
        <v>242</v>
      </c>
      <c r="B4107" t="str">
        <f>IF(ISBLANK(VLOOKUP(A4107,Questionnaire!A:KQ,36,FALSE)),"#",VLOOKUP(A4107,Questionnaire!A:KQ,36,FALSE))</f>
        <v>#</v>
      </c>
    </row>
    <row r="4108" spans="1:2">
      <c r="A4108" t="s">
        <v>245</v>
      </c>
      <c r="B4108" t="str">
        <f>IF(ISBLANK(VLOOKUP(A4108,Questionnaire!A:KQ,36,FALSE)),"#",VLOOKUP(A4108,Questionnaire!A:KQ,36,FALSE))</f>
        <v>#</v>
      </c>
    </row>
    <row r="4109" spans="1:2">
      <c r="A4109" t="s">
        <v>247</v>
      </c>
      <c r="B4109" t="str">
        <f>IF(ISBLANK(VLOOKUP(A4109,Questionnaire!A:KQ,36,FALSE)),"#",VLOOKUP(A4109,Questionnaire!A:KQ,36,FALSE))</f>
        <v>#</v>
      </c>
    </row>
    <row r="4110" spans="1:2">
      <c r="A4110" t="s">
        <v>249</v>
      </c>
      <c r="B4110" t="str">
        <f>IF(ISBLANK(VLOOKUP(A4110,Questionnaire!A:KQ,36,FALSE)),"#",VLOOKUP(A4110,Questionnaire!A:KQ,36,FALSE))</f>
        <v>#</v>
      </c>
    </row>
    <row r="4111" spans="1:2">
      <c r="A4111" t="s">
        <v>250</v>
      </c>
      <c r="B4111" t="str">
        <f>IF(ISBLANK(VLOOKUP(A4111,Questionnaire!A:KQ,36,FALSE)),"#",VLOOKUP(A4111,Questionnaire!A:KQ,36,FALSE))</f>
        <v>#</v>
      </c>
    </row>
    <row r="4112" spans="1:2">
      <c r="A4112" t="s">
        <v>252</v>
      </c>
      <c r="B4112" t="str">
        <f>IF(ISBLANK(VLOOKUP(A4112,Questionnaire!A:KQ,36,FALSE)),"#",VLOOKUP(A4112,Questionnaire!A:KQ,36,FALSE))</f>
        <v>#</v>
      </c>
    </row>
    <row r="4113" spans="1:2">
      <c r="A4113" t="s">
        <v>255</v>
      </c>
      <c r="B4113" t="str">
        <f>IF(ISBLANK(VLOOKUP(A4113,Questionnaire!A:KQ,36,FALSE)),"#",VLOOKUP(A4113,Questionnaire!A:KQ,36,FALSE))</f>
        <v>#</v>
      </c>
    </row>
    <row r="4114" spans="1:2">
      <c r="A4114" t="s">
        <v>258</v>
      </c>
      <c r="B4114" t="str">
        <f>IF(ISNA(VLOOKUP(VLOOKUP(A4114,Questionnaire!A:KQ,36,FALSE),'CORA Encoding'!M:N,2,FALSE)),"#",VLOOKUP(VLOOKUP(A4114,Questionnaire!A:KQ,36,FALSE),'CORA Encoding'!M:N,2,FALSE))</f>
        <v>#</v>
      </c>
    </row>
    <row r="4115" spans="1:2">
      <c r="A4115" t="s">
        <v>261</v>
      </c>
      <c r="B4115" t="str">
        <f>IF(ISBLANK(VLOOKUP(A4115,Questionnaire!A:KQ,36,FALSE)),"#",VLOOKUP(A4115,Questionnaire!A:KQ,36,FALSE))</f>
        <v>#</v>
      </c>
    </row>
    <row r="4116" spans="1:2">
      <c r="A4116" t="s">
        <v>263</v>
      </c>
      <c r="B4116" t="str">
        <f>IF(ISBLANK(VLOOKUP(A4116,Questionnaire!A:KQ,36,FALSE)),"#",VLOOKUP(A4116,Questionnaire!A:KQ,36,FALSE))</f>
        <v>#</v>
      </c>
    </row>
    <row r="4117" spans="1:2">
      <c r="A4117" t="s">
        <v>265</v>
      </c>
      <c r="B4117" t="str">
        <f>IF(ISBLANK(VLOOKUP(A4117,Questionnaire!A:KQ,36,FALSE)),"#",VLOOKUP(A4117,Questionnaire!A:KQ,36,FALSE))</f>
        <v>#</v>
      </c>
    </row>
    <row r="4118" spans="1:2">
      <c r="A4118" t="s">
        <v>267</v>
      </c>
      <c r="B4118" t="str">
        <f>IF(ISBLANK(VLOOKUP(A4118,Questionnaire!A:KQ,36,FALSE)),"#",VLOOKUP(A4118,Questionnaire!A:KQ,36,FALSE))</f>
        <v>#</v>
      </c>
    </row>
    <row r="4119" spans="1:2">
      <c r="A4119" t="s">
        <v>269</v>
      </c>
      <c r="B4119" t="str">
        <f>IF(ISBLANK(VLOOKUP(A4119,Questionnaire!A:KQ,36,FALSE)),"#",VLOOKUP(A4119,Questionnaire!A:KQ,36,FALSE))</f>
        <v>#</v>
      </c>
    </row>
    <row r="4120" spans="1:2">
      <c r="A4120" t="s">
        <v>274</v>
      </c>
      <c r="B4120" t="str">
        <f>IF(ISBLANK(VLOOKUP(A4120,Questionnaire!A:KQ,36,FALSE)),"#",VLOOKUP(A4120,Questionnaire!A:KQ,36,FALSE))</f>
        <v>#</v>
      </c>
    </row>
    <row r="4121" spans="1:2">
      <c r="A4121" t="s">
        <v>276</v>
      </c>
      <c r="B4121" t="str">
        <f>IF(ISBLANK(VLOOKUP(A4121,Questionnaire!A:KQ,36,FALSE)),"#",VLOOKUP(A4121,Questionnaire!A:KQ,36,FALSE))</f>
        <v>#</v>
      </c>
    </row>
    <row r="4122" spans="1:2">
      <c r="A4122" t="s">
        <v>278</v>
      </c>
      <c r="B4122" t="str">
        <f>IF(ISBLANK(VLOOKUP(A4122,Questionnaire!A:KQ,36,FALSE)),"#",VLOOKUP(A4122,Questionnaire!A:KQ,36,FALSE))</f>
        <v>#</v>
      </c>
    </row>
    <row r="4123" spans="1:2">
      <c r="A4123" t="s">
        <v>280</v>
      </c>
      <c r="B4123" t="str">
        <f>IF(ISBLANK(VLOOKUP(A4123,Questionnaire!A:KQ,36,FALSE)),"#",VLOOKUP(A4123,Questionnaire!A:KQ,36,FALSE))</f>
        <v>#</v>
      </c>
    </row>
    <row r="4124" spans="1:2">
      <c r="A4124" t="s">
        <v>282</v>
      </c>
      <c r="B4124" t="str">
        <f>IF(ISBLANK(VLOOKUP(A4124,Questionnaire!A:KQ,36,FALSE)),"#",VLOOKUP(A4124,Questionnaire!A:KQ,36,FALSE))</f>
        <v>#</v>
      </c>
    </row>
    <row r="4125" spans="1:2">
      <c r="A4125" t="s">
        <v>286</v>
      </c>
      <c r="B4125" t="str">
        <f>IF(ISBLANK(VLOOKUP(A4125,Questionnaire!A:KQ,36,FALSE)),"#",VLOOKUP(A4125,Questionnaire!A:KQ,36,FALSE))</f>
        <v>#</v>
      </c>
    </row>
    <row r="4126" spans="1:2">
      <c r="A4126" t="s">
        <v>288</v>
      </c>
      <c r="B4126" t="str">
        <f>IF(ISBLANK(VLOOKUP(A4126,Questionnaire!A:KQ,36,FALSE)),"#",VLOOKUP(A4126,Questionnaire!A:KQ,36,FALSE))</f>
        <v>#</v>
      </c>
    </row>
    <row r="4127" spans="1:2">
      <c r="A4127" t="s">
        <v>290</v>
      </c>
      <c r="B4127" t="str">
        <f>IF(ISBLANK(VLOOKUP(A4127,Questionnaire!A:KQ,36,FALSE)),"#",VLOOKUP(A4127,Questionnaire!A:KQ,36,FALSE))</f>
        <v>#</v>
      </c>
    </row>
    <row r="4128" spans="1:2">
      <c r="A4128" t="s">
        <v>292</v>
      </c>
      <c r="B4128" t="str">
        <f>IF(ISBLANK(VLOOKUP(A4128,Questionnaire!A:KQ,36,FALSE)),"#",VLOOKUP(A4128,Questionnaire!A:KQ,36,FALSE))</f>
        <v>#</v>
      </c>
    </row>
    <row r="4129" spans="1:2">
      <c r="A4129" t="s">
        <v>294</v>
      </c>
      <c r="B4129" t="str">
        <f>IF(ISBLANK(VLOOKUP(A4129,Questionnaire!A:KQ,36,FALSE)),"#",VLOOKUP(A4129,Questionnaire!A:KQ,36,FALSE))</f>
        <v>#</v>
      </c>
    </row>
    <row r="4130" spans="1:2">
      <c r="A4130" t="s">
        <v>296</v>
      </c>
      <c r="B4130" t="str">
        <f>IF(ISBLANK(VLOOKUP(A4130,Questionnaire!A:KQ,36,FALSE)),"#",VLOOKUP(A4130,Questionnaire!A:KQ,36,FALSE))</f>
        <v>#</v>
      </c>
    </row>
    <row r="4131" spans="1:2">
      <c r="A4131" t="s">
        <v>301</v>
      </c>
      <c r="B4131" t="str">
        <f>IF(ISBLANK(VLOOKUP(A4131,Questionnaire!A:KQ,36,FALSE)),"#",VLOOKUP(A4131,Questionnaire!A:KQ,36,FALSE))</f>
        <v>#</v>
      </c>
    </row>
    <row r="4132" spans="1:2">
      <c r="A4132" t="s">
        <v>303</v>
      </c>
      <c r="B4132" t="str">
        <f>IF(ISBLANK(VLOOKUP(A4132,Questionnaire!A:KQ,36,FALSE)),"#",VLOOKUP(A4132,Questionnaire!A:KQ,36,FALSE))</f>
        <v>#</v>
      </c>
    </row>
    <row r="4133" spans="1:2">
      <c r="A4133" t="s">
        <v>305</v>
      </c>
      <c r="B4133" t="str">
        <f>IF(ISBLANK(VLOOKUP(A4133,Questionnaire!A:KQ,36,FALSE)),"#",VLOOKUP(A4133,Questionnaire!A:KQ,36,FALSE))</f>
        <v>#</v>
      </c>
    </row>
    <row r="4134" spans="1:2">
      <c r="A4134" t="s">
        <v>307</v>
      </c>
      <c r="B4134" t="str">
        <f>IF(ISBLANK(VLOOKUP(A4134,Questionnaire!A:KQ,36,FALSE)),"#",VLOOKUP(A4134,Questionnaire!A:KQ,36,FALSE))</f>
        <v>#</v>
      </c>
    </row>
    <row r="4135" spans="1:2">
      <c r="A4135" t="s">
        <v>311</v>
      </c>
      <c r="B4135" t="str">
        <f>IF(ISBLANK(VLOOKUP(A4135,Questionnaire!A:KQ,36,FALSE)),"#",VLOOKUP(A4135,Questionnaire!A:KQ,36,FALSE))</f>
        <v>#</v>
      </c>
    </row>
    <row r="4136" spans="1:2">
      <c r="A4136" t="s">
        <v>313</v>
      </c>
      <c r="B4136" t="str">
        <f>IF(ISBLANK(VLOOKUP(A4136,Questionnaire!A:KQ,36,FALSE)),"#",VLOOKUP(A4136,Questionnaire!A:KQ,36,FALSE))</f>
        <v>#</v>
      </c>
    </row>
    <row r="4137" spans="1:2">
      <c r="A4137" t="s">
        <v>314</v>
      </c>
      <c r="B4137" t="str">
        <f>IF(ISBLANK(VLOOKUP(A4137,Questionnaire!A:KQ,36,FALSE)),"#",VLOOKUP(A4137,Questionnaire!A:KQ,36,FALSE))</f>
        <v>#</v>
      </c>
    </row>
    <row r="4138" spans="1:2">
      <c r="A4138" t="s">
        <v>315</v>
      </c>
      <c r="B4138" t="str">
        <f>IF(ISBLANK(VLOOKUP(A4138,Questionnaire!A:KQ,36,FALSE)),"#",VLOOKUP(A4138,Questionnaire!A:KQ,36,FALSE))</f>
        <v>#</v>
      </c>
    </row>
    <row r="4139" spans="1:2">
      <c r="A4139" t="s">
        <v>317</v>
      </c>
      <c r="B4139" t="str">
        <f>IF(ISBLANK(VLOOKUP(A4139,Questionnaire!A:KQ,36,FALSE)),"#",VLOOKUP(A4139,Questionnaire!A:KQ,36,FALSE))</f>
        <v>#</v>
      </c>
    </row>
    <row r="4140" spans="1:2">
      <c r="A4140" t="s">
        <v>319</v>
      </c>
      <c r="B4140" t="str">
        <f>IF(ISBLANK(VLOOKUP(A4140,Questionnaire!A:KQ,36,FALSE)),"#",VLOOKUP(A4140,Questionnaire!A:KQ,36,FALSE))</f>
        <v>#</v>
      </c>
    </row>
    <row r="4141" spans="1:2">
      <c r="A4141" t="s">
        <v>322</v>
      </c>
      <c r="B4141" t="str">
        <f>IF(ISBLANK(VLOOKUP(A4141,Questionnaire!A:KQ,36,FALSE)),"#",VLOOKUP(A4141,Questionnaire!A:KQ,36,FALSE))</f>
        <v>#</v>
      </c>
    </row>
    <row r="4142" spans="1:2">
      <c r="A4142" t="s">
        <v>326</v>
      </c>
      <c r="B4142" t="str">
        <f>IF(ISBLANK(VLOOKUP(A4142,Questionnaire!A:KQ,36,FALSE)),"#",VLOOKUP(A4142,Questionnaire!A:KQ,36,FALSE))</f>
        <v>#</v>
      </c>
    </row>
    <row r="4143" spans="1:2">
      <c r="A4143" t="s">
        <v>328</v>
      </c>
      <c r="B4143" t="str">
        <f>IF(ISBLANK(VLOOKUP(A4143,Questionnaire!A:KQ,36,FALSE)),"#",VLOOKUP(A4143,Questionnaire!A:KQ,36,FALSE))</f>
        <v>#</v>
      </c>
    </row>
    <row r="4144" spans="1:2">
      <c r="A4144" t="s">
        <v>332</v>
      </c>
      <c r="B4144" t="str">
        <f>IF(ISBLANK(VLOOKUP(A4144,Questionnaire!A:KQ,36,FALSE)),"#",VLOOKUP(A4144,Questionnaire!A:KQ,36,FALSE))</f>
        <v>#</v>
      </c>
    </row>
    <row r="4145" spans="1:2">
      <c r="A4145" t="s">
        <v>333</v>
      </c>
      <c r="B4145" t="str">
        <f>IF(ISBLANK(VLOOKUP(A4145,Questionnaire!A:KQ,36,FALSE)),"#",VLOOKUP(A4145,Questionnaire!A:KQ,36,FALSE))</f>
        <v>#</v>
      </c>
    </row>
    <row r="4146" spans="1:2">
      <c r="A4146" t="s">
        <v>334</v>
      </c>
      <c r="B4146" t="str">
        <f>IF(ISBLANK(VLOOKUP(A4146,Questionnaire!A:KQ,36,FALSE)),"#",VLOOKUP(A4146,Questionnaire!A:KQ,36,FALSE))</f>
        <v>#</v>
      </c>
    </row>
    <row r="4147" spans="1:2">
      <c r="A4147" t="s">
        <v>335</v>
      </c>
      <c r="B4147" t="str">
        <f>IF(ISBLANK(VLOOKUP(A4147,Questionnaire!A:KQ,36,FALSE)),"#",VLOOKUP(A4147,Questionnaire!A:KQ,36,FALSE))</f>
        <v>#</v>
      </c>
    </row>
    <row r="4148" spans="1:2">
      <c r="A4148" t="s">
        <v>336</v>
      </c>
      <c r="B4148" t="str">
        <f>IF(ISBLANK(VLOOKUP(A4148,Questionnaire!A:KQ,36,FALSE)),"#",VLOOKUP(A4148,Questionnaire!A:KQ,36,FALSE))</f>
        <v>#</v>
      </c>
    </row>
    <row r="4149" spans="1:2">
      <c r="A4149" t="s">
        <v>337</v>
      </c>
      <c r="B4149" t="str">
        <f>IF(ISBLANK(VLOOKUP(A4149,Questionnaire!A:KQ,36,FALSE)),"#",VLOOKUP(A4149,Questionnaire!A:KQ,36,FALSE))</f>
        <v>#</v>
      </c>
    </row>
    <row r="4150" spans="1:2">
      <c r="A4150" t="s">
        <v>338</v>
      </c>
      <c r="B4150" t="str">
        <f>IF(ISBLANK(VLOOKUP(A4150,Questionnaire!A:KQ,36,FALSE)),"#",VLOOKUP(A4150,Questionnaire!A:KQ,36,FALSE))</f>
        <v>#</v>
      </c>
    </row>
    <row r="4151" spans="1:2">
      <c r="A4151" t="s">
        <v>339</v>
      </c>
      <c r="B4151" t="str">
        <f>IF(ISBLANK(VLOOKUP(A4151,Questionnaire!A:KQ,36,FALSE)),"#",VLOOKUP(A4151,Questionnaire!A:KQ,36,FALSE))</f>
        <v>#</v>
      </c>
    </row>
    <row r="4152" spans="1:2">
      <c r="A4152" t="s">
        <v>340</v>
      </c>
      <c r="B4152" t="str">
        <f>IF(ISBLANK(VLOOKUP(A4152,Questionnaire!A:KQ,36,FALSE)),"#",VLOOKUP(A4152,Questionnaire!A:KQ,36,FALSE))</f>
        <v>#</v>
      </c>
    </row>
    <row r="4153" spans="1:2">
      <c r="A4153" t="s">
        <v>341</v>
      </c>
      <c r="B4153" t="str">
        <f>IF(ISBLANK(VLOOKUP(A4153,Questionnaire!A:KQ,36,FALSE)),"#",VLOOKUP(A4153,Questionnaire!A:KQ,36,FALSE))</f>
        <v>#</v>
      </c>
    </row>
    <row r="4154" spans="1:2">
      <c r="A4154" t="s">
        <v>342</v>
      </c>
      <c r="B4154" t="str">
        <f>IF(ISBLANK(VLOOKUP(A4154,Questionnaire!A:KQ,36,FALSE)),"#",VLOOKUP(A4154,Questionnaire!A:KQ,36,FALSE))</f>
        <v>#</v>
      </c>
    </row>
    <row r="4155" spans="1:2">
      <c r="A4155" t="s">
        <v>343</v>
      </c>
      <c r="B4155" t="str">
        <f>IF(ISBLANK(VLOOKUP(A4155,Questionnaire!A:KQ,36,FALSE)),"#",VLOOKUP(A4155,Questionnaire!A:KQ,36,FALSE))</f>
        <v>#</v>
      </c>
    </row>
    <row r="4156" spans="1:2">
      <c r="A4156" t="s">
        <v>344</v>
      </c>
      <c r="B4156" t="str">
        <f>IF(ISBLANK(VLOOKUP(A4156,Questionnaire!A:KQ,36,FALSE)),"#",VLOOKUP(A4156,Questionnaire!A:KQ,36,FALSE))</f>
        <v>#</v>
      </c>
    </row>
    <row r="4157" spans="1:2">
      <c r="A4157" t="s">
        <v>345</v>
      </c>
      <c r="B4157" t="str">
        <f>IF(ISBLANK(VLOOKUP(A4157,Questionnaire!A:KQ,36,FALSE)),"#",VLOOKUP(A4157,Questionnaire!A:KQ,36,FALSE))</f>
        <v>#</v>
      </c>
    </row>
    <row r="4158" spans="1:2">
      <c r="A4158" t="s">
        <v>348</v>
      </c>
      <c r="B4158" t="str">
        <f>IF(ISBLANK(VLOOKUP(A4158,Questionnaire!A:KQ,36,FALSE)),"#",VLOOKUP(A4158,Questionnaire!A:KQ,36,FALSE))</f>
        <v>#</v>
      </c>
    </row>
    <row r="4159" spans="1:2">
      <c r="A4159" t="s">
        <v>353</v>
      </c>
      <c r="B4159" t="str">
        <f>IF(ISBLANK(VLOOKUP(A4159,Questionnaire!A:KQ,36,FALSE)),"#",VLOOKUP(A4159,Questionnaire!A:KQ,36,FALSE))</f>
        <v>#</v>
      </c>
    </row>
    <row r="4160" spans="1:2">
      <c r="A4160" t="s">
        <v>354</v>
      </c>
      <c r="B4160" t="str">
        <f>IF(ISBLANK(VLOOKUP(A4160,Questionnaire!A:KQ,36,FALSE)),"#",VLOOKUP(A4160,Questionnaire!A:KQ,36,FALSE))</f>
        <v>#</v>
      </c>
    </row>
    <row r="4161" spans="1:2">
      <c r="A4161" t="s">
        <v>355</v>
      </c>
      <c r="B4161" t="str">
        <f>IF(ISBLANK(VLOOKUP(A4161,Questionnaire!A:KQ,36,FALSE)),"#",VLOOKUP(A4161,Questionnaire!A:KQ,36,FALSE))</f>
        <v>#</v>
      </c>
    </row>
    <row r="4162" spans="1:2">
      <c r="A4162" t="s">
        <v>356</v>
      </c>
      <c r="B4162" t="str">
        <f>IF(ISBLANK(VLOOKUP(A4162,Questionnaire!A:KQ,36,FALSE)),"#",VLOOKUP(A4162,Questionnaire!A:KQ,36,FALSE))</f>
        <v>#</v>
      </c>
    </row>
    <row r="4163" spans="1:2">
      <c r="A4163" t="s">
        <v>357</v>
      </c>
      <c r="B4163" t="str">
        <f>IF(ISBLANK(VLOOKUP(A4163,Questionnaire!A:KQ,36,FALSE)),"#",VLOOKUP(A4163,Questionnaire!A:KQ,36,FALSE))</f>
        <v>#</v>
      </c>
    </row>
    <row r="4164" spans="1:2">
      <c r="A4164" t="s">
        <v>360</v>
      </c>
      <c r="B4164" t="str">
        <f>IF(ISBLANK(VLOOKUP(A4164,Questionnaire!A:KQ,36,FALSE)),"#",VLOOKUP(A4164,Questionnaire!A:KQ,36,FALSE))</f>
        <v>#</v>
      </c>
    </row>
    <row r="4165" spans="1:2">
      <c r="A4165" t="s">
        <v>362</v>
      </c>
      <c r="B4165" t="str">
        <f>IF(ISBLANK(VLOOKUP(A4165,Questionnaire!A:KQ,36,FALSE)),"#",VLOOKUP(A4165,Questionnaire!A:KQ,36,FALSE))</f>
        <v>#</v>
      </c>
    </row>
    <row r="4166" spans="1:2">
      <c r="A4166" t="s">
        <v>363</v>
      </c>
      <c r="B4166" t="str">
        <f>IF(ISBLANK(VLOOKUP(A4166,Questionnaire!A:KQ,36,FALSE)),"#",VLOOKUP(A4166,Questionnaire!A:KQ,36,FALSE))</f>
        <v>#</v>
      </c>
    </row>
    <row r="4167" spans="1:2">
      <c r="A4167" t="s">
        <v>364</v>
      </c>
      <c r="B4167" t="str">
        <f>IF(ISBLANK(VLOOKUP(A4167,Questionnaire!A:KQ,36,FALSE)),"#",VLOOKUP(A4167,Questionnaire!A:KQ,36,FALSE))</f>
        <v>#</v>
      </c>
    </row>
    <row r="4168" spans="1:2">
      <c r="A4168" t="s">
        <v>365</v>
      </c>
      <c r="B4168" t="str">
        <f>IF(ISBLANK(VLOOKUP(A4168,Questionnaire!A:KQ,36,FALSE)),"#",VLOOKUP(A4168,Questionnaire!A:KQ,36,FALSE))</f>
        <v>#</v>
      </c>
    </row>
    <row r="4169" spans="1:2">
      <c r="A4169" t="s">
        <v>366</v>
      </c>
      <c r="B4169" t="str">
        <f>IF(ISBLANK(VLOOKUP(A4169,Questionnaire!A:KQ,36,FALSE)),"#",VLOOKUP(A4169,Questionnaire!A:KQ,36,FALSE))</f>
        <v>#</v>
      </c>
    </row>
    <row r="4170" spans="1:2">
      <c r="A4170" t="s">
        <v>371</v>
      </c>
      <c r="B4170" t="str">
        <f>IF(ISBLANK(VLOOKUP(A4170,Questionnaire!A:KQ,36,FALSE)),"#",VLOOKUP(A4170,Questionnaire!A:KQ,36,FALSE))</f>
        <v>#</v>
      </c>
    </row>
    <row r="4171" spans="1:2">
      <c r="A4171" t="s">
        <v>372</v>
      </c>
      <c r="B4171" t="str">
        <f>IF(ISBLANK(VLOOKUP(A4171,Questionnaire!A:KQ,36,FALSE)),"#",VLOOKUP(A4171,Questionnaire!A:KQ,36,FALSE))</f>
        <v>#</v>
      </c>
    </row>
    <row r="4172" spans="1:2">
      <c r="A4172" t="s">
        <v>373</v>
      </c>
      <c r="B4172" t="str">
        <f>IF(ISBLANK(VLOOKUP(A4172,Questionnaire!A:KQ,36,FALSE)),"#",VLOOKUP(A4172,Questionnaire!A:KQ,36,FALSE))</f>
        <v>#</v>
      </c>
    </row>
    <row r="4173" spans="1:2">
      <c r="A4173" t="s">
        <v>374</v>
      </c>
      <c r="B4173" t="str">
        <f>IF(ISBLANK(VLOOKUP(A4173,Questionnaire!A:KQ,36,FALSE)),"#",VLOOKUP(A4173,Questionnaire!A:KQ,36,FALSE))</f>
        <v>#</v>
      </c>
    </row>
    <row r="4174" spans="1:2">
      <c r="A4174" t="s">
        <v>377</v>
      </c>
      <c r="B4174" t="str">
        <f>IF(ISBLANK(VLOOKUP(A4174,Questionnaire!A:KQ,36,FALSE)),"#",VLOOKUP(A4174,Questionnaire!A:KQ,36,FALSE))</f>
        <v>#</v>
      </c>
    </row>
    <row r="4175" spans="1:2">
      <c r="A4175" t="s">
        <v>379</v>
      </c>
      <c r="B4175" t="str">
        <f>IF(ISBLANK(VLOOKUP(A4175,Questionnaire!A:KQ,36,FALSE)),"#",VLOOKUP(A4175,Questionnaire!A:KQ,36,FALSE))</f>
        <v>#</v>
      </c>
    </row>
    <row r="4176" spans="1:2">
      <c r="A4176" t="s">
        <v>380</v>
      </c>
      <c r="B4176" t="str">
        <f>IF(ISBLANK(VLOOKUP(A4176,Questionnaire!A:KQ,36,FALSE)),"#",VLOOKUP(A4176,Questionnaire!A:KQ,36,FALSE))</f>
        <v>#</v>
      </c>
    </row>
    <row r="4177" spans="1:2">
      <c r="A4177" t="s">
        <v>381</v>
      </c>
      <c r="B4177" t="str">
        <f>IF(ISBLANK(VLOOKUP(A4177,Questionnaire!A:KQ,36,FALSE)),"#",VLOOKUP(A4177,Questionnaire!A:KQ,36,FALSE))</f>
        <v>#</v>
      </c>
    </row>
    <row r="4178" spans="1:2">
      <c r="A4178" t="s">
        <v>382</v>
      </c>
      <c r="B4178" t="str">
        <f>IF(ISBLANK(VLOOKUP(A4178,Questionnaire!A:KQ,36,FALSE)),"#",VLOOKUP(A4178,Questionnaire!A:KQ,36,FALSE))</f>
        <v>#</v>
      </c>
    </row>
    <row r="4179" spans="1:2">
      <c r="A4179" t="s">
        <v>384</v>
      </c>
      <c r="B4179" t="str">
        <f>IF(ISBLANK(VLOOKUP(A4179,Questionnaire!A:KQ,36,FALSE)),"#",VLOOKUP(A4179,Questionnaire!A:KQ,36,FALSE))</f>
        <v>#</v>
      </c>
    </row>
    <row r="4180" spans="1:2">
      <c r="A4180" t="s">
        <v>387</v>
      </c>
      <c r="B4180" t="str">
        <f>IF(ISBLANK(VLOOKUP(A4180,Questionnaire!A:KQ,36,FALSE)),"#",VLOOKUP(A4180,Questionnaire!A:KQ,36,FALSE))</f>
        <v>#</v>
      </c>
    </row>
    <row r="4181" spans="1:2">
      <c r="A4181" t="s">
        <v>391</v>
      </c>
      <c r="B4181" t="str">
        <f>IF(ISBLANK(VLOOKUP(A4181,Questionnaire!A:KQ,36,FALSE)),"#",VLOOKUP(A4181,Questionnaire!A:KQ,36,FALSE))</f>
        <v>#</v>
      </c>
    </row>
    <row r="4182" spans="1:2">
      <c r="A4182" t="s">
        <v>393</v>
      </c>
      <c r="B4182" t="str">
        <f>IF(ISBLANK(VLOOKUP(A4182,Questionnaire!A:KQ,36,FALSE)),"#",VLOOKUP(A4182,Questionnaire!A:KQ,36,FALSE))</f>
        <v>#</v>
      </c>
    </row>
    <row r="4183" spans="1:2">
      <c r="A4183" t="s">
        <v>395</v>
      </c>
      <c r="B4183" t="str">
        <f>IF(ISBLANK(VLOOKUP(A4183,Questionnaire!A:KQ,36,FALSE)),"#",VLOOKUP(A4183,Questionnaire!A:KQ,36,FALSE))</f>
        <v>#</v>
      </c>
    </row>
    <row r="4184" spans="1:2">
      <c r="A4184" t="s">
        <v>398</v>
      </c>
      <c r="B4184" t="str">
        <f>IF(ISBLANK(VLOOKUP(A4184,Questionnaire!A:KQ,36,FALSE)),"#",VLOOKUP(A4184,Questionnaire!A:KQ,36,FALSE))</f>
        <v>#</v>
      </c>
    </row>
    <row r="4185" spans="1:2">
      <c r="A4185" t="s">
        <v>402</v>
      </c>
      <c r="B4185" t="str">
        <f>IF(ISBLANK(VLOOKUP(A4185,Questionnaire!A:KQ,36,FALSE)),"#",VLOOKUP(A4185,Questionnaire!A:KQ,36,FALSE))</f>
        <v>#</v>
      </c>
    </row>
    <row r="4186" spans="1:2">
      <c r="A4186" t="s">
        <v>405</v>
      </c>
      <c r="B4186" t="str">
        <f>IF(ISBLANK(VLOOKUP(A4186,Questionnaire!A:KQ,36,FALSE)),"#",VLOOKUP(A4186,Questionnaire!A:KQ,36,FALSE))</f>
        <v>#</v>
      </c>
    </row>
    <row r="4187" spans="1:2">
      <c r="A4187" t="s">
        <v>409</v>
      </c>
      <c r="B4187" t="str">
        <f>IF(ISBLANK(VLOOKUP(A4187,Questionnaire!A:KQ,36,FALSE)),"#",VLOOKUP(A4187,Questionnaire!A:KQ,36,FALSE))</f>
        <v>#</v>
      </c>
    </row>
    <row r="4188" spans="1:2">
      <c r="A4188" t="s">
        <v>412</v>
      </c>
      <c r="B4188" t="str">
        <f>IF(ISBLANK(VLOOKUP(A4188,Questionnaire!A:KQ,36,FALSE)),"#",VLOOKUP(A4188,Questionnaire!A:KQ,36,FALSE))</f>
        <v>#</v>
      </c>
    </row>
    <row r="4189" spans="1:2">
      <c r="A4189" t="s">
        <v>415</v>
      </c>
      <c r="B4189" t="str">
        <f>IF(ISBLANK(VLOOKUP(A4189,Questionnaire!A:KQ,36,FALSE)),"#",VLOOKUP(A4189,Questionnaire!A:KQ,36,FALSE))</f>
        <v>#</v>
      </c>
    </row>
    <row r="4190" spans="1:2">
      <c r="A4190" t="s">
        <v>418</v>
      </c>
      <c r="B4190" t="str">
        <f>IF(ISBLANK(VLOOKUP(A4190,Questionnaire!A:KQ,36,FALSE)),"#",VLOOKUP(A4190,Questionnaire!A:KQ,36,FALSE))</f>
        <v>#</v>
      </c>
    </row>
    <row r="4191" spans="1:2">
      <c r="A4191" t="s">
        <v>421</v>
      </c>
      <c r="B4191" t="str">
        <f>IF(ISBLANK(VLOOKUP(A4191,Questionnaire!A:KQ,36,FALSE)),"#",VLOOKUP(A4191,Questionnaire!A:KQ,36,FALSE))</f>
        <v>#</v>
      </c>
    </row>
    <row r="4192" spans="1:2">
      <c r="A4192" t="s">
        <v>424</v>
      </c>
      <c r="B4192" t="str">
        <f>IF(ISBLANK(VLOOKUP(A4192,Questionnaire!A:KQ,36,FALSE)),"#",VLOOKUP(A4192,Questionnaire!A:KQ,36,FALSE))</f>
        <v>#</v>
      </c>
    </row>
    <row r="4193" spans="1:2">
      <c r="A4193" t="s">
        <v>429</v>
      </c>
      <c r="B4193" t="str">
        <f>IF(ISBLANK(VLOOKUP(A4193,Questionnaire!A:KQ,36,FALSE)),"#",VLOOKUP(A4193,Questionnaire!A:KQ,36,FALSE))</f>
        <v>#</v>
      </c>
    </row>
    <row r="4194" spans="1:2">
      <c r="A4194" t="s">
        <v>432</v>
      </c>
      <c r="B4194" t="str">
        <f>IF(ISBLANK(VLOOKUP(A4194,Questionnaire!A:KQ,36,FALSE)),"#",VLOOKUP(A4194,Questionnaire!A:KQ,36,FALSE))</f>
        <v>#</v>
      </c>
    </row>
    <row r="4195" spans="1:2">
      <c r="A4195" t="s">
        <v>435</v>
      </c>
      <c r="B4195" t="str">
        <f>IF(ISBLANK(VLOOKUP(A4195,Questionnaire!A:KQ,36,FALSE)),"#",VLOOKUP(A4195,Questionnaire!A:KQ,36,FALSE))</f>
        <v>#</v>
      </c>
    </row>
    <row r="4196" spans="1:2">
      <c r="A4196" t="s">
        <v>437</v>
      </c>
      <c r="B4196" t="str">
        <f>IF(ISBLANK(VLOOKUP(A4196,Questionnaire!A:KQ,36,FALSE)),"#",VLOOKUP(A4196,Questionnaire!A:KQ,36,FALSE))</f>
        <v>#</v>
      </c>
    </row>
    <row r="4197" spans="1:2">
      <c r="A4197" t="s">
        <v>439</v>
      </c>
      <c r="B4197" t="str">
        <f>IF(ISBLANK(VLOOKUP(A4197,Questionnaire!A:KQ,36,FALSE)),"#",VLOOKUP(A4197,Questionnaire!A:KQ,36,FALSE))</f>
        <v>#</v>
      </c>
    </row>
    <row r="4198" spans="1:2">
      <c r="A4198" t="s">
        <v>442</v>
      </c>
      <c r="B4198" t="str">
        <f>IF(ISBLANK(VLOOKUP(A4198,Questionnaire!A:KQ,36,FALSE)),"#",VLOOKUP(A4198,Questionnaire!A:KQ,36,FALSE))</f>
        <v>#</v>
      </c>
    </row>
    <row r="4199" spans="1:2">
      <c r="A4199" t="s">
        <v>445</v>
      </c>
      <c r="B4199" t="str">
        <f>IF(ISBLANK(VLOOKUP(A4199,Questionnaire!A:KQ,36,FALSE)),"#",VLOOKUP(A4199,Questionnaire!A:KQ,36,FALSE))</f>
        <v>#</v>
      </c>
    </row>
    <row r="4200" spans="1:2">
      <c r="A4200" t="s">
        <v>448</v>
      </c>
      <c r="B4200" t="str">
        <f>IF(ISBLANK(VLOOKUP(A4200,Questionnaire!A:KQ,36,FALSE)),"#",VLOOKUP(A4200,Questionnaire!A:KQ,36,FALSE))</f>
        <v>#</v>
      </c>
    </row>
    <row r="4201" spans="1:2">
      <c r="A4201" t="s">
        <v>452</v>
      </c>
      <c r="B4201" t="str">
        <f>IF(ISBLANK(VLOOKUP(A4201,Questionnaire!A:KQ,36,FALSE)),"#",VLOOKUP(A4201,Questionnaire!A:KQ,36,FALSE))</f>
        <v>#</v>
      </c>
    </row>
    <row r="4202" spans="1:2">
      <c r="A4202" t="s">
        <v>455</v>
      </c>
      <c r="B4202" t="str">
        <f>IF(ISBLANK(VLOOKUP(A4202,Questionnaire!A:KQ,36,FALSE)),"#",VLOOKUP(A4202,Questionnaire!A:KQ,36,FALSE))</f>
        <v>#</v>
      </c>
    </row>
    <row r="4203" spans="1:2">
      <c r="A4203" t="s">
        <v>458</v>
      </c>
      <c r="B4203" t="str">
        <f>IF(ISBLANK(VLOOKUP(A4203,Questionnaire!A:KQ,36,FALSE)),"#",VLOOKUP(A4203,Questionnaire!A:KQ,36,FALSE))</f>
        <v>#</v>
      </c>
    </row>
    <row r="4204" spans="1:2">
      <c r="A4204" t="s">
        <v>461</v>
      </c>
      <c r="B4204" t="str">
        <f>IF(ISBLANK(VLOOKUP(A4204,Questionnaire!A:KQ,36,FALSE)),"#",VLOOKUP(A4204,Questionnaire!A:KQ,36,FALSE))</f>
        <v>#</v>
      </c>
    </row>
    <row r="4205" spans="1:2">
      <c r="A4205" t="s">
        <v>465</v>
      </c>
      <c r="B4205" t="str">
        <f>IF(ISBLANK(VLOOKUP(A4205,Questionnaire!A:KQ,36,FALSE)),"#",VLOOKUP(A4205,Questionnaire!A:KQ,36,FALSE))</f>
        <v>#</v>
      </c>
    </row>
    <row r="4206" spans="1:2">
      <c r="A4206" t="s">
        <v>467</v>
      </c>
      <c r="B4206" t="str">
        <f>IF(ISBLANK(VLOOKUP(A4206,Questionnaire!A:KQ,36,FALSE)),"#",VLOOKUP(A4206,Questionnaire!A:KQ,36,FALSE))</f>
        <v>#</v>
      </c>
    </row>
    <row r="4207" spans="1:2">
      <c r="A4207" t="s">
        <v>469</v>
      </c>
      <c r="B4207" t="str">
        <f>IF(ISBLANK(VLOOKUP(A4207,Questionnaire!A:KQ,36,FALSE)),"#",VLOOKUP(A4207,Questionnaire!A:KQ,36,FALSE))</f>
        <v>#</v>
      </c>
    </row>
    <row r="4208" spans="1:2">
      <c r="A4208" t="s">
        <v>471</v>
      </c>
      <c r="B4208" t="str">
        <f>IF(ISBLANK(VLOOKUP(A4208,Questionnaire!A:KQ,36,FALSE)),"#",VLOOKUP(A4208,Questionnaire!A:KQ,36,FALSE))</f>
        <v>#</v>
      </c>
    </row>
    <row r="4209" spans="1:3">
      <c r="A4209" t="s">
        <v>473</v>
      </c>
      <c r="B4209" t="str">
        <f>IF(ISBLANK(VLOOKUP(A4209,Questionnaire!A:KQ,36,FALSE)),"#",VLOOKUP(A4209,Questionnaire!A:KQ,36,FALSE))</f>
        <v>#</v>
      </c>
    </row>
    <row r="4210" spans="1:3">
      <c r="A4210" t="s">
        <v>475</v>
      </c>
      <c r="B4210" t="str">
        <f>IF(ISBLANK(VLOOKUP(A4210,Questionnaire!A:KQ,36,FALSE)),"#",VLOOKUP(A4210,Questionnaire!A:KQ,36,FALSE))</f>
        <v>#</v>
      </c>
    </row>
    <row r="4211" spans="1:3">
      <c r="A4211" t="s">
        <v>185</v>
      </c>
      <c r="B4211" t="str">
        <f>IF(ISBLANK(VLOOKUP(A4211,Questionnaire!A:KQ,37,FALSE)),"#",VLOOKUP(A4211,Questionnaire!A:KQ,37,FALSE))</f>
        <v>#</v>
      </c>
      <c r="C4211">
        <v>34</v>
      </c>
    </row>
    <row r="4212" spans="1:3">
      <c r="A4212" t="s">
        <v>187</v>
      </c>
      <c r="B4212" t="str">
        <f>IF(ISNA(VLOOKUP(VLOOKUP(A4212,Questionnaire!A:KQ,37,FALSE),'CORA Encoding'!D:E,2,FALSE)),"#",VLOOKUP(VLOOKUP(A4212,Questionnaire!A:KQ,37,FALSE),'CORA Encoding'!D:E,2,FALSE))</f>
        <v>#</v>
      </c>
    </row>
    <row r="4213" spans="1:3">
      <c r="A4213" t="s">
        <v>189</v>
      </c>
      <c r="B4213" t="str">
        <f>IF(ISNA(VLOOKUP(VLOOKUP(A4213,Questionnaire!A:KQ,37,FALSE),'CORA Encoding'!G:H,2,FALSE)),"#",VLOOKUP(VLOOKUP(A4213,Questionnaire!A:KQ,37,FALSE),'CORA Encoding'!G:H,2,FALSE))</f>
        <v>#</v>
      </c>
    </row>
    <row r="4214" spans="1:3">
      <c r="A4214" t="s">
        <v>191</v>
      </c>
      <c r="B4214" t="str">
        <f>IF(ISNA(VLOOKUP(VLOOKUP(A4214,Questionnaire!A:KQ,37,FALSE),'Country List'!E:F,2,FALSE)),"#",VLOOKUP(VLOOKUP(A4214,Questionnaire!A:KQ,37,FALSE),'Country List'!E:F,2,FALSE))</f>
        <v>#</v>
      </c>
    </row>
    <row r="4215" spans="1:3">
      <c r="A4215" t="s">
        <v>193</v>
      </c>
      <c r="B4215" t="str">
        <f>IF(ISNA(VLOOKUP(VLOOKUP(A4215,Questionnaire!A:KQ,37,FALSE),'Industry List'!B:C,2,FALSE)),"#",VLOOKUP(VLOOKUP(A4215,Questionnaire!A:KQ,37,FALSE),'Industry List'!B:C,2,FALSE))</f>
        <v>#</v>
      </c>
    </row>
    <row r="4216" spans="1:3">
      <c r="A4216" t="s">
        <v>197</v>
      </c>
      <c r="B4216" t="str">
        <f>IF(ISBLANK(VLOOKUP(A4216,Questionnaire!A:KQ,37,FALSE)),"#",VLOOKUP(A4216,Questionnaire!A:KQ,37,FALSE))</f>
        <v>#</v>
      </c>
    </row>
    <row r="4217" spans="1:3">
      <c r="A4217" t="s">
        <v>201</v>
      </c>
      <c r="B4217" t="str">
        <f>IF(ISBLANK(VLOOKUP(A4217,Questionnaire!A:KQ,37,FALSE)),"#",VLOOKUP(A4217,Questionnaire!A:KQ,37,FALSE))</f>
        <v>#</v>
      </c>
    </row>
    <row r="4218" spans="1:3">
      <c r="A4218" t="s">
        <v>203</v>
      </c>
      <c r="B4218" t="str">
        <f>IF(ISNA(VLOOKUP(VLOOKUP(A4218,Questionnaire!A:KQ,37,FALSE),'CORA Encoding'!J:K,2,FALSE)),"#",VLOOKUP(VLOOKUP(A4218,Questionnaire!A:KQ,37,FALSE),'CORA Encoding'!J:K,2,FALSE))</f>
        <v>#</v>
      </c>
    </row>
    <row r="4219" spans="1:3">
      <c r="A4219" t="s">
        <v>208</v>
      </c>
      <c r="B4219" t="str">
        <f>IF(ISBLANK(VLOOKUP(A4219,Questionnaire!A:KQ,37,FALSE)),"#",VLOOKUP(A4219,Questionnaire!A:KQ,37,FALSE))</f>
        <v>#</v>
      </c>
    </row>
    <row r="4220" spans="1:3">
      <c r="A4220" t="s">
        <v>213</v>
      </c>
      <c r="B4220" t="str">
        <f>IF(ISBLANK(VLOOKUP(A4220,Questionnaire!A:KQ,37,FALSE)),"#",VLOOKUP(A4220,Questionnaire!A:KQ,37,FALSE))</f>
        <v>#</v>
      </c>
    </row>
    <row r="4221" spans="1:3">
      <c r="A4221" t="s">
        <v>215</v>
      </c>
      <c r="B4221" t="str">
        <f>IF(ISBLANK(VLOOKUP(A4221,Questionnaire!A:KQ,37,FALSE)),"#",VLOOKUP(A4221,Questionnaire!A:KQ,37,FALSE))</f>
        <v>#</v>
      </c>
    </row>
    <row r="4222" spans="1:3">
      <c r="A4222" t="s">
        <v>217</v>
      </c>
      <c r="B4222" t="str">
        <f>IF(ISBLANK(VLOOKUP(A4222,Questionnaire!A:KQ,37,FALSE)),"#",VLOOKUP(A4222,Questionnaire!A:KQ,37,FALSE))</f>
        <v>#</v>
      </c>
    </row>
    <row r="4223" spans="1:3">
      <c r="A4223" t="s">
        <v>219</v>
      </c>
      <c r="B4223" t="str">
        <f>IF(ISBLANK(VLOOKUP(A4223,Questionnaire!A:KQ,37,FALSE)),"#",VLOOKUP(A4223,Questionnaire!A:KQ,37,FALSE))</f>
        <v>#</v>
      </c>
    </row>
    <row r="4224" spans="1:3">
      <c r="A4224" t="s">
        <v>221</v>
      </c>
      <c r="B4224" t="str">
        <f>IF(ISBLANK(VLOOKUP(A4224,Questionnaire!A:KQ,37,FALSE)),"#",VLOOKUP(A4224,Questionnaire!A:KQ,37,FALSE))</f>
        <v>#</v>
      </c>
    </row>
    <row r="4225" spans="1:2">
      <c r="A4225" t="s">
        <v>223</v>
      </c>
      <c r="B4225" t="str">
        <f>IF(ISBLANK(VLOOKUP(A4225,Questionnaire!A:KQ,37,FALSE)),"#",VLOOKUP(A4225,Questionnaire!A:KQ,37,FALSE))</f>
        <v>#</v>
      </c>
    </row>
    <row r="4226" spans="1:2">
      <c r="A4226" t="s">
        <v>225</v>
      </c>
      <c r="B4226" t="str">
        <f>IF(ISBLANK(VLOOKUP(A4226,Questionnaire!A:KQ,37,FALSE)),"#",VLOOKUP(A4226,Questionnaire!A:KQ,37,FALSE))</f>
        <v>#</v>
      </c>
    </row>
    <row r="4227" spans="1:2">
      <c r="A4227" t="s">
        <v>227</v>
      </c>
      <c r="B4227" t="str">
        <f>IF(ISBLANK(VLOOKUP(A4227,Questionnaire!A:KQ,37,FALSE)),"#",VLOOKUP(A4227,Questionnaire!A:KQ,37,FALSE))</f>
        <v>#</v>
      </c>
    </row>
    <row r="4228" spans="1:2">
      <c r="A4228" t="s">
        <v>229</v>
      </c>
      <c r="B4228" t="str">
        <f>IF(ISBLANK(VLOOKUP(A4228,Questionnaire!A:KQ,37,FALSE)),"#",VLOOKUP(A4228,Questionnaire!A:KQ,37,FALSE))</f>
        <v>#</v>
      </c>
    </row>
    <row r="4229" spans="1:2">
      <c r="A4229" t="s">
        <v>231</v>
      </c>
      <c r="B4229" t="str">
        <f>IF(ISBLANK(VLOOKUP(A4229,Questionnaire!A:KQ,37,FALSE)),"#",VLOOKUP(A4229,Questionnaire!A:KQ,37,FALSE))</f>
        <v>#</v>
      </c>
    </row>
    <row r="4230" spans="1:2">
      <c r="A4230" t="s">
        <v>233</v>
      </c>
      <c r="B4230" t="str">
        <f>IF(ISBLANK(VLOOKUP(A4230,Questionnaire!A:KQ,37,FALSE)),"#",VLOOKUP(A4230,Questionnaire!A:KQ,37,FALSE))</f>
        <v>#</v>
      </c>
    </row>
    <row r="4231" spans="1:2">
      <c r="A4231" t="s">
        <v>235</v>
      </c>
      <c r="B4231" t="str">
        <f>IF(ISBLANK(VLOOKUP(A4231,Questionnaire!A:KQ,37,FALSE)),"#",VLOOKUP(A4231,Questionnaire!A:KQ,37,FALSE))</f>
        <v>#</v>
      </c>
    </row>
    <row r="4232" spans="1:2">
      <c r="A4232" t="s">
        <v>237</v>
      </c>
      <c r="B4232" t="str">
        <f>IF(ISBLANK(VLOOKUP(A4232,Questionnaire!A:KQ,37,FALSE)),"#",VLOOKUP(A4232,Questionnaire!A:KQ,37,FALSE))</f>
        <v>#</v>
      </c>
    </row>
    <row r="4233" spans="1:2">
      <c r="A4233" t="s">
        <v>239</v>
      </c>
      <c r="B4233" t="str">
        <f>IF(ISBLANK(VLOOKUP(A4233,Questionnaire!A:KQ,37,FALSE)),"#",VLOOKUP(A4233,Questionnaire!A:KQ,37,FALSE))</f>
        <v>#</v>
      </c>
    </row>
    <row r="4234" spans="1:2">
      <c r="A4234" t="s">
        <v>242</v>
      </c>
      <c r="B4234" t="str">
        <f>IF(ISBLANK(VLOOKUP(A4234,Questionnaire!A:KQ,37,FALSE)),"#",VLOOKUP(A4234,Questionnaire!A:KQ,37,FALSE))</f>
        <v>#</v>
      </c>
    </row>
    <row r="4235" spans="1:2">
      <c r="A4235" t="s">
        <v>245</v>
      </c>
      <c r="B4235" t="str">
        <f>IF(ISBLANK(VLOOKUP(A4235,Questionnaire!A:KQ,37,FALSE)),"#",VLOOKUP(A4235,Questionnaire!A:KQ,37,FALSE))</f>
        <v>#</v>
      </c>
    </row>
    <row r="4236" spans="1:2">
      <c r="A4236" t="s">
        <v>247</v>
      </c>
      <c r="B4236" t="str">
        <f>IF(ISBLANK(VLOOKUP(A4236,Questionnaire!A:KQ,37,FALSE)),"#",VLOOKUP(A4236,Questionnaire!A:KQ,37,FALSE))</f>
        <v>#</v>
      </c>
    </row>
    <row r="4237" spans="1:2">
      <c r="A4237" t="s">
        <v>249</v>
      </c>
      <c r="B4237" t="str">
        <f>IF(ISBLANK(VLOOKUP(A4237,Questionnaire!A:KQ,37,FALSE)),"#",VLOOKUP(A4237,Questionnaire!A:KQ,37,FALSE))</f>
        <v>#</v>
      </c>
    </row>
    <row r="4238" spans="1:2">
      <c r="A4238" t="s">
        <v>250</v>
      </c>
      <c r="B4238" t="str">
        <f>IF(ISBLANK(VLOOKUP(A4238,Questionnaire!A:KQ,37,FALSE)),"#",VLOOKUP(A4238,Questionnaire!A:KQ,37,FALSE))</f>
        <v>#</v>
      </c>
    </row>
    <row r="4239" spans="1:2">
      <c r="A4239" t="s">
        <v>252</v>
      </c>
      <c r="B4239" t="str">
        <f>IF(ISBLANK(VLOOKUP(A4239,Questionnaire!A:KQ,37,FALSE)),"#",VLOOKUP(A4239,Questionnaire!A:KQ,37,FALSE))</f>
        <v>#</v>
      </c>
    </row>
    <row r="4240" spans="1:2">
      <c r="A4240" t="s">
        <v>255</v>
      </c>
      <c r="B4240" t="str">
        <f>IF(ISBLANK(VLOOKUP(A4240,Questionnaire!A:KQ,37,FALSE)),"#",VLOOKUP(A4240,Questionnaire!A:KQ,37,FALSE))</f>
        <v>#</v>
      </c>
    </row>
    <row r="4241" spans="1:2">
      <c r="A4241" t="s">
        <v>258</v>
      </c>
      <c r="B4241" t="str">
        <f>IF(ISNA(VLOOKUP(VLOOKUP(A4241,Questionnaire!A:KQ,37,FALSE),'CORA Encoding'!M:N,2,FALSE)),"#",VLOOKUP(VLOOKUP(A4241,Questionnaire!A:KQ,37,FALSE),'CORA Encoding'!M:N,2,FALSE))</f>
        <v>#</v>
      </c>
    </row>
    <row r="4242" spans="1:2">
      <c r="A4242" t="s">
        <v>261</v>
      </c>
      <c r="B4242" t="str">
        <f>IF(ISBLANK(VLOOKUP(A4242,Questionnaire!A:KQ,37,FALSE)),"#",VLOOKUP(A4242,Questionnaire!A:KQ,37,FALSE))</f>
        <v>#</v>
      </c>
    </row>
    <row r="4243" spans="1:2">
      <c r="A4243" t="s">
        <v>263</v>
      </c>
      <c r="B4243" t="str">
        <f>IF(ISBLANK(VLOOKUP(A4243,Questionnaire!A:KQ,37,FALSE)),"#",VLOOKUP(A4243,Questionnaire!A:KQ,37,FALSE))</f>
        <v>#</v>
      </c>
    </row>
    <row r="4244" spans="1:2">
      <c r="A4244" t="s">
        <v>265</v>
      </c>
      <c r="B4244" t="str">
        <f>IF(ISBLANK(VLOOKUP(A4244,Questionnaire!A:KQ,37,FALSE)),"#",VLOOKUP(A4244,Questionnaire!A:KQ,37,FALSE))</f>
        <v>#</v>
      </c>
    </row>
    <row r="4245" spans="1:2">
      <c r="A4245" t="s">
        <v>267</v>
      </c>
      <c r="B4245" t="str">
        <f>IF(ISBLANK(VLOOKUP(A4245,Questionnaire!A:KQ,37,FALSE)),"#",VLOOKUP(A4245,Questionnaire!A:KQ,37,FALSE))</f>
        <v>#</v>
      </c>
    </row>
    <row r="4246" spans="1:2">
      <c r="A4246" t="s">
        <v>269</v>
      </c>
      <c r="B4246" t="str">
        <f>IF(ISBLANK(VLOOKUP(A4246,Questionnaire!A:KQ,37,FALSE)),"#",VLOOKUP(A4246,Questionnaire!A:KQ,37,FALSE))</f>
        <v>#</v>
      </c>
    </row>
    <row r="4247" spans="1:2">
      <c r="A4247" t="s">
        <v>274</v>
      </c>
      <c r="B4247" t="str">
        <f>IF(ISBLANK(VLOOKUP(A4247,Questionnaire!A:KQ,37,FALSE)),"#",VLOOKUP(A4247,Questionnaire!A:KQ,37,FALSE))</f>
        <v>#</v>
      </c>
    </row>
    <row r="4248" spans="1:2">
      <c r="A4248" t="s">
        <v>276</v>
      </c>
      <c r="B4248" t="str">
        <f>IF(ISBLANK(VLOOKUP(A4248,Questionnaire!A:KQ,37,FALSE)),"#",VLOOKUP(A4248,Questionnaire!A:KQ,37,FALSE))</f>
        <v>#</v>
      </c>
    </row>
    <row r="4249" spans="1:2">
      <c r="A4249" t="s">
        <v>278</v>
      </c>
      <c r="B4249" t="str">
        <f>IF(ISBLANK(VLOOKUP(A4249,Questionnaire!A:KQ,37,FALSE)),"#",VLOOKUP(A4249,Questionnaire!A:KQ,37,FALSE))</f>
        <v>#</v>
      </c>
    </row>
    <row r="4250" spans="1:2">
      <c r="A4250" t="s">
        <v>280</v>
      </c>
      <c r="B4250" t="str">
        <f>IF(ISBLANK(VLOOKUP(A4250,Questionnaire!A:KQ,37,FALSE)),"#",VLOOKUP(A4250,Questionnaire!A:KQ,37,FALSE))</f>
        <v>#</v>
      </c>
    </row>
    <row r="4251" spans="1:2">
      <c r="A4251" t="s">
        <v>282</v>
      </c>
      <c r="B4251" t="str">
        <f>IF(ISBLANK(VLOOKUP(A4251,Questionnaire!A:KQ,37,FALSE)),"#",VLOOKUP(A4251,Questionnaire!A:KQ,37,FALSE))</f>
        <v>#</v>
      </c>
    </row>
    <row r="4252" spans="1:2">
      <c r="A4252" t="s">
        <v>286</v>
      </c>
      <c r="B4252" t="str">
        <f>IF(ISBLANK(VLOOKUP(A4252,Questionnaire!A:KQ,37,FALSE)),"#",VLOOKUP(A4252,Questionnaire!A:KQ,37,FALSE))</f>
        <v>#</v>
      </c>
    </row>
    <row r="4253" spans="1:2">
      <c r="A4253" t="s">
        <v>288</v>
      </c>
      <c r="B4253" t="str">
        <f>IF(ISBLANK(VLOOKUP(A4253,Questionnaire!A:KQ,37,FALSE)),"#",VLOOKUP(A4253,Questionnaire!A:KQ,37,FALSE))</f>
        <v>#</v>
      </c>
    </row>
    <row r="4254" spans="1:2">
      <c r="A4254" t="s">
        <v>290</v>
      </c>
      <c r="B4254" t="str">
        <f>IF(ISBLANK(VLOOKUP(A4254,Questionnaire!A:KQ,37,FALSE)),"#",VLOOKUP(A4254,Questionnaire!A:KQ,37,FALSE))</f>
        <v>#</v>
      </c>
    </row>
    <row r="4255" spans="1:2">
      <c r="A4255" t="s">
        <v>292</v>
      </c>
      <c r="B4255" t="str">
        <f>IF(ISBLANK(VLOOKUP(A4255,Questionnaire!A:KQ,37,FALSE)),"#",VLOOKUP(A4255,Questionnaire!A:KQ,37,FALSE))</f>
        <v>#</v>
      </c>
    </row>
    <row r="4256" spans="1:2">
      <c r="A4256" t="s">
        <v>294</v>
      </c>
      <c r="B4256" t="str">
        <f>IF(ISBLANK(VLOOKUP(A4256,Questionnaire!A:KQ,37,FALSE)),"#",VLOOKUP(A4256,Questionnaire!A:KQ,37,FALSE))</f>
        <v>#</v>
      </c>
    </row>
    <row r="4257" spans="1:2">
      <c r="A4257" t="s">
        <v>296</v>
      </c>
      <c r="B4257" t="str">
        <f>IF(ISBLANK(VLOOKUP(A4257,Questionnaire!A:KQ,37,FALSE)),"#",VLOOKUP(A4257,Questionnaire!A:KQ,37,FALSE))</f>
        <v>#</v>
      </c>
    </row>
    <row r="4258" spans="1:2">
      <c r="A4258" t="s">
        <v>301</v>
      </c>
      <c r="B4258" t="str">
        <f>IF(ISBLANK(VLOOKUP(A4258,Questionnaire!A:KQ,37,FALSE)),"#",VLOOKUP(A4258,Questionnaire!A:KQ,37,FALSE))</f>
        <v>#</v>
      </c>
    </row>
    <row r="4259" spans="1:2">
      <c r="A4259" t="s">
        <v>303</v>
      </c>
      <c r="B4259" t="str">
        <f>IF(ISBLANK(VLOOKUP(A4259,Questionnaire!A:KQ,37,FALSE)),"#",VLOOKUP(A4259,Questionnaire!A:KQ,37,FALSE))</f>
        <v>#</v>
      </c>
    </row>
    <row r="4260" spans="1:2">
      <c r="A4260" t="s">
        <v>305</v>
      </c>
      <c r="B4260" t="str">
        <f>IF(ISBLANK(VLOOKUP(A4260,Questionnaire!A:KQ,37,FALSE)),"#",VLOOKUP(A4260,Questionnaire!A:KQ,37,FALSE))</f>
        <v>#</v>
      </c>
    </row>
    <row r="4261" spans="1:2">
      <c r="A4261" t="s">
        <v>307</v>
      </c>
      <c r="B4261" t="str">
        <f>IF(ISBLANK(VLOOKUP(A4261,Questionnaire!A:KQ,37,FALSE)),"#",VLOOKUP(A4261,Questionnaire!A:KQ,37,FALSE))</f>
        <v>#</v>
      </c>
    </row>
    <row r="4262" spans="1:2">
      <c r="A4262" t="s">
        <v>311</v>
      </c>
      <c r="B4262" t="str">
        <f>IF(ISBLANK(VLOOKUP(A4262,Questionnaire!A:KQ,37,FALSE)),"#",VLOOKUP(A4262,Questionnaire!A:KQ,37,FALSE))</f>
        <v>#</v>
      </c>
    </row>
    <row r="4263" spans="1:2">
      <c r="A4263" t="s">
        <v>313</v>
      </c>
      <c r="B4263" t="str">
        <f>IF(ISBLANK(VLOOKUP(A4263,Questionnaire!A:KQ,37,FALSE)),"#",VLOOKUP(A4263,Questionnaire!A:KQ,37,FALSE))</f>
        <v>#</v>
      </c>
    </row>
    <row r="4264" spans="1:2">
      <c r="A4264" t="s">
        <v>314</v>
      </c>
      <c r="B4264" t="str">
        <f>IF(ISBLANK(VLOOKUP(A4264,Questionnaire!A:KQ,37,FALSE)),"#",VLOOKUP(A4264,Questionnaire!A:KQ,37,FALSE))</f>
        <v>#</v>
      </c>
    </row>
    <row r="4265" spans="1:2">
      <c r="A4265" t="s">
        <v>315</v>
      </c>
      <c r="B4265" t="str">
        <f>IF(ISBLANK(VLOOKUP(A4265,Questionnaire!A:KQ,37,FALSE)),"#",VLOOKUP(A4265,Questionnaire!A:KQ,37,FALSE))</f>
        <v>#</v>
      </c>
    </row>
    <row r="4266" spans="1:2">
      <c r="A4266" t="s">
        <v>317</v>
      </c>
      <c r="B4266" t="str">
        <f>IF(ISBLANK(VLOOKUP(A4266,Questionnaire!A:KQ,37,FALSE)),"#",VLOOKUP(A4266,Questionnaire!A:KQ,37,FALSE))</f>
        <v>#</v>
      </c>
    </row>
    <row r="4267" spans="1:2">
      <c r="A4267" t="s">
        <v>319</v>
      </c>
      <c r="B4267" t="str">
        <f>IF(ISBLANK(VLOOKUP(A4267,Questionnaire!A:KQ,37,FALSE)),"#",VLOOKUP(A4267,Questionnaire!A:KQ,37,FALSE))</f>
        <v>#</v>
      </c>
    </row>
    <row r="4268" spans="1:2">
      <c r="A4268" t="s">
        <v>322</v>
      </c>
      <c r="B4268" t="str">
        <f>IF(ISBLANK(VLOOKUP(A4268,Questionnaire!A:KQ,37,FALSE)),"#",VLOOKUP(A4268,Questionnaire!A:KQ,37,FALSE))</f>
        <v>#</v>
      </c>
    </row>
    <row r="4269" spans="1:2">
      <c r="A4269" t="s">
        <v>326</v>
      </c>
      <c r="B4269" t="str">
        <f>IF(ISBLANK(VLOOKUP(A4269,Questionnaire!A:KQ,37,FALSE)),"#",VLOOKUP(A4269,Questionnaire!A:KQ,37,FALSE))</f>
        <v>#</v>
      </c>
    </row>
    <row r="4270" spans="1:2">
      <c r="A4270" t="s">
        <v>328</v>
      </c>
      <c r="B4270" t="str">
        <f>IF(ISBLANK(VLOOKUP(A4270,Questionnaire!A:KQ,37,FALSE)),"#",VLOOKUP(A4270,Questionnaire!A:KQ,37,FALSE))</f>
        <v>#</v>
      </c>
    </row>
    <row r="4271" spans="1:2">
      <c r="A4271" t="s">
        <v>332</v>
      </c>
      <c r="B4271" t="str">
        <f>IF(ISBLANK(VLOOKUP(A4271,Questionnaire!A:KQ,37,FALSE)),"#",VLOOKUP(A4271,Questionnaire!A:KQ,37,FALSE))</f>
        <v>#</v>
      </c>
    </row>
    <row r="4272" spans="1:2">
      <c r="A4272" t="s">
        <v>333</v>
      </c>
      <c r="B4272" t="str">
        <f>IF(ISBLANK(VLOOKUP(A4272,Questionnaire!A:KQ,37,FALSE)),"#",VLOOKUP(A4272,Questionnaire!A:KQ,37,FALSE))</f>
        <v>#</v>
      </c>
    </row>
    <row r="4273" spans="1:2">
      <c r="A4273" t="s">
        <v>334</v>
      </c>
      <c r="B4273" t="str">
        <f>IF(ISBLANK(VLOOKUP(A4273,Questionnaire!A:KQ,37,FALSE)),"#",VLOOKUP(A4273,Questionnaire!A:KQ,37,FALSE))</f>
        <v>#</v>
      </c>
    </row>
    <row r="4274" spans="1:2">
      <c r="A4274" t="s">
        <v>335</v>
      </c>
      <c r="B4274" t="str">
        <f>IF(ISBLANK(VLOOKUP(A4274,Questionnaire!A:KQ,37,FALSE)),"#",VLOOKUP(A4274,Questionnaire!A:KQ,37,FALSE))</f>
        <v>#</v>
      </c>
    </row>
    <row r="4275" spans="1:2">
      <c r="A4275" t="s">
        <v>336</v>
      </c>
      <c r="B4275" t="str">
        <f>IF(ISBLANK(VLOOKUP(A4275,Questionnaire!A:KQ,37,FALSE)),"#",VLOOKUP(A4275,Questionnaire!A:KQ,37,FALSE))</f>
        <v>#</v>
      </c>
    </row>
    <row r="4276" spans="1:2">
      <c r="A4276" t="s">
        <v>337</v>
      </c>
      <c r="B4276" t="str">
        <f>IF(ISBLANK(VLOOKUP(A4276,Questionnaire!A:KQ,37,FALSE)),"#",VLOOKUP(A4276,Questionnaire!A:KQ,37,FALSE))</f>
        <v>#</v>
      </c>
    </row>
    <row r="4277" spans="1:2">
      <c r="A4277" t="s">
        <v>338</v>
      </c>
      <c r="B4277" t="str">
        <f>IF(ISBLANK(VLOOKUP(A4277,Questionnaire!A:KQ,37,FALSE)),"#",VLOOKUP(A4277,Questionnaire!A:KQ,37,FALSE))</f>
        <v>#</v>
      </c>
    </row>
    <row r="4278" spans="1:2">
      <c r="A4278" t="s">
        <v>339</v>
      </c>
      <c r="B4278" t="str">
        <f>IF(ISBLANK(VLOOKUP(A4278,Questionnaire!A:KQ,37,FALSE)),"#",VLOOKUP(A4278,Questionnaire!A:KQ,37,FALSE))</f>
        <v>#</v>
      </c>
    </row>
    <row r="4279" spans="1:2">
      <c r="A4279" t="s">
        <v>340</v>
      </c>
      <c r="B4279" t="str">
        <f>IF(ISBLANK(VLOOKUP(A4279,Questionnaire!A:KQ,37,FALSE)),"#",VLOOKUP(A4279,Questionnaire!A:KQ,37,FALSE))</f>
        <v>#</v>
      </c>
    </row>
    <row r="4280" spans="1:2">
      <c r="A4280" t="s">
        <v>341</v>
      </c>
      <c r="B4280" t="str">
        <f>IF(ISBLANK(VLOOKUP(A4280,Questionnaire!A:KQ,37,FALSE)),"#",VLOOKUP(A4280,Questionnaire!A:KQ,37,FALSE))</f>
        <v>#</v>
      </c>
    </row>
    <row r="4281" spans="1:2">
      <c r="A4281" t="s">
        <v>342</v>
      </c>
      <c r="B4281" t="str">
        <f>IF(ISBLANK(VLOOKUP(A4281,Questionnaire!A:KQ,37,FALSE)),"#",VLOOKUP(A4281,Questionnaire!A:KQ,37,FALSE))</f>
        <v>#</v>
      </c>
    </row>
    <row r="4282" spans="1:2">
      <c r="A4282" t="s">
        <v>343</v>
      </c>
      <c r="B4282" t="str">
        <f>IF(ISBLANK(VLOOKUP(A4282,Questionnaire!A:KQ,37,FALSE)),"#",VLOOKUP(A4282,Questionnaire!A:KQ,37,FALSE))</f>
        <v>#</v>
      </c>
    </row>
    <row r="4283" spans="1:2">
      <c r="A4283" t="s">
        <v>344</v>
      </c>
      <c r="B4283" t="str">
        <f>IF(ISBLANK(VLOOKUP(A4283,Questionnaire!A:KQ,37,FALSE)),"#",VLOOKUP(A4283,Questionnaire!A:KQ,37,FALSE))</f>
        <v>#</v>
      </c>
    </row>
    <row r="4284" spans="1:2">
      <c r="A4284" t="s">
        <v>345</v>
      </c>
      <c r="B4284" t="str">
        <f>IF(ISBLANK(VLOOKUP(A4284,Questionnaire!A:KQ,37,FALSE)),"#",VLOOKUP(A4284,Questionnaire!A:KQ,37,FALSE))</f>
        <v>#</v>
      </c>
    </row>
    <row r="4285" spans="1:2">
      <c r="A4285" t="s">
        <v>348</v>
      </c>
      <c r="B4285" t="str">
        <f>IF(ISBLANK(VLOOKUP(A4285,Questionnaire!A:KQ,37,FALSE)),"#",VLOOKUP(A4285,Questionnaire!A:KQ,37,FALSE))</f>
        <v>#</v>
      </c>
    </row>
    <row r="4286" spans="1:2">
      <c r="A4286" t="s">
        <v>353</v>
      </c>
      <c r="B4286" t="str">
        <f>IF(ISBLANK(VLOOKUP(A4286,Questionnaire!A:KQ,37,FALSE)),"#",VLOOKUP(A4286,Questionnaire!A:KQ,37,FALSE))</f>
        <v>#</v>
      </c>
    </row>
    <row r="4287" spans="1:2">
      <c r="A4287" t="s">
        <v>354</v>
      </c>
      <c r="B4287" t="str">
        <f>IF(ISBLANK(VLOOKUP(A4287,Questionnaire!A:KQ,37,FALSE)),"#",VLOOKUP(A4287,Questionnaire!A:KQ,37,FALSE))</f>
        <v>#</v>
      </c>
    </row>
    <row r="4288" spans="1:2">
      <c r="A4288" t="s">
        <v>355</v>
      </c>
      <c r="B4288" t="str">
        <f>IF(ISBLANK(VLOOKUP(A4288,Questionnaire!A:KQ,37,FALSE)),"#",VLOOKUP(A4288,Questionnaire!A:KQ,37,FALSE))</f>
        <v>#</v>
      </c>
    </row>
    <row r="4289" spans="1:2">
      <c r="A4289" t="s">
        <v>356</v>
      </c>
      <c r="B4289" t="str">
        <f>IF(ISBLANK(VLOOKUP(A4289,Questionnaire!A:KQ,37,FALSE)),"#",VLOOKUP(A4289,Questionnaire!A:KQ,37,FALSE))</f>
        <v>#</v>
      </c>
    </row>
    <row r="4290" spans="1:2">
      <c r="A4290" t="s">
        <v>357</v>
      </c>
      <c r="B4290" t="str">
        <f>IF(ISBLANK(VLOOKUP(A4290,Questionnaire!A:KQ,37,FALSE)),"#",VLOOKUP(A4290,Questionnaire!A:KQ,37,FALSE))</f>
        <v>#</v>
      </c>
    </row>
    <row r="4291" spans="1:2">
      <c r="A4291" t="s">
        <v>360</v>
      </c>
      <c r="B4291" t="str">
        <f>IF(ISBLANK(VLOOKUP(A4291,Questionnaire!A:KQ,37,FALSE)),"#",VLOOKUP(A4291,Questionnaire!A:KQ,37,FALSE))</f>
        <v>#</v>
      </c>
    </row>
    <row r="4292" spans="1:2">
      <c r="A4292" t="s">
        <v>362</v>
      </c>
      <c r="B4292" t="str">
        <f>IF(ISBLANK(VLOOKUP(A4292,Questionnaire!A:KQ,37,FALSE)),"#",VLOOKUP(A4292,Questionnaire!A:KQ,37,FALSE))</f>
        <v>#</v>
      </c>
    </row>
    <row r="4293" spans="1:2">
      <c r="A4293" t="s">
        <v>363</v>
      </c>
      <c r="B4293" t="str">
        <f>IF(ISBLANK(VLOOKUP(A4293,Questionnaire!A:KQ,37,FALSE)),"#",VLOOKUP(A4293,Questionnaire!A:KQ,37,FALSE))</f>
        <v>#</v>
      </c>
    </row>
    <row r="4294" spans="1:2">
      <c r="A4294" t="s">
        <v>364</v>
      </c>
      <c r="B4294" t="str">
        <f>IF(ISBLANK(VLOOKUP(A4294,Questionnaire!A:KQ,37,FALSE)),"#",VLOOKUP(A4294,Questionnaire!A:KQ,37,FALSE))</f>
        <v>#</v>
      </c>
    </row>
    <row r="4295" spans="1:2">
      <c r="A4295" t="s">
        <v>365</v>
      </c>
      <c r="B4295" t="str">
        <f>IF(ISBLANK(VLOOKUP(A4295,Questionnaire!A:KQ,37,FALSE)),"#",VLOOKUP(A4295,Questionnaire!A:KQ,37,FALSE))</f>
        <v>#</v>
      </c>
    </row>
    <row r="4296" spans="1:2">
      <c r="A4296" t="s">
        <v>366</v>
      </c>
      <c r="B4296" t="str">
        <f>IF(ISBLANK(VLOOKUP(A4296,Questionnaire!A:KQ,37,FALSE)),"#",VLOOKUP(A4296,Questionnaire!A:KQ,37,FALSE))</f>
        <v>#</v>
      </c>
    </row>
    <row r="4297" spans="1:2">
      <c r="A4297" t="s">
        <v>371</v>
      </c>
      <c r="B4297" t="str">
        <f>IF(ISBLANK(VLOOKUP(A4297,Questionnaire!A:KQ,37,FALSE)),"#",VLOOKUP(A4297,Questionnaire!A:KQ,37,FALSE))</f>
        <v>#</v>
      </c>
    </row>
    <row r="4298" spans="1:2">
      <c r="A4298" t="s">
        <v>372</v>
      </c>
      <c r="B4298" t="str">
        <f>IF(ISBLANK(VLOOKUP(A4298,Questionnaire!A:KQ,37,FALSE)),"#",VLOOKUP(A4298,Questionnaire!A:KQ,37,FALSE))</f>
        <v>#</v>
      </c>
    </row>
    <row r="4299" spans="1:2">
      <c r="A4299" t="s">
        <v>373</v>
      </c>
      <c r="B4299" t="str">
        <f>IF(ISBLANK(VLOOKUP(A4299,Questionnaire!A:KQ,37,FALSE)),"#",VLOOKUP(A4299,Questionnaire!A:KQ,37,FALSE))</f>
        <v>#</v>
      </c>
    </row>
    <row r="4300" spans="1:2">
      <c r="A4300" t="s">
        <v>374</v>
      </c>
      <c r="B4300" t="str">
        <f>IF(ISBLANK(VLOOKUP(A4300,Questionnaire!A:KQ,37,FALSE)),"#",VLOOKUP(A4300,Questionnaire!A:KQ,37,FALSE))</f>
        <v>#</v>
      </c>
    </row>
    <row r="4301" spans="1:2">
      <c r="A4301" t="s">
        <v>377</v>
      </c>
      <c r="B4301" t="str">
        <f>IF(ISBLANK(VLOOKUP(A4301,Questionnaire!A:KQ,37,FALSE)),"#",VLOOKUP(A4301,Questionnaire!A:KQ,37,FALSE))</f>
        <v>#</v>
      </c>
    </row>
    <row r="4302" spans="1:2">
      <c r="A4302" t="s">
        <v>379</v>
      </c>
      <c r="B4302" t="str">
        <f>IF(ISBLANK(VLOOKUP(A4302,Questionnaire!A:KQ,37,FALSE)),"#",VLOOKUP(A4302,Questionnaire!A:KQ,37,FALSE))</f>
        <v>#</v>
      </c>
    </row>
    <row r="4303" spans="1:2">
      <c r="A4303" t="s">
        <v>380</v>
      </c>
      <c r="B4303" t="str">
        <f>IF(ISBLANK(VLOOKUP(A4303,Questionnaire!A:KQ,37,FALSE)),"#",VLOOKUP(A4303,Questionnaire!A:KQ,37,FALSE))</f>
        <v>#</v>
      </c>
    </row>
    <row r="4304" spans="1:2">
      <c r="A4304" t="s">
        <v>381</v>
      </c>
      <c r="B4304" t="str">
        <f>IF(ISBLANK(VLOOKUP(A4304,Questionnaire!A:KQ,37,FALSE)),"#",VLOOKUP(A4304,Questionnaire!A:KQ,37,FALSE))</f>
        <v>#</v>
      </c>
    </row>
    <row r="4305" spans="1:2">
      <c r="A4305" t="s">
        <v>382</v>
      </c>
      <c r="B4305" t="str">
        <f>IF(ISBLANK(VLOOKUP(A4305,Questionnaire!A:KQ,37,FALSE)),"#",VLOOKUP(A4305,Questionnaire!A:KQ,37,FALSE))</f>
        <v>#</v>
      </c>
    </row>
    <row r="4306" spans="1:2">
      <c r="A4306" t="s">
        <v>384</v>
      </c>
      <c r="B4306" t="str">
        <f>IF(ISBLANK(VLOOKUP(A4306,Questionnaire!A:KQ,37,FALSE)),"#",VLOOKUP(A4306,Questionnaire!A:KQ,37,FALSE))</f>
        <v>#</v>
      </c>
    </row>
    <row r="4307" spans="1:2">
      <c r="A4307" t="s">
        <v>387</v>
      </c>
      <c r="B4307" t="str">
        <f>IF(ISBLANK(VLOOKUP(A4307,Questionnaire!A:KQ,37,FALSE)),"#",VLOOKUP(A4307,Questionnaire!A:KQ,37,FALSE))</f>
        <v>#</v>
      </c>
    </row>
    <row r="4308" spans="1:2">
      <c r="A4308" t="s">
        <v>391</v>
      </c>
      <c r="B4308" t="str">
        <f>IF(ISBLANK(VLOOKUP(A4308,Questionnaire!A:KQ,37,FALSE)),"#",VLOOKUP(A4308,Questionnaire!A:KQ,37,FALSE))</f>
        <v>#</v>
      </c>
    </row>
    <row r="4309" spans="1:2">
      <c r="A4309" t="s">
        <v>393</v>
      </c>
      <c r="B4309" t="str">
        <f>IF(ISBLANK(VLOOKUP(A4309,Questionnaire!A:KQ,37,FALSE)),"#",VLOOKUP(A4309,Questionnaire!A:KQ,37,FALSE))</f>
        <v>#</v>
      </c>
    </row>
    <row r="4310" spans="1:2">
      <c r="A4310" t="s">
        <v>395</v>
      </c>
      <c r="B4310" t="str">
        <f>IF(ISBLANK(VLOOKUP(A4310,Questionnaire!A:KQ,37,FALSE)),"#",VLOOKUP(A4310,Questionnaire!A:KQ,37,FALSE))</f>
        <v>#</v>
      </c>
    </row>
    <row r="4311" spans="1:2">
      <c r="A4311" t="s">
        <v>398</v>
      </c>
      <c r="B4311" t="str">
        <f>IF(ISBLANK(VLOOKUP(A4311,Questionnaire!A:KQ,37,FALSE)),"#",VLOOKUP(A4311,Questionnaire!A:KQ,37,FALSE))</f>
        <v>#</v>
      </c>
    </row>
    <row r="4312" spans="1:2">
      <c r="A4312" t="s">
        <v>402</v>
      </c>
      <c r="B4312" t="str">
        <f>IF(ISBLANK(VLOOKUP(A4312,Questionnaire!A:KQ,37,FALSE)),"#",VLOOKUP(A4312,Questionnaire!A:KQ,37,FALSE))</f>
        <v>#</v>
      </c>
    </row>
    <row r="4313" spans="1:2">
      <c r="A4313" t="s">
        <v>405</v>
      </c>
      <c r="B4313" t="str">
        <f>IF(ISBLANK(VLOOKUP(A4313,Questionnaire!A:KQ,37,FALSE)),"#",VLOOKUP(A4313,Questionnaire!A:KQ,37,FALSE))</f>
        <v>#</v>
      </c>
    </row>
    <row r="4314" spans="1:2">
      <c r="A4314" t="s">
        <v>409</v>
      </c>
      <c r="B4314" t="str">
        <f>IF(ISBLANK(VLOOKUP(A4314,Questionnaire!A:KQ,37,FALSE)),"#",VLOOKUP(A4314,Questionnaire!A:KQ,37,FALSE))</f>
        <v>#</v>
      </c>
    </row>
    <row r="4315" spans="1:2">
      <c r="A4315" t="s">
        <v>412</v>
      </c>
      <c r="B4315" t="str">
        <f>IF(ISBLANK(VLOOKUP(A4315,Questionnaire!A:KQ,37,FALSE)),"#",VLOOKUP(A4315,Questionnaire!A:KQ,37,FALSE))</f>
        <v>#</v>
      </c>
    </row>
    <row r="4316" spans="1:2">
      <c r="A4316" t="s">
        <v>415</v>
      </c>
      <c r="B4316" t="str">
        <f>IF(ISBLANK(VLOOKUP(A4316,Questionnaire!A:KQ,37,FALSE)),"#",VLOOKUP(A4316,Questionnaire!A:KQ,37,FALSE))</f>
        <v>#</v>
      </c>
    </row>
    <row r="4317" spans="1:2">
      <c r="A4317" t="s">
        <v>418</v>
      </c>
      <c r="B4317" t="str">
        <f>IF(ISBLANK(VLOOKUP(A4317,Questionnaire!A:KQ,37,FALSE)),"#",VLOOKUP(A4317,Questionnaire!A:KQ,37,FALSE))</f>
        <v>#</v>
      </c>
    </row>
    <row r="4318" spans="1:2">
      <c r="A4318" t="s">
        <v>421</v>
      </c>
      <c r="B4318" t="str">
        <f>IF(ISBLANK(VLOOKUP(A4318,Questionnaire!A:KQ,37,FALSE)),"#",VLOOKUP(A4318,Questionnaire!A:KQ,37,FALSE))</f>
        <v>#</v>
      </c>
    </row>
    <row r="4319" spans="1:2">
      <c r="A4319" t="s">
        <v>424</v>
      </c>
      <c r="B4319" t="str">
        <f>IF(ISBLANK(VLOOKUP(A4319,Questionnaire!A:KQ,37,FALSE)),"#",VLOOKUP(A4319,Questionnaire!A:KQ,37,FALSE))</f>
        <v>#</v>
      </c>
    </row>
    <row r="4320" spans="1:2">
      <c r="A4320" t="s">
        <v>429</v>
      </c>
      <c r="B4320" t="str">
        <f>IF(ISBLANK(VLOOKUP(A4320,Questionnaire!A:KQ,37,FALSE)),"#",VLOOKUP(A4320,Questionnaire!A:KQ,37,FALSE))</f>
        <v>#</v>
      </c>
    </row>
    <row r="4321" spans="1:2">
      <c r="A4321" t="s">
        <v>432</v>
      </c>
      <c r="B4321" t="str">
        <f>IF(ISBLANK(VLOOKUP(A4321,Questionnaire!A:KQ,37,FALSE)),"#",VLOOKUP(A4321,Questionnaire!A:KQ,37,FALSE))</f>
        <v>#</v>
      </c>
    </row>
    <row r="4322" spans="1:2">
      <c r="A4322" t="s">
        <v>435</v>
      </c>
      <c r="B4322" t="str">
        <f>IF(ISBLANK(VLOOKUP(A4322,Questionnaire!A:KQ,37,FALSE)),"#",VLOOKUP(A4322,Questionnaire!A:KQ,37,FALSE))</f>
        <v>#</v>
      </c>
    </row>
    <row r="4323" spans="1:2">
      <c r="A4323" t="s">
        <v>437</v>
      </c>
      <c r="B4323" t="str">
        <f>IF(ISBLANK(VLOOKUP(A4323,Questionnaire!A:KQ,37,FALSE)),"#",VLOOKUP(A4323,Questionnaire!A:KQ,37,FALSE))</f>
        <v>#</v>
      </c>
    </row>
    <row r="4324" spans="1:2">
      <c r="A4324" t="s">
        <v>439</v>
      </c>
      <c r="B4324" t="str">
        <f>IF(ISBLANK(VLOOKUP(A4324,Questionnaire!A:KQ,37,FALSE)),"#",VLOOKUP(A4324,Questionnaire!A:KQ,37,FALSE))</f>
        <v>#</v>
      </c>
    </row>
    <row r="4325" spans="1:2">
      <c r="A4325" t="s">
        <v>442</v>
      </c>
      <c r="B4325" t="str">
        <f>IF(ISBLANK(VLOOKUP(A4325,Questionnaire!A:KQ,37,FALSE)),"#",VLOOKUP(A4325,Questionnaire!A:KQ,37,FALSE))</f>
        <v>#</v>
      </c>
    </row>
    <row r="4326" spans="1:2">
      <c r="A4326" t="s">
        <v>445</v>
      </c>
      <c r="B4326" t="str">
        <f>IF(ISBLANK(VLOOKUP(A4326,Questionnaire!A:KQ,37,FALSE)),"#",VLOOKUP(A4326,Questionnaire!A:KQ,37,FALSE))</f>
        <v>#</v>
      </c>
    </row>
    <row r="4327" spans="1:2">
      <c r="A4327" t="s">
        <v>448</v>
      </c>
      <c r="B4327" t="str">
        <f>IF(ISBLANK(VLOOKUP(A4327,Questionnaire!A:KQ,37,FALSE)),"#",VLOOKUP(A4327,Questionnaire!A:KQ,37,FALSE))</f>
        <v>#</v>
      </c>
    </row>
    <row r="4328" spans="1:2">
      <c r="A4328" t="s">
        <v>452</v>
      </c>
      <c r="B4328" t="str">
        <f>IF(ISBLANK(VLOOKUP(A4328,Questionnaire!A:KQ,37,FALSE)),"#",VLOOKUP(A4328,Questionnaire!A:KQ,37,FALSE))</f>
        <v>#</v>
      </c>
    </row>
    <row r="4329" spans="1:2">
      <c r="A4329" t="s">
        <v>455</v>
      </c>
      <c r="B4329" t="str">
        <f>IF(ISBLANK(VLOOKUP(A4329,Questionnaire!A:KQ,37,FALSE)),"#",VLOOKUP(A4329,Questionnaire!A:KQ,37,FALSE))</f>
        <v>#</v>
      </c>
    </row>
    <row r="4330" spans="1:2">
      <c r="A4330" t="s">
        <v>458</v>
      </c>
      <c r="B4330" t="str">
        <f>IF(ISBLANK(VLOOKUP(A4330,Questionnaire!A:KQ,37,FALSE)),"#",VLOOKUP(A4330,Questionnaire!A:KQ,37,FALSE))</f>
        <v>#</v>
      </c>
    </row>
    <row r="4331" spans="1:2">
      <c r="A4331" t="s">
        <v>461</v>
      </c>
      <c r="B4331" t="str">
        <f>IF(ISBLANK(VLOOKUP(A4331,Questionnaire!A:KQ,37,FALSE)),"#",VLOOKUP(A4331,Questionnaire!A:KQ,37,FALSE))</f>
        <v>#</v>
      </c>
    </row>
    <row r="4332" spans="1:2">
      <c r="A4332" t="s">
        <v>465</v>
      </c>
      <c r="B4332" t="str">
        <f>IF(ISBLANK(VLOOKUP(A4332,Questionnaire!A:KQ,37,FALSE)),"#",VLOOKUP(A4332,Questionnaire!A:KQ,37,FALSE))</f>
        <v>#</v>
      </c>
    </row>
    <row r="4333" spans="1:2">
      <c r="A4333" t="s">
        <v>467</v>
      </c>
      <c r="B4333" t="str">
        <f>IF(ISBLANK(VLOOKUP(A4333,Questionnaire!A:KQ,37,FALSE)),"#",VLOOKUP(A4333,Questionnaire!A:KQ,37,FALSE))</f>
        <v>#</v>
      </c>
    </row>
    <row r="4334" spans="1:2">
      <c r="A4334" t="s">
        <v>469</v>
      </c>
      <c r="B4334" t="str">
        <f>IF(ISBLANK(VLOOKUP(A4334,Questionnaire!A:KQ,37,FALSE)),"#",VLOOKUP(A4334,Questionnaire!A:KQ,37,FALSE))</f>
        <v>#</v>
      </c>
    </row>
    <row r="4335" spans="1:2">
      <c r="A4335" t="s">
        <v>471</v>
      </c>
      <c r="B4335" t="str">
        <f>IF(ISBLANK(VLOOKUP(A4335,Questionnaire!A:KQ,37,FALSE)),"#",VLOOKUP(A4335,Questionnaire!A:KQ,37,FALSE))</f>
        <v>#</v>
      </c>
    </row>
    <row r="4336" spans="1:2">
      <c r="A4336" t="s">
        <v>473</v>
      </c>
      <c r="B4336" t="str">
        <f>IF(ISBLANK(VLOOKUP(A4336,Questionnaire!A:KQ,37,FALSE)),"#",VLOOKUP(A4336,Questionnaire!A:KQ,37,FALSE))</f>
        <v>#</v>
      </c>
    </row>
    <row r="4337" spans="1:3">
      <c r="A4337" t="s">
        <v>475</v>
      </c>
      <c r="B4337" t="str">
        <f>IF(ISBLANK(VLOOKUP(A4337,Questionnaire!A:KQ,37,FALSE)),"#",VLOOKUP(A4337,Questionnaire!A:KQ,37,FALSE))</f>
        <v>#</v>
      </c>
    </row>
    <row r="4338" spans="1:3">
      <c r="A4338" t="s">
        <v>185</v>
      </c>
      <c r="B4338" t="str">
        <f>IF(ISBLANK(VLOOKUP(A4338,Questionnaire!A:KQ,38,FALSE)),"#",VLOOKUP(A4338,Questionnaire!A:KQ,38,FALSE))</f>
        <v>#</v>
      </c>
      <c r="C4338">
        <v>35</v>
      </c>
    </row>
    <row r="4339" spans="1:3">
      <c r="A4339" t="s">
        <v>187</v>
      </c>
      <c r="B4339" t="str">
        <f>IF(ISNA(VLOOKUP(VLOOKUP(A4339,Questionnaire!A:KQ,38,FALSE),'CORA Encoding'!D:E,2,FALSE)),"#",VLOOKUP(VLOOKUP(A4339,Questionnaire!A:KQ,38,FALSE),'CORA Encoding'!D:E,2,FALSE))</f>
        <v>#</v>
      </c>
    </row>
    <row r="4340" spans="1:3">
      <c r="A4340" t="s">
        <v>189</v>
      </c>
      <c r="B4340" t="str">
        <f>IF(ISNA(VLOOKUP(VLOOKUP(A4340,Questionnaire!A:KQ,38,FALSE),'CORA Encoding'!G:H,2,FALSE)),"#",VLOOKUP(VLOOKUP(A4340,Questionnaire!A:KQ,38,FALSE),'CORA Encoding'!G:H,2,FALSE))</f>
        <v>#</v>
      </c>
    </row>
    <row r="4341" spans="1:3">
      <c r="A4341" t="s">
        <v>191</v>
      </c>
      <c r="B4341" t="str">
        <f>IF(ISNA(VLOOKUP(VLOOKUP(A4341,Questionnaire!A:KQ,38,FALSE),'Country List'!E:F,2,FALSE)),"#",VLOOKUP(VLOOKUP(A4341,Questionnaire!A:KQ,38,FALSE),'Country List'!E:F,2,FALSE))</f>
        <v>#</v>
      </c>
    </row>
    <row r="4342" spans="1:3">
      <c r="A4342" t="s">
        <v>193</v>
      </c>
      <c r="B4342" t="str">
        <f>IF(ISNA(VLOOKUP(VLOOKUP(A4342,Questionnaire!A:KQ,38,FALSE),'Industry List'!B:C,2,FALSE)),"#",VLOOKUP(VLOOKUP(A4342,Questionnaire!A:KQ,38,FALSE),'Industry List'!B:C,2,FALSE))</f>
        <v>#</v>
      </c>
    </row>
    <row r="4343" spans="1:3">
      <c r="A4343" t="s">
        <v>197</v>
      </c>
      <c r="B4343" t="str">
        <f>IF(ISBLANK(VLOOKUP(A4343,Questionnaire!A:KQ,38,FALSE)),"#",VLOOKUP(A4343,Questionnaire!A:KQ,38,FALSE))</f>
        <v>#</v>
      </c>
    </row>
    <row r="4344" spans="1:3">
      <c r="A4344" t="s">
        <v>201</v>
      </c>
      <c r="B4344" t="str">
        <f>IF(ISBLANK(VLOOKUP(A4344,Questionnaire!A:KQ,38,FALSE)),"#",VLOOKUP(A4344,Questionnaire!A:KQ,38,FALSE))</f>
        <v>#</v>
      </c>
    </row>
    <row r="4345" spans="1:3">
      <c r="A4345" t="s">
        <v>203</v>
      </c>
      <c r="B4345" t="str">
        <f>IF(ISNA(VLOOKUP(VLOOKUP(A4345,Questionnaire!A:KQ,38,FALSE),'CORA Encoding'!J:K,2,FALSE)),"#",VLOOKUP(VLOOKUP(A4345,Questionnaire!A:KQ,38,FALSE),'CORA Encoding'!J:K,2,FALSE))</f>
        <v>#</v>
      </c>
    </row>
    <row r="4346" spans="1:3">
      <c r="A4346" t="s">
        <v>208</v>
      </c>
      <c r="B4346" t="str">
        <f>IF(ISBLANK(VLOOKUP(A4346,Questionnaire!A:KQ,38,FALSE)),"#",VLOOKUP(A4346,Questionnaire!A:KQ,38,FALSE))</f>
        <v>#</v>
      </c>
    </row>
    <row r="4347" spans="1:3">
      <c r="A4347" t="s">
        <v>213</v>
      </c>
      <c r="B4347" t="str">
        <f>IF(ISBLANK(VLOOKUP(A4347,Questionnaire!A:KQ,38,FALSE)),"#",VLOOKUP(A4347,Questionnaire!A:KQ,38,FALSE))</f>
        <v>#</v>
      </c>
    </row>
    <row r="4348" spans="1:3">
      <c r="A4348" t="s">
        <v>215</v>
      </c>
      <c r="B4348" t="str">
        <f>IF(ISBLANK(VLOOKUP(A4348,Questionnaire!A:KQ,38,FALSE)),"#",VLOOKUP(A4348,Questionnaire!A:KQ,38,FALSE))</f>
        <v>#</v>
      </c>
    </row>
    <row r="4349" spans="1:3">
      <c r="A4349" t="s">
        <v>217</v>
      </c>
      <c r="B4349" t="str">
        <f>IF(ISBLANK(VLOOKUP(A4349,Questionnaire!A:KQ,38,FALSE)),"#",VLOOKUP(A4349,Questionnaire!A:KQ,38,FALSE))</f>
        <v>#</v>
      </c>
    </row>
    <row r="4350" spans="1:3">
      <c r="A4350" t="s">
        <v>219</v>
      </c>
      <c r="B4350" t="str">
        <f>IF(ISBLANK(VLOOKUP(A4350,Questionnaire!A:KQ,38,FALSE)),"#",VLOOKUP(A4350,Questionnaire!A:KQ,38,FALSE))</f>
        <v>#</v>
      </c>
    </row>
    <row r="4351" spans="1:3">
      <c r="A4351" t="s">
        <v>221</v>
      </c>
      <c r="B4351" t="str">
        <f>IF(ISBLANK(VLOOKUP(A4351,Questionnaire!A:KQ,38,FALSE)),"#",VLOOKUP(A4351,Questionnaire!A:KQ,38,FALSE))</f>
        <v>#</v>
      </c>
    </row>
    <row r="4352" spans="1:3">
      <c r="A4352" t="s">
        <v>223</v>
      </c>
      <c r="B4352" t="str">
        <f>IF(ISBLANK(VLOOKUP(A4352,Questionnaire!A:KQ,38,FALSE)),"#",VLOOKUP(A4352,Questionnaire!A:KQ,38,FALSE))</f>
        <v>#</v>
      </c>
    </row>
    <row r="4353" spans="1:2">
      <c r="A4353" t="s">
        <v>225</v>
      </c>
      <c r="B4353" t="str">
        <f>IF(ISBLANK(VLOOKUP(A4353,Questionnaire!A:KQ,38,FALSE)),"#",VLOOKUP(A4353,Questionnaire!A:KQ,38,FALSE))</f>
        <v>#</v>
      </c>
    </row>
    <row r="4354" spans="1:2">
      <c r="A4354" t="s">
        <v>227</v>
      </c>
      <c r="B4354" t="str">
        <f>IF(ISBLANK(VLOOKUP(A4354,Questionnaire!A:KQ,38,FALSE)),"#",VLOOKUP(A4354,Questionnaire!A:KQ,38,FALSE))</f>
        <v>#</v>
      </c>
    </row>
    <row r="4355" spans="1:2">
      <c r="A4355" t="s">
        <v>229</v>
      </c>
      <c r="B4355" t="str">
        <f>IF(ISBLANK(VLOOKUP(A4355,Questionnaire!A:KQ,38,FALSE)),"#",VLOOKUP(A4355,Questionnaire!A:KQ,38,FALSE))</f>
        <v>#</v>
      </c>
    </row>
    <row r="4356" spans="1:2">
      <c r="A4356" t="s">
        <v>231</v>
      </c>
      <c r="B4356" t="str">
        <f>IF(ISBLANK(VLOOKUP(A4356,Questionnaire!A:KQ,38,FALSE)),"#",VLOOKUP(A4356,Questionnaire!A:KQ,38,FALSE))</f>
        <v>#</v>
      </c>
    </row>
    <row r="4357" spans="1:2">
      <c r="A4357" t="s">
        <v>233</v>
      </c>
      <c r="B4357" t="str">
        <f>IF(ISBLANK(VLOOKUP(A4357,Questionnaire!A:KQ,38,FALSE)),"#",VLOOKUP(A4357,Questionnaire!A:KQ,38,FALSE))</f>
        <v>#</v>
      </c>
    </row>
    <row r="4358" spans="1:2">
      <c r="A4358" t="s">
        <v>235</v>
      </c>
      <c r="B4358" t="str">
        <f>IF(ISBLANK(VLOOKUP(A4358,Questionnaire!A:KQ,38,FALSE)),"#",VLOOKUP(A4358,Questionnaire!A:KQ,38,FALSE))</f>
        <v>#</v>
      </c>
    </row>
    <row r="4359" spans="1:2">
      <c r="A4359" t="s">
        <v>237</v>
      </c>
      <c r="B4359" t="str">
        <f>IF(ISBLANK(VLOOKUP(A4359,Questionnaire!A:KQ,38,FALSE)),"#",VLOOKUP(A4359,Questionnaire!A:KQ,38,FALSE))</f>
        <v>#</v>
      </c>
    </row>
    <row r="4360" spans="1:2">
      <c r="A4360" t="s">
        <v>239</v>
      </c>
      <c r="B4360" t="str">
        <f>IF(ISBLANK(VLOOKUP(A4360,Questionnaire!A:KQ,38,FALSE)),"#",VLOOKUP(A4360,Questionnaire!A:KQ,38,FALSE))</f>
        <v>#</v>
      </c>
    </row>
    <row r="4361" spans="1:2">
      <c r="A4361" t="s">
        <v>242</v>
      </c>
      <c r="B4361" t="str">
        <f>IF(ISBLANK(VLOOKUP(A4361,Questionnaire!A:KQ,38,FALSE)),"#",VLOOKUP(A4361,Questionnaire!A:KQ,38,FALSE))</f>
        <v>#</v>
      </c>
    </row>
    <row r="4362" spans="1:2">
      <c r="A4362" t="s">
        <v>245</v>
      </c>
      <c r="B4362" t="str">
        <f>IF(ISBLANK(VLOOKUP(A4362,Questionnaire!A:KQ,38,FALSE)),"#",VLOOKUP(A4362,Questionnaire!A:KQ,38,FALSE))</f>
        <v>#</v>
      </c>
    </row>
    <row r="4363" spans="1:2">
      <c r="A4363" t="s">
        <v>247</v>
      </c>
      <c r="B4363" t="str">
        <f>IF(ISBLANK(VLOOKUP(A4363,Questionnaire!A:KQ,38,FALSE)),"#",VLOOKUP(A4363,Questionnaire!A:KQ,38,FALSE))</f>
        <v>#</v>
      </c>
    </row>
    <row r="4364" spans="1:2">
      <c r="A4364" t="s">
        <v>249</v>
      </c>
      <c r="B4364" t="str">
        <f>IF(ISBLANK(VLOOKUP(A4364,Questionnaire!A:KQ,38,FALSE)),"#",VLOOKUP(A4364,Questionnaire!A:KQ,38,FALSE))</f>
        <v>#</v>
      </c>
    </row>
    <row r="4365" spans="1:2">
      <c r="A4365" t="s">
        <v>250</v>
      </c>
      <c r="B4365" t="str">
        <f>IF(ISBLANK(VLOOKUP(A4365,Questionnaire!A:KQ,38,FALSE)),"#",VLOOKUP(A4365,Questionnaire!A:KQ,38,FALSE))</f>
        <v>#</v>
      </c>
    </row>
    <row r="4366" spans="1:2">
      <c r="A4366" t="s">
        <v>252</v>
      </c>
      <c r="B4366" t="str">
        <f>IF(ISBLANK(VLOOKUP(A4366,Questionnaire!A:KQ,38,FALSE)),"#",VLOOKUP(A4366,Questionnaire!A:KQ,38,FALSE))</f>
        <v>#</v>
      </c>
    </row>
    <row r="4367" spans="1:2">
      <c r="A4367" t="s">
        <v>255</v>
      </c>
      <c r="B4367" t="str">
        <f>IF(ISBLANK(VLOOKUP(A4367,Questionnaire!A:KQ,38,FALSE)),"#",VLOOKUP(A4367,Questionnaire!A:KQ,38,FALSE))</f>
        <v>#</v>
      </c>
    </row>
    <row r="4368" spans="1:2">
      <c r="A4368" t="s">
        <v>258</v>
      </c>
      <c r="B4368" t="str">
        <f>IF(ISNA(VLOOKUP(VLOOKUP(A4368,Questionnaire!A:KQ,38,FALSE),'CORA Encoding'!M:N,2,FALSE)),"#",VLOOKUP(VLOOKUP(A4368,Questionnaire!A:KQ,38,FALSE),'CORA Encoding'!M:N,2,FALSE))</f>
        <v>#</v>
      </c>
    </row>
    <row r="4369" spans="1:2">
      <c r="A4369" t="s">
        <v>261</v>
      </c>
      <c r="B4369" t="str">
        <f>IF(ISBLANK(VLOOKUP(A4369,Questionnaire!A:KQ,38,FALSE)),"#",VLOOKUP(A4369,Questionnaire!A:KQ,38,FALSE))</f>
        <v>#</v>
      </c>
    </row>
    <row r="4370" spans="1:2">
      <c r="A4370" t="s">
        <v>263</v>
      </c>
      <c r="B4370" t="str">
        <f>IF(ISBLANK(VLOOKUP(A4370,Questionnaire!A:KQ,38,FALSE)),"#",VLOOKUP(A4370,Questionnaire!A:KQ,38,FALSE))</f>
        <v>#</v>
      </c>
    </row>
    <row r="4371" spans="1:2">
      <c r="A4371" t="s">
        <v>265</v>
      </c>
      <c r="B4371" t="str">
        <f>IF(ISBLANK(VLOOKUP(A4371,Questionnaire!A:KQ,38,FALSE)),"#",VLOOKUP(A4371,Questionnaire!A:KQ,38,FALSE))</f>
        <v>#</v>
      </c>
    </row>
    <row r="4372" spans="1:2">
      <c r="A4372" t="s">
        <v>267</v>
      </c>
      <c r="B4372" t="str">
        <f>IF(ISBLANK(VLOOKUP(A4372,Questionnaire!A:KQ,38,FALSE)),"#",VLOOKUP(A4372,Questionnaire!A:KQ,38,FALSE))</f>
        <v>#</v>
      </c>
    </row>
    <row r="4373" spans="1:2">
      <c r="A4373" t="s">
        <v>269</v>
      </c>
      <c r="B4373" t="str">
        <f>IF(ISBLANK(VLOOKUP(A4373,Questionnaire!A:KQ,38,FALSE)),"#",VLOOKUP(A4373,Questionnaire!A:KQ,38,FALSE))</f>
        <v>#</v>
      </c>
    </row>
    <row r="4374" spans="1:2">
      <c r="A4374" t="s">
        <v>274</v>
      </c>
      <c r="B4374" t="str">
        <f>IF(ISBLANK(VLOOKUP(A4374,Questionnaire!A:KQ,38,FALSE)),"#",VLOOKUP(A4374,Questionnaire!A:KQ,38,FALSE))</f>
        <v>#</v>
      </c>
    </row>
    <row r="4375" spans="1:2">
      <c r="A4375" t="s">
        <v>276</v>
      </c>
      <c r="B4375" t="str">
        <f>IF(ISBLANK(VLOOKUP(A4375,Questionnaire!A:KQ,38,FALSE)),"#",VLOOKUP(A4375,Questionnaire!A:KQ,38,FALSE))</f>
        <v>#</v>
      </c>
    </row>
    <row r="4376" spans="1:2">
      <c r="A4376" t="s">
        <v>278</v>
      </c>
      <c r="B4376" t="str">
        <f>IF(ISBLANK(VLOOKUP(A4376,Questionnaire!A:KQ,38,FALSE)),"#",VLOOKUP(A4376,Questionnaire!A:KQ,38,FALSE))</f>
        <v>#</v>
      </c>
    </row>
    <row r="4377" spans="1:2">
      <c r="A4377" t="s">
        <v>280</v>
      </c>
      <c r="B4377" t="str">
        <f>IF(ISBLANK(VLOOKUP(A4377,Questionnaire!A:KQ,38,FALSE)),"#",VLOOKUP(A4377,Questionnaire!A:KQ,38,FALSE))</f>
        <v>#</v>
      </c>
    </row>
    <row r="4378" spans="1:2">
      <c r="A4378" t="s">
        <v>282</v>
      </c>
      <c r="B4378" t="str">
        <f>IF(ISBLANK(VLOOKUP(A4378,Questionnaire!A:KQ,38,FALSE)),"#",VLOOKUP(A4378,Questionnaire!A:KQ,38,FALSE))</f>
        <v>#</v>
      </c>
    </row>
    <row r="4379" spans="1:2">
      <c r="A4379" t="s">
        <v>286</v>
      </c>
      <c r="B4379" t="str">
        <f>IF(ISBLANK(VLOOKUP(A4379,Questionnaire!A:KQ,38,FALSE)),"#",VLOOKUP(A4379,Questionnaire!A:KQ,38,FALSE))</f>
        <v>#</v>
      </c>
    </row>
    <row r="4380" spans="1:2">
      <c r="A4380" t="s">
        <v>288</v>
      </c>
      <c r="B4380" t="str">
        <f>IF(ISBLANK(VLOOKUP(A4380,Questionnaire!A:KQ,38,FALSE)),"#",VLOOKUP(A4380,Questionnaire!A:KQ,38,FALSE))</f>
        <v>#</v>
      </c>
    </row>
    <row r="4381" spans="1:2">
      <c r="A4381" t="s">
        <v>290</v>
      </c>
      <c r="B4381" t="str">
        <f>IF(ISBLANK(VLOOKUP(A4381,Questionnaire!A:KQ,38,FALSE)),"#",VLOOKUP(A4381,Questionnaire!A:KQ,38,FALSE))</f>
        <v>#</v>
      </c>
    </row>
    <row r="4382" spans="1:2">
      <c r="A4382" t="s">
        <v>292</v>
      </c>
      <c r="B4382" t="str">
        <f>IF(ISBLANK(VLOOKUP(A4382,Questionnaire!A:KQ,38,FALSE)),"#",VLOOKUP(A4382,Questionnaire!A:KQ,38,FALSE))</f>
        <v>#</v>
      </c>
    </row>
    <row r="4383" spans="1:2">
      <c r="A4383" t="s">
        <v>294</v>
      </c>
      <c r="B4383" t="str">
        <f>IF(ISBLANK(VLOOKUP(A4383,Questionnaire!A:KQ,38,FALSE)),"#",VLOOKUP(A4383,Questionnaire!A:KQ,38,FALSE))</f>
        <v>#</v>
      </c>
    </row>
    <row r="4384" spans="1:2">
      <c r="A4384" t="s">
        <v>296</v>
      </c>
      <c r="B4384" t="str">
        <f>IF(ISBLANK(VLOOKUP(A4384,Questionnaire!A:KQ,38,FALSE)),"#",VLOOKUP(A4384,Questionnaire!A:KQ,38,FALSE))</f>
        <v>#</v>
      </c>
    </row>
    <row r="4385" spans="1:2">
      <c r="A4385" t="s">
        <v>301</v>
      </c>
      <c r="B4385" t="str">
        <f>IF(ISBLANK(VLOOKUP(A4385,Questionnaire!A:KQ,38,FALSE)),"#",VLOOKUP(A4385,Questionnaire!A:KQ,38,FALSE))</f>
        <v>#</v>
      </c>
    </row>
    <row r="4386" spans="1:2">
      <c r="A4386" t="s">
        <v>303</v>
      </c>
      <c r="B4386" t="str">
        <f>IF(ISBLANK(VLOOKUP(A4386,Questionnaire!A:KQ,38,FALSE)),"#",VLOOKUP(A4386,Questionnaire!A:KQ,38,FALSE))</f>
        <v>#</v>
      </c>
    </row>
    <row r="4387" spans="1:2">
      <c r="A4387" t="s">
        <v>305</v>
      </c>
      <c r="B4387" t="str">
        <f>IF(ISBLANK(VLOOKUP(A4387,Questionnaire!A:KQ,38,FALSE)),"#",VLOOKUP(A4387,Questionnaire!A:KQ,38,FALSE))</f>
        <v>#</v>
      </c>
    </row>
    <row r="4388" spans="1:2">
      <c r="A4388" t="s">
        <v>307</v>
      </c>
      <c r="B4388" t="str">
        <f>IF(ISBLANK(VLOOKUP(A4388,Questionnaire!A:KQ,38,FALSE)),"#",VLOOKUP(A4388,Questionnaire!A:KQ,38,FALSE))</f>
        <v>#</v>
      </c>
    </row>
    <row r="4389" spans="1:2">
      <c r="A4389" t="s">
        <v>311</v>
      </c>
      <c r="B4389" t="str">
        <f>IF(ISBLANK(VLOOKUP(A4389,Questionnaire!A:KQ,38,FALSE)),"#",VLOOKUP(A4389,Questionnaire!A:KQ,38,FALSE))</f>
        <v>#</v>
      </c>
    </row>
    <row r="4390" spans="1:2">
      <c r="A4390" t="s">
        <v>313</v>
      </c>
      <c r="B4390" t="str">
        <f>IF(ISBLANK(VLOOKUP(A4390,Questionnaire!A:KQ,38,FALSE)),"#",VLOOKUP(A4390,Questionnaire!A:KQ,38,FALSE))</f>
        <v>#</v>
      </c>
    </row>
    <row r="4391" spans="1:2">
      <c r="A4391" t="s">
        <v>314</v>
      </c>
      <c r="B4391" t="str">
        <f>IF(ISBLANK(VLOOKUP(A4391,Questionnaire!A:KQ,38,FALSE)),"#",VLOOKUP(A4391,Questionnaire!A:KQ,38,FALSE))</f>
        <v>#</v>
      </c>
    </row>
    <row r="4392" spans="1:2">
      <c r="A4392" t="s">
        <v>315</v>
      </c>
      <c r="B4392" t="str">
        <f>IF(ISBLANK(VLOOKUP(A4392,Questionnaire!A:KQ,38,FALSE)),"#",VLOOKUP(A4392,Questionnaire!A:KQ,38,FALSE))</f>
        <v>#</v>
      </c>
    </row>
    <row r="4393" spans="1:2">
      <c r="A4393" t="s">
        <v>317</v>
      </c>
      <c r="B4393" t="str">
        <f>IF(ISBLANK(VLOOKUP(A4393,Questionnaire!A:KQ,38,FALSE)),"#",VLOOKUP(A4393,Questionnaire!A:KQ,38,FALSE))</f>
        <v>#</v>
      </c>
    </row>
    <row r="4394" spans="1:2">
      <c r="A4394" t="s">
        <v>319</v>
      </c>
      <c r="B4394" t="str">
        <f>IF(ISBLANK(VLOOKUP(A4394,Questionnaire!A:KQ,38,FALSE)),"#",VLOOKUP(A4394,Questionnaire!A:KQ,38,FALSE))</f>
        <v>#</v>
      </c>
    </row>
    <row r="4395" spans="1:2">
      <c r="A4395" t="s">
        <v>322</v>
      </c>
      <c r="B4395" t="str">
        <f>IF(ISBLANK(VLOOKUP(A4395,Questionnaire!A:KQ,38,FALSE)),"#",VLOOKUP(A4395,Questionnaire!A:KQ,38,FALSE))</f>
        <v>#</v>
      </c>
    </row>
    <row r="4396" spans="1:2">
      <c r="A4396" t="s">
        <v>326</v>
      </c>
      <c r="B4396" t="str">
        <f>IF(ISBLANK(VLOOKUP(A4396,Questionnaire!A:KQ,38,FALSE)),"#",VLOOKUP(A4396,Questionnaire!A:KQ,38,FALSE))</f>
        <v>#</v>
      </c>
    </row>
    <row r="4397" spans="1:2">
      <c r="A4397" t="s">
        <v>328</v>
      </c>
      <c r="B4397" t="str">
        <f>IF(ISBLANK(VLOOKUP(A4397,Questionnaire!A:KQ,38,FALSE)),"#",VLOOKUP(A4397,Questionnaire!A:KQ,38,FALSE))</f>
        <v>#</v>
      </c>
    </row>
    <row r="4398" spans="1:2">
      <c r="A4398" t="s">
        <v>332</v>
      </c>
      <c r="B4398" t="str">
        <f>IF(ISBLANK(VLOOKUP(A4398,Questionnaire!A:KQ,38,FALSE)),"#",VLOOKUP(A4398,Questionnaire!A:KQ,38,FALSE))</f>
        <v>#</v>
      </c>
    </row>
    <row r="4399" spans="1:2">
      <c r="A4399" t="s">
        <v>333</v>
      </c>
      <c r="B4399" t="str">
        <f>IF(ISBLANK(VLOOKUP(A4399,Questionnaire!A:KQ,38,FALSE)),"#",VLOOKUP(A4399,Questionnaire!A:KQ,38,FALSE))</f>
        <v>#</v>
      </c>
    </row>
    <row r="4400" spans="1:2">
      <c r="A4400" t="s">
        <v>334</v>
      </c>
      <c r="B4400" t="str">
        <f>IF(ISBLANK(VLOOKUP(A4400,Questionnaire!A:KQ,38,FALSE)),"#",VLOOKUP(A4400,Questionnaire!A:KQ,38,FALSE))</f>
        <v>#</v>
      </c>
    </row>
    <row r="4401" spans="1:2">
      <c r="A4401" t="s">
        <v>335</v>
      </c>
      <c r="B4401" t="str">
        <f>IF(ISBLANK(VLOOKUP(A4401,Questionnaire!A:KQ,38,FALSE)),"#",VLOOKUP(A4401,Questionnaire!A:KQ,38,FALSE))</f>
        <v>#</v>
      </c>
    </row>
    <row r="4402" spans="1:2">
      <c r="A4402" t="s">
        <v>336</v>
      </c>
      <c r="B4402" t="str">
        <f>IF(ISBLANK(VLOOKUP(A4402,Questionnaire!A:KQ,38,FALSE)),"#",VLOOKUP(A4402,Questionnaire!A:KQ,38,FALSE))</f>
        <v>#</v>
      </c>
    </row>
    <row r="4403" spans="1:2">
      <c r="A4403" t="s">
        <v>337</v>
      </c>
      <c r="B4403" t="str">
        <f>IF(ISBLANK(VLOOKUP(A4403,Questionnaire!A:KQ,38,FALSE)),"#",VLOOKUP(A4403,Questionnaire!A:KQ,38,FALSE))</f>
        <v>#</v>
      </c>
    </row>
    <row r="4404" spans="1:2">
      <c r="A4404" t="s">
        <v>338</v>
      </c>
      <c r="B4404" t="str">
        <f>IF(ISBLANK(VLOOKUP(A4404,Questionnaire!A:KQ,38,FALSE)),"#",VLOOKUP(A4404,Questionnaire!A:KQ,38,FALSE))</f>
        <v>#</v>
      </c>
    </row>
    <row r="4405" spans="1:2">
      <c r="A4405" t="s">
        <v>339</v>
      </c>
      <c r="B4405" t="str">
        <f>IF(ISBLANK(VLOOKUP(A4405,Questionnaire!A:KQ,38,FALSE)),"#",VLOOKUP(A4405,Questionnaire!A:KQ,38,FALSE))</f>
        <v>#</v>
      </c>
    </row>
    <row r="4406" spans="1:2">
      <c r="A4406" t="s">
        <v>340</v>
      </c>
      <c r="B4406" t="str">
        <f>IF(ISBLANK(VLOOKUP(A4406,Questionnaire!A:KQ,38,FALSE)),"#",VLOOKUP(A4406,Questionnaire!A:KQ,38,FALSE))</f>
        <v>#</v>
      </c>
    </row>
    <row r="4407" spans="1:2">
      <c r="A4407" t="s">
        <v>341</v>
      </c>
      <c r="B4407" t="str">
        <f>IF(ISBLANK(VLOOKUP(A4407,Questionnaire!A:KQ,38,FALSE)),"#",VLOOKUP(A4407,Questionnaire!A:KQ,38,FALSE))</f>
        <v>#</v>
      </c>
    </row>
    <row r="4408" spans="1:2">
      <c r="A4408" t="s">
        <v>342</v>
      </c>
      <c r="B4408" t="str">
        <f>IF(ISBLANK(VLOOKUP(A4408,Questionnaire!A:KQ,38,FALSE)),"#",VLOOKUP(A4408,Questionnaire!A:KQ,38,FALSE))</f>
        <v>#</v>
      </c>
    </row>
    <row r="4409" spans="1:2">
      <c r="A4409" t="s">
        <v>343</v>
      </c>
      <c r="B4409" t="str">
        <f>IF(ISBLANK(VLOOKUP(A4409,Questionnaire!A:KQ,38,FALSE)),"#",VLOOKUP(A4409,Questionnaire!A:KQ,38,FALSE))</f>
        <v>#</v>
      </c>
    </row>
    <row r="4410" spans="1:2">
      <c r="A4410" t="s">
        <v>344</v>
      </c>
      <c r="B4410" t="str">
        <f>IF(ISBLANK(VLOOKUP(A4410,Questionnaire!A:KQ,38,FALSE)),"#",VLOOKUP(A4410,Questionnaire!A:KQ,38,FALSE))</f>
        <v>#</v>
      </c>
    </row>
    <row r="4411" spans="1:2">
      <c r="A4411" t="s">
        <v>345</v>
      </c>
      <c r="B4411" t="str">
        <f>IF(ISBLANK(VLOOKUP(A4411,Questionnaire!A:KQ,38,FALSE)),"#",VLOOKUP(A4411,Questionnaire!A:KQ,38,FALSE))</f>
        <v>#</v>
      </c>
    </row>
    <row r="4412" spans="1:2">
      <c r="A4412" t="s">
        <v>348</v>
      </c>
      <c r="B4412" t="str">
        <f>IF(ISBLANK(VLOOKUP(A4412,Questionnaire!A:KQ,38,FALSE)),"#",VLOOKUP(A4412,Questionnaire!A:KQ,38,FALSE))</f>
        <v>#</v>
      </c>
    </row>
    <row r="4413" spans="1:2">
      <c r="A4413" t="s">
        <v>353</v>
      </c>
      <c r="B4413" t="str">
        <f>IF(ISBLANK(VLOOKUP(A4413,Questionnaire!A:KQ,38,FALSE)),"#",VLOOKUP(A4413,Questionnaire!A:KQ,38,FALSE))</f>
        <v>#</v>
      </c>
    </row>
    <row r="4414" spans="1:2">
      <c r="A4414" t="s">
        <v>354</v>
      </c>
      <c r="B4414" t="str">
        <f>IF(ISBLANK(VLOOKUP(A4414,Questionnaire!A:KQ,38,FALSE)),"#",VLOOKUP(A4414,Questionnaire!A:KQ,38,FALSE))</f>
        <v>#</v>
      </c>
    </row>
    <row r="4415" spans="1:2">
      <c r="A4415" t="s">
        <v>355</v>
      </c>
      <c r="B4415" t="str">
        <f>IF(ISBLANK(VLOOKUP(A4415,Questionnaire!A:KQ,38,FALSE)),"#",VLOOKUP(A4415,Questionnaire!A:KQ,38,FALSE))</f>
        <v>#</v>
      </c>
    </row>
    <row r="4416" spans="1:2">
      <c r="A4416" t="s">
        <v>356</v>
      </c>
      <c r="B4416" t="str">
        <f>IF(ISBLANK(VLOOKUP(A4416,Questionnaire!A:KQ,38,FALSE)),"#",VLOOKUP(A4416,Questionnaire!A:KQ,38,FALSE))</f>
        <v>#</v>
      </c>
    </row>
    <row r="4417" spans="1:2">
      <c r="A4417" t="s">
        <v>357</v>
      </c>
      <c r="B4417" t="str">
        <f>IF(ISBLANK(VLOOKUP(A4417,Questionnaire!A:KQ,38,FALSE)),"#",VLOOKUP(A4417,Questionnaire!A:KQ,38,FALSE))</f>
        <v>#</v>
      </c>
    </row>
    <row r="4418" spans="1:2">
      <c r="A4418" t="s">
        <v>360</v>
      </c>
      <c r="B4418" t="str">
        <f>IF(ISBLANK(VLOOKUP(A4418,Questionnaire!A:KQ,38,FALSE)),"#",VLOOKUP(A4418,Questionnaire!A:KQ,38,FALSE))</f>
        <v>#</v>
      </c>
    </row>
    <row r="4419" spans="1:2">
      <c r="A4419" t="s">
        <v>362</v>
      </c>
      <c r="B4419" t="str">
        <f>IF(ISBLANK(VLOOKUP(A4419,Questionnaire!A:KQ,38,FALSE)),"#",VLOOKUP(A4419,Questionnaire!A:KQ,38,FALSE))</f>
        <v>#</v>
      </c>
    </row>
    <row r="4420" spans="1:2">
      <c r="A4420" t="s">
        <v>363</v>
      </c>
      <c r="B4420" t="str">
        <f>IF(ISBLANK(VLOOKUP(A4420,Questionnaire!A:KQ,38,FALSE)),"#",VLOOKUP(A4420,Questionnaire!A:KQ,38,FALSE))</f>
        <v>#</v>
      </c>
    </row>
    <row r="4421" spans="1:2">
      <c r="A4421" t="s">
        <v>364</v>
      </c>
      <c r="B4421" t="str">
        <f>IF(ISBLANK(VLOOKUP(A4421,Questionnaire!A:KQ,38,FALSE)),"#",VLOOKUP(A4421,Questionnaire!A:KQ,38,FALSE))</f>
        <v>#</v>
      </c>
    </row>
    <row r="4422" spans="1:2">
      <c r="A4422" t="s">
        <v>365</v>
      </c>
      <c r="B4422" t="str">
        <f>IF(ISBLANK(VLOOKUP(A4422,Questionnaire!A:KQ,38,FALSE)),"#",VLOOKUP(A4422,Questionnaire!A:KQ,38,FALSE))</f>
        <v>#</v>
      </c>
    </row>
    <row r="4423" spans="1:2">
      <c r="A4423" t="s">
        <v>366</v>
      </c>
      <c r="B4423" t="str">
        <f>IF(ISBLANK(VLOOKUP(A4423,Questionnaire!A:KQ,38,FALSE)),"#",VLOOKUP(A4423,Questionnaire!A:KQ,38,FALSE))</f>
        <v>#</v>
      </c>
    </row>
    <row r="4424" spans="1:2">
      <c r="A4424" t="s">
        <v>371</v>
      </c>
      <c r="B4424" t="str">
        <f>IF(ISBLANK(VLOOKUP(A4424,Questionnaire!A:KQ,38,FALSE)),"#",VLOOKUP(A4424,Questionnaire!A:KQ,38,FALSE))</f>
        <v>#</v>
      </c>
    </row>
    <row r="4425" spans="1:2">
      <c r="A4425" t="s">
        <v>372</v>
      </c>
      <c r="B4425" t="str">
        <f>IF(ISBLANK(VLOOKUP(A4425,Questionnaire!A:KQ,38,FALSE)),"#",VLOOKUP(A4425,Questionnaire!A:KQ,38,FALSE))</f>
        <v>#</v>
      </c>
    </row>
    <row r="4426" spans="1:2">
      <c r="A4426" t="s">
        <v>373</v>
      </c>
      <c r="B4426" t="str">
        <f>IF(ISBLANK(VLOOKUP(A4426,Questionnaire!A:KQ,38,FALSE)),"#",VLOOKUP(A4426,Questionnaire!A:KQ,38,FALSE))</f>
        <v>#</v>
      </c>
    </row>
    <row r="4427" spans="1:2">
      <c r="A4427" t="s">
        <v>374</v>
      </c>
      <c r="B4427" t="str">
        <f>IF(ISBLANK(VLOOKUP(A4427,Questionnaire!A:KQ,38,FALSE)),"#",VLOOKUP(A4427,Questionnaire!A:KQ,38,FALSE))</f>
        <v>#</v>
      </c>
    </row>
    <row r="4428" spans="1:2">
      <c r="A4428" t="s">
        <v>377</v>
      </c>
      <c r="B4428" t="str">
        <f>IF(ISBLANK(VLOOKUP(A4428,Questionnaire!A:KQ,38,FALSE)),"#",VLOOKUP(A4428,Questionnaire!A:KQ,38,FALSE))</f>
        <v>#</v>
      </c>
    </row>
    <row r="4429" spans="1:2">
      <c r="A4429" t="s">
        <v>379</v>
      </c>
      <c r="B4429" t="str">
        <f>IF(ISBLANK(VLOOKUP(A4429,Questionnaire!A:KQ,38,FALSE)),"#",VLOOKUP(A4429,Questionnaire!A:KQ,38,FALSE))</f>
        <v>#</v>
      </c>
    </row>
    <row r="4430" spans="1:2">
      <c r="A4430" t="s">
        <v>380</v>
      </c>
      <c r="B4430" t="str">
        <f>IF(ISBLANK(VLOOKUP(A4430,Questionnaire!A:KQ,38,FALSE)),"#",VLOOKUP(A4430,Questionnaire!A:KQ,38,FALSE))</f>
        <v>#</v>
      </c>
    </row>
    <row r="4431" spans="1:2">
      <c r="A4431" t="s">
        <v>381</v>
      </c>
      <c r="B4431" t="str">
        <f>IF(ISBLANK(VLOOKUP(A4431,Questionnaire!A:KQ,38,FALSE)),"#",VLOOKUP(A4431,Questionnaire!A:KQ,38,FALSE))</f>
        <v>#</v>
      </c>
    </row>
    <row r="4432" spans="1:2">
      <c r="A4432" t="s">
        <v>382</v>
      </c>
      <c r="B4432" t="str">
        <f>IF(ISBLANK(VLOOKUP(A4432,Questionnaire!A:KQ,38,FALSE)),"#",VLOOKUP(A4432,Questionnaire!A:KQ,38,FALSE))</f>
        <v>#</v>
      </c>
    </row>
    <row r="4433" spans="1:2">
      <c r="A4433" t="s">
        <v>384</v>
      </c>
      <c r="B4433" t="str">
        <f>IF(ISBLANK(VLOOKUP(A4433,Questionnaire!A:KQ,38,FALSE)),"#",VLOOKUP(A4433,Questionnaire!A:KQ,38,FALSE))</f>
        <v>#</v>
      </c>
    </row>
    <row r="4434" spans="1:2">
      <c r="A4434" t="s">
        <v>387</v>
      </c>
      <c r="B4434" t="str">
        <f>IF(ISBLANK(VLOOKUP(A4434,Questionnaire!A:KQ,38,FALSE)),"#",VLOOKUP(A4434,Questionnaire!A:KQ,38,FALSE))</f>
        <v>#</v>
      </c>
    </row>
    <row r="4435" spans="1:2">
      <c r="A4435" t="s">
        <v>391</v>
      </c>
      <c r="B4435" t="str">
        <f>IF(ISBLANK(VLOOKUP(A4435,Questionnaire!A:KQ,38,FALSE)),"#",VLOOKUP(A4435,Questionnaire!A:KQ,38,FALSE))</f>
        <v>#</v>
      </c>
    </row>
    <row r="4436" spans="1:2">
      <c r="A4436" t="s">
        <v>393</v>
      </c>
      <c r="B4436" t="str">
        <f>IF(ISBLANK(VLOOKUP(A4436,Questionnaire!A:KQ,38,FALSE)),"#",VLOOKUP(A4436,Questionnaire!A:KQ,38,FALSE))</f>
        <v>#</v>
      </c>
    </row>
    <row r="4437" spans="1:2">
      <c r="A4437" t="s">
        <v>395</v>
      </c>
      <c r="B4437" t="str">
        <f>IF(ISBLANK(VLOOKUP(A4437,Questionnaire!A:KQ,38,FALSE)),"#",VLOOKUP(A4437,Questionnaire!A:KQ,38,FALSE))</f>
        <v>#</v>
      </c>
    </row>
    <row r="4438" spans="1:2">
      <c r="A4438" t="s">
        <v>398</v>
      </c>
      <c r="B4438" t="str">
        <f>IF(ISBLANK(VLOOKUP(A4438,Questionnaire!A:KQ,38,FALSE)),"#",VLOOKUP(A4438,Questionnaire!A:KQ,38,FALSE))</f>
        <v>#</v>
      </c>
    </row>
    <row r="4439" spans="1:2">
      <c r="A4439" t="s">
        <v>402</v>
      </c>
      <c r="B4439" t="str">
        <f>IF(ISBLANK(VLOOKUP(A4439,Questionnaire!A:KQ,38,FALSE)),"#",VLOOKUP(A4439,Questionnaire!A:KQ,38,FALSE))</f>
        <v>#</v>
      </c>
    </row>
    <row r="4440" spans="1:2">
      <c r="A4440" t="s">
        <v>405</v>
      </c>
      <c r="B4440" t="str">
        <f>IF(ISBLANK(VLOOKUP(A4440,Questionnaire!A:KQ,38,FALSE)),"#",VLOOKUP(A4440,Questionnaire!A:KQ,38,FALSE))</f>
        <v>#</v>
      </c>
    </row>
    <row r="4441" spans="1:2">
      <c r="A4441" t="s">
        <v>409</v>
      </c>
      <c r="B4441" t="str">
        <f>IF(ISBLANK(VLOOKUP(A4441,Questionnaire!A:KQ,38,FALSE)),"#",VLOOKUP(A4441,Questionnaire!A:KQ,38,FALSE))</f>
        <v>#</v>
      </c>
    </row>
    <row r="4442" spans="1:2">
      <c r="A4442" t="s">
        <v>412</v>
      </c>
      <c r="B4442" t="str">
        <f>IF(ISBLANK(VLOOKUP(A4442,Questionnaire!A:KQ,38,FALSE)),"#",VLOOKUP(A4442,Questionnaire!A:KQ,38,FALSE))</f>
        <v>#</v>
      </c>
    </row>
    <row r="4443" spans="1:2">
      <c r="A4443" t="s">
        <v>415</v>
      </c>
      <c r="B4443" t="str">
        <f>IF(ISBLANK(VLOOKUP(A4443,Questionnaire!A:KQ,38,FALSE)),"#",VLOOKUP(A4443,Questionnaire!A:KQ,38,FALSE))</f>
        <v>#</v>
      </c>
    </row>
    <row r="4444" spans="1:2">
      <c r="A4444" t="s">
        <v>418</v>
      </c>
      <c r="B4444" t="str">
        <f>IF(ISBLANK(VLOOKUP(A4444,Questionnaire!A:KQ,38,FALSE)),"#",VLOOKUP(A4444,Questionnaire!A:KQ,38,FALSE))</f>
        <v>#</v>
      </c>
    </row>
    <row r="4445" spans="1:2">
      <c r="A4445" t="s">
        <v>421</v>
      </c>
      <c r="B4445" t="str">
        <f>IF(ISBLANK(VLOOKUP(A4445,Questionnaire!A:KQ,38,FALSE)),"#",VLOOKUP(A4445,Questionnaire!A:KQ,38,FALSE))</f>
        <v>#</v>
      </c>
    </row>
    <row r="4446" spans="1:2">
      <c r="A4446" t="s">
        <v>424</v>
      </c>
      <c r="B4446" t="str">
        <f>IF(ISBLANK(VLOOKUP(A4446,Questionnaire!A:KQ,38,FALSE)),"#",VLOOKUP(A4446,Questionnaire!A:KQ,38,FALSE))</f>
        <v>#</v>
      </c>
    </row>
    <row r="4447" spans="1:2">
      <c r="A4447" t="s">
        <v>429</v>
      </c>
      <c r="B4447" t="str">
        <f>IF(ISBLANK(VLOOKUP(A4447,Questionnaire!A:KQ,38,FALSE)),"#",VLOOKUP(A4447,Questionnaire!A:KQ,38,FALSE))</f>
        <v>#</v>
      </c>
    </row>
    <row r="4448" spans="1:2">
      <c r="A4448" t="s">
        <v>432</v>
      </c>
      <c r="B4448" t="str">
        <f>IF(ISBLANK(VLOOKUP(A4448,Questionnaire!A:KQ,38,FALSE)),"#",VLOOKUP(A4448,Questionnaire!A:KQ,38,FALSE))</f>
        <v>#</v>
      </c>
    </row>
    <row r="4449" spans="1:2">
      <c r="A4449" t="s">
        <v>435</v>
      </c>
      <c r="B4449" t="str">
        <f>IF(ISBLANK(VLOOKUP(A4449,Questionnaire!A:KQ,38,FALSE)),"#",VLOOKUP(A4449,Questionnaire!A:KQ,38,FALSE))</f>
        <v>#</v>
      </c>
    </row>
    <row r="4450" spans="1:2">
      <c r="A4450" t="s">
        <v>437</v>
      </c>
      <c r="B4450" t="str">
        <f>IF(ISBLANK(VLOOKUP(A4450,Questionnaire!A:KQ,38,FALSE)),"#",VLOOKUP(A4450,Questionnaire!A:KQ,38,FALSE))</f>
        <v>#</v>
      </c>
    </row>
    <row r="4451" spans="1:2">
      <c r="A4451" t="s">
        <v>439</v>
      </c>
      <c r="B4451" t="str">
        <f>IF(ISBLANK(VLOOKUP(A4451,Questionnaire!A:KQ,38,FALSE)),"#",VLOOKUP(A4451,Questionnaire!A:KQ,38,FALSE))</f>
        <v>#</v>
      </c>
    </row>
    <row r="4452" spans="1:2">
      <c r="A4452" t="s">
        <v>442</v>
      </c>
      <c r="B4452" t="str">
        <f>IF(ISBLANK(VLOOKUP(A4452,Questionnaire!A:KQ,38,FALSE)),"#",VLOOKUP(A4452,Questionnaire!A:KQ,38,FALSE))</f>
        <v>#</v>
      </c>
    </row>
    <row r="4453" spans="1:2">
      <c r="A4453" t="s">
        <v>445</v>
      </c>
      <c r="B4453" t="str">
        <f>IF(ISBLANK(VLOOKUP(A4453,Questionnaire!A:KQ,38,FALSE)),"#",VLOOKUP(A4453,Questionnaire!A:KQ,38,FALSE))</f>
        <v>#</v>
      </c>
    </row>
    <row r="4454" spans="1:2">
      <c r="A4454" t="s">
        <v>448</v>
      </c>
      <c r="B4454" t="str">
        <f>IF(ISBLANK(VLOOKUP(A4454,Questionnaire!A:KQ,38,FALSE)),"#",VLOOKUP(A4454,Questionnaire!A:KQ,38,FALSE))</f>
        <v>#</v>
      </c>
    </row>
    <row r="4455" spans="1:2">
      <c r="A4455" t="s">
        <v>452</v>
      </c>
      <c r="B4455" t="str">
        <f>IF(ISBLANK(VLOOKUP(A4455,Questionnaire!A:KQ,38,FALSE)),"#",VLOOKUP(A4455,Questionnaire!A:KQ,38,FALSE))</f>
        <v>#</v>
      </c>
    </row>
    <row r="4456" spans="1:2">
      <c r="A4456" t="s">
        <v>455</v>
      </c>
      <c r="B4456" t="str">
        <f>IF(ISBLANK(VLOOKUP(A4456,Questionnaire!A:KQ,38,FALSE)),"#",VLOOKUP(A4456,Questionnaire!A:KQ,38,FALSE))</f>
        <v>#</v>
      </c>
    </row>
    <row r="4457" spans="1:2">
      <c r="A4457" t="s">
        <v>458</v>
      </c>
      <c r="B4457" t="str">
        <f>IF(ISBLANK(VLOOKUP(A4457,Questionnaire!A:KQ,38,FALSE)),"#",VLOOKUP(A4457,Questionnaire!A:KQ,38,FALSE))</f>
        <v>#</v>
      </c>
    </row>
    <row r="4458" spans="1:2">
      <c r="A4458" t="s">
        <v>461</v>
      </c>
      <c r="B4458" t="str">
        <f>IF(ISBLANK(VLOOKUP(A4458,Questionnaire!A:KQ,38,FALSE)),"#",VLOOKUP(A4458,Questionnaire!A:KQ,38,FALSE))</f>
        <v>#</v>
      </c>
    </row>
    <row r="4459" spans="1:2">
      <c r="A4459" t="s">
        <v>465</v>
      </c>
      <c r="B4459" t="str">
        <f>IF(ISBLANK(VLOOKUP(A4459,Questionnaire!A:KQ,38,FALSE)),"#",VLOOKUP(A4459,Questionnaire!A:KQ,38,FALSE))</f>
        <v>#</v>
      </c>
    </row>
    <row r="4460" spans="1:2">
      <c r="A4460" t="s">
        <v>467</v>
      </c>
      <c r="B4460" t="str">
        <f>IF(ISBLANK(VLOOKUP(A4460,Questionnaire!A:KQ,38,FALSE)),"#",VLOOKUP(A4460,Questionnaire!A:KQ,38,FALSE))</f>
        <v>#</v>
      </c>
    </row>
    <row r="4461" spans="1:2">
      <c r="A4461" t="s">
        <v>469</v>
      </c>
      <c r="B4461" t="str">
        <f>IF(ISBLANK(VLOOKUP(A4461,Questionnaire!A:KQ,38,FALSE)),"#",VLOOKUP(A4461,Questionnaire!A:KQ,38,FALSE))</f>
        <v>#</v>
      </c>
    </row>
    <row r="4462" spans="1:2">
      <c r="A4462" t="s">
        <v>471</v>
      </c>
      <c r="B4462" t="str">
        <f>IF(ISBLANK(VLOOKUP(A4462,Questionnaire!A:KQ,38,FALSE)),"#",VLOOKUP(A4462,Questionnaire!A:KQ,38,FALSE))</f>
        <v>#</v>
      </c>
    </row>
    <row r="4463" spans="1:2">
      <c r="A4463" t="s">
        <v>473</v>
      </c>
      <c r="B4463" t="str">
        <f>IF(ISBLANK(VLOOKUP(A4463,Questionnaire!A:KQ,38,FALSE)),"#",VLOOKUP(A4463,Questionnaire!A:KQ,38,FALSE))</f>
        <v>#</v>
      </c>
    </row>
    <row r="4464" spans="1:2">
      <c r="A4464" t="s">
        <v>475</v>
      </c>
      <c r="B4464" t="str">
        <f>IF(ISBLANK(VLOOKUP(A4464,Questionnaire!A:KQ,38,FALSE)),"#",VLOOKUP(A4464,Questionnaire!A:KQ,38,FALSE))</f>
        <v>#</v>
      </c>
    </row>
    <row r="4465" spans="1:3">
      <c r="A4465" t="s">
        <v>185</v>
      </c>
      <c r="B4465" t="str">
        <f>IF(ISBLANK(VLOOKUP(A4465,Questionnaire!A:KQ,39,FALSE)),"#",VLOOKUP(A4465,Questionnaire!A:KQ,39,FALSE))</f>
        <v>#</v>
      </c>
      <c r="C4465">
        <v>36</v>
      </c>
    </row>
    <row r="4466" spans="1:3">
      <c r="A4466" t="s">
        <v>187</v>
      </c>
      <c r="B4466" t="str">
        <f>IF(ISNA(VLOOKUP(VLOOKUP(A4466,Questionnaire!A:KQ,39,FALSE),'CORA Encoding'!D:E,2,FALSE)),"#",VLOOKUP(VLOOKUP(A4466,Questionnaire!A:KQ,39,FALSE),'CORA Encoding'!D:E,2,FALSE))</f>
        <v>#</v>
      </c>
    </row>
    <row r="4467" spans="1:3">
      <c r="A4467" t="s">
        <v>189</v>
      </c>
      <c r="B4467" t="str">
        <f>IF(ISNA(VLOOKUP(VLOOKUP(A4467,Questionnaire!A:KQ,39,FALSE),'CORA Encoding'!G:H,2,FALSE)),"#",VLOOKUP(VLOOKUP(A4467,Questionnaire!A:KQ,39,FALSE),'CORA Encoding'!G:H,2,FALSE))</f>
        <v>#</v>
      </c>
    </row>
    <row r="4468" spans="1:3">
      <c r="A4468" t="s">
        <v>191</v>
      </c>
      <c r="B4468" t="str">
        <f>IF(ISNA(VLOOKUP(VLOOKUP(A4468,Questionnaire!A:KQ,39,FALSE),'Country List'!E:F,2,FALSE)),"#",VLOOKUP(VLOOKUP(A4468,Questionnaire!A:KQ,39,FALSE),'Country List'!E:F,2,FALSE))</f>
        <v>#</v>
      </c>
    </row>
    <row r="4469" spans="1:3">
      <c r="A4469" t="s">
        <v>193</v>
      </c>
      <c r="B4469" t="str">
        <f>IF(ISNA(VLOOKUP(VLOOKUP(A4469,Questionnaire!A:KQ,39,FALSE),'Industry List'!B:C,2,FALSE)),"#",VLOOKUP(VLOOKUP(A4469,Questionnaire!A:KQ,39,FALSE),'Industry List'!B:C,2,FALSE))</f>
        <v>#</v>
      </c>
    </row>
    <row r="4470" spans="1:3">
      <c r="A4470" t="s">
        <v>197</v>
      </c>
      <c r="B4470" t="str">
        <f>IF(ISBLANK(VLOOKUP(A4470,Questionnaire!A:KQ,39,FALSE)),"#",VLOOKUP(A4470,Questionnaire!A:KQ,39,FALSE))</f>
        <v>#</v>
      </c>
    </row>
    <row r="4471" spans="1:3">
      <c r="A4471" t="s">
        <v>201</v>
      </c>
      <c r="B4471" t="str">
        <f>IF(ISBLANK(VLOOKUP(A4471,Questionnaire!A:KQ,39,FALSE)),"#",VLOOKUP(A4471,Questionnaire!A:KQ,39,FALSE))</f>
        <v>#</v>
      </c>
    </row>
    <row r="4472" spans="1:3">
      <c r="A4472" t="s">
        <v>203</v>
      </c>
      <c r="B4472" t="str">
        <f>IF(ISNA(VLOOKUP(VLOOKUP(A4472,Questionnaire!A:KQ,39,FALSE),'CORA Encoding'!J:K,2,FALSE)),"#",VLOOKUP(VLOOKUP(A4472,Questionnaire!A:KQ,39,FALSE),'CORA Encoding'!J:K,2,FALSE))</f>
        <v>#</v>
      </c>
    </row>
    <row r="4473" spans="1:3">
      <c r="A4473" t="s">
        <v>208</v>
      </c>
      <c r="B4473" t="str">
        <f>IF(ISBLANK(VLOOKUP(A4473,Questionnaire!A:KQ,39,FALSE)),"#",VLOOKUP(A4473,Questionnaire!A:KQ,39,FALSE))</f>
        <v>#</v>
      </c>
    </row>
    <row r="4474" spans="1:3">
      <c r="A4474" t="s">
        <v>213</v>
      </c>
      <c r="B4474" t="str">
        <f>IF(ISBLANK(VLOOKUP(A4474,Questionnaire!A:KQ,39,FALSE)),"#",VLOOKUP(A4474,Questionnaire!A:KQ,39,FALSE))</f>
        <v>#</v>
      </c>
    </row>
    <row r="4475" spans="1:3">
      <c r="A4475" t="s">
        <v>215</v>
      </c>
      <c r="B4475" t="str">
        <f>IF(ISBLANK(VLOOKUP(A4475,Questionnaire!A:KQ,39,FALSE)),"#",VLOOKUP(A4475,Questionnaire!A:KQ,39,FALSE))</f>
        <v>#</v>
      </c>
    </row>
    <row r="4476" spans="1:3">
      <c r="A4476" t="s">
        <v>217</v>
      </c>
      <c r="B4476" t="str">
        <f>IF(ISBLANK(VLOOKUP(A4476,Questionnaire!A:KQ,39,FALSE)),"#",VLOOKUP(A4476,Questionnaire!A:KQ,39,FALSE))</f>
        <v>#</v>
      </c>
    </row>
    <row r="4477" spans="1:3">
      <c r="A4477" t="s">
        <v>219</v>
      </c>
      <c r="B4477" t="str">
        <f>IF(ISBLANK(VLOOKUP(A4477,Questionnaire!A:KQ,39,FALSE)),"#",VLOOKUP(A4477,Questionnaire!A:KQ,39,FALSE))</f>
        <v>#</v>
      </c>
    </row>
    <row r="4478" spans="1:3">
      <c r="A4478" t="s">
        <v>221</v>
      </c>
      <c r="B4478" t="str">
        <f>IF(ISBLANK(VLOOKUP(A4478,Questionnaire!A:KQ,39,FALSE)),"#",VLOOKUP(A4478,Questionnaire!A:KQ,39,FALSE))</f>
        <v>#</v>
      </c>
    </row>
    <row r="4479" spans="1:3">
      <c r="A4479" t="s">
        <v>223</v>
      </c>
      <c r="B4479" t="str">
        <f>IF(ISBLANK(VLOOKUP(A4479,Questionnaire!A:KQ,39,FALSE)),"#",VLOOKUP(A4479,Questionnaire!A:KQ,39,FALSE))</f>
        <v>#</v>
      </c>
    </row>
    <row r="4480" spans="1:3">
      <c r="A4480" t="s">
        <v>225</v>
      </c>
      <c r="B4480" t="str">
        <f>IF(ISBLANK(VLOOKUP(A4480,Questionnaire!A:KQ,39,FALSE)),"#",VLOOKUP(A4480,Questionnaire!A:KQ,39,FALSE))</f>
        <v>#</v>
      </c>
    </row>
    <row r="4481" spans="1:2">
      <c r="A4481" t="s">
        <v>227</v>
      </c>
      <c r="B4481" t="str">
        <f>IF(ISBLANK(VLOOKUP(A4481,Questionnaire!A:KQ,39,FALSE)),"#",VLOOKUP(A4481,Questionnaire!A:KQ,39,FALSE))</f>
        <v>#</v>
      </c>
    </row>
    <row r="4482" spans="1:2">
      <c r="A4482" t="s">
        <v>229</v>
      </c>
      <c r="B4482" t="str">
        <f>IF(ISBLANK(VLOOKUP(A4482,Questionnaire!A:KQ,39,FALSE)),"#",VLOOKUP(A4482,Questionnaire!A:KQ,39,FALSE))</f>
        <v>#</v>
      </c>
    </row>
    <row r="4483" spans="1:2">
      <c r="A4483" t="s">
        <v>231</v>
      </c>
      <c r="B4483" t="str">
        <f>IF(ISBLANK(VLOOKUP(A4483,Questionnaire!A:KQ,39,FALSE)),"#",VLOOKUP(A4483,Questionnaire!A:KQ,39,FALSE))</f>
        <v>#</v>
      </c>
    </row>
    <row r="4484" spans="1:2">
      <c r="A4484" t="s">
        <v>233</v>
      </c>
      <c r="B4484" t="str">
        <f>IF(ISBLANK(VLOOKUP(A4484,Questionnaire!A:KQ,39,FALSE)),"#",VLOOKUP(A4484,Questionnaire!A:KQ,39,FALSE))</f>
        <v>#</v>
      </c>
    </row>
    <row r="4485" spans="1:2">
      <c r="A4485" t="s">
        <v>235</v>
      </c>
      <c r="B4485" t="str">
        <f>IF(ISBLANK(VLOOKUP(A4485,Questionnaire!A:KQ,39,FALSE)),"#",VLOOKUP(A4485,Questionnaire!A:KQ,39,FALSE))</f>
        <v>#</v>
      </c>
    </row>
    <row r="4486" spans="1:2">
      <c r="A4486" t="s">
        <v>237</v>
      </c>
      <c r="B4486" t="str">
        <f>IF(ISBLANK(VLOOKUP(A4486,Questionnaire!A:KQ,39,FALSE)),"#",VLOOKUP(A4486,Questionnaire!A:KQ,39,FALSE))</f>
        <v>#</v>
      </c>
    </row>
    <row r="4487" spans="1:2">
      <c r="A4487" t="s">
        <v>239</v>
      </c>
      <c r="B4487" t="str">
        <f>IF(ISBLANK(VLOOKUP(A4487,Questionnaire!A:KQ,39,FALSE)),"#",VLOOKUP(A4487,Questionnaire!A:KQ,39,FALSE))</f>
        <v>#</v>
      </c>
    </row>
    <row r="4488" spans="1:2">
      <c r="A4488" t="s">
        <v>242</v>
      </c>
      <c r="B4488" t="str">
        <f>IF(ISBLANK(VLOOKUP(A4488,Questionnaire!A:KQ,39,FALSE)),"#",VLOOKUP(A4488,Questionnaire!A:KQ,39,FALSE))</f>
        <v>#</v>
      </c>
    </row>
    <row r="4489" spans="1:2">
      <c r="A4489" t="s">
        <v>245</v>
      </c>
      <c r="B4489" t="str">
        <f>IF(ISBLANK(VLOOKUP(A4489,Questionnaire!A:KQ,39,FALSE)),"#",VLOOKUP(A4489,Questionnaire!A:KQ,39,FALSE))</f>
        <v>#</v>
      </c>
    </row>
    <row r="4490" spans="1:2">
      <c r="A4490" t="s">
        <v>247</v>
      </c>
      <c r="B4490" t="str">
        <f>IF(ISBLANK(VLOOKUP(A4490,Questionnaire!A:KQ,39,FALSE)),"#",VLOOKUP(A4490,Questionnaire!A:KQ,39,FALSE))</f>
        <v>#</v>
      </c>
    </row>
    <row r="4491" spans="1:2">
      <c r="A4491" t="s">
        <v>249</v>
      </c>
      <c r="B4491" t="str">
        <f>IF(ISBLANK(VLOOKUP(A4491,Questionnaire!A:KQ,39,FALSE)),"#",VLOOKUP(A4491,Questionnaire!A:KQ,39,FALSE))</f>
        <v>#</v>
      </c>
    </row>
    <row r="4492" spans="1:2">
      <c r="A4492" t="s">
        <v>250</v>
      </c>
      <c r="B4492" t="str">
        <f>IF(ISBLANK(VLOOKUP(A4492,Questionnaire!A:KQ,39,FALSE)),"#",VLOOKUP(A4492,Questionnaire!A:KQ,39,FALSE))</f>
        <v>#</v>
      </c>
    </row>
    <row r="4493" spans="1:2">
      <c r="A4493" t="s">
        <v>252</v>
      </c>
      <c r="B4493" t="str">
        <f>IF(ISBLANK(VLOOKUP(A4493,Questionnaire!A:KQ,39,FALSE)),"#",VLOOKUP(A4493,Questionnaire!A:KQ,39,FALSE))</f>
        <v>#</v>
      </c>
    </row>
    <row r="4494" spans="1:2">
      <c r="A4494" t="s">
        <v>255</v>
      </c>
      <c r="B4494" t="str">
        <f>IF(ISBLANK(VLOOKUP(A4494,Questionnaire!A:KQ,39,FALSE)),"#",VLOOKUP(A4494,Questionnaire!A:KQ,39,FALSE))</f>
        <v>#</v>
      </c>
    </row>
    <row r="4495" spans="1:2">
      <c r="A4495" t="s">
        <v>258</v>
      </c>
      <c r="B4495" t="str">
        <f>IF(ISNA(VLOOKUP(VLOOKUP(A4495,Questionnaire!A:KQ,39,FALSE),'CORA Encoding'!M:N,2,FALSE)),"#",VLOOKUP(VLOOKUP(A4495,Questionnaire!A:KQ,39,FALSE),'CORA Encoding'!M:N,2,FALSE))</f>
        <v>#</v>
      </c>
    </row>
    <row r="4496" spans="1:2">
      <c r="A4496" t="s">
        <v>261</v>
      </c>
      <c r="B4496" t="str">
        <f>IF(ISBLANK(VLOOKUP(A4496,Questionnaire!A:KQ,39,FALSE)),"#",VLOOKUP(A4496,Questionnaire!A:KQ,39,FALSE))</f>
        <v>#</v>
      </c>
    </row>
    <row r="4497" spans="1:2">
      <c r="A4497" t="s">
        <v>263</v>
      </c>
      <c r="B4497" t="str">
        <f>IF(ISBLANK(VLOOKUP(A4497,Questionnaire!A:KQ,39,FALSE)),"#",VLOOKUP(A4497,Questionnaire!A:KQ,39,FALSE))</f>
        <v>#</v>
      </c>
    </row>
    <row r="4498" spans="1:2">
      <c r="A4498" t="s">
        <v>265</v>
      </c>
      <c r="B4498" t="str">
        <f>IF(ISBLANK(VLOOKUP(A4498,Questionnaire!A:KQ,39,FALSE)),"#",VLOOKUP(A4498,Questionnaire!A:KQ,39,FALSE))</f>
        <v>#</v>
      </c>
    </row>
    <row r="4499" spans="1:2">
      <c r="A4499" t="s">
        <v>267</v>
      </c>
      <c r="B4499" t="str">
        <f>IF(ISBLANK(VLOOKUP(A4499,Questionnaire!A:KQ,39,FALSE)),"#",VLOOKUP(A4499,Questionnaire!A:KQ,39,FALSE))</f>
        <v>#</v>
      </c>
    </row>
    <row r="4500" spans="1:2">
      <c r="A4500" t="s">
        <v>269</v>
      </c>
      <c r="B4500" t="str">
        <f>IF(ISBLANK(VLOOKUP(A4500,Questionnaire!A:KQ,39,FALSE)),"#",VLOOKUP(A4500,Questionnaire!A:KQ,39,FALSE))</f>
        <v>#</v>
      </c>
    </row>
    <row r="4501" spans="1:2">
      <c r="A4501" t="s">
        <v>274</v>
      </c>
      <c r="B4501" t="str">
        <f>IF(ISBLANK(VLOOKUP(A4501,Questionnaire!A:KQ,39,FALSE)),"#",VLOOKUP(A4501,Questionnaire!A:KQ,39,FALSE))</f>
        <v>#</v>
      </c>
    </row>
    <row r="4502" spans="1:2">
      <c r="A4502" t="s">
        <v>276</v>
      </c>
      <c r="B4502" t="str">
        <f>IF(ISBLANK(VLOOKUP(A4502,Questionnaire!A:KQ,39,FALSE)),"#",VLOOKUP(A4502,Questionnaire!A:KQ,39,FALSE))</f>
        <v>#</v>
      </c>
    </row>
    <row r="4503" spans="1:2">
      <c r="A4503" t="s">
        <v>278</v>
      </c>
      <c r="B4503" t="str">
        <f>IF(ISBLANK(VLOOKUP(A4503,Questionnaire!A:KQ,39,FALSE)),"#",VLOOKUP(A4503,Questionnaire!A:KQ,39,FALSE))</f>
        <v>#</v>
      </c>
    </row>
    <row r="4504" spans="1:2">
      <c r="A4504" t="s">
        <v>280</v>
      </c>
      <c r="B4504" t="str">
        <f>IF(ISBLANK(VLOOKUP(A4504,Questionnaire!A:KQ,39,FALSE)),"#",VLOOKUP(A4504,Questionnaire!A:KQ,39,FALSE))</f>
        <v>#</v>
      </c>
    </row>
    <row r="4505" spans="1:2">
      <c r="A4505" t="s">
        <v>282</v>
      </c>
      <c r="B4505" t="str">
        <f>IF(ISBLANK(VLOOKUP(A4505,Questionnaire!A:KQ,39,FALSE)),"#",VLOOKUP(A4505,Questionnaire!A:KQ,39,FALSE))</f>
        <v>#</v>
      </c>
    </row>
    <row r="4506" spans="1:2">
      <c r="A4506" t="s">
        <v>286</v>
      </c>
      <c r="B4506" t="str">
        <f>IF(ISBLANK(VLOOKUP(A4506,Questionnaire!A:KQ,39,FALSE)),"#",VLOOKUP(A4506,Questionnaire!A:KQ,39,FALSE))</f>
        <v>#</v>
      </c>
    </row>
    <row r="4507" spans="1:2">
      <c r="A4507" t="s">
        <v>288</v>
      </c>
      <c r="B4507" t="str">
        <f>IF(ISBLANK(VLOOKUP(A4507,Questionnaire!A:KQ,39,FALSE)),"#",VLOOKUP(A4507,Questionnaire!A:KQ,39,FALSE))</f>
        <v>#</v>
      </c>
    </row>
    <row r="4508" spans="1:2">
      <c r="A4508" t="s">
        <v>290</v>
      </c>
      <c r="B4508" t="str">
        <f>IF(ISBLANK(VLOOKUP(A4508,Questionnaire!A:KQ,39,FALSE)),"#",VLOOKUP(A4508,Questionnaire!A:KQ,39,FALSE))</f>
        <v>#</v>
      </c>
    </row>
    <row r="4509" spans="1:2">
      <c r="A4509" t="s">
        <v>292</v>
      </c>
      <c r="B4509" t="str">
        <f>IF(ISBLANK(VLOOKUP(A4509,Questionnaire!A:KQ,39,FALSE)),"#",VLOOKUP(A4509,Questionnaire!A:KQ,39,FALSE))</f>
        <v>#</v>
      </c>
    </row>
    <row r="4510" spans="1:2">
      <c r="A4510" t="s">
        <v>294</v>
      </c>
      <c r="B4510" t="str">
        <f>IF(ISBLANK(VLOOKUP(A4510,Questionnaire!A:KQ,39,FALSE)),"#",VLOOKUP(A4510,Questionnaire!A:KQ,39,FALSE))</f>
        <v>#</v>
      </c>
    </row>
    <row r="4511" spans="1:2">
      <c r="A4511" t="s">
        <v>296</v>
      </c>
      <c r="B4511" t="str">
        <f>IF(ISBLANK(VLOOKUP(A4511,Questionnaire!A:KQ,39,FALSE)),"#",VLOOKUP(A4511,Questionnaire!A:KQ,39,FALSE))</f>
        <v>#</v>
      </c>
    </row>
    <row r="4512" spans="1:2">
      <c r="A4512" t="s">
        <v>301</v>
      </c>
      <c r="B4512" t="str">
        <f>IF(ISBLANK(VLOOKUP(A4512,Questionnaire!A:KQ,39,FALSE)),"#",VLOOKUP(A4512,Questionnaire!A:KQ,39,FALSE))</f>
        <v>#</v>
      </c>
    </row>
    <row r="4513" spans="1:2">
      <c r="A4513" t="s">
        <v>303</v>
      </c>
      <c r="B4513" t="str">
        <f>IF(ISBLANK(VLOOKUP(A4513,Questionnaire!A:KQ,39,FALSE)),"#",VLOOKUP(A4513,Questionnaire!A:KQ,39,FALSE))</f>
        <v>#</v>
      </c>
    </row>
    <row r="4514" spans="1:2">
      <c r="A4514" t="s">
        <v>305</v>
      </c>
      <c r="B4514" t="str">
        <f>IF(ISBLANK(VLOOKUP(A4514,Questionnaire!A:KQ,39,FALSE)),"#",VLOOKUP(A4514,Questionnaire!A:KQ,39,FALSE))</f>
        <v>#</v>
      </c>
    </row>
    <row r="4515" spans="1:2">
      <c r="A4515" t="s">
        <v>307</v>
      </c>
      <c r="B4515" t="str">
        <f>IF(ISBLANK(VLOOKUP(A4515,Questionnaire!A:KQ,39,FALSE)),"#",VLOOKUP(A4515,Questionnaire!A:KQ,39,FALSE))</f>
        <v>#</v>
      </c>
    </row>
    <row r="4516" spans="1:2">
      <c r="A4516" t="s">
        <v>311</v>
      </c>
      <c r="B4516" t="str">
        <f>IF(ISBLANK(VLOOKUP(A4516,Questionnaire!A:KQ,39,FALSE)),"#",VLOOKUP(A4516,Questionnaire!A:KQ,39,FALSE))</f>
        <v>#</v>
      </c>
    </row>
    <row r="4517" spans="1:2">
      <c r="A4517" t="s">
        <v>313</v>
      </c>
      <c r="B4517" t="str">
        <f>IF(ISBLANK(VLOOKUP(A4517,Questionnaire!A:KQ,39,FALSE)),"#",VLOOKUP(A4517,Questionnaire!A:KQ,39,FALSE))</f>
        <v>#</v>
      </c>
    </row>
    <row r="4518" spans="1:2">
      <c r="A4518" t="s">
        <v>314</v>
      </c>
      <c r="B4518" t="str">
        <f>IF(ISBLANK(VLOOKUP(A4518,Questionnaire!A:KQ,39,FALSE)),"#",VLOOKUP(A4518,Questionnaire!A:KQ,39,FALSE))</f>
        <v>#</v>
      </c>
    </row>
    <row r="4519" spans="1:2">
      <c r="A4519" t="s">
        <v>315</v>
      </c>
      <c r="B4519" t="str">
        <f>IF(ISBLANK(VLOOKUP(A4519,Questionnaire!A:KQ,39,FALSE)),"#",VLOOKUP(A4519,Questionnaire!A:KQ,39,FALSE))</f>
        <v>#</v>
      </c>
    </row>
    <row r="4520" spans="1:2">
      <c r="A4520" t="s">
        <v>317</v>
      </c>
      <c r="B4520" t="str">
        <f>IF(ISBLANK(VLOOKUP(A4520,Questionnaire!A:KQ,39,FALSE)),"#",VLOOKUP(A4520,Questionnaire!A:KQ,39,FALSE))</f>
        <v>#</v>
      </c>
    </row>
    <row r="4521" spans="1:2">
      <c r="A4521" t="s">
        <v>319</v>
      </c>
      <c r="B4521" t="str">
        <f>IF(ISBLANK(VLOOKUP(A4521,Questionnaire!A:KQ,39,FALSE)),"#",VLOOKUP(A4521,Questionnaire!A:KQ,39,FALSE))</f>
        <v>#</v>
      </c>
    </row>
    <row r="4522" spans="1:2">
      <c r="A4522" t="s">
        <v>322</v>
      </c>
      <c r="B4522" t="str">
        <f>IF(ISBLANK(VLOOKUP(A4522,Questionnaire!A:KQ,39,FALSE)),"#",VLOOKUP(A4522,Questionnaire!A:KQ,39,FALSE))</f>
        <v>#</v>
      </c>
    </row>
    <row r="4523" spans="1:2">
      <c r="A4523" t="s">
        <v>326</v>
      </c>
      <c r="B4523" t="str">
        <f>IF(ISBLANK(VLOOKUP(A4523,Questionnaire!A:KQ,39,FALSE)),"#",VLOOKUP(A4523,Questionnaire!A:KQ,39,FALSE))</f>
        <v>#</v>
      </c>
    </row>
    <row r="4524" spans="1:2">
      <c r="A4524" t="s">
        <v>328</v>
      </c>
      <c r="B4524" t="str">
        <f>IF(ISBLANK(VLOOKUP(A4524,Questionnaire!A:KQ,39,FALSE)),"#",VLOOKUP(A4524,Questionnaire!A:KQ,39,FALSE))</f>
        <v>#</v>
      </c>
    </row>
    <row r="4525" spans="1:2">
      <c r="A4525" t="s">
        <v>332</v>
      </c>
      <c r="B4525" t="str">
        <f>IF(ISBLANK(VLOOKUP(A4525,Questionnaire!A:KQ,39,FALSE)),"#",VLOOKUP(A4525,Questionnaire!A:KQ,39,FALSE))</f>
        <v>#</v>
      </c>
    </row>
    <row r="4526" spans="1:2">
      <c r="A4526" t="s">
        <v>333</v>
      </c>
      <c r="B4526" t="str">
        <f>IF(ISBLANK(VLOOKUP(A4526,Questionnaire!A:KQ,39,FALSE)),"#",VLOOKUP(A4526,Questionnaire!A:KQ,39,FALSE))</f>
        <v>#</v>
      </c>
    </row>
    <row r="4527" spans="1:2">
      <c r="A4527" t="s">
        <v>334</v>
      </c>
      <c r="B4527" t="str">
        <f>IF(ISBLANK(VLOOKUP(A4527,Questionnaire!A:KQ,39,FALSE)),"#",VLOOKUP(A4527,Questionnaire!A:KQ,39,FALSE))</f>
        <v>#</v>
      </c>
    </row>
    <row r="4528" spans="1:2">
      <c r="A4528" t="s">
        <v>335</v>
      </c>
      <c r="B4528" t="str">
        <f>IF(ISBLANK(VLOOKUP(A4528,Questionnaire!A:KQ,39,FALSE)),"#",VLOOKUP(A4528,Questionnaire!A:KQ,39,FALSE))</f>
        <v>#</v>
      </c>
    </row>
    <row r="4529" spans="1:2">
      <c r="A4529" t="s">
        <v>336</v>
      </c>
      <c r="B4529" t="str">
        <f>IF(ISBLANK(VLOOKUP(A4529,Questionnaire!A:KQ,39,FALSE)),"#",VLOOKUP(A4529,Questionnaire!A:KQ,39,FALSE))</f>
        <v>#</v>
      </c>
    </row>
    <row r="4530" spans="1:2">
      <c r="A4530" t="s">
        <v>337</v>
      </c>
      <c r="B4530" t="str">
        <f>IF(ISBLANK(VLOOKUP(A4530,Questionnaire!A:KQ,39,FALSE)),"#",VLOOKUP(A4530,Questionnaire!A:KQ,39,FALSE))</f>
        <v>#</v>
      </c>
    </row>
    <row r="4531" spans="1:2">
      <c r="A4531" t="s">
        <v>338</v>
      </c>
      <c r="B4531" t="str">
        <f>IF(ISBLANK(VLOOKUP(A4531,Questionnaire!A:KQ,39,FALSE)),"#",VLOOKUP(A4531,Questionnaire!A:KQ,39,FALSE))</f>
        <v>#</v>
      </c>
    </row>
    <row r="4532" spans="1:2">
      <c r="A4532" t="s">
        <v>339</v>
      </c>
      <c r="B4532" t="str">
        <f>IF(ISBLANK(VLOOKUP(A4532,Questionnaire!A:KQ,39,FALSE)),"#",VLOOKUP(A4532,Questionnaire!A:KQ,39,FALSE))</f>
        <v>#</v>
      </c>
    </row>
    <row r="4533" spans="1:2">
      <c r="A4533" t="s">
        <v>340</v>
      </c>
      <c r="B4533" t="str">
        <f>IF(ISBLANK(VLOOKUP(A4533,Questionnaire!A:KQ,39,FALSE)),"#",VLOOKUP(A4533,Questionnaire!A:KQ,39,FALSE))</f>
        <v>#</v>
      </c>
    </row>
    <row r="4534" spans="1:2">
      <c r="A4534" t="s">
        <v>341</v>
      </c>
      <c r="B4534" t="str">
        <f>IF(ISBLANK(VLOOKUP(A4534,Questionnaire!A:KQ,39,FALSE)),"#",VLOOKUP(A4534,Questionnaire!A:KQ,39,FALSE))</f>
        <v>#</v>
      </c>
    </row>
    <row r="4535" spans="1:2">
      <c r="A4535" t="s">
        <v>342</v>
      </c>
      <c r="B4535" t="str">
        <f>IF(ISBLANK(VLOOKUP(A4535,Questionnaire!A:KQ,39,FALSE)),"#",VLOOKUP(A4535,Questionnaire!A:KQ,39,FALSE))</f>
        <v>#</v>
      </c>
    </row>
    <row r="4536" spans="1:2">
      <c r="A4536" t="s">
        <v>343</v>
      </c>
      <c r="B4536" t="str">
        <f>IF(ISBLANK(VLOOKUP(A4536,Questionnaire!A:KQ,39,FALSE)),"#",VLOOKUP(A4536,Questionnaire!A:KQ,39,FALSE))</f>
        <v>#</v>
      </c>
    </row>
    <row r="4537" spans="1:2">
      <c r="A4537" t="s">
        <v>344</v>
      </c>
      <c r="B4537" t="str">
        <f>IF(ISBLANK(VLOOKUP(A4537,Questionnaire!A:KQ,39,FALSE)),"#",VLOOKUP(A4537,Questionnaire!A:KQ,39,FALSE))</f>
        <v>#</v>
      </c>
    </row>
    <row r="4538" spans="1:2">
      <c r="A4538" t="s">
        <v>345</v>
      </c>
      <c r="B4538" t="str">
        <f>IF(ISBLANK(VLOOKUP(A4538,Questionnaire!A:KQ,39,FALSE)),"#",VLOOKUP(A4538,Questionnaire!A:KQ,39,FALSE))</f>
        <v>#</v>
      </c>
    </row>
    <row r="4539" spans="1:2">
      <c r="A4539" t="s">
        <v>348</v>
      </c>
      <c r="B4539" t="str">
        <f>IF(ISBLANK(VLOOKUP(A4539,Questionnaire!A:KQ,39,FALSE)),"#",VLOOKUP(A4539,Questionnaire!A:KQ,39,FALSE))</f>
        <v>#</v>
      </c>
    </row>
    <row r="4540" spans="1:2">
      <c r="A4540" t="s">
        <v>353</v>
      </c>
      <c r="B4540" t="str">
        <f>IF(ISBLANK(VLOOKUP(A4540,Questionnaire!A:KQ,39,FALSE)),"#",VLOOKUP(A4540,Questionnaire!A:KQ,39,FALSE))</f>
        <v>#</v>
      </c>
    </row>
    <row r="4541" spans="1:2">
      <c r="A4541" t="s">
        <v>354</v>
      </c>
      <c r="B4541" t="str">
        <f>IF(ISBLANK(VLOOKUP(A4541,Questionnaire!A:KQ,39,FALSE)),"#",VLOOKUP(A4541,Questionnaire!A:KQ,39,FALSE))</f>
        <v>#</v>
      </c>
    </row>
    <row r="4542" spans="1:2">
      <c r="A4542" t="s">
        <v>355</v>
      </c>
      <c r="B4542" t="str">
        <f>IF(ISBLANK(VLOOKUP(A4542,Questionnaire!A:KQ,39,FALSE)),"#",VLOOKUP(A4542,Questionnaire!A:KQ,39,FALSE))</f>
        <v>#</v>
      </c>
    </row>
    <row r="4543" spans="1:2">
      <c r="A4543" t="s">
        <v>356</v>
      </c>
      <c r="B4543" t="str">
        <f>IF(ISBLANK(VLOOKUP(A4543,Questionnaire!A:KQ,39,FALSE)),"#",VLOOKUP(A4543,Questionnaire!A:KQ,39,FALSE))</f>
        <v>#</v>
      </c>
    </row>
    <row r="4544" spans="1:2">
      <c r="A4544" t="s">
        <v>357</v>
      </c>
      <c r="B4544" t="str">
        <f>IF(ISBLANK(VLOOKUP(A4544,Questionnaire!A:KQ,39,FALSE)),"#",VLOOKUP(A4544,Questionnaire!A:KQ,39,FALSE))</f>
        <v>#</v>
      </c>
    </row>
    <row r="4545" spans="1:2">
      <c r="A4545" t="s">
        <v>360</v>
      </c>
      <c r="B4545" t="str">
        <f>IF(ISBLANK(VLOOKUP(A4545,Questionnaire!A:KQ,39,FALSE)),"#",VLOOKUP(A4545,Questionnaire!A:KQ,39,FALSE))</f>
        <v>#</v>
      </c>
    </row>
    <row r="4546" spans="1:2">
      <c r="A4546" t="s">
        <v>362</v>
      </c>
      <c r="B4546" t="str">
        <f>IF(ISBLANK(VLOOKUP(A4546,Questionnaire!A:KQ,39,FALSE)),"#",VLOOKUP(A4546,Questionnaire!A:KQ,39,FALSE))</f>
        <v>#</v>
      </c>
    </row>
    <row r="4547" spans="1:2">
      <c r="A4547" t="s">
        <v>363</v>
      </c>
      <c r="B4547" t="str">
        <f>IF(ISBLANK(VLOOKUP(A4547,Questionnaire!A:KQ,39,FALSE)),"#",VLOOKUP(A4547,Questionnaire!A:KQ,39,FALSE))</f>
        <v>#</v>
      </c>
    </row>
    <row r="4548" spans="1:2">
      <c r="A4548" t="s">
        <v>364</v>
      </c>
      <c r="B4548" t="str">
        <f>IF(ISBLANK(VLOOKUP(A4548,Questionnaire!A:KQ,39,FALSE)),"#",VLOOKUP(A4548,Questionnaire!A:KQ,39,FALSE))</f>
        <v>#</v>
      </c>
    </row>
    <row r="4549" spans="1:2">
      <c r="A4549" t="s">
        <v>365</v>
      </c>
      <c r="B4549" t="str">
        <f>IF(ISBLANK(VLOOKUP(A4549,Questionnaire!A:KQ,39,FALSE)),"#",VLOOKUP(A4549,Questionnaire!A:KQ,39,FALSE))</f>
        <v>#</v>
      </c>
    </row>
    <row r="4550" spans="1:2">
      <c r="A4550" t="s">
        <v>366</v>
      </c>
      <c r="B4550" t="str">
        <f>IF(ISBLANK(VLOOKUP(A4550,Questionnaire!A:KQ,39,FALSE)),"#",VLOOKUP(A4550,Questionnaire!A:KQ,39,FALSE))</f>
        <v>#</v>
      </c>
    </row>
    <row r="4551" spans="1:2">
      <c r="A4551" t="s">
        <v>371</v>
      </c>
      <c r="B4551" t="str">
        <f>IF(ISBLANK(VLOOKUP(A4551,Questionnaire!A:KQ,39,FALSE)),"#",VLOOKUP(A4551,Questionnaire!A:KQ,39,FALSE))</f>
        <v>#</v>
      </c>
    </row>
    <row r="4552" spans="1:2">
      <c r="A4552" t="s">
        <v>372</v>
      </c>
      <c r="B4552" t="str">
        <f>IF(ISBLANK(VLOOKUP(A4552,Questionnaire!A:KQ,39,FALSE)),"#",VLOOKUP(A4552,Questionnaire!A:KQ,39,FALSE))</f>
        <v>#</v>
      </c>
    </row>
    <row r="4553" spans="1:2">
      <c r="A4553" t="s">
        <v>373</v>
      </c>
      <c r="B4553" t="str">
        <f>IF(ISBLANK(VLOOKUP(A4553,Questionnaire!A:KQ,39,FALSE)),"#",VLOOKUP(A4553,Questionnaire!A:KQ,39,FALSE))</f>
        <v>#</v>
      </c>
    </row>
    <row r="4554" spans="1:2">
      <c r="A4554" t="s">
        <v>374</v>
      </c>
      <c r="B4554" t="str">
        <f>IF(ISBLANK(VLOOKUP(A4554,Questionnaire!A:KQ,39,FALSE)),"#",VLOOKUP(A4554,Questionnaire!A:KQ,39,FALSE))</f>
        <v>#</v>
      </c>
    </row>
    <row r="4555" spans="1:2">
      <c r="A4555" t="s">
        <v>377</v>
      </c>
      <c r="B4555" t="str">
        <f>IF(ISBLANK(VLOOKUP(A4555,Questionnaire!A:KQ,39,FALSE)),"#",VLOOKUP(A4555,Questionnaire!A:KQ,39,FALSE))</f>
        <v>#</v>
      </c>
    </row>
    <row r="4556" spans="1:2">
      <c r="A4556" t="s">
        <v>379</v>
      </c>
      <c r="B4556" t="str">
        <f>IF(ISBLANK(VLOOKUP(A4556,Questionnaire!A:KQ,39,FALSE)),"#",VLOOKUP(A4556,Questionnaire!A:KQ,39,FALSE))</f>
        <v>#</v>
      </c>
    </row>
    <row r="4557" spans="1:2">
      <c r="A4557" t="s">
        <v>380</v>
      </c>
      <c r="B4557" t="str">
        <f>IF(ISBLANK(VLOOKUP(A4557,Questionnaire!A:KQ,39,FALSE)),"#",VLOOKUP(A4557,Questionnaire!A:KQ,39,FALSE))</f>
        <v>#</v>
      </c>
    </row>
    <row r="4558" spans="1:2">
      <c r="A4558" t="s">
        <v>381</v>
      </c>
      <c r="B4558" t="str">
        <f>IF(ISBLANK(VLOOKUP(A4558,Questionnaire!A:KQ,39,FALSE)),"#",VLOOKUP(A4558,Questionnaire!A:KQ,39,FALSE))</f>
        <v>#</v>
      </c>
    </row>
    <row r="4559" spans="1:2">
      <c r="A4559" t="s">
        <v>382</v>
      </c>
      <c r="B4559" t="str">
        <f>IF(ISBLANK(VLOOKUP(A4559,Questionnaire!A:KQ,39,FALSE)),"#",VLOOKUP(A4559,Questionnaire!A:KQ,39,FALSE))</f>
        <v>#</v>
      </c>
    </row>
    <row r="4560" spans="1:2">
      <c r="A4560" t="s">
        <v>384</v>
      </c>
      <c r="B4560" t="str">
        <f>IF(ISBLANK(VLOOKUP(A4560,Questionnaire!A:KQ,39,FALSE)),"#",VLOOKUP(A4560,Questionnaire!A:KQ,39,FALSE))</f>
        <v>#</v>
      </c>
    </row>
    <row r="4561" spans="1:2">
      <c r="A4561" t="s">
        <v>387</v>
      </c>
      <c r="B4561" t="str">
        <f>IF(ISBLANK(VLOOKUP(A4561,Questionnaire!A:KQ,39,FALSE)),"#",VLOOKUP(A4561,Questionnaire!A:KQ,39,FALSE))</f>
        <v>#</v>
      </c>
    </row>
    <row r="4562" spans="1:2">
      <c r="A4562" t="s">
        <v>391</v>
      </c>
      <c r="B4562" t="str">
        <f>IF(ISBLANK(VLOOKUP(A4562,Questionnaire!A:KQ,39,FALSE)),"#",VLOOKUP(A4562,Questionnaire!A:KQ,39,FALSE))</f>
        <v>#</v>
      </c>
    </row>
    <row r="4563" spans="1:2">
      <c r="A4563" t="s">
        <v>393</v>
      </c>
      <c r="B4563" t="str">
        <f>IF(ISBLANK(VLOOKUP(A4563,Questionnaire!A:KQ,39,FALSE)),"#",VLOOKUP(A4563,Questionnaire!A:KQ,39,FALSE))</f>
        <v>#</v>
      </c>
    </row>
    <row r="4564" spans="1:2">
      <c r="A4564" t="s">
        <v>395</v>
      </c>
      <c r="B4564" t="str">
        <f>IF(ISBLANK(VLOOKUP(A4564,Questionnaire!A:KQ,39,FALSE)),"#",VLOOKUP(A4564,Questionnaire!A:KQ,39,FALSE))</f>
        <v>#</v>
      </c>
    </row>
    <row r="4565" spans="1:2">
      <c r="A4565" t="s">
        <v>398</v>
      </c>
      <c r="B4565" t="str">
        <f>IF(ISBLANK(VLOOKUP(A4565,Questionnaire!A:KQ,39,FALSE)),"#",VLOOKUP(A4565,Questionnaire!A:KQ,39,FALSE))</f>
        <v>#</v>
      </c>
    </row>
    <row r="4566" spans="1:2">
      <c r="A4566" t="s">
        <v>402</v>
      </c>
      <c r="B4566" t="str">
        <f>IF(ISBLANK(VLOOKUP(A4566,Questionnaire!A:KQ,39,FALSE)),"#",VLOOKUP(A4566,Questionnaire!A:KQ,39,FALSE))</f>
        <v>#</v>
      </c>
    </row>
    <row r="4567" spans="1:2">
      <c r="A4567" t="s">
        <v>405</v>
      </c>
      <c r="B4567" t="str">
        <f>IF(ISBLANK(VLOOKUP(A4567,Questionnaire!A:KQ,39,FALSE)),"#",VLOOKUP(A4567,Questionnaire!A:KQ,39,FALSE))</f>
        <v>#</v>
      </c>
    </row>
    <row r="4568" spans="1:2">
      <c r="A4568" t="s">
        <v>409</v>
      </c>
      <c r="B4568" t="str">
        <f>IF(ISBLANK(VLOOKUP(A4568,Questionnaire!A:KQ,39,FALSE)),"#",VLOOKUP(A4568,Questionnaire!A:KQ,39,FALSE))</f>
        <v>#</v>
      </c>
    </row>
    <row r="4569" spans="1:2">
      <c r="A4569" t="s">
        <v>412</v>
      </c>
      <c r="B4569" t="str">
        <f>IF(ISBLANK(VLOOKUP(A4569,Questionnaire!A:KQ,39,FALSE)),"#",VLOOKUP(A4569,Questionnaire!A:KQ,39,FALSE))</f>
        <v>#</v>
      </c>
    </row>
    <row r="4570" spans="1:2">
      <c r="A4570" t="s">
        <v>415</v>
      </c>
      <c r="B4570" t="str">
        <f>IF(ISBLANK(VLOOKUP(A4570,Questionnaire!A:KQ,39,FALSE)),"#",VLOOKUP(A4570,Questionnaire!A:KQ,39,FALSE))</f>
        <v>#</v>
      </c>
    </row>
    <row r="4571" spans="1:2">
      <c r="A4571" t="s">
        <v>418</v>
      </c>
      <c r="B4571" t="str">
        <f>IF(ISBLANK(VLOOKUP(A4571,Questionnaire!A:KQ,39,FALSE)),"#",VLOOKUP(A4571,Questionnaire!A:KQ,39,FALSE))</f>
        <v>#</v>
      </c>
    </row>
    <row r="4572" spans="1:2">
      <c r="A4572" t="s">
        <v>421</v>
      </c>
      <c r="B4572" t="str">
        <f>IF(ISBLANK(VLOOKUP(A4572,Questionnaire!A:KQ,39,FALSE)),"#",VLOOKUP(A4572,Questionnaire!A:KQ,39,FALSE))</f>
        <v>#</v>
      </c>
    </row>
    <row r="4573" spans="1:2">
      <c r="A4573" t="s">
        <v>424</v>
      </c>
      <c r="B4573" t="str">
        <f>IF(ISBLANK(VLOOKUP(A4573,Questionnaire!A:KQ,39,FALSE)),"#",VLOOKUP(A4573,Questionnaire!A:KQ,39,FALSE))</f>
        <v>#</v>
      </c>
    </row>
    <row r="4574" spans="1:2">
      <c r="A4574" t="s">
        <v>429</v>
      </c>
      <c r="B4574" t="str">
        <f>IF(ISBLANK(VLOOKUP(A4574,Questionnaire!A:KQ,39,FALSE)),"#",VLOOKUP(A4574,Questionnaire!A:KQ,39,FALSE))</f>
        <v>#</v>
      </c>
    </row>
    <row r="4575" spans="1:2">
      <c r="A4575" t="s">
        <v>432</v>
      </c>
      <c r="B4575" t="str">
        <f>IF(ISBLANK(VLOOKUP(A4575,Questionnaire!A:KQ,39,FALSE)),"#",VLOOKUP(A4575,Questionnaire!A:KQ,39,FALSE))</f>
        <v>#</v>
      </c>
    </row>
    <row r="4576" spans="1:2">
      <c r="A4576" t="s">
        <v>435</v>
      </c>
      <c r="B4576" t="str">
        <f>IF(ISBLANK(VLOOKUP(A4576,Questionnaire!A:KQ,39,FALSE)),"#",VLOOKUP(A4576,Questionnaire!A:KQ,39,FALSE))</f>
        <v>#</v>
      </c>
    </row>
    <row r="4577" spans="1:3">
      <c r="A4577" t="s">
        <v>437</v>
      </c>
      <c r="B4577" t="str">
        <f>IF(ISBLANK(VLOOKUP(A4577,Questionnaire!A:KQ,39,FALSE)),"#",VLOOKUP(A4577,Questionnaire!A:KQ,39,FALSE))</f>
        <v>#</v>
      </c>
    </row>
    <row r="4578" spans="1:3">
      <c r="A4578" t="s">
        <v>439</v>
      </c>
      <c r="B4578" t="str">
        <f>IF(ISBLANK(VLOOKUP(A4578,Questionnaire!A:KQ,39,FALSE)),"#",VLOOKUP(A4578,Questionnaire!A:KQ,39,FALSE))</f>
        <v>#</v>
      </c>
    </row>
    <row r="4579" spans="1:3">
      <c r="A4579" t="s">
        <v>442</v>
      </c>
      <c r="B4579" t="str">
        <f>IF(ISBLANK(VLOOKUP(A4579,Questionnaire!A:KQ,39,FALSE)),"#",VLOOKUP(A4579,Questionnaire!A:KQ,39,FALSE))</f>
        <v>#</v>
      </c>
    </row>
    <row r="4580" spans="1:3">
      <c r="A4580" t="s">
        <v>445</v>
      </c>
      <c r="B4580" t="str">
        <f>IF(ISBLANK(VLOOKUP(A4580,Questionnaire!A:KQ,39,FALSE)),"#",VLOOKUP(A4580,Questionnaire!A:KQ,39,FALSE))</f>
        <v>#</v>
      </c>
    </row>
    <row r="4581" spans="1:3">
      <c r="A4581" t="s">
        <v>448</v>
      </c>
      <c r="B4581" t="str">
        <f>IF(ISBLANK(VLOOKUP(A4581,Questionnaire!A:KQ,39,FALSE)),"#",VLOOKUP(A4581,Questionnaire!A:KQ,39,FALSE))</f>
        <v>#</v>
      </c>
    </row>
    <row r="4582" spans="1:3">
      <c r="A4582" t="s">
        <v>452</v>
      </c>
      <c r="B4582" t="str">
        <f>IF(ISBLANK(VLOOKUP(A4582,Questionnaire!A:KQ,39,FALSE)),"#",VLOOKUP(A4582,Questionnaire!A:KQ,39,FALSE))</f>
        <v>#</v>
      </c>
    </row>
    <row r="4583" spans="1:3">
      <c r="A4583" t="s">
        <v>455</v>
      </c>
      <c r="B4583" t="str">
        <f>IF(ISBLANK(VLOOKUP(A4583,Questionnaire!A:KQ,39,FALSE)),"#",VLOOKUP(A4583,Questionnaire!A:KQ,39,FALSE))</f>
        <v>#</v>
      </c>
    </row>
    <row r="4584" spans="1:3">
      <c r="A4584" t="s">
        <v>458</v>
      </c>
      <c r="B4584" t="str">
        <f>IF(ISBLANK(VLOOKUP(A4584,Questionnaire!A:KQ,39,FALSE)),"#",VLOOKUP(A4584,Questionnaire!A:KQ,39,FALSE))</f>
        <v>#</v>
      </c>
    </row>
    <row r="4585" spans="1:3">
      <c r="A4585" t="s">
        <v>461</v>
      </c>
      <c r="B4585" t="str">
        <f>IF(ISBLANK(VLOOKUP(A4585,Questionnaire!A:KQ,39,FALSE)),"#",VLOOKUP(A4585,Questionnaire!A:KQ,39,FALSE))</f>
        <v>#</v>
      </c>
    </row>
    <row r="4586" spans="1:3">
      <c r="A4586" t="s">
        <v>465</v>
      </c>
      <c r="B4586" t="str">
        <f>IF(ISBLANK(VLOOKUP(A4586,Questionnaire!A:KQ,39,FALSE)),"#",VLOOKUP(A4586,Questionnaire!A:KQ,39,FALSE))</f>
        <v>#</v>
      </c>
    </row>
    <row r="4587" spans="1:3">
      <c r="A4587" t="s">
        <v>467</v>
      </c>
      <c r="B4587" t="str">
        <f>IF(ISBLANK(VLOOKUP(A4587,Questionnaire!A:KQ,39,FALSE)),"#",VLOOKUP(A4587,Questionnaire!A:KQ,39,FALSE))</f>
        <v>#</v>
      </c>
    </row>
    <row r="4588" spans="1:3">
      <c r="A4588" t="s">
        <v>469</v>
      </c>
      <c r="B4588" t="str">
        <f>IF(ISBLANK(VLOOKUP(A4588,Questionnaire!A:KQ,39,FALSE)),"#",VLOOKUP(A4588,Questionnaire!A:KQ,39,FALSE))</f>
        <v>#</v>
      </c>
    </row>
    <row r="4589" spans="1:3">
      <c r="A4589" t="s">
        <v>471</v>
      </c>
      <c r="B4589" t="str">
        <f>IF(ISBLANK(VLOOKUP(A4589,Questionnaire!A:KQ,39,FALSE)),"#",VLOOKUP(A4589,Questionnaire!A:KQ,39,FALSE))</f>
        <v>#</v>
      </c>
    </row>
    <row r="4590" spans="1:3">
      <c r="A4590" t="s">
        <v>473</v>
      </c>
      <c r="B4590" t="str">
        <f>IF(ISBLANK(VLOOKUP(A4590,Questionnaire!A:KQ,39,FALSE)),"#",VLOOKUP(A4590,Questionnaire!A:KQ,39,FALSE))</f>
        <v>#</v>
      </c>
    </row>
    <row r="4591" spans="1:3">
      <c r="A4591" t="s">
        <v>475</v>
      </c>
      <c r="B4591" t="str">
        <f>IF(ISBLANK(VLOOKUP(A4591,Questionnaire!A:KQ,39,FALSE)),"#",VLOOKUP(A4591,Questionnaire!A:KQ,39,FALSE))</f>
        <v>#</v>
      </c>
    </row>
    <row r="4592" spans="1:3">
      <c r="A4592" t="s">
        <v>185</v>
      </c>
      <c r="B4592" t="str">
        <f>IF(ISBLANK(VLOOKUP(A4592,Questionnaire!A:KQ,40,FALSE)),"#",VLOOKUP(A4592,Questionnaire!A:KQ,40,FALSE))</f>
        <v>#</v>
      </c>
      <c r="C4592">
        <v>37</v>
      </c>
    </row>
    <row r="4593" spans="1:2">
      <c r="A4593" t="s">
        <v>187</v>
      </c>
      <c r="B4593" t="str">
        <f>IF(ISNA(VLOOKUP(VLOOKUP(A4593,Questionnaire!A:KQ,40,FALSE),'CORA Encoding'!D:E,2,FALSE)),"#",VLOOKUP(VLOOKUP(A4593,Questionnaire!A:KQ,40,FALSE),'CORA Encoding'!D:E,2,FALSE))</f>
        <v>#</v>
      </c>
    </row>
    <row r="4594" spans="1:2">
      <c r="A4594" t="s">
        <v>189</v>
      </c>
      <c r="B4594" t="str">
        <f>IF(ISNA(VLOOKUP(VLOOKUP(A4594,Questionnaire!A:KQ,40,FALSE),'CORA Encoding'!G:H,2,FALSE)),"#",VLOOKUP(VLOOKUP(A4594,Questionnaire!A:KQ,40,FALSE),'CORA Encoding'!G:H,2,FALSE))</f>
        <v>#</v>
      </c>
    </row>
    <row r="4595" spans="1:2">
      <c r="A4595" t="s">
        <v>191</v>
      </c>
      <c r="B4595" t="str">
        <f>IF(ISNA(VLOOKUP(VLOOKUP(A4595,Questionnaire!A:KQ,40,FALSE),'Country List'!E:F,2,FALSE)),"#",VLOOKUP(VLOOKUP(A4595,Questionnaire!A:KQ,40,FALSE),'Country List'!E:F,2,FALSE))</f>
        <v>#</v>
      </c>
    </row>
    <row r="4596" spans="1:2">
      <c r="A4596" t="s">
        <v>193</v>
      </c>
      <c r="B4596" t="str">
        <f>IF(ISNA(VLOOKUP(VLOOKUP(A4596,Questionnaire!A:KQ,40,FALSE),'Industry List'!B:C,2,FALSE)),"#",VLOOKUP(VLOOKUP(A4596,Questionnaire!A:KQ,40,FALSE),'Industry List'!B:C,2,FALSE))</f>
        <v>#</v>
      </c>
    </row>
    <row r="4597" spans="1:2">
      <c r="A4597" t="s">
        <v>197</v>
      </c>
      <c r="B4597" t="str">
        <f>IF(ISBLANK(VLOOKUP(A4597,Questionnaire!A:KQ,40,FALSE)),"#",VLOOKUP(A4597,Questionnaire!A:KQ,40,FALSE))</f>
        <v>#</v>
      </c>
    </row>
    <row r="4598" spans="1:2">
      <c r="A4598" t="s">
        <v>201</v>
      </c>
      <c r="B4598" t="str">
        <f>IF(ISBLANK(VLOOKUP(A4598,Questionnaire!A:KQ,40,FALSE)),"#",VLOOKUP(A4598,Questionnaire!A:KQ,40,FALSE))</f>
        <v>#</v>
      </c>
    </row>
    <row r="4599" spans="1:2">
      <c r="A4599" t="s">
        <v>203</v>
      </c>
      <c r="B4599" t="str">
        <f>IF(ISNA(VLOOKUP(VLOOKUP(A4599,Questionnaire!A:KQ,40,FALSE),'CORA Encoding'!J:K,2,FALSE)),"#",VLOOKUP(VLOOKUP(A4599,Questionnaire!A:KQ,40,FALSE),'CORA Encoding'!J:K,2,FALSE))</f>
        <v>#</v>
      </c>
    </row>
    <row r="4600" spans="1:2">
      <c r="A4600" t="s">
        <v>208</v>
      </c>
      <c r="B4600" t="str">
        <f>IF(ISBLANK(VLOOKUP(A4600,Questionnaire!A:KQ,40,FALSE)),"#",VLOOKUP(A4600,Questionnaire!A:KQ,40,FALSE))</f>
        <v>#</v>
      </c>
    </row>
    <row r="4601" spans="1:2">
      <c r="A4601" t="s">
        <v>213</v>
      </c>
      <c r="B4601" t="str">
        <f>IF(ISBLANK(VLOOKUP(A4601,Questionnaire!A:KQ,40,FALSE)),"#",VLOOKUP(A4601,Questionnaire!A:KQ,40,FALSE))</f>
        <v>#</v>
      </c>
    </row>
    <row r="4602" spans="1:2">
      <c r="A4602" t="s">
        <v>215</v>
      </c>
      <c r="B4602" t="str">
        <f>IF(ISBLANK(VLOOKUP(A4602,Questionnaire!A:KQ,40,FALSE)),"#",VLOOKUP(A4602,Questionnaire!A:KQ,40,FALSE))</f>
        <v>#</v>
      </c>
    </row>
    <row r="4603" spans="1:2">
      <c r="A4603" t="s">
        <v>217</v>
      </c>
      <c r="B4603" t="str">
        <f>IF(ISBLANK(VLOOKUP(A4603,Questionnaire!A:KQ,40,FALSE)),"#",VLOOKUP(A4603,Questionnaire!A:KQ,40,FALSE))</f>
        <v>#</v>
      </c>
    </row>
    <row r="4604" spans="1:2">
      <c r="A4604" t="s">
        <v>219</v>
      </c>
      <c r="B4604" t="str">
        <f>IF(ISBLANK(VLOOKUP(A4604,Questionnaire!A:KQ,40,FALSE)),"#",VLOOKUP(A4604,Questionnaire!A:KQ,40,FALSE))</f>
        <v>#</v>
      </c>
    </row>
    <row r="4605" spans="1:2">
      <c r="A4605" t="s">
        <v>221</v>
      </c>
      <c r="B4605" t="str">
        <f>IF(ISBLANK(VLOOKUP(A4605,Questionnaire!A:KQ,40,FALSE)),"#",VLOOKUP(A4605,Questionnaire!A:KQ,40,FALSE))</f>
        <v>#</v>
      </c>
    </row>
    <row r="4606" spans="1:2">
      <c r="A4606" t="s">
        <v>223</v>
      </c>
      <c r="B4606" t="str">
        <f>IF(ISBLANK(VLOOKUP(A4606,Questionnaire!A:KQ,40,FALSE)),"#",VLOOKUP(A4606,Questionnaire!A:KQ,40,FALSE))</f>
        <v>#</v>
      </c>
    </row>
    <row r="4607" spans="1:2">
      <c r="A4607" t="s">
        <v>225</v>
      </c>
      <c r="B4607" t="str">
        <f>IF(ISBLANK(VLOOKUP(A4607,Questionnaire!A:KQ,40,FALSE)),"#",VLOOKUP(A4607,Questionnaire!A:KQ,40,FALSE))</f>
        <v>#</v>
      </c>
    </row>
    <row r="4608" spans="1:2">
      <c r="A4608" t="s">
        <v>227</v>
      </c>
      <c r="B4608" t="str">
        <f>IF(ISBLANK(VLOOKUP(A4608,Questionnaire!A:KQ,40,FALSE)),"#",VLOOKUP(A4608,Questionnaire!A:KQ,40,FALSE))</f>
        <v>#</v>
      </c>
    </row>
    <row r="4609" spans="1:2">
      <c r="A4609" t="s">
        <v>229</v>
      </c>
      <c r="B4609" t="str">
        <f>IF(ISBLANK(VLOOKUP(A4609,Questionnaire!A:KQ,40,FALSE)),"#",VLOOKUP(A4609,Questionnaire!A:KQ,40,FALSE))</f>
        <v>#</v>
      </c>
    </row>
    <row r="4610" spans="1:2">
      <c r="A4610" t="s">
        <v>231</v>
      </c>
      <c r="B4610" t="str">
        <f>IF(ISBLANK(VLOOKUP(A4610,Questionnaire!A:KQ,40,FALSE)),"#",VLOOKUP(A4610,Questionnaire!A:KQ,40,FALSE))</f>
        <v>#</v>
      </c>
    </row>
    <row r="4611" spans="1:2">
      <c r="A4611" t="s">
        <v>233</v>
      </c>
      <c r="B4611" t="str">
        <f>IF(ISBLANK(VLOOKUP(A4611,Questionnaire!A:KQ,40,FALSE)),"#",VLOOKUP(A4611,Questionnaire!A:KQ,40,FALSE))</f>
        <v>#</v>
      </c>
    </row>
    <row r="4612" spans="1:2">
      <c r="A4612" t="s">
        <v>235</v>
      </c>
      <c r="B4612" t="str">
        <f>IF(ISBLANK(VLOOKUP(A4612,Questionnaire!A:KQ,40,FALSE)),"#",VLOOKUP(A4612,Questionnaire!A:KQ,40,FALSE))</f>
        <v>#</v>
      </c>
    </row>
    <row r="4613" spans="1:2">
      <c r="A4613" t="s">
        <v>237</v>
      </c>
      <c r="B4613" t="str">
        <f>IF(ISBLANK(VLOOKUP(A4613,Questionnaire!A:KQ,40,FALSE)),"#",VLOOKUP(A4613,Questionnaire!A:KQ,40,FALSE))</f>
        <v>#</v>
      </c>
    </row>
    <row r="4614" spans="1:2">
      <c r="A4614" t="s">
        <v>239</v>
      </c>
      <c r="B4614" t="str">
        <f>IF(ISBLANK(VLOOKUP(A4614,Questionnaire!A:KQ,40,FALSE)),"#",VLOOKUP(A4614,Questionnaire!A:KQ,40,FALSE))</f>
        <v>#</v>
      </c>
    </row>
    <row r="4615" spans="1:2">
      <c r="A4615" t="s">
        <v>242</v>
      </c>
      <c r="B4615" t="str">
        <f>IF(ISBLANK(VLOOKUP(A4615,Questionnaire!A:KQ,40,FALSE)),"#",VLOOKUP(A4615,Questionnaire!A:KQ,40,FALSE))</f>
        <v>#</v>
      </c>
    </row>
    <row r="4616" spans="1:2">
      <c r="A4616" t="s">
        <v>245</v>
      </c>
      <c r="B4616" t="str">
        <f>IF(ISBLANK(VLOOKUP(A4616,Questionnaire!A:KQ,40,FALSE)),"#",VLOOKUP(A4616,Questionnaire!A:KQ,40,FALSE))</f>
        <v>#</v>
      </c>
    </row>
    <row r="4617" spans="1:2">
      <c r="A4617" t="s">
        <v>247</v>
      </c>
      <c r="B4617" t="str">
        <f>IF(ISBLANK(VLOOKUP(A4617,Questionnaire!A:KQ,40,FALSE)),"#",VLOOKUP(A4617,Questionnaire!A:KQ,40,FALSE))</f>
        <v>#</v>
      </c>
    </row>
    <row r="4618" spans="1:2">
      <c r="A4618" t="s">
        <v>249</v>
      </c>
      <c r="B4618" t="str">
        <f>IF(ISBLANK(VLOOKUP(A4618,Questionnaire!A:KQ,40,FALSE)),"#",VLOOKUP(A4618,Questionnaire!A:KQ,40,FALSE))</f>
        <v>#</v>
      </c>
    </row>
    <row r="4619" spans="1:2">
      <c r="A4619" t="s">
        <v>250</v>
      </c>
      <c r="B4619" t="str">
        <f>IF(ISBLANK(VLOOKUP(A4619,Questionnaire!A:KQ,40,FALSE)),"#",VLOOKUP(A4619,Questionnaire!A:KQ,40,FALSE))</f>
        <v>#</v>
      </c>
    </row>
    <row r="4620" spans="1:2">
      <c r="A4620" t="s">
        <v>252</v>
      </c>
      <c r="B4620" t="str">
        <f>IF(ISBLANK(VLOOKUP(A4620,Questionnaire!A:KQ,40,FALSE)),"#",VLOOKUP(A4620,Questionnaire!A:KQ,40,FALSE))</f>
        <v>#</v>
      </c>
    </row>
    <row r="4621" spans="1:2">
      <c r="A4621" t="s">
        <v>255</v>
      </c>
      <c r="B4621" t="str">
        <f>IF(ISBLANK(VLOOKUP(A4621,Questionnaire!A:KQ,40,FALSE)),"#",VLOOKUP(A4621,Questionnaire!A:KQ,40,FALSE))</f>
        <v>#</v>
      </c>
    </row>
    <row r="4622" spans="1:2">
      <c r="A4622" t="s">
        <v>258</v>
      </c>
      <c r="B4622" t="str">
        <f>IF(ISNA(VLOOKUP(VLOOKUP(A4622,Questionnaire!A:KQ,40,FALSE),'CORA Encoding'!M:N,2,FALSE)),"#",VLOOKUP(VLOOKUP(A4622,Questionnaire!A:KQ,40,FALSE),'CORA Encoding'!M:N,2,FALSE))</f>
        <v>#</v>
      </c>
    </row>
    <row r="4623" spans="1:2">
      <c r="A4623" t="s">
        <v>261</v>
      </c>
      <c r="B4623" t="str">
        <f>IF(ISBLANK(VLOOKUP(A4623,Questionnaire!A:KQ,40,FALSE)),"#",VLOOKUP(A4623,Questionnaire!A:KQ,40,FALSE))</f>
        <v>#</v>
      </c>
    </row>
    <row r="4624" spans="1:2">
      <c r="A4624" t="s">
        <v>263</v>
      </c>
      <c r="B4624" t="str">
        <f>IF(ISBLANK(VLOOKUP(A4624,Questionnaire!A:KQ,40,FALSE)),"#",VLOOKUP(A4624,Questionnaire!A:KQ,40,FALSE))</f>
        <v>#</v>
      </c>
    </row>
    <row r="4625" spans="1:2">
      <c r="A4625" t="s">
        <v>265</v>
      </c>
      <c r="B4625" t="str">
        <f>IF(ISBLANK(VLOOKUP(A4625,Questionnaire!A:KQ,40,FALSE)),"#",VLOOKUP(A4625,Questionnaire!A:KQ,40,FALSE))</f>
        <v>#</v>
      </c>
    </row>
    <row r="4626" spans="1:2">
      <c r="A4626" t="s">
        <v>267</v>
      </c>
      <c r="B4626" t="str">
        <f>IF(ISBLANK(VLOOKUP(A4626,Questionnaire!A:KQ,40,FALSE)),"#",VLOOKUP(A4626,Questionnaire!A:KQ,40,FALSE))</f>
        <v>#</v>
      </c>
    </row>
    <row r="4627" spans="1:2">
      <c r="A4627" t="s">
        <v>269</v>
      </c>
      <c r="B4627" t="str">
        <f>IF(ISBLANK(VLOOKUP(A4627,Questionnaire!A:KQ,40,FALSE)),"#",VLOOKUP(A4627,Questionnaire!A:KQ,40,FALSE))</f>
        <v>#</v>
      </c>
    </row>
    <row r="4628" spans="1:2">
      <c r="A4628" t="s">
        <v>274</v>
      </c>
      <c r="B4628" t="str">
        <f>IF(ISBLANK(VLOOKUP(A4628,Questionnaire!A:KQ,40,FALSE)),"#",VLOOKUP(A4628,Questionnaire!A:KQ,40,FALSE))</f>
        <v>#</v>
      </c>
    </row>
    <row r="4629" spans="1:2">
      <c r="A4629" t="s">
        <v>276</v>
      </c>
      <c r="B4629" t="str">
        <f>IF(ISBLANK(VLOOKUP(A4629,Questionnaire!A:KQ,40,FALSE)),"#",VLOOKUP(A4629,Questionnaire!A:KQ,40,FALSE))</f>
        <v>#</v>
      </c>
    </row>
    <row r="4630" spans="1:2">
      <c r="A4630" t="s">
        <v>278</v>
      </c>
      <c r="B4630" t="str">
        <f>IF(ISBLANK(VLOOKUP(A4630,Questionnaire!A:KQ,40,FALSE)),"#",VLOOKUP(A4630,Questionnaire!A:KQ,40,FALSE))</f>
        <v>#</v>
      </c>
    </row>
    <row r="4631" spans="1:2">
      <c r="A4631" t="s">
        <v>280</v>
      </c>
      <c r="B4631" t="str">
        <f>IF(ISBLANK(VLOOKUP(A4631,Questionnaire!A:KQ,40,FALSE)),"#",VLOOKUP(A4631,Questionnaire!A:KQ,40,FALSE))</f>
        <v>#</v>
      </c>
    </row>
    <row r="4632" spans="1:2">
      <c r="A4632" t="s">
        <v>282</v>
      </c>
      <c r="B4632" t="str">
        <f>IF(ISBLANK(VLOOKUP(A4632,Questionnaire!A:KQ,40,FALSE)),"#",VLOOKUP(A4632,Questionnaire!A:KQ,40,FALSE))</f>
        <v>#</v>
      </c>
    </row>
    <row r="4633" spans="1:2">
      <c r="A4633" t="s">
        <v>286</v>
      </c>
      <c r="B4633" t="str">
        <f>IF(ISBLANK(VLOOKUP(A4633,Questionnaire!A:KQ,40,FALSE)),"#",VLOOKUP(A4633,Questionnaire!A:KQ,40,FALSE))</f>
        <v>#</v>
      </c>
    </row>
    <row r="4634" spans="1:2">
      <c r="A4634" t="s">
        <v>288</v>
      </c>
      <c r="B4634" t="str">
        <f>IF(ISBLANK(VLOOKUP(A4634,Questionnaire!A:KQ,40,FALSE)),"#",VLOOKUP(A4634,Questionnaire!A:KQ,40,FALSE))</f>
        <v>#</v>
      </c>
    </row>
    <row r="4635" spans="1:2">
      <c r="A4635" t="s">
        <v>290</v>
      </c>
      <c r="B4635" t="str">
        <f>IF(ISBLANK(VLOOKUP(A4635,Questionnaire!A:KQ,40,FALSE)),"#",VLOOKUP(A4635,Questionnaire!A:KQ,40,FALSE))</f>
        <v>#</v>
      </c>
    </row>
    <row r="4636" spans="1:2">
      <c r="A4636" t="s">
        <v>292</v>
      </c>
      <c r="B4636" t="str">
        <f>IF(ISBLANK(VLOOKUP(A4636,Questionnaire!A:KQ,40,FALSE)),"#",VLOOKUP(A4636,Questionnaire!A:KQ,40,FALSE))</f>
        <v>#</v>
      </c>
    </row>
    <row r="4637" spans="1:2">
      <c r="A4637" t="s">
        <v>294</v>
      </c>
      <c r="B4637" t="str">
        <f>IF(ISBLANK(VLOOKUP(A4637,Questionnaire!A:KQ,40,FALSE)),"#",VLOOKUP(A4637,Questionnaire!A:KQ,40,FALSE))</f>
        <v>#</v>
      </c>
    </row>
    <row r="4638" spans="1:2">
      <c r="A4638" t="s">
        <v>296</v>
      </c>
      <c r="B4638" t="str">
        <f>IF(ISBLANK(VLOOKUP(A4638,Questionnaire!A:KQ,40,FALSE)),"#",VLOOKUP(A4638,Questionnaire!A:KQ,40,FALSE))</f>
        <v>#</v>
      </c>
    </row>
    <row r="4639" spans="1:2">
      <c r="A4639" t="s">
        <v>301</v>
      </c>
      <c r="B4639" t="str">
        <f>IF(ISBLANK(VLOOKUP(A4639,Questionnaire!A:KQ,40,FALSE)),"#",VLOOKUP(A4639,Questionnaire!A:KQ,40,FALSE))</f>
        <v>#</v>
      </c>
    </row>
    <row r="4640" spans="1:2">
      <c r="A4640" t="s">
        <v>303</v>
      </c>
      <c r="B4640" t="str">
        <f>IF(ISBLANK(VLOOKUP(A4640,Questionnaire!A:KQ,40,FALSE)),"#",VLOOKUP(A4640,Questionnaire!A:KQ,40,FALSE))</f>
        <v>#</v>
      </c>
    </row>
    <row r="4641" spans="1:2">
      <c r="A4641" t="s">
        <v>305</v>
      </c>
      <c r="B4641" t="str">
        <f>IF(ISBLANK(VLOOKUP(A4641,Questionnaire!A:KQ,40,FALSE)),"#",VLOOKUP(A4641,Questionnaire!A:KQ,40,FALSE))</f>
        <v>#</v>
      </c>
    </row>
    <row r="4642" spans="1:2">
      <c r="A4642" t="s">
        <v>307</v>
      </c>
      <c r="B4642" t="str">
        <f>IF(ISBLANK(VLOOKUP(A4642,Questionnaire!A:KQ,40,FALSE)),"#",VLOOKUP(A4642,Questionnaire!A:KQ,40,FALSE))</f>
        <v>#</v>
      </c>
    </row>
    <row r="4643" spans="1:2">
      <c r="A4643" t="s">
        <v>311</v>
      </c>
      <c r="B4643" t="str">
        <f>IF(ISBLANK(VLOOKUP(A4643,Questionnaire!A:KQ,40,FALSE)),"#",VLOOKUP(A4643,Questionnaire!A:KQ,40,FALSE))</f>
        <v>#</v>
      </c>
    </row>
    <row r="4644" spans="1:2">
      <c r="A4644" t="s">
        <v>313</v>
      </c>
      <c r="B4644" t="str">
        <f>IF(ISBLANK(VLOOKUP(A4644,Questionnaire!A:KQ,40,FALSE)),"#",VLOOKUP(A4644,Questionnaire!A:KQ,40,FALSE))</f>
        <v>#</v>
      </c>
    </row>
    <row r="4645" spans="1:2">
      <c r="A4645" t="s">
        <v>314</v>
      </c>
      <c r="B4645" t="str">
        <f>IF(ISBLANK(VLOOKUP(A4645,Questionnaire!A:KQ,40,FALSE)),"#",VLOOKUP(A4645,Questionnaire!A:KQ,40,FALSE))</f>
        <v>#</v>
      </c>
    </row>
    <row r="4646" spans="1:2">
      <c r="A4646" t="s">
        <v>315</v>
      </c>
      <c r="B4646" t="str">
        <f>IF(ISBLANK(VLOOKUP(A4646,Questionnaire!A:KQ,40,FALSE)),"#",VLOOKUP(A4646,Questionnaire!A:KQ,40,FALSE))</f>
        <v>#</v>
      </c>
    </row>
    <row r="4647" spans="1:2">
      <c r="A4647" t="s">
        <v>317</v>
      </c>
      <c r="B4647" t="str">
        <f>IF(ISBLANK(VLOOKUP(A4647,Questionnaire!A:KQ,40,FALSE)),"#",VLOOKUP(A4647,Questionnaire!A:KQ,40,FALSE))</f>
        <v>#</v>
      </c>
    </row>
    <row r="4648" spans="1:2">
      <c r="A4648" t="s">
        <v>319</v>
      </c>
      <c r="B4648" t="str">
        <f>IF(ISBLANK(VLOOKUP(A4648,Questionnaire!A:KQ,40,FALSE)),"#",VLOOKUP(A4648,Questionnaire!A:KQ,40,FALSE))</f>
        <v>#</v>
      </c>
    </row>
    <row r="4649" spans="1:2">
      <c r="A4649" t="s">
        <v>322</v>
      </c>
      <c r="B4649" t="str">
        <f>IF(ISBLANK(VLOOKUP(A4649,Questionnaire!A:KQ,40,FALSE)),"#",VLOOKUP(A4649,Questionnaire!A:KQ,40,FALSE))</f>
        <v>#</v>
      </c>
    </row>
    <row r="4650" spans="1:2">
      <c r="A4650" t="s">
        <v>326</v>
      </c>
      <c r="B4650" t="str">
        <f>IF(ISBLANK(VLOOKUP(A4650,Questionnaire!A:KQ,40,FALSE)),"#",VLOOKUP(A4650,Questionnaire!A:KQ,40,FALSE))</f>
        <v>#</v>
      </c>
    </row>
    <row r="4651" spans="1:2">
      <c r="A4651" t="s">
        <v>328</v>
      </c>
      <c r="B4651" t="str">
        <f>IF(ISBLANK(VLOOKUP(A4651,Questionnaire!A:KQ,40,FALSE)),"#",VLOOKUP(A4651,Questionnaire!A:KQ,40,FALSE))</f>
        <v>#</v>
      </c>
    </row>
    <row r="4652" spans="1:2">
      <c r="A4652" t="s">
        <v>332</v>
      </c>
      <c r="B4652" t="str">
        <f>IF(ISBLANK(VLOOKUP(A4652,Questionnaire!A:KQ,40,FALSE)),"#",VLOOKUP(A4652,Questionnaire!A:KQ,40,FALSE))</f>
        <v>#</v>
      </c>
    </row>
    <row r="4653" spans="1:2">
      <c r="A4653" t="s">
        <v>333</v>
      </c>
      <c r="B4653" t="str">
        <f>IF(ISBLANK(VLOOKUP(A4653,Questionnaire!A:KQ,40,FALSE)),"#",VLOOKUP(A4653,Questionnaire!A:KQ,40,FALSE))</f>
        <v>#</v>
      </c>
    </row>
    <row r="4654" spans="1:2">
      <c r="A4654" t="s">
        <v>334</v>
      </c>
      <c r="B4654" t="str">
        <f>IF(ISBLANK(VLOOKUP(A4654,Questionnaire!A:KQ,40,FALSE)),"#",VLOOKUP(A4654,Questionnaire!A:KQ,40,FALSE))</f>
        <v>#</v>
      </c>
    </row>
    <row r="4655" spans="1:2">
      <c r="A4655" t="s">
        <v>335</v>
      </c>
      <c r="B4655" t="str">
        <f>IF(ISBLANK(VLOOKUP(A4655,Questionnaire!A:KQ,40,FALSE)),"#",VLOOKUP(A4655,Questionnaire!A:KQ,40,FALSE))</f>
        <v>#</v>
      </c>
    </row>
    <row r="4656" spans="1:2">
      <c r="A4656" t="s">
        <v>336</v>
      </c>
      <c r="B4656" t="str">
        <f>IF(ISBLANK(VLOOKUP(A4656,Questionnaire!A:KQ,40,FALSE)),"#",VLOOKUP(A4656,Questionnaire!A:KQ,40,FALSE))</f>
        <v>#</v>
      </c>
    </row>
    <row r="4657" spans="1:2">
      <c r="A4657" t="s">
        <v>337</v>
      </c>
      <c r="B4657" t="str">
        <f>IF(ISBLANK(VLOOKUP(A4657,Questionnaire!A:KQ,40,FALSE)),"#",VLOOKUP(A4657,Questionnaire!A:KQ,40,FALSE))</f>
        <v>#</v>
      </c>
    </row>
    <row r="4658" spans="1:2">
      <c r="A4658" t="s">
        <v>338</v>
      </c>
      <c r="B4658" t="str">
        <f>IF(ISBLANK(VLOOKUP(A4658,Questionnaire!A:KQ,40,FALSE)),"#",VLOOKUP(A4658,Questionnaire!A:KQ,40,FALSE))</f>
        <v>#</v>
      </c>
    </row>
    <row r="4659" spans="1:2">
      <c r="A4659" t="s">
        <v>339</v>
      </c>
      <c r="B4659" t="str">
        <f>IF(ISBLANK(VLOOKUP(A4659,Questionnaire!A:KQ,40,FALSE)),"#",VLOOKUP(A4659,Questionnaire!A:KQ,40,FALSE))</f>
        <v>#</v>
      </c>
    </row>
    <row r="4660" spans="1:2">
      <c r="A4660" t="s">
        <v>340</v>
      </c>
      <c r="B4660" t="str">
        <f>IF(ISBLANK(VLOOKUP(A4660,Questionnaire!A:KQ,40,FALSE)),"#",VLOOKUP(A4660,Questionnaire!A:KQ,40,FALSE))</f>
        <v>#</v>
      </c>
    </row>
    <row r="4661" spans="1:2">
      <c r="A4661" t="s">
        <v>341</v>
      </c>
      <c r="B4661" t="str">
        <f>IF(ISBLANK(VLOOKUP(A4661,Questionnaire!A:KQ,40,FALSE)),"#",VLOOKUP(A4661,Questionnaire!A:KQ,40,FALSE))</f>
        <v>#</v>
      </c>
    </row>
    <row r="4662" spans="1:2">
      <c r="A4662" t="s">
        <v>342</v>
      </c>
      <c r="B4662" t="str">
        <f>IF(ISBLANK(VLOOKUP(A4662,Questionnaire!A:KQ,40,FALSE)),"#",VLOOKUP(A4662,Questionnaire!A:KQ,40,FALSE))</f>
        <v>#</v>
      </c>
    </row>
    <row r="4663" spans="1:2">
      <c r="A4663" t="s">
        <v>343</v>
      </c>
      <c r="B4663" t="str">
        <f>IF(ISBLANK(VLOOKUP(A4663,Questionnaire!A:KQ,40,FALSE)),"#",VLOOKUP(A4663,Questionnaire!A:KQ,40,FALSE))</f>
        <v>#</v>
      </c>
    </row>
    <row r="4664" spans="1:2">
      <c r="A4664" t="s">
        <v>344</v>
      </c>
      <c r="B4664" t="str">
        <f>IF(ISBLANK(VLOOKUP(A4664,Questionnaire!A:KQ,40,FALSE)),"#",VLOOKUP(A4664,Questionnaire!A:KQ,40,FALSE))</f>
        <v>#</v>
      </c>
    </row>
    <row r="4665" spans="1:2">
      <c r="A4665" t="s">
        <v>345</v>
      </c>
      <c r="B4665" t="str">
        <f>IF(ISBLANK(VLOOKUP(A4665,Questionnaire!A:KQ,40,FALSE)),"#",VLOOKUP(A4665,Questionnaire!A:KQ,40,FALSE))</f>
        <v>#</v>
      </c>
    </row>
    <row r="4666" spans="1:2">
      <c r="A4666" t="s">
        <v>348</v>
      </c>
      <c r="B4666" t="str">
        <f>IF(ISBLANK(VLOOKUP(A4666,Questionnaire!A:KQ,40,FALSE)),"#",VLOOKUP(A4666,Questionnaire!A:KQ,40,FALSE))</f>
        <v>#</v>
      </c>
    </row>
    <row r="4667" spans="1:2">
      <c r="A4667" t="s">
        <v>353</v>
      </c>
      <c r="B4667" t="str">
        <f>IF(ISBLANK(VLOOKUP(A4667,Questionnaire!A:KQ,40,FALSE)),"#",VLOOKUP(A4667,Questionnaire!A:KQ,40,FALSE))</f>
        <v>#</v>
      </c>
    </row>
    <row r="4668" spans="1:2">
      <c r="A4668" t="s">
        <v>354</v>
      </c>
      <c r="B4668" t="str">
        <f>IF(ISBLANK(VLOOKUP(A4668,Questionnaire!A:KQ,40,FALSE)),"#",VLOOKUP(A4668,Questionnaire!A:KQ,40,FALSE))</f>
        <v>#</v>
      </c>
    </row>
    <row r="4669" spans="1:2">
      <c r="A4669" t="s">
        <v>355</v>
      </c>
      <c r="B4669" t="str">
        <f>IF(ISBLANK(VLOOKUP(A4669,Questionnaire!A:KQ,40,FALSE)),"#",VLOOKUP(A4669,Questionnaire!A:KQ,40,FALSE))</f>
        <v>#</v>
      </c>
    </row>
    <row r="4670" spans="1:2">
      <c r="A4670" t="s">
        <v>356</v>
      </c>
      <c r="B4670" t="str">
        <f>IF(ISBLANK(VLOOKUP(A4670,Questionnaire!A:KQ,40,FALSE)),"#",VLOOKUP(A4670,Questionnaire!A:KQ,40,FALSE))</f>
        <v>#</v>
      </c>
    </row>
    <row r="4671" spans="1:2">
      <c r="A4671" t="s">
        <v>357</v>
      </c>
      <c r="B4671" t="str">
        <f>IF(ISBLANK(VLOOKUP(A4671,Questionnaire!A:KQ,40,FALSE)),"#",VLOOKUP(A4671,Questionnaire!A:KQ,40,FALSE))</f>
        <v>#</v>
      </c>
    </row>
    <row r="4672" spans="1:2">
      <c r="A4672" t="s">
        <v>360</v>
      </c>
      <c r="B4672" t="str">
        <f>IF(ISBLANK(VLOOKUP(A4672,Questionnaire!A:KQ,40,FALSE)),"#",VLOOKUP(A4672,Questionnaire!A:KQ,40,FALSE))</f>
        <v>#</v>
      </c>
    </row>
    <row r="4673" spans="1:2">
      <c r="A4673" t="s">
        <v>362</v>
      </c>
      <c r="B4673" t="str">
        <f>IF(ISBLANK(VLOOKUP(A4673,Questionnaire!A:KQ,40,FALSE)),"#",VLOOKUP(A4673,Questionnaire!A:KQ,40,FALSE))</f>
        <v>#</v>
      </c>
    </row>
    <row r="4674" spans="1:2">
      <c r="A4674" t="s">
        <v>363</v>
      </c>
      <c r="B4674" t="str">
        <f>IF(ISBLANK(VLOOKUP(A4674,Questionnaire!A:KQ,40,FALSE)),"#",VLOOKUP(A4674,Questionnaire!A:KQ,40,FALSE))</f>
        <v>#</v>
      </c>
    </row>
    <row r="4675" spans="1:2">
      <c r="A4675" t="s">
        <v>364</v>
      </c>
      <c r="B4675" t="str">
        <f>IF(ISBLANK(VLOOKUP(A4675,Questionnaire!A:KQ,40,FALSE)),"#",VLOOKUP(A4675,Questionnaire!A:KQ,40,FALSE))</f>
        <v>#</v>
      </c>
    </row>
    <row r="4676" spans="1:2">
      <c r="A4676" t="s">
        <v>365</v>
      </c>
      <c r="B4676" t="str">
        <f>IF(ISBLANK(VLOOKUP(A4676,Questionnaire!A:KQ,40,FALSE)),"#",VLOOKUP(A4676,Questionnaire!A:KQ,40,FALSE))</f>
        <v>#</v>
      </c>
    </row>
    <row r="4677" spans="1:2">
      <c r="A4677" t="s">
        <v>366</v>
      </c>
      <c r="B4677" t="str">
        <f>IF(ISBLANK(VLOOKUP(A4677,Questionnaire!A:KQ,40,FALSE)),"#",VLOOKUP(A4677,Questionnaire!A:KQ,40,FALSE))</f>
        <v>#</v>
      </c>
    </row>
    <row r="4678" spans="1:2">
      <c r="A4678" t="s">
        <v>371</v>
      </c>
      <c r="B4678" t="str">
        <f>IF(ISBLANK(VLOOKUP(A4678,Questionnaire!A:KQ,40,FALSE)),"#",VLOOKUP(A4678,Questionnaire!A:KQ,40,FALSE))</f>
        <v>#</v>
      </c>
    </row>
    <row r="4679" spans="1:2">
      <c r="A4679" t="s">
        <v>372</v>
      </c>
      <c r="B4679" t="str">
        <f>IF(ISBLANK(VLOOKUP(A4679,Questionnaire!A:KQ,40,FALSE)),"#",VLOOKUP(A4679,Questionnaire!A:KQ,40,FALSE))</f>
        <v>#</v>
      </c>
    </row>
    <row r="4680" spans="1:2">
      <c r="A4680" t="s">
        <v>373</v>
      </c>
      <c r="B4680" t="str">
        <f>IF(ISBLANK(VLOOKUP(A4680,Questionnaire!A:KQ,40,FALSE)),"#",VLOOKUP(A4680,Questionnaire!A:KQ,40,FALSE))</f>
        <v>#</v>
      </c>
    </row>
    <row r="4681" spans="1:2">
      <c r="A4681" t="s">
        <v>374</v>
      </c>
      <c r="B4681" t="str">
        <f>IF(ISBLANK(VLOOKUP(A4681,Questionnaire!A:KQ,40,FALSE)),"#",VLOOKUP(A4681,Questionnaire!A:KQ,40,FALSE))</f>
        <v>#</v>
      </c>
    </row>
    <row r="4682" spans="1:2">
      <c r="A4682" t="s">
        <v>377</v>
      </c>
      <c r="B4682" t="str">
        <f>IF(ISBLANK(VLOOKUP(A4682,Questionnaire!A:KQ,40,FALSE)),"#",VLOOKUP(A4682,Questionnaire!A:KQ,40,FALSE))</f>
        <v>#</v>
      </c>
    </row>
    <row r="4683" spans="1:2">
      <c r="A4683" t="s">
        <v>379</v>
      </c>
      <c r="B4683" t="str">
        <f>IF(ISBLANK(VLOOKUP(A4683,Questionnaire!A:KQ,40,FALSE)),"#",VLOOKUP(A4683,Questionnaire!A:KQ,40,FALSE))</f>
        <v>#</v>
      </c>
    </row>
    <row r="4684" spans="1:2">
      <c r="A4684" t="s">
        <v>380</v>
      </c>
      <c r="B4684" t="str">
        <f>IF(ISBLANK(VLOOKUP(A4684,Questionnaire!A:KQ,40,FALSE)),"#",VLOOKUP(A4684,Questionnaire!A:KQ,40,FALSE))</f>
        <v>#</v>
      </c>
    </row>
    <row r="4685" spans="1:2">
      <c r="A4685" t="s">
        <v>381</v>
      </c>
      <c r="B4685" t="str">
        <f>IF(ISBLANK(VLOOKUP(A4685,Questionnaire!A:KQ,40,FALSE)),"#",VLOOKUP(A4685,Questionnaire!A:KQ,40,FALSE))</f>
        <v>#</v>
      </c>
    </row>
    <row r="4686" spans="1:2">
      <c r="A4686" t="s">
        <v>382</v>
      </c>
      <c r="B4686" t="str">
        <f>IF(ISBLANK(VLOOKUP(A4686,Questionnaire!A:KQ,40,FALSE)),"#",VLOOKUP(A4686,Questionnaire!A:KQ,40,FALSE))</f>
        <v>#</v>
      </c>
    </row>
    <row r="4687" spans="1:2">
      <c r="A4687" t="s">
        <v>384</v>
      </c>
      <c r="B4687" t="str">
        <f>IF(ISBLANK(VLOOKUP(A4687,Questionnaire!A:KQ,40,FALSE)),"#",VLOOKUP(A4687,Questionnaire!A:KQ,40,FALSE))</f>
        <v>#</v>
      </c>
    </row>
    <row r="4688" spans="1:2">
      <c r="A4688" t="s">
        <v>387</v>
      </c>
      <c r="B4688" t="str">
        <f>IF(ISBLANK(VLOOKUP(A4688,Questionnaire!A:KQ,40,FALSE)),"#",VLOOKUP(A4688,Questionnaire!A:KQ,40,FALSE))</f>
        <v>#</v>
      </c>
    </row>
    <row r="4689" spans="1:2">
      <c r="A4689" t="s">
        <v>391</v>
      </c>
      <c r="B4689" t="str">
        <f>IF(ISBLANK(VLOOKUP(A4689,Questionnaire!A:KQ,40,FALSE)),"#",VLOOKUP(A4689,Questionnaire!A:KQ,40,FALSE))</f>
        <v>#</v>
      </c>
    </row>
    <row r="4690" spans="1:2">
      <c r="A4690" t="s">
        <v>393</v>
      </c>
      <c r="B4690" t="str">
        <f>IF(ISBLANK(VLOOKUP(A4690,Questionnaire!A:KQ,40,FALSE)),"#",VLOOKUP(A4690,Questionnaire!A:KQ,40,FALSE))</f>
        <v>#</v>
      </c>
    </row>
    <row r="4691" spans="1:2">
      <c r="A4691" t="s">
        <v>395</v>
      </c>
      <c r="B4691" t="str">
        <f>IF(ISBLANK(VLOOKUP(A4691,Questionnaire!A:KQ,40,FALSE)),"#",VLOOKUP(A4691,Questionnaire!A:KQ,40,FALSE))</f>
        <v>#</v>
      </c>
    </row>
    <row r="4692" spans="1:2">
      <c r="A4692" t="s">
        <v>398</v>
      </c>
      <c r="B4692" t="str">
        <f>IF(ISBLANK(VLOOKUP(A4692,Questionnaire!A:KQ,40,FALSE)),"#",VLOOKUP(A4692,Questionnaire!A:KQ,40,FALSE))</f>
        <v>#</v>
      </c>
    </row>
    <row r="4693" spans="1:2">
      <c r="A4693" t="s">
        <v>402</v>
      </c>
      <c r="B4693" t="str">
        <f>IF(ISBLANK(VLOOKUP(A4693,Questionnaire!A:KQ,40,FALSE)),"#",VLOOKUP(A4693,Questionnaire!A:KQ,40,FALSE))</f>
        <v>#</v>
      </c>
    </row>
    <row r="4694" spans="1:2">
      <c r="A4694" t="s">
        <v>405</v>
      </c>
      <c r="B4694" t="str">
        <f>IF(ISBLANK(VLOOKUP(A4694,Questionnaire!A:KQ,40,FALSE)),"#",VLOOKUP(A4694,Questionnaire!A:KQ,40,FALSE))</f>
        <v>#</v>
      </c>
    </row>
    <row r="4695" spans="1:2">
      <c r="A4695" t="s">
        <v>409</v>
      </c>
      <c r="B4695" t="str">
        <f>IF(ISBLANK(VLOOKUP(A4695,Questionnaire!A:KQ,40,FALSE)),"#",VLOOKUP(A4695,Questionnaire!A:KQ,40,FALSE))</f>
        <v>#</v>
      </c>
    </row>
    <row r="4696" spans="1:2">
      <c r="A4696" t="s">
        <v>412</v>
      </c>
      <c r="B4696" t="str">
        <f>IF(ISBLANK(VLOOKUP(A4696,Questionnaire!A:KQ,40,FALSE)),"#",VLOOKUP(A4696,Questionnaire!A:KQ,40,FALSE))</f>
        <v>#</v>
      </c>
    </row>
    <row r="4697" spans="1:2">
      <c r="A4697" t="s">
        <v>415</v>
      </c>
      <c r="B4697" t="str">
        <f>IF(ISBLANK(VLOOKUP(A4697,Questionnaire!A:KQ,40,FALSE)),"#",VLOOKUP(A4697,Questionnaire!A:KQ,40,FALSE))</f>
        <v>#</v>
      </c>
    </row>
    <row r="4698" spans="1:2">
      <c r="A4698" t="s">
        <v>418</v>
      </c>
      <c r="B4698" t="str">
        <f>IF(ISBLANK(VLOOKUP(A4698,Questionnaire!A:KQ,40,FALSE)),"#",VLOOKUP(A4698,Questionnaire!A:KQ,40,FALSE))</f>
        <v>#</v>
      </c>
    </row>
    <row r="4699" spans="1:2">
      <c r="A4699" t="s">
        <v>421</v>
      </c>
      <c r="B4699" t="str">
        <f>IF(ISBLANK(VLOOKUP(A4699,Questionnaire!A:KQ,40,FALSE)),"#",VLOOKUP(A4699,Questionnaire!A:KQ,40,FALSE))</f>
        <v>#</v>
      </c>
    </row>
    <row r="4700" spans="1:2">
      <c r="A4700" t="s">
        <v>424</v>
      </c>
      <c r="B4700" t="str">
        <f>IF(ISBLANK(VLOOKUP(A4700,Questionnaire!A:KQ,40,FALSE)),"#",VLOOKUP(A4700,Questionnaire!A:KQ,40,FALSE))</f>
        <v>#</v>
      </c>
    </row>
    <row r="4701" spans="1:2">
      <c r="A4701" t="s">
        <v>429</v>
      </c>
      <c r="B4701" t="str">
        <f>IF(ISBLANK(VLOOKUP(A4701,Questionnaire!A:KQ,40,FALSE)),"#",VLOOKUP(A4701,Questionnaire!A:KQ,40,FALSE))</f>
        <v>#</v>
      </c>
    </row>
    <row r="4702" spans="1:2">
      <c r="A4702" t="s">
        <v>432</v>
      </c>
      <c r="B4702" t="str">
        <f>IF(ISBLANK(VLOOKUP(A4702,Questionnaire!A:KQ,40,FALSE)),"#",VLOOKUP(A4702,Questionnaire!A:KQ,40,FALSE))</f>
        <v>#</v>
      </c>
    </row>
    <row r="4703" spans="1:2">
      <c r="A4703" t="s">
        <v>435</v>
      </c>
      <c r="B4703" t="str">
        <f>IF(ISBLANK(VLOOKUP(A4703,Questionnaire!A:KQ,40,FALSE)),"#",VLOOKUP(A4703,Questionnaire!A:KQ,40,FALSE))</f>
        <v>#</v>
      </c>
    </row>
    <row r="4704" spans="1:2">
      <c r="A4704" t="s">
        <v>437</v>
      </c>
      <c r="B4704" t="str">
        <f>IF(ISBLANK(VLOOKUP(A4704,Questionnaire!A:KQ,40,FALSE)),"#",VLOOKUP(A4704,Questionnaire!A:KQ,40,FALSE))</f>
        <v>#</v>
      </c>
    </row>
    <row r="4705" spans="1:3">
      <c r="A4705" t="s">
        <v>439</v>
      </c>
      <c r="B4705" t="str">
        <f>IF(ISBLANK(VLOOKUP(A4705,Questionnaire!A:KQ,40,FALSE)),"#",VLOOKUP(A4705,Questionnaire!A:KQ,40,FALSE))</f>
        <v>#</v>
      </c>
    </row>
    <row r="4706" spans="1:3">
      <c r="A4706" t="s">
        <v>442</v>
      </c>
      <c r="B4706" t="str">
        <f>IF(ISBLANK(VLOOKUP(A4706,Questionnaire!A:KQ,40,FALSE)),"#",VLOOKUP(A4706,Questionnaire!A:KQ,40,FALSE))</f>
        <v>#</v>
      </c>
    </row>
    <row r="4707" spans="1:3">
      <c r="A4707" t="s">
        <v>445</v>
      </c>
      <c r="B4707" t="str">
        <f>IF(ISBLANK(VLOOKUP(A4707,Questionnaire!A:KQ,40,FALSE)),"#",VLOOKUP(A4707,Questionnaire!A:KQ,40,FALSE))</f>
        <v>#</v>
      </c>
    </row>
    <row r="4708" spans="1:3">
      <c r="A4708" t="s">
        <v>448</v>
      </c>
      <c r="B4708" t="str">
        <f>IF(ISBLANK(VLOOKUP(A4708,Questionnaire!A:KQ,40,FALSE)),"#",VLOOKUP(A4708,Questionnaire!A:KQ,40,FALSE))</f>
        <v>#</v>
      </c>
    </row>
    <row r="4709" spans="1:3">
      <c r="A4709" t="s">
        <v>452</v>
      </c>
      <c r="B4709" t="str">
        <f>IF(ISBLANK(VLOOKUP(A4709,Questionnaire!A:KQ,40,FALSE)),"#",VLOOKUP(A4709,Questionnaire!A:KQ,40,FALSE))</f>
        <v>#</v>
      </c>
    </row>
    <row r="4710" spans="1:3">
      <c r="A4710" t="s">
        <v>455</v>
      </c>
      <c r="B4710" t="str">
        <f>IF(ISBLANK(VLOOKUP(A4710,Questionnaire!A:KQ,40,FALSE)),"#",VLOOKUP(A4710,Questionnaire!A:KQ,40,FALSE))</f>
        <v>#</v>
      </c>
    </row>
    <row r="4711" spans="1:3">
      <c r="A4711" t="s">
        <v>458</v>
      </c>
      <c r="B4711" t="str">
        <f>IF(ISBLANK(VLOOKUP(A4711,Questionnaire!A:KQ,40,FALSE)),"#",VLOOKUP(A4711,Questionnaire!A:KQ,40,FALSE))</f>
        <v>#</v>
      </c>
    </row>
    <row r="4712" spans="1:3">
      <c r="A4712" t="s">
        <v>461</v>
      </c>
      <c r="B4712" t="str">
        <f>IF(ISBLANK(VLOOKUP(A4712,Questionnaire!A:KQ,40,FALSE)),"#",VLOOKUP(A4712,Questionnaire!A:KQ,40,FALSE))</f>
        <v>#</v>
      </c>
    </row>
    <row r="4713" spans="1:3">
      <c r="A4713" t="s">
        <v>465</v>
      </c>
      <c r="B4713" t="str">
        <f>IF(ISBLANK(VLOOKUP(A4713,Questionnaire!A:KQ,40,FALSE)),"#",VLOOKUP(A4713,Questionnaire!A:KQ,40,FALSE))</f>
        <v>#</v>
      </c>
    </row>
    <row r="4714" spans="1:3">
      <c r="A4714" t="s">
        <v>467</v>
      </c>
      <c r="B4714" t="str">
        <f>IF(ISBLANK(VLOOKUP(A4714,Questionnaire!A:KQ,40,FALSE)),"#",VLOOKUP(A4714,Questionnaire!A:KQ,40,FALSE))</f>
        <v>#</v>
      </c>
    </row>
    <row r="4715" spans="1:3">
      <c r="A4715" t="s">
        <v>469</v>
      </c>
      <c r="B4715" t="str">
        <f>IF(ISBLANK(VLOOKUP(A4715,Questionnaire!A:KQ,40,FALSE)),"#",VLOOKUP(A4715,Questionnaire!A:KQ,40,FALSE))</f>
        <v>#</v>
      </c>
    </row>
    <row r="4716" spans="1:3">
      <c r="A4716" t="s">
        <v>471</v>
      </c>
      <c r="B4716" t="str">
        <f>IF(ISBLANK(VLOOKUP(A4716,Questionnaire!A:KQ,40,FALSE)),"#",VLOOKUP(A4716,Questionnaire!A:KQ,40,FALSE))</f>
        <v>#</v>
      </c>
    </row>
    <row r="4717" spans="1:3">
      <c r="A4717" t="s">
        <v>473</v>
      </c>
      <c r="B4717" t="str">
        <f>IF(ISBLANK(VLOOKUP(A4717,Questionnaire!A:KQ,40,FALSE)),"#",VLOOKUP(A4717,Questionnaire!A:KQ,40,FALSE))</f>
        <v>#</v>
      </c>
    </row>
    <row r="4718" spans="1:3">
      <c r="A4718" t="s">
        <v>475</v>
      </c>
      <c r="B4718" t="str">
        <f>IF(ISBLANK(VLOOKUP(A4718,Questionnaire!A:KQ,40,FALSE)),"#",VLOOKUP(A4718,Questionnaire!A:KQ,40,FALSE))</f>
        <v>#</v>
      </c>
    </row>
    <row r="4719" spans="1:3">
      <c r="A4719" t="s">
        <v>185</v>
      </c>
      <c r="B4719" t="str">
        <f>IF(ISBLANK(VLOOKUP(A4719,Questionnaire!A:KQ,41,FALSE)),"#",VLOOKUP(A4719,Questionnaire!A:KQ,41,FALSE))</f>
        <v>#</v>
      </c>
      <c r="C4719">
        <v>38</v>
      </c>
    </row>
    <row r="4720" spans="1:3">
      <c r="A4720" t="s">
        <v>187</v>
      </c>
      <c r="B4720" t="str">
        <f>IF(ISNA(VLOOKUP(VLOOKUP(A4720,Questionnaire!A:KQ,41,FALSE),'CORA Encoding'!D:E,2,FALSE)),"#",VLOOKUP(VLOOKUP(A4720,Questionnaire!A:KQ,41,FALSE),'CORA Encoding'!D:E,2,FALSE))</f>
        <v>#</v>
      </c>
    </row>
    <row r="4721" spans="1:2">
      <c r="A4721" t="s">
        <v>189</v>
      </c>
      <c r="B4721" t="str">
        <f>IF(ISNA(VLOOKUP(VLOOKUP(A4721,Questionnaire!A:KQ,41,FALSE),'CORA Encoding'!G:H,2,FALSE)),"#",VLOOKUP(VLOOKUP(A4721,Questionnaire!A:KQ,41,FALSE),'CORA Encoding'!G:H,2,FALSE))</f>
        <v>#</v>
      </c>
    </row>
    <row r="4722" spans="1:2">
      <c r="A4722" t="s">
        <v>191</v>
      </c>
      <c r="B4722" t="str">
        <f>IF(ISNA(VLOOKUP(VLOOKUP(A4722,Questionnaire!A:KQ,41,FALSE),'Country List'!E:F,2,FALSE)),"#",VLOOKUP(VLOOKUP(A4722,Questionnaire!A:KQ,41,FALSE),'Country List'!E:F,2,FALSE))</f>
        <v>#</v>
      </c>
    </row>
    <row r="4723" spans="1:2">
      <c r="A4723" t="s">
        <v>193</v>
      </c>
      <c r="B4723" t="str">
        <f>IF(ISNA(VLOOKUP(VLOOKUP(A4723,Questionnaire!A:KQ,41,FALSE),'Industry List'!B:C,2,FALSE)),"#",VLOOKUP(VLOOKUP(A4723,Questionnaire!A:KQ,41,FALSE),'Industry List'!B:C,2,FALSE))</f>
        <v>#</v>
      </c>
    </row>
    <row r="4724" spans="1:2">
      <c r="A4724" t="s">
        <v>197</v>
      </c>
      <c r="B4724" t="str">
        <f>IF(ISBLANK(VLOOKUP(A4724,Questionnaire!A:KQ,41,FALSE)),"#",VLOOKUP(A4724,Questionnaire!A:KQ,41,FALSE))</f>
        <v>#</v>
      </c>
    </row>
    <row r="4725" spans="1:2">
      <c r="A4725" t="s">
        <v>201</v>
      </c>
      <c r="B4725" t="str">
        <f>IF(ISBLANK(VLOOKUP(A4725,Questionnaire!A:KQ,41,FALSE)),"#",VLOOKUP(A4725,Questionnaire!A:KQ,41,FALSE))</f>
        <v>#</v>
      </c>
    </row>
    <row r="4726" spans="1:2">
      <c r="A4726" t="s">
        <v>203</v>
      </c>
      <c r="B4726" t="str">
        <f>IF(ISNA(VLOOKUP(VLOOKUP(A4726,Questionnaire!A:KQ,41,FALSE),'CORA Encoding'!J:K,2,FALSE)),"#",VLOOKUP(VLOOKUP(A4726,Questionnaire!A:KQ,41,FALSE),'CORA Encoding'!J:K,2,FALSE))</f>
        <v>#</v>
      </c>
    </row>
    <row r="4727" spans="1:2">
      <c r="A4727" t="s">
        <v>208</v>
      </c>
      <c r="B4727" t="str">
        <f>IF(ISBLANK(VLOOKUP(A4727,Questionnaire!A:KQ,41,FALSE)),"#",VLOOKUP(A4727,Questionnaire!A:KQ,41,FALSE))</f>
        <v>#</v>
      </c>
    </row>
    <row r="4728" spans="1:2">
      <c r="A4728" t="s">
        <v>213</v>
      </c>
      <c r="B4728" t="str">
        <f>IF(ISBLANK(VLOOKUP(A4728,Questionnaire!A:KQ,41,FALSE)),"#",VLOOKUP(A4728,Questionnaire!A:KQ,41,FALSE))</f>
        <v>#</v>
      </c>
    </row>
    <row r="4729" spans="1:2">
      <c r="A4729" t="s">
        <v>215</v>
      </c>
      <c r="B4729" t="str">
        <f>IF(ISBLANK(VLOOKUP(A4729,Questionnaire!A:KQ,41,FALSE)),"#",VLOOKUP(A4729,Questionnaire!A:KQ,41,FALSE))</f>
        <v>#</v>
      </c>
    </row>
    <row r="4730" spans="1:2">
      <c r="A4730" t="s">
        <v>217</v>
      </c>
      <c r="B4730" t="str">
        <f>IF(ISBLANK(VLOOKUP(A4730,Questionnaire!A:KQ,41,FALSE)),"#",VLOOKUP(A4730,Questionnaire!A:KQ,41,FALSE))</f>
        <v>#</v>
      </c>
    </row>
    <row r="4731" spans="1:2">
      <c r="A4731" t="s">
        <v>219</v>
      </c>
      <c r="B4731" t="str">
        <f>IF(ISBLANK(VLOOKUP(A4731,Questionnaire!A:KQ,41,FALSE)),"#",VLOOKUP(A4731,Questionnaire!A:KQ,41,FALSE))</f>
        <v>#</v>
      </c>
    </row>
    <row r="4732" spans="1:2">
      <c r="A4732" t="s">
        <v>221</v>
      </c>
      <c r="B4732" t="str">
        <f>IF(ISBLANK(VLOOKUP(A4732,Questionnaire!A:KQ,41,FALSE)),"#",VLOOKUP(A4732,Questionnaire!A:KQ,41,FALSE))</f>
        <v>#</v>
      </c>
    </row>
    <row r="4733" spans="1:2">
      <c r="A4733" t="s">
        <v>223</v>
      </c>
      <c r="B4733" t="str">
        <f>IF(ISBLANK(VLOOKUP(A4733,Questionnaire!A:KQ,41,FALSE)),"#",VLOOKUP(A4733,Questionnaire!A:KQ,41,FALSE))</f>
        <v>#</v>
      </c>
    </row>
    <row r="4734" spans="1:2">
      <c r="A4734" t="s">
        <v>225</v>
      </c>
      <c r="B4734" t="str">
        <f>IF(ISBLANK(VLOOKUP(A4734,Questionnaire!A:KQ,41,FALSE)),"#",VLOOKUP(A4734,Questionnaire!A:KQ,41,FALSE))</f>
        <v>#</v>
      </c>
    </row>
    <row r="4735" spans="1:2">
      <c r="A4735" t="s">
        <v>227</v>
      </c>
      <c r="B4735" t="str">
        <f>IF(ISBLANK(VLOOKUP(A4735,Questionnaire!A:KQ,41,FALSE)),"#",VLOOKUP(A4735,Questionnaire!A:KQ,41,FALSE))</f>
        <v>#</v>
      </c>
    </row>
    <row r="4736" spans="1:2">
      <c r="A4736" t="s">
        <v>229</v>
      </c>
      <c r="B4736" t="str">
        <f>IF(ISBLANK(VLOOKUP(A4736,Questionnaire!A:KQ,41,FALSE)),"#",VLOOKUP(A4736,Questionnaire!A:KQ,41,FALSE))</f>
        <v>#</v>
      </c>
    </row>
    <row r="4737" spans="1:2">
      <c r="A4737" t="s">
        <v>231</v>
      </c>
      <c r="B4737" t="str">
        <f>IF(ISBLANK(VLOOKUP(A4737,Questionnaire!A:KQ,41,FALSE)),"#",VLOOKUP(A4737,Questionnaire!A:KQ,41,FALSE))</f>
        <v>#</v>
      </c>
    </row>
    <row r="4738" spans="1:2">
      <c r="A4738" t="s">
        <v>233</v>
      </c>
      <c r="B4738" t="str">
        <f>IF(ISBLANK(VLOOKUP(A4738,Questionnaire!A:KQ,41,FALSE)),"#",VLOOKUP(A4738,Questionnaire!A:KQ,41,FALSE))</f>
        <v>#</v>
      </c>
    </row>
    <row r="4739" spans="1:2">
      <c r="A4739" t="s">
        <v>235</v>
      </c>
      <c r="B4739" t="str">
        <f>IF(ISBLANK(VLOOKUP(A4739,Questionnaire!A:KQ,41,FALSE)),"#",VLOOKUP(A4739,Questionnaire!A:KQ,41,FALSE))</f>
        <v>#</v>
      </c>
    </row>
    <row r="4740" spans="1:2">
      <c r="A4740" t="s">
        <v>237</v>
      </c>
      <c r="B4740" t="str">
        <f>IF(ISBLANK(VLOOKUP(A4740,Questionnaire!A:KQ,41,FALSE)),"#",VLOOKUP(A4740,Questionnaire!A:KQ,41,FALSE))</f>
        <v>#</v>
      </c>
    </row>
    <row r="4741" spans="1:2">
      <c r="A4741" t="s">
        <v>239</v>
      </c>
      <c r="B4741" t="str">
        <f>IF(ISBLANK(VLOOKUP(A4741,Questionnaire!A:KQ,41,FALSE)),"#",VLOOKUP(A4741,Questionnaire!A:KQ,41,FALSE))</f>
        <v>#</v>
      </c>
    </row>
    <row r="4742" spans="1:2">
      <c r="A4742" t="s">
        <v>242</v>
      </c>
      <c r="B4742" t="str">
        <f>IF(ISBLANK(VLOOKUP(A4742,Questionnaire!A:KQ,41,FALSE)),"#",VLOOKUP(A4742,Questionnaire!A:KQ,41,FALSE))</f>
        <v>#</v>
      </c>
    </row>
    <row r="4743" spans="1:2">
      <c r="A4743" t="s">
        <v>245</v>
      </c>
      <c r="B4743" t="str">
        <f>IF(ISBLANK(VLOOKUP(A4743,Questionnaire!A:KQ,41,FALSE)),"#",VLOOKUP(A4743,Questionnaire!A:KQ,41,FALSE))</f>
        <v>#</v>
      </c>
    </row>
    <row r="4744" spans="1:2">
      <c r="A4744" t="s">
        <v>247</v>
      </c>
      <c r="B4744" t="str">
        <f>IF(ISBLANK(VLOOKUP(A4744,Questionnaire!A:KQ,41,FALSE)),"#",VLOOKUP(A4744,Questionnaire!A:KQ,41,FALSE))</f>
        <v>#</v>
      </c>
    </row>
    <row r="4745" spans="1:2">
      <c r="A4745" t="s">
        <v>249</v>
      </c>
      <c r="B4745" t="str">
        <f>IF(ISBLANK(VLOOKUP(A4745,Questionnaire!A:KQ,41,FALSE)),"#",VLOOKUP(A4745,Questionnaire!A:KQ,41,FALSE))</f>
        <v>#</v>
      </c>
    </row>
    <row r="4746" spans="1:2">
      <c r="A4746" t="s">
        <v>250</v>
      </c>
      <c r="B4746" t="str">
        <f>IF(ISBLANK(VLOOKUP(A4746,Questionnaire!A:KQ,41,FALSE)),"#",VLOOKUP(A4746,Questionnaire!A:KQ,41,FALSE))</f>
        <v>#</v>
      </c>
    </row>
    <row r="4747" spans="1:2">
      <c r="A4747" t="s">
        <v>252</v>
      </c>
      <c r="B4747" t="str">
        <f>IF(ISBLANK(VLOOKUP(A4747,Questionnaire!A:KQ,41,FALSE)),"#",VLOOKUP(A4747,Questionnaire!A:KQ,41,FALSE))</f>
        <v>#</v>
      </c>
    </row>
    <row r="4748" spans="1:2">
      <c r="A4748" t="s">
        <v>255</v>
      </c>
      <c r="B4748" t="str">
        <f>IF(ISBLANK(VLOOKUP(A4748,Questionnaire!A:KQ,41,FALSE)),"#",VLOOKUP(A4748,Questionnaire!A:KQ,41,FALSE))</f>
        <v>#</v>
      </c>
    </row>
    <row r="4749" spans="1:2">
      <c r="A4749" t="s">
        <v>258</v>
      </c>
      <c r="B4749" t="str">
        <f>IF(ISNA(VLOOKUP(VLOOKUP(A4749,Questionnaire!A:KQ,41,FALSE),'CORA Encoding'!M:N,2,FALSE)),"#",VLOOKUP(VLOOKUP(A4749,Questionnaire!A:KQ,41,FALSE),'CORA Encoding'!M:N,2,FALSE))</f>
        <v>#</v>
      </c>
    </row>
    <row r="4750" spans="1:2">
      <c r="A4750" t="s">
        <v>261</v>
      </c>
      <c r="B4750" t="str">
        <f>IF(ISBLANK(VLOOKUP(A4750,Questionnaire!A:KQ,41,FALSE)),"#",VLOOKUP(A4750,Questionnaire!A:KQ,41,FALSE))</f>
        <v>#</v>
      </c>
    </row>
    <row r="4751" spans="1:2">
      <c r="A4751" t="s">
        <v>263</v>
      </c>
      <c r="B4751" t="str">
        <f>IF(ISBLANK(VLOOKUP(A4751,Questionnaire!A:KQ,41,FALSE)),"#",VLOOKUP(A4751,Questionnaire!A:KQ,41,FALSE))</f>
        <v>#</v>
      </c>
    </row>
    <row r="4752" spans="1:2">
      <c r="A4752" t="s">
        <v>265</v>
      </c>
      <c r="B4752" t="str">
        <f>IF(ISBLANK(VLOOKUP(A4752,Questionnaire!A:KQ,41,FALSE)),"#",VLOOKUP(A4752,Questionnaire!A:KQ,41,FALSE))</f>
        <v>#</v>
      </c>
    </row>
    <row r="4753" spans="1:2">
      <c r="A4753" t="s">
        <v>267</v>
      </c>
      <c r="B4753" t="str">
        <f>IF(ISBLANK(VLOOKUP(A4753,Questionnaire!A:KQ,41,FALSE)),"#",VLOOKUP(A4753,Questionnaire!A:KQ,41,FALSE))</f>
        <v>#</v>
      </c>
    </row>
    <row r="4754" spans="1:2">
      <c r="A4754" t="s">
        <v>269</v>
      </c>
      <c r="B4754" t="str">
        <f>IF(ISBLANK(VLOOKUP(A4754,Questionnaire!A:KQ,41,FALSE)),"#",VLOOKUP(A4754,Questionnaire!A:KQ,41,FALSE))</f>
        <v>#</v>
      </c>
    </row>
    <row r="4755" spans="1:2">
      <c r="A4755" t="s">
        <v>274</v>
      </c>
      <c r="B4755" t="str">
        <f>IF(ISBLANK(VLOOKUP(A4755,Questionnaire!A:KQ,41,FALSE)),"#",VLOOKUP(A4755,Questionnaire!A:KQ,41,FALSE))</f>
        <v>#</v>
      </c>
    </row>
    <row r="4756" spans="1:2">
      <c r="A4756" t="s">
        <v>276</v>
      </c>
      <c r="B4756" t="str">
        <f>IF(ISBLANK(VLOOKUP(A4756,Questionnaire!A:KQ,41,FALSE)),"#",VLOOKUP(A4756,Questionnaire!A:KQ,41,FALSE))</f>
        <v>#</v>
      </c>
    </row>
    <row r="4757" spans="1:2">
      <c r="A4757" t="s">
        <v>278</v>
      </c>
      <c r="B4757" t="str">
        <f>IF(ISBLANK(VLOOKUP(A4757,Questionnaire!A:KQ,41,FALSE)),"#",VLOOKUP(A4757,Questionnaire!A:KQ,41,FALSE))</f>
        <v>#</v>
      </c>
    </row>
    <row r="4758" spans="1:2">
      <c r="A4758" t="s">
        <v>280</v>
      </c>
      <c r="B4758" t="str">
        <f>IF(ISBLANK(VLOOKUP(A4758,Questionnaire!A:KQ,41,FALSE)),"#",VLOOKUP(A4758,Questionnaire!A:KQ,41,FALSE))</f>
        <v>#</v>
      </c>
    </row>
    <row r="4759" spans="1:2">
      <c r="A4759" t="s">
        <v>282</v>
      </c>
      <c r="B4759" t="str">
        <f>IF(ISBLANK(VLOOKUP(A4759,Questionnaire!A:KQ,41,FALSE)),"#",VLOOKUP(A4759,Questionnaire!A:KQ,41,FALSE))</f>
        <v>#</v>
      </c>
    </row>
    <row r="4760" spans="1:2">
      <c r="A4760" t="s">
        <v>286</v>
      </c>
      <c r="B4760" t="str">
        <f>IF(ISBLANK(VLOOKUP(A4760,Questionnaire!A:KQ,41,FALSE)),"#",VLOOKUP(A4760,Questionnaire!A:KQ,41,FALSE))</f>
        <v>#</v>
      </c>
    </row>
    <row r="4761" spans="1:2">
      <c r="A4761" t="s">
        <v>288</v>
      </c>
      <c r="B4761" t="str">
        <f>IF(ISBLANK(VLOOKUP(A4761,Questionnaire!A:KQ,41,FALSE)),"#",VLOOKUP(A4761,Questionnaire!A:KQ,41,FALSE))</f>
        <v>#</v>
      </c>
    </row>
    <row r="4762" spans="1:2">
      <c r="A4762" t="s">
        <v>290</v>
      </c>
      <c r="B4762" t="str">
        <f>IF(ISBLANK(VLOOKUP(A4762,Questionnaire!A:KQ,41,FALSE)),"#",VLOOKUP(A4762,Questionnaire!A:KQ,41,FALSE))</f>
        <v>#</v>
      </c>
    </row>
    <row r="4763" spans="1:2">
      <c r="A4763" t="s">
        <v>292</v>
      </c>
      <c r="B4763" t="str">
        <f>IF(ISBLANK(VLOOKUP(A4763,Questionnaire!A:KQ,41,FALSE)),"#",VLOOKUP(A4763,Questionnaire!A:KQ,41,FALSE))</f>
        <v>#</v>
      </c>
    </row>
    <row r="4764" spans="1:2">
      <c r="A4764" t="s">
        <v>294</v>
      </c>
      <c r="B4764" t="str">
        <f>IF(ISBLANK(VLOOKUP(A4764,Questionnaire!A:KQ,41,FALSE)),"#",VLOOKUP(A4764,Questionnaire!A:KQ,41,FALSE))</f>
        <v>#</v>
      </c>
    </row>
    <row r="4765" spans="1:2">
      <c r="A4765" t="s">
        <v>296</v>
      </c>
      <c r="B4765" t="str">
        <f>IF(ISBLANK(VLOOKUP(A4765,Questionnaire!A:KQ,41,FALSE)),"#",VLOOKUP(A4765,Questionnaire!A:KQ,41,FALSE))</f>
        <v>#</v>
      </c>
    </row>
    <row r="4766" spans="1:2">
      <c r="A4766" t="s">
        <v>301</v>
      </c>
      <c r="B4766" t="str">
        <f>IF(ISBLANK(VLOOKUP(A4766,Questionnaire!A:KQ,41,FALSE)),"#",VLOOKUP(A4766,Questionnaire!A:KQ,41,FALSE))</f>
        <v>#</v>
      </c>
    </row>
    <row r="4767" spans="1:2">
      <c r="A4767" t="s">
        <v>303</v>
      </c>
      <c r="B4767" t="str">
        <f>IF(ISBLANK(VLOOKUP(A4767,Questionnaire!A:KQ,41,FALSE)),"#",VLOOKUP(A4767,Questionnaire!A:KQ,41,FALSE))</f>
        <v>#</v>
      </c>
    </row>
    <row r="4768" spans="1:2">
      <c r="A4768" t="s">
        <v>305</v>
      </c>
      <c r="B4768" t="str">
        <f>IF(ISBLANK(VLOOKUP(A4768,Questionnaire!A:KQ,41,FALSE)),"#",VLOOKUP(A4768,Questionnaire!A:KQ,41,FALSE))</f>
        <v>#</v>
      </c>
    </row>
    <row r="4769" spans="1:2">
      <c r="A4769" t="s">
        <v>307</v>
      </c>
      <c r="B4769" t="str">
        <f>IF(ISBLANK(VLOOKUP(A4769,Questionnaire!A:KQ,41,FALSE)),"#",VLOOKUP(A4769,Questionnaire!A:KQ,41,FALSE))</f>
        <v>#</v>
      </c>
    </row>
    <row r="4770" spans="1:2">
      <c r="A4770" t="s">
        <v>311</v>
      </c>
      <c r="B4770" t="str">
        <f>IF(ISBLANK(VLOOKUP(A4770,Questionnaire!A:KQ,41,FALSE)),"#",VLOOKUP(A4770,Questionnaire!A:KQ,41,FALSE))</f>
        <v>#</v>
      </c>
    </row>
    <row r="4771" spans="1:2">
      <c r="A4771" t="s">
        <v>313</v>
      </c>
      <c r="B4771" t="str">
        <f>IF(ISBLANK(VLOOKUP(A4771,Questionnaire!A:KQ,41,FALSE)),"#",VLOOKUP(A4771,Questionnaire!A:KQ,41,FALSE))</f>
        <v>#</v>
      </c>
    </row>
    <row r="4772" spans="1:2">
      <c r="A4772" t="s">
        <v>314</v>
      </c>
      <c r="B4772" t="str">
        <f>IF(ISBLANK(VLOOKUP(A4772,Questionnaire!A:KQ,41,FALSE)),"#",VLOOKUP(A4772,Questionnaire!A:KQ,41,FALSE))</f>
        <v>#</v>
      </c>
    </row>
    <row r="4773" spans="1:2">
      <c r="A4773" t="s">
        <v>315</v>
      </c>
      <c r="B4773" t="str">
        <f>IF(ISBLANK(VLOOKUP(A4773,Questionnaire!A:KQ,41,FALSE)),"#",VLOOKUP(A4773,Questionnaire!A:KQ,41,FALSE))</f>
        <v>#</v>
      </c>
    </row>
    <row r="4774" spans="1:2">
      <c r="A4774" t="s">
        <v>317</v>
      </c>
      <c r="B4774" t="str">
        <f>IF(ISBLANK(VLOOKUP(A4774,Questionnaire!A:KQ,41,FALSE)),"#",VLOOKUP(A4774,Questionnaire!A:KQ,41,FALSE))</f>
        <v>#</v>
      </c>
    </row>
    <row r="4775" spans="1:2">
      <c r="A4775" t="s">
        <v>319</v>
      </c>
      <c r="B4775" t="str">
        <f>IF(ISBLANK(VLOOKUP(A4775,Questionnaire!A:KQ,41,FALSE)),"#",VLOOKUP(A4775,Questionnaire!A:KQ,41,FALSE))</f>
        <v>#</v>
      </c>
    </row>
    <row r="4776" spans="1:2">
      <c r="A4776" t="s">
        <v>322</v>
      </c>
      <c r="B4776" t="str">
        <f>IF(ISBLANK(VLOOKUP(A4776,Questionnaire!A:KQ,41,FALSE)),"#",VLOOKUP(A4776,Questionnaire!A:KQ,41,FALSE))</f>
        <v>#</v>
      </c>
    </row>
    <row r="4777" spans="1:2">
      <c r="A4777" t="s">
        <v>326</v>
      </c>
      <c r="B4777" t="str">
        <f>IF(ISBLANK(VLOOKUP(A4777,Questionnaire!A:KQ,41,FALSE)),"#",VLOOKUP(A4777,Questionnaire!A:KQ,41,FALSE))</f>
        <v>#</v>
      </c>
    </row>
    <row r="4778" spans="1:2">
      <c r="A4778" t="s">
        <v>328</v>
      </c>
      <c r="B4778" t="str">
        <f>IF(ISBLANK(VLOOKUP(A4778,Questionnaire!A:KQ,41,FALSE)),"#",VLOOKUP(A4778,Questionnaire!A:KQ,41,FALSE))</f>
        <v>#</v>
      </c>
    </row>
    <row r="4779" spans="1:2">
      <c r="A4779" t="s">
        <v>332</v>
      </c>
      <c r="B4779" t="str">
        <f>IF(ISBLANK(VLOOKUP(A4779,Questionnaire!A:KQ,41,FALSE)),"#",VLOOKUP(A4779,Questionnaire!A:KQ,41,FALSE))</f>
        <v>#</v>
      </c>
    </row>
    <row r="4780" spans="1:2">
      <c r="A4780" t="s">
        <v>333</v>
      </c>
      <c r="B4780" t="str">
        <f>IF(ISBLANK(VLOOKUP(A4780,Questionnaire!A:KQ,41,FALSE)),"#",VLOOKUP(A4780,Questionnaire!A:KQ,41,FALSE))</f>
        <v>#</v>
      </c>
    </row>
    <row r="4781" spans="1:2">
      <c r="A4781" t="s">
        <v>334</v>
      </c>
      <c r="B4781" t="str">
        <f>IF(ISBLANK(VLOOKUP(A4781,Questionnaire!A:KQ,41,FALSE)),"#",VLOOKUP(A4781,Questionnaire!A:KQ,41,FALSE))</f>
        <v>#</v>
      </c>
    </row>
    <row r="4782" spans="1:2">
      <c r="A4782" t="s">
        <v>335</v>
      </c>
      <c r="B4782" t="str">
        <f>IF(ISBLANK(VLOOKUP(A4782,Questionnaire!A:KQ,41,FALSE)),"#",VLOOKUP(A4782,Questionnaire!A:KQ,41,FALSE))</f>
        <v>#</v>
      </c>
    </row>
    <row r="4783" spans="1:2">
      <c r="A4783" t="s">
        <v>336</v>
      </c>
      <c r="B4783" t="str">
        <f>IF(ISBLANK(VLOOKUP(A4783,Questionnaire!A:KQ,41,FALSE)),"#",VLOOKUP(A4783,Questionnaire!A:KQ,41,FALSE))</f>
        <v>#</v>
      </c>
    </row>
    <row r="4784" spans="1:2">
      <c r="A4784" t="s">
        <v>337</v>
      </c>
      <c r="B4784" t="str">
        <f>IF(ISBLANK(VLOOKUP(A4784,Questionnaire!A:KQ,41,FALSE)),"#",VLOOKUP(A4784,Questionnaire!A:KQ,41,FALSE))</f>
        <v>#</v>
      </c>
    </row>
    <row r="4785" spans="1:2">
      <c r="A4785" t="s">
        <v>338</v>
      </c>
      <c r="B4785" t="str">
        <f>IF(ISBLANK(VLOOKUP(A4785,Questionnaire!A:KQ,41,FALSE)),"#",VLOOKUP(A4785,Questionnaire!A:KQ,41,FALSE))</f>
        <v>#</v>
      </c>
    </row>
    <row r="4786" spans="1:2">
      <c r="A4786" t="s">
        <v>339</v>
      </c>
      <c r="B4786" t="str">
        <f>IF(ISBLANK(VLOOKUP(A4786,Questionnaire!A:KQ,41,FALSE)),"#",VLOOKUP(A4786,Questionnaire!A:KQ,41,FALSE))</f>
        <v>#</v>
      </c>
    </row>
    <row r="4787" spans="1:2">
      <c r="A4787" t="s">
        <v>340</v>
      </c>
      <c r="B4787" t="str">
        <f>IF(ISBLANK(VLOOKUP(A4787,Questionnaire!A:KQ,41,FALSE)),"#",VLOOKUP(A4787,Questionnaire!A:KQ,41,FALSE))</f>
        <v>#</v>
      </c>
    </row>
    <row r="4788" spans="1:2">
      <c r="A4788" t="s">
        <v>341</v>
      </c>
      <c r="B4788" t="str">
        <f>IF(ISBLANK(VLOOKUP(A4788,Questionnaire!A:KQ,41,FALSE)),"#",VLOOKUP(A4788,Questionnaire!A:KQ,41,FALSE))</f>
        <v>#</v>
      </c>
    </row>
    <row r="4789" spans="1:2">
      <c r="A4789" t="s">
        <v>342</v>
      </c>
      <c r="B4789" t="str">
        <f>IF(ISBLANK(VLOOKUP(A4789,Questionnaire!A:KQ,41,FALSE)),"#",VLOOKUP(A4789,Questionnaire!A:KQ,41,FALSE))</f>
        <v>#</v>
      </c>
    </row>
    <row r="4790" spans="1:2">
      <c r="A4790" t="s">
        <v>343</v>
      </c>
      <c r="B4790" t="str">
        <f>IF(ISBLANK(VLOOKUP(A4790,Questionnaire!A:KQ,41,FALSE)),"#",VLOOKUP(A4790,Questionnaire!A:KQ,41,FALSE))</f>
        <v>#</v>
      </c>
    </row>
    <row r="4791" spans="1:2">
      <c r="A4791" t="s">
        <v>344</v>
      </c>
      <c r="B4791" t="str">
        <f>IF(ISBLANK(VLOOKUP(A4791,Questionnaire!A:KQ,41,FALSE)),"#",VLOOKUP(A4791,Questionnaire!A:KQ,41,FALSE))</f>
        <v>#</v>
      </c>
    </row>
    <row r="4792" spans="1:2">
      <c r="A4792" t="s">
        <v>345</v>
      </c>
      <c r="B4792" t="str">
        <f>IF(ISBLANK(VLOOKUP(A4792,Questionnaire!A:KQ,41,FALSE)),"#",VLOOKUP(A4792,Questionnaire!A:KQ,41,FALSE))</f>
        <v>#</v>
      </c>
    </row>
    <row r="4793" spans="1:2">
      <c r="A4793" t="s">
        <v>348</v>
      </c>
      <c r="B4793" t="str">
        <f>IF(ISBLANK(VLOOKUP(A4793,Questionnaire!A:KQ,41,FALSE)),"#",VLOOKUP(A4793,Questionnaire!A:KQ,41,FALSE))</f>
        <v>#</v>
      </c>
    </row>
    <row r="4794" spans="1:2">
      <c r="A4794" t="s">
        <v>353</v>
      </c>
      <c r="B4794" t="str">
        <f>IF(ISBLANK(VLOOKUP(A4794,Questionnaire!A:KQ,41,FALSE)),"#",VLOOKUP(A4794,Questionnaire!A:KQ,41,FALSE))</f>
        <v>#</v>
      </c>
    </row>
    <row r="4795" spans="1:2">
      <c r="A4795" t="s">
        <v>354</v>
      </c>
      <c r="B4795" t="str">
        <f>IF(ISBLANK(VLOOKUP(A4795,Questionnaire!A:KQ,41,FALSE)),"#",VLOOKUP(A4795,Questionnaire!A:KQ,41,FALSE))</f>
        <v>#</v>
      </c>
    </row>
    <row r="4796" spans="1:2">
      <c r="A4796" t="s">
        <v>355</v>
      </c>
      <c r="B4796" t="str">
        <f>IF(ISBLANK(VLOOKUP(A4796,Questionnaire!A:KQ,41,FALSE)),"#",VLOOKUP(A4796,Questionnaire!A:KQ,41,FALSE))</f>
        <v>#</v>
      </c>
    </row>
    <row r="4797" spans="1:2">
      <c r="A4797" t="s">
        <v>356</v>
      </c>
      <c r="B4797" t="str">
        <f>IF(ISBLANK(VLOOKUP(A4797,Questionnaire!A:KQ,41,FALSE)),"#",VLOOKUP(A4797,Questionnaire!A:KQ,41,FALSE))</f>
        <v>#</v>
      </c>
    </row>
    <row r="4798" spans="1:2">
      <c r="A4798" t="s">
        <v>357</v>
      </c>
      <c r="B4798" t="str">
        <f>IF(ISBLANK(VLOOKUP(A4798,Questionnaire!A:KQ,41,FALSE)),"#",VLOOKUP(A4798,Questionnaire!A:KQ,41,FALSE))</f>
        <v>#</v>
      </c>
    </row>
    <row r="4799" spans="1:2">
      <c r="A4799" t="s">
        <v>360</v>
      </c>
      <c r="B4799" t="str">
        <f>IF(ISBLANK(VLOOKUP(A4799,Questionnaire!A:KQ,41,FALSE)),"#",VLOOKUP(A4799,Questionnaire!A:KQ,41,FALSE))</f>
        <v>#</v>
      </c>
    </row>
    <row r="4800" spans="1:2">
      <c r="A4800" t="s">
        <v>362</v>
      </c>
      <c r="B4800" t="str">
        <f>IF(ISBLANK(VLOOKUP(A4800,Questionnaire!A:KQ,41,FALSE)),"#",VLOOKUP(A4800,Questionnaire!A:KQ,41,FALSE))</f>
        <v>#</v>
      </c>
    </row>
    <row r="4801" spans="1:2">
      <c r="A4801" t="s">
        <v>363</v>
      </c>
      <c r="B4801" t="str">
        <f>IF(ISBLANK(VLOOKUP(A4801,Questionnaire!A:KQ,41,FALSE)),"#",VLOOKUP(A4801,Questionnaire!A:KQ,41,FALSE))</f>
        <v>#</v>
      </c>
    </row>
    <row r="4802" spans="1:2">
      <c r="A4802" t="s">
        <v>364</v>
      </c>
      <c r="B4802" t="str">
        <f>IF(ISBLANK(VLOOKUP(A4802,Questionnaire!A:KQ,41,FALSE)),"#",VLOOKUP(A4802,Questionnaire!A:KQ,41,FALSE))</f>
        <v>#</v>
      </c>
    </row>
    <row r="4803" spans="1:2">
      <c r="A4803" t="s">
        <v>365</v>
      </c>
      <c r="B4803" t="str">
        <f>IF(ISBLANK(VLOOKUP(A4803,Questionnaire!A:KQ,41,FALSE)),"#",VLOOKUP(A4803,Questionnaire!A:KQ,41,FALSE))</f>
        <v>#</v>
      </c>
    </row>
    <row r="4804" spans="1:2">
      <c r="A4804" t="s">
        <v>366</v>
      </c>
      <c r="B4804" t="str">
        <f>IF(ISBLANK(VLOOKUP(A4804,Questionnaire!A:KQ,41,FALSE)),"#",VLOOKUP(A4804,Questionnaire!A:KQ,41,FALSE))</f>
        <v>#</v>
      </c>
    </row>
    <row r="4805" spans="1:2">
      <c r="A4805" t="s">
        <v>371</v>
      </c>
      <c r="B4805" t="str">
        <f>IF(ISBLANK(VLOOKUP(A4805,Questionnaire!A:KQ,41,FALSE)),"#",VLOOKUP(A4805,Questionnaire!A:KQ,41,FALSE))</f>
        <v>#</v>
      </c>
    </row>
    <row r="4806" spans="1:2">
      <c r="A4806" t="s">
        <v>372</v>
      </c>
      <c r="B4806" t="str">
        <f>IF(ISBLANK(VLOOKUP(A4806,Questionnaire!A:KQ,41,FALSE)),"#",VLOOKUP(A4806,Questionnaire!A:KQ,41,FALSE))</f>
        <v>#</v>
      </c>
    </row>
    <row r="4807" spans="1:2">
      <c r="A4807" t="s">
        <v>373</v>
      </c>
      <c r="B4807" t="str">
        <f>IF(ISBLANK(VLOOKUP(A4807,Questionnaire!A:KQ,41,FALSE)),"#",VLOOKUP(A4807,Questionnaire!A:KQ,41,FALSE))</f>
        <v>#</v>
      </c>
    </row>
    <row r="4808" spans="1:2">
      <c r="A4808" t="s">
        <v>374</v>
      </c>
      <c r="B4808" t="str">
        <f>IF(ISBLANK(VLOOKUP(A4808,Questionnaire!A:KQ,41,FALSE)),"#",VLOOKUP(A4808,Questionnaire!A:KQ,41,FALSE))</f>
        <v>#</v>
      </c>
    </row>
    <row r="4809" spans="1:2">
      <c r="A4809" t="s">
        <v>377</v>
      </c>
      <c r="B4809" t="str">
        <f>IF(ISBLANK(VLOOKUP(A4809,Questionnaire!A:KQ,41,FALSE)),"#",VLOOKUP(A4809,Questionnaire!A:KQ,41,FALSE))</f>
        <v>#</v>
      </c>
    </row>
    <row r="4810" spans="1:2">
      <c r="A4810" t="s">
        <v>379</v>
      </c>
      <c r="B4810" t="str">
        <f>IF(ISBLANK(VLOOKUP(A4810,Questionnaire!A:KQ,41,FALSE)),"#",VLOOKUP(A4810,Questionnaire!A:KQ,41,FALSE))</f>
        <v>#</v>
      </c>
    </row>
    <row r="4811" spans="1:2">
      <c r="A4811" t="s">
        <v>380</v>
      </c>
      <c r="B4811" t="str">
        <f>IF(ISBLANK(VLOOKUP(A4811,Questionnaire!A:KQ,41,FALSE)),"#",VLOOKUP(A4811,Questionnaire!A:KQ,41,FALSE))</f>
        <v>#</v>
      </c>
    </row>
    <row r="4812" spans="1:2">
      <c r="A4812" t="s">
        <v>381</v>
      </c>
      <c r="B4812" t="str">
        <f>IF(ISBLANK(VLOOKUP(A4812,Questionnaire!A:KQ,41,FALSE)),"#",VLOOKUP(A4812,Questionnaire!A:KQ,41,FALSE))</f>
        <v>#</v>
      </c>
    </row>
    <row r="4813" spans="1:2">
      <c r="A4813" t="s">
        <v>382</v>
      </c>
      <c r="B4813" t="str">
        <f>IF(ISBLANK(VLOOKUP(A4813,Questionnaire!A:KQ,41,FALSE)),"#",VLOOKUP(A4813,Questionnaire!A:KQ,41,FALSE))</f>
        <v>#</v>
      </c>
    </row>
    <row r="4814" spans="1:2">
      <c r="A4814" t="s">
        <v>384</v>
      </c>
      <c r="B4814" t="str">
        <f>IF(ISBLANK(VLOOKUP(A4814,Questionnaire!A:KQ,41,FALSE)),"#",VLOOKUP(A4814,Questionnaire!A:KQ,41,FALSE))</f>
        <v>#</v>
      </c>
    </row>
    <row r="4815" spans="1:2">
      <c r="A4815" t="s">
        <v>387</v>
      </c>
      <c r="B4815" t="str">
        <f>IF(ISBLANK(VLOOKUP(A4815,Questionnaire!A:KQ,41,FALSE)),"#",VLOOKUP(A4815,Questionnaire!A:KQ,41,FALSE))</f>
        <v>#</v>
      </c>
    </row>
    <row r="4816" spans="1:2">
      <c r="A4816" t="s">
        <v>391</v>
      </c>
      <c r="B4816" t="str">
        <f>IF(ISBLANK(VLOOKUP(A4816,Questionnaire!A:KQ,41,FALSE)),"#",VLOOKUP(A4816,Questionnaire!A:KQ,41,FALSE))</f>
        <v>#</v>
      </c>
    </row>
    <row r="4817" spans="1:2">
      <c r="A4817" t="s">
        <v>393</v>
      </c>
      <c r="B4817" t="str">
        <f>IF(ISBLANK(VLOOKUP(A4817,Questionnaire!A:KQ,41,FALSE)),"#",VLOOKUP(A4817,Questionnaire!A:KQ,41,FALSE))</f>
        <v>#</v>
      </c>
    </row>
    <row r="4818" spans="1:2">
      <c r="A4818" t="s">
        <v>395</v>
      </c>
      <c r="B4818" t="str">
        <f>IF(ISBLANK(VLOOKUP(A4818,Questionnaire!A:KQ,41,FALSE)),"#",VLOOKUP(A4818,Questionnaire!A:KQ,41,FALSE))</f>
        <v>#</v>
      </c>
    </row>
    <row r="4819" spans="1:2">
      <c r="A4819" t="s">
        <v>398</v>
      </c>
      <c r="B4819" t="str">
        <f>IF(ISBLANK(VLOOKUP(A4819,Questionnaire!A:KQ,41,FALSE)),"#",VLOOKUP(A4819,Questionnaire!A:KQ,41,FALSE))</f>
        <v>#</v>
      </c>
    </row>
    <row r="4820" spans="1:2">
      <c r="A4820" t="s">
        <v>402</v>
      </c>
      <c r="B4820" t="str">
        <f>IF(ISBLANK(VLOOKUP(A4820,Questionnaire!A:KQ,41,FALSE)),"#",VLOOKUP(A4820,Questionnaire!A:KQ,41,FALSE))</f>
        <v>#</v>
      </c>
    </row>
    <row r="4821" spans="1:2">
      <c r="A4821" t="s">
        <v>405</v>
      </c>
      <c r="B4821" t="str">
        <f>IF(ISBLANK(VLOOKUP(A4821,Questionnaire!A:KQ,41,FALSE)),"#",VLOOKUP(A4821,Questionnaire!A:KQ,41,FALSE))</f>
        <v>#</v>
      </c>
    </row>
    <row r="4822" spans="1:2">
      <c r="A4822" t="s">
        <v>409</v>
      </c>
      <c r="B4822" t="str">
        <f>IF(ISBLANK(VLOOKUP(A4822,Questionnaire!A:KQ,41,FALSE)),"#",VLOOKUP(A4822,Questionnaire!A:KQ,41,FALSE))</f>
        <v>#</v>
      </c>
    </row>
    <row r="4823" spans="1:2">
      <c r="A4823" t="s">
        <v>412</v>
      </c>
      <c r="B4823" t="str">
        <f>IF(ISBLANK(VLOOKUP(A4823,Questionnaire!A:KQ,41,FALSE)),"#",VLOOKUP(A4823,Questionnaire!A:KQ,41,FALSE))</f>
        <v>#</v>
      </c>
    </row>
    <row r="4824" spans="1:2">
      <c r="A4824" t="s">
        <v>415</v>
      </c>
      <c r="B4824" t="str">
        <f>IF(ISBLANK(VLOOKUP(A4824,Questionnaire!A:KQ,41,FALSE)),"#",VLOOKUP(A4824,Questionnaire!A:KQ,41,FALSE))</f>
        <v>#</v>
      </c>
    </row>
    <row r="4825" spans="1:2">
      <c r="A4825" t="s">
        <v>418</v>
      </c>
      <c r="B4825" t="str">
        <f>IF(ISBLANK(VLOOKUP(A4825,Questionnaire!A:KQ,41,FALSE)),"#",VLOOKUP(A4825,Questionnaire!A:KQ,41,FALSE))</f>
        <v>#</v>
      </c>
    </row>
    <row r="4826" spans="1:2">
      <c r="A4826" t="s">
        <v>421</v>
      </c>
      <c r="B4826" t="str">
        <f>IF(ISBLANK(VLOOKUP(A4826,Questionnaire!A:KQ,41,FALSE)),"#",VLOOKUP(A4826,Questionnaire!A:KQ,41,FALSE))</f>
        <v>#</v>
      </c>
    </row>
    <row r="4827" spans="1:2">
      <c r="A4827" t="s">
        <v>424</v>
      </c>
      <c r="B4827" t="str">
        <f>IF(ISBLANK(VLOOKUP(A4827,Questionnaire!A:KQ,41,FALSE)),"#",VLOOKUP(A4827,Questionnaire!A:KQ,41,FALSE))</f>
        <v>#</v>
      </c>
    </row>
    <row r="4828" spans="1:2">
      <c r="A4828" t="s">
        <v>429</v>
      </c>
      <c r="B4828" t="str">
        <f>IF(ISBLANK(VLOOKUP(A4828,Questionnaire!A:KQ,41,FALSE)),"#",VLOOKUP(A4828,Questionnaire!A:KQ,41,FALSE))</f>
        <v>#</v>
      </c>
    </row>
    <row r="4829" spans="1:2">
      <c r="A4829" t="s">
        <v>432</v>
      </c>
      <c r="B4829" t="str">
        <f>IF(ISBLANK(VLOOKUP(A4829,Questionnaire!A:KQ,41,FALSE)),"#",VLOOKUP(A4829,Questionnaire!A:KQ,41,FALSE))</f>
        <v>#</v>
      </c>
    </row>
    <row r="4830" spans="1:2">
      <c r="A4830" t="s">
        <v>435</v>
      </c>
      <c r="B4830" t="str">
        <f>IF(ISBLANK(VLOOKUP(A4830,Questionnaire!A:KQ,41,FALSE)),"#",VLOOKUP(A4830,Questionnaire!A:KQ,41,FALSE))</f>
        <v>#</v>
      </c>
    </row>
    <row r="4831" spans="1:2">
      <c r="A4831" t="s">
        <v>437</v>
      </c>
      <c r="B4831" t="str">
        <f>IF(ISBLANK(VLOOKUP(A4831,Questionnaire!A:KQ,41,FALSE)),"#",VLOOKUP(A4831,Questionnaire!A:KQ,41,FALSE))</f>
        <v>#</v>
      </c>
    </row>
    <row r="4832" spans="1:2">
      <c r="A4832" t="s">
        <v>439</v>
      </c>
      <c r="B4832" t="str">
        <f>IF(ISBLANK(VLOOKUP(A4832,Questionnaire!A:KQ,41,FALSE)),"#",VLOOKUP(A4832,Questionnaire!A:KQ,41,FALSE))</f>
        <v>#</v>
      </c>
    </row>
    <row r="4833" spans="1:3">
      <c r="A4833" t="s">
        <v>442</v>
      </c>
      <c r="B4833" t="str">
        <f>IF(ISBLANK(VLOOKUP(A4833,Questionnaire!A:KQ,41,FALSE)),"#",VLOOKUP(A4833,Questionnaire!A:KQ,41,FALSE))</f>
        <v>#</v>
      </c>
    </row>
    <row r="4834" spans="1:3">
      <c r="A4834" t="s">
        <v>445</v>
      </c>
      <c r="B4834" t="str">
        <f>IF(ISBLANK(VLOOKUP(A4834,Questionnaire!A:KQ,41,FALSE)),"#",VLOOKUP(A4834,Questionnaire!A:KQ,41,FALSE))</f>
        <v>#</v>
      </c>
    </row>
    <row r="4835" spans="1:3">
      <c r="A4835" t="s">
        <v>448</v>
      </c>
      <c r="B4835" t="str">
        <f>IF(ISBLANK(VLOOKUP(A4835,Questionnaire!A:KQ,41,FALSE)),"#",VLOOKUP(A4835,Questionnaire!A:KQ,41,FALSE))</f>
        <v>#</v>
      </c>
    </row>
    <row r="4836" spans="1:3">
      <c r="A4836" t="s">
        <v>452</v>
      </c>
      <c r="B4836" t="str">
        <f>IF(ISBLANK(VLOOKUP(A4836,Questionnaire!A:KQ,41,FALSE)),"#",VLOOKUP(A4836,Questionnaire!A:KQ,41,FALSE))</f>
        <v>#</v>
      </c>
    </row>
    <row r="4837" spans="1:3">
      <c r="A4837" t="s">
        <v>455</v>
      </c>
      <c r="B4837" t="str">
        <f>IF(ISBLANK(VLOOKUP(A4837,Questionnaire!A:KQ,41,FALSE)),"#",VLOOKUP(A4837,Questionnaire!A:KQ,41,FALSE))</f>
        <v>#</v>
      </c>
    </row>
    <row r="4838" spans="1:3">
      <c r="A4838" t="s">
        <v>458</v>
      </c>
      <c r="B4838" t="str">
        <f>IF(ISBLANK(VLOOKUP(A4838,Questionnaire!A:KQ,41,FALSE)),"#",VLOOKUP(A4838,Questionnaire!A:KQ,41,FALSE))</f>
        <v>#</v>
      </c>
    </row>
    <row r="4839" spans="1:3">
      <c r="A4839" t="s">
        <v>461</v>
      </c>
      <c r="B4839" t="str">
        <f>IF(ISBLANK(VLOOKUP(A4839,Questionnaire!A:KQ,41,FALSE)),"#",VLOOKUP(A4839,Questionnaire!A:KQ,41,FALSE))</f>
        <v>#</v>
      </c>
    </row>
    <row r="4840" spans="1:3">
      <c r="A4840" t="s">
        <v>465</v>
      </c>
      <c r="B4840" t="str">
        <f>IF(ISBLANK(VLOOKUP(A4840,Questionnaire!A:KQ,41,FALSE)),"#",VLOOKUP(A4840,Questionnaire!A:KQ,41,FALSE))</f>
        <v>#</v>
      </c>
    </row>
    <row r="4841" spans="1:3">
      <c r="A4841" t="s">
        <v>467</v>
      </c>
      <c r="B4841" t="str">
        <f>IF(ISBLANK(VLOOKUP(A4841,Questionnaire!A:KQ,41,FALSE)),"#",VLOOKUP(A4841,Questionnaire!A:KQ,41,FALSE))</f>
        <v>#</v>
      </c>
    </row>
    <row r="4842" spans="1:3">
      <c r="A4842" t="s">
        <v>469</v>
      </c>
      <c r="B4842" t="str">
        <f>IF(ISBLANK(VLOOKUP(A4842,Questionnaire!A:KQ,41,FALSE)),"#",VLOOKUP(A4842,Questionnaire!A:KQ,41,FALSE))</f>
        <v>#</v>
      </c>
    </row>
    <row r="4843" spans="1:3">
      <c r="A4843" t="s">
        <v>471</v>
      </c>
      <c r="B4843" t="str">
        <f>IF(ISBLANK(VLOOKUP(A4843,Questionnaire!A:KQ,41,FALSE)),"#",VLOOKUP(A4843,Questionnaire!A:KQ,41,FALSE))</f>
        <v>#</v>
      </c>
    </row>
    <row r="4844" spans="1:3">
      <c r="A4844" t="s">
        <v>473</v>
      </c>
      <c r="B4844" t="str">
        <f>IF(ISBLANK(VLOOKUP(A4844,Questionnaire!A:KQ,41,FALSE)),"#",VLOOKUP(A4844,Questionnaire!A:KQ,41,FALSE))</f>
        <v>#</v>
      </c>
    </row>
    <row r="4845" spans="1:3">
      <c r="A4845" t="s">
        <v>475</v>
      </c>
      <c r="B4845" t="str">
        <f>IF(ISBLANK(VLOOKUP(A4845,Questionnaire!A:KQ,41,FALSE)),"#",VLOOKUP(A4845,Questionnaire!A:KQ,41,FALSE))</f>
        <v>#</v>
      </c>
    </row>
    <row r="4846" spans="1:3">
      <c r="A4846" t="s">
        <v>185</v>
      </c>
      <c r="B4846" t="str">
        <f>IF(ISBLANK(VLOOKUP(A4846,Questionnaire!A:KQ,42,FALSE)),"#",VLOOKUP(A4846,Questionnaire!A:KQ,42,FALSE))</f>
        <v>#</v>
      </c>
      <c r="C4846">
        <v>39</v>
      </c>
    </row>
    <row r="4847" spans="1:3">
      <c r="A4847" t="s">
        <v>187</v>
      </c>
      <c r="B4847" t="str">
        <f>IF(ISNA(VLOOKUP(VLOOKUP(A4847,Questionnaire!A:KQ,42,FALSE),'CORA Encoding'!D:E,2,FALSE)),"#",VLOOKUP(VLOOKUP(A4847,Questionnaire!A:KQ,42,FALSE),'CORA Encoding'!D:E,2,FALSE))</f>
        <v>#</v>
      </c>
    </row>
    <row r="4848" spans="1:3">
      <c r="A4848" t="s">
        <v>189</v>
      </c>
      <c r="B4848" t="str">
        <f>IF(ISNA(VLOOKUP(VLOOKUP(A4848,Questionnaire!A:KQ,42,FALSE),'CORA Encoding'!G:H,2,FALSE)),"#",VLOOKUP(VLOOKUP(A4848,Questionnaire!A:KQ,42,FALSE),'CORA Encoding'!G:H,2,FALSE))</f>
        <v>#</v>
      </c>
    </row>
    <row r="4849" spans="1:2">
      <c r="A4849" t="s">
        <v>191</v>
      </c>
      <c r="B4849" t="str">
        <f>IF(ISNA(VLOOKUP(VLOOKUP(A4849,Questionnaire!A:KQ,42,FALSE),'Country List'!E:F,2,FALSE)),"#",VLOOKUP(VLOOKUP(A4849,Questionnaire!A:KQ,42,FALSE),'Country List'!E:F,2,FALSE))</f>
        <v>#</v>
      </c>
    </row>
    <row r="4850" spans="1:2">
      <c r="A4850" t="s">
        <v>193</v>
      </c>
      <c r="B4850" t="str">
        <f>IF(ISNA(VLOOKUP(VLOOKUP(A4850,Questionnaire!A:KQ,42,FALSE),'Industry List'!B:C,2,FALSE)),"#",VLOOKUP(VLOOKUP(A4850,Questionnaire!A:KQ,42,FALSE),'Industry List'!B:C,2,FALSE))</f>
        <v>#</v>
      </c>
    </row>
    <row r="4851" spans="1:2">
      <c r="A4851" t="s">
        <v>197</v>
      </c>
      <c r="B4851" t="str">
        <f>IF(ISBLANK(VLOOKUP(A4851,Questionnaire!A:KQ,42,FALSE)),"#",VLOOKUP(A4851,Questionnaire!A:KQ,42,FALSE))</f>
        <v>#</v>
      </c>
    </row>
    <row r="4852" spans="1:2">
      <c r="A4852" t="s">
        <v>201</v>
      </c>
      <c r="B4852" t="str">
        <f>IF(ISBLANK(VLOOKUP(A4852,Questionnaire!A:KQ,42,FALSE)),"#",VLOOKUP(A4852,Questionnaire!A:KQ,42,FALSE))</f>
        <v>#</v>
      </c>
    </row>
    <row r="4853" spans="1:2">
      <c r="A4853" t="s">
        <v>203</v>
      </c>
      <c r="B4853" t="str">
        <f>IF(ISNA(VLOOKUP(VLOOKUP(A4853,Questionnaire!A:KQ,42,FALSE),'CORA Encoding'!J:K,2,FALSE)),"#",VLOOKUP(VLOOKUP(A4853,Questionnaire!A:KQ,42,FALSE),'CORA Encoding'!J:K,2,FALSE))</f>
        <v>#</v>
      </c>
    </row>
    <row r="4854" spans="1:2">
      <c r="A4854" t="s">
        <v>208</v>
      </c>
      <c r="B4854" t="str">
        <f>IF(ISBLANK(VLOOKUP(A4854,Questionnaire!A:KQ,42,FALSE)),"#",VLOOKUP(A4854,Questionnaire!A:KQ,42,FALSE))</f>
        <v>#</v>
      </c>
    </row>
    <row r="4855" spans="1:2">
      <c r="A4855" t="s">
        <v>213</v>
      </c>
      <c r="B4855" t="str">
        <f>IF(ISBLANK(VLOOKUP(A4855,Questionnaire!A:KQ,42,FALSE)),"#",VLOOKUP(A4855,Questionnaire!A:KQ,42,FALSE))</f>
        <v>#</v>
      </c>
    </row>
    <row r="4856" spans="1:2">
      <c r="A4856" t="s">
        <v>215</v>
      </c>
      <c r="B4856" t="str">
        <f>IF(ISBLANK(VLOOKUP(A4856,Questionnaire!A:KQ,42,FALSE)),"#",VLOOKUP(A4856,Questionnaire!A:KQ,42,FALSE))</f>
        <v>#</v>
      </c>
    </row>
    <row r="4857" spans="1:2">
      <c r="A4857" t="s">
        <v>217</v>
      </c>
      <c r="B4857" t="str">
        <f>IF(ISBLANK(VLOOKUP(A4857,Questionnaire!A:KQ,42,FALSE)),"#",VLOOKUP(A4857,Questionnaire!A:KQ,42,FALSE))</f>
        <v>#</v>
      </c>
    </row>
    <row r="4858" spans="1:2">
      <c r="A4858" t="s">
        <v>219</v>
      </c>
      <c r="B4858" t="str">
        <f>IF(ISBLANK(VLOOKUP(A4858,Questionnaire!A:KQ,42,FALSE)),"#",VLOOKUP(A4858,Questionnaire!A:KQ,42,FALSE))</f>
        <v>#</v>
      </c>
    </row>
    <row r="4859" spans="1:2">
      <c r="A4859" t="s">
        <v>221</v>
      </c>
      <c r="B4859" t="str">
        <f>IF(ISBLANK(VLOOKUP(A4859,Questionnaire!A:KQ,42,FALSE)),"#",VLOOKUP(A4859,Questionnaire!A:KQ,42,FALSE))</f>
        <v>#</v>
      </c>
    </row>
    <row r="4860" spans="1:2">
      <c r="A4860" t="s">
        <v>223</v>
      </c>
      <c r="B4860" t="str">
        <f>IF(ISBLANK(VLOOKUP(A4860,Questionnaire!A:KQ,42,FALSE)),"#",VLOOKUP(A4860,Questionnaire!A:KQ,42,FALSE))</f>
        <v>#</v>
      </c>
    </row>
    <row r="4861" spans="1:2">
      <c r="A4861" t="s">
        <v>225</v>
      </c>
      <c r="B4861" t="str">
        <f>IF(ISBLANK(VLOOKUP(A4861,Questionnaire!A:KQ,42,FALSE)),"#",VLOOKUP(A4861,Questionnaire!A:KQ,42,FALSE))</f>
        <v>#</v>
      </c>
    </row>
    <row r="4862" spans="1:2">
      <c r="A4862" t="s">
        <v>227</v>
      </c>
      <c r="B4862" t="str">
        <f>IF(ISBLANK(VLOOKUP(A4862,Questionnaire!A:KQ,42,FALSE)),"#",VLOOKUP(A4862,Questionnaire!A:KQ,42,FALSE))</f>
        <v>#</v>
      </c>
    </row>
    <row r="4863" spans="1:2">
      <c r="A4863" t="s">
        <v>229</v>
      </c>
      <c r="B4863" t="str">
        <f>IF(ISBLANK(VLOOKUP(A4863,Questionnaire!A:KQ,42,FALSE)),"#",VLOOKUP(A4863,Questionnaire!A:KQ,42,FALSE))</f>
        <v>#</v>
      </c>
    </row>
    <row r="4864" spans="1:2">
      <c r="A4864" t="s">
        <v>231</v>
      </c>
      <c r="B4864" t="str">
        <f>IF(ISBLANK(VLOOKUP(A4864,Questionnaire!A:KQ,42,FALSE)),"#",VLOOKUP(A4864,Questionnaire!A:KQ,42,FALSE))</f>
        <v>#</v>
      </c>
    </row>
    <row r="4865" spans="1:2">
      <c r="A4865" t="s">
        <v>233</v>
      </c>
      <c r="B4865" t="str">
        <f>IF(ISBLANK(VLOOKUP(A4865,Questionnaire!A:KQ,42,FALSE)),"#",VLOOKUP(A4865,Questionnaire!A:KQ,42,FALSE))</f>
        <v>#</v>
      </c>
    </row>
    <row r="4866" spans="1:2">
      <c r="A4866" t="s">
        <v>235</v>
      </c>
      <c r="B4866" t="str">
        <f>IF(ISBLANK(VLOOKUP(A4866,Questionnaire!A:KQ,42,FALSE)),"#",VLOOKUP(A4866,Questionnaire!A:KQ,42,FALSE))</f>
        <v>#</v>
      </c>
    </row>
    <row r="4867" spans="1:2">
      <c r="A4867" t="s">
        <v>237</v>
      </c>
      <c r="B4867" t="str">
        <f>IF(ISBLANK(VLOOKUP(A4867,Questionnaire!A:KQ,42,FALSE)),"#",VLOOKUP(A4867,Questionnaire!A:KQ,42,FALSE))</f>
        <v>#</v>
      </c>
    </row>
    <row r="4868" spans="1:2">
      <c r="A4868" t="s">
        <v>239</v>
      </c>
      <c r="B4868" t="str">
        <f>IF(ISBLANK(VLOOKUP(A4868,Questionnaire!A:KQ,42,FALSE)),"#",VLOOKUP(A4868,Questionnaire!A:KQ,42,FALSE))</f>
        <v>#</v>
      </c>
    </row>
    <row r="4869" spans="1:2">
      <c r="A4869" t="s">
        <v>242</v>
      </c>
      <c r="B4869" t="str">
        <f>IF(ISBLANK(VLOOKUP(A4869,Questionnaire!A:KQ,42,FALSE)),"#",VLOOKUP(A4869,Questionnaire!A:KQ,42,FALSE))</f>
        <v>#</v>
      </c>
    </row>
    <row r="4870" spans="1:2">
      <c r="A4870" t="s">
        <v>245</v>
      </c>
      <c r="B4870" t="str">
        <f>IF(ISBLANK(VLOOKUP(A4870,Questionnaire!A:KQ,42,FALSE)),"#",VLOOKUP(A4870,Questionnaire!A:KQ,42,FALSE))</f>
        <v>#</v>
      </c>
    </row>
    <row r="4871" spans="1:2">
      <c r="A4871" t="s">
        <v>247</v>
      </c>
      <c r="B4871" t="str">
        <f>IF(ISBLANK(VLOOKUP(A4871,Questionnaire!A:KQ,42,FALSE)),"#",VLOOKUP(A4871,Questionnaire!A:KQ,42,FALSE))</f>
        <v>#</v>
      </c>
    </row>
    <row r="4872" spans="1:2">
      <c r="A4872" t="s">
        <v>249</v>
      </c>
      <c r="B4872" t="str">
        <f>IF(ISBLANK(VLOOKUP(A4872,Questionnaire!A:KQ,42,FALSE)),"#",VLOOKUP(A4872,Questionnaire!A:KQ,42,FALSE))</f>
        <v>#</v>
      </c>
    </row>
    <row r="4873" spans="1:2">
      <c r="A4873" t="s">
        <v>250</v>
      </c>
      <c r="B4873" t="str">
        <f>IF(ISBLANK(VLOOKUP(A4873,Questionnaire!A:KQ,42,FALSE)),"#",VLOOKUP(A4873,Questionnaire!A:KQ,42,FALSE))</f>
        <v>#</v>
      </c>
    </row>
    <row r="4874" spans="1:2">
      <c r="A4874" t="s">
        <v>252</v>
      </c>
      <c r="B4874" t="str">
        <f>IF(ISBLANK(VLOOKUP(A4874,Questionnaire!A:KQ,42,FALSE)),"#",VLOOKUP(A4874,Questionnaire!A:KQ,42,FALSE))</f>
        <v>#</v>
      </c>
    </row>
    <row r="4875" spans="1:2">
      <c r="A4875" t="s">
        <v>255</v>
      </c>
      <c r="B4875" t="str">
        <f>IF(ISBLANK(VLOOKUP(A4875,Questionnaire!A:KQ,42,FALSE)),"#",VLOOKUP(A4875,Questionnaire!A:KQ,42,FALSE))</f>
        <v>#</v>
      </c>
    </row>
    <row r="4876" spans="1:2">
      <c r="A4876" t="s">
        <v>258</v>
      </c>
      <c r="B4876" t="str">
        <f>IF(ISNA(VLOOKUP(VLOOKUP(A4876,Questionnaire!A:KQ,42,FALSE),'CORA Encoding'!M:N,2,FALSE)),"#",VLOOKUP(VLOOKUP(A4876,Questionnaire!A:KQ,42,FALSE),'CORA Encoding'!M:N,2,FALSE))</f>
        <v>#</v>
      </c>
    </row>
    <row r="4877" spans="1:2">
      <c r="A4877" t="s">
        <v>261</v>
      </c>
      <c r="B4877" t="str">
        <f>IF(ISBLANK(VLOOKUP(A4877,Questionnaire!A:KQ,42,FALSE)),"#",VLOOKUP(A4877,Questionnaire!A:KQ,42,FALSE))</f>
        <v>#</v>
      </c>
    </row>
    <row r="4878" spans="1:2">
      <c r="A4878" t="s">
        <v>263</v>
      </c>
      <c r="B4878" t="str">
        <f>IF(ISBLANK(VLOOKUP(A4878,Questionnaire!A:KQ,42,FALSE)),"#",VLOOKUP(A4878,Questionnaire!A:KQ,42,FALSE))</f>
        <v>#</v>
      </c>
    </row>
    <row r="4879" spans="1:2">
      <c r="A4879" t="s">
        <v>265</v>
      </c>
      <c r="B4879" t="str">
        <f>IF(ISBLANK(VLOOKUP(A4879,Questionnaire!A:KQ,42,FALSE)),"#",VLOOKUP(A4879,Questionnaire!A:KQ,42,FALSE))</f>
        <v>#</v>
      </c>
    </row>
    <row r="4880" spans="1:2">
      <c r="A4880" t="s">
        <v>267</v>
      </c>
      <c r="B4880" t="str">
        <f>IF(ISBLANK(VLOOKUP(A4880,Questionnaire!A:KQ,42,FALSE)),"#",VLOOKUP(A4880,Questionnaire!A:KQ,42,FALSE))</f>
        <v>#</v>
      </c>
    </row>
    <row r="4881" spans="1:2">
      <c r="A4881" t="s">
        <v>269</v>
      </c>
      <c r="B4881" t="str">
        <f>IF(ISBLANK(VLOOKUP(A4881,Questionnaire!A:KQ,42,FALSE)),"#",VLOOKUP(A4881,Questionnaire!A:KQ,42,FALSE))</f>
        <v>#</v>
      </c>
    </row>
    <row r="4882" spans="1:2">
      <c r="A4882" t="s">
        <v>274</v>
      </c>
      <c r="B4882" t="str">
        <f>IF(ISBLANK(VLOOKUP(A4882,Questionnaire!A:KQ,42,FALSE)),"#",VLOOKUP(A4882,Questionnaire!A:KQ,42,FALSE))</f>
        <v>#</v>
      </c>
    </row>
    <row r="4883" spans="1:2">
      <c r="A4883" t="s">
        <v>276</v>
      </c>
      <c r="B4883" t="str">
        <f>IF(ISBLANK(VLOOKUP(A4883,Questionnaire!A:KQ,42,FALSE)),"#",VLOOKUP(A4883,Questionnaire!A:KQ,42,FALSE))</f>
        <v>#</v>
      </c>
    </row>
    <row r="4884" spans="1:2">
      <c r="A4884" t="s">
        <v>278</v>
      </c>
      <c r="B4884" t="str">
        <f>IF(ISBLANK(VLOOKUP(A4884,Questionnaire!A:KQ,42,FALSE)),"#",VLOOKUP(A4884,Questionnaire!A:KQ,42,FALSE))</f>
        <v>#</v>
      </c>
    </row>
    <row r="4885" spans="1:2">
      <c r="A4885" t="s">
        <v>280</v>
      </c>
      <c r="B4885" t="str">
        <f>IF(ISBLANK(VLOOKUP(A4885,Questionnaire!A:KQ,42,FALSE)),"#",VLOOKUP(A4885,Questionnaire!A:KQ,42,FALSE))</f>
        <v>#</v>
      </c>
    </row>
    <row r="4886" spans="1:2">
      <c r="A4886" t="s">
        <v>282</v>
      </c>
      <c r="B4886" t="str">
        <f>IF(ISBLANK(VLOOKUP(A4886,Questionnaire!A:KQ,42,FALSE)),"#",VLOOKUP(A4886,Questionnaire!A:KQ,42,FALSE))</f>
        <v>#</v>
      </c>
    </row>
    <row r="4887" spans="1:2">
      <c r="A4887" t="s">
        <v>286</v>
      </c>
      <c r="B4887" t="str">
        <f>IF(ISBLANK(VLOOKUP(A4887,Questionnaire!A:KQ,42,FALSE)),"#",VLOOKUP(A4887,Questionnaire!A:KQ,42,FALSE))</f>
        <v>#</v>
      </c>
    </row>
    <row r="4888" spans="1:2">
      <c r="A4888" t="s">
        <v>288</v>
      </c>
      <c r="B4888" t="str">
        <f>IF(ISBLANK(VLOOKUP(A4888,Questionnaire!A:KQ,42,FALSE)),"#",VLOOKUP(A4888,Questionnaire!A:KQ,42,FALSE))</f>
        <v>#</v>
      </c>
    </row>
    <row r="4889" spans="1:2">
      <c r="A4889" t="s">
        <v>290</v>
      </c>
      <c r="B4889" t="str">
        <f>IF(ISBLANK(VLOOKUP(A4889,Questionnaire!A:KQ,42,FALSE)),"#",VLOOKUP(A4889,Questionnaire!A:KQ,42,FALSE))</f>
        <v>#</v>
      </c>
    </row>
    <row r="4890" spans="1:2">
      <c r="A4890" t="s">
        <v>292</v>
      </c>
      <c r="B4890" t="str">
        <f>IF(ISBLANK(VLOOKUP(A4890,Questionnaire!A:KQ,42,FALSE)),"#",VLOOKUP(A4890,Questionnaire!A:KQ,42,FALSE))</f>
        <v>#</v>
      </c>
    </row>
    <row r="4891" spans="1:2">
      <c r="A4891" t="s">
        <v>294</v>
      </c>
      <c r="B4891" t="str">
        <f>IF(ISBLANK(VLOOKUP(A4891,Questionnaire!A:KQ,42,FALSE)),"#",VLOOKUP(A4891,Questionnaire!A:KQ,42,FALSE))</f>
        <v>#</v>
      </c>
    </row>
    <row r="4892" spans="1:2">
      <c r="A4892" t="s">
        <v>296</v>
      </c>
      <c r="B4892" t="str">
        <f>IF(ISBLANK(VLOOKUP(A4892,Questionnaire!A:KQ,42,FALSE)),"#",VLOOKUP(A4892,Questionnaire!A:KQ,42,FALSE))</f>
        <v>#</v>
      </c>
    </row>
    <row r="4893" spans="1:2">
      <c r="A4893" t="s">
        <v>301</v>
      </c>
      <c r="B4893" t="str">
        <f>IF(ISBLANK(VLOOKUP(A4893,Questionnaire!A:KQ,42,FALSE)),"#",VLOOKUP(A4893,Questionnaire!A:KQ,42,FALSE))</f>
        <v>#</v>
      </c>
    </row>
    <row r="4894" spans="1:2">
      <c r="A4894" t="s">
        <v>303</v>
      </c>
      <c r="B4894" t="str">
        <f>IF(ISBLANK(VLOOKUP(A4894,Questionnaire!A:KQ,42,FALSE)),"#",VLOOKUP(A4894,Questionnaire!A:KQ,42,FALSE))</f>
        <v>#</v>
      </c>
    </row>
    <row r="4895" spans="1:2">
      <c r="A4895" t="s">
        <v>305</v>
      </c>
      <c r="B4895" t="str">
        <f>IF(ISBLANK(VLOOKUP(A4895,Questionnaire!A:KQ,42,FALSE)),"#",VLOOKUP(A4895,Questionnaire!A:KQ,42,FALSE))</f>
        <v>#</v>
      </c>
    </row>
    <row r="4896" spans="1:2">
      <c r="A4896" t="s">
        <v>307</v>
      </c>
      <c r="B4896" t="str">
        <f>IF(ISBLANK(VLOOKUP(A4896,Questionnaire!A:KQ,42,FALSE)),"#",VLOOKUP(A4896,Questionnaire!A:KQ,42,FALSE))</f>
        <v>#</v>
      </c>
    </row>
    <row r="4897" spans="1:2">
      <c r="A4897" t="s">
        <v>311</v>
      </c>
      <c r="B4897" t="str">
        <f>IF(ISBLANK(VLOOKUP(A4897,Questionnaire!A:KQ,42,FALSE)),"#",VLOOKUP(A4897,Questionnaire!A:KQ,42,FALSE))</f>
        <v>#</v>
      </c>
    </row>
    <row r="4898" spans="1:2">
      <c r="A4898" t="s">
        <v>313</v>
      </c>
      <c r="B4898" t="str">
        <f>IF(ISBLANK(VLOOKUP(A4898,Questionnaire!A:KQ,42,FALSE)),"#",VLOOKUP(A4898,Questionnaire!A:KQ,42,FALSE))</f>
        <v>#</v>
      </c>
    </row>
    <row r="4899" spans="1:2">
      <c r="A4899" t="s">
        <v>314</v>
      </c>
      <c r="B4899" t="str">
        <f>IF(ISBLANK(VLOOKUP(A4899,Questionnaire!A:KQ,42,FALSE)),"#",VLOOKUP(A4899,Questionnaire!A:KQ,42,FALSE))</f>
        <v>#</v>
      </c>
    </row>
    <row r="4900" spans="1:2">
      <c r="A4900" t="s">
        <v>315</v>
      </c>
      <c r="B4900" t="str">
        <f>IF(ISBLANK(VLOOKUP(A4900,Questionnaire!A:KQ,42,FALSE)),"#",VLOOKUP(A4900,Questionnaire!A:KQ,42,FALSE))</f>
        <v>#</v>
      </c>
    </row>
    <row r="4901" spans="1:2">
      <c r="A4901" t="s">
        <v>317</v>
      </c>
      <c r="B4901" t="str">
        <f>IF(ISBLANK(VLOOKUP(A4901,Questionnaire!A:KQ,42,FALSE)),"#",VLOOKUP(A4901,Questionnaire!A:KQ,42,FALSE))</f>
        <v>#</v>
      </c>
    </row>
    <row r="4902" spans="1:2">
      <c r="A4902" t="s">
        <v>319</v>
      </c>
      <c r="B4902" t="str">
        <f>IF(ISBLANK(VLOOKUP(A4902,Questionnaire!A:KQ,42,FALSE)),"#",VLOOKUP(A4902,Questionnaire!A:KQ,42,FALSE))</f>
        <v>#</v>
      </c>
    </row>
    <row r="4903" spans="1:2">
      <c r="A4903" t="s">
        <v>322</v>
      </c>
      <c r="B4903" t="str">
        <f>IF(ISBLANK(VLOOKUP(A4903,Questionnaire!A:KQ,42,FALSE)),"#",VLOOKUP(A4903,Questionnaire!A:KQ,42,FALSE))</f>
        <v>#</v>
      </c>
    </row>
    <row r="4904" spans="1:2">
      <c r="A4904" t="s">
        <v>326</v>
      </c>
      <c r="B4904" t="str">
        <f>IF(ISBLANK(VLOOKUP(A4904,Questionnaire!A:KQ,42,FALSE)),"#",VLOOKUP(A4904,Questionnaire!A:KQ,42,FALSE))</f>
        <v>#</v>
      </c>
    </row>
    <row r="4905" spans="1:2">
      <c r="A4905" t="s">
        <v>328</v>
      </c>
      <c r="B4905" t="str">
        <f>IF(ISBLANK(VLOOKUP(A4905,Questionnaire!A:KQ,42,FALSE)),"#",VLOOKUP(A4905,Questionnaire!A:KQ,42,FALSE))</f>
        <v>#</v>
      </c>
    </row>
    <row r="4906" spans="1:2">
      <c r="A4906" t="s">
        <v>332</v>
      </c>
      <c r="B4906" t="str">
        <f>IF(ISBLANK(VLOOKUP(A4906,Questionnaire!A:KQ,42,FALSE)),"#",VLOOKUP(A4906,Questionnaire!A:KQ,42,FALSE))</f>
        <v>#</v>
      </c>
    </row>
    <row r="4907" spans="1:2">
      <c r="A4907" t="s">
        <v>333</v>
      </c>
      <c r="B4907" t="str">
        <f>IF(ISBLANK(VLOOKUP(A4907,Questionnaire!A:KQ,42,FALSE)),"#",VLOOKUP(A4907,Questionnaire!A:KQ,42,FALSE))</f>
        <v>#</v>
      </c>
    </row>
    <row r="4908" spans="1:2">
      <c r="A4908" t="s">
        <v>334</v>
      </c>
      <c r="B4908" t="str">
        <f>IF(ISBLANK(VLOOKUP(A4908,Questionnaire!A:KQ,42,FALSE)),"#",VLOOKUP(A4908,Questionnaire!A:KQ,42,FALSE))</f>
        <v>#</v>
      </c>
    </row>
    <row r="4909" spans="1:2">
      <c r="A4909" t="s">
        <v>335</v>
      </c>
      <c r="B4909" t="str">
        <f>IF(ISBLANK(VLOOKUP(A4909,Questionnaire!A:KQ,42,FALSE)),"#",VLOOKUP(A4909,Questionnaire!A:KQ,42,FALSE))</f>
        <v>#</v>
      </c>
    </row>
    <row r="4910" spans="1:2">
      <c r="A4910" t="s">
        <v>336</v>
      </c>
      <c r="B4910" t="str">
        <f>IF(ISBLANK(VLOOKUP(A4910,Questionnaire!A:KQ,42,FALSE)),"#",VLOOKUP(A4910,Questionnaire!A:KQ,42,FALSE))</f>
        <v>#</v>
      </c>
    </row>
    <row r="4911" spans="1:2">
      <c r="A4911" t="s">
        <v>337</v>
      </c>
      <c r="B4911" t="str">
        <f>IF(ISBLANK(VLOOKUP(A4911,Questionnaire!A:KQ,42,FALSE)),"#",VLOOKUP(A4911,Questionnaire!A:KQ,42,FALSE))</f>
        <v>#</v>
      </c>
    </row>
    <row r="4912" spans="1:2">
      <c r="A4912" t="s">
        <v>338</v>
      </c>
      <c r="B4912" t="str">
        <f>IF(ISBLANK(VLOOKUP(A4912,Questionnaire!A:KQ,42,FALSE)),"#",VLOOKUP(A4912,Questionnaire!A:KQ,42,FALSE))</f>
        <v>#</v>
      </c>
    </row>
    <row r="4913" spans="1:2">
      <c r="A4913" t="s">
        <v>339</v>
      </c>
      <c r="B4913" t="str">
        <f>IF(ISBLANK(VLOOKUP(A4913,Questionnaire!A:KQ,42,FALSE)),"#",VLOOKUP(A4913,Questionnaire!A:KQ,42,FALSE))</f>
        <v>#</v>
      </c>
    </row>
    <row r="4914" spans="1:2">
      <c r="A4914" t="s">
        <v>340</v>
      </c>
      <c r="B4914" t="str">
        <f>IF(ISBLANK(VLOOKUP(A4914,Questionnaire!A:KQ,42,FALSE)),"#",VLOOKUP(A4914,Questionnaire!A:KQ,42,FALSE))</f>
        <v>#</v>
      </c>
    </row>
    <row r="4915" spans="1:2">
      <c r="A4915" t="s">
        <v>341</v>
      </c>
      <c r="B4915" t="str">
        <f>IF(ISBLANK(VLOOKUP(A4915,Questionnaire!A:KQ,42,FALSE)),"#",VLOOKUP(A4915,Questionnaire!A:KQ,42,FALSE))</f>
        <v>#</v>
      </c>
    </row>
    <row r="4916" spans="1:2">
      <c r="A4916" t="s">
        <v>342</v>
      </c>
      <c r="B4916" t="str">
        <f>IF(ISBLANK(VLOOKUP(A4916,Questionnaire!A:KQ,42,FALSE)),"#",VLOOKUP(A4916,Questionnaire!A:KQ,42,FALSE))</f>
        <v>#</v>
      </c>
    </row>
    <row r="4917" spans="1:2">
      <c r="A4917" t="s">
        <v>343</v>
      </c>
      <c r="B4917" t="str">
        <f>IF(ISBLANK(VLOOKUP(A4917,Questionnaire!A:KQ,42,FALSE)),"#",VLOOKUP(A4917,Questionnaire!A:KQ,42,FALSE))</f>
        <v>#</v>
      </c>
    </row>
    <row r="4918" spans="1:2">
      <c r="A4918" t="s">
        <v>344</v>
      </c>
      <c r="B4918" t="str">
        <f>IF(ISBLANK(VLOOKUP(A4918,Questionnaire!A:KQ,42,FALSE)),"#",VLOOKUP(A4918,Questionnaire!A:KQ,42,FALSE))</f>
        <v>#</v>
      </c>
    </row>
    <row r="4919" spans="1:2">
      <c r="A4919" t="s">
        <v>345</v>
      </c>
      <c r="B4919" t="str">
        <f>IF(ISBLANK(VLOOKUP(A4919,Questionnaire!A:KQ,42,FALSE)),"#",VLOOKUP(A4919,Questionnaire!A:KQ,42,FALSE))</f>
        <v>#</v>
      </c>
    </row>
    <row r="4920" spans="1:2">
      <c r="A4920" t="s">
        <v>348</v>
      </c>
      <c r="B4920" t="str">
        <f>IF(ISBLANK(VLOOKUP(A4920,Questionnaire!A:KQ,42,FALSE)),"#",VLOOKUP(A4920,Questionnaire!A:KQ,42,FALSE))</f>
        <v>#</v>
      </c>
    </row>
    <row r="4921" spans="1:2">
      <c r="A4921" t="s">
        <v>353</v>
      </c>
      <c r="B4921" t="str">
        <f>IF(ISBLANK(VLOOKUP(A4921,Questionnaire!A:KQ,42,FALSE)),"#",VLOOKUP(A4921,Questionnaire!A:KQ,42,FALSE))</f>
        <v>#</v>
      </c>
    </row>
    <row r="4922" spans="1:2">
      <c r="A4922" t="s">
        <v>354</v>
      </c>
      <c r="B4922" t="str">
        <f>IF(ISBLANK(VLOOKUP(A4922,Questionnaire!A:KQ,42,FALSE)),"#",VLOOKUP(A4922,Questionnaire!A:KQ,42,FALSE))</f>
        <v>#</v>
      </c>
    </row>
    <row r="4923" spans="1:2">
      <c r="A4923" t="s">
        <v>355</v>
      </c>
      <c r="B4923" t="str">
        <f>IF(ISBLANK(VLOOKUP(A4923,Questionnaire!A:KQ,42,FALSE)),"#",VLOOKUP(A4923,Questionnaire!A:KQ,42,FALSE))</f>
        <v>#</v>
      </c>
    </row>
    <row r="4924" spans="1:2">
      <c r="A4924" t="s">
        <v>356</v>
      </c>
      <c r="B4924" t="str">
        <f>IF(ISBLANK(VLOOKUP(A4924,Questionnaire!A:KQ,42,FALSE)),"#",VLOOKUP(A4924,Questionnaire!A:KQ,42,FALSE))</f>
        <v>#</v>
      </c>
    </row>
    <row r="4925" spans="1:2">
      <c r="A4925" t="s">
        <v>357</v>
      </c>
      <c r="B4925" t="str">
        <f>IF(ISBLANK(VLOOKUP(A4925,Questionnaire!A:KQ,42,FALSE)),"#",VLOOKUP(A4925,Questionnaire!A:KQ,42,FALSE))</f>
        <v>#</v>
      </c>
    </row>
    <row r="4926" spans="1:2">
      <c r="A4926" t="s">
        <v>360</v>
      </c>
      <c r="B4926" t="str">
        <f>IF(ISBLANK(VLOOKUP(A4926,Questionnaire!A:KQ,42,FALSE)),"#",VLOOKUP(A4926,Questionnaire!A:KQ,42,FALSE))</f>
        <v>#</v>
      </c>
    </row>
    <row r="4927" spans="1:2">
      <c r="A4927" t="s">
        <v>362</v>
      </c>
      <c r="B4927" t="str">
        <f>IF(ISBLANK(VLOOKUP(A4927,Questionnaire!A:KQ,42,FALSE)),"#",VLOOKUP(A4927,Questionnaire!A:KQ,42,FALSE))</f>
        <v>#</v>
      </c>
    </row>
    <row r="4928" spans="1:2">
      <c r="A4928" t="s">
        <v>363</v>
      </c>
      <c r="B4928" t="str">
        <f>IF(ISBLANK(VLOOKUP(A4928,Questionnaire!A:KQ,42,FALSE)),"#",VLOOKUP(A4928,Questionnaire!A:KQ,42,FALSE))</f>
        <v>#</v>
      </c>
    </row>
    <row r="4929" spans="1:2">
      <c r="A4929" t="s">
        <v>364</v>
      </c>
      <c r="B4929" t="str">
        <f>IF(ISBLANK(VLOOKUP(A4929,Questionnaire!A:KQ,42,FALSE)),"#",VLOOKUP(A4929,Questionnaire!A:KQ,42,FALSE))</f>
        <v>#</v>
      </c>
    </row>
    <row r="4930" spans="1:2">
      <c r="A4930" t="s">
        <v>365</v>
      </c>
      <c r="B4930" t="str">
        <f>IF(ISBLANK(VLOOKUP(A4930,Questionnaire!A:KQ,42,FALSE)),"#",VLOOKUP(A4930,Questionnaire!A:KQ,42,FALSE))</f>
        <v>#</v>
      </c>
    </row>
    <row r="4931" spans="1:2">
      <c r="A4931" t="s">
        <v>366</v>
      </c>
      <c r="B4931" t="str">
        <f>IF(ISBLANK(VLOOKUP(A4931,Questionnaire!A:KQ,42,FALSE)),"#",VLOOKUP(A4931,Questionnaire!A:KQ,42,FALSE))</f>
        <v>#</v>
      </c>
    </row>
    <row r="4932" spans="1:2">
      <c r="A4932" t="s">
        <v>371</v>
      </c>
      <c r="B4932" t="str">
        <f>IF(ISBLANK(VLOOKUP(A4932,Questionnaire!A:KQ,42,FALSE)),"#",VLOOKUP(A4932,Questionnaire!A:KQ,42,FALSE))</f>
        <v>#</v>
      </c>
    </row>
    <row r="4933" spans="1:2">
      <c r="A4933" t="s">
        <v>372</v>
      </c>
      <c r="B4933" t="str">
        <f>IF(ISBLANK(VLOOKUP(A4933,Questionnaire!A:KQ,42,FALSE)),"#",VLOOKUP(A4933,Questionnaire!A:KQ,42,FALSE))</f>
        <v>#</v>
      </c>
    </row>
    <row r="4934" spans="1:2">
      <c r="A4934" t="s">
        <v>373</v>
      </c>
      <c r="B4934" t="str">
        <f>IF(ISBLANK(VLOOKUP(A4934,Questionnaire!A:KQ,42,FALSE)),"#",VLOOKUP(A4934,Questionnaire!A:KQ,42,FALSE))</f>
        <v>#</v>
      </c>
    </row>
    <row r="4935" spans="1:2">
      <c r="A4935" t="s">
        <v>374</v>
      </c>
      <c r="B4935" t="str">
        <f>IF(ISBLANK(VLOOKUP(A4935,Questionnaire!A:KQ,42,FALSE)),"#",VLOOKUP(A4935,Questionnaire!A:KQ,42,FALSE))</f>
        <v>#</v>
      </c>
    </row>
    <row r="4936" spans="1:2">
      <c r="A4936" t="s">
        <v>377</v>
      </c>
      <c r="B4936" t="str">
        <f>IF(ISBLANK(VLOOKUP(A4936,Questionnaire!A:KQ,42,FALSE)),"#",VLOOKUP(A4936,Questionnaire!A:KQ,42,FALSE))</f>
        <v>#</v>
      </c>
    </row>
    <row r="4937" spans="1:2">
      <c r="A4937" t="s">
        <v>379</v>
      </c>
      <c r="B4937" t="str">
        <f>IF(ISBLANK(VLOOKUP(A4937,Questionnaire!A:KQ,42,FALSE)),"#",VLOOKUP(A4937,Questionnaire!A:KQ,42,FALSE))</f>
        <v>#</v>
      </c>
    </row>
    <row r="4938" spans="1:2">
      <c r="A4938" t="s">
        <v>380</v>
      </c>
      <c r="B4938" t="str">
        <f>IF(ISBLANK(VLOOKUP(A4938,Questionnaire!A:KQ,42,FALSE)),"#",VLOOKUP(A4938,Questionnaire!A:KQ,42,FALSE))</f>
        <v>#</v>
      </c>
    </row>
    <row r="4939" spans="1:2">
      <c r="A4939" t="s">
        <v>381</v>
      </c>
      <c r="B4939" t="str">
        <f>IF(ISBLANK(VLOOKUP(A4939,Questionnaire!A:KQ,42,FALSE)),"#",VLOOKUP(A4939,Questionnaire!A:KQ,42,FALSE))</f>
        <v>#</v>
      </c>
    </row>
    <row r="4940" spans="1:2">
      <c r="A4940" t="s">
        <v>382</v>
      </c>
      <c r="B4940" t="str">
        <f>IF(ISBLANK(VLOOKUP(A4940,Questionnaire!A:KQ,42,FALSE)),"#",VLOOKUP(A4940,Questionnaire!A:KQ,42,FALSE))</f>
        <v>#</v>
      </c>
    </row>
    <row r="4941" spans="1:2">
      <c r="A4941" t="s">
        <v>384</v>
      </c>
      <c r="B4941" t="str">
        <f>IF(ISBLANK(VLOOKUP(A4941,Questionnaire!A:KQ,42,FALSE)),"#",VLOOKUP(A4941,Questionnaire!A:KQ,42,FALSE))</f>
        <v>#</v>
      </c>
    </row>
    <row r="4942" spans="1:2">
      <c r="A4942" t="s">
        <v>387</v>
      </c>
      <c r="B4942" t="str">
        <f>IF(ISBLANK(VLOOKUP(A4942,Questionnaire!A:KQ,42,FALSE)),"#",VLOOKUP(A4942,Questionnaire!A:KQ,42,FALSE))</f>
        <v>#</v>
      </c>
    </row>
    <row r="4943" spans="1:2">
      <c r="A4943" t="s">
        <v>391</v>
      </c>
      <c r="B4943" t="str">
        <f>IF(ISBLANK(VLOOKUP(A4943,Questionnaire!A:KQ,42,FALSE)),"#",VLOOKUP(A4943,Questionnaire!A:KQ,42,FALSE))</f>
        <v>#</v>
      </c>
    </row>
    <row r="4944" spans="1:2">
      <c r="A4944" t="s">
        <v>393</v>
      </c>
      <c r="B4944" t="str">
        <f>IF(ISBLANK(VLOOKUP(A4944,Questionnaire!A:KQ,42,FALSE)),"#",VLOOKUP(A4944,Questionnaire!A:KQ,42,FALSE))</f>
        <v>#</v>
      </c>
    </row>
    <row r="4945" spans="1:2">
      <c r="A4945" t="s">
        <v>395</v>
      </c>
      <c r="B4945" t="str">
        <f>IF(ISBLANK(VLOOKUP(A4945,Questionnaire!A:KQ,42,FALSE)),"#",VLOOKUP(A4945,Questionnaire!A:KQ,42,FALSE))</f>
        <v>#</v>
      </c>
    </row>
    <row r="4946" spans="1:2">
      <c r="A4946" t="s">
        <v>398</v>
      </c>
      <c r="B4946" t="str">
        <f>IF(ISBLANK(VLOOKUP(A4946,Questionnaire!A:KQ,42,FALSE)),"#",VLOOKUP(A4946,Questionnaire!A:KQ,42,FALSE))</f>
        <v>#</v>
      </c>
    </row>
    <row r="4947" spans="1:2">
      <c r="A4947" t="s">
        <v>402</v>
      </c>
      <c r="B4947" t="str">
        <f>IF(ISBLANK(VLOOKUP(A4947,Questionnaire!A:KQ,42,FALSE)),"#",VLOOKUP(A4947,Questionnaire!A:KQ,42,FALSE))</f>
        <v>#</v>
      </c>
    </row>
    <row r="4948" spans="1:2">
      <c r="A4948" t="s">
        <v>405</v>
      </c>
      <c r="B4948" t="str">
        <f>IF(ISBLANK(VLOOKUP(A4948,Questionnaire!A:KQ,42,FALSE)),"#",VLOOKUP(A4948,Questionnaire!A:KQ,42,FALSE))</f>
        <v>#</v>
      </c>
    </row>
    <row r="4949" spans="1:2">
      <c r="A4949" t="s">
        <v>409</v>
      </c>
      <c r="B4949" t="str">
        <f>IF(ISBLANK(VLOOKUP(A4949,Questionnaire!A:KQ,42,FALSE)),"#",VLOOKUP(A4949,Questionnaire!A:KQ,42,FALSE))</f>
        <v>#</v>
      </c>
    </row>
    <row r="4950" spans="1:2">
      <c r="A4950" t="s">
        <v>412</v>
      </c>
      <c r="B4950" t="str">
        <f>IF(ISBLANK(VLOOKUP(A4950,Questionnaire!A:KQ,42,FALSE)),"#",VLOOKUP(A4950,Questionnaire!A:KQ,42,FALSE))</f>
        <v>#</v>
      </c>
    </row>
    <row r="4951" spans="1:2">
      <c r="A4951" t="s">
        <v>415</v>
      </c>
      <c r="B4951" t="str">
        <f>IF(ISBLANK(VLOOKUP(A4951,Questionnaire!A:KQ,42,FALSE)),"#",VLOOKUP(A4951,Questionnaire!A:KQ,42,FALSE))</f>
        <v>#</v>
      </c>
    </row>
    <row r="4952" spans="1:2">
      <c r="A4952" t="s">
        <v>418</v>
      </c>
      <c r="B4952" t="str">
        <f>IF(ISBLANK(VLOOKUP(A4952,Questionnaire!A:KQ,42,FALSE)),"#",VLOOKUP(A4952,Questionnaire!A:KQ,42,FALSE))</f>
        <v>#</v>
      </c>
    </row>
    <row r="4953" spans="1:2">
      <c r="A4953" t="s">
        <v>421</v>
      </c>
      <c r="B4953" t="str">
        <f>IF(ISBLANK(VLOOKUP(A4953,Questionnaire!A:KQ,42,FALSE)),"#",VLOOKUP(A4953,Questionnaire!A:KQ,42,FALSE))</f>
        <v>#</v>
      </c>
    </row>
    <row r="4954" spans="1:2">
      <c r="A4954" t="s">
        <v>424</v>
      </c>
      <c r="B4954" t="str">
        <f>IF(ISBLANK(VLOOKUP(A4954,Questionnaire!A:KQ,42,FALSE)),"#",VLOOKUP(A4954,Questionnaire!A:KQ,42,FALSE))</f>
        <v>#</v>
      </c>
    </row>
    <row r="4955" spans="1:2">
      <c r="A4955" t="s">
        <v>429</v>
      </c>
      <c r="B4955" t="str">
        <f>IF(ISBLANK(VLOOKUP(A4955,Questionnaire!A:KQ,42,FALSE)),"#",VLOOKUP(A4955,Questionnaire!A:KQ,42,FALSE))</f>
        <v>#</v>
      </c>
    </row>
    <row r="4956" spans="1:2">
      <c r="A4956" t="s">
        <v>432</v>
      </c>
      <c r="B4956" t="str">
        <f>IF(ISBLANK(VLOOKUP(A4956,Questionnaire!A:KQ,42,FALSE)),"#",VLOOKUP(A4956,Questionnaire!A:KQ,42,FALSE))</f>
        <v>#</v>
      </c>
    </row>
    <row r="4957" spans="1:2">
      <c r="A4957" t="s">
        <v>435</v>
      </c>
      <c r="B4957" t="str">
        <f>IF(ISBLANK(VLOOKUP(A4957,Questionnaire!A:KQ,42,FALSE)),"#",VLOOKUP(A4957,Questionnaire!A:KQ,42,FALSE))</f>
        <v>#</v>
      </c>
    </row>
    <row r="4958" spans="1:2">
      <c r="A4958" t="s">
        <v>437</v>
      </c>
      <c r="B4958" t="str">
        <f>IF(ISBLANK(VLOOKUP(A4958,Questionnaire!A:KQ,42,FALSE)),"#",VLOOKUP(A4958,Questionnaire!A:KQ,42,FALSE))</f>
        <v>#</v>
      </c>
    </row>
    <row r="4959" spans="1:2">
      <c r="A4959" t="s">
        <v>439</v>
      </c>
      <c r="B4959" t="str">
        <f>IF(ISBLANK(VLOOKUP(A4959,Questionnaire!A:KQ,42,FALSE)),"#",VLOOKUP(A4959,Questionnaire!A:KQ,42,FALSE))</f>
        <v>#</v>
      </c>
    </row>
    <row r="4960" spans="1:2">
      <c r="A4960" t="s">
        <v>442</v>
      </c>
      <c r="B4960" t="str">
        <f>IF(ISBLANK(VLOOKUP(A4960,Questionnaire!A:KQ,42,FALSE)),"#",VLOOKUP(A4960,Questionnaire!A:KQ,42,FALSE))</f>
        <v>#</v>
      </c>
    </row>
    <row r="4961" spans="1:3">
      <c r="A4961" t="s">
        <v>445</v>
      </c>
      <c r="B4961" t="str">
        <f>IF(ISBLANK(VLOOKUP(A4961,Questionnaire!A:KQ,42,FALSE)),"#",VLOOKUP(A4961,Questionnaire!A:KQ,42,FALSE))</f>
        <v>#</v>
      </c>
    </row>
    <row r="4962" spans="1:3">
      <c r="A4962" t="s">
        <v>448</v>
      </c>
      <c r="B4962" t="str">
        <f>IF(ISBLANK(VLOOKUP(A4962,Questionnaire!A:KQ,42,FALSE)),"#",VLOOKUP(A4962,Questionnaire!A:KQ,42,FALSE))</f>
        <v>#</v>
      </c>
    </row>
    <row r="4963" spans="1:3">
      <c r="A4963" t="s">
        <v>452</v>
      </c>
      <c r="B4963" t="str">
        <f>IF(ISBLANK(VLOOKUP(A4963,Questionnaire!A:KQ,42,FALSE)),"#",VLOOKUP(A4963,Questionnaire!A:KQ,42,FALSE))</f>
        <v>#</v>
      </c>
    </row>
    <row r="4964" spans="1:3">
      <c r="A4964" t="s">
        <v>455</v>
      </c>
      <c r="B4964" t="str">
        <f>IF(ISBLANK(VLOOKUP(A4964,Questionnaire!A:KQ,42,FALSE)),"#",VLOOKUP(A4964,Questionnaire!A:KQ,42,FALSE))</f>
        <v>#</v>
      </c>
    </row>
    <row r="4965" spans="1:3">
      <c r="A4965" t="s">
        <v>458</v>
      </c>
      <c r="B4965" t="str">
        <f>IF(ISBLANK(VLOOKUP(A4965,Questionnaire!A:KQ,42,FALSE)),"#",VLOOKUP(A4965,Questionnaire!A:KQ,42,FALSE))</f>
        <v>#</v>
      </c>
    </row>
    <row r="4966" spans="1:3">
      <c r="A4966" t="s">
        <v>461</v>
      </c>
      <c r="B4966" t="str">
        <f>IF(ISBLANK(VLOOKUP(A4966,Questionnaire!A:KQ,42,FALSE)),"#",VLOOKUP(A4966,Questionnaire!A:KQ,42,FALSE))</f>
        <v>#</v>
      </c>
    </row>
    <row r="4967" spans="1:3">
      <c r="A4967" t="s">
        <v>465</v>
      </c>
      <c r="B4967" t="str">
        <f>IF(ISBLANK(VLOOKUP(A4967,Questionnaire!A:KQ,42,FALSE)),"#",VLOOKUP(A4967,Questionnaire!A:KQ,42,FALSE))</f>
        <v>#</v>
      </c>
    </row>
    <row r="4968" spans="1:3">
      <c r="A4968" t="s">
        <v>467</v>
      </c>
      <c r="B4968" t="str">
        <f>IF(ISBLANK(VLOOKUP(A4968,Questionnaire!A:KQ,42,FALSE)),"#",VLOOKUP(A4968,Questionnaire!A:KQ,42,FALSE))</f>
        <v>#</v>
      </c>
    </row>
    <row r="4969" spans="1:3">
      <c r="A4969" t="s">
        <v>469</v>
      </c>
      <c r="B4969" t="str">
        <f>IF(ISBLANK(VLOOKUP(A4969,Questionnaire!A:KQ,42,FALSE)),"#",VLOOKUP(A4969,Questionnaire!A:KQ,42,FALSE))</f>
        <v>#</v>
      </c>
    </row>
    <row r="4970" spans="1:3">
      <c r="A4970" t="s">
        <v>471</v>
      </c>
      <c r="B4970" t="str">
        <f>IF(ISBLANK(VLOOKUP(A4970,Questionnaire!A:KQ,42,FALSE)),"#",VLOOKUP(A4970,Questionnaire!A:KQ,42,FALSE))</f>
        <v>#</v>
      </c>
    </row>
    <row r="4971" spans="1:3">
      <c r="A4971" t="s">
        <v>473</v>
      </c>
      <c r="B4971" t="str">
        <f>IF(ISBLANK(VLOOKUP(A4971,Questionnaire!A:KQ,42,FALSE)),"#",VLOOKUP(A4971,Questionnaire!A:KQ,42,FALSE))</f>
        <v>#</v>
      </c>
    </row>
    <row r="4972" spans="1:3">
      <c r="A4972" t="s">
        <v>475</v>
      </c>
      <c r="B4972" t="str">
        <f>IF(ISBLANK(VLOOKUP(A4972,Questionnaire!A:KQ,42,FALSE)),"#",VLOOKUP(A4972,Questionnaire!A:KQ,42,FALSE))</f>
        <v>#</v>
      </c>
    </row>
    <row r="4973" spans="1:3">
      <c r="A4973" t="s">
        <v>185</v>
      </c>
      <c r="B4973" t="str">
        <f>IF(ISBLANK(VLOOKUP(A4973,Questionnaire!A:KQ,43,FALSE)),"#",VLOOKUP(A4973,Questionnaire!A:KQ,43,FALSE))</f>
        <v>#</v>
      </c>
      <c r="C4973">
        <v>40</v>
      </c>
    </row>
    <row r="4974" spans="1:3">
      <c r="A4974" t="s">
        <v>187</v>
      </c>
      <c r="B4974" t="str">
        <f>IF(ISNA(VLOOKUP(VLOOKUP(A4974,Questionnaire!A:KQ,43,FALSE),'CORA Encoding'!D:E,2,FALSE)),"#",VLOOKUP(VLOOKUP(A4974,Questionnaire!A:KQ,43,FALSE),'CORA Encoding'!D:E,2,FALSE))</f>
        <v>#</v>
      </c>
    </row>
    <row r="4975" spans="1:3">
      <c r="A4975" t="s">
        <v>189</v>
      </c>
      <c r="B4975" t="str">
        <f>IF(ISNA(VLOOKUP(VLOOKUP(A4975,Questionnaire!A:KQ,43,FALSE),'CORA Encoding'!G:H,2,FALSE)),"#",VLOOKUP(VLOOKUP(A4975,Questionnaire!A:KQ,43,FALSE),'CORA Encoding'!G:H,2,FALSE))</f>
        <v>#</v>
      </c>
    </row>
    <row r="4976" spans="1:3">
      <c r="A4976" t="s">
        <v>191</v>
      </c>
      <c r="B4976" t="str">
        <f>IF(ISNA(VLOOKUP(VLOOKUP(A4976,Questionnaire!A:KQ,43,FALSE),'Country List'!E:F,2,FALSE)),"#",VLOOKUP(VLOOKUP(A4976,Questionnaire!A:KQ,43,FALSE),'Country List'!E:F,2,FALSE))</f>
        <v>#</v>
      </c>
    </row>
    <row r="4977" spans="1:2">
      <c r="A4977" t="s">
        <v>193</v>
      </c>
      <c r="B4977" t="str">
        <f>IF(ISNA(VLOOKUP(VLOOKUP(A4977,Questionnaire!A:KQ,43,FALSE),'Industry List'!B:C,2,FALSE)),"#",VLOOKUP(VLOOKUP(A4977,Questionnaire!A:KQ,43,FALSE),'Industry List'!B:C,2,FALSE))</f>
        <v>#</v>
      </c>
    </row>
    <row r="4978" spans="1:2">
      <c r="A4978" t="s">
        <v>197</v>
      </c>
      <c r="B4978" t="str">
        <f>IF(ISBLANK(VLOOKUP(A4978,Questionnaire!A:KQ,43,FALSE)),"#",VLOOKUP(A4978,Questionnaire!A:KQ,43,FALSE))</f>
        <v>#</v>
      </c>
    </row>
    <row r="4979" spans="1:2">
      <c r="A4979" t="s">
        <v>201</v>
      </c>
      <c r="B4979" t="str">
        <f>IF(ISBLANK(VLOOKUP(A4979,Questionnaire!A:KQ,43,FALSE)),"#",VLOOKUP(A4979,Questionnaire!A:KQ,43,FALSE))</f>
        <v>#</v>
      </c>
    </row>
    <row r="4980" spans="1:2">
      <c r="A4980" t="s">
        <v>203</v>
      </c>
      <c r="B4980" t="str">
        <f>IF(ISNA(VLOOKUP(VLOOKUP(A4980,Questionnaire!A:KQ,43,FALSE),'CORA Encoding'!J:K,2,FALSE)),"#",VLOOKUP(VLOOKUP(A4980,Questionnaire!A:KQ,43,FALSE),'CORA Encoding'!J:K,2,FALSE))</f>
        <v>#</v>
      </c>
    </row>
    <row r="4981" spans="1:2">
      <c r="A4981" t="s">
        <v>208</v>
      </c>
      <c r="B4981" t="str">
        <f>IF(ISBLANK(VLOOKUP(A4981,Questionnaire!A:KQ,43,FALSE)),"#",VLOOKUP(A4981,Questionnaire!A:KQ,43,FALSE))</f>
        <v>#</v>
      </c>
    </row>
    <row r="4982" spans="1:2">
      <c r="A4982" t="s">
        <v>213</v>
      </c>
      <c r="B4982" t="str">
        <f>IF(ISBLANK(VLOOKUP(A4982,Questionnaire!A:KQ,43,FALSE)),"#",VLOOKUP(A4982,Questionnaire!A:KQ,43,FALSE))</f>
        <v>#</v>
      </c>
    </row>
    <row r="4983" spans="1:2">
      <c r="A4983" t="s">
        <v>215</v>
      </c>
      <c r="B4983" t="str">
        <f>IF(ISBLANK(VLOOKUP(A4983,Questionnaire!A:KQ,43,FALSE)),"#",VLOOKUP(A4983,Questionnaire!A:KQ,43,FALSE))</f>
        <v>#</v>
      </c>
    </row>
    <row r="4984" spans="1:2">
      <c r="A4984" t="s">
        <v>217</v>
      </c>
      <c r="B4984" t="str">
        <f>IF(ISBLANK(VLOOKUP(A4984,Questionnaire!A:KQ,43,FALSE)),"#",VLOOKUP(A4984,Questionnaire!A:KQ,43,FALSE))</f>
        <v>#</v>
      </c>
    </row>
    <row r="4985" spans="1:2">
      <c r="A4985" t="s">
        <v>219</v>
      </c>
      <c r="B4985" t="str">
        <f>IF(ISBLANK(VLOOKUP(A4985,Questionnaire!A:KQ,43,FALSE)),"#",VLOOKUP(A4985,Questionnaire!A:KQ,43,FALSE))</f>
        <v>#</v>
      </c>
    </row>
    <row r="4986" spans="1:2">
      <c r="A4986" t="s">
        <v>221</v>
      </c>
      <c r="B4986" t="str">
        <f>IF(ISBLANK(VLOOKUP(A4986,Questionnaire!A:KQ,43,FALSE)),"#",VLOOKUP(A4986,Questionnaire!A:KQ,43,FALSE))</f>
        <v>#</v>
      </c>
    </row>
    <row r="4987" spans="1:2">
      <c r="A4987" t="s">
        <v>223</v>
      </c>
      <c r="B4987" t="str">
        <f>IF(ISBLANK(VLOOKUP(A4987,Questionnaire!A:KQ,43,FALSE)),"#",VLOOKUP(A4987,Questionnaire!A:KQ,43,FALSE))</f>
        <v>#</v>
      </c>
    </row>
    <row r="4988" spans="1:2">
      <c r="A4988" t="s">
        <v>225</v>
      </c>
      <c r="B4988" t="str">
        <f>IF(ISBLANK(VLOOKUP(A4988,Questionnaire!A:KQ,43,FALSE)),"#",VLOOKUP(A4988,Questionnaire!A:KQ,43,FALSE))</f>
        <v>#</v>
      </c>
    </row>
    <row r="4989" spans="1:2">
      <c r="A4989" t="s">
        <v>227</v>
      </c>
      <c r="B4989" t="str">
        <f>IF(ISBLANK(VLOOKUP(A4989,Questionnaire!A:KQ,43,FALSE)),"#",VLOOKUP(A4989,Questionnaire!A:KQ,43,FALSE))</f>
        <v>#</v>
      </c>
    </row>
    <row r="4990" spans="1:2">
      <c r="A4990" t="s">
        <v>229</v>
      </c>
      <c r="B4990" t="str">
        <f>IF(ISBLANK(VLOOKUP(A4990,Questionnaire!A:KQ,43,FALSE)),"#",VLOOKUP(A4990,Questionnaire!A:KQ,43,FALSE))</f>
        <v>#</v>
      </c>
    </row>
    <row r="4991" spans="1:2">
      <c r="A4991" t="s">
        <v>231</v>
      </c>
      <c r="B4991" t="str">
        <f>IF(ISBLANK(VLOOKUP(A4991,Questionnaire!A:KQ,43,FALSE)),"#",VLOOKUP(A4991,Questionnaire!A:KQ,43,FALSE))</f>
        <v>#</v>
      </c>
    </row>
    <row r="4992" spans="1:2">
      <c r="A4992" t="s">
        <v>233</v>
      </c>
      <c r="B4992" t="str">
        <f>IF(ISBLANK(VLOOKUP(A4992,Questionnaire!A:KQ,43,FALSE)),"#",VLOOKUP(A4992,Questionnaire!A:KQ,43,FALSE))</f>
        <v>#</v>
      </c>
    </row>
    <row r="4993" spans="1:2">
      <c r="A4993" t="s">
        <v>235</v>
      </c>
      <c r="B4993" t="str">
        <f>IF(ISBLANK(VLOOKUP(A4993,Questionnaire!A:KQ,43,FALSE)),"#",VLOOKUP(A4993,Questionnaire!A:KQ,43,FALSE))</f>
        <v>#</v>
      </c>
    </row>
    <row r="4994" spans="1:2">
      <c r="A4994" t="s">
        <v>237</v>
      </c>
      <c r="B4994" t="str">
        <f>IF(ISBLANK(VLOOKUP(A4994,Questionnaire!A:KQ,43,FALSE)),"#",VLOOKUP(A4994,Questionnaire!A:KQ,43,FALSE))</f>
        <v>#</v>
      </c>
    </row>
    <row r="4995" spans="1:2">
      <c r="A4995" t="s">
        <v>239</v>
      </c>
      <c r="B4995" t="str">
        <f>IF(ISBLANK(VLOOKUP(A4995,Questionnaire!A:KQ,43,FALSE)),"#",VLOOKUP(A4995,Questionnaire!A:KQ,43,FALSE))</f>
        <v>#</v>
      </c>
    </row>
    <row r="4996" spans="1:2">
      <c r="A4996" t="s">
        <v>242</v>
      </c>
      <c r="B4996" t="str">
        <f>IF(ISBLANK(VLOOKUP(A4996,Questionnaire!A:KQ,43,FALSE)),"#",VLOOKUP(A4996,Questionnaire!A:KQ,43,FALSE))</f>
        <v>#</v>
      </c>
    </row>
    <row r="4997" spans="1:2">
      <c r="A4997" t="s">
        <v>245</v>
      </c>
      <c r="B4997" t="str">
        <f>IF(ISBLANK(VLOOKUP(A4997,Questionnaire!A:KQ,43,FALSE)),"#",VLOOKUP(A4997,Questionnaire!A:KQ,43,FALSE))</f>
        <v>#</v>
      </c>
    </row>
    <row r="4998" spans="1:2">
      <c r="A4998" t="s">
        <v>247</v>
      </c>
      <c r="B4998" t="str">
        <f>IF(ISBLANK(VLOOKUP(A4998,Questionnaire!A:KQ,43,FALSE)),"#",VLOOKUP(A4998,Questionnaire!A:KQ,43,FALSE))</f>
        <v>#</v>
      </c>
    </row>
    <row r="4999" spans="1:2">
      <c r="A4999" t="s">
        <v>249</v>
      </c>
      <c r="B4999" t="str">
        <f>IF(ISBLANK(VLOOKUP(A4999,Questionnaire!A:KQ,43,FALSE)),"#",VLOOKUP(A4999,Questionnaire!A:KQ,43,FALSE))</f>
        <v>#</v>
      </c>
    </row>
    <row r="5000" spans="1:2">
      <c r="A5000" t="s">
        <v>250</v>
      </c>
      <c r="B5000" t="str">
        <f>IF(ISBLANK(VLOOKUP(A5000,Questionnaire!A:KQ,43,FALSE)),"#",VLOOKUP(A5000,Questionnaire!A:KQ,43,FALSE))</f>
        <v>#</v>
      </c>
    </row>
    <row r="5001" spans="1:2">
      <c r="A5001" t="s">
        <v>252</v>
      </c>
      <c r="B5001" t="str">
        <f>IF(ISBLANK(VLOOKUP(A5001,Questionnaire!A:KQ,43,FALSE)),"#",VLOOKUP(A5001,Questionnaire!A:KQ,43,FALSE))</f>
        <v>#</v>
      </c>
    </row>
    <row r="5002" spans="1:2">
      <c r="A5002" t="s">
        <v>255</v>
      </c>
      <c r="B5002" t="str">
        <f>IF(ISBLANK(VLOOKUP(A5002,Questionnaire!A:KQ,43,FALSE)),"#",VLOOKUP(A5002,Questionnaire!A:KQ,43,FALSE))</f>
        <v>#</v>
      </c>
    </row>
    <row r="5003" spans="1:2">
      <c r="A5003" t="s">
        <v>258</v>
      </c>
      <c r="B5003" t="str">
        <f>IF(ISNA(VLOOKUP(VLOOKUP(A5003,Questionnaire!A:KQ,43,FALSE),'CORA Encoding'!M:N,2,FALSE)),"#",VLOOKUP(VLOOKUP(A5003,Questionnaire!A:KQ,43,FALSE),'CORA Encoding'!M:N,2,FALSE))</f>
        <v>#</v>
      </c>
    </row>
    <row r="5004" spans="1:2">
      <c r="A5004" t="s">
        <v>261</v>
      </c>
      <c r="B5004" t="str">
        <f>IF(ISBLANK(VLOOKUP(A5004,Questionnaire!A:KQ,43,FALSE)),"#",VLOOKUP(A5004,Questionnaire!A:KQ,43,FALSE))</f>
        <v>#</v>
      </c>
    </row>
    <row r="5005" spans="1:2">
      <c r="A5005" t="s">
        <v>263</v>
      </c>
      <c r="B5005" t="str">
        <f>IF(ISBLANK(VLOOKUP(A5005,Questionnaire!A:KQ,43,FALSE)),"#",VLOOKUP(A5005,Questionnaire!A:KQ,43,FALSE))</f>
        <v>#</v>
      </c>
    </row>
    <row r="5006" spans="1:2">
      <c r="A5006" t="s">
        <v>265</v>
      </c>
      <c r="B5006" t="str">
        <f>IF(ISBLANK(VLOOKUP(A5006,Questionnaire!A:KQ,43,FALSE)),"#",VLOOKUP(A5006,Questionnaire!A:KQ,43,FALSE))</f>
        <v>#</v>
      </c>
    </row>
    <row r="5007" spans="1:2">
      <c r="A5007" t="s">
        <v>267</v>
      </c>
      <c r="B5007" t="str">
        <f>IF(ISBLANK(VLOOKUP(A5007,Questionnaire!A:KQ,43,FALSE)),"#",VLOOKUP(A5007,Questionnaire!A:KQ,43,FALSE))</f>
        <v>#</v>
      </c>
    </row>
    <row r="5008" spans="1:2">
      <c r="A5008" t="s">
        <v>269</v>
      </c>
      <c r="B5008" t="str">
        <f>IF(ISBLANK(VLOOKUP(A5008,Questionnaire!A:KQ,43,FALSE)),"#",VLOOKUP(A5008,Questionnaire!A:KQ,43,FALSE))</f>
        <v>#</v>
      </c>
    </row>
    <row r="5009" spans="1:2">
      <c r="A5009" t="s">
        <v>274</v>
      </c>
      <c r="B5009" t="str">
        <f>IF(ISBLANK(VLOOKUP(A5009,Questionnaire!A:KQ,43,FALSE)),"#",VLOOKUP(A5009,Questionnaire!A:KQ,43,FALSE))</f>
        <v>#</v>
      </c>
    </row>
    <row r="5010" spans="1:2">
      <c r="A5010" t="s">
        <v>276</v>
      </c>
      <c r="B5010" t="str">
        <f>IF(ISBLANK(VLOOKUP(A5010,Questionnaire!A:KQ,43,FALSE)),"#",VLOOKUP(A5010,Questionnaire!A:KQ,43,FALSE))</f>
        <v>#</v>
      </c>
    </row>
    <row r="5011" spans="1:2">
      <c r="A5011" t="s">
        <v>278</v>
      </c>
      <c r="B5011" t="str">
        <f>IF(ISBLANK(VLOOKUP(A5011,Questionnaire!A:KQ,43,FALSE)),"#",VLOOKUP(A5011,Questionnaire!A:KQ,43,FALSE))</f>
        <v>#</v>
      </c>
    </row>
    <row r="5012" spans="1:2">
      <c r="A5012" t="s">
        <v>280</v>
      </c>
      <c r="B5012" t="str">
        <f>IF(ISBLANK(VLOOKUP(A5012,Questionnaire!A:KQ,43,FALSE)),"#",VLOOKUP(A5012,Questionnaire!A:KQ,43,FALSE))</f>
        <v>#</v>
      </c>
    </row>
    <row r="5013" spans="1:2">
      <c r="A5013" t="s">
        <v>282</v>
      </c>
      <c r="B5013" t="str">
        <f>IF(ISBLANK(VLOOKUP(A5013,Questionnaire!A:KQ,43,FALSE)),"#",VLOOKUP(A5013,Questionnaire!A:KQ,43,FALSE))</f>
        <v>#</v>
      </c>
    </row>
    <row r="5014" spans="1:2">
      <c r="A5014" t="s">
        <v>286</v>
      </c>
      <c r="B5014" t="str">
        <f>IF(ISBLANK(VLOOKUP(A5014,Questionnaire!A:KQ,43,FALSE)),"#",VLOOKUP(A5014,Questionnaire!A:KQ,43,FALSE))</f>
        <v>#</v>
      </c>
    </row>
    <row r="5015" spans="1:2">
      <c r="A5015" t="s">
        <v>288</v>
      </c>
      <c r="B5015" t="str">
        <f>IF(ISBLANK(VLOOKUP(A5015,Questionnaire!A:KQ,43,FALSE)),"#",VLOOKUP(A5015,Questionnaire!A:KQ,43,FALSE))</f>
        <v>#</v>
      </c>
    </row>
    <row r="5016" spans="1:2">
      <c r="A5016" t="s">
        <v>290</v>
      </c>
      <c r="B5016" t="str">
        <f>IF(ISBLANK(VLOOKUP(A5016,Questionnaire!A:KQ,43,FALSE)),"#",VLOOKUP(A5016,Questionnaire!A:KQ,43,FALSE))</f>
        <v>#</v>
      </c>
    </row>
    <row r="5017" spans="1:2">
      <c r="A5017" t="s">
        <v>292</v>
      </c>
      <c r="B5017" t="str">
        <f>IF(ISBLANK(VLOOKUP(A5017,Questionnaire!A:KQ,43,FALSE)),"#",VLOOKUP(A5017,Questionnaire!A:KQ,43,FALSE))</f>
        <v>#</v>
      </c>
    </row>
    <row r="5018" spans="1:2">
      <c r="A5018" t="s">
        <v>294</v>
      </c>
      <c r="B5018" t="str">
        <f>IF(ISBLANK(VLOOKUP(A5018,Questionnaire!A:KQ,43,FALSE)),"#",VLOOKUP(A5018,Questionnaire!A:KQ,43,FALSE))</f>
        <v>#</v>
      </c>
    </row>
    <row r="5019" spans="1:2">
      <c r="A5019" t="s">
        <v>296</v>
      </c>
      <c r="B5019" t="str">
        <f>IF(ISBLANK(VLOOKUP(A5019,Questionnaire!A:KQ,43,FALSE)),"#",VLOOKUP(A5019,Questionnaire!A:KQ,43,FALSE))</f>
        <v>#</v>
      </c>
    </row>
    <row r="5020" spans="1:2">
      <c r="A5020" t="s">
        <v>301</v>
      </c>
      <c r="B5020" t="str">
        <f>IF(ISBLANK(VLOOKUP(A5020,Questionnaire!A:KQ,43,FALSE)),"#",VLOOKUP(A5020,Questionnaire!A:KQ,43,FALSE))</f>
        <v>#</v>
      </c>
    </row>
    <row r="5021" spans="1:2">
      <c r="A5021" t="s">
        <v>303</v>
      </c>
      <c r="B5021" t="str">
        <f>IF(ISBLANK(VLOOKUP(A5021,Questionnaire!A:KQ,43,FALSE)),"#",VLOOKUP(A5021,Questionnaire!A:KQ,43,FALSE))</f>
        <v>#</v>
      </c>
    </row>
    <row r="5022" spans="1:2">
      <c r="A5022" t="s">
        <v>305</v>
      </c>
      <c r="B5022" t="str">
        <f>IF(ISBLANK(VLOOKUP(A5022,Questionnaire!A:KQ,43,FALSE)),"#",VLOOKUP(A5022,Questionnaire!A:KQ,43,FALSE))</f>
        <v>#</v>
      </c>
    </row>
    <row r="5023" spans="1:2">
      <c r="A5023" t="s">
        <v>307</v>
      </c>
      <c r="B5023" t="str">
        <f>IF(ISBLANK(VLOOKUP(A5023,Questionnaire!A:KQ,43,FALSE)),"#",VLOOKUP(A5023,Questionnaire!A:KQ,43,FALSE))</f>
        <v>#</v>
      </c>
    </row>
    <row r="5024" spans="1:2">
      <c r="A5024" t="s">
        <v>311</v>
      </c>
      <c r="B5024" t="str">
        <f>IF(ISBLANK(VLOOKUP(A5024,Questionnaire!A:KQ,43,FALSE)),"#",VLOOKUP(A5024,Questionnaire!A:KQ,43,FALSE))</f>
        <v>#</v>
      </c>
    </row>
    <row r="5025" spans="1:2">
      <c r="A5025" t="s">
        <v>313</v>
      </c>
      <c r="B5025" t="str">
        <f>IF(ISBLANK(VLOOKUP(A5025,Questionnaire!A:KQ,43,FALSE)),"#",VLOOKUP(A5025,Questionnaire!A:KQ,43,FALSE))</f>
        <v>#</v>
      </c>
    </row>
    <row r="5026" spans="1:2">
      <c r="A5026" t="s">
        <v>314</v>
      </c>
      <c r="B5026" t="str">
        <f>IF(ISBLANK(VLOOKUP(A5026,Questionnaire!A:KQ,43,FALSE)),"#",VLOOKUP(A5026,Questionnaire!A:KQ,43,FALSE))</f>
        <v>#</v>
      </c>
    </row>
    <row r="5027" spans="1:2">
      <c r="A5027" t="s">
        <v>315</v>
      </c>
      <c r="B5027" t="str">
        <f>IF(ISBLANK(VLOOKUP(A5027,Questionnaire!A:KQ,43,FALSE)),"#",VLOOKUP(A5027,Questionnaire!A:KQ,43,FALSE))</f>
        <v>#</v>
      </c>
    </row>
    <row r="5028" spans="1:2">
      <c r="A5028" t="s">
        <v>317</v>
      </c>
      <c r="B5028" t="str">
        <f>IF(ISBLANK(VLOOKUP(A5028,Questionnaire!A:KQ,43,FALSE)),"#",VLOOKUP(A5028,Questionnaire!A:KQ,43,FALSE))</f>
        <v>#</v>
      </c>
    </row>
    <row r="5029" spans="1:2">
      <c r="A5029" t="s">
        <v>319</v>
      </c>
      <c r="B5029" t="str">
        <f>IF(ISBLANK(VLOOKUP(A5029,Questionnaire!A:KQ,43,FALSE)),"#",VLOOKUP(A5029,Questionnaire!A:KQ,43,FALSE))</f>
        <v>#</v>
      </c>
    </row>
    <row r="5030" spans="1:2">
      <c r="A5030" t="s">
        <v>322</v>
      </c>
      <c r="B5030" t="str">
        <f>IF(ISBLANK(VLOOKUP(A5030,Questionnaire!A:KQ,43,FALSE)),"#",VLOOKUP(A5030,Questionnaire!A:KQ,43,FALSE))</f>
        <v>#</v>
      </c>
    </row>
    <row r="5031" spans="1:2">
      <c r="A5031" t="s">
        <v>326</v>
      </c>
      <c r="B5031" t="str">
        <f>IF(ISBLANK(VLOOKUP(A5031,Questionnaire!A:KQ,43,FALSE)),"#",VLOOKUP(A5031,Questionnaire!A:KQ,43,FALSE))</f>
        <v>#</v>
      </c>
    </row>
    <row r="5032" spans="1:2">
      <c r="A5032" t="s">
        <v>328</v>
      </c>
      <c r="B5032" t="str">
        <f>IF(ISBLANK(VLOOKUP(A5032,Questionnaire!A:KQ,43,FALSE)),"#",VLOOKUP(A5032,Questionnaire!A:KQ,43,FALSE))</f>
        <v>#</v>
      </c>
    </row>
    <row r="5033" spans="1:2">
      <c r="A5033" t="s">
        <v>332</v>
      </c>
      <c r="B5033" t="str">
        <f>IF(ISBLANK(VLOOKUP(A5033,Questionnaire!A:KQ,43,FALSE)),"#",VLOOKUP(A5033,Questionnaire!A:KQ,43,FALSE))</f>
        <v>#</v>
      </c>
    </row>
    <row r="5034" spans="1:2">
      <c r="A5034" t="s">
        <v>333</v>
      </c>
      <c r="B5034" t="str">
        <f>IF(ISBLANK(VLOOKUP(A5034,Questionnaire!A:KQ,43,FALSE)),"#",VLOOKUP(A5034,Questionnaire!A:KQ,43,FALSE))</f>
        <v>#</v>
      </c>
    </row>
    <row r="5035" spans="1:2">
      <c r="A5035" t="s">
        <v>334</v>
      </c>
      <c r="B5035" t="str">
        <f>IF(ISBLANK(VLOOKUP(A5035,Questionnaire!A:KQ,43,FALSE)),"#",VLOOKUP(A5035,Questionnaire!A:KQ,43,FALSE))</f>
        <v>#</v>
      </c>
    </row>
    <row r="5036" spans="1:2">
      <c r="A5036" t="s">
        <v>335</v>
      </c>
      <c r="B5036" t="str">
        <f>IF(ISBLANK(VLOOKUP(A5036,Questionnaire!A:KQ,43,FALSE)),"#",VLOOKUP(A5036,Questionnaire!A:KQ,43,FALSE))</f>
        <v>#</v>
      </c>
    </row>
    <row r="5037" spans="1:2">
      <c r="A5037" t="s">
        <v>336</v>
      </c>
      <c r="B5037" t="str">
        <f>IF(ISBLANK(VLOOKUP(A5037,Questionnaire!A:KQ,43,FALSE)),"#",VLOOKUP(A5037,Questionnaire!A:KQ,43,FALSE))</f>
        <v>#</v>
      </c>
    </row>
    <row r="5038" spans="1:2">
      <c r="A5038" t="s">
        <v>337</v>
      </c>
      <c r="B5038" t="str">
        <f>IF(ISBLANK(VLOOKUP(A5038,Questionnaire!A:KQ,43,FALSE)),"#",VLOOKUP(A5038,Questionnaire!A:KQ,43,FALSE))</f>
        <v>#</v>
      </c>
    </row>
    <row r="5039" spans="1:2">
      <c r="A5039" t="s">
        <v>338</v>
      </c>
      <c r="B5039" t="str">
        <f>IF(ISBLANK(VLOOKUP(A5039,Questionnaire!A:KQ,43,FALSE)),"#",VLOOKUP(A5039,Questionnaire!A:KQ,43,FALSE))</f>
        <v>#</v>
      </c>
    </row>
    <row r="5040" spans="1:2">
      <c r="A5040" t="s">
        <v>339</v>
      </c>
      <c r="B5040" t="str">
        <f>IF(ISBLANK(VLOOKUP(A5040,Questionnaire!A:KQ,43,FALSE)),"#",VLOOKUP(A5040,Questionnaire!A:KQ,43,FALSE))</f>
        <v>#</v>
      </c>
    </row>
    <row r="5041" spans="1:2">
      <c r="A5041" t="s">
        <v>340</v>
      </c>
      <c r="B5041" t="str">
        <f>IF(ISBLANK(VLOOKUP(A5041,Questionnaire!A:KQ,43,FALSE)),"#",VLOOKUP(A5041,Questionnaire!A:KQ,43,FALSE))</f>
        <v>#</v>
      </c>
    </row>
    <row r="5042" spans="1:2">
      <c r="A5042" t="s">
        <v>341</v>
      </c>
      <c r="B5042" t="str">
        <f>IF(ISBLANK(VLOOKUP(A5042,Questionnaire!A:KQ,43,FALSE)),"#",VLOOKUP(A5042,Questionnaire!A:KQ,43,FALSE))</f>
        <v>#</v>
      </c>
    </row>
    <row r="5043" spans="1:2">
      <c r="A5043" t="s">
        <v>342</v>
      </c>
      <c r="B5043" t="str">
        <f>IF(ISBLANK(VLOOKUP(A5043,Questionnaire!A:KQ,43,FALSE)),"#",VLOOKUP(A5043,Questionnaire!A:KQ,43,FALSE))</f>
        <v>#</v>
      </c>
    </row>
    <row r="5044" spans="1:2">
      <c r="A5044" t="s">
        <v>343</v>
      </c>
      <c r="B5044" t="str">
        <f>IF(ISBLANK(VLOOKUP(A5044,Questionnaire!A:KQ,43,FALSE)),"#",VLOOKUP(A5044,Questionnaire!A:KQ,43,FALSE))</f>
        <v>#</v>
      </c>
    </row>
    <row r="5045" spans="1:2">
      <c r="A5045" t="s">
        <v>344</v>
      </c>
      <c r="B5045" t="str">
        <f>IF(ISBLANK(VLOOKUP(A5045,Questionnaire!A:KQ,43,FALSE)),"#",VLOOKUP(A5045,Questionnaire!A:KQ,43,FALSE))</f>
        <v>#</v>
      </c>
    </row>
    <row r="5046" spans="1:2">
      <c r="A5046" t="s">
        <v>345</v>
      </c>
      <c r="B5046" t="str">
        <f>IF(ISBLANK(VLOOKUP(A5046,Questionnaire!A:KQ,43,FALSE)),"#",VLOOKUP(A5046,Questionnaire!A:KQ,43,FALSE))</f>
        <v>#</v>
      </c>
    </row>
    <row r="5047" spans="1:2">
      <c r="A5047" t="s">
        <v>348</v>
      </c>
      <c r="B5047" t="str">
        <f>IF(ISBLANK(VLOOKUP(A5047,Questionnaire!A:KQ,43,FALSE)),"#",VLOOKUP(A5047,Questionnaire!A:KQ,43,FALSE))</f>
        <v>#</v>
      </c>
    </row>
    <row r="5048" spans="1:2">
      <c r="A5048" t="s">
        <v>353</v>
      </c>
      <c r="B5048" t="str">
        <f>IF(ISBLANK(VLOOKUP(A5048,Questionnaire!A:KQ,43,FALSE)),"#",VLOOKUP(A5048,Questionnaire!A:KQ,43,FALSE))</f>
        <v>#</v>
      </c>
    </row>
    <row r="5049" spans="1:2">
      <c r="A5049" t="s">
        <v>354</v>
      </c>
      <c r="B5049" t="str">
        <f>IF(ISBLANK(VLOOKUP(A5049,Questionnaire!A:KQ,43,FALSE)),"#",VLOOKUP(A5049,Questionnaire!A:KQ,43,FALSE))</f>
        <v>#</v>
      </c>
    </row>
    <row r="5050" spans="1:2">
      <c r="A5050" t="s">
        <v>355</v>
      </c>
      <c r="B5050" t="str">
        <f>IF(ISBLANK(VLOOKUP(A5050,Questionnaire!A:KQ,43,FALSE)),"#",VLOOKUP(A5050,Questionnaire!A:KQ,43,FALSE))</f>
        <v>#</v>
      </c>
    </row>
    <row r="5051" spans="1:2">
      <c r="A5051" t="s">
        <v>356</v>
      </c>
      <c r="B5051" t="str">
        <f>IF(ISBLANK(VLOOKUP(A5051,Questionnaire!A:KQ,43,FALSE)),"#",VLOOKUP(A5051,Questionnaire!A:KQ,43,FALSE))</f>
        <v>#</v>
      </c>
    </row>
    <row r="5052" spans="1:2">
      <c r="A5052" t="s">
        <v>357</v>
      </c>
      <c r="B5052" t="str">
        <f>IF(ISBLANK(VLOOKUP(A5052,Questionnaire!A:KQ,43,FALSE)),"#",VLOOKUP(A5052,Questionnaire!A:KQ,43,FALSE))</f>
        <v>#</v>
      </c>
    </row>
    <row r="5053" spans="1:2">
      <c r="A5053" t="s">
        <v>360</v>
      </c>
      <c r="B5053" t="str">
        <f>IF(ISBLANK(VLOOKUP(A5053,Questionnaire!A:KQ,43,FALSE)),"#",VLOOKUP(A5053,Questionnaire!A:KQ,43,FALSE))</f>
        <v>#</v>
      </c>
    </row>
    <row r="5054" spans="1:2">
      <c r="A5054" t="s">
        <v>362</v>
      </c>
      <c r="B5054" t="str">
        <f>IF(ISBLANK(VLOOKUP(A5054,Questionnaire!A:KQ,43,FALSE)),"#",VLOOKUP(A5054,Questionnaire!A:KQ,43,FALSE))</f>
        <v>#</v>
      </c>
    </row>
    <row r="5055" spans="1:2">
      <c r="A5055" t="s">
        <v>363</v>
      </c>
      <c r="B5055" t="str">
        <f>IF(ISBLANK(VLOOKUP(A5055,Questionnaire!A:KQ,43,FALSE)),"#",VLOOKUP(A5055,Questionnaire!A:KQ,43,FALSE))</f>
        <v>#</v>
      </c>
    </row>
    <row r="5056" spans="1:2">
      <c r="A5056" t="s">
        <v>364</v>
      </c>
      <c r="B5056" t="str">
        <f>IF(ISBLANK(VLOOKUP(A5056,Questionnaire!A:KQ,43,FALSE)),"#",VLOOKUP(A5056,Questionnaire!A:KQ,43,FALSE))</f>
        <v>#</v>
      </c>
    </row>
    <row r="5057" spans="1:2">
      <c r="A5057" t="s">
        <v>365</v>
      </c>
      <c r="B5057" t="str">
        <f>IF(ISBLANK(VLOOKUP(A5057,Questionnaire!A:KQ,43,FALSE)),"#",VLOOKUP(A5057,Questionnaire!A:KQ,43,FALSE))</f>
        <v>#</v>
      </c>
    </row>
    <row r="5058" spans="1:2">
      <c r="A5058" t="s">
        <v>366</v>
      </c>
      <c r="B5058" t="str">
        <f>IF(ISBLANK(VLOOKUP(A5058,Questionnaire!A:KQ,43,FALSE)),"#",VLOOKUP(A5058,Questionnaire!A:KQ,43,FALSE))</f>
        <v>#</v>
      </c>
    </row>
    <row r="5059" spans="1:2">
      <c r="A5059" t="s">
        <v>371</v>
      </c>
      <c r="B5059" t="str">
        <f>IF(ISBLANK(VLOOKUP(A5059,Questionnaire!A:KQ,43,FALSE)),"#",VLOOKUP(A5059,Questionnaire!A:KQ,43,FALSE))</f>
        <v>#</v>
      </c>
    </row>
    <row r="5060" spans="1:2">
      <c r="A5060" t="s">
        <v>372</v>
      </c>
      <c r="B5060" t="str">
        <f>IF(ISBLANK(VLOOKUP(A5060,Questionnaire!A:KQ,43,FALSE)),"#",VLOOKUP(A5060,Questionnaire!A:KQ,43,FALSE))</f>
        <v>#</v>
      </c>
    </row>
    <row r="5061" spans="1:2">
      <c r="A5061" t="s">
        <v>373</v>
      </c>
      <c r="B5061" t="str">
        <f>IF(ISBLANK(VLOOKUP(A5061,Questionnaire!A:KQ,43,FALSE)),"#",VLOOKUP(A5061,Questionnaire!A:KQ,43,FALSE))</f>
        <v>#</v>
      </c>
    </row>
    <row r="5062" spans="1:2">
      <c r="A5062" t="s">
        <v>374</v>
      </c>
      <c r="B5062" t="str">
        <f>IF(ISBLANK(VLOOKUP(A5062,Questionnaire!A:KQ,43,FALSE)),"#",VLOOKUP(A5062,Questionnaire!A:KQ,43,FALSE))</f>
        <v>#</v>
      </c>
    </row>
    <row r="5063" spans="1:2">
      <c r="A5063" t="s">
        <v>377</v>
      </c>
      <c r="B5063" t="str">
        <f>IF(ISBLANK(VLOOKUP(A5063,Questionnaire!A:KQ,43,FALSE)),"#",VLOOKUP(A5063,Questionnaire!A:KQ,43,FALSE))</f>
        <v>#</v>
      </c>
    </row>
    <row r="5064" spans="1:2">
      <c r="A5064" t="s">
        <v>379</v>
      </c>
      <c r="B5064" t="str">
        <f>IF(ISBLANK(VLOOKUP(A5064,Questionnaire!A:KQ,43,FALSE)),"#",VLOOKUP(A5064,Questionnaire!A:KQ,43,FALSE))</f>
        <v>#</v>
      </c>
    </row>
    <row r="5065" spans="1:2">
      <c r="A5065" t="s">
        <v>380</v>
      </c>
      <c r="B5065" t="str">
        <f>IF(ISBLANK(VLOOKUP(A5065,Questionnaire!A:KQ,43,FALSE)),"#",VLOOKUP(A5065,Questionnaire!A:KQ,43,FALSE))</f>
        <v>#</v>
      </c>
    </row>
    <row r="5066" spans="1:2">
      <c r="A5066" t="s">
        <v>381</v>
      </c>
      <c r="B5066" t="str">
        <f>IF(ISBLANK(VLOOKUP(A5066,Questionnaire!A:KQ,43,FALSE)),"#",VLOOKUP(A5066,Questionnaire!A:KQ,43,FALSE))</f>
        <v>#</v>
      </c>
    </row>
    <row r="5067" spans="1:2">
      <c r="A5067" t="s">
        <v>382</v>
      </c>
      <c r="B5067" t="str">
        <f>IF(ISBLANK(VLOOKUP(A5067,Questionnaire!A:KQ,43,FALSE)),"#",VLOOKUP(A5067,Questionnaire!A:KQ,43,FALSE))</f>
        <v>#</v>
      </c>
    </row>
    <row r="5068" spans="1:2">
      <c r="A5068" t="s">
        <v>384</v>
      </c>
      <c r="B5068" t="str">
        <f>IF(ISBLANK(VLOOKUP(A5068,Questionnaire!A:KQ,43,FALSE)),"#",VLOOKUP(A5068,Questionnaire!A:KQ,43,FALSE))</f>
        <v>#</v>
      </c>
    </row>
    <row r="5069" spans="1:2">
      <c r="A5069" t="s">
        <v>387</v>
      </c>
      <c r="B5069" t="str">
        <f>IF(ISBLANK(VLOOKUP(A5069,Questionnaire!A:KQ,43,FALSE)),"#",VLOOKUP(A5069,Questionnaire!A:KQ,43,FALSE))</f>
        <v>#</v>
      </c>
    </row>
    <row r="5070" spans="1:2">
      <c r="A5070" t="s">
        <v>391</v>
      </c>
      <c r="B5070" t="str">
        <f>IF(ISBLANK(VLOOKUP(A5070,Questionnaire!A:KQ,43,FALSE)),"#",VLOOKUP(A5070,Questionnaire!A:KQ,43,FALSE))</f>
        <v>#</v>
      </c>
    </row>
    <row r="5071" spans="1:2">
      <c r="A5071" t="s">
        <v>393</v>
      </c>
      <c r="B5071" t="str">
        <f>IF(ISBLANK(VLOOKUP(A5071,Questionnaire!A:KQ,43,FALSE)),"#",VLOOKUP(A5071,Questionnaire!A:KQ,43,FALSE))</f>
        <v>#</v>
      </c>
    </row>
    <row r="5072" spans="1:2">
      <c r="A5072" t="s">
        <v>395</v>
      </c>
      <c r="B5072" t="str">
        <f>IF(ISBLANK(VLOOKUP(A5072,Questionnaire!A:KQ,43,FALSE)),"#",VLOOKUP(A5072,Questionnaire!A:KQ,43,FALSE))</f>
        <v>#</v>
      </c>
    </row>
    <row r="5073" spans="1:2">
      <c r="A5073" t="s">
        <v>398</v>
      </c>
      <c r="B5073" t="str">
        <f>IF(ISBLANK(VLOOKUP(A5073,Questionnaire!A:KQ,43,FALSE)),"#",VLOOKUP(A5073,Questionnaire!A:KQ,43,FALSE))</f>
        <v>#</v>
      </c>
    </row>
    <row r="5074" spans="1:2">
      <c r="A5074" t="s">
        <v>402</v>
      </c>
      <c r="B5074" t="str">
        <f>IF(ISBLANK(VLOOKUP(A5074,Questionnaire!A:KQ,43,FALSE)),"#",VLOOKUP(A5074,Questionnaire!A:KQ,43,FALSE))</f>
        <v>#</v>
      </c>
    </row>
    <row r="5075" spans="1:2">
      <c r="A5075" t="s">
        <v>405</v>
      </c>
      <c r="B5075" t="str">
        <f>IF(ISBLANK(VLOOKUP(A5075,Questionnaire!A:KQ,43,FALSE)),"#",VLOOKUP(A5075,Questionnaire!A:KQ,43,FALSE))</f>
        <v>#</v>
      </c>
    </row>
    <row r="5076" spans="1:2">
      <c r="A5076" t="s">
        <v>409</v>
      </c>
      <c r="B5076" t="str">
        <f>IF(ISBLANK(VLOOKUP(A5076,Questionnaire!A:KQ,43,FALSE)),"#",VLOOKUP(A5076,Questionnaire!A:KQ,43,FALSE))</f>
        <v>#</v>
      </c>
    </row>
    <row r="5077" spans="1:2">
      <c r="A5077" t="s">
        <v>412</v>
      </c>
      <c r="B5077" t="str">
        <f>IF(ISBLANK(VLOOKUP(A5077,Questionnaire!A:KQ,43,FALSE)),"#",VLOOKUP(A5077,Questionnaire!A:KQ,43,FALSE))</f>
        <v>#</v>
      </c>
    </row>
    <row r="5078" spans="1:2">
      <c r="A5078" t="s">
        <v>415</v>
      </c>
      <c r="B5078" t="str">
        <f>IF(ISBLANK(VLOOKUP(A5078,Questionnaire!A:KQ,43,FALSE)),"#",VLOOKUP(A5078,Questionnaire!A:KQ,43,FALSE))</f>
        <v>#</v>
      </c>
    </row>
    <row r="5079" spans="1:2">
      <c r="A5079" t="s">
        <v>418</v>
      </c>
      <c r="B5079" t="str">
        <f>IF(ISBLANK(VLOOKUP(A5079,Questionnaire!A:KQ,43,FALSE)),"#",VLOOKUP(A5079,Questionnaire!A:KQ,43,FALSE))</f>
        <v>#</v>
      </c>
    </row>
    <row r="5080" spans="1:2">
      <c r="A5080" t="s">
        <v>421</v>
      </c>
      <c r="B5080" t="str">
        <f>IF(ISBLANK(VLOOKUP(A5080,Questionnaire!A:KQ,43,FALSE)),"#",VLOOKUP(A5080,Questionnaire!A:KQ,43,FALSE))</f>
        <v>#</v>
      </c>
    </row>
    <row r="5081" spans="1:2">
      <c r="A5081" t="s">
        <v>424</v>
      </c>
      <c r="B5081" t="str">
        <f>IF(ISBLANK(VLOOKUP(A5081,Questionnaire!A:KQ,43,FALSE)),"#",VLOOKUP(A5081,Questionnaire!A:KQ,43,FALSE))</f>
        <v>#</v>
      </c>
    </row>
    <row r="5082" spans="1:2">
      <c r="A5082" t="s">
        <v>429</v>
      </c>
      <c r="B5082" t="str">
        <f>IF(ISBLANK(VLOOKUP(A5082,Questionnaire!A:KQ,43,FALSE)),"#",VLOOKUP(A5082,Questionnaire!A:KQ,43,FALSE))</f>
        <v>#</v>
      </c>
    </row>
    <row r="5083" spans="1:2">
      <c r="A5083" t="s">
        <v>432</v>
      </c>
      <c r="B5083" t="str">
        <f>IF(ISBLANK(VLOOKUP(A5083,Questionnaire!A:KQ,43,FALSE)),"#",VLOOKUP(A5083,Questionnaire!A:KQ,43,FALSE))</f>
        <v>#</v>
      </c>
    </row>
    <row r="5084" spans="1:2">
      <c r="A5084" t="s">
        <v>435</v>
      </c>
      <c r="B5084" t="str">
        <f>IF(ISBLANK(VLOOKUP(A5084,Questionnaire!A:KQ,43,FALSE)),"#",VLOOKUP(A5084,Questionnaire!A:KQ,43,FALSE))</f>
        <v>#</v>
      </c>
    </row>
    <row r="5085" spans="1:2">
      <c r="A5085" t="s">
        <v>437</v>
      </c>
      <c r="B5085" t="str">
        <f>IF(ISBLANK(VLOOKUP(A5085,Questionnaire!A:KQ,43,FALSE)),"#",VLOOKUP(A5085,Questionnaire!A:KQ,43,FALSE))</f>
        <v>#</v>
      </c>
    </row>
    <row r="5086" spans="1:2">
      <c r="A5086" t="s">
        <v>439</v>
      </c>
      <c r="B5086" t="str">
        <f>IF(ISBLANK(VLOOKUP(A5086,Questionnaire!A:KQ,43,FALSE)),"#",VLOOKUP(A5086,Questionnaire!A:KQ,43,FALSE))</f>
        <v>#</v>
      </c>
    </row>
    <row r="5087" spans="1:2">
      <c r="A5087" t="s">
        <v>442</v>
      </c>
      <c r="B5087" t="str">
        <f>IF(ISBLANK(VLOOKUP(A5087,Questionnaire!A:KQ,43,FALSE)),"#",VLOOKUP(A5087,Questionnaire!A:KQ,43,FALSE))</f>
        <v>#</v>
      </c>
    </row>
    <row r="5088" spans="1:2">
      <c r="A5088" t="s">
        <v>445</v>
      </c>
      <c r="B5088" t="str">
        <f>IF(ISBLANK(VLOOKUP(A5088,Questionnaire!A:KQ,43,FALSE)),"#",VLOOKUP(A5088,Questionnaire!A:KQ,43,FALSE))</f>
        <v>#</v>
      </c>
    </row>
    <row r="5089" spans="1:3">
      <c r="A5089" t="s">
        <v>448</v>
      </c>
      <c r="B5089" t="str">
        <f>IF(ISBLANK(VLOOKUP(A5089,Questionnaire!A:KQ,43,FALSE)),"#",VLOOKUP(A5089,Questionnaire!A:KQ,43,FALSE))</f>
        <v>#</v>
      </c>
    </row>
    <row r="5090" spans="1:3">
      <c r="A5090" t="s">
        <v>452</v>
      </c>
      <c r="B5090" t="str">
        <f>IF(ISBLANK(VLOOKUP(A5090,Questionnaire!A:KQ,43,FALSE)),"#",VLOOKUP(A5090,Questionnaire!A:KQ,43,FALSE))</f>
        <v>#</v>
      </c>
    </row>
    <row r="5091" spans="1:3">
      <c r="A5091" t="s">
        <v>455</v>
      </c>
      <c r="B5091" t="str">
        <f>IF(ISBLANK(VLOOKUP(A5091,Questionnaire!A:KQ,43,FALSE)),"#",VLOOKUP(A5091,Questionnaire!A:KQ,43,FALSE))</f>
        <v>#</v>
      </c>
    </row>
    <row r="5092" spans="1:3">
      <c r="A5092" t="s">
        <v>458</v>
      </c>
      <c r="B5092" t="str">
        <f>IF(ISBLANK(VLOOKUP(A5092,Questionnaire!A:KQ,43,FALSE)),"#",VLOOKUP(A5092,Questionnaire!A:KQ,43,FALSE))</f>
        <v>#</v>
      </c>
    </row>
    <row r="5093" spans="1:3">
      <c r="A5093" t="s">
        <v>461</v>
      </c>
      <c r="B5093" t="str">
        <f>IF(ISBLANK(VLOOKUP(A5093,Questionnaire!A:KQ,43,FALSE)),"#",VLOOKUP(A5093,Questionnaire!A:KQ,43,FALSE))</f>
        <v>#</v>
      </c>
    </row>
    <row r="5094" spans="1:3">
      <c r="A5094" t="s">
        <v>465</v>
      </c>
      <c r="B5094" t="str">
        <f>IF(ISBLANK(VLOOKUP(A5094,Questionnaire!A:KQ,43,FALSE)),"#",VLOOKUP(A5094,Questionnaire!A:KQ,43,FALSE))</f>
        <v>#</v>
      </c>
    </row>
    <row r="5095" spans="1:3">
      <c r="A5095" t="s">
        <v>467</v>
      </c>
      <c r="B5095" t="str">
        <f>IF(ISBLANK(VLOOKUP(A5095,Questionnaire!A:KQ,43,FALSE)),"#",VLOOKUP(A5095,Questionnaire!A:KQ,43,FALSE))</f>
        <v>#</v>
      </c>
    </row>
    <row r="5096" spans="1:3">
      <c r="A5096" t="s">
        <v>469</v>
      </c>
      <c r="B5096" t="str">
        <f>IF(ISBLANK(VLOOKUP(A5096,Questionnaire!A:KQ,43,FALSE)),"#",VLOOKUP(A5096,Questionnaire!A:KQ,43,FALSE))</f>
        <v>#</v>
      </c>
    </row>
    <row r="5097" spans="1:3">
      <c r="A5097" t="s">
        <v>471</v>
      </c>
      <c r="B5097" t="str">
        <f>IF(ISBLANK(VLOOKUP(A5097,Questionnaire!A:KQ,43,FALSE)),"#",VLOOKUP(A5097,Questionnaire!A:KQ,43,FALSE))</f>
        <v>#</v>
      </c>
    </row>
    <row r="5098" spans="1:3">
      <c r="A5098" t="s">
        <v>473</v>
      </c>
      <c r="B5098" t="str">
        <f>IF(ISBLANK(VLOOKUP(A5098,Questionnaire!A:KQ,43,FALSE)),"#",VLOOKUP(A5098,Questionnaire!A:KQ,43,FALSE))</f>
        <v>#</v>
      </c>
    </row>
    <row r="5099" spans="1:3">
      <c r="A5099" t="s">
        <v>475</v>
      </c>
      <c r="B5099" t="str">
        <f>IF(ISBLANK(VLOOKUP(A5099,Questionnaire!A:KQ,43,FALSE)),"#",VLOOKUP(A5099,Questionnaire!A:KQ,43,FALSE))</f>
        <v>#</v>
      </c>
    </row>
    <row r="5100" spans="1:3">
      <c r="A5100" t="s">
        <v>185</v>
      </c>
      <c r="B5100" t="str">
        <f>IF(ISBLANK(VLOOKUP(A5100,Questionnaire!A:KQ,44,FALSE)),"#",VLOOKUP(A5100,Questionnaire!A:KQ,44,FALSE))</f>
        <v>#</v>
      </c>
      <c r="C5100">
        <v>41</v>
      </c>
    </row>
    <row r="5101" spans="1:3">
      <c r="A5101" t="s">
        <v>187</v>
      </c>
      <c r="B5101" t="str">
        <f>IF(ISNA(VLOOKUP(VLOOKUP(A5101,Questionnaire!A:KQ,44,FALSE),'CORA Encoding'!D:E,2,FALSE)),"#",VLOOKUP(VLOOKUP(A5101,Questionnaire!A:KQ,44,FALSE),'CORA Encoding'!D:E,2,FALSE))</f>
        <v>#</v>
      </c>
    </row>
    <row r="5102" spans="1:3">
      <c r="A5102" t="s">
        <v>189</v>
      </c>
      <c r="B5102" t="str">
        <f>IF(ISNA(VLOOKUP(VLOOKUP(A5102,Questionnaire!A:KQ,44,FALSE),'CORA Encoding'!G:H,2,FALSE)),"#",VLOOKUP(VLOOKUP(A5102,Questionnaire!A:KQ,44,FALSE),'CORA Encoding'!G:H,2,FALSE))</f>
        <v>#</v>
      </c>
    </row>
    <row r="5103" spans="1:3">
      <c r="A5103" t="s">
        <v>191</v>
      </c>
      <c r="B5103" t="str">
        <f>IF(ISNA(VLOOKUP(VLOOKUP(A5103,Questionnaire!A:KQ,44,FALSE),'Country List'!E:F,2,FALSE)),"#",VLOOKUP(VLOOKUP(A5103,Questionnaire!A:KQ,44,FALSE),'Country List'!E:F,2,FALSE))</f>
        <v>#</v>
      </c>
    </row>
    <row r="5104" spans="1:3">
      <c r="A5104" t="s">
        <v>193</v>
      </c>
      <c r="B5104" t="str">
        <f>IF(ISNA(VLOOKUP(VLOOKUP(A5104,Questionnaire!A:KQ,44,FALSE),'Industry List'!B:C,2,FALSE)),"#",VLOOKUP(VLOOKUP(A5104,Questionnaire!A:KQ,44,FALSE),'Industry List'!B:C,2,FALSE))</f>
        <v>#</v>
      </c>
    </row>
    <row r="5105" spans="1:2">
      <c r="A5105" t="s">
        <v>197</v>
      </c>
      <c r="B5105" t="str">
        <f>IF(ISBLANK(VLOOKUP(A5105,Questionnaire!A:KQ,44,FALSE)),"#",VLOOKUP(A5105,Questionnaire!A:KQ,44,FALSE))</f>
        <v>#</v>
      </c>
    </row>
    <row r="5106" spans="1:2">
      <c r="A5106" t="s">
        <v>201</v>
      </c>
      <c r="B5106" t="str">
        <f>IF(ISBLANK(VLOOKUP(A5106,Questionnaire!A:KQ,44,FALSE)),"#",VLOOKUP(A5106,Questionnaire!A:KQ,44,FALSE))</f>
        <v>#</v>
      </c>
    </row>
    <row r="5107" spans="1:2">
      <c r="A5107" t="s">
        <v>203</v>
      </c>
      <c r="B5107" t="str">
        <f>IF(ISNA(VLOOKUP(VLOOKUP(A5107,Questionnaire!A:KQ,44,FALSE),'CORA Encoding'!J:K,2,FALSE)),"#",VLOOKUP(VLOOKUP(A5107,Questionnaire!A:KQ,44,FALSE),'CORA Encoding'!J:K,2,FALSE))</f>
        <v>#</v>
      </c>
    </row>
    <row r="5108" spans="1:2">
      <c r="A5108" t="s">
        <v>208</v>
      </c>
      <c r="B5108" t="str">
        <f>IF(ISBLANK(VLOOKUP(A5108,Questionnaire!A:KQ,44,FALSE)),"#",VLOOKUP(A5108,Questionnaire!A:KQ,44,FALSE))</f>
        <v>#</v>
      </c>
    </row>
    <row r="5109" spans="1:2">
      <c r="A5109" t="s">
        <v>213</v>
      </c>
      <c r="B5109" t="str">
        <f>IF(ISBLANK(VLOOKUP(A5109,Questionnaire!A:KQ,44,FALSE)),"#",VLOOKUP(A5109,Questionnaire!A:KQ,44,FALSE))</f>
        <v>#</v>
      </c>
    </row>
    <row r="5110" spans="1:2">
      <c r="A5110" t="s">
        <v>215</v>
      </c>
      <c r="B5110" t="str">
        <f>IF(ISBLANK(VLOOKUP(A5110,Questionnaire!A:KQ,44,FALSE)),"#",VLOOKUP(A5110,Questionnaire!A:KQ,44,FALSE))</f>
        <v>#</v>
      </c>
    </row>
    <row r="5111" spans="1:2">
      <c r="A5111" t="s">
        <v>217</v>
      </c>
      <c r="B5111" t="str">
        <f>IF(ISBLANK(VLOOKUP(A5111,Questionnaire!A:KQ,44,FALSE)),"#",VLOOKUP(A5111,Questionnaire!A:KQ,44,FALSE))</f>
        <v>#</v>
      </c>
    </row>
    <row r="5112" spans="1:2">
      <c r="A5112" t="s">
        <v>219</v>
      </c>
      <c r="B5112" t="str">
        <f>IF(ISBLANK(VLOOKUP(A5112,Questionnaire!A:KQ,44,FALSE)),"#",VLOOKUP(A5112,Questionnaire!A:KQ,44,FALSE))</f>
        <v>#</v>
      </c>
    </row>
    <row r="5113" spans="1:2">
      <c r="A5113" t="s">
        <v>221</v>
      </c>
      <c r="B5113" t="str">
        <f>IF(ISBLANK(VLOOKUP(A5113,Questionnaire!A:KQ,44,FALSE)),"#",VLOOKUP(A5113,Questionnaire!A:KQ,44,FALSE))</f>
        <v>#</v>
      </c>
    </row>
    <row r="5114" spans="1:2">
      <c r="A5114" t="s">
        <v>223</v>
      </c>
      <c r="B5114" t="str">
        <f>IF(ISBLANK(VLOOKUP(A5114,Questionnaire!A:KQ,44,FALSE)),"#",VLOOKUP(A5114,Questionnaire!A:KQ,44,FALSE))</f>
        <v>#</v>
      </c>
    </row>
    <row r="5115" spans="1:2">
      <c r="A5115" t="s">
        <v>225</v>
      </c>
      <c r="B5115" t="str">
        <f>IF(ISBLANK(VLOOKUP(A5115,Questionnaire!A:KQ,44,FALSE)),"#",VLOOKUP(A5115,Questionnaire!A:KQ,44,FALSE))</f>
        <v>#</v>
      </c>
    </row>
    <row r="5116" spans="1:2">
      <c r="A5116" t="s">
        <v>227</v>
      </c>
      <c r="B5116" t="str">
        <f>IF(ISBLANK(VLOOKUP(A5116,Questionnaire!A:KQ,44,FALSE)),"#",VLOOKUP(A5116,Questionnaire!A:KQ,44,FALSE))</f>
        <v>#</v>
      </c>
    </row>
    <row r="5117" spans="1:2">
      <c r="A5117" t="s">
        <v>229</v>
      </c>
      <c r="B5117" t="str">
        <f>IF(ISBLANK(VLOOKUP(A5117,Questionnaire!A:KQ,44,FALSE)),"#",VLOOKUP(A5117,Questionnaire!A:KQ,44,FALSE))</f>
        <v>#</v>
      </c>
    </row>
    <row r="5118" spans="1:2">
      <c r="A5118" t="s">
        <v>231</v>
      </c>
      <c r="B5118" t="str">
        <f>IF(ISBLANK(VLOOKUP(A5118,Questionnaire!A:KQ,44,FALSE)),"#",VLOOKUP(A5118,Questionnaire!A:KQ,44,FALSE))</f>
        <v>#</v>
      </c>
    </row>
    <row r="5119" spans="1:2">
      <c r="A5119" t="s">
        <v>233</v>
      </c>
      <c r="B5119" t="str">
        <f>IF(ISBLANK(VLOOKUP(A5119,Questionnaire!A:KQ,44,FALSE)),"#",VLOOKUP(A5119,Questionnaire!A:KQ,44,FALSE))</f>
        <v>#</v>
      </c>
    </row>
    <row r="5120" spans="1:2">
      <c r="A5120" t="s">
        <v>235</v>
      </c>
      <c r="B5120" t="str">
        <f>IF(ISBLANK(VLOOKUP(A5120,Questionnaire!A:KQ,44,FALSE)),"#",VLOOKUP(A5120,Questionnaire!A:KQ,44,FALSE))</f>
        <v>#</v>
      </c>
    </row>
    <row r="5121" spans="1:2">
      <c r="A5121" t="s">
        <v>237</v>
      </c>
      <c r="B5121" t="str">
        <f>IF(ISBLANK(VLOOKUP(A5121,Questionnaire!A:KQ,44,FALSE)),"#",VLOOKUP(A5121,Questionnaire!A:KQ,44,FALSE))</f>
        <v>#</v>
      </c>
    </row>
    <row r="5122" spans="1:2">
      <c r="A5122" t="s">
        <v>239</v>
      </c>
      <c r="B5122" t="str">
        <f>IF(ISBLANK(VLOOKUP(A5122,Questionnaire!A:KQ,44,FALSE)),"#",VLOOKUP(A5122,Questionnaire!A:KQ,44,FALSE))</f>
        <v>#</v>
      </c>
    </row>
    <row r="5123" spans="1:2">
      <c r="A5123" t="s">
        <v>242</v>
      </c>
      <c r="B5123" t="str">
        <f>IF(ISBLANK(VLOOKUP(A5123,Questionnaire!A:KQ,44,FALSE)),"#",VLOOKUP(A5123,Questionnaire!A:KQ,44,FALSE))</f>
        <v>#</v>
      </c>
    </row>
    <row r="5124" spans="1:2">
      <c r="A5124" t="s">
        <v>245</v>
      </c>
      <c r="B5124" t="str">
        <f>IF(ISBLANK(VLOOKUP(A5124,Questionnaire!A:KQ,44,FALSE)),"#",VLOOKUP(A5124,Questionnaire!A:KQ,44,FALSE))</f>
        <v>#</v>
      </c>
    </row>
    <row r="5125" spans="1:2">
      <c r="A5125" t="s">
        <v>247</v>
      </c>
      <c r="B5125" t="str">
        <f>IF(ISBLANK(VLOOKUP(A5125,Questionnaire!A:KQ,44,FALSE)),"#",VLOOKUP(A5125,Questionnaire!A:KQ,44,FALSE))</f>
        <v>#</v>
      </c>
    </row>
    <row r="5126" spans="1:2">
      <c r="A5126" t="s">
        <v>249</v>
      </c>
      <c r="B5126" t="str">
        <f>IF(ISBLANK(VLOOKUP(A5126,Questionnaire!A:KQ,44,FALSE)),"#",VLOOKUP(A5126,Questionnaire!A:KQ,44,FALSE))</f>
        <v>#</v>
      </c>
    </row>
    <row r="5127" spans="1:2">
      <c r="A5127" t="s">
        <v>250</v>
      </c>
      <c r="B5127" t="str">
        <f>IF(ISBLANK(VLOOKUP(A5127,Questionnaire!A:KQ,44,FALSE)),"#",VLOOKUP(A5127,Questionnaire!A:KQ,44,FALSE))</f>
        <v>#</v>
      </c>
    </row>
    <row r="5128" spans="1:2">
      <c r="A5128" t="s">
        <v>252</v>
      </c>
      <c r="B5128" t="str">
        <f>IF(ISBLANK(VLOOKUP(A5128,Questionnaire!A:KQ,44,FALSE)),"#",VLOOKUP(A5128,Questionnaire!A:KQ,44,FALSE))</f>
        <v>#</v>
      </c>
    </row>
    <row r="5129" spans="1:2">
      <c r="A5129" t="s">
        <v>255</v>
      </c>
      <c r="B5129" t="str">
        <f>IF(ISBLANK(VLOOKUP(A5129,Questionnaire!A:KQ,44,FALSE)),"#",VLOOKUP(A5129,Questionnaire!A:KQ,44,FALSE))</f>
        <v>#</v>
      </c>
    </row>
    <row r="5130" spans="1:2">
      <c r="A5130" t="s">
        <v>258</v>
      </c>
      <c r="B5130" t="str">
        <f>IF(ISNA(VLOOKUP(VLOOKUP(A5130,Questionnaire!A:KQ,44,FALSE),'CORA Encoding'!M:N,2,FALSE)),"#",VLOOKUP(VLOOKUP(A5130,Questionnaire!A:KQ,44,FALSE),'CORA Encoding'!M:N,2,FALSE))</f>
        <v>#</v>
      </c>
    </row>
    <row r="5131" spans="1:2">
      <c r="A5131" t="s">
        <v>261</v>
      </c>
      <c r="B5131" t="str">
        <f>IF(ISBLANK(VLOOKUP(A5131,Questionnaire!A:KQ,44,FALSE)),"#",VLOOKUP(A5131,Questionnaire!A:KQ,44,FALSE))</f>
        <v>#</v>
      </c>
    </row>
    <row r="5132" spans="1:2">
      <c r="A5132" t="s">
        <v>263</v>
      </c>
      <c r="B5132" t="str">
        <f>IF(ISBLANK(VLOOKUP(A5132,Questionnaire!A:KQ,44,FALSE)),"#",VLOOKUP(A5132,Questionnaire!A:KQ,44,FALSE))</f>
        <v>#</v>
      </c>
    </row>
    <row r="5133" spans="1:2">
      <c r="A5133" t="s">
        <v>265</v>
      </c>
      <c r="B5133" t="str">
        <f>IF(ISBLANK(VLOOKUP(A5133,Questionnaire!A:KQ,44,FALSE)),"#",VLOOKUP(A5133,Questionnaire!A:KQ,44,FALSE))</f>
        <v>#</v>
      </c>
    </row>
    <row r="5134" spans="1:2">
      <c r="A5134" t="s">
        <v>267</v>
      </c>
      <c r="B5134" t="str">
        <f>IF(ISBLANK(VLOOKUP(A5134,Questionnaire!A:KQ,44,FALSE)),"#",VLOOKUP(A5134,Questionnaire!A:KQ,44,FALSE))</f>
        <v>#</v>
      </c>
    </row>
    <row r="5135" spans="1:2">
      <c r="A5135" t="s">
        <v>269</v>
      </c>
      <c r="B5135" t="str">
        <f>IF(ISBLANK(VLOOKUP(A5135,Questionnaire!A:KQ,44,FALSE)),"#",VLOOKUP(A5135,Questionnaire!A:KQ,44,FALSE))</f>
        <v>#</v>
      </c>
    </row>
    <row r="5136" spans="1:2">
      <c r="A5136" t="s">
        <v>274</v>
      </c>
      <c r="B5136" t="str">
        <f>IF(ISBLANK(VLOOKUP(A5136,Questionnaire!A:KQ,44,FALSE)),"#",VLOOKUP(A5136,Questionnaire!A:KQ,44,FALSE))</f>
        <v>#</v>
      </c>
    </row>
    <row r="5137" spans="1:2">
      <c r="A5137" t="s">
        <v>276</v>
      </c>
      <c r="B5137" t="str">
        <f>IF(ISBLANK(VLOOKUP(A5137,Questionnaire!A:KQ,44,FALSE)),"#",VLOOKUP(A5137,Questionnaire!A:KQ,44,FALSE))</f>
        <v>#</v>
      </c>
    </row>
    <row r="5138" spans="1:2">
      <c r="A5138" t="s">
        <v>278</v>
      </c>
      <c r="B5138" t="str">
        <f>IF(ISBLANK(VLOOKUP(A5138,Questionnaire!A:KQ,44,FALSE)),"#",VLOOKUP(A5138,Questionnaire!A:KQ,44,FALSE))</f>
        <v>#</v>
      </c>
    </row>
    <row r="5139" spans="1:2">
      <c r="A5139" t="s">
        <v>280</v>
      </c>
      <c r="B5139" t="str">
        <f>IF(ISBLANK(VLOOKUP(A5139,Questionnaire!A:KQ,44,FALSE)),"#",VLOOKUP(A5139,Questionnaire!A:KQ,44,FALSE))</f>
        <v>#</v>
      </c>
    </row>
    <row r="5140" spans="1:2">
      <c r="A5140" t="s">
        <v>282</v>
      </c>
      <c r="B5140" t="str">
        <f>IF(ISBLANK(VLOOKUP(A5140,Questionnaire!A:KQ,44,FALSE)),"#",VLOOKUP(A5140,Questionnaire!A:KQ,44,FALSE))</f>
        <v>#</v>
      </c>
    </row>
    <row r="5141" spans="1:2">
      <c r="A5141" t="s">
        <v>286</v>
      </c>
      <c r="B5141" t="str">
        <f>IF(ISBLANK(VLOOKUP(A5141,Questionnaire!A:KQ,44,FALSE)),"#",VLOOKUP(A5141,Questionnaire!A:KQ,44,FALSE))</f>
        <v>#</v>
      </c>
    </row>
    <row r="5142" spans="1:2">
      <c r="A5142" t="s">
        <v>288</v>
      </c>
      <c r="B5142" t="str">
        <f>IF(ISBLANK(VLOOKUP(A5142,Questionnaire!A:KQ,44,FALSE)),"#",VLOOKUP(A5142,Questionnaire!A:KQ,44,FALSE))</f>
        <v>#</v>
      </c>
    </row>
    <row r="5143" spans="1:2">
      <c r="A5143" t="s">
        <v>290</v>
      </c>
      <c r="B5143" t="str">
        <f>IF(ISBLANK(VLOOKUP(A5143,Questionnaire!A:KQ,44,FALSE)),"#",VLOOKUP(A5143,Questionnaire!A:KQ,44,FALSE))</f>
        <v>#</v>
      </c>
    </row>
    <row r="5144" spans="1:2">
      <c r="A5144" t="s">
        <v>292</v>
      </c>
      <c r="B5144" t="str">
        <f>IF(ISBLANK(VLOOKUP(A5144,Questionnaire!A:KQ,44,FALSE)),"#",VLOOKUP(A5144,Questionnaire!A:KQ,44,FALSE))</f>
        <v>#</v>
      </c>
    </row>
    <row r="5145" spans="1:2">
      <c r="A5145" t="s">
        <v>294</v>
      </c>
      <c r="B5145" t="str">
        <f>IF(ISBLANK(VLOOKUP(A5145,Questionnaire!A:KQ,44,FALSE)),"#",VLOOKUP(A5145,Questionnaire!A:KQ,44,FALSE))</f>
        <v>#</v>
      </c>
    </row>
    <row r="5146" spans="1:2">
      <c r="A5146" t="s">
        <v>296</v>
      </c>
      <c r="B5146" t="str">
        <f>IF(ISBLANK(VLOOKUP(A5146,Questionnaire!A:KQ,44,FALSE)),"#",VLOOKUP(A5146,Questionnaire!A:KQ,44,FALSE))</f>
        <v>#</v>
      </c>
    </row>
    <row r="5147" spans="1:2">
      <c r="A5147" t="s">
        <v>301</v>
      </c>
      <c r="B5147" t="str">
        <f>IF(ISBLANK(VLOOKUP(A5147,Questionnaire!A:KQ,44,FALSE)),"#",VLOOKUP(A5147,Questionnaire!A:KQ,44,FALSE))</f>
        <v>#</v>
      </c>
    </row>
    <row r="5148" spans="1:2">
      <c r="A5148" t="s">
        <v>303</v>
      </c>
      <c r="B5148" t="str">
        <f>IF(ISBLANK(VLOOKUP(A5148,Questionnaire!A:KQ,44,FALSE)),"#",VLOOKUP(A5148,Questionnaire!A:KQ,44,FALSE))</f>
        <v>#</v>
      </c>
    </row>
    <row r="5149" spans="1:2">
      <c r="A5149" t="s">
        <v>305</v>
      </c>
      <c r="B5149" t="str">
        <f>IF(ISBLANK(VLOOKUP(A5149,Questionnaire!A:KQ,44,FALSE)),"#",VLOOKUP(A5149,Questionnaire!A:KQ,44,FALSE))</f>
        <v>#</v>
      </c>
    </row>
    <row r="5150" spans="1:2">
      <c r="A5150" t="s">
        <v>307</v>
      </c>
      <c r="B5150" t="str">
        <f>IF(ISBLANK(VLOOKUP(A5150,Questionnaire!A:KQ,44,FALSE)),"#",VLOOKUP(A5150,Questionnaire!A:KQ,44,FALSE))</f>
        <v>#</v>
      </c>
    </row>
    <row r="5151" spans="1:2">
      <c r="A5151" t="s">
        <v>311</v>
      </c>
      <c r="B5151" t="str">
        <f>IF(ISBLANK(VLOOKUP(A5151,Questionnaire!A:KQ,44,FALSE)),"#",VLOOKUP(A5151,Questionnaire!A:KQ,44,FALSE))</f>
        <v>#</v>
      </c>
    </row>
    <row r="5152" spans="1:2">
      <c r="A5152" t="s">
        <v>313</v>
      </c>
      <c r="B5152" t="str">
        <f>IF(ISBLANK(VLOOKUP(A5152,Questionnaire!A:KQ,44,FALSE)),"#",VLOOKUP(A5152,Questionnaire!A:KQ,44,FALSE))</f>
        <v>#</v>
      </c>
    </row>
    <row r="5153" spans="1:2">
      <c r="A5153" t="s">
        <v>314</v>
      </c>
      <c r="B5153" t="str">
        <f>IF(ISBLANK(VLOOKUP(A5153,Questionnaire!A:KQ,44,FALSE)),"#",VLOOKUP(A5153,Questionnaire!A:KQ,44,FALSE))</f>
        <v>#</v>
      </c>
    </row>
    <row r="5154" spans="1:2">
      <c r="A5154" t="s">
        <v>315</v>
      </c>
      <c r="B5154" t="str">
        <f>IF(ISBLANK(VLOOKUP(A5154,Questionnaire!A:KQ,44,FALSE)),"#",VLOOKUP(A5154,Questionnaire!A:KQ,44,FALSE))</f>
        <v>#</v>
      </c>
    </row>
    <row r="5155" spans="1:2">
      <c r="A5155" t="s">
        <v>317</v>
      </c>
      <c r="B5155" t="str">
        <f>IF(ISBLANK(VLOOKUP(A5155,Questionnaire!A:KQ,44,FALSE)),"#",VLOOKUP(A5155,Questionnaire!A:KQ,44,FALSE))</f>
        <v>#</v>
      </c>
    </row>
    <row r="5156" spans="1:2">
      <c r="A5156" t="s">
        <v>319</v>
      </c>
      <c r="B5156" t="str">
        <f>IF(ISBLANK(VLOOKUP(A5156,Questionnaire!A:KQ,44,FALSE)),"#",VLOOKUP(A5156,Questionnaire!A:KQ,44,FALSE))</f>
        <v>#</v>
      </c>
    </row>
    <row r="5157" spans="1:2">
      <c r="A5157" t="s">
        <v>322</v>
      </c>
      <c r="B5157" t="str">
        <f>IF(ISBLANK(VLOOKUP(A5157,Questionnaire!A:KQ,44,FALSE)),"#",VLOOKUP(A5157,Questionnaire!A:KQ,44,FALSE))</f>
        <v>#</v>
      </c>
    </row>
    <row r="5158" spans="1:2">
      <c r="A5158" t="s">
        <v>326</v>
      </c>
      <c r="B5158" t="str">
        <f>IF(ISBLANK(VLOOKUP(A5158,Questionnaire!A:KQ,44,FALSE)),"#",VLOOKUP(A5158,Questionnaire!A:KQ,44,FALSE))</f>
        <v>#</v>
      </c>
    </row>
    <row r="5159" spans="1:2">
      <c r="A5159" t="s">
        <v>328</v>
      </c>
      <c r="B5159" t="str">
        <f>IF(ISBLANK(VLOOKUP(A5159,Questionnaire!A:KQ,44,FALSE)),"#",VLOOKUP(A5159,Questionnaire!A:KQ,44,FALSE))</f>
        <v>#</v>
      </c>
    </row>
    <row r="5160" spans="1:2">
      <c r="A5160" t="s">
        <v>332</v>
      </c>
      <c r="B5160" t="str">
        <f>IF(ISBLANK(VLOOKUP(A5160,Questionnaire!A:KQ,44,FALSE)),"#",VLOOKUP(A5160,Questionnaire!A:KQ,44,FALSE))</f>
        <v>#</v>
      </c>
    </row>
    <row r="5161" spans="1:2">
      <c r="A5161" t="s">
        <v>333</v>
      </c>
      <c r="B5161" t="str">
        <f>IF(ISBLANK(VLOOKUP(A5161,Questionnaire!A:KQ,44,FALSE)),"#",VLOOKUP(A5161,Questionnaire!A:KQ,44,FALSE))</f>
        <v>#</v>
      </c>
    </row>
    <row r="5162" spans="1:2">
      <c r="A5162" t="s">
        <v>334</v>
      </c>
      <c r="B5162" t="str">
        <f>IF(ISBLANK(VLOOKUP(A5162,Questionnaire!A:KQ,44,FALSE)),"#",VLOOKUP(A5162,Questionnaire!A:KQ,44,FALSE))</f>
        <v>#</v>
      </c>
    </row>
    <row r="5163" spans="1:2">
      <c r="A5163" t="s">
        <v>335</v>
      </c>
      <c r="B5163" t="str">
        <f>IF(ISBLANK(VLOOKUP(A5163,Questionnaire!A:KQ,44,FALSE)),"#",VLOOKUP(A5163,Questionnaire!A:KQ,44,FALSE))</f>
        <v>#</v>
      </c>
    </row>
    <row r="5164" spans="1:2">
      <c r="A5164" t="s">
        <v>336</v>
      </c>
      <c r="B5164" t="str">
        <f>IF(ISBLANK(VLOOKUP(A5164,Questionnaire!A:KQ,44,FALSE)),"#",VLOOKUP(A5164,Questionnaire!A:KQ,44,FALSE))</f>
        <v>#</v>
      </c>
    </row>
    <row r="5165" spans="1:2">
      <c r="A5165" t="s">
        <v>337</v>
      </c>
      <c r="B5165" t="str">
        <f>IF(ISBLANK(VLOOKUP(A5165,Questionnaire!A:KQ,44,FALSE)),"#",VLOOKUP(A5165,Questionnaire!A:KQ,44,FALSE))</f>
        <v>#</v>
      </c>
    </row>
    <row r="5166" spans="1:2">
      <c r="A5166" t="s">
        <v>338</v>
      </c>
      <c r="B5166" t="str">
        <f>IF(ISBLANK(VLOOKUP(A5166,Questionnaire!A:KQ,44,FALSE)),"#",VLOOKUP(A5166,Questionnaire!A:KQ,44,FALSE))</f>
        <v>#</v>
      </c>
    </row>
    <row r="5167" spans="1:2">
      <c r="A5167" t="s">
        <v>339</v>
      </c>
      <c r="B5167" t="str">
        <f>IF(ISBLANK(VLOOKUP(A5167,Questionnaire!A:KQ,44,FALSE)),"#",VLOOKUP(A5167,Questionnaire!A:KQ,44,FALSE))</f>
        <v>#</v>
      </c>
    </row>
    <row r="5168" spans="1:2">
      <c r="A5168" t="s">
        <v>340</v>
      </c>
      <c r="B5168" t="str">
        <f>IF(ISBLANK(VLOOKUP(A5168,Questionnaire!A:KQ,44,FALSE)),"#",VLOOKUP(A5168,Questionnaire!A:KQ,44,FALSE))</f>
        <v>#</v>
      </c>
    </row>
    <row r="5169" spans="1:2">
      <c r="A5169" t="s">
        <v>341</v>
      </c>
      <c r="B5169" t="str">
        <f>IF(ISBLANK(VLOOKUP(A5169,Questionnaire!A:KQ,44,FALSE)),"#",VLOOKUP(A5169,Questionnaire!A:KQ,44,FALSE))</f>
        <v>#</v>
      </c>
    </row>
    <row r="5170" spans="1:2">
      <c r="A5170" t="s">
        <v>342</v>
      </c>
      <c r="B5170" t="str">
        <f>IF(ISBLANK(VLOOKUP(A5170,Questionnaire!A:KQ,44,FALSE)),"#",VLOOKUP(A5170,Questionnaire!A:KQ,44,FALSE))</f>
        <v>#</v>
      </c>
    </row>
    <row r="5171" spans="1:2">
      <c r="A5171" t="s">
        <v>343</v>
      </c>
      <c r="B5171" t="str">
        <f>IF(ISBLANK(VLOOKUP(A5171,Questionnaire!A:KQ,44,FALSE)),"#",VLOOKUP(A5171,Questionnaire!A:KQ,44,FALSE))</f>
        <v>#</v>
      </c>
    </row>
    <row r="5172" spans="1:2">
      <c r="A5172" t="s">
        <v>344</v>
      </c>
      <c r="B5172" t="str">
        <f>IF(ISBLANK(VLOOKUP(A5172,Questionnaire!A:KQ,44,FALSE)),"#",VLOOKUP(A5172,Questionnaire!A:KQ,44,FALSE))</f>
        <v>#</v>
      </c>
    </row>
    <row r="5173" spans="1:2">
      <c r="A5173" t="s">
        <v>345</v>
      </c>
      <c r="B5173" t="str">
        <f>IF(ISBLANK(VLOOKUP(A5173,Questionnaire!A:KQ,44,FALSE)),"#",VLOOKUP(A5173,Questionnaire!A:KQ,44,FALSE))</f>
        <v>#</v>
      </c>
    </row>
    <row r="5174" spans="1:2">
      <c r="A5174" t="s">
        <v>348</v>
      </c>
      <c r="B5174" t="str">
        <f>IF(ISBLANK(VLOOKUP(A5174,Questionnaire!A:KQ,44,FALSE)),"#",VLOOKUP(A5174,Questionnaire!A:KQ,44,FALSE))</f>
        <v>#</v>
      </c>
    </row>
    <row r="5175" spans="1:2">
      <c r="A5175" t="s">
        <v>353</v>
      </c>
      <c r="B5175" t="str">
        <f>IF(ISBLANK(VLOOKUP(A5175,Questionnaire!A:KQ,44,FALSE)),"#",VLOOKUP(A5175,Questionnaire!A:KQ,44,FALSE))</f>
        <v>#</v>
      </c>
    </row>
    <row r="5176" spans="1:2">
      <c r="A5176" t="s">
        <v>354</v>
      </c>
      <c r="B5176" t="str">
        <f>IF(ISBLANK(VLOOKUP(A5176,Questionnaire!A:KQ,44,FALSE)),"#",VLOOKUP(A5176,Questionnaire!A:KQ,44,FALSE))</f>
        <v>#</v>
      </c>
    </row>
    <row r="5177" spans="1:2">
      <c r="A5177" t="s">
        <v>355</v>
      </c>
      <c r="B5177" t="str">
        <f>IF(ISBLANK(VLOOKUP(A5177,Questionnaire!A:KQ,44,FALSE)),"#",VLOOKUP(A5177,Questionnaire!A:KQ,44,FALSE))</f>
        <v>#</v>
      </c>
    </row>
    <row r="5178" spans="1:2">
      <c r="A5178" t="s">
        <v>356</v>
      </c>
      <c r="B5178" t="str">
        <f>IF(ISBLANK(VLOOKUP(A5178,Questionnaire!A:KQ,44,FALSE)),"#",VLOOKUP(A5178,Questionnaire!A:KQ,44,FALSE))</f>
        <v>#</v>
      </c>
    </row>
    <row r="5179" spans="1:2">
      <c r="A5179" t="s">
        <v>357</v>
      </c>
      <c r="B5179" t="str">
        <f>IF(ISBLANK(VLOOKUP(A5179,Questionnaire!A:KQ,44,FALSE)),"#",VLOOKUP(A5179,Questionnaire!A:KQ,44,FALSE))</f>
        <v>#</v>
      </c>
    </row>
    <row r="5180" spans="1:2">
      <c r="A5180" t="s">
        <v>360</v>
      </c>
      <c r="B5180" t="str">
        <f>IF(ISBLANK(VLOOKUP(A5180,Questionnaire!A:KQ,44,FALSE)),"#",VLOOKUP(A5180,Questionnaire!A:KQ,44,FALSE))</f>
        <v>#</v>
      </c>
    </row>
    <row r="5181" spans="1:2">
      <c r="A5181" t="s">
        <v>362</v>
      </c>
      <c r="B5181" t="str">
        <f>IF(ISBLANK(VLOOKUP(A5181,Questionnaire!A:KQ,44,FALSE)),"#",VLOOKUP(A5181,Questionnaire!A:KQ,44,FALSE))</f>
        <v>#</v>
      </c>
    </row>
    <row r="5182" spans="1:2">
      <c r="A5182" t="s">
        <v>363</v>
      </c>
      <c r="B5182" t="str">
        <f>IF(ISBLANK(VLOOKUP(A5182,Questionnaire!A:KQ,44,FALSE)),"#",VLOOKUP(A5182,Questionnaire!A:KQ,44,FALSE))</f>
        <v>#</v>
      </c>
    </row>
    <row r="5183" spans="1:2">
      <c r="A5183" t="s">
        <v>364</v>
      </c>
      <c r="B5183" t="str">
        <f>IF(ISBLANK(VLOOKUP(A5183,Questionnaire!A:KQ,44,FALSE)),"#",VLOOKUP(A5183,Questionnaire!A:KQ,44,FALSE))</f>
        <v>#</v>
      </c>
    </row>
    <row r="5184" spans="1:2">
      <c r="A5184" t="s">
        <v>365</v>
      </c>
      <c r="B5184" t="str">
        <f>IF(ISBLANK(VLOOKUP(A5184,Questionnaire!A:KQ,44,FALSE)),"#",VLOOKUP(A5184,Questionnaire!A:KQ,44,FALSE))</f>
        <v>#</v>
      </c>
    </row>
    <row r="5185" spans="1:2">
      <c r="A5185" t="s">
        <v>366</v>
      </c>
      <c r="B5185" t="str">
        <f>IF(ISBLANK(VLOOKUP(A5185,Questionnaire!A:KQ,44,FALSE)),"#",VLOOKUP(A5185,Questionnaire!A:KQ,44,FALSE))</f>
        <v>#</v>
      </c>
    </row>
    <row r="5186" spans="1:2">
      <c r="A5186" t="s">
        <v>371</v>
      </c>
      <c r="B5186" t="str">
        <f>IF(ISBLANK(VLOOKUP(A5186,Questionnaire!A:KQ,44,FALSE)),"#",VLOOKUP(A5186,Questionnaire!A:KQ,44,FALSE))</f>
        <v>#</v>
      </c>
    </row>
    <row r="5187" spans="1:2">
      <c r="A5187" t="s">
        <v>372</v>
      </c>
      <c r="B5187" t="str">
        <f>IF(ISBLANK(VLOOKUP(A5187,Questionnaire!A:KQ,44,FALSE)),"#",VLOOKUP(A5187,Questionnaire!A:KQ,44,FALSE))</f>
        <v>#</v>
      </c>
    </row>
    <row r="5188" spans="1:2">
      <c r="A5188" t="s">
        <v>373</v>
      </c>
      <c r="B5188" t="str">
        <f>IF(ISBLANK(VLOOKUP(A5188,Questionnaire!A:KQ,44,FALSE)),"#",VLOOKUP(A5188,Questionnaire!A:KQ,44,FALSE))</f>
        <v>#</v>
      </c>
    </row>
    <row r="5189" spans="1:2">
      <c r="A5189" t="s">
        <v>374</v>
      </c>
      <c r="B5189" t="str">
        <f>IF(ISBLANK(VLOOKUP(A5189,Questionnaire!A:KQ,44,FALSE)),"#",VLOOKUP(A5189,Questionnaire!A:KQ,44,FALSE))</f>
        <v>#</v>
      </c>
    </row>
    <row r="5190" spans="1:2">
      <c r="A5190" t="s">
        <v>377</v>
      </c>
      <c r="B5190" t="str">
        <f>IF(ISBLANK(VLOOKUP(A5190,Questionnaire!A:KQ,44,FALSE)),"#",VLOOKUP(A5190,Questionnaire!A:KQ,44,FALSE))</f>
        <v>#</v>
      </c>
    </row>
    <row r="5191" spans="1:2">
      <c r="A5191" t="s">
        <v>379</v>
      </c>
      <c r="B5191" t="str">
        <f>IF(ISBLANK(VLOOKUP(A5191,Questionnaire!A:KQ,44,FALSE)),"#",VLOOKUP(A5191,Questionnaire!A:KQ,44,FALSE))</f>
        <v>#</v>
      </c>
    </row>
    <row r="5192" spans="1:2">
      <c r="A5192" t="s">
        <v>380</v>
      </c>
      <c r="B5192" t="str">
        <f>IF(ISBLANK(VLOOKUP(A5192,Questionnaire!A:KQ,44,FALSE)),"#",VLOOKUP(A5192,Questionnaire!A:KQ,44,FALSE))</f>
        <v>#</v>
      </c>
    </row>
    <row r="5193" spans="1:2">
      <c r="A5193" t="s">
        <v>381</v>
      </c>
      <c r="B5193" t="str">
        <f>IF(ISBLANK(VLOOKUP(A5193,Questionnaire!A:KQ,44,FALSE)),"#",VLOOKUP(A5193,Questionnaire!A:KQ,44,FALSE))</f>
        <v>#</v>
      </c>
    </row>
    <row r="5194" spans="1:2">
      <c r="A5194" t="s">
        <v>382</v>
      </c>
      <c r="B5194" t="str">
        <f>IF(ISBLANK(VLOOKUP(A5194,Questionnaire!A:KQ,44,FALSE)),"#",VLOOKUP(A5194,Questionnaire!A:KQ,44,FALSE))</f>
        <v>#</v>
      </c>
    </row>
    <row r="5195" spans="1:2">
      <c r="A5195" t="s">
        <v>384</v>
      </c>
      <c r="B5195" t="str">
        <f>IF(ISBLANK(VLOOKUP(A5195,Questionnaire!A:KQ,44,FALSE)),"#",VLOOKUP(A5195,Questionnaire!A:KQ,44,FALSE))</f>
        <v>#</v>
      </c>
    </row>
    <row r="5196" spans="1:2">
      <c r="A5196" t="s">
        <v>387</v>
      </c>
      <c r="B5196" t="str">
        <f>IF(ISBLANK(VLOOKUP(A5196,Questionnaire!A:KQ,44,FALSE)),"#",VLOOKUP(A5196,Questionnaire!A:KQ,44,FALSE))</f>
        <v>#</v>
      </c>
    </row>
    <row r="5197" spans="1:2">
      <c r="A5197" t="s">
        <v>391</v>
      </c>
      <c r="B5197" t="str">
        <f>IF(ISBLANK(VLOOKUP(A5197,Questionnaire!A:KQ,44,FALSE)),"#",VLOOKUP(A5197,Questionnaire!A:KQ,44,FALSE))</f>
        <v>#</v>
      </c>
    </row>
    <row r="5198" spans="1:2">
      <c r="A5198" t="s">
        <v>393</v>
      </c>
      <c r="B5198" t="str">
        <f>IF(ISBLANK(VLOOKUP(A5198,Questionnaire!A:KQ,44,FALSE)),"#",VLOOKUP(A5198,Questionnaire!A:KQ,44,FALSE))</f>
        <v>#</v>
      </c>
    </row>
    <row r="5199" spans="1:2">
      <c r="A5199" t="s">
        <v>395</v>
      </c>
      <c r="B5199" t="str">
        <f>IF(ISBLANK(VLOOKUP(A5199,Questionnaire!A:KQ,44,FALSE)),"#",VLOOKUP(A5199,Questionnaire!A:KQ,44,FALSE))</f>
        <v>#</v>
      </c>
    </row>
    <row r="5200" spans="1:2">
      <c r="A5200" t="s">
        <v>398</v>
      </c>
      <c r="B5200" t="str">
        <f>IF(ISBLANK(VLOOKUP(A5200,Questionnaire!A:KQ,44,FALSE)),"#",VLOOKUP(A5200,Questionnaire!A:KQ,44,FALSE))</f>
        <v>#</v>
      </c>
    </row>
    <row r="5201" spans="1:2">
      <c r="A5201" t="s">
        <v>402</v>
      </c>
      <c r="B5201" t="str">
        <f>IF(ISBLANK(VLOOKUP(A5201,Questionnaire!A:KQ,44,FALSE)),"#",VLOOKUP(A5201,Questionnaire!A:KQ,44,FALSE))</f>
        <v>#</v>
      </c>
    </row>
    <row r="5202" spans="1:2">
      <c r="A5202" t="s">
        <v>405</v>
      </c>
      <c r="B5202" t="str">
        <f>IF(ISBLANK(VLOOKUP(A5202,Questionnaire!A:KQ,44,FALSE)),"#",VLOOKUP(A5202,Questionnaire!A:KQ,44,FALSE))</f>
        <v>#</v>
      </c>
    </row>
    <row r="5203" spans="1:2">
      <c r="A5203" t="s">
        <v>409</v>
      </c>
      <c r="B5203" t="str">
        <f>IF(ISBLANK(VLOOKUP(A5203,Questionnaire!A:KQ,44,FALSE)),"#",VLOOKUP(A5203,Questionnaire!A:KQ,44,FALSE))</f>
        <v>#</v>
      </c>
    </row>
    <row r="5204" spans="1:2">
      <c r="A5204" t="s">
        <v>412</v>
      </c>
      <c r="B5204" t="str">
        <f>IF(ISBLANK(VLOOKUP(A5204,Questionnaire!A:KQ,44,FALSE)),"#",VLOOKUP(A5204,Questionnaire!A:KQ,44,FALSE))</f>
        <v>#</v>
      </c>
    </row>
    <row r="5205" spans="1:2">
      <c r="A5205" t="s">
        <v>415</v>
      </c>
      <c r="B5205" t="str">
        <f>IF(ISBLANK(VLOOKUP(A5205,Questionnaire!A:KQ,44,FALSE)),"#",VLOOKUP(A5205,Questionnaire!A:KQ,44,FALSE))</f>
        <v>#</v>
      </c>
    </row>
    <row r="5206" spans="1:2">
      <c r="A5206" t="s">
        <v>418</v>
      </c>
      <c r="B5206" t="str">
        <f>IF(ISBLANK(VLOOKUP(A5206,Questionnaire!A:KQ,44,FALSE)),"#",VLOOKUP(A5206,Questionnaire!A:KQ,44,FALSE))</f>
        <v>#</v>
      </c>
    </row>
    <row r="5207" spans="1:2">
      <c r="A5207" t="s">
        <v>421</v>
      </c>
      <c r="B5207" t="str">
        <f>IF(ISBLANK(VLOOKUP(A5207,Questionnaire!A:KQ,44,FALSE)),"#",VLOOKUP(A5207,Questionnaire!A:KQ,44,FALSE))</f>
        <v>#</v>
      </c>
    </row>
    <row r="5208" spans="1:2">
      <c r="A5208" t="s">
        <v>424</v>
      </c>
      <c r="B5208" t="str">
        <f>IF(ISBLANK(VLOOKUP(A5208,Questionnaire!A:KQ,44,FALSE)),"#",VLOOKUP(A5208,Questionnaire!A:KQ,44,FALSE))</f>
        <v>#</v>
      </c>
    </row>
    <row r="5209" spans="1:2">
      <c r="A5209" t="s">
        <v>429</v>
      </c>
      <c r="B5209" t="str">
        <f>IF(ISBLANK(VLOOKUP(A5209,Questionnaire!A:KQ,44,FALSE)),"#",VLOOKUP(A5209,Questionnaire!A:KQ,44,FALSE))</f>
        <v>#</v>
      </c>
    </row>
    <row r="5210" spans="1:2">
      <c r="A5210" t="s">
        <v>432</v>
      </c>
      <c r="B5210" t="str">
        <f>IF(ISBLANK(VLOOKUP(A5210,Questionnaire!A:KQ,44,FALSE)),"#",VLOOKUP(A5210,Questionnaire!A:KQ,44,FALSE))</f>
        <v>#</v>
      </c>
    </row>
    <row r="5211" spans="1:2">
      <c r="A5211" t="s">
        <v>435</v>
      </c>
      <c r="B5211" t="str">
        <f>IF(ISBLANK(VLOOKUP(A5211,Questionnaire!A:KQ,44,FALSE)),"#",VLOOKUP(A5211,Questionnaire!A:KQ,44,FALSE))</f>
        <v>#</v>
      </c>
    </row>
    <row r="5212" spans="1:2">
      <c r="A5212" t="s">
        <v>437</v>
      </c>
      <c r="B5212" t="str">
        <f>IF(ISBLANK(VLOOKUP(A5212,Questionnaire!A:KQ,44,FALSE)),"#",VLOOKUP(A5212,Questionnaire!A:KQ,44,FALSE))</f>
        <v>#</v>
      </c>
    </row>
    <row r="5213" spans="1:2">
      <c r="A5213" t="s">
        <v>439</v>
      </c>
      <c r="B5213" t="str">
        <f>IF(ISBLANK(VLOOKUP(A5213,Questionnaire!A:KQ,44,FALSE)),"#",VLOOKUP(A5213,Questionnaire!A:KQ,44,FALSE))</f>
        <v>#</v>
      </c>
    </row>
    <row r="5214" spans="1:2">
      <c r="A5214" t="s">
        <v>442</v>
      </c>
      <c r="B5214" t="str">
        <f>IF(ISBLANK(VLOOKUP(A5214,Questionnaire!A:KQ,44,FALSE)),"#",VLOOKUP(A5214,Questionnaire!A:KQ,44,FALSE))</f>
        <v>#</v>
      </c>
    </row>
    <row r="5215" spans="1:2">
      <c r="A5215" t="s">
        <v>445</v>
      </c>
      <c r="B5215" t="str">
        <f>IF(ISBLANK(VLOOKUP(A5215,Questionnaire!A:KQ,44,FALSE)),"#",VLOOKUP(A5215,Questionnaire!A:KQ,44,FALSE))</f>
        <v>#</v>
      </c>
    </row>
    <row r="5216" spans="1:2">
      <c r="A5216" t="s">
        <v>448</v>
      </c>
      <c r="B5216" t="str">
        <f>IF(ISBLANK(VLOOKUP(A5216,Questionnaire!A:KQ,44,FALSE)),"#",VLOOKUP(A5216,Questionnaire!A:KQ,44,FALSE))</f>
        <v>#</v>
      </c>
    </row>
    <row r="5217" spans="1:3">
      <c r="A5217" t="s">
        <v>452</v>
      </c>
      <c r="B5217" t="str">
        <f>IF(ISBLANK(VLOOKUP(A5217,Questionnaire!A:KQ,44,FALSE)),"#",VLOOKUP(A5217,Questionnaire!A:KQ,44,FALSE))</f>
        <v>#</v>
      </c>
    </row>
    <row r="5218" spans="1:3">
      <c r="A5218" t="s">
        <v>455</v>
      </c>
      <c r="B5218" t="str">
        <f>IF(ISBLANK(VLOOKUP(A5218,Questionnaire!A:KQ,44,FALSE)),"#",VLOOKUP(A5218,Questionnaire!A:KQ,44,FALSE))</f>
        <v>#</v>
      </c>
    </row>
    <row r="5219" spans="1:3">
      <c r="A5219" t="s">
        <v>458</v>
      </c>
      <c r="B5219" t="str">
        <f>IF(ISBLANK(VLOOKUP(A5219,Questionnaire!A:KQ,44,FALSE)),"#",VLOOKUP(A5219,Questionnaire!A:KQ,44,FALSE))</f>
        <v>#</v>
      </c>
    </row>
    <row r="5220" spans="1:3">
      <c r="A5220" t="s">
        <v>461</v>
      </c>
      <c r="B5220" t="str">
        <f>IF(ISBLANK(VLOOKUP(A5220,Questionnaire!A:KQ,44,FALSE)),"#",VLOOKUP(A5220,Questionnaire!A:KQ,44,FALSE))</f>
        <v>#</v>
      </c>
    </row>
    <row r="5221" spans="1:3">
      <c r="A5221" t="s">
        <v>465</v>
      </c>
      <c r="B5221" t="str">
        <f>IF(ISBLANK(VLOOKUP(A5221,Questionnaire!A:KQ,44,FALSE)),"#",VLOOKUP(A5221,Questionnaire!A:KQ,44,FALSE))</f>
        <v>#</v>
      </c>
    </row>
    <row r="5222" spans="1:3">
      <c r="A5222" t="s">
        <v>467</v>
      </c>
      <c r="B5222" t="str">
        <f>IF(ISBLANK(VLOOKUP(A5222,Questionnaire!A:KQ,44,FALSE)),"#",VLOOKUP(A5222,Questionnaire!A:KQ,44,FALSE))</f>
        <v>#</v>
      </c>
    </row>
    <row r="5223" spans="1:3">
      <c r="A5223" t="s">
        <v>469</v>
      </c>
      <c r="B5223" t="str">
        <f>IF(ISBLANK(VLOOKUP(A5223,Questionnaire!A:KQ,44,FALSE)),"#",VLOOKUP(A5223,Questionnaire!A:KQ,44,FALSE))</f>
        <v>#</v>
      </c>
    </row>
    <row r="5224" spans="1:3">
      <c r="A5224" t="s">
        <v>471</v>
      </c>
      <c r="B5224" t="str">
        <f>IF(ISBLANK(VLOOKUP(A5224,Questionnaire!A:KQ,44,FALSE)),"#",VLOOKUP(A5224,Questionnaire!A:KQ,44,FALSE))</f>
        <v>#</v>
      </c>
    </row>
    <row r="5225" spans="1:3">
      <c r="A5225" t="s">
        <v>473</v>
      </c>
      <c r="B5225" t="str">
        <f>IF(ISBLANK(VLOOKUP(A5225,Questionnaire!A:KQ,44,FALSE)),"#",VLOOKUP(A5225,Questionnaire!A:KQ,44,FALSE))</f>
        <v>#</v>
      </c>
    </row>
    <row r="5226" spans="1:3">
      <c r="A5226" t="s">
        <v>475</v>
      </c>
      <c r="B5226" t="str">
        <f>IF(ISBLANK(VLOOKUP(A5226,Questionnaire!A:KQ,44,FALSE)),"#",VLOOKUP(A5226,Questionnaire!A:KQ,44,FALSE))</f>
        <v>#</v>
      </c>
    </row>
    <row r="5227" spans="1:3">
      <c r="A5227" t="s">
        <v>185</v>
      </c>
      <c r="B5227" t="str">
        <f>IF(ISBLANK(VLOOKUP(A5227,Questionnaire!A:KQ,45,FALSE)),"#",VLOOKUP(A5227,Questionnaire!A:KQ,45,FALSE))</f>
        <v>#</v>
      </c>
      <c r="C5227">
        <v>42</v>
      </c>
    </row>
    <row r="5228" spans="1:3">
      <c r="A5228" t="s">
        <v>187</v>
      </c>
      <c r="B5228" t="str">
        <f>IF(ISNA(VLOOKUP(VLOOKUP(A5228,Questionnaire!A:KQ,45,FALSE),'CORA Encoding'!D:E,2,FALSE)),"#",VLOOKUP(VLOOKUP(A5228,Questionnaire!A:KQ,45,FALSE),'CORA Encoding'!D:E,2,FALSE))</f>
        <v>#</v>
      </c>
    </row>
    <row r="5229" spans="1:3">
      <c r="A5229" t="s">
        <v>189</v>
      </c>
      <c r="B5229" t="str">
        <f>IF(ISNA(VLOOKUP(VLOOKUP(A5229,Questionnaire!A:KQ,45,FALSE),'CORA Encoding'!G:H,2,FALSE)),"#",VLOOKUP(VLOOKUP(A5229,Questionnaire!A:KQ,45,FALSE),'CORA Encoding'!G:H,2,FALSE))</f>
        <v>#</v>
      </c>
    </row>
    <row r="5230" spans="1:3">
      <c r="A5230" t="s">
        <v>191</v>
      </c>
      <c r="B5230" t="str">
        <f>IF(ISNA(VLOOKUP(VLOOKUP(A5230,Questionnaire!A:KQ,45,FALSE),'Country List'!E:F,2,FALSE)),"#",VLOOKUP(VLOOKUP(A5230,Questionnaire!A:KQ,45,FALSE),'Country List'!E:F,2,FALSE))</f>
        <v>#</v>
      </c>
    </row>
    <row r="5231" spans="1:3">
      <c r="A5231" t="s">
        <v>193</v>
      </c>
      <c r="B5231" t="str">
        <f>IF(ISNA(VLOOKUP(VLOOKUP(A5231,Questionnaire!A:KQ,45,FALSE),'Industry List'!B:C,2,FALSE)),"#",VLOOKUP(VLOOKUP(A5231,Questionnaire!A:KQ,45,FALSE),'Industry List'!B:C,2,FALSE))</f>
        <v>#</v>
      </c>
    </row>
    <row r="5232" spans="1:3">
      <c r="A5232" t="s">
        <v>197</v>
      </c>
      <c r="B5232" t="str">
        <f>IF(ISBLANK(VLOOKUP(A5232,Questionnaire!A:KQ,45,FALSE)),"#",VLOOKUP(A5232,Questionnaire!A:KQ,45,FALSE))</f>
        <v>#</v>
      </c>
    </row>
    <row r="5233" spans="1:2">
      <c r="A5233" t="s">
        <v>201</v>
      </c>
      <c r="B5233" t="str">
        <f>IF(ISBLANK(VLOOKUP(A5233,Questionnaire!A:KQ,45,FALSE)),"#",VLOOKUP(A5233,Questionnaire!A:KQ,45,FALSE))</f>
        <v>#</v>
      </c>
    </row>
    <row r="5234" spans="1:2">
      <c r="A5234" t="s">
        <v>203</v>
      </c>
      <c r="B5234" t="str">
        <f>IF(ISNA(VLOOKUP(VLOOKUP(A5234,Questionnaire!A:KQ,45,FALSE),'CORA Encoding'!J:K,2,FALSE)),"#",VLOOKUP(VLOOKUP(A5234,Questionnaire!A:KQ,45,FALSE),'CORA Encoding'!J:K,2,FALSE))</f>
        <v>#</v>
      </c>
    </row>
    <row r="5235" spans="1:2">
      <c r="A5235" t="s">
        <v>208</v>
      </c>
      <c r="B5235" t="str">
        <f>IF(ISBLANK(VLOOKUP(A5235,Questionnaire!A:KQ,45,FALSE)),"#",VLOOKUP(A5235,Questionnaire!A:KQ,45,FALSE))</f>
        <v>#</v>
      </c>
    </row>
    <row r="5236" spans="1:2">
      <c r="A5236" t="s">
        <v>213</v>
      </c>
      <c r="B5236" t="str">
        <f>IF(ISBLANK(VLOOKUP(A5236,Questionnaire!A:KQ,45,FALSE)),"#",VLOOKUP(A5236,Questionnaire!A:KQ,45,FALSE))</f>
        <v>#</v>
      </c>
    </row>
    <row r="5237" spans="1:2">
      <c r="A5237" t="s">
        <v>215</v>
      </c>
      <c r="B5237" t="str">
        <f>IF(ISBLANK(VLOOKUP(A5237,Questionnaire!A:KQ,45,FALSE)),"#",VLOOKUP(A5237,Questionnaire!A:KQ,45,FALSE))</f>
        <v>#</v>
      </c>
    </row>
    <row r="5238" spans="1:2">
      <c r="A5238" t="s">
        <v>217</v>
      </c>
      <c r="B5238" t="str">
        <f>IF(ISBLANK(VLOOKUP(A5238,Questionnaire!A:KQ,45,FALSE)),"#",VLOOKUP(A5238,Questionnaire!A:KQ,45,FALSE))</f>
        <v>#</v>
      </c>
    </row>
    <row r="5239" spans="1:2">
      <c r="A5239" t="s">
        <v>219</v>
      </c>
      <c r="B5239" t="str">
        <f>IF(ISBLANK(VLOOKUP(A5239,Questionnaire!A:KQ,45,FALSE)),"#",VLOOKUP(A5239,Questionnaire!A:KQ,45,FALSE))</f>
        <v>#</v>
      </c>
    </row>
    <row r="5240" spans="1:2">
      <c r="A5240" t="s">
        <v>221</v>
      </c>
      <c r="B5240" t="str">
        <f>IF(ISBLANK(VLOOKUP(A5240,Questionnaire!A:KQ,45,FALSE)),"#",VLOOKUP(A5240,Questionnaire!A:KQ,45,FALSE))</f>
        <v>#</v>
      </c>
    </row>
    <row r="5241" spans="1:2">
      <c r="A5241" t="s">
        <v>223</v>
      </c>
      <c r="B5241" t="str">
        <f>IF(ISBLANK(VLOOKUP(A5241,Questionnaire!A:KQ,45,FALSE)),"#",VLOOKUP(A5241,Questionnaire!A:KQ,45,FALSE))</f>
        <v>#</v>
      </c>
    </row>
    <row r="5242" spans="1:2">
      <c r="A5242" t="s">
        <v>225</v>
      </c>
      <c r="B5242" t="str">
        <f>IF(ISBLANK(VLOOKUP(A5242,Questionnaire!A:KQ,45,FALSE)),"#",VLOOKUP(A5242,Questionnaire!A:KQ,45,FALSE))</f>
        <v>#</v>
      </c>
    </row>
    <row r="5243" spans="1:2">
      <c r="A5243" t="s">
        <v>227</v>
      </c>
      <c r="B5243" t="str">
        <f>IF(ISBLANK(VLOOKUP(A5243,Questionnaire!A:KQ,45,FALSE)),"#",VLOOKUP(A5243,Questionnaire!A:KQ,45,FALSE))</f>
        <v>#</v>
      </c>
    </row>
    <row r="5244" spans="1:2">
      <c r="A5244" t="s">
        <v>229</v>
      </c>
      <c r="B5244" t="str">
        <f>IF(ISBLANK(VLOOKUP(A5244,Questionnaire!A:KQ,45,FALSE)),"#",VLOOKUP(A5244,Questionnaire!A:KQ,45,FALSE))</f>
        <v>#</v>
      </c>
    </row>
    <row r="5245" spans="1:2">
      <c r="A5245" t="s">
        <v>231</v>
      </c>
      <c r="B5245" t="str">
        <f>IF(ISBLANK(VLOOKUP(A5245,Questionnaire!A:KQ,45,FALSE)),"#",VLOOKUP(A5245,Questionnaire!A:KQ,45,FALSE))</f>
        <v>#</v>
      </c>
    </row>
    <row r="5246" spans="1:2">
      <c r="A5246" t="s">
        <v>233</v>
      </c>
      <c r="B5246" t="str">
        <f>IF(ISBLANK(VLOOKUP(A5246,Questionnaire!A:KQ,45,FALSE)),"#",VLOOKUP(A5246,Questionnaire!A:KQ,45,FALSE))</f>
        <v>#</v>
      </c>
    </row>
    <row r="5247" spans="1:2">
      <c r="A5247" t="s">
        <v>235</v>
      </c>
      <c r="B5247" t="str">
        <f>IF(ISBLANK(VLOOKUP(A5247,Questionnaire!A:KQ,45,FALSE)),"#",VLOOKUP(A5247,Questionnaire!A:KQ,45,FALSE))</f>
        <v>#</v>
      </c>
    </row>
    <row r="5248" spans="1:2">
      <c r="A5248" t="s">
        <v>237</v>
      </c>
      <c r="B5248" t="str">
        <f>IF(ISBLANK(VLOOKUP(A5248,Questionnaire!A:KQ,45,FALSE)),"#",VLOOKUP(A5248,Questionnaire!A:KQ,45,FALSE))</f>
        <v>#</v>
      </c>
    </row>
    <row r="5249" spans="1:2">
      <c r="A5249" t="s">
        <v>239</v>
      </c>
      <c r="B5249" t="str">
        <f>IF(ISBLANK(VLOOKUP(A5249,Questionnaire!A:KQ,45,FALSE)),"#",VLOOKUP(A5249,Questionnaire!A:KQ,45,FALSE))</f>
        <v>#</v>
      </c>
    </row>
    <row r="5250" spans="1:2">
      <c r="A5250" t="s">
        <v>242</v>
      </c>
      <c r="B5250" t="str">
        <f>IF(ISBLANK(VLOOKUP(A5250,Questionnaire!A:KQ,45,FALSE)),"#",VLOOKUP(A5250,Questionnaire!A:KQ,45,FALSE))</f>
        <v>#</v>
      </c>
    </row>
    <row r="5251" spans="1:2">
      <c r="A5251" t="s">
        <v>245</v>
      </c>
      <c r="B5251" t="str">
        <f>IF(ISBLANK(VLOOKUP(A5251,Questionnaire!A:KQ,45,FALSE)),"#",VLOOKUP(A5251,Questionnaire!A:KQ,45,FALSE))</f>
        <v>#</v>
      </c>
    </row>
    <row r="5252" spans="1:2">
      <c r="A5252" t="s">
        <v>247</v>
      </c>
      <c r="B5252" t="str">
        <f>IF(ISBLANK(VLOOKUP(A5252,Questionnaire!A:KQ,45,FALSE)),"#",VLOOKUP(A5252,Questionnaire!A:KQ,45,FALSE))</f>
        <v>#</v>
      </c>
    </row>
    <row r="5253" spans="1:2">
      <c r="A5253" t="s">
        <v>249</v>
      </c>
      <c r="B5253" t="str">
        <f>IF(ISBLANK(VLOOKUP(A5253,Questionnaire!A:KQ,45,FALSE)),"#",VLOOKUP(A5253,Questionnaire!A:KQ,45,FALSE))</f>
        <v>#</v>
      </c>
    </row>
    <row r="5254" spans="1:2">
      <c r="A5254" t="s">
        <v>250</v>
      </c>
      <c r="B5254" t="str">
        <f>IF(ISBLANK(VLOOKUP(A5254,Questionnaire!A:KQ,45,FALSE)),"#",VLOOKUP(A5254,Questionnaire!A:KQ,45,FALSE))</f>
        <v>#</v>
      </c>
    </row>
    <row r="5255" spans="1:2">
      <c r="A5255" t="s">
        <v>252</v>
      </c>
      <c r="B5255" t="str">
        <f>IF(ISBLANK(VLOOKUP(A5255,Questionnaire!A:KQ,45,FALSE)),"#",VLOOKUP(A5255,Questionnaire!A:KQ,45,FALSE))</f>
        <v>#</v>
      </c>
    </row>
    <row r="5256" spans="1:2">
      <c r="A5256" t="s">
        <v>255</v>
      </c>
      <c r="B5256" t="str">
        <f>IF(ISBLANK(VLOOKUP(A5256,Questionnaire!A:KQ,45,FALSE)),"#",VLOOKUP(A5256,Questionnaire!A:KQ,45,FALSE))</f>
        <v>#</v>
      </c>
    </row>
    <row r="5257" spans="1:2">
      <c r="A5257" t="s">
        <v>258</v>
      </c>
      <c r="B5257" t="str">
        <f>IF(ISNA(VLOOKUP(VLOOKUP(A5257,Questionnaire!A:KQ,45,FALSE),'CORA Encoding'!M:N,2,FALSE)),"#",VLOOKUP(VLOOKUP(A5257,Questionnaire!A:KQ,45,FALSE),'CORA Encoding'!M:N,2,FALSE))</f>
        <v>#</v>
      </c>
    </row>
    <row r="5258" spans="1:2">
      <c r="A5258" t="s">
        <v>261</v>
      </c>
      <c r="B5258" t="str">
        <f>IF(ISBLANK(VLOOKUP(A5258,Questionnaire!A:KQ,45,FALSE)),"#",VLOOKUP(A5258,Questionnaire!A:KQ,45,FALSE))</f>
        <v>#</v>
      </c>
    </row>
    <row r="5259" spans="1:2">
      <c r="A5259" t="s">
        <v>263</v>
      </c>
      <c r="B5259" t="str">
        <f>IF(ISBLANK(VLOOKUP(A5259,Questionnaire!A:KQ,45,FALSE)),"#",VLOOKUP(A5259,Questionnaire!A:KQ,45,FALSE))</f>
        <v>#</v>
      </c>
    </row>
    <row r="5260" spans="1:2">
      <c r="A5260" t="s">
        <v>265</v>
      </c>
      <c r="B5260" t="str">
        <f>IF(ISBLANK(VLOOKUP(A5260,Questionnaire!A:KQ,45,FALSE)),"#",VLOOKUP(A5260,Questionnaire!A:KQ,45,FALSE))</f>
        <v>#</v>
      </c>
    </row>
    <row r="5261" spans="1:2">
      <c r="A5261" t="s">
        <v>267</v>
      </c>
      <c r="B5261" t="str">
        <f>IF(ISBLANK(VLOOKUP(A5261,Questionnaire!A:KQ,45,FALSE)),"#",VLOOKUP(A5261,Questionnaire!A:KQ,45,FALSE))</f>
        <v>#</v>
      </c>
    </row>
    <row r="5262" spans="1:2">
      <c r="A5262" t="s">
        <v>269</v>
      </c>
      <c r="B5262" t="str">
        <f>IF(ISBLANK(VLOOKUP(A5262,Questionnaire!A:KQ,45,FALSE)),"#",VLOOKUP(A5262,Questionnaire!A:KQ,45,FALSE))</f>
        <v>#</v>
      </c>
    </row>
    <row r="5263" spans="1:2">
      <c r="A5263" t="s">
        <v>274</v>
      </c>
      <c r="B5263" t="str">
        <f>IF(ISBLANK(VLOOKUP(A5263,Questionnaire!A:KQ,45,FALSE)),"#",VLOOKUP(A5263,Questionnaire!A:KQ,45,FALSE))</f>
        <v>#</v>
      </c>
    </row>
    <row r="5264" spans="1:2">
      <c r="A5264" t="s">
        <v>276</v>
      </c>
      <c r="B5264" t="str">
        <f>IF(ISBLANK(VLOOKUP(A5264,Questionnaire!A:KQ,45,FALSE)),"#",VLOOKUP(A5264,Questionnaire!A:KQ,45,FALSE))</f>
        <v>#</v>
      </c>
    </row>
    <row r="5265" spans="1:2">
      <c r="A5265" t="s">
        <v>278</v>
      </c>
      <c r="B5265" t="str">
        <f>IF(ISBLANK(VLOOKUP(A5265,Questionnaire!A:KQ,45,FALSE)),"#",VLOOKUP(A5265,Questionnaire!A:KQ,45,FALSE))</f>
        <v>#</v>
      </c>
    </row>
    <row r="5266" spans="1:2">
      <c r="A5266" t="s">
        <v>280</v>
      </c>
      <c r="B5266" t="str">
        <f>IF(ISBLANK(VLOOKUP(A5266,Questionnaire!A:KQ,45,FALSE)),"#",VLOOKUP(A5266,Questionnaire!A:KQ,45,FALSE))</f>
        <v>#</v>
      </c>
    </row>
    <row r="5267" spans="1:2">
      <c r="A5267" t="s">
        <v>282</v>
      </c>
      <c r="B5267" t="str">
        <f>IF(ISBLANK(VLOOKUP(A5267,Questionnaire!A:KQ,45,FALSE)),"#",VLOOKUP(A5267,Questionnaire!A:KQ,45,FALSE))</f>
        <v>#</v>
      </c>
    </row>
    <row r="5268" spans="1:2">
      <c r="A5268" t="s">
        <v>286</v>
      </c>
      <c r="B5268" t="str">
        <f>IF(ISBLANK(VLOOKUP(A5268,Questionnaire!A:KQ,45,FALSE)),"#",VLOOKUP(A5268,Questionnaire!A:KQ,45,FALSE))</f>
        <v>#</v>
      </c>
    </row>
    <row r="5269" spans="1:2">
      <c r="A5269" t="s">
        <v>288</v>
      </c>
      <c r="B5269" t="str">
        <f>IF(ISBLANK(VLOOKUP(A5269,Questionnaire!A:KQ,45,FALSE)),"#",VLOOKUP(A5269,Questionnaire!A:KQ,45,FALSE))</f>
        <v>#</v>
      </c>
    </row>
    <row r="5270" spans="1:2">
      <c r="A5270" t="s">
        <v>290</v>
      </c>
      <c r="B5270" t="str">
        <f>IF(ISBLANK(VLOOKUP(A5270,Questionnaire!A:KQ,45,FALSE)),"#",VLOOKUP(A5270,Questionnaire!A:KQ,45,FALSE))</f>
        <v>#</v>
      </c>
    </row>
    <row r="5271" spans="1:2">
      <c r="A5271" t="s">
        <v>292</v>
      </c>
      <c r="B5271" t="str">
        <f>IF(ISBLANK(VLOOKUP(A5271,Questionnaire!A:KQ,45,FALSE)),"#",VLOOKUP(A5271,Questionnaire!A:KQ,45,FALSE))</f>
        <v>#</v>
      </c>
    </row>
    <row r="5272" spans="1:2">
      <c r="A5272" t="s">
        <v>294</v>
      </c>
      <c r="B5272" t="str">
        <f>IF(ISBLANK(VLOOKUP(A5272,Questionnaire!A:KQ,45,FALSE)),"#",VLOOKUP(A5272,Questionnaire!A:KQ,45,FALSE))</f>
        <v>#</v>
      </c>
    </row>
    <row r="5273" spans="1:2">
      <c r="A5273" t="s">
        <v>296</v>
      </c>
      <c r="B5273" t="str">
        <f>IF(ISBLANK(VLOOKUP(A5273,Questionnaire!A:KQ,45,FALSE)),"#",VLOOKUP(A5273,Questionnaire!A:KQ,45,FALSE))</f>
        <v>#</v>
      </c>
    </row>
    <row r="5274" spans="1:2">
      <c r="A5274" t="s">
        <v>301</v>
      </c>
      <c r="B5274" t="str">
        <f>IF(ISBLANK(VLOOKUP(A5274,Questionnaire!A:KQ,45,FALSE)),"#",VLOOKUP(A5274,Questionnaire!A:KQ,45,FALSE))</f>
        <v>#</v>
      </c>
    </row>
    <row r="5275" spans="1:2">
      <c r="A5275" t="s">
        <v>303</v>
      </c>
      <c r="B5275" t="str">
        <f>IF(ISBLANK(VLOOKUP(A5275,Questionnaire!A:KQ,45,FALSE)),"#",VLOOKUP(A5275,Questionnaire!A:KQ,45,FALSE))</f>
        <v>#</v>
      </c>
    </row>
    <row r="5276" spans="1:2">
      <c r="A5276" t="s">
        <v>305</v>
      </c>
      <c r="B5276" t="str">
        <f>IF(ISBLANK(VLOOKUP(A5276,Questionnaire!A:KQ,45,FALSE)),"#",VLOOKUP(A5276,Questionnaire!A:KQ,45,FALSE))</f>
        <v>#</v>
      </c>
    </row>
    <row r="5277" spans="1:2">
      <c r="A5277" t="s">
        <v>307</v>
      </c>
      <c r="B5277" t="str">
        <f>IF(ISBLANK(VLOOKUP(A5277,Questionnaire!A:KQ,45,FALSE)),"#",VLOOKUP(A5277,Questionnaire!A:KQ,45,FALSE))</f>
        <v>#</v>
      </c>
    </row>
    <row r="5278" spans="1:2">
      <c r="A5278" t="s">
        <v>311</v>
      </c>
      <c r="B5278" t="str">
        <f>IF(ISBLANK(VLOOKUP(A5278,Questionnaire!A:KQ,45,FALSE)),"#",VLOOKUP(A5278,Questionnaire!A:KQ,45,FALSE))</f>
        <v>#</v>
      </c>
    </row>
    <row r="5279" spans="1:2">
      <c r="A5279" t="s">
        <v>313</v>
      </c>
      <c r="B5279" t="str">
        <f>IF(ISBLANK(VLOOKUP(A5279,Questionnaire!A:KQ,45,FALSE)),"#",VLOOKUP(A5279,Questionnaire!A:KQ,45,FALSE))</f>
        <v>#</v>
      </c>
    </row>
    <row r="5280" spans="1:2">
      <c r="A5280" t="s">
        <v>314</v>
      </c>
      <c r="B5280" t="str">
        <f>IF(ISBLANK(VLOOKUP(A5280,Questionnaire!A:KQ,45,FALSE)),"#",VLOOKUP(A5280,Questionnaire!A:KQ,45,FALSE))</f>
        <v>#</v>
      </c>
    </row>
    <row r="5281" spans="1:2">
      <c r="A5281" t="s">
        <v>315</v>
      </c>
      <c r="B5281" t="str">
        <f>IF(ISBLANK(VLOOKUP(A5281,Questionnaire!A:KQ,45,FALSE)),"#",VLOOKUP(A5281,Questionnaire!A:KQ,45,FALSE))</f>
        <v>#</v>
      </c>
    </row>
    <row r="5282" spans="1:2">
      <c r="A5282" t="s">
        <v>317</v>
      </c>
      <c r="B5282" t="str">
        <f>IF(ISBLANK(VLOOKUP(A5282,Questionnaire!A:KQ,45,FALSE)),"#",VLOOKUP(A5282,Questionnaire!A:KQ,45,FALSE))</f>
        <v>#</v>
      </c>
    </row>
    <row r="5283" spans="1:2">
      <c r="A5283" t="s">
        <v>319</v>
      </c>
      <c r="B5283" t="str">
        <f>IF(ISBLANK(VLOOKUP(A5283,Questionnaire!A:KQ,45,FALSE)),"#",VLOOKUP(A5283,Questionnaire!A:KQ,45,FALSE))</f>
        <v>#</v>
      </c>
    </row>
    <row r="5284" spans="1:2">
      <c r="A5284" t="s">
        <v>322</v>
      </c>
      <c r="B5284" t="str">
        <f>IF(ISBLANK(VLOOKUP(A5284,Questionnaire!A:KQ,45,FALSE)),"#",VLOOKUP(A5284,Questionnaire!A:KQ,45,FALSE))</f>
        <v>#</v>
      </c>
    </row>
    <row r="5285" spans="1:2">
      <c r="A5285" t="s">
        <v>326</v>
      </c>
      <c r="B5285" t="str">
        <f>IF(ISBLANK(VLOOKUP(A5285,Questionnaire!A:KQ,45,FALSE)),"#",VLOOKUP(A5285,Questionnaire!A:KQ,45,FALSE))</f>
        <v>#</v>
      </c>
    </row>
    <row r="5286" spans="1:2">
      <c r="A5286" t="s">
        <v>328</v>
      </c>
      <c r="B5286" t="str">
        <f>IF(ISBLANK(VLOOKUP(A5286,Questionnaire!A:KQ,45,FALSE)),"#",VLOOKUP(A5286,Questionnaire!A:KQ,45,FALSE))</f>
        <v>#</v>
      </c>
    </row>
    <row r="5287" spans="1:2">
      <c r="A5287" t="s">
        <v>332</v>
      </c>
      <c r="B5287" t="str">
        <f>IF(ISBLANK(VLOOKUP(A5287,Questionnaire!A:KQ,45,FALSE)),"#",VLOOKUP(A5287,Questionnaire!A:KQ,45,FALSE))</f>
        <v>#</v>
      </c>
    </row>
    <row r="5288" spans="1:2">
      <c r="A5288" t="s">
        <v>333</v>
      </c>
      <c r="B5288" t="str">
        <f>IF(ISBLANK(VLOOKUP(A5288,Questionnaire!A:KQ,45,FALSE)),"#",VLOOKUP(A5288,Questionnaire!A:KQ,45,FALSE))</f>
        <v>#</v>
      </c>
    </row>
    <row r="5289" spans="1:2">
      <c r="A5289" t="s">
        <v>334</v>
      </c>
      <c r="B5289" t="str">
        <f>IF(ISBLANK(VLOOKUP(A5289,Questionnaire!A:KQ,45,FALSE)),"#",VLOOKUP(A5289,Questionnaire!A:KQ,45,FALSE))</f>
        <v>#</v>
      </c>
    </row>
    <row r="5290" spans="1:2">
      <c r="A5290" t="s">
        <v>335</v>
      </c>
      <c r="B5290" t="str">
        <f>IF(ISBLANK(VLOOKUP(A5290,Questionnaire!A:KQ,45,FALSE)),"#",VLOOKUP(A5290,Questionnaire!A:KQ,45,FALSE))</f>
        <v>#</v>
      </c>
    </row>
    <row r="5291" spans="1:2">
      <c r="A5291" t="s">
        <v>336</v>
      </c>
      <c r="B5291" t="str">
        <f>IF(ISBLANK(VLOOKUP(A5291,Questionnaire!A:KQ,45,FALSE)),"#",VLOOKUP(A5291,Questionnaire!A:KQ,45,FALSE))</f>
        <v>#</v>
      </c>
    </row>
    <row r="5292" spans="1:2">
      <c r="A5292" t="s">
        <v>337</v>
      </c>
      <c r="B5292" t="str">
        <f>IF(ISBLANK(VLOOKUP(A5292,Questionnaire!A:KQ,45,FALSE)),"#",VLOOKUP(A5292,Questionnaire!A:KQ,45,FALSE))</f>
        <v>#</v>
      </c>
    </row>
    <row r="5293" spans="1:2">
      <c r="A5293" t="s">
        <v>338</v>
      </c>
      <c r="B5293" t="str">
        <f>IF(ISBLANK(VLOOKUP(A5293,Questionnaire!A:KQ,45,FALSE)),"#",VLOOKUP(A5293,Questionnaire!A:KQ,45,FALSE))</f>
        <v>#</v>
      </c>
    </row>
    <row r="5294" spans="1:2">
      <c r="A5294" t="s">
        <v>339</v>
      </c>
      <c r="B5294" t="str">
        <f>IF(ISBLANK(VLOOKUP(A5294,Questionnaire!A:KQ,45,FALSE)),"#",VLOOKUP(A5294,Questionnaire!A:KQ,45,FALSE))</f>
        <v>#</v>
      </c>
    </row>
    <row r="5295" spans="1:2">
      <c r="A5295" t="s">
        <v>340</v>
      </c>
      <c r="B5295" t="str">
        <f>IF(ISBLANK(VLOOKUP(A5295,Questionnaire!A:KQ,45,FALSE)),"#",VLOOKUP(A5295,Questionnaire!A:KQ,45,FALSE))</f>
        <v>#</v>
      </c>
    </row>
    <row r="5296" spans="1:2">
      <c r="A5296" t="s">
        <v>341</v>
      </c>
      <c r="B5296" t="str">
        <f>IF(ISBLANK(VLOOKUP(A5296,Questionnaire!A:KQ,45,FALSE)),"#",VLOOKUP(A5296,Questionnaire!A:KQ,45,FALSE))</f>
        <v>#</v>
      </c>
    </row>
    <row r="5297" spans="1:2">
      <c r="A5297" t="s">
        <v>342</v>
      </c>
      <c r="B5297" t="str">
        <f>IF(ISBLANK(VLOOKUP(A5297,Questionnaire!A:KQ,45,FALSE)),"#",VLOOKUP(A5297,Questionnaire!A:KQ,45,FALSE))</f>
        <v>#</v>
      </c>
    </row>
    <row r="5298" spans="1:2">
      <c r="A5298" t="s">
        <v>343</v>
      </c>
      <c r="B5298" t="str">
        <f>IF(ISBLANK(VLOOKUP(A5298,Questionnaire!A:KQ,45,FALSE)),"#",VLOOKUP(A5298,Questionnaire!A:KQ,45,FALSE))</f>
        <v>#</v>
      </c>
    </row>
    <row r="5299" spans="1:2">
      <c r="A5299" t="s">
        <v>344</v>
      </c>
      <c r="B5299" t="str">
        <f>IF(ISBLANK(VLOOKUP(A5299,Questionnaire!A:KQ,45,FALSE)),"#",VLOOKUP(A5299,Questionnaire!A:KQ,45,FALSE))</f>
        <v>#</v>
      </c>
    </row>
    <row r="5300" spans="1:2">
      <c r="A5300" t="s">
        <v>345</v>
      </c>
      <c r="B5300" t="str">
        <f>IF(ISBLANK(VLOOKUP(A5300,Questionnaire!A:KQ,45,FALSE)),"#",VLOOKUP(A5300,Questionnaire!A:KQ,45,FALSE))</f>
        <v>#</v>
      </c>
    </row>
    <row r="5301" spans="1:2">
      <c r="A5301" t="s">
        <v>348</v>
      </c>
      <c r="B5301" t="str">
        <f>IF(ISBLANK(VLOOKUP(A5301,Questionnaire!A:KQ,45,FALSE)),"#",VLOOKUP(A5301,Questionnaire!A:KQ,45,FALSE))</f>
        <v>#</v>
      </c>
    </row>
    <row r="5302" spans="1:2">
      <c r="A5302" t="s">
        <v>353</v>
      </c>
      <c r="B5302" t="str">
        <f>IF(ISBLANK(VLOOKUP(A5302,Questionnaire!A:KQ,45,FALSE)),"#",VLOOKUP(A5302,Questionnaire!A:KQ,45,FALSE))</f>
        <v>#</v>
      </c>
    </row>
    <row r="5303" spans="1:2">
      <c r="A5303" t="s">
        <v>354</v>
      </c>
      <c r="B5303" t="str">
        <f>IF(ISBLANK(VLOOKUP(A5303,Questionnaire!A:KQ,45,FALSE)),"#",VLOOKUP(A5303,Questionnaire!A:KQ,45,FALSE))</f>
        <v>#</v>
      </c>
    </row>
    <row r="5304" spans="1:2">
      <c r="A5304" t="s">
        <v>355</v>
      </c>
      <c r="B5304" t="str">
        <f>IF(ISBLANK(VLOOKUP(A5304,Questionnaire!A:KQ,45,FALSE)),"#",VLOOKUP(A5304,Questionnaire!A:KQ,45,FALSE))</f>
        <v>#</v>
      </c>
    </row>
    <row r="5305" spans="1:2">
      <c r="A5305" t="s">
        <v>356</v>
      </c>
      <c r="B5305" t="str">
        <f>IF(ISBLANK(VLOOKUP(A5305,Questionnaire!A:KQ,45,FALSE)),"#",VLOOKUP(A5305,Questionnaire!A:KQ,45,FALSE))</f>
        <v>#</v>
      </c>
    </row>
    <row r="5306" spans="1:2">
      <c r="A5306" t="s">
        <v>357</v>
      </c>
      <c r="B5306" t="str">
        <f>IF(ISBLANK(VLOOKUP(A5306,Questionnaire!A:KQ,45,FALSE)),"#",VLOOKUP(A5306,Questionnaire!A:KQ,45,FALSE))</f>
        <v>#</v>
      </c>
    </row>
    <row r="5307" spans="1:2">
      <c r="A5307" t="s">
        <v>360</v>
      </c>
      <c r="B5307" t="str">
        <f>IF(ISBLANK(VLOOKUP(A5307,Questionnaire!A:KQ,45,FALSE)),"#",VLOOKUP(A5307,Questionnaire!A:KQ,45,FALSE))</f>
        <v>#</v>
      </c>
    </row>
    <row r="5308" spans="1:2">
      <c r="A5308" t="s">
        <v>362</v>
      </c>
      <c r="B5308" t="str">
        <f>IF(ISBLANK(VLOOKUP(A5308,Questionnaire!A:KQ,45,FALSE)),"#",VLOOKUP(A5308,Questionnaire!A:KQ,45,FALSE))</f>
        <v>#</v>
      </c>
    </row>
    <row r="5309" spans="1:2">
      <c r="A5309" t="s">
        <v>363</v>
      </c>
      <c r="B5309" t="str">
        <f>IF(ISBLANK(VLOOKUP(A5309,Questionnaire!A:KQ,45,FALSE)),"#",VLOOKUP(A5309,Questionnaire!A:KQ,45,FALSE))</f>
        <v>#</v>
      </c>
    </row>
    <row r="5310" spans="1:2">
      <c r="A5310" t="s">
        <v>364</v>
      </c>
      <c r="B5310" t="str">
        <f>IF(ISBLANK(VLOOKUP(A5310,Questionnaire!A:KQ,45,FALSE)),"#",VLOOKUP(A5310,Questionnaire!A:KQ,45,FALSE))</f>
        <v>#</v>
      </c>
    </row>
    <row r="5311" spans="1:2">
      <c r="A5311" t="s">
        <v>365</v>
      </c>
      <c r="B5311" t="str">
        <f>IF(ISBLANK(VLOOKUP(A5311,Questionnaire!A:KQ,45,FALSE)),"#",VLOOKUP(A5311,Questionnaire!A:KQ,45,FALSE))</f>
        <v>#</v>
      </c>
    </row>
    <row r="5312" spans="1:2">
      <c r="A5312" t="s">
        <v>366</v>
      </c>
      <c r="B5312" t="str">
        <f>IF(ISBLANK(VLOOKUP(A5312,Questionnaire!A:KQ,45,FALSE)),"#",VLOOKUP(A5312,Questionnaire!A:KQ,45,FALSE))</f>
        <v>#</v>
      </c>
    </row>
    <row r="5313" spans="1:2">
      <c r="A5313" t="s">
        <v>371</v>
      </c>
      <c r="B5313" t="str">
        <f>IF(ISBLANK(VLOOKUP(A5313,Questionnaire!A:KQ,45,FALSE)),"#",VLOOKUP(A5313,Questionnaire!A:KQ,45,FALSE))</f>
        <v>#</v>
      </c>
    </row>
    <row r="5314" spans="1:2">
      <c r="A5314" t="s">
        <v>372</v>
      </c>
      <c r="B5314" t="str">
        <f>IF(ISBLANK(VLOOKUP(A5314,Questionnaire!A:KQ,45,FALSE)),"#",VLOOKUP(A5314,Questionnaire!A:KQ,45,FALSE))</f>
        <v>#</v>
      </c>
    </row>
    <row r="5315" spans="1:2">
      <c r="A5315" t="s">
        <v>373</v>
      </c>
      <c r="B5315" t="str">
        <f>IF(ISBLANK(VLOOKUP(A5315,Questionnaire!A:KQ,45,FALSE)),"#",VLOOKUP(A5315,Questionnaire!A:KQ,45,FALSE))</f>
        <v>#</v>
      </c>
    </row>
    <row r="5316" spans="1:2">
      <c r="A5316" t="s">
        <v>374</v>
      </c>
      <c r="B5316" t="str">
        <f>IF(ISBLANK(VLOOKUP(A5316,Questionnaire!A:KQ,45,FALSE)),"#",VLOOKUP(A5316,Questionnaire!A:KQ,45,FALSE))</f>
        <v>#</v>
      </c>
    </row>
    <row r="5317" spans="1:2">
      <c r="A5317" t="s">
        <v>377</v>
      </c>
      <c r="B5317" t="str">
        <f>IF(ISBLANK(VLOOKUP(A5317,Questionnaire!A:KQ,45,FALSE)),"#",VLOOKUP(A5317,Questionnaire!A:KQ,45,FALSE))</f>
        <v>#</v>
      </c>
    </row>
    <row r="5318" spans="1:2">
      <c r="A5318" t="s">
        <v>379</v>
      </c>
      <c r="B5318" t="str">
        <f>IF(ISBLANK(VLOOKUP(A5318,Questionnaire!A:KQ,45,FALSE)),"#",VLOOKUP(A5318,Questionnaire!A:KQ,45,FALSE))</f>
        <v>#</v>
      </c>
    </row>
    <row r="5319" spans="1:2">
      <c r="A5319" t="s">
        <v>380</v>
      </c>
      <c r="B5319" t="str">
        <f>IF(ISBLANK(VLOOKUP(A5319,Questionnaire!A:KQ,45,FALSE)),"#",VLOOKUP(A5319,Questionnaire!A:KQ,45,FALSE))</f>
        <v>#</v>
      </c>
    </row>
    <row r="5320" spans="1:2">
      <c r="A5320" t="s">
        <v>381</v>
      </c>
      <c r="B5320" t="str">
        <f>IF(ISBLANK(VLOOKUP(A5320,Questionnaire!A:KQ,45,FALSE)),"#",VLOOKUP(A5320,Questionnaire!A:KQ,45,FALSE))</f>
        <v>#</v>
      </c>
    </row>
    <row r="5321" spans="1:2">
      <c r="A5321" t="s">
        <v>382</v>
      </c>
      <c r="B5321" t="str">
        <f>IF(ISBLANK(VLOOKUP(A5321,Questionnaire!A:KQ,45,FALSE)),"#",VLOOKUP(A5321,Questionnaire!A:KQ,45,FALSE))</f>
        <v>#</v>
      </c>
    </row>
    <row r="5322" spans="1:2">
      <c r="A5322" t="s">
        <v>384</v>
      </c>
      <c r="B5322" t="str">
        <f>IF(ISBLANK(VLOOKUP(A5322,Questionnaire!A:KQ,45,FALSE)),"#",VLOOKUP(A5322,Questionnaire!A:KQ,45,FALSE))</f>
        <v>#</v>
      </c>
    </row>
    <row r="5323" spans="1:2">
      <c r="A5323" t="s">
        <v>387</v>
      </c>
      <c r="B5323" t="str">
        <f>IF(ISBLANK(VLOOKUP(A5323,Questionnaire!A:KQ,45,FALSE)),"#",VLOOKUP(A5323,Questionnaire!A:KQ,45,FALSE))</f>
        <v>#</v>
      </c>
    </row>
    <row r="5324" spans="1:2">
      <c r="A5324" t="s">
        <v>391</v>
      </c>
      <c r="B5324" t="str">
        <f>IF(ISBLANK(VLOOKUP(A5324,Questionnaire!A:KQ,45,FALSE)),"#",VLOOKUP(A5324,Questionnaire!A:KQ,45,FALSE))</f>
        <v>#</v>
      </c>
    </row>
    <row r="5325" spans="1:2">
      <c r="A5325" t="s">
        <v>393</v>
      </c>
      <c r="B5325" t="str">
        <f>IF(ISBLANK(VLOOKUP(A5325,Questionnaire!A:KQ,45,FALSE)),"#",VLOOKUP(A5325,Questionnaire!A:KQ,45,FALSE))</f>
        <v>#</v>
      </c>
    </row>
    <row r="5326" spans="1:2">
      <c r="A5326" t="s">
        <v>395</v>
      </c>
      <c r="B5326" t="str">
        <f>IF(ISBLANK(VLOOKUP(A5326,Questionnaire!A:KQ,45,FALSE)),"#",VLOOKUP(A5326,Questionnaire!A:KQ,45,FALSE))</f>
        <v>#</v>
      </c>
    </row>
    <row r="5327" spans="1:2">
      <c r="A5327" t="s">
        <v>398</v>
      </c>
      <c r="B5327" t="str">
        <f>IF(ISBLANK(VLOOKUP(A5327,Questionnaire!A:KQ,45,FALSE)),"#",VLOOKUP(A5327,Questionnaire!A:KQ,45,FALSE))</f>
        <v>#</v>
      </c>
    </row>
    <row r="5328" spans="1:2">
      <c r="A5328" t="s">
        <v>402</v>
      </c>
      <c r="B5328" t="str">
        <f>IF(ISBLANK(VLOOKUP(A5328,Questionnaire!A:KQ,45,FALSE)),"#",VLOOKUP(A5328,Questionnaire!A:KQ,45,FALSE))</f>
        <v>#</v>
      </c>
    </row>
    <row r="5329" spans="1:2">
      <c r="A5329" t="s">
        <v>405</v>
      </c>
      <c r="B5329" t="str">
        <f>IF(ISBLANK(VLOOKUP(A5329,Questionnaire!A:KQ,45,FALSE)),"#",VLOOKUP(A5329,Questionnaire!A:KQ,45,FALSE))</f>
        <v>#</v>
      </c>
    </row>
    <row r="5330" spans="1:2">
      <c r="A5330" t="s">
        <v>409</v>
      </c>
      <c r="B5330" t="str">
        <f>IF(ISBLANK(VLOOKUP(A5330,Questionnaire!A:KQ,45,FALSE)),"#",VLOOKUP(A5330,Questionnaire!A:KQ,45,FALSE))</f>
        <v>#</v>
      </c>
    </row>
    <row r="5331" spans="1:2">
      <c r="A5331" t="s">
        <v>412</v>
      </c>
      <c r="B5331" t="str">
        <f>IF(ISBLANK(VLOOKUP(A5331,Questionnaire!A:KQ,45,FALSE)),"#",VLOOKUP(A5331,Questionnaire!A:KQ,45,FALSE))</f>
        <v>#</v>
      </c>
    </row>
    <row r="5332" spans="1:2">
      <c r="A5332" t="s">
        <v>415</v>
      </c>
      <c r="B5332" t="str">
        <f>IF(ISBLANK(VLOOKUP(A5332,Questionnaire!A:KQ,45,FALSE)),"#",VLOOKUP(A5332,Questionnaire!A:KQ,45,FALSE))</f>
        <v>#</v>
      </c>
    </row>
    <row r="5333" spans="1:2">
      <c r="A5333" t="s">
        <v>418</v>
      </c>
      <c r="B5333" t="str">
        <f>IF(ISBLANK(VLOOKUP(A5333,Questionnaire!A:KQ,45,FALSE)),"#",VLOOKUP(A5333,Questionnaire!A:KQ,45,FALSE))</f>
        <v>#</v>
      </c>
    </row>
    <row r="5334" spans="1:2">
      <c r="A5334" t="s">
        <v>421</v>
      </c>
      <c r="B5334" t="str">
        <f>IF(ISBLANK(VLOOKUP(A5334,Questionnaire!A:KQ,45,FALSE)),"#",VLOOKUP(A5334,Questionnaire!A:KQ,45,FALSE))</f>
        <v>#</v>
      </c>
    </row>
    <row r="5335" spans="1:2">
      <c r="A5335" t="s">
        <v>424</v>
      </c>
      <c r="B5335" t="str">
        <f>IF(ISBLANK(VLOOKUP(A5335,Questionnaire!A:KQ,45,FALSE)),"#",VLOOKUP(A5335,Questionnaire!A:KQ,45,FALSE))</f>
        <v>#</v>
      </c>
    </row>
    <row r="5336" spans="1:2">
      <c r="A5336" t="s">
        <v>429</v>
      </c>
      <c r="B5336" t="str">
        <f>IF(ISBLANK(VLOOKUP(A5336,Questionnaire!A:KQ,45,FALSE)),"#",VLOOKUP(A5336,Questionnaire!A:KQ,45,FALSE))</f>
        <v>#</v>
      </c>
    </row>
    <row r="5337" spans="1:2">
      <c r="A5337" t="s">
        <v>432</v>
      </c>
      <c r="B5337" t="str">
        <f>IF(ISBLANK(VLOOKUP(A5337,Questionnaire!A:KQ,45,FALSE)),"#",VLOOKUP(A5337,Questionnaire!A:KQ,45,FALSE))</f>
        <v>#</v>
      </c>
    </row>
    <row r="5338" spans="1:2">
      <c r="A5338" t="s">
        <v>435</v>
      </c>
      <c r="B5338" t="str">
        <f>IF(ISBLANK(VLOOKUP(A5338,Questionnaire!A:KQ,45,FALSE)),"#",VLOOKUP(A5338,Questionnaire!A:KQ,45,FALSE))</f>
        <v>#</v>
      </c>
    </row>
    <row r="5339" spans="1:2">
      <c r="A5339" t="s">
        <v>437</v>
      </c>
      <c r="B5339" t="str">
        <f>IF(ISBLANK(VLOOKUP(A5339,Questionnaire!A:KQ,45,FALSE)),"#",VLOOKUP(A5339,Questionnaire!A:KQ,45,FALSE))</f>
        <v>#</v>
      </c>
    </row>
    <row r="5340" spans="1:2">
      <c r="A5340" t="s">
        <v>439</v>
      </c>
      <c r="B5340" t="str">
        <f>IF(ISBLANK(VLOOKUP(A5340,Questionnaire!A:KQ,45,FALSE)),"#",VLOOKUP(A5340,Questionnaire!A:KQ,45,FALSE))</f>
        <v>#</v>
      </c>
    </row>
    <row r="5341" spans="1:2">
      <c r="A5341" t="s">
        <v>442</v>
      </c>
      <c r="B5341" t="str">
        <f>IF(ISBLANK(VLOOKUP(A5341,Questionnaire!A:KQ,45,FALSE)),"#",VLOOKUP(A5341,Questionnaire!A:KQ,45,FALSE))</f>
        <v>#</v>
      </c>
    </row>
    <row r="5342" spans="1:2">
      <c r="A5342" t="s">
        <v>445</v>
      </c>
      <c r="B5342" t="str">
        <f>IF(ISBLANK(VLOOKUP(A5342,Questionnaire!A:KQ,45,FALSE)),"#",VLOOKUP(A5342,Questionnaire!A:KQ,45,FALSE))</f>
        <v>#</v>
      </c>
    </row>
    <row r="5343" spans="1:2">
      <c r="A5343" t="s">
        <v>448</v>
      </c>
      <c r="B5343" t="str">
        <f>IF(ISBLANK(VLOOKUP(A5343,Questionnaire!A:KQ,45,FALSE)),"#",VLOOKUP(A5343,Questionnaire!A:KQ,45,FALSE))</f>
        <v>#</v>
      </c>
    </row>
    <row r="5344" spans="1:2">
      <c r="A5344" t="s">
        <v>452</v>
      </c>
      <c r="B5344" t="str">
        <f>IF(ISBLANK(VLOOKUP(A5344,Questionnaire!A:KQ,45,FALSE)),"#",VLOOKUP(A5344,Questionnaire!A:KQ,45,FALSE))</f>
        <v>#</v>
      </c>
    </row>
    <row r="5345" spans="1:3">
      <c r="A5345" t="s">
        <v>455</v>
      </c>
      <c r="B5345" t="str">
        <f>IF(ISBLANK(VLOOKUP(A5345,Questionnaire!A:KQ,45,FALSE)),"#",VLOOKUP(A5345,Questionnaire!A:KQ,45,FALSE))</f>
        <v>#</v>
      </c>
    </row>
    <row r="5346" spans="1:3">
      <c r="A5346" t="s">
        <v>458</v>
      </c>
      <c r="B5346" t="str">
        <f>IF(ISBLANK(VLOOKUP(A5346,Questionnaire!A:KQ,45,FALSE)),"#",VLOOKUP(A5346,Questionnaire!A:KQ,45,FALSE))</f>
        <v>#</v>
      </c>
    </row>
    <row r="5347" spans="1:3">
      <c r="A5347" t="s">
        <v>461</v>
      </c>
      <c r="B5347" t="str">
        <f>IF(ISBLANK(VLOOKUP(A5347,Questionnaire!A:KQ,45,FALSE)),"#",VLOOKUP(A5347,Questionnaire!A:KQ,45,FALSE))</f>
        <v>#</v>
      </c>
    </row>
    <row r="5348" spans="1:3">
      <c r="A5348" t="s">
        <v>465</v>
      </c>
      <c r="B5348" t="str">
        <f>IF(ISBLANK(VLOOKUP(A5348,Questionnaire!A:KQ,45,FALSE)),"#",VLOOKUP(A5348,Questionnaire!A:KQ,45,FALSE))</f>
        <v>#</v>
      </c>
    </row>
    <row r="5349" spans="1:3">
      <c r="A5349" t="s">
        <v>467</v>
      </c>
      <c r="B5349" t="str">
        <f>IF(ISBLANK(VLOOKUP(A5349,Questionnaire!A:KQ,45,FALSE)),"#",VLOOKUP(A5349,Questionnaire!A:KQ,45,FALSE))</f>
        <v>#</v>
      </c>
    </row>
    <row r="5350" spans="1:3">
      <c r="A5350" t="s">
        <v>469</v>
      </c>
      <c r="B5350" t="str">
        <f>IF(ISBLANK(VLOOKUP(A5350,Questionnaire!A:KQ,45,FALSE)),"#",VLOOKUP(A5350,Questionnaire!A:KQ,45,FALSE))</f>
        <v>#</v>
      </c>
    </row>
    <row r="5351" spans="1:3">
      <c r="A5351" t="s">
        <v>471</v>
      </c>
      <c r="B5351" t="str">
        <f>IF(ISBLANK(VLOOKUP(A5351,Questionnaire!A:KQ,45,FALSE)),"#",VLOOKUP(A5351,Questionnaire!A:KQ,45,FALSE))</f>
        <v>#</v>
      </c>
    </row>
    <row r="5352" spans="1:3">
      <c r="A5352" t="s">
        <v>473</v>
      </c>
      <c r="B5352" t="str">
        <f>IF(ISBLANK(VLOOKUP(A5352,Questionnaire!A:KQ,45,FALSE)),"#",VLOOKUP(A5352,Questionnaire!A:KQ,45,FALSE))</f>
        <v>#</v>
      </c>
    </row>
    <row r="5353" spans="1:3">
      <c r="A5353" t="s">
        <v>475</v>
      </c>
      <c r="B5353" t="str">
        <f>IF(ISBLANK(VLOOKUP(A5353,Questionnaire!A:KQ,45,FALSE)),"#",VLOOKUP(A5353,Questionnaire!A:KQ,45,FALSE))</f>
        <v>#</v>
      </c>
    </row>
    <row r="5354" spans="1:3">
      <c r="A5354" t="s">
        <v>185</v>
      </c>
      <c r="B5354" t="str">
        <f>IF(ISBLANK(VLOOKUP(A5354,Questionnaire!A:KQ,46,FALSE)),"#",VLOOKUP(A5354,Questionnaire!A:KQ,46,FALSE))</f>
        <v>#</v>
      </c>
      <c r="C5354">
        <v>43</v>
      </c>
    </row>
    <row r="5355" spans="1:3">
      <c r="A5355" t="s">
        <v>187</v>
      </c>
      <c r="B5355" t="str">
        <f>IF(ISNA(VLOOKUP(VLOOKUP(A5355,Questionnaire!A:KQ,46,FALSE),'CORA Encoding'!D:E,2,FALSE)),"#",VLOOKUP(VLOOKUP(A5355,Questionnaire!A:KQ,46,FALSE),'CORA Encoding'!D:E,2,FALSE))</f>
        <v>#</v>
      </c>
    </row>
    <row r="5356" spans="1:3">
      <c r="A5356" t="s">
        <v>189</v>
      </c>
      <c r="B5356" t="str">
        <f>IF(ISNA(VLOOKUP(VLOOKUP(A5356,Questionnaire!A:KQ,46,FALSE),'CORA Encoding'!G:H,2,FALSE)),"#",VLOOKUP(VLOOKUP(A5356,Questionnaire!A:KQ,46,FALSE),'CORA Encoding'!G:H,2,FALSE))</f>
        <v>#</v>
      </c>
    </row>
    <row r="5357" spans="1:3">
      <c r="A5357" t="s">
        <v>191</v>
      </c>
      <c r="B5357" t="str">
        <f>IF(ISNA(VLOOKUP(VLOOKUP(A5357,Questionnaire!A:KQ,46,FALSE),'Country List'!E:F,2,FALSE)),"#",VLOOKUP(VLOOKUP(A5357,Questionnaire!A:KQ,46,FALSE),'Country List'!E:F,2,FALSE))</f>
        <v>#</v>
      </c>
    </row>
    <row r="5358" spans="1:3">
      <c r="A5358" t="s">
        <v>193</v>
      </c>
      <c r="B5358" t="str">
        <f>IF(ISNA(VLOOKUP(VLOOKUP(A5358,Questionnaire!A:KQ,46,FALSE),'Industry List'!B:C,2,FALSE)),"#",VLOOKUP(VLOOKUP(A5358,Questionnaire!A:KQ,46,FALSE),'Industry List'!B:C,2,FALSE))</f>
        <v>#</v>
      </c>
    </row>
    <row r="5359" spans="1:3">
      <c r="A5359" t="s">
        <v>197</v>
      </c>
      <c r="B5359" t="str">
        <f>IF(ISBLANK(VLOOKUP(A5359,Questionnaire!A:KQ,46,FALSE)),"#",VLOOKUP(A5359,Questionnaire!A:KQ,46,FALSE))</f>
        <v>#</v>
      </c>
    </row>
    <row r="5360" spans="1:3">
      <c r="A5360" t="s">
        <v>201</v>
      </c>
      <c r="B5360" t="str">
        <f>IF(ISBLANK(VLOOKUP(A5360,Questionnaire!A:KQ,46,FALSE)),"#",VLOOKUP(A5360,Questionnaire!A:KQ,46,FALSE))</f>
        <v>#</v>
      </c>
    </row>
    <row r="5361" spans="1:2">
      <c r="A5361" t="s">
        <v>203</v>
      </c>
      <c r="B5361" t="str">
        <f>IF(ISNA(VLOOKUP(VLOOKUP(A5361,Questionnaire!A:KQ,46,FALSE),'CORA Encoding'!J:K,2,FALSE)),"#",VLOOKUP(VLOOKUP(A5361,Questionnaire!A:KQ,46,FALSE),'CORA Encoding'!J:K,2,FALSE))</f>
        <v>#</v>
      </c>
    </row>
    <row r="5362" spans="1:2">
      <c r="A5362" t="s">
        <v>208</v>
      </c>
      <c r="B5362" t="str">
        <f>IF(ISBLANK(VLOOKUP(A5362,Questionnaire!A:KQ,46,FALSE)),"#",VLOOKUP(A5362,Questionnaire!A:KQ,46,FALSE))</f>
        <v>#</v>
      </c>
    </row>
    <row r="5363" spans="1:2">
      <c r="A5363" t="s">
        <v>213</v>
      </c>
      <c r="B5363" t="str">
        <f>IF(ISBLANK(VLOOKUP(A5363,Questionnaire!A:KQ,46,FALSE)),"#",VLOOKUP(A5363,Questionnaire!A:KQ,46,FALSE))</f>
        <v>#</v>
      </c>
    </row>
    <row r="5364" spans="1:2">
      <c r="A5364" t="s">
        <v>215</v>
      </c>
      <c r="B5364" t="str">
        <f>IF(ISBLANK(VLOOKUP(A5364,Questionnaire!A:KQ,46,FALSE)),"#",VLOOKUP(A5364,Questionnaire!A:KQ,46,FALSE))</f>
        <v>#</v>
      </c>
    </row>
    <row r="5365" spans="1:2">
      <c r="A5365" t="s">
        <v>217</v>
      </c>
      <c r="B5365" t="str">
        <f>IF(ISBLANK(VLOOKUP(A5365,Questionnaire!A:KQ,46,FALSE)),"#",VLOOKUP(A5365,Questionnaire!A:KQ,46,FALSE))</f>
        <v>#</v>
      </c>
    </row>
    <row r="5366" spans="1:2">
      <c r="A5366" t="s">
        <v>219</v>
      </c>
      <c r="B5366" t="str">
        <f>IF(ISBLANK(VLOOKUP(A5366,Questionnaire!A:KQ,46,FALSE)),"#",VLOOKUP(A5366,Questionnaire!A:KQ,46,FALSE))</f>
        <v>#</v>
      </c>
    </row>
    <row r="5367" spans="1:2">
      <c r="A5367" t="s">
        <v>221</v>
      </c>
      <c r="B5367" t="str">
        <f>IF(ISBLANK(VLOOKUP(A5367,Questionnaire!A:KQ,46,FALSE)),"#",VLOOKUP(A5367,Questionnaire!A:KQ,46,FALSE))</f>
        <v>#</v>
      </c>
    </row>
    <row r="5368" spans="1:2">
      <c r="A5368" t="s">
        <v>223</v>
      </c>
      <c r="B5368" t="str">
        <f>IF(ISBLANK(VLOOKUP(A5368,Questionnaire!A:KQ,46,FALSE)),"#",VLOOKUP(A5368,Questionnaire!A:KQ,46,FALSE))</f>
        <v>#</v>
      </c>
    </row>
    <row r="5369" spans="1:2">
      <c r="A5369" t="s">
        <v>225</v>
      </c>
      <c r="B5369" t="str">
        <f>IF(ISBLANK(VLOOKUP(A5369,Questionnaire!A:KQ,46,FALSE)),"#",VLOOKUP(A5369,Questionnaire!A:KQ,46,FALSE))</f>
        <v>#</v>
      </c>
    </row>
    <row r="5370" spans="1:2">
      <c r="A5370" t="s">
        <v>227</v>
      </c>
      <c r="B5370" t="str">
        <f>IF(ISBLANK(VLOOKUP(A5370,Questionnaire!A:KQ,46,FALSE)),"#",VLOOKUP(A5370,Questionnaire!A:KQ,46,FALSE))</f>
        <v>#</v>
      </c>
    </row>
    <row r="5371" spans="1:2">
      <c r="A5371" t="s">
        <v>229</v>
      </c>
      <c r="B5371" t="str">
        <f>IF(ISBLANK(VLOOKUP(A5371,Questionnaire!A:KQ,46,FALSE)),"#",VLOOKUP(A5371,Questionnaire!A:KQ,46,FALSE))</f>
        <v>#</v>
      </c>
    </row>
    <row r="5372" spans="1:2">
      <c r="A5372" t="s">
        <v>231</v>
      </c>
      <c r="B5372" t="str">
        <f>IF(ISBLANK(VLOOKUP(A5372,Questionnaire!A:KQ,46,FALSE)),"#",VLOOKUP(A5372,Questionnaire!A:KQ,46,FALSE))</f>
        <v>#</v>
      </c>
    </row>
    <row r="5373" spans="1:2">
      <c r="A5373" t="s">
        <v>233</v>
      </c>
      <c r="B5373" t="str">
        <f>IF(ISBLANK(VLOOKUP(A5373,Questionnaire!A:KQ,46,FALSE)),"#",VLOOKUP(A5373,Questionnaire!A:KQ,46,FALSE))</f>
        <v>#</v>
      </c>
    </row>
    <row r="5374" spans="1:2">
      <c r="A5374" t="s">
        <v>235</v>
      </c>
      <c r="B5374" t="str">
        <f>IF(ISBLANK(VLOOKUP(A5374,Questionnaire!A:KQ,46,FALSE)),"#",VLOOKUP(A5374,Questionnaire!A:KQ,46,FALSE))</f>
        <v>#</v>
      </c>
    </row>
    <row r="5375" spans="1:2">
      <c r="A5375" t="s">
        <v>237</v>
      </c>
      <c r="B5375" t="str">
        <f>IF(ISBLANK(VLOOKUP(A5375,Questionnaire!A:KQ,46,FALSE)),"#",VLOOKUP(A5375,Questionnaire!A:KQ,46,FALSE))</f>
        <v>#</v>
      </c>
    </row>
    <row r="5376" spans="1:2">
      <c r="A5376" t="s">
        <v>239</v>
      </c>
      <c r="B5376" t="str">
        <f>IF(ISBLANK(VLOOKUP(A5376,Questionnaire!A:KQ,46,FALSE)),"#",VLOOKUP(A5376,Questionnaire!A:KQ,46,FALSE))</f>
        <v>#</v>
      </c>
    </row>
    <row r="5377" spans="1:2">
      <c r="A5377" t="s">
        <v>242</v>
      </c>
      <c r="B5377" t="str">
        <f>IF(ISBLANK(VLOOKUP(A5377,Questionnaire!A:KQ,46,FALSE)),"#",VLOOKUP(A5377,Questionnaire!A:KQ,46,FALSE))</f>
        <v>#</v>
      </c>
    </row>
    <row r="5378" spans="1:2">
      <c r="A5378" t="s">
        <v>245</v>
      </c>
      <c r="B5378" t="str">
        <f>IF(ISBLANK(VLOOKUP(A5378,Questionnaire!A:KQ,46,FALSE)),"#",VLOOKUP(A5378,Questionnaire!A:KQ,46,FALSE))</f>
        <v>#</v>
      </c>
    </row>
    <row r="5379" spans="1:2">
      <c r="A5379" t="s">
        <v>247</v>
      </c>
      <c r="B5379" t="str">
        <f>IF(ISBLANK(VLOOKUP(A5379,Questionnaire!A:KQ,46,FALSE)),"#",VLOOKUP(A5379,Questionnaire!A:KQ,46,FALSE))</f>
        <v>#</v>
      </c>
    </row>
    <row r="5380" spans="1:2">
      <c r="A5380" t="s">
        <v>249</v>
      </c>
      <c r="B5380" t="str">
        <f>IF(ISBLANK(VLOOKUP(A5380,Questionnaire!A:KQ,46,FALSE)),"#",VLOOKUP(A5380,Questionnaire!A:KQ,46,FALSE))</f>
        <v>#</v>
      </c>
    </row>
    <row r="5381" spans="1:2">
      <c r="A5381" t="s">
        <v>250</v>
      </c>
      <c r="B5381" t="str">
        <f>IF(ISBLANK(VLOOKUP(A5381,Questionnaire!A:KQ,46,FALSE)),"#",VLOOKUP(A5381,Questionnaire!A:KQ,46,FALSE))</f>
        <v>#</v>
      </c>
    </row>
    <row r="5382" spans="1:2">
      <c r="A5382" t="s">
        <v>252</v>
      </c>
      <c r="B5382" t="str">
        <f>IF(ISBLANK(VLOOKUP(A5382,Questionnaire!A:KQ,46,FALSE)),"#",VLOOKUP(A5382,Questionnaire!A:KQ,46,FALSE))</f>
        <v>#</v>
      </c>
    </row>
    <row r="5383" spans="1:2">
      <c r="A5383" t="s">
        <v>255</v>
      </c>
      <c r="B5383" t="str">
        <f>IF(ISBLANK(VLOOKUP(A5383,Questionnaire!A:KQ,46,FALSE)),"#",VLOOKUP(A5383,Questionnaire!A:KQ,46,FALSE))</f>
        <v>#</v>
      </c>
    </row>
    <row r="5384" spans="1:2">
      <c r="A5384" t="s">
        <v>258</v>
      </c>
      <c r="B5384" t="str">
        <f>IF(ISNA(VLOOKUP(VLOOKUP(A5384,Questionnaire!A:KQ,46,FALSE),'CORA Encoding'!M:N,2,FALSE)),"#",VLOOKUP(VLOOKUP(A5384,Questionnaire!A:KQ,46,FALSE),'CORA Encoding'!M:N,2,FALSE))</f>
        <v>#</v>
      </c>
    </row>
    <row r="5385" spans="1:2">
      <c r="A5385" t="s">
        <v>261</v>
      </c>
      <c r="B5385" t="str">
        <f>IF(ISBLANK(VLOOKUP(A5385,Questionnaire!A:KQ,46,FALSE)),"#",VLOOKUP(A5385,Questionnaire!A:KQ,46,FALSE))</f>
        <v>#</v>
      </c>
    </row>
    <row r="5386" spans="1:2">
      <c r="A5386" t="s">
        <v>263</v>
      </c>
      <c r="B5386" t="str">
        <f>IF(ISBLANK(VLOOKUP(A5386,Questionnaire!A:KQ,46,FALSE)),"#",VLOOKUP(A5386,Questionnaire!A:KQ,46,FALSE))</f>
        <v>#</v>
      </c>
    </row>
    <row r="5387" spans="1:2">
      <c r="A5387" t="s">
        <v>265</v>
      </c>
      <c r="B5387" t="str">
        <f>IF(ISBLANK(VLOOKUP(A5387,Questionnaire!A:KQ,46,FALSE)),"#",VLOOKUP(A5387,Questionnaire!A:KQ,46,FALSE))</f>
        <v>#</v>
      </c>
    </row>
    <row r="5388" spans="1:2">
      <c r="A5388" t="s">
        <v>267</v>
      </c>
      <c r="B5388" t="str">
        <f>IF(ISBLANK(VLOOKUP(A5388,Questionnaire!A:KQ,46,FALSE)),"#",VLOOKUP(A5388,Questionnaire!A:KQ,46,FALSE))</f>
        <v>#</v>
      </c>
    </row>
    <row r="5389" spans="1:2">
      <c r="A5389" t="s">
        <v>269</v>
      </c>
      <c r="B5389" t="str">
        <f>IF(ISBLANK(VLOOKUP(A5389,Questionnaire!A:KQ,46,FALSE)),"#",VLOOKUP(A5389,Questionnaire!A:KQ,46,FALSE))</f>
        <v>#</v>
      </c>
    </row>
    <row r="5390" spans="1:2">
      <c r="A5390" t="s">
        <v>274</v>
      </c>
      <c r="B5390" t="str">
        <f>IF(ISBLANK(VLOOKUP(A5390,Questionnaire!A:KQ,46,FALSE)),"#",VLOOKUP(A5390,Questionnaire!A:KQ,46,FALSE))</f>
        <v>#</v>
      </c>
    </row>
    <row r="5391" spans="1:2">
      <c r="A5391" t="s">
        <v>276</v>
      </c>
      <c r="B5391" t="str">
        <f>IF(ISBLANK(VLOOKUP(A5391,Questionnaire!A:KQ,46,FALSE)),"#",VLOOKUP(A5391,Questionnaire!A:KQ,46,FALSE))</f>
        <v>#</v>
      </c>
    </row>
    <row r="5392" spans="1:2">
      <c r="A5392" t="s">
        <v>278</v>
      </c>
      <c r="B5392" t="str">
        <f>IF(ISBLANK(VLOOKUP(A5392,Questionnaire!A:KQ,46,FALSE)),"#",VLOOKUP(A5392,Questionnaire!A:KQ,46,FALSE))</f>
        <v>#</v>
      </c>
    </row>
    <row r="5393" spans="1:2">
      <c r="A5393" t="s">
        <v>280</v>
      </c>
      <c r="B5393" t="str">
        <f>IF(ISBLANK(VLOOKUP(A5393,Questionnaire!A:KQ,46,FALSE)),"#",VLOOKUP(A5393,Questionnaire!A:KQ,46,FALSE))</f>
        <v>#</v>
      </c>
    </row>
    <row r="5394" spans="1:2">
      <c r="A5394" t="s">
        <v>282</v>
      </c>
      <c r="B5394" t="str">
        <f>IF(ISBLANK(VLOOKUP(A5394,Questionnaire!A:KQ,46,FALSE)),"#",VLOOKUP(A5394,Questionnaire!A:KQ,46,FALSE))</f>
        <v>#</v>
      </c>
    </row>
    <row r="5395" spans="1:2">
      <c r="A5395" t="s">
        <v>286</v>
      </c>
      <c r="B5395" t="str">
        <f>IF(ISBLANK(VLOOKUP(A5395,Questionnaire!A:KQ,46,FALSE)),"#",VLOOKUP(A5395,Questionnaire!A:KQ,46,FALSE))</f>
        <v>#</v>
      </c>
    </row>
    <row r="5396" spans="1:2">
      <c r="A5396" t="s">
        <v>288</v>
      </c>
      <c r="B5396" t="str">
        <f>IF(ISBLANK(VLOOKUP(A5396,Questionnaire!A:KQ,46,FALSE)),"#",VLOOKUP(A5396,Questionnaire!A:KQ,46,FALSE))</f>
        <v>#</v>
      </c>
    </row>
    <row r="5397" spans="1:2">
      <c r="A5397" t="s">
        <v>290</v>
      </c>
      <c r="B5397" t="str">
        <f>IF(ISBLANK(VLOOKUP(A5397,Questionnaire!A:KQ,46,FALSE)),"#",VLOOKUP(A5397,Questionnaire!A:KQ,46,FALSE))</f>
        <v>#</v>
      </c>
    </row>
    <row r="5398" spans="1:2">
      <c r="A5398" t="s">
        <v>292</v>
      </c>
      <c r="B5398" t="str">
        <f>IF(ISBLANK(VLOOKUP(A5398,Questionnaire!A:KQ,46,FALSE)),"#",VLOOKUP(A5398,Questionnaire!A:KQ,46,FALSE))</f>
        <v>#</v>
      </c>
    </row>
    <row r="5399" spans="1:2">
      <c r="A5399" t="s">
        <v>294</v>
      </c>
      <c r="B5399" t="str">
        <f>IF(ISBLANK(VLOOKUP(A5399,Questionnaire!A:KQ,46,FALSE)),"#",VLOOKUP(A5399,Questionnaire!A:KQ,46,FALSE))</f>
        <v>#</v>
      </c>
    </row>
    <row r="5400" spans="1:2">
      <c r="A5400" t="s">
        <v>296</v>
      </c>
      <c r="B5400" t="str">
        <f>IF(ISBLANK(VLOOKUP(A5400,Questionnaire!A:KQ,46,FALSE)),"#",VLOOKUP(A5400,Questionnaire!A:KQ,46,FALSE))</f>
        <v>#</v>
      </c>
    </row>
    <row r="5401" spans="1:2">
      <c r="A5401" t="s">
        <v>301</v>
      </c>
      <c r="B5401" t="str">
        <f>IF(ISBLANK(VLOOKUP(A5401,Questionnaire!A:KQ,46,FALSE)),"#",VLOOKUP(A5401,Questionnaire!A:KQ,46,FALSE))</f>
        <v>#</v>
      </c>
    </row>
    <row r="5402" spans="1:2">
      <c r="A5402" t="s">
        <v>303</v>
      </c>
      <c r="B5402" t="str">
        <f>IF(ISBLANK(VLOOKUP(A5402,Questionnaire!A:KQ,46,FALSE)),"#",VLOOKUP(A5402,Questionnaire!A:KQ,46,FALSE))</f>
        <v>#</v>
      </c>
    </row>
    <row r="5403" spans="1:2">
      <c r="A5403" t="s">
        <v>305</v>
      </c>
      <c r="B5403" t="str">
        <f>IF(ISBLANK(VLOOKUP(A5403,Questionnaire!A:KQ,46,FALSE)),"#",VLOOKUP(A5403,Questionnaire!A:KQ,46,FALSE))</f>
        <v>#</v>
      </c>
    </row>
    <row r="5404" spans="1:2">
      <c r="A5404" t="s">
        <v>307</v>
      </c>
      <c r="B5404" t="str">
        <f>IF(ISBLANK(VLOOKUP(A5404,Questionnaire!A:KQ,46,FALSE)),"#",VLOOKUP(A5404,Questionnaire!A:KQ,46,FALSE))</f>
        <v>#</v>
      </c>
    </row>
    <row r="5405" spans="1:2">
      <c r="A5405" t="s">
        <v>311</v>
      </c>
      <c r="B5405" t="str">
        <f>IF(ISBLANK(VLOOKUP(A5405,Questionnaire!A:KQ,46,FALSE)),"#",VLOOKUP(A5405,Questionnaire!A:KQ,46,FALSE))</f>
        <v>#</v>
      </c>
    </row>
    <row r="5406" spans="1:2">
      <c r="A5406" t="s">
        <v>313</v>
      </c>
      <c r="B5406" t="str">
        <f>IF(ISBLANK(VLOOKUP(A5406,Questionnaire!A:KQ,46,FALSE)),"#",VLOOKUP(A5406,Questionnaire!A:KQ,46,FALSE))</f>
        <v>#</v>
      </c>
    </row>
    <row r="5407" spans="1:2">
      <c r="A5407" t="s">
        <v>314</v>
      </c>
      <c r="B5407" t="str">
        <f>IF(ISBLANK(VLOOKUP(A5407,Questionnaire!A:KQ,46,FALSE)),"#",VLOOKUP(A5407,Questionnaire!A:KQ,46,FALSE))</f>
        <v>#</v>
      </c>
    </row>
    <row r="5408" spans="1:2">
      <c r="A5408" t="s">
        <v>315</v>
      </c>
      <c r="B5408" t="str">
        <f>IF(ISBLANK(VLOOKUP(A5408,Questionnaire!A:KQ,46,FALSE)),"#",VLOOKUP(A5408,Questionnaire!A:KQ,46,FALSE))</f>
        <v>#</v>
      </c>
    </row>
    <row r="5409" spans="1:2">
      <c r="A5409" t="s">
        <v>317</v>
      </c>
      <c r="B5409" t="str">
        <f>IF(ISBLANK(VLOOKUP(A5409,Questionnaire!A:KQ,46,FALSE)),"#",VLOOKUP(A5409,Questionnaire!A:KQ,46,FALSE))</f>
        <v>#</v>
      </c>
    </row>
    <row r="5410" spans="1:2">
      <c r="A5410" t="s">
        <v>319</v>
      </c>
      <c r="B5410" t="str">
        <f>IF(ISBLANK(VLOOKUP(A5410,Questionnaire!A:KQ,46,FALSE)),"#",VLOOKUP(A5410,Questionnaire!A:KQ,46,FALSE))</f>
        <v>#</v>
      </c>
    </row>
    <row r="5411" spans="1:2">
      <c r="A5411" t="s">
        <v>322</v>
      </c>
      <c r="B5411" t="str">
        <f>IF(ISBLANK(VLOOKUP(A5411,Questionnaire!A:KQ,46,FALSE)),"#",VLOOKUP(A5411,Questionnaire!A:KQ,46,FALSE))</f>
        <v>#</v>
      </c>
    </row>
    <row r="5412" spans="1:2">
      <c r="A5412" t="s">
        <v>326</v>
      </c>
      <c r="B5412" t="str">
        <f>IF(ISBLANK(VLOOKUP(A5412,Questionnaire!A:KQ,46,FALSE)),"#",VLOOKUP(A5412,Questionnaire!A:KQ,46,FALSE))</f>
        <v>#</v>
      </c>
    </row>
    <row r="5413" spans="1:2">
      <c r="A5413" t="s">
        <v>328</v>
      </c>
      <c r="B5413" t="str">
        <f>IF(ISBLANK(VLOOKUP(A5413,Questionnaire!A:KQ,46,FALSE)),"#",VLOOKUP(A5413,Questionnaire!A:KQ,46,FALSE))</f>
        <v>#</v>
      </c>
    </row>
    <row r="5414" spans="1:2">
      <c r="A5414" t="s">
        <v>332</v>
      </c>
      <c r="B5414" t="str">
        <f>IF(ISBLANK(VLOOKUP(A5414,Questionnaire!A:KQ,46,FALSE)),"#",VLOOKUP(A5414,Questionnaire!A:KQ,46,FALSE))</f>
        <v>#</v>
      </c>
    </row>
    <row r="5415" spans="1:2">
      <c r="A5415" t="s">
        <v>333</v>
      </c>
      <c r="B5415" t="str">
        <f>IF(ISBLANK(VLOOKUP(A5415,Questionnaire!A:KQ,46,FALSE)),"#",VLOOKUP(A5415,Questionnaire!A:KQ,46,FALSE))</f>
        <v>#</v>
      </c>
    </row>
    <row r="5416" spans="1:2">
      <c r="A5416" t="s">
        <v>334</v>
      </c>
      <c r="B5416" t="str">
        <f>IF(ISBLANK(VLOOKUP(A5416,Questionnaire!A:KQ,46,FALSE)),"#",VLOOKUP(A5416,Questionnaire!A:KQ,46,FALSE))</f>
        <v>#</v>
      </c>
    </row>
    <row r="5417" spans="1:2">
      <c r="A5417" t="s">
        <v>335</v>
      </c>
      <c r="B5417" t="str">
        <f>IF(ISBLANK(VLOOKUP(A5417,Questionnaire!A:KQ,46,FALSE)),"#",VLOOKUP(A5417,Questionnaire!A:KQ,46,FALSE))</f>
        <v>#</v>
      </c>
    </row>
    <row r="5418" spans="1:2">
      <c r="A5418" t="s">
        <v>336</v>
      </c>
      <c r="B5418" t="str">
        <f>IF(ISBLANK(VLOOKUP(A5418,Questionnaire!A:KQ,46,FALSE)),"#",VLOOKUP(A5418,Questionnaire!A:KQ,46,FALSE))</f>
        <v>#</v>
      </c>
    </row>
    <row r="5419" spans="1:2">
      <c r="A5419" t="s">
        <v>337</v>
      </c>
      <c r="B5419" t="str">
        <f>IF(ISBLANK(VLOOKUP(A5419,Questionnaire!A:KQ,46,FALSE)),"#",VLOOKUP(A5419,Questionnaire!A:KQ,46,FALSE))</f>
        <v>#</v>
      </c>
    </row>
    <row r="5420" spans="1:2">
      <c r="A5420" t="s">
        <v>338</v>
      </c>
      <c r="B5420" t="str">
        <f>IF(ISBLANK(VLOOKUP(A5420,Questionnaire!A:KQ,46,FALSE)),"#",VLOOKUP(A5420,Questionnaire!A:KQ,46,FALSE))</f>
        <v>#</v>
      </c>
    </row>
    <row r="5421" spans="1:2">
      <c r="A5421" t="s">
        <v>339</v>
      </c>
      <c r="B5421" t="str">
        <f>IF(ISBLANK(VLOOKUP(A5421,Questionnaire!A:KQ,46,FALSE)),"#",VLOOKUP(A5421,Questionnaire!A:KQ,46,FALSE))</f>
        <v>#</v>
      </c>
    </row>
    <row r="5422" spans="1:2">
      <c r="A5422" t="s">
        <v>340</v>
      </c>
      <c r="B5422" t="str">
        <f>IF(ISBLANK(VLOOKUP(A5422,Questionnaire!A:KQ,46,FALSE)),"#",VLOOKUP(A5422,Questionnaire!A:KQ,46,FALSE))</f>
        <v>#</v>
      </c>
    </row>
    <row r="5423" spans="1:2">
      <c r="A5423" t="s">
        <v>341</v>
      </c>
      <c r="B5423" t="str">
        <f>IF(ISBLANK(VLOOKUP(A5423,Questionnaire!A:KQ,46,FALSE)),"#",VLOOKUP(A5423,Questionnaire!A:KQ,46,FALSE))</f>
        <v>#</v>
      </c>
    </row>
    <row r="5424" spans="1:2">
      <c r="A5424" t="s">
        <v>342</v>
      </c>
      <c r="B5424" t="str">
        <f>IF(ISBLANK(VLOOKUP(A5424,Questionnaire!A:KQ,46,FALSE)),"#",VLOOKUP(A5424,Questionnaire!A:KQ,46,FALSE))</f>
        <v>#</v>
      </c>
    </row>
    <row r="5425" spans="1:2">
      <c r="A5425" t="s">
        <v>343</v>
      </c>
      <c r="B5425" t="str">
        <f>IF(ISBLANK(VLOOKUP(A5425,Questionnaire!A:KQ,46,FALSE)),"#",VLOOKUP(A5425,Questionnaire!A:KQ,46,FALSE))</f>
        <v>#</v>
      </c>
    </row>
    <row r="5426" spans="1:2">
      <c r="A5426" t="s">
        <v>344</v>
      </c>
      <c r="B5426" t="str">
        <f>IF(ISBLANK(VLOOKUP(A5426,Questionnaire!A:KQ,46,FALSE)),"#",VLOOKUP(A5426,Questionnaire!A:KQ,46,FALSE))</f>
        <v>#</v>
      </c>
    </row>
    <row r="5427" spans="1:2">
      <c r="A5427" t="s">
        <v>345</v>
      </c>
      <c r="B5427" t="str">
        <f>IF(ISBLANK(VLOOKUP(A5427,Questionnaire!A:KQ,46,FALSE)),"#",VLOOKUP(A5427,Questionnaire!A:KQ,46,FALSE))</f>
        <v>#</v>
      </c>
    </row>
    <row r="5428" spans="1:2">
      <c r="A5428" t="s">
        <v>348</v>
      </c>
      <c r="B5428" t="str">
        <f>IF(ISBLANK(VLOOKUP(A5428,Questionnaire!A:KQ,46,FALSE)),"#",VLOOKUP(A5428,Questionnaire!A:KQ,46,FALSE))</f>
        <v>#</v>
      </c>
    </row>
    <row r="5429" spans="1:2">
      <c r="A5429" t="s">
        <v>353</v>
      </c>
      <c r="B5429" t="str">
        <f>IF(ISBLANK(VLOOKUP(A5429,Questionnaire!A:KQ,46,FALSE)),"#",VLOOKUP(A5429,Questionnaire!A:KQ,46,FALSE))</f>
        <v>#</v>
      </c>
    </row>
    <row r="5430" spans="1:2">
      <c r="A5430" t="s">
        <v>354</v>
      </c>
      <c r="B5430" t="str">
        <f>IF(ISBLANK(VLOOKUP(A5430,Questionnaire!A:KQ,46,FALSE)),"#",VLOOKUP(A5430,Questionnaire!A:KQ,46,FALSE))</f>
        <v>#</v>
      </c>
    </row>
    <row r="5431" spans="1:2">
      <c r="A5431" t="s">
        <v>355</v>
      </c>
      <c r="B5431" t="str">
        <f>IF(ISBLANK(VLOOKUP(A5431,Questionnaire!A:KQ,46,FALSE)),"#",VLOOKUP(A5431,Questionnaire!A:KQ,46,FALSE))</f>
        <v>#</v>
      </c>
    </row>
    <row r="5432" spans="1:2">
      <c r="A5432" t="s">
        <v>356</v>
      </c>
      <c r="B5432" t="str">
        <f>IF(ISBLANK(VLOOKUP(A5432,Questionnaire!A:KQ,46,FALSE)),"#",VLOOKUP(A5432,Questionnaire!A:KQ,46,FALSE))</f>
        <v>#</v>
      </c>
    </row>
    <row r="5433" spans="1:2">
      <c r="A5433" t="s">
        <v>357</v>
      </c>
      <c r="B5433" t="str">
        <f>IF(ISBLANK(VLOOKUP(A5433,Questionnaire!A:KQ,46,FALSE)),"#",VLOOKUP(A5433,Questionnaire!A:KQ,46,FALSE))</f>
        <v>#</v>
      </c>
    </row>
    <row r="5434" spans="1:2">
      <c r="A5434" t="s">
        <v>360</v>
      </c>
      <c r="B5434" t="str">
        <f>IF(ISBLANK(VLOOKUP(A5434,Questionnaire!A:KQ,46,FALSE)),"#",VLOOKUP(A5434,Questionnaire!A:KQ,46,FALSE))</f>
        <v>#</v>
      </c>
    </row>
    <row r="5435" spans="1:2">
      <c r="A5435" t="s">
        <v>362</v>
      </c>
      <c r="B5435" t="str">
        <f>IF(ISBLANK(VLOOKUP(A5435,Questionnaire!A:KQ,46,FALSE)),"#",VLOOKUP(A5435,Questionnaire!A:KQ,46,FALSE))</f>
        <v>#</v>
      </c>
    </row>
    <row r="5436" spans="1:2">
      <c r="A5436" t="s">
        <v>363</v>
      </c>
      <c r="B5436" t="str">
        <f>IF(ISBLANK(VLOOKUP(A5436,Questionnaire!A:KQ,46,FALSE)),"#",VLOOKUP(A5436,Questionnaire!A:KQ,46,FALSE))</f>
        <v>#</v>
      </c>
    </row>
    <row r="5437" spans="1:2">
      <c r="A5437" t="s">
        <v>364</v>
      </c>
      <c r="B5437" t="str">
        <f>IF(ISBLANK(VLOOKUP(A5437,Questionnaire!A:KQ,46,FALSE)),"#",VLOOKUP(A5437,Questionnaire!A:KQ,46,FALSE))</f>
        <v>#</v>
      </c>
    </row>
    <row r="5438" spans="1:2">
      <c r="A5438" t="s">
        <v>365</v>
      </c>
      <c r="B5438" t="str">
        <f>IF(ISBLANK(VLOOKUP(A5438,Questionnaire!A:KQ,46,FALSE)),"#",VLOOKUP(A5438,Questionnaire!A:KQ,46,FALSE))</f>
        <v>#</v>
      </c>
    </row>
    <row r="5439" spans="1:2">
      <c r="A5439" t="s">
        <v>366</v>
      </c>
      <c r="B5439" t="str">
        <f>IF(ISBLANK(VLOOKUP(A5439,Questionnaire!A:KQ,46,FALSE)),"#",VLOOKUP(A5439,Questionnaire!A:KQ,46,FALSE))</f>
        <v>#</v>
      </c>
    </row>
    <row r="5440" spans="1:2">
      <c r="A5440" t="s">
        <v>371</v>
      </c>
      <c r="B5440" t="str">
        <f>IF(ISBLANK(VLOOKUP(A5440,Questionnaire!A:KQ,46,FALSE)),"#",VLOOKUP(A5440,Questionnaire!A:KQ,46,FALSE))</f>
        <v>#</v>
      </c>
    </row>
    <row r="5441" spans="1:2">
      <c r="A5441" t="s">
        <v>372</v>
      </c>
      <c r="B5441" t="str">
        <f>IF(ISBLANK(VLOOKUP(A5441,Questionnaire!A:KQ,46,FALSE)),"#",VLOOKUP(A5441,Questionnaire!A:KQ,46,FALSE))</f>
        <v>#</v>
      </c>
    </row>
    <row r="5442" spans="1:2">
      <c r="A5442" t="s">
        <v>373</v>
      </c>
      <c r="B5442" t="str">
        <f>IF(ISBLANK(VLOOKUP(A5442,Questionnaire!A:KQ,46,FALSE)),"#",VLOOKUP(A5442,Questionnaire!A:KQ,46,FALSE))</f>
        <v>#</v>
      </c>
    </row>
    <row r="5443" spans="1:2">
      <c r="A5443" t="s">
        <v>374</v>
      </c>
      <c r="B5443" t="str">
        <f>IF(ISBLANK(VLOOKUP(A5443,Questionnaire!A:KQ,46,FALSE)),"#",VLOOKUP(A5443,Questionnaire!A:KQ,46,FALSE))</f>
        <v>#</v>
      </c>
    </row>
    <row r="5444" spans="1:2">
      <c r="A5444" t="s">
        <v>377</v>
      </c>
      <c r="B5444" t="str">
        <f>IF(ISBLANK(VLOOKUP(A5444,Questionnaire!A:KQ,46,FALSE)),"#",VLOOKUP(A5444,Questionnaire!A:KQ,46,FALSE))</f>
        <v>#</v>
      </c>
    </row>
    <row r="5445" spans="1:2">
      <c r="A5445" t="s">
        <v>379</v>
      </c>
      <c r="B5445" t="str">
        <f>IF(ISBLANK(VLOOKUP(A5445,Questionnaire!A:KQ,46,FALSE)),"#",VLOOKUP(A5445,Questionnaire!A:KQ,46,FALSE))</f>
        <v>#</v>
      </c>
    </row>
    <row r="5446" spans="1:2">
      <c r="A5446" t="s">
        <v>380</v>
      </c>
      <c r="B5446" t="str">
        <f>IF(ISBLANK(VLOOKUP(A5446,Questionnaire!A:KQ,46,FALSE)),"#",VLOOKUP(A5446,Questionnaire!A:KQ,46,FALSE))</f>
        <v>#</v>
      </c>
    </row>
    <row r="5447" spans="1:2">
      <c r="A5447" t="s">
        <v>381</v>
      </c>
      <c r="B5447" t="str">
        <f>IF(ISBLANK(VLOOKUP(A5447,Questionnaire!A:KQ,46,FALSE)),"#",VLOOKUP(A5447,Questionnaire!A:KQ,46,FALSE))</f>
        <v>#</v>
      </c>
    </row>
    <row r="5448" spans="1:2">
      <c r="A5448" t="s">
        <v>382</v>
      </c>
      <c r="B5448" t="str">
        <f>IF(ISBLANK(VLOOKUP(A5448,Questionnaire!A:KQ,46,FALSE)),"#",VLOOKUP(A5448,Questionnaire!A:KQ,46,FALSE))</f>
        <v>#</v>
      </c>
    </row>
    <row r="5449" spans="1:2">
      <c r="A5449" t="s">
        <v>384</v>
      </c>
      <c r="B5449" t="str">
        <f>IF(ISBLANK(VLOOKUP(A5449,Questionnaire!A:KQ,46,FALSE)),"#",VLOOKUP(A5449,Questionnaire!A:KQ,46,FALSE))</f>
        <v>#</v>
      </c>
    </row>
    <row r="5450" spans="1:2">
      <c r="A5450" t="s">
        <v>387</v>
      </c>
      <c r="B5450" t="str">
        <f>IF(ISBLANK(VLOOKUP(A5450,Questionnaire!A:KQ,46,FALSE)),"#",VLOOKUP(A5450,Questionnaire!A:KQ,46,FALSE))</f>
        <v>#</v>
      </c>
    </row>
    <row r="5451" spans="1:2">
      <c r="A5451" t="s">
        <v>391</v>
      </c>
      <c r="B5451" t="str">
        <f>IF(ISBLANK(VLOOKUP(A5451,Questionnaire!A:KQ,46,FALSE)),"#",VLOOKUP(A5451,Questionnaire!A:KQ,46,FALSE))</f>
        <v>#</v>
      </c>
    </row>
    <row r="5452" spans="1:2">
      <c r="A5452" t="s">
        <v>393</v>
      </c>
      <c r="B5452" t="str">
        <f>IF(ISBLANK(VLOOKUP(A5452,Questionnaire!A:KQ,46,FALSE)),"#",VLOOKUP(A5452,Questionnaire!A:KQ,46,FALSE))</f>
        <v>#</v>
      </c>
    </row>
    <row r="5453" spans="1:2">
      <c r="A5453" t="s">
        <v>395</v>
      </c>
      <c r="B5453" t="str">
        <f>IF(ISBLANK(VLOOKUP(A5453,Questionnaire!A:KQ,46,FALSE)),"#",VLOOKUP(A5453,Questionnaire!A:KQ,46,FALSE))</f>
        <v>#</v>
      </c>
    </row>
    <row r="5454" spans="1:2">
      <c r="A5454" t="s">
        <v>398</v>
      </c>
      <c r="B5454" t="str">
        <f>IF(ISBLANK(VLOOKUP(A5454,Questionnaire!A:KQ,46,FALSE)),"#",VLOOKUP(A5454,Questionnaire!A:KQ,46,FALSE))</f>
        <v>#</v>
      </c>
    </row>
    <row r="5455" spans="1:2">
      <c r="A5455" t="s">
        <v>402</v>
      </c>
      <c r="B5455" t="str">
        <f>IF(ISBLANK(VLOOKUP(A5455,Questionnaire!A:KQ,46,FALSE)),"#",VLOOKUP(A5455,Questionnaire!A:KQ,46,FALSE))</f>
        <v>#</v>
      </c>
    </row>
    <row r="5456" spans="1:2">
      <c r="A5456" t="s">
        <v>405</v>
      </c>
      <c r="B5456" t="str">
        <f>IF(ISBLANK(VLOOKUP(A5456,Questionnaire!A:KQ,46,FALSE)),"#",VLOOKUP(A5456,Questionnaire!A:KQ,46,FALSE))</f>
        <v>#</v>
      </c>
    </row>
    <row r="5457" spans="1:2">
      <c r="A5457" t="s">
        <v>409</v>
      </c>
      <c r="B5457" t="str">
        <f>IF(ISBLANK(VLOOKUP(A5457,Questionnaire!A:KQ,46,FALSE)),"#",VLOOKUP(A5457,Questionnaire!A:KQ,46,FALSE))</f>
        <v>#</v>
      </c>
    </row>
    <row r="5458" spans="1:2">
      <c r="A5458" t="s">
        <v>412</v>
      </c>
      <c r="B5458" t="str">
        <f>IF(ISBLANK(VLOOKUP(A5458,Questionnaire!A:KQ,46,FALSE)),"#",VLOOKUP(A5458,Questionnaire!A:KQ,46,FALSE))</f>
        <v>#</v>
      </c>
    </row>
    <row r="5459" spans="1:2">
      <c r="A5459" t="s">
        <v>415</v>
      </c>
      <c r="B5459" t="str">
        <f>IF(ISBLANK(VLOOKUP(A5459,Questionnaire!A:KQ,46,FALSE)),"#",VLOOKUP(A5459,Questionnaire!A:KQ,46,FALSE))</f>
        <v>#</v>
      </c>
    </row>
    <row r="5460" spans="1:2">
      <c r="A5460" t="s">
        <v>418</v>
      </c>
      <c r="B5460" t="str">
        <f>IF(ISBLANK(VLOOKUP(A5460,Questionnaire!A:KQ,46,FALSE)),"#",VLOOKUP(A5460,Questionnaire!A:KQ,46,FALSE))</f>
        <v>#</v>
      </c>
    </row>
    <row r="5461" spans="1:2">
      <c r="A5461" t="s">
        <v>421</v>
      </c>
      <c r="B5461" t="str">
        <f>IF(ISBLANK(VLOOKUP(A5461,Questionnaire!A:KQ,46,FALSE)),"#",VLOOKUP(A5461,Questionnaire!A:KQ,46,FALSE))</f>
        <v>#</v>
      </c>
    </row>
    <row r="5462" spans="1:2">
      <c r="A5462" t="s">
        <v>424</v>
      </c>
      <c r="B5462" t="str">
        <f>IF(ISBLANK(VLOOKUP(A5462,Questionnaire!A:KQ,46,FALSE)),"#",VLOOKUP(A5462,Questionnaire!A:KQ,46,FALSE))</f>
        <v>#</v>
      </c>
    </row>
    <row r="5463" spans="1:2">
      <c r="A5463" t="s">
        <v>429</v>
      </c>
      <c r="B5463" t="str">
        <f>IF(ISBLANK(VLOOKUP(A5463,Questionnaire!A:KQ,46,FALSE)),"#",VLOOKUP(A5463,Questionnaire!A:KQ,46,FALSE))</f>
        <v>#</v>
      </c>
    </row>
    <row r="5464" spans="1:2">
      <c r="A5464" t="s">
        <v>432</v>
      </c>
      <c r="B5464" t="str">
        <f>IF(ISBLANK(VLOOKUP(A5464,Questionnaire!A:KQ,46,FALSE)),"#",VLOOKUP(A5464,Questionnaire!A:KQ,46,FALSE))</f>
        <v>#</v>
      </c>
    </row>
    <row r="5465" spans="1:2">
      <c r="A5465" t="s">
        <v>435</v>
      </c>
      <c r="B5465" t="str">
        <f>IF(ISBLANK(VLOOKUP(A5465,Questionnaire!A:KQ,46,FALSE)),"#",VLOOKUP(A5465,Questionnaire!A:KQ,46,FALSE))</f>
        <v>#</v>
      </c>
    </row>
    <row r="5466" spans="1:2">
      <c r="A5466" t="s">
        <v>437</v>
      </c>
      <c r="B5466" t="str">
        <f>IF(ISBLANK(VLOOKUP(A5466,Questionnaire!A:KQ,46,FALSE)),"#",VLOOKUP(A5466,Questionnaire!A:KQ,46,FALSE))</f>
        <v>#</v>
      </c>
    </row>
    <row r="5467" spans="1:2">
      <c r="A5467" t="s">
        <v>439</v>
      </c>
      <c r="B5467" t="str">
        <f>IF(ISBLANK(VLOOKUP(A5467,Questionnaire!A:KQ,46,FALSE)),"#",VLOOKUP(A5467,Questionnaire!A:KQ,46,FALSE))</f>
        <v>#</v>
      </c>
    </row>
    <row r="5468" spans="1:2">
      <c r="A5468" t="s">
        <v>442</v>
      </c>
      <c r="B5468" t="str">
        <f>IF(ISBLANK(VLOOKUP(A5468,Questionnaire!A:KQ,46,FALSE)),"#",VLOOKUP(A5468,Questionnaire!A:KQ,46,FALSE))</f>
        <v>#</v>
      </c>
    </row>
    <row r="5469" spans="1:2">
      <c r="A5469" t="s">
        <v>445</v>
      </c>
      <c r="B5469" t="str">
        <f>IF(ISBLANK(VLOOKUP(A5469,Questionnaire!A:KQ,46,FALSE)),"#",VLOOKUP(A5469,Questionnaire!A:KQ,46,FALSE))</f>
        <v>#</v>
      </c>
    </row>
    <row r="5470" spans="1:2">
      <c r="A5470" t="s">
        <v>448</v>
      </c>
      <c r="B5470" t="str">
        <f>IF(ISBLANK(VLOOKUP(A5470,Questionnaire!A:KQ,46,FALSE)),"#",VLOOKUP(A5470,Questionnaire!A:KQ,46,FALSE))</f>
        <v>#</v>
      </c>
    </row>
    <row r="5471" spans="1:2">
      <c r="A5471" t="s">
        <v>452</v>
      </c>
      <c r="B5471" t="str">
        <f>IF(ISBLANK(VLOOKUP(A5471,Questionnaire!A:KQ,46,FALSE)),"#",VLOOKUP(A5471,Questionnaire!A:KQ,46,FALSE))</f>
        <v>#</v>
      </c>
    </row>
    <row r="5472" spans="1:2">
      <c r="A5472" t="s">
        <v>455</v>
      </c>
      <c r="B5472" t="str">
        <f>IF(ISBLANK(VLOOKUP(A5472,Questionnaire!A:KQ,46,FALSE)),"#",VLOOKUP(A5472,Questionnaire!A:KQ,46,FALSE))</f>
        <v>#</v>
      </c>
    </row>
    <row r="5473" spans="1:3">
      <c r="A5473" t="s">
        <v>458</v>
      </c>
      <c r="B5473" t="str">
        <f>IF(ISBLANK(VLOOKUP(A5473,Questionnaire!A:KQ,46,FALSE)),"#",VLOOKUP(A5473,Questionnaire!A:KQ,46,FALSE))</f>
        <v>#</v>
      </c>
    </row>
    <row r="5474" spans="1:3">
      <c r="A5474" t="s">
        <v>461</v>
      </c>
      <c r="B5474" t="str">
        <f>IF(ISBLANK(VLOOKUP(A5474,Questionnaire!A:KQ,46,FALSE)),"#",VLOOKUP(A5474,Questionnaire!A:KQ,46,FALSE))</f>
        <v>#</v>
      </c>
    </row>
    <row r="5475" spans="1:3">
      <c r="A5475" t="s">
        <v>465</v>
      </c>
      <c r="B5475" t="str">
        <f>IF(ISBLANK(VLOOKUP(A5475,Questionnaire!A:KQ,46,FALSE)),"#",VLOOKUP(A5475,Questionnaire!A:KQ,46,FALSE))</f>
        <v>#</v>
      </c>
    </row>
    <row r="5476" spans="1:3">
      <c r="A5476" t="s">
        <v>467</v>
      </c>
      <c r="B5476" t="str">
        <f>IF(ISBLANK(VLOOKUP(A5476,Questionnaire!A:KQ,46,FALSE)),"#",VLOOKUP(A5476,Questionnaire!A:KQ,46,FALSE))</f>
        <v>#</v>
      </c>
    </row>
    <row r="5477" spans="1:3">
      <c r="A5477" t="s">
        <v>469</v>
      </c>
      <c r="B5477" t="str">
        <f>IF(ISBLANK(VLOOKUP(A5477,Questionnaire!A:KQ,46,FALSE)),"#",VLOOKUP(A5477,Questionnaire!A:KQ,46,FALSE))</f>
        <v>#</v>
      </c>
    </row>
    <row r="5478" spans="1:3">
      <c r="A5478" t="s">
        <v>471</v>
      </c>
      <c r="B5478" t="str">
        <f>IF(ISBLANK(VLOOKUP(A5478,Questionnaire!A:KQ,46,FALSE)),"#",VLOOKUP(A5478,Questionnaire!A:KQ,46,FALSE))</f>
        <v>#</v>
      </c>
    </row>
    <row r="5479" spans="1:3">
      <c r="A5479" t="s">
        <v>473</v>
      </c>
      <c r="B5479" t="str">
        <f>IF(ISBLANK(VLOOKUP(A5479,Questionnaire!A:KQ,46,FALSE)),"#",VLOOKUP(A5479,Questionnaire!A:KQ,46,FALSE))</f>
        <v>#</v>
      </c>
    </row>
    <row r="5480" spans="1:3">
      <c r="A5480" t="s">
        <v>475</v>
      </c>
      <c r="B5480" t="str">
        <f>IF(ISBLANK(VLOOKUP(A5480,Questionnaire!A:KQ,46,FALSE)),"#",VLOOKUP(A5480,Questionnaire!A:KQ,46,FALSE))</f>
        <v>#</v>
      </c>
    </row>
    <row r="5481" spans="1:3">
      <c r="A5481" t="s">
        <v>185</v>
      </c>
      <c r="B5481" t="str">
        <f>IF(ISBLANK(VLOOKUP(A5481,Questionnaire!A:KQ,47,FALSE)),"#",VLOOKUP(A5481,Questionnaire!A:KQ,47,FALSE))</f>
        <v>#</v>
      </c>
      <c r="C5481">
        <v>44</v>
      </c>
    </row>
    <row r="5482" spans="1:3">
      <c r="A5482" t="s">
        <v>187</v>
      </c>
      <c r="B5482" t="str">
        <f>IF(ISNA(VLOOKUP(VLOOKUP(A5482,Questionnaire!A:KQ,47,FALSE),'CORA Encoding'!D:E,2,FALSE)),"#",VLOOKUP(VLOOKUP(A5482,Questionnaire!A:KQ,47,FALSE),'CORA Encoding'!D:E,2,FALSE))</f>
        <v>#</v>
      </c>
    </row>
    <row r="5483" spans="1:3">
      <c r="A5483" t="s">
        <v>189</v>
      </c>
      <c r="B5483" t="str">
        <f>IF(ISNA(VLOOKUP(VLOOKUP(A5483,Questionnaire!A:KQ,47,FALSE),'CORA Encoding'!G:H,2,FALSE)),"#",VLOOKUP(VLOOKUP(A5483,Questionnaire!A:KQ,47,FALSE),'CORA Encoding'!G:H,2,FALSE))</f>
        <v>#</v>
      </c>
    </row>
    <row r="5484" spans="1:3">
      <c r="A5484" t="s">
        <v>191</v>
      </c>
      <c r="B5484" t="str">
        <f>IF(ISNA(VLOOKUP(VLOOKUP(A5484,Questionnaire!A:KQ,47,FALSE),'Country List'!E:F,2,FALSE)),"#",VLOOKUP(VLOOKUP(A5484,Questionnaire!A:KQ,47,FALSE),'Country List'!E:F,2,FALSE))</f>
        <v>#</v>
      </c>
    </row>
    <row r="5485" spans="1:3">
      <c r="A5485" t="s">
        <v>193</v>
      </c>
      <c r="B5485" t="str">
        <f>IF(ISNA(VLOOKUP(VLOOKUP(A5485,Questionnaire!A:KQ,47,FALSE),'Industry List'!B:C,2,FALSE)),"#",VLOOKUP(VLOOKUP(A5485,Questionnaire!A:KQ,47,FALSE),'Industry List'!B:C,2,FALSE))</f>
        <v>#</v>
      </c>
    </row>
    <row r="5486" spans="1:3">
      <c r="A5486" t="s">
        <v>197</v>
      </c>
      <c r="B5486" t="str">
        <f>IF(ISBLANK(VLOOKUP(A5486,Questionnaire!A:KQ,47,FALSE)),"#",VLOOKUP(A5486,Questionnaire!A:KQ,47,FALSE))</f>
        <v>#</v>
      </c>
    </row>
    <row r="5487" spans="1:3">
      <c r="A5487" t="s">
        <v>201</v>
      </c>
      <c r="B5487" t="str">
        <f>IF(ISBLANK(VLOOKUP(A5487,Questionnaire!A:KQ,47,FALSE)),"#",VLOOKUP(A5487,Questionnaire!A:KQ,47,FALSE))</f>
        <v>#</v>
      </c>
    </row>
    <row r="5488" spans="1:3">
      <c r="A5488" t="s">
        <v>203</v>
      </c>
      <c r="B5488" t="str">
        <f>IF(ISNA(VLOOKUP(VLOOKUP(A5488,Questionnaire!A:KQ,47,FALSE),'CORA Encoding'!J:K,2,FALSE)),"#",VLOOKUP(VLOOKUP(A5488,Questionnaire!A:KQ,47,FALSE),'CORA Encoding'!J:K,2,FALSE))</f>
        <v>#</v>
      </c>
    </row>
    <row r="5489" spans="1:2">
      <c r="A5489" t="s">
        <v>208</v>
      </c>
      <c r="B5489" t="str">
        <f>IF(ISBLANK(VLOOKUP(A5489,Questionnaire!A:KQ,47,FALSE)),"#",VLOOKUP(A5489,Questionnaire!A:KQ,47,FALSE))</f>
        <v>#</v>
      </c>
    </row>
    <row r="5490" spans="1:2">
      <c r="A5490" t="s">
        <v>213</v>
      </c>
      <c r="B5490" t="str">
        <f>IF(ISBLANK(VLOOKUP(A5490,Questionnaire!A:KQ,47,FALSE)),"#",VLOOKUP(A5490,Questionnaire!A:KQ,47,FALSE))</f>
        <v>#</v>
      </c>
    </row>
    <row r="5491" spans="1:2">
      <c r="A5491" t="s">
        <v>215</v>
      </c>
      <c r="B5491" t="str">
        <f>IF(ISBLANK(VLOOKUP(A5491,Questionnaire!A:KQ,47,FALSE)),"#",VLOOKUP(A5491,Questionnaire!A:KQ,47,FALSE))</f>
        <v>#</v>
      </c>
    </row>
    <row r="5492" spans="1:2">
      <c r="A5492" t="s">
        <v>217</v>
      </c>
      <c r="B5492" t="str">
        <f>IF(ISBLANK(VLOOKUP(A5492,Questionnaire!A:KQ,47,FALSE)),"#",VLOOKUP(A5492,Questionnaire!A:KQ,47,FALSE))</f>
        <v>#</v>
      </c>
    </row>
    <row r="5493" spans="1:2">
      <c r="A5493" t="s">
        <v>219</v>
      </c>
      <c r="B5493" t="str">
        <f>IF(ISBLANK(VLOOKUP(A5493,Questionnaire!A:KQ,47,FALSE)),"#",VLOOKUP(A5493,Questionnaire!A:KQ,47,FALSE))</f>
        <v>#</v>
      </c>
    </row>
    <row r="5494" spans="1:2">
      <c r="A5494" t="s">
        <v>221</v>
      </c>
      <c r="B5494" t="str">
        <f>IF(ISBLANK(VLOOKUP(A5494,Questionnaire!A:KQ,47,FALSE)),"#",VLOOKUP(A5494,Questionnaire!A:KQ,47,FALSE))</f>
        <v>#</v>
      </c>
    </row>
    <row r="5495" spans="1:2">
      <c r="A5495" t="s">
        <v>223</v>
      </c>
      <c r="B5495" t="str">
        <f>IF(ISBLANK(VLOOKUP(A5495,Questionnaire!A:KQ,47,FALSE)),"#",VLOOKUP(A5495,Questionnaire!A:KQ,47,FALSE))</f>
        <v>#</v>
      </c>
    </row>
    <row r="5496" spans="1:2">
      <c r="A5496" t="s">
        <v>225</v>
      </c>
      <c r="B5496" t="str">
        <f>IF(ISBLANK(VLOOKUP(A5496,Questionnaire!A:KQ,47,FALSE)),"#",VLOOKUP(A5496,Questionnaire!A:KQ,47,FALSE))</f>
        <v>#</v>
      </c>
    </row>
    <row r="5497" spans="1:2">
      <c r="A5497" t="s">
        <v>227</v>
      </c>
      <c r="B5497" t="str">
        <f>IF(ISBLANK(VLOOKUP(A5497,Questionnaire!A:KQ,47,FALSE)),"#",VLOOKUP(A5497,Questionnaire!A:KQ,47,FALSE))</f>
        <v>#</v>
      </c>
    </row>
    <row r="5498" spans="1:2">
      <c r="A5498" t="s">
        <v>229</v>
      </c>
      <c r="B5498" t="str">
        <f>IF(ISBLANK(VLOOKUP(A5498,Questionnaire!A:KQ,47,FALSE)),"#",VLOOKUP(A5498,Questionnaire!A:KQ,47,FALSE))</f>
        <v>#</v>
      </c>
    </row>
    <row r="5499" spans="1:2">
      <c r="A5499" t="s">
        <v>231</v>
      </c>
      <c r="B5499" t="str">
        <f>IF(ISBLANK(VLOOKUP(A5499,Questionnaire!A:KQ,47,FALSE)),"#",VLOOKUP(A5499,Questionnaire!A:KQ,47,FALSE))</f>
        <v>#</v>
      </c>
    </row>
    <row r="5500" spans="1:2">
      <c r="A5500" t="s">
        <v>233</v>
      </c>
      <c r="B5500" t="str">
        <f>IF(ISBLANK(VLOOKUP(A5500,Questionnaire!A:KQ,47,FALSE)),"#",VLOOKUP(A5500,Questionnaire!A:KQ,47,FALSE))</f>
        <v>#</v>
      </c>
    </row>
    <row r="5501" spans="1:2">
      <c r="A5501" t="s">
        <v>235</v>
      </c>
      <c r="B5501" t="str">
        <f>IF(ISBLANK(VLOOKUP(A5501,Questionnaire!A:KQ,47,FALSE)),"#",VLOOKUP(A5501,Questionnaire!A:KQ,47,FALSE))</f>
        <v>#</v>
      </c>
    </row>
    <row r="5502" spans="1:2">
      <c r="A5502" t="s">
        <v>237</v>
      </c>
      <c r="B5502" t="str">
        <f>IF(ISBLANK(VLOOKUP(A5502,Questionnaire!A:KQ,47,FALSE)),"#",VLOOKUP(A5502,Questionnaire!A:KQ,47,FALSE))</f>
        <v>#</v>
      </c>
    </row>
    <row r="5503" spans="1:2">
      <c r="A5503" t="s">
        <v>239</v>
      </c>
      <c r="B5503" t="str">
        <f>IF(ISBLANK(VLOOKUP(A5503,Questionnaire!A:KQ,47,FALSE)),"#",VLOOKUP(A5503,Questionnaire!A:KQ,47,FALSE))</f>
        <v>#</v>
      </c>
    </row>
    <row r="5504" spans="1:2">
      <c r="A5504" t="s">
        <v>242</v>
      </c>
      <c r="B5504" t="str">
        <f>IF(ISBLANK(VLOOKUP(A5504,Questionnaire!A:KQ,47,FALSE)),"#",VLOOKUP(A5504,Questionnaire!A:KQ,47,FALSE))</f>
        <v>#</v>
      </c>
    </row>
    <row r="5505" spans="1:2">
      <c r="A5505" t="s">
        <v>245</v>
      </c>
      <c r="B5505" t="str">
        <f>IF(ISBLANK(VLOOKUP(A5505,Questionnaire!A:KQ,47,FALSE)),"#",VLOOKUP(A5505,Questionnaire!A:KQ,47,FALSE))</f>
        <v>#</v>
      </c>
    </row>
    <row r="5506" spans="1:2">
      <c r="A5506" t="s">
        <v>247</v>
      </c>
      <c r="B5506" t="str">
        <f>IF(ISBLANK(VLOOKUP(A5506,Questionnaire!A:KQ,47,FALSE)),"#",VLOOKUP(A5506,Questionnaire!A:KQ,47,FALSE))</f>
        <v>#</v>
      </c>
    </row>
    <row r="5507" spans="1:2">
      <c r="A5507" t="s">
        <v>249</v>
      </c>
      <c r="B5507" t="str">
        <f>IF(ISBLANK(VLOOKUP(A5507,Questionnaire!A:KQ,47,FALSE)),"#",VLOOKUP(A5507,Questionnaire!A:KQ,47,FALSE))</f>
        <v>#</v>
      </c>
    </row>
    <row r="5508" spans="1:2">
      <c r="A5508" t="s">
        <v>250</v>
      </c>
      <c r="B5508" t="str">
        <f>IF(ISBLANK(VLOOKUP(A5508,Questionnaire!A:KQ,47,FALSE)),"#",VLOOKUP(A5508,Questionnaire!A:KQ,47,FALSE))</f>
        <v>#</v>
      </c>
    </row>
    <row r="5509" spans="1:2">
      <c r="A5509" t="s">
        <v>252</v>
      </c>
      <c r="B5509" t="str">
        <f>IF(ISBLANK(VLOOKUP(A5509,Questionnaire!A:KQ,47,FALSE)),"#",VLOOKUP(A5509,Questionnaire!A:KQ,47,FALSE))</f>
        <v>#</v>
      </c>
    </row>
    <row r="5510" spans="1:2">
      <c r="A5510" t="s">
        <v>255</v>
      </c>
      <c r="B5510" t="str">
        <f>IF(ISBLANK(VLOOKUP(A5510,Questionnaire!A:KQ,47,FALSE)),"#",VLOOKUP(A5510,Questionnaire!A:KQ,47,FALSE))</f>
        <v>#</v>
      </c>
    </row>
    <row r="5511" spans="1:2">
      <c r="A5511" t="s">
        <v>258</v>
      </c>
      <c r="B5511" t="str">
        <f>IF(ISNA(VLOOKUP(VLOOKUP(A5511,Questionnaire!A:KQ,47,FALSE),'CORA Encoding'!M:N,2,FALSE)),"#",VLOOKUP(VLOOKUP(A5511,Questionnaire!A:KQ,47,FALSE),'CORA Encoding'!M:N,2,FALSE))</f>
        <v>#</v>
      </c>
    </row>
    <row r="5512" spans="1:2">
      <c r="A5512" t="s">
        <v>261</v>
      </c>
      <c r="B5512" t="str">
        <f>IF(ISBLANK(VLOOKUP(A5512,Questionnaire!A:KQ,47,FALSE)),"#",VLOOKUP(A5512,Questionnaire!A:KQ,47,FALSE))</f>
        <v>#</v>
      </c>
    </row>
    <row r="5513" spans="1:2">
      <c r="A5513" t="s">
        <v>263</v>
      </c>
      <c r="B5513" t="str">
        <f>IF(ISBLANK(VLOOKUP(A5513,Questionnaire!A:KQ,47,FALSE)),"#",VLOOKUP(A5513,Questionnaire!A:KQ,47,FALSE))</f>
        <v>#</v>
      </c>
    </row>
    <row r="5514" spans="1:2">
      <c r="A5514" t="s">
        <v>265</v>
      </c>
      <c r="B5514" t="str">
        <f>IF(ISBLANK(VLOOKUP(A5514,Questionnaire!A:KQ,47,FALSE)),"#",VLOOKUP(A5514,Questionnaire!A:KQ,47,FALSE))</f>
        <v>#</v>
      </c>
    </row>
    <row r="5515" spans="1:2">
      <c r="A5515" t="s">
        <v>267</v>
      </c>
      <c r="B5515" t="str">
        <f>IF(ISBLANK(VLOOKUP(A5515,Questionnaire!A:KQ,47,FALSE)),"#",VLOOKUP(A5515,Questionnaire!A:KQ,47,FALSE))</f>
        <v>#</v>
      </c>
    </row>
    <row r="5516" spans="1:2">
      <c r="A5516" t="s">
        <v>269</v>
      </c>
      <c r="B5516" t="str">
        <f>IF(ISBLANK(VLOOKUP(A5516,Questionnaire!A:KQ,47,FALSE)),"#",VLOOKUP(A5516,Questionnaire!A:KQ,47,FALSE))</f>
        <v>#</v>
      </c>
    </row>
    <row r="5517" spans="1:2">
      <c r="A5517" t="s">
        <v>274</v>
      </c>
      <c r="B5517" t="str">
        <f>IF(ISBLANK(VLOOKUP(A5517,Questionnaire!A:KQ,47,FALSE)),"#",VLOOKUP(A5517,Questionnaire!A:KQ,47,FALSE))</f>
        <v>#</v>
      </c>
    </row>
    <row r="5518" spans="1:2">
      <c r="A5518" t="s">
        <v>276</v>
      </c>
      <c r="B5518" t="str">
        <f>IF(ISBLANK(VLOOKUP(A5518,Questionnaire!A:KQ,47,FALSE)),"#",VLOOKUP(A5518,Questionnaire!A:KQ,47,FALSE))</f>
        <v>#</v>
      </c>
    </row>
    <row r="5519" spans="1:2">
      <c r="A5519" t="s">
        <v>278</v>
      </c>
      <c r="B5519" t="str">
        <f>IF(ISBLANK(VLOOKUP(A5519,Questionnaire!A:KQ,47,FALSE)),"#",VLOOKUP(A5519,Questionnaire!A:KQ,47,FALSE))</f>
        <v>#</v>
      </c>
    </row>
    <row r="5520" spans="1:2">
      <c r="A5520" t="s">
        <v>280</v>
      </c>
      <c r="B5520" t="str">
        <f>IF(ISBLANK(VLOOKUP(A5520,Questionnaire!A:KQ,47,FALSE)),"#",VLOOKUP(A5520,Questionnaire!A:KQ,47,FALSE))</f>
        <v>#</v>
      </c>
    </row>
    <row r="5521" spans="1:2">
      <c r="A5521" t="s">
        <v>282</v>
      </c>
      <c r="B5521" t="str">
        <f>IF(ISBLANK(VLOOKUP(A5521,Questionnaire!A:KQ,47,FALSE)),"#",VLOOKUP(A5521,Questionnaire!A:KQ,47,FALSE))</f>
        <v>#</v>
      </c>
    </row>
    <row r="5522" spans="1:2">
      <c r="A5522" t="s">
        <v>286</v>
      </c>
      <c r="B5522" t="str">
        <f>IF(ISBLANK(VLOOKUP(A5522,Questionnaire!A:KQ,47,FALSE)),"#",VLOOKUP(A5522,Questionnaire!A:KQ,47,FALSE))</f>
        <v>#</v>
      </c>
    </row>
    <row r="5523" spans="1:2">
      <c r="A5523" t="s">
        <v>288</v>
      </c>
      <c r="B5523" t="str">
        <f>IF(ISBLANK(VLOOKUP(A5523,Questionnaire!A:KQ,47,FALSE)),"#",VLOOKUP(A5523,Questionnaire!A:KQ,47,FALSE))</f>
        <v>#</v>
      </c>
    </row>
    <row r="5524" spans="1:2">
      <c r="A5524" t="s">
        <v>290</v>
      </c>
      <c r="B5524" t="str">
        <f>IF(ISBLANK(VLOOKUP(A5524,Questionnaire!A:KQ,47,FALSE)),"#",VLOOKUP(A5524,Questionnaire!A:KQ,47,FALSE))</f>
        <v>#</v>
      </c>
    </row>
    <row r="5525" spans="1:2">
      <c r="A5525" t="s">
        <v>292</v>
      </c>
      <c r="B5525" t="str">
        <f>IF(ISBLANK(VLOOKUP(A5525,Questionnaire!A:KQ,47,FALSE)),"#",VLOOKUP(A5525,Questionnaire!A:KQ,47,FALSE))</f>
        <v>#</v>
      </c>
    </row>
    <row r="5526" spans="1:2">
      <c r="A5526" t="s">
        <v>294</v>
      </c>
      <c r="B5526" t="str">
        <f>IF(ISBLANK(VLOOKUP(A5526,Questionnaire!A:KQ,47,FALSE)),"#",VLOOKUP(A5526,Questionnaire!A:KQ,47,FALSE))</f>
        <v>#</v>
      </c>
    </row>
    <row r="5527" spans="1:2">
      <c r="A5527" t="s">
        <v>296</v>
      </c>
      <c r="B5527" t="str">
        <f>IF(ISBLANK(VLOOKUP(A5527,Questionnaire!A:KQ,47,FALSE)),"#",VLOOKUP(A5527,Questionnaire!A:KQ,47,FALSE))</f>
        <v>#</v>
      </c>
    </row>
    <row r="5528" spans="1:2">
      <c r="A5528" t="s">
        <v>301</v>
      </c>
      <c r="B5528" t="str">
        <f>IF(ISBLANK(VLOOKUP(A5528,Questionnaire!A:KQ,47,FALSE)),"#",VLOOKUP(A5528,Questionnaire!A:KQ,47,FALSE))</f>
        <v>#</v>
      </c>
    </row>
    <row r="5529" spans="1:2">
      <c r="A5529" t="s">
        <v>303</v>
      </c>
      <c r="B5529" t="str">
        <f>IF(ISBLANK(VLOOKUP(A5529,Questionnaire!A:KQ,47,FALSE)),"#",VLOOKUP(A5529,Questionnaire!A:KQ,47,FALSE))</f>
        <v>#</v>
      </c>
    </row>
    <row r="5530" spans="1:2">
      <c r="A5530" t="s">
        <v>305</v>
      </c>
      <c r="B5530" t="str">
        <f>IF(ISBLANK(VLOOKUP(A5530,Questionnaire!A:KQ,47,FALSE)),"#",VLOOKUP(A5530,Questionnaire!A:KQ,47,FALSE))</f>
        <v>#</v>
      </c>
    </row>
    <row r="5531" spans="1:2">
      <c r="A5531" t="s">
        <v>307</v>
      </c>
      <c r="B5531" t="str">
        <f>IF(ISBLANK(VLOOKUP(A5531,Questionnaire!A:KQ,47,FALSE)),"#",VLOOKUP(A5531,Questionnaire!A:KQ,47,FALSE))</f>
        <v>#</v>
      </c>
    </row>
    <row r="5532" spans="1:2">
      <c r="A5532" t="s">
        <v>311</v>
      </c>
      <c r="B5532" t="str">
        <f>IF(ISBLANK(VLOOKUP(A5532,Questionnaire!A:KQ,47,FALSE)),"#",VLOOKUP(A5532,Questionnaire!A:KQ,47,FALSE))</f>
        <v>#</v>
      </c>
    </row>
    <row r="5533" spans="1:2">
      <c r="A5533" t="s">
        <v>313</v>
      </c>
      <c r="B5533" t="str">
        <f>IF(ISBLANK(VLOOKUP(A5533,Questionnaire!A:KQ,47,FALSE)),"#",VLOOKUP(A5533,Questionnaire!A:KQ,47,FALSE))</f>
        <v>#</v>
      </c>
    </row>
    <row r="5534" spans="1:2">
      <c r="A5534" t="s">
        <v>314</v>
      </c>
      <c r="B5534" t="str">
        <f>IF(ISBLANK(VLOOKUP(A5534,Questionnaire!A:KQ,47,FALSE)),"#",VLOOKUP(A5534,Questionnaire!A:KQ,47,FALSE))</f>
        <v>#</v>
      </c>
    </row>
    <row r="5535" spans="1:2">
      <c r="A5535" t="s">
        <v>315</v>
      </c>
      <c r="B5535" t="str">
        <f>IF(ISBLANK(VLOOKUP(A5535,Questionnaire!A:KQ,47,FALSE)),"#",VLOOKUP(A5535,Questionnaire!A:KQ,47,FALSE))</f>
        <v>#</v>
      </c>
    </row>
    <row r="5536" spans="1:2">
      <c r="A5536" t="s">
        <v>317</v>
      </c>
      <c r="B5536" t="str">
        <f>IF(ISBLANK(VLOOKUP(A5536,Questionnaire!A:KQ,47,FALSE)),"#",VLOOKUP(A5536,Questionnaire!A:KQ,47,FALSE))</f>
        <v>#</v>
      </c>
    </row>
    <row r="5537" spans="1:2">
      <c r="A5537" t="s">
        <v>319</v>
      </c>
      <c r="B5537" t="str">
        <f>IF(ISBLANK(VLOOKUP(A5537,Questionnaire!A:KQ,47,FALSE)),"#",VLOOKUP(A5537,Questionnaire!A:KQ,47,FALSE))</f>
        <v>#</v>
      </c>
    </row>
    <row r="5538" spans="1:2">
      <c r="A5538" t="s">
        <v>322</v>
      </c>
      <c r="B5538" t="str">
        <f>IF(ISBLANK(VLOOKUP(A5538,Questionnaire!A:KQ,47,FALSE)),"#",VLOOKUP(A5538,Questionnaire!A:KQ,47,FALSE))</f>
        <v>#</v>
      </c>
    </row>
    <row r="5539" spans="1:2">
      <c r="A5539" t="s">
        <v>326</v>
      </c>
      <c r="B5539" t="str">
        <f>IF(ISBLANK(VLOOKUP(A5539,Questionnaire!A:KQ,47,FALSE)),"#",VLOOKUP(A5539,Questionnaire!A:KQ,47,FALSE))</f>
        <v>#</v>
      </c>
    </row>
    <row r="5540" spans="1:2">
      <c r="A5540" t="s">
        <v>328</v>
      </c>
      <c r="B5540" t="str">
        <f>IF(ISBLANK(VLOOKUP(A5540,Questionnaire!A:KQ,47,FALSE)),"#",VLOOKUP(A5540,Questionnaire!A:KQ,47,FALSE))</f>
        <v>#</v>
      </c>
    </row>
    <row r="5541" spans="1:2">
      <c r="A5541" t="s">
        <v>332</v>
      </c>
      <c r="B5541" t="str">
        <f>IF(ISBLANK(VLOOKUP(A5541,Questionnaire!A:KQ,47,FALSE)),"#",VLOOKUP(A5541,Questionnaire!A:KQ,47,FALSE))</f>
        <v>#</v>
      </c>
    </row>
    <row r="5542" spans="1:2">
      <c r="A5542" t="s">
        <v>333</v>
      </c>
      <c r="B5542" t="str">
        <f>IF(ISBLANK(VLOOKUP(A5542,Questionnaire!A:KQ,47,FALSE)),"#",VLOOKUP(A5542,Questionnaire!A:KQ,47,FALSE))</f>
        <v>#</v>
      </c>
    </row>
    <row r="5543" spans="1:2">
      <c r="A5543" t="s">
        <v>334</v>
      </c>
      <c r="B5543" t="str">
        <f>IF(ISBLANK(VLOOKUP(A5543,Questionnaire!A:KQ,47,FALSE)),"#",VLOOKUP(A5543,Questionnaire!A:KQ,47,FALSE))</f>
        <v>#</v>
      </c>
    </row>
    <row r="5544" spans="1:2">
      <c r="A5544" t="s">
        <v>335</v>
      </c>
      <c r="B5544" t="str">
        <f>IF(ISBLANK(VLOOKUP(A5544,Questionnaire!A:KQ,47,FALSE)),"#",VLOOKUP(A5544,Questionnaire!A:KQ,47,FALSE))</f>
        <v>#</v>
      </c>
    </row>
    <row r="5545" spans="1:2">
      <c r="A5545" t="s">
        <v>336</v>
      </c>
      <c r="B5545" t="str">
        <f>IF(ISBLANK(VLOOKUP(A5545,Questionnaire!A:KQ,47,FALSE)),"#",VLOOKUP(A5545,Questionnaire!A:KQ,47,FALSE))</f>
        <v>#</v>
      </c>
    </row>
    <row r="5546" spans="1:2">
      <c r="A5546" t="s">
        <v>337</v>
      </c>
      <c r="B5546" t="str">
        <f>IF(ISBLANK(VLOOKUP(A5546,Questionnaire!A:KQ,47,FALSE)),"#",VLOOKUP(A5546,Questionnaire!A:KQ,47,FALSE))</f>
        <v>#</v>
      </c>
    </row>
    <row r="5547" spans="1:2">
      <c r="A5547" t="s">
        <v>338</v>
      </c>
      <c r="B5547" t="str">
        <f>IF(ISBLANK(VLOOKUP(A5547,Questionnaire!A:KQ,47,FALSE)),"#",VLOOKUP(A5547,Questionnaire!A:KQ,47,FALSE))</f>
        <v>#</v>
      </c>
    </row>
    <row r="5548" spans="1:2">
      <c r="A5548" t="s">
        <v>339</v>
      </c>
      <c r="B5548" t="str">
        <f>IF(ISBLANK(VLOOKUP(A5548,Questionnaire!A:KQ,47,FALSE)),"#",VLOOKUP(A5548,Questionnaire!A:KQ,47,FALSE))</f>
        <v>#</v>
      </c>
    </row>
    <row r="5549" spans="1:2">
      <c r="A5549" t="s">
        <v>340</v>
      </c>
      <c r="B5549" t="str">
        <f>IF(ISBLANK(VLOOKUP(A5549,Questionnaire!A:KQ,47,FALSE)),"#",VLOOKUP(A5549,Questionnaire!A:KQ,47,FALSE))</f>
        <v>#</v>
      </c>
    </row>
    <row r="5550" spans="1:2">
      <c r="A5550" t="s">
        <v>341</v>
      </c>
      <c r="B5550" t="str">
        <f>IF(ISBLANK(VLOOKUP(A5550,Questionnaire!A:KQ,47,FALSE)),"#",VLOOKUP(A5550,Questionnaire!A:KQ,47,FALSE))</f>
        <v>#</v>
      </c>
    </row>
    <row r="5551" spans="1:2">
      <c r="A5551" t="s">
        <v>342</v>
      </c>
      <c r="B5551" t="str">
        <f>IF(ISBLANK(VLOOKUP(A5551,Questionnaire!A:KQ,47,FALSE)),"#",VLOOKUP(A5551,Questionnaire!A:KQ,47,FALSE))</f>
        <v>#</v>
      </c>
    </row>
    <row r="5552" spans="1:2">
      <c r="A5552" t="s">
        <v>343</v>
      </c>
      <c r="B5552" t="str">
        <f>IF(ISBLANK(VLOOKUP(A5552,Questionnaire!A:KQ,47,FALSE)),"#",VLOOKUP(A5552,Questionnaire!A:KQ,47,FALSE))</f>
        <v>#</v>
      </c>
    </row>
    <row r="5553" spans="1:2">
      <c r="A5553" t="s">
        <v>344</v>
      </c>
      <c r="B5553" t="str">
        <f>IF(ISBLANK(VLOOKUP(A5553,Questionnaire!A:KQ,47,FALSE)),"#",VLOOKUP(A5553,Questionnaire!A:KQ,47,FALSE))</f>
        <v>#</v>
      </c>
    </row>
    <row r="5554" spans="1:2">
      <c r="A5554" t="s">
        <v>345</v>
      </c>
      <c r="B5554" t="str">
        <f>IF(ISBLANK(VLOOKUP(A5554,Questionnaire!A:KQ,47,FALSE)),"#",VLOOKUP(A5554,Questionnaire!A:KQ,47,FALSE))</f>
        <v>#</v>
      </c>
    </row>
    <row r="5555" spans="1:2">
      <c r="A5555" t="s">
        <v>348</v>
      </c>
      <c r="B5555" t="str">
        <f>IF(ISBLANK(VLOOKUP(A5555,Questionnaire!A:KQ,47,FALSE)),"#",VLOOKUP(A5555,Questionnaire!A:KQ,47,FALSE))</f>
        <v>#</v>
      </c>
    </row>
    <row r="5556" spans="1:2">
      <c r="A5556" t="s">
        <v>353</v>
      </c>
      <c r="B5556" t="str">
        <f>IF(ISBLANK(VLOOKUP(A5556,Questionnaire!A:KQ,47,FALSE)),"#",VLOOKUP(A5556,Questionnaire!A:KQ,47,FALSE))</f>
        <v>#</v>
      </c>
    </row>
    <row r="5557" spans="1:2">
      <c r="A5557" t="s">
        <v>354</v>
      </c>
      <c r="B5557" t="str">
        <f>IF(ISBLANK(VLOOKUP(A5557,Questionnaire!A:KQ,47,FALSE)),"#",VLOOKUP(A5557,Questionnaire!A:KQ,47,FALSE))</f>
        <v>#</v>
      </c>
    </row>
    <row r="5558" spans="1:2">
      <c r="A5558" t="s">
        <v>355</v>
      </c>
      <c r="B5558" t="str">
        <f>IF(ISBLANK(VLOOKUP(A5558,Questionnaire!A:KQ,47,FALSE)),"#",VLOOKUP(A5558,Questionnaire!A:KQ,47,FALSE))</f>
        <v>#</v>
      </c>
    </row>
    <row r="5559" spans="1:2">
      <c r="A5559" t="s">
        <v>356</v>
      </c>
      <c r="B5559" t="str">
        <f>IF(ISBLANK(VLOOKUP(A5559,Questionnaire!A:KQ,47,FALSE)),"#",VLOOKUP(A5559,Questionnaire!A:KQ,47,FALSE))</f>
        <v>#</v>
      </c>
    </row>
    <row r="5560" spans="1:2">
      <c r="A5560" t="s">
        <v>357</v>
      </c>
      <c r="B5560" t="str">
        <f>IF(ISBLANK(VLOOKUP(A5560,Questionnaire!A:KQ,47,FALSE)),"#",VLOOKUP(A5560,Questionnaire!A:KQ,47,FALSE))</f>
        <v>#</v>
      </c>
    </row>
    <row r="5561" spans="1:2">
      <c r="A5561" t="s">
        <v>360</v>
      </c>
      <c r="B5561" t="str">
        <f>IF(ISBLANK(VLOOKUP(A5561,Questionnaire!A:KQ,47,FALSE)),"#",VLOOKUP(A5561,Questionnaire!A:KQ,47,FALSE))</f>
        <v>#</v>
      </c>
    </row>
    <row r="5562" spans="1:2">
      <c r="A5562" t="s">
        <v>362</v>
      </c>
      <c r="B5562" t="str">
        <f>IF(ISBLANK(VLOOKUP(A5562,Questionnaire!A:KQ,47,FALSE)),"#",VLOOKUP(A5562,Questionnaire!A:KQ,47,FALSE))</f>
        <v>#</v>
      </c>
    </row>
    <row r="5563" spans="1:2">
      <c r="A5563" t="s">
        <v>363</v>
      </c>
      <c r="B5563" t="str">
        <f>IF(ISBLANK(VLOOKUP(A5563,Questionnaire!A:KQ,47,FALSE)),"#",VLOOKUP(A5563,Questionnaire!A:KQ,47,FALSE))</f>
        <v>#</v>
      </c>
    </row>
    <row r="5564" spans="1:2">
      <c r="A5564" t="s">
        <v>364</v>
      </c>
      <c r="B5564" t="str">
        <f>IF(ISBLANK(VLOOKUP(A5564,Questionnaire!A:KQ,47,FALSE)),"#",VLOOKUP(A5564,Questionnaire!A:KQ,47,FALSE))</f>
        <v>#</v>
      </c>
    </row>
    <row r="5565" spans="1:2">
      <c r="A5565" t="s">
        <v>365</v>
      </c>
      <c r="B5565" t="str">
        <f>IF(ISBLANK(VLOOKUP(A5565,Questionnaire!A:KQ,47,FALSE)),"#",VLOOKUP(A5565,Questionnaire!A:KQ,47,FALSE))</f>
        <v>#</v>
      </c>
    </row>
    <row r="5566" spans="1:2">
      <c r="A5566" t="s">
        <v>366</v>
      </c>
      <c r="B5566" t="str">
        <f>IF(ISBLANK(VLOOKUP(A5566,Questionnaire!A:KQ,47,FALSE)),"#",VLOOKUP(A5566,Questionnaire!A:KQ,47,FALSE))</f>
        <v>#</v>
      </c>
    </row>
    <row r="5567" spans="1:2">
      <c r="A5567" t="s">
        <v>371</v>
      </c>
      <c r="B5567" t="str">
        <f>IF(ISBLANK(VLOOKUP(A5567,Questionnaire!A:KQ,47,FALSE)),"#",VLOOKUP(A5567,Questionnaire!A:KQ,47,FALSE))</f>
        <v>#</v>
      </c>
    </row>
    <row r="5568" spans="1:2">
      <c r="A5568" t="s">
        <v>372</v>
      </c>
      <c r="B5568" t="str">
        <f>IF(ISBLANK(VLOOKUP(A5568,Questionnaire!A:KQ,47,FALSE)),"#",VLOOKUP(A5568,Questionnaire!A:KQ,47,FALSE))</f>
        <v>#</v>
      </c>
    </row>
    <row r="5569" spans="1:2">
      <c r="A5569" t="s">
        <v>373</v>
      </c>
      <c r="B5569" t="str">
        <f>IF(ISBLANK(VLOOKUP(A5569,Questionnaire!A:KQ,47,FALSE)),"#",VLOOKUP(A5569,Questionnaire!A:KQ,47,FALSE))</f>
        <v>#</v>
      </c>
    </row>
    <row r="5570" spans="1:2">
      <c r="A5570" t="s">
        <v>374</v>
      </c>
      <c r="B5570" t="str">
        <f>IF(ISBLANK(VLOOKUP(A5570,Questionnaire!A:KQ,47,FALSE)),"#",VLOOKUP(A5570,Questionnaire!A:KQ,47,FALSE))</f>
        <v>#</v>
      </c>
    </row>
    <row r="5571" spans="1:2">
      <c r="A5571" t="s">
        <v>377</v>
      </c>
      <c r="B5571" t="str">
        <f>IF(ISBLANK(VLOOKUP(A5571,Questionnaire!A:KQ,47,FALSE)),"#",VLOOKUP(A5571,Questionnaire!A:KQ,47,FALSE))</f>
        <v>#</v>
      </c>
    </row>
    <row r="5572" spans="1:2">
      <c r="A5572" t="s">
        <v>379</v>
      </c>
      <c r="B5572" t="str">
        <f>IF(ISBLANK(VLOOKUP(A5572,Questionnaire!A:KQ,47,FALSE)),"#",VLOOKUP(A5572,Questionnaire!A:KQ,47,FALSE))</f>
        <v>#</v>
      </c>
    </row>
    <row r="5573" spans="1:2">
      <c r="A5573" t="s">
        <v>380</v>
      </c>
      <c r="B5573" t="str">
        <f>IF(ISBLANK(VLOOKUP(A5573,Questionnaire!A:KQ,47,FALSE)),"#",VLOOKUP(A5573,Questionnaire!A:KQ,47,FALSE))</f>
        <v>#</v>
      </c>
    </row>
    <row r="5574" spans="1:2">
      <c r="A5574" t="s">
        <v>381</v>
      </c>
      <c r="B5574" t="str">
        <f>IF(ISBLANK(VLOOKUP(A5574,Questionnaire!A:KQ,47,FALSE)),"#",VLOOKUP(A5574,Questionnaire!A:KQ,47,FALSE))</f>
        <v>#</v>
      </c>
    </row>
    <row r="5575" spans="1:2">
      <c r="A5575" t="s">
        <v>382</v>
      </c>
      <c r="B5575" t="str">
        <f>IF(ISBLANK(VLOOKUP(A5575,Questionnaire!A:KQ,47,FALSE)),"#",VLOOKUP(A5575,Questionnaire!A:KQ,47,FALSE))</f>
        <v>#</v>
      </c>
    </row>
    <row r="5576" spans="1:2">
      <c r="A5576" t="s">
        <v>384</v>
      </c>
      <c r="B5576" t="str">
        <f>IF(ISBLANK(VLOOKUP(A5576,Questionnaire!A:KQ,47,FALSE)),"#",VLOOKUP(A5576,Questionnaire!A:KQ,47,FALSE))</f>
        <v>#</v>
      </c>
    </row>
    <row r="5577" spans="1:2">
      <c r="A5577" t="s">
        <v>387</v>
      </c>
      <c r="B5577" t="str">
        <f>IF(ISBLANK(VLOOKUP(A5577,Questionnaire!A:KQ,47,FALSE)),"#",VLOOKUP(A5577,Questionnaire!A:KQ,47,FALSE))</f>
        <v>#</v>
      </c>
    </row>
    <row r="5578" spans="1:2">
      <c r="A5578" t="s">
        <v>391</v>
      </c>
      <c r="B5578" t="str">
        <f>IF(ISBLANK(VLOOKUP(A5578,Questionnaire!A:KQ,47,FALSE)),"#",VLOOKUP(A5578,Questionnaire!A:KQ,47,FALSE))</f>
        <v>#</v>
      </c>
    </row>
    <row r="5579" spans="1:2">
      <c r="A5579" t="s">
        <v>393</v>
      </c>
      <c r="B5579" t="str">
        <f>IF(ISBLANK(VLOOKUP(A5579,Questionnaire!A:KQ,47,FALSE)),"#",VLOOKUP(A5579,Questionnaire!A:KQ,47,FALSE))</f>
        <v>#</v>
      </c>
    </row>
    <row r="5580" spans="1:2">
      <c r="A5580" t="s">
        <v>395</v>
      </c>
      <c r="B5580" t="str">
        <f>IF(ISBLANK(VLOOKUP(A5580,Questionnaire!A:KQ,47,FALSE)),"#",VLOOKUP(A5580,Questionnaire!A:KQ,47,FALSE))</f>
        <v>#</v>
      </c>
    </row>
    <row r="5581" spans="1:2">
      <c r="A5581" t="s">
        <v>398</v>
      </c>
      <c r="B5581" t="str">
        <f>IF(ISBLANK(VLOOKUP(A5581,Questionnaire!A:KQ,47,FALSE)),"#",VLOOKUP(A5581,Questionnaire!A:KQ,47,FALSE))</f>
        <v>#</v>
      </c>
    </row>
    <row r="5582" spans="1:2">
      <c r="A5582" t="s">
        <v>402</v>
      </c>
      <c r="B5582" t="str">
        <f>IF(ISBLANK(VLOOKUP(A5582,Questionnaire!A:KQ,47,FALSE)),"#",VLOOKUP(A5582,Questionnaire!A:KQ,47,FALSE))</f>
        <v>#</v>
      </c>
    </row>
    <row r="5583" spans="1:2">
      <c r="A5583" t="s">
        <v>405</v>
      </c>
      <c r="B5583" t="str">
        <f>IF(ISBLANK(VLOOKUP(A5583,Questionnaire!A:KQ,47,FALSE)),"#",VLOOKUP(A5583,Questionnaire!A:KQ,47,FALSE))</f>
        <v>#</v>
      </c>
    </row>
    <row r="5584" spans="1:2">
      <c r="A5584" t="s">
        <v>409</v>
      </c>
      <c r="B5584" t="str">
        <f>IF(ISBLANK(VLOOKUP(A5584,Questionnaire!A:KQ,47,FALSE)),"#",VLOOKUP(A5584,Questionnaire!A:KQ,47,FALSE))</f>
        <v>#</v>
      </c>
    </row>
    <row r="5585" spans="1:2">
      <c r="A5585" t="s">
        <v>412</v>
      </c>
      <c r="B5585" t="str">
        <f>IF(ISBLANK(VLOOKUP(A5585,Questionnaire!A:KQ,47,FALSE)),"#",VLOOKUP(A5585,Questionnaire!A:KQ,47,FALSE))</f>
        <v>#</v>
      </c>
    </row>
    <row r="5586" spans="1:2">
      <c r="A5586" t="s">
        <v>415</v>
      </c>
      <c r="B5586" t="str">
        <f>IF(ISBLANK(VLOOKUP(A5586,Questionnaire!A:KQ,47,FALSE)),"#",VLOOKUP(A5586,Questionnaire!A:KQ,47,FALSE))</f>
        <v>#</v>
      </c>
    </row>
    <row r="5587" spans="1:2">
      <c r="A5587" t="s">
        <v>418</v>
      </c>
      <c r="B5587" t="str">
        <f>IF(ISBLANK(VLOOKUP(A5587,Questionnaire!A:KQ,47,FALSE)),"#",VLOOKUP(A5587,Questionnaire!A:KQ,47,FALSE))</f>
        <v>#</v>
      </c>
    </row>
    <row r="5588" spans="1:2">
      <c r="A5588" t="s">
        <v>421</v>
      </c>
      <c r="B5588" t="str">
        <f>IF(ISBLANK(VLOOKUP(A5588,Questionnaire!A:KQ,47,FALSE)),"#",VLOOKUP(A5588,Questionnaire!A:KQ,47,FALSE))</f>
        <v>#</v>
      </c>
    </row>
    <row r="5589" spans="1:2">
      <c r="A5589" t="s">
        <v>424</v>
      </c>
      <c r="B5589" t="str">
        <f>IF(ISBLANK(VLOOKUP(A5589,Questionnaire!A:KQ,47,FALSE)),"#",VLOOKUP(A5589,Questionnaire!A:KQ,47,FALSE))</f>
        <v>#</v>
      </c>
    </row>
    <row r="5590" spans="1:2">
      <c r="A5590" t="s">
        <v>429</v>
      </c>
      <c r="B5590" t="str">
        <f>IF(ISBLANK(VLOOKUP(A5590,Questionnaire!A:KQ,47,FALSE)),"#",VLOOKUP(A5590,Questionnaire!A:KQ,47,FALSE))</f>
        <v>#</v>
      </c>
    </row>
    <row r="5591" spans="1:2">
      <c r="A5591" t="s">
        <v>432</v>
      </c>
      <c r="B5591" t="str">
        <f>IF(ISBLANK(VLOOKUP(A5591,Questionnaire!A:KQ,47,FALSE)),"#",VLOOKUP(A5591,Questionnaire!A:KQ,47,FALSE))</f>
        <v>#</v>
      </c>
    </row>
    <row r="5592" spans="1:2">
      <c r="A5592" t="s">
        <v>435</v>
      </c>
      <c r="B5592" t="str">
        <f>IF(ISBLANK(VLOOKUP(A5592,Questionnaire!A:KQ,47,FALSE)),"#",VLOOKUP(A5592,Questionnaire!A:KQ,47,FALSE))</f>
        <v>#</v>
      </c>
    </row>
    <row r="5593" spans="1:2">
      <c r="A5593" t="s">
        <v>437</v>
      </c>
      <c r="B5593" t="str">
        <f>IF(ISBLANK(VLOOKUP(A5593,Questionnaire!A:KQ,47,FALSE)),"#",VLOOKUP(A5593,Questionnaire!A:KQ,47,FALSE))</f>
        <v>#</v>
      </c>
    </row>
    <row r="5594" spans="1:2">
      <c r="A5594" t="s">
        <v>439</v>
      </c>
      <c r="B5594" t="str">
        <f>IF(ISBLANK(VLOOKUP(A5594,Questionnaire!A:KQ,47,FALSE)),"#",VLOOKUP(A5594,Questionnaire!A:KQ,47,FALSE))</f>
        <v>#</v>
      </c>
    </row>
    <row r="5595" spans="1:2">
      <c r="A5595" t="s">
        <v>442</v>
      </c>
      <c r="B5595" t="str">
        <f>IF(ISBLANK(VLOOKUP(A5595,Questionnaire!A:KQ,47,FALSE)),"#",VLOOKUP(A5595,Questionnaire!A:KQ,47,FALSE))</f>
        <v>#</v>
      </c>
    </row>
    <row r="5596" spans="1:2">
      <c r="A5596" t="s">
        <v>445</v>
      </c>
      <c r="B5596" t="str">
        <f>IF(ISBLANK(VLOOKUP(A5596,Questionnaire!A:KQ,47,FALSE)),"#",VLOOKUP(A5596,Questionnaire!A:KQ,47,FALSE))</f>
        <v>#</v>
      </c>
    </row>
    <row r="5597" spans="1:2">
      <c r="A5597" t="s">
        <v>448</v>
      </c>
      <c r="B5597" t="str">
        <f>IF(ISBLANK(VLOOKUP(A5597,Questionnaire!A:KQ,47,FALSE)),"#",VLOOKUP(A5597,Questionnaire!A:KQ,47,FALSE))</f>
        <v>#</v>
      </c>
    </row>
    <row r="5598" spans="1:2">
      <c r="A5598" t="s">
        <v>452</v>
      </c>
      <c r="B5598" t="str">
        <f>IF(ISBLANK(VLOOKUP(A5598,Questionnaire!A:KQ,47,FALSE)),"#",VLOOKUP(A5598,Questionnaire!A:KQ,47,FALSE))</f>
        <v>#</v>
      </c>
    </row>
    <row r="5599" spans="1:2">
      <c r="A5599" t="s">
        <v>455</v>
      </c>
      <c r="B5599" t="str">
        <f>IF(ISBLANK(VLOOKUP(A5599,Questionnaire!A:KQ,47,FALSE)),"#",VLOOKUP(A5599,Questionnaire!A:KQ,47,FALSE))</f>
        <v>#</v>
      </c>
    </row>
    <row r="5600" spans="1:2">
      <c r="A5600" t="s">
        <v>458</v>
      </c>
      <c r="B5600" t="str">
        <f>IF(ISBLANK(VLOOKUP(A5600,Questionnaire!A:KQ,47,FALSE)),"#",VLOOKUP(A5600,Questionnaire!A:KQ,47,FALSE))</f>
        <v>#</v>
      </c>
    </row>
    <row r="5601" spans="1:3">
      <c r="A5601" t="s">
        <v>461</v>
      </c>
      <c r="B5601" t="str">
        <f>IF(ISBLANK(VLOOKUP(A5601,Questionnaire!A:KQ,47,FALSE)),"#",VLOOKUP(A5601,Questionnaire!A:KQ,47,FALSE))</f>
        <v>#</v>
      </c>
    </row>
    <row r="5602" spans="1:3">
      <c r="A5602" t="s">
        <v>465</v>
      </c>
      <c r="B5602" t="str">
        <f>IF(ISBLANK(VLOOKUP(A5602,Questionnaire!A:KQ,47,FALSE)),"#",VLOOKUP(A5602,Questionnaire!A:KQ,47,FALSE))</f>
        <v>#</v>
      </c>
    </row>
    <row r="5603" spans="1:3">
      <c r="A5603" t="s">
        <v>467</v>
      </c>
      <c r="B5603" t="str">
        <f>IF(ISBLANK(VLOOKUP(A5603,Questionnaire!A:KQ,47,FALSE)),"#",VLOOKUP(A5603,Questionnaire!A:KQ,47,FALSE))</f>
        <v>#</v>
      </c>
    </row>
    <row r="5604" spans="1:3">
      <c r="A5604" t="s">
        <v>469</v>
      </c>
      <c r="B5604" t="str">
        <f>IF(ISBLANK(VLOOKUP(A5604,Questionnaire!A:KQ,47,FALSE)),"#",VLOOKUP(A5604,Questionnaire!A:KQ,47,FALSE))</f>
        <v>#</v>
      </c>
    </row>
    <row r="5605" spans="1:3">
      <c r="A5605" t="s">
        <v>471</v>
      </c>
      <c r="B5605" t="str">
        <f>IF(ISBLANK(VLOOKUP(A5605,Questionnaire!A:KQ,47,FALSE)),"#",VLOOKUP(A5605,Questionnaire!A:KQ,47,FALSE))</f>
        <v>#</v>
      </c>
    </row>
    <row r="5606" spans="1:3">
      <c r="A5606" t="s">
        <v>473</v>
      </c>
      <c r="B5606" t="str">
        <f>IF(ISBLANK(VLOOKUP(A5606,Questionnaire!A:KQ,47,FALSE)),"#",VLOOKUP(A5606,Questionnaire!A:KQ,47,FALSE))</f>
        <v>#</v>
      </c>
    </row>
    <row r="5607" spans="1:3">
      <c r="A5607" t="s">
        <v>475</v>
      </c>
      <c r="B5607" t="str">
        <f>IF(ISBLANK(VLOOKUP(A5607,Questionnaire!A:KQ,47,FALSE)),"#",VLOOKUP(A5607,Questionnaire!A:KQ,47,FALSE))</f>
        <v>#</v>
      </c>
    </row>
    <row r="5608" spans="1:3">
      <c r="A5608" t="s">
        <v>185</v>
      </c>
      <c r="B5608" t="str">
        <f>IF(ISBLANK(VLOOKUP(A5608,Questionnaire!A:KQ,48,FALSE)),"#",VLOOKUP(A5608,Questionnaire!A:KQ,48,FALSE))</f>
        <v>#</v>
      </c>
      <c r="C5608">
        <v>45</v>
      </c>
    </row>
    <row r="5609" spans="1:3">
      <c r="A5609" t="s">
        <v>187</v>
      </c>
      <c r="B5609" t="str">
        <f>IF(ISNA(VLOOKUP(VLOOKUP(A5609,Questionnaire!A:KQ,48,FALSE),'CORA Encoding'!D:E,2,FALSE)),"#",VLOOKUP(VLOOKUP(A5609,Questionnaire!A:KQ,48,FALSE),'CORA Encoding'!D:E,2,FALSE))</f>
        <v>#</v>
      </c>
    </row>
    <row r="5610" spans="1:3">
      <c r="A5610" t="s">
        <v>189</v>
      </c>
      <c r="B5610" t="str">
        <f>IF(ISNA(VLOOKUP(VLOOKUP(A5610,Questionnaire!A:KQ,48,FALSE),'CORA Encoding'!G:H,2,FALSE)),"#",VLOOKUP(VLOOKUP(A5610,Questionnaire!A:KQ,48,FALSE),'CORA Encoding'!G:H,2,FALSE))</f>
        <v>#</v>
      </c>
    </row>
    <row r="5611" spans="1:3">
      <c r="A5611" t="s">
        <v>191</v>
      </c>
      <c r="B5611" t="str">
        <f>IF(ISNA(VLOOKUP(VLOOKUP(A5611,Questionnaire!A:KQ,48,FALSE),'Country List'!E:F,2,FALSE)),"#",VLOOKUP(VLOOKUP(A5611,Questionnaire!A:KQ,48,FALSE),'Country List'!E:F,2,FALSE))</f>
        <v>#</v>
      </c>
    </row>
    <row r="5612" spans="1:3">
      <c r="A5612" t="s">
        <v>193</v>
      </c>
      <c r="B5612" t="str">
        <f>IF(ISNA(VLOOKUP(VLOOKUP(A5612,Questionnaire!A:KQ,48,FALSE),'Industry List'!B:C,2,FALSE)),"#",VLOOKUP(VLOOKUP(A5612,Questionnaire!A:KQ,48,FALSE),'Industry List'!B:C,2,FALSE))</f>
        <v>#</v>
      </c>
    </row>
    <row r="5613" spans="1:3">
      <c r="A5613" t="s">
        <v>197</v>
      </c>
      <c r="B5613" t="str">
        <f>IF(ISBLANK(VLOOKUP(A5613,Questionnaire!A:KQ,48,FALSE)),"#",VLOOKUP(A5613,Questionnaire!A:KQ,48,FALSE))</f>
        <v>#</v>
      </c>
    </row>
    <row r="5614" spans="1:3">
      <c r="A5614" t="s">
        <v>201</v>
      </c>
      <c r="B5614" t="str">
        <f>IF(ISBLANK(VLOOKUP(A5614,Questionnaire!A:KQ,48,FALSE)),"#",VLOOKUP(A5614,Questionnaire!A:KQ,48,FALSE))</f>
        <v>#</v>
      </c>
    </row>
    <row r="5615" spans="1:3">
      <c r="A5615" t="s">
        <v>203</v>
      </c>
      <c r="B5615" t="str">
        <f>IF(ISNA(VLOOKUP(VLOOKUP(A5615,Questionnaire!A:KQ,48,FALSE),'CORA Encoding'!J:K,2,FALSE)),"#",VLOOKUP(VLOOKUP(A5615,Questionnaire!A:KQ,48,FALSE),'CORA Encoding'!J:K,2,FALSE))</f>
        <v>#</v>
      </c>
    </row>
    <row r="5616" spans="1:3">
      <c r="A5616" t="s">
        <v>208</v>
      </c>
      <c r="B5616" t="str">
        <f>IF(ISBLANK(VLOOKUP(A5616,Questionnaire!A:KQ,48,FALSE)),"#",VLOOKUP(A5616,Questionnaire!A:KQ,48,FALSE))</f>
        <v>#</v>
      </c>
    </row>
    <row r="5617" spans="1:2">
      <c r="A5617" t="s">
        <v>213</v>
      </c>
      <c r="B5617" t="str">
        <f>IF(ISBLANK(VLOOKUP(A5617,Questionnaire!A:KQ,48,FALSE)),"#",VLOOKUP(A5617,Questionnaire!A:KQ,48,FALSE))</f>
        <v>#</v>
      </c>
    </row>
    <row r="5618" spans="1:2">
      <c r="A5618" t="s">
        <v>215</v>
      </c>
      <c r="B5618" t="str">
        <f>IF(ISBLANK(VLOOKUP(A5618,Questionnaire!A:KQ,48,FALSE)),"#",VLOOKUP(A5618,Questionnaire!A:KQ,48,FALSE))</f>
        <v>#</v>
      </c>
    </row>
    <row r="5619" spans="1:2">
      <c r="A5619" t="s">
        <v>217</v>
      </c>
      <c r="B5619" t="str">
        <f>IF(ISBLANK(VLOOKUP(A5619,Questionnaire!A:KQ,48,FALSE)),"#",VLOOKUP(A5619,Questionnaire!A:KQ,48,FALSE))</f>
        <v>#</v>
      </c>
    </row>
    <row r="5620" spans="1:2">
      <c r="A5620" t="s">
        <v>219</v>
      </c>
      <c r="B5620" t="str">
        <f>IF(ISBLANK(VLOOKUP(A5620,Questionnaire!A:KQ,48,FALSE)),"#",VLOOKUP(A5620,Questionnaire!A:KQ,48,FALSE))</f>
        <v>#</v>
      </c>
    </row>
    <row r="5621" spans="1:2">
      <c r="A5621" t="s">
        <v>221</v>
      </c>
      <c r="B5621" t="str">
        <f>IF(ISBLANK(VLOOKUP(A5621,Questionnaire!A:KQ,48,FALSE)),"#",VLOOKUP(A5621,Questionnaire!A:KQ,48,FALSE))</f>
        <v>#</v>
      </c>
    </row>
    <row r="5622" spans="1:2">
      <c r="A5622" t="s">
        <v>223</v>
      </c>
      <c r="B5622" t="str">
        <f>IF(ISBLANK(VLOOKUP(A5622,Questionnaire!A:KQ,48,FALSE)),"#",VLOOKUP(A5622,Questionnaire!A:KQ,48,FALSE))</f>
        <v>#</v>
      </c>
    </row>
    <row r="5623" spans="1:2">
      <c r="A5623" t="s">
        <v>225</v>
      </c>
      <c r="B5623" t="str">
        <f>IF(ISBLANK(VLOOKUP(A5623,Questionnaire!A:KQ,48,FALSE)),"#",VLOOKUP(A5623,Questionnaire!A:KQ,48,FALSE))</f>
        <v>#</v>
      </c>
    </row>
    <row r="5624" spans="1:2">
      <c r="A5624" t="s">
        <v>227</v>
      </c>
      <c r="B5624" t="str">
        <f>IF(ISBLANK(VLOOKUP(A5624,Questionnaire!A:KQ,48,FALSE)),"#",VLOOKUP(A5624,Questionnaire!A:KQ,48,FALSE))</f>
        <v>#</v>
      </c>
    </row>
    <row r="5625" spans="1:2">
      <c r="A5625" t="s">
        <v>229</v>
      </c>
      <c r="B5625" t="str">
        <f>IF(ISBLANK(VLOOKUP(A5625,Questionnaire!A:KQ,48,FALSE)),"#",VLOOKUP(A5625,Questionnaire!A:KQ,48,FALSE))</f>
        <v>#</v>
      </c>
    </row>
    <row r="5626" spans="1:2">
      <c r="A5626" t="s">
        <v>231</v>
      </c>
      <c r="B5626" t="str">
        <f>IF(ISBLANK(VLOOKUP(A5626,Questionnaire!A:KQ,48,FALSE)),"#",VLOOKUP(A5626,Questionnaire!A:KQ,48,FALSE))</f>
        <v>#</v>
      </c>
    </row>
    <row r="5627" spans="1:2">
      <c r="A5627" t="s">
        <v>233</v>
      </c>
      <c r="B5627" t="str">
        <f>IF(ISBLANK(VLOOKUP(A5627,Questionnaire!A:KQ,48,FALSE)),"#",VLOOKUP(A5627,Questionnaire!A:KQ,48,FALSE))</f>
        <v>#</v>
      </c>
    </row>
    <row r="5628" spans="1:2">
      <c r="A5628" t="s">
        <v>235</v>
      </c>
      <c r="B5628" t="str">
        <f>IF(ISBLANK(VLOOKUP(A5628,Questionnaire!A:KQ,48,FALSE)),"#",VLOOKUP(A5628,Questionnaire!A:KQ,48,FALSE))</f>
        <v>#</v>
      </c>
    </row>
    <row r="5629" spans="1:2">
      <c r="A5629" t="s">
        <v>237</v>
      </c>
      <c r="B5629" t="str">
        <f>IF(ISBLANK(VLOOKUP(A5629,Questionnaire!A:KQ,48,FALSE)),"#",VLOOKUP(A5629,Questionnaire!A:KQ,48,FALSE))</f>
        <v>#</v>
      </c>
    </row>
    <row r="5630" spans="1:2">
      <c r="A5630" t="s">
        <v>239</v>
      </c>
      <c r="B5630" t="str">
        <f>IF(ISBLANK(VLOOKUP(A5630,Questionnaire!A:KQ,48,FALSE)),"#",VLOOKUP(A5630,Questionnaire!A:KQ,48,FALSE))</f>
        <v>#</v>
      </c>
    </row>
    <row r="5631" spans="1:2">
      <c r="A5631" t="s">
        <v>242</v>
      </c>
      <c r="B5631" t="str">
        <f>IF(ISBLANK(VLOOKUP(A5631,Questionnaire!A:KQ,48,FALSE)),"#",VLOOKUP(A5631,Questionnaire!A:KQ,48,FALSE))</f>
        <v>#</v>
      </c>
    </row>
    <row r="5632" spans="1:2">
      <c r="A5632" t="s">
        <v>245</v>
      </c>
      <c r="B5632" t="str">
        <f>IF(ISBLANK(VLOOKUP(A5632,Questionnaire!A:KQ,48,FALSE)),"#",VLOOKUP(A5632,Questionnaire!A:KQ,48,FALSE))</f>
        <v>#</v>
      </c>
    </row>
    <row r="5633" spans="1:2">
      <c r="A5633" t="s">
        <v>247</v>
      </c>
      <c r="B5633" t="str">
        <f>IF(ISBLANK(VLOOKUP(A5633,Questionnaire!A:KQ,48,FALSE)),"#",VLOOKUP(A5633,Questionnaire!A:KQ,48,FALSE))</f>
        <v>#</v>
      </c>
    </row>
    <row r="5634" spans="1:2">
      <c r="A5634" t="s">
        <v>249</v>
      </c>
      <c r="B5634" t="str">
        <f>IF(ISBLANK(VLOOKUP(A5634,Questionnaire!A:KQ,48,FALSE)),"#",VLOOKUP(A5634,Questionnaire!A:KQ,48,FALSE))</f>
        <v>#</v>
      </c>
    </row>
    <row r="5635" spans="1:2">
      <c r="A5635" t="s">
        <v>250</v>
      </c>
      <c r="B5635" t="str">
        <f>IF(ISBLANK(VLOOKUP(A5635,Questionnaire!A:KQ,48,FALSE)),"#",VLOOKUP(A5635,Questionnaire!A:KQ,48,FALSE))</f>
        <v>#</v>
      </c>
    </row>
    <row r="5636" spans="1:2">
      <c r="A5636" t="s">
        <v>252</v>
      </c>
      <c r="B5636" t="str">
        <f>IF(ISBLANK(VLOOKUP(A5636,Questionnaire!A:KQ,48,FALSE)),"#",VLOOKUP(A5636,Questionnaire!A:KQ,48,FALSE))</f>
        <v>#</v>
      </c>
    </row>
    <row r="5637" spans="1:2">
      <c r="A5637" t="s">
        <v>255</v>
      </c>
      <c r="B5637" t="str">
        <f>IF(ISBLANK(VLOOKUP(A5637,Questionnaire!A:KQ,48,FALSE)),"#",VLOOKUP(A5637,Questionnaire!A:KQ,48,FALSE))</f>
        <v>#</v>
      </c>
    </row>
    <row r="5638" spans="1:2">
      <c r="A5638" t="s">
        <v>258</v>
      </c>
      <c r="B5638" t="str">
        <f>IF(ISNA(VLOOKUP(VLOOKUP(A5638,Questionnaire!A:KQ,48,FALSE),'CORA Encoding'!M:N,2,FALSE)),"#",VLOOKUP(VLOOKUP(A5638,Questionnaire!A:KQ,48,FALSE),'CORA Encoding'!M:N,2,FALSE))</f>
        <v>#</v>
      </c>
    </row>
    <row r="5639" spans="1:2">
      <c r="A5639" t="s">
        <v>261</v>
      </c>
      <c r="B5639" t="str">
        <f>IF(ISBLANK(VLOOKUP(A5639,Questionnaire!A:KQ,48,FALSE)),"#",VLOOKUP(A5639,Questionnaire!A:KQ,48,FALSE))</f>
        <v>#</v>
      </c>
    </row>
    <row r="5640" spans="1:2">
      <c r="A5640" t="s">
        <v>263</v>
      </c>
      <c r="B5640" t="str">
        <f>IF(ISBLANK(VLOOKUP(A5640,Questionnaire!A:KQ,48,FALSE)),"#",VLOOKUP(A5640,Questionnaire!A:KQ,48,FALSE))</f>
        <v>#</v>
      </c>
    </row>
    <row r="5641" spans="1:2">
      <c r="A5641" t="s">
        <v>265</v>
      </c>
      <c r="B5641" t="str">
        <f>IF(ISBLANK(VLOOKUP(A5641,Questionnaire!A:KQ,48,FALSE)),"#",VLOOKUP(A5641,Questionnaire!A:KQ,48,FALSE))</f>
        <v>#</v>
      </c>
    </row>
    <row r="5642" spans="1:2">
      <c r="A5642" t="s">
        <v>267</v>
      </c>
      <c r="B5642" t="str">
        <f>IF(ISBLANK(VLOOKUP(A5642,Questionnaire!A:KQ,48,FALSE)),"#",VLOOKUP(A5642,Questionnaire!A:KQ,48,FALSE))</f>
        <v>#</v>
      </c>
    </row>
    <row r="5643" spans="1:2">
      <c r="A5643" t="s">
        <v>269</v>
      </c>
      <c r="B5643" t="str">
        <f>IF(ISBLANK(VLOOKUP(A5643,Questionnaire!A:KQ,48,FALSE)),"#",VLOOKUP(A5643,Questionnaire!A:KQ,48,FALSE))</f>
        <v>#</v>
      </c>
    </row>
    <row r="5644" spans="1:2">
      <c r="A5644" t="s">
        <v>274</v>
      </c>
      <c r="B5644" t="str">
        <f>IF(ISBLANK(VLOOKUP(A5644,Questionnaire!A:KQ,48,FALSE)),"#",VLOOKUP(A5644,Questionnaire!A:KQ,48,FALSE))</f>
        <v>#</v>
      </c>
    </row>
    <row r="5645" spans="1:2">
      <c r="A5645" t="s">
        <v>276</v>
      </c>
      <c r="B5645" t="str">
        <f>IF(ISBLANK(VLOOKUP(A5645,Questionnaire!A:KQ,48,FALSE)),"#",VLOOKUP(A5645,Questionnaire!A:KQ,48,FALSE))</f>
        <v>#</v>
      </c>
    </row>
    <row r="5646" spans="1:2">
      <c r="A5646" t="s">
        <v>278</v>
      </c>
      <c r="B5646" t="str">
        <f>IF(ISBLANK(VLOOKUP(A5646,Questionnaire!A:KQ,48,FALSE)),"#",VLOOKUP(A5646,Questionnaire!A:KQ,48,FALSE))</f>
        <v>#</v>
      </c>
    </row>
    <row r="5647" spans="1:2">
      <c r="A5647" t="s">
        <v>280</v>
      </c>
      <c r="B5647" t="str">
        <f>IF(ISBLANK(VLOOKUP(A5647,Questionnaire!A:KQ,48,FALSE)),"#",VLOOKUP(A5647,Questionnaire!A:KQ,48,FALSE))</f>
        <v>#</v>
      </c>
    </row>
    <row r="5648" spans="1:2">
      <c r="A5648" t="s">
        <v>282</v>
      </c>
      <c r="B5648" t="str">
        <f>IF(ISBLANK(VLOOKUP(A5648,Questionnaire!A:KQ,48,FALSE)),"#",VLOOKUP(A5648,Questionnaire!A:KQ,48,FALSE))</f>
        <v>#</v>
      </c>
    </row>
    <row r="5649" spans="1:2">
      <c r="A5649" t="s">
        <v>286</v>
      </c>
      <c r="B5649" t="str">
        <f>IF(ISBLANK(VLOOKUP(A5649,Questionnaire!A:KQ,48,FALSE)),"#",VLOOKUP(A5649,Questionnaire!A:KQ,48,FALSE))</f>
        <v>#</v>
      </c>
    </row>
    <row r="5650" spans="1:2">
      <c r="A5650" t="s">
        <v>288</v>
      </c>
      <c r="B5650" t="str">
        <f>IF(ISBLANK(VLOOKUP(A5650,Questionnaire!A:KQ,48,FALSE)),"#",VLOOKUP(A5650,Questionnaire!A:KQ,48,FALSE))</f>
        <v>#</v>
      </c>
    </row>
    <row r="5651" spans="1:2">
      <c r="A5651" t="s">
        <v>290</v>
      </c>
      <c r="B5651" t="str">
        <f>IF(ISBLANK(VLOOKUP(A5651,Questionnaire!A:KQ,48,FALSE)),"#",VLOOKUP(A5651,Questionnaire!A:KQ,48,FALSE))</f>
        <v>#</v>
      </c>
    </row>
    <row r="5652" spans="1:2">
      <c r="A5652" t="s">
        <v>292</v>
      </c>
      <c r="B5652" t="str">
        <f>IF(ISBLANK(VLOOKUP(A5652,Questionnaire!A:KQ,48,FALSE)),"#",VLOOKUP(A5652,Questionnaire!A:KQ,48,FALSE))</f>
        <v>#</v>
      </c>
    </row>
    <row r="5653" spans="1:2">
      <c r="A5653" t="s">
        <v>294</v>
      </c>
      <c r="B5653" t="str">
        <f>IF(ISBLANK(VLOOKUP(A5653,Questionnaire!A:KQ,48,FALSE)),"#",VLOOKUP(A5653,Questionnaire!A:KQ,48,FALSE))</f>
        <v>#</v>
      </c>
    </row>
    <row r="5654" spans="1:2">
      <c r="A5654" t="s">
        <v>296</v>
      </c>
      <c r="B5654" t="str">
        <f>IF(ISBLANK(VLOOKUP(A5654,Questionnaire!A:KQ,48,FALSE)),"#",VLOOKUP(A5654,Questionnaire!A:KQ,48,FALSE))</f>
        <v>#</v>
      </c>
    </row>
    <row r="5655" spans="1:2">
      <c r="A5655" t="s">
        <v>301</v>
      </c>
      <c r="B5655" t="str">
        <f>IF(ISBLANK(VLOOKUP(A5655,Questionnaire!A:KQ,48,FALSE)),"#",VLOOKUP(A5655,Questionnaire!A:KQ,48,FALSE))</f>
        <v>#</v>
      </c>
    </row>
    <row r="5656" spans="1:2">
      <c r="A5656" t="s">
        <v>303</v>
      </c>
      <c r="B5656" t="str">
        <f>IF(ISBLANK(VLOOKUP(A5656,Questionnaire!A:KQ,48,FALSE)),"#",VLOOKUP(A5656,Questionnaire!A:KQ,48,FALSE))</f>
        <v>#</v>
      </c>
    </row>
    <row r="5657" spans="1:2">
      <c r="A5657" t="s">
        <v>305</v>
      </c>
      <c r="B5657" t="str">
        <f>IF(ISBLANK(VLOOKUP(A5657,Questionnaire!A:KQ,48,FALSE)),"#",VLOOKUP(A5657,Questionnaire!A:KQ,48,FALSE))</f>
        <v>#</v>
      </c>
    </row>
    <row r="5658" spans="1:2">
      <c r="A5658" t="s">
        <v>307</v>
      </c>
      <c r="B5658" t="str">
        <f>IF(ISBLANK(VLOOKUP(A5658,Questionnaire!A:KQ,48,FALSE)),"#",VLOOKUP(A5658,Questionnaire!A:KQ,48,FALSE))</f>
        <v>#</v>
      </c>
    </row>
    <row r="5659" spans="1:2">
      <c r="A5659" t="s">
        <v>311</v>
      </c>
      <c r="B5659" t="str">
        <f>IF(ISBLANK(VLOOKUP(A5659,Questionnaire!A:KQ,48,FALSE)),"#",VLOOKUP(A5659,Questionnaire!A:KQ,48,FALSE))</f>
        <v>#</v>
      </c>
    </row>
    <row r="5660" spans="1:2">
      <c r="A5660" t="s">
        <v>313</v>
      </c>
      <c r="B5660" t="str">
        <f>IF(ISBLANK(VLOOKUP(A5660,Questionnaire!A:KQ,48,FALSE)),"#",VLOOKUP(A5660,Questionnaire!A:KQ,48,FALSE))</f>
        <v>#</v>
      </c>
    </row>
    <row r="5661" spans="1:2">
      <c r="A5661" t="s">
        <v>314</v>
      </c>
      <c r="B5661" t="str">
        <f>IF(ISBLANK(VLOOKUP(A5661,Questionnaire!A:KQ,48,FALSE)),"#",VLOOKUP(A5661,Questionnaire!A:KQ,48,FALSE))</f>
        <v>#</v>
      </c>
    </row>
    <row r="5662" spans="1:2">
      <c r="A5662" t="s">
        <v>315</v>
      </c>
      <c r="B5662" t="str">
        <f>IF(ISBLANK(VLOOKUP(A5662,Questionnaire!A:KQ,48,FALSE)),"#",VLOOKUP(A5662,Questionnaire!A:KQ,48,FALSE))</f>
        <v>#</v>
      </c>
    </row>
    <row r="5663" spans="1:2">
      <c r="A5663" t="s">
        <v>317</v>
      </c>
      <c r="B5663" t="str">
        <f>IF(ISBLANK(VLOOKUP(A5663,Questionnaire!A:KQ,48,FALSE)),"#",VLOOKUP(A5663,Questionnaire!A:KQ,48,FALSE))</f>
        <v>#</v>
      </c>
    </row>
    <row r="5664" spans="1:2">
      <c r="A5664" t="s">
        <v>319</v>
      </c>
      <c r="B5664" t="str">
        <f>IF(ISBLANK(VLOOKUP(A5664,Questionnaire!A:KQ,48,FALSE)),"#",VLOOKUP(A5664,Questionnaire!A:KQ,48,FALSE))</f>
        <v>#</v>
      </c>
    </row>
    <row r="5665" spans="1:2">
      <c r="A5665" t="s">
        <v>322</v>
      </c>
      <c r="B5665" t="str">
        <f>IF(ISBLANK(VLOOKUP(A5665,Questionnaire!A:KQ,48,FALSE)),"#",VLOOKUP(A5665,Questionnaire!A:KQ,48,FALSE))</f>
        <v>#</v>
      </c>
    </row>
    <row r="5666" spans="1:2">
      <c r="A5666" t="s">
        <v>326</v>
      </c>
      <c r="B5666" t="str">
        <f>IF(ISBLANK(VLOOKUP(A5666,Questionnaire!A:KQ,48,FALSE)),"#",VLOOKUP(A5666,Questionnaire!A:KQ,48,FALSE))</f>
        <v>#</v>
      </c>
    </row>
    <row r="5667" spans="1:2">
      <c r="A5667" t="s">
        <v>328</v>
      </c>
      <c r="B5667" t="str">
        <f>IF(ISBLANK(VLOOKUP(A5667,Questionnaire!A:KQ,48,FALSE)),"#",VLOOKUP(A5667,Questionnaire!A:KQ,48,FALSE))</f>
        <v>#</v>
      </c>
    </row>
    <row r="5668" spans="1:2">
      <c r="A5668" t="s">
        <v>332</v>
      </c>
      <c r="B5668" t="str">
        <f>IF(ISBLANK(VLOOKUP(A5668,Questionnaire!A:KQ,48,FALSE)),"#",VLOOKUP(A5668,Questionnaire!A:KQ,48,FALSE))</f>
        <v>#</v>
      </c>
    </row>
    <row r="5669" spans="1:2">
      <c r="A5669" t="s">
        <v>333</v>
      </c>
      <c r="B5669" t="str">
        <f>IF(ISBLANK(VLOOKUP(A5669,Questionnaire!A:KQ,48,FALSE)),"#",VLOOKUP(A5669,Questionnaire!A:KQ,48,FALSE))</f>
        <v>#</v>
      </c>
    </row>
    <row r="5670" spans="1:2">
      <c r="A5670" t="s">
        <v>334</v>
      </c>
      <c r="B5670" t="str">
        <f>IF(ISBLANK(VLOOKUP(A5670,Questionnaire!A:KQ,48,FALSE)),"#",VLOOKUP(A5670,Questionnaire!A:KQ,48,FALSE))</f>
        <v>#</v>
      </c>
    </row>
    <row r="5671" spans="1:2">
      <c r="A5671" t="s">
        <v>335</v>
      </c>
      <c r="B5671" t="str">
        <f>IF(ISBLANK(VLOOKUP(A5671,Questionnaire!A:KQ,48,FALSE)),"#",VLOOKUP(A5671,Questionnaire!A:KQ,48,FALSE))</f>
        <v>#</v>
      </c>
    </row>
    <row r="5672" spans="1:2">
      <c r="A5672" t="s">
        <v>336</v>
      </c>
      <c r="B5672" t="str">
        <f>IF(ISBLANK(VLOOKUP(A5672,Questionnaire!A:KQ,48,FALSE)),"#",VLOOKUP(A5672,Questionnaire!A:KQ,48,FALSE))</f>
        <v>#</v>
      </c>
    </row>
    <row r="5673" spans="1:2">
      <c r="A5673" t="s">
        <v>337</v>
      </c>
      <c r="B5673" t="str">
        <f>IF(ISBLANK(VLOOKUP(A5673,Questionnaire!A:KQ,48,FALSE)),"#",VLOOKUP(A5673,Questionnaire!A:KQ,48,FALSE))</f>
        <v>#</v>
      </c>
    </row>
    <row r="5674" spans="1:2">
      <c r="A5674" t="s">
        <v>338</v>
      </c>
      <c r="B5674" t="str">
        <f>IF(ISBLANK(VLOOKUP(A5674,Questionnaire!A:KQ,48,FALSE)),"#",VLOOKUP(A5674,Questionnaire!A:KQ,48,FALSE))</f>
        <v>#</v>
      </c>
    </row>
    <row r="5675" spans="1:2">
      <c r="A5675" t="s">
        <v>339</v>
      </c>
      <c r="B5675" t="str">
        <f>IF(ISBLANK(VLOOKUP(A5675,Questionnaire!A:KQ,48,FALSE)),"#",VLOOKUP(A5675,Questionnaire!A:KQ,48,FALSE))</f>
        <v>#</v>
      </c>
    </row>
    <row r="5676" spans="1:2">
      <c r="A5676" t="s">
        <v>340</v>
      </c>
      <c r="B5676" t="str">
        <f>IF(ISBLANK(VLOOKUP(A5676,Questionnaire!A:KQ,48,FALSE)),"#",VLOOKUP(A5676,Questionnaire!A:KQ,48,FALSE))</f>
        <v>#</v>
      </c>
    </row>
    <row r="5677" spans="1:2">
      <c r="A5677" t="s">
        <v>341</v>
      </c>
      <c r="B5677" t="str">
        <f>IF(ISBLANK(VLOOKUP(A5677,Questionnaire!A:KQ,48,FALSE)),"#",VLOOKUP(A5677,Questionnaire!A:KQ,48,FALSE))</f>
        <v>#</v>
      </c>
    </row>
    <row r="5678" spans="1:2">
      <c r="A5678" t="s">
        <v>342</v>
      </c>
      <c r="B5678" t="str">
        <f>IF(ISBLANK(VLOOKUP(A5678,Questionnaire!A:KQ,48,FALSE)),"#",VLOOKUP(A5678,Questionnaire!A:KQ,48,FALSE))</f>
        <v>#</v>
      </c>
    </row>
    <row r="5679" spans="1:2">
      <c r="A5679" t="s">
        <v>343</v>
      </c>
      <c r="B5679" t="str">
        <f>IF(ISBLANK(VLOOKUP(A5679,Questionnaire!A:KQ,48,FALSE)),"#",VLOOKUP(A5679,Questionnaire!A:KQ,48,FALSE))</f>
        <v>#</v>
      </c>
    </row>
    <row r="5680" spans="1:2">
      <c r="A5680" t="s">
        <v>344</v>
      </c>
      <c r="B5680" t="str">
        <f>IF(ISBLANK(VLOOKUP(A5680,Questionnaire!A:KQ,48,FALSE)),"#",VLOOKUP(A5680,Questionnaire!A:KQ,48,FALSE))</f>
        <v>#</v>
      </c>
    </row>
    <row r="5681" spans="1:2">
      <c r="A5681" t="s">
        <v>345</v>
      </c>
      <c r="B5681" t="str">
        <f>IF(ISBLANK(VLOOKUP(A5681,Questionnaire!A:KQ,48,FALSE)),"#",VLOOKUP(A5681,Questionnaire!A:KQ,48,FALSE))</f>
        <v>#</v>
      </c>
    </row>
    <row r="5682" spans="1:2">
      <c r="A5682" t="s">
        <v>348</v>
      </c>
      <c r="B5682" t="str">
        <f>IF(ISBLANK(VLOOKUP(A5682,Questionnaire!A:KQ,48,FALSE)),"#",VLOOKUP(A5682,Questionnaire!A:KQ,48,FALSE))</f>
        <v>#</v>
      </c>
    </row>
    <row r="5683" spans="1:2">
      <c r="A5683" t="s">
        <v>353</v>
      </c>
      <c r="B5683" t="str">
        <f>IF(ISBLANK(VLOOKUP(A5683,Questionnaire!A:KQ,48,FALSE)),"#",VLOOKUP(A5683,Questionnaire!A:KQ,48,FALSE))</f>
        <v>#</v>
      </c>
    </row>
    <row r="5684" spans="1:2">
      <c r="A5684" t="s">
        <v>354</v>
      </c>
      <c r="B5684" t="str">
        <f>IF(ISBLANK(VLOOKUP(A5684,Questionnaire!A:KQ,48,FALSE)),"#",VLOOKUP(A5684,Questionnaire!A:KQ,48,FALSE))</f>
        <v>#</v>
      </c>
    </row>
    <row r="5685" spans="1:2">
      <c r="A5685" t="s">
        <v>355</v>
      </c>
      <c r="B5685" t="str">
        <f>IF(ISBLANK(VLOOKUP(A5685,Questionnaire!A:KQ,48,FALSE)),"#",VLOOKUP(A5685,Questionnaire!A:KQ,48,FALSE))</f>
        <v>#</v>
      </c>
    </row>
    <row r="5686" spans="1:2">
      <c r="A5686" t="s">
        <v>356</v>
      </c>
      <c r="B5686" t="str">
        <f>IF(ISBLANK(VLOOKUP(A5686,Questionnaire!A:KQ,48,FALSE)),"#",VLOOKUP(A5686,Questionnaire!A:KQ,48,FALSE))</f>
        <v>#</v>
      </c>
    </row>
    <row r="5687" spans="1:2">
      <c r="A5687" t="s">
        <v>357</v>
      </c>
      <c r="B5687" t="str">
        <f>IF(ISBLANK(VLOOKUP(A5687,Questionnaire!A:KQ,48,FALSE)),"#",VLOOKUP(A5687,Questionnaire!A:KQ,48,FALSE))</f>
        <v>#</v>
      </c>
    </row>
    <row r="5688" spans="1:2">
      <c r="A5688" t="s">
        <v>360</v>
      </c>
      <c r="B5688" t="str">
        <f>IF(ISBLANK(VLOOKUP(A5688,Questionnaire!A:KQ,48,FALSE)),"#",VLOOKUP(A5688,Questionnaire!A:KQ,48,FALSE))</f>
        <v>#</v>
      </c>
    </row>
    <row r="5689" spans="1:2">
      <c r="A5689" t="s">
        <v>362</v>
      </c>
      <c r="B5689" t="str">
        <f>IF(ISBLANK(VLOOKUP(A5689,Questionnaire!A:KQ,48,FALSE)),"#",VLOOKUP(A5689,Questionnaire!A:KQ,48,FALSE))</f>
        <v>#</v>
      </c>
    </row>
    <row r="5690" spans="1:2">
      <c r="A5690" t="s">
        <v>363</v>
      </c>
      <c r="B5690" t="str">
        <f>IF(ISBLANK(VLOOKUP(A5690,Questionnaire!A:KQ,48,FALSE)),"#",VLOOKUP(A5690,Questionnaire!A:KQ,48,FALSE))</f>
        <v>#</v>
      </c>
    </row>
    <row r="5691" spans="1:2">
      <c r="A5691" t="s">
        <v>364</v>
      </c>
      <c r="B5691" t="str">
        <f>IF(ISBLANK(VLOOKUP(A5691,Questionnaire!A:KQ,48,FALSE)),"#",VLOOKUP(A5691,Questionnaire!A:KQ,48,FALSE))</f>
        <v>#</v>
      </c>
    </row>
    <row r="5692" spans="1:2">
      <c r="A5692" t="s">
        <v>365</v>
      </c>
      <c r="B5692" t="str">
        <f>IF(ISBLANK(VLOOKUP(A5692,Questionnaire!A:KQ,48,FALSE)),"#",VLOOKUP(A5692,Questionnaire!A:KQ,48,FALSE))</f>
        <v>#</v>
      </c>
    </row>
    <row r="5693" spans="1:2">
      <c r="A5693" t="s">
        <v>366</v>
      </c>
      <c r="B5693" t="str">
        <f>IF(ISBLANK(VLOOKUP(A5693,Questionnaire!A:KQ,48,FALSE)),"#",VLOOKUP(A5693,Questionnaire!A:KQ,48,FALSE))</f>
        <v>#</v>
      </c>
    </row>
    <row r="5694" spans="1:2">
      <c r="A5694" t="s">
        <v>371</v>
      </c>
      <c r="B5694" t="str">
        <f>IF(ISBLANK(VLOOKUP(A5694,Questionnaire!A:KQ,48,FALSE)),"#",VLOOKUP(A5694,Questionnaire!A:KQ,48,FALSE))</f>
        <v>#</v>
      </c>
    </row>
    <row r="5695" spans="1:2">
      <c r="A5695" t="s">
        <v>372</v>
      </c>
      <c r="B5695" t="str">
        <f>IF(ISBLANK(VLOOKUP(A5695,Questionnaire!A:KQ,48,FALSE)),"#",VLOOKUP(A5695,Questionnaire!A:KQ,48,FALSE))</f>
        <v>#</v>
      </c>
    </row>
    <row r="5696" spans="1:2">
      <c r="A5696" t="s">
        <v>373</v>
      </c>
      <c r="B5696" t="str">
        <f>IF(ISBLANK(VLOOKUP(A5696,Questionnaire!A:KQ,48,FALSE)),"#",VLOOKUP(A5696,Questionnaire!A:KQ,48,FALSE))</f>
        <v>#</v>
      </c>
    </row>
    <row r="5697" spans="1:2">
      <c r="A5697" t="s">
        <v>374</v>
      </c>
      <c r="B5697" t="str">
        <f>IF(ISBLANK(VLOOKUP(A5697,Questionnaire!A:KQ,48,FALSE)),"#",VLOOKUP(A5697,Questionnaire!A:KQ,48,FALSE))</f>
        <v>#</v>
      </c>
    </row>
    <row r="5698" spans="1:2">
      <c r="A5698" t="s">
        <v>377</v>
      </c>
      <c r="B5698" t="str">
        <f>IF(ISBLANK(VLOOKUP(A5698,Questionnaire!A:KQ,48,FALSE)),"#",VLOOKUP(A5698,Questionnaire!A:KQ,48,FALSE))</f>
        <v>#</v>
      </c>
    </row>
    <row r="5699" spans="1:2">
      <c r="A5699" t="s">
        <v>379</v>
      </c>
      <c r="B5699" t="str">
        <f>IF(ISBLANK(VLOOKUP(A5699,Questionnaire!A:KQ,48,FALSE)),"#",VLOOKUP(A5699,Questionnaire!A:KQ,48,FALSE))</f>
        <v>#</v>
      </c>
    </row>
    <row r="5700" spans="1:2">
      <c r="A5700" t="s">
        <v>380</v>
      </c>
      <c r="B5700" t="str">
        <f>IF(ISBLANK(VLOOKUP(A5700,Questionnaire!A:KQ,48,FALSE)),"#",VLOOKUP(A5700,Questionnaire!A:KQ,48,FALSE))</f>
        <v>#</v>
      </c>
    </row>
    <row r="5701" spans="1:2">
      <c r="A5701" t="s">
        <v>381</v>
      </c>
      <c r="B5701" t="str">
        <f>IF(ISBLANK(VLOOKUP(A5701,Questionnaire!A:KQ,48,FALSE)),"#",VLOOKUP(A5701,Questionnaire!A:KQ,48,FALSE))</f>
        <v>#</v>
      </c>
    </row>
    <row r="5702" spans="1:2">
      <c r="A5702" t="s">
        <v>382</v>
      </c>
      <c r="B5702" t="str">
        <f>IF(ISBLANK(VLOOKUP(A5702,Questionnaire!A:KQ,48,FALSE)),"#",VLOOKUP(A5702,Questionnaire!A:KQ,48,FALSE))</f>
        <v>#</v>
      </c>
    </row>
    <row r="5703" spans="1:2">
      <c r="A5703" t="s">
        <v>384</v>
      </c>
      <c r="B5703" t="str">
        <f>IF(ISBLANK(VLOOKUP(A5703,Questionnaire!A:KQ,48,FALSE)),"#",VLOOKUP(A5703,Questionnaire!A:KQ,48,FALSE))</f>
        <v>#</v>
      </c>
    </row>
    <row r="5704" spans="1:2">
      <c r="A5704" t="s">
        <v>387</v>
      </c>
      <c r="B5704" t="str">
        <f>IF(ISBLANK(VLOOKUP(A5704,Questionnaire!A:KQ,48,FALSE)),"#",VLOOKUP(A5704,Questionnaire!A:KQ,48,FALSE))</f>
        <v>#</v>
      </c>
    </row>
    <row r="5705" spans="1:2">
      <c r="A5705" t="s">
        <v>391</v>
      </c>
      <c r="B5705" t="str">
        <f>IF(ISBLANK(VLOOKUP(A5705,Questionnaire!A:KQ,48,FALSE)),"#",VLOOKUP(A5705,Questionnaire!A:KQ,48,FALSE))</f>
        <v>#</v>
      </c>
    </row>
    <row r="5706" spans="1:2">
      <c r="A5706" t="s">
        <v>393</v>
      </c>
      <c r="B5706" t="str">
        <f>IF(ISBLANK(VLOOKUP(A5706,Questionnaire!A:KQ,48,FALSE)),"#",VLOOKUP(A5706,Questionnaire!A:KQ,48,FALSE))</f>
        <v>#</v>
      </c>
    </row>
    <row r="5707" spans="1:2">
      <c r="A5707" t="s">
        <v>395</v>
      </c>
      <c r="B5707" t="str">
        <f>IF(ISBLANK(VLOOKUP(A5707,Questionnaire!A:KQ,48,FALSE)),"#",VLOOKUP(A5707,Questionnaire!A:KQ,48,FALSE))</f>
        <v>#</v>
      </c>
    </row>
    <row r="5708" spans="1:2">
      <c r="A5708" t="s">
        <v>398</v>
      </c>
      <c r="B5708" t="str">
        <f>IF(ISBLANK(VLOOKUP(A5708,Questionnaire!A:KQ,48,FALSE)),"#",VLOOKUP(A5708,Questionnaire!A:KQ,48,FALSE))</f>
        <v>#</v>
      </c>
    </row>
    <row r="5709" spans="1:2">
      <c r="A5709" t="s">
        <v>402</v>
      </c>
      <c r="B5709" t="str">
        <f>IF(ISBLANK(VLOOKUP(A5709,Questionnaire!A:KQ,48,FALSE)),"#",VLOOKUP(A5709,Questionnaire!A:KQ,48,FALSE))</f>
        <v>#</v>
      </c>
    </row>
    <row r="5710" spans="1:2">
      <c r="A5710" t="s">
        <v>405</v>
      </c>
      <c r="B5710" t="str">
        <f>IF(ISBLANK(VLOOKUP(A5710,Questionnaire!A:KQ,48,FALSE)),"#",VLOOKUP(A5710,Questionnaire!A:KQ,48,FALSE))</f>
        <v>#</v>
      </c>
    </row>
    <row r="5711" spans="1:2">
      <c r="A5711" t="s">
        <v>409</v>
      </c>
      <c r="B5711" t="str">
        <f>IF(ISBLANK(VLOOKUP(A5711,Questionnaire!A:KQ,48,FALSE)),"#",VLOOKUP(A5711,Questionnaire!A:KQ,48,FALSE))</f>
        <v>#</v>
      </c>
    </row>
    <row r="5712" spans="1:2">
      <c r="A5712" t="s">
        <v>412</v>
      </c>
      <c r="B5712" t="str">
        <f>IF(ISBLANK(VLOOKUP(A5712,Questionnaire!A:KQ,48,FALSE)),"#",VLOOKUP(A5712,Questionnaire!A:KQ,48,FALSE))</f>
        <v>#</v>
      </c>
    </row>
    <row r="5713" spans="1:2">
      <c r="A5713" t="s">
        <v>415</v>
      </c>
      <c r="B5713" t="str">
        <f>IF(ISBLANK(VLOOKUP(A5713,Questionnaire!A:KQ,48,FALSE)),"#",VLOOKUP(A5713,Questionnaire!A:KQ,48,FALSE))</f>
        <v>#</v>
      </c>
    </row>
    <row r="5714" spans="1:2">
      <c r="A5714" t="s">
        <v>418</v>
      </c>
      <c r="B5714" t="str">
        <f>IF(ISBLANK(VLOOKUP(A5714,Questionnaire!A:KQ,48,FALSE)),"#",VLOOKUP(A5714,Questionnaire!A:KQ,48,FALSE))</f>
        <v>#</v>
      </c>
    </row>
    <row r="5715" spans="1:2">
      <c r="A5715" t="s">
        <v>421</v>
      </c>
      <c r="B5715" t="str">
        <f>IF(ISBLANK(VLOOKUP(A5715,Questionnaire!A:KQ,48,FALSE)),"#",VLOOKUP(A5715,Questionnaire!A:KQ,48,FALSE))</f>
        <v>#</v>
      </c>
    </row>
    <row r="5716" spans="1:2">
      <c r="A5716" t="s">
        <v>424</v>
      </c>
      <c r="B5716" t="str">
        <f>IF(ISBLANK(VLOOKUP(A5716,Questionnaire!A:KQ,48,FALSE)),"#",VLOOKUP(A5716,Questionnaire!A:KQ,48,FALSE))</f>
        <v>#</v>
      </c>
    </row>
    <row r="5717" spans="1:2">
      <c r="A5717" t="s">
        <v>429</v>
      </c>
      <c r="B5717" t="str">
        <f>IF(ISBLANK(VLOOKUP(A5717,Questionnaire!A:KQ,48,FALSE)),"#",VLOOKUP(A5717,Questionnaire!A:KQ,48,FALSE))</f>
        <v>#</v>
      </c>
    </row>
    <row r="5718" spans="1:2">
      <c r="A5718" t="s">
        <v>432</v>
      </c>
      <c r="B5718" t="str">
        <f>IF(ISBLANK(VLOOKUP(A5718,Questionnaire!A:KQ,48,FALSE)),"#",VLOOKUP(A5718,Questionnaire!A:KQ,48,FALSE))</f>
        <v>#</v>
      </c>
    </row>
    <row r="5719" spans="1:2">
      <c r="A5719" t="s">
        <v>435</v>
      </c>
      <c r="B5719" t="str">
        <f>IF(ISBLANK(VLOOKUP(A5719,Questionnaire!A:KQ,48,FALSE)),"#",VLOOKUP(A5719,Questionnaire!A:KQ,48,FALSE))</f>
        <v>#</v>
      </c>
    </row>
    <row r="5720" spans="1:2">
      <c r="A5720" t="s">
        <v>437</v>
      </c>
      <c r="B5720" t="str">
        <f>IF(ISBLANK(VLOOKUP(A5720,Questionnaire!A:KQ,48,FALSE)),"#",VLOOKUP(A5720,Questionnaire!A:KQ,48,FALSE))</f>
        <v>#</v>
      </c>
    </row>
    <row r="5721" spans="1:2">
      <c r="A5721" t="s">
        <v>439</v>
      </c>
      <c r="B5721" t="str">
        <f>IF(ISBLANK(VLOOKUP(A5721,Questionnaire!A:KQ,48,FALSE)),"#",VLOOKUP(A5721,Questionnaire!A:KQ,48,FALSE))</f>
        <v>#</v>
      </c>
    </row>
    <row r="5722" spans="1:2">
      <c r="A5722" t="s">
        <v>442</v>
      </c>
      <c r="B5722" t="str">
        <f>IF(ISBLANK(VLOOKUP(A5722,Questionnaire!A:KQ,48,FALSE)),"#",VLOOKUP(A5722,Questionnaire!A:KQ,48,FALSE))</f>
        <v>#</v>
      </c>
    </row>
    <row r="5723" spans="1:2">
      <c r="A5723" t="s">
        <v>445</v>
      </c>
      <c r="B5723" t="str">
        <f>IF(ISBLANK(VLOOKUP(A5723,Questionnaire!A:KQ,48,FALSE)),"#",VLOOKUP(A5723,Questionnaire!A:KQ,48,FALSE))</f>
        <v>#</v>
      </c>
    </row>
    <row r="5724" spans="1:2">
      <c r="A5724" t="s">
        <v>448</v>
      </c>
      <c r="B5724" t="str">
        <f>IF(ISBLANK(VLOOKUP(A5724,Questionnaire!A:KQ,48,FALSE)),"#",VLOOKUP(A5724,Questionnaire!A:KQ,48,FALSE))</f>
        <v>#</v>
      </c>
    </row>
    <row r="5725" spans="1:2">
      <c r="A5725" t="s">
        <v>452</v>
      </c>
      <c r="B5725" t="str">
        <f>IF(ISBLANK(VLOOKUP(A5725,Questionnaire!A:KQ,48,FALSE)),"#",VLOOKUP(A5725,Questionnaire!A:KQ,48,FALSE))</f>
        <v>#</v>
      </c>
    </row>
    <row r="5726" spans="1:2">
      <c r="A5726" t="s">
        <v>455</v>
      </c>
      <c r="B5726" t="str">
        <f>IF(ISBLANK(VLOOKUP(A5726,Questionnaire!A:KQ,48,FALSE)),"#",VLOOKUP(A5726,Questionnaire!A:KQ,48,FALSE))</f>
        <v>#</v>
      </c>
    </row>
    <row r="5727" spans="1:2">
      <c r="A5727" t="s">
        <v>458</v>
      </c>
      <c r="B5727" t="str">
        <f>IF(ISBLANK(VLOOKUP(A5727,Questionnaire!A:KQ,48,FALSE)),"#",VLOOKUP(A5727,Questionnaire!A:KQ,48,FALSE))</f>
        <v>#</v>
      </c>
    </row>
    <row r="5728" spans="1:2">
      <c r="A5728" t="s">
        <v>461</v>
      </c>
      <c r="B5728" t="str">
        <f>IF(ISBLANK(VLOOKUP(A5728,Questionnaire!A:KQ,48,FALSE)),"#",VLOOKUP(A5728,Questionnaire!A:KQ,48,FALSE))</f>
        <v>#</v>
      </c>
    </row>
    <row r="5729" spans="1:3">
      <c r="A5729" t="s">
        <v>465</v>
      </c>
      <c r="B5729" t="str">
        <f>IF(ISBLANK(VLOOKUP(A5729,Questionnaire!A:KQ,48,FALSE)),"#",VLOOKUP(A5729,Questionnaire!A:KQ,48,FALSE))</f>
        <v>#</v>
      </c>
    </row>
    <row r="5730" spans="1:3">
      <c r="A5730" t="s">
        <v>467</v>
      </c>
      <c r="B5730" t="str">
        <f>IF(ISBLANK(VLOOKUP(A5730,Questionnaire!A:KQ,48,FALSE)),"#",VLOOKUP(A5730,Questionnaire!A:KQ,48,FALSE))</f>
        <v>#</v>
      </c>
    </row>
    <row r="5731" spans="1:3">
      <c r="A5731" t="s">
        <v>469</v>
      </c>
      <c r="B5731" t="str">
        <f>IF(ISBLANK(VLOOKUP(A5731,Questionnaire!A:KQ,48,FALSE)),"#",VLOOKUP(A5731,Questionnaire!A:KQ,48,FALSE))</f>
        <v>#</v>
      </c>
    </row>
    <row r="5732" spans="1:3">
      <c r="A5732" t="s">
        <v>471</v>
      </c>
      <c r="B5732" t="str">
        <f>IF(ISBLANK(VLOOKUP(A5732,Questionnaire!A:KQ,48,FALSE)),"#",VLOOKUP(A5732,Questionnaire!A:KQ,48,FALSE))</f>
        <v>#</v>
      </c>
    </row>
    <row r="5733" spans="1:3">
      <c r="A5733" t="s">
        <v>473</v>
      </c>
      <c r="B5733" t="str">
        <f>IF(ISBLANK(VLOOKUP(A5733,Questionnaire!A:KQ,48,FALSE)),"#",VLOOKUP(A5733,Questionnaire!A:KQ,48,FALSE))</f>
        <v>#</v>
      </c>
    </row>
    <row r="5734" spans="1:3">
      <c r="A5734" t="s">
        <v>475</v>
      </c>
      <c r="B5734" t="str">
        <f>IF(ISBLANK(VLOOKUP(A5734,Questionnaire!A:KQ,48,FALSE)),"#",VLOOKUP(A5734,Questionnaire!A:KQ,48,FALSE))</f>
        <v>#</v>
      </c>
    </row>
    <row r="5735" spans="1:3">
      <c r="A5735" t="s">
        <v>185</v>
      </c>
      <c r="B5735" t="str">
        <f>IF(ISBLANK(VLOOKUP(A5735,Questionnaire!A:KQ,49,FALSE)),"#",VLOOKUP(A5735,Questionnaire!A:KQ,49,FALSE))</f>
        <v>#</v>
      </c>
      <c r="C5735">
        <v>46</v>
      </c>
    </row>
    <row r="5736" spans="1:3">
      <c r="A5736" t="s">
        <v>187</v>
      </c>
      <c r="B5736" t="str">
        <f>IF(ISNA(VLOOKUP(VLOOKUP(A5736,Questionnaire!A:KQ,49,FALSE),'CORA Encoding'!D:E,2,FALSE)),"#",VLOOKUP(VLOOKUP(A5736,Questionnaire!A:KQ,49,FALSE),'CORA Encoding'!D:E,2,FALSE))</f>
        <v>#</v>
      </c>
    </row>
    <row r="5737" spans="1:3">
      <c r="A5737" t="s">
        <v>189</v>
      </c>
      <c r="B5737" t="str">
        <f>IF(ISNA(VLOOKUP(VLOOKUP(A5737,Questionnaire!A:KQ,49,FALSE),'CORA Encoding'!G:H,2,FALSE)),"#",VLOOKUP(VLOOKUP(A5737,Questionnaire!A:KQ,49,FALSE),'CORA Encoding'!G:H,2,FALSE))</f>
        <v>#</v>
      </c>
    </row>
    <row r="5738" spans="1:3">
      <c r="A5738" t="s">
        <v>191</v>
      </c>
      <c r="B5738" t="str">
        <f>IF(ISNA(VLOOKUP(VLOOKUP(A5738,Questionnaire!A:KQ,49,FALSE),'Country List'!E:F,2,FALSE)),"#",VLOOKUP(VLOOKUP(A5738,Questionnaire!A:KQ,49,FALSE),'Country List'!E:F,2,FALSE))</f>
        <v>#</v>
      </c>
    </row>
    <row r="5739" spans="1:3">
      <c r="A5739" t="s">
        <v>193</v>
      </c>
      <c r="B5739" t="str">
        <f>IF(ISNA(VLOOKUP(VLOOKUP(A5739,Questionnaire!A:KQ,49,FALSE),'Industry List'!B:C,2,FALSE)),"#",VLOOKUP(VLOOKUP(A5739,Questionnaire!A:KQ,49,FALSE),'Industry List'!B:C,2,FALSE))</f>
        <v>#</v>
      </c>
    </row>
    <row r="5740" spans="1:3">
      <c r="A5740" t="s">
        <v>197</v>
      </c>
      <c r="B5740" t="str">
        <f>IF(ISBLANK(VLOOKUP(A5740,Questionnaire!A:KQ,49,FALSE)),"#",VLOOKUP(A5740,Questionnaire!A:KQ,49,FALSE))</f>
        <v>#</v>
      </c>
    </row>
    <row r="5741" spans="1:3">
      <c r="A5741" t="s">
        <v>201</v>
      </c>
      <c r="B5741" t="str">
        <f>IF(ISBLANK(VLOOKUP(A5741,Questionnaire!A:KQ,49,FALSE)),"#",VLOOKUP(A5741,Questionnaire!A:KQ,49,FALSE))</f>
        <v>#</v>
      </c>
    </row>
    <row r="5742" spans="1:3">
      <c r="A5742" t="s">
        <v>203</v>
      </c>
      <c r="B5742" t="str">
        <f>IF(ISNA(VLOOKUP(VLOOKUP(A5742,Questionnaire!A:KQ,49,FALSE),'CORA Encoding'!J:K,2,FALSE)),"#",VLOOKUP(VLOOKUP(A5742,Questionnaire!A:KQ,49,FALSE),'CORA Encoding'!J:K,2,FALSE))</f>
        <v>#</v>
      </c>
    </row>
    <row r="5743" spans="1:3">
      <c r="A5743" t="s">
        <v>208</v>
      </c>
      <c r="B5743" t="str">
        <f>IF(ISBLANK(VLOOKUP(A5743,Questionnaire!A:KQ,49,FALSE)),"#",VLOOKUP(A5743,Questionnaire!A:KQ,49,FALSE))</f>
        <v>#</v>
      </c>
    </row>
    <row r="5744" spans="1:3">
      <c r="A5744" t="s">
        <v>213</v>
      </c>
      <c r="B5744" t="str">
        <f>IF(ISBLANK(VLOOKUP(A5744,Questionnaire!A:KQ,49,FALSE)),"#",VLOOKUP(A5744,Questionnaire!A:KQ,49,FALSE))</f>
        <v>#</v>
      </c>
    </row>
    <row r="5745" spans="1:2">
      <c r="A5745" t="s">
        <v>215</v>
      </c>
      <c r="B5745" t="str">
        <f>IF(ISBLANK(VLOOKUP(A5745,Questionnaire!A:KQ,49,FALSE)),"#",VLOOKUP(A5745,Questionnaire!A:KQ,49,FALSE))</f>
        <v>#</v>
      </c>
    </row>
    <row r="5746" spans="1:2">
      <c r="A5746" t="s">
        <v>217</v>
      </c>
      <c r="B5746" t="str">
        <f>IF(ISBLANK(VLOOKUP(A5746,Questionnaire!A:KQ,49,FALSE)),"#",VLOOKUP(A5746,Questionnaire!A:KQ,49,FALSE))</f>
        <v>#</v>
      </c>
    </row>
    <row r="5747" spans="1:2">
      <c r="A5747" t="s">
        <v>219</v>
      </c>
      <c r="B5747" t="str">
        <f>IF(ISBLANK(VLOOKUP(A5747,Questionnaire!A:KQ,49,FALSE)),"#",VLOOKUP(A5747,Questionnaire!A:KQ,49,FALSE))</f>
        <v>#</v>
      </c>
    </row>
    <row r="5748" spans="1:2">
      <c r="A5748" t="s">
        <v>221</v>
      </c>
      <c r="B5748" t="str">
        <f>IF(ISBLANK(VLOOKUP(A5748,Questionnaire!A:KQ,49,FALSE)),"#",VLOOKUP(A5748,Questionnaire!A:KQ,49,FALSE))</f>
        <v>#</v>
      </c>
    </row>
    <row r="5749" spans="1:2">
      <c r="A5749" t="s">
        <v>223</v>
      </c>
      <c r="B5749" t="str">
        <f>IF(ISBLANK(VLOOKUP(A5749,Questionnaire!A:KQ,49,FALSE)),"#",VLOOKUP(A5749,Questionnaire!A:KQ,49,FALSE))</f>
        <v>#</v>
      </c>
    </row>
    <row r="5750" spans="1:2">
      <c r="A5750" t="s">
        <v>225</v>
      </c>
      <c r="B5750" t="str">
        <f>IF(ISBLANK(VLOOKUP(A5750,Questionnaire!A:KQ,49,FALSE)),"#",VLOOKUP(A5750,Questionnaire!A:KQ,49,FALSE))</f>
        <v>#</v>
      </c>
    </row>
    <row r="5751" spans="1:2">
      <c r="A5751" t="s">
        <v>227</v>
      </c>
      <c r="B5751" t="str">
        <f>IF(ISBLANK(VLOOKUP(A5751,Questionnaire!A:KQ,49,FALSE)),"#",VLOOKUP(A5751,Questionnaire!A:KQ,49,FALSE))</f>
        <v>#</v>
      </c>
    </row>
    <row r="5752" spans="1:2">
      <c r="A5752" t="s">
        <v>229</v>
      </c>
      <c r="B5752" t="str">
        <f>IF(ISBLANK(VLOOKUP(A5752,Questionnaire!A:KQ,49,FALSE)),"#",VLOOKUP(A5752,Questionnaire!A:KQ,49,FALSE))</f>
        <v>#</v>
      </c>
    </row>
    <row r="5753" spans="1:2">
      <c r="A5753" t="s">
        <v>231</v>
      </c>
      <c r="B5753" t="str">
        <f>IF(ISBLANK(VLOOKUP(A5753,Questionnaire!A:KQ,49,FALSE)),"#",VLOOKUP(A5753,Questionnaire!A:KQ,49,FALSE))</f>
        <v>#</v>
      </c>
    </row>
    <row r="5754" spans="1:2">
      <c r="A5754" t="s">
        <v>233</v>
      </c>
      <c r="B5754" t="str">
        <f>IF(ISBLANK(VLOOKUP(A5754,Questionnaire!A:KQ,49,FALSE)),"#",VLOOKUP(A5754,Questionnaire!A:KQ,49,FALSE))</f>
        <v>#</v>
      </c>
    </row>
    <row r="5755" spans="1:2">
      <c r="A5755" t="s">
        <v>235</v>
      </c>
      <c r="B5755" t="str">
        <f>IF(ISBLANK(VLOOKUP(A5755,Questionnaire!A:KQ,49,FALSE)),"#",VLOOKUP(A5755,Questionnaire!A:KQ,49,FALSE))</f>
        <v>#</v>
      </c>
    </row>
    <row r="5756" spans="1:2">
      <c r="A5756" t="s">
        <v>237</v>
      </c>
      <c r="B5756" t="str">
        <f>IF(ISBLANK(VLOOKUP(A5756,Questionnaire!A:KQ,49,FALSE)),"#",VLOOKUP(A5756,Questionnaire!A:KQ,49,FALSE))</f>
        <v>#</v>
      </c>
    </row>
    <row r="5757" spans="1:2">
      <c r="A5757" t="s">
        <v>239</v>
      </c>
      <c r="B5757" t="str">
        <f>IF(ISBLANK(VLOOKUP(A5757,Questionnaire!A:KQ,49,FALSE)),"#",VLOOKUP(A5757,Questionnaire!A:KQ,49,FALSE))</f>
        <v>#</v>
      </c>
    </row>
    <row r="5758" spans="1:2">
      <c r="A5758" t="s">
        <v>242</v>
      </c>
      <c r="B5758" t="str">
        <f>IF(ISBLANK(VLOOKUP(A5758,Questionnaire!A:KQ,49,FALSE)),"#",VLOOKUP(A5758,Questionnaire!A:KQ,49,FALSE))</f>
        <v>#</v>
      </c>
    </row>
    <row r="5759" spans="1:2">
      <c r="A5759" t="s">
        <v>245</v>
      </c>
      <c r="B5759" t="str">
        <f>IF(ISBLANK(VLOOKUP(A5759,Questionnaire!A:KQ,49,FALSE)),"#",VLOOKUP(A5759,Questionnaire!A:KQ,49,FALSE))</f>
        <v>#</v>
      </c>
    </row>
    <row r="5760" spans="1:2">
      <c r="A5760" t="s">
        <v>247</v>
      </c>
      <c r="B5760" t="str">
        <f>IF(ISBLANK(VLOOKUP(A5760,Questionnaire!A:KQ,49,FALSE)),"#",VLOOKUP(A5760,Questionnaire!A:KQ,49,FALSE))</f>
        <v>#</v>
      </c>
    </row>
    <row r="5761" spans="1:2">
      <c r="A5761" t="s">
        <v>249</v>
      </c>
      <c r="B5761" t="str">
        <f>IF(ISBLANK(VLOOKUP(A5761,Questionnaire!A:KQ,49,FALSE)),"#",VLOOKUP(A5761,Questionnaire!A:KQ,49,FALSE))</f>
        <v>#</v>
      </c>
    </row>
    <row r="5762" spans="1:2">
      <c r="A5762" t="s">
        <v>250</v>
      </c>
      <c r="B5762" t="str">
        <f>IF(ISBLANK(VLOOKUP(A5762,Questionnaire!A:KQ,49,FALSE)),"#",VLOOKUP(A5762,Questionnaire!A:KQ,49,FALSE))</f>
        <v>#</v>
      </c>
    </row>
    <row r="5763" spans="1:2">
      <c r="A5763" t="s">
        <v>252</v>
      </c>
      <c r="B5763" t="str">
        <f>IF(ISBLANK(VLOOKUP(A5763,Questionnaire!A:KQ,49,FALSE)),"#",VLOOKUP(A5763,Questionnaire!A:KQ,49,FALSE))</f>
        <v>#</v>
      </c>
    </row>
    <row r="5764" spans="1:2">
      <c r="A5764" t="s">
        <v>255</v>
      </c>
      <c r="B5764" t="str">
        <f>IF(ISBLANK(VLOOKUP(A5764,Questionnaire!A:KQ,49,FALSE)),"#",VLOOKUP(A5764,Questionnaire!A:KQ,49,FALSE))</f>
        <v>#</v>
      </c>
    </row>
    <row r="5765" spans="1:2">
      <c r="A5765" t="s">
        <v>258</v>
      </c>
      <c r="B5765" t="str">
        <f>IF(ISNA(VLOOKUP(VLOOKUP(A5765,Questionnaire!A:KQ,49,FALSE),'CORA Encoding'!M:N,2,FALSE)),"#",VLOOKUP(VLOOKUP(A5765,Questionnaire!A:KQ,49,FALSE),'CORA Encoding'!M:N,2,FALSE))</f>
        <v>#</v>
      </c>
    </row>
    <row r="5766" spans="1:2">
      <c r="A5766" t="s">
        <v>261</v>
      </c>
      <c r="B5766" t="str">
        <f>IF(ISBLANK(VLOOKUP(A5766,Questionnaire!A:KQ,49,FALSE)),"#",VLOOKUP(A5766,Questionnaire!A:KQ,49,FALSE))</f>
        <v>#</v>
      </c>
    </row>
    <row r="5767" spans="1:2">
      <c r="A5767" t="s">
        <v>263</v>
      </c>
      <c r="B5767" t="str">
        <f>IF(ISBLANK(VLOOKUP(A5767,Questionnaire!A:KQ,49,FALSE)),"#",VLOOKUP(A5767,Questionnaire!A:KQ,49,FALSE))</f>
        <v>#</v>
      </c>
    </row>
    <row r="5768" spans="1:2">
      <c r="A5768" t="s">
        <v>265</v>
      </c>
      <c r="B5768" t="str">
        <f>IF(ISBLANK(VLOOKUP(A5768,Questionnaire!A:KQ,49,FALSE)),"#",VLOOKUP(A5768,Questionnaire!A:KQ,49,FALSE))</f>
        <v>#</v>
      </c>
    </row>
    <row r="5769" spans="1:2">
      <c r="A5769" t="s">
        <v>267</v>
      </c>
      <c r="B5769" t="str">
        <f>IF(ISBLANK(VLOOKUP(A5769,Questionnaire!A:KQ,49,FALSE)),"#",VLOOKUP(A5769,Questionnaire!A:KQ,49,FALSE))</f>
        <v>#</v>
      </c>
    </row>
    <row r="5770" spans="1:2">
      <c r="A5770" t="s">
        <v>269</v>
      </c>
      <c r="B5770" t="str">
        <f>IF(ISBLANK(VLOOKUP(A5770,Questionnaire!A:KQ,49,FALSE)),"#",VLOOKUP(A5770,Questionnaire!A:KQ,49,FALSE))</f>
        <v>#</v>
      </c>
    </row>
    <row r="5771" spans="1:2">
      <c r="A5771" t="s">
        <v>274</v>
      </c>
      <c r="B5771" t="str">
        <f>IF(ISBLANK(VLOOKUP(A5771,Questionnaire!A:KQ,49,FALSE)),"#",VLOOKUP(A5771,Questionnaire!A:KQ,49,FALSE))</f>
        <v>#</v>
      </c>
    </row>
    <row r="5772" spans="1:2">
      <c r="A5772" t="s">
        <v>276</v>
      </c>
      <c r="B5772" t="str">
        <f>IF(ISBLANK(VLOOKUP(A5772,Questionnaire!A:KQ,49,FALSE)),"#",VLOOKUP(A5772,Questionnaire!A:KQ,49,FALSE))</f>
        <v>#</v>
      </c>
    </row>
    <row r="5773" spans="1:2">
      <c r="A5773" t="s">
        <v>278</v>
      </c>
      <c r="B5773" t="str">
        <f>IF(ISBLANK(VLOOKUP(A5773,Questionnaire!A:KQ,49,FALSE)),"#",VLOOKUP(A5773,Questionnaire!A:KQ,49,FALSE))</f>
        <v>#</v>
      </c>
    </row>
    <row r="5774" spans="1:2">
      <c r="A5774" t="s">
        <v>280</v>
      </c>
      <c r="B5774" t="str">
        <f>IF(ISBLANK(VLOOKUP(A5774,Questionnaire!A:KQ,49,FALSE)),"#",VLOOKUP(A5774,Questionnaire!A:KQ,49,FALSE))</f>
        <v>#</v>
      </c>
    </row>
    <row r="5775" spans="1:2">
      <c r="A5775" t="s">
        <v>282</v>
      </c>
      <c r="B5775" t="str">
        <f>IF(ISBLANK(VLOOKUP(A5775,Questionnaire!A:KQ,49,FALSE)),"#",VLOOKUP(A5775,Questionnaire!A:KQ,49,FALSE))</f>
        <v>#</v>
      </c>
    </row>
    <row r="5776" spans="1:2">
      <c r="A5776" t="s">
        <v>286</v>
      </c>
      <c r="B5776" t="str">
        <f>IF(ISBLANK(VLOOKUP(A5776,Questionnaire!A:KQ,49,FALSE)),"#",VLOOKUP(A5776,Questionnaire!A:KQ,49,FALSE))</f>
        <v>#</v>
      </c>
    </row>
    <row r="5777" spans="1:2">
      <c r="A5777" t="s">
        <v>288</v>
      </c>
      <c r="B5777" t="str">
        <f>IF(ISBLANK(VLOOKUP(A5777,Questionnaire!A:KQ,49,FALSE)),"#",VLOOKUP(A5777,Questionnaire!A:KQ,49,FALSE))</f>
        <v>#</v>
      </c>
    </row>
    <row r="5778" spans="1:2">
      <c r="A5778" t="s">
        <v>290</v>
      </c>
      <c r="B5778" t="str">
        <f>IF(ISBLANK(VLOOKUP(A5778,Questionnaire!A:KQ,49,FALSE)),"#",VLOOKUP(A5778,Questionnaire!A:KQ,49,FALSE))</f>
        <v>#</v>
      </c>
    </row>
    <row r="5779" spans="1:2">
      <c r="A5779" t="s">
        <v>292</v>
      </c>
      <c r="B5779" t="str">
        <f>IF(ISBLANK(VLOOKUP(A5779,Questionnaire!A:KQ,49,FALSE)),"#",VLOOKUP(A5779,Questionnaire!A:KQ,49,FALSE))</f>
        <v>#</v>
      </c>
    </row>
    <row r="5780" spans="1:2">
      <c r="A5780" t="s">
        <v>294</v>
      </c>
      <c r="B5780" t="str">
        <f>IF(ISBLANK(VLOOKUP(A5780,Questionnaire!A:KQ,49,FALSE)),"#",VLOOKUP(A5780,Questionnaire!A:KQ,49,FALSE))</f>
        <v>#</v>
      </c>
    </row>
    <row r="5781" spans="1:2">
      <c r="A5781" t="s">
        <v>296</v>
      </c>
      <c r="B5781" t="str">
        <f>IF(ISBLANK(VLOOKUP(A5781,Questionnaire!A:KQ,49,FALSE)),"#",VLOOKUP(A5781,Questionnaire!A:KQ,49,FALSE))</f>
        <v>#</v>
      </c>
    </row>
    <row r="5782" spans="1:2">
      <c r="A5782" t="s">
        <v>301</v>
      </c>
      <c r="B5782" t="str">
        <f>IF(ISBLANK(VLOOKUP(A5782,Questionnaire!A:KQ,49,FALSE)),"#",VLOOKUP(A5782,Questionnaire!A:KQ,49,FALSE))</f>
        <v>#</v>
      </c>
    </row>
    <row r="5783" spans="1:2">
      <c r="A5783" t="s">
        <v>303</v>
      </c>
      <c r="B5783" t="str">
        <f>IF(ISBLANK(VLOOKUP(A5783,Questionnaire!A:KQ,49,FALSE)),"#",VLOOKUP(A5783,Questionnaire!A:KQ,49,FALSE))</f>
        <v>#</v>
      </c>
    </row>
    <row r="5784" spans="1:2">
      <c r="A5784" t="s">
        <v>305</v>
      </c>
      <c r="B5784" t="str">
        <f>IF(ISBLANK(VLOOKUP(A5784,Questionnaire!A:KQ,49,FALSE)),"#",VLOOKUP(A5784,Questionnaire!A:KQ,49,FALSE))</f>
        <v>#</v>
      </c>
    </row>
    <row r="5785" spans="1:2">
      <c r="A5785" t="s">
        <v>307</v>
      </c>
      <c r="B5785" t="str">
        <f>IF(ISBLANK(VLOOKUP(A5785,Questionnaire!A:KQ,49,FALSE)),"#",VLOOKUP(A5785,Questionnaire!A:KQ,49,FALSE))</f>
        <v>#</v>
      </c>
    </row>
    <row r="5786" spans="1:2">
      <c r="A5786" t="s">
        <v>311</v>
      </c>
      <c r="B5786" t="str">
        <f>IF(ISBLANK(VLOOKUP(A5786,Questionnaire!A:KQ,49,FALSE)),"#",VLOOKUP(A5786,Questionnaire!A:KQ,49,FALSE))</f>
        <v>#</v>
      </c>
    </row>
    <row r="5787" spans="1:2">
      <c r="A5787" t="s">
        <v>313</v>
      </c>
      <c r="B5787" t="str">
        <f>IF(ISBLANK(VLOOKUP(A5787,Questionnaire!A:KQ,49,FALSE)),"#",VLOOKUP(A5787,Questionnaire!A:KQ,49,FALSE))</f>
        <v>#</v>
      </c>
    </row>
    <row r="5788" spans="1:2">
      <c r="A5788" t="s">
        <v>314</v>
      </c>
      <c r="B5788" t="str">
        <f>IF(ISBLANK(VLOOKUP(A5788,Questionnaire!A:KQ,49,FALSE)),"#",VLOOKUP(A5788,Questionnaire!A:KQ,49,FALSE))</f>
        <v>#</v>
      </c>
    </row>
    <row r="5789" spans="1:2">
      <c r="A5789" t="s">
        <v>315</v>
      </c>
      <c r="B5789" t="str">
        <f>IF(ISBLANK(VLOOKUP(A5789,Questionnaire!A:KQ,49,FALSE)),"#",VLOOKUP(A5789,Questionnaire!A:KQ,49,FALSE))</f>
        <v>#</v>
      </c>
    </row>
    <row r="5790" spans="1:2">
      <c r="A5790" t="s">
        <v>317</v>
      </c>
      <c r="B5790" t="str">
        <f>IF(ISBLANK(VLOOKUP(A5790,Questionnaire!A:KQ,49,FALSE)),"#",VLOOKUP(A5790,Questionnaire!A:KQ,49,FALSE))</f>
        <v>#</v>
      </c>
    </row>
    <row r="5791" spans="1:2">
      <c r="A5791" t="s">
        <v>319</v>
      </c>
      <c r="B5791" t="str">
        <f>IF(ISBLANK(VLOOKUP(A5791,Questionnaire!A:KQ,49,FALSE)),"#",VLOOKUP(A5791,Questionnaire!A:KQ,49,FALSE))</f>
        <v>#</v>
      </c>
    </row>
    <row r="5792" spans="1:2">
      <c r="A5792" t="s">
        <v>322</v>
      </c>
      <c r="B5792" t="str">
        <f>IF(ISBLANK(VLOOKUP(A5792,Questionnaire!A:KQ,49,FALSE)),"#",VLOOKUP(A5792,Questionnaire!A:KQ,49,FALSE))</f>
        <v>#</v>
      </c>
    </row>
    <row r="5793" spans="1:2">
      <c r="A5793" t="s">
        <v>326</v>
      </c>
      <c r="B5793" t="str">
        <f>IF(ISBLANK(VLOOKUP(A5793,Questionnaire!A:KQ,49,FALSE)),"#",VLOOKUP(A5793,Questionnaire!A:KQ,49,FALSE))</f>
        <v>#</v>
      </c>
    </row>
    <row r="5794" spans="1:2">
      <c r="A5794" t="s">
        <v>328</v>
      </c>
      <c r="B5794" t="str">
        <f>IF(ISBLANK(VLOOKUP(A5794,Questionnaire!A:KQ,49,FALSE)),"#",VLOOKUP(A5794,Questionnaire!A:KQ,49,FALSE))</f>
        <v>#</v>
      </c>
    </row>
    <row r="5795" spans="1:2">
      <c r="A5795" t="s">
        <v>332</v>
      </c>
      <c r="B5795" t="str">
        <f>IF(ISBLANK(VLOOKUP(A5795,Questionnaire!A:KQ,49,FALSE)),"#",VLOOKUP(A5795,Questionnaire!A:KQ,49,FALSE))</f>
        <v>#</v>
      </c>
    </row>
    <row r="5796" spans="1:2">
      <c r="A5796" t="s">
        <v>333</v>
      </c>
      <c r="B5796" t="str">
        <f>IF(ISBLANK(VLOOKUP(A5796,Questionnaire!A:KQ,49,FALSE)),"#",VLOOKUP(A5796,Questionnaire!A:KQ,49,FALSE))</f>
        <v>#</v>
      </c>
    </row>
    <row r="5797" spans="1:2">
      <c r="A5797" t="s">
        <v>334</v>
      </c>
      <c r="B5797" t="str">
        <f>IF(ISBLANK(VLOOKUP(A5797,Questionnaire!A:KQ,49,FALSE)),"#",VLOOKUP(A5797,Questionnaire!A:KQ,49,FALSE))</f>
        <v>#</v>
      </c>
    </row>
    <row r="5798" spans="1:2">
      <c r="A5798" t="s">
        <v>335</v>
      </c>
      <c r="B5798" t="str">
        <f>IF(ISBLANK(VLOOKUP(A5798,Questionnaire!A:KQ,49,FALSE)),"#",VLOOKUP(A5798,Questionnaire!A:KQ,49,FALSE))</f>
        <v>#</v>
      </c>
    </row>
    <row r="5799" spans="1:2">
      <c r="A5799" t="s">
        <v>336</v>
      </c>
      <c r="B5799" t="str">
        <f>IF(ISBLANK(VLOOKUP(A5799,Questionnaire!A:KQ,49,FALSE)),"#",VLOOKUP(A5799,Questionnaire!A:KQ,49,FALSE))</f>
        <v>#</v>
      </c>
    </row>
    <row r="5800" spans="1:2">
      <c r="A5800" t="s">
        <v>337</v>
      </c>
      <c r="B5800" t="str">
        <f>IF(ISBLANK(VLOOKUP(A5800,Questionnaire!A:KQ,49,FALSE)),"#",VLOOKUP(A5800,Questionnaire!A:KQ,49,FALSE))</f>
        <v>#</v>
      </c>
    </row>
    <row r="5801" spans="1:2">
      <c r="A5801" t="s">
        <v>338</v>
      </c>
      <c r="B5801" t="str">
        <f>IF(ISBLANK(VLOOKUP(A5801,Questionnaire!A:KQ,49,FALSE)),"#",VLOOKUP(A5801,Questionnaire!A:KQ,49,FALSE))</f>
        <v>#</v>
      </c>
    </row>
    <row r="5802" spans="1:2">
      <c r="A5802" t="s">
        <v>339</v>
      </c>
      <c r="B5802" t="str">
        <f>IF(ISBLANK(VLOOKUP(A5802,Questionnaire!A:KQ,49,FALSE)),"#",VLOOKUP(A5802,Questionnaire!A:KQ,49,FALSE))</f>
        <v>#</v>
      </c>
    </row>
    <row r="5803" spans="1:2">
      <c r="A5803" t="s">
        <v>340</v>
      </c>
      <c r="B5803" t="str">
        <f>IF(ISBLANK(VLOOKUP(A5803,Questionnaire!A:KQ,49,FALSE)),"#",VLOOKUP(A5803,Questionnaire!A:KQ,49,FALSE))</f>
        <v>#</v>
      </c>
    </row>
    <row r="5804" spans="1:2">
      <c r="A5804" t="s">
        <v>341</v>
      </c>
      <c r="B5804" t="str">
        <f>IF(ISBLANK(VLOOKUP(A5804,Questionnaire!A:KQ,49,FALSE)),"#",VLOOKUP(A5804,Questionnaire!A:KQ,49,FALSE))</f>
        <v>#</v>
      </c>
    </row>
    <row r="5805" spans="1:2">
      <c r="A5805" t="s">
        <v>342</v>
      </c>
      <c r="B5805" t="str">
        <f>IF(ISBLANK(VLOOKUP(A5805,Questionnaire!A:KQ,49,FALSE)),"#",VLOOKUP(A5805,Questionnaire!A:KQ,49,FALSE))</f>
        <v>#</v>
      </c>
    </row>
    <row r="5806" spans="1:2">
      <c r="A5806" t="s">
        <v>343</v>
      </c>
      <c r="B5806" t="str">
        <f>IF(ISBLANK(VLOOKUP(A5806,Questionnaire!A:KQ,49,FALSE)),"#",VLOOKUP(A5806,Questionnaire!A:KQ,49,FALSE))</f>
        <v>#</v>
      </c>
    </row>
    <row r="5807" spans="1:2">
      <c r="A5807" t="s">
        <v>344</v>
      </c>
      <c r="B5807" t="str">
        <f>IF(ISBLANK(VLOOKUP(A5807,Questionnaire!A:KQ,49,FALSE)),"#",VLOOKUP(A5807,Questionnaire!A:KQ,49,FALSE))</f>
        <v>#</v>
      </c>
    </row>
    <row r="5808" spans="1:2">
      <c r="A5808" t="s">
        <v>345</v>
      </c>
      <c r="B5808" t="str">
        <f>IF(ISBLANK(VLOOKUP(A5808,Questionnaire!A:KQ,49,FALSE)),"#",VLOOKUP(A5808,Questionnaire!A:KQ,49,FALSE))</f>
        <v>#</v>
      </c>
    </row>
    <row r="5809" spans="1:2">
      <c r="A5809" t="s">
        <v>348</v>
      </c>
      <c r="B5809" t="str">
        <f>IF(ISBLANK(VLOOKUP(A5809,Questionnaire!A:KQ,49,FALSE)),"#",VLOOKUP(A5809,Questionnaire!A:KQ,49,FALSE))</f>
        <v>#</v>
      </c>
    </row>
    <row r="5810" spans="1:2">
      <c r="A5810" t="s">
        <v>353</v>
      </c>
      <c r="B5810" t="str">
        <f>IF(ISBLANK(VLOOKUP(A5810,Questionnaire!A:KQ,49,FALSE)),"#",VLOOKUP(A5810,Questionnaire!A:KQ,49,FALSE))</f>
        <v>#</v>
      </c>
    </row>
    <row r="5811" spans="1:2">
      <c r="A5811" t="s">
        <v>354</v>
      </c>
      <c r="B5811" t="str">
        <f>IF(ISBLANK(VLOOKUP(A5811,Questionnaire!A:KQ,49,FALSE)),"#",VLOOKUP(A5811,Questionnaire!A:KQ,49,FALSE))</f>
        <v>#</v>
      </c>
    </row>
    <row r="5812" spans="1:2">
      <c r="A5812" t="s">
        <v>355</v>
      </c>
      <c r="B5812" t="str">
        <f>IF(ISBLANK(VLOOKUP(A5812,Questionnaire!A:KQ,49,FALSE)),"#",VLOOKUP(A5812,Questionnaire!A:KQ,49,FALSE))</f>
        <v>#</v>
      </c>
    </row>
    <row r="5813" spans="1:2">
      <c r="A5813" t="s">
        <v>356</v>
      </c>
      <c r="B5813" t="str">
        <f>IF(ISBLANK(VLOOKUP(A5813,Questionnaire!A:KQ,49,FALSE)),"#",VLOOKUP(A5813,Questionnaire!A:KQ,49,FALSE))</f>
        <v>#</v>
      </c>
    </row>
    <row r="5814" spans="1:2">
      <c r="A5814" t="s">
        <v>357</v>
      </c>
      <c r="B5814" t="str">
        <f>IF(ISBLANK(VLOOKUP(A5814,Questionnaire!A:KQ,49,FALSE)),"#",VLOOKUP(A5814,Questionnaire!A:KQ,49,FALSE))</f>
        <v>#</v>
      </c>
    </row>
    <row r="5815" spans="1:2">
      <c r="A5815" t="s">
        <v>360</v>
      </c>
      <c r="B5815" t="str">
        <f>IF(ISBLANK(VLOOKUP(A5815,Questionnaire!A:KQ,49,FALSE)),"#",VLOOKUP(A5815,Questionnaire!A:KQ,49,FALSE))</f>
        <v>#</v>
      </c>
    </row>
    <row r="5816" spans="1:2">
      <c r="A5816" t="s">
        <v>362</v>
      </c>
      <c r="B5816" t="str">
        <f>IF(ISBLANK(VLOOKUP(A5816,Questionnaire!A:KQ,49,FALSE)),"#",VLOOKUP(A5816,Questionnaire!A:KQ,49,FALSE))</f>
        <v>#</v>
      </c>
    </row>
    <row r="5817" spans="1:2">
      <c r="A5817" t="s">
        <v>363</v>
      </c>
      <c r="B5817" t="str">
        <f>IF(ISBLANK(VLOOKUP(A5817,Questionnaire!A:KQ,49,FALSE)),"#",VLOOKUP(A5817,Questionnaire!A:KQ,49,FALSE))</f>
        <v>#</v>
      </c>
    </row>
    <row r="5818" spans="1:2">
      <c r="A5818" t="s">
        <v>364</v>
      </c>
      <c r="B5818" t="str">
        <f>IF(ISBLANK(VLOOKUP(A5818,Questionnaire!A:KQ,49,FALSE)),"#",VLOOKUP(A5818,Questionnaire!A:KQ,49,FALSE))</f>
        <v>#</v>
      </c>
    </row>
    <row r="5819" spans="1:2">
      <c r="A5819" t="s">
        <v>365</v>
      </c>
      <c r="B5819" t="str">
        <f>IF(ISBLANK(VLOOKUP(A5819,Questionnaire!A:KQ,49,FALSE)),"#",VLOOKUP(A5819,Questionnaire!A:KQ,49,FALSE))</f>
        <v>#</v>
      </c>
    </row>
    <row r="5820" spans="1:2">
      <c r="A5820" t="s">
        <v>366</v>
      </c>
      <c r="B5820" t="str">
        <f>IF(ISBLANK(VLOOKUP(A5820,Questionnaire!A:KQ,49,FALSE)),"#",VLOOKUP(A5820,Questionnaire!A:KQ,49,FALSE))</f>
        <v>#</v>
      </c>
    </row>
    <row r="5821" spans="1:2">
      <c r="A5821" t="s">
        <v>371</v>
      </c>
      <c r="B5821" t="str">
        <f>IF(ISBLANK(VLOOKUP(A5821,Questionnaire!A:KQ,49,FALSE)),"#",VLOOKUP(A5821,Questionnaire!A:KQ,49,FALSE))</f>
        <v>#</v>
      </c>
    </row>
    <row r="5822" spans="1:2">
      <c r="A5822" t="s">
        <v>372</v>
      </c>
      <c r="B5822" t="str">
        <f>IF(ISBLANK(VLOOKUP(A5822,Questionnaire!A:KQ,49,FALSE)),"#",VLOOKUP(A5822,Questionnaire!A:KQ,49,FALSE))</f>
        <v>#</v>
      </c>
    </row>
    <row r="5823" spans="1:2">
      <c r="A5823" t="s">
        <v>373</v>
      </c>
      <c r="B5823" t="str">
        <f>IF(ISBLANK(VLOOKUP(A5823,Questionnaire!A:KQ,49,FALSE)),"#",VLOOKUP(A5823,Questionnaire!A:KQ,49,FALSE))</f>
        <v>#</v>
      </c>
    </row>
    <row r="5824" spans="1:2">
      <c r="A5824" t="s">
        <v>374</v>
      </c>
      <c r="B5824" t="str">
        <f>IF(ISBLANK(VLOOKUP(A5824,Questionnaire!A:KQ,49,FALSE)),"#",VLOOKUP(A5824,Questionnaire!A:KQ,49,FALSE))</f>
        <v>#</v>
      </c>
    </row>
    <row r="5825" spans="1:2">
      <c r="A5825" t="s">
        <v>377</v>
      </c>
      <c r="B5825" t="str">
        <f>IF(ISBLANK(VLOOKUP(A5825,Questionnaire!A:KQ,49,FALSE)),"#",VLOOKUP(A5825,Questionnaire!A:KQ,49,FALSE))</f>
        <v>#</v>
      </c>
    </row>
    <row r="5826" spans="1:2">
      <c r="A5826" t="s">
        <v>379</v>
      </c>
      <c r="B5826" t="str">
        <f>IF(ISBLANK(VLOOKUP(A5826,Questionnaire!A:KQ,49,FALSE)),"#",VLOOKUP(A5826,Questionnaire!A:KQ,49,FALSE))</f>
        <v>#</v>
      </c>
    </row>
    <row r="5827" spans="1:2">
      <c r="A5827" t="s">
        <v>380</v>
      </c>
      <c r="B5827" t="str">
        <f>IF(ISBLANK(VLOOKUP(A5827,Questionnaire!A:KQ,49,FALSE)),"#",VLOOKUP(A5827,Questionnaire!A:KQ,49,FALSE))</f>
        <v>#</v>
      </c>
    </row>
    <row r="5828" spans="1:2">
      <c r="A5828" t="s">
        <v>381</v>
      </c>
      <c r="B5828" t="str">
        <f>IF(ISBLANK(VLOOKUP(A5828,Questionnaire!A:KQ,49,FALSE)),"#",VLOOKUP(A5828,Questionnaire!A:KQ,49,FALSE))</f>
        <v>#</v>
      </c>
    </row>
    <row r="5829" spans="1:2">
      <c r="A5829" t="s">
        <v>382</v>
      </c>
      <c r="B5829" t="str">
        <f>IF(ISBLANK(VLOOKUP(A5829,Questionnaire!A:KQ,49,FALSE)),"#",VLOOKUP(A5829,Questionnaire!A:KQ,49,FALSE))</f>
        <v>#</v>
      </c>
    </row>
    <row r="5830" spans="1:2">
      <c r="A5830" t="s">
        <v>384</v>
      </c>
      <c r="B5830" t="str">
        <f>IF(ISBLANK(VLOOKUP(A5830,Questionnaire!A:KQ,49,FALSE)),"#",VLOOKUP(A5830,Questionnaire!A:KQ,49,FALSE))</f>
        <v>#</v>
      </c>
    </row>
    <row r="5831" spans="1:2">
      <c r="A5831" t="s">
        <v>387</v>
      </c>
      <c r="B5831" t="str">
        <f>IF(ISBLANK(VLOOKUP(A5831,Questionnaire!A:KQ,49,FALSE)),"#",VLOOKUP(A5831,Questionnaire!A:KQ,49,FALSE))</f>
        <v>#</v>
      </c>
    </row>
    <row r="5832" spans="1:2">
      <c r="A5832" t="s">
        <v>391</v>
      </c>
      <c r="B5832" t="str">
        <f>IF(ISBLANK(VLOOKUP(A5832,Questionnaire!A:KQ,49,FALSE)),"#",VLOOKUP(A5832,Questionnaire!A:KQ,49,FALSE))</f>
        <v>#</v>
      </c>
    </row>
    <row r="5833" spans="1:2">
      <c r="A5833" t="s">
        <v>393</v>
      </c>
      <c r="B5833" t="str">
        <f>IF(ISBLANK(VLOOKUP(A5833,Questionnaire!A:KQ,49,FALSE)),"#",VLOOKUP(A5833,Questionnaire!A:KQ,49,FALSE))</f>
        <v>#</v>
      </c>
    </row>
    <row r="5834" spans="1:2">
      <c r="A5834" t="s">
        <v>395</v>
      </c>
      <c r="B5834" t="str">
        <f>IF(ISBLANK(VLOOKUP(A5834,Questionnaire!A:KQ,49,FALSE)),"#",VLOOKUP(A5834,Questionnaire!A:KQ,49,FALSE))</f>
        <v>#</v>
      </c>
    </row>
    <row r="5835" spans="1:2">
      <c r="A5835" t="s">
        <v>398</v>
      </c>
      <c r="B5835" t="str">
        <f>IF(ISBLANK(VLOOKUP(A5835,Questionnaire!A:KQ,49,FALSE)),"#",VLOOKUP(A5835,Questionnaire!A:KQ,49,FALSE))</f>
        <v>#</v>
      </c>
    </row>
    <row r="5836" spans="1:2">
      <c r="A5836" t="s">
        <v>402</v>
      </c>
      <c r="B5836" t="str">
        <f>IF(ISBLANK(VLOOKUP(A5836,Questionnaire!A:KQ,49,FALSE)),"#",VLOOKUP(A5836,Questionnaire!A:KQ,49,FALSE))</f>
        <v>#</v>
      </c>
    </row>
    <row r="5837" spans="1:2">
      <c r="A5837" t="s">
        <v>405</v>
      </c>
      <c r="B5837" t="str">
        <f>IF(ISBLANK(VLOOKUP(A5837,Questionnaire!A:KQ,49,FALSE)),"#",VLOOKUP(A5837,Questionnaire!A:KQ,49,FALSE))</f>
        <v>#</v>
      </c>
    </row>
    <row r="5838" spans="1:2">
      <c r="A5838" t="s">
        <v>409</v>
      </c>
      <c r="B5838" t="str">
        <f>IF(ISBLANK(VLOOKUP(A5838,Questionnaire!A:KQ,49,FALSE)),"#",VLOOKUP(A5838,Questionnaire!A:KQ,49,FALSE))</f>
        <v>#</v>
      </c>
    </row>
    <row r="5839" spans="1:2">
      <c r="A5839" t="s">
        <v>412</v>
      </c>
      <c r="B5839" t="str">
        <f>IF(ISBLANK(VLOOKUP(A5839,Questionnaire!A:KQ,49,FALSE)),"#",VLOOKUP(A5839,Questionnaire!A:KQ,49,FALSE))</f>
        <v>#</v>
      </c>
    </row>
    <row r="5840" spans="1:2">
      <c r="A5840" t="s">
        <v>415</v>
      </c>
      <c r="B5840" t="str">
        <f>IF(ISBLANK(VLOOKUP(A5840,Questionnaire!A:KQ,49,FALSE)),"#",VLOOKUP(A5840,Questionnaire!A:KQ,49,FALSE))</f>
        <v>#</v>
      </c>
    </row>
    <row r="5841" spans="1:2">
      <c r="A5841" t="s">
        <v>418</v>
      </c>
      <c r="B5841" t="str">
        <f>IF(ISBLANK(VLOOKUP(A5841,Questionnaire!A:KQ,49,FALSE)),"#",VLOOKUP(A5841,Questionnaire!A:KQ,49,FALSE))</f>
        <v>#</v>
      </c>
    </row>
    <row r="5842" spans="1:2">
      <c r="A5842" t="s">
        <v>421</v>
      </c>
      <c r="B5842" t="str">
        <f>IF(ISBLANK(VLOOKUP(A5842,Questionnaire!A:KQ,49,FALSE)),"#",VLOOKUP(A5842,Questionnaire!A:KQ,49,FALSE))</f>
        <v>#</v>
      </c>
    </row>
    <row r="5843" spans="1:2">
      <c r="A5843" t="s">
        <v>424</v>
      </c>
      <c r="B5843" t="str">
        <f>IF(ISBLANK(VLOOKUP(A5843,Questionnaire!A:KQ,49,FALSE)),"#",VLOOKUP(A5843,Questionnaire!A:KQ,49,FALSE))</f>
        <v>#</v>
      </c>
    </row>
    <row r="5844" spans="1:2">
      <c r="A5844" t="s">
        <v>429</v>
      </c>
      <c r="B5844" t="str">
        <f>IF(ISBLANK(VLOOKUP(A5844,Questionnaire!A:KQ,49,FALSE)),"#",VLOOKUP(A5844,Questionnaire!A:KQ,49,FALSE))</f>
        <v>#</v>
      </c>
    </row>
    <row r="5845" spans="1:2">
      <c r="A5845" t="s">
        <v>432</v>
      </c>
      <c r="B5845" t="str">
        <f>IF(ISBLANK(VLOOKUP(A5845,Questionnaire!A:KQ,49,FALSE)),"#",VLOOKUP(A5845,Questionnaire!A:KQ,49,FALSE))</f>
        <v>#</v>
      </c>
    </row>
    <row r="5846" spans="1:2">
      <c r="A5846" t="s">
        <v>435</v>
      </c>
      <c r="B5846" t="str">
        <f>IF(ISBLANK(VLOOKUP(A5846,Questionnaire!A:KQ,49,FALSE)),"#",VLOOKUP(A5846,Questionnaire!A:KQ,49,FALSE))</f>
        <v>#</v>
      </c>
    </row>
    <row r="5847" spans="1:2">
      <c r="A5847" t="s">
        <v>437</v>
      </c>
      <c r="B5847" t="str">
        <f>IF(ISBLANK(VLOOKUP(A5847,Questionnaire!A:KQ,49,FALSE)),"#",VLOOKUP(A5847,Questionnaire!A:KQ,49,FALSE))</f>
        <v>#</v>
      </c>
    </row>
    <row r="5848" spans="1:2">
      <c r="A5848" t="s">
        <v>439</v>
      </c>
      <c r="B5848" t="str">
        <f>IF(ISBLANK(VLOOKUP(A5848,Questionnaire!A:KQ,49,FALSE)),"#",VLOOKUP(A5848,Questionnaire!A:KQ,49,FALSE))</f>
        <v>#</v>
      </c>
    </row>
    <row r="5849" spans="1:2">
      <c r="A5849" t="s">
        <v>442</v>
      </c>
      <c r="B5849" t="str">
        <f>IF(ISBLANK(VLOOKUP(A5849,Questionnaire!A:KQ,49,FALSE)),"#",VLOOKUP(A5849,Questionnaire!A:KQ,49,FALSE))</f>
        <v>#</v>
      </c>
    </row>
    <row r="5850" spans="1:2">
      <c r="A5850" t="s">
        <v>445</v>
      </c>
      <c r="B5850" t="str">
        <f>IF(ISBLANK(VLOOKUP(A5850,Questionnaire!A:KQ,49,FALSE)),"#",VLOOKUP(A5850,Questionnaire!A:KQ,49,FALSE))</f>
        <v>#</v>
      </c>
    </row>
    <row r="5851" spans="1:2">
      <c r="A5851" t="s">
        <v>448</v>
      </c>
      <c r="B5851" t="str">
        <f>IF(ISBLANK(VLOOKUP(A5851,Questionnaire!A:KQ,49,FALSE)),"#",VLOOKUP(A5851,Questionnaire!A:KQ,49,FALSE))</f>
        <v>#</v>
      </c>
    </row>
    <row r="5852" spans="1:2">
      <c r="A5852" t="s">
        <v>452</v>
      </c>
      <c r="B5852" t="str">
        <f>IF(ISBLANK(VLOOKUP(A5852,Questionnaire!A:KQ,49,FALSE)),"#",VLOOKUP(A5852,Questionnaire!A:KQ,49,FALSE))</f>
        <v>#</v>
      </c>
    </row>
    <row r="5853" spans="1:2">
      <c r="A5853" t="s">
        <v>455</v>
      </c>
      <c r="B5853" t="str">
        <f>IF(ISBLANK(VLOOKUP(A5853,Questionnaire!A:KQ,49,FALSE)),"#",VLOOKUP(A5853,Questionnaire!A:KQ,49,FALSE))</f>
        <v>#</v>
      </c>
    </row>
    <row r="5854" spans="1:2">
      <c r="A5854" t="s">
        <v>458</v>
      </c>
      <c r="B5854" t="str">
        <f>IF(ISBLANK(VLOOKUP(A5854,Questionnaire!A:KQ,49,FALSE)),"#",VLOOKUP(A5854,Questionnaire!A:KQ,49,FALSE))</f>
        <v>#</v>
      </c>
    </row>
    <row r="5855" spans="1:2">
      <c r="A5855" t="s">
        <v>461</v>
      </c>
      <c r="B5855" t="str">
        <f>IF(ISBLANK(VLOOKUP(A5855,Questionnaire!A:KQ,49,FALSE)),"#",VLOOKUP(A5855,Questionnaire!A:KQ,49,FALSE))</f>
        <v>#</v>
      </c>
    </row>
    <row r="5856" spans="1:2">
      <c r="A5856" t="s">
        <v>465</v>
      </c>
      <c r="B5856" t="str">
        <f>IF(ISBLANK(VLOOKUP(A5856,Questionnaire!A:KQ,49,FALSE)),"#",VLOOKUP(A5856,Questionnaire!A:KQ,49,FALSE))</f>
        <v>#</v>
      </c>
    </row>
    <row r="5857" spans="1:3">
      <c r="A5857" t="s">
        <v>467</v>
      </c>
      <c r="B5857" t="str">
        <f>IF(ISBLANK(VLOOKUP(A5857,Questionnaire!A:KQ,49,FALSE)),"#",VLOOKUP(A5857,Questionnaire!A:KQ,49,FALSE))</f>
        <v>#</v>
      </c>
    </row>
    <row r="5858" spans="1:3">
      <c r="A5858" t="s">
        <v>469</v>
      </c>
      <c r="B5858" t="str">
        <f>IF(ISBLANK(VLOOKUP(A5858,Questionnaire!A:KQ,49,FALSE)),"#",VLOOKUP(A5858,Questionnaire!A:KQ,49,FALSE))</f>
        <v>#</v>
      </c>
    </row>
    <row r="5859" spans="1:3">
      <c r="A5859" t="s">
        <v>471</v>
      </c>
      <c r="B5859" t="str">
        <f>IF(ISBLANK(VLOOKUP(A5859,Questionnaire!A:KQ,49,FALSE)),"#",VLOOKUP(A5859,Questionnaire!A:KQ,49,FALSE))</f>
        <v>#</v>
      </c>
    </row>
    <row r="5860" spans="1:3">
      <c r="A5860" t="s">
        <v>473</v>
      </c>
      <c r="B5860" t="str">
        <f>IF(ISBLANK(VLOOKUP(A5860,Questionnaire!A:KQ,49,FALSE)),"#",VLOOKUP(A5860,Questionnaire!A:KQ,49,FALSE))</f>
        <v>#</v>
      </c>
    </row>
    <row r="5861" spans="1:3">
      <c r="A5861" t="s">
        <v>475</v>
      </c>
      <c r="B5861" t="str">
        <f>IF(ISBLANK(VLOOKUP(A5861,Questionnaire!A:KQ,49,FALSE)),"#",VLOOKUP(A5861,Questionnaire!A:KQ,49,FALSE))</f>
        <v>#</v>
      </c>
    </row>
    <row r="5862" spans="1:3">
      <c r="A5862" t="s">
        <v>185</v>
      </c>
      <c r="B5862" t="str">
        <f>IF(ISBLANK(VLOOKUP(A5862,Questionnaire!A:KQ,50,FALSE)),"#",VLOOKUP(A5862,Questionnaire!A:KQ,50,FALSE))</f>
        <v>#</v>
      </c>
      <c r="C5862">
        <v>47</v>
      </c>
    </row>
    <row r="5863" spans="1:3">
      <c r="A5863" t="s">
        <v>187</v>
      </c>
      <c r="B5863" t="str">
        <f>IF(ISNA(VLOOKUP(VLOOKUP(A5863,Questionnaire!A:KQ,50,FALSE),'CORA Encoding'!D:E,2,FALSE)),"#",VLOOKUP(VLOOKUP(A5863,Questionnaire!A:KQ,50,FALSE),'CORA Encoding'!D:E,2,FALSE))</f>
        <v>#</v>
      </c>
    </row>
    <row r="5864" spans="1:3">
      <c r="A5864" t="s">
        <v>189</v>
      </c>
      <c r="B5864" t="str">
        <f>IF(ISNA(VLOOKUP(VLOOKUP(A5864,Questionnaire!A:KQ,50,FALSE),'CORA Encoding'!G:H,2,FALSE)),"#",VLOOKUP(VLOOKUP(A5864,Questionnaire!A:KQ,50,FALSE),'CORA Encoding'!G:H,2,FALSE))</f>
        <v>#</v>
      </c>
    </row>
    <row r="5865" spans="1:3">
      <c r="A5865" t="s">
        <v>191</v>
      </c>
      <c r="B5865" t="str">
        <f>IF(ISNA(VLOOKUP(VLOOKUP(A5865,Questionnaire!A:KQ,50,FALSE),'Country List'!E:F,2,FALSE)),"#",VLOOKUP(VLOOKUP(A5865,Questionnaire!A:KQ,50,FALSE),'Country List'!E:F,2,FALSE))</f>
        <v>#</v>
      </c>
    </row>
    <row r="5866" spans="1:3">
      <c r="A5866" t="s">
        <v>193</v>
      </c>
      <c r="B5866" t="str">
        <f>IF(ISNA(VLOOKUP(VLOOKUP(A5866,Questionnaire!A:KQ,50,FALSE),'Industry List'!B:C,2,FALSE)),"#",VLOOKUP(VLOOKUP(A5866,Questionnaire!A:KQ,50,FALSE),'Industry List'!B:C,2,FALSE))</f>
        <v>#</v>
      </c>
    </row>
    <row r="5867" spans="1:3">
      <c r="A5867" t="s">
        <v>197</v>
      </c>
      <c r="B5867" t="str">
        <f>IF(ISBLANK(VLOOKUP(A5867,Questionnaire!A:KQ,50,FALSE)),"#",VLOOKUP(A5867,Questionnaire!A:KQ,50,FALSE))</f>
        <v>#</v>
      </c>
    </row>
    <row r="5868" spans="1:3">
      <c r="A5868" t="s">
        <v>201</v>
      </c>
      <c r="B5868" t="str">
        <f>IF(ISBLANK(VLOOKUP(A5868,Questionnaire!A:KQ,50,FALSE)),"#",VLOOKUP(A5868,Questionnaire!A:KQ,50,FALSE))</f>
        <v>#</v>
      </c>
    </row>
    <row r="5869" spans="1:3">
      <c r="A5869" t="s">
        <v>203</v>
      </c>
      <c r="B5869" t="str">
        <f>IF(ISNA(VLOOKUP(VLOOKUP(A5869,Questionnaire!A:KQ,50,FALSE),'CORA Encoding'!J:K,2,FALSE)),"#",VLOOKUP(VLOOKUP(A5869,Questionnaire!A:KQ,50,FALSE),'CORA Encoding'!J:K,2,FALSE))</f>
        <v>#</v>
      </c>
    </row>
    <row r="5870" spans="1:3">
      <c r="A5870" t="s">
        <v>208</v>
      </c>
      <c r="B5870" t="str">
        <f>IF(ISBLANK(VLOOKUP(A5870,Questionnaire!A:KQ,50,FALSE)),"#",VLOOKUP(A5870,Questionnaire!A:KQ,50,FALSE))</f>
        <v>#</v>
      </c>
    </row>
    <row r="5871" spans="1:3">
      <c r="A5871" t="s">
        <v>213</v>
      </c>
      <c r="B5871" t="str">
        <f>IF(ISBLANK(VLOOKUP(A5871,Questionnaire!A:KQ,50,FALSE)),"#",VLOOKUP(A5871,Questionnaire!A:KQ,50,FALSE))</f>
        <v>#</v>
      </c>
    </row>
    <row r="5872" spans="1:3">
      <c r="A5872" t="s">
        <v>215</v>
      </c>
      <c r="B5872" t="str">
        <f>IF(ISBLANK(VLOOKUP(A5872,Questionnaire!A:KQ,50,FALSE)),"#",VLOOKUP(A5872,Questionnaire!A:KQ,50,FALSE))</f>
        <v>#</v>
      </c>
    </row>
    <row r="5873" spans="1:2">
      <c r="A5873" t="s">
        <v>217</v>
      </c>
      <c r="B5873" t="str">
        <f>IF(ISBLANK(VLOOKUP(A5873,Questionnaire!A:KQ,50,FALSE)),"#",VLOOKUP(A5873,Questionnaire!A:KQ,50,FALSE))</f>
        <v>#</v>
      </c>
    </row>
    <row r="5874" spans="1:2">
      <c r="A5874" t="s">
        <v>219</v>
      </c>
      <c r="B5874" t="str">
        <f>IF(ISBLANK(VLOOKUP(A5874,Questionnaire!A:KQ,50,FALSE)),"#",VLOOKUP(A5874,Questionnaire!A:KQ,50,FALSE))</f>
        <v>#</v>
      </c>
    </row>
    <row r="5875" spans="1:2">
      <c r="A5875" t="s">
        <v>221</v>
      </c>
      <c r="B5875" t="str">
        <f>IF(ISBLANK(VLOOKUP(A5875,Questionnaire!A:KQ,50,FALSE)),"#",VLOOKUP(A5875,Questionnaire!A:KQ,50,FALSE))</f>
        <v>#</v>
      </c>
    </row>
    <row r="5876" spans="1:2">
      <c r="A5876" t="s">
        <v>223</v>
      </c>
      <c r="B5876" t="str">
        <f>IF(ISBLANK(VLOOKUP(A5876,Questionnaire!A:KQ,50,FALSE)),"#",VLOOKUP(A5876,Questionnaire!A:KQ,50,FALSE))</f>
        <v>#</v>
      </c>
    </row>
    <row r="5877" spans="1:2">
      <c r="A5877" t="s">
        <v>225</v>
      </c>
      <c r="B5877" t="str">
        <f>IF(ISBLANK(VLOOKUP(A5877,Questionnaire!A:KQ,50,FALSE)),"#",VLOOKUP(A5877,Questionnaire!A:KQ,50,FALSE))</f>
        <v>#</v>
      </c>
    </row>
    <row r="5878" spans="1:2">
      <c r="A5878" t="s">
        <v>227</v>
      </c>
      <c r="B5878" t="str">
        <f>IF(ISBLANK(VLOOKUP(A5878,Questionnaire!A:KQ,50,FALSE)),"#",VLOOKUP(A5878,Questionnaire!A:KQ,50,FALSE))</f>
        <v>#</v>
      </c>
    </row>
    <row r="5879" spans="1:2">
      <c r="A5879" t="s">
        <v>229</v>
      </c>
      <c r="B5879" t="str">
        <f>IF(ISBLANK(VLOOKUP(A5879,Questionnaire!A:KQ,50,FALSE)),"#",VLOOKUP(A5879,Questionnaire!A:KQ,50,FALSE))</f>
        <v>#</v>
      </c>
    </row>
    <row r="5880" spans="1:2">
      <c r="A5880" t="s">
        <v>231</v>
      </c>
      <c r="B5880" t="str">
        <f>IF(ISBLANK(VLOOKUP(A5880,Questionnaire!A:KQ,50,FALSE)),"#",VLOOKUP(A5880,Questionnaire!A:KQ,50,FALSE))</f>
        <v>#</v>
      </c>
    </row>
    <row r="5881" spans="1:2">
      <c r="A5881" t="s">
        <v>233</v>
      </c>
      <c r="B5881" t="str">
        <f>IF(ISBLANK(VLOOKUP(A5881,Questionnaire!A:KQ,50,FALSE)),"#",VLOOKUP(A5881,Questionnaire!A:KQ,50,FALSE))</f>
        <v>#</v>
      </c>
    </row>
    <row r="5882" spans="1:2">
      <c r="A5882" t="s">
        <v>235</v>
      </c>
      <c r="B5882" t="str">
        <f>IF(ISBLANK(VLOOKUP(A5882,Questionnaire!A:KQ,50,FALSE)),"#",VLOOKUP(A5882,Questionnaire!A:KQ,50,FALSE))</f>
        <v>#</v>
      </c>
    </row>
    <row r="5883" spans="1:2">
      <c r="A5883" t="s">
        <v>237</v>
      </c>
      <c r="B5883" t="str">
        <f>IF(ISBLANK(VLOOKUP(A5883,Questionnaire!A:KQ,50,FALSE)),"#",VLOOKUP(A5883,Questionnaire!A:KQ,50,FALSE))</f>
        <v>#</v>
      </c>
    </row>
    <row r="5884" spans="1:2">
      <c r="A5884" t="s">
        <v>239</v>
      </c>
      <c r="B5884" t="str">
        <f>IF(ISBLANK(VLOOKUP(A5884,Questionnaire!A:KQ,50,FALSE)),"#",VLOOKUP(A5884,Questionnaire!A:KQ,50,FALSE))</f>
        <v>#</v>
      </c>
    </row>
    <row r="5885" spans="1:2">
      <c r="A5885" t="s">
        <v>242</v>
      </c>
      <c r="B5885" t="str">
        <f>IF(ISBLANK(VLOOKUP(A5885,Questionnaire!A:KQ,50,FALSE)),"#",VLOOKUP(A5885,Questionnaire!A:KQ,50,FALSE))</f>
        <v>#</v>
      </c>
    </row>
    <row r="5886" spans="1:2">
      <c r="A5886" t="s">
        <v>245</v>
      </c>
      <c r="B5886" t="str">
        <f>IF(ISBLANK(VLOOKUP(A5886,Questionnaire!A:KQ,50,FALSE)),"#",VLOOKUP(A5886,Questionnaire!A:KQ,50,FALSE))</f>
        <v>#</v>
      </c>
    </row>
    <row r="5887" spans="1:2">
      <c r="A5887" t="s">
        <v>247</v>
      </c>
      <c r="B5887" t="str">
        <f>IF(ISBLANK(VLOOKUP(A5887,Questionnaire!A:KQ,50,FALSE)),"#",VLOOKUP(A5887,Questionnaire!A:KQ,50,FALSE))</f>
        <v>#</v>
      </c>
    </row>
    <row r="5888" spans="1:2">
      <c r="A5888" t="s">
        <v>249</v>
      </c>
      <c r="B5888" t="str">
        <f>IF(ISBLANK(VLOOKUP(A5888,Questionnaire!A:KQ,50,FALSE)),"#",VLOOKUP(A5888,Questionnaire!A:KQ,50,FALSE))</f>
        <v>#</v>
      </c>
    </row>
    <row r="5889" spans="1:2">
      <c r="A5889" t="s">
        <v>250</v>
      </c>
      <c r="B5889" t="str">
        <f>IF(ISBLANK(VLOOKUP(A5889,Questionnaire!A:KQ,50,FALSE)),"#",VLOOKUP(A5889,Questionnaire!A:KQ,50,FALSE))</f>
        <v>#</v>
      </c>
    </row>
    <row r="5890" spans="1:2">
      <c r="A5890" t="s">
        <v>252</v>
      </c>
      <c r="B5890" t="str">
        <f>IF(ISBLANK(VLOOKUP(A5890,Questionnaire!A:KQ,50,FALSE)),"#",VLOOKUP(A5890,Questionnaire!A:KQ,50,FALSE))</f>
        <v>#</v>
      </c>
    </row>
    <row r="5891" spans="1:2">
      <c r="A5891" t="s">
        <v>255</v>
      </c>
      <c r="B5891" t="str">
        <f>IF(ISBLANK(VLOOKUP(A5891,Questionnaire!A:KQ,50,FALSE)),"#",VLOOKUP(A5891,Questionnaire!A:KQ,50,FALSE))</f>
        <v>#</v>
      </c>
    </row>
    <row r="5892" spans="1:2">
      <c r="A5892" t="s">
        <v>258</v>
      </c>
      <c r="B5892" t="str">
        <f>IF(ISNA(VLOOKUP(VLOOKUP(A5892,Questionnaire!A:KQ,50,FALSE),'CORA Encoding'!M:N,2,FALSE)),"#",VLOOKUP(VLOOKUP(A5892,Questionnaire!A:KQ,50,FALSE),'CORA Encoding'!M:N,2,FALSE))</f>
        <v>#</v>
      </c>
    </row>
    <row r="5893" spans="1:2">
      <c r="A5893" t="s">
        <v>261</v>
      </c>
      <c r="B5893" t="str">
        <f>IF(ISBLANK(VLOOKUP(A5893,Questionnaire!A:KQ,50,FALSE)),"#",VLOOKUP(A5893,Questionnaire!A:KQ,50,FALSE))</f>
        <v>#</v>
      </c>
    </row>
    <row r="5894" spans="1:2">
      <c r="A5894" t="s">
        <v>263</v>
      </c>
      <c r="B5894" t="str">
        <f>IF(ISBLANK(VLOOKUP(A5894,Questionnaire!A:KQ,50,FALSE)),"#",VLOOKUP(A5894,Questionnaire!A:KQ,50,FALSE))</f>
        <v>#</v>
      </c>
    </row>
    <row r="5895" spans="1:2">
      <c r="A5895" t="s">
        <v>265</v>
      </c>
      <c r="B5895" t="str">
        <f>IF(ISBLANK(VLOOKUP(A5895,Questionnaire!A:KQ,50,FALSE)),"#",VLOOKUP(A5895,Questionnaire!A:KQ,50,FALSE))</f>
        <v>#</v>
      </c>
    </row>
    <row r="5896" spans="1:2">
      <c r="A5896" t="s">
        <v>267</v>
      </c>
      <c r="B5896" t="str">
        <f>IF(ISBLANK(VLOOKUP(A5896,Questionnaire!A:KQ,50,FALSE)),"#",VLOOKUP(A5896,Questionnaire!A:KQ,50,FALSE))</f>
        <v>#</v>
      </c>
    </row>
    <row r="5897" spans="1:2">
      <c r="A5897" t="s">
        <v>269</v>
      </c>
      <c r="B5897" t="str">
        <f>IF(ISBLANK(VLOOKUP(A5897,Questionnaire!A:KQ,50,FALSE)),"#",VLOOKUP(A5897,Questionnaire!A:KQ,50,FALSE))</f>
        <v>#</v>
      </c>
    </row>
    <row r="5898" spans="1:2">
      <c r="A5898" t="s">
        <v>274</v>
      </c>
      <c r="B5898" t="str">
        <f>IF(ISBLANK(VLOOKUP(A5898,Questionnaire!A:KQ,50,FALSE)),"#",VLOOKUP(A5898,Questionnaire!A:KQ,50,FALSE))</f>
        <v>#</v>
      </c>
    </row>
    <row r="5899" spans="1:2">
      <c r="A5899" t="s">
        <v>276</v>
      </c>
      <c r="B5899" t="str">
        <f>IF(ISBLANK(VLOOKUP(A5899,Questionnaire!A:KQ,50,FALSE)),"#",VLOOKUP(A5899,Questionnaire!A:KQ,50,FALSE))</f>
        <v>#</v>
      </c>
    </row>
    <row r="5900" spans="1:2">
      <c r="A5900" t="s">
        <v>278</v>
      </c>
      <c r="B5900" t="str">
        <f>IF(ISBLANK(VLOOKUP(A5900,Questionnaire!A:KQ,50,FALSE)),"#",VLOOKUP(A5900,Questionnaire!A:KQ,50,FALSE))</f>
        <v>#</v>
      </c>
    </row>
    <row r="5901" spans="1:2">
      <c r="A5901" t="s">
        <v>280</v>
      </c>
      <c r="B5901" t="str">
        <f>IF(ISBLANK(VLOOKUP(A5901,Questionnaire!A:KQ,50,FALSE)),"#",VLOOKUP(A5901,Questionnaire!A:KQ,50,FALSE))</f>
        <v>#</v>
      </c>
    </row>
    <row r="5902" spans="1:2">
      <c r="A5902" t="s">
        <v>282</v>
      </c>
      <c r="B5902" t="str">
        <f>IF(ISBLANK(VLOOKUP(A5902,Questionnaire!A:KQ,50,FALSE)),"#",VLOOKUP(A5902,Questionnaire!A:KQ,50,FALSE))</f>
        <v>#</v>
      </c>
    </row>
    <row r="5903" spans="1:2">
      <c r="A5903" t="s">
        <v>286</v>
      </c>
      <c r="B5903" t="str">
        <f>IF(ISBLANK(VLOOKUP(A5903,Questionnaire!A:KQ,50,FALSE)),"#",VLOOKUP(A5903,Questionnaire!A:KQ,50,FALSE))</f>
        <v>#</v>
      </c>
    </row>
    <row r="5904" spans="1:2">
      <c r="A5904" t="s">
        <v>288</v>
      </c>
      <c r="B5904" t="str">
        <f>IF(ISBLANK(VLOOKUP(A5904,Questionnaire!A:KQ,50,FALSE)),"#",VLOOKUP(A5904,Questionnaire!A:KQ,50,FALSE))</f>
        <v>#</v>
      </c>
    </row>
    <row r="5905" spans="1:2">
      <c r="A5905" t="s">
        <v>290</v>
      </c>
      <c r="B5905" t="str">
        <f>IF(ISBLANK(VLOOKUP(A5905,Questionnaire!A:KQ,50,FALSE)),"#",VLOOKUP(A5905,Questionnaire!A:KQ,50,FALSE))</f>
        <v>#</v>
      </c>
    </row>
    <row r="5906" spans="1:2">
      <c r="A5906" t="s">
        <v>292</v>
      </c>
      <c r="B5906" t="str">
        <f>IF(ISBLANK(VLOOKUP(A5906,Questionnaire!A:KQ,50,FALSE)),"#",VLOOKUP(A5906,Questionnaire!A:KQ,50,FALSE))</f>
        <v>#</v>
      </c>
    </row>
    <row r="5907" spans="1:2">
      <c r="A5907" t="s">
        <v>294</v>
      </c>
      <c r="B5907" t="str">
        <f>IF(ISBLANK(VLOOKUP(A5907,Questionnaire!A:KQ,50,FALSE)),"#",VLOOKUP(A5907,Questionnaire!A:KQ,50,FALSE))</f>
        <v>#</v>
      </c>
    </row>
    <row r="5908" spans="1:2">
      <c r="A5908" t="s">
        <v>296</v>
      </c>
      <c r="B5908" t="str">
        <f>IF(ISBLANK(VLOOKUP(A5908,Questionnaire!A:KQ,50,FALSE)),"#",VLOOKUP(A5908,Questionnaire!A:KQ,50,FALSE))</f>
        <v>#</v>
      </c>
    </row>
    <row r="5909" spans="1:2">
      <c r="A5909" t="s">
        <v>301</v>
      </c>
      <c r="B5909" t="str">
        <f>IF(ISBLANK(VLOOKUP(A5909,Questionnaire!A:KQ,50,FALSE)),"#",VLOOKUP(A5909,Questionnaire!A:KQ,50,FALSE))</f>
        <v>#</v>
      </c>
    </row>
    <row r="5910" spans="1:2">
      <c r="A5910" t="s">
        <v>303</v>
      </c>
      <c r="B5910" t="str">
        <f>IF(ISBLANK(VLOOKUP(A5910,Questionnaire!A:KQ,50,FALSE)),"#",VLOOKUP(A5910,Questionnaire!A:KQ,50,FALSE))</f>
        <v>#</v>
      </c>
    </row>
    <row r="5911" spans="1:2">
      <c r="A5911" t="s">
        <v>305</v>
      </c>
      <c r="B5911" t="str">
        <f>IF(ISBLANK(VLOOKUP(A5911,Questionnaire!A:KQ,50,FALSE)),"#",VLOOKUP(A5911,Questionnaire!A:KQ,50,FALSE))</f>
        <v>#</v>
      </c>
    </row>
    <row r="5912" spans="1:2">
      <c r="A5912" t="s">
        <v>307</v>
      </c>
      <c r="B5912" t="str">
        <f>IF(ISBLANK(VLOOKUP(A5912,Questionnaire!A:KQ,50,FALSE)),"#",VLOOKUP(A5912,Questionnaire!A:KQ,50,FALSE))</f>
        <v>#</v>
      </c>
    </row>
    <row r="5913" spans="1:2">
      <c r="A5913" t="s">
        <v>311</v>
      </c>
      <c r="B5913" t="str">
        <f>IF(ISBLANK(VLOOKUP(A5913,Questionnaire!A:KQ,50,FALSE)),"#",VLOOKUP(A5913,Questionnaire!A:KQ,50,FALSE))</f>
        <v>#</v>
      </c>
    </row>
    <row r="5914" spans="1:2">
      <c r="A5914" t="s">
        <v>313</v>
      </c>
      <c r="B5914" t="str">
        <f>IF(ISBLANK(VLOOKUP(A5914,Questionnaire!A:KQ,50,FALSE)),"#",VLOOKUP(A5914,Questionnaire!A:KQ,50,FALSE))</f>
        <v>#</v>
      </c>
    </row>
    <row r="5915" spans="1:2">
      <c r="A5915" t="s">
        <v>314</v>
      </c>
      <c r="B5915" t="str">
        <f>IF(ISBLANK(VLOOKUP(A5915,Questionnaire!A:KQ,50,FALSE)),"#",VLOOKUP(A5915,Questionnaire!A:KQ,50,FALSE))</f>
        <v>#</v>
      </c>
    </row>
    <row r="5916" spans="1:2">
      <c r="A5916" t="s">
        <v>315</v>
      </c>
      <c r="B5916" t="str">
        <f>IF(ISBLANK(VLOOKUP(A5916,Questionnaire!A:KQ,50,FALSE)),"#",VLOOKUP(A5916,Questionnaire!A:KQ,50,FALSE))</f>
        <v>#</v>
      </c>
    </row>
    <row r="5917" spans="1:2">
      <c r="A5917" t="s">
        <v>317</v>
      </c>
      <c r="B5917" t="str">
        <f>IF(ISBLANK(VLOOKUP(A5917,Questionnaire!A:KQ,50,FALSE)),"#",VLOOKUP(A5917,Questionnaire!A:KQ,50,FALSE))</f>
        <v>#</v>
      </c>
    </row>
    <row r="5918" spans="1:2">
      <c r="A5918" t="s">
        <v>319</v>
      </c>
      <c r="B5918" t="str">
        <f>IF(ISBLANK(VLOOKUP(A5918,Questionnaire!A:KQ,50,FALSE)),"#",VLOOKUP(A5918,Questionnaire!A:KQ,50,FALSE))</f>
        <v>#</v>
      </c>
    </row>
    <row r="5919" spans="1:2">
      <c r="A5919" t="s">
        <v>322</v>
      </c>
      <c r="B5919" t="str">
        <f>IF(ISBLANK(VLOOKUP(A5919,Questionnaire!A:KQ,50,FALSE)),"#",VLOOKUP(A5919,Questionnaire!A:KQ,50,FALSE))</f>
        <v>#</v>
      </c>
    </row>
    <row r="5920" spans="1:2">
      <c r="A5920" t="s">
        <v>326</v>
      </c>
      <c r="B5920" t="str">
        <f>IF(ISBLANK(VLOOKUP(A5920,Questionnaire!A:KQ,50,FALSE)),"#",VLOOKUP(A5920,Questionnaire!A:KQ,50,FALSE))</f>
        <v>#</v>
      </c>
    </row>
    <row r="5921" spans="1:2">
      <c r="A5921" t="s">
        <v>328</v>
      </c>
      <c r="B5921" t="str">
        <f>IF(ISBLANK(VLOOKUP(A5921,Questionnaire!A:KQ,50,FALSE)),"#",VLOOKUP(A5921,Questionnaire!A:KQ,50,FALSE))</f>
        <v>#</v>
      </c>
    </row>
    <row r="5922" spans="1:2">
      <c r="A5922" t="s">
        <v>332</v>
      </c>
      <c r="B5922" t="str">
        <f>IF(ISBLANK(VLOOKUP(A5922,Questionnaire!A:KQ,50,FALSE)),"#",VLOOKUP(A5922,Questionnaire!A:KQ,50,FALSE))</f>
        <v>#</v>
      </c>
    </row>
    <row r="5923" spans="1:2">
      <c r="A5923" t="s">
        <v>333</v>
      </c>
      <c r="B5923" t="str">
        <f>IF(ISBLANK(VLOOKUP(A5923,Questionnaire!A:KQ,50,FALSE)),"#",VLOOKUP(A5923,Questionnaire!A:KQ,50,FALSE))</f>
        <v>#</v>
      </c>
    </row>
    <row r="5924" spans="1:2">
      <c r="A5924" t="s">
        <v>334</v>
      </c>
      <c r="B5924" t="str">
        <f>IF(ISBLANK(VLOOKUP(A5924,Questionnaire!A:KQ,50,FALSE)),"#",VLOOKUP(A5924,Questionnaire!A:KQ,50,FALSE))</f>
        <v>#</v>
      </c>
    </row>
    <row r="5925" spans="1:2">
      <c r="A5925" t="s">
        <v>335</v>
      </c>
      <c r="B5925" t="str">
        <f>IF(ISBLANK(VLOOKUP(A5925,Questionnaire!A:KQ,50,FALSE)),"#",VLOOKUP(A5925,Questionnaire!A:KQ,50,FALSE))</f>
        <v>#</v>
      </c>
    </row>
    <row r="5926" spans="1:2">
      <c r="A5926" t="s">
        <v>336</v>
      </c>
      <c r="B5926" t="str">
        <f>IF(ISBLANK(VLOOKUP(A5926,Questionnaire!A:KQ,50,FALSE)),"#",VLOOKUP(A5926,Questionnaire!A:KQ,50,FALSE))</f>
        <v>#</v>
      </c>
    </row>
    <row r="5927" spans="1:2">
      <c r="A5927" t="s">
        <v>337</v>
      </c>
      <c r="B5927" t="str">
        <f>IF(ISBLANK(VLOOKUP(A5927,Questionnaire!A:KQ,50,FALSE)),"#",VLOOKUP(A5927,Questionnaire!A:KQ,50,FALSE))</f>
        <v>#</v>
      </c>
    </row>
    <row r="5928" spans="1:2">
      <c r="A5928" t="s">
        <v>338</v>
      </c>
      <c r="B5928" t="str">
        <f>IF(ISBLANK(VLOOKUP(A5928,Questionnaire!A:KQ,50,FALSE)),"#",VLOOKUP(A5928,Questionnaire!A:KQ,50,FALSE))</f>
        <v>#</v>
      </c>
    </row>
    <row r="5929" spans="1:2">
      <c r="A5929" t="s">
        <v>339</v>
      </c>
      <c r="B5929" t="str">
        <f>IF(ISBLANK(VLOOKUP(A5929,Questionnaire!A:KQ,50,FALSE)),"#",VLOOKUP(A5929,Questionnaire!A:KQ,50,FALSE))</f>
        <v>#</v>
      </c>
    </row>
    <row r="5930" spans="1:2">
      <c r="A5930" t="s">
        <v>340</v>
      </c>
      <c r="B5930" t="str">
        <f>IF(ISBLANK(VLOOKUP(A5930,Questionnaire!A:KQ,50,FALSE)),"#",VLOOKUP(A5930,Questionnaire!A:KQ,50,FALSE))</f>
        <v>#</v>
      </c>
    </row>
    <row r="5931" spans="1:2">
      <c r="A5931" t="s">
        <v>341</v>
      </c>
      <c r="B5931" t="str">
        <f>IF(ISBLANK(VLOOKUP(A5931,Questionnaire!A:KQ,50,FALSE)),"#",VLOOKUP(A5931,Questionnaire!A:KQ,50,FALSE))</f>
        <v>#</v>
      </c>
    </row>
    <row r="5932" spans="1:2">
      <c r="A5932" t="s">
        <v>342</v>
      </c>
      <c r="B5932" t="str">
        <f>IF(ISBLANK(VLOOKUP(A5932,Questionnaire!A:KQ,50,FALSE)),"#",VLOOKUP(A5932,Questionnaire!A:KQ,50,FALSE))</f>
        <v>#</v>
      </c>
    </row>
    <row r="5933" spans="1:2">
      <c r="A5933" t="s">
        <v>343</v>
      </c>
      <c r="B5933" t="str">
        <f>IF(ISBLANK(VLOOKUP(A5933,Questionnaire!A:KQ,50,FALSE)),"#",VLOOKUP(A5933,Questionnaire!A:KQ,50,FALSE))</f>
        <v>#</v>
      </c>
    </row>
    <row r="5934" spans="1:2">
      <c r="A5934" t="s">
        <v>344</v>
      </c>
      <c r="B5934" t="str">
        <f>IF(ISBLANK(VLOOKUP(A5934,Questionnaire!A:KQ,50,FALSE)),"#",VLOOKUP(A5934,Questionnaire!A:KQ,50,FALSE))</f>
        <v>#</v>
      </c>
    </row>
    <row r="5935" spans="1:2">
      <c r="A5935" t="s">
        <v>345</v>
      </c>
      <c r="B5935" t="str">
        <f>IF(ISBLANK(VLOOKUP(A5935,Questionnaire!A:KQ,50,FALSE)),"#",VLOOKUP(A5935,Questionnaire!A:KQ,50,FALSE))</f>
        <v>#</v>
      </c>
    </row>
    <row r="5936" spans="1:2">
      <c r="A5936" t="s">
        <v>348</v>
      </c>
      <c r="B5936" t="str">
        <f>IF(ISBLANK(VLOOKUP(A5936,Questionnaire!A:KQ,50,FALSE)),"#",VLOOKUP(A5936,Questionnaire!A:KQ,50,FALSE))</f>
        <v>#</v>
      </c>
    </row>
    <row r="5937" spans="1:2">
      <c r="A5937" t="s">
        <v>353</v>
      </c>
      <c r="B5937" t="str">
        <f>IF(ISBLANK(VLOOKUP(A5937,Questionnaire!A:KQ,50,FALSE)),"#",VLOOKUP(A5937,Questionnaire!A:KQ,50,FALSE))</f>
        <v>#</v>
      </c>
    </row>
    <row r="5938" spans="1:2">
      <c r="A5938" t="s">
        <v>354</v>
      </c>
      <c r="B5938" t="str">
        <f>IF(ISBLANK(VLOOKUP(A5938,Questionnaire!A:KQ,50,FALSE)),"#",VLOOKUP(A5938,Questionnaire!A:KQ,50,FALSE))</f>
        <v>#</v>
      </c>
    </row>
    <row r="5939" spans="1:2">
      <c r="A5939" t="s">
        <v>355</v>
      </c>
      <c r="B5939" t="str">
        <f>IF(ISBLANK(VLOOKUP(A5939,Questionnaire!A:KQ,50,FALSE)),"#",VLOOKUP(A5939,Questionnaire!A:KQ,50,FALSE))</f>
        <v>#</v>
      </c>
    </row>
    <row r="5940" spans="1:2">
      <c r="A5940" t="s">
        <v>356</v>
      </c>
      <c r="B5940" t="str">
        <f>IF(ISBLANK(VLOOKUP(A5940,Questionnaire!A:KQ,50,FALSE)),"#",VLOOKUP(A5940,Questionnaire!A:KQ,50,FALSE))</f>
        <v>#</v>
      </c>
    </row>
    <row r="5941" spans="1:2">
      <c r="A5941" t="s">
        <v>357</v>
      </c>
      <c r="B5941" t="str">
        <f>IF(ISBLANK(VLOOKUP(A5941,Questionnaire!A:KQ,50,FALSE)),"#",VLOOKUP(A5941,Questionnaire!A:KQ,50,FALSE))</f>
        <v>#</v>
      </c>
    </row>
    <row r="5942" spans="1:2">
      <c r="A5942" t="s">
        <v>360</v>
      </c>
      <c r="B5942" t="str">
        <f>IF(ISBLANK(VLOOKUP(A5942,Questionnaire!A:KQ,50,FALSE)),"#",VLOOKUP(A5942,Questionnaire!A:KQ,50,FALSE))</f>
        <v>#</v>
      </c>
    </row>
    <row r="5943" spans="1:2">
      <c r="A5943" t="s">
        <v>362</v>
      </c>
      <c r="B5943" t="str">
        <f>IF(ISBLANK(VLOOKUP(A5943,Questionnaire!A:KQ,50,FALSE)),"#",VLOOKUP(A5943,Questionnaire!A:KQ,50,FALSE))</f>
        <v>#</v>
      </c>
    </row>
    <row r="5944" spans="1:2">
      <c r="A5944" t="s">
        <v>363</v>
      </c>
      <c r="B5944" t="str">
        <f>IF(ISBLANK(VLOOKUP(A5944,Questionnaire!A:KQ,50,FALSE)),"#",VLOOKUP(A5944,Questionnaire!A:KQ,50,FALSE))</f>
        <v>#</v>
      </c>
    </row>
    <row r="5945" spans="1:2">
      <c r="A5945" t="s">
        <v>364</v>
      </c>
      <c r="B5945" t="str">
        <f>IF(ISBLANK(VLOOKUP(A5945,Questionnaire!A:KQ,50,FALSE)),"#",VLOOKUP(A5945,Questionnaire!A:KQ,50,FALSE))</f>
        <v>#</v>
      </c>
    </row>
    <row r="5946" spans="1:2">
      <c r="A5946" t="s">
        <v>365</v>
      </c>
      <c r="B5946" t="str">
        <f>IF(ISBLANK(VLOOKUP(A5946,Questionnaire!A:KQ,50,FALSE)),"#",VLOOKUP(A5946,Questionnaire!A:KQ,50,FALSE))</f>
        <v>#</v>
      </c>
    </row>
    <row r="5947" spans="1:2">
      <c r="A5947" t="s">
        <v>366</v>
      </c>
      <c r="B5947" t="str">
        <f>IF(ISBLANK(VLOOKUP(A5947,Questionnaire!A:KQ,50,FALSE)),"#",VLOOKUP(A5947,Questionnaire!A:KQ,50,FALSE))</f>
        <v>#</v>
      </c>
    </row>
    <row r="5948" spans="1:2">
      <c r="A5948" t="s">
        <v>371</v>
      </c>
      <c r="B5948" t="str">
        <f>IF(ISBLANK(VLOOKUP(A5948,Questionnaire!A:KQ,50,FALSE)),"#",VLOOKUP(A5948,Questionnaire!A:KQ,50,FALSE))</f>
        <v>#</v>
      </c>
    </row>
    <row r="5949" spans="1:2">
      <c r="A5949" t="s">
        <v>372</v>
      </c>
      <c r="B5949" t="str">
        <f>IF(ISBLANK(VLOOKUP(A5949,Questionnaire!A:KQ,50,FALSE)),"#",VLOOKUP(A5949,Questionnaire!A:KQ,50,FALSE))</f>
        <v>#</v>
      </c>
    </row>
    <row r="5950" spans="1:2">
      <c r="A5950" t="s">
        <v>373</v>
      </c>
      <c r="B5950" t="str">
        <f>IF(ISBLANK(VLOOKUP(A5950,Questionnaire!A:KQ,50,FALSE)),"#",VLOOKUP(A5950,Questionnaire!A:KQ,50,FALSE))</f>
        <v>#</v>
      </c>
    </row>
    <row r="5951" spans="1:2">
      <c r="A5951" t="s">
        <v>374</v>
      </c>
      <c r="B5951" t="str">
        <f>IF(ISBLANK(VLOOKUP(A5951,Questionnaire!A:KQ,50,FALSE)),"#",VLOOKUP(A5951,Questionnaire!A:KQ,50,FALSE))</f>
        <v>#</v>
      </c>
    </row>
    <row r="5952" spans="1:2">
      <c r="A5952" t="s">
        <v>377</v>
      </c>
      <c r="B5952" t="str">
        <f>IF(ISBLANK(VLOOKUP(A5952,Questionnaire!A:KQ,50,FALSE)),"#",VLOOKUP(A5952,Questionnaire!A:KQ,50,FALSE))</f>
        <v>#</v>
      </c>
    </row>
    <row r="5953" spans="1:2">
      <c r="A5953" t="s">
        <v>379</v>
      </c>
      <c r="B5953" t="str">
        <f>IF(ISBLANK(VLOOKUP(A5953,Questionnaire!A:KQ,50,FALSE)),"#",VLOOKUP(A5953,Questionnaire!A:KQ,50,FALSE))</f>
        <v>#</v>
      </c>
    </row>
    <row r="5954" spans="1:2">
      <c r="A5954" t="s">
        <v>380</v>
      </c>
      <c r="B5954" t="str">
        <f>IF(ISBLANK(VLOOKUP(A5954,Questionnaire!A:KQ,50,FALSE)),"#",VLOOKUP(A5954,Questionnaire!A:KQ,50,FALSE))</f>
        <v>#</v>
      </c>
    </row>
    <row r="5955" spans="1:2">
      <c r="A5955" t="s">
        <v>381</v>
      </c>
      <c r="B5955" t="str">
        <f>IF(ISBLANK(VLOOKUP(A5955,Questionnaire!A:KQ,50,FALSE)),"#",VLOOKUP(A5955,Questionnaire!A:KQ,50,FALSE))</f>
        <v>#</v>
      </c>
    </row>
    <row r="5956" spans="1:2">
      <c r="A5956" t="s">
        <v>382</v>
      </c>
      <c r="B5956" t="str">
        <f>IF(ISBLANK(VLOOKUP(A5956,Questionnaire!A:KQ,50,FALSE)),"#",VLOOKUP(A5956,Questionnaire!A:KQ,50,FALSE))</f>
        <v>#</v>
      </c>
    </row>
    <row r="5957" spans="1:2">
      <c r="A5957" t="s">
        <v>384</v>
      </c>
      <c r="B5957" t="str">
        <f>IF(ISBLANK(VLOOKUP(A5957,Questionnaire!A:KQ,50,FALSE)),"#",VLOOKUP(A5957,Questionnaire!A:KQ,50,FALSE))</f>
        <v>#</v>
      </c>
    </row>
    <row r="5958" spans="1:2">
      <c r="A5958" t="s">
        <v>387</v>
      </c>
      <c r="B5958" t="str">
        <f>IF(ISBLANK(VLOOKUP(A5958,Questionnaire!A:KQ,50,FALSE)),"#",VLOOKUP(A5958,Questionnaire!A:KQ,50,FALSE))</f>
        <v>#</v>
      </c>
    </row>
    <row r="5959" spans="1:2">
      <c r="A5959" t="s">
        <v>391</v>
      </c>
      <c r="B5959" t="str">
        <f>IF(ISBLANK(VLOOKUP(A5959,Questionnaire!A:KQ,50,FALSE)),"#",VLOOKUP(A5959,Questionnaire!A:KQ,50,FALSE))</f>
        <v>#</v>
      </c>
    </row>
    <row r="5960" spans="1:2">
      <c r="A5960" t="s">
        <v>393</v>
      </c>
      <c r="B5960" t="str">
        <f>IF(ISBLANK(VLOOKUP(A5960,Questionnaire!A:KQ,50,FALSE)),"#",VLOOKUP(A5960,Questionnaire!A:KQ,50,FALSE))</f>
        <v>#</v>
      </c>
    </row>
    <row r="5961" spans="1:2">
      <c r="A5961" t="s">
        <v>395</v>
      </c>
      <c r="B5961" t="str">
        <f>IF(ISBLANK(VLOOKUP(A5961,Questionnaire!A:KQ,50,FALSE)),"#",VLOOKUP(A5961,Questionnaire!A:KQ,50,FALSE))</f>
        <v>#</v>
      </c>
    </row>
    <row r="5962" spans="1:2">
      <c r="A5962" t="s">
        <v>398</v>
      </c>
      <c r="B5962" t="str">
        <f>IF(ISBLANK(VLOOKUP(A5962,Questionnaire!A:KQ,50,FALSE)),"#",VLOOKUP(A5962,Questionnaire!A:KQ,50,FALSE))</f>
        <v>#</v>
      </c>
    </row>
    <row r="5963" spans="1:2">
      <c r="A5963" t="s">
        <v>402</v>
      </c>
      <c r="B5963" t="str">
        <f>IF(ISBLANK(VLOOKUP(A5963,Questionnaire!A:KQ,50,FALSE)),"#",VLOOKUP(A5963,Questionnaire!A:KQ,50,FALSE))</f>
        <v>#</v>
      </c>
    </row>
    <row r="5964" spans="1:2">
      <c r="A5964" t="s">
        <v>405</v>
      </c>
      <c r="B5964" t="str">
        <f>IF(ISBLANK(VLOOKUP(A5964,Questionnaire!A:KQ,50,FALSE)),"#",VLOOKUP(A5964,Questionnaire!A:KQ,50,FALSE))</f>
        <v>#</v>
      </c>
    </row>
    <row r="5965" spans="1:2">
      <c r="A5965" t="s">
        <v>409</v>
      </c>
      <c r="B5965" t="str">
        <f>IF(ISBLANK(VLOOKUP(A5965,Questionnaire!A:KQ,50,FALSE)),"#",VLOOKUP(A5965,Questionnaire!A:KQ,50,FALSE))</f>
        <v>#</v>
      </c>
    </row>
    <row r="5966" spans="1:2">
      <c r="A5966" t="s">
        <v>412</v>
      </c>
      <c r="B5966" t="str">
        <f>IF(ISBLANK(VLOOKUP(A5966,Questionnaire!A:KQ,50,FALSE)),"#",VLOOKUP(A5966,Questionnaire!A:KQ,50,FALSE))</f>
        <v>#</v>
      </c>
    </row>
    <row r="5967" spans="1:2">
      <c r="A5967" t="s">
        <v>415</v>
      </c>
      <c r="B5967" t="str">
        <f>IF(ISBLANK(VLOOKUP(A5967,Questionnaire!A:KQ,50,FALSE)),"#",VLOOKUP(A5967,Questionnaire!A:KQ,50,FALSE))</f>
        <v>#</v>
      </c>
    </row>
    <row r="5968" spans="1:2">
      <c r="A5968" t="s">
        <v>418</v>
      </c>
      <c r="B5968" t="str">
        <f>IF(ISBLANK(VLOOKUP(A5968,Questionnaire!A:KQ,50,FALSE)),"#",VLOOKUP(A5968,Questionnaire!A:KQ,50,FALSE))</f>
        <v>#</v>
      </c>
    </row>
    <row r="5969" spans="1:2">
      <c r="A5969" t="s">
        <v>421</v>
      </c>
      <c r="B5969" t="str">
        <f>IF(ISBLANK(VLOOKUP(A5969,Questionnaire!A:KQ,50,FALSE)),"#",VLOOKUP(A5969,Questionnaire!A:KQ,50,FALSE))</f>
        <v>#</v>
      </c>
    </row>
    <row r="5970" spans="1:2">
      <c r="A5970" t="s">
        <v>424</v>
      </c>
      <c r="B5970" t="str">
        <f>IF(ISBLANK(VLOOKUP(A5970,Questionnaire!A:KQ,50,FALSE)),"#",VLOOKUP(A5970,Questionnaire!A:KQ,50,FALSE))</f>
        <v>#</v>
      </c>
    </row>
    <row r="5971" spans="1:2">
      <c r="A5971" t="s">
        <v>429</v>
      </c>
      <c r="B5971" t="str">
        <f>IF(ISBLANK(VLOOKUP(A5971,Questionnaire!A:KQ,50,FALSE)),"#",VLOOKUP(A5971,Questionnaire!A:KQ,50,FALSE))</f>
        <v>#</v>
      </c>
    </row>
    <row r="5972" spans="1:2">
      <c r="A5972" t="s">
        <v>432</v>
      </c>
      <c r="B5972" t="str">
        <f>IF(ISBLANK(VLOOKUP(A5972,Questionnaire!A:KQ,50,FALSE)),"#",VLOOKUP(A5972,Questionnaire!A:KQ,50,FALSE))</f>
        <v>#</v>
      </c>
    </row>
    <row r="5973" spans="1:2">
      <c r="A5973" t="s">
        <v>435</v>
      </c>
      <c r="B5973" t="str">
        <f>IF(ISBLANK(VLOOKUP(A5973,Questionnaire!A:KQ,50,FALSE)),"#",VLOOKUP(A5973,Questionnaire!A:KQ,50,FALSE))</f>
        <v>#</v>
      </c>
    </row>
    <row r="5974" spans="1:2">
      <c r="A5974" t="s">
        <v>437</v>
      </c>
      <c r="B5974" t="str">
        <f>IF(ISBLANK(VLOOKUP(A5974,Questionnaire!A:KQ,50,FALSE)),"#",VLOOKUP(A5974,Questionnaire!A:KQ,50,FALSE))</f>
        <v>#</v>
      </c>
    </row>
    <row r="5975" spans="1:2">
      <c r="A5975" t="s">
        <v>439</v>
      </c>
      <c r="B5975" t="str">
        <f>IF(ISBLANK(VLOOKUP(A5975,Questionnaire!A:KQ,50,FALSE)),"#",VLOOKUP(A5975,Questionnaire!A:KQ,50,FALSE))</f>
        <v>#</v>
      </c>
    </row>
    <row r="5976" spans="1:2">
      <c r="A5976" t="s">
        <v>442</v>
      </c>
      <c r="B5976" t="str">
        <f>IF(ISBLANK(VLOOKUP(A5976,Questionnaire!A:KQ,50,FALSE)),"#",VLOOKUP(A5976,Questionnaire!A:KQ,50,FALSE))</f>
        <v>#</v>
      </c>
    </row>
    <row r="5977" spans="1:2">
      <c r="A5977" t="s">
        <v>445</v>
      </c>
      <c r="B5977" t="str">
        <f>IF(ISBLANK(VLOOKUP(A5977,Questionnaire!A:KQ,50,FALSE)),"#",VLOOKUP(A5977,Questionnaire!A:KQ,50,FALSE))</f>
        <v>#</v>
      </c>
    </row>
    <row r="5978" spans="1:2">
      <c r="A5978" t="s">
        <v>448</v>
      </c>
      <c r="B5978" t="str">
        <f>IF(ISBLANK(VLOOKUP(A5978,Questionnaire!A:KQ,50,FALSE)),"#",VLOOKUP(A5978,Questionnaire!A:KQ,50,FALSE))</f>
        <v>#</v>
      </c>
    </row>
    <row r="5979" spans="1:2">
      <c r="A5979" t="s">
        <v>452</v>
      </c>
      <c r="B5979" t="str">
        <f>IF(ISBLANK(VLOOKUP(A5979,Questionnaire!A:KQ,50,FALSE)),"#",VLOOKUP(A5979,Questionnaire!A:KQ,50,FALSE))</f>
        <v>#</v>
      </c>
    </row>
    <row r="5980" spans="1:2">
      <c r="A5980" t="s">
        <v>455</v>
      </c>
      <c r="B5980" t="str">
        <f>IF(ISBLANK(VLOOKUP(A5980,Questionnaire!A:KQ,50,FALSE)),"#",VLOOKUP(A5980,Questionnaire!A:KQ,50,FALSE))</f>
        <v>#</v>
      </c>
    </row>
    <row r="5981" spans="1:2">
      <c r="A5981" t="s">
        <v>458</v>
      </c>
      <c r="B5981" t="str">
        <f>IF(ISBLANK(VLOOKUP(A5981,Questionnaire!A:KQ,50,FALSE)),"#",VLOOKUP(A5981,Questionnaire!A:KQ,50,FALSE))</f>
        <v>#</v>
      </c>
    </row>
    <row r="5982" spans="1:2">
      <c r="A5982" t="s">
        <v>461</v>
      </c>
      <c r="B5982" t="str">
        <f>IF(ISBLANK(VLOOKUP(A5982,Questionnaire!A:KQ,50,FALSE)),"#",VLOOKUP(A5982,Questionnaire!A:KQ,50,FALSE))</f>
        <v>#</v>
      </c>
    </row>
    <row r="5983" spans="1:2">
      <c r="A5983" t="s">
        <v>465</v>
      </c>
      <c r="B5983" t="str">
        <f>IF(ISBLANK(VLOOKUP(A5983,Questionnaire!A:KQ,50,FALSE)),"#",VLOOKUP(A5983,Questionnaire!A:KQ,50,FALSE))</f>
        <v>#</v>
      </c>
    </row>
    <row r="5984" spans="1:2">
      <c r="A5984" t="s">
        <v>467</v>
      </c>
      <c r="B5984" t="str">
        <f>IF(ISBLANK(VLOOKUP(A5984,Questionnaire!A:KQ,50,FALSE)),"#",VLOOKUP(A5984,Questionnaire!A:KQ,50,FALSE))</f>
        <v>#</v>
      </c>
    </row>
    <row r="5985" spans="1:3">
      <c r="A5985" t="s">
        <v>469</v>
      </c>
      <c r="B5985" t="str">
        <f>IF(ISBLANK(VLOOKUP(A5985,Questionnaire!A:KQ,50,FALSE)),"#",VLOOKUP(A5985,Questionnaire!A:KQ,50,FALSE))</f>
        <v>#</v>
      </c>
    </row>
    <row r="5986" spans="1:3">
      <c r="A5986" t="s">
        <v>471</v>
      </c>
      <c r="B5986" t="str">
        <f>IF(ISBLANK(VLOOKUP(A5986,Questionnaire!A:KQ,50,FALSE)),"#",VLOOKUP(A5986,Questionnaire!A:KQ,50,FALSE))</f>
        <v>#</v>
      </c>
    </row>
    <row r="5987" spans="1:3">
      <c r="A5987" t="s">
        <v>473</v>
      </c>
      <c r="B5987" t="str">
        <f>IF(ISBLANK(VLOOKUP(A5987,Questionnaire!A:KQ,50,FALSE)),"#",VLOOKUP(A5987,Questionnaire!A:KQ,50,FALSE))</f>
        <v>#</v>
      </c>
    </row>
    <row r="5988" spans="1:3">
      <c r="A5988" t="s">
        <v>475</v>
      </c>
      <c r="B5988" t="str">
        <f>IF(ISBLANK(VLOOKUP(A5988,Questionnaire!A:KQ,50,FALSE)),"#",VLOOKUP(A5988,Questionnaire!A:KQ,50,FALSE))</f>
        <v>#</v>
      </c>
    </row>
    <row r="5989" spans="1:3">
      <c r="A5989" t="s">
        <v>185</v>
      </c>
      <c r="B5989" t="str">
        <f>IF(ISBLANK(VLOOKUP(A5989,Questionnaire!A:KQ,51,FALSE)),"#",VLOOKUP(A5989,Questionnaire!A:KQ,51,FALSE))</f>
        <v>#</v>
      </c>
      <c r="C5989">
        <v>48</v>
      </c>
    </row>
    <row r="5990" spans="1:3">
      <c r="A5990" t="s">
        <v>187</v>
      </c>
      <c r="B5990" t="str">
        <f>IF(ISNA(VLOOKUP(VLOOKUP(A5990,Questionnaire!A:KQ,51,FALSE),'CORA Encoding'!D:E,2,FALSE)),"#",VLOOKUP(VLOOKUP(A5990,Questionnaire!A:KQ,51,FALSE),'CORA Encoding'!D:E,2,FALSE))</f>
        <v>#</v>
      </c>
    </row>
    <row r="5991" spans="1:3">
      <c r="A5991" t="s">
        <v>189</v>
      </c>
      <c r="B5991" t="str">
        <f>IF(ISNA(VLOOKUP(VLOOKUP(A5991,Questionnaire!A:KQ,51,FALSE),'CORA Encoding'!G:H,2,FALSE)),"#",VLOOKUP(VLOOKUP(A5991,Questionnaire!A:KQ,51,FALSE),'CORA Encoding'!G:H,2,FALSE))</f>
        <v>#</v>
      </c>
    </row>
    <row r="5992" spans="1:3">
      <c r="A5992" t="s">
        <v>191</v>
      </c>
      <c r="B5992" t="str">
        <f>IF(ISNA(VLOOKUP(VLOOKUP(A5992,Questionnaire!A:KQ,51,FALSE),'Country List'!E:F,2,FALSE)),"#",VLOOKUP(VLOOKUP(A5992,Questionnaire!A:KQ,51,FALSE),'Country List'!E:F,2,FALSE))</f>
        <v>#</v>
      </c>
    </row>
    <row r="5993" spans="1:3">
      <c r="A5993" t="s">
        <v>193</v>
      </c>
      <c r="B5993" t="str">
        <f>IF(ISNA(VLOOKUP(VLOOKUP(A5993,Questionnaire!A:KQ,51,FALSE),'Industry List'!B:C,2,FALSE)),"#",VLOOKUP(VLOOKUP(A5993,Questionnaire!A:KQ,51,FALSE),'Industry List'!B:C,2,FALSE))</f>
        <v>#</v>
      </c>
    </row>
    <row r="5994" spans="1:3">
      <c r="A5994" t="s">
        <v>197</v>
      </c>
      <c r="B5994" t="str">
        <f>IF(ISBLANK(VLOOKUP(A5994,Questionnaire!A:KQ,51,FALSE)),"#",VLOOKUP(A5994,Questionnaire!A:KQ,51,FALSE))</f>
        <v>#</v>
      </c>
    </row>
    <row r="5995" spans="1:3">
      <c r="A5995" t="s">
        <v>201</v>
      </c>
      <c r="B5995" t="str">
        <f>IF(ISBLANK(VLOOKUP(A5995,Questionnaire!A:KQ,51,FALSE)),"#",VLOOKUP(A5995,Questionnaire!A:KQ,51,FALSE))</f>
        <v>#</v>
      </c>
    </row>
    <row r="5996" spans="1:3">
      <c r="A5996" t="s">
        <v>203</v>
      </c>
      <c r="B5996" t="str">
        <f>IF(ISNA(VLOOKUP(VLOOKUP(A5996,Questionnaire!A:KQ,51,FALSE),'CORA Encoding'!J:K,2,FALSE)),"#",VLOOKUP(VLOOKUP(A5996,Questionnaire!A:KQ,51,FALSE),'CORA Encoding'!J:K,2,FALSE))</f>
        <v>#</v>
      </c>
    </row>
    <row r="5997" spans="1:3">
      <c r="A5997" t="s">
        <v>208</v>
      </c>
      <c r="B5997" t="str">
        <f>IF(ISBLANK(VLOOKUP(A5997,Questionnaire!A:KQ,51,FALSE)),"#",VLOOKUP(A5997,Questionnaire!A:KQ,51,FALSE))</f>
        <v>#</v>
      </c>
    </row>
    <row r="5998" spans="1:3">
      <c r="A5998" t="s">
        <v>213</v>
      </c>
      <c r="B5998" t="str">
        <f>IF(ISBLANK(VLOOKUP(A5998,Questionnaire!A:KQ,51,FALSE)),"#",VLOOKUP(A5998,Questionnaire!A:KQ,51,FALSE))</f>
        <v>#</v>
      </c>
    </row>
    <row r="5999" spans="1:3">
      <c r="A5999" t="s">
        <v>215</v>
      </c>
      <c r="B5999" t="str">
        <f>IF(ISBLANK(VLOOKUP(A5999,Questionnaire!A:KQ,51,FALSE)),"#",VLOOKUP(A5999,Questionnaire!A:KQ,51,FALSE))</f>
        <v>#</v>
      </c>
    </row>
    <row r="6000" spans="1:3">
      <c r="A6000" t="s">
        <v>217</v>
      </c>
      <c r="B6000" t="str">
        <f>IF(ISBLANK(VLOOKUP(A6000,Questionnaire!A:KQ,51,FALSE)),"#",VLOOKUP(A6000,Questionnaire!A:KQ,51,FALSE))</f>
        <v>#</v>
      </c>
    </row>
    <row r="6001" spans="1:2">
      <c r="A6001" t="s">
        <v>219</v>
      </c>
      <c r="B6001" t="str">
        <f>IF(ISBLANK(VLOOKUP(A6001,Questionnaire!A:KQ,51,FALSE)),"#",VLOOKUP(A6001,Questionnaire!A:KQ,51,FALSE))</f>
        <v>#</v>
      </c>
    </row>
    <row r="6002" spans="1:2">
      <c r="A6002" t="s">
        <v>221</v>
      </c>
      <c r="B6002" t="str">
        <f>IF(ISBLANK(VLOOKUP(A6002,Questionnaire!A:KQ,51,FALSE)),"#",VLOOKUP(A6002,Questionnaire!A:KQ,51,FALSE))</f>
        <v>#</v>
      </c>
    </row>
    <row r="6003" spans="1:2">
      <c r="A6003" t="s">
        <v>223</v>
      </c>
      <c r="B6003" t="str">
        <f>IF(ISBLANK(VLOOKUP(A6003,Questionnaire!A:KQ,51,FALSE)),"#",VLOOKUP(A6003,Questionnaire!A:KQ,51,FALSE))</f>
        <v>#</v>
      </c>
    </row>
    <row r="6004" spans="1:2">
      <c r="A6004" t="s">
        <v>225</v>
      </c>
      <c r="B6004" t="str">
        <f>IF(ISBLANK(VLOOKUP(A6004,Questionnaire!A:KQ,51,FALSE)),"#",VLOOKUP(A6004,Questionnaire!A:KQ,51,FALSE))</f>
        <v>#</v>
      </c>
    </row>
    <row r="6005" spans="1:2">
      <c r="A6005" t="s">
        <v>227</v>
      </c>
      <c r="B6005" t="str">
        <f>IF(ISBLANK(VLOOKUP(A6005,Questionnaire!A:KQ,51,FALSE)),"#",VLOOKUP(A6005,Questionnaire!A:KQ,51,FALSE))</f>
        <v>#</v>
      </c>
    </row>
    <row r="6006" spans="1:2">
      <c r="A6006" t="s">
        <v>229</v>
      </c>
      <c r="B6006" t="str">
        <f>IF(ISBLANK(VLOOKUP(A6006,Questionnaire!A:KQ,51,FALSE)),"#",VLOOKUP(A6006,Questionnaire!A:KQ,51,FALSE))</f>
        <v>#</v>
      </c>
    </row>
    <row r="6007" spans="1:2">
      <c r="A6007" t="s">
        <v>231</v>
      </c>
      <c r="B6007" t="str">
        <f>IF(ISBLANK(VLOOKUP(A6007,Questionnaire!A:KQ,51,FALSE)),"#",VLOOKUP(A6007,Questionnaire!A:KQ,51,FALSE))</f>
        <v>#</v>
      </c>
    </row>
    <row r="6008" spans="1:2">
      <c r="A6008" t="s">
        <v>233</v>
      </c>
      <c r="B6008" t="str">
        <f>IF(ISBLANK(VLOOKUP(A6008,Questionnaire!A:KQ,51,FALSE)),"#",VLOOKUP(A6008,Questionnaire!A:KQ,51,FALSE))</f>
        <v>#</v>
      </c>
    </row>
    <row r="6009" spans="1:2">
      <c r="A6009" t="s">
        <v>235</v>
      </c>
      <c r="B6009" t="str">
        <f>IF(ISBLANK(VLOOKUP(A6009,Questionnaire!A:KQ,51,FALSE)),"#",VLOOKUP(A6009,Questionnaire!A:KQ,51,FALSE))</f>
        <v>#</v>
      </c>
    </row>
    <row r="6010" spans="1:2">
      <c r="A6010" t="s">
        <v>237</v>
      </c>
      <c r="B6010" t="str">
        <f>IF(ISBLANK(VLOOKUP(A6010,Questionnaire!A:KQ,51,FALSE)),"#",VLOOKUP(A6010,Questionnaire!A:KQ,51,FALSE))</f>
        <v>#</v>
      </c>
    </row>
    <row r="6011" spans="1:2">
      <c r="A6011" t="s">
        <v>239</v>
      </c>
      <c r="B6011" t="str">
        <f>IF(ISBLANK(VLOOKUP(A6011,Questionnaire!A:KQ,51,FALSE)),"#",VLOOKUP(A6011,Questionnaire!A:KQ,51,FALSE))</f>
        <v>#</v>
      </c>
    </row>
    <row r="6012" spans="1:2">
      <c r="A6012" t="s">
        <v>242</v>
      </c>
      <c r="B6012" t="str">
        <f>IF(ISBLANK(VLOOKUP(A6012,Questionnaire!A:KQ,51,FALSE)),"#",VLOOKUP(A6012,Questionnaire!A:KQ,51,FALSE))</f>
        <v>#</v>
      </c>
    </row>
    <row r="6013" spans="1:2">
      <c r="A6013" t="s">
        <v>245</v>
      </c>
      <c r="B6013" t="str">
        <f>IF(ISBLANK(VLOOKUP(A6013,Questionnaire!A:KQ,51,FALSE)),"#",VLOOKUP(A6013,Questionnaire!A:KQ,51,FALSE))</f>
        <v>#</v>
      </c>
    </row>
    <row r="6014" spans="1:2">
      <c r="A6014" t="s">
        <v>247</v>
      </c>
      <c r="B6014" t="str">
        <f>IF(ISBLANK(VLOOKUP(A6014,Questionnaire!A:KQ,51,FALSE)),"#",VLOOKUP(A6014,Questionnaire!A:KQ,51,FALSE))</f>
        <v>#</v>
      </c>
    </row>
    <row r="6015" spans="1:2">
      <c r="A6015" t="s">
        <v>249</v>
      </c>
      <c r="B6015" t="str">
        <f>IF(ISBLANK(VLOOKUP(A6015,Questionnaire!A:KQ,51,FALSE)),"#",VLOOKUP(A6015,Questionnaire!A:KQ,51,FALSE))</f>
        <v>#</v>
      </c>
    </row>
    <row r="6016" spans="1:2">
      <c r="A6016" t="s">
        <v>250</v>
      </c>
      <c r="B6016" t="str">
        <f>IF(ISBLANK(VLOOKUP(A6016,Questionnaire!A:KQ,51,FALSE)),"#",VLOOKUP(A6016,Questionnaire!A:KQ,51,FALSE))</f>
        <v>#</v>
      </c>
    </row>
    <row r="6017" spans="1:2">
      <c r="A6017" t="s">
        <v>252</v>
      </c>
      <c r="B6017" t="str">
        <f>IF(ISBLANK(VLOOKUP(A6017,Questionnaire!A:KQ,51,FALSE)),"#",VLOOKUP(A6017,Questionnaire!A:KQ,51,FALSE))</f>
        <v>#</v>
      </c>
    </row>
    <row r="6018" spans="1:2">
      <c r="A6018" t="s">
        <v>255</v>
      </c>
      <c r="B6018" t="str">
        <f>IF(ISBLANK(VLOOKUP(A6018,Questionnaire!A:KQ,51,FALSE)),"#",VLOOKUP(A6018,Questionnaire!A:KQ,51,FALSE))</f>
        <v>#</v>
      </c>
    </row>
    <row r="6019" spans="1:2">
      <c r="A6019" t="s">
        <v>258</v>
      </c>
      <c r="B6019" t="str">
        <f>IF(ISNA(VLOOKUP(VLOOKUP(A6019,Questionnaire!A:KQ,51,FALSE),'CORA Encoding'!M:N,2,FALSE)),"#",VLOOKUP(VLOOKUP(A6019,Questionnaire!A:KQ,51,FALSE),'CORA Encoding'!M:N,2,FALSE))</f>
        <v>#</v>
      </c>
    </row>
    <row r="6020" spans="1:2">
      <c r="A6020" t="s">
        <v>261</v>
      </c>
      <c r="B6020" t="str">
        <f>IF(ISBLANK(VLOOKUP(A6020,Questionnaire!A:KQ,51,FALSE)),"#",VLOOKUP(A6020,Questionnaire!A:KQ,51,FALSE))</f>
        <v>#</v>
      </c>
    </row>
    <row r="6021" spans="1:2">
      <c r="A6021" t="s">
        <v>263</v>
      </c>
      <c r="B6021" t="str">
        <f>IF(ISBLANK(VLOOKUP(A6021,Questionnaire!A:KQ,51,FALSE)),"#",VLOOKUP(A6021,Questionnaire!A:KQ,51,FALSE))</f>
        <v>#</v>
      </c>
    </row>
    <row r="6022" spans="1:2">
      <c r="A6022" t="s">
        <v>265</v>
      </c>
      <c r="B6022" t="str">
        <f>IF(ISBLANK(VLOOKUP(A6022,Questionnaire!A:KQ,51,FALSE)),"#",VLOOKUP(A6022,Questionnaire!A:KQ,51,FALSE))</f>
        <v>#</v>
      </c>
    </row>
    <row r="6023" spans="1:2">
      <c r="A6023" t="s">
        <v>267</v>
      </c>
      <c r="B6023" t="str">
        <f>IF(ISBLANK(VLOOKUP(A6023,Questionnaire!A:KQ,51,FALSE)),"#",VLOOKUP(A6023,Questionnaire!A:KQ,51,FALSE))</f>
        <v>#</v>
      </c>
    </row>
    <row r="6024" spans="1:2">
      <c r="A6024" t="s">
        <v>269</v>
      </c>
      <c r="B6024" t="str">
        <f>IF(ISBLANK(VLOOKUP(A6024,Questionnaire!A:KQ,51,FALSE)),"#",VLOOKUP(A6024,Questionnaire!A:KQ,51,FALSE))</f>
        <v>#</v>
      </c>
    </row>
    <row r="6025" spans="1:2">
      <c r="A6025" t="s">
        <v>274</v>
      </c>
      <c r="B6025" t="str">
        <f>IF(ISBLANK(VLOOKUP(A6025,Questionnaire!A:KQ,51,FALSE)),"#",VLOOKUP(A6025,Questionnaire!A:KQ,51,FALSE))</f>
        <v>#</v>
      </c>
    </row>
    <row r="6026" spans="1:2">
      <c r="A6026" t="s">
        <v>276</v>
      </c>
      <c r="B6026" t="str">
        <f>IF(ISBLANK(VLOOKUP(A6026,Questionnaire!A:KQ,51,FALSE)),"#",VLOOKUP(A6026,Questionnaire!A:KQ,51,FALSE))</f>
        <v>#</v>
      </c>
    </row>
    <row r="6027" spans="1:2">
      <c r="A6027" t="s">
        <v>278</v>
      </c>
      <c r="B6027" t="str">
        <f>IF(ISBLANK(VLOOKUP(A6027,Questionnaire!A:KQ,51,FALSE)),"#",VLOOKUP(A6027,Questionnaire!A:KQ,51,FALSE))</f>
        <v>#</v>
      </c>
    </row>
    <row r="6028" spans="1:2">
      <c r="A6028" t="s">
        <v>280</v>
      </c>
      <c r="B6028" t="str">
        <f>IF(ISBLANK(VLOOKUP(A6028,Questionnaire!A:KQ,51,FALSE)),"#",VLOOKUP(A6028,Questionnaire!A:KQ,51,FALSE))</f>
        <v>#</v>
      </c>
    </row>
    <row r="6029" spans="1:2">
      <c r="A6029" t="s">
        <v>282</v>
      </c>
      <c r="B6029" t="str">
        <f>IF(ISBLANK(VLOOKUP(A6029,Questionnaire!A:KQ,51,FALSE)),"#",VLOOKUP(A6029,Questionnaire!A:KQ,51,FALSE))</f>
        <v>#</v>
      </c>
    </row>
    <row r="6030" spans="1:2">
      <c r="A6030" t="s">
        <v>286</v>
      </c>
      <c r="B6030" t="str">
        <f>IF(ISBLANK(VLOOKUP(A6030,Questionnaire!A:KQ,51,FALSE)),"#",VLOOKUP(A6030,Questionnaire!A:KQ,51,FALSE))</f>
        <v>#</v>
      </c>
    </row>
    <row r="6031" spans="1:2">
      <c r="A6031" t="s">
        <v>288</v>
      </c>
      <c r="B6031" t="str">
        <f>IF(ISBLANK(VLOOKUP(A6031,Questionnaire!A:KQ,51,FALSE)),"#",VLOOKUP(A6031,Questionnaire!A:KQ,51,FALSE))</f>
        <v>#</v>
      </c>
    </row>
    <row r="6032" spans="1:2">
      <c r="A6032" t="s">
        <v>290</v>
      </c>
      <c r="B6032" t="str">
        <f>IF(ISBLANK(VLOOKUP(A6032,Questionnaire!A:KQ,51,FALSE)),"#",VLOOKUP(A6032,Questionnaire!A:KQ,51,FALSE))</f>
        <v>#</v>
      </c>
    </row>
    <row r="6033" spans="1:2">
      <c r="A6033" t="s">
        <v>292</v>
      </c>
      <c r="B6033" t="str">
        <f>IF(ISBLANK(VLOOKUP(A6033,Questionnaire!A:KQ,51,FALSE)),"#",VLOOKUP(A6033,Questionnaire!A:KQ,51,FALSE))</f>
        <v>#</v>
      </c>
    </row>
    <row r="6034" spans="1:2">
      <c r="A6034" t="s">
        <v>294</v>
      </c>
      <c r="B6034" t="str">
        <f>IF(ISBLANK(VLOOKUP(A6034,Questionnaire!A:KQ,51,FALSE)),"#",VLOOKUP(A6034,Questionnaire!A:KQ,51,FALSE))</f>
        <v>#</v>
      </c>
    </row>
    <row r="6035" spans="1:2">
      <c r="A6035" t="s">
        <v>296</v>
      </c>
      <c r="B6035" t="str">
        <f>IF(ISBLANK(VLOOKUP(A6035,Questionnaire!A:KQ,51,FALSE)),"#",VLOOKUP(A6035,Questionnaire!A:KQ,51,FALSE))</f>
        <v>#</v>
      </c>
    </row>
    <row r="6036" spans="1:2">
      <c r="A6036" t="s">
        <v>301</v>
      </c>
      <c r="B6036" t="str">
        <f>IF(ISBLANK(VLOOKUP(A6036,Questionnaire!A:KQ,51,FALSE)),"#",VLOOKUP(A6036,Questionnaire!A:KQ,51,FALSE))</f>
        <v>#</v>
      </c>
    </row>
    <row r="6037" spans="1:2">
      <c r="A6037" t="s">
        <v>303</v>
      </c>
      <c r="B6037" t="str">
        <f>IF(ISBLANK(VLOOKUP(A6037,Questionnaire!A:KQ,51,FALSE)),"#",VLOOKUP(A6037,Questionnaire!A:KQ,51,FALSE))</f>
        <v>#</v>
      </c>
    </row>
    <row r="6038" spans="1:2">
      <c r="A6038" t="s">
        <v>305</v>
      </c>
      <c r="B6038" t="str">
        <f>IF(ISBLANK(VLOOKUP(A6038,Questionnaire!A:KQ,51,FALSE)),"#",VLOOKUP(A6038,Questionnaire!A:KQ,51,FALSE))</f>
        <v>#</v>
      </c>
    </row>
    <row r="6039" spans="1:2">
      <c r="A6039" t="s">
        <v>307</v>
      </c>
      <c r="B6039" t="str">
        <f>IF(ISBLANK(VLOOKUP(A6039,Questionnaire!A:KQ,51,FALSE)),"#",VLOOKUP(A6039,Questionnaire!A:KQ,51,FALSE))</f>
        <v>#</v>
      </c>
    </row>
    <row r="6040" spans="1:2">
      <c r="A6040" t="s">
        <v>311</v>
      </c>
      <c r="B6040" t="str">
        <f>IF(ISBLANK(VLOOKUP(A6040,Questionnaire!A:KQ,51,FALSE)),"#",VLOOKUP(A6040,Questionnaire!A:KQ,51,FALSE))</f>
        <v>#</v>
      </c>
    </row>
    <row r="6041" spans="1:2">
      <c r="A6041" t="s">
        <v>313</v>
      </c>
      <c r="B6041" t="str">
        <f>IF(ISBLANK(VLOOKUP(A6041,Questionnaire!A:KQ,51,FALSE)),"#",VLOOKUP(A6041,Questionnaire!A:KQ,51,FALSE))</f>
        <v>#</v>
      </c>
    </row>
    <row r="6042" spans="1:2">
      <c r="A6042" t="s">
        <v>314</v>
      </c>
      <c r="B6042" t="str">
        <f>IF(ISBLANK(VLOOKUP(A6042,Questionnaire!A:KQ,51,FALSE)),"#",VLOOKUP(A6042,Questionnaire!A:KQ,51,FALSE))</f>
        <v>#</v>
      </c>
    </row>
    <row r="6043" spans="1:2">
      <c r="A6043" t="s">
        <v>315</v>
      </c>
      <c r="B6043" t="str">
        <f>IF(ISBLANK(VLOOKUP(A6043,Questionnaire!A:KQ,51,FALSE)),"#",VLOOKUP(A6043,Questionnaire!A:KQ,51,FALSE))</f>
        <v>#</v>
      </c>
    </row>
    <row r="6044" spans="1:2">
      <c r="A6044" t="s">
        <v>317</v>
      </c>
      <c r="B6044" t="str">
        <f>IF(ISBLANK(VLOOKUP(A6044,Questionnaire!A:KQ,51,FALSE)),"#",VLOOKUP(A6044,Questionnaire!A:KQ,51,FALSE))</f>
        <v>#</v>
      </c>
    </row>
    <row r="6045" spans="1:2">
      <c r="A6045" t="s">
        <v>319</v>
      </c>
      <c r="B6045" t="str">
        <f>IF(ISBLANK(VLOOKUP(A6045,Questionnaire!A:KQ,51,FALSE)),"#",VLOOKUP(A6045,Questionnaire!A:KQ,51,FALSE))</f>
        <v>#</v>
      </c>
    </row>
    <row r="6046" spans="1:2">
      <c r="A6046" t="s">
        <v>322</v>
      </c>
      <c r="B6046" t="str">
        <f>IF(ISBLANK(VLOOKUP(A6046,Questionnaire!A:KQ,51,FALSE)),"#",VLOOKUP(A6046,Questionnaire!A:KQ,51,FALSE))</f>
        <v>#</v>
      </c>
    </row>
    <row r="6047" spans="1:2">
      <c r="A6047" t="s">
        <v>326</v>
      </c>
      <c r="B6047" t="str">
        <f>IF(ISBLANK(VLOOKUP(A6047,Questionnaire!A:KQ,51,FALSE)),"#",VLOOKUP(A6047,Questionnaire!A:KQ,51,FALSE))</f>
        <v>#</v>
      </c>
    </row>
    <row r="6048" spans="1:2">
      <c r="A6048" t="s">
        <v>328</v>
      </c>
      <c r="B6048" t="str">
        <f>IF(ISBLANK(VLOOKUP(A6048,Questionnaire!A:KQ,51,FALSE)),"#",VLOOKUP(A6048,Questionnaire!A:KQ,51,FALSE))</f>
        <v>#</v>
      </c>
    </row>
    <row r="6049" spans="1:2">
      <c r="A6049" t="s">
        <v>332</v>
      </c>
      <c r="B6049" t="str">
        <f>IF(ISBLANK(VLOOKUP(A6049,Questionnaire!A:KQ,51,FALSE)),"#",VLOOKUP(A6049,Questionnaire!A:KQ,51,FALSE))</f>
        <v>#</v>
      </c>
    </row>
    <row r="6050" spans="1:2">
      <c r="A6050" t="s">
        <v>333</v>
      </c>
      <c r="B6050" t="str">
        <f>IF(ISBLANK(VLOOKUP(A6050,Questionnaire!A:KQ,51,FALSE)),"#",VLOOKUP(A6050,Questionnaire!A:KQ,51,FALSE))</f>
        <v>#</v>
      </c>
    </row>
    <row r="6051" spans="1:2">
      <c r="A6051" t="s">
        <v>334</v>
      </c>
      <c r="B6051" t="str">
        <f>IF(ISBLANK(VLOOKUP(A6051,Questionnaire!A:KQ,51,FALSE)),"#",VLOOKUP(A6051,Questionnaire!A:KQ,51,FALSE))</f>
        <v>#</v>
      </c>
    </row>
    <row r="6052" spans="1:2">
      <c r="A6052" t="s">
        <v>335</v>
      </c>
      <c r="B6052" t="str">
        <f>IF(ISBLANK(VLOOKUP(A6052,Questionnaire!A:KQ,51,FALSE)),"#",VLOOKUP(A6052,Questionnaire!A:KQ,51,FALSE))</f>
        <v>#</v>
      </c>
    </row>
    <row r="6053" spans="1:2">
      <c r="A6053" t="s">
        <v>336</v>
      </c>
      <c r="B6053" t="str">
        <f>IF(ISBLANK(VLOOKUP(A6053,Questionnaire!A:KQ,51,FALSE)),"#",VLOOKUP(A6053,Questionnaire!A:KQ,51,FALSE))</f>
        <v>#</v>
      </c>
    </row>
    <row r="6054" spans="1:2">
      <c r="A6054" t="s">
        <v>337</v>
      </c>
      <c r="B6054" t="str">
        <f>IF(ISBLANK(VLOOKUP(A6054,Questionnaire!A:KQ,51,FALSE)),"#",VLOOKUP(A6054,Questionnaire!A:KQ,51,FALSE))</f>
        <v>#</v>
      </c>
    </row>
    <row r="6055" spans="1:2">
      <c r="A6055" t="s">
        <v>338</v>
      </c>
      <c r="B6055" t="str">
        <f>IF(ISBLANK(VLOOKUP(A6055,Questionnaire!A:KQ,51,FALSE)),"#",VLOOKUP(A6055,Questionnaire!A:KQ,51,FALSE))</f>
        <v>#</v>
      </c>
    </row>
    <row r="6056" spans="1:2">
      <c r="A6056" t="s">
        <v>339</v>
      </c>
      <c r="B6056" t="str">
        <f>IF(ISBLANK(VLOOKUP(A6056,Questionnaire!A:KQ,51,FALSE)),"#",VLOOKUP(A6056,Questionnaire!A:KQ,51,FALSE))</f>
        <v>#</v>
      </c>
    </row>
    <row r="6057" spans="1:2">
      <c r="A6057" t="s">
        <v>340</v>
      </c>
      <c r="B6057" t="str">
        <f>IF(ISBLANK(VLOOKUP(A6057,Questionnaire!A:KQ,51,FALSE)),"#",VLOOKUP(A6057,Questionnaire!A:KQ,51,FALSE))</f>
        <v>#</v>
      </c>
    </row>
    <row r="6058" spans="1:2">
      <c r="A6058" t="s">
        <v>341</v>
      </c>
      <c r="B6058" t="str">
        <f>IF(ISBLANK(VLOOKUP(A6058,Questionnaire!A:KQ,51,FALSE)),"#",VLOOKUP(A6058,Questionnaire!A:KQ,51,FALSE))</f>
        <v>#</v>
      </c>
    </row>
    <row r="6059" spans="1:2">
      <c r="A6059" t="s">
        <v>342</v>
      </c>
      <c r="B6059" t="str">
        <f>IF(ISBLANK(VLOOKUP(A6059,Questionnaire!A:KQ,51,FALSE)),"#",VLOOKUP(A6059,Questionnaire!A:KQ,51,FALSE))</f>
        <v>#</v>
      </c>
    </row>
    <row r="6060" spans="1:2">
      <c r="A6060" t="s">
        <v>343</v>
      </c>
      <c r="B6060" t="str">
        <f>IF(ISBLANK(VLOOKUP(A6060,Questionnaire!A:KQ,51,FALSE)),"#",VLOOKUP(A6060,Questionnaire!A:KQ,51,FALSE))</f>
        <v>#</v>
      </c>
    </row>
    <row r="6061" spans="1:2">
      <c r="A6061" t="s">
        <v>344</v>
      </c>
      <c r="B6061" t="str">
        <f>IF(ISBLANK(VLOOKUP(A6061,Questionnaire!A:KQ,51,FALSE)),"#",VLOOKUP(A6061,Questionnaire!A:KQ,51,FALSE))</f>
        <v>#</v>
      </c>
    </row>
    <row r="6062" spans="1:2">
      <c r="A6062" t="s">
        <v>345</v>
      </c>
      <c r="B6062" t="str">
        <f>IF(ISBLANK(VLOOKUP(A6062,Questionnaire!A:KQ,51,FALSE)),"#",VLOOKUP(A6062,Questionnaire!A:KQ,51,FALSE))</f>
        <v>#</v>
      </c>
    </row>
    <row r="6063" spans="1:2">
      <c r="A6063" t="s">
        <v>348</v>
      </c>
      <c r="B6063" t="str">
        <f>IF(ISBLANK(VLOOKUP(A6063,Questionnaire!A:KQ,51,FALSE)),"#",VLOOKUP(A6063,Questionnaire!A:KQ,51,FALSE))</f>
        <v>#</v>
      </c>
    </row>
    <row r="6064" spans="1:2">
      <c r="A6064" t="s">
        <v>353</v>
      </c>
      <c r="B6064" t="str">
        <f>IF(ISBLANK(VLOOKUP(A6064,Questionnaire!A:KQ,51,FALSE)),"#",VLOOKUP(A6064,Questionnaire!A:KQ,51,FALSE))</f>
        <v>#</v>
      </c>
    </row>
    <row r="6065" spans="1:2">
      <c r="A6065" t="s">
        <v>354</v>
      </c>
      <c r="B6065" t="str">
        <f>IF(ISBLANK(VLOOKUP(A6065,Questionnaire!A:KQ,51,FALSE)),"#",VLOOKUP(A6065,Questionnaire!A:KQ,51,FALSE))</f>
        <v>#</v>
      </c>
    </row>
    <row r="6066" spans="1:2">
      <c r="A6066" t="s">
        <v>355</v>
      </c>
      <c r="B6066" t="str">
        <f>IF(ISBLANK(VLOOKUP(A6066,Questionnaire!A:KQ,51,FALSE)),"#",VLOOKUP(A6066,Questionnaire!A:KQ,51,FALSE))</f>
        <v>#</v>
      </c>
    </row>
    <row r="6067" spans="1:2">
      <c r="A6067" t="s">
        <v>356</v>
      </c>
      <c r="B6067" t="str">
        <f>IF(ISBLANK(VLOOKUP(A6067,Questionnaire!A:KQ,51,FALSE)),"#",VLOOKUP(A6067,Questionnaire!A:KQ,51,FALSE))</f>
        <v>#</v>
      </c>
    </row>
    <row r="6068" spans="1:2">
      <c r="A6068" t="s">
        <v>357</v>
      </c>
      <c r="B6068" t="str">
        <f>IF(ISBLANK(VLOOKUP(A6068,Questionnaire!A:KQ,51,FALSE)),"#",VLOOKUP(A6068,Questionnaire!A:KQ,51,FALSE))</f>
        <v>#</v>
      </c>
    </row>
    <row r="6069" spans="1:2">
      <c r="A6069" t="s">
        <v>360</v>
      </c>
      <c r="B6069" t="str">
        <f>IF(ISBLANK(VLOOKUP(A6069,Questionnaire!A:KQ,51,FALSE)),"#",VLOOKUP(A6069,Questionnaire!A:KQ,51,FALSE))</f>
        <v>#</v>
      </c>
    </row>
    <row r="6070" spans="1:2">
      <c r="A6070" t="s">
        <v>362</v>
      </c>
      <c r="B6070" t="str">
        <f>IF(ISBLANK(VLOOKUP(A6070,Questionnaire!A:KQ,51,FALSE)),"#",VLOOKUP(A6070,Questionnaire!A:KQ,51,FALSE))</f>
        <v>#</v>
      </c>
    </row>
    <row r="6071" spans="1:2">
      <c r="A6071" t="s">
        <v>363</v>
      </c>
      <c r="B6071" t="str">
        <f>IF(ISBLANK(VLOOKUP(A6071,Questionnaire!A:KQ,51,FALSE)),"#",VLOOKUP(A6071,Questionnaire!A:KQ,51,FALSE))</f>
        <v>#</v>
      </c>
    </row>
    <row r="6072" spans="1:2">
      <c r="A6072" t="s">
        <v>364</v>
      </c>
      <c r="B6072" t="str">
        <f>IF(ISBLANK(VLOOKUP(A6072,Questionnaire!A:KQ,51,FALSE)),"#",VLOOKUP(A6072,Questionnaire!A:KQ,51,FALSE))</f>
        <v>#</v>
      </c>
    </row>
    <row r="6073" spans="1:2">
      <c r="A6073" t="s">
        <v>365</v>
      </c>
      <c r="B6073" t="str">
        <f>IF(ISBLANK(VLOOKUP(A6073,Questionnaire!A:KQ,51,FALSE)),"#",VLOOKUP(A6073,Questionnaire!A:KQ,51,FALSE))</f>
        <v>#</v>
      </c>
    </row>
    <row r="6074" spans="1:2">
      <c r="A6074" t="s">
        <v>366</v>
      </c>
      <c r="B6074" t="str">
        <f>IF(ISBLANK(VLOOKUP(A6074,Questionnaire!A:KQ,51,FALSE)),"#",VLOOKUP(A6074,Questionnaire!A:KQ,51,FALSE))</f>
        <v>#</v>
      </c>
    </row>
    <row r="6075" spans="1:2">
      <c r="A6075" t="s">
        <v>371</v>
      </c>
      <c r="B6075" t="str">
        <f>IF(ISBLANK(VLOOKUP(A6075,Questionnaire!A:KQ,51,FALSE)),"#",VLOOKUP(A6075,Questionnaire!A:KQ,51,FALSE))</f>
        <v>#</v>
      </c>
    </row>
    <row r="6076" spans="1:2">
      <c r="A6076" t="s">
        <v>372</v>
      </c>
      <c r="B6076" t="str">
        <f>IF(ISBLANK(VLOOKUP(A6076,Questionnaire!A:KQ,51,FALSE)),"#",VLOOKUP(A6076,Questionnaire!A:KQ,51,FALSE))</f>
        <v>#</v>
      </c>
    </row>
    <row r="6077" spans="1:2">
      <c r="A6077" t="s">
        <v>373</v>
      </c>
      <c r="B6077" t="str">
        <f>IF(ISBLANK(VLOOKUP(A6077,Questionnaire!A:KQ,51,FALSE)),"#",VLOOKUP(A6077,Questionnaire!A:KQ,51,FALSE))</f>
        <v>#</v>
      </c>
    </row>
    <row r="6078" spans="1:2">
      <c r="A6078" t="s">
        <v>374</v>
      </c>
      <c r="B6078" t="str">
        <f>IF(ISBLANK(VLOOKUP(A6078,Questionnaire!A:KQ,51,FALSE)),"#",VLOOKUP(A6078,Questionnaire!A:KQ,51,FALSE))</f>
        <v>#</v>
      </c>
    </row>
    <row r="6079" spans="1:2">
      <c r="A6079" t="s">
        <v>377</v>
      </c>
      <c r="B6079" t="str">
        <f>IF(ISBLANK(VLOOKUP(A6079,Questionnaire!A:KQ,51,FALSE)),"#",VLOOKUP(A6079,Questionnaire!A:KQ,51,FALSE))</f>
        <v>#</v>
      </c>
    </row>
    <row r="6080" spans="1:2">
      <c r="A6080" t="s">
        <v>379</v>
      </c>
      <c r="B6080" t="str">
        <f>IF(ISBLANK(VLOOKUP(A6080,Questionnaire!A:KQ,51,FALSE)),"#",VLOOKUP(A6080,Questionnaire!A:KQ,51,FALSE))</f>
        <v>#</v>
      </c>
    </row>
    <row r="6081" spans="1:2">
      <c r="A6081" t="s">
        <v>380</v>
      </c>
      <c r="B6081" t="str">
        <f>IF(ISBLANK(VLOOKUP(A6081,Questionnaire!A:KQ,51,FALSE)),"#",VLOOKUP(A6081,Questionnaire!A:KQ,51,FALSE))</f>
        <v>#</v>
      </c>
    </row>
    <row r="6082" spans="1:2">
      <c r="A6082" t="s">
        <v>381</v>
      </c>
      <c r="B6082" t="str">
        <f>IF(ISBLANK(VLOOKUP(A6082,Questionnaire!A:KQ,51,FALSE)),"#",VLOOKUP(A6082,Questionnaire!A:KQ,51,FALSE))</f>
        <v>#</v>
      </c>
    </row>
    <row r="6083" spans="1:2">
      <c r="A6083" t="s">
        <v>382</v>
      </c>
      <c r="B6083" t="str">
        <f>IF(ISBLANK(VLOOKUP(A6083,Questionnaire!A:KQ,51,FALSE)),"#",VLOOKUP(A6083,Questionnaire!A:KQ,51,FALSE))</f>
        <v>#</v>
      </c>
    </row>
    <row r="6084" spans="1:2">
      <c r="A6084" t="s">
        <v>384</v>
      </c>
      <c r="B6084" t="str">
        <f>IF(ISBLANK(VLOOKUP(A6084,Questionnaire!A:KQ,51,FALSE)),"#",VLOOKUP(A6084,Questionnaire!A:KQ,51,FALSE))</f>
        <v>#</v>
      </c>
    </row>
    <row r="6085" spans="1:2">
      <c r="A6085" t="s">
        <v>387</v>
      </c>
      <c r="B6085" t="str">
        <f>IF(ISBLANK(VLOOKUP(A6085,Questionnaire!A:KQ,51,FALSE)),"#",VLOOKUP(A6085,Questionnaire!A:KQ,51,FALSE))</f>
        <v>#</v>
      </c>
    </row>
    <row r="6086" spans="1:2">
      <c r="A6086" t="s">
        <v>391</v>
      </c>
      <c r="B6086" t="str">
        <f>IF(ISBLANK(VLOOKUP(A6086,Questionnaire!A:KQ,51,FALSE)),"#",VLOOKUP(A6086,Questionnaire!A:KQ,51,FALSE))</f>
        <v>#</v>
      </c>
    </row>
    <row r="6087" spans="1:2">
      <c r="A6087" t="s">
        <v>393</v>
      </c>
      <c r="B6087" t="str">
        <f>IF(ISBLANK(VLOOKUP(A6087,Questionnaire!A:KQ,51,FALSE)),"#",VLOOKUP(A6087,Questionnaire!A:KQ,51,FALSE))</f>
        <v>#</v>
      </c>
    </row>
    <row r="6088" spans="1:2">
      <c r="A6088" t="s">
        <v>395</v>
      </c>
      <c r="B6088" t="str">
        <f>IF(ISBLANK(VLOOKUP(A6088,Questionnaire!A:KQ,51,FALSE)),"#",VLOOKUP(A6088,Questionnaire!A:KQ,51,FALSE))</f>
        <v>#</v>
      </c>
    </row>
    <row r="6089" spans="1:2">
      <c r="A6089" t="s">
        <v>398</v>
      </c>
      <c r="B6089" t="str">
        <f>IF(ISBLANK(VLOOKUP(A6089,Questionnaire!A:KQ,51,FALSE)),"#",VLOOKUP(A6089,Questionnaire!A:KQ,51,FALSE))</f>
        <v>#</v>
      </c>
    </row>
    <row r="6090" spans="1:2">
      <c r="A6090" t="s">
        <v>402</v>
      </c>
      <c r="B6090" t="str">
        <f>IF(ISBLANK(VLOOKUP(A6090,Questionnaire!A:KQ,51,FALSE)),"#",VLOOKUP(A6090,Questionnaire!A:KQ,51,FALSE))</f>
        <v>#</v>
      </c>
    </row>
    <row r="6091" spans="1:2">
      <c r="A6091" t="s">
        <v>405</v>
      </c>
      <c r="B6091" t="str">
        <f>IF(ISBLANK(VLOOKUP(A6091,Questionnaire!A:KQ,51,FALSE)),"#",VLOOKUP(A6091,Questionnaire!A:KQ,51,FALSE))</f>
        <v>#</v>
      </c>
    </row>
    <row r="6092" spans="1:2">
      <c r="A6092" t="s">
        <v>409</v>
      </c>
      <c r="B6092" t="str">
        <f>IF(ISBLANK(VLOOKUP(A6092,Questionnaire!A:KQ,51,FALSE)),"#",VLOOKUP(A6092,Questionnaire!A:KQ,51,FALSE))</f>
        <v>#</v>
      </c>
    </row>
    <row r="6093" spans="1:2">
      <c r="A6093" t="s">
        <v>412</v>
      </c>
      <c r="B6093" t="str">
        <f>IF(ISBLANK(VLOOKUP(A6093,Questionnaire!A:KQ,51,FALSE)),"#",VLOOKUP(A6093,Questionnaire!A:KQ,51,FALSE))</f>
        <v>#</v>
      </c>
    </row>
    <row r="6094" spans="1:2">
      <c r="A6094" t="s">
        <v>415</v>
      </c>
      <c r="B6094" t="str">
        <f>IF(ISBLANK(VLOOKUP(A6094,Questionnaire!A:KQ,51,FALSE)),"#",VLOOKUP(A6094,Questionnaire!A:KQ,51,FALSE))</f>
        <v>#</v>
      </c>
    </row>
    <row r="6095" spans="1:2">
      <c r="A6095" t="s">
        <v>418</v>
      </c>
      <c r="B6095" t="str">
        <f>IF(ISBLANK(VLOOKUP(A6095,Questionnaire!A:KQ,51,FALSE)),"#",VLOOKUP(A6095,Questionnaire!A:KQ,51,FALSE))</f>
        <v>#</v>
      </c>
    </row>
    <row r="6096" spans="1:2">
      <c r="A6096" t="s">
        <v>421</v>
      </c>
      <c r="B6096" t="str">
        <f>IF(ISBLANK(VLOOKUP(A6096,Questionnaire!A:KQ,51,FALSE)),"#",VLOOKUP(A6096,Questionnaire!A:KQ,51,FALSE))</f>
        <v>#</v>
      </c>
    </row>
    <row r="6097" spans="1:2">
      <c r="A6097" t="s">
        <v>424</v>
      </c>
      <c r="B6097" t="str">
        <f>IF(ISBLANK(VLOOKUP(A6097,Questionnaire!A:KQ,51,FALSE)),"#",VLOOKUP(A6097,Questionnaire!A:KQ,51,FALSE))</f>
        <v>#</v>
      </c>
    </row>
    <row r="6098" spans="1:2">
      <c r="A6098" t="s">
        <v>429</v>
      </c>
      <c r="B6098" t="str">
        <f>IF(ISBLANK(VLOOKUP(A6098,Questionnaire!A:KQ,51,FALSE)),"#",VLOOKUP(A6098,Questionnaire!A:KQ,51,FALSE))</f>
        <v>#</v>
      </c>
    </row>
    <row r="6099" spans="1:2">
      <c r="A6099" t="s">
        <v>432</v>
      </c>
      <c r="B6099" t="str">
        <f>IF(ISBLANK(VLOOKUP(A6099,Questionnaire!A:KQ,51,FALSE)),"#",VLOOKUP(A6099,Questionnaire!A:KQ,51,FALSE))</f>
        <v>#</v>
      </c>
    </row>
    <row r="6100" spans="1:2">
      <c r="A6100" t="s">
        <v>435</v>
      </c>
      <c r="B6100" t="str">
        <f>IF(ISBLANK(VLOOKUP(A6100,Questionnaire!A:KQ,51,FALSE)),"#",VLOOKUP(A6100,Questionnaire!A:KQ,51,FALSE))</f>
        <v>#</v>
      </c>
    </row>
    <row r="6101" spans="1:2">
      <c r="A6101" t="s">
        <v>437</v>
      </c>
      <c r="B6101" t="str">
        <f>IF(ISBLANK(VLOOKUP(A6101,Questionnaire!A:KQ,51,FALSE)),"#",VLOOKUP(A6101,Questionnaire!A:KQ,51,FALSE))</f>
        <v>#</v>
      </c>
    </row>
    <row r="6102" spans="1:2">
      <c r="A6102" t="s">
        <v>439</v>
      </c>
      <c r="B6102" t="str">
        <f>IF(ISBLANK(VLOOKUP(A6102,Questionnaire!A:KQ,51,FALSE)),"#",VLOOKUP(A6102,Questionnaire!A:KQ,51,FALSE))</f>
        <v>#</v>
      </c>
    </row>
    <row r="6103" spans="1:2">
      <c r="A6103" t="s">
        <v>442</v>
      </c>
      <c r="B6103" t="str">
        <f>IF(ISBLANK(VLOOKUP(A6103,Questionnaire!A:KQ,51,FALSE)),"#",VLOOKUP(A6103,Questionnaire!A:KQ,51,FALSE))</f>
        <v>#</v>
      </c>
    </row>
    <row r="6104" spans="1:2">
      <c r="A6104" t="s">
        <v>445</v>
      </c>
      <c r="B6104" t="str">
        <f>IF(ISBLANK(VLOOKUP(A6104,Questionnaire!A:KQ,51,FALSE)),"#",VLOOKUP(A6104,Questionnaire!A:KQ,51,FALSE))</f>
        <v>#</v>
      </c>
    </row>
    <row r="6105" spans="1:2">
      <c r="A6105" t="s">
        <v>448</v>
      </c>
      <c r="B6105" t="str">
        <f>IF(ISBLANK(VLOOKUP(A6105,Questionnaire!A:KQ,51,FALSE)),"#",VLOOKUP(A6105,Questionnaire!A:KQ,51,FALSE))</f>
        <v>#</v>
      </c>
    </row>
    <row r="6106" spans="1:2">
      <c r="A6106" t="s">
        <v>452</v>
      </c>
      <c r="B6106" t="str">
        <f>IF(ISBLANK(VLOOKUP(A6106,Questionnaire!A:KQ,51,FALSE)),"#",VLOOKUP(A6106,Questionnaire!A:KQ,51,FALSE))</f>
        <v>#</v>
      </c>
    </row>
    <row r="6107" spans="1:2">
      <c r="A6107" t="s">
        <v>455</v>
      </c>
      <c r="B6107" t="str">
        <f>IF(ISBLANK(VLOOKUP(A6107,Questionnaire!A:KQ,51,FALSE)),"#",VLOOKUP(A6107,Questionnaire!A:KQ,51,FALSE))</f>
        <v>#</v>
      </c>
    </row>
    <row r="6108" spans="1:2">
      <c r="A6108" t="s">
        <v>458</v>
      </c>
      <c r="B6108" t="str">
        <f>IF(ISBLANK(VLOOKUP(A6108,Questionnaire!A:KQ,51,FALSE)),"#",VLOOKUP(A6108,Questionnaire!A:KQ,51,FALSE))</f>
        <v>#</v>
      </c>
    </row>
    <row r="6109" spans="1:2">
      <c r="A6109" t="s">
        <v>461</v>
      </c>
      <c r="B6109" t="str">
        <f>IF(ISBLANK(VLOOKUP(A6109,Questionnaire!A:KQ,51,FALSE)),"#",VLOOKUP(A6109,Questionnaire!A:KQ,51,FALSE))</f>
        <v>#</v>
      </c>
    </row>
    <row r="6110" spans="1:2">
      <c r="A6110" t="s">
        <v>465</v>
      </c>
      <c r="B6110" t="str">
        <f>IF(ISBLANK(VLOOKUP(A6110,Questionnaire!A:KQ,51,FALSE)),"#",VLOOKUP(A6110,Questionnaire!A:KQ,51,FALSE))</f>
        <v>#</v>
      </c>
    </row>
    <row r="6111" spans="1:2">
      <c r="A6111" t="s">
        <v>467</v>
      </c>
      <c r="B6111" t="str">
        <f>IF(ISBLANK(VLOOKUP(A6111,Questionnaire!A:KQ,51,FALSE)),"#",VLOOKUP(A6111,Questionnaire!A:KQ,51,FALSE))</f>
        <v>#</v>
      </c>
    </row>
    <row r="6112" spans="1:2">
      <c r="A6112" t="s">
        <v>469</v>
      </c>
      <c r="B6112" t="str">
        <f>IF(ISBLANK(VLOOKUP(A6112,Questionnaire!A:KQ,51,FALSE)),"#",VLOOKUP(A6112,Questionnaire!A:KQ,51,FALSE))</f>
        <v>#</v>
      </c>
    </row>
    <row r="6113" spans="1:3">
      <c r="A6113" t="s">
        <v>471</v>
      </c>
      <c r="B6113" t="str">
        <f>IF(ISBLANK(VLOOKUP(A6113,Questionnaire!A:KQ,51,FALSE)),"#",VLOOKUP(A6113,Questionnaire!A:KQ,51,FALSE))</f>
        <v>#</v>
      </c>
    </row>
    <row r="6114" spans="1:3">
      <c r="A6114" t="s">
        <v>473</v>
      </c>
      <c r="B6114" t="str">
        <f>IF(ISBLANK(VLOOKUP(A6114,Questionnaire!A:KQ,51,FALSE)),"#",VLOOKUP(A6114,Questionnaire!A:KQ,51,FALSE))</f>
        <v>#</v>
      </c>
    </row>
    <row r="6115" spans="1:3">
      <c r="A6115" t="s">
        <v>475</v>
      </c>
      <c r="B6115" t="str">
        <f>IF(ISBLANK(VLOOKUP(A6115,Questionnaire!A:KQ,51,FALSE)),"#",VLOOKUP(A6115,Questionnaire!A:KQ,51,FALSE))</f>
        <v>#</v>
      </c>
    </row>
    <row r="6116" spans="1:3">
      <c r="A6116" t="s">
        <v>185</v>
      </c>
      <c r="B6116" t="str">
        <f>IF(ISBLANK(VLOOKUP(A6116,Questionnaire!A:KQ,52,FALSE)),"#",VLOOKUP(A6116,Questionnaire!A:KQ,52,FALSE))</f>
        <v>#</v>
      </c>
      <c r="C6116">
        <v>49</v>
      </c>
    </row>
    <row r="6117" spans="1:3">
      <c r="A6117" t="s">
        <v>187</v>
      </c>
      <c r="B6117" t="str">
        <f>IF(ISNA(VLOOKUP(VLOOKUP(A6117,Questionnaire!A:KQ,52,FALSE),'CORA Encoding'!D:E,2,FALSE)),"#",VLOOKUP(VLOOKUP(A6117,Questionnaire!A:KQ,52,FALSE),'CORA Encoding'!D:E,2,FALSE))</f>
        <v>#</v>
      </c>
    </row>
    <row r="6118" spans="1:3">
      <c r="A6118" t="s">
        <v>189</v>
      </c>
      <c r="B6118" t="str">
        <f>IF(ISNA(VLOOKUP(VLOOKUP(A6118,Questionnaire!A:KQ,52,FALSE),'CORA Encoding'!G:H,2,FALSE)),"#",VLOOKUP(VLOOKUP(A6118,Questionnaire!A:KQ,52,FALSE),'CORA Encoding'!G:H,2,FALSE))</f>
        <v>#</v>
      </c>
    </row>
    <row r="6119" spans="1:3">
      <c r="A6119" t="s">
        <v>191</v>
      </c>
      <c r="B6119" t="str">
        <f>IF(ISNA(VLOOKUP(VLOOKUP(A6119,Questionnaire!A:KQ,52,FALSE),'Country List'!E:F,2,FALSE)),"#",VLOOKUP(VLOOKUP(A6119,Questionnaire!A:KQ,52,FALSE),'Country List'!E:F,2,FALSE))</f>
        <v>#</v>
      </c>
    </row>
    <row r="6120" spans="1:3">
      <c r="A6120" t="s">
        <v>193</v>
      </c>
      <c r="B6120" t="str">
        <f>IF(ISNA(VLOOKUP(VLOOKUP(A6120,Questionnaire!A:KQ,52,FALSE),'Industry List'!B:C,2,FALSE)),"#",VLOOKUP(VLOOKUP(A6120,Questionnaire!A:KQ,52,FALSE),'Industry List'!B:C,2,FALSE))</f>
        <v>#</v>
      </c>
    </row>
    <row r="6121" spans="1:3">
      <c r="A6121" t="s">
        <v>197</v>
      </c>
      <c r="B6121" t="str">
        <f>IF(ISBLANK(VLOOKUP(A6121,Questionnaire!A:KQ,52,FALSE)),"#",VLOOKUP(A6121,Questionnaire!A:KQ,52,FALSE))</f>
        <v>#</v>
      </c>
    </row>
    <row r="6122" spans="1:3">
      <c r="A6122" t="s">
        <v>201</v>
      </c>
      <c r="B6122" t="str">
        <f>IF(ISBLANK(VLOOKUP(A6122,Questionnaire!A:KQ,52,FALSE)),"#",VLOOKUP(A6122,Questionnaire!A:KQ,52,FALSE))</f>
        <v>#</v>
      </c>
    </row>
    <row r="6123" spans="1:3">
      <c r="A6123" t="s">
        <v>203</v>
      </c>
      <c r="B6123" t="str">
        <f>IF(ISNA(VLOOKUP(VLOOKUP(A6123,Questionnaire!A:KQ,52,FALSE),'CORA Encoding'!J:K,2,FALSE)),"#",VLOOKUP(VLOOKUP(A6123,Questionnaire!A:KQ,52,FALSE),'CORA Encoding'!J:K,2,FALSE))</f>
        <v>#</v>
      </c>
    </row>
    <row r="6124" spans="1:3">
      <c r="A6124" t="s">
        <v>208</v>
      </c>
      <c r="B6124" t="str">
        <f>IF(ISBLANK(VLOOKUP(A6124,Questionnaire!A:KQ,52,FALSE)),"#",VLOOKUP(A6124,Questionnaire!A:KQ,52,FALSE))</f>
        <v>#</v>
      </c>
    </row>
    <row r="6125" spans="1:3">
      <c r="A6125" t="s">
        <v>213</v>
      </c>
      <c r="B6125" t="str">
        <f>IF(ISBLANK(VLOOKUP(A6125,Questionnaire!A:KQ,52,FALSE)),"#",VLOOKUP(A6125,Questionnaire!A:KQ,52,FALSE))</f>
        <v>#</v>
      </c>
    </row>
    <row r="6126" spans="1:3">
      <c r="A6126" t="s">
        <v>215</v>
      </c>
      <c r="B6126" t="str">
        <f>IF(ISBLANK(VLOOKUP(A6126,Questionnaire!A:KQ,52,FALSE)),"#",VLOOKUP(A6126,Questionnaire!A:KQ,52,FALSE))</f>
        <v>#</v>
      </c>
    </row>
    <row r="6127" spans="1:3">
      <c r="A6127" t="s">
        <v>217</v>
      </c>
      <c r="B6127" t="str">
        <f>IF(ISBLANK(VLOOKUP(A6127,Questionnaire!A:KQ,52,FALSE)),"#",VLOOKUP(A6127,Questionnaire!A:KQ,52,FALSE))</f>
        <v>#</v>
      </c>
    </row>
    <row r="6128" spans="1:3">
      <c r="A6128" t="s">
        <v>219</v>
      </c>
      <c r="B6128" t="str">
        <f>IF(ISBLANK(VLOOKUP(A6128,Questionnaire!A:KQ,52,FALSE)),"#",VLOOKUP(A6128,Questionnaire!A:KQ,52,FALSE))</f>
        <v>#</v>
      </c>
    </row>
    <row r="6129" spans="1:2">
      <c r="A6129" t="s">
        <v>221</v>
      </c>
      <c r="B6129" t="str">
        <f>IF(ISBLANK(VLOOKUP(A6129,Questionnaire!A:KQ,52,FALSE)),"#",VLOOKUP(A6129,Questionnaire!A:KQ,52,FALSE))</f>
        <v>#</v>
      </c>
    </row>
    <row r="6130" spans="1:2">
      <c r="A6130" t="s">
        <v>223</v>
      </c>
      <c r="B6130" t="str">
        <f>IF(ISBLANK(VLOOKUP(A6130,Questionnaire!A:KQ,52,FALSE)),"#",VLOOKUP(A6130,Questionnaire!A:KQ,52,FALSE))</f>
        <v>#</v>
      </c>
    </row>
    <row r="6131" spans="1:2">
      <c r="A6131" t="s">
        <v>225</v>
      </c>
      <c r="B6131" t="str">
        <f>IF(ISBLANK(VLOOKUP(A6131,Questionnaire!A:KQ,52,FALSE)),"#",VLOOKUP(A6131,Questionnaire!A:KQ,52,FALSE))</f>
        <v>#</v>
      </c>
    </row>
    <row r="6132" spans="1:2">
      <c r="A6132" t="s">
        <v>227</v>
      </c>
      <c r="B6132" t="str">
        <f>IF(ISBLANK(VLOOKUP(A6132,Questionnaire!A:KQ,52,FALSE)),"#",VLOOKUP(A6132,Questionnaire!A:KQ,52,FALSE))</f>
        <v>#</v>
      </c>
    </row>
    <row r="6133" spans="1:2">
      <c r="A6133" t="s">
        <v>229</v>
      </c>
      <c r="B6133" t="str">
        <f>IF(ISBLANK(VLOOKUP(A6133,Questionnaire!A:KQ,52,FALSE)),"#",VLOOKUP(A6133,Questionnaire!A:KQ,52,FALSE))</f>
        <v>#</v>
      </c>
    </row>
    <row r="6134" spans="1:2">
      <c r="A6134" t="s">
        <v>231</v>
      </c>
      <c r="B6134" t="str">
        <f>IF(ISBLANK(VLOOKUP(A6134,Questionnaire!A:KQ,52,FALSE)),"#",VLOOKUP(A6134,Questionnaire!A:KQ,52,FALSE))</f>
        <v>#</v>
      </c>
    </row>
    <row r="6135" spans="1:2">
      <c r="A6135" t="s">
        <v>233</v>
      </c>
      <c r="B6135" t="str">
        <f>IF(ISBLANK(VLOOKUP(A6135,Questionnaire!A:KQ,52,FALSE)),"#",VLOOKUP(A6135,Questionnaire!A:KQ,52,FALSE))</f>
        <v>#</v>
      </c>
    </row>
    <row r="6136" spans="1:2">
      <c r="A6136" t="s">
        <v>235</v>
      </c>
      <c r="B6136" t="str">
        <f>IF(ISBLANK(VLOOKUP(A6136,Questionnaire!A:KQ,52,FALSE)),"#",VLOOKUP(A6136,Questionnaire!A:KQ,52,FALSE))</f>
        <v>#</v>
      </c>
    </row>
    <row r="6137" spans="1:2">
      <c r="A6137" t="s">
        <v>237</v>
      </c>
      <c r="B6137" t="str">
        <f>IF(ISBLANK(VLOOKUP(A6137,Questionnaire!A:KQ,52,FALSE)),"#",VLOOKUP(A6137,Questionnaire!A:KQ,52,FALSE))</f>
        <v>#</v>
      </c>
    </row>
    <row r="6138" spans="1:2">
      <c r="A6138" t="s">
        <v>239</v>
      </c>
      <c r="B6138" t="str">
        <f>IF(ISBLANK(VLOOKUP(A6138,Questionnaire!A:KQ,52,FALSE)),"#",VLOOKUP(A6138,Questionnaire!A:KQ,52,FALSE))</f>
        <v>#</v>
      </c>
    </row>
    <row r="6139" spans="1:2">
      <c r="A6139" t="s">
        <v>242</v>
      </c>
      <c r="B6139" t="str">
        <f>IF(ISBLANK(VLOOKUP(A6139,Questionnaire!A:KQ,52,FALSE)),"#",VLOOKUP(A6139,Questionnaire!A:KQ,52,FALSE))</f>
        <v>#</v>
      </c>
    </row>
    <row r="6140" spans="1:2">
      <c r="A6140" t="s">
        <v>245</v>
      </c>
      <c r="B6140" t="str">
        <f>IF(ISBLANK(VLOOKUP(A6140,Questionnaire!A:KQ,52,FALSE)),"#",VLOOKUP(A6140,Questionnaire!A:KQ,52,FALSE))</f>
        <v>#</v>
      </c>
    </row>
    <row r="6141" spans="1:2">
      <c r="A6141" t="s">
        <v>247</v>
      </c>
      <c r="B6141" t="str">
        <f>IF(ISBLANK(VLOOKUP(A6141,Questionnaire!A:KQ,52,FALSE)),"#",VLOOKUP(A6141,Questionnaire!A:KQ,52,FALSE))</f>
        <v>#</v>
      </c>
    </row>
    <row r="6142" spans="1:2">
      <c r="A6142" t="s">
        <v>249</v>
      </c>
      <c r="B6142" t="str">
        <f>IF(ISBLANK(VLOOKUP(A6142,Questionnaire!A:KQ,52,FALSE)),"#",VLOOKUP(A6142,Questionnaire!A:KQ,52,FALSE))</f>
        <v>#</v>
      </c>
    </row>
    <row r="6143" spans="1:2">
      <c r="A6143" t="s">
        <v>250</v>
      </c>
      <c r="B6143" t="str">
        <f>IF(ISBLANK(VLOOKUP(A6143,Questionnaire!A:KQ,52,FALSE)),"#",VLOOKUP(A6143,Questionnaire!A:KQ,52,FALSE))</f>
        <v>#</v>
      </c>
    </row>
    <row r="6144" spans="1:2">
      <c r="A6144" t="s">
        <v>252</v>
      </c>
      <c r="B6144" t="str">
        <f>IF(ISBLANK(VLOOKUP(A6144,Questionnaire!A:KQ,52,FALSE)),"#",VLOOKUP(A6144,Questionnaire!A:KQ,52,FALSE))</f>
        <v>#</v>
      </c>
    </row>
    <row r="6145" spans="1:2">
      <c r="A6145" t="s">
        <v>255</v>
      </c>
      <c r="B6145" t="str">
        <f>IF(ISBLANK(VLOOKUP(A6145,Questionnaire!A:KQ,52,FALSE)),"#",VLOOKUP(A6145,Questionnaire!A:KQ,52,FALSE))</f>
        <v>#</v>
      </c>
    </row>
    <row r="6146" spans="1:2">
      <c r="A6146" t="s">
        <v>258</v>
      </c>
      <c r="B6146" t="str">
        <f>IF(ISNA(VLOOKUP(VLOOKUP(A6146,Questionnaire!A:KQ,52,FALSE),'CORA Encoding'!M:N,2,FALSE)),"#",VLOOKUP(VLOOKUP(A6146,Questionnaire!A:KQ,52,FALSE),'CORA Encoding'!M:N,2,FALSE))</f>
        <v>#</v>
      </c>
    </row>
    <row r="6147" spans="1:2">
      <c r="A6147" t="s">
        <v>261</v>
      </c>
      <c r="B6147" t="str">
        <f>IF(ISBLANK(VLOOKUP(A6147,Questionnaire!A:KQ,52,FALSE)),"#",VLOOKUP(A6147,Questionnaire!A:KQ,52,FALSE))</f>
        <v>#</v>
      </c>
    </row>
    <row r="6148" spans="1:2">
      <c r="A6148" t="s">
        <v>263</v>
      </c>
      <c r="B6148" t="str">
        <f>IF(ISBLANK(VLOOKUP(A6148,Questionnaire!A:KQ,52,FALSE)),"#",VLOOKUP(A6148,Questionnaire!A:KQ,52,FALSE))</f>
        <v>#</v>
      </c>
    </row>
    <row r="6149" spans="1:2">
      <c r="A6149" t="s">
        <v>265</v>
      </c>
      <c r="B6149" t="str">
        <f>IF(ISBLANK(VLOOKUP(A6149,Questionnaire!A:KQ,52,FALSE)),"#",VLOOKUP(A6149,Questionnaire!A:KQ,52,FALSE))</f>
        <v>#</v>
      </c>
    </row>
    <row r="6150" spans="1:2">
      <c r="A6150" t="s">
        <v>267</v>
      </c>
      <c r="B6150" t="str">
        <f>IF(ISBLANK(VLOOKUP(A6150,Questionnaire!A:KQ,52,FALSE)),"#",VLOOKUP(A6150,Questionnaire!A:KQ,52,FALSE))</f>
        <v>#</v>
      </c>
    </row>
    <row r="6151" spans="1:2">
      <c r="A6151" t="s">
        <v>269</v>
      </c>
      <c r="B6151" t="str">
        <f>IF(ISBLANK(VLOOKUP(A6151,Questionnaire!A:KQ,52,FALSE)),"#",VLOOKUP(A6151,Questionnaire!A:KQ,52,FALSE))</f>
        <v>#</v>
      </c>
    </row>
    <row r="6152" spans="1:2">
      <c r="A6152" t="s">
        <v>274</v>
      </c>
      <c r="B6152" t="str">
        <f>IF(ISBLANK(VLOOKUP(A6152,Questionnaire!A:KQ,52,FALSE)),"#",VLOOKUP(A6152,Questionnaire!A:KQ,52,FALSE))</f>
        <v>#</v>
      </c>
    </row>
    <row r="6153" spans="1:2">
      <c r="A6153" t="s">
        <v>276</v>
      </c>
      <c r="B6153" t="str">
        <f>IF(ISBLANK(VLOOKUP(A6153,Questionnaire!A:KQ,52,FALSE)),"#",VLOOKUP(A6153,Questionnaire!A:KQ,52,FALSE))</f>
        <v>#</v>
      </c>
    </row>
    <row r="6154" spans="1:2">
      <c r="A6154" t="s">
        <v>278</v>
      </c>
      <c r="B6154" t="str">
        <f>IF(ISBLANK(VLOOKUP(A6154,Questionnaire!A:KQ,52,FALSE)),"#",VLOOKUP(A6154,Questionnaire!A:KQ,52,FALSE))</f>
        <v>#</v>
      </c>
    </row>
    <row r="6155" spans="1:2">
      <c r="A6155" t="s">
        <v>280</v>
      </c>
      <c r="B6155" t="str">
        <f>IF(ISBLANK(VLOOKUP(A6155,Questionnaire!A:KQ,52,FALSE)),"#",VLOOKUP(A6155,Questionnaire!A:KQ,52,FALSE))</f>
        <v>#</v>
      </c>
    </row>
    <row r="6156" spans="1:2">
      <c r="A6156" t="s">
        <v>282</v>
      </c>
      <c r="B6156" t="str">
        <f>IF(ISBLANK(VLOOKUP(A6156,Questionnaire!A:KQ,52,FALSE)),"#",VLOOKUP(A6156,Questionnaire!A:KQ,52,FALSE))</f>
        <v>#</v>
      </c>
    </row>
    <row r="6157" spans="1:2">
      <c r="A6157" t="s">
        <v>286</v>
      </c>
      <c r="B6157" t="str">
        <f>IF(ISBLANK(VLOOKUP(A6157,Questionnaire!A:KQ,52,FALSE)),"#",VLOOKUP(A6157,Questionnaire!A:KQ,52,FALSE))</f>
        <v>#</v>
      </c>
    </row>
    <row r="6158" spans="1:2">
      <c r="A6158" t="s">
        <v>288</v>
      </c>
      <c r="B6158" t="str">
        <f>IF(ISBLANK(VLOOKUP(A6158,Questionnaire!A:KQ,52,FALSE)),"#",VLOOKUP(A6158,Questionnaire!A:KQ,52,FALSE))</f>
        <v>#</v>
      </c>
    </row>
    <row r="6159" spans="1:2">
      <c r="A6159" t="s">
        <v>290</v>
      </c>
      <c r="B6159" t="str">
        <f>IF(ISBLANK(VLOOKUP(A6159,Questionnaire!A:KQ,52,FALSE)),"#",VLOOKUP(A6159,Questionnaire!A:KQ,52,FALSE))</f>
        <v>#</v>
      </c>
    </row>
    <row r="6160" spans="1:2">
      <c r="A6160" t="s">
        <v>292</v>
      </c>
      <c r="B6160" t="str">
        <f>IF(ISBLANK(VLOOKUP(A6160,Questionnaire!A:KQ,52,FALSE)),"#",VLOOKUP(A6160,Questionnaire!A:KQ,52,FALSE))</f>
        <v>#</v>
      </c>
    </row>
    <row r="6161" spans="1:2">
      <c r="A6161" t="s">
        <v>294</v>
      </c>
      <c r="B6161" t="str">
        <f>IF(ISBLANK(VLOOKUP(A6161,Questionnaire!A:KQ,52,FALSE)),"#",VLOOKUP(A6161,Questionnaire!A:KQ,52,FALSE))</f>
        <v>#</v>
      </c>
    </row>
    <row r="6162" spans="1:2">
      <c r="A6162" t="s">
        <v>296</v>
      </c>
      <c r="B6162" t="str">
        <f>IF(ISBLANK(VLOOKUP(A6162,Questionnaire!A:KQ,52,FALSE)),"#",VLOOKUP(A6162,Questionnaire!A:KQ,52,FALSE))</f>
        <v>#</v>
      </c>
    </row>
    <row r="6163" spans="1:2">
      <c r="A6163" t="s">
        <v>301</v>
      </c>
      <c r="B6163" t="str">
        <f>IF(ISBLANK(VLOOKUP(A6163,Questionnaire!A:KQ,52,FALSE)),"#",VLOOKUP(A6163,Questionnaire!A:KQ,52,FALSE))</f>
        <v>#</v>
      </c>
    </row>
    <row r="6164" spans="1:2">
      <c r="A6164" t="s">
        <v>303</v>
      </c>
      <c r="B6164" t="str">
        <f>IF(ISBLANK(VLOOKUP(A6164,Questionnaire!A:KQ,52,FALSE)),"#",VLOOKUP(A6164,Questionnaire!A:KQ,52,FALSE))</f>
        <v>#</v>
      </c>
    </row>
    <row r="6165" spans="1:2">
      <c r="A6165" t="s">
        <v>305</v>
      </c>
      <c r="B6165" t="str">
        <f>IF(ISBLANK(VLOOKUP(A6165,Questionnaire!A:KQ,52,FALSE)),"#",VLOOKUP(A6165,Questionnaire!A:KQ,52,FALSE))</f>
        <v>#</v>
      </c>
    </row>
    <row r="6166" spans="1:2">
      <c r="A6166" t="s">
        <v>307</v>
      </c>
      <c r="B6166" t="str">
        <f>IF(ISBLANK(VLOOKUP(A6166,Questionnaire!A:KQ,52,FALSE)),"#",VLOOKUP(A6166,Questionnaire!A:KQ,52,FALSE))</f>
        <v>#</v>
      </c>
    </row>
    <row r="6167" spans="1:2">
      <c r="A6167" t="s">
        <v>311</v>
      </c>
      <c r="B6167" t="str">
        <f>IF(ISBLANK(VLOOKUP(A6167,Questionnaire!A:KQ,52,FALSE)),"#",VLOOKUP(A6167,Questionnaire!A:KQ,52,FALSE))</f>
        <v>#</v>
      </c>
    </row>
    <row r="6168" spans="1:2">
      <c r="A6168" t="s">
        <v>313</v>
      </c>
      <c r="B6168" t="str">
        <f>IF(ISBLANK(VLOOKUP(A6168,Questionnaire!A:KQ,52,FALSE)),"#",VLOOKUP(A6168,Questionnaire!A:KQ,52,FALSE))</f>
        <v>#</v>
      </c>
    </row>
    <row r="6169" spans="1:2">
      <c r="A6169" t="s">
        <v>314</v>
      </c>
      <c r="B6169" t="str">
        <f>IF(ISBLANK(VLOOKUP(A6169,Questionnaire!A:KQ,52,FALSE)),"#",VLOOKUP(A6169,Questionnaire!A:KQ,52,FALSE))</f>
        <v>#</v>
      </c>
    </row>
    <row r="6170" spans="1:2">
      <c r="A6170" t="s">
        <v>315</v>
      </c>
      <c r="B6170" t="str">
        <f>IF(ISBLANK(VLOOKUP(A6170,Questionnaire!A:KQ,52,FALSE)),"#",VLOOKUP(A6170,Questionnaire!A:KQ,52,FALSE))</f>
        <v>#</v>
      </c>
    </row>
    <row r="6171" spans="1:2">
      <c r="A6171" t="s">
        <v>317</v>
      </c>
      <c r="B6171" t="str">
        <f>IF(ISBLANK(VLOOKUP(A6171,Questionnaire!A:KQ,52,FALSE)),"#",VLOOKUP(A6171,Questionnaire!A:KQ,52,FALSE))</f>
        <v>#</v>
      </c>
    </row>
    <row r="6172" spans="1:2">
      <c r="A6172" t="s">
        <v>319</v>
      </c>
      <c r="B6172" t="str">
        <f>IF(ISBLANK(VLOOKUP(A6172,Questionnaire!A:KQ,52,FALSE)),"#",VLOOKUP(A6172,Questionnaire!A:KQ,52,FALSE))</f>
        <v>#</v>
      </c>
    </row>
    <row r="6173" spans="1:2">
      <c r="A6173" t="s">
        <v>322</v>
      </c>
      <c r="B6173" t="str">
        <f>IF(ISBLANK(VLOOKUP(A6173,Questionnaire!A:KQ,52,FALSE)),"#",VLOOKUP(A6173,Questionnaire!A:KQ,52,FALSE))</f>
        <v>#</v>
      </c>
    </row>
    <row r="6174" spans="1:2">
      <c r="A6174" t="s">
        <v>326</v>
      </c>
      <c r="B6174" t="str">
        <f>IF(ISBLANK(VLOOKUP(A6174,Questionnaire!A:KQ,52,FALSE)),"#",VLOOKUP(A6174,Questionnaire!A:KQ,52,FALSE))</f>
        <v>#</v>
      </c>
    </row>
    <row r="6175" spans="1:2">
      <c r="A6175" t="s">
        <v>328</v>
      </c>
      <c r="B6175" t="str">
        <f>IF(ISBLANK(VLOOKUP(A6175,Questionnaire!A:KQ,52,FALSE)),"#",VLOOKUP(A6175,Questionnaire!A:KQ,52,FALSE))</f>
        <v>#</v>
      </c>
    </row>
    <row r="6176" spans="1:2">
      <c r="A6176" t="s">
        <v>332</v>
      </c>
      <c r="B6176" t="str">
        <f>IF(ISBLANK(VLOOKUP(A6176,Questionnaire!A:KQ,52,FALSE)),"#",VLOOKUP(A6176,Questionnaire!A:KQ,52,FALSE))</f>
        <v>#</v>
      </c>
    </row>
    <row r="6177" spans="1:2">
      <c r="A6177" t="s">
        <v>333</v>
      </c>
      <c r="B6177" t="str">
        <f>IF(ISBLANK(VLOOKUP(A6177,Questionnaire!A:KQ,52,FALSE)),"#",VLOOKUP(A6177,Questionnaire!A:KQ,52,FALSE))</f>
        <v>#</v>
      </c>
    </row>
    <row r="6178" spans="1:2">
      <c r="A6178" t="s">
        <v>334</v>
      </c>
      <c r="B6178" t="str">
        <f>IF(ISBLANK(VLOOKUP(A6178,Questionnaire!A:KQ,52,FALSE)),"#",VLOOKUP(A6178,Questionnaire!A:KQ,52,FALSE))</f>
        <v>#</v>
      </c>
    </row>
    <row r="6179" spans="1:2">
      <c r="A6179" t="s">
        <v>335</v>
      </c>
      <c r="B6179" t="str">
        <f>IF(ISBLANK(VLOOKUP(A6179,Questionnaire!A:KQ,52,FALSE)),"#",VLOOKUP(A6179,Questionnaire!A:KQ,52,FALSE))</f>
        <v>#</v>
      </c>
    </row>
    <row r="6180" spans="1:2">
      <c r="A6180" t="s">
        <v>336</v>
      </c>
      <c r="B6180" t="str">
        <f>IF(ISBLANK(VLOOKUP(A6180,Questionnaire!A:KQ,52,FALSE)),"#",VLOOKUP(A6180,Questionnaire!A:KQ,52,FALSE))</f>
        <v>#</v>
      </c>
    </row>
    <row r="6181" spans="1:2">
      <c r="A6181" t="s">
        <v>337</v>
      </c>
      <c r="B6181" t="str">
        <f>IF(ISBLANK(VLOOKUP(A6181,Questionnaire!A:KQ,52,FALSE)),"#",VLOOKUP(A6181,Questionnaire!A:KQ,52,FALSE))</f>
        <v>#</v>
      </c>
    </row>
    <row r="6182" spans="1:2">
      <c r="A6182" t="s">
        <v>338</v>
      </c>
      <c r="B6182" t="str">
        <f>IF(ISBLANK(VLOOKUP(A6182,Questionnaire!A:KQ,52,FALSE)),"#",VLOOKUP(A6182,Questionnaire!A:KQ,52,FALSE))</f>
        <v>#</v>
      </c>
    </row>
    <row r="6183" spans="1:2">
      <c r="A6183" t="s">
        <v>339</v>
      </c>
      <c r="B6183" t="str">
        <f>IF(ISBLANK(VLOOKUP(A6183,Questionnaire!A:KQ,52,FALSE)),"#",VLOOKUP(A6183,Questionnaire!A:KQ,52,FALSE))</f>
        <v>#</v>
      </c>
    </row>
    <row r="6184" spans="1:2">
      <c r="A6184" t="s">
        <v>340</v>
      </c>
      <c r="B6184" t="str">
        <f>IF(ISBLANK(VLOOKUP(A6184,Questionnaire!A:KQ,52,FALSE)),"#",VLOOKUP(A6184,Questionnaire!A:KQ,52,FALSE))</f>
        <v>#</v>
      </c>
    </row>
    <row r="6185" spans="1:2">
      <c r="A6185" t="s">
        <v>341</v>
      </c>
      <c r="B6185" t="str">
        <f>IF(ISBLANK(VLOOKUP(A6185,Questionnaire!A:KQ,52,FALSE)),"#",VLOOKUP(A6185,Questionnaire!A:KQ,52,FALSE))</f>
        <v>#</v>
      </c>
    </row>
    <row r="6186" spans="1:2">
      <c r="A6186" t="s">
        <v>342</v>
      </c>
      <c r="B6186" t="str">
        <f>IF(ISBLANK(VLOOKUP(A6186,Questionnaire!A:KQ,52,FALSE)),"#",VLOOKUP(A6186,Questionnaire!A:KQ,52,FALSE))</f>
        <v>#</v>
      </c>
    </row>
    <row r="6187" spans="1:2">
      <c r="A6187" t="s">
        <v>343</v>
      </c>
      <c r="B6187" t="str">
        <f>IF(ISBLANK(VLOOKUP(A6187,Questionnaire!A:KQ,52,FALSE)),"#",VLOOKUP(A6187,Questionnaire!A:KQ,52,FALSE))</f>
        <v>#</v>
      </c>
    </row>
    <row r="6188" spans="1:2">
      <c r="A6188" t="s">
        <v>344</v>
      </c>
      <c r="B6188" t="str">
        <f>IF(ISBLANK(VLOOKUP(A6188,Questionnaire!A:KQ,52,FALSE)),"#",VLOOKUP(A6188,Questionnaire!A:KQ,52,FALSE))</f>
        <v>#</v>
      </c>
    </row>
    <row r="6189" spans="1:2">
      <c r="A6189" t="s">
        <v>345</v>
      </c>
      <c r="B6189" t="str">
        <f>IF(ISBLANK(VLOOKUP(A6189,Questionnaire!A:KQ,52,FALSE)),"#",VLOOKUP(A6189,Questionnaire!A:KQ,52,FALSE))</f>
        <v>#</v>
      </c>
    </row>
    <row r="6190" spans="1:2">
      <c r="A6190" t="s">
        <v>348</v>
      </c>
      <c r="B6190" t="str">
        <f>IF(ISBLANK(VLOOKUP(A6190,Questionnaire!A:KQ,52,FALSE)),"#",VLOOKUP(A6190,Questionnaire!A:KQ,52,FALSE))</f>
        <v>#</v>
      </c>
    </row>
    <row r="6191" spans="1:2">
      <c r="A6191" t="s">
        <v>353</v>
      </c>
      <c r="B6191" t="str">
        <f>IF(ISBLANK(VLOOKUP(A6191,Questionnaire!A:KQ,52,FALSE)),"#",VLOOKUP(A6191,Questionnaire!A:KQ,52,FALSE))</f>
        <v>#</v>
      </c>
    </row>
    <row r="6192" spans="1:2">
      <c r="A6192" t="s">
        <v>354</v>
      </c>
      <c r="B6192" t="str">
        <f>IF(ISBLANK(VLOOKUP(A6192,Questionnaire!A:KQ,52,FALSE)),"#",VLOOKUP(A6192,Questionnaire!A:KQ,52,FALSE))</f>
        <v>#</v>
      </c>
    </row>
    <row r="6193" spans="1:2">
      <c r="A6193" t="s">
        <v>355</v>
      </c>
      <c r="B6193" t="str">
        <f>IF(ISBLANK(VLOOKUP(A6193,Questionnaire!A:KQ,52,FALSE)),"#",VLOOKUP(A6193,Questionnaire!A:KQ,52,FALSE))</f>
        <v>#</v>
      </c>
    </row>
    <row r="6194" spans="1:2">
      <c r="A6194" t="s">
        <v>356</v>
      </c>
      <c r="B6194" t="str">
        <f>IF(ISBLANK(VLOOKUP(A6194,Questionnaire!A:KQ,52,FALSE)),"#",VLOOKUP(A6194,Questionnaire!A:KQ,52,FALSE))</f>
        <v>#</v>
      </c>
    </row>
    <row r="6195" spans="1:2">
      <c r="A6195" t="s">
        <v>357</v>
      </c>
      <c r="B6195" t="str">
        <f>IF(ISBLANK(VLOOKUP(A6195,Questionnaire!A:KQ,52,FALSE)),"#",VLOOKUP(A6195,Questionnaire!A:KQ,52,FALSE))</f>
        <v>#</v>
      </c>
    </row>
    <row r="6196" spans="1:2">
      <c r="A6196" t="s">
        <v>360</v>
      </c>
      <c r="B6196" t="str">
        <f>IF(ISBLANK(VLOOKUP(A6196,Questionnaire!A:KQ,52,FALSE)),"#",VLOOKUP(A6196,Questionnaire!A:KQ,52,FALSE))</f>
        <v>#</v>
      </c>
    </row>
    <row r="6197" spans="1:2">
      <c r="A6197" t="s">
        <v>362</v>
      </c>
      <c r="B6197" t="str">
        <f>IF(ISBLANK(VLOOKUP(A6197,Questionnaire!A:KQ,52,FALSE)),"#",VLOOKUP(A6197,Questionnaire!A:KQ,52,FALSE))</f>
        <v>#</v>
      </c>
    </row>
    <row r="6198" spans="1:2">
      <c r="A6198" t="s">
        <v>363</v>
      </c>
      <c r="B6198" t="str">
        <f>IF(ISBLANK(VLOOKUP(A6198,Questionnaire!A:KQ,52,FALSE)),"#",VLOOKUP(A6198,Questionnaire!A:KQ,52,FALSE))</f>
        <v>#</v>
      </c>
    </row>
    <row r="6199" spans="1:2">
      <c r="A6199" t="s">
        <v>364</v>
      </c>
      <c r="B6199" t="str">
        <f>IF(ISBLANK(VLOOKUP(A6199,Questionnaire!A:KQ,52,FALSE)),"#",VLOOKUP(A6199,Questionnaire!A:KQ,52,FALSE))</f>
        <v>#</v>
      </c>
    </row>
    <row r="6200" spans="1:2">
      <c r="A6200" t="s">
        <v>365</v>
      </c>
      <c r="B6200" t="str">
        <f>IF(ISBLANK(VLOOKUP(A6200,Questionnaire!A:KQ,52,FALSE)),"#",VLOOKUP(A6200,Questionnaire!A:KQ,52,FALSE))</f>
        <v>#</v>
      </c>
    </row>
    <row r="6201" spans="1:2">
      <c r="A6201" t="s">
        <v>366</v>
      </c>
      <c r="B6201" t="str">
        <f>IF(ISBLANK(VLOOKUP(A6201,Questionnaire!A:KQ,52,FALSE)),"#",VLOOKUP(A6201,Questionnaire!A:KQ,52,FALSE))</f>
        <v>#</v>
      </c>
    </row>
    <row r="6202" spans="1:2">
      <c r="A6202" t="s">
        <v>371</v>
      </c>
      <c r="B6202" t="str">
        <f>IF(ISBLANK(VLOOKUP(A6202,Questionnaire!A:KQ,52,FALSE)),"#",VLOOKUP(A6202,Questionnaire!A:KQ,52,FALSE))</f>
        <v>#</v>
      </c>
    </row>
    <row r="6203" spans="1:2">
      <c r="A6203" t="s">
        <v>372</v>
      </c>
      <c r="B6203" t="str">
        <f>IF(ISBLANK(VLOOKUP(A6203,Questionnaire!A:KQ,52,FALSE)),"#",VLOOKUP(A6203,Questionnaire!A:KQ,52,FALSE))</f>
        <v>#</v>
      </c>
    </row>
    <row r="6204" spans="1:2">
      <c r="A6204" t="s">
        <v>373</v>
      </c>
      <c r="B6204" t="str">
        <f>IF(ISBLANK(VLOOKUP(A6204,Questionnaire!A:KQ,52,FALSE)),"#",VLOOKUP(A6204,Questionnaire!A:KQ,52,FALSE))</f>
        <v>#</v>
      </c>
    </row>
    <row r="6205" spans="1:2">
      <c r="A6205" t="s">
        <v>374</v>
      </c>
      <c r="B6205" t="str">
        <f>IF(ISBLANK(VLOOKUP(A6205,Questionnaire!A:KQ,52,FALSE)),"#",VLOOKUP(A6205,Questionnaire!A:KQ,52,FALSE))</f>
        <v>#</v>
      </c>
    </row>
    <row r="6206" spans="1:2">
      <c r="A6206" t="s">
        <v>377</v>
      </c>
      <c r="B6206" t="str">
        <f>IF(ISBLANK(VLOOKUP(A6206,Questionnaire!A:KQ,52,FALSE)),"#",VLOOKUP(A6206,Questionnaire!A:KQ,52,FALSE))</f>
        <v>#</v>
      </c>
    </row>
    <row r="6207" spans="1:2">
      <c r="A6207" t="s">
        <v>379</v>
      </c>
      <c r="B6207" t="str">
        <f>IF(ISBLANK(VLOOKUP(A6207,Questionnaire!A:KQ,52,FALSE)),"#",VLOOKUP(A6207,Questionnaire!A:KQ,52,FALSE))</f>
        <v>#</v>
      </c>
    </row>
    <row r="6208" spans="1:2">
      <c r="A6208" t="s">
        <v>380</v>
      </c>
      <c r="B6208" t="str">
        <f>IF(ISBLANK(VLOOKUP(A6208,Questionnaire!A:KQ,52,FALSE)),"#",VLOOKUP(A6208,Questionnaire!A:KQ,52,FALSE))</f>
        <v>#</v>
      </c>
    </row>
    <row r="6209" spans="1:2">
      <c r="A6209" t="s">
        <v>381</v>
      </c>
      <c r="B6209" t="str">
        <f>IF(ISBLANK(VLOOKUP(A6209,Questionnaire!A:KQ,52,FALSE)),"#",VLOOKUP(A6209,Questionnaire!A:KQ,52,FALSE))</f>
        <v>#</v>
      </c>
    </row>
    <row r="6210" spans="1:2">
      <c r="A6210" t="s">
        <v>382</v>
      </c>
      <c r="B6210" t="str">
        <f>IF(ISBLANK(VLOOKUP(A6210,Questionnaire!A:KQ,52,FALSE)),"#",VLOOKUP(A6210,Questionnaire!A:KQ,52,FALSE))</f>
        <v>#</v>
      </c>
    </row>
    <row r="6211" spans="1:2">
      <c r="A6211" t="s">
        <v>384</v>
      </c>
      <c r="B6211" t="str">
        <f>IF(ISBLANK(VLOOKUP(A6211,Questionnaire!A:KQ,52,FALSE)),"#",VLOOKUP(A6211,Questionnaire!A:KQ,52,FALSE))</f>
        <v>#</v>
      </c>
    </row>
    <row r="6212" spans="1:2">
      <c r="A6212" t="s">
        <v>387</v>
      </c>
      <c r="B6212" t="str">
        <f>IF(ISBLANK(VLOOKUP(A6212,Questionnaire!A:KQ,52,FALSE)),"#",VLOOKUP(A6212,Questionnaire!A:KQ,52,FALSE))</f>
        <v>#</v>
      </c>
    </row>
    <row r="6213" spans="1:2">
      <c r="A6213" t="s">
        <v>391</v>
      </c>
      <c r="B6213" t="str">
        <f>IF(ISBLANK(VLOOKUP(A6213,Questionnaire!A:KQ,52,FALSE)),"#",VLOOKUP(A6213,Questionnaire!A:KQ,52,FALSE))</f>
        <v>#</v>
      </c>
    </row>
    <row r="6214" spans="1:2">
      <c r="A6214" t="s">
        <v>393</v>
      </c>
      <c r="B6214" t="str">
        <f>IF(ISBLANK(VLOOKUP(A6214,Questionnaire!A:KQ,52,FALSE)),"#",VLOOKUP(A6214,Questionnaire!A:KQ,52,FALSE))</f>
        <v>#</v>
      </c>
    </row>
    <row r="6215" spans="1:2">
      <c r="A6215" t="s">
        <v>395</v>
      </c>
      <c r="B6215" t="str">
        <f>IF(ISBLANK(VLOOKUP(A6215,Questionnaire!A:KQ,52,FALSE)),"#",VLOOKUP(A6215,Questionnaire!A:KQ,52,FALSE))</f>
        <v>#</v>
      </c>
    </row>
    <row r="6216" spans="1:2">
      <c r="A6216" t="s">
        <v>398</v>
      </c>
      <c r="B6216" t="str">
        <f>IF(ISBLANK(VLOOKUP(A6216,Questionnaire!A:KQ,52,FALSE)),"#",VLOOKUP(A6216,Questionnaire!A:KQ,52,FALSE))</f>
        <v>#</v>
      </c>
    </row>
    <row r="6217" spans="1:2">
      <c r="A6217" t="s">
        <v>402</v>
      </c>
      <c r="B6217" t="str">
        <f>IF(ISBLANK(VLOOKUP(A6217,Questionnaire!A:KQ,52,FALSE)),"#",VLOOKUP(A6217,Questionnaire!A:KQ,52,FALSE))</f>
        <v>#</v>
      </c>
    </row>
    <row r="6218" spans="1:2">
      <c r="A6218" t="s">
        <v>405</v>
      </c>
      <c r="B6218" t="str">
        <f>IF(ISBLANK(VLOOKUP(A6218,Questionnaire!A:KQ,52,FALSE)),"#",VLOOKUP(A6218,Questionnaire!A:KQ,52,FALSE))</f>
        <v>#</v>
      </c>
    </row>
    <row r="6219" spans="1:2">
      <c r="A6219" t="s">
        <v>409</v>
      </c>
      <c r="B6219" t="str">
        <f>IF(ISBLANK(VLOOKUP(A6219,Questionnaire!A:KQ,52,FALSE)),"#",VLOOKUP(A6219,Questionnaire!A:KQ,52,FALSE))</f>
        <v>#</v>
      </c>
    </row>
    <row r="6220" spans="1:2">
      <c r="A6220" t="s">
        <v>412</v>
      </c>
      <c r="B6220" t="str">
        <f>IF(ISBLANK(VLOOKUP(A6220,Questionnaire!A:KQ,52,FALSE)),"#",VLOOKUP(A6220,Questionnaire!A:KQ,52,FALSE))</f>
        <v>#</v>
      </c>
    </row>
    <row r="6221" spans="1:2">
      <c r="A6221" t="s">
        <v>415</v>
      </c>
      <c r="B6221" t="str">
        <f>IF(ISBLANK(VLOOKUP(A6221,Questionnaire!A:KQ,52,FALSE)),"#",VLOOKUP(A6221,Questionnaire!A:KQ,52,FALSE))</f>
        <v>#</v>
      </c>
    </row>
    <row r="6222" spans="1:2">
      <c r="A6222" t="s">
        <v>418</v>
      </c>
      <c r="B6222" t="str">
        <f>IF(ISBLANK(VLOOKUP(A6222,Questionnaire!A:KQ,52,FALSE)),"#",VLOOKUP(A6222,Questionnaire!A:KQ,52,FALSE))</f>
        <v>#</v>
      </c>
    </row>
    <row r="6223" spans="1:2">
      <c r="A6223" t="s">
        <v>421</v>
      </c>
      <c r="B6223" t="str">
        <f>IF(ISBLANK(VLOOKUP(A6223,Questionnaire!A:KQ,52,FALSE)),"#",VLOOKUP(A6223,Questionnaire!A:KQ,52,FALSE))</f>
        <v>#</v>
      </c>
    </row>
    <row r="6224" spans="1:2">
      <c r="A6224" t="s">
        <v>424</v>
      </c>
      <c r="B6224" t="str">
        <f>IF(ISBLANK(VLOOKUP(A6224,Questionnaire!A:KQ,52,FALSE)),"#",VLOOKUP(A6224,Questionnaire!A:KQ,52,FALSE))</f>
        <v>#</v>
      </c>
    </row>
    <row r="6225" spans="1:2">
      <c r="A6225" t="s">
        <v>429</v>
      </c>
      <c r="B6225" t="str">
        <f>IF(ISBLANK(VLOOKUP(A6225,Questionnaire!A:KQ,52,FALSE)),"#",VLOOKUP(A6225,Questionnaire!A:KQ,52,FALSE))</f>
        <v>#</v>
      </c>
    </row>
    <row r="6226" spans="1:2">
      <c r="A6226" t="s">
        <v>432</v>
      </c>
      <c r="B6226" t="str">
        <f>IF(ISBLANK(VLOOKUP(A6226,Questionnaire!A:KQ,52,FALSE)),"#",VLOOKUP(A6226,Questionnaire!A:KQ,52,FALSE))</f>
        <v>#</v>
      </c>
    </row>
    <row r="6227" spans="1:2">
      <c r="A6227" t="s">
        <v>435</v>
      </c>
      <c r="B6227" t="str">
        <f>IF(ISBLANK(VLOOKUP(A6227,Questionnaire!A:KQ,52,FALSE)),"#",VLOOKUP(A6227,Questionnaire!A:KQ,52,FALSE))</f>
        <v>#</v>
      </c>
    </row>
    <row r="6228" spans="1:2">
      <c r="A6228" t="s">
        <v>437</v>
      </c>
      <c r="B6228" t="str">
        <f>IF(ISBLANK(VLOOKUP(A6228,Questionnaire!A:KQ,52,FALSE)),"#",VLOOKUP(A6228,Questionnaire!A:KQ,52,FALSE))</f>
        <v>#</v>
      </c>
    </row>
    <row r="6229" spans="1:2">
      <c r="A6229" t="s">
        <v>439</v>
      </c>
      <c r="B6229" t="str">
        <f>IF(ISBLANK(VLOOKUP(A6229,Questionnaire!A:KQ,52,FALSE)),"#",VLOOKUP(A6229,Questionnaire!A:KQ,52,FALSE))</f>
        <v>#</v>
      </c>
    </row>
    <row r="6230" spans="1:2">
      <c r="A6230" t="s">
        <v>442</v>
      </c>
      <c r="B6230" t="str">
        <f>IF(ISBLANK(VLOOKUP(A6230,Questionnaire!A:KQ,52,FALSE)),"#",VLOOKUP(A6230,Questionnaire!A:KQ,52,FALSE))</f>
        <v>#</v>
      </c>
    </row>
    <row r="6231" spans="1:2">
      <c r="A6231" t="s">
        <v>445</v>
      </c>
      <c r="B6231" t="str">
        <f>IF(ISBLANK(VLOOKUP(A6231,Questionnaire!A:KQ,52,FALSE)),"#",VLOOKUP(A6231,Questionnaire!A:KQ,52,FALSE))</f>
        <v>#</v>
      </c>
    </row>
    <row r="6232" spans="1:2">
      <c r="A6232" t="s">
        <v>448</v>
      </c>
      <c r="B6232" t="str">
        <f>IF(ISBLANK(VLOOKUP(A6232,Questionnaire!A:KQ,52,FALSE)),"#",VLOOKUP(A6232,Questionnaire!A:KQ,52,FALSE))</f>
        <v>#</v>
      </c>
    </row>
    <row r="6233" spans="1:2">
      <c r="A6233" t="s">
        <v>452</v>
      </c>
      <c r="B6233" t="str">
        <f>IF(ISBLANK(VLOOKUP(A6233,Questionnaire!A:KQ,52,FALSE)),"#",VLOOKUP(A6233,Questionnaire!A:KQ,52,FALSE))</f>
        <v>#</v>
      </c>
    </row>
    <row r="6234" spans="1:2">
      <c r="A6234" t="s">
        <v>455</v>
      </c>
      <c r="B6234" t="str">
        <f>IF(ISBLANK(VLOOKUP(A6234,Questionnaire!A:KQ,52,FALSE)),"#",VLOOKUP(A6234,Questionnaire!A:KQ,52,FALSE))</f>
        <v>#</v>
      </c>
    </row>
    <row r="6235" spans="1:2">
      <c r="A6235" t="s">
        <v>458</v>
      </c>
      <c r="B6235" t="str">
        <f>IF(ISBLANK(VLOOKUP(A6235,Questionnaire!A:KQ,52,FALSE)),"#",VLOOKUP(A6235,Questionnaire!A:KQ,52,FALSE))</f>
        <v>#</v>
      </c>
    </row>
    <row r="6236" spans="1:2">
      <c r="A6236" t="s">
        <v>461</v>
      </c>
      <c r="B6236" t="str">
        <f>IF(ISBLANK(VLOOKUP(A6236,Questionnaire!A:KQ,52,FALSE)),"#",VLOOKUP(A6236,Questionnaire!A:KQ,52,FALSE))</f>
        <v>#</v>
      </c>
    </row>
    <row r="6237" spans="1:2">
      <c r="A6237" t="s">
        <v>465</v>
      </c>
      <c r="B6237" t="str">
        <f>IF(ISBLANK(VLOOKUP(A6237,Questionnaire!A:KQ,52,FALSE)),"#",VLOOKUP(A6237,Questionnaire!A:KQ,52,FALSE))</f>
        <v>#</v>
      </c>
    </row>
    <row r="6238" spans="1:2">
      <c r="A6238" t="s">
        <v>467</v>
      </c>
      <c r="B6238" t="str">
        <f>IF(ISBLANK(VLOOKUP(A6238,Questionnaire!A:KQ,52,FALSE)),"#",VLOOKUP(A6238,Questionnaire!A:KQ,52,FALSE))</f>
        <v>#</v>
      </c>
    </row>
    <row r="6239" spans="1:2">
      <c r="A6239" t="s">
        <v>469</v>
      </c>
      <c r="B6239" t="str">
        <f>IF(ISBLANK(VLOOKUP(A6239,Questionnaire!A:KQ,52,FALSE)),"#",VLOOKUP(A6239,Questionnaire!A:KQ,52,FALSE))</f>
        <v>#</v>
      </c>
    </row>
    <row r="6240" spans="1:2">
      <c r="A6240" t="s">
        <v>471</v>
      </c>
      <c r="B6240" t="str">
        <f>IF(ISBLANK(VLOOKUP(A6240,Questionnaire!A:KQ,52,FALSE)),"#",VLOOKUP(A6240,Questionnaire!A:KQ,52,FALSE))</f>
        <v>#</v>
      </c>
    </row>
    <row r="6241" spans="1:3">
      <c r="A6241" t="s">
        <v>473</v>
      </c>
      <c r="B6241" t="str">
        <f>IF(ISBLANK(VLOOKUP(A6241,Questionnaire!A:KQ,52,FALSE)),"#",VLOOKUP(A6241,Questionnaire!A:KQ,52,FALSE))</f>
        <v>#</v>
      </c>
    </row>
    <row r="6242" spans="1:3">
      <c r="A6242" t="s">
        <v>475</v>
      </c>
      <c r="B6242" t="str">
        <f>IF(ISBLANK(VLOOKUP(A6242,Questionnaire!A:KQ,52,FALSE)),"#",VLOOKUP(A6242,Questionnaire!A:KQ,52,FALSE))</f>
        <v>#</v>
      </c>
    </row>
    <row r="6243" spans="1:3">
      <c r="A6243" t="s">
        <v>185</v>
      </c>
      <c r="B6243" t="str">
        <f>IF(ISBLANK(VLOOKUP(A6243,Questionnaire!A:KQ,53,FALSE)),"#",VLOOKUP(A6243,Questionnaire!A:KQ,53,FALSE))</f>
        <v>#</v>
      </c>
      <c r="C6243">
        <v>50</v>
      </c>
    </row>
    <row r="6244" spans="1:3">
      <c r="A6244" t="s">
        <v>187</v>
      </c>
      <c r="B6244" t="str">
        <f>IF(ISNA(VLOOKUP(VLOOKUP(A6244,Questionnaire!A:KQ,53,FALSE),'CORA Encoding'!D:E,2,FALSE)),"#",VLOOKUP(VLOOKUP(A6244,Questionnaire!A:KQ,53,FALSE),'CORA Encoding'!D:E,2,FALSE))</f>
        <v>#</v>
      </c>
    </row>
    <row r="6245" spans="1:3">
      <c r="A6245" t="s">
        <v>189</v>
      </c>
      <c r="B6245" t="str">
        <f>IF(ISNA(VLOOKUP(VLOOKUP(A6245,Questionnaire!A:KQ,53,FALSE),'CORA Encoding'!G:H,2,FALSE)),"#",VLOOKUP(VLOOKUP(A6245,Questionnaire!A:KQ,53,FALSE),'CORA Encoding'!G:H,2,FALSE))</f>
        <v>#</v>
      </c>
    </row>
    <row r="6246" spans="1:3">
      <c r="A6246" t="s">
        <v>191</v>
      </c>
      <c r="B6246" t="str">
        <f>IF(ISNA(VLOOKUP(VLOOKUP(A6246,Questionnaire!A:KQ,53,FALSE),'Country List'!E:F,2,FALSE)),"#",VLOOKUP(VLOOKUP(A6246,Questionnaire!A:KQ,53,FALSE),'Country List'!E:F,2,FALSE))</f>
        <v>#</v>
      </c>
    </row>
    <row r="6247" spans="1:3">
      <c r="A6247" t="s">
        <v>193</v>
      </c>
      <c r="B6247" t="str">
        <f>IF(ISNA(VLOOKUP(VLOOKUP(A6247,Questionnaire!A:KQ,53,FALSE),'Industry List'!B:C,2,FALSE)),"#",VLOOKUP(VLOOKUP(A6247,Questionnaire!A:KQ,53,FALSE),'Industry List'!B:C,2,FALSE))</f>
        <v>#</v>
      </c>
    </row>
    <row r="6248" spans="1:3">
      <c r="A6248" t="s">
        <v>197</v>
      </c>
      <c r="B6248" t="str">
        <f>IF(ISBLANK(VLOOKUP(A6248,Questionnaire!A:KQ,53,FALSE)),"#",VLOOKUP(A6248,Questionnaire!A:KQ,53,FALSE))</f>
        <v>#</v>
      </c>
    </row>
    <row r="6249" spans="1:3">
      <c r="A6249" t="s">
        <v>201</v>
      </c>
      <c r="B6249" t="str">
        <f>IF(ISBLANK(VLOOKUP(A6249,Questionnaire!A:KQ,53,FALSE)),"#",VLOOKUP(A6249,Questionnaire!A:KQ,53,FALSE))</f>
        <v>#</v>
      </c>
    </row>
    <row r="6250" spans="1:3">
      <c r="A6250" t="s">
        <v>203</v>
      </c>
      <c r="B6250" t="str">
        <f>IF(ISNA(VLOOKUP(VLOOKUP(A6250,Questionnaire!A:KQ,53,FALSE),'CORA Encoding'!J:K,2,FALSE)),"#",VLOOKUP(VLOOKUP(A6250,Questionnaire!A:KQ,53,FALSE),'CORA Encoding'!J:K,2,FALSE))</f>
        <v>#</v>
      </c>
    </row>
    <row r="6251" spans="1:3">
      <c r="A6251" t="s">
        <v>208</v>
      </c>
      <c r="B6251" t="str">
        <f>IF(ISBLANK(VLOOKUP(A6251,Questionnaire!A:KQ,53,FALSE)),"#",VLOOKUP(A6251,Questionnaire!A:KQ,53,FALSE))</f>
        <v>#</v>
      </c>
    </row>
    <row r="6252" spans="1:3">
      <c r="A6252" t="s">
        <v>213</v>
      </c>
      <c r="B6252" t="str">
        <f>IF(ISBLANK(VLOOKUP(A6252,Questionnaire!A:KQ,53,FALSE)),"#",VLOOKUP(A6252,Questionnaire!A:KQ,53,FALSE))</f>
        <v>#</v>
      </c>
    </row>
    <row r="6253" spans="1:3">
      <c r="A6253" t="s">
        <v>215</v>
      </c>
      <c r="B6253" t="str">
        <f>IF(ISBLANK(VLOOKUP(A6253,Questionnaire!A:KQ,53,FALSE)),"#",VLOOKUP(A6253,Questionnaire!A:KQ,53,FALSE))</f>
        <v>#</v>
      </c>
    </row>
    <row r="6254" spans="1:3">
      <c r="A6254" t="s">
        <v>217</v>
      </c>
      <c r="B6254" t="str">
        <f>IF(ISBLANK(VLOOKUP(A6254,Questionnaire!A:KQ,53,FALSE)),"#",VLOOKUP(A6254,Questionnaire!A:KQ,53,FALSE))</f>
        <v>#</v>
      </c>
    </row>
    <row r="6255" spans="1:3">
      <c r="A6255" t="s">
        <v>219</v>
      </c>
      <c r="B6255" t="str">
        <f>IF(ISBLANK(VLOOKUP(A6255,Questionnaire!A:KQ,53,FALSE)),"#",VLOOKUP(A6255,Questionnaire!A:KQ,53,FALSE))</f>
        <v>#</v>
      </c>
    </row>
    <row r="6256" spans="1:3">
      <c r="A6256" t="s">
        <v>221</v>
      </c>
      <c r="B6256" t="str">
        <f>IF(ISBLANK(VLOOKUP(A6256,Questionnaire!A:KQ,53,FALSE)),"#",VLOOKUP(A6256,Questionnaire!A:KQ,53,FALSE))</f>
        <v>#</v>
      </c>
    </row>
    <row r="6257" spans="1:2">
      <c r="A6257" t="s">
        <v>223</v>
      </c>
      <c r="B6257" t="str">
        <f>IF(ISBLANK(VLOOKUP(A6257,Questionnaire!A:KQ,53,FALSE)),"#",VLOOKUP(A6257,Questionnaire!A:KQ,53,FALSE))</f>
        <v>#</v>
      </c>
    </row>
    <row r="6258" spans="1:2">
      <c r="A6258" t="s">
        <v>225</v>
      </c>
      <c r="B6258" t="str">
        <f>IF(ISBLANK(VLOOKUP(A6258,Questionnaire!A:KQ,53,FALSE)),"#",VLOOKUP(A6258,Questionnaire!A:KQ,53,FALSE))</f>
        <v>#</v>
      </c>
    </row>
    <row r="6259" spans="1:2">
      <c r="A6259" t="s">
        <v>227</v>
      </c>
      <c r="B6259" t="str">
        <f>IF(ISBLANK(VLOOKUP(A6259,Questionnaire!A:KQ,53,FALSE)),"#",VLOOKUP(A6259,Questionnaire!A:KQ,53,FALSE))</f>
        <v>#</v>
      </c>
    </row>
    <row r="6260" spans="1:2">
      <c r="A6260" t="s">
        <v>229</v>
      </c>
      <c r="B6260" t="str">
        <f>IF(ISBLANK(VLOOKUP(A6260,Questionnaire!A:KQ,53,FALSE)),"#",VLOOKUP(A6260,Questionnaire!A:KQ,53,FALSE))</f>
        <v>#</v>
      </c>
    </row>
    <row r="6261" spans="1:2">
      <c r="A6261" t="s">
        <v>231</v>
      </c>
      <c r="B6261" t="str">
        <f>IF(ISBLANK(VLOOKUP(A6261,Questionnaire!A:KQ,53,FALSE)),"#",VLOOKUP(A6261,Questionnaire!A:KQ,53,FALSE))</f>
        <v>#</v>
      </c>
    </row>
    <row r="6262" spans="1:2">
      <c r="A6262" t="s">
        <v>233</v>
      </c>
      <c r="B6262" t="str">
        <f>IF(ISBLANK(VLOOKUP(A6262,Questionnaire!A:KQ,53,FALSE)),"#",VLOOKUP(A6262,Questionnaire!A:KQ,53,FALSE))</f>
        <v>#</v>
      </c>
    </row>
    <row r="6263" spans="1:2">
      <c r="A6263" t="s">
        <v>235</v>
      </c>
      <c r="B6263" t="str">
        <f>IF(ISBLANK(VLOOKUP(A6263,Questionnaire!A:KQ,53,FALSE)),"#",VLOOKUP(A6263,Questionnaire!A:KQ,53,FALSE))</f>
        <v>#</v>
      </c>
    </row>
    <row r="6264" spans="1:2">
      <c r="A6264" t="s">
        <v>237</v>
      </c>
      <c r="B6264" t="str">
        <f>IF(ISBLANK(VLOOKUP(A6264,Questionnaire!A:KQ,53,FALSE)),"#",VLOOKUP(A6264,Questionnaire!A:KQ,53,FALSE))</f>
        <v>#</v>
      </c>
    </row>
    <row r="6265" spans="1:2">
      <c r="A6265" t="s">
        <v>239</v>
      </c>
      <c r="B6265" t="str">
        <f>IF(ISBLANK(VLOOKUP(A6265,Questionnaire!A:KQ,53,FALSE)),"#",VLOOKUP(A6265,Questionnaire!A:KQ,53,FALSE))</f>
        <v>#</v>
      </c>
    </row>
    <row r="6266" spans="1:2">
      <c r="A6266" t="s">
        <v>242</v>
      </c>
      <c r="B6266" t="str">
        <f>IF(ISBLANK(VLOOKUP(A6266,Questionnaire!A:KQ,53,FALSE)),"#",VLOOKUP(A6266,Questionnaire!A:KQ,53,FALSE))</f>
        <v>#</v>
      </c>
    </row>
    <row r="6267" spans="1:2">
      <c r="A6267" t="s">
        <v>245</v>
      </c>
      <c r="B6267" t="str">
        <f>IF(ISBLANK(VLOOKUP(A6267,Questionnaire!A:KQ,53,FALSE)),"#",VLOOKUP(A6267,Questionnaire!A:KQ,53,FALSE))</f>
        <v>#</v>
      </c>
    </row>
    <row r="6268" spans="1:2">
      <c r="A6268" t="s">
        <v>247</v>
      </c>
      <c r="B6268" t="str">
        <f>IF(ISBLANK(VLOOKUP(A6268,Questionnaire!A:KQ,53,FALSE)),"#",VLOOKUP(A6268,Questionnaire!A:KQ,53,FALSE))</f>
        <v>#</v>
      </c>
    </row>
    <row r="6269" spans="1:2">
      <c r="A6269" t="s">
        <v>249</v>
      </c>
      <c r="B6269" t="str">
        <f>IF(ISBLANK(VLOOKUP(A6269,Questionnaire!A:KQ,53,FALSE)),"#",VLOOKUP(A6269,Questionnaire!A:KQ,53,FALSE))</f>
        <v>#</v>
      </c>
    </row>
    <row r="6270" spans="1:2">
      <c r="A6270" t="s">
        <v>250</v>
      </c>
      <c r="B6270" t="str">
        <f>IF(ISBLANK(VLOOKUP(A6270,Questionnaire!A:KQ,53,FALSE)),"#",VLOOKUP(A6270,Questionnaire!A:KQ,53,FALSE))</f>
        <v>#</v>
      </c>
    </row>
    <row r="6271" spans="1:2">
      <c r="A6271" t="s">
        <v>252</v>
      </c>
      <c r="B6271" t="str">
        <f>IF(ISBLANK(VLOOKUP(A6271,Questionnaire!A:KQ,53,FALSE)),"#",VLOOKUP(A6271,Questionnaire!A:KQ,53,FALSE))</f>
        <v>#</v>
      </c>
    </row>
    <row r="6272" spans="1:2">
      <c r="A6272" t="s">
        <v>255</v>
      </c>
      <c r="B6272" t="str">
        <f>IF(ISBLANK(VLOOKUP(A6272,Questionnaire!A:KQ,53,FALSE)),"#",VLOOKUP(A6272,Questionnaire!A:KQ,53,FALSE))</f>
        <v>#</v>
      </c>
    </row>
    <row r="6273" spans="1:2">
      <c r="A6273" t="s">
        <v>258</v>
      </c>
      <c r="B6273" t="str">
        <f>IF(ISNA(VLOOKUP(VLOOKUP(A6273,Questionnaire!A:KQ,53,FALSE),'CORA Encoding'!M:N,2,FALSE)),"#",VLOOKUP(VLOOKUP(A6273,Questionnaire!A:KQ,53,FALSE),'CORA Encoding'!M:N,2,FALSE))</f>
        <v>#</v>
      </c>
    </row>
    <row r="6274" spans="1:2">
      <c r="A6274" t="s">
        <v>261</v>
      </c>
      <c r="B6274" t="str">
        <f>IF(ISBLANK(VLOOKUP(A6274,Questionnaire!A:KQ,53,FALSE)),"#",VLOOKUP(A6274,Questionnaire!A:KQ,53,FALSE))</f>
        <v>#</v>
      </c>
    </row>
    <row r="6275" spans="1:2">
      <c r="A6275" t="s">
        <v>263</v>
      </c>
      <c r="B6275" t="str">
        <f>IF(ISBLANK(VLOOKUP(A6275,Questionnaire!A:KQ,53,FALSE)),"#",VLOOKUP(A6275,Questionnaire!A:KQ,53,FALSE))</f>
        <v>#</v>
      </c>
    </row>
    <row r="6276" spans="1:2">
      <c r="A6276" t="s">
        <v>265</v>
      </c>
      <c r="B6276" t="str">
        <f>IF(ISBLANK(VLOOKUP(A6276,Questionnaire!A:KQ,53,FALSE)),"#",VLOOKUP(A6276,Questionnaire!A:KQ,53,FALSE))</f>
        <v>#</v>
      </c>
    </row>
    <row r="6277" spans="1:2">
      <c r="A6277" t="s">
        <v>267</v>
      </c>
      <c r="B6277" t="str">
        <f>IF(ISBLANK(VLOOKUP(A6277,Questionnaire!A:KQ,53,FALSE)),"#",VLOOKUP(A6277,Questionnaire!A:KQ,53,FALSE))</f>
        <v>#</v>
      </c>
    </row>
    <row r="6278" spans="1:2">
      <c r="A6278" t="s">
        <v>269</v>
      </c>
      <c r="B6278" t="str">
        <f>IF(ISBLANK(VLOOKUP(A6278,Questionnaire!A:KQ,53,FALSE)),"#",VLOOKUP(A6278,Questionnaire!A:KQ,53,FALSE))</f>
        <v>#</v>
      </c>
    </row>
    <row r="6279" spans="1:2">
      <c r="A6279" t="s">
        <v>274</v>
      </c>
      <c r="B6279" t="str">
        <f>IF(ISBLANK(VLOOKUP(A6279,Questionnaire!A:KQ,53,FALSE)),"#",VLOOKUP(A6279,Questionnaire!A:KQ,53,FALSE))</f>
        <v>#</v>
      </c>
    </row>
    <row r="6280" spans="1:2">
      <c r="A6280" t="s">
        <v>276</v>
      </c>
      <c r="B6280" t="str">
        <f>IF(ISBLANK(VLOOKUP(A6280,Questionnaire!A:KQ,53,FALSE)),"#",VLOOKUP(A6280,Questionnaire!A:KQ,53,FALSE))</f>
        <v>#</v>
      </c>
    </row>
    <row r="6281" spans="1:2">
      <c r="A6281" t="s">
        <v>278</v>
      </c>
      <c r="B6281" t="str">
        <f>IF(ISBLANK(VLOOKUP(A6281,Questionnaire!A:KQ,53,FALSE)),"#",VLOOKUP(A6281,Questionnaire!A:KQ,53,FALSE))</f>
        <v>#</v>
      </c>
    </row>
    <row r="6282" spans="1:2">
      <c r="A6282" t="s">
        <v>280</v>
      </c>
      <c r="B6282" t="str">
        <f>IF(ISBLANK(VLOOKUP(A6282,Questionnaire!A:KQ,53,FALSE)),"#",VLOOKUP(A6282,Questionnaire!A:KQ,53,FALSE))</f>
        <v>#</v>
      </c>
    </row>
    <row r="6283" spans="1:2">
      <c r="A6283" t="s">
        <v>282</v>
      </c>
      <c r="B6283" t="str">
        <f>IF(ISBLANK(VLOOKUP(A6283,Questionnaire!A:KQ,53,FALSE)),"#",VLOOKUP(A6283,Questionnaire!A:KQ,53,FALSE))</f>
        <v>#</v>
      </c>
    </row>
    <row r="6284" spans="1:2">
      <c r="A6284" t="s">
        <v>286</v>
      </c>
      <c r="B6284" t="str">
        <f>IF(ISBLANK(VLOOKUP(A6284,Questionnaire!A:KQ,53,FALSE)),"#",VLOOKUP(A6284,Questionnaire!A:KQ,53,FALSE))</f>
        <v>#</v>
      </c>
    </row>
    <row r="6285" spans="1:2">
      <c r="A6285" t="s">
        <v>288</v>
      </c>
      <c r="B6285" t="str">
        <f>IF(ISBLANK(VLOOKUP(A6285,Questionnaire!A:KQ,53,FALSE)),"#",VLOOKUP(A6285,Questionnaire!A:KQ,53,FALSE))</f>
        <v>#</v>
      </c>
    </row>
    <row r="6286" spans="1:2">
      <c r="A6286" t="s">
        <v>290</v>
      </c>
      <c r="B6286" t="str">
        <f>IF(ISBLANK(VLOOKUP(A6286,Questionnaire!A:KQ,53,FALSE)),"#",VLOOKUP(A6286,Questionnaire!A:KQ,53,FALSE))</f>
        <v>#</v>
      </c>
    </row>
    <row r="6287" spans="1:2">
      <c r="A6287" t="s">
        <v>292</v>
      </c>
      <c r="B6287" t="str">
        <f>IF(ISBLANK(VLOOKUP(A6287,Questionnaire!A:KQ,53,FALSE)),"#",VLOOKUP(A6287,Questionnaire!A:KQ,53,FALSE))</f>
        <v>#</v>
      </c>
    </row>
    <row r="6288" spans="1:2">
      <c r="A6288" t="s">
        <v>294</v>
      </c>
      <c r="B6288" t="str">
        <f>IF(ISBLANK(VLOOKUP(A6288,Questionnaire!A:KQ,53,FALSE)),"#",VLOOKUP(A6288,Questionnaire!A:KQ,53,FALSE))</f>
        <v>#</v>
      </c>
    </row>
    <row r="6289" spans="1:2">
      <c r="A6289" t="s">
        <v>296</v>
      </c>
      <c r="B6289" t="str">
        <f>IF(ISBLANK(VLOOKUP(A6289,Questionnaire!A:KQ,53,FALSE)),"#",VLOOKUP(A6289,Questionnaire!A:KQ,53,FALSE))</f>
        <v>#</v>
      </c>
    </row>
    <row r="6290" spans="1:2">
      <c r="A6290" t="s">
        <v>301</v>
      </c>
      <c r="B6290" t="str">
        <f>IF(ISBLANK(VLOOKUP(A6290,Questionnaire!A:KQ,53,FALSE)),"#",VLOOKUP(A6290,Questionnaire!A:KQ,53,FALSE))</f>
        <v>#</v>
      </c>
    </row>
    <row r="6291" spans="1:2">
      <c r="A6291" t="s">
        <v>303</v>
      </c>
      <c r="B6291" t="str">
        <f>IF(ISBLANK(VLOOKUP(A6291,Questionnaire!A:KQ,53,FALSE)),"#",VLOOKUP(A6291,Questionnaire!A:KQ,53,FALSE))</f>
        <v>#</v>
      </c>
    </row>
    <row r="6292" spans="1:2">
      <c r="A6292" t="s">
        <v>305</v>
      </c>
      <c r="B6292" t="str">
        <f>IF(ISBLANK(VLOOKUP(A6292,Questionnaire!A:KQ,53,FALSE)),"#",VLOOKUP(A6292,Questionnaire!A:KQ,53,FALSE))</f>
        <v>#</v>
      </c>
    </row>
    <row r="6293" spans="1:2">
      <c r="A6293" t="s">
        <v>307</v>
      </c>
      <c r="B6293" t="str">
        <f>IF(ISBLANK(VLOOKUP(A6293,Questionnaire!A:KQ,53,FALSE)),"#",VLOOKUP(A6293,Questionnaire!A:KQ,53,FALSE))</f>
        <v>#</v>
      </c>
    </row>
    <row r="6294" spans="1:2">
      <c r="A6294" t="s">
        <v>311</v>
      </c>
      <c r="B6294" t="str">
        <f>IF(ISBLANK(VLOOKUP(A6294,Questionnaire!A:KQ,53,FALSE)),"#",VLOOKUP(A6294,Questionnaire!A:KQ,53,FALSE))</f>
        <v>#</v>
      </c>
    </row>
    <row r="6295" spans="1:2">
      <c r="A6295" t="s">
        <v>313</v>
      </c>
      <c r="B6295" t="str">
        <f>IF(ISBLANK(VLOOKUP(A6295,Questionnaire!A:KQ,53,FALSE)),"#",VLOOKUP(A6295,Questionnaire!A:KQ,53,FALSE))</f>
        <v>#</v>
      </c>
    </row>
    <row r="6296" spans="1:2">
      <c r="A6296" t="s">
        <v>314</v>
      </c>
      <c r="B6296" t="str">
        <f>IF(ISBLANK(VLOOKUP(A6296,Questionnaire!A:KQ,53,FALSE)),"#",VLOOKUP(A6296,Questionnaire!A:KQ,53,FALSE))</f>
        <v>#</v>
      </c>
    </row>
    <row r="6297" spans="1:2">
      <c r="A6297" t="s">
        <v>315</v>
      </c>
      <c r="B6297" t="str">
        <f>IF(ISBLANK(VLOOKUP(A6297,Questionnaire!A:KQ,53,FALSE)),"#",VLOOKUP(A6297,Questionnaire!A:KQ,53,FALSE))</f>
        <v>#</v>
      </c>
    </row>
    <row r="6298" spans="1:2">
      <c r="A6298" t="s">
        <v>317</v>
      </c>
      <c r="B6298" t="str">
        <f>IF(ISBLANK(VLOOKUP(A6298,Questionnaire!A:KQ,53,FALSE)),"#",VLOOKUP(A6298,Questionnaire!A:KQ,53,FALSE))</f>
        <v>#</v>
      </c>
    </row>
    <row r="6299" spans="1:2">
      <c r="A6299" t="s">
        <v>319</v>
      </c>
      <c r="B6299" t="str">
        <f>IF(ISBLANK(VLOOKUP(A6299,Questionnaire!A:KQ,53,FALSE)),"#",VLOOKUP(A6299,Questionnaire!A:KQ,53,FALSE))</f>
        <v>#</v>
      </c>
    </row>
    <row r="6300" spans="1:2">
      <c r="A6300" t="s">
        <v>322</v>
      </c>
      <c r="B6300" t="str">
        <f>IF(ISBLANK(VLOOKUP(A6300,Questionnaire!A:KQ,53,FALSE)),"#",VLOOKUP(A6300,Questionnaire!A:KQ,53,FALSE))</f>
        <v>#</v>
      </c>
    </row>
    <row r="6301" spans="1:2">
      <c r="A6301" t="s">
        <v>326</v>
      </c>
      <c r="B6301" t="str">
        <f>IF(ISBLANK(VLOOKUP(A6301,Questionnaire!A:KQ,53,FALSE)),"#",VLOOKUP(A6301,Questionnaire!A:KQ,53,FALSE))</f>
        <v>#</v>
      </c>
    </row>
    <row r="6302" spans="1:2">
      <c r="A6302" t="s">
        <v>328</v>
      </c>
      <c r="B6302" t="str">
        <f>IF(ISBLANK(VLOOKUP(A6302,Questionnaire!A:KQ,53,FALSE)),"#",VLOOKUP(A6302,Questionnaire!A:KQ,53,FALSE))</f>
        <v>#</v>
      </c>
    </row>
    <row r="6303" spans="1:2">
      <c r="A6303" t="s">
        <v>332</v>
      </c>
      <c r="B6303" t="str">
        <f>IF(ISBLANK(VLOOKUP(A6303,Questionnaire!A:KQ,53,FALSE)),"#",VLOOKUP(A6303,Questionnaire!A:KQ,53,FALSE))</f>
        <v>#</v>
      </c>
    </row>
    <row r="6304" spans="1:2">
      <c r="A6304" t="s">
        <v>333</v>
      </c>
      <c r="B6304" t="str">
        <f>IF(ISBLANK(VLOOKUP(A6304,Questionnaire!A:KQ,53,FALSE)),"#",VLOOKUP(A6304,Questionnaire!A:KQ,53,FALSE))</f>
        <v>#</v>
      </c>
    </row>
    <row r="6305" spans="1:2">
      <c r="A6305" t="s">
        <v>334</v>
      </c>
      <c r="B6305" t="str">
        <f>IF(ISBLANK(VLOOKUP(A6305,Questionnaire!A:KQ,53,FALSE)),"#",VLOOKUP(A6305,Questionnaire!A:KQ,53,FALSE))</f>
        <v>#</v>
      </c>
    </row>
    <row r="6306" spans="1:2">
      <c r="A6306" t="s">
        <v>335</v>
      </c>
      <c r="B6306" t="str">
        <f>IF(ISBLANK(VLOOKUP(A6306,Questionnaire!A:KQ,53,FALSE)),"#",VLOOKUP(A6306,Questionnaire!A:KQ,53,FALSE))</f>
        <v>#</v>
      </c>
    </row>
    <row r="6307" spans="1:2">
      <c r="A6307" t="s">
        <v>336</v>
      </c>
      <c r="B6307" t="str">
        <f>IF(ISBLANK(VLOOKUP(A6307,Questionnaire!A:KQ,53,FALSE)),"#",VLOOKUP(A6307,Questionnaire!A:KQ,53,FALSE))</f>
        <v>#</v>
      </c>
    </row>
    <row r="6308" spans="1:2">
      <c r="A6308" t="s">
        <v>337</v>
      </c>
      <c r="B6308" t="str">
        <f>IF(ISBLANK(VLOOKUP(A6308,Questionnaire!A:KQ,53,FALSE)),"#",VLOOKUP(A6308,Questionnaire!A:KQ,53,FALSE))</f>
        <v>#</v>
      </c>
    </row>
    <row r="6309" spans="1:2">
      <c r="A6309" t="s">
        <v>338</v>
      </c>
      <c r="B6309" t="str">
        <f>IF(ISBLANK(VLOOKUP(A6309,Questionnaire!A:KQ,53,FALSE)),"#",VLOOKUP(A6309,Questionnaire!A:KQ,53,FALSE))</f>
        <v>#</v>
      </c>
    </row>
    <row r="6310" spans="1:2">
      <c r="A6310" t="s">
        <v>339</v>
      </c>
      <c r="B6310" t="str">
        <f>IF(ISBLANK(VLOOKUP(A6310,Questionnaire!A:KQ,53,FALSE)),"#",VLOOKUP(A6310,Questionnaire!A:KQ,53,FALSE))</f>
        <v>#</v>
      </c>
    </row>
    <row r="6311" spans="1:2">
      <c r="A6311" t="s">
        <v>340</v>
      </c>
      <c r="B6311" t="str">
        <f>IF(ISBLANK(VLOOKUP(A6311,Questionnaire!A:KQ,53,FALSE)),"#",VLOOKUP(A6311,Questionnaire!A:KQ,53,FALSE))</f>
        <v>#</v>
      </c>
    </row>
    <row r="6312" spans="1:2">
      <c r="A6312" t="s">
        <v>341</v>
      </c>
      <c r="B6312" t="str">
        <f>IF(ISBLANK(VLOOKUP(A6312,Questionnaire!A:KQ,53,FALSE)),"#",VLOOKUP(A6312,Questionnaire!A:KQ,53,FALSE))</f>
        <v>#</v>
      </c>
    </row>
    <row r="6313" spans="1:2">
      <c r="A6313" t="s">
        <v>342</v>
      </c>
      <c r="B6313" t="str">
        <f>IF(ISBLANK(VLOOKUP(A6313,Questionnaire!A:KQ,53,FALSE)),"#",VLOOKUP(A6313,Questionnaire!A:KQ,53,FALSE))</f>
        <v>#</v>
      </c>
    </row>
    <row r="6314" spans="1:2">
      <c r="A6314" t="s">
        <v>343</v>
      </c>
      <c r="B6314" t="str">
        <f>IF(ISBLANK(VLOOKUP(A6314,Questionnaire!A:KQ,53,FALSE)),"#",VLOOKUP(A6314,Questionnaire!A:KQ,53,FALSE))</f>
        <v>#</v>
      </c>
    </row>
    <row r="6315" spans="1:2">
      <c r="A6315" t="s">
        <v>344</v>
      </c>
      <c r="B6315" t="str">
        <f>IF(ISBLANK(VLOOKUP(A6315,Questionnaire!A:KQ,53,FALSE)),"#",VLOOKUP(A6315,Questionnaire!A:KQ,53,FALSE))</f>
        <v>#</v>
      </c>
    </row>
    <row r="6316" spans="1:2">
      <c r="A6316" t="s">
        <v>345</v>
      </c>
      <c r="B6316" t="str">
        <f>IF(ISBLANK(VLOOKUP(A6316,Questionnaire!A:KQ,53,FALSE)),"#",VLOOKUP(A6316,Questionnaire!A:KQ,53,FALSE))</f>
        <v>#</v>
      </c>
    </row>
    <row r="6317" spans="1:2">
      <c r="A6317" t="s">
        <v>348</v>
      </c>
      <c r="B6317" t="str">
        <f>IF(ISBLANK(VLOOKUP(A6317,Questionnaire!A:KQ,53,FALSE)),"#",VLOOKUP(A6317,Questionnaire!A:KQ,53,FALSE))</f>
        <v>#</v>
      </c>
    </row>
    <row r="6318" spans="1:2">
      <c r="A6318" t="s">
        <v>353</v>
      </c>
      <c r="B6318" t="str">
        <f>IF(ISBLANK(VLOOKUP(A6318,Questionnaire!A:KQ,53,FALSE)),"#",VLOOKUP(A6318,Questionnaire!A:KQ,53,FALSE))</f>
        <v>#</v>
      </c>
    </row>
    <row r="6319" spans="1:2">
      <c r="A6319" t="s">
        <v>354</v>
      </c>
      <c r="B6319" t="str">
        <f>IF(ISBLANK(VLOOKUP(A6319,Questionnaire!A:KQ,53,FALSE)),"#",VLOOKUP(A6319,Questionnaire!A:KQ,53,FALSE))</f>
        <v>#</v>
      </c>
    </row>
    <row r="6320" spans="1:2">
      <c r="A6320" t="s">
        <v>355</v>
      </c>
      <c r="B6320" t="str">
        <f>IF(ISBLANK(VLOOKUP(A6320,Questionnaire!A:KQ,53,FALSE)),"#",VLOOKUP(A6320,Questionnaire!A:KQ,53,FALSE))</f>
        <v>#</v>
      </c>
    </row>
    <row r="6321" spans="1:2">
      <c r="A6321" t="s">
        <v>356</v>
      </c>
      <c r="B6321" t="str">
        <f>IF(ISBLANK(VLOOKUP(A6321,Questionnaire!A:KQ,53,FALSE)),"#",VLOOKUP(A6321,Questionnaire!A:KQ,53,FALSE))</f>
        <v>#</v>
      </c>
    </row>
    <row r="6322" spans="1:2">
      <c r="A6322" t="s">
        <v>357</v>
      </c>
      <c r="B6322" t="str">
        <f>IF(ISBLANK(VLOOKUP(A6322,Questionnaire!A:KQ,53,FALSE)),"#",VLOOKUP(A6322,Questionnaire!A:KQ,53,FALSE))</f>
        <v>#</v>
      </c>
    </row>
    <row r="6323" spans="1:2">
      <c r="A6323" t="s">
        <v>360</v>
      </c>
      <c r="B6323" t="str">
        <f>IF(ISBLANK(VLOOKUP(A6323,Questionnaire!A:KQ,53,FALSE)),"#",VLOOKUP(A6323,Questionnaire!A:KQ,53,FALSE))</f>
        <v>#</v>
      </c>
    </row>
    <row r="6324" spans="1:2">
      <c r="A6324" t="s">
        <v>362</v>
      </c>
      <c r="B6324" t="str">
        <f>IF(ISBLANK(VLOOKUP(A6324,Questionnaire!A:KQ,53,FALSE)),"#",VLOOKUP(A6324,Questionnaire!A:KQ,53,FALSE))</f>
        <v>#</v>
      </c>
    </row>
    <row r="6325" spans="1:2">
      <c r="A6325" t="s">
        <v>363</v>
      </c>
      <c r="B6325" t="str">
        <f>IF(ISBLANK(VLOOKUP(A6325,Questionnaire!A:KQ,53,FALSE)),"#",VLOOKUP(A6325,Questionnaire!A:KQ,53,FALSE))</f>
        <v>#</v>
      </c>
    </row>
    <row r="6326" spans="1:2">
      <c r="A6326" t="s">
        <v>364</v>
      </c>
      <c r="B6326" t="str">
        <f>IF(ISBLANK(VLOOKUP(A6326,Questionnaire!A:KQ,53,FALSE)),"#",VLOOKUP(A6326,Questionnaire!A:KQ,53,FALSE))</f>
        <v>#</v>
      </c>
    </row>
    <row r="6327" spans="1:2">
      <c r="A6327" t="s">
        <v>365</v>
      </c>
      <c r="B6327" t="str">
        <f>IF(ISBLANK(VLOOKUP(A6327,Questionnaire!A:KQ,53,FALSE)),"#",VLOOKUP(A6327,Questionnaire!A:KQ,53,FALSE))</f>
        <v>#</v>
      </c>
    </row>
    <row r="6328" spans="1:2">
      <c r="A6328" t="s">
        <v>366</v>
      </c>
      <c r="B6328" t="str">
        <f>IF(ISBLANK(VLOOKUP(A6328,Questionnaire!A:KQ,53,FALSE)),"#",VLOOKUP(A6328,Questionnaire!A:KQ,53,FALSE))</f>
        <v>#</v>
      </c>
    </row>
    <row r="6329" spans="1:2">
      <c r="A6329" t="s">
        <v>371</v>
      </c>
      <c r="B6329" t="str">
        <f>IF(ISBLANK(VLOOKUP(A6329,Questionnaire!A:KQ,53,FALSE)),"#",VLOOKUP(A6329,Questionnaire!A:KQ,53,FALSE))</f>
        <v>#</v>
      </c>
    </row>
    <row r="6330" spans="1:2">
      <c r="A6330" t="s">
        <v>372</v>
      </c>
      <c r="B6330" t="str">
        <f>IF(ISBLANK(VLOOKUP(A6330,Questionnaire!A:KQ,53,FALSE)),"#",VLOOKUP(A6330,Questionnaire!A:KQ,53,FALSE))</f>
        <v>#</v>
      </c>
    </row>
    <row r="6331" spans="1:2">
      <c r="A6331" t="s">
        <v>373</v>
      </c>
      <c r="B6331" t="str">
        <f>IF(ISBLANK(VLOOKUP(A6331,Questionnaire!A:KQ,53,FALSE)),"#",VLOOKUP(A6331,Questionnaire!A:KQ,53,FALSE))</f>
        <v>#</v>
      </c>
    </row>
    <row r="6332" spans="1:2">
      <c r="A6332" t="s">
        <v>374</v>
      </c>
      <c r="B6332" t="str">
        <f>IF(ISBLANK(VLOOKUP(A6332,Questionnaire!A:KQ,53,FALSE)),"#",VLOOKUP(A6332,Questionnaire!A:KQ,53,FALSE))</f>
        <v>#</v>
      </c>
    </row>
    <row r="6333" spans="1:2">
      <c r="A6333" t="s">
        <v>377</v>
      </c>
      <c r="B6333" t="str">
        <f>IF(ISBLANK(VLOOKUP(A6333,Questionnaire!A:KQ,53,FALSE)),"#",VLOOKUP(A6333,Questionnaire!A:KQ,53,FALSE))</f>
        <v>#</v>
      </c>
    </row>
    <row r="6334" spans="1:2">
      <c r="A6334" t="s">
        <v>379</v>
      </c>
      <c r="B6334" t="str">
        <f>IF(ISBLANK(VLOOKUP(A6334,Questionnaire!A:KQ,53,FALSE)),"#",VLOOKUP(A6334,Questionnaire!A:KQ,53,FALSE))</f>
        <v>#</v>
      </c>
    </row>
    <row r="6335" spans="1:2">
      <c r="A6335" t="s">
        <v>380</v>
      </c>
      <c r="B6335" t="str">
        <f>IF(ISBLANK(VLOOKUP(A6335,Questionnaire!A:KQ,53,FALSE)),"#",VLOOKUP(A6335,Questionnaire!A:KQ,53,FALSE))</f>
        <v>#</v>
      </c>
    </row>
    <row r="6336" spans="1:2">
      <c r="A6336" t="s">
        <v>381</v>
      </c>
      <c r="B6336" t="str">
        <f>IF(ISBLANK(VLOOKUP(A6336,Questionnaire!A:KQ,53,FALSE)),"#",VLOOKUP(A6336,Questionnaire!A:KQ,53,FALSE))</f>
        <v>#</v>
      </c>
    </row>
    <row r="6337" spans="1:2">
      <c r="A6337" t="s">
        <v>382</v>
      </c>
      <c r="B6337" t="str">
        <f>IF(ISBLANK(VLOOKUP(A6337,Questionnaire!A:KQ,53,FALSE)),"#",VLOOKUP(A6337,Questionnaire!A:KQ,53,FALSE))</f>
        <v>#</v>
      </c>
    </row>
    <row r="6338" spans="1:2">
      <c r="A6338" t="s">
        <v>384</v>
      </c>
      <c r="B6338" t="str">
        <f>IF(ISBLANK(VLOOKUP(A6338,Questionnaire!A:KQ,53,FALSE)),"#",VLOOKUP(A6338,Questionnaire!A:KQ,53,FALSE))</f>
        <v>#</v>
      </c>
    </row>
    <row r="6339" spans="1:2">
      <c r="A6339" t="s">
        <v>387</v>
      </c>
      <c r="B6339" t="str">
        <f>IF(ISBLANK(VLOOKUP(A6339,Questionnaire!A:KQ,53,FALSE)),"#",VLOOKUP(A6339,Questionnaire!A:KQ,53,FALSE))</f>
        <v>#</v>
      </c>
    </row>
    <row r="6340" spans="1:2">
      <c r="A6340" t="s">
        <v>391</v>
      </c>
      <c r="B6340" t="str">
        <f>IF(ISBLANK(VLOOKUP(A6340,Questionnaire!A:KQ,53,FALSE)),"#",VLOOKUP(A6340,Questionnaire!A:KQ,53,FALSE))</f>
        <v>#</v>
      </c>
    </row>
    <row r="6341" spans="1:2">
      <c r="A6341" t="s">
        <v>393</v>
      </c>
      <c r="B6341" t="str">
        <f>IF(ISBLANK(VLOOKUP(A6341,Questionnaire!A:KQ,53,FALSE)),"#",VLOOKUP(A6341,Questionnaire!A:KQ,53,FALSE))</f>
        <v>#</v>
      </c>
    </row>
    <row r="6342" spans="1:2">
      <c r="A6342" t="s">
        <v>395</v>
      </c>
      <c r="B6342" t="str">
        <f>IF(ISBLANK(VLOOKUP(A6342,Questionnaire!A:KQ,53,FALSE)),"#",VLOOKUP(A6342,Questionnaire!A:KQ,53,FALSE))</f>
        <v>#</v>
      </c>
    </row>
    <row r="6343" spans="1:2">
      <c r="A6343" t="s">
        <v>398</v>
      </c>
      <c r="B6343" t="str">
        <f>IF(ISBLANK(VLOOKUP(A6343,Questionnaire!A:KQ,53,FALSE)),"#",VLOOKUP(A6343,Questionnaire!A:KQ,53,FALSE))</f>
        <v>#</v>
      </c>
    </row>
    <row r="6344" spans="1:2">
      <c r="A6344" t="s">
        <v>402</v>
      </c>
      <c r="B6344" t="str">
        <f>IF(ISBLANK(VLOOKUP(A6344,Questionnaire!A:KQ,53,FALSE)),"#",VLOOKUP(A6344,Questionnaire!A:KQ,53,FALSE))</f>
        <v>#</v>
      </c>
    </row>
    <row r="6345" spans="1:2">
      <c r="A6345" t="s">
        <v>405</v>
      </c>
      <c r="B6345" t="str">
        <f>IF(ISBLANK(VLOOKUP(A6345,Questionnaire!A:KQ,53,FALSE)),"#",VLOOKUP(A6345,Questionnaire!A:KQ,53,FALSE))</f>
        <v>#</v>
      </c>
    </row>
    <row r="6346" spans="1:2">
      <c r="A6346" t="s">
        <v>409</v>
      </c>
      <c r="B6346" t="str">
        <f>IF(ISBLANK(VLOOKUP(A6346,Questionnaire!A:KQ,53,FALSE)),"#",VLOOKUP(A6346,Questionnaire!A:KQ,53,FALSE))</f>
        <v>#</v>
      </c>
    </row>
    <row r="6347" spans="1:2">
      <c r="A6347" t="s">
        <v>412</v>
      </c>
      <c r="B6347" t="str">
        <f>IF(ISBLANK(VLOOKUP(A6347,Questionnaire!A:KQ,53,FALSE)),"#",VLOOKUP(A6347,Questionnaire!A:KQ,53,FALSE))</f>
        <v>#</v>
      </c>
    </row>
    <row r="6348" spans="1:2">
      <c r="A6348" t="s">
        <v>415</v>
      </c>
      <c r="B6348" t="str">
        <f>IF(ISBLANK(VLOOKUP(A6348,Questionnaire!A:KQ,53,FALSE)),"#",VLOOKUP(A6348,Questionnaire!A:KQ,53,FALSE))</f>
        <v>#</v>
      </c>
    </row>
    <row r="6349" spans="1:2">
      <c r="A6349" t="s">
        <v>418</v>
      </c>
      <c r="B6349" t="str">
        <f>IF(ISBLANK(VLOOKUP(A6349,Questionnaire!A:KQ,53,FALSE)),"#",VLOOKUP(A6349,Questionnaire!A:KQ,53,FALSE))</f>
        <v>#</v>
      </c>
    </row>
    <row r="6350" spans="1:2">
      <c r="A6350" t="s">
        <v>421</v>
      </c>
      <c r="B6350" t="str">
        <f>IF(ISBLANK(VLOOKUP(A6350,Questionnaire!A:KQ,53,FALSE)),"#",VLOOKUP(A6350,Questionnaire!A:KQ,53,FALSE))</f>
        <v>#</v>
      </c>
    </row>
    <row r="6351" spans="1:2">
      <c r="A6351" t="s">
        <v>424</v>
      </c>
      <c r="B6351" t="str">
        <f>IF(ISBLANK(VLOOKUP(A6351,Questionnaire!A:KQ,53,FALSE)),"#",VLOOKUP(A6351,Questionnaire!A:KQ,53,FALSE))</f>
        <v>#</v>
      </c>
    </row>
    <row r="6352" spans="1:2">
      <c r="A6352" t="s">
        <v>429</v>
      </c>
      <c r="B6352" t="str">
        <f>IF(ISBLANK(VLOOKUP(A6352,Questionnaire!A:KQ,53,FALSE)),"#",VLOOKUP(A6352,Questionnaire!A:KQ,53,FALSE))</f>
        <v>#</v>
      </c>
    </row>
    <row r="6353" spans="1:2">
      <c r="A6353" t="s">
        <v>432</v>
      </c>
      <c r="B6353" t="str">
        <f>IF(ISBLANK(VLOOKUP(A6353,Questionnaire!A:KQ,53,FALSE)),"#",VLOOKUP(A6353,Questionnaire!A:KQ,53,FALSE))</f>
        <v>#</v>
      </c>
    </row>
    <row r="6354" spans="1:2">
      <c r="A6354" t="s">
        <v>435</v>
      </c>
      <c r="B6354" t="str">
        <f>IF(ISBLANK(VLOOKUP(A6354,Questionnaire!A:KQ,53,FALSE)),"#",VLOOKUP(A6354,Questionnaire!A:KQ,53,FALSE))</f>
        <v>#</v>
      </c>
    </row>
    <row r="6355" spans="1:2">
      <c r="A6355" t="s">
        <v>437</v>
      </c>
      <c r="B6355" t="str">
        <f>IF(ISBLANK(VLOOKUP(A6355,Questionnaire!A:KQ,53,FALSE)),"#",VLOOKUP(A6355,Questionnaire!A:KQ,53,FALSE))</f>
        <v>#</v>
      </c>
    </row>
    <row r="6356" spans="1:2">
      <c r="A6356" t="s">
        <v>439</v>
      </c>
      <c r="B6356" t="str">
        <f>IF(ISBLANK(VLOOKUP(A6356,Questionnaire!A:KQ,53,FALSE)),"#",VLOOKUP(A6356,Questionnaire!A:KQ,53,FALSE))</f>
        <v>#</v>
      </c>
    </row>
    <row r="6357" spans="1:2">
      <c r="A6357" t="s">
        <v>442</v>
      </c>
      <c r="B6357" t="str">
        <f>IF(ISBLANK(VLOOKUP(A6357,Questionnaire!A:KQ,53,FALSE)),"#",VLOOKUP(A6357,Questionnaire!A:KQ,53,FALSE))</f>
        <v>#</v>
      </c>
    </row>
    <row r="6358" spans="1:2">
      <c r="A6358" t="s">
        <v>445</v>
      </c>
      <c r="B6358" t="str">
        <f>IF(ISBLANK(VLOOKUP(A6358,Questionnaire!A:KQ,53,FALSE)),"#",VLOOKUP(A6358,Questionnaire!A:KQ,53,FALSE))</f>
        <v>#</v>
      </c>
    </row>
    <row r="6359" spans="1:2">
      <c r="A6359" t="s">
        <v>448</v>
      </c>
      <c r="B6359" t="str">
        <f>IF(ISBLANK(VLOOKUP(A6359,Questionnaire!A:KQ,53,FALSE)),"#",VLOOKUP(A6359,Questionnaire!A:KQ,53,FALSE))</f>
        <v>#</v>
      </c>
    </row>
    <row r="6360" spans="1:2">
      <c r="A6360" t="s">
        <v>452</v>
      </c>
      <c r="B6360" t="str">
        <f>IF(ISBLANK(VLOOKUP(A6360,Questionnaire!A:KQ,53,FALSE)),"#",VLOOKUP(A6360,Questionnaire!A:KQ,53,FALSE))</f>
        <v>#</v>
      </c>
    </row>
    <row r="6361" spans="1:2">
      <c r="A6361" t="s">
        <v>455</v>
      </c>
      <c r="B6361" t="str">
        <f>IF(ISBLANK(VLOOKUP(A6361,Questionnaire!A:KQ,53,FALSE)),"#",VLOOKUP(A6361,Questionnaire!A:KQ,53,FALSE))</f>
        <v>#</v>
      </c>
    </row>
    <row r="6362" spans="1:2">
      <c r="A6362" t="s">
        <v>458</v>
      </c>
      <c r="B6362" t="str">
        <f>IF(ISBLANK(VLOOKUP(A6362,Questionnaire!A:KQ,53,FALSE)),"#",VLOOKUP(A6362,Questionnaire!A:KQ,53,FALSE))</f>
        <v>#</v>
      </c>
    </row>
    <row r="6363" spans="1:2">
      <c r="A6363" t="s">
        <v>461</v>
      </c>
      <c r="B6363" t="str">
        <f>IF(ISBLANK(VLOOKUP(A6363,Questionnaire!A:KQ,53,FALSE)),"#",VLOOKUP(A6363,Questionnaire!A:KQ,53,FALSE))</f>
        <v>#</v>
      </c>
    </row>
    <row r="6364" spans="1:2">
      <c r="A6364" t="s">
        <v>465</v>
      </c>
      <c r="B6364" t="str">
        <f>IF(ISBLANK(VLOOKUP(A6364,Questionnaire!A:KQ,53,FALSE)),"#",VLOOKUP(A6364,Questionnaire!A:KQ,53,FALSE))</f>
        <v>#</v>
      </c>
    </row>
    <row r="6365" spans="1:2">
      <c r="A6365" t="s">
        <v>467</v>
      </c>
      <c r="B6365" t="str">
        <f>IF(ISBLANK(VLOOKUP(A6365,Questionnaire!A:KQ,53,FALSE)),"#",VLOOKUP(A6365,Questionnaire!A:KQ,53,FALSE))</f>
        <v>#</v>
      </c>
    </row>
    <row r="6366" spans="1:2">
      <c r="A6366" t="s">
        <v>469</v>
      </c>
      <c r="B6366" t="str">
        <f>IF(ISBLANK(VLOOKUP(A6366,Questionnaire!A:KQ,53,FALSE)),"#",VLOOKUP(A6366,Questionnaire!A:KQ,53,FALSE))</f>
        <v>#</v>
      </c>
    </row>
    <row r="6367" spans="1:2">
      <c r="A6367" t="s">
        <v>471</v>
      </c>
      <c r="B6367" t="str">
        <f>IF(ISBLANK(VLOOKUP(A6367,Questionnaire!A:KQ,53,FALSE)),"#",VLOOKUP(A6367,Questionnaire!A:KQ,53,FALSE))</f>
        <v>#</v>
      </c>
    </row>
    <row r="6368" spans="1:2">
      <c r="A6368" t="s">
        <v>473</v>
      </c>
      <c r="B6368" t="str">
        <f>IF(ISBLANK(VLOOKUP(A6368,Questionnaire!A:KQ,53,FALSE)),"#",VLOOKUP(A6368,Questionnaire!A:KQ,53,FALSE))</f>
        <v>#</v>
      </c>
    </row>
    <row r="6369" spans="1:3">
      <c r="A6369" t="s">
        <v>475</v>
      </c>
      <c r="B6369" t="str">
        <f>IF(ISBLANK(VLOOKUP(A6369,Questionnaire!A:KQ,53,FALSE)),"#",VLOOKUP(A6369,Questionnaire!A:KQ,53,FALSE))</f>
        <v>#</v>
      </c>
    </row>
    <row r="6370" spans="1:3">
      <c r="A6370" t="s">
        <v>185</v>
      </c>
      <c r="B6370" t="str">
        <f>IF(ISBLANK(VLOOKUP(A6370,Questionnaire!A:KQ,54,FALSE)),"#",VLOOKUP(A6370,Questionnaire!A:KQ,54,FALSE))</f>
        <v>#</v>
      </c>
      <c r="C6370">
        <v>51</v>
      </c>
    </row>
    <row r="6371" spans="1:3">
      <c r="A6371" t="s">
        <v>187</v>
      </c>
      <c r="B6371" t="str">
        <f>IF(ISNA(VLOOKUP(VLOOKUP(A6371,Questionnaire!A:KQ,54,FALSE),'CORA Encoding'!D:E,2,FALSE)),"#",VLOOKUP(VLOOKUP(A6371,Questionnaire!A:KQ,54,FALSE),'CORA Encoding'!D:E,2,FALSE))</f>
        <v>#</v>
      </c>
    </row>
    <row r="6372" spans="1:3">
      <c r="A6372" t="s">
        <v>189</v>
      </c>
      <c r="B6372" t="str">
        <f>IF(ISNA(VLOOKUP(VLOOKUP(A6372,Questionnaire!A:KQ,54,FALSE),'CORA Encoding'!G:H,2,FALSE)),"#",VLOOKUP(VLOOKUP(A6372,Questionnaire!A:KQ,54,FALSE),'CORA Encoding'!G:H,2,FALSE))</f>
        <v>#</v>
      </c>
    </row>
    <row r="6373" spans="1:3">
      <c r="A6373" t="s">
        <v>191</v>
      </c>
      <c r="B6373" t="str">
        <f>IF(ISNA(VLOOKUP(VLOOKUP(A6373,Questionnaire!A:KQ,54,FALSE),'Country List'!E:F,2,FALSE)),"#",VLOOKUP(VLOOKUP(A6373,Questionnaire!A:KQ,54,FALSE),'Country List'!E:F,2,FALSE))</f>
        <v>#</v>
      </c>
    </row>
    <row r="6374" spans="1:3">
      <c r="A6374" t="s">
        <v>193</v>
      </c>
      <c r="B6374" t="str">
        <f>IF(ISNA(VLOOKUP(VLOOKUP(A6374,Questionnaire!A:KQ,54,FALSE),'Industry List'!B:C,2,FALSE)),"#",VLOOKUP(VLOOKUP(A6374,Questionnaire!A:KQ,54,FALSE),'Industry List'!B:C,2,FALSE))</f>
        <v>#</v>
      </c>
    </row>
    <row r="6375" spans="1:3">
      <c r="A6375" t="s">
        <v>197</v>
      </c>
      <c r="B6375" t="str">
        <f>IF(ISBLANK(VLOOKUP(A6375,Questionnaire!A:KQ,54,FALSE)),"#",VLOOKUP(A6375,Questionnaire!A:KQ,54,FALSE))</f>
        <v>#</v>
      </c>
    </row>
    <row r="6376" spans="1:3">
      <c r="A6376" t="s">
        <v>201</v>
      </c>
      <c r="B6376" t="str">
        <f>IF(ISBLANK(VLOOKUP(A6376,Questionnaire!A:KQ,54,FALSE)),"#",VLOOKUP(A6376,Questionnaire!A:KQ,54,FALSE))</f>
        <v>#</v>
      </c>
    </row>
    <row r="6377" spans="1:3">
      <c r="A6377" t="s">
        <v>203</v>
      </c>
      <c r="B6377" t="str">
        <f>IF(ISNA(VLOOKUP(VLOOKUP(A6377,Questionnaire!A:KQ,54,FALSE),'CORA Encoding'!J:K,2,FALSE)),"#",VLOOKUP(VLOOKUP(A6377,Questionnaire!A:KQ,54,FALSE),'CORA Encoding'!J:K,2,FALSE))</f>
        <v>#</v>
      </c>
    </row>
    <row r="6378" spans="1:3">
      <c r="A6378" t="s">
        <v>208</v>
      </c>
      <c r="B6378" t="str">
        <f>IF(ISBLANK(VLOOKUP(A6378,Questionnaire!A:KQ,54,FALSE)),"#",VLOOKUP(A6378,Questionnaire!A:KQ,54,FALSE))</f>
        <v>#</v>
      </c>
    </row>
    <row r="6379" spans="1:3">
      <c r="A6379" t="s">
        <v>213</v>
      </c>
      <c r="B6379" t="str">
        <f>IF(ISBLANK(VLOOKUP(A6379,Questionnaire!A:KQ,54,FALSE)),"#",VLOOKUP(A6379,Questionnaire!A:KQ,54,FALSE))</f>
        <v>#</v>
      </c>
    </row>
    <row r="6380" spans="1:3">
      <c r="A6380" t="s">
        <v>215</v>
      </c>
      <c r="B6380" t="str">
        <f>IF(ISBLANK(VLOOKUP(A6380,Questionnaire!A:KQ,54,FALSE)),"#",VLOOKUP(A6380,Questionnaire!A:KQ,54,FALSE))</f>
        <v>#</v>
      </c>
    </row>
    <row r="6381" spans="1:3">
      <c r="A6381" t="s">
        <v>217</v>
      </c>
      <c r="B6381" t="str">
        <f>IF(ISBLANK(VLOOKUP(A6381,Questionnaire!A:KQ,54,FALSE)),"#",VLOOKUP(A6381,Questionnaire!A:KQ,54,FALSE))</f>
        <v>#</v>
      </c>
    </row>
    <row r="6382" spans="1:3">
      <c r="A6382" t="s">
        <v>219</v>
      </c>
      <c r="B6382" t="str">
        <f>IF(ISBLANK(VLOOKUP(A6382,Questionnaire!A:KQ,54,FALSE)),"#",VLOOKUP(A6382,Questionnaire!A:KQ,54,FALSE))</f>
        <v>#</v>
      </c>
    </row>
    <row r="6383" spans="1:3">
      <c r="A6383" t="s">
        <v>221</v>
      </c>
      <c r="B6383" t="str">
        <f>IF(ISBLANK(VLOOKUP(A6383,Questionnaire!A:KQ,54,FALSE)),"#",VLOOKUP(A6383,Questionnaire!A:KQ,54,FALSE))</f>
        <v>#</v>
      </c>
    </row>
    <row r="6384" spans="1:3">
      <c r="A6384" t="s">
        <v>223</v>
      </c>
      <c r="B6384" t="str">
        <f>IF(ISBLANK(VLOOKUP(A6384,Questionnaire!A:KQ,54,FALSE)),"#",VLOOKUP(A6384,Questionnaire!A:KQ,54,FALSE))</f>
        <v>#</v>
      </c>
    </row>
    <row r="6385" spans="1:2">
      <c r="A6385" t="s">
        <v>225</v>
      </c>
      <c r="B6385" t="str">
        <f>IF(ISBLANK(VLOOKUP(A6385,Questionnaire!A:KQ,54,FALSE)),"#",VLOOKUP(A6385,Questionnaire!A:KQ,54,FALSE))</f>
        <v>#</v>
      </c>
    </row>
    <row r="6386" spans="1:2">
      <c r="A6386" t="s">
        <v>227</v>
      </c>
      <c r="B6386" t="str">
        <f>IF(ISBLANK(VLOOKUP(A6386,Questionnaire!A:KQ,54,FALSE)),"#",VLOOKUP(A6386,Questionnaire!A:KQ,54,FALSE))</f>
        <v>#</v>
      </c>
    </row>
    <row r="6387" spans="1:2">
      <c r="A6387" t="s">
        <v>229</v>
      </c>
      <c r="B6387" t="str">
        <f>IF(ISBLANK(VLOOKUP(A6387,Questionnaire!A:KQ,54,FALSE)),"#",VLOOKUP(A6387,Questionnaire!A:KQ,54,FALSE))</f>
        <v>#</v>
      </c>
    </row>
    <row r="6388" spans="1:2">
      <c r="A6388" t="s">
        <v>231</v>
      </c>
      <c r="B6388" t="str">
        <f>IF(ISBLANK(VLOOKUP(A6388,Questionnaire!A:KQ,54,FALSE)),"#",VLOOKUP(A6388,Questionnaire!A:KQ,54,FALSE))</f>
        <v>#</v>
      </c>
    </row>
    <row r="6389" spans="1:2">
      <c r="A6389" t="s">
        <v>233</v>
      </c>
      <c r="B6389" t="str">
        <f>IF(ISBLANK(VLOOKUP(A6389,Questionnaire!A:KQ,54,FALSE)),"#",VLOOKUP(A6389,Questionnaire!A:KQ,54,FALSE))</f>
        <v>#</v>
      </c>
    </row>
    <row r="6390" spans="1:2">
      <c r="A6390" t="s">
        <v>235</v>
      </c>
      <c r="B6390" t="str">
        <f>IF(ISBLANK(VLOOKUP(A6390,Questionnaire!A:KQ,54,FALSE)),"#",VLOOKUP(A6390,Questionnaire!A:KQ,54,FALSE))</f>
        <v>#</v>
      </c>
    </row>
    <row r="6391" spans="1:2">
      <c r="A6391" t="s">
        <v>237</v>
      </c>
      <c r="B6391" t="str">
        <f>IF(ISBLANK(VLOOKUP(A6391,Questionnaire!A:KQ,54,FALSE)),"#",VLOOKUP(A6391,Questionnaire!A:KQ,54,FALSE))</f>
        <v>#</v>
      </c>
    </row>
    <row r="6392" spans="1:2">
      <c r="A6392" t="s">
        <v>239</v>
      </c>
      <c r="B6392" t="str">
        <f>IF(ISBLANK(VLOOKUP(A6392,Questionnaire!A:KQ,54,FALSE)),"#",VLOOKUP(A6392,Questionnaire!A:KQ,54,FALSE))</f>
        <v>#</v>
      </c>
    </row>
    <row r="6393" spans="1:2">
      <c r="A6393" t="s">
        <v>242</v>
      </c>
      <c r="B6393" t="str">
        <f>IF(ISBLANK(VLOOKUP(A6393,Questionnaire!A:KQ,54,FALSE)),"#",VLOOKUP(A6393,Questionnaire!A:KQ,54,FALSE))</f>
        <v>#</v>
      </c>
    </row>
    <row r="6394" spans="1:2">
      <c r="A6394" t="s">
        <v>245</v>
      </c>
      <c r="B6394" t="str">
        <f>IF(ISBLANK(VLOOKUP(A6394,Questionnaire!A:KQ,54,FALSE)),"#",VLOOKUP(A6394,Questionnaire!A:KQ,54,FALSE))</f>
        <v>#</v>
      </c>
    </row>
    <row r="6395" spans="1:2">
      <c r="A6395" t="s">
        <v>247</v>
      </c>
      <c r="B6395" t="str">
        <f>IF(ISBLANK(VLOOKUP(A6395,Questionnaire!A:KQ,54,FALSE)),"#",VLOOKUP(A6395,Questionnaire!A:KQ,54,FALSE))</f>
        <v>#</v>
      </c>
    </row>
    <row r="6396" spans="1:2">
      <c r="A6396" t="s">
        <v>249</v>
      </c>
      <c r="B6396" t="str">
        <f>IF(ISBLANK(VLOOKUP(A6396,Questionnaire!A:KQ,54,FALSE)),"#",VLOOKUP(A6396,Questionnaire!A:KQ,54,FALSE))</f>
        <v>#</v>
      </c>
    </row>
    <row r="6397" spans="1:2">
      <c r="A6397" t="s">
        <v>250</v>
      </c>
      <c r="B6397" t="str">
        <f>IF(ISBLANK(VLOOKUP(A6397,Questionnaire!A:KQ,54,FALSE)),"#",VLOOKUP(A6397,Questionnaire!A:KQ,54,FALSE))</f>
        <v>#</v>
      </c>
    </row>
    <row r="6398" spans="1:2">
      <c r="A6398" t="s">
        <v>252</v>
      </c>
      <c r="B6398" t="str">
        <f>IF(ISBLANK(VLOOKUP(A6398,Questionnaire!A:KQ,54,FALSE)),"#",VLOOKUP(A6398,Questionnaire!A:KQ,54,FALSE))</f>
        <v>#</v>
      </c>
    </row>
    <row r="6399" spans="1:2">
      <c r="A6399" t="s">
        <v>255</v>
      </c>
      <c r="B6399" t="str">
        <f>IF(ISBLANK(VLOOKUP(A6399,Questionnaire!A:KQ,54,FALSE)),"#",VLOOKUP(A6399,Questionnaire!A:KQ,54,FALSE))</f>
        <v>#</v>
      </c>
    </row>
    <row r="6400" spans="1:2">
      <c r="A6400" t="s">
        <v>258</v>
      </c>
      <c r="B6400" t="str">
        <f>IF(ISNA(VLOOKUP(VLOOKUP(A6400,Questionnaire!A:KQ,54,FALSE),'CORA Encoding'!M:N,2,FALSE)),"#",VLOOKUP(VLOOKUP(A6400,Questionnaire!A:KQ,54,FALSE),'CORA Encoding'!M:N,2,FALSE))</f>
        <v>#</v>
      </c>
    </row>
    <row r="6401" spans="1:2">
      <c r="A6401" t="s">
        <v>261</v>
      </c>
      <c r="B6401" t="str">
        <f>IF(ISBLANK(VLOOKUP(A6401,Questionnaire!A:KQ,54,FALSE)),"#",VLOOKUP(A6401,Questionnaire!A:KQ,54,FALSE))</f>
        <v>#</v>
      </c>
    </row>
    <row r="6402" spans="1:2">
      <c r="A6402" t="s">
        <v>263</v>
      </c>
      <c r="B6402" t="str">
        <f>IF(ISBLANK(VLOOKUP(A6402,Questionnaire!A:KQ,54,FALSE)),"#",VLOOKUP(A6402,Questionnaire!A:KQ,54,FALSE))</f>
        <v>#</v>
      </c>
    </row>
    <row r="6403" spans="1:2">
      <c r="A6403" t="s">
        <v>265</v>
      </c>
      <c r="B6403" t="str">
        <f>IF(ISBLANK(VLOOKUP(A6403,Questionnaire!A:KQ,54,FALSE)),"#",VLOOKUP(A6403,Questionnaire!A:KQ,54,FALSE))</f>
        <v>#</v>
      </c>
    </row>
    <row r="6404" spans="1:2">
      <c r="A6404" t="s">
        <v>267</v>
      </c>
      <c r="B6404" t="str">
        <f>IF(ISBLANK(VLOOKUP(A6404,Questionnaire!A:KQ,54,FALSE)),"#",VLOOKUP(A6404,Questionnaire!A:KQ,54,FALSE))</f>
        <v>#</v>
      </c>
    </row>
    <row r="6405" spans="1:2">
      <c r="A6405" t="s">
        <v>269</v>
      </c>
      <c r="B6405" t="str">
        <f>IF(ISBLANK(VLOOKUP(A6405,Questionnaire!A:KQ,54,FALSE)),"#",VLOOKUP(A6405,Questionnaire!A:KQ,54,FALSE))</f>
        <v>#</v>
      </c>
    </row>
    <row r="6406" spans="1:2">
      <c r="A6406" t="s">
        <v>274</v>
      </c>
      <c r="B6406" t="str">
        <f>IF(ISBLANK(VLOOKUP(A6406,Questionnaire!A:KQ,54,FALSE)),"#",VLOOKUP(A6406,Questionnaire!A:KQ,54,FALSE))</f>
        <v>#</v>
      </c>
    </row>
    <row r="6407" spans="1:2">
      <c r="A6407" t="s">
        <v>276</v>
      </c>
      <c r="B6407" t="str">
        <f>IF(ISBLANK(VLOOKUP(A6407,Questionnaire!A:KQ,54,FALSE)),"#",VLOOKUP(A6407,Questionnaire!A:KQ,54,FALSE))</f>
        <v>#</v>
      </c>
    </row>
    <row r="6408" spans="1:2">
      <c r="A6408" t="s">
        <v>278</v>
      </c>
      <c r="B6408" t="str">
        <f>IF(ISBLANK(VLOOKUP(A6408,Questionnaire!A:KQ,54,FALSE)),"#",VLOOKUP(A6408,Questionnaire!A:KQ,54,FALSE))</f>
        <v>#</v>
      </c>
    </row>
    <row r="6409" spans="1:2">
      <c r="A6409" t="s">
        <v>280</v>
      </c>
      <c r="B6409" t="str">
        <f>IF(ISBLANK(VLOOKUP(A6409,Questionnaire!A:KQ,54,FALSE)),"#",VLOOKUP(A6409,Questionnaire!A:KQ,54,FALSE))</f>
        <v>#</v>
      </c>
    </row>
    <row r="6410" spans="1:2">
      <c r="A6410" t="s">
        <v>282</v>
      </c>
      <c r="B6410" t="str">
        <f>IF(ISBLANK(VLOOKUP(A6410,Questionnaire!A:KQ,54,FALSE)),"#",VLOOKUP(A6410,Questionnaire!A:KQ,54,FALSE))</f>
        <v>#</v>
      </c>
    </row>
    <row r="6411" spans="1:2">
      <c r="A6411" t="s">
        <v>286</v>
      </c>
      <c r="B6411" t="str">
        <f>IF(ISBLANK(VLOOKUP(A6411,Questionnaire!A:KQ,54,FALSE)),"#",VLOOKUP(A6411,Questionnaire!A:KQ,54,FALSE))</f>
        <v>#</v>
      </c>
    </row>
    <row r="6412" spans="1:2">
      <c r="A6412" t="s">
        <v>288</v>
      </c>
      <c r="B6412" t="str">
        <f>IF(ISBLANK(VLOOKUP(A6412,Questionnaire!A:KQ,54,FALSE)),"#",VLOOKUP(A6412,Questionnaire!A:KQ,54,FALSE))</f>
        <v>#</v>
      </c>
    </row>
    <row r="6413" spans="1:2">
      <c r="A6413" t="s">
        <v>290</v>
      </c>
      <c r="B6413" t="str">
        <f>IF(ISBLANK(VLOOKUP(A6413,Questionnaire!A:KQ,54,FALSE)),"#",VLOOKUP(A6413,Questionnaire!A:KQ,54,FALSE))</f>
        <v>#</v>
      </c>
    </row>
    <row r="6414" spans="1:2">
      <c r="A6414" t="s">
        <v>292</v>
      </c>
      <c r="B6414" t="str">
        <f>IF(ISBLANK(VLOOKUP(A6414,Questionnaire!A:KQ,54,FALSE)),"#",VLOOKUP(A6414,Questionnaire!A:KQ,54,FALSE))</f>
        <v>#</v>
      </c>
    </row>
    <row r="6415" spans="1:2">
      <c r="A6415" t="s">
        <v>294</v>
      </c>
      <c r="B6415" t="str">
        <f>IF(ISBLANK(VLOOKUP(A6415,Questionnaire!A:KQ,54,FALSE)),"#",VLOOKUP(A6415,Questionnaire!A:KQ,54,FALSE))</f>
        <v>#</v>
      </c>
    </row>
    <row r="6416" spans="1:2">
      <c r="A6416" t="s">
        <v>296</v>
      </c>
      <c r="B6416" t="str">
        <f>IF(ISBLANK(VLOOKUP(A6416,Questionnaire!A:KQ,54,FALSE)),"#",VLOOKUP(A6416,Questionnaire!A:KQ,54,FALSE))</f>
        <v>#</v>
      </c>
    </row>
    <row r="6417" spans="1:2">
      <c r="A6417" t="s">
        <v>301</v>
      </c>
      <c r="B6417" t="str">
        <f>IF(ISBLANK(VLOOKUP(A6417,Questionnaire!A:KQ,54,FALSE)),"#",VLOOKUP(A6417,Questionnaire!A:KQ,54,FALSE))</f>
        <v>#</v>
      </c>
    </row>
    <row r="6418" spans="1:2">
      <c r="A6418" t="s">
        <v>303</v>
      </c>
      <c r="B6418" t="str">
        <f>IF(ISBLANK(VLOOKUP(A6418,Questionnaire!A:KQ,54,FALSE)),"#",VLOOKUP(A6418,Questionnaire!A:KQ,54,FALSE))</f>
        <v>#</v>
      </c>
    </row>
    <row r="6419" spans="1:2">
      <c r="A6419" t="s">
        <v>305</v>
      </c>
      <c r="B6419" t="str">
        <f>IF(ISBLANK(VLOOKUP(A6419,Questionnaire!A:KQ,54,FALSE)),"#",VLOOKUP(A6419,Questionnaire!A:KQ,54,FALSE))</f>
        <v>#</v>
      </c>
    </row>
    <row r="6420" spans="1:2">
      <c r="A6420" t="s">
        <v>307</v>
      </c>
      <c r="B6420" t="str">
        <f>IF(ISBLANK(VLOOKUP(A6420,Questionnaire!A:KQ,54,FALSE)),"#",VLOOKUP(A6420,Questionnaire!A:KQ,54,FALSE))</f>
        <v>#</v>
      </c>
    </row>
    <row r="6421" spans="1:2">
      <c r="A6421" t="s">
        <v>311</v>
      </c>
      <c r="B6421" t="str">
        <f>IF(ISBLANK(VLOOKUP(A6421,Questionnaire!A:KQ,54,FALSE)),"#",VLOOKUP(A6421,Questionnaire!A:KQ,54,FALSE))</f>
        <v>#</v>
      </c>
    </row>
    <row r="6422" spans="1:2">
      <c r="A6422" t="s">
        <v>313</v>
      </c>
      <c r="B6422" t="str">
        <f>IF(ISBLANK(VLOOKUP(A6422,Questionnaire!A:KQ,54,FALSE)),"#",VLOOKUP(A6422,Questionnaire!A:KQ,54,FALSE))</f>
        <v>#</v>
      </c>
    </row>
    <row r="6423" spans="1:2">
      <c r="A6423" t="s">
        <v>314</v>
      </c>
      <c r="B6423" t="str">
        <f>IF(ISBLANK(VLOOKUP(A6423,Questionnaire!A:KQ,54,FALSE)),"#",VLOOKUP(A6423,Questionnaire!A:KQ,54,FALSE))</f>
        <v>#</v>
      </c>
    </row>
    <row r="6424" spans="1:2">
      <c r="A6424" t="s">
        <v>315</v>
      </c>
      <c r="B6424" t="str">
        <f>IF(ISBLANK(VLOOKUP(A6424,Questionnaire!A:KQ,54,FALSE)),"#",VLOOKUP(A6424,Questionnaire!A:KQ,54,FALSE))</f>
        <v>#</v>
      </c>
    </row>
    <row r="6425" spans="1:2">
      <c r="A6425" t="s">
        <v>317</v>
      </c>
      <c r="B6425" t="str">
        <f>IF(ISBLANK(VLOOKUP(A6425,Questionnaire!A:KQ,54,FALSE)),"#",VLOOKUP(A6425,Questionnaire!A:KQ,54,FALSE))</f>
        <v>#</v>
      </c>
    </row>
    <row r="6426" spans="1:2">
      <c r="A6426" t="s">
        <v>319</v>
      </c>
      <c r="B6426" t="str">
        <f>IF(ISBLANK(VLOOKUP(A6426,Questionnaire!A:KQ,54,FALSE)),"#",VLOOKUP(A6426,Questionnaire!A:KQ,54,FALSE))</f>
        <v>#</v>
      </c>
    </row>
    <row r="6427" spans="1:2">
      <c r="A6427" t="s">
        <v>322</v>
      </c>
      <c r="B6427" t="str">
        <f>IF(ISBLANK(VLOOKUP(A6427,Questionnaire!A:KQ,54,FALSE)),"#",VLOOKUP(A6427,Questionnaire!A:KQ,54,FALSE))</f>
        <v>#</v>
      </c>
    </row>
    <row r="6428" spans="1:2">
      <c r="A6428" t="s">
        <v>326</v>
      </c>
      <c r="B6428" t="str">
        <f>IF(ISBLANK(VLOOKUP(A6428,Questionnaire!A:KQ,54,FALSE)),"#",VLOOKUP(A6428,Questionnaire!A:KQ,54,FALSE))</f>
        <v>#</v>
      </c>
    </row>
    <row r="6429" spans="1:2">
      <c r="A6429" t="s">
        <v>328</v>
      </c>
      <c r="B6429" t="str">
        <f>IF(ISBLANK(VLOOKUP(A6429,Questionnaire!A:KQ,54,FALSE)),"#",VLOOKUP(A6429,Questionnaire!A:KQ,54,FALSE))</f>
        <v>#</v>
      </c>
    </row>
    <row r="6430" spans="1:2">
      <c r="A6430" t="s">
        <v>332</v>
      </c>
      <c r="B6430" t="str">
        <f>IF(ISBLANK(VLOOKUP(A6430,Questionnaire!A:KQ,54,FALSE)),"#",VLOOKUP(A6430,Questionnaire!A:KQ,54,FALSE))</f>
        <v>#</v>
      </c>
    </row>
    <row r="6431" spans="1:2">
      <c r="A6431" t="s">
        <v>333</v>
      </c>
      <c r="B6431" t="str">
        <f>IF(ISBLANK(VLOOKUP(A6431,Questionnaire!A:KQ,54,FALSE)),"#",VLOOKUP(A6431,Questionnaire!A:KQ,54,FALSE))</f>
        <v>#</v>
      </c>
    </row>
    <row r="6432" spans="1:2">
      <c r="A6432" t="s">
        <v>334</v>
      </c>
      <c r="B6432" t="str">
        <f>IF(ISBLANK(VLOOKUP(A6432,Questionnaire!A:KQ,54,FALSE)),"#",VLOOKUP(A6432,Questionnaire!A:KQ,54,FALSE))</f>
        <v>#</v>
      </c>
    </row>
    <row r="6433" spans="1:2">
      <c r="A6433" t="s">
        <v>335</v>
      </c>
      <c r="B6433" t="str">
        <f>IF(ISBLANK(VLOOKUP(A6433,Questionnaire!A:KQ,54,FALSE)),"#",VLOOKUP(A6433,Questionnaire!A:KQ,54,FALSE))</f>
        <v>#</v>
      </c>
    </row>
    <row r="6434" spans="1:2">
      <c r="A6434" t="s">
        <v>336</v>
      </c>
      <c r="B6434" t="str">
        <f>IF(ISBLANK(VLOOKUP(A6434,Questionnaire!A:KQ,54,FALSE)),"#",VLOOKUP(A6434,Questionnaire!A:KQ,54,FALSE))</f>
        <v>#</v>
      </c>
    </row>
    <row r="6435" spans="1:2">
      <c r="A6435" t="s">
        <v>337</v>
      </c>
      <c r="B6435" t="str">
        <f>IF(ISBLANK(VLOOKUP(A6435,Questionnaire!A:KQ,54,FALSE)),"#",VLOOKUP(A6435,Questionnaire!A:KQ,54,FALSE))</f>
        <v>#</v>
      </c>
    </row>
    <row r="6436" spans="1:2">
      <c r="A6436" t="s">
        <v>338</v>
      </c>
      <c r="B6436" t="str">
        <f>IF(ISBLANK(VLOOKUP(A6436,Questionnaire!A:KQ,54,FALSE)),"#",VLOOKUP(A6436,Questionnaire!A:KQ,54,FALSE))</f>
        <v>#</v>
      </c>
    </row>
    <row r="6437" spans="1:2">
      <c r="A6437" t="s">
        <v>339</v>
      </c>
      <c r="B6437" t="str">
        <f>IF(ISBLANK(VLOOKUP(A6437,Questionnaire!A:KQ,54,FALSE)),"#",VLOOKUP(A6437,Questionnaire!A:KQ,54,FALSE))</f>
        <v>#</v>
      </c>
    </row>
    <row r="6438" spans="1:2">
      <c r="A6438" t="s">
        <v>340</v>
      </c>
      <c r="B6438" t="str">
        <f>IF(ISBLANK(VLOOKUP(A6438,Questionnaire!A:KQ,54,FALSE)),"#",VLOOKUP(A6438,Questionnaire!A:KQ,54,FALSE))</f>
        <v>#</v>
      </c>
    </row>
    <row r="6439" spans="1:2">
      <c r="A6439" t="s">
        <v>341</v>
      </c>
      <c r="B6439" t="str">
        <f>IF(ISBLANK(VLOOKUP(A6439,Questionnaire!A:KQ,54,FALSE)),"#",VLOOKUP(A6439,Questionnaire!A:KQ,54,FALSE))</f>
        <v>#</v>
      </c>
    </row>
    <row r="6440" spans="1:2">
      <c r="A6440" t="s">
        <v>342</v>
      </c>
      <c r="B6440" t="str">
        <f>IF(ISBLANK(VLOOKUP(A6440,Questionnaire!A:KQ,54,FALSE)),"#",VLOOKUP(A6440,Questionnaire!A:KQ,54,FALSE))</f>
        <v>#</v>
      </c>
    </row>
    <row r="6441" spans="1:2">
      <c r="A6441" t="s">
        <v>343</v>
      </c>
      <c r="B6441" t="str">
        <f>IF(ISBLANK(VLOOKUP(A6441,Questionnaire!A:KQ,54,FALSE)),"#",VLOOKUP(A6441,Questionnaire!A:KQ,54,FALSE))</f>
        <v>#</v>
      </c>
    </row>
    <row r="6442" spans="1:2">
      <c r="A6442" t="s">
        <v>344</v>
      </c>
      <c r="B6442" t="str">
        <f>IF(ISBLANK(VLOOKUP(A6442,Questionnaire!A:KQ,54,FALSE)),"#",VLOOKUP(A6442,Questionnaire!A:KQ,54,FALSE))</f>
        <v>#</v>
      </c>
    </row>
    <row r="6443" spans="1:2">
      <c r="A6443" t="s">
        <v>345</v>
      </c>
      <c r="B6443" t="str">
        <f>IF(ISBLANK(VLOOKUP(A6443,Questionnaire!A:KQ,54,FALSE)),"#",VLOOKUP(A6443,Questionnaire!A:KQ,54,FALSE))</f>
        <v>#</v>
      </c>
    </row>
    <row r="6444" spans="1:2">
      <c r="A6444" t="s">
        <v>348</v>
      </c>
      <c r="B6444" t="str">
        <f>IF(ISBLANK(VLOOKUP(A6444,Questionnaire!A:KQ,54,FALSE)),"#",VLOOKUP(A6444,Questionnaire!A:KQ,54,FALSE))</f>
        <v>#</v>
      </c>
    </row>
    <row r="6445" spans="1:2">
      <c r="A6445" t="s">
        <v>353</v>
      </c>
      <c r="B6445" t="str">
        <f>IF(ISBLANK(VLOOKUP(A6445,Questionnaire!A:KQ,54,FALSE)),"#",VLOOKUP(A6445,Questionnaire!A:KQ,54,FALSE))</f>
        <v>#</v>
      </c>
    </row>
    <row r="6446" spans="1:2">
      <c r="A6446" t="s">
        <v>354</v>
      </c>
      <c r="B6446" t="str">
        <f>IF(ISBLANK(VLOOKUP(A6446,Questionnaire!A:KQ,54,FALSE)),"#",VLOOKUP(A6446,Questionnaire!A:KQ,54,FALSE))</f>
        <v>#</v>
      </c>
    </row>
    <row r="6447" spans="1:2">
      <c r="A6447" t="s">
        <v>355</v>
      </c>
      <c r="B6447" t="str">
        <f>IF(ISBLANK(VLOOKUP(A6447,Questionnaire!A:KQ,54,FALSE)),"#",VLOOKUP(A6447,Questionnaire!A:KQ,54,FALSE))</f>
        <v>#</v>
      </c>
    </row>
    <row r="6448" spans="1:2">
      <c r="A6448" t="s">
        <v>356</v>
      </c>
      <c r="B6448" t="str">
        <f>IF(ISBLANK(VLOOKUP(A6448,Questionnaire!A:KQ,54,FALSE)),"#",VLOOKUP(A6448,Questionnaire!A:KQ,54,FALSE))</f>
        <v>#</v>
      </c>
    </row>
    <row r="6449" spans="1:2">
      <c r="A6449" t="s">
        <v>357</v>
      </c>
      <c r="B6449" t="str">
        <f>IF(ISBLANK(VLOOKUP(A6449,Questionnaire!A:KQ,54,FALSE)),"#",VLOOKUP(A6449,Questionnaire!A:KQ,54,FALSE))</f>
        <v>#</v>
      </c>
    </row>
    <row r="6450" spans="1:2">
      <c r="A6450" t="s">
        <v>360</v>
      </c>
      <c r="B6450" t="str">
        <f>IF(ISBLANK(VLOOKUP(A6450,Questionnaire!A:KQ,54,FALSE)),"#",VLOOKUP(A6450,Questionnaire!A:KQ,54,FALSE))</f>
        <v>#</v>
      </c>
    </row>
    <row r="6451" spans="1:2">
      <c r="A6451" t="s">
        <v>362</v>
      </c>
      <c r="B6451" t="str">
        <f>IF(ISBLANK(VLOOKUP(A6451,Questionnaire!A:KQ,54,FALSE)),"#",VLOOKUP(A6451,Questionnaire!A:KQ,54,FALSE))</f>
        <v>#</v>
      </c>
    </row>
    <row r="6452" spans="1:2">
      <c r="A6452" t="s">
        <v>363</v>
      </c>
      <c r="B6452" t="str">
        <f>IF(ISBLANK(VLOOKUP(A6452,Questionnaire!A:KQ,54,FALSE)),"#",VLOOKUP(A6452,Questionnaire!A:KQ,54,FALSE))</f>
        <v>#</v>
      </c>
    </row>
    <row r="6453" spans="1:2">
      <c r="A6453" t="s">
        <v>364</v>
      </c>
      <c r="B6453" t="str">
        <f>IF(ISBLANK(VLOOKUP(A6453,Questionnaire!A:KQ,54,FALSE)),"#",VLOOKUP(A6453,Questionnaire!A:KQ,54,FALSE))</f>
        <v>#</v>
      </c>
    </row>
    <row r="6454" spans="1:2">
      <c r="A6454" t="s">
        <v>365</v>
      </c>
      <c r="B6454" t="str">
        <f>IF(ISBLANK(VLOOKUP(A6454,Questionnaire!A:KQ,54,FALSE)),"#",VLOOKUP(A6454,Questionnaire!A:KQ,54,FALSE))</f>
        <v>#</v>
      </c>
    </row>
    <row r="6455" spans="1:2">
      <c r="A6455" t="s">
        <v>366</v>
      </c>
      <c r="B6455" t="str">
        <f>IF(ISBLANK(VLOOKUP(A6455,Questionnaire!A:KQ,54,FALSE)),"#",VLOOKUP(A6455,Questionnaire!A:KQ,54,FALSE))</f>
        <v>#</v>
      </c>
    </row>
    <row r="6456" spans="1:2">
      <c r="A6456" t="s">
        <v>371</v>
      </c>
      <c r="B6456" t="str">
        <f>IF(ISBLANK(VLOOKUP(A6456,Questionnaire!A:KQ,54,FALSE)),"#",VLOOKUP(A6456,Questionnaire!A:KQ,54,FALSE))</f>
        <v>#</v>
      </c>
    </row>
    <row r="6457" spans="1:2">
      <c r="A6457" t="s">
        <v>372</v>
      </c>
      <c r="B6457" t="str">
        <f>IF(ISBLANK(VLOOKUP(A6457,Questionnaire!A:KQ,54,FALSE)),"#",VLOOKUP(A6457,Questionnaire!A:KQ,54,FALSE))</f>
        <v>#</v>
      </c>
    </row>
    <row r="6458" spans="1:2">
      <c r="A6458" t="s">
        <v>373</v>
      </c>
      <c r="B6458" t="str">
        <f>IF(ISBLANK(VLOOKUP(A6458,Questionnaire!A:KQ,54,FALSE)),"#",VLOOKUP(A6458,Questionnaire!A:KQ,54,FALSE))</f>
        <v>#</v>
      </c>
    </row>
    <row r="6459" spans="1:2">
      <c r="A6459" t="s">
        <v>374</v>
      </c>
      <c r="B6459" t="str">
        <f>IF(ISBLANK(VLOOKUP(A6459,Questionnaire!A:KQ,54,FALSE)),"#",VLOOKUP(A6459,Questionnaire!A:KQ,54,FALSE))</f>
        <v>#</v>
      </c>
    </row>
    <row r="6460" spans="1:2">
      <c r="A6460" t="s">
        <v>377</v>
      </c>
      <c r="B6460" t="str">
        <f>IF(ISBLANK(VLOOKUP(A6460,Questionnaire!A:KQ,54,FALSE)),"#",VLOOKUP(A6460,Questionnaire!A:KQ,54,FALSE))</f>
        <v>#</v>
      </c>
    </row>
    <row r="6461" spans="1:2">
      <c r="A6461" t="s">
        <v>379</v>
      </c>
      <c r="B6461" t="str">
        <f>IF(ISBLANK(VLOOKUP(A6461,Questionnaire!A:KQ,54,FALSE)),"#",VLOOKUP(A6461,Questionnaire!A:KQ,54,FALSE))</f>
        <v>#</v>
      </c>
    </row>
    <row r="6462" spans="1:2">
      <c r="A6462" t="s">
        <v>380</v>
      </c>
      <c r="B6462" t="str">
        <f>IF(ISBLANK(VLOOKUP(A6462,Questionnaire!A:KQ,54,FALSE)),"#",VLOOKUP(A6462,Questionnaire!A:KQ,54,FALSE))</f>
        <v>#</v>
      </c>
    </row>
    <row r="6463" spans="1:2">
      <c r="A6463" t="s">
        <v>381</v>
      </c>
      <c r="B6463" t="str">
        <f>IF(ISBLANK(VLOOKUP(A6463,Questionnaire!A:KQ,54,FALSE)),"#",VLOOKUP(A6463,Questionnaire!A:KQ,54,FALSE))</f>
        <v>#</v>
      </c>
    </row>
    <row r="6464" spans="1:2">
      <c r="A6464" t="s">
        <v>382</v>
      </c>
      <c r="B6464" t="str">
        <f>IF(ISBLANK(VLOOKUP(A6464,Questionnaire!A:KQ,54,FALSE)),"#",VLOOKUP(A6464,Questionnaire!A:KQ,54,FALSE))</f>
        <v>#</v>
      </c>
    </row>
    <row r="6465" spans="1:2">
      <c r="A6465" t="s">
        <v>384</v>
      </c>
      <c r="B6465" t="str">
        <f>IF(ISBLANK(VLOOKUP(A6465,Questionnaire!A:KQ,54,FALSE)),"#",VLOOKUP(A6465,Questionnaire!A:KQ,54,FALSE))</f>
        <v>#</v>
      </c>
    </row>
    <row r="6466" spans="1:2">
      <c r="A6466" t="s">
        <v>387</v>
      </c>
      <c r="B6466" t="str">
        <f>IF(ISBLANK(VLOOKUP(A6466,Questionnaire!A:KQ,54,FALSE)),"#",VLOOKUP(A6466,Questionnaire!A:KQ,54,FALSE))</f>
        <v>#</v>
      </c>
    </row>
    <row r="6467" spans="1:2">
      <c r="A6467" t="s">
        <v>391</v>
      </c>
      <c r="B6467" t="str">
        <f>IF(ISBLANK(VLOOKUP(A6467,Questionnaire!A:KQ,54,FALSE)),"#",VLOOKUP(A6467,Questionnaire!A:KQ,54,FALSE))</f>
        <v>#</v>
      </c>
    </row>
    <row r="6468" spans="1:2">
      <c r="A6468" t="s">
        <v>393</v>
      </c>
      <c r="B6468" t="str">
        <f>IF(ISBLANK(VLOOKUP(A6468,Questionnaire!A:KQ,54,FALSE)),"#",VLOOKUP(A6468,Questionnaire!A:KQ,54,FALSE))</f>
        <v>#</v>
      </c>
    </row>
    <row r="6469" spans="1:2">
      <c r="A6469" t="s">
        <v>395</v>
      </c>
      <c r="B6469" t="str">
        <f>IF(ISBLANK(VLOOKUP(A6469,Questionnaire!A:KQ,54,FALSE)),"#",VLOOKUP(A6469,Questionnaire!A:KQ,54,FALSE))</f>
        <v>#</v>
      </c>
    </row>
    <row r="6470" spans="1:2">
      <c r="A6470" t="s">
        <v>398</v>
      </c>
      <c r="B6470" t="str">
        <f>IF(ISBLANK(VLOOKUP(A6470,Questionnaire!A:KQ,54,FALSE)),"#",VLOOKUP(A6470,Questionnaire!A:KQ,54,FALSE))</f>
        <v>#</v>
      </c>
    </row>
    <row r="6471" spans="1:2">
      <c r="A6471" t="s">
        <v>402</v>
      </c>
      <c r="B6471" t="str">
        <f>IF(ISBLANK(VLOOKUP(A6471,Questionnaire!A:KQ,54,FALSE)),"#",VLOOKUP(A6471,Questionnaire!A:KQ,54,FALSE))</f>
        <v>#</v>
      </c>
    </row>
    <row r="6472" spans="1:2">
      <c r="A6472" t="s">
        <v>405</v>
      </c>
      <c r="B6472" t="str">
        <f>IF(ISBLANK(VLOOKUP(A6472,Questionnaire!A:KQ,54,FALSE)),"#",VLOOKUP(A6472,Questionnaire!A:KQ,54,FALSE))</f>
        <v>#</v>
      </c>
    </row>
    <row r="6473" spans="1:2">
      <c r="A6473" t="s">
        <v>409</v>
      </c>
      <c r="B6473" t="str">
        <f>IF(ISBLANK(VLOOKUP(A6473,Questionnaire!A:KQ,54,FALSE)),"#",VLOOKUP(A6473,Questionnaire!A:KQ,54,FALSE))</f>
        <v>#</v>
      </c>
    </row>
    <row r="6474" spans="1:2">
      <c r="A6474" t="s">
        <v>412</v>
      </c>
      <c r="B6474" t="str">
        <f>IF(ISBLANK(VLOOKUP(A6474,Questionnaire!A:KQ,54,FALSE)),"#",VLOOKUP(A6474,Questionnaire!A:KQ,54,FALSE))</f>
        <v>#</v>
      </c>
    </row>
    <row r="6475" spans="1:2">
      <c r="A6475" t="s">
        <v>415</v>
      </c>
      <c r="B6475" t="str">
        <f>IF(ISBLANK(VLOOKUP(A6475,Questionnaire!A:KQ,54,FALSE)),"#",VLOOKUP(A6475,Questionnaire!A:KQ,54,FALSE))</f>
        <v>#</v>
      </c>
    </row>
    <row r="6476" spans="1:2">
      <c r="A6476" t="s">
        <v>418</v>
      </c>
      <c r="B6476" t="str">
        <f>IF(ISBLANK(VLOOKUP(A6476,Questionnaire!A:KQ,54,FALSE)),"#",VLOOKUP(A6476,Questionnaire!A:KQ,54,FALSE))</f>
        <v>#</v>
      </c>
    </row>
    <row r="6477" spans="1:2">
      <c r="A6477" t="s">
        <v>421</v>
      </c>
      <c r="B6477" t="str">
        <f>IF(ISBLANK(VLOOKUP(A6477,Questionnaire!A:KQ,54,FALSE)),"#",VLOOKUP(A6477,Questionnaire!A:KQ,54,FALSE))</f>
        <v>#</v>
      </c>
    </row>
    <row r="6478" spans="1:2">
      <c r="A6478" t="s">
        <v>424</v>
      </c>
      <c r="B6478" t="str">
        <f>IF(ISBLANK(VLOOKUP(A6478,Questionnaire!A:KQ,54,FALSE)),"#",VLOOKUP(A6478,Questionnaire!A:KQ,54,FALSE))</f>
        <v>#</v>
      </c>
    </row>
    <row r="6479" spans="1:2">
      <c r="A6479" t="s">
        <v>429</v>
      </c>
      <c r="B6479" t="str">
        <f>IF(ISBLANK(VLOOKUP(A6479,Questionnaire!A:KQ,54,FALSE)),"#",VLOOKUP(A6479,Questionnaire!A:KQ,54,FALSE))</f>
        <v>#</v>
      </c>
    </row>
    <row r="6480" spans="1:2">
      <c r="A6480" t="s">
        <v>432</v>
      </c>
      <c r="B6480" t="str">
        <f>IF(ISBLANK(VLOOKUP(A6480,Questionnaire!A:KQ,54,FALSE)),"#",VLOOKUP(A6480,Questionnaire!A:KQ,54,FALSE))</f>
        <v>#</v>
      </c>
    </row>
    <row r="6481" spans="1:2">
      <c r="A6481" t="s">
        <v>435</v>
      </c>
      <c r="B6481" t="str">
        <f>IF(ISBLANK(VLOOKUP(A6481,Questionnaire!A:KQ,54,FALSE)),"#",VLOOKUP(A6481,Questionnaire!A:KQ,54,FALSE))</f>
        <v>#</v>
      </c>
    </row>
    <row r="6482" spans="1:2">
      <c r="A6482" t="s">
        <v>437</v>
      </c>
      <c r="B6482" t="str">
        <f>IF(ISBLANK(VLOOKUP(A6482,Questionnaire!A:KQ,54,FALSE)),"#",VLOOKUP(A6482,Questionnaire!A:KQ,54,FALSE))</f>
        <v>#</v>
      </c>
    </row>
    <row r="6483" spans="1:2">
      <c r="A6483" t="s">
        <v>439</v>
      </c>
      <c r="B6483" t="str">
        <f>IF(ISBLANK(VLOOKUP(A6483,Questionnaire!A:KQ,54,FALSE)),"#",VLOOKUP(A6483,Questionnaire!A:KQ,54,FALSE))</f>
        <v>#</v>
      </c>
    </row>
    <row r="6484" spans="1:2">
      <c r="A6484" t="s">
        <v>442</v>
      </c>
      <c r="B6484" t="str">
        <f>IF(ISBLANK(VLOOKUP(A6484,Questionnaire!A:KQ,54,FALSE)),"#",VLOOKUP(A6484,Questionnaire!A:KQ,54,FALSE))</f>
        <v>#</v>
      </c>
    </row>
    <row r="6485" spans="1:2">
      <c r="A6485" t="s">
        <v>445</v>
      </c>
      <c r="B6485" t="str">
        <f>IF(ISBLANK(VLOOKUP(A6485,Questionnaire!A:KQ,54,FALSE)),"#",VLOOKUP(A6485,Questionnaire!A:KQ,54,FALSE))</f>
        <v>#</v>
      </c>
    </row>
    <row r="6486" spans="1:2">
      <c r="A6486" t="s">
        <v>448</v>
      </c>
      <c r="B6486" t="str">
        <f>IF(ISBLANK(VLOOKUP(A6486,Questionnaire!A:KQ,54,FALSE)),"#",VLOOKUP(A6486,Questionnaire!A:KQ,54,FALSE))</f>
        <v>#</v>
      </c>
    </row>
    <row r="6487" spans="1:2">
      <c r="A6487" t="s">
        <v>452</v>
      </c>
      <c r="B6487" t="str">
        <f>IF(ISBLANK(VLOOKUP(A6487,Questionnaire!A:KQ,54,FALSE)),"#",VLOOKUP(A6487,Questionnaire!A:KQ,54,FALSE))</f>
        <v>#</v>
      </c>
    </row>
    <row r="6488" spans="1:2">
      <c r="A6488" t="s">
        <v>455</v>
      </c>
      <c r="B6488" t="str">
        <f>IF(ISBLANK(VLOOKUP(A6488,Questionnaire!A:KQ,54,FALSE)),"#",VLOOKUP(A6488,Questionnaire!A:KQ,54,FALSE))</f>
        <v>#</v>
      </c>
    </row>
    <row r="6489" spans="1:2">
      <c r="A6489" t="s">
        <v>458</v>
      </c>
      <c r="B6489" t="str">
        <f>IF(ISBLANK(VLOOKUP(A6489,Questionnaire!A:KQ,54,FALSE)),"#",VLOOKUP(A6489,Questionnaire!A:KQ,54,FALSE))</f>
        <v>#</v>
      </c>
    </row>
    <row r="6490" spans="1:2">
      <c r="A6490" t="s">
        <v>461</v>
      </c>
      <c r="B6490" t="str">
        <f>IF(ISBLANK(VLOOKUP(A6490,Questionnaire!A:KQ,54,FALSE)),"#",VLOOKUP(A6490,Questionnaire!A:KQ,54,FALSE))</f>
        <v>#</v>
      </c>
    </row>
    <row r="6491" spans="1:2">
      <c r="A6491" t="s">
        <v>465</v>
      </c>
      <c r="B6491" t="str">
        <f>IF(ISBLANK(VLOOKUP(A6491,Questionnaire!A:KQ,54,FALSE)),"#",VLOOKUP(A6491,Questionnaire!A:KQ,54,FALSE))</f>
        <v>#</v>
      </c>
    </row>
    <row r="6492" spans="1:2">
      <c r="A6492" t="s">
        <v>467</v>
      </c>
      <c r="B6492" t="str">
        <f>IF(ISBLANK(VLOOKUP(A6492,Questionnaire!A:KQ,54,FALSE)),"#",VLOOKUP(A6492,Questionnaire!A:KQ,54,FALSE))</f>
        <v>#</v>
      </c>
    </row>
    <row r="6493" spans="1:2">
      <c r="A6493" t="s">
        <v>469</v>
      </c>
      <c r="B6493" t="str">
        <f>IF(ISBLANK(VLOOKUP(A6493,Questionnaire!A:KQ,54,FALSE)),"#",VLOOKUP(A6493,Questionnaire!A:KQ,54,FALSE))</f>
        <v>#</v>
      </c>
    </row>
    <row r="6494" spans="1:2">
      <c r="A6494" t="s">
        <v>471</v>
      </c>
      <c r="B6494" t="str">
        <f>IF(ISBLANK(VLOOKUP(A6494,Questionnaire!A:KQ,54,FALSE)),"#",VLOOKUP(A6494,Questionnaire!A:KQ,54,FALSE))</f>
        <v>#</v>
      </c>
    </row>
    <row r="6495" spans="1:2">
      <c r="A6495" t="s">
        <v>473</v>
      </c>
      <c r="B6495" t="str">
        <f>IF(ISBLANK(VLOOKUP(A6495,Questionnaire!A:KQ,54,FALSE)),"#",VLOOKUP(A6495,Questionnaire!A:KQ,54,FALSE))</f>
        <v>#</v>
      </c>
    </row>
    <row r="6496" spans="1:2">
      <c r="A6496" t="s">
        <v>475</v>
      </c>
      <c r="B6496" t="str">
        <f>IF(ISBLANK(VLOOKUP(A6496,Questionnaire!A:KQ,54,FALSE)),"#",VLOOKUP(A6496,Questionnaire!A:KQ,54,FALSE))</f>
        <v>#</v>
      </c>
    </row>
    <row r="6497" spans="1:3">
      <c r="A6497" t="s">
        <v>185</v>
      </c>
      <c r="B6497" t="str">
        <f>IF(ISBLANK(VLOOKUP(A6497,Questionnaire!A:KQ,55,FALSE)),"#",VLOOKUP(A6497,Questionnaire!A:KQ,55,FALSE))</f>
        <v>#</v>
      </c>
      <c r="C6497">
        <v>52</v>
      </c>
    </row>
    <row r="6498" spans="1:3">
      <c r="A6498" t="s">
        <v>187</v>
      </c>
      <c r="B6498" t="str">
        <f>IF(ISNA(VLOOKUP(VLOOKUP(A6498,Questionnaire!A:KQ,55,FALSE),'CORA Encoding'!D:E,2,FALSE)),"#",VLOOKUP(VLOOKUP(A6498,Questionnaire!A:KQ,55,FALSE),'CORA Encoding'!D:E,2,FALSE))</f>
        <v>#</v>
      </c>
    </row>
    <row r="6499" spans="1:3">
      <c r="A6499" t="s">
        <v>189</v>
      </c>
      <c r="B6499" t="str">
        <f>IF(ISNA(VLOOKUP(VLOOKUP(A6499,Questionnaire!A:KQ,55,FALSE),'CORA Encoding'!G:H,2,FALSE)),"#",VLOOKUP(VLOOKUP(A6499,Questionnaire!A:KQ,55,FALSE),'CORA Encoding'!G:H,2,FALSE))</f>
        <v>#</v>
      </c>
    </row>
    <row r="6500" spans="1:3">
      <c r="A6500" t="s">
        <v>191</v>
      </c>
      <c r="B6500" t="str">
        <f>IF(ISNA(VLOOKUP(VLOOKUP(A6500,Questionnaire!A:KQ,55,FALSE),'Country List'!E:F,2,FALSE)),"#",VLOOKUP(VLOOKUP(A6500,Questionnaire!A:KQ,55,FALSE),'Country List'!E:F,2,FALSE))</f>
        <v>#</v>
      </c>
    </row>
    <row r="6501" spans="1:3">
      <c r="A6501" t="s">
        <v>193</v>
      </c>
      <c r="B6501" t="str">
        <f>IF(ISNA(VLOOKUP(VLOOKUP(A6501,Questionnaire!A:KQ,55,FALSE),'Industry List'!B:C,2,FALSE)),"#",VLOOKUP(VLOOKUP(A6501,Questionnaire!A:KQ,55,FALSE),'Industry List'!B:C,2,FALSE))</f>
        <v>#</v>
      </c>
    </row>
    <row r="6502" spans="1:3">
      <c r="A6502" t="s">
        <v>197</v>
      </c>
      <c r="B6502" t="str">
        <f>IF(ISBLANK(VLOOKUP(A6502,Questionnaire!A:KQ,55,FALSE)),"#",VLOOKUP(A6502,Questionnaire!A:KQ,55,FALSE))</f>
        <v>#</v>
      </c>
    </row>
    <row r="6503" spans="1:3">
      <c r="A6503" t="s">
        <v>201</v>
      </c>
      <c r="B6503" t="str">
        <f>IF(ISBLANK(VLOOKUP(A6503,Questionnaire!A:KQ,55,FALSE)),"#",VLOOKUP(A6503,Questionnaire!A:KQ,55,FALSE))</f>
        <v>#</v>
      </c>
    </row>
    <row r="6504" spans="1:3">
      <c r="A6504" t="s">
        <v>203</v>
      </c>
      <c r="B6504" t="str">
        <f>IF(ISNA(VLOOKUP(VLOOKUP(A6504,Questionnaire!A:KQ,55,FALSE),'CORA Encoding'!J:K,2,FALSE)),"#",VLOOKUP(VLOOKUP(A6504,Questionnaire!A:KQ,55,FALSE),'CORA Encoding'!J:K,2,FALSE))</f>
        <v>#</v>
      </c>
    </row>
    <row r="6505" spans="1:3">
      <c r="A6505" t="s">
        <v>208</v>
      </c>
      <c r="B6505" t="str">
        <f>IF(ISBLANK(VLOOKUP(A6505,Questionnaire!A:KQ,55,FALSE)),"#",VLOOKUP(A6505,Questionnaire!A:KQ,55,FALSE))</f>
        <v>#</v>
      </c>
    </row>
    <row r="6506" spans="1:3">
      <c r="A6506" t="s">
        <v>213</v>
      </c>
      <c r="B6506" t="str">
        <f>IF(ISBLANK(VLOOKUP(A6506,Questionnaire!A:KQ,55,FALSE)),"#",VLOOKUP(A6506,Questionnaire!A:KQ,55,FALSE))</f>
        <v>#</v>
      </c>
    </row>
    <row r="6507" spans="1:3">
      <c r="A6507" t="s">
        <v>215</v>
      </c>
      <c r="B6507" t="str">
        <f>IF(ISBLANK(VLOOKUP(A6507,Questionnaire!A:KQ,55,FALSE)),"#",VLOOKUP(A6507,Questionnaire!A:KQ,55,FALSE))</f>
        <v>#</v>
      </c>
    </row>
    <row r="6508" spans="1:3">
      <c r="A6508" t="s">
        <v>217</v>
      </c>
      <c r="B6508" t="str">
        <f>IF(ISBLANK(VLOOKUP(A6508,Questionnaire!A:KQ,55,FALSE)),"#",VLOOKUP(A6508,Questionnaire!A:KQ,55,FALSE))</f>
        <v>#</v>
      </c>
    </row>
    <row r="6509" spans="1:3">
      <c r="A6509" t="s">
        <v>219</v>
      </c>
      <c r="B6509" t="str">
        <f>IF(ISBLANK(VLOOKUP(A6509,Questionnaire!A:KQ,55,FALSE)),"#",VLOOKUP(A6509,Questionnaire!A:KQ,55,FALSE))</f>
        <v>#</v>
      </c>
    </row>
    <row r="6510" spans="1:3">
      <c r="A6510" t="s">
        <v>221</v>
      </c>
      <c r="B6510" t="str">
        <f>IF(ISBLANK(VLOOKUP(A6510,Questionnaire!A:KQ,55,FALSE)),"#",VLOOKUP(A6510,Questionnaire!A:KQ,55,FALSE))</f>
        <v>#</v>
      </c>
    </row>
    <row r="6511" spans="1:3">
      <c r="A6511" t="s">
        <v>223</v>
      </c>
      <c r="B6511" t="str">
        <f>IF(ISBLANK(VLOOKUP(A6511,Questionnaire!A:KQ,55,FALSE)),"#",VLOOKUP(A6511,Questionnaire!A:KQ,55,FALSE))</f>
        <v>#</v>
      </c>
    </row>
    <row r="6512" spans="1:3">
      <c r="A6512" t="s">
        <v>225</v>
      </c>
      <c r="B6512" t="str">
        <f>IF(ISBLANK(VLOOKUP(A6512,Questionnaire!A:KQ,55,FALSE)),"#",VLOOKUP(A6512,Questionnaire!A:KQ,55,FALSE))</f>
        <v>#</v>
      </c>
    </row>
    <row r="6513" spans="1:2">
      <c r="A6513" t="s">
        <v>227</v>
      </c>
      <c r="B6513" t="str">
        <f>IF(ISBLANK(VLOOKUP(A6513,Questionnaire!A:KQ,55,FALSE)),"#",VLOOKUP(A6513,Questionnaire!A:KQ,55,FALSE))</f>
        <v>#</v>
      </c>
    </row>
    <row r="6514" spans="1:2">
      <c r="A6514" t="s">
        <v>229</v>
      </c>
      <c r="B6514" t="str">
        <f>IF(ISBLANK(VLOOKUP(A6514,Questionnaire!A:KQ,55,FALSE)),"#",VLOOKUP(A6514,Questionnaire!A:KQ,55,FALSE))</f>
        <v>#</v>
      </c>
    </row>
    <row r="6515" spans="1:2">
      <c r="A6515" t="s">
        <v>231</v>
      </c>
      <c r="B6515" t="str">
        <f>IF(ISBLANK(VLOOKUP(A6515,Questionnaire!A:KQ,55,FALSE)),"#",VLOOKUP(A6515,Questionnaire!A:KQ,55,FALSE))</f>
        <v>#</v>
      </c>
    </row>
    <row r="6516" spans="1:2">
      <c r="A6516" t="s">
        <v>233</v>
      </c>
      <c r="B6516" t="str">
        <f>IF(ISBLANK(VLOOKUP(A6516,Questionnaire!A:KQ,55,FALSE)),"#",VLOOKUP(A6516,Questionnaire!A:KQ,55,FALSE))</f>
        <v>#</v>
      </c>
    </row>
    <row r="6517" spans="1:2">
      <c r="A6517" t="s">
        <v>235</v>
      </c>
      <c r="B6517" t="str">
        <f>IF(ISBLANK(VLOOKUP(A6517,Questionnaire!A:KQ,55,FALSE)),"#",VLOOKUP(A6517,Questionnaire!A:KQ,55,FALSE))</f>
        <v>#</v>
      </c>
    </row>
    <row r="6518" spans="1:2">
      <c r="A6518" t="s">
        <v>237</v>
      </c>
      <c r="B6518" t="str">
        <f>IF(ISBLANK(VLOOKUP(A6518,Questionnaire!A:KQ,55,FALSE)),"#",VLOOKUP(A6518,Questionnaire!A:KQ,55,FALSE))</f>
        <v>#</v>
      </c>
    </row>
    <row r="6519" spans="1:2">
      <c r="A6519" t="s">
        <v>239</v>
      </c>
      <c r="B6519" t="str">
        <f>IF(ISBLANK(VLOOKUP(A6519,Questionnaire!A:KQ,55,FALSE)),"#",VLOOKUP(A6519,Questionnaire!A:KQ,55,FALSE))</f>
        <v>#</v>
      </c>
    </row>
    <row r="6520" spans="1:2">
      <c r="A6520" t="s">
        <v>242</v>
      </c>
      <c r="B6520" t="str">
        <f>IF(ISBLANK(VLOOKUP(A6520,Questionnaire!A:KQ,55,FALSE)),"#",VLOOKUP(A6520,Questionnaire!A:KQ,55,FALSE))</f>
        <v>#</v>
      </c>
    </row>
    <row r="6521" spans="1:2">
      <c r="A6521" t="s">
        <v>245</v>
      </c>
      <c r="B6521" t="str">
        <f>IF(ISBLANK(VLOOKUP(A6521,Questionnaire!A:KQ,55,FALSE)),"#",VLOOKUP(A6521,Questionnaire!A:KQ,55,FALSE))</f>
        <v>#</v>
      </c>
    </row>
    <row r="6522" spans="1:2">
      <c r="A6522" t="s">
        <v>247</v>
      </c>
      <c r="B6522" t="str">
        <f>IF(ISBLANK(VLOOKUP(A6522,Questionnaire!A:KQ,55,FALSE)),"#",VLOOKUP(A6522,Questionnaire!A:KQ,55,FALSE))</f>
        <v>#</v>
      </c>
    </row>
    <row r="6523" spans="1:2">
      <c r="A6523" t="s">
        <v>249</v>
      </c>
      <c r="B6523" t="str">
        <f>IF(ISBLANK(VLOOKUP(A6523,Questionnaire!A:KQ,55,FALSE)),"#",VLOOKUP(A6523,Questionnaire!A:KQ,55,FALSE))</f>
        <v>#</v>
      </c>
    </row>
    <row r="6524" spans="1:2">
      <c r="A6524" t="s">
        <v>250</v>
      </c>
      <c r="B6524" t="str">
        <f>IF(ISBLANK(VLOOKUP(A6524,Questionnaire!A:KQ,55,FALSE)),"#",VLOOKUP(A6524,Questionnaire!A:KQ,55,FALSE))</f>
        <v>#</v>
      </c>
    </row>
    <row r="6525" spans="1:2">
      <c r="A6525" t="s">
        <v>252</v>
      </c>
      <c r="B6525" t="str">
        <f>IF(ISBLANK(VLOOKUP(A6525,Questionnaire!A:KQ,55,FALSE)),"#",VLOOKUP(A6525,Questionnaire!A:KQ,55,FALSE))</f>
        <v>#</v>
      </c>
    </row>
    <row r="6526" spans="1:2">
      <c r="A6526" t="s">
        <v>255</v>
      </c>
      <c r="B6526" t="str">
        <f>IF(ISBLANK(VLOOKUP(A6526,Questionnaire!A:KQ,55,FALSE)),"#",VLOOKUP(A6526,Questionnaire!A:KQ,55,FALSE))</f>
        <v>#</v>
      </c>
    </row>
    <row r="6527" spans="1:2">
      <c r="A6527" t="s">
        <v>258</v>
      </c>
      <c r="B6527" t="str">
        <f>IF(ISNA(VLOOKUP(VLOOKUP(A6527,Questionnaire!A:KQ,55,FALSE),'CORA Encoding'!M:N,2,FALSE)),"#",VLOOKUP(VLOOKUP(A6527,Questionnaire!A:KQ,55,FALSE),'CORA Encoding'!M:N,2,FALSE))</f>
        <v>#</v>
      </c>
    </row>
    <row r="6528" spans="1:2">
      <c r="A6528" t="s">
        <v>261</v>
      </c>
      <c r="B6528" t="str">
        <f>IF(ISBLANK(VLOOKUP(A6528,Questionnaire!A:KQ,55,FALSE)),"#",VLOOKUP(A6528,Questionnaire!A:KQ,55,FALSE))</f>
        <v>#</v>
      </c>
    </row>
    <row r="6529" spans="1:2">
      <c r="A6529" t="s">
        <v>263</v>
      </c>
      <c r="B6529" t="str">
        <f>IF(ISBLANK(VLOOKUP(A6529,Questionnaire!A:KQ,55,FALSE)),"#",VLOOKUP(A6529,Questionnaire!A:KQ,55,FALSE))</f>
        <v>#</v>
      </c>
    </row>
    <row r="6530" spans="1:2">
      <c r="A6530" t="s">
        <v>265</v>
      </c>
      <c r="B6530" t="str">
        <f>IF(ISBLANK(VLOOKUP(A6530,Questionnaire!A:KQ,55,FALSE)),"#",VLOOKUP(A6530,Questionnaire!A:KQ,55,FALSE))</f>
        <v>#</v>
      </c>
    </row>
    <row r="6531" spans="1:2">
      <c r="A6531" t="s">
        <v>267</v>
      </c>
      <c r="B6531" t="str">
        <f>IF(ISBLANK(VLOOKUP(A6531,Questionnaire!A:KQ,55,FALSE)),"#",VLOOKUP(A6531,Questionnaire!A:KQ,55,FALSE))</f>
        <v>#</v>
      </c>
    </row>
    <row r="6532" spans="1:2">
      <c r="A6532" t="s">
        <v>269</v>
      </c>
      <c r="B6532" t="str">
        <f>IF(ISBLANK(VLOOKUP(A6532,Questionnaire!A:KQ,55,FALSE)),"#",VLOOKUP(A6532,Questionnaire!A:KQ,55,FALSE))</f>
        <v>#</v>
      </c>
    </row>
    <row r="6533" spans="1:2">
      <c r="A6533" t="s">
        <v>274</v>
      </c>
      <c r="B6533" t="str">
        <f>IF(ISBLANK(VLOOKUP(A6533,Questionnaire!A:KQ,55,FALSE)),"#",VLOOKUP(A6533,Questionnaire!A:KQ,55,FALSE))</f>
        <v>#</v>
      </c>
    </row>
    <row r="6534" spans="1:2">
      <c r="A6534" t="s">
        <v>276</v>
      </c>
      <c r="B6534" t="str">
        <f>IF(ISBLANK(VLOOKUP(A6534,Questionnaire!A:KQ,55,FALSE)),"#",VLOOKUP(A6534,Questionnaire!A:KQ,55,FALSE))</f>
        <v>#</v>
      </c>
    </row>
    <row r="6535" spans="1:2">
      <c r="A6535" t="s">
        <v>278</v>
      </c>
      <c r="B6535" t="str">
        <f>IF(ISBLANK(VLOOKUP(A6535,Questionnaire!A:KQ,55,FALSE)),"#",VLOOKUP(A6535,Questionnaire!A:KQ,55,FALSE))</f>
        <v>#</v>
      </c>
    </row>
    <row r="6536" spans="1:2">
      <c r="A6536" t="s">
        <v>280</v>
      </c>
      <c r="B6536" t="str">
        <f>IF(ISBLANK(VLOOKUP(A6536,Questionnaire!A:KQ,55,FALSE)),"#",VLOOKUP(A6536,Questionnaire!A:KQ,55,FALSE))</f>
        <v>#</v>
      </c>
    </row>
    <row r="6537" spans="1:2">
      <c r="A6537" t="s">
        <v>282</v>
      </c>
      <c r="B6537" t="str">
        <f>IF(ISBLANK(VLOOKUP(A6537,Questionnaire!A:KQ,55,FALSE)),"#",VLOOKUP(A6537,Questionnaire!A:KQ,55,FALSE))</f>
        <v>#</v>
      </c>
    </row>
    <row r="6538" spans="1:2">
      <c r="A6538" t="s">
        <v>286</v>
      </c>
      <c r="B6538" t="str">
        <f>IF(ISBLANK(VLOOKUP(A6538,Questionnaire!A:KQ,55,FALSE)),"#",VLOOKUP(A6538,Questionnaire!A:KQ,55,FALSE))</f>
        <v>#</v>
      </c>
    </row>
    <row r="6539" spans="1:2">
      <c r="A6539" t="s">
        <v>288</v>
      </c>
      <c r="B6539" t="str">
        <f>IF(ISBLANK(VLOOKUP(A6539,Questionnaire!A:KQ,55,FALSE)),"#",VLOOKUP(A6539,Questionnaire!A:KQ,55,FALSE))</f>
        <v>#</v>
      </c>
    </row>
    <row r="6540" spans="1:2">
      <c r="A6540" t="s">
        <v>290</v>
      </c>
      <c r="B6540" t="str">
        <f>IF(ISBLANK(VLOOKUP(A6540,Questionnaire!A:KQ,55,FALSE)),"#",VLOOKUP(A6540,Questionnaire!A:KQ,55,FALSE))</f>
        <v>#</v>
      </c>
    </row>
    <row r="6541" spans="1:2">
      <c r="A6541" t="s">
        <v>292</v>
      </c>
      <c r="B6541" t="str">
        <f>IF(ISBLANK(VLOOKUP(A6541,Questionnaire!A:KQ,55,FALSE)),"#",VLOOKUP(A6541,Questionnaire!A:KQ,55,FALSE))</f>
        <v>#</v>
      </c>
    </row>
    <row r="6542" spans="1:2">
      <c r="A6542" t="s">
        <v>294</v>
      </c>
      <c r="B6542" t="str">
        <f>IF(ISBLANK(VLOOKUP(A6542,Questionnaire!A:KQ,55,FALSE)),"#",VLOOKUP(A6542,Questionnaire!A:KQ,55,FALSE))</f>
        <v>#</v>
      </c>
    </row>
    <row r="6543" spans="1:2">
      <c r="A6543" t="s">
        <v>296</v>
      </c>
      <c r="B6543" t="str">
        <f>IF(ISBLANK(VLOOKUP(A6543,Questionnaire!A:KQ,55,FALSE)),"#",VLOOKUP(A6543,Questionnaire!A:KQ,55,FALSE))</f>
        <v>#</v>
      </c>
    </row>
    <row r="6544" spans="1:2">
      <c r="A6544" t="s">
        <v>301</v>
      </c>
      <c r="B6544" t="str">
        <f>IF(ISBLANK(VLOOKUP(A6544,Questionnaire!A:KQ,55,FALSE)),"#",VLOOKUP(A6544,Questionnaire!A:KQ,55,FALSE))</f>
        <v>#</v>
      </c>
    </row>
    <row r="6545" spans="1:2">
      <c r="A6545" t="s">
        <v>303</v>
      </c>
      <c r="B6545" t="str">
        <f>IF(ISBLANK(VLOOKUP(A6545,Questionnaire!A:KQ,55,FALSE)),"#",VLOOKUP(A6545,Questionnaire!A:KQ,55,FALSE))</f>
        <v>#</v>
      </c>
    </row>
    <row r="6546" spans="1:2">
      <c r="A6546" t="s">
        <v>305</v>
      </c>
      <c r="B6546" t="str">
        <f>IF(ISBLANK(VLOOKUP(A6546,Questionnaire!A:KQ,55,FALSE)),"#",VLOOKUP(A6546,Questionnaire!A:KQ,55,FALSE))</f>
        <v>#</v>
      </c>
    </row>
    <row r="6547" spans="1:2">
      <c r="A6547" t="s">
        <v>307</v>
      </c>
      <c r="B6547" t="str">
        <f>IF(ISBLANK(VLOOKUP(A6547,Questionnaire!A:KQ,55,FALSE)),"#",VLOOKUP(A6547,Questionnaire!A:KQ,55,FALSE))</f>
        <v>#</v>
      </c>
    </row>
    <row r="6548" spans="1:2">
      <c r="A6548" t="s">
        <v>311</v>
      </c>
      <c r="B6548" t="str">
        <f>IF(ISBLANK(VLOOKUP(A6548,Questionnaire!A:KQ,55,FALSE)),"#",VLOOKUP(A6548,Questionnaire!A:KQ,55,FALSE))</f>
        <v>#</v>
      </c>
    </row>
    <row r="6549" spans="1:2">
      <c r="A6549" t="s">
        <v>313</v>
      </c>
      <c r="B6549" t="str">
        <f>IF(ISBLANK(VLOOKUP(A6549,Questionnaire!A:KQ,55,FALSE)),"#",VLOOKUP(A6549,Questionnaire!A:KQ,55,FALSE))</f>
        <v>#</v>
      </c>
    </row>
    <row r="6550" spans="1:2">
      <c r="A6550" t="s">
        <v>314</v>
      </c>
      <c r="B6550" t="str">
        <f>IF(ISBLANK(VLOOKUP(A6550,Questionnaire!A:KQ,55,FALSE)),"#",VLOOKUP(A6550,Questionnaire!A:KQ,55,FALSE))</f>
        <v>#</v>
      </c>
    </row>
    <row r="6551" spans="1:2">
      <c r="A6551" t="s">
        <v>315</v>
      </c>
      <c r="B6551" t="str">
        <f>IF(ISBLANK(VLOOKUP(A6551,Questionnaire!A:KQ,55,FALSE)),"#",VLOOKUP(A6551,Questionnaire!A:KQ,55,FALSE))</f>
        <v>#</v>
      </c>
    </row>
    <row r="6552" spans="1:2">
      <c r="A6552" t="s">
        <v>317</v>
      </c>
      <c r="B6552" t="str">
        <f>IF(ISBLANK(VLOOKUP(A6552,Questionnaire!A:KQ,55,FALSE)),"#",VLOOKUP(A6552,Questionnaire!A:KQ,55,FALSE))</f>
        <v>#</v>
      </c>
    </row>
    <row r="6553" spans="1:2">
      <c r="A6553" t="s">
        <v>319</v>
      </c>
      <c r="B6553" t="str">
        <f>IF(ISBLANK(VLOOKUP(A6553,Questionnaire!A:KQ,55,FALSE)),"#",VLOOKUP(A6553,Questionnaire!A:KQ,55,FALSE))</f>
        <v>#</v>
      </c>
    </row>
    <row r="6554" spans="1:2">
      <c r="A6554" t="s">
        <v>322</v>
      </c>
      <c r="B6554" t="str">
        <f>IF(ISBLANK(VLOOKUP(A6554,Questionnaire!A:KQ,55,FALSE)),"#",VLOOKUP(A6554,Questionnaire!A:KQ,55,FALSE))</f>
        <v>#</v>
      </c>
    </row>
    <row r="6555" spans="1:2">
      <c r="A6555" t="s">
        <v>326</v>
      </c>
      <c r="B6555" t="str">
        <f>IF(ISBLANK(VLOOKUP(A6555,Questionnaire!A:KQ,55,FALSE)),"#",VLOOKUP(A6555,Questionnaire!A:KQ,55,FALSE))</f>
        <v>#</v>
      </c>
    </row>
    <row r="6556" spans="1:2">
      <c r="A6556" t="s">
        <v>328</v>
      </c>
      <c r="B6556" t="str">
        <f>IF(ISBLANK(VLOOKUP(A6556,Questionnaire!A:KQ,55,FALSE)),"#",VLOOKUP(A6556,Questionnaire!A:KQ,55,FALSE))</f>
        <v>#</v>
      </c>
    </row>
    <row r="6557" spans="1:2">
      <c r="A6557" t="s">
        <v>332</v>
      </c>
      <c r="B6557" t="str">
        <f>IF(ISBLANK(VLOOKUP(A6557,Questionnaire!A:KQ,55,FALSE)),"#",VLOOKUP(A6557,Questionnaire!A:KQ,55,FALSE))</f>
        <v>#</v>
      </c>
    </row>
    <row r="6558" spans="1:2">
      <c r="A6558" t="s">
        <v>333</v>
      </c>
      <c r="B6558" t="str">
        <f>IF(ISBLANK(VLOOKUP(A6558,Questionnaire!A:KQ,55,FALSE)),"#",VLOOKUP(A6558,Questionnaire!A:KQ,55,FALSE))</f>
        <v>#</v>
      </c>
    </row>
    <row r="6559" spans="1:2">
      <c r="A6559" t="s">
        <v>334</v>
      </c>
      <c r="B6559" t="str">
        <f>IF(ISBLANK(VLOOKUP(A6559,Questionnaire!A:KQ,55,FALSE)),"#",VLOOKUP(A6559,Questionnaire!A:KQ,55,FALSE))</f>
        <v>#</v>
      </c>
    </row>
    <row r="6560" spans="1:2">
      <c r="A6560" t="s">
        <v>335</v>
      </c>
      <c r="B6560" t="str">
        <f>IF(ISBLANK(VLOOKUP(A6560,Questionnaire!A:KQ,55,FALSE)),"#",VLOOKUP(A6560,Questionnaire!A:KQ,55,FALSE))</f>
        <v>#</v>
      </c>
    </row>
    <row r="6561" spans="1:2">
      <c r="A6561" t="s">
        <v>336</v>
      </c>
      <c r="B6561" t="str">
        <f>IF(ISBLANK(VLOOKUP(A6561,Questionnaire!A:KQ,55,FALSE)),"#",VLOOKUP(A6561,Questionnaire!A:KQ,55,FALSE))</f>
        <v>#</v>
      </c>
    </row>
    <row r="6562" spans="1:2">
      <c r="A6562" t="s">
        <v>337</v>
      </c>
      <c r="B6562" t="str">
        <f>IF(ISBLANK(VLOOKUP(A6562,Questionnaire!A:KQ,55,FALSE)),"#",VLOOKUP(A6562,Questionnaire!A:KQ,55,FALSE))</f>
        <v>#</v>
      </c>
    </row>
    <row r="6563" spans="1:2">
      <c r="A6563" t="s">
        <v>338</v>
      </c>
      <c r="B6563" t="str">
        <f>IF(ISBLANK(VLOOKUP(A6563,Questionnaire!A:KQ,55,FALSE)),"#",VLOOKUP(A6563,Questionnaire!A:KQ,55,FALSE))</f>
        <v>#</v>
      </c>
    </row>
    <row r="6564" spans="1:2">
      <c r="A6564" t="s">
        <v>339</v>
      </c>
      <c r="B6564" t="str">
        <f>IF(ISBLANK(VLOOKUP(A6564,Questionnaire!A:KQ,55,FALSE)),"#",VLOOKUP(A6564,Questionnaire!A:KQ,55,FALSE))</f>
        <v>#</v>
      </c>
    </row>
    <row r="6565" spans="1:2">
      <c r="A6565" t="s">
        <v>340</v>
      </c>
      <c r="B6565" t="str">
        <f>IF(ISBLANK(VLOOKUP(A6565,Questionnaire!A:KQ,55,FALSE)),"#",VLOOKUP(A6565,Questionnaire!A:KQ,55,FALSE))</f>
        <v>#</v>
      </c>
    </row>
    <row r="6566" spans="1:2">
      <c r="A6566" t="s">
        <v>341</v>
      </c>
      <c r="B6566" t="str">
        <f>IF(ISBLANK(VLOOKUP(A6566,Questionnaire!A:KQ,55,FALSE)),"#",VLOOKUP(A6566,Questionnaire!A:KQ,55,FALSE))</f>
        <v>#</v>
      </c>
    </row>
    <row r="6567" spans="1:2">
      <c r="A6567" t="s">
        <v>342</v>
      </c>
      <c r="B6567" t="str">
        <f>IF(ISBLANK(VLOOKUP(A6567,Questionnaire!A:KQ,55,FALSE)),"#",VLOOKUP(A6567,Questionnaire!A:KQ,55,FALSE))</f>
        <v>#</v>
      </c>
    </row>
    <row r="6568" spans="1:2">
      <c r="A6568" t="s">
        <v>343</v>
      </c>
      <c r="B6568" t="str">
        <f>IF(ISBLANK(VLOOKUP(A6568,Questionnaire!A:KQ,55,FALSE)),"#",VLOOKUP(A6568,Questionnaire!A:KQ,55,FALSE))</f>
        <v>#</v>
      </c>
    </row>
    <row r="6569" spans="1:2">
      <c r="A6569" t="s">
        <v>344</v>
      </c>
      <c r="B6569" t="str">
        <f>IF(ISBLANK(VLOOKUP(A6569,Questionnaire!A:KQ,55,FALSE)),"#",VLOOKUP(A6569,Questionnaire!A:KQ,55,FALSE))</f>
        <v>#</v>
      </c>
    </row>
    <row r="6570" spans="1:2">
      <c r="A6570" t="s">
        <v>345</v>
      </c>
      <c r="B6570" t="str">
        <f>IF(ISBLANK(VLOOKUP(A6570,Questionnaire!A:KQ,55,FALSE)),"#",VLOOKUP(A6570,Questionnaire!A:KQ,55,FALSE))</f>
        <v>#</v>
      </c>
    </row>
    <row r="6571" spans="1:2">
      <c r="A6571" t="s">
        <v>348</v>
      </c>
      <c r="B6571" t="str">
        <f>IF(ISBLANK(VLOOKUP(A6571,Questionnaire!A:KQ,55,FALSE)),"#",VLOOKUP(A6571,Questionnaire!A:KQ,55,FALSE))</f>
        <v>#</v>
      </c>
    </row>
    <row r="6572" spans="1:2">
      <c r="A6572" t="s">
        <v>353</v>
      </c>
      <c r="B6572" t="str">
        <f>IF(ISBLANK(VLOOKUP(A6572,Questionnaire!A:KQ,55,FALSE)),"#",VLOOKUP(A6572,Questionnaire!A:KQ,55,FALSE))</f>
        <v>#</v>
      </c>
    </row>
    <row r="6573" spans="1:2">
      <c r="A6573" t="s">
        <v>354</v>
      </c>
      <c r="B6573" t="str">
        <f>IF(ISBLANK(VLOOKUP(A6573,Questionnaire!A:KQ,55,FALSE)),"#",VLOOKUP(A6573,Questionnaire!A:KQ,55,FALSE))</f>
        <v>#</v>
      </c>
    </row>
    <row r="6574" spans="1:2">
      <c r="A6574" t="s">
        <v>355</v>
      </c>
      <c r="B6574" t="str">
        <f>IF(ISBLANK(VLOOKUP(A6574,Questionnaire!A:KQ,55,FALSE)),"#",VLOOKUP(A6574,Questionnaire!A:KQ,55,FALSE))</f>
        <v>#</v>
      </c>
    </row>
    <row r="6575" spans="1:2">
      <c r="A6575" t="s">
        <v>356</v>
      </c>
      <c r="B6575" t="str">
        <f>IF(ISBLANK(VLOOKUP(A6575,Questionnaire!A:KQ,55,FALSE)),"#",VLOOKUP(A6575,Questionnaire!A:KQ,55,FALSE))</f>
        <v>#</v>
      </c>
    </row>
    <row r="6576" spans="1:2">
      <c r="A6576" t="s">
        <v>357</v>
      </c>
      <c r="B6576" t="str">
        <f>IF(ISBLANK(VLOOKUP(A6576,Questionnaire!A:KQ,55,FALSE)),"#",VLOOKUP(A6576,Questionnaire!A:KQ,55,FALSE))</f>
        <v>#</v>
      </c>
    </row>
    <row r="6577" spans="1:2">
      <c r="A6577" t="s">
        <v>360</v>
      </c>
      <c r="B6577" t="str">
        <f>IF(ISBLANK(VLOOKUP(A6577,Questionnaire!A:KQ,55,FALSE)),"#",VLOOKUP(A6577,Questionnaire!A:KQ,55,FALSE))</f>
        <v>#</v>
      </c>
    </row>
    <row r="6578" spans="1:2">
      <c r="A6578" t="s">
        <v>362</v>
      </c>
      <c r="B6578" t="str">
        <f>IF(ISBLANK(VLOOKUP(A6578,Questionnaire!A:KQ,55,FALSE)),"#",VLOOKUP(A6578,Questionnaire!A:KQ,55,FALSE))</f>
        <v>#</v>
      </c>
    </row>
    <row r="6579" spans="1:2">
      <c r="A6579" t="s">
        <v>363</v>
      </c>
      <c r="B6579" t="str">
        <f>IF(ISBLANK(VLOOKUP(A6579,Questionnaire!A:KQ,55,FALSE)),"#",VLOOKUP(A6579,Questionnaire!A:KQ,55,FALSE))</f>
        <v>#</v>
      </c>
    </row>
    <row r="6580" spans="1:2">
      <c r="A6580" t="s">
        <v>364</v>
      </c>
      <c r="B6580" t="str">
        <f>IF(ISBLANK(VLOOKUP(A6580,Questionnaire!A:KQ,55,FALSE)),"#",VLOOKUP(A6580,Questionnaire!A:KQ,55,FALSE))</f>
        <v>#</v>
      </c>
    </row>
    <row r="6581" spans="1:2">
      <c r="A6581" t="s">
        <v>365</v>
      </c>
      <c r="B6581" t="str">
        <f>IF(ISBLANK(VLOOKUP(A6581,Questionnaire!A:KQ,55,FALSE)),"#",VLOOKUP(A6581,Questionnaire!A:KQ,55,FALSE))</f>
        <v>#</v>
      </c>
    </row>
    <row r="6582" spans="1:2">
      <c r="A6582" t="s">
        <v>366</v>
      </c>
      <c r="B6582" t="str">
        <f>IF(ISBLANK(VLOOKUP(A6582,Questionnaire!A:KQ,55,FALSE)),"#",VLOOKUP(A6582,Questionnaire!A:KQ,55,FALSE))</f>
        <v>#</v>
      </c>
    </row>
    <row r="6583" spans="1:2">
      <c r="A6583" t="s">
        <v>371</v>
      </c>
      <c r="B6583" t="str">
        <f>IF(ISBLANK(VLOOKUP(A6583,Questionnaire!A:KQ,55,FALSE)),"#",VLOOKUP(A6583,Questionnaire!A:KQ,55,FALSE))</f>
        <v>#</v>
      </c>
    </row>
    <row r="6584" spans="1:2">
      <c r="A6584" t="s">
        <v>372</v>
      </c>
      <c r="B6584" t="str">
        <f>IF(ISBLANK(VLOOKUP(A6584,Questionnaire!A:KQ,55,FALSE)),"#",VLOOKUP(A6584,Questionnaire!A:KQ,55,FALSE))</f>
        <v>#</v>
      </c>
    </row>
    <row r="6585" spans="1:2">
      <c r="A6585" t="s">
        <v>373</v>
      </c>
      <c r="B6585" t="str">
        <f>IF(ISBLANK(VLOOKUP(A6585,Questionnaire!A:KQ,55,FALSE)),"#",VLOOKUP(A6585,Questionnaire!A:KQ,55,FALSE))</f>
        <v>#</v>
      </c>
    </row>
    <row r="6586" spans="1:2">
      <c r="A6586" t="s">
        <v>374</v>
      </c>
      <c r="B6586" t="str">
        <f>IF(ISBLANK(VLOOKUP(A6586,Questionnaire!A:KQ,55,FALSE)),"#",VLOOKUP(A6586,Questionnaire!A:KQ,55,FALSE))</f>
        <v>#</v>
      </c>
    </row>
    <row r="6587" spans="1:2">
      <c r="A6587" t="s">
        <v>377</v>
      </c>
      <c r="B6587" t="str">
        <f>IF(ISBLANK(VLOOKUP(A6587,Questionnaire!A:KQ,55,FALSE)),"#",VLOOKUP(A6587,Questionnaire!A:KQ,55,FALSE))</f>
        <v>#</v>
      </c>
    </row>
    <row r="6588" spans="1:2">
      <c r="A6588" t="s">
        <v>379</v>
      </c>
      <c r="B6588" t="str">
        <f>IF(ISBLANK(VLOOKUP(A6588,Questionnaire!A:KQ,55,FALSE)),"#",VLOOKUP(A6588,Questionnaire!A:KQ,55,FALSE))</f>
        <v>#</v>
      </c>
    </row>
    <row r="6589" spans="1:2">
      <c r="A6589" t="s">
        <v>380</v>
      </c>
      <c r="B6589" t="str">
        <f>IF(ISBLANK(VLOOKUP(A6589,Questionnaire!A:KQ,55,FALSE)),"#",VLOOKUP(A6589,Questionnaire!A:KQ,55,FALSE))</f>
        <v>#</v>
      </c>
    </row>
    <row r="6590" spans="1:2">
      <c r="A6590" t="s">
        <v>381</v>
      </c>
      <c r="B6590" t="str">
        <f>IF(ISBLANK(VLOOKUP(A6590,Questionnaire!A:KQ,55,FALSE)),"#",VLOOKUP(A6590,Questionnaire!A:KQ,55,FALSE))</f>
        <v>#</v>
      </c>
    </row>
    <row r="6591" spans="1:2">
      <c r="A6591" t="s">
        <v>382</v>
      </c>
      <c r="B6591" t="str">
        <f>IF(ISBLANK(VLOOKUP(A6591,Questionnaire!A:KQ,55,FALSE)),"#",VLOOKUP(A6591,Questionnaire!A:KQ,55,FALSE))</f>
        <v>#</v>
      </c>
    </row>
    <row r="6592" spans="1:2">
      <c r="A6592" t="s">
        <v>384</v>
      </c>
      <c r="B6592" t="str">
        <f>IF(ISBLANK(VLOOKUP(A6592,Questionnaire!A:KQ,55,FALSE)),"#",VLOOKUP(A6592,Questionnaire!A:KQ,55,FALSE))</f>
        <v>#</v>
      </c>
    </row>
    <row r="6593" spans="1:2">
      <c r="A6593" t="s">
        <v>387</v>
      </c>
      <c r="B6593" t="str">
        <f>IF(ISBLANK(VLOOKUP(A6593,Questionnaire!A:KQ,55,FALSE)),"#",VLOOKUP(A6593,Questionnaire!A:KQ,55,FALSE))</f>
        <v>#</v>
      </c>
    </row>
    <row r="6594" spans="1:2">
      <c r="A6594" t="s">
        <v>391</v>
      </c>
      <c r="B6594" t="str">
        <f>IF(ISBLANK(VLOOKUP(A6594,Questionnaire!A:KQ,55,FALSE)),"#",VLOOKUP(A6594,Questionnaire!A:KQ,55,FALSE))</f>
        <v>#</v>
      </c>
    </row>
    <row r="6595" spans="1:2">
      <c r="A6595" t="s">
        <v>393</v>
      </c>
      <c r="B6595" t="str">
        <f>IF(ISBLANK(VLOOKUP(A6595,Questionnaire!A:KQ,55,FALSE)),"#",VLOOKUP(A6595,Questionnaire!A:KQ,55,FALSE))</f>
        <v>#</v>
      </c>
    </row>
    <row r="6596" spans="1:2">
      <c r="A6596" t="s">
        <v>395</v>
      </c>
      <c r="B6596" t="str">
        <f>IF(ISBLANK(VLOOKUP(A6596,Questionnaire!A:KQ,55,FALSE)),"#",VLOOKUP(A6596,Questionnaire!A:KQ,55,FALSE))</f>
        <v>#</v>
      </c>
    </row>
    <row r="6597" spans="1:2">
      <c r="A6597" t="s">
        <v>398</v>
      </c>
      <c r="B6597" t="str">
        <f>IF(ISBLANK(VLOOKUP(A6597,Questionnaire!A:KQ,55,FALSE)),"#",VLOOKUP(A6597,Questionnaire!A:KQ,55,FALSE))</f>
        <v>#</v>
      </c>
    </row>
    <row r="6598" spans="1:2">
      <c r="A6598" t="s">
        <v>402</v>
      </c>
      <c r="B6598" t="str">
        <f>IF(ISBLANK(VLOOKUP(A6598,Questionnaire!A:KQ,55,FALSE)),"#",VLOOKUP(A6598,Questionnaire!A:KQ,55,FALSE))</f>
        <v>#</v>
      </c>
    </row>
    <row r="6599" spans="1:2">
      <c r="A6599" t="s">
        <v>405</v>
      </c>
      <c r="B6599" t="str">
        <f>IF(ISBLANK(VLOOKUP(A6599,Questionnaire!A:KQ,55,FALSE)),"#",VLOOKUP(A6599,Questionnaire!A:KQ,55,FALSE))</f>
        <v>#</v>
      </c>
    </row>
    <row r="6600" spans="1:2">
      <c r="A6600" t="s">
        <v>409</v>
      </c>
      <c r="B6600" t="str">
        <f>IF(ISBLANK(VLOOKUP(A6600,Questionnaire!A:KQ,55,FALSE)),"#",VLOOKUP(A6600,Questionnaire!A:KQ,55,FALSE))</f>
        <v>#</v>
      </c>
    </row>
    <row r="6601" spans="1:2">
      <c r="A6601" t="s">
        <v>412</v>
      </c>
      <c r="B6601" t="str">
        <f>IF(ISBLANK(VLOOKUP(A6601,Questionnaire!A:KQ,55,FALSE)),"#",VLOOKUP(A6601,Questionnaire!A:KQ,55,FALSE))</f>
        <v>#</v>
      </c>
    </row>
    <row r="6602" spans="1:2">
      <c r="A6602" t="s">
        <v>415</v>
      </c>
      <c r="B6602" t="str">
        <f>IF(ISBLANK(VLOOKUP(A6602,Questionnaire!A:KQ,55,FALSE)),"#",VLOOKUP(A6602,Questionnaire!A:KQ,55,FALSE))</f>
        <v>#</v>
      </c>
    </row>
    <row r="6603" spans="1:2">
      <c r="A6603" t="s">
        <v>418</v>
      </c>
      <c r="B6603" t="str">
        <f>IF(ISBLANK(VLOOKUP(A6603,Questionnaire!A:KQ,55,FALSE)),"#",VLOOKUP(A6603,Questionnaire!A:KQ,55,FALSE))</f>
        <v>#</v>
      </c>
    </row>
    <row r="6604" spans="1:2">
      <c r="A6604" t="s">
        <v>421</v>
      </c>
      <c r="B6604" t="str">
        <f>IF(ISBLANK(VLOOKUP(A6604,Questionnaire!A:KQ,55,FALSE)),"#",VLOOKUP(A6604,Questionnaire!A:KQ,55,FALSE))</f>
        <v>#</v>
      </c>
    </row>
    <row r="6605" spans="1:2">
      <c r="A6605" t="s">
        <v>424</v>
      </c>
      <c r="B6605" t="str">
        <f>IF(ISBLANK(VLOOKUP(A6605,Questionnaire!A:KQ,55,FALSE)),"#",VLOOKUP(A6605,Questionnaire!A:KQ,55,FALSE))</f>
        <v>#</v>
      </c>
    </row>
    <row r="6606" spans="1:2">
      <c r="A6606" t="s">
        <v>429</v>
      </c>
      <c r="B6606" t="str">
        <f>IF(ISBLANK(VLOOKUP(A6606,Questionnaire!A:KQ,55,FALSE)),"#",VLOOKUP(A6606,Questionnaire!A:KQ,55,FALSE))</f>
        <v>#</v>
      </c>
    </row>
    <row r="6607" spans="1:2">
      <c r="A6607" t="s">
        <v>432</v>
      </c>
      <c r="B6607" t="str">
        <f>IF(ISBLANK(VLOOKUP(A6607,Questionnaire!A:KQ,55,FALSE)),"#",VLOOKUP(A6607,Questionnaire!A:KQ,55,FALSE))</f>
        <v>#</v>
      </c>
    </row>
    <row r="6608" spans="1:2">
      <c r="A6608" t="s">
        <v>435</v>
      </c>
      <c r="B6608" t="str">
        <f>IF(ISBLANK(VLOOKUP(A6608,Questionnaire!A:KQ,55,FALSE)),"#",VLOOKUP(A6608,Questionnaire!A:KQ,55,FALSE))</f>
        <v>#</v>
      </c>
    </row>
    <row r="6609" spans="1:3">
      <c r="A6609" t="s">
        <v>437</v>
      </c>
      <c r="B6609" t="str">
        <f>IF(ISBLANK(VLOOKUP(A6609,Questionnaire!A:KQ,55,FALSE)),"#",VLOOKUP(A6609,Questionnaire!A:KQ,55,FALSE))</f>
        <v>#</v>
      </c>
    </row>
    <row r="6610" spans="1:3">
      <c r="A6610" t="s">
        <v>439</v>
      </c>
      <c r="B6610" t="str">
        <f>IF(ISBLANK(VLOOKUP(A6610,Questionnaire!A:KQ,55,FALSE)),"#",VLOOKUP(A6610,Questionnaire!A:KQ,55,FALSE))</f>
        <v>#</v>
      </c>
    </row>
    <row r="6611" spans="1:3">
      <c r="A6611" t="s">
        <v>442</v>
      </c>
      <c r="B6611" t="str">
        <f>IF(ISBLANK(VLOOKUP(A6611,Questionnaire!A:KQ,55,FALSE)),"#",VLOOKUP(A6611,Questionnaire!A:KQ,55,FALSE))</f>
        <v>#</v>
      </c>
    </row>
    <row r="6612" spans="1:3">
      <c r="A6612" t="s">
        <v>445</v>
      </c>
      <c r="B6612" t="str">
        <f>IF(ISBLANK(VLOOKUP(A6612,Questionnaire!A:KQ,55,FALSE)),"#",VLOOKUP(A6612,Questionnaire!A:KQ,55,FALSE))</f>
        <v>#</v>
      </c>
    </row>
    <row r="6613" spans="1:3">
      <c r="A6613" t="s">
        <v>448</v>
      </c>
      <c r="B6613" t="str">
        <f>IF(ISBLANK(VLOOKUP(A6613,Questionnaire!A:KQ,55,FALSE)),"#",VLOOKUP(A6613,Questionnaire!A:KQ,55,FALSE))</f>
        <v>#</v>
      </c>
    </row>
    <row r="6614" spans="1:3">
      <c r="A6614" t="s">
        <v>452</v>
      </c>
      <c r="B6614" t="str">
        <f>IF(ISBLANK(VLOOKUP(A6614,Questionnaire!A:KQ,55,FALSE)),"#",VLOOKUP(A6614,Questionnaire!A:KQ,55,FALSE))</f>
        <v>#</v>
      </c>
    </row>
    <row r="6615" spans="1:3">
      <c r="A6615" t="s">
        <v>455</v>
      </c>
      <c r="B6615" t="str">
        <f>IF(ISBLANK(VLOOKUP(A6615,Questionnaire!A:KQ,55,FALSE)),"#",VLOOKUP(A6615,Questionnaire!A:KQ,55,FALSE))</f>
        <v>#</v>
      </c>
    </row>
    <row r="6616" spans="1:3">
      <c r="A6616" t="s">
        <v>458</v>
      </c>
      <c r="B6616" t="str">
        <f>IF(ISBLANK(VLOOKUP(A6616,Questionnaire!A:KQ,55,FALSE)),"#",VLOOKUP(A6616,Questionnaire!A:KQ,55,FALSE))</f>
        <v>#</v>
      </c>
    </row>
    <row r="6617" spans="1:3">
      <c r="A6617" t="s">
        <v>461</v>
      </c>
      <c r="B6617" t="str">
        <f>IF(ISBLANK(VLOOKUP(A6617,Questionnaire!A:KQ,55,FALSE)),"#",VLOOKUP(A6617,Questionnaire!A:KQ,55,FALSE))</f>
        <v>#</v>
      </c>
    </row>
    <row r="6618" spans="1:3">
      <c r="A6618" t="s">
        <v>465</v>
      </c>
      <c r="B6618" t="str">
        <f>IF(ISBLANK(VLOOKUP(A6618,Questionnaire!A:KQ,55,FALSE)),"#",VLOOKUP(A6618,Questionnaire!A:KQ,55,FALSE))</f>
        <v>#</v>
      </c>
    </row>
    <row r="6619" spans="1:3">
      <c r="A6619" t="s">
        <v>467</v>
      </c>
      <c r="B6619" t="str">
        <f>IF(ISBLANK(VLOOKUP(A6619,Questionnaire!A:KQ,55,FALSE)),"#",VLOOKUP(A6619,Questionnaire!A:KQ,55,FALSE))</f>
        <v>#</v>
      </c>
    </row>
    <row r="6620" spans="1:3">
      <c r="A6620" t="s">
        <v>469</v>
      </c>
      <c r="B6620" t="str">
        <f>IF(ISBLANK(VLOOKUP(A6620,Questionnaire!A:KQ,55,FALSE)),"#",VLOOKUP(A6620,Questionnaire!A:KQ,55,FALSE))</f>
        <v>#</v>
      </c>
    </row>
    <row r="6621" spans="1:3">
      <c r="A6621" t="s">
        <v>471</v>
      </c>
      <c r="B6621" t="str">
        <f>IF(ISBLANK(VLOOKUP(A6621,Questionnaire!A:KQ,55,FALSE)),"#",VLOOKUP(A6621,Questionnaire!A:KQ,55,FALSE))</f>
        <v>#</v>
      </c>
    </row>
    <row r="6622" spans="1:3">
      <c r="A6622" t="s">
        <v>473</v>
      </c>
      <c r="B6622" t="str">
        <f>IF(ISBLANK(VLOOKUP(A6622,Questionnaire!A:KQ,55,FALSE)),"#",VLOOKUP(A6622,Questionnaire!A:KQ,55,FALSE))</f>
        <v>#</v>
      </c>
    </row>
    <row r="6623" spans="1:3">
      <c r="A6623" t="s">
        <v>475</v>
      </c>
      <c r="B6623" t="str">
        <f>IF(ISBLANK(VLOOKUP(A6623,Questionnaire!A:KQ,55,FALSE)),"#",VLOOKUP(A6623,Questionnaire!A:KQ,55,FALSE))</f>
        <v>#</v>
      </c>
    </row>
    <row r="6624" spans="1:3">
      <c r="A6624" t="s">
        <v>185</v>
      </c>
      <c r="B6624" t="str">
        <f>IF(ISBLANK(VLOOKUP(A6624,Questionnaire!A:KQ,56,FALSE)),"#",VLOOKUP(A6624,Questionnaire!A:KQ,56,FALSE))</f>
        <v>#</v>
      </c>
      <c r="C6624">
        <v>53</v>
      </c>
    </row>
    <row r="6625" spans="1:2">
      <c r="A6625" t="s">
        <v>187</v>
      </c>
      <c r="B6625" t="str">
        <f>IF(ISNA(VLOOKUP(VLOOKUP(A6625,Questionnaire!A:KQ,56,FALSE),'CORA Encoding'!D:E,2,FALSE)),"#",VLOOKUP(VLOOKUP(A6625,Questionnaire!A:KQ,56,FALSE),'CORA Encoding'!D:E,2,FALSE))</f>
        <v>#</v>
      </c>
    </row>
    <row r="6626" spans="1:2">
      <c r="A6626" t="s">
        <v>189</v>
      </c>
      <c r="B6626" t="str">
        <f>IF(ISNA(VLOOKUP(VLOOKUP(A6626,Questionnaire!A:KQ,56,FALSE),'CORA Encoding'!G:H,2,FALSE)),"#",VLOOKUP(VLOOKUP(A6626,Questionnaire!A:KQ,56,FALSE),'CORA Encoding'!G:H,2,FALSE))</f>
        <v>#</v>
      </c>
    </row>
    <row r="6627" spans="1:2">
      <c r="A6627" t="s">
        <v>191</v>
      </c>
      <c r="B6627" t="str">
        <f>IF(ISNA(VLOOKUP(VLOOKUP(A6627,Questionnaire!A:KQ,56,FALSE),'Country List'!E:F,2,FALSE)),"#",VLOOKUP(VLOOKUP(A6627,Questionnaire!A:KQ,56,FALSE),'Country List'!E:F,2,FALSE))</f>
        <v>#</v>
      </c>
    </row>
    <row r="6628" spans="1:2">
      <c r="A6628" t="s">
        <v>193</v>
      </c>
      <c r="B6628" t="str">
        <f>IF(ISNA(VLOOKUP(VLOOKUP(A6628,Questionnaire!A:KQ,56,FALSE),'Industry List'!B:C,2,FALSE)),"#",VLOOKUP(VLOOKUP(A6628,Questionnaire!A:KQ,56,FALSE),'Industry List'!B:C,2,FALSE))</f>
        <v>#</v>
      </c>
    </row>
    <row r="6629" spans="1:2">
      <c r="A6629" t="s">
        <v>197</v>
      </c>
      <c r="B6629" t="str">
        <f>IF(ISBLANK(VLOOKUP(A6629,Questionnaire!A:KQ,56,FALSE)),"#",VLOOKUP(A6629,Questionnaire!A:KQ,56,FALSE))</f>
        <v>#</v>
      </c>
    </row>
    <row r="6630" spans="1:2">
      <c r="A6630" t="s">
        <v>201</v>
      </c>
      <c r="B6630" t="str">
        <f>IF(ISBLANK(VLOOKUP(A6630,Questionnaire!A:KQ,56,FALSE)),"#",VLOOKUP(A6630,Questionnaire!A:KQ,56,FALSE))</f>
        <v>#</v>
      </c>
    </row>
    <row r="6631" spans="1:2">
      <c r="A6631" t="s">
        <v>203</v>
      </c>
      <c r="B6631" t="str">
        <f>IF(ISNA(VLOOKUP(VLOOKUP(A6631,Questionnaire!A:KQ,56,FALSE),'CORA Encoding'!J:K,2,FALSE)),"#",VLOOKUP(VLOOKUP(A6631,Questionnaire!A:KQ,56,FALSE),'CORA Encoding'!J:K,2,FALSE))</f>
        <v>#</v>
      </c>
    </row>
    <row r="6632" spans="1:2">
      <c r="A6632" t="s">
        <v>208</v>
      </c>
      <c r="B6632" t="str">
        <f>IF(ISBLANK(VLOOKUP(A6632,Questionnaire!A:KQ,56,FALSE)),"#",VLOOKUP(A6632,Questionnaire!A:KQ,56,FALSE))</f>
        <v>#</v>
      </c>
    </row>
    <row r="6633" spans="1:2">
      <c r="A6633" t="s">
        <v>213</v>
      </c>
      <c r="B6633" t="str">
        <f>IF(ISBLANK(VLOOKUP(A6633,Questionnaire!A:KQ,56,FALSE)),"#",VLOOKUP(A6633,Questionnaire!A:KQ,56,FALSE))</f>
        <v>#</v>
      </c>
    </row>
    <row r="6634" spans="1:2">
      <c r="A6634" t="s">
        <v>215</v>
      </c>
      <c r="B6634" t="str">
        <f>IF(ISBLANK(VLOOKUP(A6634,Questionnaire!A:KQ,56,FALSE)),"#",VLOOKUP(A6634,Questionnaire!A:KQ,56,FALSE))</f>
        <v>#</v>
      </c>
    </row>
    <row r="6635" spans="1:2">
      <c r="A6635" t="s">
        <v>217</v>
      </c>
      <c r="B6635" t="str">
        <f>IF(ISBLANK(VLOOKUP(A6635,Questionnaire!A:KQ,56,FALSE)),"#",VLOOKUP(A6635,Questionnaire!A:KQ,56,FALSE))</f>
        <v>#</v>
      </c>
    </row>
    <row r="6636" spans="1:2">
      <c r="A6636" t="s">
        <v>219</v>
      </c>
      <c r="B6636" t="str">
        <f>IF(ISBLANK(VLOOKUP(A6636,Questionnaire!A:KQ,56,FALSE)),"#",VLOOKUP(A6636,Questionnaire!A:KQ,56,FALSE))</f>
        <v>#</v>
      </c>
    </row>
    <row r="6637" spans="1:2">
      <c r="A6637" t="s">
        <v>221</v>
      </c>
      <c r="B6637" t="str">
        <f>IF(ISBLANK(VLOOKUP(A6637,Questionnaire!A:KQ,56,FALSE)),"#",VLOOKUP(A6637,Questionnaire!A:KQ,56,FALSE))</f>
        <v>#</v>
      </c>
    </row>
    <row r="6638" spans="1:2">
      <c r="A6638" t="s">
        <v>223</v>
      </c>
      <c r="B6638" t="str">
        <f>IF(ISBLANK(VLOOKUP(A6638,Questionnaire!A:KQ,56,FALSE)),"#",VLOOKUP(A6638,Questionnaire!A:KQ,56,FALSE))</f>
        <v>#</v>
      </c>
    </row>
    <row r="6639" spans="1:2">
      <c r="A6639" t="s">
        <v>225</v>
      </c>
      <c r="B6639" t="str">
        <f>IF(ISBLANK(VLOOKUP(A6639,Questionnaire!A:KQ,56,FALSE)),"#",VLOOKUP(A6639,Questionnaire!A:KQ,56,FALSE))</f>
        <v>#</v>
      </c>
    </row>
    <row r="6640" spans="1:2">
      <c r="A6640" t="s">
        <v>227</v>
      </c>
      <c r="B6640" t="str">
        <f>IF(ISBLANK(VLOOKUP(A6640,Questionnaire!A:KQ,56,FALSE)),"#",VLOOKUP(A6640,Questionnaire!A:KQ,56,FALSE))</f>
        <v>#</v>
      </c>
    </row>
    <row r="6641" spans="1:2">
      <c r="A6641" t="s">
        <v>229</v>
      </c>
      <c r="B6641" t="str">
        <f>IF(ISBLANK(VLOOKUP(A6641,Questionnaire!A:KQ,56,FALSE)),"#",VLOOKUP(A6641,Questionnaire!A:KQ,56,FALSE))</f>
        <v>#</v>
      </c>
    </row>
    <row r="6642" spans="1:2">
      <c r="A6642" t="s">
        <v>231</v>
      </c>
      <c r="B6642" t="str">
        <f>IF(ISBLANK(VLOOKUP(A6642,Questionnaire!A:KQ,56,FALSE)),"#",VLOOKUP(A6642,Questionnaire!A:KQ,56,FALSE))</f>
        <v>#</v>
      </c>
    </row>
    <row r="6643" spans="1:2">
      <c r="A6643" t="s">
        <v>233</v>
      </c>
      <c r="B6643" t="str">
        <f>IF(ISBLANK(VLOOKUP(A6643,Questionnaire!A:KQ,56,FALSE)),"#",VLOOKUP(A6643,Questionnaire!A:KQ,56,FALSE))</f>
        <v>#</v>
      </c>
    </row>
    <row r="6644" spans="1:2">
      <c r="A6644" t="s">
        <v>235</v>
      </c>
      <c r="B6644" t="str">
        <f>IF(ISBLANK(VLOOKUP(A6644,Questionnaire!A:KQ,56,FALSE)),"#",VLOOKUP(A6644,Questionnaire!A:KQ,56,FALSE))</f>
        <v>#</v>
      </c>
    </row>
    <row r="6645" spans="1:2">
      <c r="A6645" t="s">
        <v>237</v>
      </c>
      <c r="B6645" t="str">
        <f>IF(ISBLANK(VLOOKUP(A6645,Questionnaire!A:KQ,56,FALSE)),"#",VLOOKUP(A6645,Questionnaire!A:KQ,56,FALSE))</f>
        <v>#</v>
      </c>
    </row>
    <row r="6646" spans="1:2">
      <c r="A6646" t="s">
        <v>239</v>
      </c>
      <c r="B6646" t="str">
        <f>IF(ISBLANK(VLOOKUP(A6646,Questionnaire!A:KQ,56,FALSE)),"#",VLOOKUP(A6646,Questionnaire!A:KQ,56,FALSE))</f>
        <v>#</v>
      </c>
    </row>
    <row r="6647" spans="1:2">
      <c r="A6647" t="s">
        <v>242</v>
      </c>
      <c r="B6647" t="str">
        <f>IF(ISBLANK(VLOOKUP(A6647,Questionnaire!A:KQ,56,FALSE)),"#",VLOOKUP(A6647,Questionnaire!A:KQ,56,FALSE))</f>
        <v>#</v>
      </c>
    </row>
    <row r="6648" spans="1:2">
      <c r="A6648" t="s">
        <v>245</v>
      </c>
      <c r="B6648" t="str">
        <f>IF(ISBLANK(VLOOKUP(A6648,Questionnaire!A:KQ,56,FALSE)),"#",VLOOKUP(A6648,Questionnaire!A:KQ,56,FALSE))</f>
        <v>#</v>
      </c>
    </row>
    <row r="6649" spans="1:2">
      <c r="A6649" t="s">
        <v>247</v>
      </c>
      <c r="B6649" t="str">
        <f>IF(ISBLANK(VLOOKUP(A6649,Questionnaire!A:KQ,56,FALSE)),"#",VLOOKUP(A6649,Questionnaire!A:KQ,56,FALSE))</f>
        <v>#</v>
      </c>
    </row>
    <row r="6650" spans="1:2">
      <c r="A6650" t="s">
        <v>249</v>
      </c>
      <c r="B6650" t="str">
        <f>IF(ISBLANK(VLOOKUP(A6650,Questionnaire!A:KQ,56,FALSE)),"#",VLOOKUP(A6650,Questionnaire!A:KQ,56,FALSE))</f>
        <v>#</v>
      </c>
    </row>
    <row r="6651" spans="1:2">
      <c r="A6651" t="s">
        <v>250</v>
      </c>
      <c r="B6651" t="str">
        <f>IF(ISBLANK(VLOOKUP(A6651,Questionnaire!A:KQ,56,FALSE)),"#",VLOOKUP(A6651,Questionnaire!A:KQ,56,FALSE))</f>
        <v>#</v>
      </c>
    </row>
    <row r="6652" spans="1:2">
      <c r="A6652" t="s">
        <v>252</v>
      </c>
      <c r="B6652" t="str">
        <f>IF(ISBLANK(VLOOKUP(A6652,Questionnaire!A:KQ,56,FALSE)),"#",VLOOKUP(A6652,Questionnaire!A:KQ,56,FALSE))</f>
        <v>#</v>
      </c>
    </row>
    <row r="6653" spans="1:2">
      <c r="A6653" t="s">
        <v>255</v>
      </c>
      <c r="B6653" t="str">
        <f>IF(ISBLANK(VLOOKUP(A6653,Questionnaire!A:KQ,56,FALSE)),"#",VLOOKUP(A6653,Questionnaire!A:KQ,56,FALSE))</f>
        <v>#</v>
      </c>
    </row>
    <row r="6654" spans="1:2">
      <c r="A6654" t="s">
        <v>258</v>
      </c>
      <c r="B6654" t="str">
        <f>IF(ISNA(VLOOKUP(VLOOKUP(A6654,Questionnaire!A:KQ,56,FALSE),'CORA Encoding'!M:N,2,FALSE)),"#",VLOOKUP(VLOOKUP(A6654,Questionnaire!A:KQ,56,FALSE),'CORA Encoding'!M:N,2,FALSE))</f>
        <v>#</v>
      </c>
    </row>
    <row r="6655" spans="1:2">
      <c r="A6655" t="s">
        <v>261</v>
      </c>
      <c r="B6655" t="str">
        <f>IF(ISBLANK(VLOOKUP(A6655,Questionnaire!A:KQ,56,FALSE)),"#",VLOOKUP(A6655,Questionnaire!A:KQ,56,FALSE))</f>
        <v>#</v>
      </c>
    </row>
    <row r="6656" spans="1:2">
      <c r="A6656" t="s">
        <v>263</v>
      </c>
      <c r="B6656" t="str">
        <f>IF(ISBLANK(VLOOKUP(A6656,Questionnaire!A:KQ,56,FALSE)),"#",VLOOKUP(A6656,Questionnaire!A:KQ,56,FALSE))</f>
        <v>#</v>
      </c>
    </row>
    <row r="6657" spans="1:2">
      <c r="A6657" t="s">
        <v>265</v>
      </c>
      <c r="B6657" t="str">
        <f>IF(ISBLANK(VLOOKUP(A6657,Questionnaire!A:KQ,56,FALSE)),"#",VLOOKUP(A6657,Questionnaire!A:KQ,56,FALSE))</f>
        <v>#</v>
      </c>
    </row>
    <row r="6658" spans="1:2">
      <c r="A6658" t="s">
        <v>267</v>
      </c>
      <c r="B6658" t="str">
        <f>IF(ISBLANK(VLOOKUP(A6658,Questionnaire!A:KQ,56,FALSE)),"#",VLOOKUP(A6658,Questionnaire!A:KQ,56,FALSE))</f>
        <v>#</v>
      </c>
    </row>
    <row r="6659" spans="1:2">
      <c r="A6659" t="s">
        <v>269</v>
      </c>
      <c r="B6659" t="str">
        <f>IF(ISBLANK(VLOOKUP(A6659,Questionnaire!A:KQ,56,FALSE)),"#",VLOOKUP(A6659,Questionnaire!A:KQ,56,FALSE))</f>
        <v>#</v>
      </c>
    </row>
    <row r="6660" spans="1:2">
      <c r="A6660" t="s">
        <v>274</v>
      </c>
      <c r="B6660" t="str">
        <f>IF(ISBLANK(VLOOKUP(A6660,Questionnaire!A:KQ,56,FALSE)),"#",VLOOKUP(A6660,Questionnaire!A:KQ,56,FALSE))</f>
        <v>#</v>
      </c>
    </row>
    <row r="6661" spans="1:2">
      <c r="A6661" t="s">
        <v>276</v>
      </c>
      <c r="B6661" t="str">
        <f>IF(ISBLANK(VLOOKUP(A6661,Questionnaire!A:KQ,56,FALSE)),"#",VLOOKUP(A6661,Questionnaire!A:KQ,56,FALSE))</f>
        <v>#</v>
      </c>
    </row>
    <row r="6662" spans="1:2">
      <c r="A6662" t="s">
        <v>278</v>
      </c>
      <c r="B6662" t="str">
        <f>IF(ISBLANK(VLOOKUP(A6662,Questionnaire!A:KQ,56,FALSE)),"#",VLOOKUP(A6662,Questionnaire!A:KQ,56,FALSE))</f>
        <v>#</v>
      </c>
    </row>
    <row r="6663" spans="1:2">
      <c r="A6663" t="s">
        <v>280</v>
      </c>
      <c r="B6663" t="str">
        <f>IF(ISBLANK(VLOOKUP(A6663,Questionnaire!A:KQ,56,FALSE)),"#",VLOOKUP(A6663,Questionnaire!A:KQ,56,FALSE))</f>
        <v>#</v>
      </c>
    </row>
    <row r="6664" spans="1:2">
      <c r="A6664" t="s">
        <v>282</v>
      </c>
      <c r="B6664" t="str">
        <f>IF(ISBLANK(VLOOKUP(A6664,Questionnaire!A:KQ,56,FALSE)),"#",VLOOKUP(A6664,Questionnaire!A:KQ,56,FALSE))</f>
        <v>#</v>
      </c>
    </row>
    <row r="6665" spans="1:2">
      <c r="A6665" t="s">
        <v>286</v>
      </c>
      <c r="B6665" t="str">
        <f>IF(ISBLANK(VLOOKUP(A6665,Questionnaire!A:KQ,56,FALSE)),"#",VLOOKUP(A6665,Questionnaire!A:KQ,56,FALSE))</f>
        <v>#</v>
      </c>
    </row>
    <row r="6666" spans="1:2">
      <c r="A6666" t="s">
        <v>288</v>
      </c>
      <c r="B6666" t="str">
        <f>IF(ISBLANK(VLOOKUP(A6666,Questionnaire!A:KQ,56,FALSE)),"#",VLOOKUP(A6666,Questionnaire!A:KQ,56,FALSE))</f>
        <v>#</v>
      </c>
    </row>
    <row r="6667" spans="1:2">
      <c r="A6667" t="s">
        <v>290</v>
      </c>
      <c r="B6667" t="str">
        <f>IF(ISBLANK(VLOOKUP(A6667,Questionnaire!A:KQ,56,FALSE)),"#",VLOOKUP(A6667,Questionnaire!A:KQ,56,FALSE))</f>
        <v>#</v>
      </c>
    </row>
    <row r="6668" spans="1:2">
      <c r="A6668" t="s">
        <v>292</v>
      </c>
      <c r="B6668" t="str">
        <f>IF(ISBLANK(VLOOKUP(A6668,Questionnaire!A:KQ,56,FALSE)),"#",VLOOKUP(A6668,Questionnaire!A:KQ,56,FALSE))</f>
        <v>#</v>
      </c>
    </row>
    <row r="6669" spans="1:2">
      <c r="A6669" t="s">
        <v>294</v>
      </c>
      <c r="B6669" t="str">
        <f>IF(ISBLANK(VLOOKUP(A6669,Questionnaire!A:KQ,56,FALSE)),"#",VLOOKUP(A6669,Questionnaire!A:KQ,56,FALSE))</f>
        <v>#</v>
      </c>
    </row>
    <row r="6670" spans="1:2">
      <c r="A6670" t="s">
        <v>296</v>
      </c>
      <c r="B6670" t="str">
        <f>IF(ISBLANK(VLOOKUP(A6670,Questionnaire!A:KQ,56,FALSE)),"#",VLOOKUP(A6670,Questionnaire!A:KQ,56,FALSE))</f>
        <v>#</v>
      </c>
    </row>
    <row r="6671" spans="1:2">
      <c r="A6671" t="s">
        <v>301</v>
      </c>
      <c r="B6671" t="str">
        <f>IF(ISBLANK(VLOOKUP(A6671,Questionnaire!A:KQ,56,FALSE)),"#",VLOOKUP(A6671,Questionnaire!A:KQ,56,FALSE))</f>
        <v>#</v>
      </c>
    </row>
    <row r="6672" spans="1:2">
      <c r="A6672" t="s">
        <v>303</v>
      </c>
      <c r="B6672" t="str">
        <f>IF(ISBLANK(VLOOKUP(A6672,Questionnaire!A:KQ,56,FALSE)),"#",VLOOKUP(A6672,Questionnaire!A:KQ,56,FALSE))</f>
        <v>#</v>
      </c>
    </row>
    <row r="6673" spans="1:2">
      <c r="A6673" t="s">
        <v>305</v>
      </c>
      <c r="B6673" t="str">
        <f>IF(ISBLANK(VLOOKUP(A6673,Questionnaire!A:KQ,56,FALSE)),"#",VLOOKUP(A6673,Questionnaire!A:KQ,56,FALSE))</f>
        <v>#</v>
      </c>
    </row>
    <row r="6674" spans="1:2">
      <c r="A6674" t="s">
        <v>307</v>
      </c>
      <c r="B6674" t="str">
        <f>IF(ISBLANK(VLOOKUP(A6674,Questionnaire!A:KQ,56,FALSE)),"#",VLOOKUP(A6674,Questionnaire!A:KQ,56,FALSE))</f>
        <v>#</v>
      </c>
    </row>
    <row r="6675" spans="1:2">
      <c r="A6675" t="s">
        <v>311</v>
      </c>
      <c r="B6675" t="str">
        <f>IF(ISBLANK(VLOOKUP(A6675,Questionnaire!A:KQ,56,FALSE)),"#",VLOOKUP(A6675,Questionnaire!A:KQ,56,FALSE))</f>
        <v>#</v>
      </c>
    </row>
    <row r="6676" spans="1:2">
      <c r="A6676" t="s">
        <v>313</v>
      </c>
      <c r="B6676" t="str">
        <f>IF(ISBLANK(VLOOKUP(A6676,Questionnaire!A:KQ,56,FALSE)),"#",VLOOKUP(A6676,Questionnaire!A:KQ,56,FALSE))</f>
        <v>#</v>
      </c>
    </row>
    <row r="6677" spans="1:2">
      <c r="A6677" t="s">
        <v>314</v>
      </c>
      <c r="B6677" t="str">
        <f>IF(ISBLANK(VLOOKUP(A6677,Questionnaire!A:KQ,56,FALSE)),"#",VLOOKUP(A6677,Questionnaire!A:KQ,56,FALSE))</f>
        <v>#</v>
      </c>
    </row>
    <row r="6678" spans="1:2">
      <c r="A6678" t="s">
        <v>315</v>
      </c>
      <c r="B6678" t="str">
        <f>IF(ISBLANK(VLOOKUP(A6678,Questionnaire!A:KQ,56,FALSE)),"#",VLOOKUP(A6678,Questionnaire!A:KQ,56,FALSE))</f>
        <v>#</v>
      </c>
    </row>
    <row r="6679" spans="1:2">
      <c r="A6679" t="s">
        <v>317</v>
      </c>
      <c r="B6679" t="str">
        <f>IF(ISBLANK(VLOOKUP(A6679,Questionnaire!A:KQ,56,FALSE)),"#",VLOOKUP(A6679,Questionnaire!A:KQ,56,FALSE))</f>
        <v>#</v>
      </c>
    </row>
    <row r="6680" spans="1:2">
      <c r="A6680" t="s">
        <v>319</v>
      </c>
      <c r="B6680" t="str">
        <f>IF(ISBLANK(VLOOKUP(A6680,Questionnaire!A:KQ,56,FALSE)),"#",VLOOKUP(A6680,Questionnaire!A:KQ,56,FALSE))</f>
        <v>#</v>
      </c>
    </row>
    <row r="6681" spans="1:2">
      <c r="A6681" t="s">
        <v>322</v>
      </c>
      <c r="B6681" t="str">
        <f>IF(ISBLANK(VLOOKUP(A6681,Questionnaire!A:KQ,56,FALSE)),"#",VLOOKUP(A6681,Questionnaire!A:KQ,56,FALSE))</f>
        <v>#</v>
      </c>
    </row>
    <row r="6682" spans="1:2">
      <c r="A6682" t="s">
        <v>326</v>
      </c>
      <c r="B6682" t="str">
        <f>IF(ISBLANK(VLOOKUP(A6682,Questionnaire!A:KQ,56,FALSE)),"#",VLOOKUP(A6682,Questionnaire!A:KQ,56,FALSE))</f>
        <v>#</v>
      </c>
    </row>
    <row r="6683" spans="1:2">
      <c r="A6683" t="s">
        <v>328</v>
      </c>
      <c r="B6683" t="str">
        <f>IF(ISBLANK(VLOOKUP(A6683,Questionnaire!A:KQ,56,FALSE)),"#",VLOOKUP(A6683,Questionnaire!A:KQ,56,FALSE))</f>
        <v>#</v>
      </c>
    </row>
    <row r="6684" spans="1:2">
      <c r="A6684" t="s">
        <v>332</v>
      </c>
      <c r="B6684" t="str">
        <f>IF(ISBLANK(VLOOKUP(A6684,Questionnaire!A:KQ,56,FALSE)),"#",VLOOKUP(A6684,Questionnaire!A:KQ,56,FALSE))</f>
        <v>#</v>
      </c>
    </row>
    <row r="6685" spans="1:2">
      <c r="A6685" t="s">
        <v>333</v>
      </c>
      <c r="B6685" t="str">
        <f>IF(ISBLANK(VLOOKUP(A6685,Questionnaire!A:KQ,56,FALSE)),"#",VLOOKUP(A6685,Questionnaire!A:KQ,56,FALSE))</f>
        <v>#</v>
      </c>
    </row>
    <row r="6686" spans="1:2">
      <c r="A6686" t="s">
        <v>334</v>
      </c>
      <c r="B6686" t="str">
        <f>IF(ISBLANK(VLOOKUP(A6686,Questionnaire!A:KQ,56,FALSE)),"#",VLOOKUP(A6686,Questionnaire!A:KQ,56,FALSE))</f>
        <v>#</v>
      </c>
    </row>
    <row r="6687" spans="1:2">
      <c r="A6687" t="s">
        <v>335</v>
      </c>
      <c r="B6687" t="str">
        <f>IF(ISBLANK(VLOOKUP(A6687,Questionnaire!A:KQ,56,FALSE)),"#",VLOOKUP(A6687,Questionnaire!A:KQ,56,FALSE))</f>
        <v>#</v>
      </c>
    </row>
    <row r="6688" spans="1:2">
      <c r="A6688" t="s">
        <v>336</v>
      </c>
      <c r="B6688" t="str">
        <f>IF(ISBLANK(VLOOKUP(A6688,Questionnaire!A:KQ,56,FALSE)),"#",VLOOKUP(A6688,Questionnaire!A:KQ,56,FALSE))</f>
        <v>#</v>
      </c>
    </row>
    <row r="6689" spans="1:2">
      <c r="A6689" t="s">
        <v>337</v>
      </c>
      <c r="B6689" t="str">
        <f>IF(ISBLANK(VLOOKUP(A6689,Questionnaire!A:KQ,56,FALSE)),"#",VLOOKUP(A6689,Questionnaire!A:KQ,56,FALSE))</f>
        <v>#</v>
      </c>
    </row>
    <row r="6690" spans="1:2">
      <c r="A6690" t="s">
        <v>338</v>
      </c>
      <c r="B6690" t="str">
        <f>IF(ISBLANK(VLOOKUP(A6690,Questionnaire!A:KQ,56,FALSE)),"#",VLOOKUP(A6690,Questionnaire!A:KQ,56,FALSE))</f>
        <v>#</v>
      </c>
    </row>
    <row r="6691" spans="1:2">
      <c r="A6691" t="s">
        <v>339</v>
      </c>
      <c r="B6691" t="str">
        <f>IF(ISBLANK(VLOOKUP(A6691,Questionnaire!A:KQ,56,FALSE)),"#",VLOOKUP(A6691,Questionnaire!A:KQ,56,FALSE))</f>
        <v>#</v>
      </c>
    </row>
    <row r="6692" spans="1:2">
      <c r="A6692" t="s">
        <v>340</v>
      </c>
      <c r="B6692" t="str">
        <f>IF(ISBLANK(VLOOKUP(A6692,Questionnaire!A:KQ,56,FALSE)),"#",VLOOKUP(A6692,Questionnaire!A:KQ,56,FALSE))</f>
        <v>#</v>
      </c>
    </row>
    <row r="6693" spans="1:2">
      <c r="A6693" t="s">
        <v>341</v>
      </c>
      <c r="B6693" t="str">
        <f>IF(ISBLANK(VLOOKUP(A6693,Questionnaire!A:KQ,56,FALSE)),"#",VLOOKUP(A6693,Questionnaire!A:KQ,56,FALSE))</f>
        <v>#</v>
      </c>
    </row>
    <row r="6694" spans="1:2">
      <c r="A6694" t="s">
        <v>342</v>
      </c>
      <c r="B6694" t="str">
        <f>IF(ISBLANK(VLOOKUP(A6694,Questionnaire!A:KQ,56,FALSE)),"#",VLOOKUP(A6694,Questionnaire!A:KQ,56,FALSE))</f>
        <v>#</v>
      </c>
    </row>
    <row r="6695" spans="1:2">
      <c r="A6695" t="s">
        <v>343</v>
      </c>
      <c r="B6695" t="str">
        <f>IF(ISBLANK(VLOOKUP(A6695,Questionnaire!A:KQ,56,FALSE)),"#",VLOOKUP(A6695,Questionnaire!A:KQ,56,FALSE))</f>
        <v>#</v>
      </c>
    </row>
    <row r="6696" spans="1:2">
      <c r="A6696" t="s">
        <v>344</v>
      </c>
      <c r="B6696" t="str">
        <f>IF(ISBLANK(VLOOKUP(A6696,Questionnaire!A:KQ,56,FALSE)),"#",VLOOKUP(A6696,Questionnaire!A:KQ,56,FALSE))</f>
        <v>#</v>
      </c>
    </row>
    <row r="6697" spans="1:2">
      <c r="A6697" t="s">
        <v>345</v>
      </c>
      <c r="B6697" t="str">
        <f>IF(ISBLANK(VLOOKUP(A6697,Questionnaire!A:KQ,56,FALSE)),"#",VLOOKUP(A6697,Questionnaire!A:KQ,56,FALSE))</f>
        <v>#</v>
      </c>
    </row>
    <row r="6698" spans="1:2">
      <c r="A6698" t="s">
        <v>348</v>
      </c>
      <c r="B6698" t="str">
        <f>IF(ISBLANK(VLOOKUP(A6698,Questionnaire!A:KQ,56,FALSE)),"#",VLOOKUP(A6698,Questionnaire!A:KQ,56,FALSE))</f>
        <v>#</v>
      </c>
    </row>
    <row r="6699" spans="1:2">
      <c r="A6699" t="s">
        <v>353</v>
      </c>
      <c r="B6699" t="str">
        <f>IF(ISBLANK(VLOOKUP(A6699,Questionnaire!A:KQ,56,FALSE)),"#",VLOOKUP(A6699,Questionnaire!A:KQ,56,FALSE))</f>
        <v>#</v>
      </c>
    </row>
    <row r="6700" spans="1:2">
      <c r="A6700" t="s">
        <v>354</v>
      </c>
      <c r="B6700" t="str">
        <f>IF(ISBLANK(VLOOKUP(A6700,Questionnaire!A:KQ,56,FALSE)),"#",VLOOKUP(A6700,Questionnaire!A:KQ,56,FALSE))</f>
        <v>#</v>
      </c>
    </row>
    <row r="6701" spans="1:2">
      <c r="A6701" t="s">
        <v>355</v>
      </c>
      <c r="B6701" t="str">
        <f>IF(ISBLANK(VLOOKUP(A6701,Questionnaire!A:KQ,56,FALSE)),"#",VLOOKUP(A6701,Questionnaire!A:KQ,56,FALSE))</f>
        <v>#</v>
      </c>
    </row>
    <row r="6702" spans="1:2">
      <c r="A6702" t="s">
        <v>356</v>
      </c>
      <c r="B6702" t="str">
        <f>IF(ISBLANK(VLOOKUP(A6702,Questionnaire!A:KQ,56,FALSE)),"#",VLOOKUP(A6702,Questionnaire!A:KQ,56,FALSE))</f>
        <v>#</v>
      </c>
    </row>
    <row r="6703" spans="1:2">
      <c r="A6703" t="s">
        <v>357</v>
      </c>
      <c r="B6703" t="str">
        <f>IF(ISBLANK(VLOOKUP(A6703,Questionnaire!A:KQ,56,FALSE)),"#",VLOOKUP(A6703,Questionnaire!A:KQ,56,FALSE))</f>
        <v>#</v>
      </c>
    </row>
    <row r="6704" spans="1:2">
      <c r="A6704" t="s">
        <v>360</v>
      </c>
      <c r="B6704" t="str">
        <f>IF(ISBLANK(VLOOKUP(A6704,Questionnaire!A:KQ,56,FALSE)),"#",VLOOKUP(A6704,Questionnaire!A:KQ,56,FALSE))</f>
        <v>#</v>
      </c>
    </row>
    <row r="6705" spans="1:2">
      <c r="A6705" t="s">
        <v>362</v>
      </c>
      <c r="B6705" t="str">
        <f>IF(ISBLANK(VLOOKUP(A6705,Questionnaire!A:KQ,56,FALSE)),"#",VLOOKUP(A6705,Questionnaire!A:KQ,56,FALSE))</f>
        <v>#</v>
      </c>
    </row>
    <row r="6706" spans="1:2">
      <c r="A6706" t="s">
        <v>363</v>
      </c>
      <c r="B6706" t="str">
        <f>IF(ISBLANK(VLOOKUP(A6706,Questionnaire!A:KQ,56,FALSE)),"#",VLOOKUP(A6706,Questionnaire!A:KQ,56,FALSE))</f>
        <v>#</v>
      </c>
    </row>
    <row r="6707" spans="1:2">
      <c r="A6707" t="s">
        <v>364</v>
      </c>
      <c r="B6707" t="str">
        <f>IF(ISBLANK(VLOOKUP(A6707,Questionnaire!A:KQ,56,FALSE)),"#",VLOOKUP(A6707,Questionnaire!A:KQ,56,FALSE))</f>
        <v>#</v>
      </c>
    </row>
    <row r="6708" spans="1:2">
      <c r="A6708" t="s">
        <v>365</v>
      </c>
      <c r="B6708" t="str">
        <f>IF(ISBLANK(VLOOKUP(A6708,Questionnaire!A:KQ,56,FALSE)),"#",VLOOKUP(A6708,Questionnaire!A:KQ,56,FALSE))</f>
        <v>#</v>
      </c>
    </row>
    <row r="6709" spans="1:2">
      <c r="A6709" t="s">
        <v>366</v>
      </c>
      <c r="B6709" t="str">
        <f>IF(ISBLANK(VLOOKUP(A6709,Questionnaire!A:KQ,56,FALSE)),"#",VLOOKUP(A6709,Questionnaire!A:KQ,56,FALSE))</f>
        <v>#</v>
      </c>
    </row>
    <row r="6710" spans="1:2">
      <c r="A6710" t="s">
        <v>371</v>
      </c>
      <c r="B6710" t="str">
        <f>IF(ISBLANK(VLOOKUP(A6710,Questionnaire!A:KQ,56,FALSE)),"#",VLOOKUP(A6710,Questionnaire!A:KQ,56,FALSE))</f>
        <v>#</v>
      </c>
    </row>
    <row r="6711" spans="1:2">
      <c r="A6711" t="s">
        <v>372</v>
      </c>
      <c r="B6711" t="str">
        <f>IF(ISBLANK(VLOOKUP(A6711,Questionnaire!A:KQ,56,FALSE)),"#",VLOOKUP(A6711,Questionnaire!A:KQ,56,FALSE))</f>
        <v>#</v>
      </c>
    </row>
    <row r="6712" spans="1:2">
      <c r="A6712" t="s">
        <v>373</v>
      </c>
      <c r="B6712" t="str">
        <f>IF(ISBLANK(VLOOKUP(A6712,Questionnaire!A:KQ,56,FALSE)),"#",VLOOKUP(A6712,Questionnaire!A:KQ,56,FALSE))</f>
        <v>#</v>
      </c>
    </row>
    <row r="6713" spans="1:2">
      <c r="A6713" t="s">
        <v>374</v>
      </c>
      <c r="B6713" t="str">
        <f>IF(ISBLANK(VLOOKUP(A6713,Questionnaire!A:KQ,56,FALSE)),"#",VLOOKUP(A6713,Questionnaire!A:KQ,56,FALSE))</f>
        <v>#</v>
      </c>
    </row>
    <row r="6714" spans="1:2">
      <c r="A6714" t="s">
        <v>377</v>
      </c>
      <c r="B6714" t="str">
        <f>IF(ISBLANK(VLOOKUP(A6714,Questionnaire!A:KQ,56,FALSE)),"#",VLOOKUP(A6714,Questionnaire!A:KQ,56,FALSE))</f>
        <v>#</v>
      </c>
    </row>
    <row r="6715" spans="1:2">
      <c r="A6715" t="s">
        <v>379</v>
      </c>
      <c r="B6715" t="str">
        <f>IF(ISBLANK(VLOOKUP(A6715,Questionnaire!A:KQ,56,FALSE)),"#",VLOOKUP(A6715,Questionnaire!A:KQ,56,FALSE))</f>
        <v>#</v>
      </c>
    </row>
    <row r="6716" spans="1:2">
      <c r="A6716" t="s">
        <v>380</v>
      </c>
      <c r="B6716" t="str">
        <f>IF(ISBLANK(VLOOKUP(A6716,Questionnaire!A:KQ,56,FALSE)),"#",VLOOKUP(A6716,Questionnaire!A:KQ,56,FALSE))</f>
        <v>#</v>
      </c>
    </row>
    <row r="6717" spans="1:2">
      <c r="A6717" t="s">
        <v>381</v>
      </c>
      <c r="B6717" t="str">
        <f>IF(ISBLANK(VLOOKUP(A6717,Questionnaire!A:KQ,56,FALSE)),"#",VLOOKUP(A6717,Questionnaire!A:KQ,56,FALSE))</f>
        <v>#</v>
      </c>
    </row>
    <row r="6718" spans="1:2">
      <c r="A6718" t="s">
        <v>382</v>
      </c>
      <c r="B6718" t="str">
        <f>IF(ISBLANK(VLOOKUP(A6718,Questionnaire!A:KQ,56,FALSE)),"#",VLOOKUP(A6718,Questionnaire!A:KQ,56,FALSE))</f>
        <v>#</v>
      </c>
    </row>
    <row r="6719" spans="1:2">
      <c r="A6719" t="s">
        <v>384</v>
      </c>
      <c r="B6719" t="str">
        <f>IF(ISBLANK(VLOOKUP(A6719,Questionnaire!A:KQ,56,FALSE)),"#",VLOOKUP(A6719,Questionnaire!A:KQ,56,FALSE))</f>
        <v>#</v>
      </c>
    </row>
    <row r="6720" spans="1:2">
      <c r="A6720" t="s">
        <v>387</v>
      </c>
      <c r="B6720" t="str">
        <f>IF(ISBLANK(VLOOKUP(A6720,Questionnaire!A:KQ,56,FALSE)),"#",VLOOKUP(A6720,Questionnaire!A:KQ,56,FALSE))</f>
        <v>#</v>
      </c>
    </row>
    <row r="6721" spans="1:2">
      <c r="A6721" t="s">
        <v>391</v>
      </c>
      <c r="B6721" t="str">
        <f>IF(ISBLANK(VLOOKUP(A6721,Questionnaire!A:KQ,56,FALSE)),"#",VLOOKUP(A6721,Questionnaire!A:KQ,56,FALSE))</f>
        <v>#</v>
      </c>
    </row>
    <row r="6722" spans="1:2">
      <c r="A6722" t="s">
        <v>393</v>
      </c>
      <c r="B6722" t="str">
        <f>IF(ISBLANK(VLOOKUP(A6722,Questionnaire!A:KQ,56,FALSE)),"#",VLOOKUP(A6722,Questionnaire!A:KQ,56,FALSE))</f>
        <v>#</v>
      </c>
    </row>
    <row r="6723" spans="1:2">
      <c r="A6723" t="s">
        <v>395</v>
      </c>
      <c r="B6723" t="str">
        <f>IF(ISBLANK(VLOOKUP(A6723,Questionnaire!A:KQ,56,FALSE)),"#",VLOOKUP(A6723,Questionnaire!A:KQ,56,FALSE))</f>
        <v>#</v>
      </c>
    </row>
    <row r="6724" spans="1:2">
      <c r="A6724" t="s">
        <v>398</v>
      </c>
      <c r="B6724" t="str">
        <f>IF(ISBLANK(VLOOKUP(A6724,Questionnaire!A:KQ,56,FALSE)),"#",VLOOKUP(A6724,Questionnaire!A:KQ,56,FALSE))</f>
        <v>#</v>
      </c>
    </row>
    <row r="6725" spans="1:2">
      <c r="A6725" t="s">
        <v>402</v>
      </c>
      <c r="B6725" t="str">
        <f>IF(ISBLANK(VLOOKUP(A6725,Questionnaire!A:KQ,56,FALSE)),"#",VLOOKUP(A6725,Questionnaire!A:KQ,56,FALSE))</f>
        <v>#</v>
      </c>
    </row>
    <row r="6726" spans="1:2">
      <c r="A6726" t="s">
        <v>405</v>
      </c>
      <c r="B6726" t="str">
        <f>IF(ISBLANK(VLOOKUP(A6726,Questionnaire!A:KQ,56,FALSE)),"#",VLOOKUP(A6726,Questionnaire!A:KQ,56,FALSE))</f>
        <v>#</v>
      </c>
    </row>
    <row r="6727" spans="1:2">
      <c r="A6727" t="s">
        <v>409</v>
      </c>
      <c r="B6727" t="str">
        <f>IF(ISBLANK(VLOOKUP(A6727,Questionnaire!A:KQ,56,FALSE)),"#",VLOOKUP(A6727,Questionnaire!A:KQ,56,FALSE))</f>
        <v>#</v>
      </c>
    </row>
    <row r="6728" spans="1:2">
      <c r="A6728" t="s">
        <v>412</v>
      </c>
      <c r="B6728" t="str">
        <f>IF(ISBLANK(VLOOKUP(A6728,Questionnaire!A:KQ,56,FALSE)),"#",VLOOKUP(A6728,Questionnaire!A:KQ,56,FALSE))</f>
        <v>#</v>
      </c>
    </row>
    <row r="6729" spans="1:2">
      <c r="A6729" t="s">
        <v>415</v>
      </c>
      <c r="B6729" t="str">
        <f>IF(ISBLANK(VLOOKUP(A6729,Questionnaire!A:KQ,56,FALSE)),"#",VLOOKUP(A6729,Questionnaire!A:KQ,56,FALSE))</f>
        <v>#</v>
      </c>
    </row>
    <row r="6730" spans="1:2">
      <c r="A6730" t="s">
        <v>418</v>
      </c>
      <c r="B6730" t="str">
        <f>IF(ISBLANK(VLOOKUP(A6730,Questionnaire!A:KQ,56,FALSE)),"#",VLOOKUP(A6730,Questionnaire!A:KQ,56,FALSE))</f>
        <v>#</v>
      </c>
    </row>
    <row r="6731" spans="1:2">
      <c r="A6731" t="s">
        <v>421</v>
      </c>
      <c r="B6731" t="str">
        <f>IF(ISBLANK(VLOOKUP(A6731,Questionnaire!A:KQ,56,FALSE)),"#",VLOOKUP(A6731,Questionnaire!A:KQ,56,FALSE))</f>
        <v>#</v>
      </c>
    </row>
    <row r="6732" spans="1:2">
      <c r="A6732" t="s">
        <v>424</v>
      </c>
      <c r="B6732" t="str">
        <f>IF(ISBLANK(VLOOKUP(A6732,Questionnaire!A:KQ,56,FALSE)),"#",VLOOKUP(A6732,Questionnaire!A:KQ,56,FALSE))</f>
        <v>#</v>
      </c>
    </row>
    <row r="6733" spans="1:2">
      <c r="A6733" t="s">
        <v>429</v>
      </c>
      <c r="B6733" t="str">
        <f>IF(ISBLANK(VLOOKUP(A6733,Questionnaire!A:KQ,56,FALSE)),"#",VLOOKUP(A6733,Questionnaire!A:KQ,56,FALSE))</f>
        <v>#</v>
      </c>
    </row>
    <row r="6734" spans="1:2">
      <c r="A6734" t="s">
        <v>432</v>
      </c>
      <c r="B6734" t="str">
        <f>IF(ISBLANK(VLOOKUP(A6734,Questionnaire!A:KQ,56,FALSE)),"#",VLOOKUP(A6734,Questionnaire!A:KQ,56,FALSE))</f>
        <v>#</v>
      </c>
    </row>
    <row r="6735" spans="1:2">
      <c r="A6735" t="s">
        <v>435</v>
      </c>
      <c r="B6735" t="str">
        <f>IF(ISBLANK(VLOOKUP(A6735,Questionnaire!A:KQ,56,FALSE)),"#",VLOOKUP(A6735,Questionnaire!A:KQ,56,FALSE))</f>
        <v>#</v>
      </c>
    </row>
    <row r="6736" spans="1:2">
      <c r="A6736" t="s">
        <v>437</v>
      </c>
      <c r="B6736" t="str">
        <f>IF(ISBLANK(VLOOKUP(A6736,Questionnaire!A:KQ,56,FALSE)),"#",VLOOKUP(A6736,Questionnaire!A:KQ,56,FALSE))</f>
        <v>#</v>
      </c>
    </row>
    <row r="6737" spans="1:3">
      <c r="A6737" t="s">
        <v>439</v>
      </c>
      <c r="B6737" t="str">
        <f>IF(ISBLANK(VLOOKUP(A6737,Questionnaire!A:KQ,56,FALSE)),"#",VLOOKUP(A6737,Questionnaire!A:KQ,56,FALSE))</f>
        <v>#</v>
      </c>
    </row>
    <row r="6738" spans="1:3">
      <c r="A6738" t="s">
        <v>442</v>
      </c>
      <c r="B6738" t="str">
        <f>IF(ISBLANK(VLOOKUP(A6738,Questionnaire!A:KQ,56,FALSE)),"#",VLOOKUP(A6738,Questionnaire!A:KQ,56,FALSE))</f>
        <v>#</v>
      </c>
    </row>
    <row r="6739" spans="1:3">
      <c r="A6739" t="s">
        <v>445</v>
      </c>
      <c r="B6739" t="str">
        <f>IF(ISBLANK(VLOOKUP(A6739,Questionnaire!A:KQ,56,FALSE)),"#",VLOOKUP(A6739,Questionnaire!A:KQ,56,FALSE))</f>
        <v>#</v>
      </c>
    </row>
    <row r="6740" spans="1:3">
      <c r="A6740" t="s">
        <v>448</v>
      </c>
      <c r="B6740" t="str">
        <f>IF(ISBLANK(VLOOKUP(A6740,Questionnaire!A:KQ,56,FALSE)),"#",VLOOKUP(A6740,Questionnaire!A:KQ,56,FALSE))</f>
        <v>#</v>
      </c>
    </row>
    <row r="6741" spans="1:3">
      <c r="A6741" t="s">
        <v>452</v>
      </c>
      <c r="B6741" t="str">
        <f>IF(ISBLANK(VLOOKUP(A6741,Questionnaire!A:KQ,56,FALSE)),"#",VLOOKUP(A6741,Questionnaire!A:KQ,56,FALSE))</f>
        <v>#</v>
      </c>
    </row>
    <row r="6742" spans="1:3">
      <c r="A6742" t="s">
        <v>455</v>
      </c>
      <c r="B6742" t="str">
        <f>IF(ISBLANK(VLOOKUP(A6742,Questionnaire!A:KQ,56,FALSE)),"#",VLOOKUP(A6742,Questionnaire!A:KQ,56,FALSE))</f>
        <v>#</v>
      </c>
    </row>
    <row r="6743" spans="1:3">
      <c r="A6743" t="s">
        <v>458</v>
      </c>
      <c r="B6743" t="str">
        <f>IF(ISBLANK(VLOOKUP(A6743,Questionnaire!A:KQ,56,FALSE)),"#",VLOOKUP(A6743,Questionnaire!A:KQ,56,FALSE))</f>
        <v>#</v>
      </c>
    </row>
    <row r="6744" spans="1:3">
      <c r="A6744" t="s">
        <v>461</v>
      </c>
      <c r="B6744" t="str">
        <f>IF(ISBLANK(VLOOKUP(A6744,Questionnaire!A:KQ,56,FALSE)),"#",VLOOKUP(A6744,Questionnaire!A:KQ,56,FALSE))</f>
        <v>#</v>
      </c>
    </row>
    <row r="6745" spans="1:3">
      <c r="A6745" t="s">
        <v>465</v>
      </c>
      <c r="B6745" t="str">
        <f>IF(ISBLANK(VLOOKUP(A6745,Questionnaire!A:KQ,56,FALSE)),"#",VLOOKUP(A6745,Questionnaire!A:KQ,56,FALSE))</f>
        <v>#</v>
      </c>
    </row>
    <row r="6746" spans="1:3">
      <c r="A6746" t="s">
        <v>467</v>
      </c>
      <c r="B6746" t="str">
        <f>IF(ISBLANK(VLOOKUP(A6746,Questionnaire!A:KQ,56,FALSE)),"#",VLOOKUP(A6746,Questionnaire!A:KQ,56,FALSE))</f>
        <v>#</v>
      </c>
    </row>
    <row r="6747" spans="1:3">
      <c r="A6747" t="s">
        <v>469</v>
      </c>
      <c r="B6747" t="str">
        <f>IF(ISBLANK(VLOOKUP(A6747,Questionnaire!A:KQ,56,FALSE)),"#",VLOOKUP(A6747,Questionnaire!A:KQ,56,FALSE))</f>
        <v>#</v>
      </c>
    </row>
    <row r="6748" spans="1:3">
      <c r="A6748" t="s">
        <v>471</v>
      </c>
      <c r="B6748" t="str">
        <f>IF(ISBLANK(VLOOKUP(A6748,Questionnaire!A:KQ,56,FALSE)),"#",VLOOKUP(A6748,Questionnaire!A:KQ,56,FALSE))</f>
        <v>#</v>
      </c>
    </row>
    <row r="6749" spans="1:3">
      <c r="A6749" t="s">
        <v>473</v>
      </c>
      <c r="B6749" t="str">
        <f>IF(ISBLANK(VLOOKUP(A6749,Questionnaire!A:KQ,56,FALSE)),"#",VLOOKUP(A6749,Questionnaire!A:KQ,56,FALSE))</f>
        <v>#</v>
      </c>
    </row>
    <row r="6750" spans="1:3">
      <c r="A6750" t="s">
        <v>475</v>
      </c>
      <c r="B6750" t="str">
        <f>IF(ISBLANK(VLOOKUP(A6750,Questionnaire!A:KQ,56,FALSE)),"#",VLOOKUP(A6750,Questionnaire!A:KQ,56,FALSE))</f>
        <v>#</v>
      </c>
    </row>
    <row r="6751" spans="1:3">
      <c r="A6751" t="s">
        <v>185</v>
      </c>
      <c r="B6751" t="str">
        <f>IF(ISBLANK(VLOOKUP(A6751,Questionnaire!A:KQ,57,FALSE)),"#",VLOOKUP(A6751,Questionnaire!A:KQ,57,FALSE))</f>
        <v>#</v>
      </c>
      <c r="C6751">
        <v>54</v>
      </c>
    </row>
    <row r="6752" spans="1:3">
      <c r="A6752" t="s">
        <v>187</v>
      </c>
      <c r="B6752" t="str">
        <f>IF(ISNA(VLOOKUP(VLOOKUP(A6752,Questionnaire!A:KQ,57,FALSE),'CORA Encoding'!D:E,2,FALSE)),"#",VLOOKUP(VLOOKUP(A6752,Questionnaire!A:KQ,57,FALSE),'CORA Encoding'!D:E,2,FALSE))</f>
        <v>#</v>
      </c>
    </row>
    <row r="6753" spans="1:2">
      <c r="A6753" t="s">
        <v>189</v>
      </c>
      <c r="B6753" t="str">
        <f>IF(ISNA(VLOOKUP(VLOOKUP(A6753,Questionnaire!A:KQ,57,FALSE),'CORA Encoding'!G:H,2,FALSE)),"#",VLOOKUP(VLOOKUP(A6753,Questionnaire!A:KQ,57,FALSE),'CORA Encoding'!G:H,2,FALSE))</f>
        <v>#</v>
      </c>
    </row>
    <row r="6754" spans="1:2">
      <c r="A6754" t="s">
        <v>191</v>
      </c>
      <c r="B6754" t="str">
        <f>IF(ISNA(VLOOKUP(VLOOKUP(A6754,Questionnaire!A:KQ,57,FALSE),'Country List'!E:F,2,FALSE)),"#",VLOOKUP(VLOOKUP(A6754,Questionnaire!A:KQ,57,FALSE),'Country List'!E:F,2,FALSE))</f>
        <v>#</v>
      </c>
    </row>
    <row r="6755" spans="1:2">
      <c r="A6755" t="s">
        <v>193</v>
      </c>
      <c r="B6755" t="str">
        <f>IF(ISNA(VLOOKUP(VLOOKUP(A6755,Questionnaire!A:KQ,57,FALSE),'Industry List'!B:C,2,FALSE)),"#",VLOOKUP(VLOOKUP(A6755,Questionnaire!A:KQ,57,FALSE),'Industry List'!B:C,2,FALSE))</f>
        <v>#</v>
      </c>
    </row>
    <row r="6756" spans="1:2">
      <c r="A6756" t="s">
        <v>197</v>
      </c>
      <c r="B6756" t="str">
        <f>IF(ISBLANK(VLOOKUP(A6756,Questionnaire!A:KQ,57,FALSE)),"#",VLOOKUP(A6756,Questionnaire!A:KQ,57,FALSE))</f>
        <v>#</v>
      </c>
    </row>
    <row r="6757" spans="1:2">
      <c r="A6757" t="s">
        <v>201</v>
      </c>
      <c r="B6757" t="str">
        <f>IF(ISBLANK(VLOOKUP(A6757,Questionnaire!A:KQ,57,FALSE)),"#",VLOOKUP(A6757,Questionnaire!A:KQ,57,FALSE))</f>
        <v>#</v>
      </c>
    </row>
    <row r="6758" spans="1:2">
      <c r="A6758" t="s">
        <v>203</v>
      </c>
      <c r="B6758" t="str">
        <f>IF(ISNA(VLOOKUP(VLOOKUP(A6758,Questionnaire!A:KQ,57,FALSE),'CORA Encoding'!J:K,2,FALSE)),"#",VLOOKUP(VLOOKUP(A6758,Questionnaire!A:KQ,57,FALSE),'CORA Encoding'!J:K,2,FALSE))</f>
        <v>#</v>
      </c>
    </row>
    <row r="6759" spans="1:2">
      <c r="A6759" t="s">
        <v>208</v>
      </c>
      <c r="B6759" t="str">
        <f>IF(ISBLANK(VLOOKUP(A6759,Questionnaire!A:KQ,57,FALSE)),"#",VLOOKUP(A6759,Questionnaire!A:KQ,57,FALSE))</f>
        <v>#</v>
      </c>
    </row>
    <row r="6760" spans="1:2">
      <c r="A6760" t="s">
        <v>213</v>
      </c>
      <c r="B6760" t="str">
        <f>IF(ISBLANK(VLOOKUP(A6760,Questionnaire!A:KQ,57,FALSE)),"#",VLOOKUP(A6760,Questionnaire!A:KQ,57,FALSE))</f>
        <v>#</v>
      </c>
    </row>
    <row r="6761" spans="1:2">
      <c r="A6761" t="s">
        <v>215</v>
      </c>
      <c r="B6761" t="str">
        <f>IF(ISBLANK(VLOOKUP(A6761,Questionnaire!A:KQ,57,FALSE)),"#",VLOOKUP(A6761,Questionnaire!A:KQ,57,FALSE))</f>
        <v>#</v>
      </c>
    </row>
    <row r="6762" spans="1:2">
      <c r="A6762" t="s">
        <v>217</v>
      </c>
      <c r="B6762" t="str">
        <f>IF(ISBLANK(VLOOKUP(A6762,Questionnaire!A:KQ,57,FALSE)),"#",VLOOKUP(A6762,Questionnaire!A:KQ,57,FALSE))</f>
        <v>#</v>
      </c>
    </row>
    <row r="6763" spans="1:2">
      <c r="A6763" t="s">
        <v>219</v>
      </c>
      <c r="B6763" t="str">
        <f>IF(ISBLANK(VLOOKUP(A6763,Questionnaire!A:KQ,57,FALSE)),"#",VLOOKUP(A6763,Questionnaire!A:KQ,57,FALSE))</f>
        <v>#</v>
      </c>
    </row>
    <row r="6764" spans="1:2">
      <c r="A6764" t="s">
        <v>221</v>
      </c>
      <c r="B6764" t="str">
        <f>IF(ISBLANK(VLOOKUP(A6764,Questionnaire!A:KQ,57,FALSE)),"#",VLOOKUP(A6764,Questionnaire!A:KQ,57,FALSE))</f>
        <v>#</v>
      </c>
    </row>
    <row r="6765" spans="1:2">
      <c r="A6765" t="s">
        <v>223</v>
      </c>
      <c r="B6765" t="str">
        <f>IF(ISBLANK(VLOOKUP(A6765,Questionnaire!A:KQ,57,FALSE)),"#",VLOOKUP(A6765,Questionnaire!A:KQ,57,FALSE))</f>
        <v>#</v>
      </c>
    </row>
    <row r="6766" spans="1:2">
      <c r="A6766" t="s">
        <v>225</v>
      </c>
      <c r="B6766" t="str">
        <f>IF(ISBLANK(VLOOKUP(A6766,Questionnaire!A:KQ,57,FALSE)),"#",VLOOKUP(A6766,Questionnaire!A:KQ,57,FALSE))</f>
        <v>#</v>
      </c>
    </row>
    <row r="6767" spans="1:2">
      <c r="A6767" t="s">
        <v>227</v>
      </c>
      <c r="B6767" t="str">
        <f>IF(ISBLANK(VLOOKUP(A6767,Questionnaire!A:KQ,57,FALSE)),"#",VLOOKUP(A6767,Questionnaire!A:KQ,57,FALSE))</f>
        <v>#</v>
      </c>
    </row>
    <row r="6768" spans="1:2">
      <c r="A6768" t="s">
        <v>229</v>
      </c>
      <c r="B6768" t="str">
        <f>IF(ISBLANK(VLOOKUP(A6768,Questionnaire!A:KQ,57,FALSE)),"#",VLOOKUP(A6768,Questionnaire!A:KQ,57,FALSE))</f>
        <v>#</v>
      </c>
    </row>
    <row r="6769" spans="1:2">
      <c r="A6769" t="s">
        <v>231</v>
      </c>
      <c r="B6769" t="str">
        <f>IF(ISBLANK(VLOOKUP(A6769,Questionnaire!A:KQ,57,FALSE)),"#",VLOOKUP(A6769,Questionnaire!A:KQ,57,FALSE))</f>
        <v>#</v>
      </c>
    </row>
    <row r="6770" spans="1:2">
      <c r="A6770" t="s">
        <v>233</v>
      </c>
      <c r="B6770" t="str">
        <f>IF(ISBLANK(VLOOKUP(A6770,Questionnaire!A:KQ,57,FALSE)),"#",VLOOKUP(A6770,Questionnaire!A:KQ,57,FALSE))</f>
        <v>#</v>
      </c>
    </row>
    <row r="6771" spans="1:2">
      <c r="A6771" t="s">
        <v>235</v>
      </c>
      <c r="B6771" t="str">
        <f>IF(ISBLANK(VLOOKUP(A6771,Questionnaire!A:KQ,57,FALSE)),"#",VLOOKUP(A6771,Questionnaire!A:KQ,57,FALSE))</f>
        <v>#</v>
      </c>
    </row>
    <row r="6772" spans="1:2">
      <c r="A6772" t="s">
        <v>237</v>
      </c>
      <c r="B6772" t="str">
        <f>IF(ISBLANK(VLOOKUP(A6772,Questionnaire!A:KQ,57,FALSE)),"#",VLOOKUP(A6772,Questionnaire!A:KQ,57,FALSE))</f>
        <v>#</v>
      </c>
    </row>
    <row r="6773" spans="1:2">
      <c r="A6773" t="s">
        <v>239</v>
      </c>
      <c r="B6773" t="str">
        <f>IF(ISBLANK(VLOOKUP(A6773,Questionnaire!A:KQ,57,FALSE)),"#",VLOOKUP(A6773,Questionnaire!A:KQ,57,FALSE))</f>
        <v>#</v>
      </c>
    </row>
    <row r="6774" spans="1:2">
      <c r="A6774" t="s">
        <v>242</v>
      </c>
      <c r="B6774" t="str">
        <f>IF(ISBLANK(VLOOKUP(A6774,Questionnaire!A:KQ,57,FALSE)),"#",VLOOKUP(A6774,Questionnaire!A:KQ,57,FALSE))</f>
        <v>#</v>
      </c>
    </row>
    <row r="6775" spans="1:2">
      <c r="A6775" t="s">
        <v>245</v>
      </c>
      <c r="B6775" t="str">
        <f>IF(ISBLANK(VLOOKUP(A6775,Questionnaire!A:KQ,57,FALSE)),"#",VLOOKUP(A6775,Questionnaire!A:KQ,57,FALSE))</f>
        <v>#</v>
      </c>
    </row>
    <row r="6776" spans="1:2">
      <c r="A6776" t="s">
        <v>247</v>
      </c>
      <c r="B6776" t="str">
        <f>IF(ISBLANK(VLOOKUP(A6776,Questionnaire!A:KQ,57,FALSE)),"#",VLOOKUP(A6776,Questionnaire!A:KQ,57,FALSE))</f>
        <v>#</v>
      </c>
    </row>
    <row r="6777" spans="1:2">
      <c r="A6777" t="s">
        <v>249</v>
      </c>
      <c r="B6777" t="str">
        <f>IF(ISBLANK(VLOOKUP(A6777,Questionnaire!A:KQ,57,FALSE)),"#",VLOOKUP(A6777,Questionnaire!A:KQ,57,FALSE))</f>
        <v>#</v>
      </c>
    </row>
    <row r="6778" spans="1:2">
      <c r="A6778" t="s">
        <v>250</v>
      </c>
      <c r="B6778" t="str">
        <f>IF(ISBLANK(VLOOKUP(A6778,Questionnaire!A:KQ,57,FALSE)),"#",VLOOKUP(A6778,Questionnaire!A:KQ,57,FALSE))</f>
        <v>#</v>
      </c>
    </row>
    <row r="6779" spans="1:2">
      <c r="A6779" t="s">
        <v>252</v>
      </c>
      <c r="B6779" t="str">
        <f>IF(ISBLANK(VLOOKUP(A6779,Questionnaire!A:KQ,57,FALSE)),"#",VLOOKUP(A6779,Questionnaire!A:KQ,57,FALSE))</f>
        <v>#</v>
      </c>
    </row>
    <row r="6780" spans="1:2">
      <c r="A6780" t="s">
        <v>255</v>
      </c>
      <c r="B6780" t="str">
        <f>IF(ISBLANK(VLOOKUP(A6780,Questionnaire!A:KQ,57,FALSE)),"#",VLOOKUP(A6780,Questionnaire!A:KQ,57,FALSE))</f>
        <v>#</v>
      </c>
    </row>
    <row r="6781" spans="1:2">
      <c r="A6781" t="s">
        <v>258</v>
      </c>
      <c r="B6781" t="str">
        <f>IF(ISNA(VLOOKUP(VLOOKUP(A6781,Questionnaire!A:KQ,57,FALSE),'CORA Encoding'!M:N,2,FALSE)),"#",VLOOKUP(VLOOKUP(A6781,Questionnaire!A:KQ,57,FALSE),'CORA Encoding'!M:N,2,FALSE))</f>
        <v>#</v>
      </c>
    </row>
    <row r="6782" spans="1:2">
      <c r="A6782" t="s">
        <v>261</v>
      </c>
      <c r="B6782" t="str">
        <f>IF(ISBLANK(VLOOKUP(A6782,Questionnaire!A:KQ,57,FALSE)),"#",VLOOKUP(A6782,Questionnaire!A:KQ,57,FALSE))</f>
        <v>#</v>
      </c>
    </row>
    <row r="6783" spans="1:2">
      <c r="A6783" t="s">
        <v>263</v>
      </c>
      <c r="B6783" t="str">
        <f>IF(ISBLANK(VLOOKUP(A6783,Questionnaire!A:KQ,57,FALSE)),"#",VLOOKUP(A6783,Questionnaire!A:KQ,57,FALSE))</f>
        <v>#</v>
      </c>
    </row>
    <row r="6784" spans="1:2">
      <c r="A6784" t="s">
        <v>265</v>
      </c>
      <c r="B6784" t="str">
        <f>IF(ISBLANK(VLOOKUP(A6784,Questionnaire!A:KQ,57,FALSE)),"#",VLOOKUP(A6784,Questionnaire!A:KQ,57,FALSE))</f>
        <v>#</v>
      </c>
    </row>
    <row r="6785" spans="1:2">
      <c r="A6785" t="s">
        <v>267</v>
      </c>
      <c r="B6785" t="str">
        <f>IF(ISBLANK(VLOOKUP(A6785,Questionnaire!A:KQ,57,FALSE)),"#",VLOOKUP(A6785,Questionnaire!A:KQ,57,FALSE))</f>
        <v>#</v>
      </c>
    </row>
    <row r="6786" spans="1:2">
      <c r="A6786" t="s">
        <v>269</v>
      </c>
      <c r="B6786" t="str">
        <f>IF(ISBLANK(VLOOKUP(A6786,Questionnaire!A:KQ,57,FALSE)),"#",VLOOKUP(A6786,Questionnaire!A:KQ,57,FALSE))</f>
        <v>#</v>
      </c>
    </row>
    <row r="6787" spans="1:2">
      <c r="A6787" t="s">
        <v>274</v>
      </c>
      <c r="B6787" t="str">
        <f>IF(ISBLANK(VLOOKUP(A6787,Questionnaire!A:KQ,57,FALSE)),"#",VLOOKUP(A6787,Questionnaire!A:KQ,57,FALSE))</f>
        <v>#</v>
      </c>
    </row>
    <row r="6788" spans="1:2">
      <c r="A6788" t="s">
        <v>276</v>
      </c>
      <c r="B6788" t="str">
        <f>IF(ISBLANK(VLOOKUP(A6788,Questionnaire!A:KQ,57,FALSE)),"#",VLOOKUP(A6788,Questionnaire!A:KQ,57,FALSE))</f>
        <v>#</v>
      </c>
    </row>
    <row r="6789" spans="1:2">
      <c r="A6789" t="s">
        <v>278</v>
      </c>
      <c r="B6789" t="str">
        <f>IF(ISBLANK(VLOOKUP(A6789,Questionnaire!A:KQ,57,FALSE)),"#",VLOOKUP(A6789,Questionnaire!A:KQ,57,FALSE))</f>
        <v>#</v>
      </c>
    </row>
    <row r="6790" spans="1:2">
      <c r="A6790" t="s">
        <v>280</v>
      </c>
      <c r="B6790" t="str">
        <f>IF(ISBLANK(VLOOKUP(A6790,Questionnaire!A:KQ,57,FALSE)),"#",VLOOKUP(A6790,Questionnaire!A:KQ,57,FALSE))</f>
        <v>#</v>
      </c>
    </row>
    <row r="6791" spans="1:2">
      <c r="A6791" t="s">
        <v>282</v>
      </c>
      <c r="B6791" t="str">
        <f>IF(ISBLANK(VLOOKUP(A6791,Questionnaire!A:KQ,57,FALSE)),"#",VLOOKUP(A6791,Questionnaire!A:KQ,57,FALSE))</f>
        <v>#</v>
      </c>
    </row>
    <row r="6792" spans="1:2">
      <c r="A6792" t="s">
        <v>286</v>
      </c>
      <c r="B6792" t="str">
        <f>IF(ISBLANK(VLOOKUP(A6792,Questionnaire!A:KQ,57,FALSE)),"#",VLOOKUP(A6792,Questionnaire!A:KQ,57,FALSE))</f>
        <v>#</v>
      </c>
    </row>
    <row r="6793" spans="1:2">
      <c r="A6793" t="s">
        <v>288</v>
      </c>
      <c r="B6793" t="str">
        <f>IF(ISBLANK(VLOOKUP(A6793,Questionnaire!A:KQ,57,FALSE)),"#",VLOOKUP(A6793,Questionnaire!A:KQ,57,FALSE))</f>
        <v>#</v>
      </c>
    </row>
    <row r="6794" spans="1:2">
      <c r="A6794" t="s">
        <v>290</v>
      </c>
      <c r="B6794" t="str">
        <f>IF(ISBLANK(VLOOKUP(A6794,Questionnaire!A:KQ,57,FALSE)),"#",VLOOKUP(A6794,Questionnaire!A:KQ,57,FALSE))</f>
        <v>#</v>
      </c>
    </row>
    <row r="6795" spans="1:2">
      <c r="A6795" t="s">
        <v>292</v>
      </c>
      <c r="B6795" t="str">
        <f>IF(ISBLANK(VLOOKUP(A6795,Questionnaire!A:KQ,57,FALSE)),"#",VLOOKUP(A6795,Questionnaire!A:KQ,57,FALSE))</f>
        <v>#</v>
      </c>
    </row>
    <row r="6796" spans="1:2">
      <c r="A6796" t="s">
        <v>294</v>
      </c>
      <c r="B6796" t="str">
        <f>IF(ISBLANK(VLOOKUP(A6796,Questionnaire!A:KQ,57,FALSE)),"#",VLOOKUP(A6796,Questionnaire!A:KQ,57,FALSE))</f>
        <v>#</v>
      </c>
    </row>
    <row r="6797" spans="1:2">
      <c r="A6797" t="s">
        <v>296</v>
      </c>
      <c r="B6797" t="str">
        <f>IF(ISBLANK(VLOOKUP(A6797,Questionnaire!A:KQ,57,FALSE)),"#",VLOOKUP(A6797,Questionnaire!A:KQ,57,FALSE))</f>
        <v>#</v>
      </c>
    </row>
    <row r="6798" spans="1:2">
      <c r="A6798" t="s">
        <v>301</v>
      </c>
      <c r="B6798" t="str">
        <f>IF(ISBLANK(VLOOKUP(A6798,Questionnaire!A:KQ,57,FALSE)),"#",VLOOKUP(A6798,Questionnaire!A:KQ,57,FALSE))</f>
        <v>#</v>
      </c>
    </row>
    <row r="6799" spans="1:2">
      <c r="A6799" t="s">
        <v>303</v>
      </c>
      <c r="B6799" t="str">
        <f>IF(ISBLANK(VLOOKUP(A6799,Questionnaire!A:KQ,57,FALSE)),"#",VLOOKUP(A6799,Questionnaire!A:KQ,57,FALSE))</f>
        <v>#</v>
      </c>
    </row>
    <row r="6800" spans="1:2">
      <c r="A6800" t="s">
        <v>305</v>
      </c>
      <c r="B6800" t="str">
        <f>IF(ISBLANK(VLOOKUP(A6800,Questionnaire!A:KQ,57,FALSE)),"#",VLOOKUP(A6800,Questionnaire!A:KQ,57,FALSE))</f>
        <v>#</v>
      </c>
    </row>
    <row r="6801" spans="1:2">
      <c r="A6801" t="s">
        <v>307</v>
      </c>
      <c r="B6801" t="str">
        <f>IF(ISBLANK(VLOOKUP(A6801,Questionnaire!A:KQ,57,FALSE)),"#",VLOOKUP(A6801,Questionnaire!A:KQ,57,FALSE))</f>
        <v>#</v>
      </c>
    </row>
    <row r="6802" spans="1:2">
      <c r="A6802" t="s">
        <v>311</v>
      </c>
      <c r="B6802" t="str">
        <f>IF(ISBLANK(VLOOKUP(A6802,Questionnaire!A:KQ,57,FALSE)),"#",VLOOKUP(A6802,Questionnaire!A:KQ,57,FALSE))</f>
        <v>#</v>
      </c>
    </row>
    <row r="6803" spans="1:2">
      <c r="A6803" t="s">
        <v>313</v>
      </c>
      <c r="B6803" t="str">
        <f>IF(ISBLANK(VLOOKUP(A6803,Questionnaire!A:KQ,57,FALSE)),"#",VLOOKUP(A6803,Questionnaire!A:KQ,57,FALSE))</f>
        <v>#</v>
      </c>
    </row>
    <row r="6804" spans="1:2">
      <c r="A6804" t="s">
        <v>314</v>
      </c>
      <c r="B6804" t="str">
        <f>IF(ISBLANK(VLOOKUP(A6804,Questionnaire!A:KQ,57,FALSE)),"#",VLOOKUP(A6804,Questionnaire!A:KQ,57,FALSE))</f>
        <v>#</v>
      </c>
    </row>
    <row r="6805" spans="1:2">
      <c r="A6805" t="s">
        <v>315</v>
      </c>
      <c r="B6805" t="str">
        <f>IF(ISBLANK(VLOOKUP(A6805,Questionnaire!A:KQ,57,FALSE)),"#",VLOOKUP(A6805,Questionnaire!A:KQ,57,FALSE))</f>
        <v>#</v>
      </c>
    </row>
    <row r="6806" spans="1:2">
      <c r="A6806" t="s">
        <v>317</v>
      </c>
      <c r="B6806" t="str">
        <f>IF(ISBLANK(VLOOKUP(A6806,Questionnaire!A:KQ,57,FALSE)),"#",VLOOKUP(A6806,Questionnaire!A:KQ,57,FALSE))</f>
        <v>#</v>
      </c>
    </row>
    <row r="6807" spans="1:2">
      <c r="A6807" t="s">
        <v>319</v>
      </c>
      <c r="B6807" t="str">
        <f>IF(ISBLANK(VLOOKUP(A6807,Questionnaire!A:KQ,57,FALSE)),"#",VLOOKUP(A6807,Questionnaire!A:KQ,57,FALSE))</f>
        <v>#</v>
      </c>
    </row>
    <row r="6808" spans="1:2">
      <c r="A6808" t="s">
        <v>322</v>
      </c>
      <c r="B6808" t="str">
        <f>IF(ISBLANK(VLOOKUP(A6808,Questionnaire!A:KQ,57,FALSE)),"#",VLOOKUP(A6808,Questionnaire!A:KQ,57,FALSE))</f>
        <v>#</v>
      </c>
    </row>
    <row r="6809" spans="1:2">
      <c r="A6809" t="s">
        <v>326</v>
      </c>
      <c r="B6809" t="str">
        <f>IF(ISBLANK(VLOOKUP(A6809,Questionnaire!A:KQ,57,FALSE)),"#",VLOOKUP(A6809,Questionnaire!A:KQ,57,FALSE))</f>
        <v>#</v>
      </c>
    </row>
    <row r="6810" spans="1:2">
      <c r="A6810" t="s">
        <v>328</v>
      </c>
      <c r="B6810" t="str">
        <f>IF(ISBLANK(VLOOKUP(A6810,Questionnaire!A:KQ,57,FALSE)),"#",VLOOKUP(A6810,Questionnaire!A:KQ,57,FALSE))</f>
        <v>#</v>
      </c>
    </row>
    <row r="6811" spans="1:2">
      <c r="A6811" t="s">
        <v>332</v>
      </c>
      <c r="B6811" t="str">
        <f>IF(ISBLANK(VLOOKUP(A6811,Questionnaire!A:KQ,57,FALSE)),"#",VLOOKUP(A6811,Questionnaire!A:KQ,57,FALSE))</f>
        <v>#</v>
      </c>
    </row>
    <row r="6812" spans="1:2">
      <c r="A6812" t="s">
        <v>333</v>
      </c>
      <c r="B6812" t="str">
        <f>IF(ISBLANK(VLOOKUP(A6812,Questionnaire!A:KQ,57,FALSE)),"#",VLOOKUP(A6812,Questionnaire!A:KQ,57,FALSE))</f>
        <v>#</v>
      </c>
    </row>
    <row r="6813" spans="1:2">
      <c r="A6813" t="s">
        <v>334</v>
      </c>
      <c r="B6813" t="str">
        <f>IF(ISBLANK(VLOOKUP(A6813,Questionnaire!A:KQ,57,FALSE)),"#",VLOOKUP(A6813,Questionnaire!A:KQ,57,FALSE))</f>
        <v>#</v>
      </c>
    </row>
    <row r="6814" spans="1:2">
      <c r="A6814" t="s">
        <v>335</v>
      </c>
      <c r="B6814" t="str">
        <f>IF(ISBLANK(VLOOKUP(A6814,Questionnaire!A:KQ,57,FALSE)),"#",VLOOKUP(A6814,Questionnaire!A:KQ,57,FALSE))</f>
        <v>#</v>
      </c>
    </row>
    <row r="6815" spans="1:2">
      <c r="A6815" t="s">
        <v>336</v>
      </c>
      <c r="B6815" t="str">
        <f>IF(ISBLANK(VLOOKUP(A6815,Questionnaire!A:KQ,57,FALSE)),"#",VLOOKUP(A6815,Questionnaire!A:KQ,57,FALSE))</f>
        <v>#</v>
      </c>
    </row>
    <row r="6816" spans="1:2">
      <c r="A6816" t="s">
        <v>337</v>
      </c>
      <c r="B6816" t="str">
        <f>IF(ISBLANK(VLOOKUP(A6816,Questionnaire!A:KQ,57,FALSE)),"#",VLOOKUP(A6816,Questionnaire!A:KQ,57,FALSE))</f>
        <v>#</v>
      </c>
    </row>
    <row r="6817" spans="1:2">
      <c r="A6817" t="s">
        <v>338</v>
      </c>
      <c r="B6817" t="str">
        <f>IF(ISBLANK(VLOOKUP(A6817,Questionnaire!A:KQ,57,FALSE)),"#",VLOOKUP(A6817,Questionnaire!A:KQ,57,FALSE))</f>
        <v>#</v>
      </c>
    </row>
    <row r="6818" spans="1:2">
      <c r="A6818" t="s">
        <v>339</v>
      </c>
      <c r="B6818" t="str">
        <f>IF(ISBLANK(VLOOKUP(A6818,Questionnaire!A:KQ,57,FALSE)),"#",VLOOKUP(A6818,Questionnaire!A:KQ,57,FALSE))</f>
        <v>#</v>
      </c>
    </row>
    <row r="6819" spans="1:2">
      <c r="A6819" t="s">
        <v>340</v>
      </c>
      <c r="B6819" t="str">
        <f>IF(ISBLANK(VLOOKUP(A6819,Questionnaire!A:KQ,57,FALSE)),"#",VLOOKUP(A6819,Questionnaire!A:KQ,57,FALSE))</f>
        <v>#</v>
      </c>
    </row>
    <row r="6820" spans="1:2">
      <c r="A6820" t="s">
        <v>341</v>
      </c>
      <c r="B6820" t="str">
        <f>IF(ISBLANK(VLOOKUP(A6820,Questionnaire!A:KQ,57,FALSE)),"#",VLOOKUP(A6820,Questionnaire!A:KQ,57,FALSE))</f>
        <v>#</v>
      </c>
    </row>
    <row r="6821" spans="1:2">
      <c r="A6821" t="s">
        <v>342</v>
      </c>
      <c r="B6821" t="str">
        <f>IF(ISBLANK(VLOOKUP(A6821,Questionnaire!A:KQ,57,FALSE)),"#",VLOOKUP(A6821,Questionnaire!A:KQ,57,FALSE))</f>
        <v>#</v>
      </c>
    </row>
    <row r="6822" spans="1:2">
      <c r="A6822" t="s">
        <v>343</v>
      </c>
      <c r="B6822" t="str">
        <f>IF(ISBLANK(VLOOKUP(A6822,Questionnaire!A:KQ,57,FALSE)),"#",VLOOKUP(A6822,Questionnaire!A:KQ,57,FALSE))</f>
        <v>#</v>
      </c>
    </row>
    <row r="6823" spans="1:2">
      <c r="A6823" t="s">
        <v>344</v>
      </c>
      <c r="B6823" t="str">
        <f>IF(ISBLANK(VLOOKUP(A6823,Questionnaire!A:KQ,57,FALSE)),"#",VLOOKUP(A6823,Questionnaire!A:KQ,57,FALSE))</f>
        <v>#</v>
      </c>
    </row>
    <row r="6824" spans="1:2">
      <c r="A6824" t="s">
        <v>345</v>
      </c>
      <c r="B6824" t="str">
        <f>IF(ISBLANK(VLOOKUP(A6824,Questionnaire!A:KQ,57,FALSE)),"#",VLOOKUP(A6824,Questionnaire!A:KQ,57,FALSE))</f>
        <v>#</v>
      </c>
    </row>
    <row r="6825" spans="1:2">
      <c r="A6825" t="s">
        <v>348</v>
      </c>
      <c r="B6825" t="str">
        <f>IF(ISBLANK(VLOOKUP(A6825,Questionnaire!A:KQ,57,FALSE)),"#",VLOOKUP(A6825,Questionnaire!A:KQ,57,FALSE))</f>
        <v>#</v>
      </c>
    </row>
    <row r="6826" spans="1:2">
      <c r="A6826" t="s">
        <v>353</v>
      </c>
      <c r="B6826" t="str">
        <f>IF(ISBLANK(VLOOKUP(A6826,Questionnaire!A:KQ,57,FALSE)),"#",VLOOKUP(A6826,Questionnaire!A:KQ,57,FALSE))</f>
        <v>#</v>
      </c>
    </row>
    <row r="6827" spans="1:2">
      <c r="A6827" t="s">
        <v>354</v>
      </c>
      <c r="B6827" t="str">
        <f>IF(ISBLANK(VLOOKUP(A6827,Questionnaire!A:KQ,57,FALSE)),"#",VLOOKUP(A6827,Questionnaire!A:KQ,57,FALSE))</f>
        <v>#</v>
      </c>
    </row>
    <row r="6828" spans="1:2">
      <c r="A6828" t="s">
        <v>355</v>
      </c>
      <c r="B6828" t="str">
        <f>IF(ISBLANK(VLOOKUP(A6828,Questionnaire!A:KQ,57,FALSE)),"#",VLOOKUP(A6828,Questionnaire!A:KQ,57,FALSE))</f>
        <v>#</v>
      </c>
    </row>
    <row r="6829" spans="1:2">
      <c r="A6829" t="s">
        <v>356</v>
      </c>
      <c r="B6829" t="str">
        <f>IF(ISBLANK(VLOOKUP(A6829,Questionnaire!A:KQ,57,FALSE)),"#",VLOOKUP(A6829,Questionnaire!A:KQ,57,FALSE))</f>
        <v>#</v>
      </c>
    </row>
    <row r="6830" spans="1:2">
      <c r="A6830" t="s">
        <v>357</v>
      </c>
      <c r="B6830" t="str">
        <f>IF(ISBLANK(VLOOKUP(A6830,Questionnaire!A:KQ,57,FALSE)),"#",VLOOKUP(A6830,Questionnaire!A:KQ,57,FALSE))</f>
        <v>#</v>
      </c>
    </row>
    <row r="6831" spans="1:2">
      <c r="A6831" t="s">
        <v>360</v>
      </c>
      <c r="B6831" t="str">
        <f>IF(ISBLANK(VLOOKUP(A6831,Questionnaire!A:KQ,57,FALSE)),"#",VLOOKUP(A6831,Questionnaire!A:KQ,57,FALSE))</f>
        <v>#</v>
      </c>
    </row>
    <row r="6832" spans="1:2">
      <c r="A6832" t="s">
        <v>362</v>
      </c>
      <c r="B6832" t="str">
        <f>IF(ISBLANK(VLOOKUP(A6832,Questionnaire!A:KQ,57,FALSE)),"#",VLOOKUP(A6832,Questionnaire!A:KQ,57,FALSE))</f>
        <v>#</v>
      </c>
    </row>
    <row r="6833" spans="1:2">
      <c r="A6833" t="s">
        <v>363</v>
      </c>
      <c r="B6833" t="str">
        <f>IF(ISBLANK(VLOOKUP(A6833,Questionnaire!A:KQ,57,FALSE)),"#",VLOOKUP(A6833,Questionnaire!A:KQ,57,FALSE))</f>
        <v>#</v>
      </c>
    </row>
    <row r="6834" spans="1:2">
      <c r="A6834" t="s">
        <v>364</v>
      </c>
      <c r="B6834" t="str">
        <f>IF(ISBLANK(VLOOKUP(A6834,Questionnaire!A:KQ,57,FALSE)),"#",VLOOKUP(A6834,Questionnaire!A:KQ,57,FALSE))</f>
        <v>#</v>
      </c>
    </row>
    <row r="6835" spans="1:2">
      <c r="A6835" t="s">
        <v>365</v>
      </c>
      <c r="B6835" t="str">
        <f>IF(ISBLANK(VLOOKUP(A6835,Questionnaire!A:KQ,57,FALSE)),"#",VLOOKUP(A6835,Questionnaire!A:KQ,57,FALSE))</f>
        <v>#</v>
      </c>
    </row>
    <row r="6836" spans="1:2">
      <c r="A6836" t="s">
        <v>366</v>
      </c>
      <c r="B6836" t="str">
        <f>IF(ISBLANK(VLOOKUP(A6836,Questionnaire!A:KQ,57,FALSE)),"#",VLOOKUP(A6836,Questionnaire!A:KQ,57,FALSE))</f>
        <v>#</v>
      </c>
    </row>
    <row r="6837" spans="1:2">
      <c r="A6837" t="s">
        <v>371</v>
      </c>
      <c r="B6837" t="str">
        <f>IF(ISBLANK(VLOOKUP(A6837,Questionnaire!A:KQ,57,FALSE)),"#",VLOOKUP(A6837,Questionnaire!A:KQ,57,FALSE))</f>
        <v>#</v>
      </c>
    </row>
    <row r="6838" spans="1:2">
      <c r="A6838" t="s">
        <v>372</v>
      </c>
      <c r="B6838" t="str">
        <f>IF(ISBLANK(VLOOKUP(A6838,Questionnaire!A:KQ,57,FALSE)),"#",VLOOKUP(A6838,Questionnaire!A:KQ,57,FALSE))</f>
        <v>#</v>
      </c>
    </row>
    <row r="6839" spans="1:2">
      <c r="A6839" t="s">
        <v>373</v>
      </c>
      <c r="B6839" t="str">
        <f>IF(ISBLANK(VLOOKUP(A6839,Questionnaire!A:KQ,57,FALSE)),"#",VLOOKUP(A6839,Questionnaire!A:KQ,57,FALSE))</f>
        <v>#</v>
      </c>
    </row>
    <row r="6840" spans="1:2">
      <c r="A6840" t="s">
        <v>374</v>
      </c>
      <c r="B6840" t="str">
        <f>IF(ISBLANK(VLOOKUP(A6840,Questionnaire!A:KQ,57,FALSE)),"#",VLOOKUP(A6840,Questionnaire!A:KQ,57,FALSE))</f>
        <v>#</v>
      </c>
    </row>
    <row r="6841" spans="1:2">
      <c r="A6841" t="s">
        <v>377</v>
      </c>
      <c r="B6841" t="str">
        <f>IF(ISBLANK(VLOOKUP(A6841,Questionnaire!A:KQ,57,FALSE)),"#",VLOOKUP(A6841,Questionnaire!A:KQ,57,FALSE))</f>
        <v>#</v>
      </c>
    </row>
    <row r="6842" spans="1:2">
      <c r="A6842" t="s">
        <v>379</v>
      </c>
      <c r="B6842" t="str">
        <f>IF(ISBLANK(VLOOKUP(A6842,Questionnaire!A:KQ,57,FALSE)),"#",VLOOKUP(A6842,Questionnaire!A:KQ,57,FALSE))</f>
        <v>#</v>
      </c>
    </row>
    <row r="6843" spans="1:2">
      <c r="A6843" t="s">
        <v>380</v>
      </c>
      <c r="B6843" t="str">
        <f>IF(ISBLANK(VLOOKUP(A6843,Questionnaire!A:KQ,57,FALSE)),"#",VLOOKUP(A6843,Questionnaire!A:KQ,57,FALSE))</f>
        <v>#</v>
      </c>
    </row>
    <row r="6844" spans="1:2">
      <c r="A6844" t="s">
        <v>381</v>
      </c>
      <c r="B6844" t="str">
        <f>IF(ISBLANK(VLOOKUP(A6844,Questionnaire!A:KQ,57,FALSE)),"#",VLOOKUP(A6844,Questionnaire!A:KQ,57,FALSE))</f>
        <v>#</v>
      </c>
    </row>
    <row r="6845" spans="1:2">
      <c r="A6845" t="s">
        <v>382</v>
      </c>
      <c r="B6845" t="str">
        <f>IF(ISBLANK(VLOOKUP(A6845,Questionnaire!A:KQ,57,FALSE)),"#",VLOOKUP(A6845,Questionnaire!A:KQ,57,FALSE))</f>
        <v>#</v>
      </c>
    </row>
    <row r="6846" spans="1:2">
      <c r="A6846" t="s">
        <v>384</v>
      </c>
      <c r="B6846" t="str">
        <f>IF(ISBLANK(VLOOKUP(A6846,Questionnaire!A:KQ,57,FALSE)),"#",VLOOKUP(A6846,Questionnaire!A:KQ,57,FALSE))</f>
        <v>#</v>
      </c>
    </row>
    <row r="6847" spans="1:2">
      <c r="A6847" t="s">
        <v>387</v>
      </c>
      <c r="B6847" t="str">
        <f>IF(ISBLANK(VLOOKUP(A6847,Questionnaire!A:KQ,57,FALSE)),"#",VLOOKUP(A6847,Questionnaire!A:KQ,57,FALSE))</f>
        <v>#</v>
      </c>
    </row>
    <row r="6848" spans="1:2">
      <c r="A6848" t="s">
        <v>391</v>
      </c>
      <c r="B6848" t="str">
        <f>IF(ISBLANK(VLOOKUP(A6848,Questionnaire!A:KQ,57,FALSE)),"#",VLOOKUP(A6848,Questionnaire!A:KQ,57,FALSE))</f>
        <v>#</v>
      </c>
    </row>
    <row r="6849" spans="1:2">
      <c r="A6849" t="s">
        <v>393</v>
      </c>
      <c r="B6849" t="str">
        <f>IF(ISBLANK(VLOOKUP(A6849,Questionnaire!A:KQ,57,FALSE)),"#",VLOOKUP(A6849,Questionnaire!A:KQ,57,FALSE))</f>
        <v>#</v>
      </c>
    </row>
    <row r="6850" spans="1:2">
      <c r="A6850" t="s">
        <v>395</v>
      </c>
      <c r="B6850" t="str">
        <f>IF(ISBLANK(VLOOKUP(A6850,Questionnaire!A:KQ,57,FALSE)),"#",VLOOKUP(A6850,Questionnaire!A:KQ,57,FALSE))</f>
        <v>#</v>
      </c>
    </row>
    <row r="6851" spans="1:2">
      <c r="A6851" t="s">
        <v>398</v>
      </c>
      <c r="B6851" t="str">
        <f>IF(ISBLANK(VLOOKUP(A6851,Questionnaire!A:KQ,57,FALSE)),"#",VLOOKUP(A6851,Questionnaire!A:KQ,57,FALSE))</f>
        <v>#</v>
      </c>
    </row>
    <row r="6852" spans="1:2">
      <c r="A6852" t="s">
        <v>402</v>
      </c>
      <c r="B6852" t="str">
        <f>IF(ISBLANK(VLOOKUP(A6852,Questionnaire!A:KQ,57,FALSE)),"#",VLOOKUP(A6852,Questionnaire!A:KQ,57,FALSE))</f>
        <v>#</v>
      </c>
    </row>
    <row r="6853" spans="1:2">
      <c r="A6853" t="s">
        <v>405</v>
      </c>
      <c r="B6853" t="str">
        <f>IF(ISBLANK(VLOOKUP(A6853,Questionnaire!A:KQ,57,FALSE)),"#",VLOOKUP(A6853,Questionnaire!A:KQ,57,FALSE))</f>
        <v>#</v>
      </c>
    </row>
    <row r="6854" spans="1:2">
      <c r="A6854" t="s">
        <v>409</v>
      </c>
      <c r="B6854" t="str">
        <f>IF(ISBLANK(VLOOKUP(A6854,Questionnaire!A:KQ,57,FALSE)),"#",VLOOKUP(A6854,Questionnaire!A:KQ,57,FALSE))</f>
        <v>#</v>
      </c>
    </row>
    <row r="6855" spans="1:2">
      <c r="A6855" t="s">
        <v>412</v>
      </c>
      <c r="B6855" t="str">
        <f>IF(ISBLANK(VLOOKUP(A6855,Questionnaire!A:KQ,57,FALSE)),"#",VLOOKUP(A6855,Questionnaire!A:KQ,57,FALSE))</f>
        <v>#</v>
      </c>
    </row>
    <row r="6856" spans="1:2">
      <c r="A6856" t="s">
        <v>415</v>
      </c>
      <c r="B6856" t="str">
        <f>IF(ISBLANK(VLOOKUP(A6856,Questionnaire!A:KQ,57,FALSE)),"#",VLOOKUP(A6856,Questionnaire!A:KQ,57,FALSE))</f>
        <v>#</v>
      </c>
    </row>
    <row r="6857" spans="1:2">
      <c r="A6857" t="s">
        <v>418</v>
      </c>
      <c r="B6857" t="str">
        <f>IF(ISBLANK(VLOOKUP(A6857,Questionnaire!A:KQ,57,FALSE)),"#",VLOOKUP(A6857,Questionnaire!A:KQ,57,FALSE))</f>
        <v>#</v>
      </c>
    </row>
    <row r="6858" spans="1:2">
      <c r="A6858" t="s">
        <v>421</v>
      </c>
      <c r="B6858" t="str">
        <f>IF(ISBLANK(VLOOKUP(A6858,Questionnaire!A:KQ,57,FALSE)),"#",VLOOKUP(A6858,Questionnaire!A:KQ,57,FALSE))</f>
        <v>#</v>
      </c>
    </row>
    <row r="6859" spans="1:2">
      <c r="A6859" t="s">
        <v>424</v>
      </c>
      <c r="B6859" t="str">
        <f>IF(ISBLANK(VLOOKUP(A6859,Questionnaire!A:KQ,57,FALSE)),"#",VLOOKUP(A6859,Questionnaire!A:KQ,57,FALSE))</f>
        <v>#</v>
      </c>
    </row>
    <row r="6860" spans="1:2">
      <c r="A6860" t="s">
        <v>429</v>
      </c>
      <c r="B6860" t="str">
        <f>IF(ISBLANK(VLOOKUP(A6860,Questionnaire!A:KQ,57,FALSE)),"#",VLOOKUP(A6860,Questionnaire!A:KQ,57,FALSE))</f>
        <v>#</v>
      </c>
    </row>
    <row r="6861" spans="1:2">
      <c r="A6861" t="s">
        <v>432</v>
      </c>
      <c r="B6861" t="str">
        <f>IF(ISBLANK(VLOOKUP(A6861,Questionnaire!A:KQ,57,FALSE)),"#",VLOOKUP(A6861,Questionnaire!A:KQ,57,FALSE))</f>
        <v>#</v>
      </c>
    </row>
    <row r="6862" spans="1:2">
      <c r="A6862" t="s">
        <v>435</v>
      </c>
      <c r="B6862" t="str">
        <f>IF(ISBLANK(VLOOKUP(A6862,Questionnaire!A:KQ,57,FALSE)),"#",VLOOKUP(A6862,Questionnaire!A:KQ,57,FALSE))</f>
        <v>#</v>
      </c>
    </row>
    <row r="6863" spans="1:2">
      <c r="A6863" t="s">
        <v>437</v>
      </c>
      <c r="B6863" t="str">
        <f>IF(ISBLANK(VLOOKUP(A6863,Questionnaire!A:KQ,57,FALSE)),"#",VLOOKUP(A6863,Questionnaire!A:KQ,57,FALSE))</f>
        <v>#</v>
      </c>
    </row>
    <row r="6864" spans="1:2">
      <c r="A6864" t="s">
        <v>439</v>
      </c>
      <c r="B6864" t="str">
        <f>IF(ISBLANK(VLOOKUP(A6864,Questionnaire!A:KQ,57,FALSE)),"#",VLOOKUP(A6864,Questionnaire!A:KQ,57,FALSE))</f>
        <v>#</v>
      </c>
    </row>
    <row r="6865" spans="1:3">
      <c r="A6865" t="s">
        <v>442</v>
      </c>
      <c r="B6865" t="str">
        <f>IF(ISBLANK(VLOOKUP(A6865,Questionnaire!A:KQ,57,FALSE)),"#",VLOOKUP(A6865,Questionnaire!A:KQ,57,FALSE))</f>
        <v>#</v>
      </c>
    </row>
    <row r="6866" spans="1:3">
      <c r="A6866" t="s">
        <v>445</v>
      </c>
      <c r="B6866" t="str">
        <f>IF(ISBLANK(VLOOKUP(A6866,Questionnaire!A:KQ,57,FALSE)),"#",VLOOKUP(A6866,Questionnaire!A:KQ,57,FALSE))</f>
        <v>#</v>
      </c>
    </row>
    <row r="6867" spans="1:3">
      <c r="A6867" t="s">
        <v>448</v>
      </c>
      <c r="B6867" t="str">
        <f>IF(ISBLANK(VLOOKUP(A6867,Questionnaire!A:KQ,57,FALSE)),"#",VLOOKUP(A6867,Questionnaire!A:KQ,57,FALSE))</f>
        <v>#</v>
      </c>
    </row>
    <row r="6868" spans="1:3">
      <c r="A6868" t="s">
        <v>452</v>
      </c>
      <c r="B6868" t="str">
        <f>IF(ISBLANK(VLOOKUP(A6868,Questionnaire!A:KQ,57,FALSE)),"#",VLOOKUP(A6868,Questionnaire!A:KQ,57,FALSE))</f>
        <v>#</v>
      </c>
    </row>
    <row r="6869" spans="1:3">
      <c r="A6869" t="s">
        <v>455</v>
      </c>
      <c r="B6869" t="str">
        <f>IF(ISBLANK(VLOOKUP(A6869,Questionnaire!A:KQ,57,FALSE)),"#",VLOOKUP(A6869,Questionnaire!A:KQ,57,FALSE))</f>
        <v>#</v>
      </c>
    </row>
    <row r="6870" spans="1:3">
      <c r="A6870" t="s">
        <v>458</v>
      </c>
      <c r="B6870" t="str">
        <f>IF(ISBLANK(VLOOKUP(A6870,Questionnaire!A:KQ,57,FALSE)),"#",VLOOKUP(A6870,Questionnaire!A:KQ,57,FALSE))</f>
        <v>#</v>
      </c>
    </row>
    <row r="6871" spans="1:3">
      <c r="A6871" t="s">
        <v>461</v>
      </c>
      <c r="B6871" t="str">
        <f>IF(ISBLANK(VLOOKUP(A6871,Questionnaire!A:KQ,57,FALSE)),"#",VLOOKUP(A6871,Questionnaire!A:KQ,57,FALSE))</f>
        <v>#</v>
      </c>
    </row>
    <row r="6872" spans="1:3">
      <c r="A6872" t="s">
        <v>465</v>
      </c>
      <c r="B6872" t="str">
        <f>IF(ISBLANK(VLOOKUP(A6872,Questionnaire!A:KQ,57,FALSE)),"#",VLOOKUP(A6872,Questionnaire!A:KQ,57,FALSE))</f>
        <v>#</v>
      </c>
    </row>
    <row r="6873" spans="1:3">
      <c r="A6873" t="s">
        <v>467</v>
      </c>
      <c r="B6873" t="str">
        <f>IF(ISBLANK(VLOOKUP(A6873,Questionnaire!A:KQ,57,FALSE)),"#",VLOOKUP(A6873,Questionnaire!A:KQ,57,FALSE))</f>
        <v>#</v>
      </c>
    </row>
    <row r="6874" spans="1:3">
      <c r="A6874" t="s">
        <v>469</v>
      </c>
      <c r="B6874" t="str">
        <f>IF(ISBLANK(VLOOKUP(A6874,Questionnaire!A:KQ,57,FALSE)),"#",VLOOKUP(A6874,Questionnaire!A:KQ,57,FALSE))</f>
        <v>#</v>
      </c>
    </row>
    <row r="6875" spans="1:3">
      <c r="A6875" t="s">
        <v>471</v>
      </c>
      <c r="B6875" t="str">
        <f>IF(ISBLANK(VLOOKUP(A6875,Questionnaire!A:KQ,57,FALSE)),"#",VLOOKUP(A6875,Questionnaire!A:KQ,57,FALSE))</f>
        <v>#</v>
      </c>
    </row>
    <row r="6876" spans="1:3">
      <c r="A6876" t="s">
        <v>473</v>
      </c>
      <c r="B6876" t="str">
        <f>IF(ISBLANK(VLOOKUP(A6876,Questionnaire!A:KQ,57,FALSE)),"#",VLOOKUP(A6876,Questionnaire!A:KQ,57,FALSE))</f>
        <v>#</v>
      </c>
    </row>
    <row r="6877" spans="1:3">
      <c r="A6877" t="s">
        <v>475</v>
      </c>
      <c r="B6877" t="str">
        <f>IF(ISBLANK(VLOOKUP(A6877,Questionnaire!A:KQ,57,FALSE)),"#",VLOOKUP(A6877,Questionnaire!A:KQ,57,FALSE))</f>
        <v>#</v>
      </c>
    </row>
    <row r="6878" spans="1:3">
      <c r="A6878" t="s">
        <v>185</v>
      </c>
      <c r="B6878" t="str">
        <f>IF(ISBLANK(VLOOKUP(A6878,Questionnaire!A:KQ,58,FALSE)),"#",VLOOKUP(A6878,Questionnaire!A:KQ,58,FALSE))</f>
        <v>#</v>
      </c>
      <c r="C6878">
        <v>55</v>
      </c>
    </row>
    <row r="6879" spans="1:3">
      <c r="A6879" t="s">
        <v>187</v>
      </c>
      <c r="B6879" t="str">
        <f>IF(ISNA(VLOOKUP(VLOOKUP(A6879,Questionnaire!A:KQ,58,FALSE),'CORA Encoding'!D:E,2,FALSE)),"#",VLOOKUP(VLOOKUP(A6879,Questionnaire!A:KQ,58,FALSE),'CORA Encoding'!D:E,2,FALSE))</f>
        <v>#</v>
      </c>
    </row>
    <row r="6880" spans="1:3">
      <c r="A6880" t="s">
        <v>189</v>
      </c>
      <c r="B6880" t="str">
        <f>IF(ISNA(VLOOKUP(VLOOKUP(A6880,Questionnaire!A:KQ,58,FALSE),'CORA Encoding'!G:H,2,FALSE)),"#",VLOOKUP(VLOOKUP(A6880,Questionnaire!A:KQ,58,FALSE),'CORA Encoding'!G:H,2,FALSE))</f>
        <v>#</v>
      </c>
    </row>
    <row r="6881" spans="1:2">
      <c r="A6881" t="s">
        <v>191</v>
      </c>
      <c r="B6881" t="str">
        <f>IF(ISNA(VLOOKUP(VLOOKUP(A6881,Questionnaire!A:KQ,58,FALSE),'Country List'!E:F,2,FALSE)),"#",VLOOKUP(VLOOKUP(A6881,Questionnaire!A:KQ,58,FALSE),'Country List'!E:F,2,FALSE))</f>
        <v>#</v>
      </c>
    </row>
    <row r="6882" spans="1:2">
      <c r="A6882" t="s">
        <v>193</v>
      </c>
      <c r="B6882" t="str">
        <f>IF(ISNA(VLOOKUP(VLOOKUP(A6882,Questionnaire!A:KQ,58,FALSE),'Industry List'!B:C,2,FALSE)),"#",VLOOKUP(VLOOKUP(A6882,Questionnaire!A:KQ,58,FALSE),'Industry List'!B:C,2,FALSE))</f>
        <v>#</v>
      </c>
    </row>
    <row r="6883" spans="1:2">
      <c r="A6883" t="s">
        <v>197</v>
      </c>
      <c r="B6883" t="str">
        <f>IF(ISBLANK(VLOOKUP(A6883,Questionnaire!A:KQ,58,FALSE)),"#",VLOOKUP(A6883,Questionnaire!A:KQ,58,FALSE))</f>
        <v>#</v>
      </c>
    </row>
    <row r="6884" spans="1:2">
      <c r="A6884" t="s">
        <v>201</v>
      </c>
      <c r="B6884" t="str">
        <f>IF(ISBLANK(VLOOKUP(A6884,Questionnaire!A:KQ,58,FALSE)),"#",VLOOKUP(A6884,Questionnaire!A:KQ,58,FALSE))</f>
        <v>#</v>
      </c>
    </row>
    <row r="6885" spans="1:2">
      <c r="A6885" t="s">
        <v>203</v>
      </c>
      <c r="B6885" t="str">
        <f>IF(ISNA(VLOOKUP(VLOOKUP(A6885,Questionnaire!A:KQ,58,FALSE),'CORA Encoding'!J:K,2,FALSE)),"#",VLOOKUP(VLOOKUP(A6885,Questionnaire!A:KQ,58,FALSE),'CORA Encoding'!J:K,2,FALSE))</f>
        <v>#</v>
      </c>
    </row>
    <row r="6886" spans="1:2">
      <c r="A6886" t="s">
        <v>208</v>
      </c>
      <c r="B6886" t="str">
        <f>IF(ISBLANK(VLOOKUP(A6886,Questionnaire!A:KQ,58,FALSE)),"#",VLOOKUP(A6886,Questionnaire!A:KQ,58,FALSE))</f>
        <v>#</v>
      </c>
    </row>
    <row r="6887" spans="1:2">
      <c r="A6887" t="s">
        <v>213</v>
      </c>
      <c r="B6887" t="str">
        <f>IF(ISBLANK(VLOOKUP(A6887,Questionnaire!A:KQ,58,FALSE)),"#",VLOOKUP(A6887,Questionnaire!A:KQ,58,FALSE))</f>
        <v>#</v>
      </c>
    </row>
    <row r="6888" spans="1:2">
      <c r="A6888" t="s">
        <v>215</v>
      </c>
      <c r="B6888" t="str">
        <f>IF(ISBLANK(VLOOKUP(A6888,Questionnaire!A:KQ,58,FALSE)),"#",VLOOKUP(A6888,Questionnaire!A:KQ,58,FALSE))</f>
        <v>#</v>
      </c>
    </row>
    <row r="6889" spans="1:2">
      <c r="A6889" t="s">
        <v>217</v>
      </c>
      <c r="B6889" t="str">
        <f>IF(ISBLANK(VLOOKUP(A6889,Questionnaire!A:KQ,58,FALSE)),"#",VLOOKUP(A6889,Questionnaire!A:KQ,58,FALSE))</f>
        <v>#</v>
      </c>
    </row>
    <row r="6890" spans="1:2">
      <c r="A6890" t="s">
        <v>219</v>
      </c>
      <c r="B6890" t="str">
        <f>IF(ISBLANK(VLOOKUP(A6890,Questionnaire!A:KQ,58,FALSE)),"#",VLOOKUP(A6890,Questionnaire!A:KQ,58,FALSE))</f>
        <v>#</v>
      </c>
    </row>
    <row r="6891" spans="1:2">
      <c r="A6891" t="s">
        <v>221</v>
      </c>
      <c r="B6891" t="str">
        <f>IF(ISBLANK(VLOOKUP(A6891,Questionnaire!A:KQ,58,FALSE)),"#",VLOOKUP(A6891,Questionnaire!A:KQ,58,FALSE))</f>
        <v>#</v>
      </c>
    </row>
    <row r="6892" spans="1:2">
      <c r="A6892" t="s">
        <v>223</v>
      </c>
      <c r="B6892" t="str">
        <f>IF(ISBLANK(VLOOKUP(A6892,Questionnaire!A:KQ,58,FALSE)),"#",VLOOKUP(A6892,Questionnaire!A:KQ,58,FALSE))</f>
        <v>#</v>
      </c>
    </row>
    <row r="6893" spans="1:2">
      <c r="A6893" t="s">
        <v>225</v>
      </c>
      <c r="B6893" t="str">
        <f>IF(ISBLANK(VLOOKUP(A6893,Questionnaire!A:KQ,58,FALSE)),"#",VLOOKUP(A6893,Questionnaire!A:KQ,58,FALSE))</f>
        <v>#</v>
      </c>
    </row>
    <row r="6894" spans="1:2">
      <c r="A6894" t="s">
        <v>227</v>
      </c>
      <c r="B6894" t="str">
        <f>IF(ISBLANK(VLOOKUP(A6894,Questionnaire!A:KQ,58,FALSE)),"#",VLOOKUP(A6894,Questionnaire!A:KQ,58,FALSE))</f>
        <v>#</v>
      </c>
    </row>
    <row r="6895" spans="1:2">
      <c r="A6895" t="s">
        <v>229</v>
      </c>
      <c r="B6895" t="str">
        <f>IF(ISBLANK(VLOOKUP(A6895,Questionnaire!A:KQ,58,FALSE)),"#",VLOOKUP(A6895,Questionnaire!A:KQ,58,FALSE))</f>
        <v>#</v>
      </c>
    </row>
    <row r="6896" spans="1:2">
      <c r="A6896" t="s">
        <v>231</v>
      </c>
      <c r="B6896" t="str">
        <f>IF(ISBLANK(VLOOKUP(A6896,Questionnaire!A:KQ,58,FALSE)),"#",VLOOKUP(A6896,Questionnaire!A:KQ,58,FALSE))</f>
        <v>#</v>
      </c>
    </row>
    <row r="6897" spans="1:2">
      <c r="A6897" t="s">
        <v>233</v>
      </c>
      <c r="B6897" t="str">
        <f>IF(ISBLANK(VLOOKUP(A6897,Questionnaire!A:KQ,58,FALSE)),"#",VLOOKUP(A6897,Questionnaire!A:KQ,58,FALSE))</f>
        <v>#</v>
      </c>
    </row>
    <row r="6898" spans="1:2">
      <c r="A6898" t="s">
        <v>235</v>
      </c>
      <c r="B6898" t="str">
        <f>IF(ISBLANK(VLOOKUP(A6898,Questionnaire!A:KQ,58,FALSE)),"#",VLOOKUP(A6898,Questionnaire!A:KQ,58,FALSE))</f>
        <v>#</v>
      </c>
    </row>
    <row r="6899" spans="1:2">
      <c r="A6899" t="s">
        <v>237</v>
      </c>
      <c r="B6899" t="str">
        <f>IF(ISBLANK(VLOOKUP(A6899,Questionnaire!A:KQ,58,FALSE)),"#",VLOOKUP(A6899,Questionnaire!A:KQ,58,FALSE))</f>
        <v>#</v>
      </c>
    </row>
    <row r="6900" spans="1:2">
      <c r="A6900" t="s">
        <v>239</v>
      </c>
      <c r="B6900" t="str">
        <f>IF(ISBLANK(VLOOKUP(A6900,Questionnaire!A:KQ,58,FALSE)),"#",VLOOKUP(A6900,Questionnaire!A:KQ,58,FALSE))</f>
        <v>#</v>
      </c>
    </row>
    <row r="6901" spans="1:2">
      <c r="A6901" t="s">
        <v>242</v>
      </c>
      <c r="B6901" t="str">
        <f>IF(ISBLANK(VLOOKUP(A6901,Questionnaire!A:KQ,58,FALSE)),"#",VLOOKUP(A6901,Questionnaire!A:KQ,58,FALSE))</f>
        <v>#</v>
      </c>
    </row>
    <row r="6902" spans="1:2">
      <c r="A6902" t="s">
        <v>245</v>
      </c>
      <c r="B6902" t="str">
        <f>IF(ISBLANK(VLOOKUP(A6902,Questionnaire!A:KQ,58,FALSE)),"#",VLOOKUP(A6902,Questionnaire!A:KQ,58,FALSE))</f>
        <v>#</v>
      </c>
    </row>
    <row r="6903" spans="1:2">
      <c r="A6903" t="s">
        <v>247</v>
      </c>
      <c r="B6903" t="str">
        <f>IF(ISBLANK(VLOOKUP(A6903,Questionnaire!A:KQ,58,FALSE)),"#",VLOOKUP(A6903,Questionnaire!A:KQ,58,FALSE))</f>
        <v>#</v>
      </c>
    </row>
    <row r="6904" spans="1:2">
      <c r="A6904" t="s">
        <v>249</v>
      </c>
      <c r="B6904" t="str">
        <f>IF(ISBLANK(VLOOKUP(A6904,Questionnaire!A:KQ,58,FALSE)),"#",VLOOKUP(A6904,Questionnaire!A:KQ,58,FALSE))</f>
        <v>#</v>
      </c>
    </row>
    <row r="6905" spans="1:2">
      <c r="A6905" t="s">
        <v>250</v>
      </c>
      <c r="B6905" t="str">
        <f>IF(ISBLANK(VLOOKUP(A6905,Questionnaire!A:KQ,58,FALSE)),"#",VLOOKUP(A6905,Questionnaire!A:KQ,58,FALSE))</f>
        <v>#</v>
      </c>
    </row>
    <row r="6906" spans="1:2">
      <c r="A6906" t="s">
        <v>252</v>
      </c>
      <c r="B6906" t="str">
        <f>IF(ISBLANK(VLOOKUP(A6906,Questionnaire!A:KQ,58,FALSE)),"#",VLOOKUP(A6906,Questionnaire!A:KQ,58,FALSE))</f>
        <v>#</v>
      </c>
    </row>
    <row r="6907" spans="1:2">
      <c r="A6907" t="s">
        <v>255</v>
      </c>
      <c r="B6907" t="str">
        <f>IF(ISBLANK(VLOOKUP(A6907,Questionnaire!A:KQ,58,FALSE)),"#",VLOOKUP(A6907,Questionnaire!A:KQ,58,FALSE))</f>
        <v>#</v>
      </c>
    </row>
    <row r="6908" spans="1:2">
      <c r="A6908" t="s">
        <v>258</v>
      </c>
      <c r="B6908" t="str">
        <f>IF(ISNA(VLOOKUP(VLOOKUP(A6908,Questionnaire!A:KQ,58,FALSE),'CORA Encoding'!M:N,2,FALSE)),"#",VLOOKUP(VLOOKUP(A6908,Questionnaire!A:KQ,58,FALSE),'CORA Encoding'!M:N,2,FALSE))</f>
        <v>#</v>
      </c>
    </row>
    <row r="6909" spans="1:2">
      <c r="A6909" t="s">
        <v>261</v>
      </c>
      <c r="B6909" t="str">
        <f>IF(ISBLANK(VLOOKUP(A6909,Questionnaire!A:KQ,58,FALSE)),"#",VLOOKUP(A6909,Questionnaire!A:KQ,58,FALSE))</f>
        <v>#</v>
      </c>
    </row>
    <row r="6910" spans="1:2">
      <c r="A6910" t="s">
        <v>263</v>
      </c>
      <c r="B6910" t="str">
        <f>IF(ISBLANK(VLOOKUP(A6910,Questionnaire!A:KQ,58,FALSE)),"#",VLOOKUP(A6910,Questionnaire!A:KQ,58,FALSE))</f>
        <v>#</v>
      </c>
    </row>
    <row r="6911" spans="1:2">
      <c r="A6911" t="s">
        <v>265</v>
      </c>
      <c r="B6911" t="str">
        <f>IF(ISBLANK(VLOOKUP(A6911,Questionnaire!A:KQ,58,FALSE)),"#",VLOOKUP(A6911,Questionnaire!A:KQ,58,FALSE))</f>
        <v>#</v>
      </c>
    </row>
    <row r="6912" spans="1:2">
      <c r="A6912" t="s">
        <v>267</v>
      </c>
      <c r="B6912" t="str">
        <f>IF(ISBLANK(VLOOKUP(A6912,Questionnaire!A:KQ,58,FALSE)),"#",VLOOKUP(A6912,Questionnaire!A:KQ,58,FALSE))</f>
        <v>#</v>
      </c>
    </row>
    <row r="6913" spans="1:2">
      <c r="A6913" t="s">
        <v>269</v>
      </c>
      <c r="B6913" t="str">
        <f>IF(ISBLANK(VLOOKUP(A6913,Questionnaire!A:KQ,58,FALSE)),"#",VLOOKUP(A6913,Questionnaire!A:KQ,58,FALSE))</f>
        <v>#</v>
      </c>
    </row>
    <row r="6914" spans="1:2">
      <c r="A6914" t="s">
        <v>274</v>
      </c>
      <c r="B6914" t="str">
        <f>IF(ISBLANK(VLOOKUP(A6914,Questionnaire!A:KQ,58,FALSE)),"#",VLOOKUP(A6914,Questionnaire!A:KQ,58,FALSE))</f>
        <v>#</v>
      </c>
    </row>
    <row r="6915" spans="1:2">
      <c r="A6915" t="s">
        <v>276</v>
      </c>
      <c r="B6915" t="str">
        <f>IF(ISBLANK(VLOOKUP(A6915,Questionnaire!A:KQ,58,FALSE)),"#",VLOOKUP(A6915,Questionnaire!A:KQ,58,FALSE))</f>
        <v>#</v>
      </c>
    </row>
    <row r="6916" spans="1:2">
      <c r="A6916" t="s">
        <v>278</v>
      </c>
      <c r="B6916" t="str">
        <f>IF(ISBLANK(VLOOKUP(A6916,Questionnaire!A:KQ,58,FALSE)),"#",VLOOKUP(A6916,Questionnaire!A:KQ,58,FALSE))</f>
        <v>#</v>
      </c>
    </row>
    <row r="6917" spans="1:2">
      <c r="A6917" t="s">
        <v>280</v>
      </c>
      <c r="B6917" t="str">
        <f>IF(ISBLANK(VLOOKUP(A6917,Questionnaire!A:KQ,58,FALSE)),"#",VLOOKUP(A6917,Questionnaire!A:KQ,58,FALSE))</f>
        <v>#</v>
      </c>
    </row>
    <row r="6918" spans="1:2">
      <c r="A6918" t="s">
        <v>282</v>
      </c>
      <c r="B6918" t="str">
        <f>IF(ISBLANK(VLOOKUP(A6918,Questionnaire!A:KQ,58,FALSE)),"#",VLOOKUP(A6918,Questionnaire!A:KQ,58,FALSE))</f>
        <v>#</v>
      </c>
    </row>
    <row r="6919" spans="1:2">
      <c r="A6919" t="s">
        <v>286</v>
      </c>
      <c r="B6919" t="str">
        <f>IF(ISBLANK(VLOOKUP(A6919,Questionnaire!A:KQ,58,FALSE)),"#",VLOOKUP(A6919,Questionnaire!A:KQ,58,FALSE))</f>
        <v>#</v>
      </c>
    </row>
    <row r="6920" spans="1:2">
      <c r="A6920" t="s">
        <v>288</v>
      </c>
      <c r="B6920" t="str">
        <f>IF(ISBLANK(VLOOKUP(A6920,Questionnaire!A:KQ,58,FALSE)),"#",VLOOKUP(A6920,Questionnaire!A:KQ,58,FALSE))</f>
        <v>#</v>
      </c>
    </row>
    <row r="6921" spans="1:2">
      <c r="A6921" t="s">
        <v>290</v>
      </c>
      <c r="B6921" t="str">
        <f>IF(ISBLANK(VLOOKUP(A6921,Questionnaire!A:KQ,58,FALSE)),"#",VLOOKUP(A6921,Questionnaire!A:KQ,58,FALSE))</f>
        <v>#</v>
      </c>
    </row>
    <row r="6922" spans="1:2">
      <c r="A6922" t="s">
        <v>292</v>
      </c>
      <c r="B6922" t="str">
        <f>IF(ISBLANK(VLOOKUP(A6922,Questionnaire!A:KQ,58,FALSE)),"#",VLOOKUP(A6922,Questionnaire!A:KQ,58,FALSE))</f>
        <v>#</v>
      </c>
    </row>
    <row r="6923" spans="1:2">
      <c r="A6923" t="s">
        <v>294</v>
      </c>
      <c r="B6923" t="str">
        <f>IF(ISBLANK(VLOOKUP(A6923,Questionnaire!A:KQ,58,FALSE)),"#",VLOOKUP(A6923,Questionnaire!A:KQ,58,FALSE))</f>
        <v>#</v>
      </c>
    </row>
    <row r="6924" spans="1:2">
      <c r="A6924" t="s">
        <v>296</v>
      </c>
      <c r="B6924" t="str">
        <f>IF(ISBLANK(VLOOKUP(A6924,Questionnaire!A:KQ,58,FALSE)),"#",VLOOKUP(A6924,Questionnaire!A:KQ,58,FALSE))</f>
        <v>#</v>
      </c>
    </row>
    <row r="6925" spans="1:2">
      <c r="A6925" t="s">
        <v>301</v>
      </c>
      <c r="B6925" t="str">
        <f>IF(ISBLANK(VLOOKUP(A6925,Questionnaire!A:KQ,58,FALSE)),"#",VLOOKUP(A6925,Questionnaire!A:KQ,58,FALSE))</f>
        <v>#</v>
      </c>
    </row>
    <row r="6926" spans="1:2">
      <c r="A6926" t="s">
        <v>303</v>
      </c>
      <c r="B6926" t="str">
        <f>IF(ISBLANK(VLOOKUP(A6926,Questionnaire!A:KQ,58,FALSE)),"#",VLOOKUP(A6926,Questionnaire!A:KQ,58,FALSE))</f>
        <v>#</v>
      </c>
    </row>
    <row r="6927" spans="1:2">
      <c r="A6927" t="s">
        <v>305</v>
      </c>
      <c r="B6927" t="str">
        <f>IF(ISBLANK(VLOOKUP(A6927,Questionnaire!A:KQ,58,FALSE)),"#",VLOOKUP(A6927,Questionnaire!A:KQ,58,FALSE))</f>
        <v>#</v>
      </c>
    </row>
    <row r="6928" spans="1:2">
      <c r="A6928" t="s">
        <v>307</v>
      </c>
      <c r="B6928" t="str">
        <f>IF(ISBLANK(VLOOKUP(A6928,Questionnaire!A:KQ,58,FALSE)),"#",VLOOKUP(A6928,Questionnaire!A:KQ,58,FALSE))</f>
        <v>#</v>
      </c>
    </row>
    <row r="6929" spans="1:2">
      <c r="A6929" t="s">
        <v>311</v>
      </c>
      <c r="B6929" t="str">
        <f>IF(ISBLANK(VLOOKUP(A6929,Questionnaire!A:KQ,58,FALSE)),"#",VLOOKUP(A6929,Questionnaire!A:KQ,58,FALSE))</f>
        <v>#</v>
      </c>
    </row>
    <row r="6930" spans="1:2">
      <c r="A6930" t="s">
        <v>313</v>
      </c>
      <c r="B6930" t="str">
        <f>IF(ISBLANK(VLOOKUP(A6930,Questionnaire!A:KQ,58,FALSE)),"#",VLOOKUP(A6930,Questionnaire!A:KQ,58,FALSE))</f>
        <v>#</v>
      </c>
    </row>
    <row r="6931" spans="1:2">
      <c r="A6931" t="s">
        <v>314</v>
      </c>
      <c r="B6931" t="str">
        <f>IF(ISBLANK(VLOOKUP(A6931,Questionnaire!A:KQ,58,FALSE)),"#",VLOOKUP(A6931,Questionnaire!A:KQ,58,FALSE))</f>
        <v>#</v>
      </c>
    </row>
    <row r="6932" spans="1:2">
      <c r="A6932" t="s">
        <v>315</v>
      </c>
      <c r="B6932" t="str">
        <f>IF(ISBLANK(VLOOKUP(A6932,Questionnaire!A:KQ,58,FALSE)),"#",VLOOKUP(A6932,Questionnaire!A:KQ,58,FALSE))</f>
        <v>#</v>
      </c>
    </row>
    <row r="6933" spans="1:2">
      <c r="A6933" t="s">
        <v>317</v>
      </c>
      <c r="B6933" t="str">
        <f>IF(ISBLANK(VLOOKUP(A6933,Questionnaire!A:KQ,58,FALSE)),"#",VLOOKUP(A6933,Questionnaire!A:KQ,58,FALSE))</f>
        <v>#</v>
      </c>
    </row>
    <row r="6934" spans="1:2">
      <c r="A6934" t="s">
        <v>319</v>
      </c>
      <c r="B6934" t="str">
        <f>IF(ISBLANK(VLOOKUP(A6934,Questionnaire!A:KQ,58,FALSE)),"#",VLOOKUP(A6934,Questionnaire!A:KQ,58,FALSE))</f>
        <v>#</v>
      </c>
    </row>
    <row r="6935" spans="1:2">
      <c r="A6935" t="s">
        <v>322</v>
      </c>
      <c r="B6935" t="str">
        <f>IF(ISBLANK(VLOOKUP(A6935,Questionnaire!A:KQ,58,FALSE)),"#",VLOOKUP(A6935,Questionnaire!A:KQ,58,FALSE))</f>
        <v>#</v>
      </c>
    </row>
    <row r="6936" spans="1:2">
      <c r="A6936" t="s">
        <v>326</v>
      </c>
      <c r="B6936" t="str">
        <f>IF(ISBLANK(VLOOKUP(A6936,Questionnaire!A:KQ,58,FALSE)),"#",VLOOKUP(A6936,Questionnaire!A:KQ,58,FALSE))</f>
        <v>#</v>
      </c>
    </row>
    <row r="6937" spans="1:2">
      <c r="A6937" t="s">
        <v>328</v>
      </c>
      <c r="B6937" t="str">
        <f>IF(ISBLANK(VLOOKUP(A6937,Questionnaire!A:KQ,58,FALSE)),"#",VLOOKUP(A6937,Questionnaire!A:KQ,58,FALSE))</f>
        <v>#</v>
      </c>
    </row>
    <row r="6938" spans="1:2">
      <c r="A6938" t="s">
        <v>332</v>
      </c>
      <c r="B6938" t="str">
        <f>IF(ISBLANK(VLOOKUP(A6938,Questionnaire!A:KQ,58,FALSE)),"#",VLOOKUP(A6938,Questionnaire!A:KQ,58,FALSE))</f>
        <v>#</v>
      </c>
    </row>
    <row r="6939" spans="1:2">
      <c r="A6939" t="s">
        <v>333</v>
      </c>
      <c r="B6939" t="str">
        <f>IF(ISBLANK(VLOOKUP(A6939,Questionnaire!A:KQ,58,FALSE)),"#",VLOOKUP(A6939,Questionnaire!A:KQ,58,FALSE))</f>
        <v>#</v>
      </c>
    </row>
    <row r="6940" spans="1:2">
      <c r="A6940" t="s">
        <v>334</v>
      </c>
      <c r="B6940" t="str">
        <f>IF(ISBLANK(VLOOKUP(A6940,Questionnaire!A:KQ,58,FALSE)),"#",VLOOKUP(A6940,Questionnaire!A:KQ,58,FALSE))</f>
        <v>#</v>
      </c>
    </row>
    <row r="6941" spans="1:2">
      <c r="A6941" t="s">
        <v>335</v>
      </c>
      <c r="B6941" t="str">
        <f>IF(ISBLANK(VLOOKUP(A6941,Questionnaire!A:KQ,58,FALSE)),"#",VLOOKUP(A6941,Questionnaire!A:KQ,58,FALSE))</f>
        <v>#</v>
      </c>
    </row>
    <row r="6942" spans="1:2">
      <c r="A6942" t="s">
        <v>336</v>
      </c>
      <c r="B6942" t="str">
        <f>IF(ISBLANK(VLOOKUP(A6942,Questionnaire!A:KQ,58,FALSE)),"#",VLOOKUP(A6942,Questionnaire!A:KQ,58,FALSE))</f>
        <v>#</v>
      </c>
    </row>
    <row r="6943" spans="1:2">
      <c r="A6943" t="s">
        <v>337</v>
      </c>
      <c r="B6943" t="str">
        <f>IF(ISBLANK(VLOOKUP(A6943,Questionnaire!A:KQ,58,FALSE)),"#",VLOOKUP(A6943,Questionnaire!A:KQ,58,FALSE))</f>
        <v>#</v>
      </c>
    </row>
    <row r="6944" spans="1:2">
      <c r="A6944" t="s">
        <v>338</v>
      </c>
      <c r="B6944" t="str">
        <f>IF(ISBLANK(VLOOKUP(A6944,Questionnaire!A:KQ,58,FALSE)),"#",VLOOKUP(A6944,Questionnaire!A:KQ,58,FALSE))</f>
        <v>#</v>
      </c>
    </row>
    <row r="6945" spans="1:2">
      <c r="A6945" t="s">
        <v>339</v>
      </c>
      <c r="B6945" t="str">
        <f>IF(ISBLANK(VLOOKUP(A6945,Questionnaire!A:KQ,58,FALSE)),"#",VLOOKUP(A6945,Questionnaire!A:KQ,58,FALSE))</f>
        <v>#</v>
      </c>
    </row>
    <row r="6946" spans="1:2">
      <c r="A6946" t="s">
        <v>340</v>
      </c>
      <c r="B6946" t="str">
        <f>IF(ISBLANK(VLOOKUP(A6946,Questionnaire!A:KQ,58,FALSE)),"#",VLOOKUP(A6946,Questionnaire!A:KQ,58,FALSE))</f>
        <v>#</v>
      </c>
    </row>
    <row r="6947" spans="1:2">
      <c r="A6947" t="s">
        <v>341</v>
      </c>
      <c r="B6947" t="str">
        <f>IF(ISBLANK(VLOOKUP(A6947,Questionnaire!A:KQ,58,FALSE)),"#",VLOOKUP(A6947,Questionnaire!A:KQ,58,FALSE))</f>
        <v>#</v>
      </c>
    </row>
    <row r="6948" spans="1:2">
      <c r="A6948" t="s">
        <v>342</v>
      </c>
      <c r="B6948" t="str">
        <f>IF(ISBLANK(VLOOKUP(A6948,Questionnaire!A:KQ,58,FALSE)),"#",VLOOKUP(A6948,Questionnaire!A:KQ,58,FALSE))</f>
        <v>#</v>
      </c>
    </row>
    <row r="6949" spans="1:2">
      <c r="A6949" t="s">
        <v>343</v>
      </c>
      <c r="B6949" t="str">
        <f>IF(ISBLANK(VLOOKUP(A6949,Questionnaire!A:KQ,58,FALSE)),"#",VLOOKUP(A6949,Questionnaire!A:KQ,58,FALSE))</f>
        <v>#</v>
      </c>
    </row>
    <row r="6950" spans="1:2">
      <c r="A6950" t="s">
        <v>344</v>
      </c>
      <c r="B6950" t="str">
        <f>IF(ISBLANK(VLOOKUP(A6950,Questionnaire!A:KQ,58,FALSE)),"#",VLOOKUP(A6950,Questionnaire!A:KQ,58,FALSE))</f>
        <v>#</v>
      </c>
    </row>
    <row r="6951" spans="1:2">
      <c r="A6951" t="s">
        <v>345</v>
      </c>
      <c r="B6951" t="str">
        <f>IF(ISBLANK(VLOOKUP(A6951,Questionnaire!A:KQ,58,FALSE)),"#",VLOOKUP(A6951,Questionnaire!A:KQ,58,FALSE))</f>
        <v>#</v>
      </c>
    </row>
    <row r="6952" spans="1:2">
      <c r="A6952" t="s">
        <v>348</v>
      </c>
      <c r="B6952" t="str">
        <f>IF(ISBLANK(VLOOKUP(A6952,Questionnaire!A:KQ,58,FALSE)),"#",VLOOKUP(A6952,Questionnaire!A:KQ,58,FALSE))</f>
        <v>#</v>
      </c>
    </row>
    <row r="6953" spans="1:2">
      <c r="A6953" t="s">
        <v>353</v>
      </c>
      <c r="B6953" t="str">
        <f>IF(ISBLANK(VLOOKUP(A6953,Questionnaire!A:KQ,58,FALSE)),"#",VLOOKUP(A6953,Questionnaire!A:KQ,58,FALSE))</f>
        <v>#</v>
      </c>
    </row>
    <row r="6954" spans="1:2">
      <c r="A6954" t="s">
        <v>354</v>
      </c>
      <c r="B6954" t="str">
        <f>IF(ISBLANK(VLOOKUP(A6954,Questionnaire!A:KQ,58,FALSE)),"#",VLOOKUP(A6954,Questionnaire!A:KQ,58,FALSE))</f>
        <v>#</v>
      </c>
    </row>
    <row r="6955" spans="1:2">
      <c r="A6955" t="s">
        <v>355</v>
      </c>
      <c r="B6955" t="str">
        <f>IF(ISBLANK(VLOOKUP(A6955,Questionnaire!A:KQ,58,FALSE)),"#",VLOOKUP(A6955,Questionnaire!A:KQ,58,FALSE))</f>
        <v>#</v>
      </c>
    </row>
    <row r="6956" spans="1:2">
      <c r="A6956" t="s">
        <v>356</v>
      </c>
      <c r="B6956" t="str">
        <f>IF(ISBLANK(VLOOKUP(A6956,Questionnaire!A:KQ,58,FALSE)),"#",VLOOKUP(A6956,Questionnaire!A:KQ,58,FALSE))</f>
        <v>#</v>
      </c>
    </row>
    <row r="6957" spans="1:2">
      <c r="A6957" t="s">
        <v>357</v>
      </c>
      <c r="B6957" t="str">
        <f>IF(ISBLANK(VLOOKUP(A6957,Questionnaire!A:KQ,58,FALSE)),"#",VLOOKUP(A6957,Questionnaire!A:KQ,58,FALSE))</f>
        <v>#</v>
      </c>
    </row>
    <row r="6958" spans="1:2">
      <c r="A6958" t="s">
        <v>360</v>
      </c>
      <c r="B6958" t="str">
        <f>IF(ISBLANK(VLOOKUP(A6958,Questionnaire!A:KQ,58,FALSE)),"#",VLOOKUP(A6958,Questionnaire!A:KQ,58,FALSE))</f>
        <v>#</v>
      </c>
    </row>
    <row r="6959" spans="1:2">
      <c r="A6959" t="s">
        <v>362</v>
      </c>
      <c r="B6959" t="str">
        <f>IF(ISBLANK(VLOOKUP(A6959,Questionnaire!A:KQ,58,FALSE)),"#",VLOOKUP(A6959,Questionnaire!A:KQ,58,FALSE))</f>
        <v>#</v>
      </c>
    </row>
    <row r="6960" spans="1:2">
      <c r="A6960" t="s">
        <v>363</v>
      </c>
      <c r="B6960" t="str">
        <f>IF(ISBLANK(VLOOKUP(A6960,Questionnaire!A:KQ,58,FALSE)),"#",VLOOKUP(A6960,Questionnaire!A:KQ,58,FALSE))</f>
        <v>#</v>
      </c>
    </row>
    <row r="6961" spans="1:2">
      <c r="A6961" t="s">
        <v>364</v>
      </c>
      <c r="B6961" t="str">
        <f>IF(ISBLANK(VLOOKUP(A6961,Questionnaire!A:KQ,58,FALSE)),"#",VLOOKUP(A6961,Questionnaire!A:KQ,58,FALSE))</f>
        <v>#</v>
      </c>
    </row>
    <row r="6962" spans="1:2">
      <c r="A6962" t="s">
        <v>365</v>
      </c>
      <c r="B6962" t="str">
        <f>IF(ISBLANK(VLOOKUP(A6962,Questionnaire!A:KQ,58,FALSE)),"#",VLOOKUP(A6962,Questionnaire!A:KQ,58,FALSE))</f>
        <v>#</v>
      </c>
    </row>
    <row r="6963" spans="1:2">
      <c r="A6963" t="s">
        <v>366</v>
      </c>
      <c r="B6963" t="str">
        <f>IF(ISBLANK(VLOOKUP(A6963,Questionnaire!A:KQ,58,FALSE)),"#",VLOOKUP(A6963,Questionnaire!A:KQ,58,FALSE))</f>
        <v>#</v>
      </c>
    </row>
    <row r="6964" spans="1:2">
      <c r="A6964" t="s">
        <v>371</v>
      </c>
      <c r="B6964" t="str">
        <f>IF(ISBLANK(VLOOKUP(A6964,Questionnaire!A:KQ,58,FALSE)),"#",VLOOKUP(A6964,Questionnaire!A:KQ,58,FALSE))</f>
        <v>#</v>
      </c>
    </row>
    <row r="6965" spans="1:2">
      <c r="A6965" t="s">
        <v>372</v>
      </c>
      <c r="B6965" t="str">
        <f>IF(ISBLANK(VLOOKUP(A6965,Questionnaire!A:KQ,58,FALSE)),"#",VLOOKUP(A6965,Questionnaire!A:KQ,58,FALSE))</f>
        <v>#</v>
      </c>
    </row>
    <row r="6966" spans="1:2">
      <c r="A6966" t="s">
        <v>373</v>
      </c>
      <c r="B6966" t="str">
        <f>IF(ISBLANK(VLOOKUP(A6966,Questionnaire!A:KQ,58,FALSE)),"#",VLOOKUP(A6966,Questionnaire!A:KQ,58,FALSE))</f>
        <v>#</v>
      </c>
    </row>
    <row r="6967" spans="1:2">
      <c r="A6967" t="s">
        <v>374</v>
      </c>
      <c r="B6967" t="str">
        <f>IF(ISBLANK(VLOOKUP(A6967,Questionnaire!A:KQ,58,FALSE)),"#",VLOOKUP(A6967,Questionnaire!A:KQ,58,FALSE))</f>
        <v>#</v>
      </c>
    </row>
    <row r="6968" spans="1:2">
      <c r="A6968" t="s">
        <v>377</v>
      </c>
      <c r="B6968" t="str">
        <f>IF(ISBLANK(VLOOKUP(A6968,Questionnaire!A:KQ,58,FALSE)),"#",VLOOKUP(A6968,Questionnaire!A:KQ,58,FALSE))</f>
        <v>#</v>
      </c>
    </row>
    <row r="6969" spans="1:2">
      <c r="A6969" t="s">
        <v>379</v>
      </c>
      <c r="B6969" t="str">
        <f>IF(ISBLANK(VLOOKUP(A6969,Questionnaire!A:KQ,58,FALSE)),"#",VLOOKUP(A6969,Questionnaire!A:KQ,58,FALSE))</f>
        <v>#</v>
      </c>
    </row>
    <row r="6970" spans="1:2">
      <c r="A6970" t="s">
        <v>380</v>
      </c>
      <c r="B6970" t="str">
        <f>IF(ISBLANK(VLOOKUP(A6970,Questionnaire!A:KQ,58,FALSE)),"#",VLOOKUP(A6970,Questionnaire!A:KQ,58,FALSE))</f>
        <v>#</v>
      </c>
    </row>
    <row r="6971" spans="1:2">
      <c r="A6971" t="s">
        <v>381</v>
      </c>
      <c r="B6971" t="str">
        <f>IF(ISBLANK(VLOOKUP(A6971,Questionnaire!A:KQ,58,FALSE)),"#",VLOOKUP(A6971,Questionnaire!A:KQ,58,FALSE))</f>
        <v>#</v>
      </c>
    </row>
    <row r="6972" spans="1:2">
      <c r="A6972" t="s">
        <v>382</v>
      </c>
      <c r="B6972" t="str">
        <f>IF(ISBLANK(VLOOKUP(A6972,Questionnaire!A:KQ,58,FALSE)),"#",VLOOKUP(A6972,Questionnaire!A:KQ,58,FALSE))</f>
        <v>#</v>
      </c>
    </row>
    <row r="6973" spans="1:2">
      <c r="A6973" t="s">
        <v>384</v>
      </c>
      <c r="B6973" t="str">
        <f>IF(ISBLANK(VLOOKUP(A6973,Questionnaire!A:KQ,58,FALSE)),"#",VLOOKUP(A6973,Questionnaire!A:KQ,58,FALSE))</f>
        <v>#</v>
      </c>
    </row>
    <row r="6974" spans="1:2">
      <c r="A6974" t="s">
        <v>387</v>
      </c>
      <c r="B6974" t="str">
        <f>IF(ISBLANK(VLOOKUP(A6974,Questionnaire!A:KQ,58,FALSE)),"#",VLOOKUP(A6974,Questionnaire!A:KQ,58,FALSE))</f>
        <v>#</v>
      </c>
    </row>
    <row r="6975" spans="1:2">
      <c r="A6975" t="s">
        <v>391</v>
      </c>
      <c r="B6975" t="str">
        <f>IF(ISBLANK(VLOOKUP(A6975,Questionnaire!A:KQ,58,FALSE)),"#",VLOOKUP(A6975,Questionnaire!A:KQ,58,FALSE))</f>
        <v>#</v>
      </c>
    </row>
    <row r="6976" spans="1:2">
      <c r="A6976" t="s">
        <v>393</v>
      </c>
      <c r="B6976" t="str">
        <f>IF(ISBLANK(VLOOKUP(A6976,Questionnaire!A:KQ,58,FALSE)),"#",VLOOKUP(A6976,Questionnaire!A:KQ,58,FALSE))</f>
        <v>#</v>
      </c>
    </row>
    <row r="6977" spans="1:2">
      <c r="A6977" t="s">
        <v>395</v>
      </c>
      <c r="B6977" t="str">
        <f>IF(ISBLANK(VLOOKUP(A6977,Questionnaire!A:KQ,58,FALSE)),"#",VLOOKUP(A6977,Questionnaire!A:KQ,58,FALSE))</f>
        <v>#</v>
      </c>
    </row>
    <row r="6978" spans="1:2">
      <c r="A6978" t="s">
        <v>398</v>
      </c>
      <c r="B6978" t="str">
        <f>IF(ISBLANK(VLOOKUP(A6978,Questionnaire!A:KQ,58,FALSE)),"#",VLOOKUP(A6978,Questionnaire!A:KQ,58,FALSE))</f>
        <v>#</v>
      </c>
    </row>
    <row r="6979" spans="1:2">
      <c r="A6979" t="s">
        <v>402</v>
      </c>
      <c r="B6979" t="str">
        <f>IF(ISBLANK(VLOOKUP(A6979,Questionnaire!A:KQ,58,FALSE)),"#",VLOOKUP(A6979,Questionnaire!A:KQ,58,FALSE))</f>
        <v>#</v>
      </c>
    </row>
    <row r="6980" spans="1:2">
      <c r="A6980" t="s">
        <v>405</v>
      </c>
      <c r="B6980" t="str">
        <f>IF(ISBLANK(VLOOKUP(A6980,Questionnaire!A:KQ,58,FALSE)),"#",VLOOKUP(A6980,Questionnaire!A:KQ,58,FALSE))</f>
        <v>#</v>
      </c>
    </row>
    <row r="6981" spans="1:2">
      <c r="A6981" t="s">
        <v>409</v>
      </c>
      <c r="B6981" t="str">
        <f>IF(ISBLANK(VLOOKUP(A6981,Questionnaire!A:KQ,58,FALSE)),"#",VLOOKUP(A6981,Questionnaire!A:KQ,58,FALSE))</f>
        <v>#</v>
      </c>
    </row>
    <row r="6982" spans="1:2">
      <c r="A6982" t="s">
        <v>412</v>
      </c>
      <c r="B6982" t="str">
        <f>IF(ISBLANK(VLOOKUP(A6982,Questionnaire!A:KQ,58,FALSE)),"#",VLOOKUP(A6982,Questionnaire!A:KQ,58,FALSE))</f>
        <v>#</v>
      </c>
    </row>
    <row r="6983" spans="1:2">
      <c r="A6983" t="s">
        <v>415</v>
      </c>
      <c r="B6983" t="str">
        <f>IF(ISBLANK(VLOOKUP(A6983,Questionnaire!A:KQ,58,FALSE)),"#",VLOOKUP(A6983,Questionnaire!A:KQ,58,FALSE))</f>
        <v>#</v>
      </c>
    </row>
    <row r="6984" spans="1:2">
      <c r="A6984" t="s">
        <v>418</v>
      </c>
      <c r="B6984" t="str">
        <f>IF(ISBLANK(VLOOKUP(A6984,Questionnaire!A:KQ,58,FALSE)),"#",VLOOKUP(A6984,Questionnaire!A:KQ,58,FALSE))</f>
        <v>#</v>
      </c>
    </row>
    <row r="6985" spans="1:2">
      <c r="A6985" t="s">
        <v>421</v>
      </c>
      <c r="B6985" t="str">
        <f>IF(ISBLANK(VLOOKUP(A6985,Questionnaire!A:KQ,58,FALSE)),"#",VLOOKUP(A6985,Questionnaire!A:KQ,58,FALSE))</f>
        <v>#</v>
      </c>
    </row>
    <row r="6986" spans="1:2">
      <c r="A6986" t="s">
        <v>424</v>
      </c>
      <c r="B6986" t="str">
        <f>IF(ISBLANK(VLOOKUP(A6986,Questionnaire!A:KQ,58,FALSE)),"#",VLOOKUP(A6986,Questionnaire!A:KQ,58,FALSE))</f>
        <v>#</v>
      </c>
    </row>
    <row r="6987" spans="1:2">
      <c r="A6987" t="s">
        <v>429</v>
      </c>
      <c r="B6987" t="str">
        <f>IF(ISBLANK(VLOOKUP(A6987,Questionnaire!A:KQ,58,FALSE)),"#",VLOOKUP(A6987,Questionnaire!A:KQ,58,FALSE))</f>
        <v>#</v>
      </c>
    </row>
    <row r="6988" spans="1:2">
      <c r="A6988" t="s">
        <v>432</v>
      </c>
      <c r="B6988" t="str">
        <f>IF(ISBLANK(VLOOKUP(A6988,Questionnaire!A:KQ,58,FALSE)),"#",VLOOKUP(A6988,Questionnaire!A:KQ,58,FALSE))</f>
        <v>#</v>
      </c>
    </row>
    <row r="6989" spans="1:2">
      <c r="A6989" t="s">
        <v>435</v>
      </c>
      <c r="B6989" t="str">
        <f>IF(ISBLANK(VLOOKUP(A6989,Questionnaire!A:KQ,58,FALSE)),"#",VLOOKUP(A6989,Questionnaire!A:KQ,58,FALSE))</f>
        <v>#</v>
      </c>
    </row>
    <row r="6990" spans="1:2">
      <c r="A6990" t="s">
        <v>437</v>
      </c>
      <c r="B6990" t="str">
        <f>IF(ISBLANK(VLOOKUP(A6990,Questionnaire!A:KQ,58,FALSE)),"#",VLOOKUP(A6990,Questionnaire!A:KQ,58,FALSE))</f>
        <v>#</v>
      </c>
    </row>
    <row r="6991" spans="1:2">
      <c r="A6991" t="s">
        <v>439</v>
      </c>
      <c r="B6991" t="str">
        <f>IF(ISBLANK(VLOOKUP(A6991,Questionnaire!A:KQ,58,FALSE)),"#",VLOOKUP(A6991,Questionnaire!A:KQ,58,FALSE))</f>
        <v>#</v>
      </c>
    </row>
    <row r="6992" spans="1:2">
      <c r="A6992" t="s">
        <v>442</v>
      </c>
      <c r="B6992" t="str">
        <f>IF(ISBLANK(VLOOKUP(A6992,Questionnaire!A:KQ,58,FALSE)),"#",VLOOKUP(A6992,Questionnaire!A:KQ,58,FALSE))</f>
        <v>#</v>
      </c>
    </row>
    <row r="6993" spans="1:3">
      <c r="A6993" t="s">
        <v>445</v>
      </c>
      <c r="B6993" t="str">
        <f>IF(ISBLANK(VLOOKUP(A6993,Questionnaire!A:KQ,58,FALSE)),"#",VLOOKUP(A6993,Questionnaire!A:KQ,58,FALSE))</f>
        <v>#</v>
      </c>
    </row>
    <row r="6994" spans="1:3">
      <c r="A6994" t="s">
        <v>448</v>
      </c>
      <c r="B6994" t="str">
        <f>IF(ISBLANK(VLOOKUP(A6994,Questionnaire!A:KQ,58,FALSE)),"#",VLOOKUP(A6994,Questionnaire!A:KQ,58,FALSE))</f>
        <v>#</v>
      </c>
    </row>
    <row r="6995" spans="1:3">
      <c r="A6995" t="s">
        <v>452</v>
      </c>
      <c r="B6995" t="str">
        <f>IF(ISBLANK(VLOOKUP(A6995,Questionnaire!A:KQ,58,FALSE)),"#",VLOOKUP(A6995,Questionnaire!A:KQ,58,FALSE))</f>
        <v>#</v>
      </c>
    </row>
    <row r="6996" spans="1:3">
      <c r="A6996" t="s">
        <v>455</v>
      </c>
      <c r="B6996" t="str">
        <f>IF(ISBLANK(VLOOKUP(A6996,Questionnaire!A:KQ,58,FALSE)),"#",VLOOKUP(A6996,Questionnaire!A:KQ,58,FALSE))</f>
        <v>#</v>
      </c>
    </row>
    <row r="6997" spans="1:3">
      <c r="A6997" t="s">
        <v>458</v>
      </c>
      <c r="B6997" t="str">
        <f>IF(ISBLANK(VLOOKUP(A6997,Questionnaire!A:KQ,58,FALSE)),"#",VLOOKUP(A6997,Questionnaire!A:KQ,58,FALSE))</f>
        <v>#</v>
      </c>
    </row>
    <row r="6998" spans="1:3">
      <c r="A6998" t="s">
        <v>461</v>
      </c>
      <c r="B6998" t="str">
        <f>IF(ISBLANK(VLOOKUP(A6998,Questionnaire!A:KQ,58,FALSE)),"#",VLOOKUP(A6998,Questionnaire!A:KQ,58,FALSE))</f>
        <v>#</v>
      </c>
    </row>
    <row r="6999" spans="1:3">
      <c r="A6999" t="s">
        <v>465</v>
      </c>
      <c r="B6999" t="str">
        <f>IF(ISBLANK(VLOOKUP(A6999,Questionnaire!A:KQ,58,FALSE)),"#",VLOOKUP(A6999,Questionnaire!A:KQ,58,FALSE))</f>
        <v>#</v>
      </c>
    </row>
    <row r="7000" spans="1:3">
      <c r="A7000" t="s">
        <v>467</v>
      </c>
      <c r="B7000" t="str">
        <f>IF(ISBLANK(VLOOKUP(A7000,Questionnaire!A:KQ,58,FALSE)),"#",VLOOKUP(A7000,Questionnaire!A:KQ,58,FALSE))</f>
        <v>#</v>
      </c>
    </row>
    <row r="7001" spans="1:3">
      <c r="A7001" t="s">
        <v>469</v>
      </c>
      <c r="B7001" t="str">
        <f>IF(ISBLANK(VLOOKUP(A7001,Questionnaire!A:KQ,58,FALSE)),"#",VLOOKUP(A7001,Questionnaire!A:KQ,58,FALSE))</f>
        <v>#</v>
      </c>
    </row>
    <row r="7002" spans="1:3">
      <c r="A7002" t="s">
        <v>471</v>
      </c>
      <c r="B7002" t="str">
        <f>IF(ISBLANK(VLOOKUP(A7002,Questionnaire!A:KQ,58,FALSE)),"#",VLOOKUP(A7002,Questionnaire!A:KQ,58,FALSE))</f>
        <v>#</v>
      </c>
    </row>
    <row r="7003" spans="1:3">
      <c r="A7003" t="s">
        <v>473</v>
      </c>
      <c r="B7003" t="str">
        <f>IF(ISBLANK(VLOOKUP(A7003,Questionnaire!A:KQ,58,FALSE)),"#",VLOOKUP(A7003,Questionnaire!A:KQ,58,FALSE))</f>
        <v>#</v>
      </c>
    </row>
    <row r="7004" spans="1:3">
      <c r="A7004" t="s">
        <v>475</v>
      </c>
      <c r="B7004" t="str">
        <f>IF(ISBLANK(VLOOKUP(A7004,Questionnaire!A:KQ,58,FALSE)),"#",VLOOKUP(A7004,Questionnaire!A:KQ,58,FALSE))</f>
        <v>#</v>
      </c>
    </row>
    <row r="7005" spans="1:3">
      <c r="A7005" t="s">
        <v>185</v>
      </c>
      <c r="B7005" t="str">
        <f>IF(ISBLANK(VLOOKUP(A7005,Questionnaire!A:KQ,59,FALSE)),"#",VLOOKUP(A7005,Questionnaire!A:KQ,59,FALSE))</f>
        <v>#</v>
      </c>
      <c r="C7005">
        <v>56</v>
      </c>
    </row>
    <row r="7006" spans="1:3">
      <c r="A7006" t="s">
        <v>187</v>
      </c>
      <c r="B7006" t="str">
        <f>IF(ISNA(VLOOKUP(VLOOKUP(A7006,Questionnaire!A:KQ,59,FALSE),'CORA Encoding'!D:E,2,FALSE)),"#",VLOOKUP(VLOOKUP(A7006,Questionnaire!A:KQ,59,FALSE),'CORA Encoding'!D:E,2,FALSE))</f>
        <v>#</v>
      </c>
    </row>
    <row r="7007" spans="1:3">
      <c r="A7007" t="s">
        <v>189</v>
      </c>
      <c r="B7007" t="str">
        <f>IF(ISNA(VLOOKUP(VLOOKUP(A7007,Questionnaire!A:KQ,59,FALSE),'CORA Encoding'!G:H,2,FALSE)),"#",VLOOKUP(VLOOKUP(A7007,Questionnaire!A:KQ,59,FALSE),'CORA Encoding'!G:H,2,FALSE))</f>
        <v>#</v>
      </c>
    </row>
    <row r="7008" spans="1:3">
      <c r="A7008" t="s">
        <v>191</v>
      </c>
      <c r="B7008" t="str">
        <f>IF(ISNA(VLOOKUP(VLOOKUP(A7008,Questionnaire!A:KQ,59,FALSE),'Country List'!E:F,2,FALSE)),"#",VLOOKUP(VLOOKUP(A7008,Questionnaire!A:KQ,59,FALSE),'Country List'!E:F,2,FALSE))</f>
        <v>#</v>
      </c>
    </row>
    <row r="7009" spans="1:2">
      <c r="A7009" t="s">
        <v>193</v>
      </c>
      <c r="B7009" t="str">
        <f>IF(ISNA(VLOOKUP(VLOOKUP(A7009,Questionnaire!A:KQ,59,FALSE),'Industry List'!B:C,2,FALSE)),"#",VLOOKUP(VLOOKUP(A7009,Questionnaire!A:KQ,59,FALSE),'Industry List'!B:C,2,FALSE))</f>
        <v>#</v>
      </c>
    </row>
    <row r="7010" spans="1:2">
      <c r="A7010" t="s">
        <v>197</v>
      </c>
      <c r="B7010" t="str">
        <f>IF(ISBLANK(VLOOKUP(A7010,Questionnaire!A:KQ,59,FALSE)),"#",VLOOKUP(A7010,Questionnaire!A:KQ,59,FALSE))</f>
        <v>#</v>
      </c>
    </row>
    <row r="7011" spans="1:2">
      <c r="A7011" t="s">
        <v>201</v>
      </c>
      <c r="B7011" t="str">
        <f>IF(ISBLANK(VLOOKUP(A7011,Questionnaire!A:KQ,59,FALSE)),"#",VLOOKUP(A7011,Questionnaire!A:KQ,59,FALSE))</f>
        <v>#</v>
      </c>
    </row>
    <row r="7012" spans="1:2">
      <c r="A7012" t="s">
        <v>203</v>
      </c>
      <c r="B7012" t="str">
        <f>IF(ISNA(VLOOKUP(VLOOKUP(A7012,Questionnaire!A:KQ,59,FALSE),'CORA Encoding'!J:K,2,FALSE)),"#",VLOOKUP(VLOOKUP(A7012,Questionnaire!A:KQ,59,FALSE),'CORA Encoding'!J:K,2,FALSE))</f>
        <v>#</v>
      </c>
    </row>
    <row r="7013" spans="1:2">
      <c r="A7013" t="s">
        <v>208</v>
      </c>
      <c r="B7013" t="str">
        <f>IF(ISBLANK(VLOOKUP(A7013,Questionnaire!A:KQ,59,FALSE)),"#",VLOOKUP(A7013,Questionnaire!A:KQ,59,FALSE))</f>
        <v>#</v>
      </c>
    </row>
    <row r="7014" spans="1:2">
      <c r="A7014" t="s">
        <v>213</v>
      </c>
      <c r="B7014" t="str">
        <f>IF(ISBLANK(VLOOKUP(A7014,Questionnaire!A:KQ,59,FALSE)),"#",VLOOKUP(A7014,Questionnaire!A:KQ,59,FALSE))</f>
        <v>#</v>
      </c>
    </row>
    <row r="7015" spans="1:2">
      <c r="A7015" t="s">
        <v>215</v>
      </c>
      <c r="B7015" t="str">
        <f>IF(ISBLANK(VLOOKUP(A7015,Questionnaire!A:KQ,59,FALSE)),"#",VLOOKUP(A7015,Questionnaire!A:KQ,59,FALSE))</f>
        <v>#</v>
      </c>
    </row>
    <row r="7016" spans="1:2">
      <c r="A7016" t="s">
        <v>217</v>
      </c>
      <c r="B7016" t="str">
        <f>IF(ISBLANK(VLOOKUP(A7016,Questionnaire!A:KQ,59,FALSE)),"#",VLOOKUP(A7016,Questionnaire!A:KQ,59,FALSE))</f>
        <v>#</v>
      </c>
    </row>
    <row r="7017" spans="1:2">
      <c r="A7017" t="s">
        <v>219</v>
      </c>
      <c r="B7017" t="str">
        <f>IF(ISBLANK(VLOOKUP(A7017,Questionnaire!A:KQ,59,FALSE)),"#",VLOOKUP(A7017,Questionnaire!A:KQ,59,FALSE))</f>
        <v>#</v>
      </c>
    </row>
    <row r="7018" spans="1:2">
      <c r="A7018" t="s">
        <v>221</v>
      </c>
      <c r="B7018" t="str">
        <f>IF(ISBLANK(VLOOKUP(A7018,Questionnaire!A:KQ,59,FALSE)),"#",VLOOKUP(A7018,Questionnaire!A:KQ,59,FALSE))</f>
        <v>#</v>
      </c>
    </row>
    <row r="7019" spans="1:2">
      <c r="A7019" t="s">
        <v>223</v>
      </c>
      <c r="B7019" t="str">
        <f>IF(ISBLANK(VLOOKUP(A7019,Questionnaire!A:KQ,59,FALSE)),"#",VLOOKUP(A7019,Questionnaire!A:KQ,59,FALSE))</f>
        <v>#</v>
      </c>
    </row>
    <row r="7020" spans="1:2">
      <c r="A7020" t="s">
        <v>225</v>
      </c>
      <c r="B7020" t="str">
        <f>IF(ISBLANK(VLOOKUP(A7020,Questionnaire!A:KQ,59,FALSE)),"#",VLOOKUP(A7020,Questionnaire!A:KQ,59,FALSE))</f>
        <v>#</v>
      </c>
    </row>
    <row r="7021" spans="1:2">
      <c r="A7021" t="s">
        <v>227</v>
      </c>
      <c r="B7021" t="str">
        <f>IF(ISBLANK(VLOOKUP(A7021,Questionnaire!A:KQ,59,FALSE)),"#",VLOOKUP(A7021,Questionnaire!A:KQ,59,FALSE))</f>
        <v>#</v>
      </c>
    </row>
    <row r="7022" spans="1:2">
      <c r="A7022" t="s">
        <v>229</v>
      </c>
      <c r="B7022" t="str">
        <f>IF(ISBLANK(VLOOKUP(A7022,Questionnaire!A:KQ,59,FALSE)),"#",VLOOKUP(A7022,Questionnaire!A:KQ,59,FALSE))</f>
        <v>#</v>
      </c>
    </row>
    <row r="7023" spans="1:2">
      <c r="A7023" t="s">
        <v>231</v>
      </c>
      <c r="B7023" t="str">
        <f>IF(ISBLANK(VLOOKUP(A7023,Questionnaire!A:KQ,59,FALSE)),"#",VLOOKUP(A7023,Questionnaire!A:KQ,59,FALSE))</f>
        <v>#</v>
      </c>
    </row>
    <row r="7024" spans="1:2">
      <c r="A7024" t="s">
        <v>233</v>
      </c>
      <c r="B7024" t="str">
        <f>IF(ISBLANK(VLOOKUP(A7024,Questionnaire!A:KQ,59,FALSE)),"#",VLOOKUP(A7024,Questionnaire!A:KQ,59,FALSE))</f>
        <v>#</v>
      </c>
    </row>
    <row r="7025" spans="1:2">
      <c r="A7025" t="s">
        <v>235</v>
      </c>
      <c r="B7025" t="str">
        <f>IF(ISBLANK(VLOOKUP(A7025,Questionnaire!A:KQ,59,FALSE)),"#",VLOOKUP(A7025,Questionnaire!A:KQ,59,FALSE))</f>
        <v>#</v>
      </c>
    </row>
    <row r="7026" spans="1:2">
      <c r="A7026" t="s">
        <v>237</v>
      </c>
      <c r="B7026" t="str">
        <f>IF(ISBLANK(VLOOKUP(A7026,Questionnaire!A:KQ,59,FALSE)),"#",VLOOKUP(A7026,Questionnaire!A:KQ,59,FALSE))</f>
        <v>#</v>
      </c>
    </row>
    <row r="7027" spans="1:2">
      <c r="A7027" t="s">
        <v>239</v>
      </c>
      <c r="B7027" t="str">
        <f>IF(ISBLANK(VLOOKUP(A7027,Questionnaire!A:KQ,59,FALSE)),"#",VLOOKUP(A7027,Questionnaire!A:KQ,59,FALSE))</f>
        <v>#</v>
      </c>
    </row>
    <row r="7028" spans="1:2">
      <c r="A7028" t="s">
        <v>242</v>
      </c>
      <c r="B7028" t="str">
        <f>IF(ISBLANK(VLOOKUP(A7028,Questionnaire!A:KQ,59,FALSE)),"#",VLOOKUP(A7028,Questionnaire!A:KQ,59,FALSE))</f>
        <v>#</v>
      </c>
    </row>
    <row r="7029" spans="1:2">
      <c r="A7029" t="s">
        <v>245</v>
      </c>
      <c r="B7029" t="str">
        <f>IF(ISBLANK(VLOOKUP(A7029,Questionnaire!A:KQ,59,FALSE)),"#",VLOOKUP(A7029,Questionnaire!A:KQ,59,FALSE))</f>
        <v>#</v>
      </c>
    </row>
    <row r="7030" spans="1:2">
      <c r="A7030" t="s">
        <v>247</v>
      </c>
      <c r="B7030" t="str">
        <f>IF(ISBLANK(VLOOKUP(A7030,Questionnaire!A:KQ,59,FALSE)),"#",VLOOKUP(A7030,Questionnaire!A:KQ,59,FALSE))</f>
        <v>#</v>
      </c>
    </row>
    <row r="7031" spans="1:2">
      <c r="A7031" t="s">
        <v>249</v>
      </c>
      <c r="B7031" t="str">
        <f>IF(ISBLANK(VLOOKUP(A7031,Questionnaire!A:KQ,59,FALSE)),"#",VLOOKUP(A7031,Questionnaire!A:KQ,59,FALSE))</f>
        <v>#</v>
      </c>
    </row>
    <row r="7032" spans="1:2">
      <c r="A7032" t="s">
        <v>250</v>
      </c>
      <c r="B7032" t="str">
        <f>IF(ISBLANK(VLOOKUP(A7032,Questionnaire!A:KQ,59,FALSE)),"#",VLOOKUP(A7032,Questionnaire!A:KQ,59,FALSE))</f>
        <v>#</v>
      </c>
    </row>
    <row r="7033" spans="1:2">
      <c r="A7033" t="s">
        <v>252</v>
      </c>
      <c r="B7033" t="str">
        <f>IF(ISBLANK(VLOOKUP(A7033,Questionnaire!A:KQ,59,FALSE)),"#",VLOOKUP(A7033,Questionnaire!A:KQ,59,FALSE))</f>
        <v>#</v>
      </c>
    </row>
    <row r="7034" spans="1:2">
      <c r="A7034" t="s">
        <v>255</v>
      </c>
      <c r="B7034" t="str">
        <f>IF(ISBLANK(VLOOKUP(A7034,Questionnaire!A:KQ,59,FALSE)),"#",VLOOKUP(A7034,Questionnaire!A:KQ,59,FALSE))</f>
        <v>#</v>
      </c>
    </row>
    <row r="7035" spans="1:2">
      <c r="A7035" t="s">
        <v>258</v>
      </c>
      <c r="B7035" t="str">
        <f>IF(ISNA(VLOOKUP(VLOOKUP(A7035,Questionnaire!A:KQ,59,FALSE),'CORA Encoding'!M:N,2,FALSE)),"#",VLOOKUP(VLOOKUP(A7035,Questionnaire!A:KQ,59,FALSE),'CORA Encoding'!M:N,2,FALSE))</f>
        <v>#</v>
      </c>
    </row>
    <row r="7036" spans="1:2">
      <c r="A7036" t="s">
        <v>261</v>
      </c>
      <c r="B7036" t="str">
        <f>IF(ISBLANK(VLOOKUP(A7036,Questionnaire!A:KQ,59,FALSE)),"#",VLOOKUP(A7036,Questionnaire!A:KQ,59,FALSE))</f>
        <v>#</v>
      </c>
    </row>
    <row r="7037" spans="1:2">
      <c r="A7037" t="s">
        <v>263</v>
      </c>
      <c r="B7037" t="str">
        <f>IF(ISBLANK(VLOOKUP(A7037,Questionnaire!A:KQ,59,FALSE)),"#",VLOOKUP(A7037,Questionnaire!A:KQ,59,FALSE))</f>
        <v>#</v>
      </c>
    </row>
    <row r="7038" spans="1:2">
      <c r="A7038" t="s">
        <v>265</v>
      </c>
      <c r="B7038" t="str">
        <f>IF(ISBLANK(VLOOKUP(A7038,Questionnaire!A:KQ,59,FALSE)),"#",VLOOKUP(A7038,Questionnaire!A:KQ,59,FALSE))</f>
        <v>#</v>
      </c>
    </row>
    <row r="7039" spans="1:2">
      <c r="A7039" t="s">
        <v>267</v>
      </c>
      <c r="B7039" t="str">
        <f>IF(ISBLANK(VLOOKUP(A7039,Questionnaire!A:KQ,59,FALSE)),"#",VLOOKUP(A7039,Questionnaire!A:KQ,59,FALSE))</f>
        <v>#</v>
      </c>
    </row>
    <row r="7040" spans="1:2">
      <c r="A7040" t="s">
        <v>269</v>
      </c>
      <c r="B7040" t="str">
        <f>IF(ISBLANK(VLOOKUP(A7040,Questionnaire!A:KQ,59,FALSE)),"#",VLOOKUP(A7040,Questionnaire!A:KQ,59,FALSE))</f>
        <v>#</v>
      </c>
    </row>
    <row r="7041" spans="1:2">
      <c r="A7041" t="s">
        <v>274</v>
      </c>
      <c r="B7041" t="str">
        <f>IF(ISBLANK(VLOOKUP(A7041,Questionnaire!A:KQ,59,FALSE)),"#",VLOOKUP(A7041,Questionnaire!A:KQ,59,FALSE))</f>
        <v>#</v>
      </c>
    </row>
    <row r="7042" spans="1:2">
      <c r="A7042" t="s">
        <v>276</v>
      </c>
      <c r="B7042" t="str">
        <f>IF(ISBLANK(VLOOKUP(A7042,Questionnaire!A:KQ,59,FALSE)),"#",VLOOKUP(A7042,Questionnaire!A:KQ,59,FALSE))</f>
        <v>#</v>
      </c>
    </row>
    <row r="7043" spans="1:2">
      <c r="A7043" t="s">
        <v>278</v>
      </c>
      <c r="B7043" t="str">
        <f>IF(ISBLANK(VLOOKUP(A7043,Questionnaire!A:KQ,59,FALSE)),"#",VLOOKUP(A7043,Questionnaire!A:KQ,59,FALSE))</f>
        <v>#</v>
      </c>
    </row>
    <row r="7044" spans="1:2">
      <c r="A7044" t="s">
        <v>280</v>
      </c>
      <c r="B7044" t="str">
        <f>IF(ISBLANK(VLOOKUP(A7044,Questionnaire!A:KQ,59,FALSE)),"#",VLOOKUP(A7044,Questionnaire!A:KQ,59,FALSE))</f>
        <v>#</v>
      </c>
    </row>
    <row r="7045" spans="1:2">
      <c r="A7045" t="s">
        <v>282</v>
      </c>
      <c r="B7045" t="str">
        <f>IF(ISBLANK(VLOOKUP(A7045,Questionnaire!A:KQ,59,FALSE)),"#",VLOOKUP(A7045,Questionnaire!A:KQ,59,FALSE))</f>
        <v>#</v>
      </c>
    </row>
    <row r="7046" spans="1:2">
      <c r="A7046" t="s">
        <v>286</v>
      </c>
      <c r="B7046" t="str">
        <f>IF(ISBLANK(VLOOKUP(A7046,Questionnaire!A:KQ,59,FALSE)),"#",VLOOKUP(A7046,Questionnaire!A:KQ,59,FALSE))</f>
        <v>#</v>
      </c>
    </row>
    <row r="7047" spans="1:2">
      <c r="A7047" t="s">
        <v>288</v>
      </c>
      <c r="B7047" t="str">
        <f>IF(ISBLANK(VLOOKUP(A7047,Questionnaire!A:KQ,59,FALSE)),"#",VLOOKUP(A7047,Questionnaire!A:KQ,59,FALSE))</f>
        <v>#</v>
      </c>
    </row>
    <row r="7048" spans="1:2">
      <c r="A7048" t="s">
        <v>290</v>
      </c>
      <c r="B7048" t="str">
        <f>IF(ISBLANK(VLOOKUP(A7048,Questionnaire!A:KQ,59,FALSE)),"#",VLOOKUP(A7048,Questionnaire!A:KQ,59,FALSE))</f>
        <v>#</v>
      </c>
    </row>
    <row r="7049" spans="1:2">
      <c r="A7049" t="s">
        <v>292</v>
      </c>
      <c r="B7049" t="str">
        <f>IF(ISBLANK(VLOOKUP(A7049,Questionnaire!A:KQ,59,FALSE)),"#",VLOOKUP(A7049,Questionnaire!A:KQ,59,FALSE))</f>
        <v>#</v>
      </c>
    </row>
    <row r="7050" spans="1:2">
      <c r="A7050" t="s">
        <v>294</v>
      </c>
      <c r="B7050" t="str">
        <f>IF(ISBLANK(VLOOKUP(A7050,Questionnaire!A:KQ,59,FALSE)),"#",VLOOKUP(A7050,Questionnaire!A:KQ,59,FALSE))</f>
        <v>#</v>
      </c>
    </row>
    <row r="7051" spans="1:2">
      <c r="A7051" t="s">
        <v>296</v>
      </c>
      <c r="B7051" t="str">
        <f>IF(ISBLANK(VLOOKUP(A7051,Questionnaire!A:KQ,59,FALSE)),"#",VLOOKUP(A7051,Questionnaire!A:KQ,59,FALSE))</f>
        <v>#</v>
      </c>
    </row>
    <row r="7052" spans="1:2">
      <c r="A7052" t="s">
        <v>301</v>
      </c>
      <c r="B7052" t="str">
        <f>IF(ISBLANK(VLOOKUP(A7052,Questionnaire!A:KQ,59,FALSE)),"#",VLOOKUP(A7052,Questionnaire!A:KQ,59,FALSE))</f>
        <v>#</v>
      </c>
    </row>
    <row r="7053" spans="1:2">
      <c r="A7053" t="s">
        <v>303</v>
      </c>
      <c r="B7053" t="str">
        <f>IF(ISBLANK(VLOOKUP(A7053,Questionnaire!A:KQ,59,FALSE)),"#",VLOOKUP(A7053,Questionnaire!A:KQ,59,FALSE))</f>
        <v>#</v>
      </c>
    </row>
    <row r="7054" spans="1:2">
      <c r="A7054" t="s">
        <v>305</v>
      </c>
      <c r="B7054" t="str">
        <f>IF(ISBLANK(VLOOKUP(A7054,Questionnaire!A:KQ,59,FALSE)),"#",VLOOKUP(A7054,Questionnaire!A:KQ,59,FALSE))</f>
        <v>#</v>
      </c>
    </row>
    <row r="7055" spans="1:2">
      <c r="A7055" t="s">
        <v>307</v>
      </c>
      <c r="B7055" t="str">
        <f>IF(ISBLANK(VLOOKUP(A7055,Questionnaire!A:KQ,59,FALSE)),"#",VLOOKUP(A7055,Questionnaire!A:KQ,59,FALSE))</f>
        <v>#</v>
      </c>
    </row>
    <row r="7056" spans="1:2">
      <c r="A7056" t="s">
        <v>311</v>
      </c>
      <c r="B7056" t="str">
        <f>IF(ISBLANK(VLOOKUP(A7056,Questionnaire!A:KQ,59,FALSE)),"#",VLOOKUP(A7056,Questionnaire!A:KQ,59,FALSE))</f>
        <v>#</v>
      </c>
    </row>
    <row r="7057" spans="1:2">
      <c r="A7057" t="s">
        <v>313</v>
      </c>
      <c r="B7057" t="str">
        <f>IF(ISBLANK(VLOOKUP(A7057,Questionnaire!A:KQ,59,FALSE)),"#",VLOOKUP(A7057,Questionnaire!A:KQ,59,FALSE))</f>
        <v>#</v>
      </c>
    </row>
    <row r="7058" spans="1:2">
      <c r="A7058" t="s">
        <v>314</v>
      </c>
      <c r="B7058" t="str">
        <f>IF(ISBLANK(VLOOKUP(A7058,Questionnaire!A:KQ,59,FALSE)),"#",VLOOKUP(A7058,Questionnaire!A:KQ,59,FALSE))</f>
        <v>#</v>
      </c>
    </row>
    <row r="7059" spans="1:2">
      <c r="A7059" t="s">
        <v>315</v>
      </c>
      <c r="B7059" t="str">
        <f>IF(ISBLANK(VLOOKUP(A7059,Questionnaire!A:KQ,59,FALSE)),"#",VLOOKUP(A7059,Questionnaire!A:KQ,59,FALSE))</f>
        <v>#</v>
      </c>
    </row>
    <row r="7060" spans="1:2">
      <c r="A7060" t="s">
        <v>317</v>
      </c>
      <c r="B7060" t="str">
        <f>IF(ISBLANK(VLOOKUP(A7060,Questionnaire!A:KQ,59,FALSE)),"#",VLOOKUP(A7060,Questionnaire!A:KQ,59,FALSE))</f>
        <v>#</v>
      </c>
    </row>
    <row r="7061" spans="1:2">
      <c r="A7061" t="s">
        <v>319</v>
      </c>
      <c r="B7061" t="str">
        <f>IF(ISBLANK(VLOOKUP(A7061,Questionnaire!A:KQ,59,FALSE)),"#",VLOOKUP(A7061,Questionnaire!A:KQ,59,FALSE))</f>
        <v>#</v>
      </c>
    </row>
    <row r="7062" spans="1:2">
      <c r="A7062" t="s">
        <v>322</v>
      </c>
      <c r="B7062" t="str">
        <f>IF(ISBLANK(VLOOKUP(A7062,Questionnaire!A:KQ,59,FALSE)),"#",VLOOKUP(A7062,Questionnaire!A:KQ,59,FALSE))</f>
        <v>#</v>
      </c>
    </row>
    <row r="7063" spans="1:2">
      <c r="A7063" t="s">
        <v>326</v>
      </c>
      <c r="B7063" t="str">
        <f>IF(ISBLANK(VLOOKUP(A7063,Questionnaire!A:KQ,59,FALSE)),"#",VLOOKUP(A7063,Questionnaire!A:KQ,59,FALSE))</f>
        <v>#</v>
      </c>
    </row>
    <row r="7064" spans="1:2">
      <c r="A7064" t="s">
        <v>328</v>
      </c>
      <c r="B7064" t="str">
        <f>IF(ISBLANK(VLOOKUP(A7064,Questionnaire!A:KQ,59,FALSE)),"#",VLOOKUP(A7064,Questionnaire!A:KQ,59,FALSE))</f>
        <v>#</v>
      </c>
    </row>
    <row r="7065" spans="1:2">
      <c r="A7065" t="s">
        <v>332</v>
      </c>
      <c r="B7065" t="str">
        <f>IF(ISBLANK(VLOOKUP(A7065,Questionnaire!A:KQ,59,FALSE)),"#",VLOOKUP(A7065,Questionnaire!A:KQ,59,FALSE))</f>
        <v>#</v>
      </c>
    </row>
    <row r="7066" spans="1:2">
      <c r="A7066" t="s">
        <v>333</v>
      </c>
      <c r="B7066" t="str">
        <f>IF(ISBLANK(VLOOKUP(A7066,Questionnaire!A:KQ,59,FALSE)),"#",VLOOKUP(A7066,Questionnaire!A:KQ,59,FALSE))</f>
        <v>#</v>
      </c>
    </row>
    <row r="7067" spans="1:2">
      <c r="A7067" t="s">
        <v>334</v>
      </c>
      <c r="B7067" t="str">
        <f>IF(ISBLANK(VLOOKUP(A7067,Questionnaire!A:KQ,59,FALSE)),"#",VLOOKUP(A7067,Questionnaire!A:KQ,59,FALSE))</f>
        <v>#</v>
      </c>
    </row>
    <row r="7068" spans="1:2">
      <c r="A7068" t="s">
        <v>335</v>
      </c>
      <c r="B7068" t="str">
        <f>IF(ISBLANK(VLOOKUP(A7068,Questionnaire!A:KQ,59,FALSE)),"#",VLOOKUP(A7068,Questionnaire!A:KQ,59,FALSE))</f>
        <v>#</v>
      </c>
    </row>
    <row r="7069" spans="1:2">
      <c r="A7069" t="s">
        <v>336</v>
      </c>
      <c r="B7069" t="str">
        <f>IF(ISBLANK(VLOOKUP(A7069,Questionnaire!A:KQ,59,FALSE)),"#",VLOOKUP(A7069,Questionnaire!A:KQ,59,FALSE))</f>
        <v>#</v>
      </c>
    </row>
    <row r="7070" spans="1:2">
      <c r="A7070" t="s">
        <v>337</v>
      </c>
      <c r="B7070" t="str">
        <f>IF(ISBLANK(VLOOKUP(A7070,Questionnaire!A:KQ,59,FALSE)),"#",VLOOKUP(A7070,Questionnaire!A:KQ,59,FALSE))</f>
        <v>#</v>
      </c>
    </row>
    <row r="7071" spans="1:2">
      <c r="A7071" t="s">
        <v>338</v>
      </c>
      <c r="B7071" t="str">
        <f>IF(ISBLANK(VLOOKUP(A7071,Questionnaire!A:KQ,59,FALSE)),"#",VLOOKUP(A7071,Questionnaire!A:KQ,59,FALSE))</f>
        <v>#</v>
      </c>
    </row>
    <row r="7072" spans="1:2">
      <c r="A7072" t="s">
        <v>339</v>
      </c>
      <c r="B7072" t="str">
        <f>IF(ISBLANK(VLOOKUP(A7072,Questionnaire!A:KQ,59,FALSE)),"#",VLOOKUP(A7072,Questionnaire!A:KQ,59,FALSE))</f>
        <v>#</v>
      </c>
    </row>
    <row r="7073" spans="1:2">
      <c r="A7073" t="s">
        <v>340</v>
      </c>
      <c r="B7073" t="str">
        <f>IF(ISBLANK(VLOOKUP(A7073,Questionnaire!A:KQ,59,FALSE)),"#",VLOOKUP(A7073,Questionnaire!A:KQ,59,FALSE))</f>
        <v>#</v>
      </c>
    </row>
    <row r="7074" spans="1:2">
      <c r="A7074" t="s">
        <v>341</v>
      </c>
      <c r="B7074" t="str">
        <f>IF(ISBLANK(VLOOKUP(A7074,Questionnaire!A:KQ,59,FALSE)),"#",VLOOKUP(A7074,Questionnaire!A:KQ,59,FALSE))</f>
        <v>#</v>
      </c>
    </row>
    <row r="7075" spans="1:2">
      <c r="A7075" t="s">
        <v>342</v>
      </c>
      <c r="B7075" t="str">
        <f>IF(ISBLANK(VLOOKUP(A7075,Questionnaire!A:KQ,59,FALSE)),"#",VLOOKUP(A7075,Questionnaire!A:KQ,59,FALSE))</f>
        <v>#</v>
      </c>
    </row>
    <row r="7076" spans="1:2">
      <c r="A7076" t="s">
        <v>343</v>
      </c>
      <c r="B7076" t="str">
        <f>IF(ISBLANK(VLOOKUP(A7076,Questionnaire!A:KQ,59,FALSE)),"#",VLOOKUP(A7076,Questionnaire!A:KQ,59,FALSE))</f>
        <v>#</v>
      </c>
    </row>
    <row r="7077" spans="1:2">
      <c r="A7077" t="s">
        <v>344</v>
      </c>
      <c r="B7077" t="str">
        <f>IF(ISBLANK(VLOOKUP(A7077,Questionnaire!A:KQ,59,FALSE)),"#",VLOOKUP(A7077,Questionnaire!A:KQ,59,FALSE))</f>
        <v>#</v>
      </c>
    </row>
    <row r="7078" spans="1:2">
      <c r="A7078" t="s">
        <v>345</v>
      </c>
      <c r="B7078" t="str">
        <f>IF(ISBLANK(VLOOKUP(A7078,Questionnaire!A:KQ,59,FALSE)),"#",VLOOKUP(A7078,Questionnaire!A:KQ,59,FALSE))</f>
        <v>#</v>
      </c>
    </row>
    <row r="7079" spans="1:2">
      <c r="A7079" t="s">
        <v>348</v>
      </c>
      <c r="B7079" t="str">
        <f>IF(ISBLANK(VLOOKUP(A7079,Questionnaire!A:KQ,59,FALSE)),"#",VLOOKUP(A7079,Questionnaire!A:KQ,59,FALSE))</f>
        <v>#</v>
      </c>
    </row>
    <row r="7080" spans="1:2">
      <c r="A7080" t="s">
        <v>353</v>
      </c>
      <c r="B7080" t="str">
        <f>IF(ISBLANK(VLOOKUP(A7080,Questionnaire!A:KQ,59,FALSE)),"#",VLOOKUP(A7080,Questionnaire!A:KQ,59,FALSE))</f>
        <v>#</v>
      </c>
    </row>
    <row r="7081" spans="1:2">
      <c r="A7081" t="s">
        <v>354</v>
      </c>
      <c r="B7081" t="str">
        <f>IF(ISBLANK(VLOOKUP(A7081,Questionnaire!A:KQ,59,FALSE)),"#",VLOOKUP(A7081,Questionnaire!A:KQ,59,FALSE))</f>
        <v>#</v>
      </c>
    </row>
    <row r="7082" spans="1:2">
      <c r="A7082" t="s">
        <v>355</v>
      </c>
      <c r="B7082" t="str">
        <f>IF(ISBLANK(VLOOKUP(A7082,Questionnaire!A:KQ,59,FALSE)),"#",VLOOKUP(A7082,Questionnaire!A:KQ,59,FALSE))</f>
        <v>#</v>
      </c>
    </row>
    <row r="7083" spans="1:2">
      <c r="A7083" t="s">
        <v>356</v>
      </c>
      <c r="B7083" t="str">
        <f>IF(ISBLANK(VLOOKUP(A7083,Questionnaire!A:KQ,59,FALSE)),"#",VLOOKUP(A7083,Questionnaire!A:KQ,59,FALSE))</f>
        <v>#</v>
      </c>
    </row>
    <row r="7084" spans="1:2">
      <c r="A7084" t="s">
        <v>357</v>
      </c>
      <c r="B7084" t="str">
        <f>IF(ISBLANK(VLOOKUP(A7084,Questionnaire!A:KQ,59,FALSE)),"#",VLOOKUP(A7084,Questionnaire!A:KQ,59,FALSE))</f>
        <v>#</v>
      </c>
    </row>
    <row r="7085" spans="1:2">
      <c r="A7085" t="s">
        <v>360</v>
      </c>
      <c r="B7085" t="str">
        <f>IF(ISBLANK(VLOOKUP(A7085,Questionnaire!A:KQ,59,FALSE)),"#",VLOOKUP(A7085,Questionnaire!A:KQ,59,FALSE))</f>
        <v>#</v>
      </c>
    </row>
    <row r="7086" spans="1:2">
      <c r="A7086" t="s">
        <v>362</v>
      </c>
      <c r="B7086" t="str">
        <f>IF(ISBLANK(VLOOKUP(A7086,Questionnaire!A:KQ,59,FALSE)),"#",VLOOKUP(A7086,Questionnaire!A:KQ,59,FALSE))</f>
        <v>#</v>
      </c>
    </row>
    <row r="7087" spans="1:2">
      <c r="A7087" t="s">
        <v>363</v>
      </c>
      <c r="B7087" t="str">
        <f>IF(ISBLANK(VLOOKUP(A7087,Questionnaire!A:KQ,59,FALSE)),"#",VLOOKUP(A7087,Questionnaire!A:KQ,59,FALSE))</f>
        <v>#</v>
      </c>
    </row>
    <row r="7088" spans="1:2">
      <c r="A7088" t="s">
        <v>364</v>
      </c>
      <c r="B7088" t="str">
        <f>IF(ISBLANK(VLOOKUP(A7088,Questionnaire!A:KQ,59,FALSE)),"#",VLOOKUP(A7088,Questionnaire!A:KQ,59,FALSE))</f>
        <v>#</v>
      </c>
    </row>
    <row r="7089" spans="1:2">
      <c r="A7089" t="s">
        <v>365</v>
      </c>
      <c r="B7089" t="str">
        <f>IF(ISBLANK(VLOOKUP(A7089,Questionnaire!A:KQ,59,FALSE)),"#",VLOOKUP(A7089,Questionnaire!A:KQ,59,FALSE))</f>
        <v>#</v>
      </c>
    </row>
    <row r="7090" spans="1:2">
      <c r="A7090" t="s">
        <v>366</v>
      </c>
      <c r="B7090" t="str">
        <f>IF(ISBLANK(VLOOKUP(A7090,Questionnaire!A:KQ,59,FALSE)),"#",VLOOKUP(A7090,Questionnaire!A:KQ,59,FALSE))</f>
        <v>#</v>
      </c>
    </row>
    <row r="7091" spans="1:2">
      <c r="A7091" t="s">
        <v>371</v>
      </c>
      <c r="B7091" t="str">
        <f>IF(ISBLANK(VLOOKUP(A7091,Questionnaire!A:KQ,59,FALSE)),"#",VLOOKUP(A7091,Questionnaire!A:KQ,59,FALSE))</f>
        <v>#</v>
      </c>
    </row>
    <row r="7092" spans="1:2">
      <c r="A7092" t="s">
        <v>372</v>
      </c>
      <c r="B7092" t="str">
        <f>IF(ISBLANK(VLOOKUP(A7092,Questionnaire!A:KQ,59,FALSE)),"#",VLOOKUP(A7092,Questionnaire!A:KQ,59,FALSE))</f>
        <v>#</v>
      </c>
    </row>
    <row r="7093" spans="1:2">
      <c r="A7093" t="s">
        <v>373</v>
      </c>
      <c r="B7093" t="str">
        <f>IF(ISBLANK(VLOOKUP(A7093,Questionnaire!A:KQ,59,FALSE)),"#",VLOOKUP(A7093,Questionnaire!A:KQ,59,FALSE))</f>
        <v>#</v>
      </c>
    </row>
    <row r="7094" spans="1:2">
      <c r="A7094" t="s">
        <v>374</v>
      </c>
      <c r="B7094" t="str">
        <f>IF(ISBLANK(VLOOKUP(A7094,Questionnaire!A:KQ,59,FALSE)),"#",VLOOKUP(A7094,Questionnaire!A:KQ,59,FALSE))</f>
        <v>#</v>
      </c>
    </row>
    <row r="7095" spans="1:2">
      <c r="A7095" t="s">
        <v>377</v>
      </c>
      <c r="B7095" t="str">
        <f>IF(ISBLANK(VLOOKUP(A7095,Questionnaire!A:KQ,59,FALSE)),"#",VLOOKUP(A7095,Questionnaire!A:KQ,59,FALSE))</f>
        <v>#</v>
      </c>
    </row>
    <row r="7096" spans="1:2">
      <c r="A7096" t="s">
        <v>379</v>
      </c>
      <c r="B7096" t="str">
        <f>IF(ISBLANK(VLOOKUP(A7096,Questionnaire!A:KQ,59,FALSE)),"#",VLOOKUP(A7096,Questionnaire!A:KQ,59,FALSE))</f>
        <v>#</v>
      </c>
    </row>
    <row r="7097" spans="1:2">
      <c r="A7097" t="s">
        <v>380</v>
      </c>
      <c r="B7097" t="str">
        <f>IF(ISBLANK(VLOOKUP(A7097,Questionnaire!A:KQ,59,FALSE)),"#",VLOOKUP(A7097,Questionnaire!A:KQ,59,FALSE))</f>
        <v>#</v>
      </c>
    </row>
    <row r="7098" spans="1:2">
      <c r="A7098" t="s">
        <v>381</v>
      </c>
      <c r="B7098" t="str">
        <f>IF(ISBLANK(VLOOKUP(A7098,Questionnaire!A:KQ,59,FALSE)),"#",VLOOKUP(A7098,Questionnaire!A:KQ,59,FALSE))</f>
        <v>#</v>
      </c>
    </row>
    <row r="7099" spans="1:2">
      <c r="A7099" t="s">
        <v>382</v>
      </c>
      <c r="B7099" t="str">
        <f>IF(ISBLANK(VLOOKUP(A7099,Questionnaire!A:KQ,59,FALSE)),"#",VLOOKUP(A7099,Questionnaire!A:KQ,59,FALSE))</f>
        <v>#</v>
      </c>
    </row>
    <row r="7100" spans="1:2">
      <c r="A7100" t="s">
        <v>384</v>
      </c>
      <c r="B7100" t="str">
        <f>IF(ISBLANK(VLOOKUP(A7100,Questionnaire!A:KQ,59,FALSE)),"#",VLOOKUP(A7100,Questionnaire!A:KQ,59,FALSE))</f>
        <v>#</v>
      </c>
    </row>
    <row r="7101" spans="1:2">
      <c r="A7101" t="s">
        <v>387</v>
      </c>
      <c r="B7101" t="str">
        <f>IF(ISBLANK(VLOOKUP(A7101,Questionnaire!A:KQ,59,FALSE)),"#",VLOOKUP(A7101,Questionnaire!A:KQ,59,FALSE))</f>
        <v>#</v>
      </c>
    </row>
    <row r="7102" spans="1:2">
      <c r="A7102" t="s">
        <v>391</v>
      </c>
      <c r="B7102" t="str">
        <f>IF(ISBLANK(VLOOKUP(A7102,Questionnaire!A:KQ,59,FALSE)),"#",VLOOKUP(A7102,Questionnaire!A:KQ,59,FALSE))</f>
        <v>#</v>
      </c>
    </row>
    <row r="7103" spans="1:2">
      <c r="A7103" t="s">
        <v>393</v>
      </c>
      <c r="B7103" t="str">
        <f>IF(ISBLANK(VLOOKUP(A7103,Questionnaire!A:KQ,59,FALSE)),"#",VLOOKUP(A7103,Questionnaire!A:KQ,59,FALSE))</f>
        <v>#</v>
      </c>
    </row>
    <row r="7104" spans="1:2">
      <c r="A7104" t="s">
        <v>395</v>
      </c>
      <c r="B7104" t="str">
        <f>IF(ISBLANK(VLOOKUP(A7104,Questionnaire!A:KQ,59,FALSE)),"#",VLOOKUP(A7104,Questionnaire!A:KQ,59,FALSE))</f>
        <v>#</v>
      </c>
    </row>
    <row r="7105" spans="1:2">
      <c r="A7105" t="s">
        <v>398</v>
      </c>
      <c r="B7105" t="str">
        <f>IF(ISBLANK(VLOOKUP(A7105,Questionnaire!A:KQ,59,FALSE)),"#",VLOOKUP(A7105,Questionnaire!A:KQ,59,FALSE))</f>
        <v>#</v>
      </c>
    </row>
    <row r="7106" spans="1:2">
      <c r="A7106" t="s">
        <v>402</v>
      </c>
      <c r="B7106" t="str">
        <f>IF(ISBLANK(VLOOKUP(A7106,Questionnaire!A:KQ,59,FALSE)),"#",VLOOKUP(A7106,Questionnaire!A:KQ,59,FALSE))</f>
        <v>#</v>
      </c>
    </row>
    <row r="7107" spans="1:2">
      <c r="A7107" t="s">
        <v>405</v>
      </c>
      <c r="B7107" t="str">
        <f>IF(ISBLANK(VLOOKUP(A7107,Questionnaire!A:KQ,59,FALSE)),"#",VLOOKUP(A7107,Questionnaire!A:KQ,59,FALSE))</f>
        <v>#</v>
      </c>
    </row>
    <row r="7108" spans="1:2">
      <c r="A7108" t="s">
        <v>409</v>
      </c>
      <c r="B7108" t="str">
        <f>IF(ISBLANK(VLOOKUP(A7108,Questionnaire!A:KQ,59,FALSE)),"#",VLOOKUP(A7108,Questionnaire!A:KQ,59,FALSE))</f>
        <v>#</v>
      </c>
    </row>
    <row r="7109" spans="1:2">
      <c r="A7109" t="s">
        <v>412</v>
      </c>
      <c r="B7109" t="str">
        <f>IF(ISBLANK(VLOOKUP(A7109,Questionnaire!A:KQ,59,FALSE)),"#",VLOOKUP(A7109,Questionnaire!A:KQ,59,FALSE))</f>
        <v>#</v>
      </c>
    </row>
    <row r="7110" spans="1:2">
      <c r="A7110" t="s">
        <v>415</v>
      </c>
      <c r="B7110" t="str">
        <f>IF(ISBLANK(VLOOKUP(A7110,Questionnaire!A:KQ,59,FALSE)),"#",VLOOKUP(A7110,Questionnaire!A:KQ,59,FALSE))</f>
        <v>#</v>
      </c>
    </row>
    <row r="7111" spans="1:2">
      <c r="A7111" t="s">
        <v>418</v>
      </c>
      <c r="B7111" t="str">
        <f>IF(ISBLANK(VLOOKUP(A7111,Questionnaire!A:KQ,59,FALSE)),"#",VLOOKUP(A7111,Questionnaire!A:KQ,59,FALSE))</f>
        <v>#</v>
      </c>
    </row>
    <row r="7112" spans="1:2">
      <c r="A7112" t="s">
        <v>421</v>
      </c>
      <c r="B7112" t="str">
        <f>IF(ISBLANK(VLOOKUP(A7112,Questionnaire!A:KQ,59,FALSE)),"#",VLOOKUP(A7112,Questionnaire!A:KQ,59,FALSE))</f>
        <v>#</v>
      </c>
    </row>
    <row r="7113" spans="1:2">
      <c r="A7113" t="s">
        <v>424</v>
      </c>
      <c r="B7113" t="str">
        <f>IF(ISBLANK(VLOOKUP(A7113,Questionnaire!A:KQ,59,FALSE)),"#",VLOOKUP(A7113,Questionnaire!A:KQ,59,FALSE))</f>
        <v>#</v>
      </c>
    </row>
    <row r="7114" spans="1:2">
      <c r="A7114" t="s">
        <v>429</v>
      </c>
      <c r="B7114" t="str">
        <f>IF(ISBLANK(VLOOKUP(A7114,Questionnaire!A:KQ,59,FALSE)),"#",VLOOKUP(A7114,Questionnaire!A:KQ,59,FALSE))</f>
        <v>#</v>
      </c>
    </row>
    <row r="7115" spans="1:2">
      <c r="A7115" t="s">
        <v>432</v>
      </c>
      <c r="B7115" t="str">
        <f>IF(ISBLANK(VLOOKUP(A7115,Questionnaire!A:KQ,59,FALSE)),"#",VLOOKUP(A7115,Questionnaire!A:KQ,59,FALSE))</f>
        <v>#</v>
      </c>
    </row>
    <row r="7116" spans="1:2">
      <c r="A7116" t="s">
        <v>435</v>
      </c>
      <c r="B7116" t="str">
        <f>IF(ISBLANK(VLOOKUP(A7116,Questionnaire!A:KQ,59,FALSE)),"#",VLOOKUP(A7116,Questionnaire!A:KQ,59,FALSE))</f>
        <v>#</v>
      </c>
    </row>
    <row r="7117" spans="1:2">
      <c r="A7117" t="s">
        <v>437</v>
      </c>
      <c r="B7117" t="str">
        <f>IF(ISBLANK(VLOOKUP(A7117,Questionnaire!A:KQ,59,FALSE)),"#",VLOOKUP(A7117,Questionnaire!A:KQ,59,FALSE))</f>
        <v>#</v>
      </c>
    </row>
    <row r="7118" spans="1:2">
      <c r="A7118" t="s">
        <v>439</v>
      </c>
      <c r="B7118" t="str">
        <f>IF(ISBLANK(VLOOKUP(A7118,Questionnaire!A:KQ,59,FALSE)),"#",VLOOKUP(A7118,Questionnaire!A:KQ,59,FALSE))</f>
        <v>#</v>
      </c>
    </row>
    <row r="7119" spans="1:2">
      <c r="A7119" t="s">
        <v>442</v>
      </c>
      <c r="B7119" t="str">
        <f>IF(ISBLANK(VLOOKUP(A7119,Questionnaire!A:KQ,59,FALSE)),"#",VLOOKUP(A7119,Questionnaire!A:KQ,59,FALSE))</f>
        <v>#</v>
      </c>
    </row>
    <row r="7120" spans="1:2">
      <c r="A7120" t="s">
        <v>445</v>
      </c>
      <c r="B7120" t="str">
        <f>IF(ISBLANK(VLOOKUP(A7120,Questionnaire!A:KQ,59,FALSE)),"#",VLOOKUP(A7120,Questionnaire!A:KQ,59,FALSE))</f>
        <v>#</v>
      </c>
    </row>
    <row r="7121" spans="1:3">
      <c r="A7121" t="s">
        <v>448</v>
      </c>
      <c r="B7121" t="str">
        <f>IF(ISBLANK(VLOOKUP(A7121,Questionnaire!A:KQ,59,FALSE)),"#",VLOOKUP(A7121,Questionnaire!A:KQ,59,FALSE))</f>
        <v>#</v>
      </c>
    </row>
    <row r="7122" spans="1:3">
      <c r="A7122" t="s">
        <v>452</v>
      </c>
      <c r="B7122" t="str">
        <f>IF(ISBLANK(VLOOKUP(A7122,Questionnaire!A:KQ,59,FALSE)),"#",VLOOKUP(A7122,Questionnaire!A:KQ,59,FALSE))</f>
        <v>#</v>
      </c>
    </row>
    <row r="7123" spans="1:3">
      <c r="A7123" t="s">
        <v>455</v>
      </c>
      <c r="B7123" t="str">
        <f>IF(ISBLANK(VLOOKUP(A7123,Questionnaire!A:KQ,59,FALSE)),"#",VLOOKUP(A7123,Questionnaire!A:KQ,59,FALSE))</f>
        <v>#</v>
      </c>
    </row>
    <row r="7124" spans="1:3">
      <c r="A7124" t="s">
        <v>458</v>
      </c>
      <c r="B7124" t="str">
        <f>IF(ISBLANK(VLOOKUP(A7124,Questionnaire!A:KQ,59,FALSE)),"#",VLOOKUP(A7124,Questionnaire!A:KQ,59,FALSE))</f>
        <v>#</v>
      </c>
    </row>
    <row r="7125" spans="1:3">
      <c r="A7125" t="s">
        <v>461</v>
      </c>
      <c r="B7125" t="str">
        <f>IF(ISBLANK(VLOOKUP(A7125,Questionnaire!A:KQ,59,FALSE)),"#",VLOOKUP(A7125,Questionnaire!A:KQ,59,FALSE))</f>
        <v>#</v>
      </c>
    </row>
    <row r="7126" spans="1:3">
      <c r="A7126" t="s">
        <v>465</v>
      </c>
      <c r="B7126" t="str">
        <f>IF(ISBLANK(VLOOKUP(A7126,Questionnaire!A:KQ,59,FALSE)),"#",VLOOKUP(A7126,Questionnaire!A:KQ,59,FALSE))</f>
        <v>#</v>
      </c>
    </row>
    <row r="7127" spans="1:3">
      <c r="A7127" t="s">
        <v>467</v>
      </c>
      <c r="B7127" t="str">
        <f>IF(ISBLANK(VLOOKUP(A7127,Questionnaire!A:KQ,59,FALSE)),"#",VLOOKUP(A7127,Questionnaire!A:KQ,59,FALSE))</f>
        <v>#</v>
      </c>
    </row>
    <row r="7128" spans="1:3">
      <c r="A7128" t="s">
        <v>469</v>
      </c>
      <c r="B7128" t="str">
        <f>IF(ISBLANK(VLOOKUP(A7128,Questionnaire!A:KQ,59,FALSE)),"#",VLOOKUP(A7128,Questionnaire!A:KQ,59,FALSE))</f>
        <v>#</v>
      </c>
    </row>
    <row r="7129" spans="1:3">
      <c r="A7129" t="s">
        <v>471</v>
      </c>
      <c r="B7129" t="str">
        <f>IF(ISBLANK(VLOOKUP(A7129,Questionnaire!A:KQ,59,FALSE)),"#",VLOOKUP(A7129,Questionnaire!A:KQ,59,FALSE))</f>
        <v>#</v>
      </c>
    </row>
    <row r="7130" spans="1:3">
      <c r="A7130" t="s">
        <v>473</v>
      </c>
      <c r="B7130" t="str">
        <f>IF(ISBLANK(VLOOKUP(A7130,Questionnaire!A:KQ,59,FALSE)),"#",VLOOKUP(A7130,Questionnaire!A:KQ,59,FALSE))</f>
        <v>#</v>
      </c>
    </row>
    <row r="7131" spans="1:3">
      <c r="A7131" t="s">
        <v>475</v>
      </c>
      <c r="B7131" t="str">
        <f>IF(ISBLANK(VLOOKUP(A7131,Questionnaire!A:KQ,59,FALSE)),"#",VLOOKUP(A7131,Questionnaire!A:KQ,59,FALSE))</f>
        <v>#</v>
      </c>
    </row>
    <row r="7132" spans="1:3">
      <c r="A7132" t="s">
        <v>185</v>
      </c>
      <c r="B7132" t="str">
        <f>IF(ISBLANK(VLOOKUP(A7132,Questionnaire!A:KQ,60,FALSE)),"#",VLOOKUP(A7132,Questionnaire!A:KQ,60,FALSE))</f>
        <v>#</v>
      </c>
      <c r="C7132">
        <v>57</v>
      </c>
    </row>
    <row r="7133" spans="1:3">
      <c r="A7133" t="s">
        <v>187</v>
      </c>
      <c r="B7133" t="str">
        <f>IF(ISNA(VLOOKUP(VLOOKUP(A7133,Questionnaire!A:KQ,60,FALSE),'CORA Encoding'!D:E,2,FALSE)),"#",VLOOKUP(VLOOKUP(A7133,Questionnaire!A:KQ,60,FALSE),'CORA Encoding'!D:E,2,FALSE))</f>
        <v>#</v>
      </c>
    </row>
    <row r="7134" spans="1:3">
      <c r="A7134" t="s">
        <v>189</v>
      </c>
      <c r="B7134" t="str">
        <f>IF(ISNA(VLOOKUP(VLOOKUP(A7134,Questionnaire!A:KQ,60,FALSE),'CORA Encoding'!G:H,2,FALSE)),"#",VLOOKUP(VLOOKUP(A7134,Questionnaire!A:KQ,60,FALSE),'CORA Encoding'!G:H,2,FALSE))</f>
        <v>#</v>
      </c>
    </row>
    <row r="7135" spans="1:3">
      <c r="A7135" t="s">
        <v>191</v>
      </c>
      <c r="B7135" t="str">
        <f>IF(ISNA(VLOOKUP(VLOOKUP(A7135,Questionnaire!A:KQ,60,FALSE),'Country List'!E:F,2,FALSE)),"#",VLOOKUP(VLOOKUP(A7135,Questionnaire!A:KQ,60,FALSE),'Country List'!E:F,2,FALSE))</f>
        <v>#</v>
      </c>
    </row>
    <row r="7136" spans="1:3">
      <c r="A7136" t="s">
        <v>193</v>
      </c>
      <c r="B7136" t="str">
        <f>IF(ISNA(VLOOKUP(VLOOKUP(A7136,Questionnaire!A:KQ,60,FALSE),'Industry List'!B:C,2,FALSE)),"#",VLOOKUP(VLOOKUP(A7136,Questionnaire!A:KQ,60,FALSE),'Industry List'!B:C,2,FALSE))</f>
        <v>#</v>
      </c>
    </row>
    <row r="7137" spans="1:2">
      <c r="A7137" t="s">
        <v>197</v>
      </c>
      <c r="B7137" t="str">
        <f>IF(ISBLANK(VLOOKUP(A7137,Questionnaire!A:KQ,60,FALSE)),"#",VLOOKUP(A7137,Questionnaire!A:KQ,60,FALSE))</f>
        <v>#</v>
      </c>
    </row>
    <row r="7138" spans="1:2">
      <c r="A7138" t="s">
        <v>201</v>
      </c>
      <c r="B7138" t="str">
        <f>IF(ISBLANK(VLOOKUP(A7138,Questionnaire!A:KQ,60,FALSE)),"#",VLOOKUP(A7138,Questionnaire!A:KQ,60,FALSE))</f>
        <v>#</v>
      </c>
    </row>
    <row r="7139" spans="1:2">
      <c r="A7139" t="s">
        <v>203</v>
      </c>
      <c r="B7139" t="str">
        <f>IF(ISNA(VLOOKUP(VLOOKUP(A7139,Questionnaire!A:KQ,60,FALSE),'CORA Encoding'!J:K,2,FALSE)),"#",VLOOKUP(VLOOKUP(A7139,Questionnaire!A:KQ,60,FALSE),'CORA Encoding'!J:K,2,FALSE))</f>
        <v>#</v>
      </c>
    </row>
    <row r="7140" spans="1:2">
      <c r="A7140" t="s">
        <v>208</v>
      </c>
      <c r="B7140" t="str">
        <f>IF(ISBLANK(VLOOKUP(A7140,Questionnaire!A:KQ,60,FALSE)),"#",VLOOKUP(A7140,Questionnaire!A:KQ,60,FALSE))</f>
        <v>#</v>
      </c>
    </row>
    <row r="7141" spans="1:2">
      <c r="A7141" t="s">
        <v>213</v>
      </c>
      <c r="B7141" t="str">
        <f>IF(ISBLANK(VLOOKUP(A7141,Questionnaire!A:KQ,60,FALSE)),"#",VLOOKUP(A7141,Questionnaire!A:KQ,60,FALSE))</f>
        <v>#</v>
      </c>
    </row>
    <row r="7142" spans="1:2">
      <c r="A7142" t="s">
        <v>215</v>
      </c>
      <c r="B7142" t="str">
        <f>IF(ISBLANK(VLOOKUP(A7142,Questionnaire!A:KQ,60,FALSE)),"#",VLOOKUP(A7142,Questionnaire!A:KQ,60,FALSE))</f>
        <v>#</v>
      </c>
    </row>
    <row r="7143" spans="1:2">
      <c r="A7143" t="s">
        <v>217</v>
      </c>
      <c r="B7143" t="str">
        <f>IF(ISBLANK(VLOOKUP(A7143,Questionnaire!A:KQ,60,FALSE)),"#",VLOOKUP(A7143,Questionnaire!A:KQ,60,FALSE))</f>
        <v>#</v>
      </c>
    </row>
    <row r="7144" spans="1:2">
      <c r="A7144" t="s">
        <v>219</v>
      </c>
      <c r="B7144" t="str">
        <f>IF(ISBLANK(VLOOKUP(A7144,Questionnaire!A:KQ,60,FALSE)),"#",VLOOKUP(A7144,Questionnaire!A:KQ,60,FALSE))</f>
        <v>#</v>
      </c>
    </row>
    <row r="7145" spans="1:2">
      <c r="A7145" t="s">
        <v>221</v>
      </c>
      <c r="B7145" t="str">
        <f>IF(ISBLANK(VLOOKUP(A7145,Questionnaire!A:KQ,60,FALSE)),"#",VLOOKUP(A7145,Questionnaire!A:KQ,60,FALSE))</f>
        <v>#</v>
      </c>
    </row>
    <row r="7146" spans="1:2">
      <c r="A7146" t="s">
        <v>223</v>
      </c>
      <c r="B7146" t="str">
        <f>IF(ISBLANK(VLOOKUP(A7146,Questionnaire!A:KQ,60,FALSE)),"#",VLOOKUP(A7146,Questionnaire!A:KQ,60,FALSE))</f>
        <v>#</v>
      </c>
    </row>
    <row r="7147" spans="1:2">
      <c r="A7147" t="s">
        <v>225</v>
      </c>
      <c r="B7147" t="str">
        <f>IF(ISBLANK(VLOOKUP(A7147,Questionnaire!A:KQ,60,FALSE)),"#",VLOOKUP(A7147,Questionnaire!A:KQ,60,FALSE))</f>
        <v>#</v>
      </c>
    </row>
    <row r="7148" spans="1:2">
      <c r="A7148" t="s">
        <v>227</v>
      </c>
      <c r="B7148" t="str">
        <f>IF(ISBLANK(VLOOKUP(A7148,Questionnaire!A:KQ,60,FALSE)),"#",VLOOKUP(A7148,Questionnaire!A:KQ,60,FALSE))</f>
        <v>#</v>
      </c>
    </row>
    <row r="7149" spans="1:2">
      <c r="A7149" t="s">
        <v>229</v>
      </c>
      <c r="B7149" t="str">
        <f>IF(ISBLANK(VLOOKUP(A7149,Questionnaire!A:KQ,60,FALSE)),"#",VLOOKUP(A7149,Questionnaire!A:KQ,60,FALSE))</f>
        <v>#</v>
      </c>
    </row>
    <row r="7150" spans="1:2">
      <c r="A7150" t="s">
        <v>231</v>
      </c>
      <c r="B7150" t="str">
        <f>IF(ISBLANK(VLOOKUP(A7150,Questionnaire!A:KQ,60,FALSE)),"#",VLOOKUP(A7150,Questionnaire!A:KQ,60,FALSE))</f>
        <v>#</v>
      </c>
    </row>
    <row r="7151" spans="1:2">
      <c r="A7151" t="s">
        <v>233</v>
      </c>
      <c r="B7151" t="str">
        <f>IF(ISBLANK(VLOOKUP(A7151,Questionnaire!A:KQ,60,FALSE)),"#",VLOOKUP(A7151,Questionnaire!A:KQ,60,FALSE))</f>
        <v>#</v>
      </c>
    </row>
    <row r="7152" spans="1:2">
      <c r="A7152" t="s">
        <v>235</v>
      </c>
      <c r="B7152" t="str">
        <f>IF(ISBLANK(VLOOKUP(A7152,Questionnaire!A:KQ,60,FALSE)),"#",VLOOKUP(A7152,Questionnaire!A:KQ,60,FALSE))</f>
        <v>#</v>
      </c>
    </row>
    <row r="7153" spans="1:2">
      <c r="A7153" t="s">
        <v>237</v>
      </c>
      <c r="B7153" t="str">
        <f>IF(ISBLANK(VLOOKUP(A7153,Questionnaire!A:KQ,60,FALSE)),"#",VLOOKUP(A7153,Questionnaire!A:KQ,60,FALSE))</f>
        <v>#</v>
      </c>
    </row>
    <row r="7154" spans="1:2">
      <c r="A7154" t="s">
        <v>239</v>
      </c>
      <c r="B7154" t="str">
        <f>IF(ISBLANK(VLOOKUP(A7154,Questionnaire!A:KQ,60,FALSE)),"#",VLOOKUP(A7154,Questionnaire!A:KQ,60,FALSE))</f>
        <v>#</v>
      </c>
    </row>
    <row r="7155" spans="1:2">
      <c r="A7155" t="s">
        <v>242</v>
      </c>
      <c r="B7155" t="str">
        <f>IF(ISBLANK(VLOOKUP(A7155,Questionnaire!A:KQ,60,FALSE)),"#",VLOOKUP(A7155,Questionnaire!A:KQ,60,FALSE))</f>
        <v>#</v>
      </c>
    </row>
    <row r="7156" spans="1:2">
      <c r="A7156" t="s">
        <v>245</v>
      </c>
      <c r="B7156" t="str">
        <f>IF(ISBLANK(VLOOKUP(A7156,Questionnaire!A:KQ,60,FALSE)),"#",VLOOKUP(A7156,Questionnaire!A:KQ,60,FALSE))</f>
        <v>#</v>
      </c>
    </row>
    <row r="7157" spans="1:2">
      <c r="A7157" t="s">
        <v>247</v>
      </c>
      <c r="B7157" t="str">
        <f>IF(ISBLANK(VLOOKUP(A7157,Questionnaire!A:KQ,60,FALSE)),"#",VLOOKUP(A7157,Questionnaire!A:KQ,60,FALSE))</f>
        <v>#</v>
      </c>
    </row>
    <row r="7158" spans="1:2">
      <c r="A7158" t="s">
        <v>249</v>
      </c>
      <c r="B7158" t="str">
        <f>IF(ISBLANK(VLOOKUP(A7158,Questionnaire!A:KQ,60,FALSE)),"#",VLOOKUP(A7158,Questionnaire!A:KQ,60,FALSE))</f>
        <v>#</v>
      </c>
    </row>
    <row r="7159" spans="1:2">
      <c r="A7159" t="s">
        <v>250</v>
      </c>
      <c r="B7159" t="str">
        <f>IF(ISBLANK(VLOOKUP(A7159,Questionnaire!A:KQ,60,FALSE)),"#",VLOOKUP(A7159,Questionnaire!A:KQ,60,FALSE))</f>
        <v>#</v>
      </c>
    </row>
    <row r="7160" spans="1:2">
      <c r="A7160" t="s">
        <v>252</v>
      </c>
      <c r="B7160" t="str">
        <f>IF(ISBLANK(VLOOKUP(A7160,Questionnaire!A:KQ,60,FALSE)),"#",VLOOKUP(A7160,Questionnaire!A:KQ,60,FALSE))</f>
        <v>#</v>
      </c>
    </row>
    <row r="7161" spans="1:2">
      <c r="A7161" t="s">
        <v>255</v>
      </c>
      <c r="B7161" t="str">
        <f>IF(ISBLANK(VLOOKUP(A7161,Questionnaire!A:KQ,60,FALSE)),"#",VLOOKUP(A7161,Questionnaire!A:KQ,60,FALSE))</f>
        <v>#</v>
      </c>
    </row>
    <row r="7162" spans="1:2">
      <c r="A7162" t="s">
        <v>258</v>
      </c>
      <c r="B7162" t="str">
        <f>IF(ISNA(VLOOKUP(VLOOKUP(A7162,Questionnaire!A:KQ,60,FALSE),'CORA Encoding'!M:N,2,FALSE)),"#",VLOOKUP(VLOOKUP(A7162,Questionnaire!A:KQ,60,FALSE),'CORA Encoding'!M:N,2,FALSE))</f>
        <v>#</v>
      </c>
    </row>
    <row r="7163" spans="1:2">
      <c r="A7163" t="s">
        <v>261</v>
      </c>
      <c r="B7163" t="str">
        <f>IF(ISBLANK(VLOOKUP(A7163,Questionnaire!A:KQ,60,FALSE)),"#",VLOOKUP(A7163,Questionnaire!A:KQ,60,FALSE))</f>
        <v>#</v>
      </c>
    </row>
    <row r="7164" spans="1:2">
      <c r="A7164" t="s">
        <v>263</v>
      </c>
      <c r="B7164" t="str">
        <f>IF(ISBLANK(VLOOKUP(A7164,Questionnaire!A:KQ,60,FALSE)),"#",VLOOKUP(A7164,Questionnaire!A:KQ,60,FALSE))</f>
        <v>#</v>
      </c>
    </row>
    <row r="7165" spans="1:2">
      <c r="A7165" t="s">
        <v>265</v>
      </c>
      <c r="B7165" t="str">
        <f>IF(ISBLANK(VLOOKUP(A7165,Questionnaire!A:KQ,60,FALSE)),"#",VLOOKUP(A7165,Questionnaire!A:KQ,60,FALSE))</f>
        <v>#</v>
      </c>
    </row>
    <row r="7166" spans="1:2">
      <c r="A7166" t="s">
        <v>267</v>
      </c>
      <c r="B7166" t="str">
        <f>IF(ISBLANK(VLOOKUP(A7166,Questionnaire!A:KQ,60,FALSE)),"#",VLOOKUP(A7166,Questionnaire!A:KQ,60,FALSE))</f>
        <v>#</v>
      </c>
    </row>
    <row r="7167" spans="1:2">
      <c r="A7167" t="s">
        <v>269</v>
      </c>
      <c r="B7167" t="str">
        <f>IF(ISBLANK(VLOOKUP(A7167,Questionnaire!A:KQ,60,FALSE)),"#",VLOOKUP(A7167,Questionnaire!A:KQ,60,FALSE))</f>
        <v>#</v>
      </c>
    </row>
    <row r="7168" spans="1:2">
      <c r="A7168" t="s">
        <v>274</v>
      </c>
      <c r="B7168" t="str">
        <f>IF(ISBLANK(VLOOKUP(A7168,Questionnaire!A:KQ,60,FALSE)),"#",VLOOKUP(A7168,Questionnaire!A:KQ,60,FALSE))</f>
        <v>#</v>
      </c>
    </row>
    <row r="7169" spans="1:2">
      <c r="A7169" t="s">
        <v>276</v>
      </c>
      <c r="B7169" t="str">
        <f>IF(ISBLANK(VLOOKUP(A7169,Questionnaire!A:KQ,60,FALSE)),"#",VLOOKUP(A7169,Questionnaire!A:KQ,60,FALSE))</f>
        <v>#</v>
      </c>
    </row>
    <row r="7170" spans="1:2">
      <c r="A7170" t="s">
        <v>278</v>
      </c>
      <c r="B7170" t="str">
        <f>IF(ISBLANK(VLOOKUP(A7170,Questionnaire!A:KQ,60,FALSE)),"#",VLOOKUP(A7170,Questionnaire!A:KQ,60,FALSE))</f>
        <v>#</v>
      </c>
    </row>
    <row r="7171" spans="1:2">
      <c r="A7171" t="s">
        <v>280</v>
      </c>
      <c r="B7171" t="str">
        <f>IF(ISBLANK(VLOOKUP(A7171,Questionnaire!A:KQ,60,FALSE)),"#",VLOOKUP(A7171,Questionnaire!A:KQ,60,FALSE))</f>
        <v>#</v>
      </c>
    </row>
    <row r="7172" spans="1:2">
      <c r="A7172" t="s">
        <v>282</v>
      </c>
      <c r="B7172" t="str">
        <f>IF(ISBLANK(VLOOKUP(A7172,Questionnaire!A:KQ,60,FALSE)),"#",VLOOKUP(A7172,Questionnaire!A:KQ,60,FALSE))</f>
        <v>#</v>
      </c>
    </row>
    <row r="7173" spans="1:2">
      <c r="A7173" t="s">
        <v>286</v>
      </c>
      <c r="B7173" t="str">
        <f>IF(ISBLANK(VLOOKUP(A7173,Questionnaire!A:KQ,60,FALSE)),"#",VLOOKUP(A7173,Questionnaire!A:KQ,60,FALSE))</f>
        <v>#</v>
      </c>
    </row>
    <row r="7174" spans="1:2">
      <c r="A7174" t="s">
        <v>288</v>
      </c>
      <c r="B7174" t="str">
        <f>IF(ISBLANK(VLOOKUP(A7174,Questionnaire!A:KQ,60,FALSE)),"#",VLOOKUP(A7174,Questionnaire!A:KQ,60,FALSE))</f>
        <v>#</v>
      </c>
    </row>
    <row r="7175" spans="1:2">
      <c r="A7175" t="s">
        <v>290</v>
      </c>
      <c r="B7175" t="str">
        <f>IF(ISBLANK(VLOOKUP(A7175,Questionnaire!A:KQ,60,FALSE)),"#",VLOOKUP(A7175,Questionnaire!A:KQ,60,FALSE))</f>
        <v>#</v>
      </c>
    </row>
    <row r="7176" spans="1:2">
      <c r="A7176" t="s">
        <v>292</v>
      </c>
      <c r="B7176" t="str">
        <f>IF(ISBLANK(VLOOKUP(A7176,Questionnaire!A:KQ,60,FALSE)),"#",VLOOKUP(A7176,Questionnaire!A:KQ,60,FALSE))</f>
        <v>#</v>
      </c>
    </row>
    <row r="7177" spans="1:2">
      <c r="A7177" t="s">
        <v>294</v>
      </c>
      <c r="B7177" t="str">
        <f>IF(ISBLANK(VLOOKUP(A7177,Questionnaire!A:KQ,60,FALSE)),"#",VLOOKUP(A7177,Questionnaire!A:KQ,60,FALSE))</f>
        <v>#</v>
      </c>
    </row>
    <row r="7178" spans="1:2">
      <c r="A7178" t="s">
        <v>296</v>
      </c>
      <c r="B7178" t="str">
        <f>IF(ISBLANK(VLOOKUP(A7178,Questionnaire!A:KQ,60,FALSE)),"#",VLOOKUP(A7178,Questionnaire!A:KQ,60,FALSE))</f>
        <v>#</v>
      </c>
    </row>
    <row r="7179" spans="1:2">
      <c r="A7179" t="s">
        <v>301</v>
      </c>
      <c r="B7179" t="str">
        <f>IF(ISBLANK(VLOOKUP(A7179,Questionnaire!A:KQ,60,FALSE)),"#",VLOOKUP(A7179,Questionnaire!A:KQ,60,FALSE))</f>
        <v>#</v>
      </c>
    </row>
    <row r="7180" spans="1:2">
      <c r="A7180" t="s">
        <v>303</v>
      </c>
      <c r="B7180" t="str">
        <f>IF(ISBLANK(VLOOKUP(A7180,Questionnaire!A:KQ,60,FALSE)),"#",VLOOKUP(A7180,Questionnaire!A:KQ,60,FALSE))</f>
        <v>#</v>
      </c>
    </row>
    <row r="7181" spans="1:2">
      <c r="A7181" t="s">
        <v>305</v>
      </c>
      <c r="B7181" t="str">
        <f>IF(ISBLANK(VLOOKUP(A7181,Questionnaire!A:KQ,60,FALSE)),"#",VLOOKUP(A7181,Questionnaire!A:KQ,60,FALSE))</f>
        <v>#</v>
      </c>
    </row>
    <row r="7182" spans="1:2">
      <c r="A7182" t="s">
        <v>307</v>
      </c>
      <c r="B7182" t="str">
        <f>IF(ISBLANK(VLOOKUP(A7182,Questionnaire!A:KQ,60,FALSE)),"#",VLOOKUP(A7182,Questionnaire!A:KQ,60,FALSE))</f>
        <v>#</v>
      </c>
    </row>
    <row r="7183" spans="1:2">
      <c r="A7183" t="s">
        <v>311</v>
      </c>
      <c r="B7183" t="str">
        <f>IF(ISBLANK(VLOOKUP(A7183,Questionnaire!A:KQ,60,FALSE)),"#",VLOOKUP(A7183,Questionnaire!A:KQ,60,FALSE))</f>
        <v>#</v>
      </c>
    </row>
    <row r="7184" spans="1:2">
      <c r="A7184" t="s">
        <v>313</v>
      </c>
      <c r="B7184" t="str">
        <f>IF(ISBLANK(VLOOKUP(A7184,Questionnaire!A:KQ,60,FALSE)),"#",VLOOKUP(A7184,Questionnaire!A:KQ,60,FALSE))</f>
        <v>#</v>
      </c>
    </row>
    <row r="7185" spans="1:2">
      <c r="A7185" t="s">
        <v>314</v>
      </c>
      <c r="B7185" t="str">
        <f>IF(ISBLANK(VLOOKUP(A7185,Questionnaire!A:KQ,60,FALSE)),"#",VLOOKUP(A7185,Questionnaire!A:KQ,60,FALSE))</f>
        <v>#</v>
      </c>
    </row>
    <row r="7186" spans="1:2">
      <c r="A7186" t="s">
        <v>315</v>
      </c>
      <c r="B7186" t="str">
        <f>IF(ISBLANK(VLOOKUP(A7186,Questionnaire!A:KQ,60,FALSE)),"#",VLOOKUP(A7186,Questionnaire!A:KQ,60,FALSE))</f>
        <v>#</v>
      </c>
    </row>
    <row r="7187" spans="1:2">
      <c r="A7187" t="s">
        <v>317</v>
      </c>
      <c r="B7187" t="str">
        <f>IF(ISBLANK(VLOOKUP(A7187,Questionnaire!A:KQ,60,FALSE)),"#",VLOOKUP(A7187,Questionnaire!A:KQ,60,FALSE))</f>
        <v>#</v>
      </c>
    </row>
    <row r="7188" spans="1:2">
      <c r="A7188" t="s">
        <v>319</v>
      </c>
      <c r="B7188" t="str">
        <f>IF(ISBLANK(VLOOKUP(A7188,Questionnaire!A:KQ,60,FALSE)),"#",VLOOKUP(A7188,Questionnaire!A:KQ,60,FALSE))</f>
        <v>#</v>
      </c>
    </row>
    <row r="7189" spans="1:2">
      <c r="A7189" t="s">
        <v>322</v>
      </c>
      <c r="B7189" t="str">
        <f>IF(ISBLANK(VLOOKUP(A7189,Questionnaire!A:KQ,60,FALSE)),"#",VLOOKUP(A7189,Questionnaire!A:KQ,60,FALSE))</f>
        <v>#</v>
      </c>
    </row>
    <row r="7190" spans="1:2">
      <c r="A7190" t="s">
        <v>326</v>
      </c>
      <c r="B7190" t="str">
        <f>IF(ISBLANK(VLOOKUP(A7190,Questionnaire!A:KQ,60,FALSE)),"#",VLOOKUP(A7190,Questionnaire!A:KQ,60,FALSE))</f>
        <v>#</v>
      </c>
    </row>
    <row r="7191" spans="1:2">
      <c r="A7191" t="s">
        <v>328</v>
      </c>
      <c r="B7191" t="str">
        <f>IF(ISBLANK(VLOOKUP(A7191,Questionnaire!A:KQ,60,FALSE)),"#",VLOOKUP(A7191,Questionnaire!A:KQ,60,FALSE))</f>
        <v>#</v>
      </c>
    </row>
    <row r="7192" spans="1:2">
      <c r="A7192" t="s">
        <v>332</v>
      </c>
      <c r="B7192" t="str">
        <f>IF(ISBLANK(VLOOKUP(A7192,Questionnaire!A:KQ,60,FALSE)),"#",VLOOKUP(A7192,Questionnaire!A:KQ,60,FALSE))</f>
        <v>#</v>
      </c>
    </row>
    <row r="7193" spans="1:2">
      <c r="A7193" t="s">
        <v>333</v>
      </c>
      <c r="B7193" t="str">
        <f>IF(ISBLANK(VLOOKUP(A7193,Questionnaire!A:KQ,60,FALSE)),"#",VLOOKUP(A7193,Questionnaire!A:KQ,60,FALSE))</f>
        <v>#</v>
      </c>
    </row>
    <row r="7194" spans="1:2">
      <c r="A7194" t="s">
        <v>334</v>
      </c>
      <c r="B7194" t="str">
        <f>IF(ISBLANK(VLOOKUP(A7194,Questionnaire!A:KQ,60,FALSE)),"#",VLOOKUP(A7194,Questionnaire!A:KQ,60,FALSE))</f>
        <v>#</v>
      </c>
    </row>
    <row r="7195" spans="1:2">
      <c r="A7195" t="s">
        <v>335</v>
      </c>
      <c r="B7195" t="str">
        <f>IF(ISBLANK(VLOOKUP(A7195,Questionnaire!A:KQ,60,FALSE)),"#",VLOOKUP(A7195,Questionnaire!A:KQ,60,FALSE))</f>
        <v>#</v>
      </c>
    </row>
    <row r="7196" spans="1:2">
      <c r="A7196" t="s">
        <v>336</v>
      </c>
      <c r="B7196" t="str">
        <f>IF(ISBLANK(VLOOKUP(A7196,Questionnaire!A:KQ,60,FALSE)),"#",VLOOKUP(A7196,Questionnaire!A:KQ,60,FALSE))</f>
        <v>#</v>
      </c>
    </row>
    <row r="7197" spans="1:2">
      <c r="A7197" t="s">
        <v>337</v>
      </c>
      <c r="B7197" t="str">
        <f>IF(ISBLANK(VLOOKUP(A7197,Questionnaire!A:KQ,60,FALSE)),"#",VLOOKUP(A7197,Questionnaire!A:KQ,60,FALSE))</f>
        <v>#</v>
      </c>
    </row>
    <row r="7198" spans="1:2">
      <c r="A7198" t="s">
        <v>338</v>
      </c>
      <c r="B7198" t="str">
        <f>IF(ISBLANK(VLOOKUP(A7198,Questionnaire!A:KQ,60,FALSE)),"#",VLOOKUP(A7198,Questionnaire!A:KQ,60,FALSE))</f>
        <v>#</v>
      </c>
    </row>
    <row r="7199" spans="1:2">
      <c r="A7199" t="s">
        <v>339</v>
      </c>
      <c r="B7199" t="str">
        <f>IF(ISBLANK(VLOOKUP(A7199,Questionnaire!A:KQ,60,FALSE)),"#",VLOOKUP(A7199,Questionnaire!A:KQ,60,FALSE))</f>
        <v>#</v>
      </c>
    </row>
    <row r="7200" spans="1:2">
      <c r="A7200" t="s">
        <v>340</v>
      </c>
      <c r="B7200" t="str">
        <f>IF(ISBLANK(VLOOKUP(A7200,Questionnaire!A:KQ,60,FALSE)),"#",VLOOKUP(A7200,Questionnaire!A:KQ,60,FALSE))</f>
        <v>#</v>
      </c>
    </row>
    <row r="7201" spans="1:2">
      <c r="A7201" t="s">
        <v>341</v>
      </c>
      <c r="B7201" t="str">
        <f>IF(ISBLANK(VLOOKUP(A7201,Questionnaire!A:KQ,60,FALSE)),"#",VLOOKUP(A7201,Questionnaire!A:KQ,60,FALSE))</f>
        <v>#</v>
      </c>
    </row>
    <row r="7202" spans="1:2">
      <c r="A7202" t="s">
        <v>342</v>
      </c>
      <c r="B7202" t="str">
        <f>IF(ISBLANK(VLOOKUP(A7202,Questionnaire!A:KQ,60,FALSE)),"#",VLOOKUP(A7202,Questionnaire!A:KQ,60,FALSE))</f>
        <v>#</v>
      </c>
    </row>
    <row r="7203" spans="1:2">
      <c r="A7203" t="s">
        <v>343</v>
      </c>
      <c r="B7203" t="str">
        <f>IF(ISBLANK(VLOOKUP(A7203,Questionnaire!A:KQ,60,FALSE)),"#",VLOOKUP(A7203,Questionnaire!A:KQ,60,FALSE))</f>
        <v>#</v>
      </c>
    </row>
    <row r="7204" spans="1:2">
      <c r="A7204" t="s">
        <v>344</v>
      </c>
      <c r="B7204" t="str">
        <f>IF(ISBLANK(VLOOKUP(A7204,Questionnaire!A:KQ,60,FALSE)),"#",VLOOKUP(A7204,Questionnaire!A:KQ,60,FALSE))</f>
        <v>#</v>
      </c>
    </row>
    <row r="7205" spans="1:2">
      <c r="A7205" t="s">
        <v>345</v>
      </c>
      <c r="B7205" t="str">
        <f>IF(ISBLANK(VLOOKUP(A7205,Questionnaire!A:KQ,60,FALSE)),"#",VLOOKUP(A7205,Questionnaire!A:KQ,60,FALSE))</f>
        <v>#</v>
      </c>
    </row>
    <row r="7206" spans="1:2">
      <c r="A7206" t="s">
        <v>348</v>
      </c>
      <c r="B7206" t="str">
        <f>IF(ISBLANK(VLOOKUP(A7206,Questionnaire!A:KQ,60,FALSE)),"#",VLOOKUP(A7206,Questionnaire!A:KQ,60,FALSE))</f>
        <v>#</v>
      </c>
    </row>
    <row r="7207" spans="1:2">
      <c r="A7207" t="s">
        <v>353</v>
      </c>
      <c r="B7207" t="str">
        <f>IF(ISBLANK(VLOOKUP(A7207,Questionnaire!A:KQ,60,FALSE)),"#",VLOOKUP(A7207,Questionnaire!A:KQ,60,FALSE))</f>
        <v>#</v>
      </c>
    </row>
    <row r="7208" spans="1:2">
      <c r="A7208" t="s">
        <v>354</v>
      </c>
      <c r="B7208" t="str">
        <f>IF(ISBLANK(VLOOKUP(A7208,Questionnaire!A:KQ,60,FALSE)),"#",VLOOKUP(A7208,Questionnaire!A:KQ,60,FALSE))</f>
        <v>#</v>
      </c>
    </row>
    <row r="7209" spans="1:2">
      <c r="A7209" t="s">
        <v>355</v>
      </c>
      <c r="B7209" t="str">
        <f>IF(ISBLANK(VLOOKUP(A7209,Questionnaire!A:KQ,60,FALSE)),"#",VLOOKUP(A7209,Questionnaire!A:KQ,60,FALSE))</f>
        <v>#</v>
      </c>
    </row>
    <row r="7210" spans="1:2">
      <c r="A7210" t="s">
        <v>356</v>
      </c>
      <c r="B7210" t="str">
        <f>IF(ISBLANK(VLOOKUP(A7210,Questionnaire!A:KQ,60,FALSE)),"#",VLOOKUP(A7210,Questionnaire!A:KQ,60,FALSE))</f>
        <v>#</v>
      </c>
    </row>
    <row r="7211" spans="1:2">
      <c r="A7211" t="s">
        <v>357</v>
      </c>
      <c r="B7211" t="str">
        <f>IF(ISBLANK(VLOOKUP(A7211,Questionnaire!A:KQ,60,FALSE)),"#",VLOOKUP(A7211,Questionnaire!A:KQ,60,FALSE))</f>
        <v>#</v>
      </c>
    </row>
    <row r="7212" spans="1:2">
      <c r="A7212" t="s">
        <v>360</v>
      </c>
      <c r="B7212" t="str">
        <f>IF(ISBLANK(VLOOKUP(A7212,Questionnaire!A:KQ,60,FALSE)),"#",VLOOKUP(A7212,Questionnaire!A:KQ,60,FALSE))</f>
        <v>#</v>
      </c>
    </row>
    <row r="7213" spans="1:2">
      <c r="A7213" t="s">
        <v>362</v>
      </c>
      <c r="B7213" t="str">
        <f>IF(ISBLANK(VLOOKUP(A7213,Questionnaire!A:KQ,60,FALSE)),"#",VLOOKUP(A7213,Questionnaire!A:KQ,60,FALSE))</f>
        <v>#</v>
      </c>
    </row>
    <row r="7214" spans="1:2">
      <c r="A7214" t="s">
        <v>363</v>
      </c>
      <c r="B7214" t="str">
        <f>IF(ISBLANK(VLOOKUP(A7214,Questionnaire!A:KQ,60,FALSE)),"#",VLOOKUP(A7214,Questionnaire!A:KQ,60,FALSE))</f>
        <v>#</v>
      </c>
    </row>
    <row r="7215" spans="1:2">
      <c r="A7215" t="s">
        <v>364</v>
      </c>
      <c r="B7215" t="str">
        <f>IF(ISBLANK(VLOOKUP(A7215,Questionnaire!A:KQ,60,FALSE)),"#",VLOOKUP(A7215,Questionnaire!A:KQ,60,FALSE))</f>
        <v>#</v>
      </c>
    </row>
    <row r="7216" spans="1:2">
      <c r="A7216" t="s">
        <v>365</v>
      </c>
      <c r="B7216" t="str">
        <f>IF(ISBLANK(VLOOKUP(A7216,Questionnaire!A:KQ,60,FALSE)),"#",VLOOKUP(A7216,Questionnaire!A:KQ,60,FALSE))</f>
        <v>#</v>
      </c>
    </row>
    <row r="7217" spans="1:2">
      <c r="A7217" t="s">
        <v>366</v>
      </c>
      <c r="B7217" t="str">
        <f>IF(ISBLANK(VLOOKUP(A7217,Questionnaire!A:KQ,60,FALSE)),"#",VLOOKUP(A7217,Questionnaire!A:KQ,60,FALSE))</f>
        <v>#</v>
      </c>
    </row>
    <row r="7218" spans="1:2">
      <c r="A7218" t="s">
        <v>371</v>
      </c>
      <c r="B7218" t="str">
        <f>IF(ISBLANK(VLOOKUP(A7218,Questionnaire!A:KQ,60,FALSE)),"#",VLOOKUP(A7218,Questionnaire!A:KQ,60,FALSE))</f>
        <v>#</v>
      </c>
    </row>
    <row r="7219" spans="1:2">
      <c r="A7219" t="s">
        <v>372</v>
      </c>
      <c r="B7219" t="str">
        <f>IF(ISBLANK(VLOOKUP(A7219,Questionnaire!A:KQ,60,FALSE)),"#",VLOOKUP(A7219,Questionnaire!A:KQ,60,FALSE))</f>
        <v>#</v>
      </c>
    </row>
    <row r="7220" spans="1:2">
      <c r="A7220" t="s">
        <v>373</v>
      </c>
      <c r="B7220" t="str">
        <f>IF(ISBLANK(VLOOKUP(A7220,Questionnaire!A:KQ,60,FALSE)),"#",VLOOKUP(A7220,Questionnaire!A:KQ,60,FALSE))</f>
        <v>#</v>
      </c>
    </row>
    <row r="7221" spans="1:2">
      <c r="A7221" t="s">
        <v>374</v>
      </c>
      <c r="B7221" t="str">
        <f>IF(ISBLANK(VLOOKUP(A7221,Questionnaire!A:KQ,60,FALSE)),"#",VLOOKUP(A7221,Questionnaire!A:KQ,60,FALSE))</f>
        <v>#</v>
      </c>
    </row>
    <row r="7222" spans="1:2">
      <c r="A7222" t="s">
        <v>377</v>
      </c>
      <c r="B7222" t="str">
        <f>IF(ISBLANK(VLOOKUP(A7222,Questionnaire!A:KQ,60,FALSE)),"#",VLOOKUP(A7222,Questionnaire!A:KQ,60,FALSE))</f>
        <v>#</v>
      </c>
    </row>
    <row r="7223" spans="1:2">
      <c r="A7223" t="s">
        <v>379</v>
      </c>
      <c r="B7223" t="str">
        <f>IF(ISBLANK(VLOOKUP(A7223,Questionnaire!A:KQ,60,FALSE)),"#",VLOOKUP(A7223,Questionnaire!A:KQ,60,FALSE))</f>
        <v>#</v>
      </c>
    </row>
    <row r="7224" spans="1:2">
      <c r="A7224" t="s">
        <v>380</v>
      </c>
      <c r="B7224" t="str">
        <f>IF(ISBLANK(VLOOKUP(A7224,Questionnaire!A:KQ,60,FALSE)),"#",VLOOKUP(A7224,Questionnaire!A:KQ,60,FALSE))</f>
        <v>#</v>
      </c>
    </row>
    <row r="7225" spans="1:2">
      <c r="A7225" t="s">
        <v>381</v>
      </c>
      <c r="B7225" t="str">
        <f>IF(ISBLANK(VLOOKUP(A7225,Questionnaire!A:KQ,60,FALSE)),"#",VLOOKUP(A7225,Questionnaire!A:KQ,60,FALSE))</f>
        <v>#</v>
      </c>
    </row>
    <row r="7226" spans="1:2">
      <c r="A7226" t="s">
        <v>382</v>
      </c>
      <c r="B7226" t="str">
        <f>IF(ISBLANK(VLOOKUP(A7226,Questionnaire!A:KQ,60,FALSE)),"#",VLOOKUP(A7226,Questionnaire!A:KQ,60,FALSE))</f>
        <v>#</v>
      </c>
    </row>
    <row r="7227" spans="1:2">
      <c r="A7227" t="s">
        <v>384</v>
      </c>
      <c r="B7227" t="str">
        <f>IF(ISBLANK(VLOOKUP(A7227,Questionnaire!A:KQ,60,FALSE)),"#",VLOOKUP(A7227,Questionnaire!A:KQ,60,FALSE))</f>
        <v>#</v>
      </c>
    </row>
    <row r="7228" spans="1:2">
      <c r="A7228" t="s">
        <v>387</v>
      </c>
      <c r="B7228" t="str">
        <f>IF(ISBLANK(VLOOKUP(A7228,Questionnaire!A:KQ,60,FALSE)),"#",VLOOKUP(A7228,Questionnaire!A:KQ,60,FALSE))</f>
        <v>#</v>
      </c>
    </row>
    <row r="7229" spans="1:2">
      <c r="A7229" t="s">
        <v>391</v>
      </c>
      <c r="B7229" t="str">
        <f>IF(ISBLANK(VLOOKUP(A7229,Questionnaire!A:KQ,60,FALSE)),"#",VLOOKUP(A7229,Questionnaire!A:KQ,60,FALSE))</f>
        <v>#</v>
      </c>
    </row>
    <row r="7230" spans="1:2">
      <c r="A7230" t="s">
        <v>393</v>
      </c>
      <c r="B7230" t="str">
        <f>IF(ISBLANK(VLOOKUP(A7230,Questionnaire!A:KQ,60,FALSE)),"#",VLOOKUP(A7230,Questionnaire!A:KQ,60,FALSE))</f>
        <v>#</v>
      </c>
    </row>
    <row r="7231" spans="1:2">
      <c r="A7231" t="s">
        <v>395</v>
      </c>
      <c r="B7231" t="str">
        <f>IF(ISBLANK(VLOOKUP(A7231,Questionnaire!A:KQ,60,FALSE)),"#",VLOOKUP(A7231,Questionnaire!A:KQ,60,FALSE))</f>
        <v>#</v>
      </c>
    </row>
    <row r="7232" spans="1:2">
      <c r="A7232" t="s">
        <v>398</v>
      </c>
      <c r="B7232" t="str">
        <f>IF(ISBLANK(VLOOKUP(A7232,Questionnaire!A:KQ,60,FALSE)),"#",VLOOKUP(A7232,Questionnaire!A:KQ,60,FALSE))</f>
        <v>#</v>
      </c>
    </row>
    <row r="7233" spans="1:2">
      <c r="A7233" t="s">
        <v>402</v>
      </c>
      <c r="B7233" t="str">
        <f>IF(ISBLANK(VLOOKUP(A7233,Questionnaire!A:KQ,60,FALSE)),"#",VLOOKUP(A7233,Questionnaire!A:KQ,60,FALSE))</f>
        <v>#</v>
      </c>
    </row>
    <row r="7234" spans="1:2">
      <c r="A7234" t="s">
        <v>405</v>
      </c>
      <c r="B7234" t="str">
        <f>IF(ISBLANK(VLOOKUP(A7234,Questionnaire!A:KQ,60,FALSE)),"#",VLOOKUP(A7234,Questionnaire!A:KQ,60,FALSE))</f>
        <v>#</v>
      </c>
    </row>
    <row r="7235" spans="1:2">
      <c r="A7235" t="s">
        <v>409</v>
      </c>
      <c r="B7235" t="str">
        <f>IF(ISBLANK(VLOOKUP(A7235,Questionnaire!A:KQ,60,FALSE)),"#",VLOOKUP(A7235,Questionnaire!A:KQ,60,FALSE))</f>
        <v>#</v>
      </c>
    </row>
    <row r="7236" spans="1:2">
      <c r="A7236" t="s">
        <v>412</v>
      </c>
      <c r="B7236" t="str">
        <f>IF(ISBLANK(VLOOKUP(A7236,Questionnaire!A:KQ,60,FALSE)),"#",VLOOKUP(A7236,Questionnaire!A:KQ,60,FALSE))</f>
        <v>#</v>
      </c>
    </row>
    <row r="7237" spans="1:2">
      <c r="A7237" t="s">
        <v>415</v>
      </c>
      <c r="B7237" t="str">
        <f>IF(ISBLANK(VLOOKUP(A7237,Questionnaire!A:KQ,60,FALSE)),"#",VLOOKUP(A7237,Questionnaire!A:KQ,60,FALSE))</f>
        <v>#</v>
      </c>
    </row>
    <row r="7238" spans="1:2">
      <c r="A7238" t="s">
        <v>418</v>
      </c>
      <c r="B7238" t="str">
        <f>IF(ISBLANK(VLOOKUP(A7238,Questionnaire!A:KQ,60,FALSE)),"#",VLOOKUP(A7238,Questionnaire!A:KQ,60,FALSE))</f>
        <v>#</v>
      </c>
    </row>
    <row r="7239" spans="1:2">
      <c r="A7239" t="s">
        <v>421</v>
      </c>
      <c r="B7239" t="str">
        <f>IF(ISBLANK(VLOOKUP(A7239,Questionnaire!A:KQ,60,FALSE)),"#",VLOOKUP(A7239,Questionnaire!A:KQ,60,FALSE))</f>
        <v>#</v>
      </c>
    </row>
    <row r="7240" spans="1:2">
      <c r="A7240" t="s">
        <v>424</v>
      </c>
      <c r="B7240" t="str">
        <f>IF(ISBLANK(VLOOKUP(A7240,Questionnaire!A:KQ,60,FALSE)),"#",VLOOKUP(A7240,Questionnaire!A:KQ,60,FALSE))</f>
        <v>#</v>
      </c>
    </row>
    <row r="7241" spans="1:2">
      <c r="A7241" t="s">
        <v>429</v>
      </c>
      <c r="B7241" t="str">
        <f>IF(ISBLANK(VLOOKUP(A7241,Questionnaire!A:KQ,60,FALSE)),"#",VLOOKUP(A7241,Questionnaire!A:KQ,60,FALSE))</f>
        <v>#</v>
      </c>
    </row>
    <row r="7242" spans="1:2">
      <c r="A7242" t="s">
        <v>432</v>
      </c>
      <c r="B7242" t="str">
        <f>IF(ISBLANK(VLOOKUP(A7242,Questionnaire!A:KQ,60,FALSE)),"#",VLOOKUP(A7242,Questionnaire!A:KQ,60,FALSE))</f>
        <v>#</v>
      </c>
    </row>
    <row r="7243" spans="1:2">
      <c r="A7243" t="s">
        <v>435</v>
      </c>
      <c r="B7243" t="str">
        <f>IF(ISBLANK(VLOOKUP(A7243,Questionnaire!A:KQ,60,FALSE)),"#",VLOOKUP(A7243,Questionnaire!A:KQ,60,FALSE))</f>
        <v>#</v>
      </c>
    </row>
    <row r="7244" spans="1:2">
      <c r="A7244" t="s">
        <v>437</v>
      </c>
      <c r="B7244" t="str">
        <f>IF(ISBLANK(VLOOKUP(A7244,Questionnaire!A:KQ,60,FALSE)),"#",VLOOKUP(A7244,Questionnaire!A:KQ,60,FALSE))</f>
        <v>#</v>
      </c>
    </row>
    <row r="7245" spans="1:2">
      <c r="A7245" t="s">
        <v>439</v>
      </c>
      <c r="B7245" t="str">
        <f>IF(ISBLANK(VLOOKUP(A7245,Questionnaire!A:KQ,60,FALSE)),"#",VLOOKUP(A7245,Questionnaire!A:KQ,60,FALSE))</f>
        <v>#</v>
      </c>
    </row>
    <row r="7246" spans="1:2">
      <c r="A7246" t="s">
        <v>442</v>
      </c>
      <c r="B7246" t="str">
        <f>IF(ISBLANK(VLOOKUP(A7246,Questionnaire!A:KQ,60,FALSE)),"#",VLOOKUP(A7246,Questionnaire!A:KQ,60,FALSE))</f>
        <v>#</v>
      </c>
    </row>
    <row r="7247" spans="1:2">
      <c r="A7247" t="s">
        <v>445</v>
      </c>
      <c r="B7247" t="str">
        <f>IF(ISBLANK(VLOOKUP(A7247,Questionnaire!A:KQ,60,FALSE)),"#",VLOOKUP(A7247,Questionnaire!A:KQ,60,FALSE))</f>
        <v>#</v>
      </c>
    </row>
    <row r="7248" spans="1:2">
      <c r="A7248" t="s">
        <v>448</v>
      </c>
      <c r="B7248" t="str">
        <f>IF(ISBLANK(VLOOKUP(A7248,Questionnaire!A:KQ,60,FALSE)),"#",VLOOKUP(A7248,Questionnaire!A:KQ,60,FALSE))</f>
        <v>#</v>
      </c>
    </row>
    <row r="7249" spans="1:3">
      <c r="A7249" t="s">
        <v>452</v>
      </c>
      <c r="B7249" t="str">
        <f>IF(ISBLANK(VLOOKUP(A7249,Questionnaire!A:KQ,60,FALSE)),"#",VLOOKUP(A7249,Questionnaire!A:KQ,60,FALSE))</f>
        <v>#</v>
      </c>
    </row>
    <row r="7250" spans="1:3">
      <c r="A7250" t="s">
        <v>455</v>
      </c>
      <c r="B7250" t="str">
        <f>IF(ISBLANK(VLOOKUP(A7250,Questionnaire!A:KQ,60,FALSE)),"#",VLOOKUP(A7250,Questionnaire!A:KQ,60,FALSE))</f>
        <v>#</v>
      </c>
    </row>
    <row r="7251" spans="1:3">
      <c r="A7251" t="s">
        <v>458</v>
      </c>
      <c r="B7251" t="str">
        <f>IF(ISBLANK(VLOOKUP(A7251,Questionnaire!A:KQ,60,FALSE)),"#",VLOOKUP(A7251,Questionnaire!A:KQ,60,FALSE))</f>
        <v>#</v>
      </c>
    </row>
    <row r="7252" spans="1:3">
      <c r="A7252" t="s">
        <v>461</v>
      </c>
      <c r="B7252" t="str">
        <f>IF(ISBLANK(VLOOKUP(A7252,Questionnaire!A:KQ,60,FALSE)),"#",VLOOKUP(A7252,Questionnaire!A:KQ,60,FALSE))</f>
        <v>#</v>
      </c>
    </row>
    <row r="7253" spans="1:3">
      <c r="A7253" t="s">
        <v>465</v>
      </c>
      <c r="B7253" t="str">
        <f>IF(ISBLANK(VLOOKUP(A7253,Questionnaire!A:KQ,60,FALSE)),"#",VLOOKUP(A7253,Questionnaire!A:KQ,60,FALSE))</f>
        <v>#</v>
      </c>
    </row>
    <row r="7254" spans="1:3">
      <c r="A7254" t="s">
        <v>467</v>
      </c>
      <c r="B7254" t="str">
        <f>IF(ISBLANK(VLOOKUP(A7254,Questionnaire!A:KQ,60,FALSE)),"#",VLOOKUP(A7254,Questionnaire!A:KQ,60,FALSE))</f>
        <v>#</v>
      </c>
    </row>
    <row r="7255" spans="1:3">
      <c r="A7255" t="s">
        <v>469</v>
      </c>
      <c r="B7255" t="str">
        <f>IF(ISBLANK(VLOOKUP(A7255,Questionnaire!A:KQ,60,FALSE)),"#",VLOOKUP(A7255,Questionnaire!A:KQ,60,FALSE))</f>
        <v>#</v>
      </c>
    </row>
    <row r="7256" spans="1:3">
      <c r="A7256" t="s">
        <v>471</v>
      </c>
      <c r="B7256" t="str">
        <f>IF(ISBLANK(VLOOKUP(A7256,Questionnaire!A:KQ,60,FALSE)),"#",VLOOKUP(A7256,Questionnaire!A:KQ,60,FALSE))</f>
        <v>#</v>
      </c>
    </row>
    <row r="7257" spans="1:3">
      <c r="A7257" t="s">
        <v>473</v>
      </c>
      <c r="B7257" t="str">
        <f>IF(ISBLANK(VLOOKUP(A7257,Questionnaire!A:KQ,60,FALSE)),"#",VLOOKUP(A7257,Questionnaire!A:KQ,60,FALSE))</f>
        <v>#</v>
      </c>
    </row>
    <row r="7258" spans="1:3">
      <c r="A7258" t="s">
        <v>475</v>
      </c>
      <c r="B7258" t="str">
        <f>IF(ISBLANK(VLOOKUP(A7258,Questionnaire!A:KQ,60,FALSE)),"#",VLOOKUP(A7258,Questionnaire!A:KQ,60,FALSE))</f>
        <v>#</v>
      </c>
    </row>
    <row r="7259" spans="1:3">
      <c r="A7259" t="s">
        <v>185</v>
      </c>
      <c r="B7259" t="str">
        <f>IF(ISBLANK(VLOOKUP(A7259,Questionnaire!A:KQ,61,FALSE)),"#",VLOOKUP(A7259,Questionnaire!A:KQ,61,FALSE))</f>
        <v>#</v>
      </c>
      <c r="C7259">
        <v>58</v>
      </c>
    </row>
    <row r="7260" spans="1:3">
      <c r="A7260" t="s">
        <v>187</v>
      </c>
      <c r="B7260" t="str">
        <f>IF(ISNA(VLOOKUP(VLOOKUP(A7260,Questionnaire!A:KQ,61,FALSE),'CORA Encoding'!D:E,2,FALSE)),"#",VLOOKUP(VLOOKUP(A7260,Questionnaire!A:KQ,61,FALSE),'CORA Encoding'!D:E,2,FALSE))</f>
        <v>#</v>
      </c>
    </row>
    <row r="7261" spans="1:3">
      <c r="A7261" t="s">
        <v>189</v>
      </c>
      <c r="B7261" t="str">
        <f>IF(ISNA(VLOOKUP(VLOOKUP(A7261,Questionnaire!A:KQ,61,FALSE),'CORA Encoding'!G:H,2,FALSE)),"#",VLOOKUP(VLOOKUP(A7261,Questionnaire!A:KQ,61,FALSE),'CORA Encoding'!G:H,2,FALSE))</f>
        <v>#</v>
      </c>
    </row>
    <row r="7262" spans="1:3">
      <c r="A7262" t="s">
        <v>191</v>
      </c>
      <c r="B7262" t="str">
        <f>IF(ISNA(VLOOKUP(VLOOKUP(A7262,Questionnaire!A:KQ,61,FALSE),'Country List'!E:F,2,FALSE)),"#",VLOOKUP(VLOOKUP(A7262,Questionnaire!A:KQ,61,FALSE),'Country List'!E:F,2,FALSE))</f>
        <v>#</v>
      </c>
    </row>
    <row r="7263" spans="1:3">
      <c r="A7263" t="s">
        <v>193</v>
      </c>
      <c r="B7263" t="str">
        <f>IF(ISNA(VLOOKUP(VLOOKUP(A7263,Questionnaire!A:KQ,61,FALSE),'Industry List'!B:C,2,FALSE)),"#",VLOOKUP(VLOOKUP(A7263,Questionnaire!A:KQ,61,FALSE),'Industry List'!B:C,2,FALSE))</f>
        <v>#</v>
      </c>
    </row>
    <row r="7264" spans="1:3">
      <c r="A7264" t="s">
        <v>197</v>
      </c>
      <c r="B7264" t="str">
        <f>IF(ISBLANK(VLOOKUP(A7264,Questionnaire!A:KQ,61,FALSE)),"#",VLOOKUP(A7264,Questionnaire!A:KQ,61,FALSE))</f>
        <v>#</v>
      </c>
    </row>
    <row r="7265" spans="1:2">
      <c r="A7265" t="s">
        <v>201</v>
      </c>
      <c r="B7265" t="str">
        <f>IF(ISBLANK(VLOOKUP(A7265,Questionnaire!A:KQ,61,FALSE)),"#",VLOOKUP(A7265,Questionnaire!A:KQ,61,FALSE))</f>
        <v>#</v>
      </c>
    </row>
    <row r="7266" spans="1:2">
      <c r="A7266" t="s">
        <v>203</v>
      </c>
      <c r="B7266" t="str">
        <f>IF(ISNA(VLOOKUP(VLOOKUP(A7266,Questionnaire!A:KQ,61,FALSE),'CORA Encoding'!J:K,2,FALSE)),"#",VLOOKUP(VLOOKUP(A7266,Questionnaire!A:KQ,61,FALSE),'CORA Encoding'!J:K,2,FALSE))</f>
        <v>#</v>
      </c>
    </row>
    <row r="7267" spans="1:2">
      <c r="A7267" t="s">
        <v>208</v>
      </c>
      <c r="B7267" t="str">
        <f>IF(ISBLANK(VLOOKUP(A7267,Questionnaire!A:KQ,61,FALSE)),"#",VLOOKUP(A7267,Questionnaire!A:KQ,61,FALSE))</f>
        <v>#</v>
      </c>
    </row>
    <row r="7268" spans="1:2">
      <c r="A7268" t="s">
        <v>213</v>
      </c>
      <c r="B7268" t="str">
        <f>IF(ISBLANK(VLOOKUP(A7268,Questionnaire!A:KQ,61,FALSE)),"#",VLOOKUP(A7268,Questionnaire!A:KQ,61,FALSE))</f>
        <v>#</v>
      </c>
    </row>
    <row r="7269" spans="1:2">
      <c r="A7269" t="s">
        <v>215</v>
      </c>
      <c r="B7269" t="str">
        <f>IF(ISBLANK(VLOOKUP(A7269,Questionnaire!A:KQ,61,FALSE)),"#",VLOOKUP(A7269,Questionnaire!A:KQ,61,FALSE))</f>
        <v>#</v>
      </c>
    </row>
    <row r="7270" spans="1:2">
      <c r="A7270" t="s">
        <v>217</v>
      </c>
      <c r="B7270" t="str">
        <f>IF(ISBLANK(VLOOKUP(A7270,Questionnaire!A:KQ,61,FALSE)),"#",VLOOKUP(A7270,Questionnaire!A:KQ,61,FALSE))</f>
        <v>#</v>
      </c>
    </row>
    <row r="7271" spans="1:2">
      <c r="A7271" t="s">
        <v>219</v>
      </c>
      <c r="B7271" t="str">
        <f>IF(ISBLANK(VLOOKUP(A7271,Questionnaire!A:KQ,61,FALSE)),"#",VLOOKUP(A7271,Questionnaire!A:KQ,61,FALSE))</f>
        <v>#</v>
      </c>
    </row>
    <row r="7272" spans="1:2">
      <c r="A7272" t="s">
        <v>221</v>
      </c>
      <c r="B7272" t="str">
        <f>IF(ISBLANK(VLOOKUP(A7272,Questionnaire!A:KQ,61,FALSE)),"#",VLOOKUP(A7272,Questionnaire!A:KQ,61,FALSE))</f>
        <v>#</v>
      </c>
    </row>
    <row r="7273" spans="1:2">
      <c r="A7273" t="s">
        <v>223</v>
      </c>
      <c r="B7273" t="str">
        <f>IF(ISBLANK(VLOOKUP(A7273,Questionnaire!A:KQ,61,FALSE)),"#",VLOOKUP(A7273,Questionnaire!A:KQ,61,FALSE))</f>
        <v>#</v>
      </c>
    </row>
    <row r="7274" spans="1:2">
      <c r="A7274" t="s">
        <v>225</v>
      </c>
      <c r="B7274" t="str">
        <f>IF(ISBLANK(VLOOKUP(A7274,Questionnaire!A:KQ,61,FALSE)),"#",VLOOKUP(A7274,Questionnaire!A:KQ,61,FALSE))</f>
        <v>#</v>
      </c>
    </row>
    <row r="7275" spans="1:2">
      <c r="A7275" t="s">
        <v>227</v>
      </c>
      <c r="B7275" t="str">
        <f>IF(ISBLANK(VLOOKUP(A7275,Questionnaire!A:KQ,61,FALSE)),"#",VLOOKUP(A7275,Questionnaire!A:KQ,61,FALSE))</f>
        <v>#</v>
      </c>
    </row>
    <row r="7276" spans="1:2">
      <c r="A7276" t="s">
        <v>229</v>
      </c>
      <c r="B7276" t="str">
        <f>IF(ISBLANK(VLOOKUP(A7276,Questionnaire!A:KQ,61,FALSE)),"#",VLOOKUP(A7276,Questionnaire!A:KQ,61,FALSE))</f>
        <v>#</v>
      </c>
    </row>
    <row r="7277" spans="1:2">
      <c r="A7277" t="s">
        <v>231</v>
      </c>
      <c r="B7277" t="str">
        <f>IF(ISBLANK(VLOOKUP(A7277,Questionnaire!A:KQ,61,FALSE)),"#",VLOOKUP(A7277,Questionnaire!A:KQ,61,FALSE))</f>
        <v>#</v>
      </c>
    </row>
    <row r="7278" spans="1:2">
      <c r="A7278" t="s">
        <v>233</v>
      </c>
      <c r="B7278" t="str">
        <f>IF(ISBLANK(VLOOKUP(A7278,Questionnaire!A:KQ,61,FALSE)),"#",VLOOKUP(A7278,Questionnaire!A:KQ,61,FALSE))</f>
        <v>#</v>
      </c>
    </row>
    <row r="7279" spans="1:2">
      <c r="A7279" t="s">
        <v>235</v>
      </c>
      <c r="B7279" t="str">
        <f>IF(ISBLANK(VLOOKUP(A7279,Questionnaire!A:KQ,61,FALSE)),"#",VLOOKUP(A7279,Questionnaire!A:KQ,61,FALSE))</f>
        <v>#</v>
      </c>
    </row>
    <row r="7280" spans="1:2">
      <c r="A7280" t="s">
        <v>237</v>
      </c>
      <c r="B7280" t="str">
        <f>IF(ISBLANK(VLOOKUP(A7280,Questionnaire!A:KQ,61,FALSE)),"#",VLOOKUP(A7280,Questionnaire!A:KQ,61,FALSE))</f>
        <v>#</v>
      </c>
    </row>
    <row r="7281" spans="1:2">
      <c r="A7281" t="s">
        <v>239</v>
      </c>
      <c r="B7281" t="str">
        <f>IF(ISBLANK(VLOOKUP(A7281,Questionnaire!A:KQ,61,FALSE)),"#",VLOOKUP(A7281,Questionnaire!A:KQ,61,FALSE))</f>
        <v>#</v>
      </c>
    </row>
    <row r="7282" spans="1:2">
      <c r="A7282" t="s">
        <v>242</v>
      </c>
      <c r="B7282" t="str">
        <f>IF(ISBLANK(VLOOKUP(A7282,Questionnaire!A:KQ,61,FALSE)),"#",VLOOKUP(A7282,Questionnaire!A:KQ,61,FALSE))</f>
        <v>#</v>
      </c>
    </row>
    <row r="7283" spans="1:2">
      <c r="A7283" t="s">
        <v>245</v>
      </c>
      <c r="B7283" t="str">
        <f>IF(ISBLANK(VLOOKUP(A7283,Questionnaire!A:KQ,61,FALSE)),"#",VLOOKUP(A7283,Questionnaire!A:KQ,61,FALSE))</f>
        <v>#</v>
      </c>
    </row>
    <row r="7284" spans="1:2">
      <c r="A7284" t="s">
        <v>247</v>
      </c>
      <c r="B7284" t="str">
        <f>IF(ISBLANK(VLOOKUP(A7284,Questionnaire!A:KQ,61,FALSE)),"#",VLOOKUP(A7284,Questionnaire!A:KQ,61,FALSE))</f>
        <v>#</v>
      </c>
    </row>
    <row r="7285" spans="1:2">
      <c r="A7285" t="s">
        <v>249</v>
      </c>
      <c r="B7285" t="str">
        <f>IF(ISBLANK(VLOOKUP(A7285,Questionnaire!A:KQ,61,FALSE)),"#",VLOOKUP(A7285,Questionnaire!A:KQ,61,FALSE))</f>
        <v>#</v>
      </c>
    </row>
    <row r="7286" spans="1:2">
      <c r="A7286" t="s">
        <v>250</v>
      </c>
      <c r="B7286" t="str">
        <f>IF(ISBLANK(VLOOKUP(A7286,Questionnaire!A:KQ,61,FALSE)),"#",VLOOKUP(A7286,Questionnaire!A:KQ,61,FALSE))</f>
        <v>#</v>
      </c>
    </row>
    <row r="7287" spans="1:2">
      <c r="A7287" t="s">
        <v>252</v>
      </c>
      <c r="B7287" t="str">
        <f>IF(ISBLANK(VLOOKUP(A7287,Questionnaire!A:KQ,61,FALSE)),"#",VLOOKUP(A7287,Questionnaire!A:KQ,61,FALSE))</f>
        <v>#</v>
      </c>
    </row>
    <row r="7288" spans="1:2">
      <c r="A7288" t="s">
        <v>255</v>
      </c>
      <c r="B7288" t="str">
        <f>IF(ISBLANK(VLOOKUP(A7288,Questionnaire!A:KQ,61,FALSE)),"#",VLOOKUP(A7288,Questionnaire!A:KQ,61,FALSE))</f>
        <v>#</v>
      </c>
    </row>
    <row r="7289" spans="1:2">
      <c r="A7289" t="s">
        <v>258</v>
      </c>
      <c r="B7289" t="str">
        <f>IF(ISNA(VLOOKUP(VLOOKUP(A7289,Questionnaire!A:KQ,61,FALSE),'CORA Encoding'!M:N,2,FALSE)),"#",VLOOKUP(VLOOKUP(A7289,Questionnaire!A:KQ,61,FALSE),'CORA Encoding'!M:N,2,FALSE))</f>
        <v>#</v>
      </c>
    </row>
    <row r="7290" spans="1:2">
      <c r="A7290" t="s">
        <v>261</v>
      </c>
      <c r="B7290" t="str">
        <f>IF(ISBLANK(VLOOKUP(A7290,Questionnaire!A:KQ,61,FALSE)),"#",VLOOKUP(A7290,Questionnaire!A:KQ,61,FALSE))</f>
        <v>#</v>
      </c>
    </row>
    <row r="7291" spans="1:2">
      <c r="A7291" t="s">
        <v>263</v>
      </c>
      <c r="B7291" t="str">
        <f>IF(ISBLANK(VLOOKUP(A7291,Questionnaire!A:KQ,61,FALSE)),"#",VLOOKUP(A7291,Questionnaire!A:KQ,61,FALSE))</f>
        <v>#</v>
      </c>
    </row>
    <row r="7292" spans="1:2">
      <c r="A7292" t="s">
        <v>265</v>
      </c>
      <c r="B7292" t="str">
        <f>IF(ISBLANK(VLOOKUP(A7292,Questionnaire!A:KQ,61,FALSE)),"#",VLOOKUP(A7292,Questionnaire!A:KQ,61,FALSE))</f>
        <v>#</v>
      </c>
    </row>
    <row r="7293" spans="1:2">
      <c r="A7293" t="s">
        <v>267</v>
      </c>
      <c r="B7293" t="str">
        <f>IF(ISBLANK(VLOOKUP(A7293,Questionnaire!A:KQ,61,FALSE)),"#",VLOOKUP(A7293,Questionnaire!A:KQ,61,FALSE))</f>
        <v>#</v>
      </c>
    </row>
    <row r="7294" spans="1:2">
      <c r="A7294" t="s">
        <v>269</v>
      </c>
      <c r="B7294" t="str">
        <f>IF(ISBLANK(VLOOKUP(A7294,Questionnaire!A:KQ,61,FALSE)),"#",VLOOKUP(A7294,Questionnaire!A:KQ,61,FALSE))</f>
        <v>#</v>
      </c>
    </row>
    <row r="7295" spans="1:2">
      <c r="A7295" t="s">
        <v>274</v>
      </c>
      <c r="B7295" t="str">
        <f>IF(ISBLANK(VLOOKUP(A7295,Questionnaire!A:KQ,61,FALSE)),"#",VLOOKUP(A7295,Questionnaire!A:KQ,61,FALSE))</f>
        <v>#</v>
      </c>
    </row>
    <row r="7296" spans="1:2">
      <c r="A7296" t="s">
        <v>276</v>
      </c>
      <c r="B7296" t="str">
        <f>IF(ISBLANK(VLOOKUP(A7296,Questionnaire!A:KQ,61,FALSE)),"#",VLOOKUP(A7296,Questionnaire!A:KQ,61,FALSE))</f>
        <v>#</v>
      </c>
    </row>
    <row r="7297" spans="1:2">
      <c r="A7297" t="s">
        <v>278</v>
      </c>
      <c r="B7297" t="str">
        <f>IF(ISBLANK(VLOOKUP(A7297,Questionnaire!A:KQ,61,FALSE)),"#",VLOOKUP(A7297,Questionnaire!A:KQ,61,FALSE))</f>
        <v>#</v>
      </c>
    </row>
    <row r="7298" spans="1:2">
      <c r="A7298" t="s">
        <v>280</v>
      </c>
      <c r="B7298" t="str">
        <f>IF(ISBLANK(VLOOKUP(A7298,Questionnaire!A:KQ,61,FALSE)),"#",VLOOKUP(A7298,Questionnaire!A:KQ,61,FALSE))</f>
        <v>#</v>
      </c>
    </row>
    <row r="7299" spans="1:2">
      <c r="A7299" t="s">
        <v>282</v>
      </c>
      <c r="B7299" t="str">
        <f>IF(ISBLANK(VLOOKUP(A7299,Questionnaire!A:KQ,61,FALSE)),"#",VLOOKUP(A7299,Questionnaire!A:KQ,61,FALSE))</f>
        <v>#</v>
      </c>
    </row>
    <row r="7300" spans="1:2">
      <c r="A7300" t="s">
        <v>286</v>
      </c>
      <c r="B7300" t="str">
        <f>IF(ISBLANK(VLOOKUP(A7300,Questionnaire!A:KQ,61,FALSE)),"#",VLOOKUP(A7300,Questionnaire!A:KQ,61,FALSE))</f>
        <v>#</v>
      </c>
    </row>
    <row r="7301" spans="1:2">
      <c r="A7301" t="s">
        <v>288</v>
      </c>
      <c r="B7301" t="str">
        <f>IF(ISBLANK(VLOOKUP(A7301,Questionnaire!A:KQ,61,FALSE)),"#",VLOOKUP(A7301,Questionnaire!A:KQ,61,FALSE))</f>
        <v>#</v>
      </c>
    </row>
    <row r="7302" spans="1:2">
      <c r="A7302" t="s">
        <v>290</v>
      </c>
      <c r="B7302" t="str">
        <f>IF(ISBLANK(VLOOKUP(A7302,Questionnaire!A:KQ,61,FALSE)),"#",VLOOKUP(A7302,Questionnaire!A:KQ,61,FALSE))</f>
        <v>#</v>
      </c>
    </row>
    <row r="7303" spans="1:2">
      <c r="A7303" t="s">
        <v>292</v>
      </c>
      <c r="B7303" t="str">
        <f>IF(ISBLANK(VLOOKUP(A7303,Questionnaire!A:KQ,61,FALSE)),"#",VLOOKUP(A7303,Questionnaire!A:KQ,61,FALSE))</f>
        <v>#</v>
      </c>
    </row>
    <row r="7304" spans="1:2">
      <c r="A7304" t="s">
        <v>294</v>
      </c>
      <c r="B7304" t="str">
        <f>IF(ISBLANK(VLOOKUP(A7304,Questionnaire!A:KQ,61,FALSE)),"#",VLOOKUP(A7304,Questionnaire!A:KQ,61,FALSE))</f>
        <v>#</v>
      </c>
    </row>
    <row r="7305" spans="1:2">
      <c r="A7305" t="s">
        <v>296</v>
      </c>
      <c r="B7305" t="str">
        <f>IF(ISBLANK(VLOOKUP(A7305,Questionnaire!A:KQ,61,FALSE)),"#",VLOOKUP(A7305,Questionnaire!A:KQ,61,FALSE))</f>
        <v>#</v>
      </c>
    </row>
    <row r="7306" spans="1:2">
      <c r="A7306" t="s">
        <v>301</v>
      </c>
      <c r="B7306" t="str">
        <f>IF(ISBLANK(VLOOKUP(A7306,Questionnaire!A:KQ,61,FALSE)),"#",VLOOKUP(A7306,Questionnaire!A:KQ,61,FALSE))</f>
        <v>#</v>
      </c>
    </row>
    <row r="7307" spans="1:2">
      <c r="A7307" t="s">
        <v>303</v>
      </c>
      <c r="B7307" t="str">
        <f>IF(ISBLANK(VLOOKUP(A7307,Questionnaire!A:KQ,61,FALSE)),"#",VLOOKUP(A7307,Questionnaire!A:KQ,61,FALSE))</f>
        <v>#</v>
      </c>
    </row>
    <row r="7308" spans="1:2">
      <c r="A7308" t="s">
        <v>305</v>
      </c>
      <c r="B7308" t="str">
        <f>IF(ISBLANK(VLOOKUP(A7308,Questionnaire!A:KQ,61,FALSE)),"#",VLOOKUP(A7308,Questionnaire!A:KQ,61,FALSE))</f>
        <v>#</v>
      </c>
    </row>
    <row r="7309" spans="1:2">
      <c r="A7309" t="s">
        <v>307</v>
      </c>
      <c r="B7309" t="str">
        <f>IF(ISBLANK(VLOOKUP(A7309,Questionnaire!A:KQ,61,FALSE)),"#",VLOOKUP(A7309,Questionnaire!A:KQ,61,FALSE))</f>
        <v>#</v>
      </c>
    </row>
    <row r="7310" spans="1:2">
      <c r="A7310" t="s">
        <v>311</v>
      </c>
      <c r="B7310" t="str">
        <f>IF(ISBLANK(VLOOKUP(A7310,Questionnaire!A:KQ,61,FALSE)),"#",VLOOKUP(A7310,Questionnaire!A:KQ,61,FALSE))</f>
        <v>#</v>
      </c>
    </row>
    <row r="7311" spans="1:2">
      <c r="A7311" t="s">
        <v>313</v>
      </c>
      <c r="B7311" t="str">
        <f>IF(ISBLANK(VLOOKUP(A7311,Questionnaire!A:KQ,61,FALSE)),"#",VLOOKUP(A7311,Questionnaire!A:KQ,61,FALSE))</f>
        <v>#</v>
      </c>
    </row>
    <row r="7312" spans="1:2">
      <c r="A7312" t="s">
        <v>314</v>
      </c>
      <c r="B7312" t="str">
        <f>IF(ISBLANK(VLOOKUP(A7312,Questionnaire!A:KQ,61,FALSE)),"#",VLOOKUP(A7312,Questionnaire!A:KQ,61,FALSE))</f>
        <v>#</v>
      </c>
    </row>
    <row r="7313" spans="1:2">
      <c r="A7313" t="s">
        <v>315</v>
      </c>
      <c r="B7313" t="str">
        <f>IF(ISBLANK(VLOOKUP(A7313,Questionnaire!A:KQ,61,FALSE)),"#",VLOOKUP(A7313,Questionnaire!A:KQ,61,FALSE))</f>
        <v>#</v>
      </c>
    </row>
    <row r="7314" spans="1:2">
      <c r="A7314" t="s">
        <v>317</v>
      </c>
      <c r="B7314" t="str">
        <f>IF(ISBLANK(VLOOKUP(A7314,Questionnaire!A:KQ,61,FALSE)),"#",VLOOKUP(A7314,Questionnaire!A:KQ,61,FALSE))</f>
        <v>#</v>
      </c>
    </row>
    <row r="7315" spans="1:2">
      <c r="A7315" t="s">
        <v>319</v>
      </c>
      <c r="B7315" t="str">
        <f>IF(ISBLANK(VLOOKUP(A7315,Questionnaire!A:KQ,61,FALSE)),"#",VLOOKUP(A7315,Questionnaire!A:KQ,61,FALSE))</f>
        <v>#</v>
      </c>
    </row>
    <row r="7316" spans="1:2">
      <c r="A7316" t="s">
        <v>322</v>
      </c>
      <c r="B7316" t="str">
        <f>IF(ISBLANK(VLOOKUP(A7316,Questionnaire!A:KQ,61,FALSE)),"#",VLOOKUP(A7316,Questionnaire!A:KQ,61,FALSE))</f>
        <v>#</v>
      </c>
    </row>
    <row r="7317" spans="1:2">
      <c r="A7317" t="s">
        <v>326</v>
      </c>
      <c r="B7317" t="str">
        <f>IF(ISBLANK(VLOOKUP(A7317,Questionnaire!A:KQ,61,FALSE)),"#",VLOOKUP(A7317,Questionnaire!A:KQ,61,FALSE))</f>
        <v>#</v>
      </c>
    </row>
    <row r="7318" spans="1:2">
      <c r="A7318" t="s">
        <v>328</v>
      </c>
      <c r="B7318" t="str">
        <f>IF(ISBLANK(VLOOKUP(A7318,Questionnaire!A:KQ,61,FALSE)),"#",VLOOKUP(A7318,Questionnaire!A:KQ,61,FALSE))</f>
        <v>#</v>
      </c>
    </row>
    <row r="7319" spans="1:2">
      <c r="A7319" t="s">
        <v>332</v>
      </c>
      <c r="B7319" t="str">
        <f>IF(ISBLANK(VLOOKUP(A7319,Questionnaire!A:KQ,61,FALSE)),"#",VLOOKUP(A7319,Questionnaire!A:KQ,61,FALSE))</f>
        <v>#</v>
      </c>
    </row>
    <row r="7320" spans="1:2">
      <c r="A7320" t="s">
        <v>333</v>
      </c>
      <c r="B7320" t="str">
        <f>IF(ISBLANK(VLOOKUP(A7320,Questionnaire!A:KQ,61,FALSE)),"#",VLOOKUP(A7320,Questionnaire!A:KQ,61,FALSE))</f>
        <v>#</v>
      </c>
    </row>
    <row r="7321" spans="1:2">
      <c r="A7321" t="s">
        <v>334</v>
      </c>
      <c r="B7321" t="str">
        <f>IF(ISBLANK(VLOOKUP(A7321,Questionnaire!A:KQ,61,FALSE)),"#",VLOOKUP(A7321,Questionnaire!A:KQ,61,FALSE))</f>
        <v>#</v>
      </c>
    </row>
    <row r="7322" spans="1:2">
      <c r="A7322" t="s">
        <v>335</v>
      </c>
      <c r="B7322" t="str">
        <f>IF(ISBLANK(VLOOKUP(A7322,Questionnaire!A:KQ,61,FALSE)),"#",VLOOKUP(A7322,Questionnaire!A:KQ,61,FALSE))</f>
        <v>#</v>
      </c>
    </row>
    <row r="7323" spans="1:2">
      <c r="A7323" t="s">
        <v>336</v>
      </c>
      <c r="B7323" t="str">
        <f>IF(ISBLANK(VLOOKUP(A7323,Questionnaire!A:KQ,61,FALSE)),"#",VLOOKUP(A7323,Questionnaire!A:KQ,61,FALSE))</f>
        <v>#</v>
      </c>
    </row>
    <row r="7324" spans="1:2">
      <c r="A7324" t="s">
        <v>337</v>
      </c>
      <c r="B7324" t="str">
        <f>IF(ISBLANK(VLOOKUP(A7324,Questionnaire!A:KQ,61,FALSE)),"#",VLOOKUP(A7324,Questionnaire!A:KQ,61,FALSE))</f>
        <v>#</v>
      </c>
    </row>
    <row r="7325" spans="1:2">
      <c r="A7325" t="s">
        <v>338</v>
      </c>
      <c r="B7325" t="str">
        <f>IF(ISBLANK(VLOOKUP(A7325,Questionnaire!A:KQ,61,FALSE)),"#",VLOOKUP(A7325,Questionnaire!A:KQ,61,FALSE))</f>
        <v>#</v>
      </c>
    </row>
    <row r="7326" spans="1:2">
      <c r="A7326" t="s">
        <v>339</v>
      </c>
      <c r="B7326" t="str">
        <f>IF(ISBLANK(VLOOKUP(A7326,Questionnaire!A:KQ,61,FALSE)),"#",VLOOKUP(A7326,Questionnaire!A:KQ,61,FALSE))</f>
        <v>#</v>
      </c>
    </row>
    <row r="7327" spans="1:2">
      <c r="A7327" t="s">
        <v>340</v>
      </c>
      <c r="B7327" t="str">
        <f>IF(ISBLANK(VLOOKUP(A7327,Questionnaire!A:KQ,61,FALSE)),"#",VLOOKUP(A7327,Questionnaire!A:KQ,61,FALSE))</f>
        <v>#</v>
      </c>
    </row>
    <row r="7328" spans="1:2">
      <c r="A7328" t="s">
        <v>341</v>
      </c>
      <c r="B7328" t="str">
        <f>IF(ISBLANK(VLOOKUP(A7328,Questionnaire!A:KQ,61,FALSE)),"#",VLOOKUP(A7328,Questionnaire!A:KQ,61,FALSE))</f>
        <v>#</v>
      </c>
    </row>
    <row r="7329" spans="1:2">
      <c r="A7329" t="s">
        <v>342</v>
      </c>
      <c r="B7329" t="str">
        <f>IF(ISBLANK(VLOOKUP(A7329,Questionnaire!A:KQ,61,FALSE)),"#",VLOOKUP(A7329,Questionnaire!A:KQ,61,FALSE))</f>
        <v>#</v>
      </c>
    </row>
    <row r="7330" spans="1:2">
      <c r="A7330" t="s">
        <v>343</v>
      </c>
      <c r="B7330" t="str">
        <f>IF(ISBLANK(VLOOKUP(A7330,Questionnaire!A:KQ,61,FALSE)),"#",VLOOKUP(A7330,Questionnaire!A:KQ,61,FALSE))</f>
        <v>#</v>
      </c>
    </row>
    <row r="7331" spans="1:2">
      <c r="A7331" t="s">
        <v>344</v>
      </c>
      <c r="B7331" t="str">
        <f>IF(ISBLANK(VLOOKUP(A7331,Questionnaire!A:KQ,61,FALSE)),"#",VLOOKUP(A7331,Questionnaire!A:KQ,61,FALSE))</f>
        <v>#</v>
      </c>
    </row>
    <row r="7332" spans="1:2">
      <c r="A7332" t="s">
        <v>345</v>
      </c>
      <c r="B7332" t="str">
        <f>IF(ISBLANK(VLOOKUP(A7332,Questionnaire!A:KQ,61,FALSE)),"#",VLOOKUP(A7332,Questionnaire!A:KQ,61,FALSE))</f>
        <v>#</v>
      </c>
    </row>
    <row r="7333" spans="1:2">
      <c r="A7333" t="s">
        <v>348</v>
      </c>
      <c r="B7333" t="str">
        <f>IF(ISBLANK(VLOOKUP(A7333,Questionnaire!A:KQ,61,FALSE)),"#",VLOOKUP(A7333,Questionnaire!A:KQ,61,FALSE))</f>
        <v>#</v>
      </c>
    </row>
    <row r="7334" spans="1:2">
      <c r="A7334" t="s">
        <v>353</v>
      </c>
      <c r="B7334" t="str">
        <f>IF(ISBLANK(VLOOKUP(A7334,Questionnaire!A:KQ,61,FALSE)),"#",VLOOKUP(A7334,Questionnaire!A:KQ,61,FALSE))</f>
        <v>#</v>
      </c>
    </row>
    <row r="7335" spans="1:2">
      <c r="A7335" t="s">
        <v>354</v>
      </c>
      <c r="B7335" t="str">
        <f>IF(ISBLANK(VLOOKUP(A7335,Questionnaire!A:KQ,61,FALSE)),"#",VLOOKUP(A7335,Questionnaire!A:KQ,61,FALSE))</f>
        <v>#</v>
      </c>
    </row>
    <row r="7336" spans="1:2">
      <c r="A7336" t="s">
        <v>355</v>
      </c>
      <c r="B7336" t="str">
        <f>IF(ISBLANK(VLOOKUP(A7336,Questionnaire!A:KQ,61,FALSE)),"#",VLOOKUP(A7336,Questionnaire!A:KQ,61,FALSE))</f>
        <v>#</v>
      </c>
    </row>
    <row r="7337" spans="1:2">
      <c r="A7337" t="s">
        <v>356</v>
      </c>
      <c r="B7337" t="str">
        <f>IF(ISBLANK(VLOOKUP(A7337,Questionnaire!A:KQ,61,FALSE)),"#",VLOOKUP(A7337,Questionnaire!A:KQ,61,FALSE))</f>
        <v>#</v>
      </c>
    </row>
    <row r="7338" spans="1:2">
      <c r="A7338" t="s">
        <v>357</v>
      </c>
      <c r="B7338" t="str">
        <f>IF(ISBLANK(VLOOKUP(A7338,Questionnaire!A:KQ,61,FALSE)),"#",VLOOKUP(A7338,Questionnaire!A:KQ,61,FALSE))</f>
        <v>#</v>
      </c>
    </row>
    <row r="7339" spans="1:2">
      <c r="A7339" t="s">
        <v>360</v>
      </c>
      <c r="B7339" t="str">
        <f>IF(ISBLANK(VLOOKUP(A7339,Questionnaire!A:KQ,61,FALSE)),"#",VLOOKUP(A7339,Questionnaire!A:KQ,61,FALSE))</f>
        <v>#</v>
      </c>
    </row>
    <row r="7340" spans="1:2">
      <c r="A7340" t="s">
        <v>362</v>
      </c>
      <c r="B7340" t="str">
        <f>IF(ISBLANK(VLOOKUP(A7340,Questionnaire!A:KQ,61,FALSE)),"#",VLOOKUP(A7340,Questionnaire!A:KQ,61,FALSE))</f>
        <v>#</v>
      </c>
    </row>
    <row r="7341" spans="1:2">
      <c r="A7341" t="s">
        <v>363</v>
      </c>
      <c r="B7341" t="str">
        <f>IF(ISBLANK(VLOOKUP(A7341,Questionnaire!A:KQ,61,FALSE)),"#",VLOOKUP(A7341,Questionnaire!A:KQ,61,FALSE))</f>
        <v>#</v>
      </c>
    </row>
    <row r="7342" spans="1:2">
      <c r="A7342" t="s">
        <v>364</v>
      </c>
      <c r="B7342" t="str">
        <f>IF(ISBLANK(VLOOKUP(A7342,Questionnaire!A:KQ,61,FALSE)),"#",VLOOKUP(A7342,Questionnaire!A:KQ,61,FALSE))</f>
        <v>#</v>
      </c>
    </row>
    <row r="7343" spans="1:2">
      <c r="A7343" t="s">
        <v>365</v>
      </c>
      <c r="B7343" t="str">
        <f>IF(ISBLANK(VLOOKUP(A7343,Questionnaire!A:KQ,61,FALSE)),"#",VLOOKUP(A7343,Questionnaire!A:KQ,61,FALSE))</f>
        <v>#</v>
      </c>
    </row>
    <row r="7344" spans="1:2">
      <c r="A7344" t="s">
        <v>366</v>
      </c>
      <c r="B7344" t="str">
        <f>IF(ISBLANK(VLOOKUP(A7344,Questionnaire!A:KQ,61,FALSE)),"#",VLOOKUP(A7344,Questionnaire!A:KQ,61,FALSE))</f>
        <v>#</v>
      </c>
    </row>
    <row r="7345" spans="1:2">
      <c r="A7345" t="s">
        <v>371</v>
      </c>
      <c r="B7345" t="str">
        <f>IF(ISBLANK(VLOOKUP(A7345,Questionnaire!A:KQ,61,FALSE)),"#",VLOOKUP(A7345,Questionnaire!A:KQ,61,FALSE))</f>
        <v>#</v>
      </c>
    </row>
    <row r="7346" spans="1:2">
      <c r="A7346" t="s">
        <v>372</v>
      </c>
      <c r="B7346" t="str">
        <f>IF(ISBLANK(VLOOKUP(A7346,Questionnaire!A:KQ,61,FALSE)),"#",VLOOKUP(A7346,Questionnaire!A:KQ,61,FALSE))</f>
        <v>#</v>
      </c>
    </row>
    <row r="7347" spans="1:2">
      <c r="A7347" t="s">
        <v>373</v>
      </c>
      <c r="B7347" t="str">
        <f>IF(ISBLANK(VLOOKUP(A7347,Questionnaire!A:KQ,61,FALSE)),"#",VLOOKUP(A7347,Questionnaire!A:KQ,61,FALSE))</f>
        <v>#</v>
      </c>
    </row>
    <row r="7348" spans="1:2">
      <c r="A7348" t="s">
        <v>374</v>
      </c>
      <c r="B7348" t="str">
        <f>IF(ISBLANK(VLOOKUP(A7348,Questionnaire!A:KQ,61,FALSE)),"#",VLOOKUP(A7348,Questionnaire!A:KQ,61,FALSE))</f>
        <v>#</v>
      </c>
    </row>
    <row r="7349" spans="1:2">
      <c r="A7349" t="s">
        <v>377</v>
      </c>
      <c r="B7349" t="str">
        <f>IF(ISBLANK(VLOOKUP(A7349,Questionnaire!A:KQ,61,FALSE)),"#",VLOOKUP(A7349,Questionnaire!A:KQ,61,FALSE))</f>
        <v>#</v>
      </c>
    </row>
    <row r="7350" spans="1:2">
      <c r="A7350" t="s">
        <v>379</v>
      </c>
      <c r="B7350" t="str">
        <f>IF(ISBLANK(VLOOKUP(A7350,Questionnaire!A:KQ,61,FALSE)),"#",VLOOKUP(A7350,Questionnaire!A:KQ,61,FALSE))</f>
        <v>#</v>
      </c>
    </row>
    <row r="7351" spans="1:2">
      <c r="A7351" t="s">
        <v>380</v>
      </c>
      <c r="B7351" t="str">
        <f>IF(ISBLANK(VLOOKUP(A7351,Questionnaire!A:KQ,61,FALSE)),"#",VLOOKUP(A7351,Questionnaire!A:KQ,61,FALSE))</f>
        <v>#</v>
      </c>
    </row>
    <row r="7352" spans="1:2">
      <c r="A7352" t="s">
        <v>381</v>
      </c>
      <c r="B7352" t="str">
        <f>IF(ISBLANK(VLOOKUP(A7352,Questionnaire!A:KQ,61,FALSE)),"#",VLOOKUP(A7352,Questionnaire!A:KQ,61,FALSE))</f>
        <v>#</v>
      </c>
    </row>
    <row r="7353" spans="1:2">
      <c r="A7353" t="s">
        <v>382</v>
      </c>
      <c r="B7353" t="str">
        <f>IF(ISBLANK(VLOOKUP(A7353,Questionnaire!A:KQ,61,FALSE)),"#",VLOOKUP(A7353,Questionnaire!A:KQ,61,FALSE))</f>
        <v>#</v>
      </c>
    </row>
    <row r="7354" spans="1:2">
      <c r="A7354" t="s">
        <v>384</v>
      </c>
      <c r="B7354" t="str">
        <f>IF(ISBLANK(VLOOKUP(A7354,Questionnaire!A:KQ,61,FALSE)),"#",VLOOKUP(A7354,Questionnaire!A:KQ,61,FALSE))</f>
        <v>#</v>
      </c>
    </row>
    <row r="7355" spans="1:2">
      <c r="A7355" t="s">
        <v>387</v>
      </c>
      <c r="B7355" t="str">
        <f>IF(ISBLANK(VLOOKUP(A7355,Questionnaire!A:KQ,61,FALSE)),"#",VLOOKUP(A7355,Questionnaire!A:KQ,61,FALSE))</f>
        <v>#</v>
      </c>
    </row>
    <row r="7356" spans="1:2">
      <c r="A7356" t="s">
        <v>391</v>
      </c>
      <c r="B7356" t="str">
        <f>IF(ISBLANK(VLOOKUP(A7356,Questionnaire!A:KQ,61,FALSE)),"#",VLOOKUP(A7356,Questionnaire!A:KQ,61,FALSE))</f>
        <v>#</v>
      </c>
    </row>
    <row r="7357" spans="1:2">
      <c r="A7357" t="s">
        <v>393</v>
      </c>
      <c r="B7357" t="str">
        <f>IF(ISBLANK(VLOOKUP(A7357,Questionnaire!A:KQ,61,FALSE)),"#",VLOOKUP(A7357,Questionnaire!A:KQ,61,FALSE))</f>
        <v>#</v>
      </c>
    </row>
    <row r="7358" spans="1:2">
      <c r="A7358" t="s">
        <v>395</v>
      </c>
      <c r="B7358" t="str">
        <f>IF(ISBLANK(VLOOKUP(A7358,Questionnaire!A:KQ,61,FALSE)),"#",VLOOKUP(A7358,Questionnaire!A:KQ,61,FALSE))</f>
        <v>#</v>
      </c>
    </row>
    <row r="7359" spans="1:2">
      <c r="A7359" t="s">
        <v>398</v>
      </c>
      <c r="B7359" t="str">
        <f>IF(ISBLANK(VLOOKUP(A7359,Questionnaire!A:KQ,61,FALSE)),"#",VLOOKUP(A7359,Questionnaire!A:KQ,61,FALSE))</f>
        <v>#</v>
      </c>
    </row>
    <row r="7360" spans="1:2">
      <c r="A7360" t="s">
        <v>402</v>
      </c>
      <c r="B7360" t="str">
        <f>IF(ISBLANK(VLOOKUP(A7360,Questionnaire!A:KQ,61,FALSE)),"#",VLOOKUP(A7360,Questionnaire!A:KQ,61,FALSE))</f>
        <v>#</v>
      </c>
    </row>
    <row r="7361" spans="1:2">
      <c r="A7361" t="s">
        <v>405</v>
      </c>
      <c r="B7361" t="str">
        <f>IF(ISBLANK(VLOOKUP(A7361,Questionnaire!A:KQ,61,FALSE)),"#",VLOOKUP(A7361,Questionnaire!A:KQ,61,FALSE))</f>
        <v>#</v>
      </c>
    </row>
    <row r="7362" spans="1:2">
      <c r="A7362" t="s">
        <v>409</v>
      </c>
      <c r="B7362" t="str">
        <f>IF(ISBLANK(VLOOKUP(A7362,Questionnaire!A:KQ,61,FALSE)),"#",VLOOKUP(A7362,Questionnaire!A:KQ,61,FALSE))</f>
        <v>#</v>
      </c>
    </row>
    <row r="7363" spans="1:2">
      <c r="A7363" t="s">
        <v>412</v>
      </c>
      <c r="B7363" t="str">
        <f>IF(ISBLANK(VLOOKUP(A7363,Questionnaire!A:KQ,61,FALSE)),"#",VLOOKUP(A7363,Questionnaire!A:KQ,61,FALSE))</f>
        <v>#</v>
      </c>
    </row>
    <row r="7364" spans="1:2">
      <c r="A7364" t="s">
        <v>415</v>
      </c>
      <c r="B7364" t="str">
        <f>IF(ISBLANK(VLOOKUP(A7364,Questionnaire!A:KQ,61,FALSE)),"#",VLOOKUP(A7364,Questionnaire!A:KQ,61,FALSE))</f>
        <v>#</v>
      </c>
    </row>
    <row r="7365" spans="1:2">
      <c r="A7365" t="s">
        <v>418</v>
      </c>
      <c r="B7365" t="str">
        <f>IF(ISBLANK(VLOOKUP(A7365,Questionnaire!A:KQ,61,FALSE)),"#",VLOOKUP(A7365,Questionnaire!A:KQ,61,FALSE))</f>
        <v>#</v>
      </c>
    </row>
    <row r="7366" spans="1:2">
      <c r="A7366" t="s">
        <v>421</v>
      </c>
      <c r="B7366" t="str">
        <f>IF(ISBLANK(VLOOKUP(A7366,Questionnaire!A:KQ,61,FALSE)),"#",VLOOKUP(A7366,Questionnaire!A:KQ,61,FALSE))</f>
        <v>#</v>
      </c>
    </row>
    <row r="7367" spans="1:2">
      <c r="A7367" t="s">
        <v>424</v>
      </c>
      <c r="B7367" t="str">
        <f>IF(ISBLANK(VLOOKUP(A7367,Questionnaire!A:KQ,61,FALSE)),"#",VLOOKUP(A7367,Questionnaire!A:KQ,61,FALSE))</f>
        <v>#</v>
      </c>
    </row>
    <row r="7368" spans="1:2">
      <c r="A7368" t="s">
        <v>429</v>
      </c>
      <c r="B7368" t="str">
        <f>IF(ISBLANK(VLOOKUP(A7368,Questionnaire!A:KQ,61,FALSE)),"#",VLOOKUP(A7368,Questionnaire!A:KQ,61,FALSE))</f>
        <v>#</v>
      </c>
    </row>
    <row r="7369" spans="1:2">
      <c r="A7369" t="s">
        <v>432</v>
      </c>
      <c r="B7369" t="str">
        <f>IF(ISBLANK(VLOOKUP(A7369,Questionnaire!A:KQ,61,FALSE)),"#",VLOOKUP(A7369,Questionnaire!A:KQ,61,FALSE))</f>
        <v>#</v>
      </c>
    </row>
    <row r="7370" spans="1:2">
      <c r="A7370" t="s">
        <v>435</v>
      </c>
      <c r="B7370" t="str">
        <f>IF(ISBLANK(VLOOKUP(A7370,Questionnaire!A:KQ,61,FALSE)),"#",VLOOKUP(A7370,Questionnaire!A:KQ,61,FALSE))</f>
        <v>#</v>
      </c>
    </row>
    <row r="7371" spans="1:2">
      <c r="A7371" t="s">
        <v>437</v>
      </c>
      <c r="B7371" t="str">
        <f>IF(ISBLANK(VLOOKUP(A7371,Questionnaire!A:KQ,61,FALSE)),"#",VLOOKUP(A7371,Questionnaire!A:KQ,61,FALSE))</f>
        <v>#</v>
      </c>
    </row>
    <row r="7372" spans="1:2">
      <c r="A7372" t="s">
        <v>439</v>
      </c>
      <c r="B7372" t="str">
        <f>IF(ISBLANK(VLOOKUP(A7372,Questionnaire!A:KQ,61,FALSE)),"#",VLOOKUP(A7372,Questionnaire!A:KQ,61,FALSE))</f>
        <v>#</v>
      </c>
    </row>
    <row r="7373" spans="1:2">
      <c r="A7373" t="s">
        <v>442</v>
      </c>
      <c r="B7373" t="str">
        <f>IF(ISBLANK(VLOOKUP(A7373,Questionnaire!A:KQ,61,FALSE)),"#",VLOOKUP(A7373,Questionnaire!A:KQ,61,FALSE))</f>
        <v>#</v>
      </c>
    </row>
    <row r="7374" spans="1:2">
      <c r="A7374" t="s">
        <v>445</v>
      </c>
      <c r="B7374" t="str">
        <f>IF(ISBLANK(VLOOKUP(A7374,Questionnaire!A:KQ,61,FALSE)),"#",VLOOKUP(A7374,Questionnaire!A:KQ,61,FALSE))</f>
        <v>#</v>
      </c>
    </row>
    <row r="7375" spans="1:2">
      <c r="A7375" t="s">
        <v>448</v>
      </c>
      <c r="B7375" t="str">
        <f>IF(ISBLANK(VLOOKUP(A7375,Questionnaire!A:KQ,61,FALSE)),"#",VLOOKUP(A7375,Questionnaire!A:KQ,61,FALSE))</f>
        <v>#</v>
      </c>
    </row>
    <row r="7376" spans="1:2">
      <c r="A7376" t="s">
        <v>452</v>
      </c>
      <c r="B7376" t="str">
        <f>IF(ISBLANK(VLOOKUP(A7376,Questionnaire!A:KQ,61,FALSE)),"#",VLOOKUP(A7376,Questionnaire!A:KQ,61,FALSE))</f>
        <v>#</v>
      </c>
    </row>
    <row r="7377" spans="1:3">
      <c r="A7377" t="s">
        <v>455</v>
      </c>
      <c r="B7377" t="str">
        <f>IF(ISBLANK(VLOOKUP(A7377,Questionnaire!A:KQ,61,FALSE)),"#",VLOOKUP(A7377,Questionnaire!A:KQ,61,FALSE))</f>
        <v>#</v>
      </c>
    </row>
    <row r="7378" spans="1:3">
      <c r="A7378" t="s">
        <v>458</v>
      </c>
      <c r="B7378" t="str">
        <f>IF(ISBLANK(VLOOKUP(A7378,Questionnaire!A:KQ,61,FALSE)),"#",VLOOKUP(A7378,Questionnaire!A:KQ,61,FALSE))</f>
        <v>#</v>
      </c>
    </row>
    <row r="7379" spans="1:3">
      <c r="A7379" t="s">
        <v>461</v>
      </c>
      <c r="B7379" t="str">
        <f>IF(ISBLANK(VLOOKUP(A7379,Questionnaire!A:KQ,61,FALSE)),"#",VLOOKUP(A7379,Questionnaire!A:KQ,61,FALSE))</f>
        <v>#</v>
      </c>
    </row>
    <row r="7380" spans="1:3">
      <c r="A7380" t="s">
        <v>465</v>
      </c>
      <c r="B7380" t="str">
        <f>IF(ISBLANK(VLOOKUP(A7380,Questionnaire!A:KQ,61,FALSE)),"#",VLOOKUP(A7380,Questionnaire!A:KQ,61,FALSE))</f>
        <v>#</v>
      </c>
    </row>
    <row r="7381" spans="1:3">
      <c r="A7381" t="s">
        <v>467</v>
      </c>
      <c r="B7381" t="str">
        <f>IF(ISBLANK(VLOOKUP(A7381,Questionnaire!A:KQ,61,FALSE)),"#",VLOOKUP(A7381,Questionnaire!A:KQ,61,FALSE))</f>
        <v>#</v>
      </c>
    </row>
    <row r="7382" spans="1:3">
      <c r="A7382" t="s">
        <v>469</v>
      </c>
      <c r="B7382" t="str">
        <f>IF(ISBLANK(VLOOKUP(A7382,Questionnaire!A:KQ,61,FALSE)),"#",VLOOKUP(A7382,Questionnaire!A:KQ,61,FALSE))</f>
        <v>#</v>
      </c>
    </row>
    <row r="7383" spans="1:3">
      <c r="A7383" t="s">
        <v>471</v>
      </c>
      <c r="B7383" t="str">
        <f>IF(ISBLANK(VLOOKUP(A7383,Questionnaire!A:KQ,61,FALSE)),"#",VLOOKUP(A7383,Questionnaire!A:KQ,61,FALSE))</f>
        <v>#</v>
      </c>
    </row>
    <row r="7384" spans="1:3">
      <c r="A7384" t="s">
        <v>473</v>
      </c>
      <c r="B7384" t="str">
        <f>IF(ISBLANK(VLOOKUP(A7384,Questionnaire!A:KQ,61,FALSE)),"#",VLOOKUP(A7384,Questionnaire!A:KQ,61,FALSE))</f>
        <v>#</v>
      </c>
    </row>
    <row r="7385" spans="1:3">
      <c r="A7385" t="s">
        <v>475</v>
      </c>
      <c r="B7385" t="str">
        <f>IF(ISBLANK(VLOOKUP(A7385,Questionnaire!A:KQ,61,FALSE)),"#",VLOOKUP(A7385,Questionnaire!A:KQ,61,FALSE))</f>
        <v>#</v>
      </c>
    </row>
    <row r="7386" spans="1:3">
      <c r="A7386" t="s">
        <v>185</v>
      </c>
      <c r="B7386" t="str">
        <f>IF(ISBLANK(VLOOKUP(A7386,Questionnaire!A:KQ,62,FALSE)),"#",VLOOKUP(A7386,Questionnaire!A:KQ,62,FALSE))</f>
        <v>#</v>
      </c>
      <c r="C7386">
        <v>59</v>
      </c>
    </row>
    <row r="7387" spans="1:3">
      <c r="A7387" t="s">
        <v>187</v>
      </c>
      <c r="B7387" t="str">
        <f>IF(ISNA(VLOOKUP(VLOOKUP(A7387,Questionnaire!A:KQ,62,FALSE),'CORA Encoding'!D:E,2,FALSE)),"#",VLOOKUP(VLOOKUP(A7387,Questionnaire!A:KQ,62,FALSE),'CORA Encoding'!D:E,2,FALSE))</f>
        <v>#</v>
      </c>
    </row>
    <row r="7388" spans="1:3">
      <c r="A7388" t="s">
        <v>189</v>
      </c>
      <c r="B7388" t="str">
        <f>IF(ISNA(VLOOKUP(VLOOKUP(A7388,Questionnaire!A:KQ,62,FALSE),'CORA Encoding'!G:H,2,FALSE)),"#",VLOOKUP(VLOOKUP(A7388,Questionnaire!A:KQ,62,FALSE),'CORA Encoding'!G:H,2,FALSE))</f>
        <v>#</v>
      </c>
    </row>
    <row r="7389" spans="1:3">
      <c r="A7389" t="s">
        <v>191</v>
      </c>
      <c r="B7389" t="str">
        <f>IF(ISNA(VLOOKUP(VLOOKUP(A7389,Questionnaire!A:KQ,62,FALSE),'Country List'!E:F,2,FALSE)),"#",VLOOKUP(VLOOKUP(A7389,Questionnaire!A:KQ,62,FALSE),'Country List'!E:F,2,FALSE))</f>
        <v>#</v>
      </c>
    </row>
    <row r="7390" spans="1:3">
      <c r="A7390" t="s">
        <v>193</v>
      </c>
      <c r="B7390" t="str">
        <f>IF(ISNA(VLOOKUP(VLOOKUP(A7390,Questionnaire!A:KQ,62,FALSE),'Industry List'!B:C,2,FALSE)),"#",VLOOKUP(VLOOKUP(A7390,Questionnaire!A:KQ,62,FALSE),'Industry List'!B:C,2,FALSE))</f>
        <v>#</v>
      </c>
    </row>
    <row r="7391" spans="1:3">
      <c r="A7391" t="s">
        <v>197</v>
      </c>
      <c r="B7391" t="str">
        <f>IF(ISBLANK(VLOOKUP(A7391,Questionnaire!A:KQ,62,FALSE)),"#",VLOOKUP(A7391,Questionnaire!A:KQ,62,FALSE))</f>
        <v>#</v>
      </c>
    </row>
    <row r="7392" spans="1:3">
      <c r="A7392" t="s">
        <v>201</v>
      </c>
      <c r="B7392" t="str">
        <f>IF(ISBLANK(VLOOKUP(A7392,Questionnaire!A:KQ,62,FALSE)),"#",VLOOKUP(A7392,Questionnaire!A:KQ,62,FALSE))</f>
        <v>#</v>
      </c>
    </row>
    <row r="7393" spans="1:2">
      <c r="A7393" t="s">
        <v>203</v>
      </c>
      <c r="B7393" t="str">
        <f>IF(ISNA(VLOOKUP(VLOOKUP(A7393,Questionnaire!A:KQ,62,FALSE),'CORA Encoding'!J:K,2,FALSE)),"#",VLOOKUP(VLOOKUP(A7393,Questionnaire!A:KQ,62,FALSE),'CORA Encoding'!J:K,2,FALSE))</f>
        <v>#</v>
      </c>
    </row>
    <row r="7394" spans="1:2">
      <c r="A7394" t="s">
        <v>208</v>
      </c>
      <c r="B7394" t="str">
        <f>IF(ISBLANK(VLOOKUP(A7394,Questionnaire!A:KQ,62,FALSE)),"#",VLOOKUP(A7394,Questionnaire!A:KQ,62,FALSE))</f>
        <v>#</v>
      </c>
    </row>
    <row r="7395" spans="1:2">
      <c r="A7395" t="s">
        <v>213</v>
      </c>
      <c r="B7395" t="str">
        <f>IF(ISBLANK(VLOOKUP(A7395,Questionnaire!A:KQ,62,FALSE)),"#",VLOOKUP(A7395,Questionnaire!A:KQ,62,FALSE))</f>
        <v>#</v>
      </c>
    </row>
    <row r="7396" spans="1:2">
      <c r="A7396" t="s">
        <v>215</v>
      </c>
      <c r="B7396" t="str">
        <f>IF(ISBLANK(VLOOKUP(A7396,Questionnaire!A:KQ,62,FALSE)),"#",VLOOKUP(A7396,Questionnaire!A:KQ,62,FALSE))</f>
        <v>#</v>
      </c>
    </row>
    <row r="7397" spans="1:2">
      <c r="A7397" t="s">
        <v>217</v>
      </c>
      <c r="B7397" t="str">
        <f>IF(ISBLANK(VLOOKUP(A7397,Questionnaire!A:KQ,62,FALSE)),"#",VLOOKUP(A7397,Questionnaire!A:KQ,62,FALSE))</f>
        <v>#</v>
      </c>
    </row>
    <row r="7398" spans="1:2">
      <c r="A7398" t="s">
        <v>219</v>
      </c>
      <c r="B7398" t="str">
        <f>IF(ISBLANK(VLOOKUP(A7398,Questionnaire!A:KQ,62,FALSE)),"#",VLOOKUP(A7398,Questionnaire!A:KQ,62,FALSE))</f>
        <v>#</v>
      </c>
    </row>
    <row r="7399" spans="1:2">
      <c r="A7399" t="s">
        <v>221</v>
      </c>
      <c r="B7399" t="str">
        <f>IF(ISBLANK(VLOOKUP(A7399,Questionnaire!A:KQ,62,FALSE)),"#",VLOOKUP(A7399,Questionnaire!A:KQ,62,FALSE))</f>
        <v>#</v>
      </c>
    </row>
    <row r="7400" spans="1:2">
      <c r="A7400" t="s">
        <v>223</v>
      </c>
      <c r="B7400" t="str">
        <f>IF(ISBLANK(VLOOKUP(A7400,Questionnaire!A:KQ,62,FALSE)),"#",VLOOKUP(A7400,Questionnaire!A:KQ,62,FALSE))</f>
        <v>#</v>
      </c>
    </row>
    <row r="7401" spans="1:2">
      <c r="A7401" t="s">
        <v>225</v>
      </c>
      <c r="B7401" t="str">
        <f>IF(ISBLANK(VLOOKUP(A7401,Questionnaire!A:KQ,62,FALSE)),"#",VLOOKUP(A7401,Questionnaire!A:KQ,62,FALSE))</f>
        <v>#</v>
      </c>
    </row>
    <row r="7402" spans="1:2">
      <c r="A7402" t="s">
        <v>227</v>
      </c>
      <c r="B7402" t="str">
        <f>IF(ISBLANK(VLOOKUP(A7402,Questionnaire!A:KQ,62,FALSE)),"#",VLOOKUP(A7402,Questionnaire!A:KQ,62,FALSE))</f>
        <v>#</v>
      </c>
    </row>
    <row r="7403" spans="1:2">
      <c r="A7403" t="s">
        <v>229</v>
      </c>
      <c r="B7403" t="str">
        <f>IF(ISBLANK(VLOOKUP(A7403,Questionnaire!A:KQ,62,FALSE)),"#",VLOOKUP(A7403,Questionnaire!A:KQ,62,FALSE))</f>
        <v>#</v>
      </c>
    </row>
    <row r="7404" spans="1:2">
      <c r="A7404" t="s">
        <v>231</v>
      </c>
      <c r="B7404" t="str">
        <f>IF(ISBLANK(VLOOKUP(A7404,Questionnaire!A:KQ,62,FALSE)),"#",VLOOKUP(A7404,Questionnaire!A:KQ,62,FALSE))</f>
        <v>#</v>
      </c>
    </row>
    <row r="7405" spans="1:2">
      <c r="A7405" t="s">
        <v>233</v>
      </c>
      <c r="B7405" t="str">
        <f>IF(ISBLANK(VLOOKUP(A7405,Questionnaire!A:KQ,62,FALSE)),"#",VLOOKUP(A7405,Questionnaire!A:KQ,62,FALSE))</f>
        <v>#</v>
      </c>
    </row>
    <row r="7406" spans="1:2">
      <c r="A7406" t="s">
        <v>235</v>
      </c>
      <c r="B7406" t="str">
        <f>IF(ISBLANK(VLOOKUP(A7406,Questionnaire!A:KQ,62,FALSE)),"#",VLOOKUP(A7406,Questionnaire!A:KQ,62,FALSE))</f>
        <v>#</v>
      </c>
    </row>
    <row r="7407" spans="1:2">
      <c r="A7407" t="s">
        <v>237</v>
      </c>
      <c r="B7407" t="str">
        <f>IF(ISBLANK(VLOOKUP(A7407,Questionnaire!A:KQ,62,FALSE)),"#",VLOOKUP(A7407,Questionnaire!A:KQ,62,FALSE))</f>
        <v>#</v>
      </c>
    </row>
    <row r="7408" spans="1:2">
      <c r="A7408" t="s">
        <v>239</v>
      </c>
      <c r="B7408" t="str">
        <f>IF(ISBLANK(VLOOKUP(A7408,Questionnaire!A:KQ,62,FALSE)),"#",VLOOKUP(A7408,Questionnaire!A:KQ,62,FALSE))</f>
        <v>#</v>
      </c>
    </row>
    <row r="7409" spans="1:2">
      <c r="A7409" t="s">
        <v>242</v>
      </c>
      <c r="B7409" t="str">
        <f>IF(ISBLANK(VLOOKUP(A7409,Questionnaire!A:KQ,62,FALSE)),"#",VLOOKUP(A7409,Questionnaire!A:KQ,62,FALSE))</f>
        <v>#</v>
      </c>
    </row>
    <row r="7410" spans="1:2">
      <c r="A7410" t="s">
        <v>245</v>
      </c>
      <c r="B7410" t="str">
        <f>IF(ISBLANK(VLOOKUP(A7410,Questionnaire!A:KQ,62,FALSE)),"#",VLOOKUP(A7410,Questionnaire!A:KQ,62,FALSE))</f>
        <v>#</v>
      </c>
    </row>
    <row r="7411" spans="1:2">
      <c r="A7411" t="s">
        <v>247</v>
      </c>
      <c r="B7411" t="str">
        <f>IF(ISBLANK(VLOOKUP(A7411,Questionnaire!A:KQ,62,FALSE)),"#",VLOOKUP(A7411,Questionnaire!A:KQ,62,FALSE))</f>
        <v>#</v>
      </c>
    </row>
    <row r="7412" spans="1:2">
      <c r="A7412" t="s">
        <v>249</v>
      </c>
      <c r="B7412" t="str">
        <f>IF(ISBLANK(VLOOKUP(A7412,Questionnaire!A:KQ,62,FALSE)),"#",VLOOKUP(A7412,Questionnaire!A:KQ,62,FALSE))</f>
        <v>#</v>
      </c>
    </row>
    <row r="7413" spans="1:2">
      <c r="A7413" t="s">
        <v>250</v>
      </c>
      <c r="B7413" t="str">
        <f>IF(ISBLANK(VLOOKUP(A7413,Questionnaire!A:KQ,62,FALSE)),"#",VLOOKUP(A7413,Questionnaire!A:KQ,62,FALSE))</f>
        <v>#</v>
      </c>
    </row>
    <row r="7414" spans="1:2">
      <c r="A7414" t="s">
        <v>252</v>
      </c>
      <c r="B7414" t="str">
        <f>IF(ISBLANK(VLOOKUP(A7414,Questionnaire!A:KQ,62,FALSE)),"#",VLOOKUP(A7414,Questionnaire!A:KQ,62,FALSE))</f>
        <v>#</v>
      </c>
    </row>
    <row r="7415" spans="1:2">
      <c r="A7415" t="s">
        <v>255</v>
      </c>
      <c r="B7415" t="str">
        <f>IF(ISBLANK(VLOOKUP(A7415,Questionnaire!A:KQ,62,FALSE)),"#",VLOOKUP(A7415,Questionnaire!A:KQ,62,FALSE))</f>
        <v>#</v>
      </c>
    </row>
    <row r="7416" spans="1:2">
      <c r="A7416" t="s">
        <v>258</v>
      </c>
      <c r="B7416" t="str">
        <f>IF(ISNA(VLOOKUP(VLOOKUP(A7416,Questionnaire!A:KQ,62,FALSE),'CORA Encoding'!M:N,2,FALSE)),"#",VLOOKUP(VLOOKUP(A7416,Questionnaire!A:KQ,62,FALSE),'CORA Encoding'!M:N,2,FALSE))</f>
        <v>#</v>
      </c>
    </row>
    <row r="7417" spans="1:2">
      <c r="A7417" t="s">
        <v>261</v>
      </c>
      <c r="B7417" t="str">
        <f>IF(ISBLANK(VLOOKUP(A7417,Questionnaire!A:KQ,62,FALSE)),"#",VLOOKUP(A7417,Questionnaire!A:KQ,62,FALSE))</f>
        <v>#</v>
      </c>
    </row>
    <row r="7418" spans="1:2">
      <c r="A7418" t="s">
        <v>263</v>
      </c>
      <c r="B7418" t="str">
        <f>IF(ISBLANK(VLOOKUP(A7418,Questionnaire!A:KQ,62,FALSE)),"#",VLOOKUP(A7418,Questionnaire!A:KQ,62,FALSE))</f>
        <v>#</v>
      </c>
    </row>
    <row r="7419" spans="1:2">
      <c r="A7419" t="s">
        <v>265</v>
      </c>
      <c r="B7419" t="str">
        <f>IF(ISBLANK(VLOOKUP(A7419,Questionnaire!A:KQ,62,FALSE)),"#",VLOOKUP(A7419,Questionnaire!A:KQ,62,FALSE))</f>
        <v>#</v>
      </c>
    </row>
    <row r="7420" spans="1:2">
      <c r="A7420" t="s">
        <v>267</v>
      </c>
      <c r="B7420" t="str">
        <f>IF(ISBLANK(VLOOKUP(A7420,Questionnaire!A:KQ,62,FALSE)),"#",VLOOKUP(A7420,Questionnaire!A:KQ,62,FALSE))</f>
        <v>#</v>
      </c>
    </row>
    <row r="7421" spans="1:2">
      <c r="A7421" t="s">
        <v>269</v>
      </c>
      <c r="B7421" t="str">
        <f>IF(ISBLANK(VLOOKUP(A7421,Questionnaire!A:KQ,62,FALSE)),"#",VLOOKUP(A7421,Questionnaire!A:KQ,62,FALSE))</f>
        <v>#</v>
      </c>
    </row>
    <row r="7422" spans="1:2">
      <c r="A7422" t="s">
        <v>274</v>
      </c>
      <c r="B7422" t="str">
        <f>IF(ISBLANK(VLOOKUP(A7422,Questionnaire!A:KQ,62,FALSE)),"#",VLOOKUP(A7422,Questionnaire!A:KQ,62,FALSE))</f>
        <v>#</v>
      </c>
    </row>
    <row r="7423" spans="1:2">
      <c r="A7423" t="s">
        <v>276</v>
      </c>
      <c r="B7423" t="str">
        <f>IF(ISBLANK(VLOOKUP(A7423,Questionnaire!A:KQ,62,FALSE)),"#",VLOOKUP(A7423,Questionnaire!A:KQ,62,FALSE))</f>
        <v>#</v>
      </c>
    </row>
    <row r="7424" spans="1:2">
      <c r="A7424" t="s">
        <v>278</v>
      </c>
      <c r="B7424" t="str">
        <f>IF(ISBLANK(VLOOKUP(A7424,Questionnaire!A:KQ,62,FALSE)),"#",VLOOKUP(A7424,Questionnaire!A:KQ,62,FALSE))</f>
        <v>#</v>
      </c>
    </row>
    <row r="7425" spans="1:2">
      <c r="A7425" t="s">
        <v>280</v>
      </c>
      <c r="B7425" t="str">
        <f>IF(ISBLANK(VLOOKUP(A7425,Questionnaire!A:KQ,62,FALSE)),"#",VLOOKUP(A7425,Questionnaire!A:KQ,62,FALSE))</f>
        <v>#</v>
      </c>
    </row>
    <row r="7426" spans="1:2">
      <c r="A7426" t="s">
        <v>282</v>
      </c>
      <c r="B7426" t="str">
        <f>IF(ISBLANK(VLOOKUP(A7426,Questionnaire!A:KQ,62,FALSE)),"#",VLOOKUP(A7426,Questionnaire!A:KQ,62,FALSE))</f>
        <v>#</v>
      </c>
    </row>
    <row r="7427" spans="1:2">
      <c r="A7427" t="s">
        <v>286</v>
      </c>
      <c r="B7427" t="str">
        <f>IF(ISBLANK(VLOOKUP(A7427,Questionnaire!A:KQ,62,FALSE)),"#",VLOOKUP(A7427,Questionnaire!A:KQ,62,FALSE))</f>
        <v>#</v>
      </c>
    </row>
    <row r="7428" spans="1:2">
      <c r="A7428" t="s">
        <v>288</v>
      </c>
      <c r="B7428" t="str">
        <f>IF(ISBLANK(VLOOKUP(A7428,Questionnaire!A:KQ,62,FALSE)),"#",VLOOKUP(A7428,Questionnaire!A:KQ,62,FALSE))</f>
        <v>#</v>
      </c>
    </row>
    <row r="7429" spans="1:2">
      <c r="A7429" t="s">
        <v>290</v>
      </c>
      <c r="B7429" t="str">
        <f>IF(ISBLANK(VLOOKUP(A7429,Questionnaire!A:KQ,62,FALSE)),"#",VLOOKUP(A7429,Questionnaire!A:KQ,62,FALSE))</f>
        <v>#</v>
      </c>
    </row>
    <row r="7430" spans="1:2">
      <c r="A7430" t="s">
        <v>292</v>
      </c>
      <c r="B7430" t="str">
        <f>IF(ISBLANK(VLOOKUP(A7430,Questionnaire!A:KQ,62,FALSE)),"#",VLOOKUP(A7430,Questionnaire!A:KQ,62,FALSE))</f>
        <v>#</v>
      </c>
    </row>
    <row r="7431" spans="1:2">
      <c r="A7431" t="s">
        <v>294</v>
      </c>
      <c r="B7431" t="str">
        <f>IF(ISBLANK(VLOOKUP(A7431,Questionnaire!A:KQ,62,FALSE)),"#",VLOOKUP(A7431,Questionnaire!A:KQ,62,FALSE))</f>
        <v>#</v>
      </c>
    </row>
    <row r="7432" spans="1:2">
      <c r="A7432" t="s">
        <v>296</v>
      </c>
      <c r="B7432" t="str">
        <f>IF(ISBLANK(VLOOKUP(A7432,Questionnaire!A:KQ,62,FALSE)),"#",VLOOKUP(A7432,Questionnaire!A:KQ,62,FALSE))</f>
        <v>#</v>
      </c>
    </row>
    <row r="7433" spans="1:2">
      <c r="A7433" t="s">
        <v>301</v>
      </c>
      <c r="B7433" t="str">
        <f>IF(ISBLANK(VLOOKUP(A7433,Questionnaire!A:KQ,62,FALSE)),"#",VLOOKUP(A7433,Questionnaire!A:KQ,62,FALSE))</f>
        <v>#</v>
      </c>
    </row>
    <row r="7434" spans="1:2">
      <c r="A7434" t="s">
        <v>303</v>
      </c>
      <c r="B7434" t="str">
        <f>IF(ISBLANK(VLOOKUP(A7434,Questionnaire!A:KQ,62,FALSE)),"#",VLOOKUP(A7434,Questionnaire!A:KQ,62,FALSE))</f>
        <v>#</v>
      </c>
    </row>
    <row r="7435" spans="1:2">
      <c r="A7435" t="s">
        <v>305</v>
      </c>
      <c r="B7435" t="str">
        <f>IF(ISBLANK(VLOOKUP(A7435,Questionnaire!A:KQ,62,FALSE)),"#",VLOOKUP(A7435,Questionnaire!A:KQ,62,FALSE))</f>
        <v>#</v>
      </c>
    </row>
    <row r="7436" spans="1:2">
      <c r="A7436" t="s">
        <v>307</v>
      </c>
      <c r="B7436" t="str">
        <f>IF(ISBLANK(VLOOKUP(A7436,Questionnaire!A:KQ,62,FALSE)),"#",VLOOKUP(A7436,Questionnaire!A:KQ,62,FALSE))</f>
        <v>#</v>
      </c>
    </row>
    <row r="7437" spans="1:2">
      <c r="A7437" t="s">
        <v>311</v>
      </c>
      <c r="B7437" t="str">
        <f>IF(ISBLANK(VLOOKUP(A7437,Questionnaire!A:KQ,62,FALSE)),"#",VLOOKUP(A7437,Questionnaire!A:KQ,62,FALSE))</f>
        <v>#</v>
      </c>
    </row>
    <row r="7438" spans="1:2">
      <c r="A7438" t="s">
        <v>313</v>
      </c>
      <c r="B7438" t="str">
        <f>IF(ISBLANK(VLOOKUP(A7438,Questionnaire!A:KQ,62,FALSE)),"#",VLOOKUP(A7438,Questionnaire!A:KQ,62,FALSE))</f>
        <v>#</v>
      </c>
    </row>
    <row r="7439" spans="1:2">
      <c r="A7439" t="s">
        <v>314</v>
      </c>
      <c r="B7439" t="str">
        <f>IF(ISBLANK(VLOOKUP(A7439,Questionnaire!A:KQ,62,FALSE)),"#",VLOOKUP(A7439,Questionnaire!A:KQ,62,FALSE))</f>
        <v>#</v>
      </c>
    </row>
    <row r="7440" spans="1:2">
      <c r="A7440" t="s">
        <v>315</v>
      </c>
      <c r="B7440" t="str">
        <f>IF(ISBLANK(VLOOKUP(A7440,Questionnaire!A:KQ,62,FALSE)),"#",VLOOKUP(A7440,Questionnaire!A:KQ,62,FALSE))</f>
        <v>#</v>
      </c>
    </row>
    <row r="7441" spans="1:2">
      <c r="A7441" t="s">
        <v>317</v>
      </c>
      <c r="B7441" t="str">
        <f>IF(ISBLANK(VLOOKUP(A7441,Questionnaire!A:KQ,62,FALSE)),"#",VLOOKUP(A7441,Questionnaire!A:KQ,62,FALSE))</f>
        <v>#</v>
      </c>
    </row>
    <row r="7442" spans="1:2">
      <c r="A7442" t="s">
        <v>319</v>
      </c>
      <c r="B7442" t="str">
        <f>IF(ISBLANK(VLOOKUP(A7442,Questionnaire!A:KQ,62,FALSE)),"#",VLOOKUP(A7442,Questionnaire!A:KQ,62,FALSE))</f>
        <v>#</v>
      </c>
    </row>
    <row r="7443" spans="1:2">
      <c r="A7443" t="s">
        <v>322</v>
      </c>
      <c r="B7443" t="str">
        <f>IF(ISBLANK(VLOOKUP(A7443,Questionnaire!A:KQ,62,FALSE)),"#",VLOOKUP(A7443,Questionnaire!A:KQ,62,FALSE))</f>
        <v>#</v>
      </c>
    </row>
    <row r="7444" spans="1:2">
      <c r="A7444" t="s">
        <v>326</v>
      </c>
      <c r="B7444" t="str">
        <f>IF(ISBLANK(VLOOKUP(A7444,Questionnaire!A:KQ,62,FALSE)),"#",VLOOKUP(A7444,Questionnaire!A:KQ,62,FALSE))</f>
        <v>#</v>
      </c>
    </row>
    <row r="7445" spans="1:2">
      <c r="A7445" t="s">
        <v>328</v>
      </c>
      <c r="B7445" t="str">
        <f>IF(ISBLANK(VLOOKUP(A7445,Questionnaire!A:KQ,62,FALSE)),"#",VLOOKUP(A7445,Questionnaire!A:KQ,62,FALSE))</f>
        <v>#</v>
      </c>
    </row>
    <row r="7446" spans="1:2">
      <c r="A7446" t="s">
        <v>332</v>
      </c>
      <c r="B7446" t="str">
        <f>IF(ISBLANK(VLOOKUP(A7446,Questionnaire!A:KQ,62,FALSE)),"#",VLOOKUP(A7446,Questionnaire!A:KQ,62,FALSE))</f>
        <v>#</v>
      </c>
    </row>
    <row r="7447" spans="1:2">
      <c r="A7447" t="s">
        <v>333</v>
      </c>
      <c r="B7447" t="str">
        <f>IF(ISBLANK(VLOOKUP(A7447,Questionnaire!A:KQ,62,FALSE)),"#",VLOOKUP(A7447,Questionnaire!A:KQ,62,FALSE))</f>
        <v>#</v>
      </c>
    </row>
    <row r="7448" spans="1:2">
      <c r="A7448" t="s">
        <v>334</v>
      </c>
      <c r="B7448" t="str">
        <f>IF(ISBLANK(VLOOKUP(A7448,Questionnaire!A:KQ,62,FALSE)),"#",VLOOKUP(A7448,Questionnaire!A:KQ,62,FALSE))</f>
        <v>#</v>
      </c>
    </row>
    <row r="7449" spans="1:2">
      <c r="A7449" t="s">
        <v>335</v>
      </c>
      <c r="B7449" t="str">
        <f>IF(ISBLANK(VLOOKUP(A7449,Questionnaire!A:KQ,62,FALSE)),"#",VLOOKUP(A7449,Questionnaire!A:KQ,62,FALSE))</f>
        <v>#</v>
      </c>
    </row>
    <row r="7450" spans="1:2">
      <c r="A7450" t="s">
        <v>336</v>
      </c>
      <c r="B7450" t="str">
        <f>IF(ISBLANK(VLOOKUP(A7450,Questionnaire!A:KQ,62,FALSE)),"#",VLOOKUP(A7450,Questionnaire!A:KQ,62,FALSE))</f>
        <v>#</v>
      </c>
    </row>
    <row r="7451" spans="1:2">
      <c r="A7451" t="s">
        <v>337</v>
      </c>
      <c r="B7451" t="str">
        <f>IF(ISBLANK(VLOOKUP(A7451,Questionnaire!A:KQ,62,FALSE)),"#",VLOOKUP(A7451,Questionnaire!A:KQ,62,FALSE))</f>
        <v>#</v>
      </c>
    </row>
    <row r="7452" spans="1:2">
      <c r="A7452" t="s">
        <v>338</v>
      </c>
      <c r="B7452" t="str">
        <f>IF(ISBLANK(VLOOKUP(A7452,Questionnaire!A:KQ,62,FALSE)),"#",VLOOKUP(A7452,Questionnaire!A:KQ,62,FALSE))</f>
        <v>#</v>
      </c>
    </row>
    <row r="7453" spans="1:2">
      <c r="A7453" t="s">
        <v>339</v>
      </c>
      <c r="B7453" t="str">
        <f>IF(ISBLANK(VLOOKUP(A7453,Questionnaire!A:KQ,62,FALSE)),"#",VLOOKUP(A7453,Questionnaire!A:KQ,62,FALSE))</f>
        <v>#</v>
      </c>
    </row>
    <row r="7454" spans="1:2">
      <c r="A7454" t="s">
        <v>340</v>
      </c>
      <c r="B7454" t="str">
        <f>IF(ISBLANK(VLOOKUP(A7454,Questionnaire!A:KQ,62,FALSE)),"#",VLOOKUP(A7454,Questionnaire!A:KQ,62,FALSE))</f>
        <v>#</v>
      </c>
    </row>
    <row r="7455" spans="1:2">
      <c r="A7455" t="s">
        <v>341</v>
      </c>
      <c r="B7455" t="str">
        <f>IF(ISBLANK(VLOOKUP(A7455,Questionnaire!A:KQ,62,FALSE)),"#",VLOOKUP(A7455,Questionnaire!A:KQ,62,FALSE))</f>
        <v>#</v>
      </c>
    </row>
    <row r="7456" spans="1:2">
      <c r="A7456" t="s">
        <v>342</v>
      </c>
      <c r="B7456" t="str">
        <f>IF(ISBLANK(VLOOKUP(A7456,Questionnaire!A:KQ,62,FALSE)),"#",VLOOKUP(A7456,Questionnaire!A:KQ,62,FALSE))</f>
        <v>#</v>
      </c>
    </row>
    <row r="7457" spans="1:2">
      <c r="A7457" t="s">
        <v>343</v>
      </c>
      <c r="B7457" t="str">
        <f>IF(ISBLANK(VLOOKUP(A7457,Questionnaire!A:KQ,62,FALSE)),"#",VLOOKUP(A7457,Questionnaire!A:KQ,62,FALSE))</f>
        <v>#</v>
      </c>
    </row>
    <row r="7458" spans="1:2">
      <c r="A7458" t="s">
        <v>344</v>
      </c>
      <c r="B7458" t="str">
        <f>IF(ISBLANK(VLOOKUP(A7458,Questionnaire!A:KQ,62,FALSE)),"#",VLOOKUP(A7458,Questionnaire!A:KQ,62,FALSE))</f>
        <v>#</v>
      </c>
    </row>
    <row r="7459" spans="1:2">
      <c r="A7459" t="s">
        <v>345</v>
      </c>
      <c r="B7459" t="str">
        <f>IF(ISBLANK(VLOOKUP(A7459,Questionnaire!A:KQ,62,FALSE)),"#",VLOOKUP(A7459,Questionnaire!A:KQ,62,FALSE))</f>
        <v>#</v>
      </c>
    </row>
    <row r="7460" spans="1:2">
      <c r="A7460" t="s">
        <v>348</v>
      </c>
      <c r="B7460" t="str">
        <f>IF(ISBLANK(VLOOKUP(A7460,Questionnaire!A:KQ,62,FALSE)),"#",VLOOKUP(A7460,Questionnaire!A:KQ,62,FALSE))</f>
        <v>#</v>
      </c>
    </row>
    <row r="7461" spans="1:2">
      <c r="A7461" t="s">
        <v>353</v>
      </c>
      <c r="B7461" t="str">
        <f>IF(ISBLANK(VLOOKUP(A7461,Questionnaire!A:KQ,62,FALSE)),"#",VLOOKUP(A7461,Questionnaire!A:KQ,62,FALSE))</f>
        <v>#</v>
      </c>
    </row>
    <row r="7462" spans="1:2">
      <c r="A7462" t="s">
        <v>354</v>
      </c>
      <c r="B7462" t="str">
        <f>IF(ISBLANK(VLOOKUP(A7462,Questionnaire!A:KQ,62,FALSE)),"#",VLOOKUP(A7462,Questionnaire!A:KQ,62,FALSE))</f>
        <v>#</v>
      </c>
    </row>
    <row r="7463" spans="1:2">
      <c r="A7463" t="s">
        <v>355</v>
      </c>
      <c r="B7463" t="str">
        <f>IF(ISBLANK(VLOOKUP(A7463,Questionnaire!A:KQ,62,FALSE)),"#",VLOOKUP(A7463,Questionnaire!A:KQ,62,FALSE))</f>
        <v>#</v>
      </c>
    </row>
    <row r="7464" spans="1:2">
      <c r="A7464" t="s">
        <v>356</v>
      </c>
      <c r="B7464" t="str">
        <f>IF(ISBLANK(VLOOKUP(A7464,Questionnaire!A:KQ,62,FALSE)),"#",VLOOKUP(A7464,Questionnaire!A:KQ,62,FALSE))</f>
        <v>#</v>
      </c>
    </row>
    <row r="7465" spans="1:2">
      <c r="A7465" t="s">
        <v>357</v>
      </c>
      <c r="B7465" t="str">
        <f>IF(ISBLANK(VLOOKUP(A7465,Questionnaire!A:KQ,62,FALSE)),"#",VLOOKUP(A7465,Questionnaire!A:KQ,62,FALSE))</f>
        <v>#</v>
      </c>
    </row>
    <row r="7466" spans="1:2">
      <c r="A7466" t="s">
        <v>360</v>
      </c>
      <c r="B7466" t="str">
        <f>IF(ISBLANK(VLOOKUP(A7466,Questionnaire!A:KQ,62,FALSE)),"#",VLOOKUP(A7466,Questionnaire!A:KQ,62,FALSE))</f>
        <v>#</v>
      </c>
    </row>
    <row r="7467" spans="1:2">
      <c r="A7467" t="s">
        <v>362</v>
      </c>
      <c r="B7467" t="str">
        <f>IF(ISBLANK(VLOOKUP(A7467,Questionnaire!A:KQ,62,FALSE)),"#",VLOOKUP(A7467,Questionnaire!A:KQ,62,FALSE))</f>
        <v>#</v>
      </c>
    </row>
    <row r="7468" spans="1:2">
      <c r="A7468" t="s">
        <v>363</v>
      </c>
      <c r="B7468" t="str">
        <f>IF(ISBLANK(VLOOKUP(A7468,Questionnaire!A:KQ,62,FALSE)),"#",VLOOKUP(A7468,Questionnaire!A:KQ,62,FALSE))</f>
        <v>#</v>
      </c>
    </row>
    <row r="7469" spans="1:2">
      <c r="A7469" t="s">
        <v>364</v>
      </c>
      <c r="B7469" t="str">
        <f>IF(ISBLANK(VLOOKUP(A7469,Questionnaire!A:KQ,62,FALSE)),"#",VLOOKUP(A7469,Questionnaire!A:KQ,62,FALSE))</f>
        <v>#</v>
      </c>
    </row>
    <row r="7470" spans="1:2">
      <c r="A7470" t="s">
        <v>365</v>
      </c>
      <c r="B7470" t="str">
        <f>IF(ISBLANK(VLOOKUP(A7470,Questionnaire!A:KQ,62,FALSE)),"#",VLOOKUP(A7470,Questionnaire!A:KQ,62,FALSE))</f>
        <v>#</v>
      </c>
    </row>
    <row r="7471" spans="1:2">
      <c r="A7471" t="s">
        <v>366</v>
      </c>
      <c r="B7471" t="str">
        <f>IF(ISBLANK(VLOOKUP(A7471,Questionnaire!A:KQ,62,FALSE)),"#",VLOOKUP(A7471,Questionnaire!A:KQ,62,FALSE))</f>
        <v>#</v>
      </c>
    </row>
    <row r="7472" spans="1:2">
      <c r="A7472" t="s">
        <v>371</v>
      </c>
      <c r="B7472" t="str">
        <f>IF(ISBLANK(VLOOKUP(A7472,Questionnaire!A:KQ,62,FALSE)),"#",VLOOKUP(A7472,Questionnaire!A:KQ,62,FALSE))</f>
        <v>#</v>
      </c>
    </row>
    <row r="7473" spans="1:2">
      <c r="A7473" t="s">
        <v>372</v>
      </c>
      <c r="B7473" t="str">
        <f>IF(ISBLANK(VLOOKUP(A7473,Questionnaire!A:KQ,62,FALSE)),"#",VLOOKUP(A7473,Questionnaire!A:KQ,62,FALSE))</f>
        <v>#</v>
      </c>
    </row>
    <row r="7474" spans="1:2">
      <c r="A7474" t="s">
        <v>373</v>
      </c>
      <c r="B7474" t="str">
        <f>IF(ISBLANK(VLOOKUP(A7474,Questionnaire!A:KQ,62,FALSE)),"#",VLOOKUP(A7474,Questionnaire!A:KQ,62,FALSE))</f>
        <v>#</v>
      </c>
    </row>
    <row r="7475" spans="1:2">
      <c r="A7475" t="s">
        <v>374</v>
      </c>
      <c r="B7475" t="str">
        <f>IF(ISBLANK(VLOOKUP(A7475,Questionnaire!A:KQ,62,FALSE)),"#",VLOOKUP(A7475,Questionnaire!A:KQ,62,FALSE))</f>
        <v>#</v>
      </c>
    </row>
    <row r="7476" spans="1:2">
      <c r="A7476" t="s">
        <v>377</v>
      </c>
      <c r="B7476" t="str">
        <f>IF(ISBLANK(VLOOKUP(A7476,Questionnaire!A:KQ,62,FALSE)),"#",VLOOKUP(A7476,Questionnaire!A:KQ,62,FALSE))</f>
        <v>#</v>
      </c>
    </row>
    <row r="7477" spans="1:2">
      <c r="A7477" t="s">
        <v>379</v>
      </c>
      <c r="B7477" t="str">
        <f>IF(ISBLANK(VLOOKUP(A7477,Questionnaire!A:KQ,62,FALSE)),"#",VLOOKUP(A7477,Questionnaire!A:KQ,62,FALSE))</f>
        <v>#</v>
      </c>
    </row>
    <row r="7478" spans="1:2">
      <c r="A7478" t="s">
        <v>380</v>
      </c>
      <c r="B7478" t="str">
        <f>IF(ISBLANK(VLOOKUP(A7478,Questionnaire!A:KQ,62,FALSE)),"#",VLOOKUP(A7478,Questionnaire!A:KQ,62,FALSE))</f>
        <v>#</v>
      </c>
    </row>
    <row r="7479" spans="1:2">
      <c r="A7479" t="s">
        <v>381</v>
      </c>
      <c r="B7479" t="str">
        <f>IF(ISBLANK(VLOOKUP(A7479,Questionnaire!A:KQ,62,FALSE)),"#",VLOOKUP(A7479,Questionnaire!A:KQ,62,FALSE))</f>
        <v>#</v>
      </c>
    </row>
    <row r="7480" spans="1:2">
      <c r="A7480" t="s">
        <v>382</v>
      </c>
      <c r="B7480" t="str">
        <f>IF(ISBLANK(VLOOKUP(A7480,Questionnaire!A:KQ,62,FALSE)),"#",VLOOKUP(A7480,Questionnaire!A:KQ,62,FALSE))</f>
        <v>#</v>
      </c>
    </row>
    <row r="7481" spans="1:2">
      <c r="A7481" t="s">
        <v>384</v>
      </c>
      <c r="B7481" t="str">
        <f>IF(ISBLANK(VLOOKUP(A7481,Questionnaire!A:KQ,62,FALSE)),"#",VLOOKUP(A7481,Questionnaire!A:KQ,62,FALSE))</f>
        <v>#</v>
      </c>
    </row>
    <row r="7482" spans="1:2">
      <c r="A7482" t="s">
        <v>387</v>
      </c>
      <c r="B7482" t="str">
        <f>IF(ISBLANK(VLOOKUP(A7482,Questionnaire!A:KQ,62,FALSE)),"#",VLOOKUP(A7482,Questionnaire!A:KQ,62,FALSE))</f>
        <v>#</v>
      </c>
    </row>
    <row r="7483" spans="1:2">
      <c r="A7483" t="s">
        <v>391</v>
      </c>
      <c r="B7483" t="str">
        <f>IF(ISBLANK(VLOOKUP(A7483,Questionnaire!A:KQ,62,FALSE)),"#",VLOOKUP(A7483,Questionnaire!A:KQ,62,FALSE))</f>
        <v>#</v>
      </c>
    </row>
    <row r="7484" spans="1:2">
      <c r="A7484" t="s">
        <v>393</v>
      </c>
      <c r="B7484" t="str">
        <f>IF(ISBLANK(VLOOKUP(A7484,Questionnaire!A:KQ,62,FALSE)),"#",VLOOKUP(A7484,Questionnaire!A:KQ,62,FALSE))</f>
        <v>#</v>
      </c>
    </row>
    <row r="7485" spans="1:2">
      <c r="A7485" t="s">
        <v>395</v>
      </c>
      <c r="B7485" t="str">
        <f>IF(ISBLANK(VLOOKUP(A7485,Questionnaire!A:KQ,62,FALSE)),"#",VLOOKUP(A7485,Questionnaire!A:KQ,62,FALSE))</f>
        <v>#</v>
      </c>
    </row>
    <row r="7486" spans="1:2">
      <c r="A7486" t="s">
        <v>398</v>
      </c>
      <c r="B7486" t="str">
        <f>IF(ISBLANK(VLOOKUP(A7486,Questionnaire!A:KQ,62,FALSE)),"#",VLOOKUP(A7486,Questionnaire!A:KQ,62,FALSE))</f>
        <v>#</v>
      </c>
    </row>
    <row r="7487" spans="1:2">
      <c r="A7487" t="s">
        <v>402</v>
      </c>
      <c r="B7487" t="str">
        <f>IF(ISBLANK(VLOOKUP(A7487,Questionnaire!A:KQ,62,FALSE)),"#",VLOOKUP(A7487,Questionnaire!A:KQ,62,FALSE))</f>
        <v>#</v>
      </c>
    </row>
    <row r="7488" spans="1:2">
      <c r="A7488" t="s">
        <v>405</v>
      </c>
      <c r="B7488" t="str">
        <f>IF(ISBLANK(VLOOKUP(A7488,Questionnaire!A:KQ,62,FALSE)),"#",VLOOKUP(A7488,Questionnaire!A:KQ,62,FALSE))</f>
        <v>#</v>
      </c>
    </row>
    <row r="7489" spans="1:2">
      <c r="A7489" t="s">
        <v>409</v>
      </c>
      <c r="B7489" t="str">
        <f>IF(ISBLANK(VLOOKUP(A7489,Questionnaire!A:KQ,62,FALSE)),"#",VLOOKUP(A7489,Questionnaire!A:KQ,62,FALSE))</f>
        <v>#</v>
      </c>
    </row>
    <row r="7490" spans="1:2">
      <c r="A7490" t="s">
        <v>412</v>
      </c>
      <c r="B7490" t="str">
        <f>IF(ISBLANK(VLOOKUP(A7490,Questionnaire!A:KQ,62,FALSE)),"#",VLOOKUP(A7490,Questionnaire!A:KQ,62,FALSE))</f>
        <v>#</v>
      </c>
    </row>
    <row r="7491" spans="1:2">
      <c r="A7491" t="s">
        <v>415</v>
      </c>
      <c r="B7491" t="str">
        <f>IF(ISBLANK(VLOOKUP(A7491,Questionnaire!A:KQ,62,FALSE)),"#",VLOOKUP(A7491,Questionnaire!A:KQ,62,FALSE))</f>
        <v>#</v>
      </c>
    </row>
    <row r="7492" spans="1:2">
      <c r="A7492" t="s">
        <v>418</v>
      </c>
      <c r="B7492" t="str">
        <f>IF(ISBLANK(VLOOKUP(A7492,Questionnaire!A:KQ,62,FALSE)),"#",VLOOKUP(A7492,Questionnaire!A:KQ,62,FALSE))</f>
        <v>#</v>
      </c>
    </row>
    <row r="7493" spans="1:2">
      <c r="A7493" t="s">
        <v>421</v>
      </c>
      <c r="B7493" t="str">
        <f>IF(ISBLANK(VLOOKUP(A7493,Questionnaire!A:KQ,62,FALSE)),"#",VLOOKUP(A7493,Questionnaire!A:KQ,62,FALSE))</f>
        <v>#</v>
      </c>
    </row>
    <row r="7494" spans="1:2">
      <c r="A7494" t="s">
        <v>424</v>
      </c>
      <c r="B7494" t="str">
        <f>IF(ISBLANK(VLOOKUP(A7494,Questionnaire!A:KQ,62,FALSE)),"#",VLOOKUP(A7494,Questionnaire!A:KQ,62,FALSE))</f>
        <v>#</v>
      </c>
    </row>
    <row r="7495" spans="1:2">
      <c r="A7495" t="s">
        <v>429</v>
      </c>
      <c r="B7495" t="str">
        <f>IF(ISBLANK(VLOOKUP(A7495,Questionnaire!A:KQ,62,FALSE)),"#",VLOOKUP(A7495,Questionnaire!A:KQ,62,FALSE))</f>
        <v>#</v>
      </c>
    </row>
    <row r="7496" spans="1:2">
      <c r="A7496" t="s">
        <v>432</v>
      </c>
      <c r="B7496" t="str">
        <f>IF(ISBLANK(VLOOKUP(A7496,Questionnaire!A:KQ,62,FALSE)),"#",VLOOKUP(A7496,Questionnaire!A:KQ,62,FALSE))</f>
        <v>#</v>
      </c>
    </row>
    <row r="7497" spans="1:2">
      <c r="A7497" t="s">
        <v>435</v>
      </c>
      <c r="B7497" t="str">
        <f>IF(ISBLANK(VLOOKUP(A7497,Questionnaire!A:KQ,62,FALSE)),"#",VLOOKUP(A7497,Questionnaire!A:KQ,62,FALSE))</f>
        <v>#</v>
      </c>
    </row>
    <row r="7498" spans="1:2">
      <c r="A7498" t="s">
        <v>437</v>
      </c>
      <c r="B7498" t="str">
        <f>IF(ISBLANK(VLOOKUP(A7498,Questionnaire!A:KQ,62,FALSE)),"#",VLOOKUP(A7498,Questionnaire!A:KQ,62,FALSE))</f>
        <v>#</v>
      </c>
    </row>
    <row r="7499" spans="1:2">
      <c r="A7499" t="s">
        <v>439</v>
      </c>
      <c r="B7499" t="str">
        <f>IF(ISBLANK(VLOOKUP(A7499,Questionnaire!A:KQ,62,FALSE)),"#",VLOOKUP(A7499,Questionnaire!A:KQ,62,FALSE))</f>
        <v>#</v>
      </c>
    </row>
    <row r="7500" spans="1:2">
      <c r="A7500" t="s">
        <v>442</v>
      </c>
      <c r="B7500" t="str">
        <f>IF(ISBLANK(VLOOKUP(A7500,Questionnaire!A:KQ,62,FALSE)),"#",VLOOKUP(A7500,Questionnaire!A:KQ,62,FALSE))</f>
        <v>#</v>
      </c>
    </row>
    <row r="7501" spans="1:2">
      <c r="A7501" t="s">
        <v>445</v>
      </c>
      <c r="B7501" t="str">
        <f>IF(ISBLANK(VLOOKUP(A7501,Questionnaire!A:KQ,62,FALSE)),"#",VLOOKUP(A7501,Questionnaire!A:KQ,62,FALSE))</f>
        <v>#</v>
      </c>
    </row>
    <row r="7502" spans="1:2">
      <c r="A7502" t="s">
        <v>448</v>
      </c>
      <c r="B7502" t="str">
        <f>IF(ISBLANK(VLOOKUP(A7502,Questionnaire!A:KQ,62,FALSE)),"#",VLOOKUP(A7502,Questionnaire!A:KQ,62,FALSE))</f>
        <v>#</v>
      </c>
    </row>
    <row r="7503" spans="1:2">
      <c r="A7503" t="s">
        <v>452</v>
      </c>
      <c r="B7503" t="str">
        <f>IF(ISBLANK(VLOOKUP(A7503,Questionnaire!A:KQ,62,FALSE)),"#",VLOOKUP(A7503,Questionnaire!A:KQ,62,FALSE))</f>
        <v>#</v>
      </c>
    </row>
    <row r="7504" spans="1:2">
      <c r="A7504" t="s">
        <v>455</v>
      </c>
      <c r="B7504" t="str">
        <f>IF(ISBLANK(VLOOKUP(A7504,Questionnaire!A:KQ,62,FALSE)),"#",VLOOKUP(A7504,Questionnaire!A:KQ,62,FALSE))</f>
        <v>#</v>
      </c>
    </row>
    <row r="7505" spans="1:3">
      <c r="A7505" t="s">
        <v>458</v>
      </c>
      <c r="B7505" t="str">
        <f>IF(ISBLANK(VLOOKUP(A7505,Questionnaire!A:KQ,62,FALSE)),"#",VLOOKUP(A7505,Questionnaire!A:KQ,62,FALSE))</f>
        <v>#</v>
      </c>
    </row>
    <row r="7506" spans="1:3">
      <c r="A7506" t="s">
        <v>461</v>
      </c>
      <c r="B7506" t="str">
        <f>IF(ISBLANK(VLOOKUP(A7506,Questionnaire!A:KQ,62,FALSE)),"#",VLOOKUP(A7506,Questionnaire!A:KQ,62,FALSE))</f>
        <v>#</v>
      </c>
    </row>
    <row r="7507" spans="1:3">
      <c r="A7507" t="s">
        <v>465</v>
      </c>
      <c r="B7507" t="str">
        <f>IF(ISBLANK(VLOOKUP(A7507,Questionnaire!A:KQ,62,FALSE)),"#",VLOOKUP(A7507,Questionnaire!A:KQ,62,FALSE))</f>
        <v>#</v>
      </c>
    </row>
    <row r="7508" spans="1:3">
      <c r="A7508" t="s">
        <v>467</v>
      </c>
      <c r="B7508" t="str">
        <f>IF(ISBLANK(VLOOKUP(A7508,Questionnaire!A:KQ,62,FALSE)),"#",VLOOKUP(A7508,Questionnaire!A:KQ,62,FALSE))</f>
        <v>#</v>
      </c>
    </row>
    <row r="7509" spans="1:3">
      <c r="A7509" t="s">
        <v>469</v>
      </c>
      <c r="B7509" t="str">
        <f>IF(ISBLANK(VLOOKUP(A7509,Questionnaire!A:KQ,62,FALSE)),"#",VLOOKUP(A7509,Questionnaire!A:KQ,62,FALSE))</f>
        <v>#</v>
      </c>
    </row>
    <row r="7510" spans="1:3">
      <c r="A7510" t="s">
        <v>471</v>
      </c>
      <c r="B7510" t="str">
        <f>IF(ISBLANK(VLOOKUP(A7510,Questionnaire!A:KQ,62,FALSE)),"#",VLOOKUP(A7510,Questionnaire!A:KQ,62,FALSE))</f>
        <v>#</v>
      </c>
    </row>
    <row r="7511" spans="1:3">
      <c r="A7511" t="s">
        <v>473</v>
      </c>
      <c r="B7511" t="str">
        <f>IF(ISBLANK(VLOOKUP(A7511,Questionnaire!A:KQ,62,FALSE)),"#",VLOOKUP(A7511,Questionnaire!A:KQ,62,FALSE))</f>
        <v>#</v>
      </c>
    </row>
    <row r="7512" spans="1:3">
      <c r="A7512" t="s">
        <v>475</v>
      </c>
      <c r="B7512" t="str">
        <f>IF(ISBLANK(VLOOKUP(A7512,Questionnaire!A:KQ,62,FALSE)),"#",VLOOKUP(A7512,Questionnaire!A:KQ,62,FALSE))</f>
        <v>#</v>
      </c>
    </row>
    <row r="7513" spans="1:3">
      <c r="A7513" t="s">
        <v>185</v>
      </c>
      <c r="B7513" t="str">
        <f>IF(ISBLANK(VLOOKUP(A7513,Questionnaire!A:KQ,63,FALSE)),"#",VLOOKUP(A7513,Questionnaire!A:KQ,63,FALSE))</f>
        <v>#</v>
      </c>
      <c r="C7513">
        <v>60</v>
      </c>
    </row>
    <row r="7514" spans="1:3">
      <c r="A7514" t="s">
        <v>187</v>
      </c>
      <c r="B7514" t="str">
        <f>IF(ISNA(VLOOKUP(VLOOKUP(A7514,Questionnaire!A:KQ,63,FALSE),'CORA Encoding'!D:E,2,FALSE)),"#",VLOOKUP(VLOOKUP(A7514,Questionnaire!A:KQ,63,FALSE),'CORA Encoding'!D:E,2,FALSE))</f>
        <v>#</v>
      </c>
    </row>
    <row r="7515" spans="1:3">
      <c r="A7515" t="s">
        <v>189</v>
      </c>
      <c r="B7515" t="str">
        <f>IF(ISNA(VLOOKUP(VLOOKUP(A7515,Questionnaire!A:KQ,63,FALSE),'CORA Encoding'!G:H,2,FALSE)),"#",VLOOKUP(VLOOKUP(A7515,Questionnaire!A:KQ,63,FALSE),'CORA Encoding'!G:H,2,FALSE))</f>
        <v>#</v>
      </c>
    </row>
    <row r="7516" spans="1:3">
      <c r="A7516" t="s">
        <v>191</v>
      </c>
      <c r="B7516" t="str">
        <f>IF(ISNA(VLOOKUP(VLOOKUP(A7516,Questionnaire!A:KQ,63,FALSE),'Country List'!E:F,2,FALSE)),"#",VLOOKUP(VLOOKUP(A7516,Questionnaire!A:KQ,63,FALSE),'Country List'!E:F,2,FALSE))</f>
        <v>#</v>
      </c>
    </row>
    <row r="7517" spans="1:3">
      <c r="A7517" t="s">
        <v>193</v>
      </c>
      <c r="B7517" t="str">
        <f>IF(ISNA(VLOOKUP(VLOOKUP(A7517,Questionnaire!A:KQ,63,FALSE),'Industry List'!B:C,2,FALSE)),"#",VLOOKUP(VLOOKUP(A7517,Questionnaire!A:KQ,63,FALSE),'Industry List'!B:C,2,FALSE))</f>
        <v>#</v>
      </c>
    </row>
    <row r="7518" spans="1:3">
      <c r="A7518" t="s">
        <v>197</v>
      </c>
      <c r="B7518" t="str">
        <f>IF(ISBLANK(VLOOKUP(A7518,Questionnaire!A:KQ,63,FALSE)),"#",VLOOKUP(A7518,Questionnaire!A:KQ,63,FALSE))</f>
        <v>#</v>
      </c>
    </row>
    <row r="7519" spans="1:3">
      <c r="A7519" t="s">
        <v>201</v>
      </c>
      <c r="B7519" t="str">
        <f>IF(ISBLANK(VLOOKUP(A7519,Questionnaire!A:KQ,63,FALSE)),"#",VLOOKUP(A7519,Questionnaire!A:KQ,63,FALSE))</f>
        <v>#</v>
      </c>
    </row>
    <row r="7520" spans="1:3">
      <c r="A7520" t="s">
        <v>203</v>
      </c>
      <c r="B7520" t="str">
        <f>IF(ISNA(VLOOKUP(VLOOKUP(A7520,Questionnaire!A:KQ,63,FALSE),'CORA Encoding'!J:K,2,FALSE)),"#",VLOOKUP(VLOOKUP(A7520,Questionnaire!A:KQ,63,FALSE),'CORA Encoding'!J:K,2,FALSE))</f>
        <v>#</v>
      </c>
    </row>
    <row r="7521" spans="1:2">
      <c r="A7521" t="s">
        <v>208</v>
      </c>
      <c r="B7521" t="str">
        <f>IF(ISBLANK(VLOOKUP(A7521,Questionnaire!A:KQ,63,FALSE)),"#",VLOOKUP(A7521,Questionnaire!A:KQ,63,FALSE))</f>
        <v>#</v>
      </c>
    </row>
    <row r="7522" spans="1:2">
      <c r="A7522" t="s">
        <v>213</v>
      </c>
      <c r="B7522" t="str">
        <f>IF(ISBLANK(VLOOKUP(A7522,Questionnaire!A:KQ,63,FALSE)),"#",VLOOKUP(A7522,Questionnaire!A:KQ,63,FALSE))</f>
        <v>#</v>
      </c>
    </row>
    <row r="7523" spans="1:2">
      <c r="A7523" t="s">
        <v>215</v>
      </c>
      <c r="B7523" t="str">
        <f>IF(ISBLANK(VLOOKUP(A7523,Questionnaire!A:KQ,63,FALSE)),"#",VLOOKUP(A7523,Questionnaire!A:KQ,63,FALSE))</f>
        <v>#</v>
      </c>
    </row>
    <row r="7524" spans="1:2">
      <c r="A7524" t="s">
        <v>217</v>
      </c>
      <c r="B7524" t="str">
        <f>IF(ISBLANK(VLOOKUP(A7524,Questionnaire!A:KQ,63,FALSE)),"#",VLOOKUP(A7524,Questionnaire!A:KQ,63,FALSE))</f>
        <v>#</v>
      </c>
    </row>
    <row r="7525" spans="1:2">
      <c r="A7525" t="s">
        <v>219</v>
      </c>
      <c r="B7525" t="str">
        <f>IF(ISBLANK(VLOOKUP(A7525,Questionnaire!A:KQ,63,FALSE)),"#",VLOOKUP(A7525,Questionnaire!A:KQ,63,FALSE))</f>
        <v>#</v>
      </c>
    </row>
    <row r="7526" spans="1:2">
      <c r="A7526" t="s">
        <v>221</v>
      </c>
      <c r="B7526" t="str">
        <f>IF(ISBLANK(VLOOKUP(A7526,Questionnaire!A:KQ,63,FALSE)),"#",VLOOKUP(A7526,Questionnaire!A:KQ,63,FALSE))</f>
        <v>#</v>
      </c>
    </row>
    <row r="7527" spans="1:2">
      <c r="A7527" t="s">
        <v>223</v>
      </c>
      <c r="B7527" t="str">
        <f>IF(ISBLANK(VLOOKUP(A7527,Questionnaire!A:KQ,63,FALSE)),"#",VLOOKUP(A7527,Questionnaire!A:KQ,63,FALSE))</f>
        <v>#</v>
      </c>
    </row>
    <row r="7528" spans="1:2">
      <c r="A7528" t="s">
        <v>225</v>
      </c>
      <c r="B7528" t="str">
        <f>IF(ISBLANK(VLOOKUP(A7528,Questionnaire!A:KQ,63,FALSE)),"#",VLOOKUP(A7528,Questionnaire!A:KQ,63,FALSE))</f>
        <v>#</v>
      </c>
    </row>
    <row r="7529" spans="1:2">
      <c r="A7529" t="s">
        <v>227</v>
      </c>
      <c r="B7529" t="str">
        <f>IF(ISBLANK(VLOOKUP(A7529,Questionnaire!A:KQ,63,FALSE)),"#",VLOOKUP(A7529,Questionnaire!A:KQ,63,FALSE))</f>
        <v>#</v>
      </c>
    </row>
    <row r="7530" spans="1:2">
      <c r="A7530" t="s">
        <v>229</v>
      </c>
      <c r="B7530" t="str">
        <f>IF(ISBLANK(VLOOKUP(A7530,Questionnaire!A:KQ,63,FALSE)),"#",VLOOKUP(A7530,Questionnaire!A:KQ,63,FALSE))</f>
        <v>#</v>
      </c>
    </row>
    <row r="7531" spans="1:2">
      <c r="A7531" t="s">
        <v>231</v>
      </c>
      <c r="B7531" t="str">
        <f>IF(ISBLANK(VLOOKUP(A7531,Questionnaire!A:KQ,63,FALSE)),"#",VLOOKUP(A7531,Questionnaire!A:KQ,63,FALSE))</f>
        <v>#</v>
      </c>
    </row>
    <row r="7532" spans="1:2">
      <c r="A7532" t="s">
        <v>233</v>
      </c>
      <c r="B7532" t="str">
        <f>IF(ISBLANK(VLOOKUP(A7532,Questionnaire!A:KQ,63,FALSE)),"#",VLOOKUP(A7532,Questionnaire!A:KQ,63,FALSE))</f>
        <v>#</v>
      </c>
    </row>
    <row r="7533" spans="1:2">
      <c r="A7533" t="s">
        <v>235</v>
      </c>
      <c r="B7533" t="str">
        <f>IF(ISBLANK(VLOOKUP(A7533,Questionnaire!A:KQ,63,FALSE)),"#",VLOOKUP(A7533,Questionnaire!A:KQ,63,FALSE))</f>
        <v>#</v>
      </c>
    </row>
    <row r="7534" spans="1:2">
      <c r="A7534" t="s">
        <v>237</v>
      </c>
      <c r="B7534" t="str">
        <f>IF(ISBLANK(VLOOKUP(A7534,Questionnaire!A:KQ,63,FALSE)),"#",VLOOKUP(A7534,Questionnaire!A:KQ,63,FALSE))</f>
        <v>#</v>
      </c>
    </row>
    <row r="7535" spans="1:2">
      <c r="A7535" t="s">
        <v>239</v>
      </c>
      <c r="B7535" t="str">
        <f>IF(ISBLANK(VLOOKUP(A7535,Questionnaire!A:KQ,63,FALSE)),"#",VLOOKUP(A7535,Questionnaire!A:KQ,63,FALSE))</f>
        <v>#</v>
      </c>
    </row>
    <row r="7536" spans="1:2">
      <c r="A7536" t="s">
        <v>242</v>
      </c>
      <c r="B7536" t="str">
        <f>IF(ISBLANK(VLOOKUP(A7536,Questionnaire!A:KQ,63,FALSE)),"#",VLOOKUP(A7536,Questionnaire!A:KQ,63,FALSE))</f>
        <v>#</v>
      </c>
    </row>
    <row r="7537" spans="1:2">
      <c r="A7537" t="s">
        <v>245</v>
      </c>
      <c r="B7537" t="str">
        <f>IF(ISBLANK(VLOOKUP(A7537,Questionnaire!A:KQ,63,FALSE)),"#",VLOOKUP(A7537,Questionnaire!A:KQ,63,FALSE))</f>
        <v>#</v>
      </c>
    </row>
    <row r="7538" spans="1:2">
      <c r="A7538" t="s">
        <v>247</v>
      </c>
      <c r="B7538" t="str">
        <f>IF(ISBLANK(VLOOKUP(A7538,Questionnaire!A:KQ,63,FALSE)),"#",VLOOKUP(A7538,Questionnaire!A:KQ,63,FALSE))</f>
        <v>#</v>
      </c>
    </row>
    <row r="7539" spans="1:2">
      <c r="A7539" t="s">
        <v>249</v>
      </c>
      <c r="B7539" t="str">
        <f>IF(ISBLANK(VLOOKUP(A7539,Questionnaire!A:KQ,63,FALSE)),"#",VLOOKUP(A7539,Questionnaire!A:KQ,63,FALSE))</f>
        <v>#</v>
      </c>
    </row>
    <row r="7540" spans="1:2">
      <c r="A7540" t="s">
        <v>250</v>
      </c>
      <c r="B7540" t="str">
        <f>IF(ISBLANK(VLOOKUP(A7540,Questionnaire!A:KQ,63,FALSE)),"#",VLOOKUP(A7540,Questionnaire!A:KQ,63,FALSE))</f>
        <v>#</v>
      </c>
    </row>
    <row r="7541" spans="1:2">
      <c r="A7541" t="s">
        <v>252</v>
      </c>
      <c r="B7541" t="str">
        <f>IF(ISBLANK(VLOOKUP(A7541,Questionnaire!A:KQ,63,FALSE)),"#",VLOOKUP(A7541,Questionnaire!A:KQ,63,FALSE))</f>
        <v>#</v>
      </c>
    </row>
    <row r="7542" spans="1:2">
      <c r="A7542" t="s">
        <v>255</v>
      </c>
      <c r="B7542" t="str">
        <f>IF(ISBLANK(VLOOKUP(A7542,Questionnaire!A:KQ,63,FALSE)),"#",VLOOKUP(A7542,Questionnaire!A:KQ,63,FALSE))</f>
        <v>#</v>
      </c>
    </row>
    <row r="7543" spans="1:2">
      <c r="A7543" t="s">
        <v>258</v>
      </c>
      <c r="B7543" t="str">
        <f>IF(ISNA(VLOOKUP(VLOOKUP(A7543,Questionnaire!A:KQ,63,FALSE),'CORA Encoding'!M:N,2,FALSE)),"#",VLOOKUP(VLOOKUP(A7543,Questionnaire!A:KQ,63,FALSE),'CORA Encoding'!M:N,2,FALSE))</f>
        <v>#</v>
      </c>
    </row>
    <row r="7544" spans="1:2">
      <c r="A7544" t="s">
        <v>261</v>
      </c>
      <c r="B7544" t="str">
        <f>IF(ISBLANK(VLOOKUP(A7544,Questionnaire!A:KQ,63,FALSE)),"#",VLOOKUP(A7544,Questionnaire!A:KQ,63,FALSE))</f>
        <v>#</v>
      </c>
    </row>
    <row r="7545" spans="1:2">
      <c r="A7545" t="s">
        <v>263</v>
      </c>
      <c r="B7545" t="str">
        <f>IF(ISBLANK(VLOOKUP(A7545,Questionnaire!A:KQ,63,FALSE)),"#",VLOOKUP(A7545,Questionnaire!A:KQ,63,FALSE))</f>
        <v>#</v>
      </c>
    </row>
    <row r="7546" spans="1:2">
      <c r="A7546" t="s">
        <v>265</v>
      </c>
      <c r="B7546" t="str">
        <f>IF(ISBLANK(VLOOKUP(A7546,Questionnaire!A:KQ,63,FALSE)),"#",VLOOKUP(A7546,Questionnaire!A:KQ,63,FALSE))</f>
        <v>#</v>
      </c>
    </row>
    <row r="7547" spans="1:2">
      <c r="A7547" t="s">
        <v>267</v>
      </c>
      <c r="B7547" t="str">
        <f>IF(ISBLANK(VLOOKUP(A7547,Questionnaire!A:KQ,63,FALSE)),"#",VLOOKUP(A7547,Questionnaire!A:KQ,63,FALSE))</f>
        <v>#</v>
      </c>
    </row>
    <row r="7548" spans="1:2">
      <c r="A7548" t="s">
        <v>269</v>
      </c>
      <c r="B7548" t="str">
        <f>IF(ISBLANK(VLOOKUP(A7548,Questionnaire!A:KQ,63,FALSE)),"#",VLOOKUP(A7548,Questionnaire!A:KQ,63,FALSE))</f>
        <v>#</v>
      </c>
    </row>
    <row r="7549" spans="1:2">
      <c r="A7549" t="s">
        <v>274</v>
      </c>
      <c r="B7549" t="str">
        <f>IF(ISBLANK(VLOOKUP(A7549,Questionnaire!A:KQ,63,FALSE)),"#",VLOOKUP(A7549,Questionnaire!A:KQ,63,FALSE))</f>
        <v>#</v>
      </c>
    </row>
    <row r="7550" spans="1:2">
      <c r="A7550" t="s">
        <v>276</v>
      </c>
      <c r="B7550" t="str">
        <f>IF(ISBLANK(VLOOKUP(A7550,Questionnaire!A:KQ,63,FALSE)),"#",VLOOKUP(A7550,Questionnaire!A:KQ,63,FALSE))</f>
        <v>#</v>
      </c>
    </row>
    <row r="7551" spans="1:2">
      <c r="A7551" t="s">
        <v>278</v>
      </c>
      <c r="B7551" t="str">
        <f>IF(ISBLANK(VLOOKUP(A7551,Questionnaire!A:KQ,63,FALSE)),"#",VLOOKUP(A7551,Questionnaire!A:KQ,63,FALSE))</f>
        <v>#</v>
      </c>
    </row>
    <row r="7552" spans="1:2">
      <c r="A7552" t="s">
        <v>280</v>
      </c>
      <c r="B7552" t="str">
        <f>IF(ISBLANK(VLOOKUP(A7552,Questionnaire!A:KQ,63,FALSE)),"#",VLOOKUP(A7552,Questionnaire!A:KQ,63,FALSE))</f>
        <v>#</v>
      </c>
    </row>
    <row r="7553" spans="1:2">
      <c r="A7553" t="s">
        <v>282</v>
      </c>
      <c r="B7553" t="str">
        <f>IF(ISBLANK(VLOOKUP(A7553,Questionnaire!A:KQ,63,FALSE)),"#",VLOOKUP(A7553,Questionnaire!A:KQ,63,FALSE))</f>
        <v>#</v>
      </c>
    </row>
    <row r="7554" spans="1:2">
      <c r="A7554" t="s">
        <v>286</v>
      </c>
      <c r="B7554" t="str">
        <f>IF(ISBLANK(VLOOKUP(A7554,Questionnaire!A:KQ,63,FALSE)),"#",VLOOKUP(A7554,Questionnaire!A:KQ,63,FALSE))</f>
        <v>#</v>
      </c>
    </row>
    <row r="7555" spans="1:2">
      <c r="A7555" t="s">
        <v>288</v>
      </c>
      <c r="B7555" t="str">
        <f>IF(ISBLANK(VLOOKUP(A7555,Questionnaire!A:KQ,63,FALSE)),"#",VLOOKUP(A7555,Questionnaire!A:KQ,63,FALSE))</f>
        <v>#</v>
      </c>
    </row>
    <row r="7556" spans="1:2">
      <c r="A7556" t="s">
        <v>290</v>
      </c>
      <c r="B7556" t="str">
        <f>IF(ISBLANK(VLOOKUP(A7556,Questionnaire!A:KQ,63,FALSE)),"#",VLOOKUP(A7556,Questionnaire!A:KQ,63,FALSE))</f>
        <v>#</v>
      </c>
    </row>
    <row r="7557" spans="1:2">
      <c r="A7557" t="s">
        <v>292</v>
      </c>
      <c r="B7557" t="str">
        <f>IF(ISBLANK(VLOOKUP(A7557,Questionnaire!A:KQ,63,FALSE)),"#",VLOOKUP(A7557,Questionnaire!A:KQ,63,FALSE))</f>
        <v>#</v>
      </c>
    </row>
    <row r="7558" spans="1:2">
      <c r="A7558" t="s">
        <v>294</v>
      </c>
      <c r="B7558" t="str">
        <f>IF(ISBLANK(VLOOKUP(A7558,Questionnaire!A:KQ,63,FALSE)),"#",VLOOKUP(A7558,Questionnaire!A:KQ,63,FALSE))</f>
        <v>#</v>
      </c>
    </row>
    <row r="7559" spans="1:2">
      <c r="A7559" t="s">
        <v>296</v>
      </c>
      <c r="B7559" t="str">
        <f>IF(ISBLANK(VLOOKUP(A7559,Questionnaire!A:KQ,63,FALSE)),"#",VLOOKUP(A7559,Questionnaire!A:KQ,63,FALSE))</f>
        <v>#</v>
      </c>
    </row>
    <row r="7560" spans="1:2">
      <c r="A7560" t="s">
        <v>301</v>
      </c>
      <c r="B7560" t="str">
        <f>IF(ISBLANK(VLOOKUP(A7560,Questionnaire!A:KQ,63,FALSE)),"#",VLOOKUP(A7560,Questionnaire!A:KQ,63,FALSE))</f>
        <v>#</v>
      </c>
    </row>
    <row r="7561" spans="1:2">
      <c r="A7561" t="s">
        <v>303</v>
      </c>
      <c r="B7561" t="str">
        <f>IF(ISBLANK(VLOOKUP(A7561,Questionnaire!A:KQ,63,FALSE)),"#",VLOOKUP(A7561,Questionnaire!A:KQ,63,FALSE))</f>
        <v>#</v>
      </c>
    </row>
    <row r="7562" spans="1:2">
      <c r="A7562" t="s">
        <v>305</v>
      </c>
      <c r="B7562" t="str">
        <f>IF(ISBLANK(VLOOKUP(A7562,Questionnaire!A:KQ,63,FALSE)),"#",VLOOKUP(A7562,Questionnaire!A:KQ,63,FALSE))</f>
        <v>#</v>
      </c>
    </row>
    <row r="7563" spans="1:2">
      <c r="A7563" t="s">
        <v>307</v>
      </c>
      <c r="B7563" t="str">
        <f>IF(ISBLANK(VLOOKUP(A7563,Questionnaire!A:KQ,63,FALSE)),"#",VLOOKUP(A7563,Questionnaire!A:KQ,63,FALSE))</f>
        <v>#</v>
      </c>
    </row>
    <row r="7564" spans="1:2">
      <c r="A7564" t="s">
        <v>311</v>
      </c>
      <c r="B7564" t="str">
        <f>IF(ISBLANK(VLOOKUP(A7564,Questionnaire!A:KQ,63,FALSE)),"#",VLOOKUP(A7564,Questionnaire!A:KQ,63,FALSE))</f>
        <v>#</v>
      </c>
    </row>
    <row r="7565" spans="1:2">
      <c r="A7565" t="s">
        <v>313</v>
      </c>
      <c r="B7565" t="str">
        <f>IF(ISBLANK(VLOOKUP(A7565,Questionnaire!A:KQ,63,FALSE)),"#",VLOOKUP(A7565,Questionnaire!A:KQ,63,FALSE))</f>
        <v>#</v>
      </c>
    </row>
    <row r="7566" spans="1:2">
      <c r="A7566" t="s">
        <v>314</v>
      </c>
      <c r="B7566" t="str">
        <f>IF(ISBLANK(VLOOKUP(A7566,Questionnaire!A:KQ,63,FALSE)),"#",VLOOKUP(A7566,Questionnaire!A:KQ,63,FALSE))</f>
        <v>#</v>
      </c>
    </row>
    <row r="7567" spans="1:2">
      <c r="A7567" t="s">
        <v>315</v>
      </c>
      <c r="B7567" t="str">
        <f>IF(ISBLANK(VLOOKUP(A7567,Questionnaire!A:KQ,63,FALSE)),"#",VLOOKUP(A7567,Questionnaire!A:KQ,63,FALSE))</f>
        <v>#</v>
      </c>
    </row>
    <row r="7568" spans="1:2">
      <c r="A7568" t="s">
        <v>317</v>
      </c>
      <c r="B7568" t="str">
        <f>IF(ISBLANK(VLOOKUP(A7568,Questionnaire!A:KQ,63,FALSE)),"#",VLOOKUP(A7568,Questionnaire!A:KQ,63,FALSE))</f>
        <v>#</v>
      </c>
    </row>
    <row r="7569" spans="1:2">
      <c r="A7569" t="s">
        <v>319</v>
      </c>
      <c r="B7569" t="str">
        <f>IF(ISBLANK(VLOOKUP(A7569,Questionnaire!A:KQ,63,FALSE)),"#",VLOOKUP(A7569,Questionnaire!A:KQ,63,FALSE))</f>
        <v>#</v>
      </c>
    </row>
    <row r="7570" spans="1:2">
      <c r="A7570" t="s">
        <v>322</v>
      </c>
      <c r="B7570" t="str">
        <f>IF(ISBLANK(VLOOKUP(A7570,Questionnaire!A:KQ,63,FALSE)),"#",VLOOKUP(A7570,Questionnaire!A:KQ,63,FALSE))</f>
        <v>#</v>
      </c>
    </row>
    <row r="7571" spans="1:2">
      <c r="A7571" t="s">
        <v>326</v>
      </c>
      <c r="B7571" t="str">
        <f>IF(ISBLANK(VLOOKUP(A7571,Questionnaire!A:KQ,63,FALSE)),"#",VLOOKUP(A7571,Questionnaire!A:KQ,63,FALSE))</f>
        <v>#</v>
      </c>
    </row>
    <row r="7572" spans="1:2">
      <c r="A7572" t="s">
        <v>328</v>
      </c>
      <c r="B7572" t="str">
        <f>IF(ISBLANK(VLOOKUP(A7572,Questionnaire!A:KQ,63,FALSE)),"#",VLOOKUP(A7572,Questionnaire!A:KQ,63,FALSE))</f>
        <v>#</v>
      </c>
    </row>
    <row r="7573" spans="1:2">
      <c r="A7573" t="s">
        <v>332</v>
      </c>
      <c r="B7573" t="str">
        <f>IF(ISBLANK(VLOOKUP(A7573,Questionnaire!A:KQ,63,FALSE)),"#",VLOOKUP(A7573,Questionnaire!A:KQ,63,FALSE))</f>
        <v>#</v>
      </c>
    </row>
    <row r="7574" spans="1:2">
      <c r="A7574" t="s">
        <v>333</v>
      </c>
      <c r="B7574" t="str">
        <f>IF(ISBLANK(VLOOKUP(A7574,Questionnaire!A:KQ,63,FALSE)),"#",VLOOKUP(A7574,Questionnaire!A:KQ,63,FALSE))</f>
        <v>#</v>
      </c>
    </row>
    <row r="7575" spans="1:2">
      <c r="A7575" t="s">
        <v>334</v>
      </c>
      <c r="B7575" t="str">
        <f>IF(ISBLANK(VLOOKUP(A7575,Questionnaire!A:KQ,63,FALSE)),"#",VLOOKUP(A7575,Questionnaire!A:KQ,63,FALSE))</f>
        <v>#</v>
      </c>
    </row>
    <row r="7576" spans="1:2">
      <c r="A7576" t="s">
        <v>335</v>
      </c>
      <c r="B7576" t="str">
        <f>IF(ISBLANK(VLOOKUP(A7576,Questionnaire!A:KQ,63,FALSE)),"#",VLOOKUP(A7576,Questionnaire!A:KQ,63,FALSE))</f>
        <v>#</v>
      </c>
    </row>
    <row r="7577" spans="1:2">
      <c r="A7577" t="s">
        <v>336</v>
      </c>
      <c r="B7577" t="str">
        <f>IF(ISBLANK(VLOOKUP(A7577,Questionnaire!A:KQ,63,FALSE)),"#",VLOOKUP(A7577,Questionnaire!A:KQ,63,FALSE))</f>
        <v>#</v>
      </c>
    </row>
    <row r="7578" spans="1:2">
      <c r="A7578" t="s">
        <v>337</v>
      </c>
      <c r="B7578" t="str">
        <f>IF(ISBLANK(VLOOKUP(A7578,Questionnaire!A:KQ,63,FALSE)),"#",VLOOKUP(A7578,Questionnaire!A:KQ,63,FALSE))</f>
        <v>#</v>
      </c>
    </row>
    <row r="7579" spans="1:2">
      <c r="A7579" t="s">
        <v>338</v>
      </c>
      <c r="B7579" t="str">
        <f>IF(ISBLANK(VLOOKUP(A7579,Questionnaire!A:KQ,63,FALSE)),"#",VLOOKUP(A7579,Questionnaire!A:KQ,63,FALSE))</f>
        <v>#</v>
      </c>
    </row>
    <row r="7580" spans="1:2">
      <c r="A7580" t="s">
        <v>339</v>
      </c>
      <c r="B7580" t="str">
        <f>IF(ISBLANK(VLOOKUP(A7580,Questionnaire!A:KQ,63,FALSE)),"#",VLOOKUP(A7580,Questionnaire!A:KQ,63,FALSE))</f>
        <v>#</v>
      </c>
    </row>
    <row r="7581" spans="1:2">
      <c r="A7581" t="s">
        <v>340</v>
      </c>
      <c r="B7581" t="str">
        <f>IF(ISBLANK(VLOOKUP(A7581,Questionnaire!A:KQ,63,FALSE)),"#",VLOOKUP(A7581,Questionnaire!A:KQ,63,FALSE))</f>
        <v>#</v>
      </c>
    </row>
    <row r="7582" spans="1:2">
      <c r="A7582" t="s">
        <v>341</v>
      </c>
      <c r="B7582" t="str">
        <f>IF(ISBLANK(VLOOKUP(A7582,Questionnaire!A:KQ,63,FALSE)),"#",VLOOKUP(A7582,Questionnaire!A:KQ,63,FALSE))</f>
        <v>#</v>
      </c>
    </row>
    <row r="7583" spans="1:2">
      <c r="A7583" t="s">
        <v>342</v>
      </c>
      <c r="B7583" t="str">
        <f>IF(ISBLANK(VLOOKUP(A7583,Questionnaire!A:KQ,63,FALSE)),"#",VLOOKUP(A7583,Questionnaire!A:KQ,63,FALSE))</f>
        <v>#</v>
      </c>
    </row>
    <row r="7584" spans="1:2">
      <c r="A7584" t="s">
        <v>343</v>
      </c>
      <c r="B7584" t="str">
        <f>IF(ISBLANK(VLOOKUP(A7584,Questionnaire!A:KQ,63,FALSE)),"#",VLOOKUP(A7584,Questionnaire!A:KQ,63,FALSE))</f>
        <v>#</v>
      </c>
    </row>
    <row r="7585" spans="1:2">
      <c r="A7585" t="s">
        <v>344</v>
      </c>
      <c r="B7585" t="str">
        <f>IF(ISBLANK(VLOOKUP(A7585,Questionnaire!A:KQ,63,FALSE)),"#",VLOOKUP(A7585,Questionnaire!A:KQ,63,FALSE))</f>
        <v>#</v>
      </c>
    </row>
    <row r="7586" spans="1:2">
      <c r="A7586" t="s">
        <v>345</v>
      </c>
      <c r="B7586" t="str">
        <f>IF(ISBLANK(VLOOKUP(A7586,Questionnaire!A:KQ,63,FALSE)),"#",VLOOKUP(A7586,Questionnaire!A:KQ,63,FALSE))</f>
        <v>#</v>
      </c>
    </row>
    <row r="7587" spans="1:2">
      <c r="A7587" t="s">
        <v>348</v>
      </c>
      <c r="B7587" t="str">
        <f>IF(ISBLANK(VLOOKUP(A7587,Questionnaire!A:KQ,63,FALSE)),"#",VLOOKUP(A7587,Questionnaire!A:KQ,63,FALSE))</f>
        <v>#</v>
      </c>
    </row>
    <row r="7588" spans="1:2">
      <c r="A7588" t="s">
        <v>353</v>
      </c>
      <c r="B7588" t="str">
        <f>IF(ISBLANK(VLOOKUP(A7588,Questionnaire!A:KQ,63,FALSE)),"#",VLOOKUP(A7588,Questionnaire!A:KQ,63,FALSE))</f>
        <v>#</v>
      </c>
    </row>
    <row r="7589" spans="1:2">
      <c r="A7589" t="s">
        <v>354</v>
      </c>
      <c r="B7589" t="str">
        <f>IF(ISBLANK(VLOOKUP(A7589,Questionnaire!A:KQ,63,FALSE)),"#",VLOOKUP(A7589,Questionnaire!A:KQ,63,FALSE))</f>
        <v>#</v>
      </c>
    </row>
    <row r="7590" spans="1:2">
      <c r="A7590" t="s">
        <v>355</v>
      </c>
      <c r="B7590" t="str">
        <f>IF(ISBLANK(VLOOKUP(A7590,Questionnaire!A:KQ,63,FALSE)),"#",VLOOKUP(A7590,Questionnaire!A:KQ,63,FALSE))</f>
        <v>#</v>
      </c>
    </row>
    <row r="7591" spans="1:2">
      <c r="A7591" t="s">
        <v>356</v>
      </c>
      <c r="B7591" t="str">
        <f>IF(ISBLANK(VLOOKUP(A7591,Questionnaire!A:KQ,63,FALSE)),"#",VLOOKUP(A7591,Questionnaire!A:KQ,63,FALSE))</f>
        <v>#</v>
      </c>
    </row>
    <row r="7592" spans="1:2">
      <c r="A7592" t="s">
        <v>357</v>
      </c>
      <c r="B7592" t="str">
        <f>IF(ISBLANK(VLOOKUP(A7592,Questionnaire!A:KQ,63,FALSE)),"#",VLOOKUP(A7592,Questionnaire!A:KQ,63,FALSE))</f>
        <v>#</v>
      </c>
    </row>
    <row r="7593" spans="1:2">
      <c r="A7593" t="s">
        <v>360</v>
      </c>
      <c r="B7593" t="str">
        <f>IF(ISBLANK(VLOOKUP(A7593,Questionnaire!A:KQ,63,FALSE)),"#",VLOOKUP(A7593,Questionnaire!A:KQ,63,FALSE))</f>
        <v>#</v>
      </c>
    </row>
    <row r="7594" spans="1:2">
      <c r="A7594" t="s">
        <v>362</v>
      </c>
      <c r="B7594" t="str">
        <f>IF(ISBLANK(VLOOKUP(A7594,Questionnaire!A:KQ,63,FALSE)),"#",VLOOKUP(A7594,Questionnaire!A:KQ,63,FALSE))</f>
        <v>#</v>
      </c>
    </row>
    <row r="7595" spans="1:2">
      <c r="A7595" t="s">
        <v>363</v>
      </c>
      <c r="B7595" t="str">
        <f>IF(ISBLANK(VLOOKUP(A7595,Questionnaire!A:KQ,63,FALSE)),"#",VLOOKUP(A7595,Questionnaire!A:KQ,63,FALSE))</f>
        <v>#</v>
      </c>
    </row>
    <row r="7596" spans="1:2">
      <c r="A7596" t="s">
        <v>364</v>
      </c>
      <c r="B7596" t="str">
        <f>IF(ISBLANK(VLOOKUP(A7596,Questionnaire!A:KQ,63,FALSE)),"#",VLOOKUP(A7596,Questionnaire!A:KQ,63,FALSE))</f>
        <v>#</v>
      </c>
    </row>
    <row r="7597" spans="1:2">
      <c r="A7597" t="s">
        <v>365</v>
      </c>
      <c r="B7597" t="str">
        <f>IF(ISBLANK(VLOOKUP(A7597,Questionnaire!A:KQ,63,FALSE)),"#",VLOOKUP(A7597,Questionnaire!A:KQ,63,FALSE))</f>
        <v>#</v>
      </c>
    </row>
    <row r="7598" spans="1:2">
      <c r="A7598" t="s">
        <v>366</v>
      </c>
      <c r="B7598" t="str">
        <f>IF(ISBLANK(VLOOKUP(A7598,Questionnaire!A:KQ,63,FALSE)),"#",VLOOKUP(A7598,Questionnaire!A:KQ,63,FALSE))</f>
        <v>#</v>
      </c>
    </row>
    <row r="7599" spans="1:2">
      <c r="A7599" t="s">
        <v>371</v>
      </c>
      <c r="B7599" t="str">
        <f>IF(ISBLANK(VLOOKUP(A7599,Questionnaire!A:KQ,63,FALSE)),"#",VLOOKUP(A7599,Questionnaire!A:KQ,63,FALSE))</f>
        <v>#</v>
      </c>
    </row>
    <row r="7600" spans="1:2">
      <c r="A7600" t="s">
        <v>372</v>
      </c>
      <c r="B7600" t="str">
        <f>IF(ISBLANK(VLOOKUP(A7600,Questionnaire!A:KQ,63,FALSE)),"#",VLOOKUP(A7600,Questionnaire!A:KQ,63,FALSE))</f>
        <v>#</v>
      </c>
    </row>
    <row r="7601" spans="1:2">
      <c r="A7601" t="s">
        <v>373</v>
      </c>
      <c r="B7601" t="str">
        <f>IF(ISBLANK(VLOOKUP(A7601,Questionnaire!A:KQ,63,FALSE)),"#",VLOOKUP(A7601,Questionnaire!A:KQ,63,FALSE))</f>
        <v>#</v>
      </c>
    </row>
    <row r="7602" spans="1:2">
      <c r="A7602" t="s">
        <v>374</v>
      </c>
      <c r="B7602" t="str">
        <f>IF(ISBLANK(VLOOKUP(A7602,Questionnaire!A:KQ,63,FALSE)),"#",VLOOKUP(A7602,Questionnaire!A:KQ,63,FALSE))</f>
        <v>#</v>
      </c>
    </row>
    <row r="7603" spans="1:2">
      <c r="A7603" t="s">
        <v>377</v>
      </c>
      <c r="B7603" t="str">
        <f>IF(ISBLANK(VLOOKUP(A7603,Questionnaire!A:KQ,63,FALSE)),"#",VLOOKUP(A7603,Questionnaire!A:KQ,63,FALSE))</f>
        <v>#</v>
      </c>
    </row>
    <row r="7604" spans="1:2">
      <c r="A7604" t="s">
        <v>379</v>
      </c>
      <c r="B7604" t="str">
        <f>IF(ISBLANK(VLOOKUP(A7604,Questionnaire!A:KQ,63,FALSE)),"#",VLOOKUP(A7604,Questionnaire!A:KQ,63,FALSE))</f>
        <v>#</v>
      </c>
    </row>
    <row r="7605" spans="1:2">
      <c r="A7605" t="s">
        <v>380</v>
      </c>
      <c r="B7605" t="str">
        <f>IF(ISBLANK(VLOOKUP(A7605,Questionnaire!A:KQ,63,FALSE)),"#",VLOOKUP(A7605,Questionnaire!A:KQ,63,FALSE))</f>
        <v>#</v>
      </c>
    </row>
    <row r="7606" spans="1:2">
      <c r="A7606" t="s">
        <v>381</v>
      </c>
      <c r="B7606" t="str">
        <f>IF(ISBLANK(VLOOKUP(A7606,Questionnaire!A:KQ,63,FALSE)),"#",VLOOKUP(A7606,Questionnaire!A:KQ,63,FALSE))</f>
        <v>#</v>
      </c>
    </row>
    <row r="7607" spans="1:2">
      <c r="A7607" t="s">
        <v>382</v>
      </c>
      <c r="B7607" t="str">
        <f>IF(ISBLANK(VLOOKUP(A7607,Questionnaire!A:KQ,63,FALSE)),"#",VLOOKUP(A7607,Questionnaire!A:KQ,63,FALSE))</f>
        <v>#</v>
      </c>
    </row>
    <row r="7608" spans="1:2">
      <c r="A7608" t="s">
        <v>384</v>
      </c>
      <c r="B7608" t="str">
        <f>IF(ISBLANK(VLOOKUP(A7608,Questionnaire!A:KQ,63,FALSE)),"#",VLOOKUP(A7608,Questionnaire!A:KQ,63,FALSE))</f>
        <v>#</v>
      </c>
    </row>
    <row r="7609" spans="1:2">
      <c r="A7609" t="s">
        <v>387</v>
      </c>
      <c r="B7609" t="str">
        <f>IF(ISBLANK(VLOOKUP(A7609,Questionnaire!A:KQ,63,FALSE)),"#",VLOOKUP(A7609,Questionnaire!A:KQ,63,FALSE))</f>
        <v>#</v>
      </c>
    </row>
    <row r="7610" spans="1:2">
      <c r="A7610" t="s">
        <v>391</v>
      </c>
      <c r="B7610" t="str">
        <f>IF(ISBLANK(VLOOKUP(A7610,Questionnaire!A:KQ,63,FALSE)),"#",VLOOKUP(A7610,Questionnaire!A:KQ,63,FALSE))</f>
        <v>#</v>
      </c>
    </row>
    <row r="7611" spans="1:2">
      <c r="A7611" t="s">
        <v>393</v>
      </c>
      <c r="B7611" t="str">
        <f>IF(ISBLANK(VLOOKUP(A7611,Questionnaire!A:KQ,63,FALSE)),"#",VLOOKUP(A7611,Questionnaire!A:KQ,63,FALSE))</f>
        <v>#</v>
      </c>
    </row>
    <row r="7612" spans="1:2">
      <c r="A7612" t="s">
        <v>395</v>
      </c>
      <c r="B7612" t="str">
        <f>IF(ISBLANK(VLOOKUP(A7612,Questionnaire!A:KQ,63,FALSE)),"#",VLOOKUP(A7612,Questionnaire!A:KQ,63,FALSE))</f>
        <v>#</v>
      </c>
    </row>
    <row r="7613" spans="1:2">
      <c r="A7613" t="s">
        <v>398</v>
      </c>
      <c r="B7613" t="str">
        <f>IF(ISBLANK(VLOOKUP(A7613,Questionnaire!A:KQ,63,FALSE)),"#",VLOOKUP(A7613,Questionnaire!A:KQ,63,FALSE))</f>
        <v>#</v>
      </c>
    </row>
    <row r="7614" spans="1:2">
      <c r="A7614" t="s">
        <v>402</v>
      </c>
      <c r="B7614" t="str">
        <f>IF(ISBLANK(VLOOKUP(A7614,Questionnaire!A:KQ,63,FALSE)),"#",VLOOKUP(A7614,Questionnaire!A:KQ,63,FALSE))</f>
        <v>#</v>
      </c>
    </row>
    <row r="7615" spans="1:2">
      <c r="A7615" t="s">
        <v>405</v>
      </c>
      <c r="B7615" t="str">
        <f>IF(ISBLANK(VLOOKUP(A7615,Questionnaire!A:KQ,63,FALSE)),"#",VLOOKUP(A7615,Questionnaire!A:KQ,63,FALSE))</f>
        <v>#</v>
      </c>
    </row>
    <row r="7616" spans="1:2">
      <c r="A7616" t="s">
        <v>409</v>
      </c>
      <c r="B7616" t="str">
        <f>IF(ISBLANK(VLOOKUP(A7616,Questionnaire!A:KQ,63,FALSE)),"#",VLOOKUP(A7616,Questionnaire!A:KQ,63,FALSE))</f>
        <v>#</v>
      </c>
    </row>
    <row r="7617" spans="1:2">
      <c r="A7617" t="s">
        <v>412</v>
      </c>
      <c r="B7617" t="str">
        <f>IF(ISBLANK(VLOOKUP(A7617,Questionnaire!A:KQ,63,FALSE)),"#",VLOOKUP(A7617,Questionnaire!A:KQ,63,FALSE))</f>
        <v>#</v>
      </c>
    </row>
    <row r="7618" spans="1:2">
      <c r="A7618" t="s">
        <v>415</v>
      </c>
      <c r="B7618" t="str">
        <f>IF(ISBLANK(VLOOKUP(A7618,Questionnaire!A:KQ,63,FALSE)),"#",VLOOKUP(A7618,Questionnaire!A:KQ,63,FALSE))</f>
        <v>#</v>
      </c>
    </row>
    <row r="7619" spans="1:2">
      <c r="A7619" t="s">
        <v>418</v>
      </c>
      <c r="B7619" t="str">
        <f>IF(ISBLANK(VLOOKUP(A7619,Questionnaire!A:KQ,63,FALSE)),"#",VLOOKUP(A7619,Questionnaire!A:KQ,63,FALSE))</f>
        <v>#</v>
      </c>
    </row>
    <row r="7620" spans="1:2">
      <c r="A7620" t="s">
        <v>421</v>
      </c>
      <c r="B7620" t="str">
        <f>IF(ISBLANK(VLOOKUP(A7620,Questionnaire!A:KQ,63,FALSE)),"#",VLOOKUP(A7620,Questionnaire!A:KQ,63,FALSE))</f>
        <v>#</v>
      </c>
    </row>
    <row r="7621" spans="1:2">
      <c r="A7621" t="s">
        <v>424</v>
      </c>
      <c r="B7621" t="str">
        <f>IF(ISBLANK(VLOOKUP(A7621,Questionnaire!A:KQ,63,FALSE)),"#",VLOOKUP(A7621,Questionnaire!A:KQ,63,FALSE))</f>
        <v>#</v>
      </c>
    </row>
    <row r="7622" spans="1:2">
      <c r="A7622" t="s">
        <v>429</v>
      </c>
      <c r="B7622" t="str">
        <f>IF(ISBLANK(VLOOKUP(A7622,Questionnaire!A:KQ,63,FALSE)),"#",VLOOKUP(A7622,Questionnaire!A:KQ,63,FALSE))</f>
        <v>#</v>
      </c>
    </row>
    <row r="7623" spans="1:2">
      <c r="A7623" t="s">
        <v>432</v>
      </c>
      <c r="B7623" t="str">
        <f>IF(ISBLANK(VLOOKUP(A7623,Questionnaire!A:KQ,63,FALSE)),"#",VLOOKUP(A7623,Questionnaire!A:KQ,63,FALSE))</f>
        <v>#</v>
      </c>
    </row>
    <row r="7624" spans="1:2">
      <c r="A7624" t="s">
        <v>435</v>
      </c>
      <c r="B7624" t="str">
        <f>IF(ISBLANK(VLOOKUP(A7624,Questionnaire!A:KQ,63,FALSE)),"#",VLOOKUP(A7624,Questionnaire!A:KQ,63,FALSE))</f>
        <v>#</v>
      </c>
    </row>
    <row r="7625" spans="1:2">
      <c r="A7625" t="s">
        <v>437</v>
      </c>
      <c r="B7625" t="str">
        <f>IF(ISBLANK(VLOOKUP(A7625,Questionnaire!A:KQ,63,FALSE)),"#",VLOOKUP(A7625,Questionnaire!A:KQ,63,FALSE))</f>
        <v>#</v>
      </c>
    </row>
    <row r="7626" spans="1:2">
      <c r="A7626" t="s">
        <v>439</v>
      </c>
      <c r="B7626" t="str">
        <f>IF(ISBLANK(VLOOKUP(A7626,Questionnaire!A:KQ,63,FALSE)),"#",VLOOKUP(A7626,Questionnaire!A:KQ,63,FALSE))</f>
        <v>#</v>
      </c>
    </row>
    <row r="7627" spans="1:2">
      <c r="A7627" t="s">
        <v>442</v>
      </c>
      <c r="B7627" t="str">
        <f>IF(ISBLANK(VLOOKUP(A7627,Questionnaire!A:KQ,63,FALSE)),"#",VLOOKUP(A7627,Questionnaire!A:KQ,63,FALSE))</f>
        <v>#</v>
      </c>
    </row>
    <row r="7628" spans="1:2">
      <c r="A7628" t="s">
        <v>445</v>
      </c>
      <c r="B7628" t="str">
        <f>IF(ISBLANK(VLOOKUP(A7628,Questionnaire!A:KQ,63,FALSE)),"#",VLOOKUP(A7628,Questionnaire!A:KQ,63,FALSE))</f>
        <v>#</v>
      </c>
    </row>
    <row r="7629" spans="1:2">
      <c r="A7629" t="s">
        <v>448</v>
      </c>
      <c r="B7629" t="str">
        <f>IF(ISBLANK(VLOOKUP(A7629,Questionnaire!A:KQ,63,FALSE)),"#",VLOOKUP(A7629,Questionnaire!A:KQ,63,FALSE))</f>
        <v>#</v>
      </c>
    </row>
    <row r="7630" spans="1:2">
      <c r="A7630" t="s">
        <v>452</v>
      </c>
      <c r="B7630" t="str">
        <f>IF(ISBLANK(VLOOKUP(A7630,Questionnaire!A:KQ,63,FALSE)),"#",VLOOKUP(A7630,Questionnaire!A:KQ,63,FALSE))</f>
        <v>#</v>
      </c>
    </row>
    <row r="7631" spans="1:2">
      <c r="A7631" t="s">
        <v>455</v>
      </c>
      <c r="B7631" t="str">
        <f>IF(ISBLANK(VLOOKUP(A7631,Questionnaire!A:KQ,63,FALSE)),"#",VLOOKUP(A7631,Questionnaire!A:KQ,63,FALSE))</f>
        <v>#</v>
      </c>
    </row>
    <row r="7632" spans="1:2">
      <c r="A7632" t="s">
        <v>458</v>
      </c>
      <c r="B7632" t="str">
        <f>IF(ISBLANK(VLOOKUP(A7632,Questionnaire!A:KQ,63,FALSE)),"#",VLOOKUP(A7632,Questionnaire!A:KQ,63,FALSE))</f>
        <v>#</v>
      </c>
    </row>
    <row r="7633" spans="1:3">
      <c r="A7633" t="s">
        <v>461</v>
      </c>
      <c r="B7633" t="str">
        <f>IF(ISBLANK(VLOOKUP(A7633,Questionnaire!A:KQ,63,FALSE)),"#",VLOOKUP(A7633,Questionnaire!A:KQ,63,FALSE))</f>
        <v>#</v>
      </c>
    </row>
    <row r="7634" spans="1:3">
      <c r="A7634" t="s">
        <v>465</v>
      </c>
      <c r="B7634" t="str">
        <f>IF(ISBLANK(VLOOKUP(A7634,Questionnaire!A:KQ,63,FALSE)),"#",VLOOKUP(A7634,Questionnaire!A:KQ,63,FALSE))</f>
        <v>#</v>
      </c>
    </row>
    <row r="7635" spans="1:3">
      <c r="A7635" t="s">
        <v>467</v>
      </c>
      <c r="B7635" t="str">
        <f>IF(ISBLANK(VLOOKUP(A7635,Questionnaire!A:KQ,63,FALSE)),"#",VLOOKUP(A7635,Questionnaire!A:KQ,63,FALSE))</f>
        <v>#</v>
      </c>
    </row>
    <row r="7636" spans="1:3">
      <c r="A7636" t="s">
        <v>469</v>
      </c>
      <c r="B7636" t="str">
        <f>IF(ISBLANK(VLOOKUP(A7636,Questionnaire!A:KQ,63,FALSE)),"#",VLOOKUP(A7636,Questionnaire!A:KQ,63,FALSE))</f>
        <v>#</v>
      </c>
    </row>
    <row r="7637" spans="1:3">
      <c r="A7637" t="s">
        <v>471</v>
      </c>
      <c r="B7637" t="str">
        <f>IF(ISBLANK(VLOOKUP(A7637,Questionnaire!A:KQ,63,FALSE)),"#",VLOOKUP(A7637,Questionnaire!A:KQ,63,FALSE))</f>
        <v>#</v>
      </c>
    </row>
    <row r="7638" spans="1:3">
      <c r="A7638" t="s">
        <v>473</v>
      </c>
      <c r="B7638" t="str">
        <f>IF(ISBLANK(VLOOKUP(A7638,Questionnaire!A:KQ,63,FALSE)),"#",VLOOKUP(A7638,Questionnaire!A:KQ,63,FALSE))</f>
        <v>#</v>
      </c>
    </row>
    <row r="7639" spans="1:3">
      <c r="A7639" t="s">
        <v>475</v>
      </c>
      <c r="B7639" t="str">
        <f>IF(ISBLANK(VLOOKUP(A7639,Questionnaire!A:KQ,63,FALSE)),"#",VLOOKUP(A7639,Questionnaire!A:KQ,63,FALSE))</f>
        <v>#</v>
      </c>
    </row>
    <row r="7640" spans="1:3">
      <c r="A7640" t="s">
        <v>185</v>
      </c>
      <c r="B7640" t="str">
        <f>IF(ISBLANK(VLOOKUP(A7640,Questionnaire!A:KQ,64,FALSE)),"#",VLOOKUP(A7640,Questionnaire!A:KQ,64,FALSE))</f>
        <v>#</v>
      </c>
      <c r="C7640">
        <v>61</v>
      </c>
    </row>
    <row r="7641" spans="1:3">
      <c r="A7641" t="s">
        <v>187</v>
      </c>
      <c r="B7641" t="str">
        <f>IF(ISNA(VLOOKUP(VLOOKUP(A7641,Questionnaire!A:KQ,64,FALSE),'CORA Encoding'!D:E,2,FALSE)),"#",VLOOKUP(VLOOKUP(A7641,Questionnaire!A:KQ,64,FALSE),'CORA Encoding'!D:E,2,FALSE))</f>
        <v>#</v>
      </c>
    </row>
    <row r="7642" spans="1:3">
      <c r="A7642" t="s">
        <v>189</v>
      </c>
      <c r="B7642" t="str">
        <f>IF(ISNA(VLOOKUP(VLOOKUP(A7642,Questionnaire!A:KQ,64,FALSE),'CORA Encoding'!G:H,2,FALSE)),"#",VLOOKUP(VLOOKUP(A7642,Questionnaire!A:KQ,64,FALSE),'CORA Encoding'!G:H,2,FALSE))</f>
        <v>#</v>
      </c>
    </row>
    <row r="7643" spans="1:3">
      <c r="A7643" t="s">
        <v>191</v>
      </c>
      <c r="B7643" t="str">
        <f>IF(ISNA(VLOOKUP(VLOOKUP(A7643,Questionnaire!A:KQ,64,FALSE),'Country List'!E:F,2,FALSE)),"#",VLOOKUP(VLOOKUP(A7643,Questionnaire!A:KQ,64,FALSE),'Country List'!E:F,2,FALSE))</f>
        <v>#</v>
      </c>
    </row>
    <row r="7644" spans="1:3">
      <c r="A7644" t="s">
        <v>193</v>
      </c>
      <c r="B7644" t="str">
        <f>IF(ISNA(VLOOKUP(VLOOKUP(A7644,Questionnaire!A:KQ,64,FALSE),'Industry List'!B:C,2,FALSE)),"#",VLOOKUP(VLOOKUP(A7644,Questionnaire!A:KQ,64,FALSE),'Industry List'!B:C,2,FALSE))</f>
        <v>#</v>
      </c>
    </row>
    <row r="7645" spans="1:3">
      <c r="A7645" t="s">
        <v>197</v>
      </c>
      <c r="B7645" t="str">
        <f>IF(ISBLANK(VLOOKUP(A7645,Questionnaire!A:KQ,64,FALSE)),"#",VLOOKUP(A7645,Questionnaire!A:KQ,64,FALSE))</f>
        <v>#</v>
      </c>
    </row>
    <row r="7646" spans="1:3">
      <c r="A7646" t="s">
        <v>201</v>
      </c>
      <c r="B7646" t="str">
        <f>IF(ISBLANK(VLOOKUP(A7646,Questionnaire!A:KQ,64,FALSE)),"#",VLOOKUP(A7646,Questionnaire!A:KQ,64,FALSE))</f>
        <v>#</v>
      </c>
    </row>
    <row r="7647" spans="1:3">
      <c r="A7647" t="s">
        <v>203</v>
      </c>
      <c r="B7647" t="str">
        <f>IF(ISNA(VLOOKUP(VLOOKUP(A7647,Questionnaire!A:KQ,64,FALSE),'CORA Encoding'!J:K,2,FALSE)),"#",VLOOKUP(VLOOKUP(A7647,Questionnaire!A:KQ,64,FALSE),'CORA Encoding'!J:K,2,FALSE))</f>
        <v>#</v>
      </c>
    </row>
    <row r="7648" spans="1:3">
      <c r="A7648" t="s">
        <v>208</v>
      </c>
      <c r="B7648" t="str">
        <f>IF(ISBLANK(VLOOKUP(A7648,Questionnaire!A:KQ,64,FALSE)),"#",VLOOKUP(A7648,Questionnaire!A:KQ,64,FALSE))</f>
        <v>#</v>
      </c>
    </row>
    <row r="7649" spans="1:2">
      <c r="A7649" t="s">
        <v>213</v>
      </c>
      <c r="B7649" t="str">
        <f>IF(ISBLANK(VLOOKUP(A7649,Questionnaire!A:KQ,64,FALSE)),"#",VLOOKUP(A7649,Questionnaire!A:KQ,64,FALSE))</f>
        <v>#</v>
      </c>
    </row>
    <row r="7650" spans="1:2">
      <c r="A7650" t="s">
        <v>215</v>
      </c>
      <c r="B7650" t="str">
        <f>IF(ISBLANK(VLOOKUP(A7650,Questionnaire!A:KQ,64,FALSE)),"#",VLOOKUP(A7650,Questionnaire!A:KQ,64,FALSE))</f>
        <v>#</v>
      </c>
    </row>
    <row r="7651" spans="1:2">
      <c r="A7651" t="s">
        <v>217</v>
      </c>
      <c r="B7651" t="str">
        <f>IF(ISBLANK(VLOOKUP(A7651,Questionnaire!A:KQ,64,FALSE)),"#",VLOOKUP(A7651,Questionnaire!A:KQ,64,FALSE))</f>
        <v>#</v>
      </c>
    </row>
    <row r="7652" spans="1:2">
      <c r="A7652" t="s">
        <v>219</v>
      </c>
      <c r="B7652" t="str">
        <f>IF(ISBLANK(VLOOKUP(A7652,Questionnaire!A:KQ,64,FALSE)),"#",VLOOKUP(A7652,Questionnaire!A:KQ,64,FALSE))</f>
        <v>#</v>
      </c>
    </row>
    <row r="7653" spans="1:2">
      <c r="A7653" t="s">
        <v>221</v>
      </c>
      <c r="B7653" t="str">
        <f>IF(ISBLANK(VLOOKUP(A7653,Questionnaire!A:KQ,64,FALSE)),"#",VLOOKUP(A7653,Questionnaire!A:KQ,64,FALSE))</f>
        <v>#</v>
      </c>
    </row>
    <row r="7654" spans="1:2">
      <c r="A7654" t="s">
        <v>223</v>
      </c>
      <c r="B7654" t="str">
        <f>IF(ISBLANK(VLOOKUP(A7654,Questionnaire!A:KQ,64,FALSE)),"#",VLOOKUP(A7654,Questionnaire!A:KQ,64,FALSE))</f>
        <v>#</v>
      </c>
    </row>
    <row r="7655" spans="1:2">
      <c r="A7655" t="s">
        <v>225</v>
      </c>
      <c r="B7655" t="str">
        <f>IF(ISBLANK(VLOOKUP(A7655,Questionnaire!A:KQ,64,FALSE)),"#",VLOOKUP(A7655,Questionnaire!A:KQ,64,FALSE))</f>
        <v>#</v>
      </c>
    </row>
    <row r="7656" spans="1:2">
      <c r="A7656" t="s">
        <v>227</v>
      </c>
      <c r="B7656" t="str">
        <f>IF(ISBLANK(VLOOKUP(A7656,Questionnaire!A:KQ,64,FALSE)),"#",VLOOKUP(A7656,Questionnaire!A:KQ,64,FALSE))</f>
        <v>#</v>
      </c>
    </row>
    <row r="7657" spans="1:2">
      <c r="A7657" t="s">
        <v>229</v>
      </c>
      <c r="B7657" t="str">
        <f>IF(ISBLANK(VLOOKUP(A7657,Questionnaire!A:KQ,64,FALSE)),"#",VLOOKUP(A7657,Questionnaire!A:KQ,64,FALSE))</f>
        <v>#</v>
      </c>
    </row>
    <row r="7658" spans="1:2">
      <c r="A7658" t="s">
        <v>231</v>
      </c>
      <c r="B7658" t="str">
        <f>IF(ISBLANK(VLOOKUP(A7658,Questionnaire!A:KQ,64,FALSE)),"#",VLOOKUP(A7658,Questionnaire!A:KQ,64,FALSE))</f>
        <v>#</v>
      </c>
    </row>
    <row r="7659" spans="1:2">
      <c r="A7659" t="s">
        <v>233</v>
      </c>
      <c r="B7659" t="str">
        <f>IF(ISBLANK(VLOOKUP(A7659,Questionnaire!A:KQ,64,FALSE)),"#",VLOOKUP(A7659,Questionnaire!A:KQ,64,FALSE))</f>
        <v>#</v>
      </c>
    </row>
    <row r="7660" spans="1:2">
      <c r="A7660" t="s">
        <v>235</v>
      </c>
      <c r="B7660" t="str">
        <f>IF(ISBLANK(VLOOKUP(A7660,Questionnaire!A:KQ,64,FALSE)),"#",VLOOKUP(A7660,Questionnaire!A:KQ,64,FALSE))</f>
        <v>#</v>
      </c>
    </row>
    <row r="7661" spans="1:2">
      <c r="A7661" t="s">
        <v>237</v>
      </c>
      <c r="B7661" t="str">
        <f>IF(ISBLANK(VLOOKUP(A7661,Questionnaire!A:KQ,64,FALSE)),"#",VLOOKUP(A7661,Questionnaire!A:KQ,64,FALSE))</f>
        <v>#</v>
      </c>
    </row>
    <row r="7662" spans="1:2">
      <c r="A7662" t="s">
        <v>239</v>
      </c>
      <c r="B7662" t="str">
        <f>IF(ISBLANK(VLOOKUP(A7662,Questionnaire!A:KQ,64,FALSE)),"#",VLOOKUP(A7662,Questionnaire!A:KQ,64,FALSE))</f>
        <v>#</v>
      </c>
    </row>
    <row r="7663" spans="1:2">
      <c r="A7663" t="s">
        <v>242</v>
      </c>
      <c r="B7663" t="str">
        <f>IF(ISBLANK(VLOOKUP(A7663,Questionnaire!A:KQ,64,FALSE)),"#",VLOOKUP(A7663,Questionnaire!A:KQ,64,FALSE))</f>
        <v>#</v>
      </c>
    </row>
    <row r="7664" spans="1:2">
      <c r="A7664" t="s">
        <v>245</v>
      </c>
      <c r="B7664" t="str">
        <f>IF(ISBLANK(VLOOKUP(A7664,Questionnaire!A:KQ,64,FALSE)),"#",VLOOKUP(A7664,Questionnaire!A:KQ,64,FALSE))</f>
        <v>#</v>
      </c>
    </row>
    <row r="7665" spans="1:2">
      <c r="A7665" t="s">
        <v>247</v>
      </c>
      <c r="B7665" t="str">
        <f>IF(ISBLANK(VLOOKUP(A7665,Questionnaire!A:KQ,64,FALSE)),"#",VLOOKUP(A7665,Questionnaire!A:KQ,64,FALSE))</f>
        <v>#</v>
      </c>
    </row>
    <row r="7666" spans="1:2">
      <c r="A7666" t="s">
        <v>249</v>
      </c>
      <c r="B7666" t="str">
        <f>IF(ISBLANK(VLOOKUP(A7666,Questionnaire!A:KQ,64,FALSE)),"#",VLOOKUP(A7666,Questionnaire!A:KQ,64,FALSE))</f>
        <v>#</v>
      </c>
    </row>
    <row r="7667" spans="1:2">
      <c r="A7667" t="s">
        <v>250</v>
      </c>
      <c r="B7667" t="str">
        <f>IF(ISBLANK(VLOOKUP(A7667,Questionnaire!A:KQ,64,FALSE)),"#",VLOOKUP(A7667,Questionnaire!A:KQ,64,FALSE))</f>
        <v>#</v>
      </c>
    </row>
    <row r="7668" spans="1:2">
      <c r="A7668" t="s">
        <v>252</v>
      </c>
      <c r="B7668" t="str">
        <f>IF(ISBLANK(VLOOKUP(A7668,Questionnaire!A:KQ,64,FALSE)),"#",VLOOKUP(A7668,Questionnaire!A:KQ,64,FALSE))</f>
        <v>#</v>
      </c>
    </row>
    <row r="7669" spans="1:2">
      <c r="A7669" t="s">
        <v>255</v>
      </c>
      <c r="B7669" t="str">
        <f>IF(ISBLANK(VLOOKUP(A7669,Questionnaire!A:KQ,64,FALSE)),"#",VLOOKUP(A7669,Questionnaire!A:KQ,64,FALSE))</f>
        <v>#</v>
      </c>
    </row>
    <row r="7670" spans="1:2">
      <c r="A7670" t="s">
        <v>258</v>
      </c>
      <c r="B7670" t="str">
        <f>IF(ISNA(VLOOKUP(VLOOKUP(A7670,Questionnaire!A:KQ,64,FALSE),'CORA Encoding'!M:N,2,FALSE)),"#",VLOOKUP(VLOOKUP(A7670,Questionnaire!A:KQ,64,FALSE),'CORA Encoding'!M:N,2,FALSE))</f>
        <v>#</v>
      </c>
    </row>
    <row r="7671" spans="1:2">
      <c r="A7671" t="s">
        <v>261</v>
      </c>
      <c r="B7671" t="str">
        <f>IF(ISBLANK(VLOOKUP(A7671,Questionnaire!A:KQ,64,FALSE)),"#",VLOOKUP(A7671,Questionnaire!A:KQ,64,FALSE))</f>
        <v>#</v>
      </c>
    </row>
    <row r="7672" spans="1:2">
      <c r="A7672" t="s">
        <v>263</v>
      </c>
      <c r="B7672" t="str">
        <f>IF(ISBLANK(VLOOKUP(A7672,Questionnaire!A:KQ,64,FALSE)),"#",VLOOKUP(A7672,Questionnaire!A:KQ,64,FALSE))</f>
        <v>#</v>
      </c>
    </row>
    <row r="7673" spans="1:2">
      <c r="A7673" t="s">
        <v>265</v>
      </c>
      <c r="B7673" t="str">
        <f>IF(ISBLANK(VLOOKUP(A7673,Questionnaire!A:KQ,64,FALSE)),"#",VLOOKUP(A7673,Questionnaire!A:KQ,64,FALSE))</f>
        <v>#</v>
      </c>
    </row>
    <row r="7674" spans="1:2">
      <c r="A7674" t="s">
        <v>267</v>
      </c>
      <c r="B7674" t="str">
        <f>IF(ISBLANK(VLOOKUP(A7674,Questionnaire!A:KQ,64,FALSE)),"#",VLOOKUP(A7674,Questionnaire!A:KQ,64,FALSE))</f>
        <v>#</v>
      </c>
    </row>
    <row r="7675" spans="1:2">
      <c r="A7675" t="s">
        <v>269</v>
      </c>
      <c r="B7675" t="str">
        <f>IF(ISBLANK(VLOOKUP(A7675,Questionnaire!A:KQ,64,FALSE)),"#",VLOOKUP(A7675,Questionnaire!A:KQ,64,FALSE))</f>
        <v>#</v>
      </c>
    </row>
    <row r="7676" spans="1:2">
      <c r="A7676" t="s">
        <v>274</v>
      </c>
      <c r="B7676" t="str">
        <f>IF(ISBLANK(VLOOKUP(A7676,Questionnaire!A:KQ,64,FALSE)),"#",VLOOKUP(A7676,Questionnaire!A:KQ,64,FALSE))</f>
        <v>#</v>
      </c>
    </row>
    <row r="7677" spans="1:2">
      <c r="A7677" t="s">
        <v>276</v>
      </c>
      <c r="B7677" t="str">
        <f>IF(ISBLANK(VLOOKUP(A7677,Questionnaire!A:KQ,64,FALSE)),"#",VLOOKUP(A7677,Questionnaire!A:KQ,64,FALSE))</f>
        <v>#</v>
      </c>
    </row>
    <row r="7678" spans="1:2">
      <c r="A7678" t="s">
        <v>278</v>
      </c>
      <c r="B7678" t="str">
        <f>IF(ISBLANK(VLOOKUP(A7678,Questionnaire!A:KQ,64,FALSE)),"#",VLOOKUP(A7678,Questionnaire!A:KQ,64,FALSE))</f>
        <v>#</v>
      </c>
    </row>
    <row r="7679" spans="1:2">
      <c r="A7679" t="s">
        <v>280</v>
      </c>
      <c r="B7679" t="str">
        <f>IF(ISBLANK(VLOOKUP(A7679,Questionnaire!A:KQ,64,FALSE)),"#",VLOOKUP(A7679,Questionnaire!A:KQ,64,FALSE))</f>
        <v>#</v>
      </c>
    </row>
    <row r="7680" spans="1:2">
      <c r="A7680" t="s">
        <v>282</v>
      </c>
      <c r="B7680" t="str">
        <f>IF(ISBLANK(VLOOKUP(A7680,Questionnaire!A:KQ,64,FALSE)),"#",VLOOKUP(A7680,Questionnaire!A:KQ,64,FALSE))</f>
        <v>#</v>
      </c>
    </row>
    <row r="7681" spans="1:2">
      <c r="A7681" t="s">
        <v>286</v>
      </c>
      <c r="B7681" t="str">
        <f>IF(ISBLANK(VLOOKUP(A7681,Questionnaire!A:KQ,64,FALSE)),"#",VLOOKUP(A7681,Questionnaire!A:KQ,64,FALSE))</f>
        <v>#</v>
      </c>
    </row>
    <row r="7682" spans="1:2">
      <c r="A7682" t="s">
        <v>288</v>
      </c>
      <c r="B7682" t="str">
        <f>IF(ISBLANK(VLOOKUP(A7682,Questionnaire!A:KQ,64,FALSE)),"#",VLOOKUP(A7682,Questionnaire!A:KQ,64,FALSE))</f>
        <v>#</v>
      </c>
    </row>
    <row r="7683" spans="1:2">
      <c r="A7683" t="s">
        <v>290</v>
      </c>
      <c r="B7683" t="str">
        <f>IF(ISBLANK(VLOOKUP(A7683,Questionnaire!A:KQ,64,FALSE)),"#",VLOOKUP(A7683,Questionnaire!A:KQ,64,FALSE))</f>
        <v>#</v>
      </c>
    </row>
    <row r="7684" spans="1:2">
      <c r="A7684" t="s">
        <v>292</v>
      </c>
      <c r="B7684" t="str">
        <f>IF(ISBLANK(VLOOKUP(A7684,Questionnaire!A:KQ,64,FALSE)),"#",VLOOKUP(A7684,Questionnaire!A:KQ,64,FALSE))</f>
        <v>#</v>
      </c>
    </row>
    <row r="7685" spans="1:2">
      <c r="A7685" t="s">
        <v>294</v>
      </c>
      <c r="B7685" t="str">
        <f>IF(ISBLANK(VLOOKUP(A7685,Questionnaire!A:KQ,64,FALSE)),"#",VLOOKUP(A7685,Questionnaire!A:KQ,64,FALSE))</f>
        <v>#</v>
      </c>
    </row>
    <row r="7686" spans="1:2">
      <c r="A7686" t="s">
        <v>296</v>
      </c>
      <c r="B7686" t="str">
        <f>IF(ISBLANK(VLOOKUP(A7686,Questionnaire!A:KQ,64,FALSE)),"#",VLOOKUP(A7686,Questionnaire!A:KQ,64,FALSE))</f>
        <v>#</v>
      </c>
    </row>
    <row r="7687" spans="1:2">
      <c r="A7687" t="s">
        <v>301</v>
      </c>
      <c r="B7687" t="str">
        <f>IF(ISBLANK(VLOOKUP(A7687,Questionnaire!A:KQ,64,FALSE)),"#",VLOOKUP(A7687,Questionnaire!A:KQ,64,FALSE))</f>
        <v>#</v>
      </c>
    </row>
    <row r="7688" spans="1:2">
      <c r="A7688" t="s">
        <v>303</v>
      </c>
      <c r="B7688" t="str">
        <f>IF(ISBLANK(VLOOKUP(A7688,Questionnaire!A:KQ,64,FALSE)),"#",VLOOKUP(A7688,Questionnaire!A:KQ,64,FALSE))</f>
        <v>#</v>
      </c>
    </row>
    <row r="7689" spans="1:2">
      <c r="A7689" t="s">
        <v>305</v>
      </c>
      <c r="B7689" t="str">
        <f>IF(ISBLANK(VLOOKUP(A7689,Questionnaire!A:KQ,64,FALSE)),"#",VLOOKUP(A7689,Questionnaire!A:KQ,64,FALSE))</f>
        <v>#</v>
      </c>
    </row>
    <row r="7690" spans="1:2">
      <c r="A7690" t="s">
        <v>307</v>
      </c>
      <c r="B7690" t="str">
        <f>IF(ISBLANK(VLOOKUP(A7690,Questionnaire!A:KQ,64,FALSE)),"#",VLOOKUP(A7690,Questionnaire!A:KQ,64,FALSE))</f>
        <v>#</v>
      </c>
    </row>
    <row r="7691" spans="1:2">
      <c r="A7691" t="s">
        <v>311</v>
      </c>
      <c r="B7691" t="str">
        <f>IF(ISBLANK(VLOOKUP(A7691,Questionnaire!A:KQ,64,FALSE)),"#",VLOOKUP(A7691,Questionnaire!A:KQ,64,FALSE))</f>
        <v>#</v>
      </c>
    </row>
    <row r="7692" spans="1:2">
      <c r="A7692" t="s">
        <v>313</v>
      </c>
      <c r="B7692" t="str">
        <f>IF(ISBLANK(VLOOKUP(A7692,Questionnaire!A:KQ,64,FALSE)),"#",VLOOKUP(A7692,Questionnaire!A:KQ,64,FALSE))</f>
        <v>#</v>
      </c>
    </row>
    <row r="7693" spans="1:2">
      <c r="A7693" t="s">
        <v>314</v>
      </c>
      <c r="B7693" t="str">
        <f>IF(ISBLANK(VLOOKUP(A7693,Questionnaire!A:KQ,64,FALSE)),"#",VLOOKUP(A7693,Questionnaire!A:KQ,64,FALSE))</f>
        <v>#</v>
      </c>
    </row>
    <row r="7694" spans="1:2">
      <c r="A7694" t="s">
        <v>315</v>
      </c>
      <c r="B7694" t="str">
        <f>IF(ISBLANK(VLOOKUP(A7694,Questionnaire!A:KQ,64,FALSE)),"#",VLOOKUP(A7694,Questionnaire!A:KQ,64,FALSE))</f>
        <v>#</v>
      </c>
    </row>
    <row r="7695" spans="1:2">
      <c r="A7695" t="s">
        <v>317</v>
      </c>
      <c r="B7695" t="str">
        <f>IF(ISBLANK(VLOOKUP(A7695,Questionnaire!A:KQ,64,FALSE)),"#",VLOOKUP(A7695,Questionnaire!A:KQ,64,FALSE))</f>
        <v>#</v>
      </c>
    </row>
    <row r="7696" spans="1:2">
      <c r="A7696" t="s">
        <v>319</v>
      </c>
      <c r="B7696" t="str">
        <f>IF(ISBLANK(VLOOKUP(A7696,Questionnaire!A:KQ,64,FALSE)),"#",VLOOKUP(A7696,Questionnaire!A:KQ,64,FALSE))</f>
        <v>#</v>
      </c>
    </row>
    <row r="7697" spans="1:2">
      <c r="A7697" t="s">
        <v>322</v>
      </c>
      <c r="B7697" t="str">
        <f>IF(ISBLANK(VLOOKUP(A7697,Questionnaire!A:KQ,64,FALSE)),"#",VLOOKUP(A7697,Questionnaire!A:KQ,64,FALSE))</f>
        <v>#</v>
      </c>
    </row>
    <row r="7698" spans="1:2">
      <c r="A7698" t="s">
        <v>326</v>
      </c>
      <c r="B7698" t="str">
        <f>IF(ISBLANK(VLOOKUP(A7698,Questionnaire!A:KQ,64,FALSE)),"#",VLOOKUP(A7698,Questionnaire!A:KQ,64,FALSE))</f>
        <v>#</v>
      </c>
    </row>
    <row r="7699" spans="1:2">
      <c r="A7699" t="s">
        <v>328</v>
      </c>
      <c r="B7699" t="str">
        <f>IF(ISBLANK(VLOOKUP(A7699,Questionnaire!A:KQ,64,FALSE)),"#",VLOOKUP(A7699,Questionnaire!A:KQ,64,FALSE))</f>
        <v>#</v>
      </c>
    </row>
    <row r="7700" spans="1:2">
      <c r="A7700" t="s">
        <v>332</v>
      </c>
      <c r="B7700" t="str">
        <f>IF(ISBLANK(VLOOKUP(A7700,Questionnaire!A:KQ,64,FALSE)),"#",VLOOKUP(A7700,Questionnaire!A:KQ,64,FALSE))</f>
        <v>#</v>
      </c>
    </row>
    <row r="7701" spans="1:2">
      <c r="A7701" t="s">
        <v>333</v>
      </c>
      <c r="B7701" t="str">
        <f>IF(ISBLANK(VLOOKUP(A7701,Questionnaire!A:KQ,64,FALSE)),"#",VLOOKUP(A7701,Questionnaire!A:KQ,64,FALSE))</f>
        <v>#</v>
      </c>
    </row>
    <row r="7702" spans="1:2">
      <c r="A7702" t="s">
        <v>334</v>
      </c>
      <c r="B7702" t="str">
        <f>IF(ISBLANK(VLOOKUP(A7702,Questionnaire!A:KQ,64,FALSE)),"#",VLOOKUP(A7702,Questionnaire!A:KQ,64,FALSE))</f>
        <v>#</v>
      </c>
    </row>
    <row r="7703" spans="1:2">
      <c r="A7703" t="s">
        <v>335</v>
      </c>
      <c r="B7703" t="str">
        <f>IF(ISBLANK(VLOOKUP(A7703,Questionnaire!A:KQ,64,FALSE)),"#",VLOOKUP(A7703,Questionnaire!A:KQ,64,FALSE))</f>
        <v>#</v>
      </c>
    </row>
    <row r="7704" spans="1:2">
      <c r="A7704" t="s">
        <v>336</v>
      </c>
      <c r="B7704" t="str">
        <f>IF(ISBLANK(VLOOKUP(A7704,Questionnaire!A:KQ,64,FALSE)),"#",VLOOKUP(A7704,Questionnaire!A:KQ,64,FALSE))</f>
        <v>#</v>
      </c>
    </row>
    <row r="7705" spans="1:2">
      <c r="A7705" t="s">
        <v>337</v>
      </c>
      <c r="B7705" t="str">
        <f>IF(ISBLANK(VLOOKUP(A7705,Questionnaire!A:KQ,64,FALSE)),"#",VLOOKUP(A7705,Questionnaire!A:KQ,64,FALSE))</f>
        <v>#</v>
      </c>
    </row>
    <row r="7706" spans="1:2">
      <c r="A7706" t="s">
        <v>338</v>
      </c>
      <c r="B7706" t="str">
        <f>IF(ISBLANK(VLOOKUP(A7706,Questionnaire!A:KQ,64,FALSE)),"#",VLOOKUP(A7706,Questionnaire!A:KQ,64,FALSE))</f>
        <v>#</v>
      </c>
    </row>
    <row r="7707" spans="1:2">
      <c r="A7707" t="s">
        <v>339</v>
      </c>
      <c r="B7707" t="str">
        <f>IF(ISBLANK(VLOOKUP(A7707,Questionnaire!A:KQ,64,FALSE)),"#",VLOOKUP(A7707,Questionnaire!A:KQ,64,FALSE))</f>
        <v>#</v>
      </c>
    </row>
    <row r="7708" spans="1:2">
      <c r="A7708" t="s">
        <v>340</v>
      </c>
      <c r="B7708" t="str">
        <f>IF(ISBLANK(VLOOKUP(A7708,Questionnaire!A:KQ,64,FALSE)),"#",VLOOKUP(A7708,Questionnaire!A:KQ,64,FALSE))</f>
        <v>#</v>
      </c>
    </row>
    <row r="7709" spans="1:2">
      <c r="A7709" t="s">
        <v>341</v>
      </c>
      <c r="B7709" t="str">
        <f>IF(ISBLANK(VLOOKUP(A7709,Questionnaire!A:KQ,64,FALSE)),"#",VLOOKUP(A7709,Questionnaire!A:KQ,64,FALSE))</f>
        <v>#</v>
      </c>
    </row>
    <row r="7710" spans="1:2">
      <c r="A7710" t="s">
        <v>342</v>
      </c>
      <c r="B7710" t="str">
        <f>IF(ISBLANK(VLOOKUP(A7710,Questionnaire!A:KQ,64,FALSE)),"#",VLOOKUP(A7710,Questionnaire!A:KQ,64,FALSE))</f>
        <v>#</v>
      </c>
    </row>
    <row r="7711" spans="1:2">
      <c r="A7711" t="s">
        <v>343</v>
      </c>
      <c r="B7711" t="str">
        <f>IF(ISBLANK(VLOOKUP(A7711,Questionnaire!A:KQ,64,FALSE)),"#",VLOOKUP(A7711,Questionnaire!A:KQ,64,FALSE))</f>
        <v>#</v>
      </c>
    </row>
    <row r="7712" spans="1:2">
      <c r="A7712" t="s">
        <v>344</v>
      </c>
      <c r="B7712" t="str">
        <f>IF(ISBLANK(VLOOKUP(A7712,Questionnaire!A:KQ,64,FALSE)),"#",VLOOKUP(A7712,Questionnaire!A:KQ,64,FALSE))</f>
        <v>#</v>
      </c>
    </row>
    <row r="7713" spans="1:2">
      <c r="A7713" t="s">
        <v>345</v>
      </c>
      <c r="B7713" t="str">
        <f>IF(ISBLANK(VLOOKUP(A7713,Questionnaire!A:KQ,64,FALSE)),"#",VLOOKUP(A7713,Questionnaire!A:KQ,64,FALSE))</f>
        <v>#</v>
      </c>
    </row>
    <row r="7714" spans="1:2">
      <c r="A7714" t="s">
        <v>348</v>
      </c>
      <c r="B7714" t="str">
        <f>IF(ISBLANK(VLOOKUP(A7714,Questionnaire!A:KQ,64,FALSE)),"#",VLOOKUP(A7714,Questionnaire!A:KQ,64,FALSE))</f>
        <v>#</v>
      </c>
    </row>
    <row r="7715" spans="1:2">
      <c r="A7715" t="s">
        <v>353</v>
      </c>
      <c r="B7715" t="str">
        <f>IF(ISBLANK(VLOOKUP(A7715,Questionnaire!A:KQ,64,FALSE)),"#",VLOOKUP(A7715,Questionnaire!A:KQ,64,FALSE))</f>
        <v>#</v>
      </c>
    </row>
    <row r="7716" spans="1:2">
      <c r="A7716" t="s">
        <v>354</v>
      </c>
      <c r="B7716" t="str">
        <f>IF(ISBLANK(VLOOKUP(A7716,Questionnaire!A:KQ,64,FALSE)),"#",VLOOKUP(A7716,Questionnaire!A:KQ,64,FALSE))</f>
        <v>#</v>
      </c>
    </row>
    <row r="7717" spans="1:2">
      <c r="A7717" t="s">
        <v>355</v>
      </c>
      <c r="B7717" t="str">
        <f>IF(ISBLANK(VLOOKUP(A7717,Questionnaire!A:KQ,64,FALSE)),"#",VLOOKUP(A7717,Questionnaire!A:KQ,64,FALSE))</f>
        <v>#</v>
      </c>
    </row>
    <row r="7718" spans="1:2">
      <c r="A7718" t="s">
        <v>356</v>
      </c>
      <c r="B7718" t="str">
        <f>IF(ISBLANK(VLOOKUP(A7718,Questionnaire!A:KQ,64,FALSE)),"#",VLOOKUP(A7718,Questionnaire!A:KQ,64,FALSE))</f>
        <v>#</v>
      </c>
    </row>
    <row r="7719" spans="1:2">
      <c r="A7719" t="s">
        <v>357</v>
      </c>
      <c r="B7719" t="str">
        <f>IF(ISBLANK(VLOOKUP(A7719,Questionnaire!A:KQ,64,FALSE)),"#",VLOOKUP(A7719,Questionnaire!A:KQ,64,FALSE))</f>
        <v>#</v>
      </c>
    </row>
    <row r="7720" spans="1:2">
      <c r="A7720" t="s">
        <v>360</v>
      </c>
      <c r="B7720" t="str">
        <f>IF(ISBLANK(VLOOKUP(A7720,Questionnaire!A:KQ,64,FALSE)),"#",VLOOKUP(A7720,Questionnaire!A:KQ,64,FALSE))</f>
        <v>#</v>
      </c>
    </row>
    <row r="7721" spans="1:2">
      <c r="A7721" t="s">
        <v>362</v>
      </c>
      <c r="B7721" t="str">
        <f>IF(ISBLANK(VLOOKUP(A7721,Questionnaire!A:KQ,64,FALSE)),"#",VLOOKUP(A7721,Questionnaire!A:KQ,64,FALSE))</f>
        <v>#</v>
      </c>
    </row>
    <row r="7722" spans="1:2">
      <c r="A7722" t="s">
        <v>363</v>
      </c>
      <c r="B7722" t="str">
        <f>IF(ISBLANK(VLOOKUP(A7722,Questionnaire!A:KQ,64,FALSE)),"#",VLOOKUP(A7722,Questionnaire!A:KQ,64,FALSE))</f>
        <v>#</v>
      </c>
    </row>
    <row r="7723" spans="1:2">
      <c r="A7723" t="s">
        <v>364</v>
      </c>
      <c r="B7723" t="str">
        <f>IF(ISBLANK(VLOOKUP(A7723,Questionnaire!A:KQ,64,FALSE)),"#",VLOOKUP(A7723,Questionnaire!A:KQ,64,FALSE))</f>
        <v>#</v>
      </c>
    </row>
    <row r="7724" spans="1:2">
      <c r="A7724" t="s">
        <v>365</v>
      </c>
      <c r="B7724" t="str">
        <f>IF(ISBLANK(VLOOKUP(A7724,Questionnaire!A:KQ,64,FALSE)),"#",VLOOKUP(A7724,Questionnaire!A:KQ,64,FALSE))</f>
        <v>#</v>
      </c>
    </row>
    <row r="7725" spans="1:2">
      <c r="A7725" t="s">
        <v>366</v>
      </c>
      <c r="B7725" t="str">
        <f>IF(ISBLANK(VLOOKUP(A7725,Questionnaire!A:KQ,64,FALSE)),"#",VLOOKUP(A7725,Questionnaire!A:KQ,64,FALSE))</f>
        <v>#</v>
      </c>
    </row>
    <row r="7726" spans="1:2">
      <c r="A7726" t="s">
        <v>371</v>
      </c>
      <c r="B7726" t="str">
        <f>IF(ISBLANK(VLOOKUP(A7726,Questionnaire!A:KQ,64,FALSE)),"#",VLOOKUP(A7726,Questionnaire!A:KQ,64,FALSE))</f>
        <v>#</v>
      </c>
    </row>
    <row r="7727" spans="1:2">
      <c r="A7727" t="s">
        <v>372</v>
      </c>
      <c r="B7727" t="str">
        <f>IF(ISBLANK(VLOOKUP(A7727,Questionnaire!A:KQ,64,FALSE)),"#",VLOOKUP(A7727,Questionnaire!A:KQ,64,FALSE))</f>
        <v>#</v>
      </c>
    </row>
    <row r="7728" spans="1:2">
      <c r="A7728" t="s">
        <v>373</v>
      </c>
      <c r="B7728" t="str">
        <f>IF(ISBLANK(VLOOKUP(A7728,Questionnaire!A:KQ,64,FALSE)),"#",VLOOKUP(A7728,Questionnaire!A:KQ,64,FALSE))</f>
        <v>#</v>
      </c>
    </row>
    <row r="7729" spans="1:2">
      <c r="A7729" t="s">
        <v>374</v>
      </c>
      <c r="B7729" t="str">
        <f>IF(ISBLANK(VLOOKUP(A7729,Questionnaire!A:KQ,64,FALSE)),"#",VLOOKUP(A7729,Questionnaire!A:KQ,64,FALSE))</f>
        <v>#</v>
      </c>
    </row>
    <row r="7730" spans="1:2">
      <c r="A7730" t="s">
        <v>377</v>
      </c>
      <c r="B7730" t="str">
        <f>IF(ISBLANK(VLOOKUP(A7730,Questionnaire!A:KQ,64,FALSE)),"#",VLOOKUP(A7730,Questionnaire!A:KQ,64,FALSE))</f>
        <v>#</v>
      </c>
    </row>
    <row r="7731" spans="1:2">
      <c r="A7731" t="s">
        <v>379</v>
      </c>
      <c r="B7731" t="str">
        <f>IF(ISBLANK(VLOOKUP(A7731,Questionnaire!A:KQ,64,FALSE)),"#",VLOOKUP(A7731,Questionnaire!A:KQ,64,FALSE))</f>
        <v>#</v>
      </c>
    </row>
    <row r="7732" spans="1:2">
      <c r="A7732" t="s">
        <v>380</v>
      </c>
      <c r="B7732" t="str">
        <f>IF(ISBLANK(VLOOKUP(A7732,Questionnaire!A:KQ,64,FALSE)),"#",VLOOKUP(A7732,Questionnaire!A:KQ,64,FALSE))</f>
        <v>#</v>
      </c>
    </row>
    <row r="7733" spans="1:2">
      <c r="A7733" t="s">
        <v>381</v>
      </c>
      <c r="B7733" t="str">
        <f>IF(ISBLANK(VLOOKUP(A7733,Questionnaire!A:KQ,64,FALSE)),"#",VLOOKUP(A7733,Questionnaire!A:KQ,64,FALSE))</f>
        <v>#</v>
      </c>
    </row>
    <row r="7734" spans="1:2">
      <c r="A7734" t="s">
        <v>382</v>
      </c>
      <c r="B7734" t="str">
        <f>IF(ISBLANK(VLOOKUP(A7734,Questionnaire!A:KQ,64,FALSE)),"#",VLOOKUP(A7734,Questionnaire!A:KQ,64,FALSE))</f>
        <v>#</v>
      </c>
    </row>
    <row r="7735" spans="1:2">
      <c r="A7735" t="s">
        <v>384</v>
      </c>
      <c r="B7735" t="str">
        <f>IF(ISBLANK(VLOOKUP(A7735,Questionnaire!A:KQ,64,FALSE)),"#",VLOOKUP(A7735,Questionnaire!A:KQ,64,FALSE))</f>
        <v>#</v>
      </c>
    </row>
    <row r="7736" spans="1:2">
      <c r="A7736" t="s">
        <v>387</v>
      </c>
      <c r="B7736" t="str">
        <f>IF(ISBLANK(VLOOKUP(A7736,Questionnaire!A:KQ,64,FALSE)),"#",VLOOKUP(A7736,Questionnaire!A:KQ,64,FALSE))</f>
        <v>#</v>
      </c>
    </row>
    <row r="7737" spans="1:2">
      <c r="A7737" t="s">
        <v>391</v>
      </c>
      <c r="B7737" t="str">
        <f>IF(ISBLANK(VLOOKUP(A7737,Questionnaire!A:KQ,64,FALSE)),"#",VLOOKUP(A7737,Questionnaire!A:KQ,64,FALSE))</f>
        <v>#</v>
      </c>
    </row>
    <row r="7738" spans="1:2">
      <c r="A7738" t="s">
        <v>393</v>
      </c>
      <c r="B7738" t="str">
        <f>IF(ISBLANK(VLOOKUP(A7738,Questionnaire!A:KQ,64,FALSE)),"#",VLOOKUP(A7738,Questionnaire!A:KQ,64,FALSE))</f>
        <v>#</v>
      </c>
    </row>
    <row r="7739" spans="1:2">
      <c r="A7739" t="s">
        <v>395</v>
      </c>
      <c r="B7739" t="str">
        <f>IF(ISBLANK(VLOOKUP(A7739,Questionnaire!A:KQ,64,FALSE)),"#",VLOOKUP(A7739,Questionnaire!A:KQ,64,FALSE))</f>
        <v>#</v>
      </c>
    </row>
    <row r="7740" spans="1:2">
      <c r="A7740" t="s">
        <v>398</v>
      </c>
      <c r="B7740" t="str">
        <f>IF(ISBLANK(VLOOKUP(A7740,Questionnaire!A:KQ,64,FALSE)),"#",VLOOKUP(A7740,Questionnaire!A:KQ,64,FALSE))</f>
        <v>#</v>
      </c>
    </row>
    <row r="7741" spans="1:2">
      <c r="A7741" t="s">
        <v>402</v>
      </c>
      <c r="B7741" t="str">
        <f>IF(ISBLANK(VLOOKUP(A7741,Questionnaire!A:KQ,64,FALSE)),"#",VLOOKUP(A7741,Questionnaire!A:KQ,64,FALSE))</f>
        <v>#</v>
      </c>
    </row>
    <row r="7742" spans="1:2">
      <c r="A7742" t="s">
        <v>405</v>
      </c>
      <c r="B7742" t="str">
        <f>IF(ISBLANK(VLOOKUP(A7742,Questionnaire!A:KQ,64,FALSE)),"#",VLOOKUP(A7742,Questionnaire!A:KQ,64,FALSE))</f>
        <v>#</v>
      </c>
    </row>
    <row r="7743" spans="1:2">
      <c r="A7743" t="s">
        <v>409</v>
      </c>
      <c r="B7743" t="str">
        <f>IF(ISBLANK(VLOOKUP(A7743,Questionnaire!A:KQ,64,FALSE)),"#",VLOOKUP(A7743,Questionnaire!A:KQ,64,FALSE))</f>
        <v>#</v>
      </c>
    </row>
    <row r="7744" spans="1:2">
      <c r="A7744" t="s">
        <v>412</v>
      </c>
      <c r="B7744" t="str">
        <f>IF(ISBLANK(VLOOKUP(A7744,Questionnaire!A:KQ,64,FALSE)),"#",VLOOKUP(A7744,Questionnaire!A:KQ,64,FALSE))</f>
        <v>#</v>
      </c>
    </row>
    <row r="7745" spans="1:2">
      <c r="A7745" t="s">
        <v>415</v>
      </c>
      <c r="B7745" t="str">
        <f>IF(ISBLANK(VLOOKUP(A7745,Questionnaire!A:KQ,64,FALSE)),"#",VLOOKUP(A7745,Questionnaire!A:KQ,64,FALSE))</f>
        <v>#</v>
      </c>
    </row>
    <row r="7746" spans="1:2">
      <c r="A7746" t="s">
        <v>418</v>
      </c>
      <c r="B7746" t="str">
        <f>IF(ISBLANK(VLOOKUP(A7746,Questionnaire!A:KQ,64,FALSE)),"#",VLOOKUP(A7746,Questionnaire!A:KQ,64,FALSE))</f>
        <v>#</v>
      </c>
    </row>
    <row r="7747" spans="1:2">
      <c r="A7747" t="s">
        <v>421</v>
      </c>
      <c r="B7747" t="str">
        <f>IF(ISBLANK(VLOOKUP(A7747,Questionnaire!A:KQ,64,FALSE)),"#",VLOOKUP(A7747,Questionnaire!A:KQ,64,FALSE))</f>
        <v>#</v>
      </c>
    </row>
    <row r="7748" spans="1:2">
      <c r="A7748" t="s">
        <v>424</v>
      </c>
      <c r="B7748" t="str">
        <f>IF(ISBLANK(VLOOKUP(A7748,Questionnaire!A:KQ,64,FALSE)),"#",VLOOKUP(A7748,Questionnaire!A:KQ,64,FALSE))</f>
        <v>#</v>
      </c>
    </row>
    <row r="7749" spans="1:2">
      <c r="A7749" t="s">
        <v>429</v>
      </c>
      <c r="B7749" t="str">
        <f>IF(ISBLANK(VLOOKUP(A7749,Questionnaire!A:KQ,64,FALSE)),"#",VLOOKUP(A7749,Questionnaire!A:KQ,64,FALSE))</f>
        <v>#</v>
      </c>
    </row>
    <row r="7750" spans="1:2">
      <c r="A7750" t="s">
        <v>432</v>
      </c>
      <c r="B7750" t="str">
        <f>IF(ISBLANK(VLOOKUP(A7750,Questionnaire!A:KQ,64,FALSE)),"#",VLOOKUP(A7750,Questionnaire!A:KQ,64,FALSE))</f>
        <v>#</v>
      </c>
    </row>
    <row r="7751" spans="1:2">
      <c r="A7751" t="s">
        <v>435</v>
      </c>
      <c r="B7751" t="str">
        <f>IF(ISBLANK(VLOOKUP(A7751,Questionnaire!A:KQ,64,FALSE)),"#",VLOOKUP(A7751,Questionnaire!A:KQ,64,FALSE))</f>
        <v>#</v>
      </c>
    </row>
    <row r="7752" spans="1:2">
      <c r="A7752" t="s">
        <v>437</v>
      </c>
      <c r="B7752" t="str">
        <f>IF(ISBLANK(VLOOKUP(A7752,Questionnaire!A:KQ,64,FALSE)),"#",VLOOKUP(A7752,Questionnaire!A:KQ,64,FALSE))</f>
        <v>#</v>
      </c>
    </row>
    <row r="7753" spans="1:2">
      <c r="A7753" t="s">
        <v>439</v>
      </c>
      <c r="B7753" t="str">
        <f>IF(ISBLANK(VLOOKUP(A7753,Questionnaire!A:KQ,64,FALSE)),"#",VLOOKUP(A7753,Questionnaire!A:KQ,64,FALSE))</f>
        <v>#</v>
      </c>
    </row>
    <row r="7754" spans="1:2">
      <c r="A7754" t="s">
        <v>442</v>
      </c>
      <c r="B7754" t="str">
        <f>IF(ISBLANK(VLOOKUP(A7754,Questionnaire!A:KQ,64,FALSE)),"#",VLOOKUP(A7754,Questionnaire!A:KQ,64,FALSE))</f>
        <v>#</v>
      </c>
    </row>
    <row r="7755" spans="1:2">
      <c r="A7755" t="s">
        <v>445</v>
      </c>
      <c r="B7755" t="str">
        <f>IF(ISBLANK(VLOOKUP(A7755,Questionnaire!A:KQ,64,FALSE)),"#",VLOOKUP(A7755,Questionnaire!A:KQ,64,FALSE))</f>
        <v>#</v>
      </c>
    </row>
    <row r="7756" spans="1:2">
      <c r="A7756" t="s">
        <v>448</v>
      </c>
      <c r="B7756" t="str">
        <f>IF(ISBLANK(VLOOKUP(A7756,Questionnaire!A:KQ,64,FALSE)),"#",VLOOKUP(A7756,Questionnaire!A:KQ,64,FALSE))</f>
        <v>#</v>
      </c>
    </row>
    <row r="7757" spans="1:2">
      <c r="A7757" t="s">
        <v>452</v>
      </c>
      <c r="B7757" t="str">
        <f>IF(ISBLANK(VLOOKUP(A7757,Questionnaire!A:KQ,64,FALSE)),"#",VLOOKUP(A7757,Questionnaire!A:KQ,64,FALSE))</f>
        <v>#</v>
      </c>
    </row>
    <row r="7758" spans="1:2">
      <c r="A7758" t="s">
        <v>455</v>
      </c>
      <c r="B7758" t="str">
        <f>IF(ISBLANK(VLOOKUP(A7758,Questionnaire!A:KQ,64,FALSE)),"#",VLOOKUP(A7758,Questionnaire!A:KQ,64,FALSE))</f>
        <v>#</v>
      </c>
    </row>
    <row r="7759" spans="1:2">
      <c r="A7759" t="s">
        <v>458</v>
      </c>
      <c r="B7759" t="str">
        <f>IF(ISBLANK(VLOOKUP(A7759,Questionnaire!A:KQ,64,FALSE)),"#",VLOOKUP(A7759,Questionnaire!A:KQ,64,FALSE))</f>
        <v>#</v>
      </c>
    </row>
    <row r="7760" spans="1:2">
      <c r="A7760" t="s">
        <v>461</v>
      </c>
      <c r="B7760" t="str">
        <f>IF(ISBLANK(VLOOKUP(A7760,Questionnaire!A:KQ,64,FALSE)),"#",VLOOKUP(A7760,Questionnaire!A:KQ,64,FALSE))</f>
        <v>#</v>
      </c>
    </row>
    <row r="7761" spans="1:3">
      <c r="A7761" t="s">
        <v>465</v>
      </c>
      <c r="B7761" t="str">
        <f>IF(ISBLANK(VLOOKUP(A7761,Questionnaire!A:KQ,64,FALSE)),"#",VLOOKUP(A7761,Questionnaire!A:KQ,64,FALSE))</f>
        <v>#</v>
      </c>
    </row>
    <row r="7762" spans="1:3">
      <c r="A7762" t="s">
        <v>467</v>
      </c>
      <c r="B7762" t="str">
        <f>IF(ISBLANK(VLOOKUP(A7762,Questionnaire!A:KQ,64,FALSE)),"#",VLOOKUP(A7762,Questionnaire!A:KQ,64,FALSE))</f>
        <v>#</v>
      </c>
    </row>
    <row r="7763" spans="1:3">
      <c r="A7763" t="s">
        <v>469</v>
      </c>
      <c r="B7763" t="str">
        <f>IF(ISBLANK(VLOOKUP(A7763,Questionnaire!A:KQ,64,FALSE)),"#",VLOOKUP(A7763,Questionnaire!A:KQ,64,FALSE))</f>
        <v>#</v>
      </c>
    </row>
    <row r="7764" spans="1:3">
      <c r="A7764" t="s">
        <v>471</v>
      </c>
      <c r="B7764" t="str">
        <f>IF(ISBLANK(VLOOKUP(A7764,Questionnaire!A:KQ,64,FALSE)),"#",VLOOKUP(A7764,Questionnaire!A:KQ,64,FALSE))</f>
        <v>#</v>
      </c>
    </row>
    <row r="7765" spans="1:3">
      <c r="A7765" t="s">
        <v>473</v>
      </c>
      <c r="B7765" t="str">
        <f>IF(ISBLANK(VLOOKUP(A7765,Questionnaire!A:KQ,64,FALSE)),"#",VLOOKUP(A7765,Questionnaire!A:KQ,64,FALSE))</f>
        <v>#</v>
      </c>
    </row>
    <row r="7766" spans="1:3">
      <c r="A7766" t="s">
        <v>475</v>
      </c>
      <c r="B7766" t="str">
        <f>IF(ISBLANK(VLOOKUP(A7766,Questionnaire!A:KQ,64,FALSE)),"#",VLOOKUP(A7766,Questionnaire!A:KQ,64,FALSE))</f>
        <v>#</v>
      </c>
    </row>
    <row r="7767" spans="1:3">
      <c r="A7767" t="s">
        <v>185</v>
      </c>
      <c r="B7767" t="str">
        <f>IF(ISBLANK(VLOOKUP(A7767,Questionnaire!A:KQ,65,FALSE)),"#",VLOOKUP(A7767,Questionnaire!A:KQ,65,FALSE))</f>
        <v>#</v>
      </c>
      <c r="C7767">
        <v>62</v>
      </c>
    </row>
    <row r="7768" spans="1:3">
      <c r="A7768" t="s">
        <v>187</v>
      </c>
      <c r="B7768" t="str">
        <f>IF(ISNA(VLOOKUP(VLOOKUP(A7768,Questionnaire!A:KQ,65,FALSE),'CORA Encoding'!D:E,2,FALSE)),"#",VLOOKUP(VLOOKUP(A7768,Questionnaire!A:KQ,65,FALSE),'CORA Encoding'!D:E,2,FALSE))</f>
        <v>#</v>
      </c>
    </row>
    <row r="7769" spans="1:3">
      <c r="A7769" t="s">
        <v>189</v>
      </c>
      <c r="B7769" t="str">
        <f>IF(ISNA(VLOOKUP(VLOOKUP(A7769,Questionnaire!A:KQ,65,FALSE),'CORA Encoding'!G:H,2,FALSE)),"#",VLOOKUP(VLOOKUP(A7769,Questionnaire!A:KQ,65,FALSE),'CORA Encoding'!G:H,2,FALSE))</f>
        <v>#</v>
      </c>
    </row>
    <row r="7770" spans="1:3">
      <c r="A7770" t="s">
        <v>191</v>
      </c>
      <c r="B7770" t="str">
        <f>IF(ISNA(VLOOKUP(VLOOKUP(A7770,Questionnaire!A:KQ,65,FALSE),'Country List'!E:F,2,FALSE)),"#",VLOOKUP(VLOOKUP(A7770,Questionnaire!A:KQ,65,FALSE),'Country List'!E:F,2,FALSE))</f>
        <v>#</v>
      </c>
    </row>
    <row r="7771" spans="1:3">
      <c r="A7771" t="s">
        <v>193</v>
      </c>
      <c r="B7771" t="str">
        <f>IF(ISNA(VLOOKUP(VLOOKUP(A7771,Questionnaire!A:KQ,65,FALSE),'Industry List'!B:C,2,FALSE)),"#",VLOOKUP(VLOOKUP(A7771,Questionnaire!A:KQ,65,FALSE),'Industry List'!B:C,2,FALSE))</f>
        <v>#</v>
      </c>
    </row>
    <row r="7772" spans="1:3">
      <c r="A7772" t="s">
        <v>197</v>
      </c>
      <c r="B7772" t="str">
        <f>IF(ISBLANK(VLOOKUP(A7772,Questionnaire!A:KQ,65,FALSE)),"#",VLOOKUP(A7772,Questionnaire!A:KQ,65,FALSE))</f>
        <v>#</v>
      </c>
    </row>
    <row r="7773" spans="1:3">
      <c r="A7773" t="s">
        <v>201</v>
      </c>
      <c r="B7773" t="str">
        <f>IF(ISBLANK(VLOOKUP(A7773,Questionnaire!A:KQ,65,FALSE)),"#",VLOOKUP(A7773,Questionnaire!A:KQ,65,FALSE))</f>
        <v>#</v>
      </c>
    </row>
    <row r="7774" spans="1:3">
      <c r="A7774" t="s">
        <v>203</v>
      </c>
      <c r="B7774" t="str">
        <f>IF(ISNA(VLOOKUP(VLOOKUP(A7774,Questionnaire!A:KQ,65,FALSE),'CORA Encoding'!J:K,2,FALSE)),"#",VLOOKUP(VLOOKUP(A7774,Questionnaire!A:KQ,65,FALSE),'CORA Encoding'!J:K,2,FALSE))</f>
        <v>#</v>
      </c>
    </row>
    <row r="7775" spans="1:3">
      <c r="A7775" t="s">
        <v>208</v>
      </c>
      <c r="B7775" t="str">
        <f>IF(ISBLANK(VLOOKUP(A7775,Questionnaire!A:KQ,65,FALSE)),"#",VLOOKUP(A7775,Questionnaire!A:KQ,65,FALSE))</f>
        <v>#</v>
      </c>
    </row>
    <row r="7776" spans="1:3">
      <c r="A7776" t="s">
        <v>213</v>
      </c>
      <c r="B7776" t="str">
        <f>IF(ISBLANK(VLOOKUP(A7776,Questionnaire!A:KQ,65,FALSE)),"#",VLOOKUP(A7776,Questionnaire!A:KQ,65,FALSE))</f>
        <v>#</v>
      </c>
    </row>
    <row r="7777" spans="1:2">
      <c r="A7777" t="s">
        <v>215</v>
      </c>
      <c r="B7777" t="str">
        <f>IF(ISBLANK(VLOOKUP(A7777,Questionnaire!A:KQ,65,FALSE)),"#",VLOOKUP(A7777,Questionnaire!A:KQ,65,FALSE))</f>
        <v>#</v>
      </c>
    </row>
    <row r="7778" spans="1:2">
      <c r="A7778" t="s">
        <v>217</v>
      </c>
      <c r="B7778" t="str">
        <f>IF(ISBLANK(VLOOKUP(A7778,Questionnaire!A:KQ,65,FALSE)),"#",VLOOKUP(A7778,Questionnaire!A:KQ,65,FALSE))</f>
        <v>#</v>
      </c>
    </row>
    <row r="7779" spans="1:2">
      <c r="A7779" t="s">
        <v>219</v>
      </c>
      <c r="B7779" t="str">
        <f>IF(ISBLANK(VLOOKUP(A7779,Questionnaire!A:KQ,65,FALSE)),"#",VLOOKUP(A7779,Questionnaire!A:KQ,65,FALSE))</f>
        <v>#</v>
      </c>
    </row>
    <row r="7780" spans="1:2">
      <c r="A7780" t="s">
        <v>221</v>
      </c>
      <c r="B7780" t="str">
        <f>IF(ISBLANK(VLOOKUP(A7780,Questionnaire!A:KQ,65,FALSE)),"#",VLOOKUP(A7780,Questionnaire!A:KQ,65,FALSE))</f>
        <v>#</v>
      </c>
    </row>
    <row r="7781" spans="1:2">
      <c r="A7781" t="s">
        <v>223</v>
      </c>
      <c r="B7781" t="str">
        <f>IF(ISBLANK(VLOOKUP(A7781,Questionnaire!A:KQ,65,FALSE)),"#",VLOOKUP(A7781,Questionnaire!A:KQ,65,FALSE))</f>
        <v>#</v>
      </c>
    </row>
    <row r="7782" spans="1:2">
      <c r="A7782" t="s">
        <v>225</v>
      </c>
      <c r="B7782" t="str">
        <f>IF(ISBLANK(VLOOKUP(A7782,Questionnaire!A:KQ,65,FALSE)),"#",VLOOKUP(A7782,Questionnaire!A:KQ,65,FALSE))</f>
        <v>#</v>
      </c>
    </row>
    <row r="7783" spans="1:2">
      <c r="A7783" t="s">
        <v>227</v>
      </c>
      <c r="B7783" t="str">
        <f>IF(ISBLANK(VLOOKUP(A7783,Questionnaire!A:KQ,65,FALSE)),"#",VLOOKUP(A7783,Questionnaire!A:KQ,65,FALSE))</f>
        <v>#</v>
      </c>
    </row>
    <row r="7784" spans="1:2">
      <c r="A7784" t="s">
        <v>229</v>
      </c>
      <c r="B7784" t="str">
        <f>IF(ISBLANK(VLOOKUP(A7784,Questionnaire!A:KQ,65,FALSE)),"#",VLOOKUP(A7784,Questionnaire!A:KQ,65,FALSE))</f>
        <v>#</v>
      </c>
    </row>
    <row r="7785" spans="1:2">
      <c r="A7785" t="s">
        <v>231</v>
      </c>
      <c r="B7785" t="str">
        <f>IF(ISBLANK(VLOOKUP(A7785,Questionnaire!A:KQ,65,FALSE)),"#",VLOOKUP(A7785,Questionnaire!A:KQ,65,FALSE))</f>
        <v>#</v>
      </c>
    </row>
    <row r="7786" spans="1:2">
      <c r="A7786" t="s">
        <v>233</v>
      </c>
      <c r="B7786" t="str">
        <f>IF(ISBLANK(VLOOKUP(A7786,Questionnaire!A:KQ,65,FALSE)),"#",VLOOKUP(A7786,Questionnaire!A:KQ,65,FALSE))</f>
        <v>#</v>
      </c>
    </row>
    <row r="7787" spans="1:2">
      <c r="A7787" t="s">
        <v>235</v>
      </c>
      <c r="B7787" t="str">
        <f>IF(ISBLANK(VLOOKUP(A7787,Questionnaire!A:KQ,65,FALSE)),"#",VLOOKUP(A7787,Questionnaire!A:KQ,65,FALSE))</f>
        <v>#</v>
      </c>
    </row>
    <row r="7788" spans="1:2">
      <c r="A7788" t="s">
        <v>237</v>
      </c>
      <c r="B7788" t="str">
        <f>IF(ISBLANK(VLOOKUP(A7788,Questionnaire!A:KQ,65,FALSE)),"#",VLOOKUP(A7788,Questionnaire!A:KQ,65,FALSE))</f>
        <v>#</v>
      </c>
    </row>
    <row r="7789" spans="1:2">
      <c r="A7789" t="s">
        <v>239</v>
      </c>
      <c r="B7789" t="str">
        <f>IF(ISBLANK(VLOOKUP(A7789,Questionnaire!A:KQ,65,FALSE)),"#",VLOOKUP(A7789,Questionnaire!A:KQ,65,FALSE))</f>
        <v>#</v>
      </c>
    </row>
    <row r="7790" spans="1:2">
      <c r="A7790" t="s">
        <v>242</v>
      </c>
      <c r="B7790" t="str">
        <f>IF(ISBLANK(VLOOKUP(A7790,Questionnaire!A:KQ,65,FALSE)),"#",VLOOKUP(A7790,Questionnaire!A:KQ,65,FALSE))</f>
        <v>#</v>
      </c>
    </row>
    <row r="7791" spans="1:2">
      <c r="A7791" t="s">
        <v>245</v>
      </c>
      <c r="B7791" t="str">
        <f>IF(ISBLANK(VLOOKUP(A7791,Questionnaire!A:KQ,65,FALSE)),"#",VLOOKUP(A7791,Questionnaire!A:KQ,65,FALSE))</f>
        <v>#</v>
      </c>
    </row>
    <row r="7792" spans="1:2">
      <c r="A7792" t="s">
        <v>247</v>
      </c>
      <c r="B7792" t="str">
        <f>IF(ISBLANK(VLOOKUP(A7792,Questionnaire!A:KQ,65,FALSE)),"#",VLOOKUP(A7792,Questionnaire!A:KQ,65,FALSE))</f>
        <v>#</v>
      </c>
    </row>
    <row r="7793" spans="1:2">
      <c r="A7793" t="s">
        <v>249</v>
      </c>
      <c r="B7793" t="str">
        <f>IF(ISBLANK(VLOOKUP(A7793,Questionnaire!A:KQ,65,FALSE)),"#",VLOOKUP(A7793,Questionnaire!A:KQ,65,FALSE))</f>
        <v>#</v>
      </c>
    </row>
    <row r="7794" spans="1:2">
      <c r="A7794" t="s">
        <v>250</v>
      </c>
      <c r="B7794" t="str">
        <f>IF(ISBLANK(VLOOKUP(A7794,Questionnaire!A:KQ,65,FALSE)),"#",VLOOKUP(A7794,Questionnaire!A:KQ,65,FALSE))</f>
        <v>#</v>
      </c>
    </row>
    <row r="7795" spans="1:2">
      <c r="A7795" t="s">
        <v>252</v>
      </c>
      <c r="B7795" t="str">
        <f>IF(ISBLANK(VLOOKUP(A7795,Questionnaire!A:KQ,65,FALSE)),"#",VLOOKUP(A7795,Questionnaire!A:KQ,65,FALSE))</f>
        <v>#</v>
      </c>
    </row>
    <row r="7796" spans="1:2">
      <c r="A7796" t="s">
        <v>255</v>
      </c>
      <c r="B7796" t="str">
        <f>IF(ISBLANK(VLOOKUP(A7796,Questionnaire!A:KQ,65,FALSE)),"#",VLOOKUP(A7796,Questionnaire!A:KQ,65,FALSE))</f>
        <v>#</v>
      </c>
    </row>
    <row r="7797" spans="1:2">
      <c r="A7797" t="s">
        <v>258</v>
      </c>
      <c r="B7797" t="str">
        <f>IF(ISNA(VLOOKUP(VLOOKUP(A7797,Questionnaire!A:KQ,65,FALSE),'CORA Encoding'!M:N,2,FALSE)),"#",VLOOKUP(VLOOKUP(A7797,Questionnaire!A:KQ,65,FALSE),'CORA Encoding'!M:N,2,FALSE))</f>
        <v>#</v>
      </c>
    </row>
    <row r="7798" spans="1:2">
      <c r="A7798" t="s">
        <v>261</v>
      </c>
      <c r="B7798" t="str">
        <f>IF(ISBLANK(VLOOKUP(A7798,Questionnaire!A:KQ,65,FALSE)),"#",VLOOKUP(A7798,Questionnaire!A:KQ,65,FALSE))</f>
        <v>#</v>
      </c>
    </row>
    <row r="7799" spans="1:2">
      <c r="A7799" t="s">
        <v>263</v>
      </c>
      <c r="B7799" t="str">
        <f>IF(ISBLANK(VLOOKUP(A7799,Questionnaire!A:KQ,65,FALSE)),"#",VLOOKUP(A7799,Questionnaire!A:KQ,65,FALSE))</f>
        <v>#</v>
      </c>
    </row>
    <row r="7800" spans="1:2">
      <c r="A7800" t="s">
        <v>265</v>
      </c>
      <c r="B7800" t="str">
        <f>IF(ISBLANK(VLOOKUP(A7800,Questionnaire!A:KQ,65,FALSE)),"#",VLOOKUP(A7800,Questionnaire!A:KQ,65,FALSE))</f>
        <v>#</v>
      </c>
    </row>
    <row r="7801" spans="1:2">
      <c r="A7801" t="s">
        <v>267</v>
      </c>
      <c r="B7801" t="str">
        <f>IF(ISBLANK(VLOOKUP(A7801,Questionnaire!A:KQ,65,FALSE)),"#",VLOOKUP(A7801,Questionnaire!A:KQ,65,FALSE))</f>
        <v>#</v>
      </c>
    </row>
    <row r="7802" spans="1:2">
      <c r="A7802" t="s">
        <v>269</v>
      </c>
      <c r="B7802" t="str">
        <f>IF(ISBLANK(VLOOKUP(A7802,Questionnaire!A:KQ,65,FALSE)),"#",VLOOKUP(A7802,Questionnaire!A:KQ,65,FALSE))</f>
        <v>#</v>
      </c>
    </row>
    <row r="7803" spans="1:2">
      <c r="A7803" t="s">
        <v>274</v>
      </c>
      <c r="B7803" t="str">
        <f>IF(ISBLANK(VLOOKUP(A7803,Questionnaire!A:KQ,65,FALSE)),"#",VLOOKUP(A7803,Questionnaire!A:KQ,65,FALSE))</f>
        <v>#</v>
      </c>
    </row>
    <row r="7804" spans="1:2">
      <c r="A7804" t="s">
        <v>276</v>
      </c>
      <c r="B7804" t="str">
        <f>IF(ISBLANK(VLOOKUP(A7804,Questionnaire!A:KQ,65,FALSE)),"#",VLOOKUP(A7804,Questionnaire!A:KQ,65,FALSE))</f>
        <v>#</v>
      </c>
    </row>
    <row r="7805" spans="1:2">
      <c r="A7805" t="s">
        <v>278</v>
      </c>
      <c r="B7805" t="str">
        <f>IF(ISBLANK(VLOOKUP(A7805,Questionnaire!A:KQ,65,FALSE)),"#",VLOOKUP(A7805,Questionnaire!A:KQ,65,FALSE))</f>
        <v>#</v>
      </c>
    </row>
    <row r="7806" spans="1:2">
      <c r="A7806" t="s">
        <v>280</v>
      </c>
      <c r="B7806" t="str">
        <f>IF(ISBLANK(VLOOKUP(A7806,Questionnaire!A:KQ,65,FALSE)),"#",VLOOKUP(A7806,Questionnaire!A:KQ,65,FALSE))</f>
        <v>#</v>
      </c>
    </row>
    <row r="7807" spans="1:2">
      <c r="A7807" t="s">
        <v>282</v>
      </c>
      <c r="B7807" t="str">
        <f>IF(ISBLANK(VLOOKUP(A7807,Questionnaire!A:KQ,65,FALSE)),"#",VLOOKUP(A7807,Questionnaire!A:KQ,65,FALSE))</f>
        <v>#</v>
      </c>
    </row>
    <row r="7808" spans="1:2">
      <c r="A7808" t="s">
        <v>286</v>
      </c>
      <c r="B7808" t="str">
        <f>IF(ISBLANK(VLOOKUP(A7808,Questionnaire!A:KQ,65,FALSE)),"#",VLOOKUP(A7808,Questionnaire!A:KQ,65,FALSE))</f>
        <v>#</v>
      </c>
    </row>
    <row r="7809" spans="1:2">
      <c r="A7809" t="s">
        <v>288</v>
      </c>
      <c r="B7809" t="str">
        <f>IF(ISBLANK(VLOOKUP(A7809,Questionnaire!A:KQ,65,FALSE)),"#",VLOOKUP(A7809,Questionnaire!A:KQ,65,FALSE))</f>
        <v>#</v>
      </c>
    </row>
    <row r="7810" spans="1:2">
      <c r="A7810" t="s">
        <v>290</v>
      </c>
      <c r="B7810" t="str">
        <f>IF(ISBLANK(VLOOKUP(A7810,Questionnaire!A:KQ,65,FALSE)),"#",VLOOKUP(A7810,Questionnaire!A:KQ,65,FALSE))</f>
        <v>#</v>
      </c>
    </row>
    <row r="7811" spans="1:2">
      <c r="A7811" t="s">
        <v>292</v>
      </c>
      <c r="B7811" t="str">
        <f>IF(ISBLANK(VLOOKUP(A7811,Questionnaire!A:KQ,65,FALSE)),"#",VLOOKUP(A7811,Questionnaire!A:KQ,65,FALSE))</f>
        <v>#</v>
      </c>
    </row>
    <row r="7812" spans="1:2">
      <c r="A7812" t="s">
        <v>294</v>
      </c>
      <c r="B7812" t="str">
        <f>IF(ISBLANK(VLOOKUP(A7812,Questionnaire!A:KQ,65,FALSE)),"#",VLOOKUP(A7812,Questionnaire!A:KQ,65,FALSE))</f>
        <v>#</v>
      </c>
    </row>
    <row r="7813" spans="1:2">
      <c r="A7813" t="s">
        <v>296</v>
      </c>
      <c r="B7813" t="str">
        <f>IF(ISBLANK(VLOOKUP(A7813,Questionnaire!A:KQ,65,FALSE)),"#",VLOOKUP(A7813,Questionnaire!A:KQ,65,FALSE))</f>
        <v>#</v>
      </c>
    </row>
    <row r="7814" spans="1:2">
      <c r="A7814" t="s">
        <v>301</v>
      </c>
      <c r="B7814" t="str">
        <f>IF(ISBLANK(VLOOKUP(A7814,Questionnaire!A:KQ,65,FALSE)),"#",VLOOKUP(A7814,Questionnaire!A:KQ,65,FALSE))</f>
        <v>#</v>
      </c>
    </row>
    <row r="7815" spans="1:2">
      <c r="A7815" t="s">
        <v>303</v>
      </c>
      <c r="B7815" t="str">
        <f>IF(ISBLANK(VLOOKUP(A7815,Questionnaire!A:KQ,65,FALSE)),"#",VLOOKUP(A7815,Questionnaire!A:KQ,65,FALSE))</f>
        <v>#</v>
      </c>
    </row>
    <row r="7816" spans="1:2">
      <c r="A7816" t="s">
        <v>305</v>
      </c>
      <c r="B7816" t="str">
        <f>IF(ISBLANK(VLOOKUP(A7816,Questionnaire!A:KQ,65,FALSE)),"#",VLOOKUP(A7816,Questionnaire!A:KQ,65,FALSE))</f>
        <v>#</v>
      </c>
    </row>
    <row r="7817" spans="1:2">
      <c r="A7817" t="s">
        <v>307</v>
      </c>
      <c r="B7817" t="str">
        <f>IF(ISBLANK(VLOOKUP(A7817,Questionnaire!A:KQ,65,FALSE)),"#",VLOOKUP(A7817,Questionnaire!A:KQ,65,FALSE))</f>
        <v>#</v>
      </c>
    </row>
    <row r="7818" spans="1:2">
      <c r="A7818" t="s">
        <v>311</v>
      </c>
      <c r="B7818" t="str">
        <f>IF(ISBLANK(VLOOKUP(A7818,Questionnaire!A:KQ,65,FALSE)),"#",VLOOKUP(A7818,Questionnaire!A:KQ,65,FALSE))</f>
        <v>#</v>
      </c>
    </row>
    <row r="7819" spans="1:2">
      <c r="A7819" t="s">
        <v>313</v>
      </c>
      <c r="B7819" t="str">
        <f>IF(ISBLANK(VLOOKUP(A7819,Questionnaire!A:KQ,65,FALSE)),"#",VLOOKUP(A7819,Questionnaire!A:KQ,65,FALSE))</f>
        <v>#</v>
      </c>
    </row>
    <row r="7820" spans="1:2">
      <c r="A7820" t="s">
        <v>314</v>
      </c>
      <c r="B7820" t="str">
        <f>IF(ISBLANK(VLOOKUP(A7820,Questionnaire!A:KQ,65,FALSE)),"#",VLOOKUP(A7820,Questionnaire!A:KQ,65,FALSE))</f>
        <v>#</v>
      </c>
    </row>
    <row r="7821" spans="1:2">
      <c r="A7821" t="s">
        <v>315</v>
      </c>
      <c r="B7821" t="str">
        <f>IF(ISBLANK(VLOOKUP(A7821,Questionnaire!A:KQ,65,FALSE)),"#",VLOOKUP(A7821,Questionnaire!A:KQ,65,FALSE))</f>
        <v>#</v>
      </c>
    </row>
    <row r="7822" spans="1:2">
      <c r="A7822" t="s">
        <v>317</v>
      </c>
      <c r="B7822" t="str">
        <f>IF(ISBLANK(VLOOKUP(A7822,Questionnaire!A:KQ,65,FALSE)),"#",VLOOKUP(A7822,Questionnaire!A:KQ,65,FALSE))</f>
        <v>#</v>
      </c>
    </row>
    <row r="7823" spans="1:2">
      <c r="A7823" t="s">
        <v>319</v>
      </c>
      <c r="B7823" t="str">
        <f>IF(ISBLANK(VLOOKUP(A7823,Questionnaire!A:KQ,65,FALSE)),"#",VLOOKUP(A7823,Questionnaire!A:KQ,65,FALSE))</f>
        <v>#</v>
      </c>
    </row>
    <row r="7824" spans="1:2">
      <c r="A7824" t="s">
        <v>322</v>
      </c>
      <c r="B7824" t="str">
        <f>IF(ISBLANK(VLOOKUP(A7824,Questionnaire!A:KQ,65,FALSE)),"#",VLOOKUP(A7824,Questionnaire!A:KQ,65,FALSE))</f>
        <v>#</v>
      </c>
    </row>
    <row r="7825" spans="1:2">
      <c r="A7825" t="s">
        <v>326</v>
      </c>
      <c r="B7825" t="str">
        <f>IF(ISBLANK(VLOOKUP(A7825,Questionnaire!A:KQ,65,FALSE)),"#",VLOOKUP(A7825,Questionnaire!A:KQ,65,FALSE))</f>
        <v>#</v>
      </c>
    </row>
    <row r="7826" spans="1:2">
      <c r="A7826" t="s">
        <v>328</v>
      </c>
      <c r="B7826" t="str">
        <f>IF(ISBLANK(VLOOKUP(A7826,Questionnaire!A:KQ,65,FALSE)),"#",VLOOKUP(A7826,Questionnaire!A:KQ,65,FALSE))</f>
        <v>#</v>
      </c>
    </row>
    <row r="7827" spans="1:2">
      <c r="A7827" t="s">
        <v>332</v>
      </c>
      <c r="B7827" t="str">
        <f>IF(ISBLANK(VLOOKUP(A7827,Questionnaire!A:KQ,65,FALSE)),"#",VLOOKUP(A7827,Questionnaire!A:KQ,65,FALSE))</f>
        <v>#</v>
      </c>
    </row>
    <row r="7828" spans="1:2">
      <c r="A7828" t="s">
        <v>333</v>
      </c>
      <c r="B7828" t="str">
        <f>IF(ISBLANK(VLOOKUP(A7828,Questionnaire!A:KQ,65,FALSE)),"#",VLOOKUP(A7828,Questionnaire!A:KQ,65,FALSE))</f>
        <v>#</v>
      </c>
    </row>
    <row r="7829" spans="1:2">
      <c r="A7829" t="s">
        <v>334</v>
      </c>
      <c r="B7829" t="str">
        <f>IF(ISBLANK(VLOOKUP(A7829,Questionnaire!A:KQ,65,FALSE)),"#",VLOOKUP(A7829,Questionnaire!A:KQ,65,FALSE))</f>
        <v>#</v>
      </c>
    </row>
    <row r="7830" spans="1:2">
      <c r="A7830" t="s">
        <v>335</v>
      </c>
      <c r="B7830" t="str">
        <f>IF(ISBLANK(VLOOKUP(A7830,Questionnaire!A:KQ,65,FALSE)),"#",VLOOKUP(A7830,Questionnaire!A:KQ,65,FALSE))</f>
        <v>#</v>
      </c>
    </row>
    <row r="7831" spans="1:2">
      <c r="A7831" t="s">
        <v>336</v>
      </c>
      <c r="B7831" t="str">
        <f>IF(ISBLANK(VLOOKUP(A7831,Questionnaire!A:KQ,65,FALSE)),"#",VLOOKUP(A7831,Questionnaire!A:KQ,65,FALSE))</f>
        <v>#</v>
      </c>
    </row>
    <row r="7832" spans="1:2">
      <c r="A7832" t="s">
        <v>337</v>
      </c>
      <c r="B7832" t="str">
        <f>IF(ISBLANK(VLOOKUP(A7832,Questionnaire!A:KQ,65,FALSE)),"#",VLOOKUP(A7832,Questionnaire!A:KQ,65,FALSE))</f>
        <v>#</v>
      </c>
    </row>
    <row r="7833" spans="1:2">
      <c r="A7833" t="s">
        <v>338</v>
      </c>
      <c r="B7833" t="str">
        <f>IF(ISBLANK(VLOOKUP(A7833,Questionnaire!A:KQ,65,FALSE)),"#",VLOOKUP(A7833,Questionnaire!A:KQ,65,FALSE))</f>
        <v>#</v>
      </c>
    </row>
    <row r="7834" spans="1:2">
      <c r="A7834" t="s">
        <v>339</v>
      </c>
      <c r="B7834" t="str">
        <f>IF(ISBLANK(VLOOKUP(A7834,Questionnaire!A:KQ,65,FALSE)),"#",VLOOKUP(A7834,Questionnaire!A:KQ,65,FALSE))</f>
        <v>#</v>
      </c>
    </row>
    <row r="7835" spans="1:2">
      <c r="A7835" t="s">
        <v>340</v>
      </c>
      <c r="B7835" t="str">
        <f>IF(ISBLANK(VLOOKUP(A7835,Questionnaire!A:KQ,65,FALSE)),"#",VLOOKUP(A7835,Questionnaire!A:KQ,65,FALSE))</f>
        <v>#</v>
      </c>
    </row>
    <row r="7836" spans="1:2">
      <c r="A7836" t="s">
        <v>341</v>
      </c>
      <c r="B7836" t="str">
        <f>IF(ISBLANK(VLOOKUP(A7836,Questionnaire!A:KQ,65,FALSE)),"#",VLOOKUP(A7836,Questionnaire!A:KQ,65,FALSE))</f>
        <v>#</v>
      </c>
    </row>
    <row r="7837" spans="1:2">
      <c r="A7837" t="s">
        <v>342</v>
      </c>
      <c r="B7837" t="str">
        <f>IF(ISBLANK(VLOOKUP(A7837,Questionnaire!A:KQ,65,FALSE)),"#",VLOOKUP(A7837,Questionnaire!A:KQ,65,FALSE))</f>
        <v>#</v>
      </c>
    </row>
    <row r="7838" spans="1:2">
      <c r="A7838" t="s">
        <v>343</v>
      </c>
      <c r="B7838" t="str">
        <f>IF(ISBLANK(VLOOKUP(A7838,Questionnaire!A:KQ,65,FALSE)),"#",VLOOKUP(A7838,Questionnaire!A:KQ,65,FALSE))</f>
        <v>#</v>
      </c>
    </row>
    <row r="7839" spans="1:2">
      <c r="A7839" t="s">
        <v>344</v>
      </c>
      <c r="B7839" t="str">
        <f>IF(ISBLANK(VLOOKUP(A7839,Questionnaire!A:KQ,65,FALSE)),"#",VLOOKUP(A7839,Questionnaire!A:KQ,65,FALSE))</f>
        <v>#</v>
      </c>
    </row>
    <row r="7840" spans="1:2">
      <c r="A7840" t="s">
        <v>345</v>
      </c>
      <c r="B7840" t="str">
        <f>IF(ISBLANK(VLOOKUP(A7840,Questionnaire!A:KQ,65,FALSE)),"#",VLOOKUP(A7840,Questionnaire!A:KQ,65,FALSE))</f>
        <v>#</v>
      </c>
    </row>
    <row r="7841" spans="1:2">
      <c r="A7841" t="s">
        <v>348</v>
      </c>
      <c r="B7841" t="str">
        <f>IF(ISBLANK(VLOOKUP(A7841,Questionnaire!A:KQ,65,FALSE)),"#",VLOOKUP(A7841,Questionnaire!A:KQ,65,FALSE))</f>
        <v>#</v>
      </c>
    </row>
    <row r="7842" spans="1:2">
      <c r="A7842" t="s">
        <v>353</v>
      </c>
      <c r="B7842" t="str">
        <f>IF(ISBLANK(VLOOKUP(A7842,Questionnaire!A:KQ,65,FALSE)),"#",VLOOKUP(A7842,Questionnaire!A:KQ,65,FALSE))</f>
        <v>#</v>
      </c>
    </row>
    <row r="7843" spans="1:2">
      <c r="A7843" t="s">
        <v>354</v>
      </c>
      <c r="B7843" t="str">
        <f>IF(ISBLANK(VLOOKUP(A7843,Questionnaire!A:KQ,65,FALSE)),"#",VLOOKUP(A7843,Questionnaire!A:KQ,65,FALSE))</f>
        <v>#</v>
      </c>
    </row>
    <row r="7844" spans="1:2">
      <c r="A7844" t="s">
        <v>355</v>
      </c>
      <c r="B7844" t="str">
        <f>IF(ISBLANK(VLOOKUP(A7844,Questionnaire!A:KQ,65,FALSE)),"#",VLOOKUP(A7844,Questionnaire!A:KQ,65,FALSE))</f>
        <v>#</v>
      </c>
    </row>
    <row r="7845" spans="1:2">
      <c r="A7845" t="s">
        <v>356</v>
      </c>
      <c r="B7845" t="str">
        <f>IF(ISBLANK(VLOOKUP(A7845,Questionnaire!A:KQ,65,FALSE)),"#",VLOOKUP(A7845,Questionnaire!A:KQ,65,FALSE))</f>
        <v>#</v>
      </c>
    </row>
    <row r="7846" spans="1:2">
      <c r="A7846" t="s">
        <v>357</v>
      </c>
      <c r="B7846" t="str">
        <f>IF(ISBLANK(VLOOKUP(A7846,Questionnaire!A:KQ,65,FALSE)),"#",VLOOKUP(A7846,Questionnaire!A:KQ,65,FALSE))</f>
        <v>#</v>
      </c>
    </row>
    <row r="7847" spans="1:2">
      <c r="A7847" t="s">
        <v>360</v>
      </c>
      <c r="B7847" t="str">
        <f>IF(ISBLANK(VLOOKUP(A7847,Questionnaire!A:KQ,65,FALSE)),"#",VLOOKUP(A7847,Questionnaire!A:KQ,65,FALSE))</f>
        <v>#</v>
      </c>
    </row>
    <row r="7848" spans="1:2">
      <c r="A7848" t="s">
        <v>362</v>
      </c>
      <c r="B7848" t="str">
        <f>IF(ISBLANK(VLOOKUP(A7848,Questionnaire!A:KQ,65,FALSE)),"#",VLOOKUP(A7848,Questionnaire!A:KQ,65,FALSE))</f>
        <v>#</v>
      </c>
    </row>
    <row r="7849" spans="1:2">
      <c r="A7849" t="s">
        <v>363</v>
      </c>
      <c r="B7849" t="str">
        <f>IF(ISBLANK(VLOOKUP(A7849,Questionnaire!A:KQ,65,FALSE)),"#",VLOOKUP(A7849,Questionnaire!A:KQ,65,FALSE))</f>
        <v>#</v>
      </c>
    </row>
    <row r="7850" spans="1:2">
      <c r="A7850" t="s">
        <v>364</v>
      </c>
      <c r="B7850" t="str">
        <f>IF(ISBLANK(VLOOKUP(A7850,Questionnaire!A:KQ,65,FALSE)),"#",VLOOKUP(A7850,Questionnaire!A:KQ,65,FALSE))</f>
        <v>#</v>
      </c>
    </row>
    <row r="7851" spans="1:2">
      <c r="A7851" t="s">
        <v>365</v>
      </c>
      <c r="B7851" t="str">
        <f>IF(ISBLANK(VLOOKUP(A7851,Questionnaire!A:KQ,65,FALSE)),"#",VLOOKUP(A7851,Questionnaire!A:KQ,65,FALSE))</f>
        <v>#</v>
      </c>
    </row>
    <row r="7852" spans="1:2">
      <c r="A7852" t="s">
        <v>366</v>
      </c>
      <c r="B7852" t="str">
        <f>IF(ISBLANK(VLOOKUP(A7852,Questionnaire!A:KQ,65,FALSE)),"#",VLOOKUP(A7852,Questionnaire!A:KQ,65,FALSE))</f>
        <v>#</v>
      </c>
    </row>
    <row r="7853" spans="1:2">
      <c r="A7853" t="s">
        <v>371</v>
      </c>
      <c r="B7853" t="str">
        <f>IF(ISBLANK(VLOOKUP(A7853,Questionnaire!A:KQ,65,FALSE)),"#",VLOOKUP(A7853,Questionnaire!A:KQ,65,FALSE))</f>
        <v>#</v>
      </c>
    </row>
    <row r="7854" spans="1:2">
      <c r="A7854" t="s">
        <v>372</v>
      </c>
      <c r="B7854" t="str">
        <f>IF(ISBLANK(VLOOKUP(A7854,Questionnaire!A:KQ,65,FALSE)),"#",VLOOKUP(A7854,Questionnaire!A:KQ,65,FALSE))</f>
        <v>#</v>
      </c>
    </row>
    <row r="7855" spans="1:2">
      <c r="A7855" t="s">
        <v>373</v>
      </c>
      <c r="B7855" t="str">
        <f>IF(ISBLANK(VLOOKUP(A7855,Questionnaire!A:KQ,65,FALSE)),"#",VLOOKUP(A7855,Questionnaire!A:KQ,65,FALSE))</f>
        <v>#</v>
      </c>
    </row>
    <row r="7856" spans="1:2">
      <c r="A7856" t="s">
        <v>374</v>
      </c>
      <c r="B7856" t="str">
        <f>IF(ISBLANK(VLOOKUP(A7856,Questionnaire!A:KQ,65,FALSE)),"#",VLOOKUP(A7856,Questionnaire!A:KQ,65,FALSE))</f>
        <v>#</v>
      </c>
    </row>
    <row r="7857" spans="1:2">
      <c r="A7857" t="s">
        <v>377</v>
      </c>
      <c r="B7857" t="str">
        <f>IF(ISBLANK(VLOOKUP(A7857,Questionnaire!A:KQ,65,FALSE)),"#",VLOOKUP(A7857,Questionnaire!A:KQ,65,FALSE))</f>
        <v>#</v>
      </c>
    </row>
    <row r="7858" spans="1:2">
      <c r="A7858" t="s">
        <v>379</v>
      </c>
      <c r="B7858" t="str">
        <f>IF(ISBLANK(VLOOKUP(A7858,Questionnaire!A:KQ,65,FALSE)),"#",VLOOKUP(A7858,Questionnaire!A:KQ,65,FALSE))</f>
        <v>#</v>
      </c>
    </row>
    <row r="7859" spans="1:2">
      <c r="A7859" t="s">
        <v>380</v>
      </c>
      <c r="B7859" t="str">
        <f>IF(ISBLANK(VLOOKUP(A7859,Questionnaire!A:KQ,65,FALSE)),"#",VLOOKUP(A7859,Questionnaire!A:KQ,65,FALSE))</f>
        <v>#</v>
      </c>
    </row>
    <row r="7860" spans="1:2">
      <c r="A7860" t="s">
        <v>381</v>
      </c>
      <c r="B7860" t="str">
        <f>IF(ISBLANK(VLOOKUP(A7860,Questionnaire!A:KQ,65,FALSE)),"#",VLOOKUP(A7860,Questionnaire!A:KQ,65,FALSE))</f>
        <v>#</v>
      </c>
    </row>
    <row r="7861" spans="1:2">
      <c r="A7861" t="s">
        <v>382</v>
      </c>
      <c r="B7861" t="str">
        <f>IF(ISBLANK(VLOOKUP(A7861,Questionnaire!A:KQ,65,FALSE)),"#",VLOOKUP(A7861,Questionnaire!A:KQ,65,FALSE))</f>
        <v>#</v>
      </c>
    </row>
    <row r="7862" spans="1:2">
      <c r="A7862" t="s">
        <v>384</v>
      </c>
      <c r="B7862" t="str">
        <f>IF(ISBLANK(VLOOKUP(A7862,Questionnaire!A:KQ,65,FALSE)),"#",VLOOKUP(A7862,Questionnaire!A:KQ,65,FALSE))</f>
        <v>#</v>
      </c>
    </row>
    <row r="7863" spans="1:2">
      <c r="A7863" t="s">
        <v>387</v>
      </c>
      <c r="B7863" t="str">
        <f>IF(ISBLANK(VLOOKUP(A7863,Questionnaire!A:KQ,65,FALSE)),"#",VLOOKUP(A7863,Questionnaire!A:KQ,65,FALSE))</f>
        <v>#</v>
      </c>
    </row>
    <row r="7864" spans="1:2">
      <c r="A7864" t="s">
        <v>391</v>
      </c>
      <c r="B7864" t="str">
        <f>IF(ISBLANK(VLOOKUP(A7864,Questionnaire!A:KQ,65,FALSE)),"#",VLOOKUP(A7864,Questionnaire!A:KQ,65,FALSE))</f>
        <v>#</v>
      </c>
    </row>
    <row r="7865" spans="1:2">
      <c r="A7865" t="s">
        <v>393</v>
      </c>
      <c r="B7865" t="str">
        <f>IF(ISBLANK(VLOOKUP(A7865,Questionnaire!A:KQ,65,FALSE)),"#",VLOOKUP(A7865,Questionnaire!A:KQ,65,FALSE))</f>
        <v>#</v>
      </c>
    </row>
    <row r="7866" spans="1:2">
      <c r="A7866" t="s">
        <v>395</v>
      </c>
      <c r="B7866" t="str">
        <f>IF(ISBLANK(VLOOKUP(A7866,Questionnaire!A:KQ,65,FALSE)),"#",VLOOKUP(A7866,Questionnaire!A:KQ,65,FALSE))</f>
        <v>#</v>
      </c>
    </row>
    <row r="7867" spans="1:2">
      <c r="A7867" t="s">
        <v>398</v>
      </c>
      <c r="B7867" t="str">
        <f>IF(ISBLANK(VLOOKUP(A7867,Questionnaire!A:KQ,65,FALSE)),"#",VLOOKUP(A7867,Questionnaire!A:KQ,65,FALSE))</f>
        <v>#</v>
      </c>
    </row>
    <row r="7868" spans="1:2">
      <c r="A7868" t="s">
        <v>402</v>
      </c>
      <c r="B7868" t="str">
        <f>IF(ISBLANK(VLOOKUP(A7868,Questionnaire!A:KQ,65,FALSE)),"#",VLOOKUP(A7868,Questionnaire!A:KQ,65,FALSE))</f>
        <v>#</v>
      </c>
    </row>
    <row r="7869" spans="1:2">
      <c r="A7869" t="s">
        <v>405</v>
      </c>
      <c r="B7869" t="str">
        <f>IF(ISBLANK(VLOOKUP(A7869,Questionnaire!A:KQ,65,FALSE)),"#",VLOOKUP(A7869,Questionnaire!A:KQ,65,FALSE))</f>
        <v>#</v>
      </c>
    </row>
    <row r="7870" spans="1:2">
      <c r="A7870" t="s">
        <v>409</v>
      </c>
      <c r="B7870" t="str">
        <f>IF(ISBLANK(VLOOKUP(A7870,Questionnaire!A:KQ,65,FALSE)),"#",VLOOKUP(A7870,Questionnaire!A:KQ,65,FALSE))</f>
        <v>#</v>
      </c>
    </row>
    <row r="7871" spans="1:2">
      <c r="A7871" t="s">
        <v>412</v>
      </c>
      <c r="B7871" t="str">
        <f>IF(ISBLANK(VLOOKUP(A7871,Questionnaire!A:KQ,65,FALSE)),"#",VLOOKUP(A7871,Questionnaire!A:KQ,65,FALSE))</f>
        <v>#</v>
      </c>
    </row>
    <row r="7872" spans="1:2">
      <c r="A7872" t="s">
        <v>415</v>
      </c>
      <c r="B7872" t="str">
        <f>IF(ISBLANK(VLOOKUP(A7872,Questionnaire!A:KQ,65,FALSE)),"#",VLOOKUP(A7872,Questionnaire!A:KQ,65,FALSE))</f>
        <v>#</v>
      </c>
    </row>
    <row r="7873" spans="1:2">
      <c r="A7873" t="s">
        <v>418</v>
      </c>
      <c r="B7873" t="str">
        <f>IF(ISBLANK(VLOOKUP(A7873,Questionnaire!A:KQ,65,FALSE)),"#",VLOOKUP(A7873,Questionnaire!A:KQ,65,FALSE))</f>
        <v>#</v>
      </c>
    </row>
    <row r="7874" spans="1:2">
      <c r="A7874" t="s">
        <v>421</v>
      </c>
      <c r="B7874" t="str">
        <f>IF(ISBLANK(VLOOKUP(A7874,Questionnaire!A:KQ,65,FALSE)),"#",VLOOKUP(A7874,Questionnaire!A:KQ,65,FALSE))</f>
        <v>#</v>
      </c>
    </row>
    <row r="7875" spans="1:2">
      <c r="A7875" t="s">
        <v>424</v>
      </c>
      <c r="B7875" t="str">
        <f>IF(ISBLANK(VLOOKUP(A7875,Questionnaire!A:KQ,65,FALSE)),"#",VLOOKUP(A7875,Questionnaire!A:KQ,65,FALSE))</f>
        <v>#</v>
      </c>
    </row>
    <row r="7876" spans="1:2">
      <c r="A7876" t="s">
        <v>429</v>
      </c>
      <c r="B7876" t="str">
        <f>IF(ISBLANK(VLOOKUP(A7876,Questionnaire!A:KQ,65,FALSE)),"#",VLOOKUP(A7876,Questionnaire!A:KQ,65,FALSE))</f>
        <v>#</v>
      </c>
    </row>
    <row r="7877" spans="1:2">
      <c r="A7877" t="s">
        <v>432</v>
      </c>
      <c r="B7877" t="str">
        <f>IF(ISBLANK(VLOOKUP(A7877,Questionnaire!A:KQ,65,FALSE)),"#",VLOOKUP(A7877,Questionnaire!A:KQ,65,FALSE))</f>
        <v>#</v>
      </c>
    </row>
    <row r="7878" spans="1:2">
      <c r="A7878" t="s">
        <v>435</v>
      </c>
      <c r="B7878" t="str">
        <f>IF(ISBLANK(VLOOKUP(A7878,Questionnaire!A:KQ,65,FALSE)),"#",VLOOKUP(A7878,Questionnaire!A:KQ,65,FALSE))</f>
        <v>#</v>
      </c>
    </row>
    <row r="7879" spans="1:2">
      <c r="A7879" t="s">
        <v>437</v>
      </c>
      <c r="B7879" t="str">
        <f>IF(ISBLANK(VLOOKUP(A7879,Questionnaire!A:KQ,65,FALSE)),"#",VLOOKUP(A7879,Questionnaire!A:KQ,65,FALSE))</f>
        <v>#</v>
      </c>
    </row>
    <row r="7880" spans="1:2">
      <c r="A7880" t="s">
        <v>439</v>
      </c>
      <c r="B7880" t="str">
        <f>IF(ISBLANK(VLOOKUP(A7880,Questionnaire!A:KQ,65,FALSE)),"#",VLOOKUP(A7880,Questionnaire!A:KQ,65,FALSE))</f>
        <v>#</v>
      </c>
    </row>
    <row r="7881" spans="1:2">
      <c r="A7881" t="s">
        <v>442</v>
      </c>
      <c r="B7881" t="str">
        <f>IF(ISBLANK(VLOOKUP(A7881,Questionnaire!A:KQ,65,FALSE)),"#",VLOOKUP(A7881,Questionnaire!A:KQ,65,FALSE))</f>
        <v>#</v>
      </c>
    </row>
    <row r="7882" spans="1:2">
      <c r="A7882" t="s">
        <v>445</v>
      </c>
      <c r="B7882" t="str">
        <f>IF(ISBLANK(VLOOKUP(A7882,Questionnaire!A:KQ,65,FALSE)),"#",VLOOKUP(A7882,Questionnaire!A:KQ,65,FALSE))</f>
        <v>#</v>
      </c>
    </row>
    <row r="7883" spans="1:2">
      <c r="A7883" t="s">
        <v>448</v>
      </c>
      <c r="B7883" t="str">
        <f>IF(ISBLANK(VLOOKUP(A7883,Questionnaire!A:KQ,65,FALSE)),"#",VLOOKUP(A7883,Questionnaire!A:KQ,65,FALSE))</f>
        <v>#</v>
      </c>
    </row>
    <row r="7884" spans="1:2">
      <c r="A7884" t="s">
        <v>452</v>
      </c>
      <c r="B7884" t="str">
        <f>IF(ISBLANK(VLOOKUP(A7884,Questionnaire!A:KQ,65,FALSE)),"#",VLOOKUP(A7884,Questionnaire!A:KQ,65,FALSE))</f>
        <v>#</v>
      </c>
    </row>
    <row r="7885" spans="1:2">
      <c r="A7885" t="s">
        <v>455</v>
      </c>
      <c r="B7885" t="str">
        <f>IF(ISBLANK(VLOOKUP(A7885,Questionnaire!A:KQ,65,FALSE)),"#",VLOOKUP(A7885,Questionnaire!A:KQ,65,FALSE))</f>
        <v>#</v>
      </c>
    </row>
    <row r="7886" spans="1:2">
      <c r="A7886" t="s">
        <v>458</v>
      </c>
      <c r="B7886" t="str">
        <f>IF(ISBLANK(VLOOKUP(A7886,Questionnaire!A:KQ,65,FALSE)),"#",VLOOKUP(A7886,Questionnaire!A:KQ,65,FALSE))</f>
        <v>#</v>
      </c>
    </row>
    <row r="7887" spans="1:2">
      <c r="A7887" t="s">
        <v>461</v>
      </c>
      <c r="B7887" t="str">
        <f>IF(ISBLANK(VLOOKUP(A7887,Questionnaire!A:KQ,65,FALSE)),"#",VLOOKUP(A7887,Questionnaire!A:KQ,65,FALSE))</f>
        <v>#</v>
      </c>
    </row>
    <row r="7888" spans="1:2">
      <c r="A7888" t="s">
        <v>465</v>
      </c>
      <c r="B7888" t="str">
        <f>IF(ISBLANK(VLOOKUP(A7888,Questionnaire!A:KQ,65,FALSE)),"#",VLOOKUP(A7888,Questionnaire!A:KQ,65,FALSE))</f>
        <v>#</v>
      </c>
    </row>
    <row r="7889" spans="1:3">
      <c r="A7889" t="s">
        <v>467</v>
      </c>
      <c r="B7889" t="str">
        <f>IF(ISBLANK(VLOOKUP(A7889,Questionnaire!A:KQ,65,FALSE)),"#",VLOOKUP(A7889,Questionnaire!A:KQ,65,FALSE))</f>
        <v>#</v>
      </c>
    </row>
    <row r="7890" spans="1:3">
      <c r="A7890" t="s">
        <v>469</v>
      </c>
      <c r="B7890" t="str">
        <f>IF(ISBLANK(VLOOKUP(A7890,Questionnaire!A:KQ,65,FALSE)),"#",VLOOKUP(A7890,Questionnaire!A:KQ,65,FALSE))</f>
        <v>#</v>
      </c>
    </row>
    <row r="7891" spans="1:3">
      <c r="A7891" t="s">
        <v>471</v>
      </c>
      <c r="B7891" t="str">
        <f>IF(ISBLANK(VLOOKUP(A7891,Questionnaire!A:KQ,65,FALSE)),"#",VLOOKUP(A7891,Questionnaire!A:KQ,65,FALSE))</f>
        <v>#</v>
      </c>
    </row>
    <row r="7892" spans="1:3">
      <c r="A7892" t="s">
        <v>473</v>
      </c>
      <c r="B7892" t="str">
        <f>IF(ISBLANK(VLOOKUP(A7892,Questionnaire!A:KQ,65,FALSE)),"#",VLOOKUP(A7892,Questionnaire!A:KQ,65,FALSE))</f>
        <v>#</v>
      </c>
    </row>
    <row r="7893" spans="1:3">
      <c r="A7893" t="s">
        <v>475</v>
      </c>
      <c r="B7893" t="str">
        <f>IF(ISBLANK(VLOOKUP(A7893,Questionnaire!A:KQ,65,FALSE)),"#",VLOOKUP(A7893,Questionnaire!A:KQ,65,FALSE))</f>
        <v>#</v>
      </c>
    </row>
    <row r="7894" spans="1:3">
      <c r="A7894" t="s">
        <v>185</v>
      </c>
      <c r="B7894" t="str">
        <f>IF(ISBLANK(VLOOKUP(A7894,Questionnaire!A:KQ,66,FALSE)),"#",VLOOKUP(A7894,Questionnaire!A:KQ,66,FALSE))</f>
        <v>#</v>
      </c>
      <c r="C7894">
        <v>63</v>
      </c>
    </row>
    <row r="7895" spans="1:3">
      <c r="A7895" t="s">
        <v>187</v>
      </c>
      <c r="B7895" t="str">
        <f>IF(ISNA(VLOOKUP(VLOOKUP(A7895,Questionnaire!A:KQ,66,FALSE),'CORA Encoding'!D:E,2,FALSE)),"#",VLOOKUP(VLOOKUP(A7895,Questionnaire!A:KQ,66,FALSE),'CORA Encoding'!D:E,2,FALSE))</f>
        <v>#</v>
      </c>
    </row>
    <row r="7896" spans="1:3">
      <c r="A7896" t="s">
        <v>189</v>
      </c>
      <c r="B7896" t="str">
        <f>IF(ISNA(VLOOKUP(VLOOKUP(A7896,Questionnaire!A:KQ,66,FALSE),'CORA Encoding'!G:H,2,FALSE)),"#",VLOOKUP(VLOOKUP(A7896,Questionnaire!A:KQ,66,FALSE),'CORA Encoding'!G:H,2,FALSE))</f>
        <v>#</v>
      </c>
    </row>
    <row r="7897" spans="1:3">
      <c r="A7897" t="s">
        <v>191</v>
      </c>
      <c r="B7897" t="str">
        <f>IF(ISNA(VLOOKUP(VLOOKUP(A7897,Questionnaire!A:KQ,66,FALSE),'Country List'!E:F,2,FALSE)),"#",VLOOKUP(VLOOKUP(A7897,Questionnaire!A:KQ,66,FALSE),'Country List'!E:F,2,FALSE))</f>
        <v>#</v>
      </c>
    </row>
    <row r="7898" spans="1:3">
      <c r="A7898" t="s">
        <v>193</v>
      </c>
      <c r="B7898" t="str">
        <f>IF(ISNA(VLOOKUP(VLOOKUP(A7898,Questionnaire!A:KQ,66,FALSE),'Industry List'!B:C,2,FALSE)),"#",VLOOKUP(VLOOKUP(A7898,Questionnaire!A:KQ,66,FALSE),'Industry List'!B:C,2,FALSE))</f>
        <v>#</v>
      </c>
    </row>
    <row r="7899" spans="1:3">
      <c r="A7899" t="s">
        <v>197</v>
      </c>
      <c r="B7899" t="str">
        <f>IF(ISBLANK(VLOOKUP(A7899,Questionnaire!A:KQ,66,FALSE)),"#",VLOOKUP(A7899,Questionnaire!A:KQ,66,FALSE))</f>
        <v>#</v>
      </c>
    </row>
    <row r="7900" spans="1:3">
      <c r="A7900" t="s">
        <v>201</v>
      </c>
      <c r="B7900" t="str">
        <f>IF(ISBLANK(VLOOKUP(A7900,Questionnaire!A:KQ,66,FALSE)),"#",VLOOKUP(A7900,Questionnaire!A:KQ,66,FALSE))</f>
        <v>#</v>
      </c>
    </row>
    <row r="7901" spans="1:3">
      <c r="A7901" t="s">
        <v>203</v>
      </c>
      <c r="B7901" t="str">
        <f>IF(ISNA(VLOOKUP(VLOOKUP(A7901,Questionnaire!A:KQ,66,FALSE),'CORA Encoding'!J:K,2,FALSE)),"#",VLOOKUP(VLOOKUP(A7901,Questionnaire!A:KQ,66,FALSE),'CORA Encoding'!J:K,2,FALSE))</f>
        <v>#</v>
      </c>
    </row>
    <row r="7902" spans="1:3">
      <c r="A7902" t="s">
        <v>208</v>
      </c>
      <c r="B7902" t="str">
        <f>IF(ISBLANK(VLOOKUP(A7902,Questionnaire!A:KQ,66,FALSE)),"#",VLOOKUP(A7902,Questionnaire!A:KQ,66,FALSE))</f>
        <v>#</v>
      </c>
    </row>
    <row r="7903" spans="1:3">
      <c r="A7903" t="s">
        <v>213</v>
      </c>
      <c r="B7903" t="str">
        <f>IF(ISBLANK(VLOOKUP(A7903,Questionnaire!A:KQ,66,FALSE)),"#",VLOOKUP(A7903,Questionnaire!A:KQ,66,FALSE))</f>
        <v>#</v>
      </c>
    </row>
    <row r="7904" spans="1:3">
      <c r="A7904" t="s">
        <v>215</v>
      </c>
      <c r="B7904" t="str">
        <f>IF(ISBLANK(VLOOKUP(A7904,Questionnaire!A:KQ,66,FALSE)),"#",VLOOKUP(A7904,Questionnaire!A:KQ,66,FALSE))</f>
        <v>#</v>
      </c>
    </row>
    <row r="7905" spans="1:2">
      <c r="A7905" t="s">
        <v>217</v>
      </c>
      <c r="B7905" t="str">
        <f>IF(ISBLANK(VLOOKUP(A7905,Questionnaire!A:KQ,66,FALSE)),"#",VLOOKUP(A7905,Questionnaire!A:KQ,66,FALSE))</f>
        <v>#</v>
      </c>
    </row>
    <row r="7906" spans="1:2">
      <c r="A7906" t="s">
        <v>219</v>
      </c>
      <c r="B7906" t="str">
        <f>IF(ISBLANK(VLOOKUP(A7906,Questionnaire!A:KQ,66,FALSE)),"#",VLOOKUP(A7906,Questionnaire!A:KQ,66,FALSE))</f>
        <v>#</v>
      </c>
    </row>
    <row r="7907" spans="1:2">
      <c r="A7907" t="s">
        <v>221</v>
      </c>
      <c r="B7907" t="str">
        <f>IF(ISBLANK(VLOOKUP(A7907,Questionnaire!A:KQ,66,FALSE)),"#",VLOOKUP(A7907,Questionnaire!A:KQ,66,FALSE))</f>
        <v>#</v>
      </c>
    </row>
    <row r="7908" spans="1:2">
      <c r="A7908" t="s">
        <v>223</v>
      </c>
      <c r="B7908" t="str">
        <f>IF(ISBLANK(VLOOKUP(A7908,Questionnaire!A:KQ,66,FALSE)),"#",VLOOKUP(A7908,Questionnaire!A:KQ,66,FALSE))</f>
        <v>#</v>
      </c>
    </row>
    <row r="7909" spans="1:2">
      <c r="A7909" t="s">
        <v>225</v>
      </c>
      <c r="B7909" t="str">
        <f>IF(ISBLANK(VLOOKUP(A7909,Questionnaire!A:KQ,66,FALSE)),"#",VLOOKUP(A7909,Questionnaire!A:KQ,66,FALSE))</f>
        <v>#</v>
      </c>
    </row>
    <row r="7910" spans="1:2">
      <c r="A7910" t="s">
        <v>227</v>
      </c>
      <c r="B7910" t="str">
        <f>IF(ISBLANK(VLOOKUP(A7910,Questionnaire!A:KQ,66,FALSE)),"#",VLOOKUP(A7910,Questionnaire!A:KQ,66,FALSE))</f>
        <v>#</v>
      </c>
    </row>
    <row r="7911" spans="1:2">
      <c r="A7911" t="s">
        <v>229</v>
      </c>
      <c r="B7911" t="str">
        <f>IF(ISBLANK(VLOOKUP(A7911,Questionnaire!A:KQ,66,FALSE)),"#",VLOOKUP(A7911,Questionnaire!A:KQ,66,FALSE))</f>
        <v>#</v>
      </c>
    </row>
    <row r="7912" spans="1:2">
      <c r="A7912" t="s">
        <v>231</v>
      </c>
      <c r="B7912" t="str">
        <f>IF(ISBLANK(VLOOKUP(A7912,Questionnaire!A:KQ,66,FALSE)),"#",VLOOKUP(A7912,Questionnaire!A:KQ,66,FALSE))</f>
        <v>#</v>
      </c>
    </row>
    <row r="7913" spans="1:2">
      <c r="A7913" t="s">
        <v>233</v>
      </c>
      <c r="B7913" t="str">
        <f>IF(ISBLANK(VLOOKUP(A7913,Questionnaire!A:KQ,66,FALSE)),"#",VLOOKUP(A7913,Questionnaire!A:KQ,66,FALSE))</f>
        <v>#</v>
      </c>
    </row>
    <row r="7914" spans="1:2">
      <c r="A7914" t="s">
        <v>235</v>
      </c>
      <c r="B7914" t="str">
        <f>IF(ISBLANK(VLOOKUP(A7914,Questionnaire!A:KQ,66,FALSE)),"#",VLOOKUP(A7914,Questionnaire!A:KQ,66,FALSE))</f>
        <v>#</v>
      </c>
    </row>
    <row r="7915" spans="1:2">
      <c r="A7915" t="s">
        <v>237</v>
      </c>
      <c r="B7915" t="str">
        <f>IF(ISBLANK(VLOOKUP(A7915,Questionnaire!A:KQ,66,FALSE)),"#",VLOOKUP(A7915,Questionnaire!A:KQ,66,FALSE))</f>
        <v>#</v>
      </c>
    </row>
    <row r="7916" spans="1:2">
      <c r="A7916" t="s">
        <v>239</v>
      </c>
      <c r="B7916" t="str">
        <f>IF(ISBLANK(VLOOKUP(A7916,Questionnaire!A:KQ,66,FALSE)),"#",VLOOKUP(A7916,Questionnaire!A:KQ,66,FALSE))</f>
        <v>#</v>
      </c>
    </row>
    <row r="7917" spans="1:2">
      <c r="A7917" t="s">
        <v>242</v>
      </c>
      <c r="B7917" t="str">
        <f>IF(ISBLANK(VLOOKUP(A7917,Questionnaire!A:KQ,66,FALSE)),"#",VLOOKUP(A7917,Questionnaire!A:KQ,66,FALSE))</f>
        <v>#</v>
      </c>
    </row>
    <row r="7918" spans="1:2">
      <c r="A7918" t="s">
        <v>245</v>
      </c>
      <c r="B7918" t="str">
        <f>IF(ISBLANK(VLOOKUP(A7918,Questionnaire!A:KQ,66,FALSE)),"#",VLOOKUP(A7918,Questionnaire!A:KQ,66,FALSE))</f>
        <v>#</v>
      </c>
    </row>
    <row r="7919" spans="1:2">
      <c r="A7919" t="s">
        <v>247</v>
      </c>
      <c r="B7919" t="str">
        <f>IF(ISBLANK(VLOOKUP(A7919,Questionnaire!A:KQ,66,FALSE)),"#",VLOOKUP(A7919,Questionnaire!A:KQ,66,FALSE))</f>
        <v>#</v>
      </c>
    </row>
    <row r="7920" spans="1:2">
      <c r="A7920" t="s">
        <v>249</v>
      </c>
      <c r="B7920" t="str">
        <f>IF(ISBLANK(VLOOKUP(A7920,Questionnaire!A:KQ,66,FALSE)),"#",VLOOKUP(A7920,Questionnaire!A:KQ,66,FALSE))</f>
        <v>#</v>
      </c>
    </row>
    <row r="7921" spans="1:2">
      <c r="A7921" t="s">
        <v>250</v>
      </c>
      <c r="B7921" t="str">
        <f>IF(ISBLANK(VLOOKUP(A7921,Questionnaire!A:KQ,66,FALSE)),"#",VLOOKUP(A7921,Questionnaire!A:KQ,66,FALSE))</f>
        <v>#</v>
      </c>
    </row>
    <row r="7922" spans="1:2">
      <c r="A7922" t="s">
        <v>252</v>
      </c>
      <c r="B7922" t="str">
        <f>IF(ISBLANK(VLOOKUP(A7922,Questionnaire!A:KQ,66,FALSE)),"#",VLOOKUP(A7922,Questionnaire!A:KQ,66,FALSE))</f>
        <v>#</v>
      </c>
    </row>
    <row r="7923" spans="1:2">
      <c r="A7923" t="s">
        <v>255</v>
      </c>
      <c r="B7923" t="str">
        <f>IF(ISBLANK(VLOOKUP(A7923,Questionnaire!A:KQ,66,FALSE)),"#",VLOOKUP(A7923,Questionnaire!A:KQ,66,FALSE))</f>
        <v>#</v>
      </c>
    </row>
    <row r="7924" spans="1:2">
      <c r="A7924" t="s">
        <v>258</v>
      </c>
      <c r="B7924" t="str">
        <f>IF(ISNA(VLOOKUP(VLOOKUP(A7924,Questionnaire!A:KQ,66,FALSE),'CORA Encoding'!M:N,2,FALSE)),"#",VLOOKUP(VLOOKUP(A7924,Questionnaire!A:KQ,66,FALSE),'CORA Encoding'!M:N,2,FALSE))</f>
        <v>#</v>
      </c>
    </row>
    <row r="7925" spans="1:2">
      <c r="A7925" t="s">
        <v>261</v>
      </c>
      <c r="B7925" t="str">
        <f>IF(ISBLANK(VLOOKUP(A7925,Questionnaire!A:KQ,66,FALSE)),"#",VLOOKUP(A7925,Questionnaire!A:KQ,66,FALSE))</f>
        <v>#</v>
      </c>
    </row>
    <row r="7926" spans="1:2">
      <c r="A7926" t="s">
        <v>263</v>
      </c>
      <c r="B7926" t="str">
        <f>IF(ISBLANK(VLOOKUP(A7926,Questionnaire!A:KQ,66,FALSE)),"#",VLOOKUP(A7926,Questionnaire!A:KQ,66,FALSE))</f>
        <v>#</v>
      </c>
    </row>
    <row r="7927" spans="1:2">
      <c r="A7927" t="s">
        <v>265</v>
      </c>
      <c r="B7927" t="str">
        <f>IF(ISBLANK(VLOOKUP(A7927,Questionnaire!A:KQ,66,FALSE)),"#",VLOOKUP(A7927,Questionnaire!A:KQ,66,FALSE))</f>
        <v>#</v>
      </c>
    </row>
    <row r="7928" spans="1:2">
      <c r="A7928" t="s">
        <v>267</v>
      </c>
      <c r="B7928" t="str">
        <f>IF(ISBLANK(VLOOKUP(A7928,Questionnaire!A:KQ,66,FALSE)),"#",VLOOKUP(A7928,Questionnaire!A:KQ,66,FALSE))</f>
        <v>#</v>
      </c>
    </row>
    <row r="7929" spans="1:2">
      <c r="A7929" t="s">
        <v>269</v>
      </c>
      <c r="B7929" t="str">
        <f>IF(ISBLANK(VLOOKUP(A7929,Questionnaire!A:KQ,66,FALSE)),"#",VLOOKUP(A7929,Questionnaire!A:KQ,66,FALSE))</f>
        <v>#</v>
      </c>
    </row>
    <row r="7930" spans="1:2">
      <c r="A7930" t="s">
        <v>274</v>
      </c>
      <c r="B7930" t="str">
        <f>IF(ISBLANK(VLOOKUP(A7930,Questionnaire!A:KQ,66,FALSE)),"#",VLOOKUP(A7930,Questionnaire!A:KQ,66,FALSE))</f>
        <v>#</v>
      </c>
    </row>
    <row r="7931" spans="1:2">
      <c r="A7931" t="s">
        <v>276</v>
      </c>
      <c r="B7931" t="str">
        <f>IF(ISBLANK(VLOOKUP(A7931,Questionnaire!A:KQ,66,FALSE)),"#",VLOOKUP(A7931,Questionnaire!A:KQ,66,FALSE))</f>
        <v>#</v>
      </c>
    </row>
    <row r="7932" spans="1:2">
      <c r="A7932" t="s">
        <v>278</v>
      </c>
      <c r="B7932" t="str">
        <f>IF(ISBLANK(VLOOKUP(A7932,Questionnaire!A:KQ,66,FALSE)),"#",VLOOKUP(A7932,Questionnaire!A:KQ,66,FALSE))</f>
        <v>#</v>
      </c>
    </row>
    <row r="7933" spans="1:2">
      <c r="A7933" t="s">
        <v>280</v>
      </c>
      <c r="B7933" t="str">
        <f>IF(ISBLANK(VLOOKUP(A7933,Questionnaire!A:KQ,66,FALSE)),"#",VLOOKUP(A7933,Questionnaire!A:KQ,66,FALSE))</f>
        <v>#</v>
      </c>
    </row>
    <row r="7934" spans="1:2">
      <c r="A7934" t="s">
        <v>282</v>
      </c>
      <c r="B7934" t="str">
        <f>IF(ISBLANK(VLOOKUP(A7934,Questionnaire!A:KQ,66,FALSE)),"#",VLOOKUP(A7934,Questionnaire!A:KQ,66,FALSE))</f>
        <v>#</v>
      </c>
    </row>
    <row r="7935" spans="1:2">
      <c r="A7935" t="s">
        <v>286</v>
      </c>
      <c r="B7935" t="str">
        <f>IF(ISBLANK(VLOOKUP(A7935,Questionnaire!A:KQ,66,FALSE)),"#",VLOOKUP(A7935,Questionnaire!A:KQ,66,FALSE))</f>
        <v>#</v>
      </c>
    </row>
    <row r="7936" spans="1:2">
      <c r="A7936" t="s">
        <v>288</v>
      </c>
      <c r="B7936" t="str">
        <f>IF(ISBLANK(VLOOKUP(A7936,Questionnaire!A:KQ,66,FALSE)),"#",VLOOKUP(A7936,Questionnaire!A:KQ,66,FALSE))</f>
        <v>#</v>
      </c>
    </row>
    <row r="7937" spans="1:2">
      <c r="A7937" t="s">
        <v>290</v>
      </c>
      <c r="B7937" t="str">
        <f>IF(ISBLANK(VLOOKUP(A7937,Questionnaire!A:KQ,66,FALSE)),"#",VLOOKUP(A7937,Questionnaire!A:KQ,66,FALSE))</f>
        <v>#</v>
      </c>
    </row>
    <row r="7938" spans="1:2">
      <c r="A7938" t="s">
        <v>292</v>
      </c>
      <c r="B7938" t="str">
        <f>IF(ISBLANK(VLOOKUP(A7938,Questionnaire!A:KQ,66,FALSE)),"#",VLOOKUP(A7938,Questionnaire!A:KQ,66,FALSE))</f>
        <v>#</v>
      </c>
    </row>
    <row r="7939" spans="1:2">
      <c r="A7939" t="s">
        <v>294</v>
      </c>
      <c r="B7939" t="str">
        <f>IF(ISBLANK(VLOOKUP(A7939,Questionnaire!A:KQ,66,FALSE)),"#",VLOOKUP(A7939,Questionnaire!A:KQ,66,FALSE))</f>
        <v>#</v>
      </c>
    </row>
    <row r="7940" spans="1:2">
      <c r="A7940" t="s">
        <v>296</v>
      </c>
      <c r="B7940" t="str">
        <f>IF(ISBLANK(VLOOKUP(A7940,Questionnaire!A:KQ,66,FALSE)),"#",VLOOKUP(A7940,Questionnaire!A:KQ,66,FALSE))</f>
        <v>#</v>
      </c>
    </row>
    <row r="7941" spans="1:2">
      <c r="A7941" t="s">
        <v>301</v>
      </c>
      <c r="B7941" t="str">
        <f>IF(ISBLANK(VLOOKUP(A7941,Questionnaire!A:KQ,66,FALSE)),"#",VLOOKUP(A7941,Questionnaire!A:KQ,66,FALSE))</f>
        <v>#</v>
      </c>
    </row>
    <row r="7942" spans="1:2">
      <c r="A7942" t="s">
        <v>303</v>
      </c>
      <c r="B7942" t="str">
        <f>IF(ISBLANK(VLOOKUP(A7942,Questionnaire!A:KQ,66,FALSE)),"#",VLOOKUP(A7942,Questionnaire!A:KQ,66,FALSE))</f>
        <v>#</v>
      </c>
    </row>
    <row r="7943" spans="1:2">
      <c r="A7943" t="s">
        <v>305</v>
      </c>
      <c r="B7943" t="str">
        <f>IF(ISBLANK(VLOOKUP(A7943,Questionnaire!A:KQ,66,FALSE)),"#",VLOOKUP(A7943,Questionnaire!A:KQ,66,FALSE))</f>
        <v>#</v>
      </c>
    </row>
    <row r="7944" spans="1:2">
      <c r="A7944" t="s">
        <v>307</v>
      </c>
      <c r="B7944" t="str">
        <f>IF(ISBLANK(VLOOKUP(A7944,Questionnaire!A:KQ,66,FALSE)),"#",VLOOKUP(A7944,Questionnaire!A:KQ,66,FALSE))</f>
        <v>#</v>
      </c>
    </row>
    <row r="7945" spans="1:2">
      <c r="A7945" t="s">
        <v>311</v>
      </c>
      <c r="B7945" t="str">
        <f>IF(ISBLANK(VLOOKUP(A7945,Questionnaire!A:KQ,66,FALSE)),"#",VLOOKUP(A7945,Questionnaire!A:KQ,66,FALSE))</f>
        <v>#</v>
      </c>
    </row>
    <row r="7946" spans="1:2">
      <c r="A7946" t="s">
        <v>313</v>
      </c>
      <c r="B7946" t="str">
        <f>IF(ISBLANK(VLOOKUP(A7946,Questionnaire!A:KQ,66,FALSE)),"#",VLOOKUP(A7946,Questionnaire!A:KQ,66,FALSE))</f>
        <v>#</v>
      </c>
    </row>
    <row r="7947" spans="1:2">
      <c r="A7947" t="s">
        <v>314</v>
      </c>
      <c r="B7947" t="str">
        <f>IF(ISBLANK(VLOOKUP(A7947,Questionnaire!A:KQ,66,FALSE)),"#",VLOOKUP(A7947,Questionnaire!A:KQ,66,FALSE))</f>
        <v>#</v>
      </c>
    </row>
    <row r="7948" spans="1:2">
      <c r="A7948" t="s">
        <v>315</v>
      </c>
      <c r="B7948" t="str">
        <f>IF(ISBLANK(VLOOKUP(A7948,Questionnaire!A:KQ,66,FALSE)),"#",VLOOKUP(A7948,Questionnaire!A:KQ,66,FALSE))</f>
        <v>#</v>
      </c>
    </row>
    <row r="7949" spans="1:2">
      <c r="A7949" t="s">
        <v>317</v>
      </c>
      <c r="B7949" t="str">
        <f>IF(ISBLANK(VLOOKUP(A7949,Questionnaire!A:KQ,66,FALSE)),"#",VLOOKUP(A7949,Questionnaire!A:KQ,66,FALSE))</f>
        <v>#</v>
      </c>
    </row>
    <row r="7950" spans="1:2">
      <c r="A7950" t="s">
        <v>319</v>
      </c>
      <c r="B7950" t="str">
        <f>IF(ISBLANK(VLOOKUP(A7950,Questionnaire!A:KQ,66,FALSE)),"#",VLOOKUP(A7950,Questionnaire!A:KQ,66,FALSE))</f>
        <v>#</v>
      </c>
    </row>
    <row r="7951" spans="1:2">
      <c r="A7951" t="s">
        <v>322</v>
      </c>
      <c r="B7951" t="str">
        <f>IF(ISBLANK(VLOOKUP(A7951,Questionnaire!A:KQ,66,FALSE)),"#",VLOOKUP(A7951,Questionnaire!A:KQ,66,FALSE))</f>
        <v>#</v>
      </c>
    </row>
    <row r="7952" spans="1:2">
      <c r="A7952" t="s">
        <v>326</v>
      </c>
      <c r="B7952" t="str">
        <f>IF(ISBLANK(VLOOKUP(A7952,Questionnaire!A:KQ,66,FALSE)),"#",VLOOKUP(A7952,Questionnaire!A:KQ,66,FALSE))</f>
        <v>#</v>
      </c>
    </row>
    <row r="7953" spans="1:2">
      <c r="A7953" t="s">
        <v>328</v>
      </c>
      <c r="B7953" t="str">
        <f>IF(ISBLANK(VLOOKUP(A7953,Questionnaire!A:KQ,66,FALSE)),"#",VLOOKUP(A7953,Questionnaire!A:KQ,66,FALSE))</f>
        <v>#</v>
      </c>
    </row>
    <row r="7954" spans="1:2">
      <c r="A7954" t="s">
        <v>332</v>
      </c>
      <c r="B7954" t="str">
        <f>IF(ISBLANK(VLOOKUP(A7954,Questionnaire!A:KQ,66,FALSE)),"#",VLOOKUP(A7954,Questionnaire!A:KQ,66,FALSE))</f>
        <v>#</v>
      </c>
    </row>
    <row r="7955" spans="1:2">
      <c r="A7955" t="s">
        <v>333</v>
      </c>
      <c r="B7955" t="str">
        <f>IF(ISBLANK(VLOOKUP(A7955,Questionnaire!A:KQ,66,FALSE)),"#",VLOOKUP(A7955,Questionnaire!A:KQ,66,FALSE))</f>
        <v>#</v>
      </c>
    </row>
    <row r="7956" spans="1:2">
      <c r="A7956" t="s">
        <v>334</v>
      </c>
      <c r="B7956" t="str">
        <f>IF(ISBLANK(VLOOKUP(A7956,Questionnaire!A:KQ,66,FALSE)),"#",VLOOKUP(A7956,Questionnaire!A:KQ,66,FALSE))</f>
        <v>#</v>
      </c>
    </row>
    <row r="7957" spans="1:2">
      <c r="A7957" t="s">
        <v>335</v>
      </c>
      <c r="B7957" t="str">
        <f>IF(ISBLANK(VLOOKUP(A7957,Questionnaire!A:KQ,66,FALSE)),"#",VLOOKUP(A7957,Questionnaire!A:KQ,66,FALSE))</f>
        <v>#</v>
      </c>
    </row>
    <row r="7958" spans="1:2">
      <c r="A7958" t="s">
        <v>336</v>
      </c>
      <c r="B7958" t="str">
        <f>IF(ISBLANK(VLOOKUP(A7958,Questionnaire!A:KQ,66,FALSE)),"#",VLOOKUP(A7958,Questionnaire!A:KQ,66,FALSE))</f>
        <v>#</v>
      </c>
    </row>
    <row r="7959" spans="1:2">
      <c r="A7959" t="s">
        <v>337</v>
      </c>
      <c r="B7959" t="str">
        <f>IF(ISBLANK(VLOOKUP(A7959,Questionnaire!A:KQ,66,FALSE)),"#",VLOOKUP(A7959,Questionnaire!A:KQ,66,FALSE))</f>
        <v>#</v>
      </c>
    </row>
    <row r="7960" spans="1:2">
      <c r="A7960" t="s">
        <v>338</v>
      </c>
      <c r="B7960" t="str">
        <f>IF(ISBLANK(VLOOKUP(A7960,Questionnaire!A:KQ,66,FALSE)),"#",VLOOKUP(A7960,Questionnaire!A:KQ,66,FALSE))</f>
        <v>#</v>
      </c>
    </row>
    <row r="7961" spans="1:2">
      <c r="A7961" t="s">
        <v>339</v>
      </c>
      <c r="B7961" t="str">
        <f>IF(ISBLANK(VLOOKUP(A7961,Questionnaire!A:KQ,66,FALSE)),"#",VLOOKUP(A7961,Questionnaire!A:KQ,66,FALSE))</f>
        <v>#</v>
      </c>
    </row>
    <row r="7962" spans="1:2">
      <c r="A7962" t="s">
        <v>340</v>
      </c>
      <c r="B7962" t="str">
        <f>IF(ISBLANK(VLOOKUP(A7962,Questionnaire!A:KQ,66,FALSE)),"#",VLOOKUP(A7962,Questionnaire!A:KQ,66,FALSE))</f>
        <v>#</v>
      </c>
    </row>
    <row r="7963" spans="1:2">
      <c r="A7963" t="s">
        <v>341</v>
      </c>
      <c r="B7963" t="str">
        <f>IF(ISBLANK(VLOOKUP(A7963,Questionnaire!A:KQ,66,FALSE)),"#",VLOOKUP(A7963,Questionnaire!A:KQ,66,FALSE))</f>
        <v>#</v>
      </c>
    </row>
    <row r="7964" spans="1:2">
      <c r="A7964" t="s">
        <v>342</v>
      </c>
      <c r="B7964" t="str">
        <f>IF(ISBLANK(VLOOKUP(A7964,Questionnaire!A:KQ,66,FALSE)),"#",VLOOKUP(A7964,Questionnaire!A:KQ,66,FALSE))</f>
        <v>#</v>
      </c>
    </row>
    <row r="7965" spans="1:2">
      <c r="A7965" t="s">
        <v>343</v>
      </c>
      <c r="B7965" t="str">
        <f>IF(ISBLANK(VLOOKUP(A7965,Questionnaire!A:KQ,66,FALSE)),"#",VLOOKUP(A7965,Questionnaire!A:KQ,66,FALSE))</f>
        <v>#</v>
      </c>
    </row>
    <row r="7966" spans="1:2">
      <c r="A7966" t="s">
        <v>344</v>
      </c>
      <c r="B7966" t="str">
        <f>IF(ISBLANK(VLOOKUP(A7966,Questionnaire!A:KQ,66,FALSE)),"#",VLOOKUP(A7966,Questionnaire!A:KQ,66,FALSE))</f>
        <v>#</v>
      </c>
    </row>
    <row r="7967" spans="1:2">
      <c r="A7967" t="s">
        <v>345</v>
      </c>
      <c r="B7967" t="str">
        <f>IF(ISBLANK(VLOOKUP(A7967,Questionnaire!A:KQ,66,FALSE)),"#",VLOOKUP(A7967,Questionnaire!A:KQ,66,FALSE))</f>
        <v>#</v>
      </c>
    </row>
    <row r="7968" spans="1:2">
      <c r="A7968" t="s">
        <v>348</v>
      </c>
      <c r="B7968" t="str">
        <f>IF(ISBLANK(VLOOKUP(A7968,Questionnaire!A:KQ,66,FALSE)),"#",VLOOKUP(A7968,Questionnaire!A:KQ,66,FALSE))</f>
        <v>#</v>
      </c>
    </row>
    <row r="7969" spans="1:2">
      <c r="A7969" t="s">
        <v>353</v>
      </c>
      <c r="B7969" t="str">
        <f>IF(ISBLANK(VLOOKUP(A7969,Questionnaire!A:KQ,66,FALSE)),"#",VLOOKUP(A7969,Questionnaire!A:KQ,66,FALSE))</f>
        <v>#</v>
      </c>
    </row>
    <row r="7970" spans="1:2">
      <c r="A7970" t="s">
        <v>354</v>
      </c>
      <c r="B7970" t="str">
        <f>IF(ISBLANK(VLOOKUP(A7970,Questionnaire!A:KQ,66,FALSE)),"#",VLOOKUP(A7970,Questionnaire!A:KQ,66,FALSE))</f>
        <v>#</v>
      </c>
    </row>
    <row r="7971" spans="1:2">
      <c r="A7971" t="s">
        <v>355</v>
      </c>
      <c r="B7971" t="str">
        <f>IF(ISBLANK(VLOOKUP(A7971,Questionnaire!A:KQ,66,FALSE)),"#",VLOOKUP(A7971,Questionnaire!A:KQ,66,FALSE))</f>
        <v>#</v>
      </c>
    </row>
    <row r="7972" spans="1:2">
      <c r="A7972" t="s">
        <v>356</v>
      </c>
      <c r="B7972" t="str">
        <f>IF(ISBLANK(VLOOKUP(A7972,Questionnaire!A:KQ,66,FALSE)),"#",VLOOKUP(A7972,Questionnaire!A:KQ,66,FALSE))</f>
        <v>#</v>
      </c>
    </row>
    <row r="7973" spans="1:2">
      <c r="A7973" t="s">
        <v>357</v>
      </c>
      <c r="B7973" t="str">
        <f>IF(ISBLANK(VLOOKUP(A7973,Questionnaire!A:KQ,66,FALSE)),"#",VLOOKUP(A7973,Questionnaire!A:KQ,66,FALSE))</f>
        <v>#</v>
      </c>
    </row>
    <row r="7974" spans="1:2">
      <c r="A7974" t="s">
        <v>360</v>
      </c>
      <c r="B7974" t="str">
        <f>IF(ISBLANK(VLOOKUP(A7974,Questionnaire!A:KQ,66,FALSE)),"#",VLOOKUP(A7974,Questionnaire!A:KQ,66,FALSE))</f>
        <v>#</v>
      </c>
    </row>
    <row r="7975" spans="1:2">
      <c r="A7975" t="s">
        <v>362</v>
      </c>
      <c r="B7975" t="str">
        <f>IF(ISBLANK(VLOOKUP(A7975,Questionnaire!A:KQ,66,FALSE)),"#",VLOOKUP(A7975,Questionnaire!A:KQ,66,FALSE))</f>
        <v>#</v>
      </c>
    </row>
    <row r="7976" spans="1:2">
      <c r="A7976" t="s">
        <v>363</v>
      </c>
      <c r="B7976" t="str">
        <f>IF(ISBLANK(VLOOKUP(A7976,Questionnaire!A:KQ,66,FALSE)),"#",VLOOKUP(A7976,Questionnaire!A:KQ,66,FALSE))</f>
        <v>#</v>
      </c>
    </row>
    <row r="7977" spans="1:2">
      <c r="A7977" t="s">
        <v>364</v>
      </c>
      <c r="B7977" t="str">
        <f>IF(ISBLANK(VLOOKUP(A7977,Questionnaire!A:KQ,66,FALSE)),"#",VLOOKUP(A7977,Questionnaire!A:KQ,66,FALSE))</f>
        <v>#</v>
      </c>
    </row>
    <row r="7978" spans="1:2">
      <c r="A7978" t="s">
        <v>365</v>
      </c>
      <c r="B7978" t="str">
        <f>IF(ISBLANK(VLOOKUP(A7978,Questionnaire!A:KQ,66,FALSE)),"#",VLOOKUP(A7978,Questionnaire!A:KQ,66,FALSE))</f>
        <v>#</v>
      </c>
    </row>
    <row r="7979" spans="1:2">
      <c r="A7979" t="s">
        <v>366</v>
      </c>
      <c r="B7979" t="str">
        <f>IF(ISBLANK(VLOOKUP(A7979,Questionnaire!A:KQ,66,FALSE)),"#",VLOOKUP(A7979,Questionnaire!A:KQ,66,FALSE))</f>
        <v>#</v>
      </c>
    </row>
    <row r="7980" spans="1:2">
      <c r="A7980" t="s">
        <v>371</v>
      </c>
      <c r="B7980" t="str">
        <f>IF(ISBLANK(VLOOKUP(A7980,Questionnaire!A:KQ,66,FALSE)),"#",VLOOKUP(A7980,Questionnaire!A:KQ,66,FALSE))</f>
        <v>#</v>
      </c>
    </row>
    <row r="7981" spans="1:2">
      <c r="A7981" t="s">
        <v>372</v>
      </c>
      <c r="B7981" t="str">
        <f>IF(ISBLANK(VLOOKUP(A7981,Questionnaire!A:KQ,66,FALSE)),"#",VLOOKUP(A7981,Questionnaire!A:KQ,66,FALSE))</f>
        <v>#</v>
      </c>
    </row>
    <row r="7982" spans="1:2">
      <c r="A7982" t="s">
        <v>373</v>
      </c>
      <c r="B7982" t="str">
        <f>IF(ISBLANK(VLOOKUP(A7982,Questionnaire!A:KQ,66,FALSE)),"#",VLOOKUP(A7982,Questionnaire!A:KQ,66,FALSE))</f>
        <v>#</v>
      </c>
    </row>
    <row r="7983" spans="1:2">
      <c r="A7983" t="s">
        <v>374</v>
      </c>
      <c r="B7983" t="str">
        <f>IF(ISBLANK(VLOOKUP(A7983,Questionnaire!A:KQ,66,FALSE)),"#",VLOOKUP(A7983,Questionnaire!A:KQ,66,FALSE))</f>
        <v>#</v>
      </c>
    </row>
    <row r="7984" spans="1:2">
      <c r="A7984" t="s">
        <v>377</v>
      </c>
      <c r="B7984" t="str">
        <f>IF(ISBLANK(VLOOKUP(A7984,Questionnaire!A:KQ,66,FALSE)),"#",VLOOKUP(A7984,Questionnaire!A:KQ,66,FALSE))</f>
        <v>#</v>
      </c>
    </row>
    <row r="7985" spans="1:2">
      <c r="A7985" t="s">
        <v>379</v>
      </c>
      <c r="B7985" t="str">
        <f>IF(ISBLANK(VLOOKUP(A7985,Questionnaire!A:KQ,66,FALSE)),"#",VLOOKUP(A7985,Questionnaire!A:KQ,66,FALSE))</f>
        <v>#</v>
      </c>
    </row>
    <row r="7986" spans="1:2">
      <c r="A7986" t="s">
        <v>380</v>
      </c>
      <c r="B7986" t="str">
        <f>IF(ISBLANK(VLOOKUP(A7986,Questionnaire!A:KQ,66,FALSE)),"#",VLOOKUP(A7986,Questionnaire!A:KQ,66,FALSE))</f>
        <v>#</v>
      </c>
    </row>
    <row r="7987" spans="1:2">
      <c r="A7987" t="s">
        <v>381</v>
      </c>
      <c r="B7987" t="str">
        <f>IF(ISBLANK(VLOOKUP(A7987,Questionnaire!A:KQ,66,FALSE)),"#",VLOOKUP(A7987,Questionnaire!A:KQ,66,FALSE))</f>
        <v>#</v>
      </c>
    </row>
    <row r="7988" spans="1:2">
      <c r="A7988" t="s">
        <v>382</v>
      </c>
      <c r="B7988" t="str">
        <f>IF(ISBLANK(VLOOKUP(A7988,Questionnaire!A:KQ,66,FALSE)),"#",VLOOKUP(A7988,Questionnaire!A:KQ,66,FALSE))</f>
        <v>#</v>
      </c>
    </row>
    <row r="7989" spans="1:2">
      <c r="A7989" t="s">
        <v>384</v>
      </c>
      <c r="B7989" t="str">
        <f>IF(ISBLANK(VLOOKUP(A7989,Questionnaire!A:KQ,66,FALSE)),"#",VLOOKUP(A7989,Questionnaire!A:KQ,66,FALSE))</f>
        <v>#</v>
      </c>
    </row>
    <row r="7990" spans="1:2">
      <c r="A7990" t="s">
        <v>387</v>
      </c>
      <c r="B7990" t="str">
        <f>IF(ISBLANK(VLOOKUP(A7990,Questionnaire!A:KQ,66,FALSE)),"#",VLOOKUP(A7990,Questionnaire!A:KQ,66,FALSE))</f>
        <v>#</v>
      </c>
    </row>
    <row r="7991" spans="1:2">
      <c r="A7991" t="s">
        <v>391</v>
      </c>
      <c r="B7991" t="str">
        <f>IF(ISBLANK(VLOOKUP(A7991,Questionnaire!A:KQ,66,FALSE)),"#",VLOOKUP(A7991,Questionnaire!A:KQ,66,FALSE))</f>
        <v>#</v>
      </c>
    </row>
    <row r="7992" spans="1:2">
      <c r="A7992" t="s">
        <v>393</v>
      </c>
      <c r="B7992" t="str">
        <f>IF(ISBLANK(VLOOKUP(A7992,Questionnaire!A:KQ,66,FALSE)),"#",VLOOKUP(A7992,Questionnaire!A:KQ,66,FALSE))</f>
        <v>#</v>
      </c>
    </row>
    <row r="7993" spans="1:2">
      <c r="A7993" t="s">
        <v>395</v>
      </c>
      <c r="B7993" t="str">
        <f>IF(ISBLANK(VLOOKUP(A7993,Questionnaire!A:KQ,66,FALSE)),"#",VLOOKUP(A7993,Questionnaire!A:KQ,66,FALSE))</f>
        <v>#</v>
      </c>
    </row>
    <row r="7994" spans="1:2">
      <c r="A7994" t="s">
        <v>398</v>
      </c>
      <c r="B7994" t="str">
        <f>IF(ISBLANK(VLOOKUP(A7994,Questionnaire!A:KQ,66,FALSE)),"#",VLOOKUP(A7994,Questionnaire!A:KQ,66,FALSE))</f>
        <v>#</v>
      </c>
    </row>
    <row r="7995" spans="1:2">
      <c r="A7995" t="s">
        <v>402</v>
      </c>
      <c r="B7995" t="str">
        <f>IF(ISBLANK(VLOOKUP(A7995,Questionnaire!A:KQ,66,FALSE)),"#",VLOOKUP(A7995,Questionnaire!A:KQ,66,FALSE))</f>
        <v>#</v>
      </c>
    </row>
    <row r="7996" spans="1:2">
      <c r="A7996" t="s">
        <v>405</v>
      </c>
      <c r="B7996" t="str">
        <f>IF(ISBLANK(VLOOKUP(A7996,Questionnaire!A:KQ,66,FALSE)),"#",VLOOKUP(A7996,Questionnaire!A:KQ,66,FALSE))</f>
        <v>#</v>
      </c>
    </row>
    <row r="7997" spans="1:2">
      <c r="A7997" t="s">
        <v>409</v>
      </c>
      <c r="B7997" t="str">
        <f>IF(ISBLANK(VLOOKUP(A7997,Questionnaire!A:KQ,66,FALSE)),"#",VLOOKUP(A7997,Questionnaire!A:KQ,66,FALSE))</f>
        <v>#</v>
      </c>
    </row>
    <row r="7998" spans="1:2">
      <c r="A7998" t="s">
        <v>412</v>
      </c>
      <c r="B7998" t="str">
        <f>IF(ISBLANK(VLOOKUP(A7998,Questionnaire!A:KQ,66,FALSE)),"#",VLOOKUP(A7998,Questionnaire!A:KQ,66,FALSE))</f>
        <v>#</v>
      </c>
    </row>
    <row r="7999" spans="1:2">
      <c r="A7999" t="s">
        <v>415</v>
      </c>
      <c r="B7999" t="str">
        <f>IF(ISBLANK(VLOOKUP(A7999,Questionnaire!A:KQ,66,FALSE)),"#",VLOOKUP(A7999,Questionnaire!A:KQ,66,FALSE))</f>
        <v>#</v>
      </c>
    </row>
    <row r="8000" spans="1:2">
      <c r="A8000" t="s">
        <v>418</v>
      </c>
      <c r="B8000" t="str">
        <f>IF(ISBLANK(VLOOKUP(A8000,Questionnaire!A:KQ,66,FALSE)),"#",VLOOKUP(A8000,Questionnaire!A:KQ,66,FALSE))</f>
        <v>#</v>
      </c>
    </row>
    <row r="8001" spans="1:2">
      <c r="A8001" t="s">
        <v>421</v>
      </c>
      <c r="B8001" t="str">
        <f>IF(ISBLANK(VLOOKUP(A8001,Questionnaire!A:KQ,66,FALSE)),"#",VLOOKUP(A8001,Questionnaire!A:KQ,66,FALSE))</f>
        <v>#</v>
      </c>
    </row>
    <row r="8002" spans="1:2">
      <c r="A8002" t="s">
        <v>424</v>
      </c>
      <c r="B8002" t="str">
        <f>IF(ISBLANK(VLOOKUP(A8002,Questionnaire!A:KQ,66,FALSE)),"#",VLOOKUP(A8002,Questionnaire!A:KQ,66,FALSE))</f>
        <v>#</v>
      </c>
    </row>
    <row r="8003" spans="1:2">
      <c r="A8003" t="s">
        <v>429</v>
      </c>
      <c r="B8003" t="str">
        <f>IF(ISBLANK(VLOOKUP(A8003,Questionnaire!A:KQ,66,FALSE)),"#",VLOOKUP(A8003,Questionnaire!A:KQ,66,FALSE))</f>
        <v>#</v>
      </c>
    </row>
    <row r="8004" spans="1:2">
      <c r="A8004" t="s">
        <v>432</v>
      </c>
      <c r="B8004" t="str">
        <f>IF(ISBLANK(VLOOKUP(A8004,Questionnaire!A:KQ,66,FALSE)),"#",VLOOKUP(A8004,Questionnaire!A:KQ,66,FALSE))</f>
        <v>#</v>
      </c>
    </row>
    <row r="8005" spans="1:2">
      <c r="A8005" t="s">
        <v>435</v>
      </c>
      <c r="B8005" t="str">
        <f>IF(ISBLANK(VLOOKUP(A8005,Questionnaire!A:KQ,66,FALSE)),"#",VLOOKUP(A8005,Questionnaire!A:KQ,66,FALSE))</f>
        <v>#</v>
      </c>
    </row>
    <row r="8006" spans="1:2">
      <c r="A8006" t="s">
        <v>437</v>
      </c>
      <c r="B8006" t="str">
        <f>IF(ISBLANK(VLOOKUP(A8006,Questionnaire!A:KQ,66,FALSE)),"#",VLOOKUP(A8006,Questionnaire!A:KQ,66,FALSE))</f>
        <v>#</v>
      </c>
    </row>
    <row r="8007" spans="1:2">
      <c r="A8007" t="s">
        <v>439</v>
      </c>
      <c r="B8007" t="str">
        <f>IF(ISBLANK(VLOOKUP(A8007,Questionnaire!A:KQ,66,FALSE)),"#",VLOOKUP(A8007,Questionnaire!A:KQ,66,FALSE))</f>
        <v>#</v>
      </c>
    </row>
    <row r="8008" spans="1:2">
      <c r="A8008" t="s">
        <v>442</v>
      </c>
      <c r="B8008" t="str">
        <f>IF(ISBLANK(VLOOKUP(A8008,Questionnaire!A:KQ,66,FALSE)),"#",VLOOKUP(A8008,Questionnaire!A:KQ,66,FALSE))</f>
        <v>#</v>
      </c>
    </row>
    <row r="8009" spans="1:2">
      <c r="A8009" t="s">
        <v>445</v>
      </c>
      <c r="B8009" t="str">
        <f>IF(ISBLANK(VLOOKUP(A8009,Questionnaire!A:KQ,66,FALSE)),"#",VLOOKUP(A8009,Questionnaire!A:KQ,66,FALSE))</f>
        <v>#</v>
      </c>
    </row>
    <row r="8010" spans="1:2">
      <c r="A8010" t="s">
        <v>448</v>
      </c>
      <c r="B8010" t="str">
        <f>IF(ISBLANK(VLOOKUP(A8010,Questionnaire!A:KQ,66,FALSE)),"#",VLOOKUP(A8010,Questionnaire!A:KQ,66,FALSE))</f>
        <v>#</v>
      </c>
    </row>
    <row r="8011" spans="1:2">
      <c r="A8011" t="s">
        <v>452</v>
      </c>
      <c r="B8011" t="str">
        <f>IF(ISBLANK(VLOOKUP(A8011,Questionnaire!A:KQ,66,FALSE)),"#",VLOOKUP(A8011,Questionnaire!A:KQ,66,FALSE))</f>
        <v>#</v>
      </c>
    </row>
    <row r="8012" spans="1:2">
      <c r="A8012" t="s">
        <v>455</v>
      </c>
      <c r="B8012" t="str">
        <f>IF(ISBLANK(VLOOKUP(A8012,Questionnaire!A:KQ,66,FALSE)),"#",VLOOKUP(A8012,Questionnaire!A:KQ,66,FALSE))</f>
        <v>#</v>
      </c>
    </row>
    <row r="8013" spans="1:2">
      <c r="A8013" t="s">
        <v>458</v>
      </c>
      <c r="B8013" t="str">
        <f>IF(ISBLANK(VLOOKUP(A8013,Questionnaire!A:KQ,66,FALSE)),"#",VLOOKUP(A8013,Questionnaire!A:KQ,66,FALSE))</f>
        <v>#</v>
      </c>
    </row>
    <row r="8014" spans="1:2">
      <c r="A8014" t="s">
        <v>461</v>
      </c>
      <c r="B8014" t="str">
        <f>IF(ISBLANK(VLOOKUP(A8014,Questionnaire!A:KQ,66,FALSE)),"#",VLOOKUP(A8014,Questionnaire!A:KQ,66,FALSE))</f>
        <v>#</v>
      </c>
    </row>
    <row r="8015" spans="1:2">
      <c r="A8015" t="s">
        <v>465</v>
      </c>
      <c r="B8015" t="str">
        <f>IF(ISBLANK(VLOOKUP(A8015,Questionnaire!A:KQ,66,FALSE)),"#",VLOOKUP(A8015,Questionnaire!A:KQ,66,FALSE))</f>
        <v>#</v>
      </c>
    </row>
    <row r="8016" spans="1:2">
      <c r="A8016" t="s">
        <v>467</v>
      </c>
      <c r="B8016" t="str">
        <f>IF(ISBLANK(VLOOKUP(A8016,Questionnaire!A:KQ,66,FALSE)),"#",VLOOKUP(A8016,Questionnaire!A:KQ,66,FALSE))</f>
        <v>#</v>
      </c>
    </row>
    <row r="8017" spans="1:3">
      <c r="A8017" t="s">
        <v>469</v>
      </c>
      <c r="B8017" t="str">
        <f>IF(ISBLANK(VLOOKUP(A8017,Questionnaire!A:KQ,66,FALSE)),"#",VLOOKUP(A8017,Questionnaire!A:KQ,66,FALSE))</f>
        <v>#</v>
      </c>
    </row>
    <row r="8018" spans="1:3">
      <c r="A8018" t="s">
        <v>471</v>
      </c>
      <c r="B8018" t="str">
        <f>IF(ISBLANK(VLOOKUP(A8018,Questionnaire!A:KQ,66,FALSE)),"#",VLOOKUP(A8018,Questionnaire!A:KQ,66,FALSE))</f>
        <v>#</v>
      </c>
    </row>
    <row r="8019" spans="1:3">
      <c r="A8019" t="s">
        <v>473</v>
      </c>
      <c r="B8019" t="str">
        <f>IF(ISBLANK(VLOOKUP(A8019,Questionnaire!A:KQ,66,FALSE)),"#",VLOOKUP(A8019,Questionnaire!A:KQ,66,FALSE))</f>
        <v>#</v>
      </c>
    </row>
    <row r="8020" spans="1:3">
      <c r="A8020" t="s">
        <v>475</v>
      </c>
      <c r="B8020" t="str">
        <f>IF(ISBLANK(VLOOKUP(A8020,Questionnaire!A:KQ,66,FALSE)),"#",VLOOKUP(A8020,Questionnaire!A:KQ,66,FALSE))</f>
        <v>#</v>
      </c>
    </row>
    <row r="8021" spans="1:3">
      <c r="A8021" t="s">
        <v>185</v>
      </c>
      <c r="B8021" t="str">
        <f>IF(ISBLANK(VLOOKUP(A8021,Questionnaire!A:KQ,67,FALSE)),"#",VLOOKUP(A8021,Questionnaire!A:KQ,67,FALSE))</f>
        <v>#</v>
      </c>
      <c r="C8021">
        <v>64</v>
      </c>
    </row>
    <row r="8022" spans="1:3">
      <c r="A8022" t="s">
        <v>187</v>
      </c>
      <c r="B8022" t="str">
        <f>IF(ISNA(VLOOKUP(VLOOKUP(A8022,Questionnaire!A:KQ,67,FALSE),'CORA Encoding'!D:E,2,FALSE)),"#",VLOOKUP(VLOOKUP(A8022,Questionnaire!A:KQ,67,FALSE),'CORA Encoding'!D:E,2,FALSE))</f>
        <v>#</v>
      </c>
    </row>
    <row r="8023" spans="1:3">
      <c r="A8023" t="s">
        <v>189</v>
      </c>
      <c r="B8023" t="str">
        <f>IF(ISNA(VLOOKUP(VLOOKUP(A8023,Questionnaire!A:KQ,67,FALSE),'CORA Encoding'!G:H,2,FALSE)),"#",VLOOKUP(VLOOKUP(A8023,Questionnaire!A:KQ,67,FALSE),'CORA Encoding'!G:H,2,FALSE))</f>
        <v>#</v>
      </c>
    </row>
    <row r="8024" spans="1:3">
      <c r="A8024" t="s">
        <v>191</v>
      </c>
      <c r="B8024" t="str">
        <f>IF(ISNA(VLOOKUP(VLOOKUP(A8024,Questionnaire!A:KQ,67,FALSE),'Country List'!E:F,2,FALSE)),"#",VLOOKUP(VLOOKUP(A8024,Questionnaire!A:KQ,67,FALSE),'Country List'!E:F,2,FALSE))</f>
        <v>#</v>
      </c>
    </row>
    <row r="8025" spans="1:3">
      <c r="A8025" t="s">
        <v>193</v>
      </c>
      <c r="B8025" t="str">
        <f>IF(ISNA(VLOOKUP(VLOOKUP(A8025,Questionnaire!A:KQ,67,FALSE),'Industry List'!B:C,2,FALSE)),"#",VLOOKUP(VLOOKUP(A8025,Questionnaire!A:KQ,67,FALSE),'Industry List'!B:C,2,FALSE))</f>
        <v>#</v>
      </c>
    </row>
    <row r="8026" spans="1:3">
      <c r="A8026" t="s">
        <v>197</v>
      </c>
      <c r="B8026" t="str">
        <f>IF(ISBLANK(VLOOKUP(A8026,Questionnaire!A:KQ,67,FALSE)),"#",VLOOKUP(A8026,Questionnaire!A:KQ,67,FALSE))</f>
        <v>#</v>
      </c>
    </row>
    <row r="8027" spans="1:3">
      <c r="A8027" t="s">
        <v>201</v>
      </c>
      <c r="B8027" t="str">
        <f>IF(ISBLANK(VLOOKUP(A8027,Questionnaire!A:KQ,67,FALSE)),"#",VLOOKUP(A8027,Questionnaire!A:KQ,67,FALSE))</f>
        <v>#</v>
      </c>
    </row>
    <row r="8028" spans="1:3">
      <c r="A8028" t="s">
        <v>203</v>
      </c>
      <c r="B8028" t="str">
        <f>IF(ISNA(VLOOKUP(VLOOKUP(A8028,Questionnaire!A:KQ,67,FALSE),'CORA Encoding'!J:K,2,FALSE)),"#",VLOOKUP(VLOOKUP(A8028,Questionnaire!A:KQ,67,FALSE),'CORA Encoding'!J:K,2,FALSE))</f>
        <v>#</v>
      </c>
    </row>
    <row r="8029" spans="1:3">
      <c r="A8029" t="s">
        <v>208</v>
      </c>
      <c r="B8029" t="str">
        <f>IF(ISBLANK(VLOOKUP(A8029,Questionnaire!A:KQ,67,FALSE)),"#",VLOOKUP(A8029,Questionnaire!A:KQ,67,FALSE))</f>
        <v>#</v>
      </c>
    </row>
    <row r="8030" spans="1:3">
      <c r="A8030" t="s">
        <v>213</v>
      </c>
      <c r="B8030" t="str">
        <f>IF(ISBLANK(VLOOKUP(A8030,Questionnaire!A:KQ,67,FALSE)),"#",VLOOKUP(A8030,Questionnaire!A:KQ,67,FALSE))</f>
        <v>#</v>
      </c>
    </row>
    <row r="8031" spans="1:3">
      <c r="A8031" t="s">
        <v>215</v>
      </c>
      <c r="B8031" t="str">
        <f>IF(ISBLANK(VLOOKUP(A8031,Questionnaire!A:KQ,67,FALSE)),"#",VLOOKUP(A8031,Questionnaire!A:KQ,67,FALSE))</f>
        <v>#</v>
      </c>
    </row>
    <row r="8032" spans="1:3">
      <c r="A8032" t="s">
        <v>217</v>
      </c>
      <c r="B8032" t="str">
        <f>IF(ISBLANK(VLOOKUP(A8032,Questionnaire!A:KQ,67,FALSE)),"#",VLOOKUP(A8032,Questionnaire!A:KQ,67,FALSE))</f>
        <v>#</v>
      </c>
    </row>
    <row r="8033" spans="1:2">
      <c r="A8033" t="s">
        <v>219</v>
      </c>
      <c r="B8033" t="str">
        <f>IF(ISBLANK(VLOOKUP(A8033,Questionnaire!A:KQ,67,FALSE)),"#",VLOOKUP(A8033,Questionnaire!A:KQ,67,FALSE))</f>
        <v>#</v>
      </c>
    </row>
    <row r="8034" spans="1:2">
      <c r="A8034" t="s">
        <v>221</v>
      </c>
      <c r="B8034" t="str">
        <f>IF(ISBLANK(VLOOKUP(A8034,Questionnaire!A:KQ,67,FALSE)),"#",VLOOKUP(A8034,Questionnaire!A:KQ,67,FALSE))</f>
        <v>#</v>
      </c>
    </row>
    <row r="8035" spans="1:2">
      <c r="A8035" t="s">
        <v>223</v>
      </c>
      <c r="B8035" t="str">
        <f>IF(ISBLANK(VLOOKUP(A8035,Questionnaire!A:KQ,67,FALSE)),"#",VLOOKUP(A8035,Questionnaire!A:KQ,67,FALSE))</f>
        <v>#</v>
      </c>
    </row>
    <row r="8036" spans="1:2">
      <c r="A8036" t="s">
        <v>225</v>
      </c>
      <c r="B8036" t="str">
        <f>IF(ISBLANK(VLOOKUP(A8036,Questionnaire!A:KQ,67,FALSE)),"#",VLOOKUP(A8036,Questionnaire!A:KQ,67,FALSE))</f>
        <v>#</v>
      </c>
    </row>
    <row r="8037" spans="1:2">
      <c r="A8037" t="s">
        <v>227</v>
      </c>
      <c r="B8037" t="str">
        <f>IF(ISBLANK(VLOOKUP(A8037,Questionnaire!A:KQ,67,FALSE)),"#",VLOOKUP(A8037,Questionnaire!A:KQ,67,FALSE))</f>
        <v>#</v>
      </c>
    </row>
    <row r="8038" spans="1:2">
      <c r="A8038" t="s">
        <v>229</v>
      </c>
      <c r="B8038" t="str">
        <f>IF(ISBLANK(VLOOKUP(A8038,Questionnaire!A:KQ,67,FALSE)),"#",VLOOKUP(A8038,Questionnaire!A:KQ,67,FALSE))</f>
        <v>#</v>
      </c>
    </row>
    <row r="8039" spans="1:2">
      <c r="A8039" t="s">
        <v>231</v>
      </c>
      <c r="B8039" t="str">
        <f>IF(ISBLANK(VLOOKUP(A8039,Questionnaire!A:KQ,67,FALSE)),"#",VLOOKUP(A8039,Questionnaire!A:KQ,67,FALSE))</f>
        <v>#</v>
      </c>
    </row>
    <row r="8040" spans="1:2">
      <c r="A8040" t="s">
        <v>233</v>
      </c>
      <c r="B8040" t="str">
        <f>IF(ISBLANK(VLOOKUP(A8040,Questionnaire!A:KQ,67,FALSE)),"#",VLOOKUP(A8040,Questionnaire!A:KQ,67,FALSE))</f>
        <v>#</v>
      </c>
    </row>
    <row r="8041" spans="1:2">
      <c r="A8041" t="s">
        <v>235</v>
      </c>
      <c r="B8041" t="str">
        <f>IF(ISBLANK(VLOOKUP(A8041,Questionnaire!A:KQ,67,FALSE)),"#",VLOOKUP(A8041,Questionnaire!A:KQ,67,FALSE))</f>
        <v>#</v>
      </c>
    </row>
    <row r="8042" spans="1:2">
      <c r="A8042" t="s">
        <v>237</v>
      </c>
      <c r="B8042" t="str">
        <f>IF(ISBLANK(VLOOKUP(A8042,Questionnaire!A:KQ,67,FALSE)),"#",VLOOKUP(A8042,Questionnaire!A:KQ,67,FALSE))</f>
        <v>#</v>
      </c>
    </row>
    <row r="8043" spans="1:2">
      <c r="A8043" t="s">
        <v>239</v>
      </c>
      <c r="B8043" t="str">
        <f>IF(ISBLANK(VLOOKUP(A8043,Questionnaire!A:KQ,67,FALSE)),"#",VLOOKUP(A8043,Questionnaire!A:KQ,67,FALSE))</f>
        <v>#</v>
      </c>
    </row>
    <row r="8044" spans="1:2">
      <c r="A8044" t="s">
        <v>242</v>
      </c>
      <c r="B8044" t="str">
        <f>IF(ISBLANK(VLOOKUP(A8044,Questionnaire!A:KQ,67,FALSE)),"#",VLOOKUP(A8044,Questionnaire!A:KQ,67,FALSE))</f>
        <v>#</v>
      </c>
    </row>
    <row r="8045" spans="1:2">
      <c r="A8045" t="s">
        <v>245</v>
      </c>
      <c r="B8045" t="str">
        <f>IF(ISBLANK(VLOOKUP(A8045,Questionnaire!A:KQ,67,FALSE)),"#",VLOOKUP(A8045,Questionnaire!A:KQ,67,FALSE))</f>
        <v>#</v>
      </c>
    </row>
    <row r="8046" spans="1:2">
      <c r="A8046" t="s">
        <v>247</v>
      </c>
      <c r="B8046" t="str">
        <f>IF(ISBLANK(VLOOKUP(A8046,Questionnaire!A:KQ,67,FALSE)),"#",VLOOKUP(A8046,Questionnaire!A:KQ,67,FALSE))</f>
        <v>#</v>
      </c>
    </row>
    <row r="8047" spans="1:2">
      <c r="A8047" t="s">
        <v>249</v>
      </c>
      <c r="B8047" t="str">
        <f>IF(ISBLANK(VLOOKUP(A8047,Questionnaire!A:KQ,67,FALSE)),"#",VLOOKUP(A8047,Questionnaire!A:KQ,67,FALSE))</f>
        <v>#</v>
      </c>
    </row>
    <row r="8048" spans="1:2">
      <c r="A8048" t="s">
        <v>250</v>
      </c>
      <c r="B8048" t="str">
        <f>IF(ISBLANK(VLOOKUP(A8048,Questionnaire!A:KQ,67,FALSE)),"#",VLOOKUP(A8048,Questionnaire!A:KQ,67,FALSE))</f>
        <v>#</v>
      </c>
    </row>
    <row r="8049" spans="1:2">
      <c r="A8049" t="s">
        <v>252</v>
      </c>
      <c r="B8049" t="str">
        <f>IF(ISBLANK(VLOOKUP(A8049,Questionnaire!A:KQ,67,FALSE)),"#",VLOOKUP(A8049,Questionnaire!A:KQ,67,FALSE))</f>
        <v>#</v>
      </c>
    </row>
    <row r="8050" spans="1:2">
      <c r="A8050" t="s">
        <v>255</v>
      </c>
      <c r="B8050" t="str">
        <f>IF(ISBLANK(VLOOKUP(A8050,Questionnaire!A:KQ,67,FALSE)),"#",VLOOKUP(A8050,Questionnaire!A:KQ,67,FALSE))</f>
        <v>#</v>
      </c>
    </row>
    <row r="8051" spans="1:2">
      <c r="A8051" t="s">
        <v>258</v>
      </c>
      <c r="B8051" t="str">
        <f>IF(ISNA(VLOOKUP(VLOOKUP(A8051,Questionnaire!A:KQ,67,FALSE),'CORA Encoding'!M:N,2,FALSE)),"#",VLOOKUP(VLOOKUP(A8051,Questionnaire!A:KQ,67,FALSE),'CORA Encoding'!M:N,2,FALSE))</f>
        <v>#</v>
      </c>
    </row>
    <row r="8052" spans="1:2">
      <c r="A8052" t="s">
        <v>261</v>
      </c>
      <c r="B8052" t="str">
        <f>IF(ISBLANK(VLOOKUP(A8052,Questionnaire!A:KQ,67,FALSE)),"#",VLOOKUP(A8052,Questionnaire!A:KQ,67,FALSE))</f>
        <v>#</v>
      </c>
    </row>
    <row r="8053" spans="1:2">
      <c r="A8053" t="s">
        <v>263</v>
      </c>
      <c r="B8053" t="str">
        <f>IF(ISBLANK(VLOOKUP(A8053,Questionnaire!A:KQ,67,FALSE)),"#",VLOOKUP(A8053,Questionnaire!A:KQ,67,FALSE))</f>
        <v>#</v>
      </c>
    </row>
    <row r="8054" spans="1:2">
      <c r="A8054" t="s">
        <v>265</v>
      </c>
      <c r="B8054" t="str">
        <f>IF(ISBLANK(VLOOKUP(A8054,Questionnaire!A:KQ,67,FALSE)),"#",VLOOKUP(A8054,Questionnaire!A:KQ,67,FALSE))</f>
        <v>#</v>
      </c>
    </row>
    <row r="8055" spans="1:2">
      <c r="A8055" t="s">
        <v>267</v>
      </c>
      <c r="B8055" t="str">
        <f>IF(ISBLANK(VLOOKUP(A8055,Questionnaire!A:KQ,67,FALSE)),"#",VLOOKUP(A8055,Questionnaire!A:KQ,67,FALSE))</f>
        <v>#</v>
      </c>
    </row>
    <row r="8056" spans="1:2">
      <c r="A8056" t="s">
        <v>269</v>
      </c>
      <c r="B8056" t="str">
        <f>IF(ISBLANK(VLOOKUP(A8056,Questionnaire!A:KQ,67,FALSE)),"#",VLOOKUP(A8056,Questionnaire!A:KQ,67,FALSE))</f>
        <v>#</v>
      </c>
    </row>
    <row r="8057" spans="1:2">
      <c r="A8057" t="s">
        <v>274</v>
      </c>
      <c r="B8057" t="str">
        <f>IF(ISBLANK(VLOOKUP(A8057,Questionnaire!A:KQ,67,FALSE)),"#",VLOOKUP(A8057,Questionnaire!A:KQ,67,FALSE))</f>
        <v>#</v>
      </c>
    </row>
    <row r="8058" spans="1:2">
      <c r="A8058" t="s">
        <v>276</v>
      </c>
      <c r="B8058" t="str">
        <f>IF(ISBLANK(VLOOKUP(A8058,Questionnaire!A:KQ,67,FALSE)),"#",VLOOKUP(A8058,Questionnaire!A:KQ,67,FALSE))</f>
        <v>#</v>
      </c>
    </row>
    <row r="8059" spans="1:2">
      <c r="A8059" t="s">
        <v>278</v>
      </c>
      <c r="B8059" t="str">
        <f>IF(ISBLANK(VLOOKUP(A8059,Questionnaire!A:KQ,67,FALSE)),"#",VLOOKUP(A8059,Questionnaire!A:KQ,67,FALSE))</f>
        <v>#</v>
      </c>
    </row>
    <row r="8060" spans="1:2">
      <c r="A8060" t="s">
        <v>280</v>
      </c>
      <c r="B8060" t="str">
        <f>IF(ISBLANK(VLOOKUP(A8060,Questionnaire!A:KQ,67,FALSE)),"#",VLOOKUP(A8060,Questionnaire!A:KQ,67,FALSE))</f>
        <v>#</v>
      </c>
    </row>
    <row r="8061" spans="1:2">
      <c r="A8061" t="s">
        <v>282</v>
      </c>
      <c r="B8061" t="str">
        <f>IF(ISBLANK(VLOOKUP(A8061,Questionnaire!A:KQ,67,FALSE)),"#",VLOOKUP(A8061,Questionnaire!A:KQ,67,FALSE))</f>
        <v>#</v>
      </c>
    </row>
    <row r="8062" spans="1:2">
      <c r="A8062" t="s">
        <v>286</v>
      </c>
      <c r="B8062" t="str">
        <f>IF(ISBLANK(VLOOKUP(A8062,Questionnaire!A:KQ,67,FALSE)),"#",VLOOKUP(A8062,Questionnaire!A:KQ,67,FALSE))</f>
        <v>#</v>
      </c>
    </row>
    <row r="8063" spans="1:2">
      <c r="A8063" t="s">
        <v>288</v>
      </c>
      <c r="B8063" t="str">
        <f>IF(ISBLANK(VLOOKUP(A8063,Questionnaire!A:KQ,67,FALSE)),"#",VLOOKUP(A8063,Questionnaire!A:KQ,67,FALSE))</f>
        <v>#</v>
      </c>
    </row>
    <row r="8064" spans="1:2">
      <c r="A8064" t="s">
        <v>290</v>
      </c>
      <c r="B8064" t="str">
        <f>IF(ISBLANK(VLOOKUP(A8064,Questionnaire!A:KQ,67,FALSE)),"#",VLOOKUP(A8064,Questionnaire!A:KQ,67,FALSE))</f>
        <v>#</v>
      </c>
    </row>
    <row r="8065" spans="1:2">
      <c r="A8065" t="s">
        <v>292</v>
      </c>
      <c r="B8065" t="str">
        <f>IF(ISBLANK(VLOOKUP(A8065,Questionnaire!A:KQ,67,FALSE)),"#",VLOOKUP(A8065,Questionnaire!A:KQ,67,FALSE))</f>
        <v>#</v>
      </c>
    </row>
    <row r="8066" spans="1:2">
      <c r="A8066" t="s">
        <v>294</v>
      </c>
      <c r="B8066" t="str">
        <f>IF(ISBLANK(VLOOKUP(A8066,Questionnaire!A:KQ,67,FALSE)),"#",VLOOKUP(A8066,Questionnaire!A:KQ,67,FALSE))</f>
        <v>#</v>
      </c>
    </row>
    <row r="8067" spans="1:2">
      <c r="A8067" t="s">
        <v>296</v>
      </c>
      <c r="B8067" t="str">
        <f>IF(ISBLANK(VLOOKUP(A8067,Questionnaire!A:KQ,67,FALSE)),"#",VLOOKUP(A8067,Questionnaire!A:KQ,67,FALSE))</f>
        <v>#</v>
      </c>
    </row>
    <row r="8068" spans="1:2">
      <c r="A8068" t="s">
        <v>301</v>
      </c>
      <c r="B8068" t="str">
        <f>IF(ISBLANK(VLOOKUP(A8068,Questionnaire!A:KQ,67,FALSE)),"#",VLOOKUP(A8068,Questionnaire!A:KQ,67,FALSE))</f>
        <v>#</v>
      </c>
    </row>
    <row r="8069" spans="1:2">
      <c r="A8069" t="s">
        <v>303</v>
      </c>
      <c r="B8069" t="str">
        <f>IF(ISBLANK(VLOOKUP(A8069,Questionnaire!A:KQ,67,FALSE)),"#",VLOOKUP(A8069,Questionnaire!A:KQ,67,FALSE))</f>
        <v>#</v>
      </c>
    </row>
    <row r="8070" spans="1:2">
      <c r="A8070" t="s">
        <v>305</v>
      </c>
      <c r="B8070" t="str">
        <f>IF(ISBLANK(VLOOKUP(A8070,Questionnaire!A:KQ,67,FALSE)),"#",VLOOKUP(A8070,Questionnaire!A:KQ,67,FALSE))</f>
        <v>#</v>
      </c>
    </row>
    <row r="8071" spans="1:2">
      <c r="A8071" t="s">
        <v>307</v>
      </c>
      <c r="B8071" t="str">
        <f>IF(ISBLANK(VLOOKUP(A8071,Questionnaire!A:KQ,67,FALSE)),"#",VLOOKUP(A8071,Questionnaire!A:KQ,67,FALSE))</f>
        <v>#</v>
      </c>
    </row>
    <row r="8072" spans="1:2">
      <c r="A8072" t="s">
        <v>311</v>
      </c>
      <c r="B8072" t="str">
        <f>IF(ISBLANK(VLOOKUP(A8072,Questionnaire!A:KQ,67,FALSE)),"#",VLOOKUP(A8072,Questionnaire!A:KQ,67,FALSE))</f>
        <v>#</v>
      </c>
    </row>
    <row r="8073" spans="1:2">
      <c r="A8073" t="s">
        <v>313</v>
      </c>
      <c r="B8073" t="str">
        <f>IF(ISBLANK(VLOOKUP(A8073,Questionnaire!A:KQ,67,FALSE)),"#",VLOOKUP(A8073,Questionnaire!A:KQ,67,FALSE))</f>
        <v>#</v>
      </c>
    </row>
    <row r="8074" spans="1:2">
      <c r="A8074" t="s">
        <v>314</v>
      </c>
      <c r="B8074" t="str">
        <f>IF(ISBLANK(VLOOKUP(A8074,Questionnaire!A:KQ,67,FALSE)),"#",VLOOKUP(A8074,Questionnaire!A:KQ,67,FALSE))</f>
        <v>#</v>
      </c>
    </row>
    <row r="8075" spans="1:2">
      <c r="A8075" t="s">
        <v>315</v>
      </c>
      <c r="B8075" t="str">
        <f>IF(ISBLANK(VLOOKUP(A8075,Questionnaire!A:KQ,67,FALSE)),"#",VLOOKUP(A8075,Questionnaire!A:KQ,67,FALSE))</f>
        <v>#</v>
      </c>
    </row>
    <row r="8076" spans="1:2">
      <c r="A8076" t="s">
        <v>317</v>
      </c>
      <c r="B8076" t="str">
        <f>IF(ISBLANK(VLOOKUP(A8076,Questionnaire!A:KQ,67,FALSE)),"#",VLOOKUP(A8076,Questionnaire!A:KQ,67,FALSE))</f>
        <v>#</v>
      </c>
    </row>
    <row r="8077" spans="1:2">
      <c r="A8077" t="s">
        <v>319</v>
      </c>
      <c r="B8077" t="str">
        <f>IF(ISBLANK(VLOOKUP(A8077,Questionnaire!A:KQ,67,FALSE)),"#",VLOOKUP(A8077,Questionnaire!A:KQ,67,FALSE))</f>
        <v>#</v>
      </c>
    </row>
    <row r="8078" spans="1:2">
      <c r="A8078" t="s">
        <v>322</v>
      </c>
      <c r="B8078" t="str">
        <f>IF(ISBLANK(VLOOKUP(A8078,Questionnaire!A:KQ,67,FALSE)),"#",VLOOKUP(A8078,Questionnaire!A:KQ,67,FALSE))</f>
        <v>#</v>
      </c>
    </row>
    <row r="8079" spans="1:2">
      <c r="A8079" t="s">
        <v>326</v>
      </c>
      <c r="B8079" t="str">
        <f>IF(ISBLANK(VLOOKUP(A8079,Questionnaire!A:KQ,67,FALSE)),"#",VLOOKUP(A8079,Questionnaire!A:KQ,67,FALSE))</f>
        <v>#</v>
      </c>
    </row>
    <row r="8080" spans="1:2">
      <c r="A8080" t="s">
        <v>328</v>
      </c>
      <c r="B8080" t="str">
        <f>IF(ISBLANK(VLOOKUP(A8080,Questionnaire!A:KQ,67,FALSE)),"#",VLOOKUP(A8080,Questionnaire!A:KQ,67,FALSE))</f>
        <v>#</v>
      </c>
    </row>
    <row r="8081" spans="1:2">
      <c r="A8081" t="s">
        <v>332</v>
      </c>
      <c r="B8081" t="str">
        <f>IF(ISBLANK(VLOOKUP(A8081,Questionnaire!A:KQ,67,FALSE)),"#",VLOOKUP(A8081,Questionnaire!A:KQ,67,FALSE))</f>
        <v>#</v>
      </c>
    </row>
    <row r="8082" spans="1:2">
      <c r="A8082" t="s">
        <v>333</v>
      </c>
      <c r="B8082" t="str">
        <f>IF(ISBLANK(VLOOKUP(A8082,Questionnaire!A:KQ,67,FALSE)),"#",VLOOKUP(A8082,Questionnaire!A:KQ,67,FALSE))</f>
        <v>#</v>
      </c>
    </row>
    <row r="8083" spans="1:2">
      <c r="A8083" t="s">
        <v>334</v>
      </c>
      <c r="B8083" t="str">
        <f>IF(ISBLANK(VLOOKUP(A8083,Questionnaire!A:KQ,67,FALSE)),"#",VLOOKUP(A8083,Questionnaire!A:KQ,67,FALSE))</f>
        <v>#</v>
      </c>
    </row>
    <row r="8084" spans="1:2">
      <c r="A8084" t="s">
        <v>335</v>
      </c>
      <c r="B8084" t="str">
        <f>IF(ISBLANK(VLOOKUP(A8084,Questionnaire!A:KQ,67,FALSE)),"#",VLOOKUP(A8084,Questionnaire!A:KQ,67,FALSE))</f>
        <v>#</v>
      </c>
    </row>
    <row r="8085" spans="1:2">
      <c r="A8085" t="s">
        <v>336</v>
      </c>
      <c r="B8085" t="str">
        <f>IF(ISBLANK(VLOOKUP(A8085,Questionnaire!A:KQ,67,FALSE)),"#",VLOOKUP(A8085,Questionnaire!A:KQ,67,FALSE))</f>
        <v>#</v>
      </c>
    </row>
    <row r="8086" spans="1:2">
      <c r="A8086" t="s">
        <v>337</v>
      </c>
      <c r="B8086" t="str">
        <f>IF(ISBLANK(VLOOKUP(A8086,Questionnaire!A:KQ,67,FALSE)),"#",VLOOKUP(A8086,Questionnaire!A:KQ,67,FALSE))</f>
        <v>#</v>
      </c>
    </row>
    <row r="8087" spans="1:2">
      <c r="A8087" t="s">
        <v>338</v>
      </c>
      <c r="B8087" t="str">
        <f>IF(ISBLANK(VLOOKUP(A8087,Questionnaire!A:KQ,67,FALSE)),"#",VLOOKUP(A8087,Questionnaire!A:KQ,67,FALSE))</f>
        <v>#</v>
      </c>
    </row>
    <row r="8088" spans="1:2">
      <c r="A8088" t="s">
        <v>339</v>
      </c>
      <c r="B8088" t="str">
        <f>IF(ISBLANK(VLOOKUP(A8088,Questionnaire!A:KQ,67,FALSE)),"#",VLOOKUP(A8088,Questionnaire!A:KQ,67,FALSE))</f>
        <v>#</v>
      </c>
    </row>
    <row r="8089" spans="1:2">
      <c r="A8089" t="s">
        <v>340</v>
      </c>
      <c r="B8089" t="str">
        <f>IF(ISBLANK(VLOOKUP(A8089,Questionnaire!A:KQ,67,FALSE)),"#",VLOOKUP(A8089,Questionnaire!A:KQ,67,FALSE))</f>
        <v>#</v>
      </c>
    </row>
    <row r="8090" spans="1:2">
      <c r="A8090" t="s">
        <v>341</v>
      </c>
      <c r="B8090" t="str">
        <f>IF(ISBLANK(VLOOKUP(A8090,Questionnaire!A:KQ,67,FALSE)),"#",VLOOKUP(A8090,Questionnaire!A:KQ,67,FALSE))</f>
        <v>#</v>
      </c>
    </row>
    <row r="8091" spans="1:2">
      <c r="A8091" t="s">
        <v>342</v>
      </c>
      <c r="B8091" t="str">
        <f>IF(ISBLANK(VLOOKUP(A8091,Questionnaire!A:KQ,67,FALSE)),"#",VLOOKUP(A8091,Questionnaire!A:KQ,67,FALSE))</f>
        <v>#</v>
      </c>
    </row>
    <row r="8092" spans="1:2">
      <c r="A8092" t="s">
        <v>343</v>
      </c>
      <c r="B8092" t="str">
        <f>IF(ISBLANK(VLOOKUP(A8092,Questionnaire!A:KQ,67,FALSE)),"#",VLOOKUP(A8092,Questionnaire!A:KQ,67,FALSE))</f>
        <v>#</v>
      </c>
    </row>
    <row r="8093" spans="1:2">
      <c r="A8093" t="s">
        <v>344</v>
      </c>
      <c r="B8093" t="str">
        <f>IF(ISBLANK(VLOOKUP(A8093,Questionnaire!A:KQ,67,FALSE)),"#",VLOOKUP(A8093,Questionnaire!A:KQ,67,FALSE))</f>
        <v>#</v>
      </c>
    </row>
    <row r="8094" spans="1:2">
      <c r="A8094" t="s">
        <v>345</v>
      </c>
      <c r="B8094" t="str">
        <f>IF(ISBLANK(VLOOKUP(A8094,Questionnaire!A:KQ,67,FALSE)),"#",VLOOKUP(A8094,Questionnaire!A:KQ,67,FALSE))</f>
        <v>#</v>
      </c>
    </row>
    <row r="8095" spans="1:2">
      <c r="A8095" t="s">
        <v>348</v>
      </c>
      <c r="B8095" t="str">
        <f>IF(ISBLANK(VLOOKUP(A8095,Questionnaire!A:KQ,67,FALSE)),"#",VLOOKUP(A8095,Questionnaire!A:KQ,67,FALSE))</f>
        <v>#</v>
      </c>
    </row>
    <row r="8096" spans="1:2">
      <c r="A8096" t="s">
        <v>353</v>
      </c>
      <c r="B8096" t="str">
        <f>IF(ISBLANK(VLOOKUP(A8096,Questionnaire!A:KQ,67,FALSE)),"#",VLOOKUP(A8096,Questionnaire!A:KQ,67,FALSE))</f>
        <v>#</v>
      </c>
    </row>
    <row r="8097" spans="1:2">
      <c r="A8097" t="s">
        <v>354</v>
      </c>
      <c r="B8097" t="str">
        <f>IF(ISBLANK(VLOOKUP(A8097,Questionnaire!A:KQ,67,FALSE)),"#",VLOOKUP(A8097,Questionnaire!A:KQ,67,FALSE))</f>
        <v>#</v>
      </c>
    </row>
    <row r="8098" spans="1:2">
      <c r="A8098" t="s">
        <v>355</v>
      </c>
      <c r="B8098" t="str">
        <f>IF(ISBLANK(VLOOKUP(A8098,Questionnaire!A:KQ,67,FALSE)),"#",VLOOKUP(A8098,Questionnaire!A:KQ,67,FALSE))</f>
        <v>#</v>
      </c>
    </row>
    <row r="8099" spans="1:2">
      <c r="A8099" t="s">
        <v>356</v>
      </c>
      <c r="B8099" t="str">
        <f>IF(ISBLANK(VLOOKUP(A8099,Questionnaire!A:KQ,67,FALSE)),"#",VLOOKUP(A8099,Questionnaire!A:KQ,67,FALSE))</f>
        <v>#</v>
      </c>
    </row>
    <row r="8100" spans="1:2">
      <c r="A8100" t="s">
        <v>357</v>
      </c>
      <c r="B8100" t="str">
        <f>IF(ISBLANK(VLOOKUP(A8100,Questionnaire!A:KQ,67,FALSE)),"#",VLOOKUP(A8100,Questionnaire!A:KQ,67,FALSE))</f>
        <v>#</v>
      </c>
    </row>
    <row r="8101" spans="1:2">
      <c r="A8101" t="s">
        <v>360</v>
      </c>
      <c r="B8101" t="str">
        <f>IF(ISBLANK(VLOOKUP(A8101,Questionnaire!A:KQ,67,FALSE)),"#",VLOOKUP(A8101,Questionnaire!A:KQ,67,FALSE))</f>
        <v>#</v>
      </c>
    </row>
    <row r="8102" spans="1:2">
      <c r="A8102" t="s">
        <v>362</v>
      </c>
      <c r="B8102" t="str">
        <f>IF(ISBLANK(VLOOKUP(A8102,Questionnaire!A:KQ,67,FALSE)),"#",VLOOKUP(A8102,Questionnaire!A:KQ,67,FALSE))</f>
        <v>#</v>
      </c>
    </row>
    <row r="8103" spans="1:2">
      <c r="A8103" t="s">
        <v>363</v>
      </c>
      <c r="B8103" t="str">
        <f>IF(ISBLANK(VLOOKUP(A8103,Questionnaire!A:KQ,67,FALSE)),"#",VLOOKUP(A8103,Questionnaire!A:KQ,67,FALSE))</f>
        <v>#</v>
      </c>
    </row>
    <row r="8104" spans="1:2">
      <c r="A8104" t="s">
        <v>364</v>
      </c>
      <c r="B8104" t="str">
        <f>IF(ISBLANK(VLOOKUP(A8104,Questionnaire!A:KQ,67,FALSE)),"#",VLOOKUP(A8104,Questionnaire!A:KQ,67,FALSE))</f>
        <v>#</v>
      </c>
    </row>
    <row r="8105" spans="1:2">
      <c r="A8105" t="s">
        <v>365</v>
      </c>
      <c r="B8105" t="str">
        <f>IF(ISBLANK(VLOOKUP(A8105,Questionnaire!A:KQ,67,FALSE)),"#",VLOOKUP(A8105,Questionnaire!A:KQ,67,FALSE))</f>
        <v>#</v>
      </c>
    </row>
    <row r="8106" spans="1:2">
      <c r="A8106" t="s">
        <v>366</v>
      </c>
      <c r="B8106" t="str">
        <f>IF(ISBLANK(VLOOKUP(A8106,Questionnaire!A:KQ,67,FALSE)),"#",VLOOKUP(A8106,Questionnaire!A:KQ,67,FALSE))</f>
        <v>#</v>
      </c>
    </row>
    <row r="8107" spans="1:2">
      <c r="A8107" t="s">
        <v>371</v>
      </c>
      <c r="B8107" t="str">
        <f>IF(ISBLANK(VLOOKUP(A8107,Questionnaire!A:KQ,67,FALSE)),"#",VLOOKUP(A8107,Questionnaire!A:KQ,67,FALSE))</f>
        <v>#</v>
      </c>
    </row>
    <row r="8108" spans="1:2">
      <c r="A8108" t="s">
        <v>372</v>
      </c>
      <c r="B8108" t="str">
        <f>IF(ISBLANK(VLOOKUP(A8108,Questionnaire!A:KQ,67,FALSE)),"#",VLOOKUP(A8108,Questionnaire!A:KQ,67,FALSE))</f>
        <v>#</v>
      </c>
    </row>
    <row r="8109" spans="1:2">
      <c r="A8109" t="s">
        <v>373</v>
      </c>
      <c r="B8109" t="str">
        <f>IF(ISBLANK(VLOOKUP(A8109,Questionnaire!A:KQ,67,FALSE)),"#",VLOOKUP(A8109,Questionnaire!A:KQ,67,FALSE))</f>
        <v>#</v>
      </c>
    </row>
    <row r="8110" spans="1:2">
      <c r="A8110" t="s">
        <v>374</v>
      </c>
      <c r="B8110" t="str">
        <f>IF(ISBLANK(VLOOKUP(A8110,Questionnaire!A:KQ,67,FALSE)),"#",VLOOKUP(A8110,Questionnaire!A:KQ,67,FALSE))</f>
        <v>#</v>
      </c>
    </row>
    <row r="8111" spans="1:2">
      <c r="A8111" t="s">
        <v>377</v>
      </c>
      <c r="B8111" t="str">
        <f>IF(ISBLANK(VLOOKUP(A8111,Questionnaire!A:KQ,67,FALSE)),"#",VLOOKUP(A8111,Questionnaire!A:KQ,67,FALSE))</f>
        <v>#</v>
      </c>
    </row>
    <row r="8112" spans="1:2">
      <c r="A8112" t="s">
        <v>379</v>
      </c>
      <c r="B8112" t="str">
        <f>IF(ISBLANK(VLOOKUP(A8112,Questionnaire!A:KQ,67,FALSE)),"#",VLOOKUP(A8112,Questionnaire!A:KQ,67,FALSE))</f>
        <v>#</v>
      </c>
    </row>
    <row r="8113" spans="1:2">
      <c r="A8113" t="s">
        <v>380</v>
      </c>
      <c r="B8113" t="str">
        <f>IF(ISBLANK(VLOOKUP(A8113,Questionnaire!A:KQ,67,FALSE)),"#",VLOOKUP(A8113,Questionnaire!A:KQ,67,FALSE))</f>
        <v>#</v>
      </c>
    </row>
    <row r="8114" spans="1:2">
      <c r="A8114" t="s">
        <v>381</v>
      </c>
      <c r="B8114" t="str">
        <f>IF(ISBLANK(VLOOKUP(A8114,Questionnaire!A:KQ,67,FALSE)),"#",VLOOKUP(A8114,Questionnaire!A:KQ,67,FALSE))</f>
        <v>#</v>
      </c>
    </row>
    <row r="8115" spans="1:2">
      <c r="A8115" t="s">
        <v>382</v>
      </c>
      <c r="B8115" t="str">
        <f>IF(ISBLANK(VLOOKUP(A8115,Questionnaire!A:KQ,67,FALSE)),"#",VLOOKUP(A8115,Questionnaire!A:KQ,67,FALSE))</f>
        <v>#</v>
      </c>
    </row>
    <row r="8116" spans="1:2">
      <c r="A8116" t="s">
        <v>384</v>
      </c>
      <c r="B8116" t="str">
        <f>IF(ISBLANK(VLOOKUP(A8116,Questionnaire!A:KQ,67,FALSE)),"#",VLOOKUP(A8116,Questionnaire!A:KQ,67,FALSE))</f>
        <v>#</v>
      </c>
    </row>
    <row r="8117" spans="1:2">
      <c r="A8117" t="s">
        <v>387</v>
      </c>
      <c r="B8117" t="str">
        <f>IF(ISBLANK(VLOOKUP(A8117,Questionnaire!A:KQ,67,FALSE)),"#",VLOOKUP(A8117,Questionnaire!A:KQ,67,FALSE))</f>
        <v>#</v>
      </c>
    </row>
    <row r="8118" spans="1:2">
      <c r="A8118" t="s">
        <v>391</v>
      </c>
      <c r="B8118" t="str">
        <f>IF(ISBLANK(VLOOKUP(A8118,Questionnaire!A:KQ,67,FALSE)),"#",VLOOKUP(A8118,Questionnaire!A:KQ,67,FALSE))</f>
        <v>#</v>
      </c>
    </row>
    <row r="8119" spans="1:2">
      <c r="A8119" t="s">
        <v>393</v>
      </c>
      <c r="B8119" t="str">
        <f>IF(ISBLANK(VLOOKUP(A8119,Questionnaire!A:KQ,67,FALSE)),"#",VLOOKUP(A8119,Questionnaire!A:KQ,67,FALSE))</f>
        <v>#</v>
      </c>
    </row>
    <row r="8120" spans="1:2">
      <c r="A8120" t="s">
        <v>395</v>
      </c>
      <c r="B8120" t="str">
        <f>IF(ISBLANK(VLOOKUP(A8120,Questionnaire!A:KQ,67,FALSE)),"#",VLOOKUP(A8120,Questionnaire!A:KQ,67,FALSE))</f>
        <v>#</v>
      </c>
    </row>
    <row r="8121" spans="1:2">
      <c r="A8121" t="s">
        <v>398</v>
      </c>
      <c r="B8121" t="str">
        <f>IF(ISBLANK(VLOOKUP(A8121,Questionnaire!A:KQ,67,FALSE)),"#",VLOOKUP(A8121,Questionnaire!A:KQ,67,FALSE))</f>
        <v>#</v>
      </c>
    </row>
    <row r="8122" spans="1:2">
      <c r="A8122" t="s">
        <v>402</v>
      </c>
      <c r="B8122" t="str">
        <f>IF(ISBLANK(VLOOKUP(A8122,Questionnaire!A:KQ,67,FALSE)),"#",VLOOKUP(A8122,Questionnaire!A:KQ,67,FALSE))</f>
        <v>#</v>
      </c>
    </row>
    <row r="8123" spans="1:2">
      <c r="A8123" t="s">
        <v>405</v>
      </c>
      <c r="B8123" t="str">
        <f>IF(ISBLANK(VLOOKUP(A8123,Questionnaire!A:KQ,67,FALSE)),"#",VLOOKUP(A8123,Questionnaire!A:KQ,67,FALSE))</f>
        <v>#</v>
      </c>
    </row>
    <row r="8124" spans="1:2">
      <c r="A8124" t="s">
        <v>409</v>
      </c>
      <c r="B8124" t="str">
        <f>IF(ISBLANK(VLOOKUP(A8124,Questionnaire!A:KQ,67,FALSE)),"#",VLOOKUP(A8124,Questionnaire!A:KQ,67,FALSE))</f>
        <v>#</v>
      </c>
    </row>
    <row r="8125" spans="1:2">
      <c r="A8125" t="s">
        <v>412</v>
      </c>
      <c r="B8125" t="str">
        <f>IF(ISBLANK(VLOOKUP(A8125,Questionnaire!A:KQ,67,FALSE)),"#",VLOOKUP(A8125,Questionnaire!A:KQ,67,FALSE))</f>
        <v>#</v>
      </c>
    </row>
    <row r="8126" spans="1:2">
      <c r="A8126" t="s">
        <v>415</v>
      </c>
      <c r="B8126" t="str">
        <f>IF(ISBLANK(VLOOKUP(A8126,Questionnaire!A:KQ,67,FALSE)),"#",VLOOKUP(A8126,Questionnaire!A:KQ,67,FALSE))</f>
        <v>#</v>
      </c>
    </row>
    <row r="8127" spans="1:2">
      <c r="A8127" t="s">
        <v>418</v>
      </c>
      <c r="B8127" t="str">
        <f>IF(ISBLANK(VLOOKUP(A8127,Questionnaire!A:KQ,67,FALSE)),"#",VLOOKUP(A8127,Questionnaire!A:KQ,67,FALSE))</f>
        <v>#</v>
      </c>
    </row>
    <row r="8128" spans="1:2">
      <c r="A8128" t="s">
        <v>421</v>
      </c>
      <c r="B8128" t="str">
        <f>IF(ISBLANK(VLOOKUP(A8128,Questionnaire!A:KQ,67,FALSE)),"#",VLOOKUP(A8128,Questionnaire!A:KQ,67,FALSE))</f>
        <v>#</v>
      </c>
    </row>
    <row r="8129" spans="1:2">
      <c r="A8129" t="s">
        <v>424</v>
      </c>
      <c r="B8129" t="str">
        <f>IF(ISBLANK(VLOOKUP(A8129,Questionnaire!A:KQ,67,FALSE)),"#",VLOOKUP(A8129,Questionnaire!A:KQ,67,FALSE))</f>
        <v>#</v>
      </c>
    </row>
    <row r="8130" spans="1:2">
      <c r="A8130" t="s">
        <v>429</v>
      </c>
      <c r="B8130" t="str">
        <f>IF(ISBLANK(VLOOKUP(A8130,Questionnaire!A:KQ,67,FALSE)),"#",VLOOKUP(A8130,Questionnaire!A:KQ,67,FALSE))</f>
        <v>#</v>
      </c>
    </row>
    <row r="8131" spans="1:2">
      <c r="A8131" t="s">
        <v>432</v>
      </c>
      <c r="B8131" t="str">
        <f>IF(ISBLANK(VLOOKUP(A8131,Questionnaire!A:KQ,67,FALSE)),"#",VLOOKUP(A8131,Questionnaire!A:KQ,67,FALSE))</f>
        <v>#</v>
      </c>
    </row>
    <row r="8132" spans="1:2">
      <c r="A8132" t="s">
        <v>435</v>
      </c>
      <c r="B8132" t="str">
        <f>IF(ISBLANK(VLOOKUP(A8132,Questionnaire!A:KQ,67,FALSE)),"#",VLOOKUP(A8132,Questionnaire!A:KQ,67,FALSE))</f>
        <v>#</v>
      </c>
    </row>
    <row r="8133" spans="1:2">
      <c r="A8133" t="s">
        <v>437</v>
      </c>
      <c r="B8133" t="str">
        <f>IF(ISBLANK(VLOOKUP(A8133,Questionnaire!A:KQ,67,FALSE)),"#",VLOOKUP(A8133,Questionnaire!A:KQ,67,FALSE))</f>
        <v>#</v>
      </c>
    </row>
    <row r="8134" spans="1:2">
      <c r="A8134" t="s">
        <v>439</v>
      </c>
      <c r="B8134" t="str">
        <f>IF(ISBLANK(VLOOKUP(A8134,Questionnaire!A:KQ,67,FALSE)),"#",VLOOKUP(A8134,Questionnaire!A:KQ,67,FALSE))</f>
        <v>#</v>
      </c>
    </row>
    <row r="8135" spans="1:2">
      <c r="A8135" t="s">
        <v>442</v>
      </c>
      <c r="B8135" t="str">
        <f>IF(ISBLANK(VLOOKUP(A8135,Questionnaire!A:KQ,67,FALSE)),"#",VLOOKUP(A8135,Questionnaire!A:KQ,67,FALSE))</f>
        <v>#</v>
      </c>
    </row>
    <row r="8136" spans="1:2">
      <c r="A8136" t="s">
        <v>445</v>
      </c>
      <c r="B8136" t="str">
        <f>IF(ISBLANK(VLOOKUP(A8136,Questionnaire!A:KQ,67,FALSE)),"#",VLOOKUP(A8136,Questionnaire!A:KQ,67,FALSE))</f>
        <v>#</v>
      </c>
    </row>
    <row r="8137" spans="1:2">
      <c r="A8137" t="s">
        <v>448</v>
      </c>
      <c r="B8137" t="str">
        <f>IF(ISBLANK(VLOOKUP(A8137,Questionnaire!A:KQ,67,FALSE)),"#",VLOOKUP(A8137,Questionnaire!A:KQ,67,FALSE))</f>
        <v>#</v>
      </c>
    </row>
    <row r="8138" spans="1:2">
      <c r="A8138" t="s">
        <v>452</v>
      </c>
      <c r="B8138" t="str">
        <f>IF(ISBLANK(VLOOKUP(A8138,Questionnaire!A:KQ,67,FALSE)),"#",VLOOKUP(A8138,Questionnaire!A:KQ,67,FALSE))</f>
        <v>#</v>
      </c>
    </row>
    <row r="8139" spans="1:2">
      <c r="A8139" t="s">
        <v>455</v>
      </c>
      <c r="B8139" t="str">
        <f>IF(ISBLANK(VLOOKUP(A8139,Questionnaire!A:KQ,67,FALSE)),"#",VLOOKUP(A8139,Questionnaire!A:KQ,67,FALSE))</f>
        <v>#</v>
      </c>
    </row>
    <row r="8140" spans="1:2">
      <c r="A8140" t="s">
        <v>458</v>
      </c>
      <c r="B8140" t="str">
        <f>IF(ISBLANK(VLOOKUP(A8140,Questionnaire!A:KQ,67,FALSE)),"#",VLOOKUP(A8140,Questionnaire!A:KQ,67,FALSE))</f>
        <v>#</v>
      </c>
    </row>
    <row r="8141" spans="1:2">
      <c r="A8141" t="s">
        <v>461</v>
      </c>
      <c r="B8141" t="str">
        <f>IF(ISBLANK(VLOOKUP(A8141,Questionnaire!A:KQ,67,FALSE)),"#",VLOOKUP(A8141,Questionnaire!A:KQ,67,FALSE))</f>
        <v>#</v>
      </c>
    </row>
    <row r="8142" spans="1:2">
      <c r="A8142" t="s">
        <v>465</v>
      </c>
      <c r="B8142" t="str">
        <f>IF(ISBLANK(VLOOKUP(A8142,Questionnaire!A:KQ,67,FALSE)),"#",VLOOKUP(A8142,Questionnaire!A:KQ,67,FALSE))</f>
        <v>#</v>
      </c>
    </row>
    <row r="8143" spans="1:2">
      <c r="A8143" t="s">
        <v>467</v>
      </c>
      <c r="B8143" t="str">
        <f>IF(ISBLANK(VLOOKUP(A8143,Questionnaire!A:KQ,67,FALSE)),"#",VLOOKUP(A8143,Questionnaire!A:KQ,67,FALSE))</f>
        <v>#</v>
      </c>
    </row>
    <row r="8144" spans="1:2">
      <c r="A8144" t="s">
        <v>469</v>
      </c>
      <c r="B8144" t="str">
        <f>IF(ISBLANK(VLOOKUP(A8144,Questionnaire!A:KQ,67,FALSE)),"#",VLOOKUP(A8144,Questionnaire!A:KQ,67,FALSE))</f>
        <v>#</v>
      </c>
    </row>
    <row r="8145" spans="1:3">
      <c r="A8145" t="s">
        <v>471</v>
      </c>
      <c r="B8145" t="str">
        <f>IF(ISBLANK(VLOOKUP(A8145,Questionnaire!A:KQ,67,FALSE)),"#",VLOOKUP(A8145,Questionnaire!A:KQ,67,FALSE))</f>
        <v>#</v>
      </c>
    </row>
    <row r="8146" spans="1:3">
      <c r="A8146" t="s">
        <v>473</v>
      </c>
      <c r="B8146" t="str">
        <f>IF(ISBLANK(VLOOKUP(A8146,Questionnaire!A:KQ,67,FALSE)),"#",VLOOKUP(A8146,Questionnaire!A:KQ,67,FALSE))</f>
        <v>#</v>
      </c>
    </row>
    <row r="8147" spans="1:3">
      <c r="A8147" t="s">
        <v>475</v>
      </c>
      <c r="B8147" t="str">
        <f>IF(ISBLANK(VLOOKUP(A8147,Questionnaire!A:KQ,67,FALSE)),"#",VLOOKUP(A8147,Questionnaire!A:KQ,67,FALSE))</f>
        <v>#</v>
      </c>
    </row>
    <row r="8148" spans="1:3">
      <c r="A8148" t="s">
        <v>185</v>
      </c>
      <c r="B8148" t="str">
        <f>IF(ISBLANK(VLOOKUP(A8148,Questionnaire!A:KQ,68,FALSE)),"#",VLOOKUP(A8148,Questionnaire!A:KQ,68,FALSE))</f>
        <v>#</v>
      </c>
      <c r="C8148">
        <v>65</v>
      </c>
    </row>
    <row r="8149" spans="1:3">
      <c r="A8149" t="s">
        <v>187</v>
      </c>
      <c r="B8149" t="str">
        <f>IF(ISNA(VLOOKUP(VLOOKUP(A8149,Questionnaire!A:KQ,68,FALSE),'CORA Encoding'!D:E,2,FALSE)),"#",VLOOKUP(VLOOKUP(A8149,Questionnaire!A:KQ,68,FALSE),'CORA Encoding'!D:E,2,FALSE))</f>
        <v>#</v>
      </c>
    </row>
    <row r="8150" spans="1:3">
      <c r="A8150" t="s">
        <v>189</v>
      </c>
      <c r="B8150" t="str">
        <f>IF(ISNA(VLOOKUP(VLOOKUP(A8150,Questionnaire!A:KQ,68,FALSE),'CORA Encoding'!G:H,2,FALSE)),"#",VLOOKUP(VLOOKUP(A8150,Questionnaire!A:KQ,68,FALSE),'CORA Encoding'!G:H,2,FALSE))</f>
        <v>#</v>
      </c>
    </row>
    <row r="8151" spans="1:3">
      <c r="A8151" t="s">
        <v>191</v>
      </c>
      <c r="B8151" t="str">
        <f>IF(ISNA(VLOOKUP(VLOOKUP(A8151,Questionnaire!A:KQ,68,FALSE),'Country List'!E:F,2,FALSE)),"#",VLOOKUP(VLOOKUP(A8151,Questionnaire!A:KQ,68,FALSE),'Country List'!E:F,2,FALSE))</f>
        <v>#</v>
      </c>
    </row>
    <row r="8152" spans="1:3">
      <c r="A8152" t="s">
        <v>193</v>
      </c>
      <c r="B8152" t="str">
        <f>IF(ISNA(VLOOKUP(VLOOKUP(A8152,Questionnaire!A:KQ,68,FALSE),'Industry List'!B:C,2,FALSE)),"#",VLOOKUP(VLOOKUP(A8152,Questionnaire!A:KQ,68,FALSE),'Industry List'!B:C,2,FALSE))</f>
        <v>#</v>
      </c>
    </row>
    <row r="8153" spans="1:3">
      <c r="A8153" t="s">
        <v>197</v>
      </c>
      <c r="B8153" t="str">
        <f>IF(ISBLANK(VLOOKUP(A8153,Questionnaire!A:KQ,68,FALSE)),"#",VLOOKUP(A8153,Questionnaire!A:KQ,68,FALSE))</f>
        <v>#</v>
      </c>
    </row>
    <row r="8154" spans="1:3">
      <c r="A8154" t="s">
        <v>201</v>
      </c>
      <c r="B8154" t="str">
        <f>IF(ISBLANK(VLOOKUP(A8154,Questionnaire!A:KQ,68,FALSE)),"#",VLOOKUP(A8154,Questionnaire!A:KQ,68,FALSE))</f>
        <v>#</v>
      </c>
    </row>
    <row r="8155" spans="1:3">
      <c r="A8155" t="s">
        <v>203</v>
      </c>
      <c r="B8155" t="str">
        <f>IF(ISNA(VLOOKUP(VLOOKUP(A8155,Questionnaire!A:KQ,68,FALSE),'CORA Encoding'!J:K,2,FALSE)),"#",VLOOKUP(VLOOKUP(A8155,Questionnaire!A:KQ,68,FALSE),'CORA Encoding'!J:K,2,FALSE))</f>
        <v>#</v>
      </c>
    </row>
    <row r="8156" spans="1:3">
      <c r="A8156" t="s">
        <v>208</v>
      </c>
      <c r="B8156" t="str">
        <f>IF(ISBLANK(VLOOKUP(A8156,Questionnaire!A:KQ,68,FALSE)),"#",VLOOKUP(A8156,Questionnaire!A:KQ,68,FALSE))</f>
        <v>#</v>
      </c>
    </row>
    <row r="8157" spans="1:3">
      <c r="A8157" t="s">
        <v>213</v>
      </c>
      <c r="B8157" t="str">
        <f>IF(ISBLANK(VLOOKUP(A8157,Questionnaire!A:KQ,68,FALSE)),"#",VLOOKUP(A8157,Questionnaire!A:KQ,68,FALSE))</f>
        <v>#</v>
      </c>
    </row>
    <row r="8158" spans="1:3">
      <c r="A8158" t="s">
        <v>215</v>
      </c>
      <c r="B8158" t="str">
        <f>IF(ISBLANK(VLOOKUP(A8158,Questionnaire!A:KQ,68,FALSE)),"#",VLOOKUP(A8158,Questionnaire!A:KQ,68,FALSE))</f>
        <v>#</v>
      </c>
    </row>
    <row r="8159" spans="1:3">
      <c r="A8159" t="s">
        <v>217</v>
      </c>
      <c r="B8159" t="str">
        <f>IF(ISBLANK(VLOOKUP(A8159,Questionnaire!A:KQ,68,FALSE)),"#",VLOOKUP(A8159,Questionnaire!A:KQ,68,FALSE))</f>
        <v>#</v>
      </c>
    </row>
    <row r="8160" spans="1:3">
      <c r="A8160" t="s">
        <v>219</v>
      </c>
      <c r="B8160" t="str">
        <f>IF(ISBLANK(VLOOKUP(A8160,Questionnaire!A:KQ,68,FALSE)),"#",VLOOKUP(A8160,Questionnaire!A:KQ,68,FALSE))</f>
        <v>#</v>
      </c>
    </row>
    <row r="8161" spans="1:2">
      <c r="A8161" t="s">
        <v>221</v>
      </c>
      <c r="B8161" t="str">
        <f>IF(ISBLANK(VLOOKUP(A8161,Questionnaire!A:KQ,68,FALSE)),"#",VLOOKUP(A8161,Questionnaire!A:KQ,68,FALSE))</f>
        <v>#</v>
      </c>
    </row>
    <row r="8162" spans="1:2">
      <c r="A8162" t="s">
        <v>223</v>
      </c>
      <c r="B8162" t="str">
        <f>IF(ISBLANK(VLOOKUP(A8162,Questionnaire!A:KQ,68,FALSE)),"#",VLOOKUP(A8162,Questionnaire!A:KQ,68,FALSE))</f>
        <v>#</v>
      </c>
    </row>
    <row r="8163" spans="1:2">
      <c r="A8163" t="s">
        <v>225</v>
      </c>
      <c r="B8163" t="str">
        <f>IF(ISBLANK(VLOOKUP(A8163,Questionnaire!A:KQ,68,FALSE)),"#",VLOOKUP(A8163,Questionnaire!A:KQ,68,FALSE))</f>
        <v>#</v>
      </c>
    </row>
    <row r="8164" spans="1:2">
      <c r="A8164" t="s">
        <v>227</v>
      </c>
      <c r="B8164" t="str">
        <f>IF(ISBLANK(VLOOKUP(A8164,Questionnaire!A:KQ,68,FALSE)),"#",VLOOKUP(A8164,Questionnaire!A:KQ,68,FALSE))</f>
        <v>#</v>
      </c>
    </row>
    <row r="8165" spans="1:2">
      <c r="A8165" t="s">
        <v>229</v>
      </c>
      <c r="B8165" t="str">
        <f>IF(ISBLANK(VLOOKUP(A8165,Questionnaire!A:KQ,68,FALSE)),"#",VLOOKUP(A8165,Questionnaire!A:KQ,68,FALSE))</f>
        <v>#</v>
      </c>
    </row>
    <row r="8166" spans="1:2">
      <c r="A8166" t="s">
        <v>231</v>
      </c>
      <c r="B8166" t="str">
        <f>IF(ISBLANK(VLOOKUP(A8166,Questionnaire!A:KQ,68,FALSE)),"#",VLOOKUP(A8166,Questionnaire!A:KQ,68,FALSE))</f>
        <v>#</v>
      </c>
    </row>
    <row r="8167" spans="1:2">
      <c r="A8167" t="s">
        <v>233</v>
      </c>
      <c r="B8167" t="str">
        <f>IF(ISBLANK(VLOOKUP(A8167,Questionnaire!A:KQ,68,FALSE)),"#",VLOOKUP(A8167,Questionnaire!A:KQ,68,FALSE))</f>
        <v>#</v>
      </c>
    </row>
    <row r="8168" spans="1:2">
      <c r="A8168" t="s">
        <v>235</v>
      </c>
      <c r="B8168" t="str">
        <f>IF(ISBLANK(VLOOKUP(A8168,Questionnaire!A:KQ,68,FALSE)),"#",VLOOKUP(A8168,Questionnaire!A:KQ,68,FALSE))</f>
        <v>#</v>
      </c>
    </row>
    <row r="8169" spans="1:2">
      <c r="A8169" t="s">
        <v>237</v>
      </c>
      <c r="B8169" t="str">
        <f>IF(ISBLANK(VLOOKUP(A8169,Questionnaire!A:KQ,68,FALSE)),"#",VLOOKUP(A8169,Questionnaire!A:KQ,68,FALSE))</f>
        <v>#</v>
      </c>
    </row>
    <row r="8170" spans="1:2">
      <c r="A8170" t="s">
        <v>239</v>
      </c>
      <c r="B8170" t="str">
        <f>IF(ISBLANK(VLOOKUP(A8170,Questionnaire!A:KQ,68,FALSE)),"#",VLOOKUP(A8170,Questionnaire!A:KQ,68,FALSE))</f>
        <v>#</v>
      </c>
    </row>
    <row r="8171" spans="1:2">
      <c r="A8171" t="s">
        <v>242</v>
      </c>
      <c r="B8171" t="str">
        <f>IF(ISBLANK(VLOOKUP(A8171,Questionnaire!A:KQ,68,FALSE)),"#",VLOOKUP(A8171,Questionnaire!A:KQ,68,FALSE))</f>
        <v>#</v>
      </c>
    </row>
    <row r="8172" spans="1:2">
      <c r="A8172" t="s">
        <v>245</v>
      </c>
      <c r="B8172" t="str">
        <f>IF(ISBLANK(VLOOKUP(A8172,Questionnaire!A:KQ,68,FALSE)),"#",VLOOKUP(A8172,Questionnaire!A:KQ,68,FALSE))</f>
        <v>#</v>
      </c>
    </row>
    <row r="8173" spans="1:2">
      <c r="A8173" t="s">
        <v>247</v>
      </c>
      <c r="B8173" t="str">
        <f>IF(ISBLANK(VLOOKUP(A8173,Questionnaire!A:KQ,68,FALSE)),"#",VLOOKUP(A8173,Questionnaire!A:KQ,68,FALSE))</f>
        <v>#</v>
      </c>
    </row>
    <row r="8174" spans="1:2">
      <c r="A8174" t="s">
        <v>249</v>
      </c>
      <c r="B8174" t="str">
        <f>IF(ISBLANK(VLOOKUP(A8174,Questionnaire!A:KQ,68,FALSE)),"#",VLOOKUP(A8174,Questionnaire!A:KQ,68,FALSE))</f>
        <v>#</v>
      </c>
    </row>
    <row r="8175" spans="1:2">
      <c r="A8175" t="s">
        <v>250</v>
      </c>
      <c r="B8175" t="str">
        <f>IF(ISBLANK(VLOOKUP(A8175,Questionnaire!A:KQ,68,FALSE)),"#",VLOOKUP(A8175,Questionnaire!A:KQ,68,FALSE))</f>
        <v>#</v>
      </c>
    </row>
    <row r="8176" spans="1:2">
      <c r="A8176" t="s">
        <v>252</v>
      </c>
      <c r="B8176" t="str">
        <f>IF(ISBLANK(VLOOKUP(A8176,Questionnaire!A:KQ,68,FALSE)),"#",VLOOKUP(A8176,Questionnaire!A:KQ,68,FALSE))</f>
        <v>#</v>
      </c>
    </row>
    <row r="8177" spans="1:2">
      <c r="A8177" t="s">
        <v>255</v>
      </c>
      <c r="B8177" t="str">
        <f>IF(ISBLANK(VLOOKUP(A8177,Questionnaire!A:KQ,68,FALSE)),"#",VLOOKUP(A8177,Questionnaire!A:KQ,68,FALSE))</f>
        <v>#</v>
      </c>
    </row>
    <row r="8178" spans="1:2">
      <c r="A8178" t="s">
        <v>258</v>
      </c>
      <c r="B8178" t="str">
        <f>IF(ISNA(VLOOKUP(VLOOKUP(A8178,Questionnaire!A:KQ,68,FALSE),'CORA Encoding'!M:N,2,FALSE)),"#",VLOOKUP(VLOOKUP(A8178,Questionnaire!A:KQ,68,FALSE),'CORA Encoding'!M:N,2,FALSE))</f>
        <v>#</v>
      </c>
    </row>
    <row r="8179" spans="1:2">
      <c r="A8179" t="s">
        <v>261</v>
      </c>
      <c r="B8179" t="str">
        <f>IF(ISBLANK(VLOOKUP(A8179,Questionnaire!A:KQ,68,FALSE)),"#",VLOOKUP(A8179,Questionnaire!A:KQ,68,FALSE))</f>
        <v>#</v>
      </c>
    </row>
    <row r="8180" spans="1:2">
      <c r="A8180" t="s">
        <v>263</v>
      </c>
      <c r="B8180" t="str">
        <f>IF(ISBLANK(VLOOKUP(A8180,Questionnaire!A:KQ,68,FALSE)),"#",VLOOKUP(A8180,Questionnaire!A:KQ,68,FALSE))</f>
        <v>#</v>
      </c>
    </row>
    <row r="8181" spans="1:2">
      <c r="A8181" t="s">
        <v>265</v>
      </c>
      <c r="B8181" t="str">
        <f>IF(ISBLANK(VLOOKUP(A8181,Questionnaire!A:KQ,68,FALSE)),"#",VLOOKUP(A8181,Questionnaire!A:KQ,68,FALSE))</f>
        <v>#</v>
      </c>
    </row>
    <row r="8182" spans="1:2">
      <c r="A8182" t="s">
        <v>267</v>
      </c>
      <c r="B8182" t="str">
        <f>IF(ISBLANK(VLOOKUP(A8182,Questionnaire!A:KQ,68,FALSE)),"#",VLOOKUP(A8182,Questionnaire!A:KQ,68,FALSE))</f>
        <v>#</v>
      </c>
    </row>
    <row r="8183" spans="1:2">
      <c r="A8183" t="s">
        <v>269</v>
      </c>
      <c r="B8183" t="str">
        <f>IF(ISBLANK(VLOOKUP(A8183,Questionnaire!A:KQ,68,FALSE)),"#",VLOOKUP(A8183,Questionnaire!A:KQ,68,FALSE))</f>
        <v>#</v>
      </c>
    </row>
    <row r="8184" spans="1:2">
      <c r="A8184" t="s">
        <v>274</v>
      </c>
      <c r="B8184" t="str">
        <f>IF(ISBLANK(VLOOKUP(A8184,Questionnaire!A:KQ,68,FALSE)),"#",VLOOKUP(A8184,Questionnaire!A:KQ,68,FALSE))</f>
        <v>#</v>
      </c>
    </row>
    <row r="8185" spans="1:2">
      <c r="A8185" t="s">
        <v>276</v>
      </c>
      <c r="B8185" t="str">
        <f>IF(ISBLANK(VLOOKUP(A8185,Questionnaire!A:KQ,68,FALSE)),"#",VLOOKUP(A8185,Questionnaire!A:KQ,68,FALSE))</f>
        <v>#</v>
      </c>
    </row>
    <row r="8186" spans="1:2">
      <c r="A8186" t="s">
        <v>278</v>
      </c>
      <c r="B8186" t="str">
        <f>IF(ISBLANK(VLOOKUP(A8186,Questionnaire!A:KQ,68,FALSE)),"#",VLOOKUP(A8186,Questionnaire!A:KQ,68,FALSE))</f>
        <v>#</v>
      </c>
    </row>
    <row r="8187" spans="1:2">
      <c r="A8187" t="s">
        <v>280</v>
      </c>
      <c r="B8187" t="str">
        <f>IF(ISBLANK(VLOOKUP(A8187,Questionnaire!A:KQ,68,FALSE)),"#",VLOOKUP(A8187,Questionnaire!A:KQ,68,FALSE))</f>
        <v>#</v>
      </c>
    </row>
    <row r="8188" spans="1:2">
      <c r="A8188" t="s">
        <v>282</v>
      </c>
      <c r="B8188" t="str">
        <f>IF(ISBLANK(VLOOKUP(A8188,Questionnaire!A:KQ,68,FALSE)),"#",VLOOKUP(A8188,Questionnaire!A:KQ,68,FALSE))</f>
        <v>#</v>
      </c>
    </row>
    <row r="8189" spans="1:2">
      <c r="A8189" t="s">
        <v>286</v>
      </c>
      <c r="B8189" t="str">
        <f>IF(ISBLANK(VLOOKUP(A8189,Questionnaire!A:KQ,68,FALSE)),"#",VLOOKUP(A8189,Questionnaire!A:KQ,68,FALSE))</f>
        <v>#</v>
      </c>
    </row>
    <row r="8190" spans="1:2">
      <c r="A8190" t="s">
        <v>288</v>
      </c>
      <c r="B8190" t="str">
        <f>IF(ISBLANK(VLOOKUP(A8190,Questionnaire!A:KQ,68,FALSE)),"#",VLOOKUP(A8190,Questionnaire!A:KQ,68,FALSE))</f>
        <v>#</v>
      </c>
    </row>
    <row r="8191" spans="1:2">
      <c r="A8191" t="s">
        <v>290</v>
      </c>
      <c r="B8191" t="str">
        <f>IF(ISBLANK(VLOOKUP(A8191,Questionnaire!A:KQ,68,FALSE)),"#",VLOOKUP(A8191,Questionnaire!A:KQ,68,FALSE))</f>
        <v>#</v>
      </c>
    </row>
    <row r="8192" spans="1:2">
      <c r="A8192" t="s">
        <v>292</v>
      </c>
      <c r="B8192" t="str">
        <f>IF(ISBLANK(VLOOKUP(A8192,Questionnaire!A:KQ,68,FALSE)),"#",VLOOKUP(A8192,Questionnaire!A:KQ,68,FALSE))</f>
        <v>#</v>
      </c>
    </row>
    <row r="8193" spans="1:2">
      <c r="A8193" t="s">
        <v>294</v>
      </c>
      <c r="B8193" t="str">
        <f>IF(ISBLANK(VLOOKUP(A8193,Questionnaire!A:KQ,68,FALSE)),"#",VLOOKUP(A8193,Questionnaire!A:KQ,68,FALSE))</f>
        <v>#</v>
      </c>
    </row>
    <row r="8194" spans="1:2">
      <c r="A8194" t="s">
        <v>296</v>
      </c>
      <c r="B8194" t="str">
        <f>IF(ISBLANK(VLOOKUP(A8194,Questionnaire!A:KQ,68,FALSE)),"#",VLOOKUP(A8194,Questionnaire!A:KQ,68,FALSE))</f>
        <v>#</v>
      </c>
    </row>
    <row r="8195" spans="1:2">
      <c r="A8195" t="s">
        <v>301</v>
      </c>
      <c r="B8195" t="str">
        <f>IF(ISBLANK(VLOOKUP(A8195,Questionnaire!A:KQ,68,FALSE)),"#",VLOOKUP(A8195,Questionnaire!A:KQ,68,FALSE))</f>
        <v>#</v>
      </c>
    </row>
    <row r="8196" spans="1:2">
      <c r="A8196" t="s">
        <v>303</v>
      </c>
      <c r="B8196" t="str">
        <f>IF(ISBLANK(VLOOKUP(A8196,Questionnaire!A:KQ,68,FALSE)),"#",VLOOKUP(A8196,Questionnaire!A:KQ,68,FALSE))</f>
        <v>#</v>
      </c>
    </row>
    <row r="8197" spans="1:2">
      <c r="A8197" t="s">
        <v>305</v>
      </c>
      <c r="B8197" t="str">
        <f>IF(ISBLANK(VLOOKUP(A8197,Questionnaire!A:KQ,68,FALSE)),"#",VLOOKUP(A8197,Questionnaire!A:KQ,68,FALSE))</f>
        <v>#</v>
      </c>
    </row>
    <row r="8198" spans="1:2">
      <c r="A8198" t="s">
        <v>307</v>
      </c>
      <c r="B8198" t="str">
        <f>IF(ISBLANK(VLOOKUP(A8198,Questionnaire!A:KQ,68,FALSE)),"#",VLOOKUP(A8198,Questionnaire!A:KQ,68,FALSE))</f>
        <v>#</v>
      </c>
    </row>
    <row r="8199" spans="1:2">
      <c r="A8199" t="s">
        <v>311</v>
      </c>
      <c r="B8199" t="str">
        <f>IF(ISBLANK(VLOOKUP(A8199,Questionnaire!A:KQ,68,FALSE)),"#",VLOOKUP(A8199,Questionnaire!A:KQ,68,FALSE))</f>
        <v>#</v>
      </c>
    </row>
    <row r="8200" spans="1:2">
      <c r="A8200" t="s">
        <v>313</v>
      </c>
      <c r="B8200" t="str">
        <f>IF(ISBLANK(VLOOKUP(A8200,Questionnaire!A:KQ,68,FALSE)),"#",VLOOKUP(A8200,Questionnaire!A:KQ,68,FALSE))</f>
        <v>#</v>
      </c>
    </row>
    <row r="8201" spans="1:2">
      <c r="A8201" t="s">
        <v>314</v>
      </c>
      <c r="B8201" t="str">
        <f>IF(ISBLANK(VLOOKUP(A8201,Questionnaire!A:KQ,68,FALSE)),"#",VLOOKUP(A8201,Questionnaire!A:KQ,68,FALSE))</f>
        <v>#</v>
      </c>
    </row>
    <row r="8202" spans="1:2">
      <c r="A8202" t="s">
        <v>315</v>
      </c>
      <c r="B8202" t="str">
        <f>IF(ISBLANK(VLOOKUP(A8202,Questionnaire!A:KQ,68,FALSE)),"#",VLOOKUP(A8202,Questionnaire!A:KQ,68,FALSE))</f>
        <v>#</v>
      </c>
    </row>
    <row r="8203" spans="1:2">
      <c r="A8203" t="s">
        <v>317</v>
      </c>
      <c r="B8203" t="str">
        <f>IF(ISBLANK(VLOOKUP(A8203,Questionnaire!A:KQ,68,FALSE)),"#",VLOOKUP(A8203,Questionnaire!A:KQ,68,FALSE))</f>
        <v>#</v>
      </c>
    </row>
    <row r="8204" spans="1:2">
      <c r="A8204" t="s">
        <v>319</v>
      </c>
      <c r="B8204" t="str">
        <f>IF(ISBLANK(VLOOKUP(A8204,Questionnaire!A:KQ,68,FALSE)),"#",VLOOKUP(A8204,Questionnaire!A:KQ,68,FALSE))</f>
        <v>#</v>
      </c>
    </row>
    <row r="8205" spans="1:2">
      <c r="A8205" t="s">
        <v>322</v>
      </c>
      <c r="B8205" t="str">
        <f>IF(ISBLANK(VLOOKUP(A8205,Questionnaire!A:KQ,68,FALSE)),"#",VLOOKUP(A8205,Questionnaire!A:KQ,68,FALSE))</f>
        <v>#</v>
      </c>
    </row>
    <row r="8206" spans="1:2">
      <c r="A8206" t="s">
        <v>326</v>
      </c>
      <c r="B8206" t="str">
        <f>IF(ISBLANK(VLOOKUP(A8206,Questionnaire!A:KQ,68,FALSE)),"#",VLOOKUP(A8206,Questionnaire!A:KQ,68,FALSE))</f>
        <v>#</v>
      </c>
    </row>
    <row r="8207" spans="1:2">
      <c r="A8207" t="s">
        <v>328</v>
      </c>
      <c r="B8207" t="str">
        <f>IF(ISBLANK(VLOOKUP(A8207,Questionnaire!A:KQ,68,FALSE)),"#",VLOOKUP(A8207,Questionnaire!A:KQ,68,FALSE))</f>
        <v>#</v>
      </c>
    </row>
    <row r="8208" spans="1:2">
      <c r="A8208" t="s">
        <v>332</v>
      </c>
      <c r="B8208" t="str">
        <f>IF(ISBLANK(VLOOKUP(A8208,Questionnaire!A:KQ,68,FALSE)),"#",VLOOKUP(A8208,Questionnaire!A:KQ,68,FALSE))</f>
        <v>#</v>
      </c>
    </row>
    <row r="8209" spans="1:2">
      <c r="A8209" t="s">
        <v>333</v>
      </c>
      <c r="B8209" t="str">
        <f>IF(ISBLANK(VLOOKUP(A8209,Questionnaire!A:KQ,68,FALSE)),"#",VLOOKUP(A8209,Questionnaire!A:KQ,68,FALSE))</f>
        <v>#</v>
      </c>
    </row>
    <row r="8210" spans="1:2">
      <c r="A8210" t="s">
        <v>334</v>
      </c>
      <c r="B8210" t="str">
        <f>IF(ISBLANK(VLOOKUP(A8210,Questionnaire!A:KQ,68,FALSE)),"#",VLOOKUP(A8210,Questionnaire!A:KQ,68,FALSE))</f>
        <v>#</v>
      </c>
    </row>
    <row r="8211" spans="1:2">
      <c r="A8211" t="s">
        <v>335</v>
      </c>
      <c r="B8211" t="str">
        <f>IF(ISBLANK(VLOOKUP(A8211,Questionnaire!A:KQ,68,FALSE)),"#",VLOOKUP(A8211,Questionnaire!A:KQ,68,FALSE))</f>
        <v>#</v>
      </c>
    </row>
    <row r="8212" spans="1:2">
      <c r="A8212" t="s">
        <v>336</v>
      </c>
      <c r="B8212" t="str">
        <f>IF(ISBLANK(VLOOKUP(A8212,Questionnaire!A:KQ,68,FALSE)),"#",VLOOKUP(A8212,Questionnaire!A:KQ,68,FALSE))</f>
        <v>#</v>
      </c>
    </row>
    <row r="8213" spans="1:2">
      <c r="A8213" t="s">
        <v>337</v>
      </c>
      <c r="B8213" t="str">
        <f>IF(ISBLANK(VLOOKUP(A8213,Questionnaire!A:KQ,68,FALSE)),"#",VLOOKUP(A8213,Questionnaire!A:KQ,68,FALSE))</f>
        <v>#</v>
      </c>
    </row>
    <row r="8214" spans="1:2">
      <c r="A8214" t="s">
        <v>338</v>
      </c>
      <c r="B8214" t="str">
        <f>IF(ISBLANK(VLOOKUP(A8214,Questionnaire!A:KQ,68,FALSE)),"#",VLOOKUP(A8214,Questionnaire!A:KQ,68,FALSE))</f>
        <v>#</v>
      </c>
    </row>
    <row r="8215" spans="1:2">
      <c r="A8215" t="s">
        <v>339</v>
      </c>
      <c r="B8215" t="str">
        <f>IF(ISBLANK(VLOOKUP(A8215,Questionnaire!A:KQ,68,FALSE)),"#",VLOOKUP(A8215,Questionnaire!A:KQ,68,FALSE))</f>
        <v>#</v>
      </c>
    </row>
    <row r="8216" spans="1:2">
      <c r="A8216" t="s">
        <v>340</v>
      </c>
      <c r="B8216" t="str">
        <f>IF(ISBLANK(VLOOKUP(A8216,Questionnaire!A:KQ,68,FALSE)),"#",VLOOKUP(A8216,Questionnaire!A:KQ,68,FALSE))</f>
        <v>#</v>
      </c>
    </row>
    <row r="8217" spans="1:2">
      <c r="A8217" t="s">
        <v>341</v>
      </c>
      <c r="B8217" t="str">
        <f>IF(ISBLANK(VLOOKUP(A8217,Questionnaire!A:KQ,68,FALSE)),"#",VLOOKUP(A8217,Questionnaire!A:KQ,68,FALSE))</f>
        <v>#</v>
      </c>
    </row>
    <row r="8218" spans="1:2">
      <c r="A8218" t="s">
        <v>342</v>
      </c>
      <c r="B8218" t="str">
        <f>IF(ISBLANK(VLOOKUP(A8218,Questionnaire!A:KQ,68,FALSE)),"#",VLOOKUP(A8218,Questionnaire!A:KQ,68,FALSE))</f>
        <v>#</v>
      </c>
    </row>
    <row r="8219" spans="1:2">
      <c r="A8219" t="s">
        <v>343</v>
      </c>
      <c r="B8219" t="str">
        <f>IF(ISBLANK(VLOOKUP(A8219,Questionnaire!A:KQ,68,FALSE)),"#",VLOOKUP(A8219,Questionnaire!A:KQ,68,FALSE))</f>
        <v>#</v>
      </c>
    </row>
    <row r="8220" spans="1:2">
      <c r="A8220" t="s">
        <v>344</v>
      </c>
      <c r="B8220" t="str">
        <f>IF(ISBLANK(VLOOKUP(A8220,Questionnaire!A:KQ,68,FALSE)),"#",VLOOKUP(A8220,Questionnaire!A:KQ,68,FALSE))</f>
        <v>#</v>
      </c>
    </row>
    <row r="8221" spans="1:2">
      <c r="A8221" t="s">
        <v>345</v>
      </c>
      <c r="B8221" t="str">
        <f>IF(ISBLANK(VLOOKUP(A8221,Questionnaire!A:KQ,68,FALSE)),"#",VLOOKUP(A8221,Questionnaire!A:KQ,68,FALSE))</f>
        <v>#</v>
      </c>
    </row>
    <row r="8222" spans="1:2">
      <c r="A8222" t="s">
        <v>348</v>
      </c>
      <c r="B8222" t="str">
        <f>IF(ISBLANK(VLOOKUP(A8222,Questionnaire!A:KQ,68,FALSE)),"#",VLOOKUP(A8222,Questionnaire!A:KQ,68,FALSE))</f>
        <v>#</v>
      </c>
    </row>
    <row r="8223" spans="1:2">
      <c r="A8223" t="s">
        <v>353</v>
      </c>
      <c r="B8223" t="str">
        <f>IF(ISBLANK(VLOOKUP(A8223,Questionnaire!A:KQ,68,FALSE)),"#",VLOOKUP(A8223,Questionnaire!A:KQ,68,FALSE))</f>
        <v>#</v>
      </c>
    </row>
    <row r="8224" spans="1:2">
      <c r="A8224" t="s">
        <v>354</v>
      </c>
      <c r="B8224" t="str">
        <f>IF(ISBLANK(VLOOKUP(A8224,Questionnaire!A:KQ,68,FALSE)),"#",VLOOKUP(A8224,Questionnaire!A:KQ,68,FALSE))</f>
        <v>#</v>
      </c>
    </row>
    <row r="8225" spans="1:2">
      <c r="A8225" t="s">
        <v>355</v>
      </c>
      <c r="B8225" t="str">
        <f>IF(ISBLANK(VLOOKUP(A8225,Questionnaire!A:KQ,68,FALSE)),"#",VLOOKUP(A8225,Questionnaire!A:KQ,68,FALSE))</f>
        <v>#</v>
      </c>
    </row>
    <row r="8226" spans="1:2">
      <c r="A8226" t="s">
        <v>356</v>
      </c>
      <c r="B8226" t="str">
        <f>IF(ISBLANK(VLOOKUP(A8226,Questionnaire!A:KQ,68,FALSE)),"#",VLOOKUP(A8226,Questionnaire!A:KQ,68,FALSE))</f>
        <v>#</v>
      </c>
    </row>
    <row r="8227" spans="1:2">
      <c r="A8227" t="s">
        <v>357</v>
      </c>
      <c r="B8227" t="str">
        <f>IF(ISBLANK(VLOOKUP(A8227,Questionnaire!A:KQ,68,FALSE)),"#",VLOOKUP(A8227,Questionnaire!A:KQ,68,FALSE))</f>
        <v>#</v>
      </c>
    </row>
    <row r="8228" spans="1:2">
      <c r="A8228" t="s">
        <v>360</v>
      </c>
      <c r="B8228" t="str">
        <f>IF(ISBLANK(VLOOKUP(A8228,Questionnaire!A:KQ,68,FALSE)),"#",VLOOKUP(A8228,Questionnaire!A:KQ,68,FALSE))</f>
        <v>#</v>
      </c>
    </row>
    <row r="8229" spans="1:2">
      <c r="A8229" t="s">
        <v>362</v>
      </c>
      <c r="B8229" t="str">
        <f>IF(ISBLANK(VLOOKUP(A8229,Questionnaire!A:KQ,68,FALSE)),"#",VLOOKUP(A8229,Questionnaire!A:KQ,68,FALSE))</f>
        <v>#</v>
      </c>
    </row>
    <row r="8230" spans="1:2">
      <c r="A8230" t="s">
        <v>363</v>
      </c>
      <c r="B8230" t="str">
        <f>IF(ISBLANK(VLOOKUP(A8230,Questionnaire!A:KQ,68,FALSE)),"#",VLOOKUP(A8230,Questionnaire!A:KQ,68,FALSE))</f>
        <v>#</v>
      </c>
    </row>
    <row r="8231" spans="1:2">
      <c r="A8231" t="s">
        <v>364</v>
      </c>
      <c r="B8231" t="str">
        <f>IF(ISBLANK(VLOOKUP(A8231,Questionnaire!A:KQ,68,FALSE)),"#",VLOOKUP(A8231,Questionnaire!A:KQ,68,FALSE))</f>
        <v>#</v>
      </c>
    </row>
    <row r="8232" spans="1:2">
      <c r="A8232" t="s">
        <v>365</v>
      </c>
      <c r="B8232" t="str">
        <f>IF(ISBLANK(VLOOKUP(A8232,Questionnaire!A:KQ,68,FALSE)),"#",VLOOKUP(A8232,Questionnaire!A:KQ,68,FALSE))</f>
        <v>#</v>
      </c>
    </row>
    <row r="8233" spans="1:2">
      <c r="A8233" t="s">
        <v>366</v>
      </c>
      <c r="B8233" t="str">
        <f>IF(ISBLANK(VLOOKUP(A8233,Questionnaire!A:KQ,68,FALSE)),"#",VLOOKUP(A8233,Questionnaire!A:KQ,68,FALSE))</f>
        <v>#</v>
      </c>
    </row>
    <row r="8234" spans="1:2">
      <c r="A8234" t="s">
        <v>371</v>
      </c>
      <c r="B8234" t="str">
        <f>IF(ISBLANK(VLOOKUP(A8234,Questionnaire!A:KQ,68,FALSE)),"#",VLOOKUP(A8234,Questionnaire!A:KQ,68,FALSE))</f>
        <v>#</v>
      </c>
    </row>
    <row r="8235" spans="1:2">
      <c r="A8235" t="s">
        <v>372</v>
      </c>
      <c r="B8235" t="str">
        <f>IF(ISBLANK(VLOOKUP(A8235,Questionnaire!A:KQ,68,FALSE)),"#",VLOOKUP(A8235,Questionnaire!A:KQ,68,FALSE))</f>
        <v>#</v>
      </c>
    </row>
    <row r="8236" spans="1:2">
      <c r="A8236" t="s">
        <v>373</v>
      </c>
      <c r="B8236" t="str">
        <f>IF(ISBLANK(VLOOKUP(A8236,Questionnaire!A:KQ,68,FALSE)),"#",VLOOKUP(A8236,Questionnaire!A:KQ,68,FALSE))</f>
        <v>#</v>
      </c>
    </row>
    <row r="8237" spans="1:2">
      <c r="A8237" t="s">
        <v>374</v>
      </c>
      <c r="B8237" t="str">
        <f>IF(ISBLANK(VLOOKUP(A8237,Questionnaire!A:KQ,68,FALSE)),"#",VLOOKUP(A8237,Questionnaire!A:KQ,68,FALSE))</f>
        <v>#</v>
      </c>
    </row>
    <row r="8238" spans="1:2">
      <c r="A8238" t="s">
        <v>377</v>
      </c>
      <c r="B8238" t="str">
        <f>IF(ISBLANK(VLOOKUP(A8238,Questionnaire!A:KQ,68,FALSE)),"#",VLOOKUP(A8238,Questionnaire!A:KQ,68,FALSE))</f>
        <v>#</v>
      </c>
    </row>
    <row r="8239" spans="1:2">
      <c r="A8239" t="s">
        <v>379</v>
      </c>
      <c r="B8239" t="str">
        <f>IF(ISBLANK(VLOOKUP(A8239,Questionnaire!A:KQ,68,FALSE)),"#",VLOOKUP(A8239,Questionnaire!A:KQ,68,FALSE))</f>
        <v>#</v>
      </c>
    </row>
    <row r="8240" spans="1:2">
      <c r="A8240" t="s">
        <v>380</v>
      </c>
      <c r="B8240" t="str">
        <f>IF(ISBLANK(VLOOKUP(A8240,Questionnaire!A:KQ,68,FALSE)),"#",VLOOKUP(A8240,Questionnaire!A:KQ,68,FALSE))</f>
        <v>#</v>
      </c>
    </row>
    <row r="8241" spans="1:2">
      <c r="A8241" t="s">
        <v>381</v>
      </c>
      <c r="B8241" t="str">
        <f>IF(ISBLANK(VLOOKUP(A8241,Questionnaire!A:KQ,68,FALSE)),"#",VLOOKUP(A8241,Questionnaire!A:KQ,68,FALSE))</f>
        <v>#</v>
      </c>
    </row>
    <row r="8242" spans="1:2">
      <c r="A8242" t="s">
        <v>382</v>
      </c>
      <c r="B8242" t="str">
        <f>IF(ISBLANK(VLOOKUP(A8242,Questionnaire!A:KQ,68,FALSE)),"#",VLOOKUP(A8242,Questionnaire!A:KQ,68,FALSE))</f>
        <v>#</v>
      </c>
    </row>
    <row r="8243" spans="1:2">
      <c r="A8243" t="s">
        <v>384</v>
      </c>
      <c r="B8243" t="str">
        <f>IF(ISBLANK(VLOOKUP(A8243,Questionnaire!A:KQ,68,FALSE)),"#",VLOOKUP(A8243,Questionnaire!A:KQ,68,FALSE))</f>
        <v>#</v>
      </c>
    </row>
    <row r="8244" spans="1:2">
      <c r="A8244" t="s">
        <v>387</v>
      </c>
      <c r="B8244" t="str">
        <f>IF(ISBLANK(VLOOKUP(A8244,Questionnaire!A:KQ,68,FALSE)),"#",VLOOKUP(A8244,Questionnaire!A:KQ,68,FALSE))</f>
        <v>#</v>
      </c>
    </row>
    <row r="8245" spans="1:2">
      <c r="A8245" t="s">
        <v>391</v>
      </c>
      <c r="B8245" t="str">
        <f>IF(ISBLANK(VLOOKUP(A8245,Questionnaire!A:KQ,68,FALSE)),"#",VLOOKUP(A8245,Questionnaire!A:KQ,68,FALSE))</f>
        <v>#</v>
      </c>
    </row>
    <row r="8246" spans="1:2">
      <c r="A8246" t="s">
        <v>393</v>
      </c>
      <c r="B8246" t="str">
        <f>IF(ISBLANK(VLOOKUP(A8246,Questionnaire!A:KQ,68,FALSE)),"#",VLOOKUP(A8246,Questionnaire!A:KQ,68,FALSE))</f>
        <v>#</v>
      </c>
    </row>
    <row r="8247" spans="1:2">
      <c r="A8247" t="s">
        <v>395</v>
      </c>
      <c r="B8247" t="str">
        <f>IF(ISBLANK(VLOOKUP(A8247,Questionnaire!A:KQ,68,FALSE)),"#",VLOOKUP(A8247,Questionnaire!A:KQ,68,FALSE))</f>
        <v>#</v>
      </c>
    </row>
    <row r="8248" spans="1:2">
      <c r="A8248" t="s">
        <v>398</v>
      </c>
      <c r="B8248" t="str">
        <f>IF(ISBLANK(VLOOKUP(A8248,Questionnaire!A:KQ,68,FALSE)),"#",VLOOKUP(A8248,Questionnaire!A:KQ,68,FALSE))</f>
        <v>#</v>
      </c>
    </row>
    <row r="8249" spans="1:2">
      <c r="A8249" t="s">
        <v>402</v>
      </c>
      <c r="B8249" t="str">
        <f>IF(ISBLANK(VLOOKUP(A8249,Questionnaire!A:KQ,68,FALSE)),"#",VLOOKUP(A8249,Questionnaire!A:KQ,68,FALSE))</f>
        <v>#</v>
      </c>
    </row>
    <row r="8250" spans="1:2">
      <c r="A8250" t="s">
        <v>405</v>
      </c>
      <c r="B8250" t="str">
        <f>IF(ISBLANK(VLOOKUP(A8250,Questionnaire!A:KQ,68,FALSE)),"#",VLOOKUP(A8250,Questionnaire!A:KQ,68,FALSE))</f>
        <v>#</v>
      </c>
    </row>
    <row r="8251" spans="1:2">
      <c r="A8251" t="s">
        <v>409</v>
      </c>
      <c r="B8251" t="str">
        <f>IF(ISBLANK(VLOOKUP(A8251,Questionnaire!A:KQ,68,FALSE)),"#",VLOOKUP(A8251,Questionnaire!A:KQ,68,FALSE))</f>
        <v>#</v>
      </c>
    </row>
    <row r="8252" spans="1:2">
      <c r="A8252" t="s">
        <v>412</v>
      </c>
      <c r="B8252" t="str">
        <f>IF(ISBLANK(VLOOKUP(A8252,Questionnaire!A:KQ,68,FALSE)),"#",VLOOKUP(A8252,Questionnaire!A:KQ,68,FALSE))</f>
        <v>#</v>
      </c>
    </row>
    <row r="8253" spans="1:2">
      <c r="A8253" t="s">
        <v>415</v>
      </c>
      <c r="B8253" t="str">
        <f>IF(ISBLANK(VLOOKUP(A8253,Questionnaire!A:KQ,68,FALSE)),"#",VLOOKUP(A8253,Questionnaire!A:KQ,68,FALSE))</f>
        <v>#</v>
      </c>
    </row>
    <row r="8254" spans="1:2">
      <c r="A8254" t="s">
        <v>418</v>
      </c>
      <c r="B8254" t="str">
        <f>IF(ISBLANK(VLOOKUP(A8254,Questionnaire!A:KQ,68,FALSE)),"#",VLOOKUP(A8254,Questionnaire!A:KQ,68,FALSE))</f>
        <v>#</v>
      </c>
    </row>
    <row r="8255" spans="1:2">
      <c r="A8255" t="s">
        <v>421</v>
      </c>
      <c r="B8255" t="str">
        <f>IF(ISBLANK(VLOOKUP(A8255,Questionnaire!A:KQ,68,FALSE)),"#",VLOOKUP(A8255,Questionnaire!A:KQ,68,FALSE))</f>
        <v>#</v>
      </c>
    </row>
    <row r="8256" spans="1:2">
      <c r="A8256" t="s">
        <v>424</v>
      </c>
      <c r="B8256" t="str">
        <f>IF(ISBLANK(VLOOKUP(A8256,Questionnaire!A:KQ,68,FALSE)),"#",VLOOKUP(A8256,Questionnaire!A:KQ,68,FALSE))</f>
        <v>#</v>
      </c>
    </row>
    <row r="8257" spans="1:2">
      <c r="A8257" t="s">
        <v>429</v>
      </c>
      <c r="B8257" t="str">
        <f>IF(ISBLANK(VLOOKUP(A8257,Questionnaire!A:KQ,68,FALSE)),"#",VLOOKUP(A8257,Questionnaire!A:KQ,68,FALSE))</f>
        <v>#</v>
      </c>
    </row>
    <row r="8258" spans="1:2">
      <c r="A8258" t="s">
        <v>432</v>
      </c>
      <c r="B8258" t="str">
        <f>IF(ISBLANK(VLOOKUP(A8258,Questionnaire!A:KQ,68,FALSE)),"#",VLOOKUP(A8258,Questionnaire!A:KQ,68,FALSE))</f>
        <v>#</v>
      </c>
    </row>
    <row r="8259" spans="1:2">
      <c r="A8259" t="s">
        <v>435</v>
      </c>
      <c r="B8259" t="str">
        <f>IF(ISBLANK(VLOOKUP(A8259,Questionnaire!A:KQ,68,FALSE)),"#",VLOOKUP(A8259,Questionnaire!A:KQ,68,FALSE))</f>
        <v>#</v>
      </c>
    </row>
    <row r="8260" spans="1:2">
      <c r="A8260" t="s">
        <v>437</v>
      </c>
      <c r="B8260" t="str">
        <f>IF(ISBLANK(VLOOKUP(A8260,Questionnaire!A:KQ,68,FALSE)),"#",VLOOKUP(A8260,Questionnaire!A:KQ,68,FALSE))</f>
        <v>#</v>
      </c>
    </row>
    <row r="8261" spans="1:2">
      <c r="A8261" t="s">
        <v>439</v>
      </c>
      <c r="B8261" t="str">
        <f>IF(ISBLANK(VLOOKUP(A8261,Questionnaire!A:KQ,68,FALSE)),"#",VLOOKUP(A8261,Questionnaire!A:KQ,68,FALSE))</f>
        <v>#</v>
      </c>
    </row>
    <row r="8262" spans="1:2">
      <c r="A8262" t="s">
        <v>442</v>
      </c>
      <c r="B8262" t="str">
        <f>IF(ISBLANK(VLOOKUP(A8262,Questionnaire!A:KQ,68,FALSE)),"#",VLOOKUP(A8262,Questionnaire!A:KQ,68,FALSE))</f>
        <v>#</v>
      </c>
    </row>
    <row r="8263" spans="1:2">
      <c r="A8263" t="s">
        <v>445</v>
      </c>
      <c r="B8263" t="str">
        <f>IF(ISBLANK(VLOOKUP(A8263,Questionnaire!A:KQ,68,FALSE)),"#",VLOOKUP(A8263,Questionnaire!A:KQ,68,FALSE))</f>
        <v>#</v>
      </c>
    </row>
    <row r="8264" spans="1:2">
      <c r="A8264" t="s">
        <v>448</v>
      </c>
      <c r="B8264" t="str">
        <f>IF(ISBLANK(VLOOKUP(A8264,Questionnaire!A:KQ,68,FALSE)),"#",VLOOKUP(A8264,Questionnaire!A:KQ,68,FALSE))</f>
        <v>#</v>
      </c>
    </row>
    <row r="8265" spans="1:2">
      <c r="A8265" t="s">
        <v>452</v>
      </c>
      <c r="B8265" t="str">
        <f>IF(ISBLANK(VLOOKUP(A8265,Questionnaire!A:KQ,68,FALSE)),"#",VLOOKUP(A8265,Questionnaire!A:KQ,68,FALSE))</f>
        <v>#</v>
      </c>
    </row>
    <row r="8266" spans="1:2">
      <c r="A8266" t="s">
        <v>455</v>
      </c>
      <c r="B8266" t="str">
        <f>IF(ISBLANK(VLOOKUP(A8266,Questionnaire!A:KQ,68,FALSE)),"#",VLOOKUP(A8266,Questionnaire!A:KQ,68,FALSE))</f>
        <v>#</v>
      </c>
    </row>
    <row r="8267" spans="1:2">
      <c r="A8267" t="s">
        <v>458</v>
      </c>
      <c r="B8267" t="str">
        <f>IF(ISBLANK(VLOOKUP(A8267,Questionnaire!A:KQ,68,FALSE)),"#",VLOOKUP(A8267,Questionnaire!A:KQ,68,FALSE))</f>
        <v>#</v>
      </c>
    </row>
    <row r="8268" spans="1:2">
      <c r="A8268" t="s">
        <v>461</v>
      </c>
      <c r="B8268" t="str">
        <f>IF(ISBLANK(VLOOKUP(A8268,Questionnaire!A:KQ,68,FALSE)),"#",VLOOKUP(A8268,Questionnaire!A:KQ,68,FALSE))</f>
        <v>#</v>
      </c>
    </row>
    <row r="8269" spans="1:2">
      <c r="A8269" t="s">
        <v>465</v>
      </c>
      <c r="B8269" t="str">
        <f>IF(ISBLANK(VLOOKUP(A8269,Questionnaire!A:KQ,68,FALSE)),"#",VLOOKUP(A8269,Questionnaire!A:KQ,68,FALSE))</f>
        <v>#</v>
      </c>
    </row>
    <row r="8270" spans="1:2">
      <c r="A8270" t="s">
        <v>467</v>
      </c>
      <c r="B8270" t="str">
        <f>IF(ISBLANK(VLOOKUP(A8270,Questionnaire!A:KQ,68,FALSE)),"#",VLOOKUP(A8270,Questionnaire!A:KQ,68,FALSE))</f>
        <v>#</v>
      </c>
    </row>
    <row r="8271" spans="1:2">
      <c r="A8271" t="s">
        <v>469</v>
      </c>
      <c r="B8271" t="str">
        <f>IF(ISBLANK(VLOOKUP(A8271,Questionnaire!A:KQ,68,FALSE)),"#",VLOOKUP(A8271,Questionnaire!A:KQ,68,FALSE))</f>
        <v>#</v>
      </c>
    </row>
    <row r="8272" spans="1:2">
      <c r="A8272" t="s">
        <v>471</v>
      </c>
      <c r="B8272" t="str">
        <f>IF(ISBLANK(VLOOKUP(A8272,Questionnaire!A:KQ,68,FALSE)),"#",VLOOKUP(A8272,Questionnaire!A:KQ,68,FALSE))</f>
        <v>#</v>
      </c>
    </row>
    <row r="8273" spans="1:3">
      <c r="A8273" t="s">
        <v>473</v>
      </c>
      <c r="B8273" t="str">
        <f>IF(ISBLANK(VLOOKUP(A8273,Questionnaire!A:KQ,68,FALSE)),"#",VLOOKUP(A8273,Questionnaire!A:KQ,68,FALSE))</f>
        <v>#</v>
      </c>
    </row>
    <row r="8274" spans="1:3">
      <c r="A8274" t="s">
        <v>475</v>
      </c>
      <c r="B8274" t="str">
        <f>IF(ISBLANK(VLOOKUP(A8274,Questionnaire!A:KQ,68,FALSE)),"#",VLOOKUP(A8274,Questionnaire!A:KQ,68,FALSE))</f>
        <v>#</v>
      </c>
    </row>
    <row r="8275" spans="1:3">
      <c r="A8275" t="s">
        <v>185</v>
      </c>
      <c r="B8275" t="str">
        <f>IF(ISBLANK(VLOOKUP(A8275,Questionnaire!A:KQ,69,FALSE)),"#",VLOOKUP(A8275,Questionnaire!A:KQ,69,FALSE))</f>
        <v>#</v>
      </c>
      <c r="C8275">
        <v>66</v>
      </c>
    </row>
    <row r="8276" spans="1:3">
      <c r="A8276" t="s">
        <v>187</v>
      </c>
      <c r="B8276" t="str">
        <f>IF(ISNA(VLOOKUP(VLOOKUP(A8276,Questionnaire!A:KQ,69,FALSE),'CORA Encoding'!D:E,2,FALSE)),"#",VLOOKUP(VLOOKUP(A8276,Questionnaire!A:KQ,69,FALSE),'CORA Encoding'!D:E,2,FALSE))</f>
        <v>#</v>
      </c>
    </row>
    <row r="8277" spans="1:3">
      <c r="A8277" t="s">
        <v>189</v>
      </c>
      <c r="B8277" t="str">
        <f>IF(ISNA(VLOOKUP(VLOOKUP(A8277,Questionnaire!A:KQ,69,FALSE),'CORA Encoding'!G:H,2,FALSE)),"#",VLOOKUP(VLOOKUP(A8277,Questionnaire!A:KQ,69,FALSE),'CORA Encoding'!G:H,2,FALSE))</f>
        <v>#</v>
      </c>
    </row>
    <row r="8278" spans="1:3">
      <c r="A8278" t="s">
        <v>191</v>
      </c>
      <c r="B8278" t="str">
        <f>IF(ISNA(VLOOKUP(VLOOKUP(A8278,Questionnaire!A:KQ,69,FALSE),'Country List'!E:F,2,FALSE)),"#",VLOOKUP(VLOOKUP(A8278,Questionnaire!A:KQ,69,FALSE),'Country List'!E:F,2,FALSE))</f>
        <v>#</v>
      </c>
    </row>
    <row r="8279" spans="1:3">
      <c r="A8279" t="s">
        <v>193</v>
      </c>
      <c r="B8279" t="str">
        <f>IF(ISNA(VLOOKUP(VLOOKUP(A8279,Questionnaire!A:KQ,69,FALSE),'Industry List'!B:C,2,FALSE)),"#",VLOOKUP(VLOOKUP(A8279,Questionnaire!A:KQ,69,FALSE),'Industry List'!B:C,2,FALSE))</f>
        <v>#</v>
      </c>
    </row>
    <row r="8280" spans="1:3">
      <c r="A8280" t="s">
        <v>197</v>
      </c>
      <c r="B8280" t="str">
        <f>IF(ISBLANK(VLOOKUP(A8280,Questionnaire!A:KQ,69,FALSE)),"#",VLOOKUP(A8280,Questionnaire!A:KQ,69,FALSE))</f>
        <v>#</v>
      </c>
    </row>
    <row r="8281" spans="1:3">
      <c r="A8281" t="s">
        <v>201</v>
      </c>
      <c r="B8281" t="str">
        <f>IF(ISBLANK(VLOOKUP(A8281,Questionnaire!A:KQ,69,FALSE)),"#",VLOOKUP(A8281,Questionnaire!A:KQ,69,FALSE))</f>
        <v>#</v>
      </c>
    </row>
    <row r="8282" spans="1:3">
      <c r="A8282" t="s">
        <v>203</v>
      </c>
      <c r="B8282" t="str">
        <f>IF(ISNA(VLOOKUP(VLOOKUP(A8282,Questionnaire!A:KQ,69,FALSE),'CORA Encoding'!J:K,2,FALSE)),"#",VLOOKUP(VLOOKUP(A8282,Questionnaire!A:KQ,69,FALSE),'CORA Encoding'!J:K,2,FALSE))</f>
        <v>#</v>
      </c>
    </row>
    <row r="8283" spans="1:3">
      <c r="A8283" t="s">
        <v>208</v>
      </c>
      <c r="B8283" t="str">
        <f>IF(ISBLANK(VLOOKUP(A8283,Questionnaire!A:KQ,69,FALSE)),"#",VLOOKUP(A8283,Questionnaire!A:KQ,69,FALSE))</f>
        <v>#</v>
      </c>
    </row>
    <row r="8284" spans="1:3">
      <c r="A8284" t="s">
        <v>213</v>
      </c>
      <c r="B8284" t="str">
        <f>IF(ISBLANK(VLOOKUP(A8284,Questionnaire!A:KQ,69,FALSE)),"#",VLOOKUP(A8284,Questionnaire!A:KQ,69,FALSE))</f>
        <v>#</v>
      </c>
    </row>
    <row r="8285" spans="1:3">
      <c r="A8285" t="s">
        <v>215</v>
      </c>
      <c r="B8285" t="str">
        <f>IF(ISBLANK(VLOOKUP(A8285,Questionnaire!A:KQ,69,FALSE)),"#",VLOOKUP(A8285,Questionnaire!A:KQ,69,FALSE))</f>
        <v>#</v>
      </c>
    </row>
    <row r="8286" spans="1:3">
      <c r="A8286" t="s">
        <v>217</v>
      </c>
      <c r="B8286" t="str">
        <f>IF(ISBLANK(VLOOKUP(A8286,Questionnaire!A:KQ,69,FALSE)),"#",VLOOKUP(A8286,Questionnaire!A:KQ,69,FALSE))</f>
        <v>#</v>
      </c>
    </row>
    <row r="8287" spans="1:3">
      <c r="A8287" t="s">
        <v>219</v>
      </c>
      <c r="B8287" t="str">
        <f>IF(ISBLANK(VLOOKUP(A8287,Questionnaire!A:KQ,69,FALSE)),"#",VLOOKUP(A8287,Questionnaire!A:KQ,69,FALSE))</f>
        <v>#</v>
      </c>
    </row>
    <row r="8288" spans="1:3">
      <c r="A8288" t="s">
        <v>221</v>
      </c>
      <c r="B8288" t="str">
        <f>IF(ISBLANK(VLOOKUP(A8288,Questionnaire!A:KQ,69,FALSE)),"#",VLOOKUP(A8288,Questionnaire!A:KQ,69,FALSE))</f>
        <v>#</v>
      </c>
    </row>
    <row r="8289" spans="1:2">
      <c r="A8289" t="s">
        <v>223</v>
      </c>
      <c r="B8289" t="str">
        <f>IF(ISBLANK(VLOOKUP(A8289,Questionnaire!A:KQ,69,FALSE)),"#",VLOOKUP(A8289,Questionnaire!A:KQ,69,FALSE))</f>
        <v>#</v>
      </c>
    </row>
    <row r="8290" spans="1:2">
      <c r="A8290" t="s">
        <v>225</v>
      </c>
      <c r="B8290" t="str">
        <f>IF(ISBLANK(VLOOKUP(A8290,Questionnaire!A:KQ,69,FALSE)),"#",VLOOKUP(A8290,Questionnaire!A:KQ,69,FALSE))</f>
        <v>#</v>
      </c>
    </row>
    <row r="8291" spans="1:2">
      <c r="A8291" t="s">
        <v>227</v>
      </c>
      <c r="B8291" t="str">
        <f>IF(ISBLANK(VLOOKUP(A8291,Questionnaire!A:KQ,69,FALSE)),"#",VLOOKUP(A8291,Questionnaire!A:KQ,69,FALSE))</f>
        <v>#</v>
      </c>
    </row>
    <row r="8292" spans="1:2">
      <c r="A8292" t="s">
        <v>229</v>
      </c>
      <c r="B8292" t="str">
        <f>IF(ISBLANK(VLOOKUP(A8292,Questionnaire!A:KQ,69,FALSE)),"#",VLOOKUP(A8292,Questionnaire!A:KQ,69,FALSE))</f>
        <v>#</v>
      </c>
    </row>
    <row r="8293" spans="1:2">
      <c r="A8293" t="s">
        <v>231</v>
      </c>
      <c r="B8293" t="str">
        <f>IF(ISBLANK(VLOOKUP(A8293,Questionnaire!A:KQ,69,FALSE)),"#",VLOOKUP(A8293,Questionnaire!A:KQ,69,FALSE))</f>
        <v>#</v>
      </c>
    </row>
    <row r="8294" spans="1:2">
      <c r="A8294" t="s">
        <v>233</v>
      </c>
      <c r="B8294" t="str">
        <f>IF(ISBLANK(VLOOKUP(A8294,Questionnaire!A:KQ,69,FALSE)),"#",VLOOKUP(A8294,Questionnaire!A:KQ,69,FALSE))</f>
        <v>#</v>
      </c>
    </row>
    <row r="8295" spans="1:2">
      <c r="A8295" t="s">
        <v>235</v>
      </c>
      <c r="B8295" t="str">
        <f>IF(ISBLANK(VLOOKUP(A8295,Questionnaire!A:KQ,69,FALSE)),"#",VLOOKUP(A8295,Questionnaire!A:KQ,69,FALSE))</f>
        <v>#</v>
      </c>
    </row>
    <row r="8296" spans="1:2">
      <c r="A8296" t="s">
        <v>237</v>
      </c>
      <c r="B8296" t="str">
        <f>IF(ISBLANK(VLOOKUP(A8296,Questionnaire!A:KQ,69,FALSE)),"#",VLOOKUP(A8296,Questionnaire!A:KQ,69,FALSE))</f>
        <v>#</v>
      </c>
    </row>
    <row r="8297" spans="1:2">
      <c r="A8297" t="s">
        <v>239</v>
      </c>
      <c r="B8297" t="str">
        <f>IF(ISBLANK(VLOOKUP(A8297,Questionnaire!A:KQ,69,FALSE)),"#",VLOOKUP(A8297,Questionnaire!A:KQ,69,FALSE))</f>
        <v>#</v>
      </c>
    </row>
    <row r="8298" spans="1:2">
      <c r="A8298" t="s">
        <v>242</v>
      </c>
      <c r="B8298" t="str">
        <f>IF(ISBLANK(VLOOKUP(A8298,Questionnaire!A:KQ,69,FALSE)),"#",VLOOKUP(A8298,Questionnaire!A:KQ,69,FALSE))</f>
        <v>#</v>
      </c>
    </row>
    <row r="8299" spans="1:2">
      <c r="A8299" t="s">
        <v>245</v>
      </c>
      <c r="B8299" t="str">
        <f>IF(ISBLANK(VLOOKUP(A8299,Questionnaire!A:KQ,69,FALSE)),"#",VLOOKUP(A8299,Questionnaire!A:KQ,69,FALSE))</f>
        <v>#</v>
      </c>
    </row>
    <row r="8300" spans="1:2">
      <c r="A8300" t="s">
        <v>247</v>
      </c>
      <c r="B8300" t="str">
        <f>IF(ISBLANK(VLOOKUP(A8300,Questionnaire!A:KQ,69,FALSE)),"#",VLOOKUP(A8300,Questionnaire!A:KQ,69,FALSE))</f>
        <v>#</v>
      </c>
    </row>
    <row r="8301" spans="1:2">
      <c r="A8301" t="s">
        <v>249</v>
      </c>
      <c r="B8301" t="str">
        <f>IF(ISBLANK(VLOOKUP(A8301,Questionnaire!A:KQ,69,FALSE)),"#",VLOOKUP(A8301,Questionnaire!A:KQ,69,FALSE))</f>
        <v>#</v>
      </c>
    </row>
    <row r="8302" spans="1:2">
      <c r="A8302" t="s">
        <v>250</v>
      </c>
      <c r="B8302" t="str">
        <f>IF(ISBLANK(VLOOKUP(A8302,Questionnaire!A:KQ,69,FALSE)),"#",VLOOKUP(A8302,Questionnaire!A:KQ,69,FALSE))</f>
        <v>#</v>
      </c>
    </row>
    <row r="8303" spans="1:2">
      <c r="A8303" t="s">
        <v>252</v>
      </c>
      <c r="B8303" t="str">
        <f>IF(ISBLANK(VLOOKUP(A8303,Questionnaire!A:KQ,69,FALSE)),"#",VLOOKUP(A8303,Questionnaire!A:KQ,69,FALSE))</f>
        <v>#</v>
      </c>
    </row>
    <row r="8304" spans="1:2">
      <c r="A8304" t="s">
        <v>255</v>
      </c>
      <c r="B8304" t="str">
        <f>IF(ISBLANK(VLOOKUP(A8304,Questionnaire!A:KQ,69,FALSE)),"#",VLOOKUP(A8304,Questionnaire!A:KQ,69,FALSE))</f>
        <v>#</v>
      </c>
    </row>
    <row r="8305" spans="1:2">
      <c r="A8305" t="s">
        <v>258</v>
      </c>
      <c r="B8305" t="str">
        <f>IF(ISNA(VLOOKUP(VLOOKUP(A8305,Questionnaire!A:KQ,69,FALSE),'CORA Encoding'!M:N,2,FALSE)),"#",VLOOKUP(VLOOKUP(A8305,Questionnaire!A:KQ,69,FALSE),'CORA Encoding'!M:N,2,FALSE))</f>
        <v>#</v>
      </c>
    </row>
    <row r="8306" spans="1:2">
      <c r="A8306" t="s">
        <v>261</v>
      </c>
      <c r="B8306" t="str">
        <f>IF(ISBLANK(VLOOKUP(A8306,Questionnaire!A:KQ,69,FALSE)),"#",VLOOKUP(A8306,Questionnaire!A:KQ,69,FALSE))</f>
        <v>#</v>
      </c>
    </row>
    <row r="8307" spans="1:2">
      <c r="A8307" t="s">
        <v>263</v>
      </c>
      <c r="B8307" t="str">
        <f>IF(ISBLANK(VLOOKUP(A8307,Questionnaire!A:KQ,69,FALSE)),"#",VLOOKUP(A8307,Questionnaire!A:KQ,69,FALSE))</f>
        <v>#</v>
      </c>
    </row>
    <row r="8308" spans="1:2">
      <c r="A8308" t="s">
        <v>265</v>
      </c>
      <c r="B8308" t="str">
        <f>IF(ISBLANK(VLOOKUP(A8308,Questionnaire!A:KQ,69,FALSE)),"#",VLOOKUP(A8308,Questionnaire!A:KQ,69,FALSE))</f>
        <v>#</v>
      </c>
    </row>
    <row r="8309" spans="1:2">
      <c r="A8309" t="s">
        <v>267</v>
      </c>
      <c r="B8309" t="str">
        <f>IF(ISBLANK(VLOOKUP(A8309,Questionnaire!A:KQ,69,FALSE)),"#",VLOOKUP(A8309,Questionnaire!A:KQ,69,FALSE))</f>
        <v>#</v>
      </c>
    </row>
    <row r="8310" spans="1:2">
      <c r="A8310" t="s">
        <v>269</v>
      </c>
      <c r="B8310" t="str">
        <f>IF(ISBLANK(VLOOKUP(A8310,Questionnaire!A:KQ,69,FALSE)),"#",VLOOKUP(A8310,Questionnaire!A:KQ,69,FALSE))</f>
        <v>#</v>
      </c>
    </row>
    <row r="8311" spans="1:2">
      <c r="A8311" t="s">
        <v>274</v>
      </c>
      <c r="B8311" t="str">
        <f>IF(ISBLANK(VLOOKUP(A8311,Questionnaire!A:KQ,69,FALSE)),"#",VLOOKUP(A8311,Questionnaire!A:KQ,69,FALSE))</f>
        <v>#</v>
      </c>
    </row>
    <row r="8312" spans="1:2">
      <c r="A8312" t="s">
        <v>276</v>
      </c>
      <c r="B8312" t="str">
        <f>IF(ISBLANK(VLOOKUP(A8312,Questionnaire!A:KQ,69,FALSE)),"#",VLOOKUP(A8312,Questionnaire!A:KQ,69,FALSE))</f>
        <v>#</v>
      </c>
    </row>
    <row r="8313" spans="1:2">
      <c r="A8313" t="s">
        <v>278</v>
      </c>
      <c r="B8313" t="str">
        <f>IF(ISBLANK(VLOOKUP(A8313,Questionnaire!A:KQ,69,FALSE)),"#",VLOOKUP(A8313,Questionnaire!A:KQ,69,FALSE))</f>
        <v>#</v>
      </c>
    </row>
    <row r="8314" spans="1:2">
      <c r="A8314" t="s">
        <v>280</v>
      </c>
      <c r="B8314" t="str">
        <f>IF(ISBLANK(VLOOKUP(A8314,Questionnaire!A:KQ,69,FALSE)),"#",VLOOKUP(A8314,Questionnaire!A:KQ,69,FALSE))</f>
        <v>#</v>
      </c>
    </row>
    <row r="8315" spans="1:2">
      <c r="A8315" t="s">
        <v>282</v>
      </c>
      <c r="B8315" t="str">
        <f>IF(ISBLANK(VLOOKUP(A8315,Questionnaire!A:KQ,69,FALSE)),"#",VLOOKUP(A8315,Questionnaire!A:KQ,69,FALSE))</f>
        <v>#</v>
      </c>
    </row>
    <row r="8316" spans="1:2">
      <c r="A8316" t="s">
        <v>286</v>
      </c>
      <c r="B8316" t="str">
        <f>IF(ISBLANK(VLOOKUP(A8316,Questionnaire!A:KQ,69,FALSE)),"#",VLOOKUP(A8316,Questionnaire!A:KQ,69,FALSE))</f>
        <v>#</v>
      </c>
    </row>
    <row r="8317" spans="1:2">
      <c r="A8317" t="s">
        <v>288</v>
      </c>
      <c r="B8317" t="str">
        <f>IF(ISBLANK(VLOOKUP(A8317,Questionnaire!A:KQ,69,FALSE)),"#",VLOOKUP(A8317,Questionnaire!A:KQ,69,FALSE))</f>
        <v>#</v>
      </c>
    </row>
    <row r="8318" spans="1:2">
      <c r="A8318" t="s">
        <v>290</v>
      </c>
      <c r="B8318" t="str">
        <f>IF(ISBLANK(VLOOKUP(A8318,Questionnaire!A:KQ,69,FALSE)),"#",VLOOKUP(A8318,Questionnaire!A:KQ,69,FALSE))</f>
        <v>#</v>
      </c>
    </row>
    <row r="8319" spans="1:2">
      <c r="A8319" t="s">
        <v>292</v>
      </c>
      <c r="B8319" t="str">
        <f>IF(ISBLANK(VLOOKUP(A8319,Questionnaire!A:KQ,69,FALSE)),"#",VLOOKUP(A8319,Questionnaire!A:KQ,69,FALSE))</f>
        <v>#</v>
      </c>
    </row>
    <row r="8320" spans="1:2">
      <c r="A8320" t="s">
        <v>294</v>
      </c>
      <c r="B8320" t="str">
        <f>IF(ISBLANK(VLOOKUP(A8320,Questionnaire!A:KQ,69,FALSE)),"#",VLOOKUP(A8320,Questionnaire!A:KQ,69,FALSE))</f>
        <v>#</v>
      </c>
    </row>
    <row r="8321" spans="1:2">
      <c r="A8321" t="s">
        <v>296</v>
      </c>
      <c r="B8321" t="str">
        <f>IF(ISBLANK(VLOOKUP(A8321,Questionnaire!A:KQ,69,FALSE)),"#",VLOOKUP(A8321,Questionnaire!A:KQ,69,FALSE))</f>
        <v>#</v>
      </c>
    </row>
    <row r="8322" spans="1:2">
      <c r="A8322" t="s">
        <v>301</v>
      </c>
      <c r="B8322" t="str">
        <f>IF(ISBLANK(VLOOKUP(A8322,Questionnaire!A:KQ,69,FALSE)),"#",VLOOKUP(A8322,Questionnaire!A:KQ,69,FALSE))</f>
        <v>#</v>
      </c>
    </row>
    <row r="8323" spans="1:2">
      <c r="A8323" t="s">
        <v>303</v>
      </c>
      <c r="B8323" t="str">
        <f>IF(ISBLANK(VLOOKUP(A8323,Questionnaire!A:KQ,69,FALSE)),"#",VLOOKUP(A8323,Questionnaire!A:KQ,69,FALSE))</f>
        <v>#</v>
      </c>
    </row>
    <row r="8324" spans="1:2">
      <c r="A8324" t="s">
        <v>305</v>
      </c>
      <c r="B8324" t="str">
        <f>IF(ISBLANK(VLOOKUP(A8324,Questionnaire!A:KQ,69,FALSE)),"#",VLOOKUP(A8324,Questionnaire!A:KQ,69,FALSE))</f>
        <v>#</v>
      </c>
    </row>
    <row r="8325" spans="1:2">
      <c r="A8325" t="s">
        <v>307</v>
      </c>
      <c r="B8325" t="str">
        <f>IF(ISBLANK(VLOOKUP(A8325,Questionnaire!A:KQ,69,FALSE)),"#",VLOOKUP(A8325,Questionnaire!A:KQ,69,FALSE))</f>
        <v>#</v>
      </c>
    </row>
    <row r="8326" spans="1:2">
      <c r="A8326" t="s">
        <v>311</v>
      </c>
      <c r="B8326" t="str">
        <f>IF(ISBLANK(VLOOKUP(A8326,Questionnaire!A:KQ,69,FALSE)),"#",VLOOKUP(A8326,Questionnaire!A:KQ,69,FALSE))</f>
        <v>#</v>
      </c>
    </row>
    <row r="8327" spans="1:2">
      <c r="A8327" t="s">
        <v>313</v>
      </c>
      <c r="B8327" t="str">
        <f>IF(ISBLANK(VLOOKUP(A8327,Questionnaire!A:KQ,69,FALSE)),"#",VLOOKUP(A8327,Questionnaire!A:KQ,69,FALSE))</f>
        <v>#</v>
      </c>
    </row>
    <row r="8328" spans="1:2">
      <c r="A8328" t="s">
        <v>314</v>
      </c>
      <c r="B8328" t="str">
        <f>IF(ISBLANK(VLOOKUP(A8328,Questionnaire!A:KQ,69,FALSE)),"#",VLOOKUP(A8328,Questionnaire!A:KQ,69,FALSE))</f>
        <v>#</v>
      </c>
    </row>
    <row r="8329" spans="1:2">
      <c r="A8329" t="s">
        <v>315</v>
      </c>
      <c r="B8329" t="str">
        <f>IF(ISBLANK(VLOOKUP(A8329,Questionnaire!A:KQ,69,FALSE)),"#",VLOOKUP(A8329,Questionnaire!A:KQ,69,FALSE))</f>
        <v>#</v>
      </c>
    </row>
    <row r="8330" spans="1:2">
      <c r="A8330" t="s">
        <v>317</v>
      </c>
      <c r="B8330" t="str">
        <f>IF(ISBLANK(VLOOKUP(A8330,Questionnaire!A:KQ,69,FALSE)),"#",VLOOKUP(A8330,Questionnaire!A:KQ,69,FALSE))</f>
        <v>#</v>
      </c>
    </row>
    <row r="8331" spans="1:2">
      <c r="A8331" t="s">
        <v>319</v>
      </c>
      <c r="B8331" t="str">
        <f>IF(ISBLANK(VLOOKUP(A8331,Questionnaire!A:KQ,69,FALSE)),"#",VLOOKUP(A8331,Questionnaire!A:KQ,69,FALSE))</f>
        <v>#</v>
      </c>
    </row>
    <row r="8332" spans="1:2">
      <c r="A8332" t="s">
        <v>322</v>
      </c>
      <c r="B8332" t="str">
        <f>IF(ISBLANK(VLOOKUP(A8332,Questionnaire!A:KQ,69,FALSE)),"#",VLOOKUP(A8332,Questionnaire!A:KQ,69,FALSE))</f>
        <v>#</v>
      </c>
    </row>
    <row r="8333" spans="1:2">
      <c r="A8333" t="s">
        <v>326</v>
      </c>
      <c r="B8333" t="str">
        <f>IF(ISBLANK(VLOOKUP(A8333,Questionnaire!A:KQ,69,FALSE)),"#",VLOOKUP(A8333,Questionnaire!A:KQ,69,FALSE))</f>
        <v>#</v>
      </c>
    </row>
    <row r="8334" spans="1:2">
      <c r="A8334" t="s">
        <v>328</v>
      </c>
      <c r="B8334" t="str">
        <f>IF(ISBLANK(VLOOKUP(A8334,Questionnaire!A:KQ,69,FALSE)),"#",VLOOKUP(A8334,Questionnaire!A:KQ,69,FALSE))</f>
        <v>#</v>
      </c>
    </row>
    <row r="8335" spans="1:2">
      <c r="A8335" t="s">
        <v>332</v>
      </c>
      <c r="B8335" t="str">
        <f>IF(ISBLANK(VLOOKUP(A8335,Questionnaire!A:KQ,69,FALSE)),"#",VLOOKUP(A8335,Questionnaire!A:KQ,69,FALSE))</f>
        <v>#</v>
      </c>
    </row>
    <row r="8336" spans="1:2">
      <c r="A8336" t="s">
        <v>333</v>
      </c>
      <c r="B8336" t="str">
        <f>IF(ISBLANK(VLOOKUP(A8336,Questionnaire!A:KQ,69,FALSE)),"#",VLOOKUP(A8336,Questionnaire!A:KQ,69,FALSE))</f>
        <v>#</v>
      </c>
    </row>
    <row r="8337" spans="1:2">
      <c r="A8337" t="s">
        <v>334</v>
      </c>
      <c r="B8337" t="str">
        <f>IF(ISBLANK(VLOOKUP(A8337,Questionnaire!A:KQ,69,FALSE)),"#",VLOOKUP(A8337,Questionnaire!A:KQ,69,FALSE))</f>
        <v>#</v>
      </c>
    </row>
    <row r="8338" spans="1:2">
      <c r="A8338" t="s">
        <v>335</v>
      </c>
      <c r="B8338" t="str">
        <f>IF(ISBLANK(VLOOKUP(A8338,Questionnaire!A:KQ,69,FALSE)),"#",VLOOKUP(A8338,Questionnaire!A:KQ,69,FALSE))</f>
        <v>#</v>
      </c>
    </row>
    <row r="8339" spans="1:2">
      <c r="A8339" t="s">
        <v>336</v>
      </c>
      <c r="B8339" t="str">
        <f>IF(ISBLANK(VLOOKUP(A8339,Questionnaire!A:KQ,69,FALSE)),"#",VLOOKUP(A8339,Questionnaire!A:KQ,69,FALSE))</f>
        <v>#</v>
      </c>
    </row>
    <row r="8340" spans="1:2">
      <c r="A8340" t="s">
        <v>337</v>
      </c>
      <c r="B8340" t="str">
        <f>IF(ISBLANK(VLOOKUP(A8340,Questionnaire!A:KQ,69,FALSE)),"#",VLOOKUP(A8340,Questionnaire!A:KQ,69,FALSE))</f>
        <v>#</v>
      </c>
    </row>
    <row r="8341" spans="1:2">
      <c r="A8341" t="s">
        <v>338</v>
      </c>
      <c r="B8341" t="str">
        <f>IF(ISBLANK(VLOOKUP(A8341,Questionnaire!A:KQ,69,FALSE)),"#",VLOOKUP(A8341,Questionnaire!A:KQ,69,FALSE))</f>
        <v>#</v>
      </c>
    </row>
    <row r="8342" spans="1:2">
      <c r="A8342" t="s">
        <v>339</v>
      </c>
      <c r="B8342" t="str">
        <f>IF(ISBLANK(VLOOKUP(A8342,Questionnaire!A:KQ,69,FALSE)),"#",VLOOKUP(A8342,Questionnaire!A:KQ,69,FALSE))</f>
        <v>#</v>
      </c>
    </row>
    <row r="8343" spans="1:2">
      <c r="A8343" t="s">
        <v>340</v>
      </c>
      <c r="B8343" t="str">
        <f>IF(ISBLANK(VLOOKUP(A8343,Questionnaire!A:KQ,69,FALSE)),"#",VLOOKUP(A8343,Questionnaire!A:KQ,69,FALSE))</f>
        <v>#</v>
      </c>
    </row>
    <row r="8344" spans="1:2">
      <c r="A8344" t="s">
        <v>341</v>
      </c>
      <c r="B8344" t="str">
        <f>IF(ISBLANK(VLOOKUP(A8344,Questionnaire!A:KQ,69,FALSE)),"#",VLOOKUP(A8344,Questionnaire!A:KQ,69,FALSE))</f>
        <v>#</v>
      </c>
    </row>
    <row r="8345" spans="1:2">
      <c r="A8345" t="s">
        <v>342</v>
      </c>
      <c r="B8345" t="str">
        <f>IF(ISBLANK(VLOOKUP(A8345,Questionnaire!A:KQ,69,FALSE)),"#",VLOOKUP(A8345,Questionnaire!A:KQ,69,FALSE))</f>
        <v>#</v>
      </c>
    </row>
    <row r="8346" spans="1:2">
      <c r="A8346" t="s">
        <v>343</v>
      </c>
      <c r="B8346" t="str">
        <f>IF(ISBLANK(VLOOKUP(A8346,Questionnaire!A:KQ,69,FALSE)),"#",VLOOKUP(A8346,Questionnaire!A:KQ,69,FALSE))</f>
        <v>#</v>
      </c>
    </row>
    <row r="8347" spans="1:2">
      <c r="A8347" t="s">
        <v>344</v>
      </c>
      <c r="B8347" t="str">
        <f>IF(ISBLANK(VLOOKUP(A8347,Questionnaire!A:KQ,69,FALSE)),"#",VLOOKUP(A8347,Questionnaire!A:KQ,69,FALSE))</f>
        <v>#</v>
      </c>
    </row>
    <row r="8348" spans="1:2">
      <c r="A8348" t="s">
        <v>345</v>
      </c>
      <c r="B8348" t="str">
        <f>IF(ISBLANK(VLOOKUP(A8348,Questionnaire!A:KQ,69,FALSE)),"#",VLOOKUP(A8348,Questionnaire!A:KQ,69,FALSE))</f>
        <v>#</v>
      </c>
    </row>
    <row r="8349" spans="1:2">
      <c r="A8349" t="s">
        <v>348</v>
      </c>
      <c r="B8349" t="str">
        <f>IF(ISBLANK(VLOOKUP(A8349,Questionnaire!A:KQ,69,FALSE)),"#",VLOOKUP(A8349,Questionnaire!A:KQ,69,FALSE))</f>
        <v>#</v>
      </c>
    </row>
    <row r="8350" spans="1:2">
      <c r="A8350" t="s">
        <v>353</v>
      </c>
      <c r="B8350" t="str">
        <f>IF(ISBLANK(VLOOKUP(A8350,Questionnaire!A:KQ,69,FALSE)),"#",VLOOKUP(A8350,Questionnaire!A:KQ,69,FALSE))</f>
        <v>#</v>
      </c>
    </row>
    <row r="8351" spans="1:2">
      <c r="A8351" t="s">
        <v>354</v>
      </c>
      <c r="B8351" t="str">
        <f>IF(ISBLANK(VLOOKUP(A8351,Questionnaire!A:KQ,69,FALSE)),"#",VLOOKUP(A8351,Questionnaire!A:KQ,69,FALSE))</f>
        <v>#</v>
      </c>
    </row>
    <row r="8352" spans="1:2">
      <c r="A8352" t="s">
        <v>355</v>
      </c>
      <c r="B8352" t="str">
        <f>IF(ISBLANK(VLOOKUP(A8352,Questionnaire!A:KQ,69,FALSE)),"#",VLOOKUP(A8352,Questionnaire!A:KQ,69,FALSE))</f>
        <v>#</v>
      </c>
    </row>
    <row r="8353" spans="1:2">
      <c r="A8353" t="s">
        <v>356</v>
      </c>
      <c r="B8353" t="str">
        <f>IF(ISBLANK(VLOOKUP(A8353,Questionnaire!A:KQ,69,FALSE)),"#",VLOOKUP(A8353,Questionnaire!A:KQ,69,FALSE))</f>
        <v>#</v>
      </c>
    </row>
    <row r="8354" spans="1:2">
      <c r="A8354" t="s">
        <v>357</v>
      </c>
      <c r="B8354" t="str">
        <f>IF(ISBLANK(VLOOKUP(A8354,Questionnaire!A:KQ,69,FALSE)),"#",VLOOKUP(A8354,Questionnaire!A:KQ,69,FALSE))</f>
        <v>#</v>
      </c>
    </row>
    <row r="8355" spans="1:2">
      <c r="A8355" t="s">
        <v>360</v>
      </c>
      <c r="B8355" t="str">
        <f>IF(ISBLANK(VLOOKUP(A8355,Questionnaire!A:KQ,69,FALSE)),"#",VLOOKUP(A8355,Questionnaire!A:KQ,69,FALSE))</f>
        <v>#</v>
      </c>
    </row>
    <row r="8356" spans="1:2">
      <c r="A8356" t="s">
        <v>362</v>
      </c>
      <c r="B8356" t="str">
        <f>IF(ISBLANK(VLOOKUP(A8356,Questionnaire!A:KQ,69,FALSE)),"#",VLOOKUP(A8356,Questionnaire!A:KQ,69,FALSE))</f>
        <v>#</v>
      </c>
    </row>
    <row r="8357" spans="1:2">
      <c r="A8357" t="s">
        <v>363</v>
      </c>
      <c r="B8357" t="str">
        <f>IF(ISBLANK(VLOOKUP(A8357,Questionnaire!A:KQ,69,FALSE)),"#",VLOOKUP(A8357,Questionnaire!A:KQ,69,FALSE))</f>
        <v>#</v>
      </c>
    </row>
    <row r="8358" spans="1:2">
      <c r="A8358" t="s">
        <v>364</v>
      </c>
      <c r="B8358" t="str">
        <f>IF(ISBLANK(VLOOKUP(A8358,Questionnaire!A:KQ,69,FALSE)),"#",VLOOKUP(A8358,Questionnaire!A:KQ,69,FALSE))</f>
        <v>#</v>
      </c>
    </row>
    <row r="8359" spans="1:2">
      <c r="A8359" t="s">
        <v>365</v>
      </c>
      <c r="B8359" t="str">
        <f>IF(ISBLANK(VLOOKUP(A8359,Questionnaire!A:KQ,69,FALSE)),"#",VLOOKUP(A8359,Questionnaire!A:KQ,69,FALSE))</f>
        <v>#</v>
      </c>
    </row>
    <row r="8360" spans="1:2">
      <c r="A8360" t="s">
        <v>366</v>
      </c>
      <c r="B8360" t="str">
        <f>IF(ISBLANK(VLOOKUP(A8360,Questionnaire!A:KQ,69,FALSE)),"#",VLOOKUP(A8360,Questionnaire!A:KQ,69,FALSE))</f>
        <v>#</v>
      </c>
    </row>
    <row r="8361" spans="1:2">
      <c r="A8361" t="s">
        <v>371</v>
      </c>
      <c r="B8361" t="str">
        <f>IF(ISBLANK(VLOOKUP(A8361,Questionnaire!A:KQ,69,FALSE)),"#",VLOOKUP(A8361,Questionnaire!A:KQ,69,FALSE))</f>
        <v>#</v>
      </c>
    </row>
    <row r="8362" spans="1:2">
      <c r="A8362" t="s">
        <v>372</v>
      </c>
      <c r="B8362" t="str">
        <f>IF(ISBLANK(VLOOKUP(A8362,Questionnaire!A:KQ,69,FALSE)),"#",VLOOKUP(A8362,Questionnaire!A:KQ,69,FALSE))</f>
        <v>#</v>
      </c>
    </row>
    <row r="8363" spans="1:2">
      <c r="A8363" t="s">
        <v>373</v>
      </c>
      <c r="B8363" t="str">
        <f>IF(ISBLANK(VLOOKUP(A8363,Questionnaire!A:KQ,69,FALSE)),"#",VLOOKUP(A8363,Questionnaire!A:KQ,69,FALSE))</f>
        <v>#</v>
      </c>
    </row>
    <row r="8364" spans="1:2">
      <c r="A8364" t="s">
        <v>374</v>
      </c>
      <c r="B8364" t="str">
        <f>IF(ISBLANK(VLOOKUP(A8364,Questionnaire!A:KQ,69,FALSE)),"#",VLOOKUP(A8364,Questionnaire!A:KQ,69,FALSE))</f>
        <v>#</v>
      </c>
    </row>
    <row r="8365" spans="1:2">
      <c r="A8365" t="s">
        <v>377</v>
      </c>
      <c r="B8365" t="str">
        <f>IF(ISBLANK(VLOOKUP(A8365,Questionnaire!A:KQ,69,FALSE)),"#",VLOOKUP(A8365,Questionnaire!A:KQ,69,FALSE))</f>
        <v>#</v>
      </c>
    </row>
    <row r="8366" spans="1:2">
      <c r="A8366" t="s">
        <v>379</v>
      </c>
      <c r="B8366" t="str">
        <f>IF(ISBLANK(VLOOKUP(A8366,Questionnaire!A:KQ,69,FALSE)),"#",VLOOKUP(A8366,Questionnaire!A:KQ,69,FALSE))</f>
        <v>#</v>
      </c>
    </row>
    <row r="8367" spans="1:2">
      <c r="A8367" t="s">
        <v>380</v>
      </c>
      <c r="B8367" t="str">
        <f>IF(ISBLANK(VLOOKUP(A8367,Questionnaire!A:KQ,69,FALSE)),"#",VLOOKUP(A8367,Questionnaire!A:KQ,69,FALSE))</f>
        <v>#</v>
      </c>
    </row>
    <row r="8368" spans="1:2">
      <c r="A8368" t="s">
        <v>381</v>
      </c>
      <c r="B8368" t="str">
        <f>IF(ISBLANK(VLOOKUP(A8368,Questionnaire!A:KQ,69,FALSE)),"#",VLOOKUP(A8368,Questionnaire!A:KQ,69,FALSE))</f>
        <v>#</v>
      </c>
    </row>
    <row r="8369" spans="1:2">
      <c r="A8369" t="s">
        <v>382</v>
      </c>
      <c r="B8369" t="str">
        <f>IF(ISBLANK(VLOOKUP(A8369,Questionnaire!A:KQ,69,FALSE)),"#",VLOOKUP(A8369,Questionnaire!A:KQ,69,FALSE))</f>
        <v>#</v>
      </c>
    </row>
    <row r="8370" spans="1:2">
      <c r="A8370" t="s">
        <v>384</v>
      </c>
      <c r="B8370" t="str">
        <f>IF(ISBLANK(VLOOKUP(A8370,Questionnaire!A:KQ,69,FALSE)),"#",VLOOKUP(A8370,Questionnaire!A:KQ,69,FALSE))</f>
        <v>#</v>
      </c>
    </row>
    <row r="8371" spans="1:2">
      <c r="A8371" t="s">
        <v>387</v>
      </c>
      <c r="B8371" t="str">
        <f>IF(ISBLANK(VLOOKUP(A8371,Questionnaire!A:KQ,69,FALSE)),"#",VLOOKUP(A8371,Questionnaire!A:KQ,69,FALSE))</f>
        <v>#</v>
      </c>
    </row>
    <row r="8372" spans="1:2">
      <c r="A8372" t="s">
        <v>391</v>
      </c>
      <c r="B8372" t="str">
        <f>IF(ISBLANK(VLOOKUP(A8372,Questionnaire!A:KQ,69,FALSE)),"#",VLOOKUP(A8372,Questionnaire!A:KQ,69,FALSE))</f>
        <v>#</v>
      </c>
    </row>
    <row r="8373" spans="1:2">
      <c r="A8373" t="s">
        <v>393</v>
      </c>
      <c r="B8373" t="str">
        <f>IF(ISBLANK(VLOOKUP(A8373,Questionnaire!A:KQ,69,FALSE)),"#",VLOOKUP(A8373,Questionnaire!A:KQ,69,FALSE))</f>
        <v>#</v>
      </c>
    </row>
    <row r="8374" spans="1:2">
      <c r="A8374" t="s">
        <v>395</v>
      </c>
      <c r="B8374" t="str">
        <f>IF(ISBLANK(VLOOKUP(A8374,Questionnaire!A:KQ,69,FALSE)),"#",VLOOKUP(A8374,Questionnaire!A:KQ,69,FALSE))</f>
        <v>#</v>
      </c>
    </row>
    <row r="8375" spans="1:2">
      <c r="A8375" t="s">
        <v>398</v>
      </c>
      <c r="B8375" t="str">
        <f>IF(ISBLANK(VLOOKUP(A8375,Questionnaire!A:KQ,69,FALSE)),"#",VLOOKUP(A8375,Questionnaire!A:KQ,69,FALSE))</f>
        <v>#</v>
      </c>
    </row>
    <row r="8376" spans="1:2">
      <c r="A8376" t="s">
        <v>402</v>
      </c>
      <c r="B8376" t="str">
        <f>IF(ISBLANK(VLOOKUP(A8376,Questionnaire!A:KQ,69,FALSE)),"#",VLOOKUP(A8376,Questionnaire!A:KQ,69,FALSE))</f>
        <v>#</v>
      </c>
    </row>
    <row r="8377" spans="1:2">
      <c r="A8377" t="s">
        <v>405</v>
      </c>
      <c r="B8377" t="str">
        <f>IF(ISBLANK(VLOOKUP(A8377,Questionnaire!A:KQ,69,FALSE)),"#",VLOOKUP(A8377,Questionnaire!A:KQ,69,FALSE))</f>
        <v>#</v>
      </c>
    </row>
    <row r="8378" spans="1:2">
      <c r="A8378" t="s">
        <v>409</v>
      </c>
      <c r="B8378" t="str">
        <f>IF(ISBLANK(VLOOKUP(A8378,Questionnaire!A:KQ,69,FALSE)),"#",VLOOKUP(A8378,Questionnaire!A:KQ,69,FALSE))</f>
        <v>#</v>
      </c>
    </row>
    <row r="8379" spans="1:2">
      <c r="A8379" t="s">
        <v>412</v>
      </c>
      <c r="B8379" t="str">
        <f>IF(ISBLANK(VLOOKUP(A8379,Questionnaire!A:KQ,69,FALSE)),"#",VLOOKUP(A8379,Questionnaire!A:KQ,69,FALSE))</f>
        <v>#</v>
      </c>
    </row>
    <row r="8380" spans="1:2">
      <c r="A8380" t="s">
        <v>415</v>
      </c>
      <c r="B8380" t="str">
        <f>IF(ISBLANK(VLOOKUP(A8380,Questionnaire!A:KQ,69,FALSE)),"#",VLOOKUP(A8380,Questionnaire!A:KQ,69,FALSE))</f>
        <v>#</v>
      </c>
    </row>
    <row r="8381" spans="1:2">
      <c r="A8381" t="s">
        <v>418</v>
      </c>
      <c r="B8381" t="str">
        <f>IF(ISBLANK(VLOOKUP(A8381,Questionnaire!A:KQ,69,FALSE)),"#",VLOOKUP(A8381,Questionnaire!A:KQ,69,FALSE))</f>
        <v>#</v>
      </c>
    </row>
    <row r="8382" spans="1:2">
      <c r="A8382" t="s">
        <v>421</v>
      </c>
      <c r="B8382" t="str">
        <f>IF(ISBLANK(VLOOKUP(A8382,Questionnaire!A:KQ,69,FALSE)),"#",VLOOKUP(A8382,Questionnaire!A:KQ,69,FALSE))</f>
        <v>#</v>
      </c>
    </row>
    <row r="8383" spans="1:2">
      <c r="A8383" t="s">
        <v>424</v>
      </c>
      <c r="B8383" t="str">
        <f>IF(ISBLANK(VLOOKUP(A8383,Questionnaire!A:KQ,69,FALSE)),"#",VLOOKUP(A8383,Questionnaire!A:KQ,69,FALSE))</f>
        <v>#</v>
      </c>
    </row>
    <row r="8384" spans="1:2">
      <c r="A8384" t="s">
        <v>429</v>
      </c>
      <c r="B8384" t="str">
        <f>IF(ISBLANK(VLOOKUP(A8384,Questionnaire!A:KQ,69,FALSE)),"#",VLOOKUP(A8384,Questionnaire!A:KQ,69,FALSE))</f>
        <v>#</v>
      </c>
    </row>
    <row r="8385" spans="1:2">
      <c r="A8385" t="s">
        <v>432</v>
      </c>
      <c r="B8385" t="str">
        <f>IF(ISBLANK(VLOOKUP(A8385,Questionnaire!A:KQ,69,FALSE)),"#",VLOOKUP(A8385,Questionnaire!A:KQ,69,FALSE))</f>
        <v>#</v>
      </c>
    </row>
    <row r="8386" spans="1:2">
      <c r="A8386" t="s">
        <v>435</v>
      </c>
      <c r="B8386" t="str">
        <f>IF(ISBLANK(VLOOKUP(A8386,Questionnaire!A:KQ,69,FALSE)),"#",VLOOKUP(A8386,Questionnaire!A:KQ,69,FALSE))</f>
        <v>#</v>
      </c>
    </row>
    <row r="8387" spans="1:2">
      <c r="A8387" t="s">
        <v>437</v>
      </c>
      <c r="B8387" t="str">
        <f>IF(ISBLANK(VLOOKUP(A8387,Questionnaire!A:KQ,69,FALSE)),"#",VLOOKUP(A8387,Questionnaire!A:KQ,69,FALSE))</f>
        <v>#</v>
      </c>
    </row>
    <row r="8388" spans="1:2">
      <c r="A8388" t="s">
        <v>439</v>
      </c>
      <c r="B8388" t="str">
        <f>IF(ISBLANK(VLOOKUP(A8388,Questionnaire!A:KQ,69,FALSE)),"#",VLOOKUP(A8388,Questionnaire!A:KQ,69,FALSE))</f>
        <v>#</v>
      </c>
    </row>
    <row r="8389" spans="1:2">
      <c r="A8389" t="s">
        <v>442</v>
      </c>
      <c r="B8389" t="str">
        <f>IF(ISBLANK(VLOOKUP(A8389,Questionnaire!A:KQ,69,FALSE)),"#",VLOOKUP(A8389,Questionnaire!A:KQ,69,FALSE))</f>
        <v>#</v>
      </c>
    </row>
    <row r="8390" spans="1:2">
      <c r="A8390" t="s">
        <v>445</v>
      </c>
      <c r="B8390" t="str">
        <f>IF(ISBLANK(VLOOKUP(A8390,Questionnaire!A:KQ,69,FALSE)),"#",VLOOKUP(A8390,Questionnaire!A:KQ,69,FALSE))</f>
        <v>#</v>
      </c>
    </row>
    <row r="8391" spans="1:2">
      <c r="A8391" t="s">
        <v>448</v>
      </c>
      <c r="B8391" t="str">
        <f>IF(ISBLANK(VLOOKUP(A8391,Questionnaire!A:KQ,69,FALSE)),"#",VLOOKUP(A8391,Questionnaire!A:KQ,69,FALSE))</f>
        <v>#</v>
      </c>
    </row>
    <row r="8392" spans="1:2">
      <c r="A8392" t="s">
        <v>452</v>
      </c>
      <c r="B8392" t="str">
        <f>IF(ISBLANK(VLOOKUP(A8392,Questionnaire!A:KQ,69,FALSE)),"#",VLOOKUP(A8392,Questionnaire!A:KQ,69,FALSE))</f>
        <v>#</v>
      </c>
    </row>
    <row r="8393" spans="1:2">
      <c r="A8393" t="s">
        <v>455</v>
      </c>
      <c r="B8393" t="str">
        <f>IF(ISBLANK(VLOOKUP(A8393,Questionnaire!A:KQ,69,FALSE)),"#",VLOOKUP(A8393,Questionnaire!A:KQ,69,FALSE))</f>
        <v>#</v>
      </c>
    </row>
    <row r="8394" spans="1:2">
      <c r="A8394" t="s">
        <v>458</v>
      </c>
      <c r="B8394" t="str">
        <f>IF(ISBLANK(VLOOKUP(A8394,Questionnaire!A:KQ,69,FALSE)),"#",VLOOKUP(A8394,Questionnaire!A:KQ,69,FALSE))</f>
        <v>#</v>
      </c>
    </row>
    <row r="8395" spans="1:2">
      <c r="A8395" t="s">
        <v>461</v>
      </c>
      <c r="B8395" t="str">
        <f>IF(ISBLANK(VLOOKUP(A8395,Questionnaire!A:KQ,69,FALSE)),"#",VLOOKUP(A8395,Questionnaire!A:KQ,69,FALSE))</f>
        <v>#</v>
      </c>
    </row>
    <row r="8396" spans="1:2">
      <c r="A8396" t="s">
        <v>465</v>
      </c>
      <c r="B8396" t="str">
        <f>IF(ISBLANK(VLOOKUP(A8396,Questionnaire!A:KQ,69,FALSE)),"#",VLOOKUP(A8396,Questionnaire!A:KQ,69,FALSE))</f>
        <v>#</v>
      </c>
    </row>
    <row r="8397" spans="1:2">
      <c r="A8397" t="s">
        <v>467</v>
      </c>
      <c r="B8397" t="str">
        <f>IF(ISBLANK(VLOOKUP(A8397,Questionnaire!A:KQ,69,FALSE)),"#",VLOOKUP(A8397,Questionnaire!A:KQ,69,FALSE))</f>
        <v>#</v>
      </c>
    </row>
    <row r="8398" spans="1:2">
      <c r="A8398" t="s">
        <v>469</v>
      </c>
      <c r="B8398" t="str">
        <f>IF(ISBLANK(VLOOKUP(A8398,Questionnaire!A:KQ,69,FALSE)),"#",VLOOKUP(A8398,Questionnaire!A:KQ,69,FALSE))</f>
        <v>#</v>
      </c>
    </row>
    <row r="8399" spans="1:2">
      <c r="A8399" t="s">
        <v>471</v>
      </c>
      <c r="B8399" t="str">
        <f>IF(ISBLANK(VLOOKUP(A8399,Questionnaire!A:KQ,69,FALSE)),"#",VLOOKUP(A8399,Questionnaire!A:KQ,69,FALSE))</f>
        <v>#</v>
      </c>
    </row>
    <row r="8400" spans="1:2">
      <c r="A8400" t="s">
        <v>473</v>
      </c>
      <c r="B8400" t="str">
        <f>IF(ISBLANK(VLOOKUP(A8400,Questionnaire!A:KQ,69,FALSE)),"#",VLOOKUP(A8400,Questionnaire!A:KQ,69,FALSE))</f>
        <v>#</v>
      </c>
    </row>
    <row r="8401" spans="1:3">
      <c r="A8401" t="s">
        <v>475</v>
      </c>
      <c r="B8401" t="str">
        <f>IF(ISBLANK(VLOOKUP(A8401,Questionnaire!A:KQ,69,FALSE)),"#",VLOOKUP(A8401,Questionnaire!A:KQ,69,FALSE))</f>
        <v>#</v>
      </c>
    </row>
    <row r="8402" spans="1:3">
      <c r="A8402" t="s">
        <v>185</v>
      </c>
      <c r="B8402" t="str">
        <f>IF(ISBLANK(VLOOKUP(A8402,Questionnaire!A:KQ,70,FALSE)),"#",VLOOKUP(A8402,Questionnaire!A:KQ,70,FALSE))</f>
        <v>#</v>
      </c>
      <c r="C8402">
        <v>67</v>
      </c>
    </row>
    <row r="8403" spans="1:3">
      <c r="A8403" t="s">
        <v>187</v>
      </c>
      <c r="B8403" t="str">
        <f>IF(ISNA(VLOOKUP(VLOOKUP(A8403,Questionnaire!A:KQ,70,FALSE),'CORA Encoding'!D:E,2,FALSE)),"#",VLOOKUP(VLOOKUP(A8403,Questionnaire!A:KQ,70,FALSE),'CORA Encoding'!D:E,2,FALSE))</f>
        <v>#</v>
      </c>
    </row>
    <row r="8404" spans="1:3">
      <c r="A8404" t="s">
        <v>189</v>
      </c>
      <c r="B8404" t="str">
        <f>IF(ISNA(VLOOKUP(VLOOKUP(A8404,Questionnaire!A:KQ,70,FALSE),'CORA Encoding'!G:H,2,FALSE)),"#",VLOOKUP(VLOOKUP(A8404,Questionnaire!A:KQ,70,FALSE),'CORA Encoding'!G:H,2,FALSE))</f>
        <v>#</v>
      </c>
    </row>
    <row r="8405" spans="1:3">
      <c r="A8405" t="s">
        <v>191</v>
      </c>
      <c r="B8405" t="str">
        <f>IF(ISNA(VLOOKUP(VLOOKUP(A8405,Questionnaire!A:KQ,70,FALSE),'Country List'!E:F,2,FALSE)),"#",VLOOKUP(VLOOKUP(A8405,Questionnaire!A:KQ,70,FALSE),'Country List'!E:F,2,FALSE))</f>
        <v>#</v>
      </c>
    </row>
    <row r="8406" spans="1:3">
      <c r="A8406" t="s">
        <v>193</v>
      </c>
      <c r="B8406" t="str">
        <f>IF(ISNA(VLOOKUP(VLOOKUP(A8406,Questionnaire!A:KQ,70,FALSE),'Industry List'!B:C,2,FALSE)),"#",VLOOKUP(VLOOKUP(A8406,Questionnaire!A:KQ,70,FALSE),'Industry List'!B:C,2,FALSE))</f>
        <v>#</v>
      </c>
    </row>
    <row r="8407" spans="1:3">
      <c r="A8407" t="s">
        <v>197</v>
      </c>
      <c r="B8407" t="str">
        <f>IF(ISBLANK(VLOOKUP(A8407,Questionnaire!A:KQ,70,FALSE)),"#",VLOOKUP(A8407,Questionnaire!A:KQ,70,FALSE))</f>
        <v>#</v>
      </c>
    </row>
    <row r="8408" spans="1:3">
      <c r="A8408" t="s">
        <v>201</v>
      </c>
      <c r="B8408" t="str">
        <f>IF(ISBLANK(VLOOKUP(A8408,Questionnaire!A:KQ,70,FALSE)),"#",VLOOKUP(A8408,Questionnaire!A:KQ,70,FALSE))</f>
        <v>#</v>
      </c>
    </row>
    <row r="8409" spans="1:3">
      <c r="A8409" t="s">
        <v>203</v>
      </c>
      <c r="B8409" t="str">
        <f>IF(ISNA(VLOOKUP(VLOOKUP(A8409,Questionnaire!A:KQ,70,FALSE),'CORA Encoding'!J:K,2,FALSE)),"#",VLOOKUP(VLOOKUP(A8409,Questionnaire!A:KQ,70,FALSE),'CORA Encoding'!J:K,2,FALSE))</f>
        <v>#</v>
      </c>
    </row>
    <row r="8410" spans="1:3">
      <c r="A8410" t="s">
        <v>208</v>
      </c>
      <c r="B8410" t="str">
        <f>IF(ISBLANK(VLOOKUP(A8410,Questionnaire!A:KQ,70,FALSE)),"#",VLOOKUP(A8410,Questionnaire!A:KQ,70,FALSE))</f>
        <v>#</v>
      </c>
    </row>
    <row r="8411" spans="1:3">
      <c r="A8411" t="s">
        <v>213</v>
      </c>
      <c r="B8411" t="str">
        <f>IF(ISBLANK(VLOOKUP(A8411,Questionnaire!A:KQ,70,FALSE)),"#",VLOOKUP(A8411,Questionnaire!A:KQ,70,FALSE))</f>
        <v>#</v>
      </c>
    </row>
    <row r="8412" spans="1:3">
      <c r="A8412" t="s">
        <v>215</v>
      </c>
      <c r="B8412" t="str">
        <f>IF(ISBLANK(VLOOKUP(A8412,Questionnaire!A:KQ,70,FALSE)),"#",VLOOKUP(A8412,Questionnaire!A:KQ,70,FALSE))</f>
        <v>#</v>
      </c>
    </row>
    <row r="8413" spans="1:3">
      <c r="A8413" t="s">
        <v>217</v>
      </c>
      <c r="B8413" t="str">
        <f>IF(ISBLANK(VLOOKUP(A8413,Questionnaire!A:KQ,70,FALSE)),"#",VLOOKUP(A8413,Questionnaire!A:KQ,70,FALSE))</f>
        <v>#</v>
      </c>
    </row>
    <row r="8414" spans="1:3">
      <c r="A8414" t="s">
        <v>219</v>
      </c>
      <c r="B8414" t="str">
        <f>IF(ISBLANK(VLOOKUP(A8414,Questionnaire!A:KQ,70,FALSE)),"#",VLOOKUP(A8414,Questionnaire!A:KQ,70,FALSE))</f>
        <v>#</v>
      </c>
    </row>
    <row r="8415" spans="1:3">
      <c r="A8415" t="s">
        <v>221</v>
      </c>
      <c r="B8415" t="str">
        <f>IF(ISBLANK(VLOOKUP(A8415,Questionnaire!A:KQ,70,FALSE)),"#",VLOOKUP(A8415,Questionnaire!A:KQ,70,FALSE))</f>
        <v>#</v>
      </c>
    </row>
    <row r="8416" spans="1:3">
      <c r="A8416" t="s">
        <v>223</v>
      </c>
      <c r="B8416" t="str">
        <f>IF(ISBLANK(VLOOKUP(A8416,Questionnaire!A:KQ,70,FALSE)),"#",VLOOKUP(A8416,Questionnaire!A:KQ,70,FALSE))</f>
        <v>#</v>
      </c>
    </row>
    <row r="8417" spans="1:2">
      <c r="A8417" t="s">
        <v>225</v>
      </c>
      <c r="B8417" t="str">
        <f>IF(ISBLANK(VLOOKUP(A8417,Questionnaire!A:KQ,70,FALSE)),"#",VLOOKUP(A8417,Questionnaire!A:KQ,70,FALSE))</f>
        <v>#</v>
      </c>
    </row>
    <row r="8418" spans="1:2">
      <c r="A8418" t="s">
        <v>227</v>
      </c>
      <c r="B8418" t="str">
        <f>IF(ISBLANK(VLOOKUP(A8418,Questionnaire!A:KQ,70,FALSE)),"#",VLOOKUP(A8418,Questionnaire!A:KQ,70,FALSE))</f>
        <v>#</v>
      </c>
    </row>
    <row r="8419" spans="1:2">
      <c r="A8419" t="s">
        <v>229</v>
      </c>
      <c r="B8419" t="str">
        <f>IF(ISBLANK(VLOOKUP(A8419,Questionnaire!A:KQ,70,FALSE)),"#",VLOOKUP(A8419,Questionnaire!A:KQ,70,FALSE))</f>
        <v>#</v>
      </c>
    </row>
    <row r="8420" spans="1:2">
      <c r="A8420" t="s">
        <v>231</v>
      </c>
      <c r="B8420" t="str">
        <f>IF(ISBLANK(VLOOKUP(A8420,Questionnaire!A:KQ,70,FALSE)),"#",VLOOKUP(A8420,Questionnaire!A:KQ,70,FALSE))</f>
        <v>#</v>
      </c>
    </row>
    <row r="8421" spans="1:2">
      <c r="A8421" t="s">
        <v>233</v>
      </c>
      <c r="B8421" t="str">
        <f>IF(ISBLANK(VLOOKUP(A8421,Questionnaire!A:KQ,70,FALSE)),"#",VLOOKUP(A8421,Questionnaire!A:KQ,70,FALSE))</f>
        <v>#</v>
      </c>
    </row>
    <row r="8422" spans="1:2">
      <c r="A8422" t="s">
        <v>235</v>
      </c>
      <c r="B8422" t="str">
        <f>IF(ISBLANK(VLOOKUP(A8422,Questionnaire!A:KQ,70,FALSE)),"#",VLOOKUP(A8422,Questionnaire!A:KQ,70,FALSE))</f>
        <v>#</v>
      </c>
    </row>
    <row r="8423" spans="1:2">
      <c r="A8423" t="s">
        <v>237</v>
      </c>
      <c r="B8423" t="str">
        <f>IF(ISBLANK(VLOOKUP(A8423,Questionnaire!A:KQ,70,FALSE)),"#",VLOOKUP(A8423,Questionnaire!A:KQ,70,FALSE))</f>
        <v>#</v>
      </c>
    </row>
    <row r="8424" spans="1:2">
      <c r="A8424" t="s">
        <v>239</v>
      </c>
      <c r="B8424" t="str">
        <f>IF(ISBLANK(VLOOKUP(A8424,Questionnaire!A:KQ,70,FALSE)),"#",VLOOKUP(A8424,Questionnaire!A:KQ,70,FALSE))</f>
        <v>#</v>
      </c>
    </row>
    <row r="8425" spans="1:2">
      <c r="A8425" t="s">
        <v>242</v>
      </c>
      <c r="B8425" t="str">
        <f>IF(ISBLANK(VLOOKUP(A8425,Questionnaire!A:KQ,70,FALSE)),"#",VLOOKUP(A8425,Questionnaire!A:KQ,70,FALSE))</f>
        <v>#</v>
      </c>
    </row>
    <row r="8426" spans="1:2">
      <c r="A8426" t="s">
        <v>245</v>
      </c>
      <c r="B8426" t="str">
        <f>IF(ISBLANK(VLOOKUP(A8426,Questionnaire!A:KQ,70,FALSE)),"#",VLOOKUP(A8426,Questionnaire!A:KQ,70,FALSE))</f>
        <v>#</v>
      </c>
    </row>
    <row r="8427" spans="1:2">
      <c r="A8427" t="s">
        <v>247</v>
      </c>
      <c r="B8427" t="str">
        <f>IF(ISBLANK(VLOOKUP(A8427,Questionnaire!A:KQ,70,FALSE)),"#",VLOOKUP(A8427,Questionnaire!A:KQ,70,FALSE))</f>
        <v>#</v>
      </c>
    </row>
    <row r="8428" spans="1:2">
      <c r="A8428" t="s">
        <v>249</v>
      </c>
      <c r="B8428" t="str">
        <f>IF(ISBLANK(VLOOKUP(A8428,Questionnaire!A:KQ,70,FALSE)),"#",VLOOKUP(A8428,Questionnaire!A:KQ,70,FALSE))</f>
        <v>#</v>
      </c>
    </row>
    <row r="8429" spans="1:2">
      <c r="A8429" t="s">
        <v>250</v>
      </c>
      <c r="B8429" t="str">
        <f>IF(ISBLANK(VLOOKUP(A8429,Questionnaire!A:KQ,70,FALSE)),"#",VLOOKUP(A8429,Questionnaire!A:KQ,70,FALSE))</f>
        <v>#</v>
      </c>
    </row>
    <row r="8430" spans="1:2">
      <c r="A8430" t="s">
        <v>252</v>
      </c>
      <c r="B8430" t="str">
        <f>IF(ISBLANK(VLOOKUP(A8430,Questionnaire!A:KQ,70,FALSE)),"#",VLOOKUP(A8430,Questionnaire!A:KQ,70,FALSE))</f>
        <v>#</v>
      </c>
    </row>
    <row r="8431" spans="1:2">
      <c r="A8431" t="s">
        <v>255</v>
      </c>
      <c r="B8431" t="str">
        <f>IF(ISBLANK(VLOOKUP(A8431,Questionnaire!A:KQ,70,FALSE)),"#",VLOOKUP(A8431,Questionnaire!A:KQ,70,FALSE))</f>
        <v>#</v>
      </c>
    </row>
    <row r="8432" spans="1:2">
      <c r="A8432" t="s">
        <v>258</v>
      </c>
      <c r="B8432" t="str">
        <f>IF(ISNA(VLOOKUP(VLOOKUP(A8432,Questionnaire!A:KQ,70,FALSE),'CORA Encoding'!M:N,2,FALSE)),"#",VLOOKUP(VLOOKUP(A8432,Questionnaire!A:KQ,70,FALSE),'CORA Encoding'!M:N,2,FALSE))</f>
        <v>#</v>
      </c>
    </row>
    <row r="8433" spans="1:2">
      <c r="A8433" t="s">
        <v>261</v>
      </c>
      <c r="B8433" t="str">
        <f>IF(ISBLANK(VLOOKUP(A8433,Questionnaire!A:KQ,70,FALSE)),"#",VLOOKUP(A8433,Questionnaire!A:KQ,70,FALSE))</f>
        <v>#</v>
      </c>
    </row>
    <row r="8434" spans="1:2">
      <c r="A8434" t="s">
        <v>263</v>
      </c>
      <c r="B8434" t="str">
        <f>IF(ISBLANK(VLOOKUP(A8434,Questionnaire!A:KQ,70,FALSE)),"#",VLOOKUP(A8434,Questionnaire!A:KQ,70,FALSE))</f>
        <v>#</v>
      </c>
    </row>
    <row r="8435" spans="1:2">
      <c r="A8435" t="s">
        <v>265</v>
      </c>
      <c r="B8435" t="str">
        <f>IF(ISBLANK(VLOOKUP(A8435,Questionnaire!A:KQ,70,FALSE)),"#",VLOOKUP(A8435,Questionnaire!A:KQ,70,FALSE))</f>
        <v>#</v>
      </c>
    </row>
    <row r="8436" spans="1:2">
      <c r="A8436" t="s">
        <v>267</v>
      </c>
      <c r="B8436" t="str">
        <f>IF(ISBLANK(VLOOKUP(A8436,Questionnaire!A:KQ,70,FALSE)),"#",VLOOKUP(A8436,Questionnaire!A:KQ,70,FALSE))</f>
        <v>#</v>
      </c>
    </row>
    <row r="8437" spans="1:2">
      <c r="A8437" t="s">
        <v>269</v>
      </c>
      <c r="B8437" t="str">
        <f>IF(ISBLANK(VLOOKUP(A8437,Questionnaire!A:KQ,70,FALSE)),"#",VLOOKUP(A8437,Questionnaire!A:KQ,70,FALSE))</f>
        <v>#</v>
      </c>
    </row>
    <row r="8438" spans="1:2">
      <c r="A8438" t="s">
        <v>274</v>
      </c>
      <c r="B8438" t="str">
        <f>IF(ISBLANK(VLOOKUP(A8438,Questionnaire!A:KQ,70,FALSE)),"#",VLOOKUP(A8438,Questionnaire!A:KQ,70,FALSE))</f>
        <v>#</v>
      </c>
    </row>
    <row r="8439" spans="1:2">
      <c r="A8439" t="s">
        <v>276</v>
      </c>
      <c r="B8439" t="str">
        <f>IF(ISBLANK(VLOOKUP(A8439,Questionnaire!A:KQ,70,FALSE)),"#",VLOOKUP(A8439,Questionnaire!A:KQ,70,FALSE))</f>
        <v>#</v>
      </c>
    </row>
    <row r="8440" spans="1:2">
      <c r="A8440" t="s">
        <v>278</v>
      </c>
      <c r="B8440" t="str">
        <f>IF(ISBLANK(VLOOKUP(A8440,Questionnaire!A:KQ,70,FALSE)),"#",VLOOKUP(A8440,Questionnaire!A:KQ,70,FALSE))</f>
        <v>#</v>
      </c>
    </row>
    <row r="8441" spans="1:2">
      <c r="A8441" t="s">
        <v>280</v>
      </c>
      <c r="B8441" t="str">
        <f>IF(ISBLANK(VLOOKUP(A8441,Questionnaire!A:KQ,70,FALSE)),"#",VLOOKUP(A8441,Questionnaire!A:KQ,70,FALSE))</f>
        <v>#</v>
      </c>
    </row>
    <row r="8442" spans="1:2">
      <c r="A8442" t="s">
        <v>282</v>
      </c>
      <c r="B8442" t="str">
        <f>IF(ISBLANK(VLOOKUP(A8442,Questionnaire!A:KQ,70,FALSE)),"#",VLOOKUP(A8442,Questionnaire!A:KQ,70,FALSE))</f>
        <v>#</v>
      </c>
    </row>
    <row r="8443" spans="1:2">
      <c r="A8443" t="s">
        <v>286</v>
      </c>
      <c r="B8443" t="str">
        <f>IF(ISBLANK(VLOOKUP(A8443,Questionnaire!A:KQ,70,FALSE)),"#",VLOOKUP(A8443,Questionnaire!A:KQ,70,FALSE))</f>
        <v>#</v>
      </c>
    </row>
    <row r="8444" spans="1:2">
      <c r="A8444" t="s">
        <v>288</v>
      </c>
      <c r="B8444" t="str">
        <f>IF(ISBLANK(VLOOKUP(A8444,Questionnaire!A:KQ,70,FALSE)),"#",VLOOKUP(A8444,Questionnaire!A:KQ,70,FALSE))</f>
        <v>#</v>
      </c>
    </row>
    <row r="8445" spans="1:2">
      <c r="A8445" t="s">
        <v>290</v>
      </c>
      <c r="B8445" t="str">
        <f>IF(ISBLANK(VLOOKUP(A8445,Questionnaire!A:KQ,70,FALSE)),"#",VLOOKUP(A8445,Questionnaire!A:KQ,70,FALSE))</f>
        <v>#</v>
      </c>
    </row>
    <row r="8446" spans="1:2">
      <c r="A8446" t="s">
        <v>292</v>
      </c>
      <c r="B8446" t="str">
        <f>IF(ISBLANK(VLOOKUP(A8446,Questionnaire!A:KQ,70,FALSE)),"#",VLOOKUP(A8446,Questionnaire!A:KQ,70,FALSE))</f>
        <v>#</v>
      </c>
    </row>
    <row r="8447" spans="1:2">
      <c r="A8447" t="s">
        <v>294</v>
      </c>
      <c r="B8447" t="str">
        <f>IF(ISBLANK(VLOOKUP(A8447,Questionnaire!A:KQ,70,FALSE)),"#",VLOOKUP(A8447,Questionnaire!A:KQ,70,FALSE))</f>
        <v>#</v>
      </c>
    </row>
    <row r="8448" spans="1:2">
      <c r="A8448" t="s">
        <v>296</v>
      </c>
      <c r="B8448" t="str">
        <f>IF(ISBLANK(VLOOKUP(A8448,Questionnaire!A:KQ,70,FALSE)),"#",VLOOKUP(A8448,Questionnaire!A:KQ,70,FALSE))</f>
        <v>#</v>
      </c>
    </row>
    <row r="8449" spans="1:2">
      <c r="A8449" t="s">
        <v>301</v>
      </c>
      <c r="B8449" t="str">
        <f>IF(ISBLANK(VLOOKUP(A8449,Questionnaire!A:KQ,70,FALSE)),"#",VLOOKUP(A8449,Questionnaire!A:KQ,70,FALSE))</f>
        <v>#</v>
      </c>
    </row>
    <row r="8450" spans="1:2">
      <c r="A8450" t="s">
        <v>303</v>
      </c>
      <c r="B8450" t="str">
        <f>IF(ISBLANK(VLOOKUP(A8450,Questionnaire!A:KQ,70,FALSE)),"#",VLOOKUP(A8450,Questionnaire!A:KQ,70,FALSE))</f>
        <v>#</v>
      </c>
    </row>
    <row r="8451" spans="1:2">
      <c r="A8451" t="s">
        <v>305</v>
      </c>
      <c r="B8451" t="str">
        <f>IF(ISBLANK(VLOOKUP(A8451,Questionnaire!A:KQ,70,FALSE)),"#",VLOOKUP(A8451,Questionnaire!A:KQ,70,FALSE))</f>
        <v>#</v>
      </c>
    </row>
    <row r="8452" spans="1:2">
      <c r="A8452" t="s">
        <v>307</v>
      </c>
      <c r="B8452" t="str">
        <f>IF(ISBLANK(VLOOKUP(A8452,Questionnaire!A:KQ,70,FALSE)),"#",VLOOKUP(A8452,Questionnaire!A:KQ,70,FALSE))</f>
        <v>#</v>
      </c>
    </row>
    <row r="8453" spans="1:2">
      <c r="A8453" t="s">
        <v>311</v>
      </c>
      <c r="B8453" t="str">
        <f>IF(ISBLANK(VLOOKUP(A8453,Questionnaire!A:KQ,70,FALSE)),"#",VLOOKUP(A8453,Questionnaire!A:KQ,70,FALSE))</f>
        <v>#</v>
      </c>
    </row>
    <row r="8454" spans="1:2">
      <c r="A8454" t="s">
        <v>313</v>
      </c>
      <c r="B8454" t="str">
        <f>IF(ISBLANK(VLOOKUP(A8454,Questionnaire!A:KQ,70,FALSE)),"#",VLOOKUP(A8454,Questionnaire!A:KQ,70,FALSE))</f>
        <v>#</v>
      </c>
    </row>
    <row r="8455" spans="1:2">
      <c r="A8455" t="s">
        <v>314</v>
      </c>
      <c r="B8455" t="str">
        <f>IF(ISBLANK(VLOOKUP(A8455,Questionnaire!A:KQ,70,FALSE)),"#",VLOOKUP(A8455,Questionnaire!A:KQ,70,FALSE))</f>
        <v>#</v>
      </c>
    </row>
    <row r="8456" spans="1:2">
      <c r="A8456" t="s">
        <v>315</v>
      </c>
      <c r="B8456" t="str">
        <f>IF(ISBLANK(VLOOKUP(A8456,Questionnaire!A:KQ,70,FALSE)),"#",VLOOKUP(A8456,Questionnaire!A:KQ,70,FALSE))</f>
        <v>#</v>
      </c>
    </row>
    <row r="8457" spans="1:2">
      <c r="A8457" t="s">
        <v>317</v>
      </c>
      <c r="B8457" t="str">
        <f>IF(ISBLANK(VLOOKUP(A8457,Questionnaire!A:KQ,70,FALSE)),"#",VLOOKUP(A8457,Questionnaire!A:KQ,70,FALSE))</f>
        <v>#</v>
      </c>
    </row>
    <row r="8458" spans="1:2">
      <c r="A8458" t="s">
        <v>319</v>
      </c>
      <c r="B8458" t="str">
        <f>IF(ISBLANK(VLOOKUP(A8458,Questionnaire!A:KQ,70,FALSE)),"#",VLOOKUP(A8458,Questionnaire!A:KQ,70,FALSE))</f>
        <v>#</v>
      </c>
    </row>
    <row r="8459" spans="1:2">
      <c r="A8459" t="s">
        <v>322</v>
      </c>
      <c r="B8459" t="str">
        <f>IF(ISBLANK(VLOOKUP(A8459,Questionnaire!A:KQ,70,FALSE)),"#",VLOOKUP(A8459,Questionnaire!A:KQ,70,FALSE))</f>
        <v>#</v>
      </c>
    </row>
    <row r="8460" spans="1:2">
      <c r="A8460" t="s">
        <v>326</v>
      </c>
      <c r="B8460" t="str">
        <f>IF(ISBLANK(VLOOKUP(A8460,Questionnaire!A:KQ,70,FALSE)),"#",VLOOKUP(A8460,Questionnaire!A:KQ,70,FALSE))</f>
        <v>#</v>
      </c>
    </row>
    <row r="8461" spans="1:2">
      <c r="A8461" t="s">
        <v>328</v>
      </c>
      <c r="B8461" t="str">
        <f>IF(ISBLANK(VLOOKUP(A8461,Questionnaire!A:KQ,70,FALSE)),"#",VLOOKUP(A8461,Questionnaire!A:KQ,70,FALSE))</f>
        <v>#</v>
      </c>
    </row>
    <row r="8462" spans="1:2">
      <c r="A8462" t="s">
        <v>332</v>
      </c>
      <c r="B8462" t="str">
        <f>IF(ISBLANK(VLOOKUP(A8462,Questionnaire!A:KQ,70,FALSE)),"#",VLOOKUP(A8462,Questionnaire!A:KQ,70,FALSE))</f>
        <v>#</v>
      </c>
    </row>
    <row r="8463" spans="1:2">
      <c r="A8463" t="s">
        <v>333</v>
      </c>
      <c r="B8463" t="str">
        <f>IF(ISBLANK(VLOOKUP(A8463,Questionnaire!A:KQ,70,FALSE)),"#",VLOOKUP(A8463,Questionnaire!A:KQ,70,FALSE))</f>
        <v>#</v>
      </c>
    </row>
    <row r="8464" spans="1:2">
      <c r="A8464" t="s">
        <v>334</v>
      </c>
      <c r="B8464" t="str">
        <f>IF(ISBLANK(VLOOKUP(A8464,Questionnaire!A:KQ,70,FALSE)),"#",VLOOKUP(A8464,Questionnaire!A:KQ,70,FALSE))</f>
        <v>#</v>
      </c>
    </row>
    <row r="8465" spans="1:2">
      <c r="A8465" t="s">
        <v>335</v>
      </c>
      <c r="B8465" t="str">
        <f>IF(ISBLANK(VLOOKUP(A8465,Questionnaire!A:KQ,70,FALSE)),"#",VLOOKUP(A8465,Questionnaire!A:KQ,70,FALSE))</f>
        <v>#</v>
      </c>
    </row>
    <row r="8466" spans="1:2">
      <c r="A8466" t="s">
        <v>336</v>
      </c>
      <c r="B8466" t="str">
        <f>IF(ISBLANK(VLOOKUP(A8466,Questionnaire!A:KQ,70,FALSE)),"#",VLOOKUP(A8466,Questionnaire!A:KQ,70,FALSE))</f>
        <v>#</v>
      </c>
    </row>
    <row r="8467" spans="1:2">
      <c r="A8467" t="s">
        <v>337</v>
      </c>
      <c r="B8467" t="str">
        <f>IF(ISBLANK(VLOOKUP(A8467,Questionnaire!A:KQ,70,FALSE)),"#",VLOOKUP(A8467,Questionnaire!A:KQ,70,FALSE))</f>
        <v>#</v>
      </c>
    </row>
    <row r="8468" spans="1:2">
      <c r="A8468" t="s">
        <v>338</v>
      </c>
      <c r="B8468" t="str">
        <f>IF(ISBLANK(VLOOKUP(A8468,Questionnaire!A:KQ,70,FALSE)),"#",VLOOKUP(A8468,Questionnaire!A:KQ,70,FALSE))</f>
        <v>#</v>
      </c>
    </row>
    <row r="8469" spans="1:2">
      <c r="A8469" t="s">
        <v>339</v>
      </c>
      <c r="B8469" t="str">
        <f>IF(ISBLANK(VLOOKUP(A8469,Questionnaire!A:KQ,70,FALSE)),"#",VLOOKUP(A8469,Questionnaire!A:KQ,70,FALSE))</f>
        <v>#</v>
      </c>
    </row>
    <row r="8470" spans="1:2">
      <c r="A8470" t="s">
        <v>340</v>
      </c>
      <c r="B8470" t="str">
        <f>IF(ISBLANK(VLOOKUP(A8470,Questionnaire!A:KQ,70,FALSE)),"#",VLOOKUP(A8470,Questionnaire!A:KQ,70,FALSE))</f>
        <v>#</v>
      </c>
    </row>
    <row r="8471" spans="1:2">
      <c r="A8471" t="s">
        <v>341</v>
      </c>
      <c r="B8471" t="str">
        <f>IF(ISBLANK(VLOOKUP(A8471,Questionnaire!A:KQ,70,FALSE)),"#",VLOOKUP(A8471,Questionnaire!A:KQ,70,FALSE))</f>
        <v>#</v>
      </c>
    </row>
    <row r="8472" spans="1:2">
      <c r="A8472" t="s">
        <v>342</v>
      </c>
      <c r="B8472" t="str">
        <f>IF(ISBLANK(VLOOKUP(A8472,Questionnaire!A:KQ,70,FALSE)),"#",VLOOKUP(A8472,Questionnaire!A:KQ,70,FALSE))</f>
        <v>#</v>
      </c>
    </row>
    <row r="8473" spans="1:2">
      <c r="A8473" t="s">
        <v>343</v>
      </c>
      <c r="B8473" t="str">
        <f>IF(ISBLANK(VLOOKUP(A8473,Questionnaire!A:KQ,70,FALSE)),"#",VLOOKUP(A8473,Questionnaire!A:KQ,70,FALSE))</f>
        <v>#</v>
      </c>
    </row>
    <row r="8474" spans="1:2">
      <c r="A8474" t="s">
        <v>344</v>
      </c>
      <c r="B8474" t="str">
        <f>IF(ISBLANK(VLOOKUP(A8474,Questionnaire!A:KQ,70,FALSE)),"#",VLOOKUP(A8474,Questionnaire!A:KQ,70,FALSE))</f>
        <v>#</v>
      </c>
    </row>
    <row r="8475" spans="1:2">
      <c r="A8475" t="s">
        <v>345</v>
      </c>
      <c r="B8475" t="str">
        <f>IF(ISBLANK(VLOOKUP(A8475,Questionnaire!A:KQ,70,FALSE)),"#",VLOOKUP(A8475,Questionnaire!A:KQ,70,FALSE))</f>
        <v>#</v>
      </c>
    </row>
    <row r="8476" spans="1:2">
      <c r="A8476" t="s">
        <v>348</v>
      </c>
      <c r="B8476" t="str">
        <f>IF(ISBLANK(VLOOKUP(A8476,Questionnaire!A:KQ,70,FALSE)),"#",VLOOKUP(A8476,Questionnaire!A:KQ,70,FALSE))</f>
        <v>#</v>
      </c>
    </row>
    <row r="8477" spans="1:2">
      <c r="A8477" t="s">
        <v>353</v>
      </c>
      <c r="B8477" t="str">
        <f>IF(ISBLANK(VLOOKUP(A8477,Questionnaire!A:KQ,70,FALSE)),"#",VLOOKUP(A8477,Questionnaire!A:KQ,70,FALSE))</f>
        <v>#</v>
      </c>
    </row>
    <row r="8478" spans="1:2">
      <c r="A8478" t="s">
        <v>354</v>
      </c>
      <c r="B8478" t="str">
        <f>IF(ISBLANK(VLOOKUP(A8478,Questionnaire!A:KQ,70,FALSE)),"#",VLOOKUP(A8478,Questionnaire!A:KQ,70,FALSE))</f>
        <v>#</v>
      </c>
    </row>
    <row r="8479" spans="1:2">
      <c r="A8479" t="s">
        <v>355</v>
      </c>
      <c r="B8479" t="str">
        <f>IF(ISBLANK(VLOOKUP(A8479,Questionnaire!A:KQ,70,FALSE)),"#",VLOOKUP(A8479,Questionnaire!A:KQ,70,FALSE))</f>
        <v>#</v>
      </c>
    </row>
    <row r="8480" spans="1:2">
      <c r="A8480" t="s">
        <v>356</v>
      </c>
      <c r="B8480" t="str">
        <f>IF(ISBLANK(VLOOKUP(A8480,Questionnaire!A:KQ,70,FALSE)),"#",VLOOKUP(A8480,Questionnaire!A:KQ,70,FALSE))</f>
        <v>#</v>
      </c>
    </row>
    <row r="8481" spans="1:2">
      <c r="A8481" t="s">
        <v>357</v>
      </c>
      <c r="B8481" t="str">
        <f>IF(ISBLANK(VLOOKUP(A8481,Questionnaire!A:KQ,70,FALSE)),"#",VLOOKUP(A8481,Questionnaire!A:KQ,70,FALSE))</f>
        <v>#</v>
      </c>
    </row>
    <row r="8482" spans="1:2">
      <c r="A8482" t="s">
        <v>360</v>
      </c>
      <c r="B8482" t="str">
        <f>IF(ISBLANK(VLOOKUP(A8482,Questionnaire!A:KQ,70,FALSE)),"#",VLOOKUP(A8482,Questionnaire!A:KQ,70,FALSE))</f>
        <v>#</v>
      </c>
    </row>
    <row r="8483" spans="1:2">
      <c r="A8483" t="s">
        <v>362</v>
      </c>
      <c r="B8483" t="str">
        <f>IF(ISBLANK(VLOOKUP(A8483,Questionnaire!A:KQ,70,FALSE)),"#",VLOOKUP(A8483,Questionnaire!A:KQ,70,FALSE))</f>
        <v>#</v>
      </c>
    </row>
    <row r="8484" spans="1:2">
      <c r="A8484" t="s">
        <v>363</v>
      </c>
      <c r="B8484" t="str">
        <f>IF(ISBLANK(VLOOKUP(A8484,Questionnaire!A:KQ,70,FALSE)),"#",VLOOKUP(A8484,Questionnaire!A:KQ,70,FALSE))</f>
        <v>#</v>
      </c>
    </row>
    <row r="8485" spans="1:2">
      <c r="A8485" t="s">
        <v>364</v>
      </c>
      <c r="B8485" t="str">
        <f>IF(ISBLANK(VLOOKUP(A8485,Questionnaire!A:KQ,70,FALSE)),"#",VLOOKUP(A8485,Questionnaire!A:KQ,70,FALSE))</f>
        <v>#</v>
      </c>
    </row>
    <row r="8486" spans="1:2">
      <c r="A8486" t="s">
        <v>365</v>
      </c>
      <c r="B8486" t="str">
        <f>IF(ISBLANK(VLOOKUP(A8486,Questionnaire!A:KQ,70,FALSE)),"#",VLOOKUP(A8486,Questionnaire!A:KQ,70,FALSE))</f>
        <v>#</v>
      </c>
    </row>
    <row r="8487" spans="1:2">
      <c r="A8487" t="s">
        <v>366</v>
      </c>
      <c r="B8487" t="str">
        <f>IF(ISBLANK(VLOOKUP(A8487,Questionnaire!A:KQ,70,FALSE)),"#",VLOOKUP(A8487,Questionnaire!A:KQ,70,FALSE))</f>
        <v>#</v>
      </c>
    </row>
    <row r="8488" spans="1:2">
      <c r="A8488" t="s">
        <v>371</v>
      </c>
      <c r="B8488" t="str">
        <f>IF(ISBLANK(VLOOKUP(A8488,Questionnaire!A:KQ,70,FALSE)),"#",VLOOKUP(A8488,Questionnaire!A:KQ,70,FALSE))</f>
        <v>#</v>
      </c>
    </row>
    <row r="8489" spans="1:2">
      <c r="A8489" t="s">
        <v>372</v>
      </c>
      <c r="B8489" t="str">
        <f>IF(ISBLANK(VLOOKUP(A8489,Questionnaire!A:KQ,70,FALSE)),"#",VLOOKUP(A8489,Questionnaire!A:KQ,70,FALSE))</f>
        <v>#</v>
      </c>
    </row>
    <row r="8490" spans="1:2">
      <c r="A8490" t="s">
        <v>373</v>
      </c>
      <c r="B8490" t="str">
        <f>IF(ISBLANK(VLOOKUP(A8490,Questionnaire!A:KQ,70,FALSE)),"#",VLOOKUP(A8490,Questionnaire!A:KQ,70,FALSE))</f>
        <v>#</v>
      </c>
    </row>
    <row r="8491" spans="1:2">
      <c r="A8491" t="s">
        <v>374</v>
      </c>
      <c r="B8491" t="str">
        <f>IF(ISBLANK(VLOOKUP(A8491,Questionnaire!A:KQ,70,FALSE)),"#",VLOOKUP(A8491,Questionnaire!A:KQ,70,FALSE))</f>
        <v>#</v>
      </c>
    </row>
    <row r="8492" spans="1:2">
      <c r="A8492" t="s">
        <v>377</v>
      </c>
      <c r="B8492" t="str">
        <f>IF(ISBLANK(VLOOKUP(A8492,Questionnaire!A:KQ,70,FALSE)),"#",VLOOKUP(A8492,Questionnaire!A:KQ,70,FALSE))</f>
        <v>#</v>
      </c>
    </row>
    <row r="8493" spans="1:2">
      <c r="A8493" t="s">
        <v>379</v>
      </c>
      <c r="B8493" t="str">
        <f>IF(ISBLANK(VLOOKUP(A8493,Questionnaire!A:KQ,70,FALSE)),"#",VLOOKUP(A8493,Questionnaire!A:KQ,70,FALSE))</f>
        <v>#</v>
      </c>
    </row>
    <row r="8494" spans="1:2">
      <c r="A8494" t="s">
        <v>380</v>
      </c>
      <c r="B8494" t="str">
        <f>IF(ISBLANK(VLOOKUP(A8494,Questionnaire!A:KQ,70,FALSE)),"#",VLOOKUP(A8494,Questionnaire!A:KQ,70,FALSE))</f>
        <v>#</v>
      </c>
    </row>
    <row r="8495" spans="1:2">
      <c r="A8495" t="s">
        <v>381</v>
      </c>
      <c r="B8495" t="str">
        <f>IF(ISBLANK(VLOOKUP(A8495,Questionnaire!A:KQ,70,FALSE)),"#",VLOOKUP(A8495,Questionnaire!A:KQ,70,FALSE))</f>
        <v>#</v>
      </c>
    </row>
    <row r="8496" spans="1:2">
      <c r="A8496" t="s">
        <v>382</v>
      </c>
      <c r="B8496" t="str">
        <f>IF(ISBLANK(VLOOKUP(A8496,Questionnaire!A:KQ,70,FALSE)),"#",VLOOKUP(A8496,Questionnaire!A:KQ,70,FALSE))</f>
        <v>#</v>
      </c>
    </row>
    <row r="8497" spans="1:2">
      <c r="A8497" t="s">
        <v>384</v>
      </c>
      <c r="B8497" t="str">
        <f>IF(ISBLANK(VLOOKUP(A8497,Questionnaire!A:KQ,70,FALSE)),"#",VLOOKUP(A8497,Questionnaire!A:KQ,70,FALSE))</f>
        <v>#</v>
      </c>
    </row>
    <row r="8498" spans="1:2">
      <c r="A8498" t="s">
        <v>387</v>
      </c>
      <c r="B8498" t="str">
        <f>IF(ISBLANK(VLOOKUP(A8498,Questionnaire!A:KQ,70,FALSE)),"#",VLOOKUP(A8498,Questionnaire!A:KQ,70,FALSE))</f>
        <v>#</v>
      </c>
    </row>
    <row r="8499" spans="1:2">
      <c r="A8499" t="s">
        <v>391</v>
      </c>
      <c r="B8499" t="str">
        <f>IF(ISBLANK(VLOOKUP(A8499,Questionnaire!A:KQ,70,FALSE)),"#",VLOOKUP(A8499,Questionnaire!A:KQ,70,FALSE))</f>
        <v>#</v>
      </c>
    </row>
    <row r="8500" spans="1:2">
      <c r="A8500" t="s">
        <v>393</v>
      </c>
      <c r="B8500" t="str">
        <f>IF(ISBLANK(VLOOKUP(A8500,Questionnaire!A:KQ,70,FALSE)),"#",VLOOKUP(A8500,Questionnaire!A:KQ,70,FALSE))</f>
        <v>#</v>
      </c>
    </row>
    <row r="8501" spans="1:2">
      <c r="A8501" t="s">
        <v>395</v>
      </c>
      <c r="B8501" t="str">
        <f>IF(ISBLANK(VLOOKUP(A8501,Questionnaire!A:KQ,70,FALSE)),"#",VLOOKUP(A8501,Questionnaire!A:KQ,70,FALSE))</f>
        <v>#</v>
      </c>
    </row>
    <row r="8502" spans="1:2">
      <c r="A8502" t="s">
        <v>398</v>
      </c>
      <c r="B8502" t="str">
        <f>IF(ISBLANK(VLOOKUP(A8502,Questionnaire!A:KQ,70,FALSE)),"#",VLOOKUP(A8502,Questionnaire!A:KQ,70,FALSE))</f>
        <v>#</v>
      </c>
    </row>
    <row r="8503" spans="1:2">
      <c r="A8503" t="s">
        <v>402</v>
      </c>
      <c r="B8503" t="str">
        <f>IF(ISBLANK(VLOOKUP(A8503,Questionnaire!A:KQ,70,FALSE)),"#",VLOOKUP(A8503,Questionnaire!A:KQ,70,FALSE))</f>
        <v>#</v>
      </c>
    </row>
    <row r="8504" spans="1:2">
      <c r="A8504" t="s">
        <v>405</v>
      </c>
      <c r="B8504" t="str">
        <f>IF(ISBLANK(VLOOKUP(A8504,Questionnaire!A:KQ,70,FALSE)),"#",VLOOKUP(A8504,Questionnaire!A:KQ,70,FALSE))</f>
        <v>#</v>
      </c>
    </row>
    <row r="8505" spans="1:2">
      <c r="A8505" t="s">
        <v>409</v>
      </c>
      <c r="B8505" t="str">
        <f>IF(ISBLANK(VLOOKUP(A8505,Questionnaire!A:KQ,70,FALSE)),"#",VLOOKUP(A8505,Questionnaire!A:KQ,70,FALSE))</f>
        <v>#</v>
      </c>
    </row>
    <row r="8506" spans="1:2">
      <c r="A8506" t="s">
        <v>412</v>
      </c>
      <c r="B8506" t="str">
        <f>IF(ISBLANK(VLOOKUP(A8506,Questionnaire!A:KQ,70,FALSE)),"#",VLOOKUP(A8506,Questionnaire!A:KQ,70,FALSE))</f>
        <v>#</v>
      </c>
    </row>
    <row r="8507" spans="1:2">
      <c r="A8507" t="s">
        <v>415</v>
      </c>
      <c r="B8507" t="str">
        <f>IF(ISBLANK(VLOOKUP(A8507,Questionnaire!A:KQ,70,FALSE)),"#",VLOOKUP(A8507,Questionnaire!A:KQ,70,FALSE))</f>
        <v>#</v>
      </c>
    </row>
    <row r="8508" spans="1:2">
      <c r="A8508" t="s">
        <v>418</v>
      </c>
      <c r="B8508" t="str">
        <f>IF(ISBLANK(VLOOKUP(A8508,Questionnaire!A:KQ,70,FALSE)),"#",VLOOKUP(A8508,Questionnaire!A:KQ,70,FALSE))</f>
        <v>#</v>
      </c>
    </row>
    <row r="8509" spans="1:2">
      <c r="A8509" t="s">
        <v>421</v>
      </c>
      <c r="B8509" t="str">
        <f>IF(ISBLANK(VLOOKUP(A8509,Questionnaire!A:KQ,70,FALSE)),"#",VLOOKUP(A8509,Questionnaire!A:KQ,70,FALSE))</f>
        <v>#</v>
      </c>
    </row>
    <row r="8510" spans="1:2">
      <c r="A8510" t="s">
        <v>424</v>
      </c>
      <c r="B8510" t="str">
        <f>IF(ISBLANK(VLOOKUP(A8510,Questionnaire!A:KQ,70,FALSE)),"#",VLOOKUP(A8510,Questionnaire!A:KQ,70,FALSE))</f>
        <v>#</v>
      </c>
    </row>
    <row r="8511" spans="1:2">
      <c r="A8511" t="s">
        <v>429</v>
      </c>
      <c r="B8511" t="str">
        <f>IF(ISBLANK(VLOOKUP(A8511,Questionnaire!A:KQ,70,FALSE)),"#",VLOOKUP(A8511,Questionnaire!A:KQ,70,FALSE))</f>
        <v>#</v>
      </c>
    </row>
    <row r="8512" spans="1:2">
      <c r="A8512" t="s">
        <v>432</v>
      </c>
      <c r="B8512" t="str">
        <f>IF(ISBLANK(VLOOKUP(A8512,Questionnaire!A:KQ,70,FALSE)),"#",VLOOKUP(A8512,Questionnaire!A:KQ,70,FALSE))</f>
        <v>#</v>
      </c>
    </row>
    <row r="8513" spans="1:2">
      <c r="A8513" t="s">
        <v>435</v>
      </c>
      <c r="B8513" t="str">
        <f>IF(ISBLANK(VLOOKUP(A8513,Questionnaire!A:KQ,70,FALSE)),"#",VLOOKUP(A8513,Questionnaire!A:KQ,70,FALSE))</f>
        <v>#</v>
      </c>
    </row>
    <row r="8514" spans="1:2">
      <c r="A8514" t="s">
        <v>437</v>
      </c>
      <c r="B8514" t="str">
        <f>IF(ISBLANK(VLOOKUP(A8514,Questionnaire!A:KQ,70,FALSE)),"#",VLOOKUP(A8514,Questionnaire!A:KQ,70,FALSE))</f>
        <v>#</v>
      </c>
    </row>
    <row r="8515" spans="1:2">
      <c r="A8515" t="s">
        <v>439</v>
      </c>
      <c r="B8515" t="str">
        <f>IF(ISBLANK(VLOOKUP(A8515,Questionnaire!A:KQ,70,FALSE)),"#",VLOOKUP(A8515,Questionnaire!A:KQ,70,FALSE))</f>
        <v>#</v>
      </c>
    </row>
    <row r="8516" spans="1:2">
      <c r="A8516" t="s">
        <v>442</v>
      </c>
      <c r="B8516" t="str">
        <f>IF(ISBLANK(VLOOKUP(A8516,Questionnaire!A:KQ,70,FALSE)),"#",VLOOKUP(A8516,Questionnaire!A:KQ,70,FALSE))</f>
        <v>#</v>
      </c>
    </row>
    <row r="8517" spans="1:2">
      <c r="A8517" t="s">
        <v>445</v>
      </c>
      <c r="B8517" t="str">
        <f>IF(ISBLANK(VLOOKUP(A8517,Questionnaire!A:KQ,70,FALSE)),"#",VLOOKUP(A8517,Questionnaire!A:KQ,70,FALSE))</f>
        <v>#</v>
      </c>
    </row>
    <row r="8518" spans="1:2">
      <c r="A8518" t="s">
        <v>448</v>
      </c>
      <c r="B8518" t="str">
        <f>IF(ISBLANK(VLOOKUP(A8518,Questionnaire!A:KQ,70,FALSE)),"#",VLOOKUP(A8518,Questionnaire!A:KQ,70,FALSE))</f>
        <v>#</v>
      </c>
    </row>
    <row r="8519" spans="1:2">
      <c r="A8519" t="s">
        <v>452</v>
      </c>
      <c r="B8519" t="str">
        <f>IF(ISBLANK(VLOOKUP(A8519,Questionnaire!A:KQ,70,FALSE)),"#",VLOOKUP(A8519,Questionnaire!A:KQ,70,FALSE))</f>
        <v>#</v>
      </c>
    </row>
    <row r="8520" spans="1:2">
      <c r="A8520" t="s">
        <v>455</v>
      </c>
      <c r="B8520" t="str">
        <f>IF(ISBLANK(VLOOKUP(A8520,Questionnaire!A:KQ,70,FALSE)),"#",VLOOKUP(A8520,Questionnaire!A:KQ,70,FALSE))</f>
        <v>#</v>
      </c>
    </row>
    <row r="8521" spans="1:2">
      <c r="A8521" t="s">
        <v>458</v>
      </c>
      <c r="B8521" t="str">
        <f>IF(ISBLANK(VLOOKUP(A8521,Questionnaire!A:KQ,70,FALSE)),"#",VLOOKUP(A8521,Questionnaire!A:KQ,70,FALSE))</f>
        <v>#</v>
      </c>
    </row>
    <row r="8522" spans="1:2">
      <c r="A8522" t="s">
        <v>461</v>
      </c>
      <c r="B8522" t="str">
        <f>IF(ISBLANK(VLOOKUP(A8522,Questionnaire!A:KQ,70,FALSE)),"#",VLOOKUP(A8522,Questionnaire!A:KQ,70,FALSE))</f>
        <v>#</v>
      </c>
    </row>
    <row r="8523" spans="1:2">
      <c r="A8523" t="s">
        <v>465</v>
      </c>
      <c r="B8523" t="str">
        <f>IF(ISBLANK(VLOOKUP(A8523,Questionnaire!A:KQ,70,FALSE)),"#",VLOOKUP(A8523,Questionnaire!A:KQ,70,FALSE))</f>
        <v>#</v>
      </c>
    </row>
    <row r="8524" spans="1:2">
      <c r="A8524" t="s">
        <v>467</v>
      </c>
      <c r="B8524" t="str">
        <f>IF(ISBLANK(VLOOKUP(A8524,Questionnaire!A:KQ,70,FALSE)),"#",VLOOKUP(A8524,Questionnaire!A:KQ,70,FALSE))</f>
        <v>#</v>
      </c>
    </row>
    <row r="8525" spans="1:2">
      <c r="A8525" t="s">
        <v>469</v>
      </c>
      <c r="B8525" t="str">
        <f>IF(ISBLANK(VLOOKUP(A8525,Questionnaire!A:KQ,70,FALSE)),"#",VLOOKUP(A8525,Questionnaire!A:KQ,70,FALSE))</f>
        <v>#</v>
      </c>
    </row>
    <row r="8526" spans="1:2">
      <c r="A8526" t="s">
        <v>471</v>
      </c>
      <c r="B8526" t="str">
        <f>IF(ISBLANK(VLOOKUP(A8526,Questionnaire!A:KQ,70,FALSE)),"#",VLOOKUP(A8526,Questionnaire!A:KQ,70,FALSE))</f>
        <v>#</v>
      </c>
    </row>
    <row r="8527" spans="1:2">
      <c r="A8527" t="s">
        <v>473</v>
      </c>
      <c r="B8527" t="str">
        <f>IF(ISBLANK(VLOOKUP(A8527,Questionnaire!A:KQ,70,FALSE)),"#",VLOOKUP(A8527,Questionnaire!A:KQ,70,FALSE))</f>
        <v>#</v>
      </c>
    </row>
    <row r="8528" spans="1:2">
      <c r="A8528" t="s">
        <v>475</v>
      </c>
      <c r="B8528" t="str">
        <f>IF(ISBLANK(VLOOKUP(A8528,Questionnaire!A:KQ,70,FALSE)),"#",VLOOKUP(A8528,Questionnaire!A:KQ,70,FALSE))</f>
        <v>#</v>
      </c>
    </row>
    <row r="8529" spans="1:3">
      <c r="A8529" t="s">
        <v>185</v>
      </c>
      <c r="B8529" t="str">
        <f>IF(ISBLANK(VLOOKUP(A8529,Questionnaire!A:KQ,71,FALSE)),"#",VLOOKUP(A8529,Questionnaire!A:KQ,71,FALSE))</f>
        <v>#</v>
      </c>
      <c r="C8529">
        <v>68</v>
      </c>
    </row>
    <row r="8530" spans="1:3">
      <c r="A8530" t="s">
        <v>187</v>
      </c>
      <c r="B8530" t="str">
        <f>IF(ISNA(VLOOKUP(VLOOKUP(A8530,Questionnaire!A:KQ,71,FALSE),'CORA Encoding'!D:E,2,FALSE)),"#",VLOOKUP(VLOOKUP(A8530,Questionnaire!A:KQ,71,FALSE),'CORA Encoding'!D:E,2,FALSE))</f>
        <v>#</v>
      </c>
    </row>
    <row r="8531" spans="1:3">
      <c r="A8531" t="s">
        <v>189</v>
      </c>
      <c r="B8531" t="str">
        <f>IF(ISNA(VLOOKUP(VLOOKUP(A8531,Questionnaire!A:KQ,71,FALSE),'CORA Encoding'!G:H,2,FALSE)),"#",VLOOKUP(VLOOKUP(A8531,Questionnaire!A:KQ,71,FALSE),'CORA Encoding'!G:H,2,FALSE))</f>
        <v>#</v>
      </c>
    </row>
    <row r="8532" spans="1:3">
      <c r="A8532" t="s">
        <v>191</v>
      </c>
      <c r="B8532" t="str">
        <f>IF(ISNA(VLOOKUP(VLOOKUP(A8532,Questionnaire!A:KQ,71,FALSE),'Country List'!E:F,2,FALSE)),"#",VLOOKUP(VLOOKUP(A8532,Questionnaire!A:KQ,71,FALSE),'Country List'!E:F,2,FALSE))</f>
        <v>#</v>
      </c>
    </row>
    <row r="8533" spans="1:3">
      <c r="A8533" t="s">
        <v>193</v>
      </c>
      <c r="B8533" t="str">
        <f>IF(ISNA(VLOOKUP(VLOOKUP(A8533,Questionnaire!A:KQ,71,FALSE),'Industry List'!B:C,2,FALSE)),"#",VLOOKUP(VLOOKUP(A8533,Questionnaire!A:KQ,71,FALSE),'Industry List'!B:C,2,FALSE))</f>
        <v>#</v>
      </c>
    </row>
    <row r="8534" spans="1:3">
      <c r="A8534" t="s">
        <v>197</v>
      </c>
      <c r="B8534" t="str">
        <f>IF(ISBLANK(VLOOKUP(A8534,Questionnaire!A:KQ,71,FALSE)),"#",VLOOKUP(A8534,Questionnaire!A:KQ,71,FALSE))</f>
        <v>#</v>
      </c>
    </row>
    <row r="8535" spans="1:3">
      <c r="A8535" t="s">
        <v>201</v>
      </c>
      <c r="B8535" t="str">
        <f>IF(ISBLANK(VLOOKUP(A8535,Questionnaire!A:KQ,71,FALSE)),"#",VLOOKUP(A8535,Questionnaire!A:KQ,71,FALSE))</f>
        <v>#</v>
      </c>
    </row>
    <row r="8536" spans="1:3">
      <c r="A8536" t="s">
        <v>203</v>
      </c>
      <c r="B8536" t="str">
        <f>IF(ISNA(VLOOKUP(VLOOKUP(A8536,Questionnaire!A:KQ,71,FALSE),'CORA Encoding'!J:K,2,FALSE)),"#",VLOOKUP(VLOOKUP(A8536,Questionnaire!A:KQ,71,FALSE),'CORA Encoding'!J:K,2,FALSE))</f>
        <v>#</v>
      </c>
    </row>
    <row r="8537" spans="1:3">
      <c r="A8537" t="s">
        <v>208</v>
      </c>
      <c r="B8537" t="str">
        <f>IF(ISBLANK(VLOOKUP(A8537,Questionnaire!A:KQ,71,FALSE)),"#",VLOOKUP(A8537,Questionnaire!A:KQ,71,FALSE))</f>
        <v>#</v>
      </c>
    </row>
    <row r="8538" spans="1:3">
      <c r="A8538" t="s">
        <v>213</v>
      </c>
      <c r="B8538" t="str">
        <f>IF(ISBLANK(VLOOKUP(A8538,Questionnaire!A:KQ,71,FALSE)),"#",VLOOKUP(A8538,Questionnaire!A:KQ,71,FALSE))</f>
        <v>#</v>
      </c>
    </row>
    <row r="8539" spans="1:3">
      <c r="A8539" t="s">
        <v>215</v>
      </c>
      <c r="B8539" t="str">
        <f>IF(ISBLANK(VLOOKUP(A8539,Questionnaire!A:KQ,71,FALSE)),"#",VLOOKUP(A8539,Questionnaire!A:KQ,71,FALSE))</f>
        <v>#</v>
      </c>
    </row>
    <row r="8540" spans="1:3">
      <c r="A8540" t="s">
        <v>217</v>
      </c>
      <c r="B8540" t="str">
        <f>IF(ISBLANK(VLOOKUP(A8540,Questionnaire!A:KQ,71,FALSE)),"#",VLOOKUP(A8540,Questionnaire!A:KQ,71,FALSE))</f>
        <v>#</v>
      </c>
    </row>
    <row r="8541" spans="1:3">
      <c r="A8541" t="s">
        <v>219</v>
      </c>
      <c r="B8541" t="str">
        <f>IF(ISBLANK(VLOOKUP(A8541,Questionnaire!A:KQ,71,FALSE)),"#",VLOOKUP(A8541,Questionnaire!A:KQ,71,FALSE))</f>
        <v>#</v>
      </c>
    </row>
    <row r="8542" spans="1:3">
      <c r="A8542" t="s">
        <v>221</v>
      </c>
      <c r="B8542" t="str">
        <f>IF(ISBLANK(VLOOKUP(A8542,Questionnaire!A:KQ,71,FALSE)),"#",VLOOKUP(A8542,Questionnaire!A:KQ,71,FALSE))</f>
        <v>#</v>
      </c>
    </row>
    <row r="8543" spans="1:3">
      <c r="A8543" t="s">
        <v>223</v>
      </c>
      <c r="B8543" t="str">
        <f>IF(ISBLANK(VLOOKUP(A8543,Questionnaire!A:KQ,71,FALSE)),"#",VLOOKUP(A8543,Questionnaire!A:KQ,71,FALSE))</f>
        <v>#</v>
      </c>
    </row>
    <row r="8544" spans="1:3">
      <c r="A8544" t="s">
        <v>225</v>
      </c>
      <c r="B8544" t="str">
        <f>IF(ISBLANK(VLOOKUP(A8544,Questionnaire!A:KQ,71,FALSE)),"#",VLOOKUP(A8544,Questionnaire!A:KQ,71,FALSE))</f>
        <v>#</v>
      </c>
    </row>
    <row r="8545" spans="1:2">
      <c r="A8545" t="s">
        <v>227</v>
      </c>
      <c r="B8545" t="str">
        <f>IF(ISBLANK(VLOOKUP(A8545,Questionnaire!A:KQ,71,FALSE)),"#",VLOOKUP(A8545,Questionnaire!A:KQ,71,FALSE))</f>
        <v>#</v>
      </c>
    </row>
    <row r="8546" spans="1:2">
      <c r="A8546" t="s">
        <v>229</v>
      </c>
      <c r="B8546" t="str">
        <f>IF(ISBLANK(VLOOKUP(A8546,Questionnaire!A:KQ,71,FALSE)),"#",VLOOKUP(A8546,Questionnaire!A:KQ,71,FALSE))</f>
        <v>#</v>
      </c>
    </row>
    <row r="8547" spans="1:2">
      <c r="A8547" t="s">
        <v>231</v>
      </c>
      <c r="B8547" t="str">
        <f>IF(ISBLANK(VLOOKUP(A8547,Questionnaire!A:KQ,71,FALSE)),"#",VLOOKUP(A8547,Questionnaire!A:KQ,71,FALSE))</f>
        <v>#</v>
      </c>
    </row>
    <row r="8548" spans="1:2">
      <c r="A8548" t="s">
        <v>233</v>
      </c>
      <c r="B8548" t="str">
        <f>IF(ISBLANK(VLOOKUP(A8548,Questionnaire!A:KQ,71,FALSE)),"#",VLOOKUP(A8548,Questionnaire!A:KQ,71,FALSE))</f>
        <v>#</v>
      </c>
    </row>
    <row r="8549" spans="1:2">
      <c r="A8549" t="s">
        <v>235</v>
      </c>
      <c r="B8549" t="str">
        <f>IF(ISBLANK(VLOOKUP(A8549,Questionnaire!A:KQ,71,FALSE)),"#",VLOOKUP(A8549,Questionnaire!A:KQ,71,FALSE))</f>
        <v>#</v>
      </c>
    </row>
    <row r="8550" spans="1:2">
      <c r="A8550" t="s">
        <v>237</v>
      </c>
      <c r="B8550" t="str">
        <f>IF(ISBLANK(VLOOKUP(A8550,Questionnaire!A:KQ,71,FALSE)),"#",VLOOKUP(A8550,Questionnaire!A:KQ,71,FALSE))</f>
        <v>#</v>
      </c>
    </row>
    <row r="8551" spans="1:2">
      <c r="A8551" t="s">
        <v>239</v>
      </c>
      <c r="B8551" t="str">
        <f>IF(ISBLANK(VLOOKUP(A8551,Questionnaire!A:KQ,71,FALSE)),"#",VLOOKUP(A8551,Questionnaire!A:KQ,71,FALSE))</f>
        <v>#</v>
      </c>
    </row>
    <row r="8552" spans="1:2">
      <c r="A8552" t="s">
        <v>242</v>
      </c>
      <c r="B8552" t="str">
        <f>IF(ISBLANK(VLOOKUP(A8552,Questionnaire!A:KQ,71,FALSE)),"#",VLOOKUP(A8552,Questionnaire!A:KQ,71,FALSE))</f>
        <v>#</v>
      </c>
    </row>
    <row r="8553" spans="1:2">
      <c r="A8553" t="s">
        <v>245</v>
      </c>
      <c r="B8553" t="str">
        <f>IF(ISBLANK(VLOOKUP(A8553,Questionnaire!A:KQ,71,FALSE)),"#",VLOOKUP(A8553,Questionnaire!A:KQ,71,FALSE))</f>
        <v>#</v>
      </c>
    </row>
    <row r="8554" spans="1:2">
      <c r="A8554" t="s">
        <v>247</v>
      </c>
      <c r="B8554" t="str">
        <f>IF(ISBLANK(VLOOKUP(A8554,Questionnaire!A:KQ,71,FALSE)),"#",VLOOKUP(A8554,Questionnaire!A:KQ,71,FALSE))</f>
        <v>#</v>
      </c>
    </row>
    <row r="8555" spans="1:2">
      <c r="A8555" t="s">
        <v>249</v>
      </c>
      <c r="B8555" t="str">
        <f>IF(ISBLANK(VLOOKUP(A8555,Questionnaire!A:KQ,71,FALSE)),"#",VLOOKUP(A8555,Questionnaire!A:KQ,71,FALSE))</f>
        <v>#</v>
      </c>
    </row>
    <row r="8556" spans="1:2">
      <c r="A8556" t="s">
        <v>250</v>
      </c>
      <c r="B8556" t="str">
        <f>IF(ISBLANK(VLOOKUP(A8556,Questionnaire!A:KQ,71,FALSE)),"#",VLOOKUP(A8556,Questionnaire!A:KQ,71,FALSE))</f>
        <v>#</v>
      </c>
    </row>
    <row r="8557" spans="1:2">
      <c r="A8557" t="s">
        <v>252</v>
      </c>
      <c r="B8557" t="str">
        <f>IF(ISBLANK(VLOOKUP(A8557,Questionnaire!A:KQ,71,FALSE)),"#",VLOOKUP(A8557,Questionnaire!A:KQ,71,FALSE))</f>
        <v>#</v>
      </c>
    </row>
    <row r="8558" spans="1:2">
      <c r="A8558" t="s">
        <v>255</v>
      </c>
      <c r="B8558" t="str">
        <f>IF(ISBLANK(VLOOKUP(A8558,Questionnaire!A:KQ,71,FALSE)),"#",VLOOKUP(A8558,Questionnaire!A:KQ,71,FALSE))</f>
        <v>#</v>
      </c>
    </row>
    <row r="8559" spans="1:2">
      <c r="A8559" t="s">
        <v>258</v>
      </c>
      <c r="B8559" t="str">
        <f>IF(ISNA(VLOOKUP(VLOOKUP(A8559,Questionnaire!A:KQ,71,FALSE),'CORA Encoding'!M:N,2,FALSE)),"#",VLOOKUP(VLOOKUP(A8559,Questionnaire!A:KQ,71,FALSE),'CORA Encoding'!M:N,2,FALSE))</f>
        <v>#</v>
      </c>
    </row>
    <row r="8560" spans="1:2">
      <c r="A8560" t="s">
        <v>261</v>
      </c>
      <c r="B8560" t="str">
        <f>IF(ISBLANK(VLOOKUP(A8560,Questionnaire!A:KQ,71,FALSE)),"#",VLOOKUP(A8560,Questionnaire!A:KQ,71,FALSE))</f>
        <v>#</v>
      </c>
    </row>
    <row r="8561" spans="1:2">
      <c r="A8561" t="s">
        <v>263</v>
      </c>
      <c r="B8561" t="str">
        <f>IF(ISBLANK(VLOOKUP(A8561,Questionnaire!A:KQ,71,FALSE)),"#",VLOOKUP(A8561,Questionnaire!A:KQ,71,FALSE))</f>
        <v>#</v>
      </c>
    </row>
    <row r="8562" spans="1:2">
      <c r="A8562" t="s">
        <v>265</v>
      </c>
      <c r="B8562" t="str">
        <f>IF(ISBLANK(VLOOKUP(A8562,Questionnaire!A:KQ,71,FALSE)),"#",VLOOKUP(A8562,Questionnaire!A:KQ,71,FALSE))</f>
        <v>#</v>
      </c>
    </row>
    <row r="8563" spans="1:2">
      <c r="A8563" t="s">
        <v>267</v>
      </c>
      <c r="B8563" t="str">
        <f>IF(ISBLANK(VLOOKUP(A8563,Questionnaire!A:KQ,71,FALSE)),"#",VLOOKUP(A8563,Questionnaire!A:KQ,71,FALSE))</f>
        <v>#</v>
      </c>
    </row>
    <row r="8564" spans="1:2">
      <c r="A8564" t="s">
        <v>269</v>
      </c>
      <c r="B8564" t="str">
        <f>IF(ISBLANK(VLOOKUP(A8564,Questionnaire!A:KQ,71,FALSE)),"#",VLOOKUP(A8564,Questionnaire!A:KQ,71,FALSE))</f>
        <v>#</v>
      </c>
    </row>
    <row r="8565" spans="1:2">
      <c r="A8565" t="s">
        <v>274</v>
      </c>
      <c r="B8565" t="str">
        <f>IF(ISBLANK(VLOOKUP(A8565,Questionnaire!A:KQ,71,FALSE)),"#",VLOOKUP(A8565,Questionnaire!A:KQ,71,FALSE))</f>
        <v>#</v>
      </c>
    </row>
    <row r="8566" spans="1:2">
      <c r="A8566" t="s">
        <v>276</v>
      </c>
      <c r="B8566" t="str">
        <f>IF(ISBLANK(VLOOKUP(A8566,Questionnaire!A:KQ,71,FALSE)),"#",VLOOKUP(A8566,Questionnaire!A:KQ,71,FALSE))</f>
        <v>#</v>
      </c>
    </row>
    <row r="8567" spans="1:2">
      <c r="A8567" t="s">
        <v>278</v>
      </c>
      <c r="B8567" t="str">
        <f>IF(ISBLANK(VLOOKUP(A8567,Questionnaire!A:KQ,71,FALSE)),"#",VLOOKUP(A8567,Questionnaire!A:KQ,71,FALSE))</f>
        <v>#</v>
      </c>
    </row>
    <row r="8568" spans="1:2">
      <c r="A8568" t="s">
        <v>280</v>
      </c>
      <c r="B8568" t="str">
        <f>IF(ISBLANK(VLOOKUP(A8568,Questionnaire!A:KQ,71,FALSE)),"#",VLOOKUP(A8568,Questionnaire!A:KQ,71,FALSE))</f>
        <v>#</v>
      </c>
    </row>
    <row r="8569" spans="1:2">
      <c r="A8569" t="s">
        <v>282</v>
      </c>
      <c r="B8569" t="str">
        <f>IF(ISBLANK(VLOOKUP(A8569,Questionnaire!A:KQ,71,FALSE)),"#",VLOOKUP(A8569,Questionnaire!A:KQ,71,FALSE))</f>
        <v>#</v>
      </c>
    </row>
    <row r="8570" spans="1:2">
      <c r="A8570" t="s">
        <v>286</v>
      </c>
      <c r="B8570" t="str">
        <f>IF(ISBLANK(VLOOKUP(A8570,Questionnaire!A:KQ,71,FALSE)),"#",VLOOKUP(A8570,Questionnaire!A:KQ,71,FALSE))</f>
        <v>#</v>
      </c>
    </row>
    <row r="8571" spans="1:2">
      <c r="A8571" t="s">
        <v>288</v>
      </c>
      <c r="B8571" t="str">
        <f>IF(ISBLANK(VLOOKUP(A8571,Questionnaire!A:KQ,71,FALSE)),"#",VLOOKUP(A8571,Questionnaire!A:KQ,71,FALSE))</f>
        <v>#</v>
      </c>
    </row>
    <row r="8572" spans="1:2">
      <c r="A8572" t="s">
        <v>290</v>
      </c>
      <c r="B8572" t="str">
        <f>IF(ISBLANK(VLOOKUP(A8572,Questionnaire!A:KQ,71,FALSE)),"#",VLOOKUP(A8572,Questionnaire!A:KQ,71,FALSE))</f>
        <v>#</v>
      </c>
    </row>
    <row r="8573" spans="1:2">
      <c r="A8573" t="s">
        <v>292</v>
      </c>
      <c r="B8573" t="str">
        <f>IF(ISBLANK(VLOOKUP(A8573,Questionnaire!A:KQ,71,FALSE)),"#",VLOOKUP(A8573,Questionnaire!A:KQ,71,FALSE))</f>
        <v>#</v>
      </c>
    </row>
    <row r="8574" spans="1:2">
      <c r="A8574" t="s">
        <v>294</v>
      </c>
      <c r="B8574" t="str">
        <f>IF(ISBLANK(VLOOKUP(A8574,Questionnaire!A:KQ,71,FALSE)),"#",VLOOKUP(A8574,Questionnaire!A:KQ,71,FALSE))</f>
        <v>#</v>
      </c>
    </row>
    <row r="8575" spans="1:2">
      <c r="A8575" t="s">
        <v>296</v>
      </c>
      <c r="B8575" t="str">
        <f>IF(ISBLANK(VLOOKUP(A8575,Questionnaire!A:KQ,71,FALSE)),"#",VLOOKUP(A8575,Questionnaire!A:KQ,71,FALSE))</f>
        <v>#</v>
      </c>
    </row>
    <row r="8576" spans="1:2">
      <c r="A8576" t="s">
        <v>301</v>
      </c>
      <c r="B8576" t="str">
        <f>IF(ISBLANK(VLOOKUP(A8576,Questionnaire!A:KQ,71,FALSE)),"#",VLOOKUP(A8576,Questionnaire!A:KQ,71,FALSE))</f>
        <v>#</v>
      </c>
    </row>
    <row r="8577" spans="1:2">
      <c r="A8577" t="s">
        <v>303</v>
      </c>
      <c r="B8577" t="str">
        <f>IF(ISBLANK(VLOOKUP(A8577,Questionnaire!A:KQ,71,FALSE)),"#",VLOOKUP(A8577,Questionnaire!A:KQ,71,FALSE))</f>
        <v>#</v>
      </c>
    </row>
    <row r="8578" spans="1:2">
      <c r="A8578" t="s">
        <v>305</v>
      </c>
      <c r="B8578" t="str">
        <f>IF(ISBLANK(VLOOKUP(A8578,Questionnaire!A:KQ,71,FALSE)),"#",VLOOKUP(A8578,Questionnaire!A:KQ,71,FALSE))</f>
        <v>#</v>
      </c>
    </row>
    <row r="8579" spans="1:2">
      <c r="A8579" t="s">
        <v>307</v>
      </c>
      <c r="B8579" t="str">
        <f>IF(ISBLANK(VLOOKUP(A8579,Questionnaire!A:KQ,71,FALSE)),"#",VLOOKUP(A8579,Questionnaire!A:KQ,71,FALSE))</f>
        <v>#</v>
      </c>
    </row>
    <row r="8580" spans="1:2">
      <c r="A8580" t="s">
        <v>311</v>
      </c>
      <c r="B8580" t="str">
        <f>IF(ISBLANK(VLOOKUP(A8580,Questionnaire!A:KQ,71,FALSE)),"#",VLOOKUP(A8580,Questionnaire!A:KQ,71,FALSE))</f>
        <v>#</v>
      </c>
    </row>
    <row r="8581" spans="1:2">
      <c r="A8581" t="s">
        <v>313</v>
      </c>
      <c r="B8581" t="str">
        <f>IF(ISBLANK(VLOOKUP(A8581,Questionnaire!A:KQ,71,FALSE)),"#",VLOOKUP(A8581,Questionnaire!A:KQ,71,FALSE))</f>
        <v>#</v>
      </c>
    </row>
    <row r="8582" spans="1:2">
      <c r="A8582" t="s">
        <v>314</v>
      </c>
      <c r="B8582" t="str">
        <f>IF(ISBLANK(VLOOKUP(A8582,Questionnaire!A:KQ,71,FALSE)),"#",VLOOKUP(A8582,Questionnaire!A:KQ,71,FALSE))</f>
        <v>#</v>
      </c>
    </row>
    <row r="8583" spans="1:2">
      <c r="A8583" t="s">
        <v>315</v>
      </c>
      <c r="B8583" t="str">
        <f>IF(ISBLANK(VLOOKUP(A8583,Questionnaire!A:KQ,71,FALSE)),"#",VLOOKUP(A8583,Questionnaire!A:KQ,71,FALSE))</f>
        <v>#</v>
      </c>
    </row>
    <row r="8584" spans="1:2">
      <c r="A8584" t="s">
        <v>317</v>
      </c>
      <c r="B8584" t="str">
        <f>IF(ISBLANK(VLOOKUP(A8584,Questionnaire!A:KQ,71,FALSE)),"#",VLOOKUP(A8584,Questionnaire!A:KQ,71,FALSE))</f>
        <v>#</v>
      </c>
    </row>
    <row r="8585" spans="1:2">
      <c r="A8585" t="s">
        <v>319</v>
      </c>
      <c r="B8585" t="str">
        <f>IF(ISBLANK(VLOOKUP(A8585,Questionnaire!A:KQ,71,FALSE)),"#",VLOOKUP(A8585,Questionnaire!A:KQ,71,FALSE))</f>
        <v>#</v>
      </c>
    </row>
    <row r="8586" spans="1:2">
      <c r="A8586" t="s">
        <v>322</v>
      </c>
      <c r="B8586" t="str">
        <f>IF(ISBLANK(VLOOKUP(A8586,Questionnaire!A:KQ,71,FALSE)),"#",VLOOKUP(A8586,Questionnaire!A:KQ,71,FALSE))</f>
        <v>#</v>
      </c>
    </row>
    <row r="8587" spans="1:2">
      <c r="A8587" t="s">
        <v>326</v>
      </c>
      <c r="B8587" t="str">
        <f>IF(ISBLANK(VLOOKUP(A8587,Questionnaire!A:KQ,71,FALSE)),"#",VLOOKUP(A8587,Questionnaire!A:KQ,71,FALSE))</f>
        <v>#</v>
      </c>
    </row>
    <row r="8588" spans="1:2">
      <c r="A8588" t="s">
        <v>328</v>
      </c>
      <c r="B8588" t="str">
        <f>IF(ISBLANK(VLOOKUP(A8588,Questionnaire!A:KQ,71,FALSE)),"#",VLOOKUP(A8588,Questionnaire!A:KQ,71,FALSE))</f>
        <v>#</v>
      </c>
    </row>
    <row r="8589" spans="1:2">
      <c r="A8589" t="s">
        <v>332</v>
      </c>
      <c r="B8589" t="str">
        <f>IF(ISBLANK(VLOOKUP(A8589,Questionnaire!A:KQ,71,FALSE)),"#",VLOOKUP(A8589,Questionnaire!A:KQ,71,FALSE))</f>
        <v>#</v>
      </c>
    </row>
    <row r="8590" spans="1:2">
      <c r="A8590" t="s">
        <v>333</v>
      </c>
      <c r="B8590" t="str">
        <f>IF(ISBLANK(VLOOKUP(A8590,Questionnaire!A:KQ,71,FALSE)),"#",VLOOKUP(A8590,Questionnaire!A:KQ,71,FALSE))</f>
        <v>#</v>
      </c>
    </row>
    <row r="8591" spans="1:2">
      <c r="A8591" t="s">
        <v>334</v>
      </c>
      <c r="B8591" t="str">
        <f>IF(ISBLANK(VLOOKUP(A8591,Questionnaire!A:KQ,71,FALSE)),"#",VLOOKUP(A8591,Questionnaire!A:KQ,71,FALSE))</f>
        <v>#</v>
      </c>
    </row>
    <row r="8592" spans="1:2">
      <c r="A8592" t="s">
        <v>335</v>
      </c>
      <c r="B8592" t="str">
        <f>IF(ISBLANK(VLOOKUP(A8592,Questionnaire!A:KQ,71,FALSE)),"#",VLOOKUP(A8592,Questionnaire!A:KQ,71,FALSE))</f>
        <v>#</v>
      </c>
    </row>
    <row r="8593" spans="1:2">
      <c r="A8593" t="s">
        <v>336</v>
      </c>
      <c r="B8593" t="str">
        <f>IF(ISBLANK(VLOOKUP(A8593,Questionnaire!A:KQ,71,FALSE)),"#",VLOOKUP(A8593,Questionnaire!A:KQ,71,FALSE))</f>
        <v>#</v>
      </c>
    </row>
    <row r="8594" spans="1:2">
      <c r="A8594" t="s">
        <v>337</v>
      </c>
      <c r="B8594" t="str">
        <f>IF(ISBLANK(VLOOKUP(A8594,Questionnaire!A:KQ,71,FALSE)),"#",VLOOKUP(A8594,Questionnaire!A:KQ,71,FALSE))</f>
        <v>#</v>
      </c>
    </row>
    <row r="8595" spans="1:2">
      <c r="A8595" t="s">
        <v>338</v>
      </c>
      <c r="B8595" t="str">
        <f>IF(ISBLANK(VLOOKUP(A8595,Questionnaire!A:KQ,71,FALSE)),"#",VLOOKUP(A8595,Questionnaire!A:KQ,71,FALSE))</f>
        <v>#</v>
      </c>
    </row>
    <row r="8596" spans="1:2">
      <c r="A8596" t="s">
        <v>339</v>
      </c>
      <c r="B8596" t="str">
        <f>IF(ISBLANK(VLOOKUP(A8596,Questionnaire!A:KQ,71,FALSE)),"#",VLOOKUP(A8596,Questionnaire!A:KQ,71,FALSE))</f>
        <v>#</v>
      </c>
    </row>
    <row r="8597" spans="1:2">
      <c r="A8597" t="s">
        <v>340</v>
      </c>
      <c r="B8597" t="str">
        <f>IF(ISBLANK(VLOOKUP(A8597,Questionnaire!A:KQ,71,FALSE)),"#",VLOOKUP(A8597,Questionnaire!A:KQ,71,FALSE))</f>
        <v>#</v>
      </c>
    </row>
    <row r="8598" spans="1:2">
      <c r="A8598" t="s">
        <v>341</v>
      </c>
      <c r="B8598" t="str">
        <f>IF(ISBLANK(VLOOKUP(A8598,Questionnaire!A:KQ,71,FALSE)),"#",VLOOKUP(A8598,Questionnaire!A:KQ,71,FALSE))</f>
        <v>#</v>
      </c>
    </row>
    <row r="8599" spans="1:2">
      <c r="A8599" t="s">
        <v>342</v>
      </c>
      <c r="B8599" t="str">
        <f>IF(ISBLANK(VLOOKUP(A8599,Questionnaire!A:KQ,71,FALSE)),"#",VLOOKUP(A8599,Questionnaire!A:KQ,71,FALSE))</f>
        <v>#</v>
      </c>
    </row>
    <row r="8600" spans="1:2">
      <c r="A8600" t="s">
        <v>343</v>
      </c>
      <c r="B8600" t="str">
        <f>IF(ISBLANK(VLOOKUP(A8600,Questionnaire!A:KQ,71,FALSE)),"#",VLOOKUP(A8600,Questionnaire!A:KQ,71,FALSE))</f>
        <v>#</v>
      </c>
    </row>
    <row r="8601" spans="1:2">
      <c r="A8601" t="s">
        <v>344</v>
      </c>
      <c r="B8601" t="str">
        <f>IF(ISBLANK(VLOOKUP(A8601,Questionnaire!A:KQ,71,FALSE)),"#",VLOOKUP(A8601,Questionnaire!A:KQ,71,FALSE))</f>
        <v>#</v>
      </c>
    </row>
    <row r="8602" spans="1:2">
      <c r="A8602" t="s">
        <v>345</v>
      </c>
      <c r="B8602" t="str">
        <f>IF(ISBLANK(VLOOKUP(A8602,Questionnaire!A:KQ,71,FALSE)),"#",VLOOKUP(A8602,Questionnaire!A:KQ,71,FALSE))</f>
        <v>#</v>
      </c>
    </row>
    <row r="8603" spans="1:2">
      <c r="A8603" t="s">
        <v>348</v>
      </c>
      <c r="B8603" t="str">
        <f>IF(ISBLANK(VLOOKUP(A8603,Questionnaire!A:KQ,71,FALSE)),"#",VLOOKUP(A8603,Questionnaire!A:KQ,71,FALSE))</f>
        <v>#</v>
      </c>
    </row>
    <row r="8604" spans="1:2">
      <c r="A8604" t="s">
        <v>353</v>
      </c>
      <c r="B8604" t="str">
        <f>IF(ISBLANK(VLOOKUP(A8604,Questionnaire!A:KQ,71,FALSE)),"#",VLOOKUP(A8604,Questionnaire!A:KQ,71,FALSE))</f>
        <v>#</v>
      </c>
    </row>
    <row r="8605" spans="1:2">
      <c r="A8605" t="s">
        <v>354</v>
      </c>
      <c r="B8605" t="str">
        <f>IF(ISBLANK(VLOOKUP(A8605,Questionnaire!A:KQ,71,FALSE)),"#",VLOOKUP(A8605,Questionnaire!A:KQ,71,FALSE))</f>
        <v>#</v>
      </c>
    </row>
    <row r="8606" spans="1:2">
      <c r="A8606" t="s">
        <v>355</v>
      </c>
      <c r="B8606" t="str">
        <f>IF(ISBLANK(VLOOKUP(A8606,Questionnaire!A:KQ,71,FALSE)),"#",VLOOKUP(A8606,Questionnaire!A:KQ,71,FALSE))</f>
        <v>#</v>
      </c>
    </row>
    <row r="8607" spans="1:2">
      <c r="A8607" t="s">
        <v>356</v>
      </c>
      <c r="B8607" t="str">
        <f>IF(ISBLANK(VLOOKUP(A8607,Questionnaire!A:KQ,71,FALSE)),"#",VLOOKUP(A8607,Questionnaire!A:KQ,71,FALSE))</f>
        <v>#</v>
      </c>
    </row>
    <row r="8608" spans="1:2">
      <c r="A8608" t="s">
        <v>357</v>
      </c>
      <c r="B8608" t="str">
        <f>IF(ISBLANK(VLOOKUP(A8608,Questionnaire!A:KQ,71,FALSE)),"#",VLOOKUP(A8608,Questionnaire!A:KQ,71,FALSE))</f>
        <v>#</v>
      </c>
    </row>
    <row r="8609" spans="1:2">
      <c r="A8609" t="s">
        <v>360</v>
      </c>
      <c r="B8609" t="str">
        <f>IF(ISBLANK(VLOOKUP(A8609,Questionnaire!A:KQ,71,FALSE)),"#",VLOOKUP(A8609,Questionnaire!A:KQ,71,FALSE))</f>
        <v>#</v>
      </c>
    </row>
    <row r="8610" spans="1:2">
      <c r="A8610" t="s">
        <v>362</v>
      </c>
      <c r="B8610" t="str">
        <f>IF(ISBLANK(VLOOKUP(A8610,Questionnaire!A:KQ,71,FALSE)),"#",VLOOKUP(A8610,Questionnaire!A:KQ,71,FALSE))</f>
        <v>#</v>
      </c>
    </row>
    <row r="8611" spans="1:2">
      <c r="A8611" t="s">
        <v>363</v>
      </c>
      <c r="B8611" t="str">
        <f>IF(ISBLANK(VLOOKUP(A8611,Questionnaire!A:KQ,71,FALSE)),"#",VLOOKUP(A8611,Questionnaire!A:KQ,71,FALSE))</f>
        <v>#</v>
      </c>
    </row>
    <row r="8612" spans="1:2">
      <c r="A8612" t="s">
        <v>364</v>
      </c>
      <c r="B8612" t="str">
        <f>IF(ISBLANK(VLOOKUP(A8612,Questionnaire!A:KQ,71,FALSE)),"#",VLOOKUP(A8612,Questionnaire!A:KQ,71,FALSE))</f>
        <v>#</v>
      </c>
    </row>
    <row r="8613" spans="1:2">
      <c r="A8613" t="s">
        <v>365</v>
      </c>
      <c r="B8613" t="str">
        <f>IF(ISBLANK(VLOOKUP(A8613,Questionnaire!A:KQ,71,FALSE)),"#",VLOOKUP(A8613,Questionnaire!A:KQ,71,FALSE))</f>
        <v>#</v>
      </c>
    </row>
    <row r="8614" spans="1:2">
      <c r="A8614" t="s">
        <v>366</v>
      </c>
      <c r="B8614" t="str">
        <f>IF(ISBLANK(VLOOKUP(A8614,Questionnaire!A:KQ,71,FALSE)),"#",VLOOKUP(A8614,Questionnaire!A:KQ,71,FALSE))</f>
        <v>#</v>
      </c>
    </row>
    <row r="8615" spans="1:2">
      <c r="A8615" t="s">
        <v>371</v>
      </c>
      <c r="B8615" t="str">
        <f>IF(ISBLANK(VLOOKUP(A8615,Questionnaire!A:KQ,71,FALSE)),"#",VLOOKUP(A8615,Questionnaire!A:KQ,71,FALSE))</f>
        <v>#</v>
      </c>
    </row>
    <row r="8616" spans="1:2">
      <c r="A8616" t="s">
        <v>372</v>
      </c>
      <c r="B8616" t="str">
        <f>IF(ISBLANK(VLOOKUP(A8616,Questionnaire!A:KQ,71,FALSE)),"#",VLOOKUP(A8616,Questionnaire!A:KQ,71,FALSE))</f>
        <v>#</v>
      </c>
    </row>
    <row r="8617" spans="1:2">
      <c r="A8617" t="s">
        <v>373</v>
      </c>
      <c r="B8617" t="str">
        <f>IF(ISBLANK(VLOOKUP(A8617,Questionnaire!A:KQ,71,FALSE)),"#",VLOOKUP(A8617,Questionnaire!A:KQ,71,FALSE))</f>
        <v>#</v>
      </c>
    </row>
    <row r="8618" spans="1:2">
      <c r="A8618" t="s">
        <v>374</v>
      </c>
      <c r="B8618" t="str">
        <f>IF(ISBLANK(VLOOKUP(A8618,Questionnaire!A:KQ,71,FALSE)),"#",VLOOKUP(A8618,Questionnaire!A:KQ,71,FALSE))</f>
        <v>#</v>
      </c>
    </row>
    <row r="8619" spans="1:2">
      <c r="A8619" t="s">
        <v>377</v>
      </c>
      <c r="B8619" t="str">
        <f>IF(ISBLANK(VLOOKUP(A8619,Questionnaire!A:KQ,71,FALSE)),"#",VLOOKUP(A8619,Questionnaire!A:KQ,71,FALSE))</f>
        <v>#</v>
      </c>
    </row>
    <row r="8620" spans="1:2">
      <c r="A8620" t="s">
        <v>379</v>
      </c>
      <c r="B8620" t="str">
        <f>IF(ISBLANK(VLOOKUP(A8620,Questionnaire!A:KQ,71,FALSE)),"#",VLOOKUP(A8620,Questionnaire!A:KQ,71,FALSE))</f>
        <v>#</v>
      </c>
    </row>
    <row r="8621" spans="1:2">
      <c r="A8621" t="s">
        <v>380</v>
      </c>
      <c r="B8621" t="str">
        <f>IF(ISBLANK(VLOOKUP(A8621,Questionnaire!A:KQ,71,FALSE)),"#",VLOOKUP(A8621,Questionnaire!A:KQ,71,FALSE))</f>
        <v>#</v>
      </c>
    </row>
    <row r="8622" spans="1:2">
      <c r="A8622" t="s">
        <v>381</v>
      </c>
      <c r="B8622" t="str">
        <f>IF(ISBLANK(VLOOKUP(A8622,Questionnaire!A:KQ,71,FALSE)),"#",VLOOKUP(A8622,Questionnaire!A:KQ,71,FALSE))</f>
        <v>#</v>
      </c>
    </row>
    <row r="8623" spans="1:2">
      <c r="A8623" t="s">
        <v>382</v>
      </c>
      <c r="B8623" t="str">
        <f>IF(ISBLANK(VLOOKUP(A8623,Questionnaire!A:KQ,71,FALSE)),"#",VLOOKUP(A8623,Questionnaire!A:KQ,71,FALSE))</f>
        <v>#</v>
      </c>
    </row>
    <row r="8624" spans="1:2">
      <c r="A8624" t="s">
        <v>384</v>
      </c>
      <c r="B8624" t="str">
        <f>IF(ISBLANK(VLOOKUP(A8624,Questionnaire!A:KQ,71,FALSE)),"#",VLOOKUP(A8624,Questionnaire!A:KQ,71,FALSE))</f>
        <v>#</v>
      </c>
    </row>
    <row r="8625" spans="1:2">
      <c r="A8625" t="s">
        <v>387</v>
      </c>
      <c r="B8625" t="str">
        <f>IF(ISBLANK(VLOOKUP(A8625,Questionnaire!A:KQ,71,FALSE)),"#",VLOOKUP(A8625,Questionnaire!A:KQ,71,FALSE))</f>
        <v>#</v>
      </c>
    </row>
    <row r="8626" spans="1:2">
      <c r="A8626" t="s">
        <v>391</v>
      </c>
      <c r="B8626" t="str">
        <f>IF(ISBLANK(VLOOKUP(A8626,Questionnaire!A:KQ,71,FALSE)),"#",VLOOKUP(A8626,Questionnaire!A:KQ,71,FALSE))</f>
        <v>#</v>
      </c>
    </row>
    <row r="8627" spans="1:2">
      <c r="A8627" t="s">
        <v>393</v>
      </c>
      <c r="B8627" t="str">
        <f>IF(ISBLANK(VLOOKUP(A8627,Questionnaire!A:KQ,71,FALSE)),"#",VLOOKUP(A8627,Questionnaire!A:KQ,71,FALSE))</f>
        <v>#</v>
      </c>
    </row>
    <row r="8628" spans="1:2">
      <c r="A8628" t="s">
        <v>395</v>
      </c>
      <c r="B8628" t="str">
        <f>IF(ISBLANK(VLOOKUP(A8628,Questionnaire!A:KQ,71,FALSE)),"#",VLOOKUP(A8628,Questionnaire!A:KQ,71,FALSE))</f>
        <v>#</v>
      </c>
    </row>
    <row r="8629" spans="1:2">
      <c r="A8629" t="s">
        <v>398</v>
      </c>
      <c r="B8629" t="str">
        <f>IF(ISBLANK(VLOOKUP(A8629,Questionnaire!A:KQ,71,FALSE)),"#",VLOOKUP(A8629,Questionnaire!A:KQ,71,FALSE))</f>
        <v>#</v>
      </c>
    </row>
    <row r="8630" spans="1:2">
      <c r="A8630" t="s">
        <v>402</v>
      </c>
      <c r="B8630" t="str">
        <f>IF(ISBLANK(VLOOKUP(A8630,Questionnaire!A:KQ,71,FALSE)),"#",VLOOKUP(A8630,Questionnaire!A:KQ,71,FALSE))</f>
        <v>#</v>
      </c>
    </row>
    <row r="8631" spans="1:2">
      <c r="A8631" t="s">
        <v>405</v>
      </c>
      <c r="B8631" t="str">
        <f>IF(ISBLANK(VLOOKUP(A8631,Questionnaire!A:KQ,71,FALSE)),"#",VLOOKUP(A8631,Questionnaire!A:KQ,71,FALSE))</f>
        <v>#</v>
      </c>
    </row>
    <row r="8632" spans="1:2">
      <c r="A8632" t="s">
        <v>409</v>
      </c>
      <c r="B8632" t="str">
        <f>IF(ISBLANK(VLOOKUP(A8632,Questionnaire!A:KQ,71,FALSE)),"#",VLOOKUP(A8632,Questionnaire!A:KQ,71,FALSE))</f>
        <v>#</v>
      </c>
    </row>
    <row r="8633" spans="1:2">
      <c r="A8633" t="s">
        <v>412</v>
      </c>
      <c r="B8633" t="str">
        <f>IF(ISBLANK(VLOOKUP(A8633,Questionnaire!A:KQ,71,FALSE)),"#",VLOOKUP(A8633,Questionnaire!A:KQ,71,FALSE))</f>
        <v>#</v>
      </c>
    </row>
    <row r="8634" spans="1:2">
      <c r="A8634" t="s">
        <v>415</v>
      </c>
      <c r="B8634" t="str">
        <f>IF(ISBLANK(VLOOKUP(A8634,Questionnaire!A:KQ,71,FALSE)),"#",VLOOKUP(A8634,Questionnaire!A:KQ,71,FALSE))</f>
        <v>#</v>
      </c>
    </row>
    <row r="8635" spans="1:2">
      <c r="A8635" t="s">
        <v>418</v>
      </c>
      <c r="B8635" t="str">
        <f>IF(ISBLANK(VLOOKUP(A8635,Questionnaire!A:KQ,71,FALSE)),"#",VLOOKUP(A8635,Questionnaire!A:KQ,71,FALSE))</f>
        <v>#</v>
      </c>
    </row>
    <row r="8636" spans="1:2">
      <c r="A8636" t="s">
        <v>421</v>
      </c>
      <c r="B8636" t="str">
        <f>IF(ISBLANK(VLOOKUP(A8636,Questionnaire!A:KQ,71,FALSE)),"#",VLOOKUP(A8636,Questionnaire!A:KQ,71,FALSE))</f>
        <v>#</v>
      </c>
    </row>
    <row r="8637" spans="1:2">
      <c r="A8637" t="s">
        <v>424</v>
      </c>
      <c r="B8637" t="str">
        <f>IF(ISBLANK(VLOOKUP(A8637,Questionnaire!A:KQ,71,FALSE)),"#",VLOOKUP(A8637,Questionnaire!A:KQ,71,FALSE))</f>
        <v>#</v>
      </c>
    </row>
    <row r="8638" spans="1:2">
      <c r="A8638" t="s">
        <v>429</v>
      </c>
      <c r="B8638" t="str">
        <f>IF(ISBLANK(VLOOKUP(A8638,Questionnaire!A:KQ,71,FALSE)),"#",VLOOKUP(A8638,Questionnaire!A:KQ,71,FALSE))</f>
        <v>#</v>
      </c>
    </row>
    <row r="8639" spans="1:2">
      <c r="A8639" t="s">
        <v>432</v>
      </c>
      <c r="B8639" t="str">
        <f>IF(ISBLANK(VLOOKUP(A8639,Questionnaire!A:KQ,71,FALSE)),"#",VLOOKUP(A8639,Questionnaire!A:KQ,71,FALSE))</f>
        <v>#</v>
      </c>
    </row>
    <row r="8640" spans="1:2">
      <c r="A8640" t="s">
        <v>435</v>
      </c>
      <c r="B8640" t="str">
        <f>IF(ISBLANK(VLOOKUP(A8640,Questionnaire!A:KQ,71,FALSE)),"#",VLOOKUP(A8640,Questionnaire!A:KQ,71,FALSE))</f>
        <v>#</v>
      </c>
    </row>
    <row r="8641" spans="1:3">
      <c r="A8641" t="s">
        <v>437</v>
      </c>
      <c r="B8641" t="str">
        <f>IF(ISBLANK(VLOOKUP(A8641,Questionnaire!A:KQ,71,FALSE)),"#",VLOOKUP(A8641,Questionnaire!A:KQ,71,FALSE))</f>
        <v>#</v>
      </c>
    </row>
    <row r="8642" spans="1:3">
      <c r="A8642" t="s">
        <v>439</v>
      </c>
      <c r="B8642" t="str">
        <f>IF(ISBLANK(VLOOKUP(A8642,Questionnaire!A:KQ,71,FALSE)),"#",VLOOKUP(A8642,Questionnaire!A:KQ,71,FALSE))</f>
        <v>#</v>
      </c>
    </row>
    <row r="8643" spans="1:3">
      <c r="A8643" t="s">
        <v>442</v>
      </c>
      <c r="B8643" t="str">
        <f>IF(ISBLANK(VLOOKUP(A8643,Questionnaire!A:KQ,71,FALSE)),"#",VLOOKUP(A8643,Questionnaire!A:KQ,71,FALSE))</f>
        <v>#</v>
      </c>
    </row>
    <row r="8644" spans="1:3">
      <c r="A8644" t="s">
        <v>445</v>
      </c>
      <c r="B8644" t="str">
        <f>IF(ISBLANK(VLOOKUP(A8644,Questionnaire!A:KQ,71,FALSE)),"#",VLOOKUP(A8644,Questionnaire!A:KQ,71,FALSE))</f>
        <v>#</v>
      </c>
    </row>
    <row r="8645" spans="1:3">
      <c r="A8645" t="s">
        <v>448</v>
      </c>
      <c r="B8645" t="str">
        <f>IF(ISBLANK(VLOOKUP(A8645,Questionnaire!A:KQ,71,FALSE)),"#",VLOOKUP(A8645,Questionnaire!A:KQ,71,FALSE))</f>
        <v>#</v>
      </c>
    </row>
    <row r="8646" spans="1:3">
      <c r="A8646" t="s">
        <v>452</v>
      </c>
      <c r="B8646" t="str">
        <f>IF(ISBLANK(VLOOKUP(A8646,Questionnaire!A:KQ,71,FALSE)),"#",VLOOKUP(A8646,Questionnaire!A:KQ,71,FALSE))</f>
        <v>#</v>
      </c>
    </row>
    <row r="8647" spans="1:3">
      <c r="A8647" t="s">
        <v>455</v>
      </c>
      <c r="B8647" t="str">
        <f>IF(ISBLANK(VLOOKUP(A8647,Questionnaire!A:KQ,71,FALSE)),"#",VLOOKUP(A8647,Questionnaire!A:KQ,71,FALSE))</f>
        <v>#</v>
      </c>
    </row>
    <row r="8648" spans="1:3">
      <c r="A8648" t="s">
        <v>458</v>
      </c>
      <c r="B8648" t="str">
        <f>IF(ISBLANK(VLOOKUP(A8648,Questionnaire!A:KQ,71,FALSE)),"#",VLOOKUP(A8648,Questionnaire!A:KQ,71,FALSE))</f>
        <v>#</v>
      </c>
    </row>
    <row r="8649" spans="1:3">
      <c r="A8649" t="s">
        <v>461</v>
      </c>
      <c r="B8649" t="str">
        <f>IF(ISBLANK(VLOOKUP(A8649,Questionnaire!A:KQ,71,FALSE)),"#",VLOOKUP(A8649,Questionnaire!A:KQ,71,FALSE))</f>
        <v>#</v>
      </c>
    </row>
    <row r="8650" spans="1:3">
      <c r="A8650" t="s">
        <v>465</v>
      </c>
      <c r="B8650" t="str">
        <f>IF(ISBLANK(VLOOKUP(A8650,Questionnaire!A:KQ,71,FALSE)),"#",VLOOKUP(A8650,Questionnaire!A:KQ,71,FALSE))</f>
        <v>#</v>
      </c>
    </row>
    <row r="8651" spans="1:3">
      <c r="A8651" t="s">
        <v>467</v>
      </c>
      <c r="B8651" t="str">
        <f>IF(ISBLANK(VLOOKUP(A8651,Questionnaire!A:KQ,71,FALSE)),"#",VLOOKUP(A8651,Questionnaire!A:KQ,71,FALSE))</f>
        <v>#</v>
      </c>
    </row>
    <row r="8652" spans="1:3">
      <c r="A8652" t="s">
        <v>469</v>
      </c>
      <c r="B8652" t="str">
        <f>IF(ISBLANK(VLOOKUP(A8652,Questionnaire!A:KQ,71,FALSE)),"#",VLOOKUP(A8652,Questionnaire!A:KQ,71,FALSE))</f>
        <v>#</v>
      </c>
    </row>
    <row r="8653" spans="1:3">
      <c r="A8653" t="s">
        <v>471</v>
      </c>
      <c r="B8653" t="str">
        <f>IF(ISBLANK(VLOOKUP(A8653,Questionnaire!A:KQ,71,FALSE)),"#",VLOOKUP(A8653,Questionnaire!A:KQ,71,FALSE))</f>
        <v>#</v>
      </c>
    </row>
    <row r="8654" spans="1:3">
      <c r="A8654" t="s">
        <v>473</v>
      </c>
      <c r="B8654" t="str">
        <f>IF(ISBLANK(VLOOKUP(A8654,Questionnaire!A:KQ,71,FALSE)),"#",VLOOKUP(A8654,Questionnaire!A:KQ,71,FALSE))</f>
        <v>#</v>
      </c>
    </row>
    <row r="8655" spans="1:3">
      <c r="A8655" t="s">
        <v>475</v>
      </c>
      <c r="B8655" t="str">
        <f>IF(ISBLANK(VLOOKUP(A8655,Questionnaire!A:KQ,71,FALSE)),"#",VLOOKUP(A8655,Questionnaire!A:KQ,71,FALSE))</f>
        <v>#</v>
      </c>
    </row>
    <row r="8656" spans="1:3">
      <c r="A8656" t="s">
        <v>185</v>
      </c>
      <c r="B8656" t="str">
        <f>IF(ISBLANK(VLOOKUP(A8656,Questionnaire!A:KQ,72,FALSE)),"#",VLOOKUP(A8656,Questionnaire!A:KQ,72,FALSE))</f>
        <v>#</v>
      </c>
      <c r="C8656">
        <v>69</v>
      </c>
    </row>
    <row r="8657" spans="1:2">
      <c r="A8657" t="s">
        <v>187</v>
      </c>
      <c r="B8657" t="str">
        <f>IF(ISNA(VLOOKUP(VLOOKUP(A8657,Questionnaire!A:KQ,72,FALSE),'CORA Encoding'!D:E,2,FALSE)),"#",VLOOKUP(VLOOKUP(A8657,Questionnaire!A:KQ,72,FALSE),'CORA Encoding'!D:E,2,FALSE))</f>
        <v>#</v>
      </c>
    </row>
    <row r="8658" spans="1:2">
      <c r="A8658" t="s">
        <v>189</v>
      </c>
      <c r="B8658" t="str">
        <f>IF(ISNA(VLOOKUP(VLOOKUP(A8658,Questionnaire!A:KQ,72,FALSE),'CORA Encoding'!G:H,2,FALSE)),"#",VLOOKUP(VLOOKUP(A8658,Questionnaire!A:KQ,72,FALSE),'CORA Encoding'!G:H,2,FALSE))</f>
        <v>#</v>
      </c>
    </row>
    <row r="8659" spans="1:2">
      <c r="A8659" t="s">
        <v>191</v>
      </c>
      <c r="B8659" t="str">
        <f>IF(ISNA(VLOOKUP(VLOOKUP(A8659,Questionnaire!A:KQ,72,FALSE),'Country List'!E:F,2,FALSE)),"#",VLOOKUP(VLOOKUP(A8659,Questionnaire!A:KQ,72,FALSE),'Country List'!E:F,2,FALSE))</f>
        <v>#</v>
      </c>
    </row>
    <row r="8660" spans="1:2">
      <c r="A8660" t="s">
        <v>193</v>
      </c>
      <c r="B8660" t="str">
        <f>IF(ISNA(VLOOKUP(VLOOKUP(A8660,Questionnaire!A:KQ,72,FALSE),'Industry List'!B:C,2,FALSE)),"#",VLOOKUP(VLOOKUP(A8660,Questionnaire!A:KQ,72,FALSE),'Industry List'!B:C,2,FALSE))</f>
        <v>#</v>
      </c>
    </row>
    <row r="8661" spans="1:2">
      <c r="A8661" t="s">
        <v>197</v>
      </c>
      <c r="B8661" t="str">
        <f>IF(ISBLANK(VLOOKUP(A8661,Questionnaire!A:KQ,72,FALSE)),"#",VLOOKUP(A8661,Questionnaire!A:KQ,72,FALSE))</f>
        <v>#</v>
      </c>
    </row>
    <row r="8662" spans="1:2">
      <c r="A8662" t="s">
        <v>201</v>
      </c>
      <c r="B8662" t="str">
        <f>IF(ISBLANK(VLOOKUP(A8662,Questionnaire!A:KQ,72,FALSE)),"#",VLOOKUP(A8662,Questionnaire!A:KQ,72,FALSE))</f>
        <v>#</v>
      </c>
    </row>
    <row r="8663" spans="1:2">
      <c r="A8663" t="s">
        <v>203</v>
      </c>
      <c r="B8663" t="str">
        <f>IF(ISNA(VLOOKUP(VLOOKUP(A8663,Questionnaire!A:KQ,72,FALSE),'CORA Encoding'!J:K,2,FALSE)),"#",VLOOKUP(VLOOKUP(A8663,Questionnaire!A:KQ,72,FALSE),'CORA Encoding'!J:K,2,FALSE))</f>
        <v>#</v>
      </c>
    </row>
    <row r="8664" spans="1:2">
      <c r="A8664" t="s">
        <v>208</v>
      </c>
      <c r="B8664" t="str">
        <f>IF(ISBLANK(VLOOKUP(A8664,Questionnaire!A:KQ,72,FALSE)),"#",VLOOKUP(A8664,Questionnaire!A:KQ,72,FALSE))</f>
        <v>#</v>
      </c>
    </row>
    <row r="8665" spans="1:2">
      <c r="A8665" t="s">
        <v>213</v>
      </c>
      <c r="B8665" t="str">
        <f>IF(ISBLANK(VLOOKUP(A8665,Questionnaire!A:KQ,72,FALSE)),"#",VLOOKUP(A8665,Questionnaire!A:KQ,72,FALSE))</f>
        <v>#</v>
      </c>
    </row>
    <row r="8666" spans="1:2">
      <c r="A8666" t="s">
        <v>215</v>
      </c>
      <c r="B8666" t="str">
        <f>IF(ISBLANK(VLOOKUP(A8666,Questionnaire!A:KQ,72,FALSE)),"#",VLOOKUP(A8666,Questionnaire!A:KQ,72,FALSE))</f>
        <v>#</v>
      </c>
    </row>
    <row r="8667" spans="1:2">
      <c r="A8667" t="s">
        <v>217</v>
      </c>
      <c r="B8667" t="str">
        <f>IF(ISBLANK(VLOOKUP(A8667,Questionnaire!A:KQ,72,FALSE)),"#",VLOOKUP(A8667,Questionnaire!A:KQ,72,FALSE))</f>
        <v>#</v>
      </c>
    </row>
    <row r="8668" spans="1:2">
      <c r="A8668" t="s">
        <v>219</v>
      </c>
      <c r="B8668" t="str">
        <f>IF(ISBLANK(VLOOKUP(A8668,Questionnaire!A:KQ,72,FALSE)),"#",VLOOKUP(A8668,Questionnaire!A:KQ,72,FALSE))</f>
        <v>#</v>
      </c>
    </row>
    <row r="8669" spans="1:2">
      <c r="A8669" t="s">
        <v>221</v>
      </c>
      <c r="B8669" t="str">
        <f>IF(ISBLANK(VLOOKUP(A8669,Questionnaire!A:KQ,72,FALSE)),"#",VLOOKUP(A8669,Questionnaire!A:KQ,72,FALSE))</f>
        <v>#</v>
      </c>
    </row>
    <row r="8670" spans="1:2">
      <c r="A8670" t="s">
        <v>223</v>
      </c>
      <c r="B8670" t="str">
        <f>IF(ISBLANK(VLOOKUP(A8670,Questionnaire!A:KQ,72,FALSE)),"#",VLOOKUP(A8670,Questionnaire!A:KQ,72,FALSE))</f>
        <v>#</v>
      </c>
    </row>
    <row r="8671" spans="1:2">
      <c r="A8671" t="s">
        <v>225</v>
      </c>
      <c r="B8671" t="str">
        <f>IF(ISBLANK(VLOOKUP(A8671,Questionnaire!A:KQ,72,FALSE)),"#",VLOOKUP(A8671,Questionnaire!A:KQ,72,FALSE))</f>
        <v>#</v>
      </c>
    </row>
    <row r="8672" spans="1:2">
      <c r="A8672" t="s">
        <v>227</v>
      </c>
      <c r="B8672" t="str">
        <f>IF(ISBLANK(VLOOKUP(A8672,Questionnaire!A:KQ,72,FALSE)),"#",VLOOKUP(A8672,Questionnaire!A:KQ,72,FALSE))</f>
        <v>#</v>
      </c>
    </row>
    <row r="8673" spans="1:2">
      <c r="A8673" t="s">
        <v>229</v>
      </c>
      <c r="B8673" t="str">
        <f>IF(ISBLANK(VLOOKUP(A8673,Questionnaire!A:KQ,72,FALSE)),"#",VLOOKUP(A8673,Questionnaire!A:KQ,72,FALSE))</f>
        <v>#</v>
      </c>
    </row>
    <row r="8674" spans="1:2">
      <c r="A8674" t="s">
        <v>231</v>
      </c>
      <c r="B8674" t="str">
        <f>IF(ISBLANK(VLOOKUP(A8674,Questionnaire!A:KQ,72,FALSE)),"#",VLOOKUP(A8674,Questionnaire!A:KQ,72,FALSE))</f>
        <v>#</v>
      </c>
    </row>
    <row r="8675" spans="1:2">
      <c r="A8675" t="s">
        <v>233</v>
      </c>
      <c r="B8675" t="str">
        <f>IF(ISBLANK(VLOOKUP(A8675,Questionnaire!A:KQ,72,FALSE)),"#",VLOOKUP(A8675,Questionnaire!A:KQ,72,FALSE))</f>
        <v>#</v>
      </c>
    </row>
    <row r="8676" spans="1:2">
      <c r="A8676" t="s">
        <v>235</v>
      </c>
      <c r="B8676" t="str">
        <f>IF(ISBLANK(VLOOKUP(A8676,Questionnaire!A:KQ,72,FALSE)),"#",VLOOKUP(A8676,Questionnaire!A:KQ,72,FALSE))</f>
        <v>#</v>
      </c>
    </row>
    <row r="8677" spans="1:2">
      <c r="A8677" t="s">
        <v>237</v>
      </c>
      <c r="B8677" t="str">
        <f>IF(ISBLANK(VLOOKUP(A8677,Questionnaire!A:KQ,72,FALSE)),"#",VLOOKUP(A8677,Questionnaire!A:KQ,72,FALSE))</f>
        <v>#</v>
      </c>
    </row>
    <row r="8678" spans="1:2">
      <c r="A8678" t="s">
        <v>239</v>
      </c>
      <c r="B8678" t="str">
        <f>IF(ISBLANK(VLOOKUP(A8678,Questionnaire!A:KQ,72,FALSE)),"#",VLOOKUP(A8678,Questionnaire!A:KQ,72,FALSE))</f>
        <v>#</v>
      </c>
    </row>
    <row r="8679" spans="1:2">
      <c r="A8679" t="s">
        <v>242</v>
      </c>
      <c r="B8679" t="str">
        <f>IF(ISBLANK(VLOOKUP(A8679,Questionnaire!A:KQ,72,FALSE)),"#",VLOOKUP(A8679,Questionnaire!A:KQ,72,FALSE))</f>
        <v>#</v>
      </c>
    </row>
    <row r="8680" spans="1:2">
      <c r="A8680" t="s">
        <v>245</v>
      </c>
      <c r="B8680" t="str">
        <f>IF(ISBLANK(VLOOKUP(A8680,Questionnaire!A:KQ,72,FALSE)),"#",VLOOKUP(A8680,Questionnaire!A:KQ,72,FALSE))</f>
        <v>#</v>
      </c>
    </row>
    <row r="8681" spans="1:2">
      <c r="A8681" t="s">
        <v>247</v>
      </c>
      <c r="B8681" t="str">
        <f>IF(ISBLANK(VLOOKUP(A8681,Questionnaire!A:KQ,72,FALSE)),"#",VLOOKUP(A8681,Questionnaire!A:KQ,72,FALSE))</f>
        <v>#</v>
      </c>
    </row>
    <row r="8682" spans="1:2">
      <c r="A8682" t="s">
        <v>249</v>
      </c>
      <c r="B8682" t="str">
        <f>IF(ISBLANK(VLOOKUP(A8682,Questionnaire!A:KQ,72,FALSE)),"#",VLOOKUP(A8682,Questionnaire!A:KQ,72,FALSE))</f>
        <v>#</v>
      </c>
    </row>
    <row r="8683" spans="1:2">
      <c r="A8683" t="s">
        <v>250</v>
      </c>
      <c r="B8683" t="str">
        <f>IF(ISBLANK(VLOOKUP(A8683,Questionnaire!A:KQ,72,FALSE)),"#",VLOOKUP(A8683,Questionnaire!A:KQ,72,FALSE))</f>
        <v>#</v>
      </c>
    </row>
    <row r="8684" spans="1:2">
      <c r="A8684" t="s">
        <v>252</v>
      </c>
      <c r="B8684" t="str">
        <f>IF(ISBLANK(VLOOKUP(A8684,Questionnaire!A:KQ,72,FALSE)),"#",VLOOKUP(A8684,Questionnaire!A:KQ,72,FALSE))</f>
        <v>#</v>
      </c>
    </row>
    <row r="8685" spans="1:2">
      <c r="A8685" t="s">
        <v>255</v>
      </c>
      <c r="B8685" t="str">
        <f>IF(ISBLANK(VLOOKUP(A8685,Questionnaire!A:KQ,72,FALSE)),"#",VLOOKUP(A8685,Questionnaire!A:KQ,72,FALSE))</f>
        <v>#</v>
      </c>
    </row>
    <row r="8686" spans="1:2">
      <c r="A8686" t="s">
        <v>258</v>
      </c>
      <c r="B8686" t="str">
        <f>IF(ISNA(VLOOKUP(VLOOKUP(A8686,Questionnaire!A:KQ,72,FALSE),'CORA Encoding'!M:N,2,FALSE)),"#",VLOOKUP(VLOOKUP(A8686,Questionnaire!A:KQ,72,FALSE),'CORA Encoding'!M:N,2,FALSE))</f>
        <v>#</v>
      </c>
    </row>
    <row r="8687" spans="1:2">
      <c r="A8687" t="s">
        <v>261</v>
      </c>
      <c r="B8687" t="str">
        <f>IF(ISBLANK(VLOOKUP(A8687,Questionnaire!A:KQ,72,FALSE)),"#",VLOOKUP(A8687,Questionnaire!A:KQ,72,FALSE))</f>
        <v>#</v>
      </c>
    </row>
    <row r="8688" spans="1:2">
      <c r="A8688" t="s">
        <v>263</v>
      </c>
      <c r="B8688" t="str">
        <f>IF(ISBLANK(VLOOKUP(A8688,Questionnaire!A:KQ,72,FALSE)),"#",VLOOKUP(A8688,Questionnaire!A:KQ,72,FALSE))</f>
        <v>#</v>
      </c>
    </row>
    <row r="8689" spans="1:2">
      <c r="A8689" t="s">
        <v>265</v>
      </c>
      <c r="B8689" t="str">
        <f>IF(ISBLANK(VLOOKUP(A8689,Questionnaire!A:KQ,72,FALSE)),"#",VLOOKUP(A8689,Questionnaire!A:KQ,72,FALSE))</f>
        <v>#</v>
      </c>
    </row>
    <row r="8690" spans="1:2">
      <c r="A8690" t="s">
        <v>267</v>
      </c>
      <c r="B8690" t="str">
        <f>IF(ISBLANK(VLOOKUP(A8690,Questionnaire!A:KQ,72,FALSE)),"#",VLOOKUP(A8690,Questionnaire!A:KQ,72,FALSE))</f>
        <v>#</v>
      </c>
    </row>
    <row r="8691" spans="1:2">
      <c r="A8691" t="s">
        <v>269</v>
      </c>
      <c r="B8691" t="str">
        <f>IF(ISBLANK(VLOOKUP(A8691,Questionnaire!A:KQ,72,FALSE)),"#",VLOOKUP(A8691,Questionnaire!A:KQ,72,FALSE))</f>
        <v>#</v>
      </c>
    </row>
    <row r="8692" spans="1:2">
      <c r="A8692" t="s">
        <v>274</v>
      </c>
      <c r="B8692" t="str">
        <f>IF(ISBLANK(VLOOKUP(A8692,Questionnaire!A:KQ,72,FALSE)),"#",VLOOKUP(A8692,Questionnaire!A:KQ,72,FALSE))</f>
        <v>#</v>
      </c>
    </row>
    <row r="8693" spans="1:2">
      <c r="A8693" t="s">
        <v>276</v>
      </c>
      <c r="B8693" t="str">
        <f>IF(ISBLANK(VLOOKUP(A8693,Questionnaire!A:KQ,72,FALSE)),"#",VLOOKUP(A8693,Questionnaire!A:KQ,72,FALSE))</f>
        <v>#</v>
      </c>
    </row>
    <row r="8694" spans="1:2">
      <c r="A8694" t="s">
        <v>278</v>
      </c>
      <c r="B8694" t="str">
        <f>IF(ISBLANK(VLOOKUP(A8694,Questionnaire!A:KQ,72,FALSE)),"#",VLOOKUP(A8694,Questionnaire!A:KQ,72,FALSE))</f>
        <v>#</v>
      </c>
    </row>
    <row r="8695" spans="1:2">
      <c r="A8695" t="s">
        <v>280</v>
      </c>
      <c r="B8695" t="str">
        <f>IF(ISBLANK(VLOOKUP(A8695,Questionnaire!A:KQ,72,FALSE)),"#",VLOOKUP(A8695,Questionnaire!A:KQ,72,FALSE))</f>
        <v>#</v>
      </c>
    </row>
    <row r="8696" spans="1:2">
      <c r="A8696" t="s">
        <v>282</v>
      </c>
      <c r="B8696" t="str">
        <f>IF(ISBLANK(VLOOKUP(A8696,Questionnaire!A:KQ,72,FALSE)),"#",VLOOKUP(A8696,Questionnaire!A:KQ,72,FALSE))</f>
        <v>#</v>
      </c>
    </row>
    <row r="8697" spans="1:2">
      <c r="A8697" t="s">
        <v>286</v>
      </c>
      <c r="B8697" t="str">
        <f>IF(ISBLANK(VLOOKUP(A8697,Questionnaire!A:KQ,72,FALSE)),"#",VLOOKUP(A8697,Questionnaire!A:KQ,72,FALSE))</f>
        <v>#</v>
      </c>
    </row>
    <row r="8698" spans="1:2">
      <c r="A8698" t="s">
        <v>288</v>
      </c>
      <c r="B8698" t="str">
        <f>IF(ISBLANK(VLOOKUP(A8698,Questionnaire!A:KQ,72,FALSE)),"#",VLOOKUP(A8698,Questionnaire!A:KQ,72,FALSE))</f>
        <v>#</v>
      </c>
    </row>
    <row r="8699" spans="1:2">
      <c r="A8699" t="s">
        <v>290</v>
      </c>
      <c r="B8699" t="str">
        <f>IF(ISBLANK(VLOOKUP(A8699,Questionnaire!A:KQ,72,FALSE)),"#",VLOOKUP(A8699,Questionnaire!A:KQ,72,FALSE))</f>
        <v>#</v>
      </c>
    </row>
    <row r="8700" spans="1:2">
      <c r="A8700" t="s">
        <v>292</v>
      </c>
      <c r="B8700" t="str">
        <f>IF(ISBLANK(VLOOKUP(A8700,Questionnaire!A:KQ,72,FALSE)),"#",VLOOKUP(A8700,Questionnaire!A:KQ,72,FALSE))</f>
        <v>#</v>
      </c>
    </row>
    <row r="8701" spans="1:2">
      <c r="A8701" t="s">
        <v>294</v>
      </c>
      <c r="B8701" t="str">
        <f>IF(ISBLANK(VLOOKUP(A8701,Questionnaire!A:KQ,72,FALSE)),"#",VLOOKUP(A8701,Questionnaire!A:KQ,72,FALSE))</f>
        <v>#</v>
      </c>
    </row>
    <row r="8702" spans="1:2">
      <c r="A8702" t="s">
        <v>296</v>
      </c>
      <c r="B8702" t="str">
        <f>IF(ISBLANK(VLOOKUP(A8702,Questionnaire!A:KQ,72,FALSE)),"#",VLOOKUP(A8702,Questionnaire!A:KQ,72,FALSE))</f>
        <v>#</v>
      </c>
    </row>
    <row r="8703" spans="1:2">
      <c r="A8703" t="s">
        <v>301</v>
      </c>
      <c r="B8703" t="str">
        <f>IF(ISBLANK(VLOOKUP(A8703,Questionnaire!A:KQ,72,FALSE)),"#",VLOOKUP(A8703,Questionnaire!A:KQ,72,FALSE))</f>
        <v>#</v>
      </c>
    </row>
    <row r="8704" spans="1:2">
      <c r="A8704" t="s">
        <v>303</v>
      </c>
      <c r="B8704" t="str">
        <f>IF(ISBLANK(VLOOKUP(A8704,Questionnaire!A:KQ,72,FALSE)),"#",VLOOKUP(A8704,Questionnaire!A:KQ,72,FALSE))</f>
        <v>#</v>
      </c>
    </row>
    <row r="8705" spans="1:2">
      <c r="A8705" t="s">
        <v>305</v>
      </c>
      <c r="B8705" t="str">
        <f>IF(ISBLANK(VLOOKUP(A8705,Questionnaire!A:KQ,72,FALSE)),"#",VLOOKUP(A8705,Questionnaire!A:KQ,72,FALSE))</f>
        <v>#</v>
      </c>
    </row>
    <row r="8706" spans="1:2">
      <c r="A8706" t="s">
        <v>307</v>
      </c>
      <c r="B8706" t="str">
        <f>IF(ISBLANK(VLOOKUP(A8706,Questionnaire!A:KQ,72,FALSE)),"#",VLOOKUP(A8706,Questionnaire!A:KQ,72,FALSE))</f>
        <v>#</v>
      </c>
    </row>
    <row r="8707" spans="1:2">
      <c r="A8707" t="s">
        <v>311</v>
      </c>
      <c r="B8707" t="str">
        <f>IF(ISBLANK(VLOOKUP(A8707,Questionnaire!A:KQ,72,FALSE)),"#",VLOOKUP(A8707,Questionnaire!A:KQ,72,FALSE))</f>
        <v>#</v>
      </c>
    </row>
    <row r="8708" spans="1:2">
      <c r="A8708" t="s">
        <v>313</v>
      </c>
      <c r="B8708" t="str">
        <f>IF(ISBLANK(VLOOKUP(A8708,Questionnaire!A:KQ,72,FALSE)),"#",VLOOKUP(A8708,Questionnaire!A:KQ,72,FALSE))</f>
        <v>#</v>
      </c>
    </row>
    <row r="8709" spans="1:2">
      <c r="A8709" t="s">
        <v>314</v>
      </c>
      <c r="B8709" t="str">
        <f>IF(ISBLANK(VLOOKUP(A8709,Questionnaire!A:KQ,72,FALSE)),"#",VLOOKUP(A8709,Questionnaire!A:KQ,72,FALSE))</f>
        <v>#</v>
      </c>
    </row>
    <row r="8710" spans="1:2">
      <c r="A8710" t="s">
        <v>315</v>
      </c>
      <c r="B8710" t="str">
        <f>IF(ISBLANK(VLOOKUP(A8710,Questionnaire!A:KQ,72,FALSE)),"#",VLOOKUP(A8710,Questionnaire!A:KQ,72,FALSE))</f>
        <v>#</v>
      </c>
    </row>
    <row r="8711" spans="1:2">
      <c r="A8711" t="s">
        <v>317</v>
      </c>
      <c r="B8711" t="str">
        <f>IF(ISBLANK(VLOOKUP(A8711,Questionnaire!A:KQ,72,FALSE)),"#",VLOOKUP(A8711,Questionnaire!A:KQ,72,FALSE))</f>
        <v>#</v>
      </c>
    </row>
    <row r="8712" spans="1:2">
      <c r="A8712" t="s">
        <v>319</v>
      </c>
      <c r="B8712" t="str">
        <f>IF(ISBLANK(VLOOKUP(A8712,Questionnaire!A:KQ,72,FALSE)),"#",VLOOKUP(A8712,Questionnaire!A:KQ,72,FALSE))</f>
        <v>#</v>
      </c>
    </row>
    <row r="8713" spans="1:2">
      <c r="A8713" t="s">
        <v>322</v>
      </c>
      <c r="B8713" t="str">
        <f>IF(ISBLANK(VLOOKUP(A8713,Questionnaire!A:KQ,72,FALSE)),"#",VLOOKUP(A8713,Questionnaire!A:KQ,72,FALSE))</f>
        <v>#</v>
      </c>
    </row>
    <row r="8714" spans="1:2">
      <c r="A8714" t="s">
        <v>326</v>
      </c>
      <c r="B8714" t="str">
        <f>IF(ISBLANK(VLOOKUP(A8714,Questionnaire!A:KQ,72,FALSE)),"#",VLOOKUP(A8714,Questionnaire!A:KQ,72,FALSE))</f>
        <v>#</v>
      </c>
    </row>
    <row r="8715" spans="1:2">
      <c r="A8715" t="s">
        <v>328</v>
      </c>
      <c r="B8715" t="str">
        <f>IF(ISBLANK(VLOOKUP(A8715,Questionnaire!A:KQ,72,FALSE)),"#",VLOOKUP(A8715,Questionnaire!A:KQ,72,FALSE))</f>
        <v>#</v>
      </c>
    </row>
    <row r="8716" spans="1:2">
      <c r="A8716" t="s">
        <v>332</v>
      </c>
      <c r="B8716" t="str">
        <f>IF(ISBLANK(VLOOKUP(A8716,Questionnaire!A:KQ,72,FALSE)),"#",VLOOKUP(A8716,Questionnaire!A:KQ,72,FALSE))</f>
        <v>#</v>
      </c>
    </row>
    <row r="8717" spans="1:2">
      <c r="A8717" t="s">
        <v>333</v>
      </c>
      <c r="B8717" t="str">
        <f>IF(ISBLANK(VLOOKUP(A8717,Questionnaire!A:KQ,72,FALSE)),"#",VLOOKUP(A8717,Questionnaire!A:KQ,72,FALSE))</f>
        <v>#</v>
      </c>
    </row>
    <row r="8718" spans="1:2">
      <c r="A8718" t="s">
        <v>334</v>
      </c>
      <c r="B8718" t="str">
        <f>IF(ISBLANK(VLOOKUP(A8718,Questionnaire!A:KQ,72,FALSE)),"#",VLOOKUP(A8718,Questionnaire!A:KQ,72,FALSE))</f>
        <v>#</v>
      </c>
    </row>
    <row r="8719" spans="1:2">
      <c r="A8719" t="s">
        <v>335</v>
      </c>
      <c r="B8719" t="str">
        <f>IF(ISBLANK(VLOOKUP(A8719,Questionnaire!A:KQ,72,FALSE)),"#",VLOOKUP(A8719,Questionnaire!A:KQ,72,FALSE))</f>
        <v>#</v>
      </c>
    </row>
    <row r="8720" spans="1:2">
      <c r="A8720" t="s">
        <v>336</v>
      </c>
      <c r="B8720" t="str">
        <f>IF(ISBLANK(VLOOKUP(A8720,Questionnaire!A:KQ,72,FALSE)),"#",VLOOKUP(A8720,Questionnaire!A:KQ,72,FALSE))</f>
        <v>#</v>
      </c>
    </row>
    <row r="8721" spans="1:2">
      <c r="A8721" t="s">
        <v>337</v>
      </c>
      <c r="B8721" t="str">
        <f>IF(ISBLANK(VLOOKUP(A8721,Questionnaire!A:KQ,72,FALSE)),"#",VLOOKUP(A8721,Questionnaire!A:KQ,72,FALSE))</f>
        <v>#</v>
      </c>
    </row>
    <row r="8722" spans="1:2">
      <c r="A8722" t="s">
        <v>338</v>
      </c>
      <c r="B8722" t="str">
        <f>IF(ISBLANK(VLOOKUP(A8722,Questionnaire!A:KQ,72,FALSE)),"#",VLOOKUP(A8722,Questionnaire!A:KQ,72,FALSE))</f>
        <v>#</v>
      </c>
    </row>
    <row r="8723" spans="1:2">
      <c r="A8723" t="s">
        <v>339</v>
      </c>
      <c r="B8723" t="str">
        <f>IF(ISBLANK(VLOOKUP(A8723,Questionnaire!A:KQ,72,FALSE)),"#",VLOOKUP(A8723,Questionnaire!A:KQ,72,FALSE))</f>
        <v>#</v>
      </c>
    </row>
    <row r="8724" spans="1:2">
      <c r="A8724" t="s">
        <v>340</v>
      </c>
      <c r="B8724" t="str">
        <f>IF(ISBLANK(VLOOKUP(A8724,Questionnaire!A:KQ,72,FALSE)),"#",VLOOKUP(A8724,Questionnaire!A:KQ,72,FALSE))</f>
        <v>#</v>
      </c>
    </row>
    <row r="8725" spans="1:2">
      <c r="A8725" t="s">
        <v>341</v>
      </c>
      <c r="B8725" t="str">
        <f>IF(ISBLANK(VLOOKUP(A8725,Questionnaire!A:KQ,72,FALSE)),"#",VLOOKUP(A8725,Questionnaire!A:KQ,72,FALSE))</f>
        <v>#</v>
      </c>
    </row>
    <row r="8726" spans="1:2">
      <c r="A8726" t="s">
        <v>342</v>
      </c>
      <c r="B8726" t="str">
        <f>IF(ISBLANK(VLOOKUP(A8726,Questionnaire!A:KQ,72,FALSE)),"#",VLOOKUP(A8726,Questionnaire!A:KQ,72,FALSE))</f>
        <v>#</v>
      </c>
    </row>
    <row r="8727" spans="1:2">
      <c r="A8727" t="s">
        <v>343</v>
      </c>
      <c r="B8727" t="str">
        <f>IF(ISBLANK(VLOOKUP(A8727,Questionnaire!A:KQ,72,FALSE)),"#",VLOOKUP(A8727,Questionnaire!A:KQ,72,FALSE))</f>
        <v>#</v>
      </c>
    </row>
    <row r="8728" spans="1:2">
      <c r="A8728" t="s">
        <v>344</v>
      </c>
      <c r="B8728" t="str">
        <f>IF(ISBLANK(VLOOKUP(A8728,Questionnaire!A:KQ,72,FALSE)),"#",VLOOKUP(A8728,Questionnaire!A:KQ,72,FALSE))</f>
        <v>#</v>
      </c>
    </row>
    <row r="8729" spans="1:2">
      <c r="A8729" t="s">
        <v>345</v>
      </c>
      <c r="B8729" t="str">
        <f>IF(ISBLANK(VLOOKUP(A8729,Questionnaire!A:KQ,72,FALSE)),"#",VLOOKUP(A8729,Questionnaire!A:KQ,72,FALSE))</f>
        <v>#</v>
      </c>
    </row>
    <row r="8730" spans="1:2">
      <c r="A8730" t="s">
        <v>348</v>
      </c>
      <c r="B8730" t="str">
        <f>IF(ISBLANK(VLOOKUP(A8730,Questionnaire!A:KQ,72,FALSE)),"#",VLOOKUP(A8730,Questionnaire!A:KQ,72,FALSE))</f>
        <v>#</v>
      </c>
    </row>
    <row r="8731" spans="1:2">
      <c r="A8731" t="s">
        <v>353</v>
      </c>
      <c r="B8731" t="str">
        <f>IF(ISBLANK(VLOOKUP(A8731,Questionnaire!A:KQ,72,FALSE)),"#",VLOOKUP(A8731,Questionnaire!A:KQ,72,FALSE))</f>
        <v>#</v>
      </c>
    </row>
    <row r="8732" spans="1:2">
      <c r="A8732" t="s">
        <v>354</v>
      </c>
      <c r="B8732" t="str">
        <f>IF(ISBLANK(VLOOKUP(A8732,Questionnaire!A:KQ,72,FALSE)),"#",VLOOKUP(A8732,Questionnaire!A:KQ,72,FALSE))</f>
        <v>#</v>
      </c>
    </row>
    <row r="8733" spans="1:2">
      <c r="A8733" t="s">
        <v>355</v>
      </c>
      <c r="B8733" t="str">
        <f>IF(ISBLANK(VLOOKUP(A8733,Questionnaire!A:KQ,72,FALSE)),"#",VLOOKUP(A8733,Questionnaire!A:KQ,72,FALSE))</f>
        <v>#</v>
      </c>
    </row>
    <row r="8734" spans="1:2">
      <c r="A8734" t="s">
        <v>356</v>
      </c>
      <c r="B8734" t="str">
        <f>IF(ISBLANK(VLOOKUP(A8734,Questionnaire!A:KQ,72,FALSE)),"#",VLOOKUP(A8734,Questionnaire!A:KQ,72,FALSE))</f>
        <v>#</v>
      </c>
    </row>
    <row r="8735" spans="1:2">
      <c r="A8735" t="s">
        <v>357</v>
      </c>
      <c r="B8735" t="str">
        <f>IF(ISBLANK(VLOOKUP(A8735,Questionnaire!A:KQ,72,FALSE)),"#",VLOOKUP(A8735,Questionnaire!A:KQ,72,FALSE))</f>
        <v>#</v>
      </c>
    </row>
    <row r="8736" spans="1:2">
      <c r="A8736" t="s">
        <v>360</v>
      </c>
      <c r="B8736" t="str">
        <f>IF(ISBLANK(VLOOKUP(A8736,Questionnaire!A:KQ,72,FALSE)),"#",VLOOKUP(A8736,Questionnaire!A:KQ,72,FALSE))</f>
        <v>#</v>
      </c>
    </row>
    <row r="8737" spans="1:2">
      <c r="A8737" t="s">
        <v>362</v>
      </c>
      <c r="B8737" t="str">
        <f>IF(ISBLANK(VLOOKUP(A8737,Questionnaire!A:KQ,72,FALSE)),"#",VLOOKUP(A8737,Questionnaire!A:KQ,72,FALSE))</f>
        <v>#</v>
      </c>
    </row>
    <row r="8738" spans="1:2">
      <c r="A8738" t="s">
        <v>363</v>
      </c>
      <c r="B8738" t="str">
        <f>IF(ISBLANK(VLOOKUP(A8738,Questionnaire!A:KQ,72,FALSE)),"#",VLOOKUP(A8738,Questionnaire!A:KQ,72,FALSE))</f>
        <v>#</v>
      </c>
    </row>
    <row r="8739" spans="1:2">
      <c r="A8739" t="s">
        <v>364</v>
      </c>
      <c r="B8739" t="str">
        <f>IF(ISBLANK(VLOOKUP(A8739,Questionnaire!A:KQ,72,FALSE)),"#",VLOOKUP(A8739,Questionnaire!A:KQ,72,FALSE))</f>
        <v>#</v>
      </c>
    </row>
    <row r="8740" spans="1:2">
      <c r="A8740" t="s">
        <v>365</v>
      </c>
      <c r="B8740" t="str">
        <f>IF(ISBLANK(VLOOKUP(A8740,Questionnaire!A:KQ,72,FALSE)),"#",VLOOKUP(A8740,Questionnaire!A:KQ,72,FALSE))</f>
        <v>#</v>
      </c>
    </row>
    <row r="8741" spans="1:2">
      <c r="A8741" t="s">
        <v>366</v>
      </c>
      <c r="B8741" t="str">
        <f>IF(ISBLANK(VLOOKUP(A8741,Questionnaire!A:KQ,72,FALSE)),"#",VLOOKUP(A8741,Questionnaire!A:KQ,72,FALSE))</f>
        <v>#</v>
      </c>
    </row>
    <row r="8742" spans="1:2">
      <c r="A8742" t="s">
        <v>371</v>
      </c>
      <c r="B8742" t="str">
        <f>IF(ISBLANK(VLOOKUP(A8742,Questionnaire!A:KQ,72,FALSE)),"#",VLOOKUP(A8742,Questionnaire!A:KQ,72,FALSE))</f>
        <v>#</v>
      </c>
    </row>
    <row r="8743" spans="1:2">
      <c r="A8743" t="s">
        <v>372</v>
      </c>
      <c r="B8743" t="str">
        <f>IF(ISBLANK(VLOOKUP(A8743,Questionnaire!A:KQ,72,FALSE)),"#",VLOOKUP(A8743,Questionnaire!A:KQ,72,FALSE))</f>
        <v>#</v>
      </c>
    </row>
    <row r="8744" spans="1:2">
      <c r="A8744" t="s">
        <v>373</v>
      </c>
      <c r="B8744" t="str">
        <f>IF(ISBLANK(VLOOKUP(A8744,Questionnaire!A:KQ,72,FALSE)),"#",VLOOKUP(A8744,Questionnaire!A:KQ,72,FALSE))</f>
        <v>#</v>
      </c>
    </row>
    <row r="8745" spans="1:2">
      <c r="A8745" t="s">
        <v>374</v>
      </c>
      <c r="B8745" t="str">
        <f>IF(ISBLANK(VLOOKUP(A8745,Questionnaire!A:KQ,72,FALSE)),"#",VLOOKUP(A8745,Questionnaire!A:KQ,72,FALSE))</f>
        <v>#</v>
      </c>
    </row>
    <row r="8746" spans="1:2">
      <c r="A8746" t="s">
        <v>377</v>
      </c>
      <c r="B8746" t="str">
        <f>IF(ISBLANK(VLOOKUP(A8746,Questionnaire!A:KQ,72,FALSE)),"#",VLOOKUP(A8746,Questionnaire!A:KQ,72,FALSE))</f>
        <v>#</v>
      </c>
    </row>
    <row r="8747" spans="1:2">
      <c r="A8747" t="s">
        <v>379</v>
      </c>
      <c r="B8747" t="str">
        <f>IF(ISBLANK(VLOOKUP(A8747,Questionnaire!A:KQ,72,FALSE)),"#",VLOOKUP(A8747,Questionnaire!A:KQ,72,FALSE))</f>
        <v>#</v>
      </c>
    </row>
    <row r="8748" spans="1:2">
      <c r="A8748" t="s">
        <v>380</v>
      </c>
      <c r="B8748" t="str">
        <f>IF(ISBLANK(VLOOKUP(A8748,Questionnaire!A:KQ,72,FALSE)),"#",VLOOKUP(A8748,Questionnaire!A:KQ,72,FALSE))</f>
        <v>#</v>
      </c>
    </row>
    <row r="8749" spans="1:2">
      <c r="A8749" t="s">
        <v>381</v>
      </c>
      <c r="B8749" t="str">
        <f>IF(ISBLANK(VLOOKUP(A8749,Questionnaire!A:KQ,72,FALSE)),"#",VLOOKUP(A8749,Questionnaire!A:KQ,72,FALSE))</f>
        <v>#</v>
      </c>
    </row>
    <row r="8750" spans="1:2">
      <c r="A8750" t="s">
        <v>382</v>
      </c>
      <c r="B8750" t="str">
        <f>IF(ISBLANK(VLOOKUP(A8750,Questionnaire!A:KQ,72,FALSE)),"#",VLOOKUP(A8750,Questionnaire!A:KQ,72,FALSE))</f>
        <v>#</v>
      </c>
    </row>
    <row r="8751" spans="1:2">
      <c r="A8751" t="s">
        <v>384</v>
      </c>
      <c r="B8751" t="str">
        <f>IF(ISBLANK(VLOOKUP(A8751,Questionnaire!A:KQ,72,FALSE)),"#",VLOOKUP(A8751,Questionnaire!A:KQ,72,FALSE))</f>
        <v>#</v>
      </c>
    </row>
    <row r="8752" spans="1:2">
      <c r="A8752" t="s">
        <v>387</v>
      </c>
      <c r="B8752" t="str">
        <f>IF(ISBLANK(VLOOKUP(A8752,Questionnaire!A:KQ,72,FALSE)),"#",VLOOKUP(A8752,Questionnaire!A:KQ,72,FALSE))</f>
        <v>#</v>
      </c>
    </row>
    <row r="8753" spans="1:2">
      <c r="A8753" t="s">
        <v>391</v>
      </c>
      <c r="B8753" t="str">
        <f>IF(ISBLANK(VLOOKUP(A8753,Questionnaire!A:KQ,72,FALSE)),"#",VLOOKUP(A8753,Questionnaire!A:KQ,72,FALSE))</f>
        <v>#</v>
      </c>
    </row>
    <row r="8754" spans="1:2">
      <c r="A8754" t="s">
        <v>393</v>
      </c>
      <c r="B8754" t="str">
        <f>IF(ISBLANK(VLOOKUP(A8754,Questionnaire!A:KQ,72,FALSE)),"#",VLOOKUP(A8754,Questionnaire!A:KQ,72,FALSE))</f>
        <v>#</v>
      </c>
    </row>
    <row r="8755" spans="1:2">
      <c r="A8755" t="s">
        <v>395</v>
      </c>
      <c r="B8755" t="str">
        <f>IF(ISBLANK(VLOOKUP(A8755,Questionnaire!A:KQ,72,FALSE)),"#",VLOOKUP(A8755,Questionnaire!A:KQ,72,FALSE))</f>
        <v>#</v>
      </c>
    </row>
    <row r="8756" spans="1:2">
      <c r="A8756" t="s">
        <v>398</v>
      </c>
      <c r="B8756" t="str">
        <f>IF(ISBLANK(VLOOKUP(A8756,Questionnaire!A:KQ,72,FALSE)),"#",VLOOKUP(A8756,Questionnaire!A:KQ,72,FALSE))</f>
        <v>#</v>
      </c>
    </row>
    <row r="8757" spans="1:2">
      <c r="A8757" t="s">
        <v>402</v>
      </c>
      <c r="B8757" t="str">
        <f>IF(ISBLANK(VLOOKUP(A8757,Questionnaire!A:KQ,72,FALSE)),"#",VLOOKUP(A8757,Questionnaire!A:KQ,72,FALSE))</f>
        <v>#</v>
      </c>
    </row>
    <row r="8758" spans="1:2">
      <c r="A8758" t="s">
        <v>405</v>
      </c>
      <c r="B8758" t="str">
        <f>IF(ISBLANK(VLOOKUP(A8758,Questionnaire!A:KQ,72,FALSE)),"#",VLOOKUP(A8758,Questionnaire!A:KQ,72,FALSE))</f>
        <v>#</v>
      </c>
    </row>
    <row r="8759" spans="1:2">
      <c r="A8759" t="s">
        <v>409</v>
      </c>
      <c r="B8759" t="str">
        <f>IF(ISBLANK(VLOOKUP(A8759,Questionnaire!A:KQ,72,FALSE)),"#",VLOOKUP(A8759,Questionnaire!A:KQ,72,FALSE))</f>
        <v>#</v>
      </c>
    </row>
    <row r="8760" spans="1:2">
      <c r="A8760" t="s">
        <v>412</v>
      </c>
      <c r="B8760" t="str">
        <f>IF(ISBLANK(VLOOKUP(A8760,Questionnaire!A:KQ,72,FALSE)),"#",VLOOKUP(A8760,Questionnaire!A:KQ,72,FALSE))</f>
        <v>#</v>
      </c>
    </row>
    <row r="8761" spans="1:2">
      <c r="A8761" t="s">
        <v>415</v>
      </c>
      <c r="B8761" t="str">
        <f>IF(ISBLANK(VLOOKUP(A8761,Questionnaire!A:KQ,72,FALSE)),"#",VLOOKUP(A8761,Questionnaire!A:KQ,72,FALSE))</f>
        <v>#</v>
      </c>
    </row>
    <row r="8762" spans="1:2">
      <c r="A8762" t="s">
        <v>418</v>
      </c>
      <c r="B8762" t="str">
        <f>IF(ISBLANK(VLOOKUP(A8762,Questionnaire!A:KQ,72,FALSE)),"#",VLOOKUP(A8762,Questionnaire!A:KQ,72,FALSE))</f>
        <v>#</v>
      </c>
    </row>
    <row r="8763" spans="1:2">
      <c r="A8763" t="s">
        <v>421</v>
      </c>
      <c r="B8763" t="str">
        <f>IF(ISBLANK(VLOOKUP(A8763,Questionnaire!A:KQ,72,FALSE)),"#",VLOOKUP(A8763,Questionnaire!A:KQ,72,FALSE))</f>
        <v>#</v>
      </c>
    </row>
    <row r="8764" spans="1:2">
      <c r="A8764" t="s">
        <v>424</v>
      </c>
      <c r="B8764" t="str">
        <f>IF(ISBLANK(VLOOKUP(A8764,Questionnaire!A:KQ,72,FALSE)),"#",VLOOKUP(A8764,Questionnaire!A:KQ,72,FALSE))</f>
        <v>#</v>
      </c>
    </row>
    <row r="8765" spans="1:2">
      <c r="A8765" t="s">
        <v>429</v>
      </c>
      <c r="B8765" t="str">
        <f>IF(ISBLANK(VLOOKUP(A8765,Questionnaire!A:KQ,72,FALSE)),"#",VLOOKUP(A8765,Questionnaire!A:KQ,72,FALSE))</f>
        <v>#</v>
      </c>
    </row>
    <row r="8766" spans="1:2">
      <c r="A8766" t="s">
        <v>432</v>
      </c>
      <c r="B8766" t="str">
        <f>IF(ISBLANK(VLOOKUP(A8766,Questionnaire!A:KQ,72,FALSE)),"#",VLOOKUP(A8766,Questionnaire!A:KQ,72,FALSE))</f>
        <v>#</v>
      </c>
    </row>
    <row r="8767" spans="1:2">
      <c r="A8767" t="s">
        <v>435</v>
      </c>
      <c r="B8767" t="str">
        <f>IF(ISBLANK(VLOOKUP(A8767,Questionnaire!A:KQ,72,FALSE)),"#",VLOOKUP(A8767,Questionnaire!A:KQ,72,FALSE))</f>
        <v>#</v>
      </c>
    </row>
    <row r="8768" spans="1:2">
      <c r="A8768" t="s">
        <v>437</v>
      </c>
      <c r="B8768" t="str">
        <f>IF(ISBLANK(VLOOKUP(A8768,Questionnaire!A:KQ,72,FALSE)),"#",VLOOKUP(A8768,Questionnaire!A:KQ,72,FALSE))</f>
        <v>#</v>
      </c>
    </row>
    <row r="8769" spans="1:3">
      <c r="A8769" t="s">
        <v>439</v>
      </c>
      <c r="B8769" t="str">
        <f>IF(ISBLANK(VLOOKUP(A8769,Questionnaire!A:KQ,72,FALSE)),"#",VLOOKUP(A8769,Questionnaire!A:KQ,72,FALSE))</f>
        <v>#</v>
      </c>
    </row>
    <row r="8770" spans="1:3">
      <c r="A8770" t="s">
        <v>442</v>
      </c>
      <c r="B8770" t="str">
        <f>IF(ISBLANK(VLOOKUP(A8770,Questionnaire!A:KQ,72,FALSE)),"#",VLOOKUP(A8770,Questionnaire!A:KQ,72,FALSE))</f>
        <v>#</v>
      </c>
    </row>
    <row r="8771" spans="1:3">
      <c r="A8771" t="s">
        <v>445</v>
      </c>
      <c r="B8771" t="str">
        <f>IF(ISBLANK(VLOOKUP(A8771,Questionnaire!A:KQ,72,FALSE)),"#",VLOOKUP(A8771,Questionnaire!A:KQ,72,FALSE))</f>
        <v>#</v>
      </c>
    </row>
    <row r="8772" spans="1:3">
      <c r="A8772" t="s">
        <v>448</v>
      </c>
      <c r="B8772" t="str">
        <f>IF(ISBLANK(VLOOKUP(A8772,Questionnaire!A:KQ,72,FALSE)),"#",VLOOKUP(A8772,Questionnaire!A:KQ,72,FALSE))</f>
        <v>#</v>
      </c>
    </row>
    <row r="8773" spans="1:3">
      <c r="A8773" t="s">
        <v>452</v>
      </c>
      <c r="B8773" t="str">
        <f>IF(ISBLANK(VLOOKUP(A8773,Questionnaire!A:KQ,72,FALSE)),"#",VLOOKUP(A8773,Questionnaire!A:KQ,72,FALSE))</f>
        <v>#</v>
      </c>
    </row>
    <row r="8774" spans="1:3">
      <c r="A8774" t="s">
        <v>455</v>
      </c>
      <c r="B8774" t="str">
        <f>IF(ISBLANK(VLOOKUP(A8774,Questionnaire!A:KQ,72,FALSE)),"#",VLOOKUP(A8774,Questionnaire!A:KQ,72,FALSE))</f>
        <v>#</v>
      </c>
    </row>
    <row r="8775" spans="1:3">
      <c r="A8775" t="s">
        <v>458</v>
      </c>
      <c r="B8775" t="str">
        <f>IF(ISBLANK(VLOOKUP(A8775,Questionnaire!A:KQ,72,FALSE)),"#",VLOOKUP(A8775,Questionnaire!A:KQ,72,FALSE))</f>
        <v>#</v>
      </c>
    </row>
    <row r="8776" spans="1:3">
      <c r="A8776" t="s">
        <v>461</v>
      </c>
      <c r="B8776" t="str">
        <f>IF(ISBLANK(VLOOKUP(A8776,Questionnaire!A:KQ,72,FALSE)),"#",VLOOKUP(A8776,Questionnaire!A:KQ,72,FALSE))</f>
        <v>#</v>
      </c>
    </row>
    <row r="8777" spans="1:3">
      <c r="A8777" t="s">
        <v>465</v>
      </c>
      <c r="B8777" t="str">
        <f>IF(ISBLANK(VLOOKUP(A8777,Questionnaire!A:KQ,72,FALSE)),"#",VLOOKUP(A8777,Questionnaire!A:KQ,72,FALSE))</f>
        <v>#</v>
      </c>
    </row>
    <row r="8778" spans="1:3">
      <c r="A8778" t="s">
        <v>467</v>
      </c>
      <c r="B8778" t="str">
        <f>IF(ISBLANK(VLOOKUP(A8778,Questionnaire!A:KQ,72,FALSE)),"#",VLOOKUP(A8778,Questionnaire!A:KQ,72,FALSE))</f>
        <v>#</v>
      </c>
    </row>
    <row r="8779" spans="1:3">
      <c r="A8779" t="s">
        <v>469</v>
      </c>
      <c r="B8779" t="str">
        <f>IF(ISBLANK(VLOOKUP(A8779,Questionnaire!A:KQ,72,FALSE)),"#",VLOOKUP(A8779,Questionnaire!A:KQ,72,FALSE))</f>
        <v>#</v>
      </c>
    </row>
    <row r="8780" spans="1:3">
      <c r="A8780" t="s">
        <v>471</v>
      </c>
      <c r="B8780" t="str">
        <f>IF(ISBLANK(VLOOKUP(A8780,Questionnaire!A:KQ,72,FALSE)),"#",VLOOKUP(A8780,Questionnaire!A:KQ,72,FALSE))</f>
        <v>#</v>
      </c>
    </row>
    <row r="8781" spans="1:3">
      <c r="A8781" t="s">
        <v>473</v>
      </c>
      <c r="B8781" t="str">
        <f>IF(ISBLANK(VLOOKUP(A8781,Questionnaire!A:KQ,72,FALSE)),"#",VLOOKUP(A8781,Questionnaire!A:KQ,72,FALSE))</f>
        <v>#</v>
      </c>
    </row>
    <row r="8782" spans="1:3">
      <c r="A8782" t="s">
        <v>475</v>
      </c>
      <c r="B8782" t="str">
        <f>IF(ISBLANK(VLOOKUP(A8782,Questionnaire!A:KQ,72,FALSE)),"#",VLOOKUP(A8782,Questionnaire!A:KQ,72,FALSE))</f>
        <v>#</v>
      </c>
    </row>
    <row r="8783" spans="1:3">
      <c r="A8783" t="s">
        <v>185</v>
      </c>
      <c r="B8783" t="str">
        <f>IF(ISBLANK(VLOOKUP(A8783,Questionnaire!A:KQ,73,FALSE)),"#",VLOOKUP(A8783,Questionnaire!A:KQ,73,FALSE))</f>
        <v>#</v>
      </c>
      <c r="C8783">
        <v>70</v>
      </c>
    </row>
    <row r="8784" spans="1:3">
      <c r="A8784" t="s">
        <v>187</v>
      </c>
      <c r="B8784" t="str">
        <f>IF(ISNA(VLOOKUP(VLOOKUP(A8784,Questionnaire!A:KQ,73,FALSE),'CORA Encoding'!D:E,2,FALSE)),"#",VLOOKUP(VLOOKUP(A8784,Questionnaire!A:KQ,73,FALSE),'CORA Encoding'!D:E,2,FALSE))</f>
        <v>#</v>
      </c>
    </row>
    <row r="8785" spans="1:2">
      <c r="A8785" t="s">
        <v>189</v>
      </c>
      <c r="B8785" t="str">
        <f>IF(ISNA(VLOOKUP(VLOOKUP(A8785,Questionnaire!A:KQ,73,FALSE),'CORA Encoding'!G:H,2,FALSE)),"#",VLOOKUP(VLOOKUP(A8785,Questionnaire!A:KQ,73,FALSE),'CORA Encoding'!G:H,2,FALSE))</f>
        <v>#</v>
      </c>
    </row>
    <row r="8786" spans="1:2">
      <c r="A8786" t="s">
        <v>191</v>
      </c>
      <c r="B8786" t="str">
        <f>IF(ISNA(VLOOKUP(VLOOKUP(A8786,Questionnaire!A:KQ,73,FALSE),'Country List'!E:F,2,FALSE)),"#",VLOOKUP(VLOOKUP(A8786,Questionnaire!A:KQ,73,FALSE),'Country List'!E:F,2,FALSE))</f>
        <v>#</v>
      </c>
    </row>
    <row r="8787" spans="1:2">
      <c r="A8787" t="s">
        <v>193</v>
      </c>
      <c r="B8787" t="str">
        <f>IF(ISNA(VLOOKUP(VLOOKUP(A8787,Questionnaire!A:KQ,73,FALSE),'Industry List'!B:C,2,FALSE)),"#",VLOOKUP(VLOOKUP(A8787,Questionnaire!A:KQ,73,FALSE),'Industry List'!B:C,2,FALSE))</f>
        <v>#</v>
      </c>
    </row>
    <row r="8788" spans="1:2">
      <c r="A8788" t="s">
        <v>197</v>
      </c>
      <c r="B8788" t="str">
        <f>IF(ISBLANK(VLOOKUP(A8788,Questionnaire!A:KQ,73,FALSE)),"#",VLOOKUP(A8788,Questionnaire!A:KQ,73,FALSE))</f>
        <v>#</v>
      </c>
    </row>
    <row r="8789" spans="1:2">
      <c r="A8789" t="s">
        <v>201</v>
      </c>
      <c r="B8789" t="str">
        <f>IF(ISBLANK(VLOOKUP(A8789,Questionnaire!A:KQ,73,FALSE)),"#",VLOOKUP(A8789,Questionnaire!A:KQ,73,FALSE))</f>
        <v>#</v>
      </c>
    </row>
    <row r="8790" spans="1:2">
      <c r="A8790" t="s">
        <v>203</v>
      </c>
      <c r="B8790" t="str">
        <f>IF(ISNA(VLOOKUP(VLOOKUP(A8790,Questionnaire!A:KQ,73,FALSE),'CORA Encoding'!J:K,2,FALSE)),"#",VLOOKUP(VLOOKUP(A8790,Questionnaire!A:KQ,73,FALSE),'CORA Encoding'!J:K,2,FALSE))</f>
        <v>#</v>
      </c>
    </row>
    <row r="8791" spans="1:2">
      <c r="A8791" t="s">
        <v>208</v>
      </c>
      <c r="B8791" t="str">
        <f>IF(ISBLANK(VLOOKUP(A8791,Questionnaire!A:KQ,73,FALSE)),"#",VLOOKUP(A8791,Questionnaire!A:KQ,73,FALSE))</f>
        <v>#</v>
      </c>
    </row>
    <row r="8792" spans="1:2">
      <c r="A8792" t="s">
        <v>213</v>
      </c>
      <c r="B8792" t="str">
        <f>IF(ISBLANK(VLOOKUP(A8792,Questionnaire!A:KQ,73,FALSE)),"#",VLOOKUP(A8792,Questionnaire!A:KQ,73,FALSE))</f>
        <v>#</v>
      </c>
    </row>
    <row r="8793" spans="1:2">
      <c r="A8793" t="s">
        <v>215</v>
      </c>
      <c r="B8793" t="str">
        <f>IF(ISBLANK(VLOOKUP(A8793,Questionnaire!A:KQ,73,FALSE)),"#",VLOOKUP(A8793,Questionnaire!A:KQ,73,FALSE))</f>
        <v>#</v>
      </c>
    </row>
    <row r="8794" spans="1:2">
      <c r="A8794" t="s">
        <v>217</v>
      </c>
      <c r="B8794" t="str">
        <f>IF(ISBLANK(VLOOKUP(A8794,Questionnaire!A:KQ,73,FALSE)),"#",VLOOKUP(A8794,Questionnaire!A:KQ,73,FALSE))</f>
        <v>#</v>
      </c>
    </row>
    <row r="8795" spans="1:2">
      <c r="A8795" t="s">
        <v>219</v>
      </c>
      <c r="B8795" t="str">
        <f>IF(ISBLANK(VLOOKUP(A8795,Questionnaire!A:KQ,73,FALSE)),"#",VLOOKUP(A8795,Questionnaire!A:KQ,73,FALSE))</f>
        <v>#</v>
      </c>
    </row>
    <row r="8796" spans="1:2">
      <c r="A8796" t="s">
        <v>221</v>
      </c>
      <c r="B8796" t="str">
        <f>IF(ISBLANK(VLOOKUP(A8796,Questionnaire!A:KQ,73,FALSE)),"#",VLOOKUP(A8796,Questionnaire!A:KQ,73,FALSE))</f>
        <v>#</v>
      </c>
    </row>
    <row r="8797" spans="1:2">
      <c r="A8797" t="s">
        <v>223</v>
      </c>
      <c r="B8797" t="str">
        <f>IF(ISBLANK(VLOOKUP(A8797,Questionnaire!A:KQ,73,FALSE)),"#",VLOOKUP(A8797,Questionnaire!A:KQ,73,FALSE))</f>
        <v>#</v>
      </c>
    </row>
    <row r="8798" spans="1:2">
      <c r="A8798" t="s">
        <v>225</v>
      </c>
      <c r="B8798" t="str">
        <f>IF(ISBLANK(VLOOKUP(A8798,Questionnaire!A:KQ,73,FALSE)),"#",VLOOKUP(A8798,Questionnaire!A:KQ,73,FALSE))</f>
        <v>#</v>
      </c>
    </row>
    <row r="8799" spans="1:2">
      <c r="A8799" t="s">
        <v>227</v>
      </c>
      <c r="B8799" t="str">
        <f>IF(ISBLANK(VLOOKUP(A8799,Questionnaire!A:KQ,73,FALSE)),"#",VLOOKUP(A8799,Questionnaire!A:KQ,73,FALSE))</f>
        <v>#</v>
      </c>
    </row>
    <row r="8800" spans="1:2">
      <c r="A8800" t="s">
        <v>229</v>
      </c>
      <c r="B8800" t="str">
        <f>IF(ISBLANK(VLOOKUP(A8800,Questionnaire!A:KQ,73,FALSE)),"#",VLOOKUP(A8800,Questionnaire!A:KQ,73,FALSE))</f>
        <v>#</v>
      </c>
    </row>
    <row r="8801" spans="1:2">
      <c r="A8801" t="s">
        <v>231</v>
      </c>
      <c r="B8801" t="str">
        <f>IF(ISBLANK(VLOOKUP(A8801,Questionnaire!A:KQ,73,FALSE)),"#",VLOOKUP(A8801,Questionnaire!A:KQ,73,FALSE))</f>
        <v>#</v>
      </c>
    </row>
    <row r="8802" spans="1:2">
      <c r="A8802" t="s">
        <v>233</v>
      </c>
      <c r="B8802" t="str">
        <f>IF(ISBLANK(VLOOKUP(A8802,Questionnaire!A:KQ,73,FALSE)),"#",VLOOKUP(A8802,Questionnaire!A:KQ,73,FALSE))</f>
        <v>#</v>
      </c>
    </row>
    <row r="8803" spans="1:2">
      <c r="A8803" t="s">
        <v>235</v>
      </c>
      <c r="B8803" t="str">
        <f>IF(ISBLANK(VLOOKUP(A8803,Questionnaire!A:KQ,73,FALSE)),"#",VLOOKUP(A8803,Questionnaire!A:KQ,73,FALSE))</f>
        <v>#</v>
      </c>
    </row>
    <row r="8804" spans="1:2">
      <c r="A8804" t="s">
        <v>237</v>
      </c>
      <c r="B8804" t="str">
        <f>IF(ISBLANK(VLOOKUP(A8804,Questionnaire!A:KQ,73,FALSE)),"#",VLOOKUP(A8804,Questionnaire!A:KQ,73,FALSE))</f>
        <v>#</v>
      </c>
    </row>
    <row r="8805" spans="1:2">
      <c r="A8805" t="s">
        <v>239</v>
      </c>
      <c r="B8805" t="str">
        <f>IF(ISBLANK(VLOOKUP(A8805,Questionnaire!A:KQ,73,FALSE)),"#",VLOOKUP(A8805,Questionnaire!A:KQ,73,FALSE))</f>
        <v>#</v>
      </c>
    </row>
    <row r="8806" spans="1:2">
      <c r="A8806" t="s">
        <v>242</v>
      </c>
      <c r="B8806" t="str">
        <f>IF(ISBLANK(VLOOKUP(A8806,Questionnaire!A:KQ,73,FALSE)),"#",VLOOKUP(A8806,Questionnaire!A:KQ,73,FALSE))</f>
        <v>#</v>
      </c>
    </row>
    <row r="8807" spans="1:2">
      <c r="A8807" t="s">
        <v>245</v>
      </c>
      <c r="B8807" t="str">
        <f>IF(ISBLANK(VLOOKUP(A8807,Questionnaire!A:KQ,73,FALSE)),"#",VLOOKUP(A8807,Questionnaire!A:KQ,73,FALSE))</f>
        <v>#</v>
      </c>
    </row>
    <row r="8808" spans="1:2">
      <c r="A8808" t="s">
        <v>247</v>
      </c>
      <c r="B8808" t="str">
        <f>IF(ISBLANK(VLOOKUP(A8808,Questionnaire!A:KQ,73,FALSE)),"#",VLOOKUP(A8808,Questionnaire!A:KQ,73,FALSE))</f>
        <v>#</v>
      </c>
    </row>
    <row r="8809" spans="1:2">
      <c r="A8809" t="s">
        <v>249</v>
      </c>
      <c r="B8809" t="str">
        <f>IF(ISBLANK(VLOOKUP(A8809,Questionnaire!A:KQ,73,FALSE)),"#",VLOOKUP(A8809,Questionnaire!A:KQ,73,FALSE))</f>
        <v>#</v>
      </c>
    </row>
    <row r="8810" spans="1:2">
      <c r="A8810" t="s">
        <v>250</v>
      </c>
      <c r="B8810" t="str">
        <f>IF(ISBLANK(VLOOKUP(A8810,Questionnaire!A:KQ,73,FALSE)),"#",VLOOKUP(A8810,Questionnaire!A:KQ,73,FALSE))</f>
        <v>#</v>
      </c>
    </row>
    <row r="8811" spans="1:2">
      <c r="A8811" t="s">
        <v>252</v>
      </c>
      <c r="B8811" t="str">
        <f>IF(ISBLANK(VLOOKUP(A8811,Questionnaire!A:KQ,73,FALSE)),"#",VLOOKUP(A8811,Questionnaire!A:KQ,73,FALSE))</f>
        <v>#</v>
      </c>
    </row>
    <row r="8812" spans="1:2">
      <c r="A8812" t="s">
        <v>255</v>
      </c>
      <c r="B8812" t="str">
        <f>IF(ISBLANK(VLOOKUP(A8812,Questionnaire!A:KQ,73,FALSE)),"#",VLOOKUP(A8812,Questionnaire!A:KQ,73,FALSE))</f>
        <v>#</v>
      </c>
    </row>
    <row r="8813" spans="1:2">
      <c r="A8813" t="s">
        <v>258</v>
      </c>
      <c r="B8813" t="str">
        <f>IF(ISNA(VLOOKUP(VLOOKUP(A8813,Questionnaire!A:KQ,73,FALSE),'CORA Encoding'!M:N,2,FALSE)),"#",VLOOKUP(VLOOKUP(A8813,Questionnaire!A:KQ,73,FALSE),'CORA Encoding'!M:N,2,FALSE))</f>
        <v>#</v>
      </c>
    </row>
    <row r="8814" spans="1:2">
      <c r="A8814" t="s">
        <v>261</v>
      </c>
      <c r="B8814" t="str">
        <f>IF(ISBLANK(VLOOKUP(A8814,Questionnaire!A:KQ,73,FALSE)),"#",VLOOKUP(A8814,Questionnaire!A:KQ,73,FALSE))</f>
        <v>#</v>
      </c>
    </row>
    <row r="8815" spans="1:2">
      <c r="A8815" t="s">
        <v>263</v>
      </c>
      <c r="B8815" t="str">
        <f>IF(ISBLANK(VLOOKUP(A8815,Questionnaire!A:KQ,73,FALSE)),"#",VLOOKUP(A8815,Questionnaire!A:KQ,73,FALSE))</f>
        <v>#</v>
      </c>
    </row>
    <row r="8816" spans="1:2">
      <c r="A8816" t="s">
        <v>265</v>
      </c>
      <c r="B8816" t="str">
        <f>IF(ISBLANK(VLOOKUP(A8816,Questionnaire!A:KQ,73,FALSE)),"#",VLOOKUP(A8816,Questionnaire!A:KQ,73,FALSE))</f>
        <v>#</v>
      </c>
    </row>
    <row r="8817" spans="1:2">
      <c r="A8817" t="s">
        <v>267</v>
      </c>
      <c r="B8817" t="str">
        <f>IF(ISBLANK(VLOOKUP(A8817,Questionnaire!A:KQ,73,FALSE)),"#",VLOOKUP(A8817,Questionnaire!A:KQ,73,FALSE))</f>
        <v>#</v>
      </c>
    </row>
    <row r="8818" spans="1:2">
      <c r="A8818" t="s">
        <v>269</v>
      </c>
      <c r="B8818" t="str">
        <f>IF(ISBLANK(VLOOKUP(A8818,Questionnaire!A:KQ,73,FALSE)),"#",VLOOKUP(A8818,Questionnaire!A:KQ,73,FALSE))</f>
        <v>#</v>
      </c>
    </row>
    <row r="8819" spans="1:2">
      <c r="A8819" t="s">
        <v>274</v>
      </c>
      <c r="B8819" t="str">
        <f>IF(ISBLANK(VLOOKUP(A8819,Questionnaire!A:KQ,73,FALSE)),"#",VLOOKUP(A8819,Questionnaire!A:KQ,73,FALSE))</f>
        <v>#</v>
      </c>
    </row>
    <row r="8820" spans="1:2">
      <c r="A8820" t="s">
        <v>276</v>
      </c>
      <c r="B8820" t="str">
        <f>IF(ISBLANK(VLOOKUP(A8820,Questionnaire!A:KQ,73,FALSE)),"#",VLOOKUP(A8820,Questionnaire!A:KQ,73,FALSE))</f>
        <v>#</v>
      </c>
    </row>
    <row r="8821" spans="1:2">
      <c r="A8821" t="s">
        <v>278</v>
      </c>
      <c r="B8821" t="str">
        <f>IF(ISBLANK(VLOOKUP(A8821,Questionnaire!A:KQ,73,FALSE)),"#",VLOOKUP(A8821,Questionnaire!A:KQ,73,FALSE))</f>
        <v>#</v>
      </c>
    </row>
    <row r="8822" spans="1:2">
      <c r="A8822" t="s">
        <v>280</v>
      </c>
      <c r="B8822" t="str">
        <f>IF(ISBLANK(VLOOKUP(A8822,Questionnaire!A:KQ,73,FALSE)),"#",VLOOKUP(A8822,Questionnaire!A:KQ,73,FALSE))</f>
        <v>#</v>
      </c>
    </row>
    <row r="8823" spans="1:2">
      <c r="A8823" t="s">
        <v>282</v>
      </c>
      <c r="B8823" t="str">
        <f>IF(ISBLANK(VLOOKUP(A8823,Questionnaire!A:KQ,73,FALSE)),"#",VLOOKUP(A8823,Questionnaire!A:KQ,73,FALSE))</f>
        <v>#</v>
      </c>
    </row>
    <row r="8824" spans="1:2">
      <c r="A8824" t="s">
        <v>286</v>
      </c>
      <c r="B8824" t="str">
        <f>IF(ISBLANK(VLOOKUP(A8824,Questionnaire!A:KQ,73,FALSE)),"#",VLOOKUP(A8824,Questionnaire!A:KQ,73,FALSE))</f>
        <v>#</v>
      </c>
    </row>
    <row r="8825" spans="1:2">
      <c r="A8825" t="s">
        <v>288</v>
      </c>
      <c r="B8825" t="str">
        <f>IF(ISBLANK(VLOOKUP(A8825,Questionnaire!A:KQ,73,FALSE)),"#",VLOOKUP(A8825,Questionnaire!A:KQ,73,FALSE))</f>
        <v>#</v>
      </c>
    </row>
    <row r="8826" spans="1:2">
      <c r="A8826" t="s">
        <v>290</v>
      </c>
      <c r="B8826" t="str">
        <f>IF(ISBLANK(VLOOKUP(A8826,Questionnaire!A:KQ,73,FALSE)),"#",VLOOKUP(A8826,Questionnaire!A:KQ,73,FALSE))</f>
        <v>#</v>
      </c>
    </row>
    <row r="8827" spans="1:2">
      <c r="A8827" t="s">
        <v>292</v>
      </c>
      <c r="B8827" t="str">
        <f>IF(ISBLANK(VLOOKUP(A8827,Questionnaire!A:KQ,73,FALSE)),"#",VLOOKUP(A8827,Questionnaire!A:KQ,73,FALSE))</f>
        <v>#</v>
      </c>
    </row>
    <row r="8828" spans="1:2">
      <c r="A8828" t="s">
        <v>294</v>
      </c>
      <c r="B8828" t="str">
        <f>IF(ISBLANK(VLOOKUP(A8828,Questionnaire!A:KQ,73,FALSE)),"#",VLOOKUP(A8828,Questionnaire!A:KQ,73,FALSE))</f>
        <v>#</v>
      </c>
    </row>
    <row r="8829" spans="1:2">
      <c r="A8829" t="s">
        <v>296</v>
      </c>
      <c r="B8829" t="str">
        <f>IF(ISBLANK(VLOOKUP(A8829,Questionnaire!A:KQ,73,FALSE)),"#",VLOOKUP(A8829,Questionnaire!A:KQ,73,FALSE))</f>
        <v>#</v>
      </c>
    </row>
    <row r="8830" spans="1:2">
      <c r="A8830" t="s">
        <v>301</v>
      </c>
      <c r="B8830" t="str">
        <f>IF(ISBLANK(VLOOKUP(A8830,Questionnaire!A:KQ,73,FALSE)),"#",VLOOKUP(A8830,Questionnaire!A:KQ,73,FALSE))</f>
        <v>#</v>
      </c>
    </row>
    <row r="8831" spans="1:2">
      <c r="A8831" t="s">
        <v>303</v>
      </c>
      <c r="B8831" t="str">
        <f>IF(ISBLANK(VLOOKUP(A8831,Questionnaire!A:KQ,73,FALSE)),"#",VLOOKUP(A8831,Questionnaire!A:KQ,73,FALSE))</f>
        <v>#</v>
      </c>
    </row>
    <row r="8832" spans="1:2">
      <c r="A8832" t="s">
        <v>305</v>
      </c>
      <c r="B8832" t="str">
        <f>IF(ISBLANK(VLOOKUP(A8832,Questionnaire!A:KQ,73,FALSE)),"#",VLOOKUP(A8832,Questionnaire!A:KQ,73,FALSE))</f>
        <v>#</v>
      </c>
    </row>
    <row r="8833" spans="1:2">
      <c r="A8833" t="s">
        <v>307</v>
      </c>
      <c r="B8833" t="str">
        <f>IF(ISBLANK(VLOOKUP(A8833,Questionnaire!A:KQ,73,FALSE)),"#",VLOOKUP(A8833,Questionnaire!A:KQ,73,FALSE))</f>
        <v>#</v>
      </c>
    </row>
    <row r="8834" spans="1:2">
      <c r="A8834" t="s">
        <v>311</v>
      </c>
      <c r="B8834" t="str">
        <f>IF(ISBLANK(VLOOKUP(A8834,Questionnaire!A:KQ,73,FALSE)),"#",VLOOKUP(A8834,Questionnaire!A:KQ,73,FALSE))</f>
        <v>#</v>
      </c>
    </row>
    <row r="8835" spans="1:2">
      <c r="A8835" t="s">
        <v>313</v>
      </c>
      <c r="B8835" t="str">
        <f>IF(ISBLANK(VLOOKUP(A8835,Questionnaire!A:KQ,73,FALSE)),"#",VLOOKUP(A8835,Questionnaire!A:KQ,73,FALSE))</f>
        <v>#</v>
      </c>
    </row>
    <row r="8836" spans="1:2">
      <c r="A8836" t="s">
        <v>314</v>
      </c>
      <c r="B8836" t="str">
        <f>IF(ISBLANK(VLOOKUP(A8836,Questionnaire!A:KQ,73,FALSE)),"#",VLOOKUP(A8836,Questionnaire!A:KQ,73,FALSE))</f>
        <v>#</v>
      </c>
    </row>
    <row r="8837" spans="1:2">
      <c r="A8837" t="s">
        <v>315</v>
      </c>
      <c r="B8837" t="str">
        <f>IF(ISBLANK(VLOOKUP(A8837,Questionnaire!A:KQ,73,FALSE)),"#",VLOOKUP(A8837,Questionnaire!A:KQ,73,FALSE))</f>
        <v>#</v>
      </c>
    </row>
    <row r="8838" spans="1:2">
      <c r="A8838" t="s">
        <v>317</v>
      </c>
      <c r="B8838" t="str">
        <f>IF(ISBLANK(VLOOKUP(A8838,Questionnaire!A:KQ,73,FALSE)),"#",VLOOKUP(A8838,Questionnaire!A:KQ,73,FALSE))</f>
        <v>#</v>
      </c>
    </row>
    <row r="8839" spans="1:2">
      <c r="A8839" t="s">
        <v>319</v>
      </c>
      <c r="B8839" t="str">
        <f>IF(ISBLANK(VLOOKUP(A8839,Questionnaire!A:KQ,73,FALSE)),"#",VLOOKUP(A8839,Questionnaire!A:KQ,73,FALSE))</f>
        <v>#</v>
      </c>
    </row>
    <row r="8840" spans="1:2">
      <c r="A8840" t="s">
        <v>322</v>
      </c>
      <c r="B8840" t="str">
        <f>IF(ISBLANK(VLOOKUP(A8840,Questionnaire!A:KQ,73,FALSE)),"#",VLOOKUP(A8840,Questionnaire!A:KQ,73,FALSE))</f>
        <v>#</v>
      </c>
    </row>
    <row r="8841" spans="1:2">
      <c r="A8841" t="s">
        <v>326</v>
      </c>
      <c r="B8841" t="str">
        <f>IF(ISBLANK(VLOOKUP(A8841,Questionnaire!A:KQ,73,FALSE)),"#",VLOOKUP(A8841,Questionnaire!A:KQ,73,FALSE))</f>
        <v>#</v>
      </c>
    </row>
    <row r="8842" spans="1:2">
      <c r="A8842" t="s">
        <v>328</v>
      </c>
      <c r="B8842" t="str">
        <f>IF(ISBLANK(VLOOKUP(A8842,Questionnaire!A:KQ,73,FALSE)),"#",VLOOKUP(A8842,Questionnaire!A:KQ,73,FALSE))</f>
        <v>#</v>
      </c>
    </row>
    <row r="8843" spans="1:2">
      <c r="A8843" t="s">
        <v>332</v>
      </c>
      <c r="B8843" t="str">
        <f>IF(ISBLANK(VLOOKUP(A8843,Questionnaire!A:KQ,73,FALSE)),"#",VLOOKUP(A8843,Questionnaire!A:KQ,73,FALSE))</f>
        <v>#</v>
      </c>
    </row>
    <row r="8844" spans="1:2">
      <c r="A8844" t="s">
        <v>333</v>
      </c>
      <c r="B8844" t="str">
        <f>IF(ISBLANK(VLOOKUP(A8844,Questionnaire!A:KQ,73,FALSE)),"#",VLOOKUP(A8844,Questionnaire!A:KQ,73,FALSE))</f>
        <v>#</v>
      </c>
    </row>
    <row r="8845" spans="1:2">
      <c r="A8845" t="s">
        <v>334</v>
      </c>
      <c r="B8845" t="str">
        <f>IF(ISBLANK(VLOOKUP(A8845,Questionnaire!A:KQ,73,FALSE)),"#",VLOOKUP(A8845,Questionnaire!A:KQ,73,FALSE))</f>
        <v>#</v>
      </c>
    </row>
    <row r="8846" spans="1:2">
      <c r="A8846" t="s">
        <v>335</v>
      </c>
      <c r="B8846" t="str">
        <f>IF(ISBLANK(VLOOKUP(A8846,Questionnaire!A:KQ,73,FALSE)),"#",VLOOKUP(A8846,Questionnaire!A:KQ,73,FALSE))</f>
        <v>#</v>
      </c>
    </row>
    <row r="8847" spans="1:2">
      <c r="A8847" t="s">
        <v>336</v>
      </c>
      <c r="B8847" t="str">
        <f>IF(ISBLANK(VLOOKUP(A8847,Questionnaire!A:KQ,73,FALSE)),"#",VLOOKUP(A8847,Questionnaire!A:KQ,73,FALSE))</f>
        <v>#</v>
      </c>
    </row>
    <row r="8848" spans="1:2">
      <c r="A8848" t="s">
        <v>337</v>
      </c>
      <c r="B8848" t="str">
        <f>IF(ISBLANK(VLOOKUP(A8848,Questionnaire!A:KQ,73,FALSE)),"#",VLOOKUP(A8848,Questionnaire!A:KQ,73,FALSE))</f>
        <v>#</v>
      </c>
    </row>
    <row r="8849" spans="1:2">
      <c r="A8849" t="s">
        <v>338</v>
      </c>
      <c r="B8849" t="str">
        <f>IF(ISBLANK(VLOOKUP(A8849,Questionnaire!A:KQ,73,FALSE)),"#",VLOOKUP(A8849,Questionnaire!A:KQ,73,FALSE))</f>
        <v>#</v>
      </c>
    </row>
    <row r="8850" spans="1:2">
      <c r="A8850" t="s">
        <v>339</v>
      </c>
      <c r="B8850" t="str">
        <f>IF(ISBLANK(VLOOKUP(A8850,Questionnaire!A:KQ,73,FALSE)),"#",VLOOKUP(A8850,Questionnaire!A:KQ,73,FALSE))</f>
        <v>#</v>
      </c>
    </row>
    <row r="8851" spans="1:2">
      <c r="A8851" t="s">
        <v>340</v>
      </c>
      <c r="B8851" t="str">
        <f>IF(ISBLANK(VLOOKUP(A8851,Questionnaire!A:KQ,73,FALSE)),"#",VLOOKUP(A8851,Questionnaire!A:KQ,73,FALSE))</f>
        <v>#</v>
      </c>
    </row>
    <row r="8852" spans="1:2">
      <c r="A8852" t="s">
        <v>341</v>
      </c>
      <c r="B8852" t="str">
        <f>IF(ISBLANK(VLOOKUP(A8852,Questionnaire!A:KQ,73,FALSE)),"#",VLOOKUP(A8852,Questionnaire!A:KQ,73,FALSE))</f>
        <v>#</v>
      </c>
    </row>
    <row r="8853" spans="1:2">
      <c r="A8853" t="s">
        <v>342</v>
      </c>
      <c r="B8853" t="str">
        <f>IF(ISBLANK(VLOOKUP(A8853,Questionnaire!A:KQ,73,FALSE)),"#",VLOOKUP(A8853,Questionnaire!A:KQ,73,FALSE))</f>
        <v>#</v>
      </c>
    </row>
    <row r="8854" spans="1:2">
      <c r="A8854" t="s">
        <v>343</v>
      </c>
      <c r="B8854" t="str">
        <f>IF(ISBLANK(VLOOKUP(A8854,Questionnaire!A:KQ,73,FALSE)),"#",VLOOKUP(A8854,Questionnaire!A:KQ,73,FALSE))</f>
        <v>#</v>
      </c>
    </row>
    <row r="8855" spans="1:2">
      <c r="A8855" t="s">
        <v>344</v>
      </c>
      <c r="B8855" t="str">
        <f>IF(ISBLANK(VLOOKUP(A8855,Questionnaire!A:KQ,73,FALSE)),"#",VLOOKUP(A8855,Questionnaire!A:KQ,73,FALSE))</f>
        <v>#</v>
      </c>
    </row>
    <row r="8856" spans="1:2">
      <c r="A8856" t="s">
        <v>345</v>
      </c>
      <c r="B8856" t="str">
        <f>IF(ISBLANK(VLOOKUP(A8856,Questionnaire!A:KQ,73,FALSE)),"#",VLOOKUP(A8856,Questionnaire!A:KQ,73,FALSE))</f>
        <v>#</v>
      </c>
    </row>
    <row r="8857" spans="1:2">
      <c r="A8857" t="s">
        <v>348</v>
      </c>
      <c r="B8857" t="str">
        <f>IF(ISBLANK(VLOOKUP(A8857,Questionnaire!A:KQ,73,FALSE)),"#",VLOOKUP(A8857,Questionnaire!A:KQ,73,FALSE))</f>
        <v>#</v>
      </c>
    </row>
    <row r="8858" spans="1:2">
      <c r="A8858" t="s">
        <v>353</v>
      </c>
      <c r="B8858" t="str">
        <f>IF(ISBLANK(VLOOKUP(A8858,Questionnaire!A:KQ,73,FALSE)),"#",VLOOKUP(A8858,Questionnaire!A:KQ,73,FALSE))</f>
        <v>#</v>
      </c>
    </row>
    <row r="8859" spans="1:2">
      <c r="A8859" t="s">
        <v>354</v>
      </c>
      <c r="B8859" t="str">
        <f>IF(ISBLANK(VLOOKUP(A8859,Questionnaire!A:KQ,73,FALSE)),"#",VLOOKUP(A8859,Questionnaire!A:KQ,73,FALSE))</f>
        <v>#</v>
      </c>
    </row>
    <row r="8860" spans="1:2">
      <c r="A8860" t="s">
        <v>355</v>
      </c>
      <c r="B8860" t="str">
        <f>IF(ISBLANK(VLOOKUP(A8860,Questionnaire!A:KQ,73,FALSE)),"#",VLOOKUP(A8860,Questionnaire!A:KQ,73,FALSE))</f>
        <v>#</v>
      </c>
    </row>
    <row r="8861" spans="1:2">
      <c r="A8861" t="s">
        <v>356</v>
      </c>
      <c r="B8861" t="str">
        <f>IF(ISBLANK(VLOOKUP(A8861,Questionnaire!A:KQ,73,FALSE)),"#",VLOOKUP(A8861,Questionnaire!A:KQ,73,FALSE))</f>
        <v>#</v>
      </c>
    </row>
    <row r="8862" spans="1:2">
      <c r="A8862" t="s">
        <v>357</v>
      </c>
      <c r="B8862" t="str">
        <f>IF(ISBLANK(VLOOKUP(A8862,Questionnaire!A:KQ,73,FALSE)),"#",VLOOKUP(A8862,Questionnaire!A:KQ,73,FALSE))</f>
        <v>#</v>
      </c>
    </row>
    <row r="8863" spans="1:2">
      <c r="A8863" t="s">
        <v>360</v>
      </c>
      <c r="B8863" t="str">
        <f>IF(ISBLANK(VLOOKUP(A8863,Questionnaire!A:KQ,73,FALSE)),"#",VLOOKUP(A8863,Questionnaire!A:KQ,73,FALSE))</f>
        <v>#</v>
      </c>
    </row>
    <row r="8864" spans="1:2">
      <c r="A8864" t="s">
        <v>362</v>
      </c>
      <c r="B8864" t="str">
        <f>IF(ISBLANK(VLOOKUP(A8864,Questionnaire!A:KQ,73,FALSE)),"#",VLOOKUP(A8864,Questionnaire!A:KQ,73,FALSE))</f>
        <v>#</v>
      </c>
    </row>
    <row r="8865" spans="1:2">
      <c r="A8865" t="s">
        <v>363</v>
      </c>
      <c r="B8865" t="str">
        <f>IF(ISBLANK(VLOOKUP(A8865,Questionnaire!A:KQ,73,FALSE)),"#",VLOOKUP(A8865,Questionnaire!A:KQ,73,FALSE))</f>
        <v>#</v>
      </c>
    </row>
    <row r="8866" spans="1:2">
      <c r="A8866" t="s">
        <v>364</v>
      </c>
      <c r="B8866" t="str">
        <f>IF(ISBLANK(VLOOKUP(A8866,Questionnaire!A:KQ,73,FALSE)),"#",VLOOKUP(A8866,Questionnaire!A:KQ,73,FALSE))</f>
        <v>#</v>
      </c>
    </row>
    <row r="8867" spans="1:2">
      <c r="A8867" t="s">
        <v>365</v>
      </c>
      <c r="B8867" t="str">
        <f>IF(ISBLANK(VLOOKUP(A8867,Questionnaire!A:KQ,73,FALSE)),"#",VLOOKUP(A8867,Questionnaire!A:KQ,73,FALSE))</f>
        <v>#</v>
      </c>
    </row>
    <row r="8868" spans="1:2">
      <c r="A8868" t="s">
        <v>366</v>
      </c>
      <c r="B8868" t="str">
        <f>IF(ISBLANK(VLOOKUP(A8868,Questionnaire!A:KQ,73,FALSE)),"#",VLOOKUP(A8868,Questionnaire!A:KQ,73,FALSE))</f>
        <v>#</v>
      </c>
    </row>
    <row r="8869" spans="1:2">
      <c r="A8869" t="s">
        <v>371</v>
      </c>
      <c r="B8869" t="str">
        <f>IF(ISBLANK(VLOOKUP(A8869,Questionnaire!A:KQ,73,FALSE)),"#",VLOOKUP(A8869,Questionnaire!A:KQ,73,FALSE))</f>
        <v>#</v>
      </c>
    </row>
    <row r="8870" spans="1:2">
      <c r="A8870" t="s">
        <v>372</v>
      </c>
      <c r="B8870" t="str">
        <f>IF(ISBLANK(VLOOKUP(A8870,Questionnaire!A:KQ,73,FALSE)),"#",VLOOKUP(A8870,Questionnaire!A:KQ,73,FALSE))</f>
        <v>#</v>
      </c>
    </row>
    <row r="8871" spans="1:2">
      <c r="A8871" t="s">
        <v>373</v>
      </c>
      <c r="B8871" t="str">
        <f>IF(ISBLANK(VLOOKUP(A8871,Questionnaire!A:KQ,73,FALSE)),"#",VLOOKUP(A8871,Questionnaire!A:KQ,73,FALSE))</f>
        <v>#</v>
      </c>
    </row>
    <row r="8872" spans="1:2">
      <c r="A8872" t="s">
        <v>374</v>
      </c>
      <c r="B8872" t="str">
        <f>IF(ISBLANK(VLOOKUP(A8872,Questionnaire!A:KQ,73,FALSE)),"#",VLOOKUP(A8872,Questionnaire!A:KQ,73,FALSE))</f>
        <v>#</v>
      </c>
    </row>
    <row r="8873" spans="1:2">
      <c r="A8873" t="s">
        <v>377</v>
      </c>
      <c r="B8873" t="str">
        <f>IF(ISBLANK(VLOOKUP(A8873,Questionnaire!A:KQ,73,FALSE)),"#",VLOOKUP(A8873,Questionnaire!A:KQ,73,FALSE))</f>
        <v>#</v>
      </c>
    </row>
    <row r="8874" spans="1:2">
      <c r="A8874" t="s">
        <v>379</v>
      </c>
      <c r="B8874" t="str">
        <f>IF(ISBLANK(VLOOKUP(A8874,Questionnaire!A:KQ,73,FALSE)),"#",VLOOKUP(A8874,Questionnaire!A:KQ,73,FALSE))</f>
        <v>#</v>
      </c>
    </row>
    <row r="8875" spans="1:2">
      <c r="A8875" t="s">
        <v>380</v>
      </c>
      <c r="B8875" t="str">
        <f>IF(ISBLANK(VLOOKUP(A8875,Questionnaire!A:KQ,73,FALSE)),"#",VLOOKUP(A8875,Questionnaire!A:KQ,73,FALSE))</f>
        <v>#</v>
      </c>
    </row>
    <row r="8876" spans="1:2">
      <c r="A8876" t="s">
        <v>381</v>
      </c>
      <c r="B8876" t="str">
        <f>IF(ISBLANK(VLOOKUP(A8876,Questionnaire!A:KQ,73,FALSE)),"#",VLOOKUP(A8876,Questionnaire!A:KQ,73,FALSE))</f>
        <v>#</v>
      </c>
    </row>
    <row r="8877" spans="1:2">
      <c r="A8877" t="s">
        <v>382</v>
      </c>
      <c r="B8877" t="str">
        <f>IF(ISBLANK(VLOOKUP(A8877,Questionnaire!A:KQ,73,FALSE)),"#",VLOOKUP(A8877,Questionnaire!A:KQ,73,FALSE))</f>
        <v>#</v>
      </c>
    </row>
    <row r="8878" spans="1:2">
      <c r="A8878" t="s">
        <v>384</v>
      </c>
      <c r="B8878" t="str">
        <f>IF(ISBLANK(VLOOKUP(A8878,Questionnaire!A:KQ,73,FALSE)),"#",VLOOKUP(A8878,Questionnaire!A:KQ,73,FALSE))</f>
        <v>#</v>
      </c>
    </row>
    <row r="8879" spans="1:2">
      <c r="A8879" t="s">
        <v>387</v>
      </c>
      <c r="B8879" t="str">
        <f>IF(ISBLANK(VLOOKUP(A8879,Questionnaire!A:KQ,73,FALSE)),"#",VLOOKUP(A8879,Questionnaire!A:KQ,73,FALSE))</f>
        <v>#</v>
      </c>
    </row>
    <row r="8880" spans="1:2">
      <c r="A8880" t="s">
        <v>391</v>
      </c>
      <c r="B8880" t="str">
        <f>IF(ISBLANK(VLOOKUP(A8880,Questionnaire!A:KQ,73,FALSE)),"#",VLOOKUP(A8880,Questionnaire!A:KQ,73,FALSE))</f>
        <v>#</v>
      </c>
    </row>
    <row r="8881" spans="1:2">
      <c r="A8881" t="s">
        <v>393</v>
      </c>
      <c r="B8881" t="str">
        <f>IF(ISBLANK(VLOOKUP(A8881,Questionnaire!A:KQ,73,FALSE)),"#",VLOOKUP(A8881,Questionnaire!A:KQ,73,FALSE))</f>
        <v>#</v>
      </c>
    </row>
    <row r="8882" spans="1:2">
      <c r="A8882" t="s">
        <v>395</v>
      </c>
      <c r="B8882" t="str">
        <f>IF(ISBLANK(VLOOKUP(A8882,Questionnaire!A:KQ,73,FALSE)),"#",VLOOKUP(A8882,Questionnaire!A:KQ,73,FALSE))</f>
        <v>#</v>
      </c>
    </row>
    <row r="8883" spans="1:2">
      <c r="A8883" t="s">
        <v>398</v>
      </c>
      <c r="B8883" t="str">
        <f>IF(ISBLANK(VLOOKUP(A8883,Questionnaire!A:KQ,73,FALSE)),"#",VLOOKUP(A8883,Questionnaire!A:KQ,73,FALSE))</f>
        <v>#</v>
      </c>
    </row>
    <row r="8884" spans="1:2">
      <c r="A8884" t="s">
        <v>402</v>
      </c>
      <c r="B8884" t="str">
        <f>IF(ISBLANK(VLOOKUP(A8884,Questionnaire!A:KQ,73,FALSE)),"#",VLOOKUP(A8884,Questionnaire!A:KQ,73,FALSE))</f>
        <v>#</v>
      </c>
    </row>
    <row r="8885" spans="1:2">
      <c r="A8885" t="s">
        <v>405</v>
      </c>
      <c r="B8885" t="str">
        <f>IF(ISBLANK(VLOOKUP(A8885,Questionnaire!A:KQ,73,FALSE)),"#",VLOOKUP(A8885,Questionnaire!A:KQ,73,FALSE))</f>
        <v>#</v>
      </c>
    </row>
    <row r="8886" spans="1:2">
      <c r="A8886" t="s">
        <v>409</v>
      </c>
      <c r="B8886" t="str">
        <f>IF(ISBLANK(VLOOKUP(A8886,Questionnaire!A:KQ,73,FALSE)),"#",VLOOKUP(A8886,Questionnaire!A:KQ,73,FALSE))</f>
        <v>#</v>
      </c>
    </row>
    <row r="8887" spans="1:2">
      <c r="A8887" t="s">
        <v>412</v>
      </c>
      <c r="B8887" t="str">
        <f>IF(ISBLANK(VLOOKUP(A8887,Questionnaire!A:KQ,73,FALSE)),"#",VLOOKUP(A8887,Questionnaire!A:KQ,73,FALSE))</f>
        <v>#</v>
      </c>
    </row>
    <row r="8888" spans="1:2">
      <c r="A8888" t="s">
        <v>415</v>
      </c>
      <c r="B8888" t="str">
        <f>IF(ISBLANK(VLOOKUP(A8888,Questionnaire!A:KQ,73,FALSE)),"#",VLOOKUP(A8888,Questionnaire!A:KQ,73,FALSE))</f>
        <v>#</v>
      </c>
    </row>
    <row r="8889" spans="1:2">
      <c r="A8889" t="s">
        <v>418</v>
      </c>
      <c r="B8889" t="str">
        <f>IF(ISBLANK(VLOOKUP(A8889,Questionnaire!A:KQ,73,FALSE)),"#",VLOOKUP(A8889,Questionnaire!A:KQ,73,FALSE))</f>
        <v>#</v>
      </c>
    </row>
    <row r="8890" spans="1:2">
      <c r="A8890" t="s">
        <v>421</v>
      </c>
      <c r="B8890" t="str">
        <f>IF(ISBLANK(VLOOKUP(A8890,Questionnaire!A:KQ,73,FALSE)),"#",VLOOKUP(A8890,Questionnaire!A:KQ,73,FALSE))</f>
        <v>#</v>
      </c>
    </row>
    <row r="8891" spans="1:2">
      <c r="A8891" t="s">
        <v>424</v>
      </c>
      <c r="B8891" t="str">
        <f>IF(ISBLANK(VLOOKUP(A8891,Questionnaire!A:KQ,73,FALSE)),"#",VLOOKUP(A8891,Questionnaire!A:KQ,73,FALSE))</f>
        <v>#</v>
      </c>
    </row>
    <row r="8892" spans="1:2">
      <c r="A8892" t="s">
        <v>429</v>
      </c>
      <c r="B8892" t="str">
        <f>IF(ISBLANK(VLOOKUP(A8892,Questionnaire!A:KQ,73,FALSE)),"#",VLOOKUP(A8892,Questionnaire!A:KQ,73,FALSE))</f>
        <v>#</v>
      </c>
    </row>
    <row r="8893" spans="1:2">
      <c r="A8893" t="s">
        <v>432</v>
      </c>
      <c r="B8893" t="str">
        <f>IF(ISBLANK(VLOOKUP(A8893,Questionnaire!A:KQ,73,FALSE)),"#",VLOOKUP(A8893,Questionnaire!A:KQ,73,FALSE))</f>
        <v>#</v>
      </c>
    </row>
    <row r="8894" spans="1:2">
      <c r="A8894" t="s">
        <v>435</v>
      </c>
      <c r="B8894" t="str">
        <f>IF(ISBLANK(VLOOKUP(A8894,Questionnaire!A:KQ,73,FALSE)),"#",VLOOKUP(A8894,Questionnaire!A:KQ,73,FALSE))</f>
        <v>#</v>
      </c>
    </row>
    <row r="8895" spans="1:2">
      <c r="A8895" t="s">
        <v>437</v>
      </c>
      <c r="B8895" t="str">
        <f>IF(ISBLANK(VLOOKUP(A8895,Questionnaire!A:KQ,73,FALSE)),"#",VLOOKUP(A8895,Questionnaire!A:KQ,73,FALSE))</f>
        <v>#</v>
      </c>
    </row>
    <row r="8896" spans="1:2">
      <c r="A8896" t="s">
        <v>439</v>
      </c>
      <c r="B8896" t="str">
        <f>IF(ISBLANK(VLOOKUP(A8896,Questionnaire!A:KQ,73,FALSE)),"#",VLOOKUP(A8896,Questionnaire!A:KQ,73,FALSE))</f>
        <v>#</v>
      </c>
    </row>
    <row r="8897" spans="1:3">
      <c r="A8897" t="s">
        <v>442</v>
      </c>
      <c r="B8897" t="str">
        <f>IF(ISBLANK(VLOOKUP(A8897,Questionnaire!A:KQ,73,FALSE)),"#",VLOOKUP(A8897,Questionnaire!A:KQ,73,FALSE))</f>
        <v>#</v>
      </c>
    </row>
    <row r="8898" spans="1:3">
      <c r="A8898" t="s">
        <v>445</v>
      </c>
      <c r="B8898" t="str">
        <f>IF(ISBLANK(VLOOKUP(A8898,Questionnaire!A:KQ,73,FALSE)),"#",VLOOKUP(A8898,Questionnaire!A:KQ,73,FALSE))</f>
        <v>#</v>
      </c>
    </row>
    <row r="8899" spans="1:3">
      <c r="A8899" t="s">
        <v>448</v>
      </c>
      <c r="B8899" t="str">
        <f>IF(ISBLANK(VLOOKUP(A8899,Questionnaire!A:KQ,73,FALSE)),"#",VLOOKUP(A8899,Questionnaire!A:KQ,73,FALSE))</f>
        <v>#</v>
      </c>
    </row>
    <row r="8900" spans="1:3">
      <c r="A8900" t="s">
        <v>452</v>
      </c>
      <c r="B8900" t="str">
        <f>IF(ISBLANK(VLOOKUP(A8900,Questionnaire!A:KQ,73,FALSE)),"#",VLOOKUP(A8900,Questionnaire!A:KQ,73,FALSE))</f>
        <v>#</v>
      </c>
    </row>
    <row r="8901" spans="1:3">
      <c r="A8901" t="s">
        <v>455</v>
      </c>
      <c r="B8901" t="str">
        <f>IF(ISBLANK(VLOOKUP(A8901,Questionnaire!A:KQ,73,FALSE)),"#",VLOOKUP(A8901,Questionnaire!A:KQ,73,FALSE))</f>
        <v>#</v>
      </c>
    </row>
    <row r="8902" spans="1:3">
      <c r="A8902" t="s">
        <v>458</v>
      </c>
      <c r="B8902" t="str">
        <f>IF(ISBLANK(VLOOKUP(A8902,Questionnaire!A:KQ,73,FALSE)),"#",VLOOKUP(A8902,Questionnaire!A:KQ,73,FALSE))</f>
        <v>#</v>
      </c>
    </row>
    <row r="8903" spans="1:3">
      <c r="A8903" t="s">
        <v>461</v>
      </c>
      <c r="B8903" t="str">
        <f>IF(ISBLANK(VLOOKUP(A8903,Questionnaire!A:KQ,73,FALSE)),"#",VLOOKUP(A8903,Questionnaire!A:KQ,73,FALSE))</f>
        <v>#</v>
      </c>
    </row>
    <row r="8904" spans="1:3">
      <c r="A8904" t="s">
        <v>465</v>
      </c>
      <c r="B8904" t="str">
        <f>IF(ISBLANK(VLOOKUP(A8904,Questionnaire!A:KQ,73,FALSE)),"#",VLOOKUP(A8904,Questionnaire!A:KQ,73,FALSE))</f>
        <v>#</v>
      </c>
    </row>
    <row r="8905" spans="1:3">
      <c r="A8905" t="s">
        <v>467</v>
      </c>
      <c r="B8905" t="str">
        <f>IF(ISBLANK(VLOOKUP(A8905,Questionnaire!A:KQ,73,FALSE)),"#",VLOOKUP(A8905,Questionnaire!A:KQ,73,FALSE))</f>
        <v>#</v>
      </c>
    </row>
    <row r="8906" spans="1:3">
      <c r="A8906" t="s">
        <v>469</v>
      </c>
      <c r="B8906" t="str">
        <f>IF(ISBLANK(VLOOKUP(A8906,Questionnaire!A:KQ,73,FALSE)),"#",VLOOKUP(A8906,Questionnaire!A:KQ,73,FALSE))</f>
        <v>#</v>
      </c>
    </row>
    <row r="8907" spans="1:3">
      <c r="A8907" t="s">
        <v>471</v>
      </c>
      <c r="B8907" t="str">
        <f>IF(ISBLANK(VLOOKUP(A8907,Questionnaire!A:KQ,73,FALSE)),"#",VLOOKUP(A8907,Questionnaire!A:KQ,73,FALSE))</f>
        <v>#</v>
      </c>
    </row>
    <row r="8908" spans="1:3">
      <c r="A8908" t="s">
        <v>473</v>
      </c>
      <c r="B8908" t="str">
        <f>IF(ISBLANK(VLOOKUP(A8908,Questionnaire!A:KQ,73,FALSE)),"#",VLOOKUP(A8908,Questionnaire!A:KQ,73,FALSE))</f>
        <v>#</v>
      </c>
    </row>
    <row r="8909" spans="1:3">
      <c r="A8909" t="s">
        <v>475</v>
      </c>
      <c r="B8909" t="str">
        <f>IF(ISBLANK(VLOOKUP(A8909,Questionnaire!A:KQ,73,FALSE)),"#",VLOOKUP(A8909,Questionnaire!A:KQ,73,FALSE))</f>
        <v>#</v>
      </c>
    </row>
    <row r="8910" spans="1:3">
      <c r="A8910" t="s">
        <v>185</v>
      </c>
      <c r="B8910" t="str">
        <f>IF(ISBLANK(VLOOKUP(A8910,Questionnaire!A:KQ,74,FALSE)),"#",VLOOKUP(A8910,Questionnaire!A:KQ,74,FALSE))</f>
        <v>#</v>
      </c>
      <c r="C8910">
        <v>71</v>
      </c>
    </row>
    <row r="8911" spans="1:3">
      <c r="A8911" t="s">
        <v>187</v>
      </c>
      <c r="B8911" t="str">
        <f>IF(ISNA(VLOOKUP(VLOOKUP(A8911,Questionnaire!A:KQ,74,FALSE),'CORA Encoding'!D:E,2,FALSE)),"#",VLOOKUP(VLOOKUP(A8911,Questionnaire!A:KQ,74,FALSE),'CORA Encoding'!D:E,2,FALSE))</f>
        <v>#</v>
      </c>
    </row>
    <row r="8912" spans="1:3">
      <c r="A8912" t="s">
        <v>189</v>
      </c>
      <c r="B8912" t="str">
        <f>IF(ISNA(VLOOKUP(VLOOKUP(A8912,Questionnaire!A:KQ,74,FALSE),'CORA Encoding'!G:H,2,FALSE)),"#",VLOOKUP(VLOOKUP(A8912,Questionnaire!A:KQ,74,FALSE),'CORA Encoding'!G:H,2,FALSE))</f>
        <v>#</v>
      </c>
    </row>
    <row r="8913" spans="1:2">
      <c r="A8913" t="s">
        <v>191</v>
      </c>
      <c r="B8913" t="str">
        <f>IF(ISNA(VLOOKUP(VLOOKUP(A8913,Questionnaire!A:KQ,74,FALSE),'Country List'!E:F,2,FALSE)),"#",VLOOKUP(VLOOKUP(A8913,Questionnaire!A:KQ,74,FALSE),'Country List'!E:F,2,FALSE))</f>
        <v>#</v>
      </c>
    </row>
    <row r="8914" spans="1:2">
      <c r="A8914" t="s">
        <v>193</v>
      </c>
      <c r="B8914" t="str">
        <f>IF(ISNA(VLOOKUP(VLOOKUP(A8914,Questionnaire!A:KQ,74,FALSE),'Industry List'!B:C,2,FALSE)),"#",VLOOKUP(VLOOKUP(A8914,Questionnaire!A:KQ,74,FALSE),'Industry List'!B:C,2,FALSE))</f>
        <v>#</v>
      </c>
    </row>
    <row r="8915" spans="1:2">
      <c r="A8915" t="s">
        <v>197</v>
      </c>
      <c r="B8915" t="str">
        <f>IF(ISBLANK(VLOOKUP(A8915,Questionnaire!A:KQ,74,FALSE)),"#",VLOOKUP(A8915,Questionnaire!A:KQ,74,FALSE))</f>
        <v>#</v>
      </c>
    </row>
    <row r="8916" spans="1:2">
      <c r="A8916" t="s">
        <v>201</v>
      </c>
      <c r="B8916" t="str">
        <f>IF(ISBLANK(VLOOKUP(A8916,Questionnaire!A:KQ,74,FALSE)),"#",VLOOKUP(A8916,Questionnaire!A:KQ,74,FALSE))</f>
        <v>#</v>
      </c>
    </row>
    <row r="8917" spans="1:2">
      <c r="A8917" t="s">
        <v>203</v>
      </c>
      <c r="B8917" t="str">
        <f>IF(ISNA(VLOOKUP(VLOOKUP(A8917,Questionnaire!A:KQ,74,FALSE),'CORA Encoding'!J:K,2,FALSE)),"#",VLOOKUP(VLOOKUP(A8917,Questionnaire!A:KQ,74,FALSE),'CORA Encoding'!J:K,2,FALSE))</f>
        <v>#</v>
      </c>
    </row>
    <row r="8918" spans="1:2">
      <c r="A8918" t="s">
        <v>208</v>
      </c>
      <c r="B8918" t="str">
        <f>IF(ISBLANK(VLOOKUP(A8918,Questionnaire!A:KQ,74,FALSE)),"#",VLOOKUP(A8918,Questionnaire!A:KQ,74,FALSE))</f>
        <v>#</v>
      </c>
    </row>
    <row r="8919" spans="1:2">
      <c r="A8919" t="s">
        <v>213</v>
      </c>
      <c r="B8919" t="str">
        <f>IF(ISBLANK(VLOOKUP(A8919,Questionnaire!A:KQ,74,FALSE)),"#",VLOOKUP(A8919,Questionnaire!A:KQ,74,FALSE))</f>
        <v>#</v>
      </c>
    </row>
    <row r="8920" spans="1:2">
      <c r="A8920" t="s">
        <v>215</v>
      </c>
      <c r="B8920" t="str">
        <f>IF(ISBLANK(VLOOKUP(A8920,Questionnaire!A:KQ,74,FALSE)),"#",VLOOKUP(A8920,Questionnaire!A:KQ,74,FALSE))</f>
        <v>#</v>
      </c>
    </row>
    <row r="8921" spans="1:2">
      <c r="A8921" t="s">
        <v>217</v>
      </c>
      <c r="B8921" t="str">
        <f>IF(ISBLANK(VLOOKUP(A8921,Questionnaire!A:KQ,74,FALSE)),"#",VLOOKUP(A8921,Questionnaire!A:KQ,74,FALSE))</f>
        <v>#</v>
      </c>
    </row>
    <row r="8922" spans="1:2">
      <c r="A8922" t="s">
        <v>219</v>
      </c>
      <c r="B8922" t="str">
        <f>IF(ISBLANK(VLOOKUP(A8922,Questionnaire!A:KQ,74,FALSE)),"#",VLOOKUP(A8922,Questionnaire!A:KQ,74,FALSE))</f>
        <v>#</v>
      </c>
    </row>
    <row r="8923" spans="1:2">
      <c r="A8923" t="s">
        <v>221</v>
      </c>
      <c r="B8923" t="str">
        <f>IF(ISBLANK(VLOOKUP(A8923,Questionnaire!A:KQ,74,FALSE)),"#",VLOOKUP(A8923,Questionnaire!A:KQ,74,FALSE))</f>
        <v>#</v>
      </c>
    </row>
    <row r="8924" spans="1:2">
      <c r="A8924" t="s">
        <v>223</v>
      </c>
      <c r="B8924" t="str">
        <f>IF(ISBLANK(VLOOKUP(A8924,Questionnaire!A:KQ,74,FALSE)),"#",VLOOKUP(A8924,Questionnaire!A:KQ,74,FALSE))</f>
        <v>#</v>
      </c>
    </row>
    <row r="8925" spans="1:2">
      <c r="A8925" t="s">
        <v>225</v>
      </c>
      <c r="B8925" t="str">
        <f>IF(ISBLANK(VLOOKUP(A8925,Questionnaire!A:KQ,74,FALSE)),"#",VLOOKUP(A8925,Questionnaire!A:KQ,74,FALSE))</f>
        <v>#</v>
      </c>
    </row>
    <row r="8926" spans="1:2">
      <c r="A8926" t="s">
        <v>227</v>
      </c>
      <c r="B8926" t="str">
        <f>IF(ISBLANK(VLOOKUP(A8926,Questionnaire!A:KQ,74,FALSE)),"#",VLOOKUP(A8926,Questionnaire!A:KQ,74,FALSE))</f>
        <v>#</v>
      </c>
    </row>
    <row r="8927" spans="1:2">
      <c r="A8927" t="s">
        <v>229</v>
      </c>
      <c r="B8927" t="str">
        <f>IF(ISBLANK(VLOOKUP(A8927,Questionnaire!A:KQ,74,FALSE)),"#",VLOOKUP(A8927,Questionnaire!A:KQ,74,FALSE))</f>
        <v>#</v>
      </c>
    </row>
    <row r="8928" spans="1:2">
      <c r="A8928" t="s">
        <v>231</v>
      </c>
      <c r="B8928" t="str">
        <f>IF(ISBLANK(VLOOKUP(A8928,Questionnaire!A:KQ,74,FALSE)),"#",VLOOKUP(A8928,Questionnaire!A:KQ,74,FALSE))</f>
        <v>#</v>
      </c>
    </row>
    <row r="8929" spans="1:2">
      <c r="A8929" t="s">
        <v>233</v>
      </c>
      <c r="B8929" t="str">
        <f>IF(ISBLANK(VLOOKUP(A8929,Questionnaire!A:KQ,74,FALSE)),"#",VLOOKUP(A8929,Questionnaire!A:KQ,74,FALSE))</f>
        <v>#</v>
      </c>
    </row>
    <row r="8930" spans="1:2">
      <c r="A8930" t="s">
        <v>235</v>
      </c>
      <c r="B8930" t="str">
        <f>IF(ISBLANK(VLOOKUP(A8930,Questionnaire!A:KQ,74,FALSE)),"#",VLOOKUP(A8930,Questionnaire!A:KQ,74,FALSE))</f>
        <v>#</v>
      </c>
    </row>
    <row r="8931" spans="1:2">
      <c r="A8931" t="s">
        <v>237</v>
      </c>
      <c r="B8931" t="str">
        <f>IF(ISBLANK(VLOOKUP(A8931,Questionnaire!A:KQ,74,FALSE)),"#",VLOOKUP(A8931,Questionnaire!A:KQ,74,FALSE))</f>
        <v>#</v>
      </c>
    </row>
    <row r="8932" spans="1:2">
      <c r="A8932" t="s">
        <v>239</v>
      </c>
      <c r="B8932" t="str">
        <f>IF(ISBLANK(VLOOKUP(A8932,Questionnaire!A:KQ,74,FALSE)),"#",VLOOKUP(A8932,Questionnaire!A:KQ,74,FALSE))</f>
        <v>#</v>
      </c>
    </row>
    <row r="8933" spans="1:2">
      <c r="A8933" t="s">
        <v>242</v>
      </c>
      <c r="B8933" t="str">
        <f>IF(ISBLANK(VLOOKUP(A8933,Questionnaire!A:KQ,74,FALSE)),"#",VLOOKUP(A8933,Questionnaire!A:KQ,74,FALSE))</f>
        <v>#</v>
      </c>
    </row>
    <row r="8934" spans="1:2">
      <c r="A8934" t="s">
        <v>245</v>
      </c>
      <c r="B8934" t="str">
        <f>IF(ISBLANK(VLOOKUP(A8934,Questionnaire!A:KQ,74,FALSE)),"#",VLOOKUP(A8934,Questionnaire!A:KQ,74,FALSE))</f>
        <v>#</v>
      </c>
    </row>
    <row r="8935" spans="1:2">
      <c r="A8935" t="s">
        <v>247</v>
      </c>
      <c r="B8935" t="str">
        <f>IF(ISBLANK(VLOOKUP(A8935,Questionnaire!A:KQ,74,FALSE)),"#",VLOOKUP(A8935,Questionnaire!A:KQ,74,FALSE))</f>
        <v>#</v>
      </c>
    </row>
    <row r="8936" spans="1:2">
      <c r="A8936" t="s">
        <v>249</v>
      </c>
      <c r="B8936" t="str">
        <f>IF(ISBLANK(VLOOKUP(A8936,Questionnaire!A:KQ,74,FALSE)),"#",VLOOKUP(A8936,Questionnaire!A:KQ,74,FALSE))</f>
        <v>#</v>
      </c>
    </row>
    <row r="8937" spans="1:2">
      <c r="A8937" t="s">
        <v>250</v>
      </c>
      <c r="B8937" t="str">
        <f>IF(ISBLANK(VLOOKUP(A8937,Questionnaire!A:KQ,74,FALSE)),"#",VLOOKUP(A8937,Questionnaire!A:KQ,74,FALSE))</f>
        <v>#</v>
      </c>
    </row>
    <row r="8938" spans="1:2">
      <c r="A8938" t="s">
        <v>252</v>
      </c>
      <c r="B8938" t="str">
        <f>IF(ISBLANK(VLOOKUP(A8938,Questionnaire!A:KQ,74,FALSE)),"#",VLOOKUP(A8938,Questionnaire!A:KQ,74,FALSE))</f>
        <v>#</v>
      </c>
    </row>
    <row r="8939" spans="1:2">
      <c r="A8939" t="s">
        <v>255</v>
      </c>
      <c r="B8939" t="str">
        <f>IF(ISBLANK(VLOOKUP(A8939,Questionnaire!A:KQ,74,FALSE)),"#",VLOOKUP(A8939,Questionnaire!A:KQ,74,FALSE))</f>
        <v>#</v>
      </c>
    </row>
    <row r="8940" spans="1:2">
      <c r="A8940" t="s">
        <v>258</v>
      </c>
      <c r="B8940" t="str">
        <f>IF(ISNA(VLOOKUP(VLOOKUP(A8940,Questionnaire!A:KQ,74,FALSE),'CORA Encoding'!M:N,2,FALSE)),"#",VLOOKUP(VLOOKUP(A8940,Questionnaire!A:KQ,74,FALSE),'CORA Encoding'!M:N,2,FALSE))</f>
        <v>#</v>
      </c>
    </row>
    <row r="8941" spans="1:2">
      <c r="A8941" t="s">
        <v>261</v>
      </c>
      <c r="B8941" t="str">
        <f>IF(ISBLANK(VLOOKUP(A8941,Questionnaire!A:KQ,74,FALSE)),"#",VLOOKUP(A8941,Questionnaire!A:KQ,74,FALSE))</f>
        <v>#</v>
      </c>
    </row>
    <row r="8942" spans="1:2">
      <c r="A8942" t="s">
        <v>263</v>
      </c>
      <c r="B8942" t="str">
        <f>IF(ISBLANK(VLOOKUP(A8942,Questionnaire!A:KQ,74,FALSE)),"#",VLOOKUP(A8942,Questionnaire!A:KQ,74,FALSE))</f>
        <v>#</v>
      </c>
    </row>
    <row r="8943" spans="1:2">
      <c r="A8943" t="s">
        <v>265</v>
      </c>
      <c r="B8943" t="str">
        <f>IF(ISBLANK(VLOOKUP(A8943,Questionnaire!A:KQ,74,FALSE)),"#",VLOOKUP(A8943,Questionnaire!A:KQ,74,FALSE))</f>
        <v>#</v>
      </c>
    </row>
    <row r="8944" spans="1:2">
      <c r="A8944" t="s">
        <v>267</v>
      </c>
      <c r="B8944" t="str">
        <f>IF(ISBLANK(VLOOKUP(A8944,Questionnaire!A:KQ,74,FALSE)),"#",VLOOKUP(A8944,Questionnaire!A:KQ,74,FALSE))</f>
        <v>#</v>
      </c>
    </row>
    <row r="8945" spans="1:2">
      <c r="A8945" t="s">
        <v>269</v>
      </c>
      <c r="B8945" t="str">
        <f>IF(ISBLANK(VLOOKUP(A8945,Questionnaire!A:KQ,74,FALSE)),"#",VLOOKUP(A8945,Questionnaire!A:KQ,74,FALSE))</f>
        <v>#</v>
      </c>
    </row>
    <row r="8946" spans="1:2">
      <c r="A8946" t="s">
        <v>274</v>
      </c>
      <c r="B8946" t="str">
        <f>IF(ISBLANK(VLOOKUP(A8946,Questionnaire!A:KQ,74,FALSE)),"#",VLOOKUP(A8946,Questionnaire!A:KQ,74,FALSE))</f>
        <v>#</v>
      </c>
    </row>
    <row r="8947" spans="1:2">
      <c r="A8947" t="s">
        <v>276</v>
      </c>
      <c r="B8947" t="str">
        <f>IF(ISBLANK(VLOOKUP(A8947,Questionnaire!A:KQ,74,FALSE)),"#",VLOOKUP(A8947,Questionnaire!A:KQ,74,FALSE))</f>
        <v>#</v>
      </c>
    </row>
    <row r="8948" spans="1:2">
      <c r="A8948" t="s">
        <v>278</v>
      </c>
      <c r="B8948" t="str">
        <f>IF(ISBLANK(VLOOKUP(A8948,Questionnaire!A:KQ,74,FALSE)),"#",VLOOKUP(A8948,Questionnaire!A:KQ,74,FALSE))</f>
        <v>#</v>
      </c>
    </row>
    <row r="8949" spans="1:2">
      <c r="A8949" t="s">
        <v>280</v>
      </c>
      <c r="B8949" t="str">
        <f>IF(ISBLANK(VLOOKUP(A8949,Questionnaire!A:KQ,74,FALSE)),"#",VLOOKUP(A8949,Questionnaire!A:KQ,74,FALSE))</f>
        <v>#</v>
      </c>
    </row>
    <row r="8950" spans="1:2">
      <c r="A8950" t="s">
        <v>282</v>
      </c>
      <c r="B8950" t="str">
        <f>IF(ISBLANK(VLOOKUP(A8950,Questionnaire!A:KQ,74,FALSE)),"#",VLOOKUP(A8950,Questionnaire!A:KQ,74,FALSE))</f>
        <v>#</v>
      </c>
    </row>
    <row r="8951" spans="1:2">
      <c r="A8951" t="s">
        <v>286</v>
      </c>
      <c r="B8951" t="str">
        <f>IF(ISBLANK(VLOOKUP(A8951,Questionnaire!A:KQ,74,FALSE)),"#",VLOOKUP(A8951,Questionnaire!A:KQ,74,FALSE))</f>
        <v>#</v>
      </c>
    </row>
    <row r="8952" spans="1:2">
      <c r="A8952" t="s">
        <v>288</v>
      </c>
      <c r="B8952" t="str">
        <f>IF(ISBLANK(VLOOKUP(A8952,Questionnaire!A:KQ,74,FALSE)),"#",VLOOKUP(A8952,Questionnaire!A:KQ,74,FALSE))</f>
        <v>#</v>
      </c>
    </row>
    <row r="8953" spans="1:2">
      <c r="A8953" t="s">
        <v>290</v>
      </c>
      <c r="B8953" t="str">
        <f>IF(ISBLANK(VLOOKUP(A8953,Questionnaire!A:KQ,74,FALSE)),"#",VLOOKUP(A8953,Questionnaire!A:KQ,74,FALSE))</f>
        <v>#</v>
      </c>
    </row>
    <row r="8954" spans="1:2">
      <c r="A8954" t="s">
        <v>292</v>
      </c>
      <c r="B8954" t="str">
        <f>IF(ISBLANK(VLOOKUP(A8954,Questionnaire!A:KQ,74,FALSE)),"#",VLOOKUP(A8954,Questionnaire!A:KQ,74,FALSE))</f>
        <v>#</v>
      </c>
    </row>
    <row r="8955" spans="1:2">
      <c r="A8955" t="s">
        <v>294</v>
      </c>
      <c r="B8955" t="str">
        <f>IF(ISBLANK(VLOOKUP(A8955,Questionnaire!A:KQ,74,FALSE)),"#",VLOOKUP(A8955,Questionnaire!A:KQ,74,FALSE))</f>
        <v>#</v>
      </c>
    </row>
    <row r="8956" spans="1:2">
      <c r="A8956" t="s">
        <v>296</v>
      </c>
      <c r="B8956" t="str">
        <f>IF(ISBLANK(VLOOKUP(A8956,Questionnaire!A:KQ,74,FALSE)),"#",VLOOKUP(A8956,Questionnaire!A:KQ,74,FALSE))</f>
        <v>#</v>
      </c>
    </row>
    <row r="8957" spans="1:2">
      <c r="A8957" t="s">
        <v>301</v>
      </c>
      <c r="B8957" t="str">
        <f>IF(ISBLANK(VLOOKUP(A8957,Questionnaire!A:KQ,74,FALSE)),"#",VLOOKUP(A8957,Questionnaire!A:KQ,74,FALSE))</f>
        <v>#</v>
      </c>
    </row>
    <row r="8958" spans="1:2">
      <c r="A8958" t="s">
        <v>303</v>
      </c>
      <c r="B8958" t="str">
        <f>IF(ISBLANK(VLOOKUP(A8958,Questionnaire!A:KQ,74,FALSE)),"#",VLOOKUP(A8958,Questionnaire!A:KQ,74,FALSE))</f>
        <v>#</v>
      </c>
    </row>
    <row r="8959" spans="1:2">
      <c r="A8959" t="s">
        <v>305</v>
      </c>
      <c r="B8959" t="str">
        <f>IF(ISBLANK(VLOOKUP(A8959,Questionnaire!A:KQ,74,FALSE)),"#",VLOOKUP(A8959,Questionnaire!A:KQ,74,FALSE))</f>
        <v>#</v>
      </c>
    </row>
    <row r="8960" spans="1:2">
      <c r="A8960" t="s">
        <v>307</v>
      </c>
      <c r="B8960" t="str">
        <f>IF(ISBLANK(VLOOKUP(A8960,Questionnaire!A:KQ,74,FALSE)),"#",VLOOKUP(A8960,Questionnaire!A:KQ,74,FALSE))</f>
        <v>#</v>
      </c>
    </row>
    <row r="8961" spans="1:2">
      <c r="A8961" t="s">
        <v>311</v>
      </c>
      <c r="B8961" t="str">
        <f>IF(ISBLANK(VLOOKUP(A8961,Questionnaire!A:KQ,74,FALSE)),"#",VLOOKUP(A8961,Questionnaire!A:KQ,74,FALSE))</f>
        <v>#</v>
      </c>
    </row>
    <row r="8962" spans="1:2">
      <c r="A8962" t="s">
        <v>313</v>
      </c>
      <c r="B8962" t="str">
        <f>IF(ISBLANK(VLOOKUP(A8962,Questionnaire!A:KQ,74,FALSE)),"#",VLOOKUP(A8962,Questionnaire!A:KQ,74,FALSE))</f>
        <v>#</v>
      </c>
    </row>
    <row r="8963" spans="1:2">
      <c r="A8963" t="s">
        <v>314</v>
      </c>
      <c r="B8963" t="str">
        <f>IF(ISBLANK(VLOOKUP(A8963,Questionnaire!A:KQ,74,FALSE)),"#",VLOOKUP(A8963,Questionnaire!A:KQ,74,FALSE))</f>
        <v>#</v>
      </c>
    </row>
    <row r="8964" spans="1:2">
      <c r="A8964" t="s">
        <v>315</v>
      </c>
      <c r="B8964" t="str">
        <f>IF(ISBLANK(VLOOKUP(A8964,Questionnaire!A:KQ,74,FALSE)),"#",VLOOKUP(A8964,Questionnaire!A:KQ,74,FALSE))</f>
        <v>#</v>
      </c>
    </row>
    <row r="8965" spans="1:2">
      <c r="A8965" t="s">
        <v>317</v>
      </c>
      <c r="B8965" t="str">
        <f>IF(ISBLANK(VLOOKUP(A8965,Questionnaire!A:KQ,74,FALSE)),"#",VLOOKUP(A8965,Questionnaire!A:KQ,74,FALSE))</f>
        <v>#</v>
      </c>
    </row>
    <row r="8966" spans="1:2">
      <c r="A8966" t="s">
        <v>319</v>
      </c>
      <c r="B8966" t="str">
        <f>IF(ISBLANK(VLOOKUP(A8966,Questionnaire!A:KQ,74,FALSE)),"#",VLOOKUP(A8966,Questionnaire!A:KQ,74,FALSE))</f>
        <v>#</v>
      </c>
    </row>
    <row r="8967" spans="1:2">
      <c r="A8967" t="s">
        <v>322</v>
      </c>
      <c r="B8967" t="str">
        <f>IF(ISBLANK(VLOOKUP(A8967,Questionnaire!A:KQ,74,FALSE)),"#",VLOOKUP(A8967,Questionnaire!A:KQ,74,FALSE))</f>
        <v>#</v>
      </c>
    </row>
    <row r="8968" spans="1:2">
      <c r="A8968" t="s">
        <v>326</v>
      </c>
      <c r="B8968" t="str">
        <f>IF(ISBLANK(VLOOKUP(A8968,Questionnaire!A:KQ,74,FALSE)),"#",VLOOKUP(A8968,Questionnaire!A:KQ,74,FALSE))</f>
        <v>#</v>
      </c>
    </row>
    <row r="8969" spans="1:2">
      <c r="A8969" t="s">
        <v>328</v>
      </c>
      <c r="B8969" t="str">
        <f>IF(ISBLANK(VLOOKUP(A8969,Questionnaire!A:KQ,74,FALSE)),"#",VLOOKUP(A8969,Questionnaire!A:KQ,74,FALSE))</f>
        <v>#</v>
      </c>
    </row>
    <row r="8970" spans="1:2">
      <c r="A8970" t="s">
        <v>332</v>
      </c>
      <c r="B8970" t="str">
        <f>IF(ISBLANK(VLOOKUP(A8970,Questionnaire!A:KQ,74,FALSE)),"#",VLOOKUP(A8970,Questionnaire!A:KQ,74,FALSE))</f>
        <v>#</v>
      </c>
    </row>
    <row r="8971" spans="1:2">
      <c r="A8971" t="s">
        <v>333</v>
      </c>
      <c r="B8971" t="str">
        <f>IF(ISBLANK(VLOOKUP(A8971,Questionnaire!A:KQ,74,FALSE)),"#",VLOOKUP(A8971,Questionnaire!A:KQ,74,FALSE))</f>
        <v>#</v>
      </c>
    </row>
    <row r="8972" spans="1:2">
      <c r="A8972" t="s">
        <v>334</v>
      </c>
      <c r="B8972" t="str">
        <f>IF(ISBLANK(VLOOKUP(A8972,Questionnaire!A:KQ,74,FALSE)),"#",VLOOKUP(A8972,Questionnaire!A:KQ,74,FALSE))</f>
        <v>#</v>
      </c>
    </row>
    <row r="8973" spans="1:2">
      <c r="A8973" t="s">
        <v>335</v>
      </c>
      <c r="B8973" t="str">
        <f>IF(ISBLANK(VLOOKUP(A8973,Questionnaire!A:KQ,74,FALSE)),"#",VLOOKUP(A8973,Questionnaire!A:KQ,74,FALSE))</f>
        <v>#</v>
      </c>
    </row>
    <row r="8974" spans="1:2">
      <c r="A8974" t="s">
        <v>336</v>
      </c>
      <c r="B8974" t="str">
        <f>IF(ISBLANK(VLOOKUP(A8974,Questionnaire!A:KQ,74,FALSE)),"#",VLOOKUP(A8974,Questionnaire!A:KQ,74,FALSE))</f>
        <v>#</v>
      </c>
    </row>
    <row r="8975" spans="1:2">
      <c r="A8975" t="s">
        <v>337</v>
      </c>
      <c r="B8975" t="str">
        <f>IF(ISBLANK(VLOOKUP(A8975,Questionnaire!A:KQ,74,FALSE)),"#",VLOOKUP(A8975,Questionnaire!A:KQ,74,FALSE))</f>
        <v>#</v>
      </c>
    </row>
    <row r="8976" spans="1:2">
      <c r="A8976" t="s">
        <v>338</v>
      </c>
      <c r="B8976" t="str">
        <f>IF(ISBLANK(VLOOKUP(A8976,Questionnaire!A:KQ,74,FALSE)),"#",VLOOKUP(A8976,Questionnaire!A:KQ,74,FALSE))</f>
        <v>#</v>
      </c>
    </row>
    <row r="8977" spans="1:2">
      <c r="A8977" t="s">
        <v>339</v>
      </c>
      <c r="B8977" t="str">
        <f>IF(ISBLANK(VLOOKUP(A8977,Questionnaire!A:KQ,74,FALSE)),"#",VLOOKUP(A8977,Questionnaire!A:KQ,74,FALSE))</f>
        <v>#</v>
      </c>
    </row>
    <row r="8978" spans="1:2">
      <c r="A8978" t="s">
        <v>340</v>
      </c>
      <c r="B8978" t="str">
        <f>IF(ISBLANK(VLOOKUP(A8978,Questionnaire!A:KQ,74,FALSE)),"#",VLOOKUP(A8978,Questionnaire!A:KQ,74,FALSE))</f>
        <v>#</v>
      </c>
    </row>
    <row r="8979" spans="1:2">
      <c r="A8979" t="s">
        <v>341</v>
      </c>
      <c r="B8979" t="str">
        <f>IF(ISBLANK(VLOOKUP(A8979,Questionnaire!A:KQ,74,FALSE)),"#",VLOOKUP(A8979,Questionnaire!A:KQ,74,FALSE))</f>
        <v>#</v>
      </c>
    </row>
    <row r="8980" spans="1:2">
      <c r="A8980" t="s">
        <v>342</v>
      </c>
      <c r="B8980" t="str">
        <f>IF(ISBLANK(VLOOKUP(A8980,Questionnaire!A:KQ,74,FALSE)),"#",VLOOKUP(A8980,Questionnaire!A:KQ,74,FALSE))</f>
        <v>#</v>
      </c>
    </row>
    <row r="8981" spans="1:2">
      <c r="A8981" t="s">
        <v>343</v>
      </c>
      <c r="B8981" t="str">
        <f>IF(ISBLANK(VLOOKUP(A8981,Questionnaire!A:KQ,74,FALSE)),"#",VLOOKUP(A8981,Questionnaire!A:KQ,74,FALSE))</f>
        <v>#</v>
      </c>
    </row>
    <row r="8982" spans="1:2">
      <c r="A8982" t="s">
        <v>344</v>
      </c>
      <c r="B8982" t="str">
        <f>IF(ISBLANK(VLOOKUP(A8982,Questionnaire!A:KQ,74,FALSE)),"#",VLOOKUP(A8982,Questionnaire!A:KQ,74,FALSE))</f>
        <v>#</v>
      </c>
    </row>
    <row r="8983" spans="1:2">
      <c r="A8983" t="s">
        <v>345</v>
      </c>
      <c r="B8983" t="str">
        <f>IF(ISBLANK(VLOOKUP(A8983,Questionnaire!A:KQ,74,FALSE)),"#",VLOOKUP(A8983,Questionnaire!A:KQ,74,FALSE))</f>
        <v>#</v>
      </c>
    </row>
    <row r="8984" spans="1:2">
      <c r="A8984" t="s">
        <v>348</v>
      </c>
      <c r="B8984" t="str">
        <f>IF(ISBLANK(VLOOKUP(A8984,Questionnaire!A:KQ,74,FALSE)),"#",VLOOKUP(A8984,Questionnaire!A:KQ,74,FALSE))</f>
        <v>#</v>
      </c>
    </row>
    <row r="8985" spans="1:2">
      <c r="A8985" t="s">
        <v>353</v>
      </c>
      <c r="B8985" t="str">
        <f>IF(ISBLANK(VLOOKUP(A8985,Questionnaire!A:KQ,74,FALSE)),"#",VLOOKUP(A8985,Questionnaire!A:KQ,74,FALSE))</f>
        <v>#</v>
      </c>
    </row>
    <row r="8986" spans="1:2">
      <c r="A8986" t="s">
        <v>354</v>
      </c>
      <c r="B8986" t="str">
        <f>IF(ISBLANK(VLOOKUP(A8986,Questionnaire!A:KQ,74,FALSE)),"#",VLOOKUP(A8986,Questionnaire!A:KQ,74,FALSE))</f>
        <v>#</v>
      </c>
    </row>
    <row r="8987" spans="1:2">
      <c r="A8987" t="s">
        <v>355</v>
      </c>
      <c r="B8987" t="str">
        <f>IF(ISBLANK(VLOOKUP(A8987,Questionnaire!A:KQ,74,FALSE)),"#",VLOOKUP(A8987,Questionnaire!A:KQ,74,FALSE))</f>
        <v>#</v>
      </c>
    </row>
    <row r="8988" spans="1:2">
      <c r="A8988" t="s">
        <v>356</v>
      </c>
      <c r="B8988" t="str">
        <f>IF(ISBLANK(VLOOKUP(A8988,Questionnaire!A:KQ,74,FALSE)),"#",VLOOKUP(A8988,Questionnaire!A:KQ,74,FALSE))</f>
        <v>#</v>
      </c>
    </row>
    <row r="8989" spans="1:2">
      <c r="A8989" t="s">
        <v>357</v>
      </c>
      <c r="B8989" t="str">
        <f>IF(ISBLANK(VLOOKUP(A8989,Questionnaire!A:KQ,74,FALSE)),"#",VLOOKUP(A8989,Questionnaire!A:KQ,74,FALSE))</f>
        <v>#</v>
      </c>
    </row>
    <row r="8990" spans="1:2">
      <c r="A8990" t="s">
        <v>360</v>
      </c>
      <c r="B8990" t="str">
        <f>IF(ISBLANK(VLOOKUP(A8990,Questionnaire!A:KQ,74,FALSE)),"#",VLOOKUP(A8990,Questionnaire!A:KQ,74,FALSE))</f>
        <v>#</v>
      </c>
    </row>
    <row r="8991" spans="1:2">
      <c r="A8991" t="s">
        <v>362</v>
      </c>
      <c r="B8991" t="str">
        <f>IF(ISBLANK(VLOOKUP(A8991,Questionnaire!A:KQ,74,FALSE)),"#",VLOOKUP(A8991,Questionnaire!A:KQ,74,FALSE))</f>
        <v>#</v>
      </c>
    </row>
    <row r="8992" spans="1:2">
      <c r="A8992" t="s">
        <v>363</v>
      </c>
      <c r="B8992" t="str">
        <f>IF(ISBLANK(VLOOKUP(A8992,Questionnaire!A:KQ,74,FALSE)),"#",VLOOKUP(A8992,Questionnaire!A:KQ,74,FALSE))</f>
        <v>#</v>
      </c>
    </row>
    <row r="8993" spans="1:2">
      <c r="A8993" t="s">
        <v>364</v>
      </c>
      <c r="B8993" t="str">
        <f>IF(ISBLANK(VLOOKUP(A8993,Questionnaire!A:KQ,74,FALSE)),"#",VLOOKUP(A8993,Questionnaire!A:KQ,74,FALSE))</f>
        <v>#</v>
      </c>
    </row>
    <row r="8994" spans="1:2">
      <c r="A8994" t="s">
        <v>365</v>
      </c>
      <c r="B8994" t="str">
        <f>IF(ISBLANK(VLOOKUP(A8994,Questionnaire!A:KQ,74,FALSE)),"#",VLOOKUP(A8994,Questionnaire!A:KQ,74,FALSE))</f>
        <v>#</v>
      </c>
    </row>
    <row r="8995" spans="1:2">
      <c r="A8995" t="s">
        <v>366</v>
      </c>
      <c r="B8995" t="str">
        <f>IF(ISBLANK(VLOOKUP(A8995,Questionnaire!A:KQ,74,FALSE)),"#",VLOOKUP(A8995,Questionnaire!A:KQ,74,FALSE))</f>
        <v>#</v>
      </c>
    </row>
    <row r="8996" spans="1:2">
      <c r="A8996" t="s">
        <v>371</v>
      </c>
      <c r="B8996" t="str">
        <f>IF(ISBLANK(VLOOKUP(A8996,Questionnaire!A:KQ,74,FALSE)),"#",VLOOKUP(A8996,Questionnaire!A:KQ,74,FALSE))</f>
        <v>#</v>
      </c>
    </row>
    <row r="8997" spans="1:2">
      <c r="A8997" t="s">
        <v>372</v>
      </c>
      <c r="B8997" t="str">
        <f>IF(ISBLANK(VLOOKUP(A8997,Questionnaire!A:KQ,74,FALSE)),"#",VLOOKUP(A8997,Questionnaire!A:KQ,74,FALSE))</f>
        <v>#</v>
      </c>
    </row>
    <row r="8998" spans="1:2">
      <c r="A8998" t="s">
        <v>373</v>
      </c>
      <c r="B8998" t="str">
        <f>IF(ISBLANK(VLOOKUP(A8998,Questionnaire!A:KQ,74,FALSE)),"#",VLOOKUP(A8998,Questionnaire!A:KQ,74,FALSE))</f>
        <v>#</v>
      </c>
    </row>
    <row r="8999" spans="1:2">
      <c r="A8999" t="s">
        <v>374</v>
      </c>
      <c r="B8999" t="str">
        <f>IF(ISBLANK(VLOOKUP(A8999,Questionnaire!A:KQ,74,FALSE)),"#",VLOOKUP(A8999,Questionnaire!A:KQ,74,FALSE))</f>
        <v>#</v>
      </c>
    </row>
    <row r="9000" spans="1:2">
      <c r="A9000" t="s">
        <v>377</v>
      </c>
      <c r="B9000" t="str">
        <f>IF(ISBLANK(VLOOKUP(A9000,Questionnaire!A:KQ,74,FALSE)),"#",VLOOKUP(A9000,Questionnaire!A:KQ,74,FALSE))</f>
        <v>#</v>
      </c>
    </row>
    <row r="9001" spans="1:2">
      <c r="A9001" t="s">
        <v>379</v>
      </c>
      <c r="B9001" t="str">
        <f>IF(ISBLANK(VLOOKUP(A9001,Questionnaire!A:KQ,74,FALSE)),"#",VLOOKUP(A9001,Questionnaire!A:KQ,74,FALSE))</f>
        <v>#</v>
      </c>
    </row>
    <row r="9002" spans="1:2">
      <c r="A9002" t="s">
        <v>380</v>
      </c>
      <c r="B9002" t="str">
        <f>IF(ISBLANK(VLOOKUP(A9002,Questionnaire!A:KQ,74,FALSE)),"#",VLOOKUP(A9002,Questionnaire!A:KQ,74,FALSE))</f>
        <v>#</v>
      </c>
    </row>
    <row r="9003" spans="1:2">
      <c r="A9003" t="s">
        <v>381</v>
      </c>
      <c r="B9003" t="str">
        <f>IF(ISBLANK(VLOOKUP(A9003,Questionnaire!A:KQ,74,FALSE)),"#",VLOOKUP(A9003,Questionnaire!A:KQ,74,FALSE))</f>
        <v>#</v>
      </c>
    </row>
    <row r="9004" spans="1:2">
      <c r="A9004" t="s">
        <v>382</v>
      </c>
      <c r="B9004" t="str">
        <f>IF(ISBLANK(VLOOKUP(A9004,Questionnaire!A:KQ,74,FALSE)),"#",VLOOKUP(A9004,Questionnaire!A:KQ,74,FALSE))</f>
        <v>#</v>
      </c>
    </row>
    <row r="9005" spans="1:2">
      <c r="A9005" t="s">
        <v>384</v>
      </c>
      <c r="B9005" t="str">
        <f>IF(ISBLANK(VLOOKUP(A9005,Questionnaire!A:KQ,74,FALSE)),"#",VLOOKUP(A9005,Questionnaire!A:KQ,74,FALSE))</f>
        <v>#</v>
      </c>
    </row>
    <row r="9006" spans="1:2">
      <c r="A9006" t="s">
        <v>387</v>
      </c>
      <c r="B9006" t="str">
        <f>IF(ISBLANK(VLOOKUP(A9006,Questionnaire!A:KQ,74,FALSE)),"#",VLOOKUP(A9006,Questionnaire!A:KQ,74,FALSE))</f>
        <v>#</v>
      </c>
    </row>
    <row r="9007" spans="1:2">
      <c r="A9007" t="s">
        <v>391</v>
      </c>
      <c r="B9007" t="str">
        <f>IF(ISBLANK(VLOOKUP(A9007,Questionnaire!A:KQ,74,FALSE)),"#",VLOOKUP(A9007,Questionnaire!A:KQ,74,FALSE))</f>
        <v>#</v>
      </c>
    </row>
    <row r="9008" spans="1:2">
      <c r="A9008" t="s">
        <v>393</v>
      </c>
      <c r="B9008" t="str">
        <f>IF(ISBLANK(VLOOKUP(A9008,Questionnaire!A:KQ,74,FALSE)),"#",VLOOKUP(A9008,Questionnaire!A:KQ,74,FALSE))</f>
        <v>#</v>
      </c>
    </row>
    <row r="9009" spans="1:2">
      <c r="A9009" t="s">
        <v>395</v>
      </c>
      <c r="B9009" t="str">
        <f>IF(ISBLANK(VLOOKUP(A9009,Questionnaire!A:KQ,74,FALSE)),"#",VLOOKUP(A9009,Questionnaire!A:KQ,74,FALSE))</f>
        <v>#</v>
      </c>
    </row>
    <row r="9010" spans="1:2">
      <c r="A9010" t="s">
        <v>398</v>
      </c>
      <c r="B9010" t="str">
        <f>IF(ISBLANK(VLOOKUP(A9010,Questionnaire!A:KQ,74,FALSE)),"#",VLOOKUP(A9010,Questionnaire!A:KQ,74,FALSE))</f>
        <v>#</v>
      </c>
    </row>
    <row r="9011" spans="1:2">
      <c r="A9011" t="s">
        <v>402</v>
      </c>
      <c r="B9011" t="str">
        <f>IF(ISBLANK(VLOOKUP(A9011,Questionnaire!A:KQ,74,FALSE)),"#",VLOOKUP(A9011,Questionnaire!A:KQ,74,FALSE))</f>
        <v>#</v>
      </c>
    </row>
    <row r="9012" spans="1:2">
      <c r="A9012" t="s">
        <v>405</v>
      </c>
      <c r="B9012" t="str">
        <f>IF(ISBLANK(VLOOKUP(A9012,Questionnaire!A:KQ,74,FALSE)),"#",VLOOKUP(A9012,Questionnaire!A:KQ,74,FALSE))</f>
        <v>#</v>
      </c>
    </row>
    <row r="9013" spans="1:2">
      <c r="A9013" t="s">
        <v>409</v>
      </c>
      <c r="B9013" t="str">
        <f>IF(ISBLANK(VLOOKUP(A9013,Questionnaire!A:KQ,74,FALSE)),"#",VLOOKUP(A9013,Questionnaire!A:KQ,74,FALSE))</f>
        <v>#</v>
      </c>
    </row>
    <row r="9014" spans="1:2">
      <c r="A9014" t="s">
        <v>412</v>
      </c>
      <c r="B9014" t="str">
        <f>IF(ISBLANK(VLOOKUP(A9014,Questionnaire!A:KQ,74,FALSE)),"#",VLOOKUP(A9014,Questionnaire!A:KQ,74,FALSE))</f>
        <v>#</v>
      </c>
    </row>
    <row r="9015" spans="1:2">
      <c r="A9015" t="s">
        <v>415</v>
      </c>
      <c r="B9015" t="str">
        <f>IF(ISBLANK(VLOOKUP(A9015,Questionnaire!A:KQ,74,FALSE)),"#",VLOOKUP(A9015,Questionnaire!A:KQ,74,FALSE))</f>
        <v>#</v>
      </c>
    </row>
    <row r="9016" spans="1:2">
      <c r="A9016" t="s">
        <v>418</v>
      </c>
      <c r="B9016" t="str">
        <f>IF(ISBLANK(VLOOKUP(A9016,Questionnaire!A:KQ,74,FALSE)),"#",VLOOKUP(A9016,Questionnaire!A:KQ,74,FALSE))</f>
        <v>#</v>
      </c>
    </row>
    <row r="9017" spans="1:2">
      <c r="A9017" t="s">
        <v>421</v>
      </c>
      <c r="B9017" t="str">
        <f>IF(ISBLANK(VLOOKUP(A9017,Questionnaire!A:KQ,74,FALSE)),"#",VLOOKUP(A9017,Questionnaire!A:KQ,74,FALSE))</f>
        <v>#</v>
      </c>
    </row>
    <row r="9018" spans="1:2">
      <c r="A9018" t="s">
        <v>424</v>
      </c>
      <c r="B9018" t="str">
        <f>IF(ISBLANK(VLOOKUP(A9018,Questionnaire!A:KQ,74,FALSE)),"#",VLOOKUP(A9018,Questionnaire!A:KQ,74,FALSE))</f>
        <v>#</v>
      </c>
    </row>
    <row r="9019" spans="1:2">
      <c r="A9019" t="s">
        <v>429</v>
      </c>
      <c r="B9019" t="str">
        <f>IF(ISBLANK(VLOOKUP(A9019,Questionnaire!A:KQ,74,FALSE)),"#",VLOOKUP(A9019,Questionnaire!A:KQ,74,FALSE))</f>
        <v>#</v>
      </c>
    </row>
    <row r="9020" spans="1:2">
      <c r="A9020" t="s">
        <v>432</v>
      </c>
      <c r="B9020" t="str">
        <f>IF(ISBLANK(VLOOKUP(A9020,Questionnaire!A:KQ,74,FALSE)),"#",VLOOKUP(A9020,Questionnaire!A:KQ,74,FALSE))</f>
        <v>#</v>
      </c>
    </row>
    <row r="9021" spans="1:2">
      <c r="A9021" t="s">
        <v>435</v>
      </c>
      <c r="B9021" t="str">
        <f>IF(ISBLANK(VLOOKUP(A9021,Questionnaire!A:KQ,74,FALSE)),"#",VLOOKUP(A9021,Questionnaire!A:KQ,74,FALSE))</f>
        <v>#</v>
      </c>
    </row>
    <row r="9022" spans="1:2">
      <c r="A9022" t="s">
        <v>437</v>
      </c>
      <c r="B9022" t="str">
        <f>IF(ISBLANK(VLOOKUP(A9022,Questionnaire!A:KQ,74,FALSE)),"#",VLOOKUP(A9022,Questionnaire!A:KQ,74,FALSE))</f>
        <v>#</v>
      </c>
    </row>
    <row r="9023" spans="1:2">
      <c r="A9023" t="s">
        <v>439</v>
      </c>
      <c r="B9023" t="str">
        <f>IF(ISBLANK(VLOOKUP(A9023,Questionnaire!A:KQ,74,FALSE)),"#",VLOOKUP(A9023,Questionnaire!A:KQ,74,FALSE))</f>
        <v>#</v>
      </c>
    </row>
    <row r="9024" spans="1:2">
      <c r="A9024" t="s">
        <v>442</v>
      </c>
      <c r="B9024" t="str">
        <f>IF(ISBLANK(VLOOKUP(A9024,Questionnaire!A:KQ,74,FALSE)),"#",VLOOKUP(A9024,Questionnaire!A:KQ,74,FALSE))</f>
        <v>#</v>
      </c>
    </row>
    <row r="9025" spans="1:3">
      <c r="A9025" t="s">
        <v>445</v>
      </c>
      <c r="B9025" t="str">
        <f>IF(ISBLANK(VLOOKUP(A9025,Questionnaire!A:KQ,74,FALSE)),"#",VLOOKUP(A9025,Questionnaire!A:KQ,74,FALSE))</f>
        <v>#</v>
      </c>
    </row>
    <row r="9026" spans="1:3">
      <c r="A9026" t="s">
        <v>448</v>
      </c>
      <c r="B9026" t="str">
        <f>IF(ISBLANK(VLOOKUP(A9026,Questionnaire!A:KQ,74,FALSE)),"#",VLOOKUP(A9026,Questionnaire!A:KQ,74,FALSE))</f>
        <v>#</v>
      </c>
    </row>
    <row r="9027" spans="1:3">
      <c r="A9027" t="s">
        <v>452</v>
      </c>
      <c r="B9027" t="str">
        <f>IF(ISBLANK(VLOOKUP(A9027,Questionnaire!A:KQ,74,FALSE)),"#",VLOOKUP(A9027,Questionnaire!A:KQ,74,FALSE))</f>
        <v>#</v>
      </c>
    </row>
    <row r="9028" spans="1:3">
      <c r="A9028" t="s">
        <v>455</v>
      </c>
      <c r="B9028" t="str">
        <f>IF(ISBLANK(VLOOKUP(A9028,Questionnaire!A:KQ,74,FALSE)),"#",VLOOKUP(A9028,Questionnaire!A:KQ,74,FALSE))</f>
        <v>#</v>
      </c>
    </row>
    <row r="9029" spans="1:3">
      <c r="A9029" t="s">
        <v>458</v>
      </c>
      <c r="B9029" t="str">
        <f>IF(ISBLANK(VLOOKUP(A9029,Questionnaire!A:KQ,74,FALSE)),"#",VLOOKUP(A9029,Questionnaire!A:KQ,74,FALSE))</f>
        <v>#</v>
      </c>
    </row>
    <row r="9030" spans="1:3">
      <c r="A9030" t="s">
        <v>461</v>
      </c>
      <c r="B9030" t="str">
        <f>IF(ISBLANK(VLOOKUP(A9030,Questionnaire!A:KQ,74,FALSE)),"#",VLOOKUP(A9030,Questionnaire!A:KQ,74,FALSE))</f>
        <v>#</v>
      </c>
    </row>
    <row r="9031" spans="1:3">
      <c r="A9031" t="s">
        <v>465</v>
      </c>
      <c r="B9031" t="str">
        <f>IF(ISBLANK(VLOOKUP(A9031,Questionnaire!A:KQ,74,FALSE)),"#",VLOOKUP(A9031,Questionnaire!A:KQ,74,FALSE))</f>
        <v>#</v>
      </c>
    </row>
    <row r="9032" spans="1:3">
      <c r="A9032" t="s">
        <v>467</v>
      </c>
      <c r="B9032" t="str">
        <f>IF(ISBLANK(VLOOKUP(A9032,Questionnaire!A:KQ,74,FALSE)),"#",VLOOKUP(A9032,Questionnaire!A:KQ,74,FALSE))</f>
        <v>#</v>
      </c>
    </row>
    <row r="9033" spans="1:3">
      <c r="A9033" t="s">
        <v>469</v>
      </c>
      <c r="B9033" t="str">
        <f>IF(ISBLANK(VLOOKUP(A9033,Questionnaire!A:KQ,74,FALSE)),"#",VLOOKUP(A9033,Questionnaire!A:KQ,74,FALSE))</f>
        <v>#</v>
      </c>
    </row>
    <row r="9034" spans="1:3">
      <c r="A9034" t="s">
        <v>471</v>
      </c>
      <c r="B9034" t="str">
        <f>IF(ISBLANK(VLOOKUP(A9034,Questionnaire!A:KQ,74,FALSE)),"#",VLOOKUP(A9034,Questionnaire!A:KQ,74,FALSE))</f>
        <v>#</v>
      </c>
    </row>
    <row r="9035" spans="1:3">
      <c r="A9035" t="s">
        <v>473</v>
      </c>
      <c r="B9035" t="str">
        <f>IF(ISBLANK(VLOOKUP(A9035,Questionnaire!A:KQ,74,FALSE)),"#",VLOOKUP(A9035,Questionnaire!A:KQ,74,FALSE))</f>
        <v>#</v>
      </c>
    </row>
    <row r="9036" spans="1:3">
      <c r="A9036" t="s">
        <v>475</v>
      </c>
      <c r="B9036" t="str">
        <f>IF(ISBLANK(VLOOKUP(A9036,Questionnaire!A:KQ,74,FALSE)),"#",VLOOKUP(A9036,Questionnaire!A:KQ,74,FALSE))</f>
        <v>#</v>
      </c>
    </row>
    <row r="9037" spans="1:3">
      <c r="A9037" t="s">
        <v>185</v>
      </c>
      <c r="B9037" t="str">
        <f>IF(ISBLANK(VLOOKUP(A9037,Questionnaire!A:KQ,75,FALSE)),"#",VLOOKUP(A9037,Questionnaire!A:KQ,75,FALSE))</f>
        <v>#</v>
      </c>
      <c r="C9037">
        <v>72</v>
      </c>
    </row>
    <row r="9038" spans="1:3">
      <c r="A9038" t="s">
        <v>187</v>
      </c>
      <c r="B9038" t="str">
        <f>IF(ISNA(VLOOKUP(VLOOKUP(A9038,Questionnaire!A:KQ,75,FALSE),'CORA Encoding'!D:E,2,FALSE)),"#",VLOOKUP(VLOOKUP(A9038,Questionnaire!A:KQ,75,FALSE),'CORA Encoding'!D:E,2,FALSE))</f>
        <v>#</v>
      </c>
    </row>
    <row r="9039" spans="1:3">
      <c r="A9039" t="s">
        <v>189</v>
      </c>
      <c r="B9039" t="str">
        <f>IF(ISNA(VLOOKUP(VLOOKUP(A9039,Questionnaire!A:KQ,75,FALSE),'CORA Encoding'!G:H,2,FALSE)),"#",VLOOKUP(VLOOKUP(A9039,Questionnaire!A:KQ,75,FALSE),'CORA Encoding'!G:H,2,FALSE))</f>
        <v>#</v>
      </c>
    </row>
    <row r="9040" spans="1:3">
      <c r="A9040" t="s">
        <v>191</v>
      </c>
      <c r="B9040" t="str">
        <f>IF(ISNA(VLOOKUP(VLOOKUP(A9040,Questionnaire!A:KQ,75,FALSE),'Country List'!E:F,2,FALSE)),"#",VLOOKUP(VLOOKUP(A9040,Questionnaire!A:KQ,75,FALSE),'Country List'!E:F,2,FALSE))</f>
        <v>#</v>
      </c>
    </row>
    <row r="9041" spans="1:2">
      <c r="A9041" t="s">
        <v>193</v>
      </c>
      <c r="B9041" t="str">
        <f>IF(ISNA(VLOOKUP(VLOOKUP(A9041,Questionnaire!A:KQ,75,FALSE),'Industry List'!B:C,2,FALSE)),"#",VLOOKUP(VLOOKUP(A9041,Questionnaire!A:KQ,75,FALSE),'Industry List'!B:C,2,FALSE))</f>
        <v>#</v>
      </c>
    </row>
    <row r="9042" spans="1:2">
      <c r="A9042" t="s">
        <v>197</v>
      </c>
      <c r="B9042" t="str">
        <f>IF(ISBLANK(VLOOKUP(A9042,Questionnaire!A:KQ,75,FALSE)),"#",VLOOKUP(A9042,Questionnaire!A:KQ,75,FALSE))</f>
        <v>#</v>
      </c>
    </row>
    <row r="9043" spans="1:2">
      <c r="A9043" t="s">
        <v>201</v>
      </c>
      <c r="B9043" t="str">
        <f>IF(ISBLANK(VLOOKUP(A9043,Questionnaire!A:KQ,75,FALSE)),"#",VLOOKUP(A9043,Questionnaire!A:KQ,75,FALSE))</f>
        <v>#</v>
      </c>
    </row>
    <row r="9044" spans="1:2">
      <c r="A9044" t="s">
        <v>203</v>
      </c>
      <c r="B9044" t="str">
        <f>IF(ISNA(VLOOKUP(VLOOKUP(A9044,Questionnaire!A:KQ,75,FALSE),'CORA Encoding'!J:K,2,FALSE)),"#",VLOOKUP(VLOOKUP(A9044,Questionnaire!A:KQ,75,FALSE),'CORA Encoding'!J:K,2,FALSE))</f>
        <v>#</v>
      </c>
    </row>
    <row r="9045" spans="1:2">
      <c r="A9045" t="s">
        <v>208</v>
      </c>
      <c r="B9045" t="str">
        <f>IF(ISBLANK(VLOOKUP(A9045,Questionnaire!A:KQ,75,FALSE)),"#",VLOOKUP(A9045,Questionnaire!A:KQ,75,FALSE))</f>
        <v>#</v>
      </c>
    </row>
    <row r="9046" spans="1:2">
      <c r="A9046" t="s">
        <v>213</v>
      </c>
      <c r="B9046" t="str">
        <f>IF(ISBLANK(VLOOKUP(A9046,Questionnaire!A:KQ,75,FALSE)),"#",VLOOKUP(A9046,Questionnaire!A:KQ,75,FALSE))</f>
        <v>#</v>
      </c>
    </row>
    <row r="9047" spans="1:2">
      <c r="A9047" t="s">
        <v>215</v>
      </c>
      <c r="B9047" t="str">
        <f>IF(ISBLANK(VLOOKUP(A9047,Questionnaire!A:KQ,75,FALSE)),"#",VLOOKUP(A9047,Questionnaire!A:KQ,75,FALSE))</f>
        <v>#</v>
      </c>
    </row>
    <row r="9048" spans="1:2">
      <c r="A9048" t="s">
        <v>217</v>
      </c>
      <c r="B9048" t="str">
        <f>IF(ISBLANK(VLOOKUP(A9048,Questionnaire!A:KQ,75,FALSE)),"#",VLOOKUP(A9048,Questionnaire!A:KQ,75,FALSE))</f>
        <v>#</v>
      </c>
    </row>
    <row r="9049" spans="1:2">
      <c r="A9049" t="s">
        <v>219</v>
      </c>
      <c r="B9049" t="str">
        <f>IF(ISBLANK(VLOOKUP(A9049,Questionnaire!A:KQ,75,FALSE)),"#",VLOOKUP(A9049,Questionnaire!A:KQ,75,FALSE))</f>
        <v>#</v>
      </c>
    </row>
    <row r="9050" spans="1:2">
      <c r="A9050" t="s">
        <v>221</v>
      </c>
      <c r="B9050" t="str">
        <f>IF(ISBLANK(VLOOKUP(A9050,Questionnaire!A:KQ,75,FALSE)),"#",VLOOKUP(A9050,Questionnaire!A:KQ,75,FALSE))</f>
        <v>#</v>
      </c>
    </row>
    <row r="9051" spans="1:2">
      <c r="A9051" t="s">
        <v>223</v>
      </c>
      <c r="B9051" t="str">
        <f>IF(ISBLANK(VLOOKUP(A9051,Questionnaire!A:KQ,75,FALSE)),"#",VLOOKUP(A9051,Questionnaire!A:KQ,75,FALSE))</f>
        <v>#</v>
      </c>
    </row>
    <row r="9052" spans="1:2">
      <c r="A9052" t="s">
        <v>225</v>
      </c>
      <c r="B9052" t="str">
        <f>IF(ISBLANK(VLOOKUP(A9052,Questionnaire!A:KQ,75,FALSE)),"#",VLOOKUP(A9052,Questionnaire!A:KQ,75,FALSE))</f>
        <v>#</v>
      </c>
    </row>
    <row r="9053" spans="1:2">
      <c r="A9053" t="s">
        <v>227</v>
      </c>
      <c r="B9053" t="str">
        <f>IF(ISBLANK(VLOOKUP(A9053,Questionnaire!A:KQ,75,FALSE)),"#",VLOOKUP(A9053,Questionnaire!A:KQ,75,FALSE))</f>
        <v>#</v>
      </c>
    </row>
    <row r="9054" spans="1:2">
      <c r="A9054" t="s">
        <v>229</v>
      </c>
      <c r="B9054" t="str">
        <f>IF(ISBLANK(VLOOKUP(A9054,Questionnaire!A:KQ,75,FALSE)),"#",VLOOKUP(A9054,Questionnaire!A:KQ,75,FALSE))</f>
        <v>#</v>
      </c>
    </row>
    <row r="9055" spans="1:2">
      <c r="A9055" t="s">
        <v>231</v>
      </c>
      <c r="B9055" t="str">
        <f>IF(ISBLANK(VLOOKUP(A9055,Questionnaire!A:KQ,75,FALSE)),"#",VLOOKUP(A9055,Questionnaire!A:KQ,75,FALSE))</f>
        <v>#</v>
      </c>
    </row>
    <row r="9056" spans="1:2">
      <c r="A9056" t="s">
        <v>233</v>
      </c>
      <c r="B9056" t="str">
        <f>IF(ISBLANK(VLOOKUP(A9056,Questionnaire!A:KQ,75,FALSE)),"#",VLOOKUP(A9056,Questionnaire!A:KQ,75,FALSE))</f>
        <v>#</v>
      </c>
    </row>
    <row r="9057" spans="1:2">
      <c r="A9057" t="s">
        <v>235</v>
      </c>
      <c r="B9057" t="str">
        <f>IF(ISBLANK(VLOOKUP(A9057,Questionnaire!A:KQ,75,FALSE)),"#",VLOOKUP(A9057,Questionnaire!A:KQ,75,FALSE))</f>
        <v>#</v>
      </c>
    </row>
    <row r="9058" spans="1:2">
      <c r="A9058" t="s">
        <v>237</v>
      </c>
      <c r="B9058" t="str">
        <f>IF(ISBLANK(VLOOKUP(A9058,Questionnaire!A:KQ,75,FALSE)),"#",VLOOKUP(A9058,Questionnaire!A:KQ,75,FALSE))</f>
        <v>#</v>
      </c>
    </row>
    <row r="9059" spans="1:2">
      <c r="A9059" t="s">
        <v>239</v>
      </c>
      <c r="B9059" t="str">
        <f>IF(ISBLANK(VLOOKUP(A9059,Questionnaire!A:KQ,75,FALSE)),"#",VLOOKUP(A9059,Questionnaire!A:KQ,75,FALSE))</f>
        <v>#</v>
      </c>
    </row>
    <row r="9060" spans="1:2">
      <c r="A9060" t="s">
        <v>242</v>
      </c>
      <c r="B9060" t="str">
        <f>IF(ISBLANK(VLOOKUP(A9060,Questionnaire!A:KQ,75,FALSE)),"#",VLOOKUP(A9060,Questionnaire!A:KQ,75,FALSE))</f>
        <v>#</v>
      </c>
    </row>
    <row r="9061" spans="1:2">
      <c r="A9061" t="s">
        <v>245</v>
      </c>
      <c r="B9061" t="str">
        <f>IF(ISBLANK(VLOOKUP(A9061,Questionnaire!A:KQ,75,FALSE)),"#",VLOOKUP(A9061,Questionnaire!A:KQ,75,FALSE))</f>
        <v>#</v>
      </c>
    </row>
    <row r="9062" spans="1:2">
      <c r="A9062" t="s">
        <v>247</v>
      </c>
      <c r="B9062" t="str">
        <f>IF(ISBLANK(VLOOKUP(A9062,Questionnaire!A:KQ,75,FALSE)),"#",VLOOKUP(A9062,Questionnaire!A:KQ,75,FALSE))</f>
        <v>#</v>
      </c>
    </row>
    <row r="9063" spans="1:2">
      <c r="A9063" t="s">
        <v>249</v>
      </c>
      <c r="B9063" t="str">
        <f>IF(ISBLANK(VLOOKUP(A9063,Questionnaire!A:KQ,75,FALSE)),"#",VLOOKUP(A9063,Questionnaire!A:KQ,75,FALSE))</f>
        <v>#</v>
      </c>
    </row>
    <row r="9064" spans="1:2">
      <c r="A9064" t="s">
        <v>250</v>
      </c>
      <c r="B9064" t="str">
        <f>IF(ISBLANK(VLOOKUP(A9064,Questionnaire!A:KQ,75,FALSE)),"#",VLOOKUP(A9064,Questionnaire!A:KQ,75,FALSE))</f>
        <v>#</v>
      </c>
    </row>
    <row r="9065" spans="1:2">
      <c r="A9065" t="s">
        <v>252</v>
      </c>
      <c r="B9065" t="str">
        <f>IF(ISBLANK(VLOOKUP(A9065,Questionnaire!A:KQ,75,FALSE)),"#",VLOOKUP(A9065,Questionnaire!A:KQ,75,FALSE))</f>
        <v>#</v>
      </c>
    </row>
    <row r="9066" spans="1:2">
      <c r="A9066" t="s">
        <v>255</v>
      </c>
      <c r="B9066" t="str">
        <f>IF(ISBLANK(VLOOKUP(A9066,Questionnaire!A:KQ,75,FALSE)),"#",VLOOKUP(A9066,Questionnaire!A:KQ,75,FALSE))</f>
        <v>#</v>
      </c>
    </row>
    <row r="9067" spans="1:2">
      <c r="A9067" t="s">
        <v>258</v>
      </c>
      <c r="B9067" t="str">
        <f>IF(ISNA(VLOOKUP(VLOOKUP(A9067,Questionnaire!A:KQ,75,FALSE),'CORA Encoding'!M:N,2,FALSE)),"#",VLOOKUP(VLOOKUP(A9067,Questionnaire!A:KQ,75,FALSE),'CORA Encoding'!M:N,2,FALSE))</f>
        <v>#</v>
      </c>
    </row>
    <row r="9068" spans="1:2">
      <c r="A9068" t="s">
        <v>261</v>
      </c>
      <c r="B9068" t="str">
        <f>IF(ISBLANK(VLOOKUP(A9068,Questionnaire!A:KQ,75,FALSE)),"#",VLOOKUP(A9068,Questionnaire!A:KQ,75,FALSE))</f>
        <v>#</v>
      </c>
    </row>
    <row r="9069" spans="1:2">
      <c r="A9069" t="s">
        <v>263</v>
      </c>
      <c r="B9069" t="str">
        <f>IF(ISBLANK(VLOOKUP(A9069,Questionnaire!A:KQ,75,FALSE)),"#",VLOOKUP(A9069,Questionnaire!A:KQ,75,FALSE))</f>
        <v>#</v>
      </c>
    </row>
    <row r="9070" spans="1:2">
      <c r="A9070" t="s">
        <v>265</v>
      </c>
      <c r="B9070" t="str">
        <f>IF(ISBLANK(VLOOKUP(A9070,Questionnaire!A:KQ,75,FALSE)),"#",VLOOKUP(A9070,Questionnaire!A:KQ,75,FALSE))</f>
        <v>#</v>
      </c>
    </row>
    <row r="9071" spans="1:2">
      <c r="A9071" t="s">
        <v>267</v>
      </c>
      <c r="B9071" t="str">
        <f>IF(ISBLANK(VLOOKUP(A9071,Questionnaire!A:KQ,75,FALSE)),"#",VLOOKUP(A9071,Questionnaire!A:KQ,75,FALSE))</f>
        <v>#</v>
      </c>
    </row>
    <row r="9072" spans="1:2">
      <c r="A9072" t="s">
        <v>269</v>
      </c>
      <c r="B9072" t="str">
        <f>IF(ISBLANK(VLOOKUP(A9072,Questionnaire!A:KQ,75,FALSE)),"#",VLOOKUP(A9072,Questionnaire!A:KQ,75,FALSE))</f>
        <v>#</v>
      </c>
    </row>
    <row r="9073" spans="1:2">
      <c r="A9073" t="s">
        <v>274</v>
      </c>
      <c r="B9073" t="str">
        <f>IF(ISBLANK(VLOOKUP(A9073,Questionnaire!A:KQ,75,FALSE)),"#",VLOOKUP(A9073,Questionnaire!A:KQ,75,FALSE))</f>
        <v>#</v>
      </c>
    </row>
    <row r="9074" spans="1:2">
      <c r="A9074" t="s">
        <v>276</v>
      </c>
      <c r="B9074" t="str">
        <f>IF(ISBLANK(VLOOKUP(A9074,Questionnaire!A:KQ,75,FALSE)),"#",VLOOKUP(A9074,Questionnaire!A:KQ,75,FALSE))</f>
        <v>#</v>
      </c>
    </row>
    <row r="9075" spans="1:2">
      <c r="A9075" t="s">
        <v>278</v>
      </c>
      <c r="B9075" t="str">
        <f>IF(ISBLANK(VLOOKUP(A9075,Questionnaire!A:KQ,75,FALSE)),"#",VLOOKUP(A9075,Questionnaire!A:KQ,75,FALSE))</f>
        <v>#</v>
      </c>
    </row>
    <row r="9076" spans="1:2">
      <c r="A9076" t="s">
        <v>280</v>
      </c>
      <c r="B9076" t="str">
        <f>IF(ISBLANK(VLOOKUP(A9076,Questionnaire!A:KQ,75,FALSE)),"#",VLOOKUP(A9076,Questionnaire!A:KQ,75,FALSE))</f>
        <v>#</v>
      </c>
    </row>
    <row r="9077" spans="1:2">
      <c r="A9077" t="s">
        <v>282</v>
      </c>
      <c r="B9077" t="str">
        <f>IF(ISBLANK(VLOOKUP(A9077,Questionnaire!A:KQ,75,FALSE)),"#",VLOOKUP(A9077,Questionnaire!A:KQ,75,FALSE))</f>
        <v>#</v>
      </c>
    </row>
    <row r="9078" spans="1:2">
      <c r="A9078" t="s">
        <v>286</v>
      </c>
      <c r="B9078" t="str">
        <f>IF(ISBLANK(VLOOKUP(A9078,Questionnaire!A:KQ,75,FALSE)),"#",VLOOKUP(A9078,Questionnaire!A:KQ,75,FALSE))</f>
        <v>#</v>
      </c>
    </row>
    <row r="9079" spans="1:2">
      <c r="A9079" t="s">
        <v>288</v>
      </c>
      <c r="B9079" t="str">
        <f>IF(ISBLANK(VLOOKUP(A9079,Questionnaire!A:KQ,75,FALSE)),"#",VLOOKUP(A9079,Questionnaire!A:KQ,75,FALSE))</f>
        <v>#</v>
      </c>
    </row>
    <row r="9080" spans="1:2">
      <c r="A9080" t="s">
        <v>290</v>
      </c>
      <c r="B9080" t="str">
        <f>IF(ISBLANK(VLOOKUP(A9080,Questionnaire!A:KQ,75,FALSE)),"#",VLOOKUP(A9080,Questionnaire!A:KQ,75,FALSE))</f>
        <v>#</v>
      </c>
    </row>
    <row r="9081" spans="1:2">
      <c r="A9081" t="s">
        <v>292</v>
      </c>
      <c r="B9081" t="str">
        <f>IF(ISBLANK(VLOOKUP(A9081,Questionnaire!A:KQ,75,FALSE)),"#",VLOOKUP(A9081,Questionnaire!A:KQ,75,FALSE))</f>
        <v>#</v>
      </c>
    </row>
    <row r="9082" spans="1:2">
      <c r="A9082" t="s">
        <v>294</v>
      </c>
      <c r="B9082" t="str">
        <f>IF(ISBLANK(VLOOKUP(A9082,Questionnaire!A:KQ,75,FALSE)),"#",VLOOKUP(A9082,Questionnaire!A:KQ,75,FALSE))</f>
        <v>#</v>
      </c>
    </row>
    <row r="9083" spans="1:2">
      <c r="A9083" t="s">
        <v>296</v>
      </c>
      <c r="B9083" t="str">
        <f>IF(ISBLANK(VLOOKUP(A9083,Questionnaire!A:KQ,75,FALSE)),"#",VLOOKUP(A9083,Questionnaire!A:KQ,75,FALSE))</f>
        <v>#</v>
      </c>
    </row>
    <row r="9084" spans="1:2">
      <c r="A9084" t="s">
        <v>301</v>
      </c>
      <c r="B9084" t="str">
        <f>IF(ISBLANK(VLOOKUP(A9084,Questionnaire!A:KQ,75,FALSE)),"#",VLOOKUP(A9084,Questionnaire!A:KQ,75,FALSE))</f>
        <v>#</v>
      </c>
    </row>
    <row r="9085" spans="1:2">
      <c r="A9085" t="s">
        <v>303</v>
      </c>
      <c r="B9085" t="str">
        <f>IF(ISBLANK(VLOOKUP(A9085,Questionnaire!A:KQ,75,FALSE)),"#",VLOOKUP(A9085,Questionnaire!A:KQ,75,FALSE))</f>
        <v>#</v>
      </c>
    </row>
    <row r="9086" spans="1:2">
      <c r="A9086" t="s">
        <v>305</v>
      </c>
      <c r="B9086" t="str">
        <f>IF(ISBLANK(VLOOKUP(A9086,Questionnaire!A:KQ,75,FALSE)),"#",VLOOKUP(A9086,Questionnaire!A:KQ,75,FALSE))</f>
        <v>#</v>
      </c>
    </row>
    <row r="9087" spans="1:2">
      <c r="A9087" t="s">
        <v>307</v>
      </c>
      <c r="B9087" t="str">
        <f>IF(ISBLANK(VLOOKUP(A9087,Questionnaire!A:KQ,75,FALSE)),"#",VLOOKUP(A9087,Questionnaire!A:KQ,75,FALSE))</f>
        <v>#</v>
      </c>
    </row>
    <row r="9088" spans="1:2">
      <c r="A9088" t="s">
        <v>311</v>
      </c>
      <c r="B9088" t="str">
        <f>IF(ISBLANK(VLOOKUP(A9088,Questionnaire!A:KQ,75,FALSE)),"#",VLOOKUP(A9088,Questionnaire!A:KQ,75,FALSE))</f>
        <v>#</v>
      </c>
    </row>
    <row r="9089" spans="1:2">
      <c r="A9089" t="s">
        <v>313</v>
      </c>
      <c r="B9089" t="str">
        <f>IF(ISBLANK(VLOOKUP(A9089,Questionnaire!A:KQ,75,FALSE)),"#",VLOOKUP(A9089,Questionnaire!A:KQ,75,FALSE))</f>
        <v>#</v>
      </c>
    </row>
    <row r="9090" spans="1:2">
      <c r="A9090" t="s">
        <v>314</v>
      </c>
      <c r="B9090" t="str">
        <f>IF(ISBLANK(VLOOKUP(A9090,Questionnaire!A:KQ,75,FALSE)),"#",VLOOKUP(A9090,Questionnaire!A:KQ,75,FALSE))</f>
        <v>#</v>
      </c>
    </row>
    <row r="9091" spans="1:2">
      <c r="A9091" t="s">
        <v>315</v>
      </c>
      <c r="B9091" t="str">
        <f>IF(ISBLANK(VLOOKUP(A9091,Questionnaire!A:KQ,75,FALSE)),"#",VLOOKUP(A9091,Questionnaire!A:KQ,75,FALSE))</f>
        <v>#</v>
      </c>
    </row>
    <row r="9092" spans="1:2">
      <c r="A9092" t="s">
        <v>317</v>
      </c>
      <c r="B9092" t="str">
        <f>IF(ISBLANK(VLOOKUP(A9092,Questionnaire!A:KQ,75,FALSE)),"#",VLOOKUP(A9092,Questionnaire!A:KQ,75,FALSE))</f>
        <v>#</v>
      </c>
    </row>
    <row r="9093" spans="1:2">
      <c r="A9093" t="s">
        <v>319</v>
      </c>
      <c r="B9093" t="str">
        <f>IF(ISBLANK(VLOOKUP(A9093,Questionnaire!A:KQ,75,FALSE)),"#",VLOOKUP(A9093,Questionnaire!A:KQ,75,FALSE))</f>
        <v>#</v>
      </c>
    </row>
    <row r="9094" spans="1:2">
      <c r="A9094" t="s">
        <v>322</v>
      </c>
      <c r="B9094" t="str">
        <f>IF(ISBLANK(VLOOKUP(A9094,Questionnaire!A:KQ,75,FALSE)),"#",VLOOKUP(A9094,Questionnaire!A:KQ,75,FALSE))</f>
        <v>#</v>
      </c>
    </row>
    <row r="9095" spans="1:2">
      <c r="A9095" t="s">
        <v>326</v>
      </c>
      <c r="B9095" t="str">
        <f>IF(ISBLANK(VLOOKUP(A9095,Questionnaire!A:KQ,75,FALSE)),"#",VLOOKUP(A9095,Questionnaire!A:KQ,75,FALSE))</f>
        <v>#</v>
      </c>
    </row>
    <row r="9096" spans="1:2">
      <c r="A9096" t="s">
        <v>328</v>
      </c>
      <c r="B9096" t="str">
        <f>IF(ISBLANK(VLOOKUP(A9096,Questionnaire!A:KQ,75,FALSE)),"#",VLOOKUP(A9096,Questionnaire!A:KQ,75,FALSE))</f>
        <v>#</v>
      </c>
    </row>
    <row r="9097" spans="1:2">
      <c r="A9097" t="s">
        <v>332</v>
      </c>
      <c r="B9097" t="str">
        <f>IF(ISBLANK(VLOOKUP(A9097,Questionnaire!A:KQ,75,FALSE)),"#",VLOOKUP(A9097,Questionnaire!A:KQ,75,FALSE))</f>
        <v>#</v>
      </c>
    </row>
    <row r="9098" spans="1:2">
      <c r="A9098" t="s">
        <v>333</v>
      </c>
      <c r="B9098" t="str">
        <f>IF(ISBLANK(VLOOKUP(A9098,Questionnaire!A:KQ,75,FALSE)),"#",VLOOKUP(A9098,Questionnaire!A:KQ,75,FALSE))</f>
        <v>#</v>
      </c>
    </row>
    <row r="9099" spans="1:2">
      <c r="A9099" t="s">
        <v>334</v>
      </c>
      <c r="B9099" t="str">
        <f>IF(ISBLANK(VLOOKUP(A9099,Questionnaire!A:KQ,75,FALSE)),"#",VLOOKUP(A9099,Questionnaire!A:KQ,75,FALSE))</f>
        <v>#</v>
      </c>
    </row>
    <row r="9100" spans="1:2">
      <c r="A9100" t="s">
        <v>335</v>
      </c>
      <c r="B9100" t="str">
        <f>IF(ISBLANK(VLOOKUP(A9100,Questionnaire!A:KQ,75,FALSE)),"#",VLOOKUP(A9100,Questionnaire!A:KQ,75,FALSE))</f>
        <v>#</v>
      </c>
    </row>
    <row r="9101" spans="1:2">
      <c r="A9101" t="s">
        <v>336</v>
      </c>
      <c r="B9101" t="str">
        <f>IF(ISBLANK(VLOOKUP(A9101,Questionnaire!A:KQ,75,FALSE)),"#",VLOOKUP(A9101,Questionnaire!A:KQ,75,FALSE))</f>
        <v>#</v>
      </c>
    </row>
    <row r="9102" spans="1:2">
      <c r="A9102" t="s">
        <v>337</v>
      </c>
      <c r="B9102" t="str">
        <f>IF(ISBLANK(VLOOKUP(A9102,Questionnaire!A:KQ,75,FALSE)),"#",VLOOKUP(A9102,Questionnaire!A:KQ,75,FALSE))</f>
        <v>#</v>
      </c>
    </row>
    <row r="9103" spans="1:2">
      <c r="A9103" t="s">
        <v>338</v>
      </c>
      <c r="B9103" t="str">
        <f>IF(ISBLANK(VLOOKUP(A9103,Questionnaire!A:KQ,75,FALSE)),"#",VLOOKUP(A9103,Questionnaire!A:KQ,75,FALSE))</f>
        <v>#</v>
      </c>
    </row>
    <row r="9104" spans="1:2">
      <c r="A9104" t="s">
        <v>339</v>
      </c>
      <c r="B9104" t="str">
        <f>IF(ISBLANK(VLOOKUP(A9104,Questionnaire!A:KQ,75,FALSE)),"#",VLOOKUP(A9104,Questionnaire!A:KQ,75,FALSE))</f>
        <v>#</v>
      </c>
    </row>
    <row r="9105" spans="1:2">
      <c r="A9105" t="s">
        <v>340</v>
      </c>
      <c r="B9105" t="str">
        <f>IF(ISBLANK(VLOOKUP(A9105,Questionnaire!A:KQ,75,FALSE)),"#",VLOOKUP(A9105,Questionnaire!A:KQ,75,FALSE))</f>
        <v>#</v>
      </c>
    </row>
    <row r="9106" spans="1:2">
      <c r="A9106" t="s">
        <v>341</v>
      </c>
      <c r="B9106" t="str">
        <f>IF(ISBLANK(VLOOKUP(A9106,Questionnaire!A:KQ,75,FALSE)),"#",VLOOKUP(A9106,Questionnaire!A:KQ,75,FALSE))</f>
        <v>#</v>
      </c>
    </row>
    <row r="9107" spans="1:2">
      <c r="A9107" t="s">
        <v>342</v>
      </c>
      <c r="B9107" t="str">
        <f>IF(ISBLANK(VLOOKUP(A9107,Questionnaire!A:KQ,75,FALSE)),"#",VLOOKUP(A9107,Questionnaire!A:KQ,75,FALSE))</f>
        <v>#</v>
      </c>
    </row>
    <row r="9108" spans="1:2">
      <c r="A9108" t="s">
        <v>343</v>
      </c>
      <c r="B9108" t="str">
        <f>IF(ISBLANK(VLOOKUP(A9108,Questionnaire!A:KQ,75,FALSE)),"#",VLOOKUP(A9108,Questionnaire!A:KQ,75,FALSE))</f>
        <v>#</v>
      </c>
    </row>
    <row r="9109" spans="1:2">
      <c r="A9109" t="s">
        <v>344</v>
      </c>
      <c r="B9109" t="str">
        <f>IF(ISBLANK(VLOOKUP(A9109,Questionnaire!A:KQ,75,FALSE)),"#",VLOOKUP(A9109,Questionnaire!A:KQ,75,FALSE))</f>
        <v>#</v>
      </c>
    </row>
    <row r="9110" spans="1:2">
      <c r="A9110" t="s">
        <v>345</v>
      </c>
      <c r="B9110" t="str">
        <f>IF(ISBLANK(VLOOKUP(A9110,Questionnaire!A:KQ,75,FALSE)),"#",VLOOKUP(A9110,Questionnaire!A:KQ,75,FALSE))</f>
        <v>#</v>
      </c>
    </row>
    <row r="9111" spans="1:2">
      <c r="A9111" t="s">
        <v>348</v>
      </c>
      <c r="B9111" t="str">
        <f>IF(ISBLANK(VLOOKUP(A9111,Questionnaire!A:KQ,75,FALSE)),"#",VLOOKUP(A9111,Questionnaire!A:KQ,75,FALSE))</f>
        <v>#</v>
      </c>
    </row>
    <row r="9112" spans="1:2">
      <c r="A9112" t="s">
        <v>353</v>
      </c>
      <c r="B9112" t="str">
        <f>IF(ISBLANK(VLOOKUP(A9112,Questionnaire!A:KQ,75,FALSE)),"#",VLOOKUP(A9112,Questionnaire!A:KQ,75,FALSE))</f>
        <v>#</v>
      </c>
    </row>
    <row r="9113" spans="1:2">
      <c r="A9113" t="s">
        <v>354</v>
      </c>
      <c r="B9113" t="str">
        <f>IF(ISBLANK(VLOOKUP(A9113,Questionnaire!A:KQ,75,FALSE)),"#",VLOOKUP(A9113,Questionnaire!A:KQ,75,FALSE))</f>
        <v>#</v>
      </c>
    </row>
    <row r="9114" spans="1:2">
      <c r="A9114" t="s">
        <v>355</v>
      </c>
      <c r="B9114" t="str">
        <f>IF(ISBLANK(VLOOKUP(A9114,Questionnaire!A:KQ,75,FALSE)),"#",VLOOKUP(A9114,Questionnaire!A:KQ,75,FALSE))</f>
        <v>#</v>
      </c>
    </row>
    <row r="9115" spans="1:2">
      <c r="A9115" t="s">
        <v>356</v>
      </c>
      <c r="B9115" t="str">
        <f>IF(ISBLANK(VLOOKUP(A9115,Questionnaire!A:KQ,75,FALSE)),"#",VLOOKUP(A9115,Questionnaire!A:KQ,75,FALSE))</f>
        <v>#</v>
      </c>
    </row>
    <row r="9116" spans="1:2">
      <c r="A9116" t="s">
        <v>357</v>
      </c>
      <c r="B9116" t="str">
        <f>IF(ISBLANK(VLOOKUP(A9116,Questionnaire!A:KQ,75,FALSE)),"#",VLOOKUP(A9116,Questionnaire!A:KQ,75,FALSE))</f>
        <v>#</v>
      </c>
    </row>
    <row r="9117" spans="1:2">
      <c r="A9117" t="s">
        <v>360</v>
      </c>
      <c r="B9117" t="str">
        <f>IF(ISBLANK(VLOOKUP(A9117,Questionnaire!A:KQ,75,FALSE)),"#",VLOOKUP(A9117,Questionnaire!A:KQ,75,FALSE))</f>
        <v>#</v>
      </c>
    </row>
    <row r="9118" spans="1:2">
      <c r="A9118" t="s">
        <v>362</v>
      </c>
      <c r="B9118" t="str">
        <f>IF(ISBLANK(VLOOKUP(A9118,Questionnaire!A:KQ,75,FALSE)),"#",VLOOKUP(A9118,Questionnaire!A:KQ,75,FALSE))</f>
        <v>#</v>
      </c>
    </row>
    <row r="9119" spans="1:2">
      <c r="A9119" t="s">
        <v>363</v>
      </c>
      <c r="B9119" t="str">
        <f>IF(ISBLANK(VLOOKUP(A9119,Questionnaire!A:KQ,75,FALSE)),"#",VLOOKUP(A9119,Questionnaire!A:KQ,75,FALSE))</f>
        <v>#</v>
      </c>
    </row>
    <row r="9120" spans="1:2">
      <c r="A9120" t="s">
        <v>364</v>
      </c>
      <c r="B9120" t="str">
        <f>IF(ISBLANK(VLOOKUP(A9120,Questionnaire!A:KQ,75,FALSE)),"#",VLOOKUP(A9120,Questionnaire!A:KQ,75,FALSE))</f>
        <v>#</v>
      </c>
    </row>
    <row r="9121" spans="1:2">
      <c r="A9121" t="s">
        <v>365</v>
      </c>
      <c r="B9121" t="str">
        <f>IF(ISBLANK(VLOOKUP(A9121,Questionnaire!A:KQ,75,FALSE)),"#",VLOOKUP(A9121,Questionnaire!A:KQ,75,FALSE))</f>
        <v>#</v>
      </c>
    </row>
    <row r="9122" spans="1:2">
      <c r="A9122" t="s">
        <v>366</v>
      </c>
      <c r="B9122" t="str">
        <f>IF(ISBLANK(VLOOKUP(A9122,Questionnaire!A:KQ,75,FALSE)),"#",VLOOKUP(A9122,Questionnaire!A:KQ,75,FALSE))</f>
        <v>#</v>
      </c>
    </row>
    <row r="9123" spans="1:2">
      <c r="A9123" t="s">
        <v>371</v>
      </c>
      <c r="B9123" t="str">
        <f>IF(ISBLANK(VLOOKUP(A9123,Questionnaire!A:KQ,75,FALSE)),"#",VLOOKUP(A9123,Questionnaire!A:KQ,75,FALSE))</f>
        <v>#</v>
      </c>
    </row>
    <row r="9124" spans="1:2">
      <c r="A9124" t="s">
        <v>372</v>
      </c>
      <c r="B9124" t="str">
        <f>IF(ISBLANK(VLOOKUP(A9124,Questionnaire!A:KQ,75,FALSE)),"#",VLOOKUP(A9124,Questionnaire!A:KQ,75,FALSE))</f>
        <v>#</v>
      </c>
    </row>
    <row r="9125" spans="1:2">
      <c r="A9125" t="s">
        <v>373</v>
      </c>
      <c r="B9125" t="str">
        <f>IF(ISBLANK(VLOOKUP(A9125,Questionnaire!A:KQ,75,FALSE)),"#",VLOOKUP(A9125,Questionnaire!A:KQ,75,FALSE))</f>
        <v>#</v>
      </c>
    </row>
    <row r="9126" spans="1:2">
      <c r="A9126" t="s">
        <v>374</v>
      </c>
      <c r="B9126" t="str">
        <f>IF(ISBLANK(VLOOKUP(A9126,Questionnaire!A:KQ,75,FALSE)),"#",VLOOKUP(A9126,Questionnaire!A:KQ,75,FALSE))</f>
        <v>#</v>
      </c>
    </row>
    <row r="9127" spans="1:2">
      <c r="A9127" t="s">
        <v>377</v>
      </c>
      <c r="B9127" t="str">
        <f>IF(ISBLANK(VLOOKUP(A9127,Questionnaire!A:KQ,75,FALSE)),"#",VLOOKUP(A9127,Questionnaire!A:KQ,75,FALSE))</f>
        <v>#</v>
      </c>
    </row>
    <row r="9128" spans="1:2">
      <c r="A9128" t="s">
        <v>379</v>
      </c>
      <c r="B9128" t="str">
        <f>IF(ISBLANK(VLOOKUP(A9128,Questionnaire!A:KQ,75,FALSE)),"#",VLOOKUP(A9128,Questionnaire!A:KQ,75,FALSE))</f>
        <v>#</v>
      </c>
    </row>
    <row r="9129" spans="1:2">
      <c r="A9129" t="s">
        <v>380</v>
      </c>
      <c r="B9129" t="str">
        <f>IF(ISBLANK(VLOOKUP(A9129,Questionnaire!A:KQ,75,FALSE)),"#",VLOOKUP(A9129,Questionnaire!A:KQ,75,FALSE))</f>
        <v>#</v>
      </c>
    </row>
    <row r="9130" spans="1:2">
      <c r="A9130" t="s">
        <v>381</v>
      </c>
      <c r="B9130" t="str">
        <f>IF(ISBLANK(VLOOKUP(A9130,Questionnaire!A:KQ,75,FALSE)),"#",VLOOKUP(A9130,Questionnaire!A:KQ,75,FALSE))</f>
        <v>#</v>
      </c>
    </row>
    <row r="9131" spans="1:2">
      <c r="A9131" t="s">
        <v>382</v>
      </c>
      <c r="B9131" t="str">
        <f>IF(ISBLANK(VLOOKUP(A9131,Questionnaire!A:KQ,75,FALSE)),"#",VLOOKUP(A9131,Questionnaire!A:KQ,75,FALSE))</f>
        <v>#</v>
      </c>
    </row>
    <row r="9132" spans="1:2">
      <c r="A9132" t="s">
        <v>384</v>
      </c>
      <c r="B9132" t="str">
        <f>IF(ISBLANK(VLOOKUP(A9132,Questionnaire!A:KQ,75,FALSE)),"#",VLOOKUP(A9132,Questionnaire!A:KQ,75,FALSE))</f>
        <v>#</v>
      </c>
    </row>
    <row r="9133" spans="1:2">
      <c r="A9133" t="s">
        <v>387</v>
      </c>
      <c r="B9133" t="str">
        <f>IF(ISBLANK(VLOOKUP(A9133,Questionnaire!A:KQ,75,FALSE)),"#",VLOOKUP(A9133,Questionnaire!A:KQ,75,FALSE))</f>
        <v>#</v>
      </c>
    </row>
    <row r="9134" spans="1:2">
      <c r="A9134" t="s">
        <v>391</v>
      </c>
      <c r="B9134" t="str">
        <f>IF(ISBLANK(VLOOKUP(A9134,Questionnaire!A:KQ,75,FALSE)),"#",VLOOKUP(A9134,Questionnaire!A:KQ,75,FALSE))</f>
        <v>#</v>
      </c>
    </row>
    <row r="9135" spans="1:2">
      <c r="A9135" t="s">
        <v>393</v>
      </c>
      <c r="B9135" t="str">
        <f>IF(ISBLANK(VLOOKUP(A9135,Questionnaire!A:KQ,75,FALSE)),"#",VLOOKUP(A9135,Questionnaire!A:KQ,75,FALSE))</f>
        <v>#</v>
      </c>
    </row>
    <row r="9136" spans="1:2">
      <c r="A9136" t="s">
        <v>395</v>
      </c>
      <c r="B9136" t="str">
        <f>IF(ISBLANK(VLOOKUP(A9136,Questionnaire!A:KQ,75,FALSE)),"#",VLOOKUP(A9136,Questionnaire!A:KQ,75,FALSE))</f>
        <v>#</v>
      </c>
    </row>
    <row r="9137" spans="1:2">
      <c r="A9137" t="s">
        <v>398</v>
      </c>
      <c r="B9137" t="str">
        <f>IF(ISBLANK(VLOOKUP(A9137,Questionnaire!A:KQ,75,FALSE)),"#",VLOOKUP(A9137,Questionnaire!A:KQ,75,FALSE))</f>
        <v>#</v>
      </c>
    </row>
    <row r="9138" spans="1:2">
      <c r="A9138" t="s">
        <v>402</v>
      </c>
      <c r="B9138" t="str">
        <f>IF(ISBLANK(VLOOKUP(A9138,Questionnaire!A:KQ,75,FALSE)),"#",VLOOKUP(A9138,Questionnaire!A:KQ,75,FALSE))</f>
        <v>#</v>
      </c>
    </row>
    <row r="9139" spans="1:2">
      <c r="A9139" t="s">
        <v>405</v>
      </c>
      <c r="B9139" t="str">
        <f>IF(ISBLANK(VLOOKUP(A9139,Questionnaire!A:KQ,75,FALSE)),"#",VLOOKUP(A9139,Questionnaire!A:KQ,75,FALSE))</f>
        <v>#</v>
      </c>
    </row>
    <row r="9140" spans="1:2">
      <c r="A9140" t="s">
        <v>409</v>
      </c>
      <c r="B9140" t="str">
        <f>IF(ISBLANK(VLOOKUP(A9140,Questionnaire!A:KQ,75,FALSE)),"#",VLOOKUP(A9140,Questionnaire!A:KQ,75,FALSE))</f>
        <v>#</v>
      </c>
    </row>
    <row r="9141" spans="1:2">
      <c r="A9141" t="s">
        <v>412</v>
      </c>
      <c r="B9141" t="str">
        <f>IF(ISBLANK(VLOOKUP(A9141,Questionnaire!A:KQ,75,FALSE)),"#",VLOOKUP(A9141,Questionnaire!A:KQ,75,FALSE))</f>
        <v>#</v>
      </c>
    </row>
    <row r="9142" spans="1:2">
      <c r="A9142" t="s">
        <v>415</v>
      </c>
      <c r="B9142" t="str">
        <f>IF(ISBLANK(VLOOKUP(A9142,Questionnaire!A:KQ,75,FALSE)),"#",VLOOKUP(A9142,Questionnaire!A:KQ,75,FALSE))</f>
        <v>#</v>
      </c>
    </row>
    <row r="9143" spans="1:2">
      <c r="A9143" t="s">
        <v>418</v>
      </c>
      <c r="B9143" t="str">
        <f>IF(ISBLANK(VLOOKUP(A9143,Questionnaire!A:KQ,75,FALSE)),"#",VLOOKUP(A9143,Questionnaire!A:KQ,75,FALSE))</f>
        <v>#</v>
      </c>
    </row>
    <row r="9144" spans="1:2">
      <c r="A9144" t="s">
        <v>421</v>
      </c>
      <c r="B9144" t="str">
        <f>IF(ISBLANK(VLOOKUP(A9144,Questionnaire!A:KQ,75,FALSE)),"#",VLOOKUP(A9144,Questionnaire!A:KQ,75,FALSE))</f>
        <v>#</v>
      </c>
    </row>
    <row r="9145" spans="1:2">
      <c r="A9145" t="s">
        <v>424</v>
      </c>
      <c r="B9145" t="str">
        <f>IF(ISBLANK(VLOOKUP(A9145,Questionnaire!A:KQ,75,FALSE)),"#",VLOOKUP(A9145,Questionnaire!A:KQ,75,FALSE))</f>
        <v>#</v>
      </c>
    </row>
    <row r="9146" spans="1:2">
      <c r="A9146" t="s">
        <v>429</v>
      </c>
      <c r="B9146" t="str">
        <f>IF(ISBLANK(VLOOKUP(A9146,Questionnaire!A:KQ,75,FALSE)),"#",VLOOKUP(A9146,Questionnaire!A:KQ,75,FALSE))</f>
        <v>#</v>
      </c>
    </row>
    <row r="9147" spans="1:2">
      <c r="A9147" t="s">
        <v>432</v>
      </c>
      <c r="B9147" t="str">
        <f>IF(ISBLANK(VLOOKUP(A9147,Questionnaire!A:KQ,75,FALSE)),"#",VLOOKUP(A9147,Questionnaire!A:KQ,75,FALSE))</f>
        <v>#</v>
      </c>
    </row>
    <row r="9148" spans="1:2">
      <c r="A9148" t="s">
        <v>435</v>
      </c>
      <c r="B9148" t="str">
        <f>IF(ISBLANK(VLOOKUP(A9148,Questionnaire!A:KQ,75,FALSE)),"#",VLOOKUP(A9148,Questionnaire!A:KQ,75,FALSE))</f>
        <v>#</v>
      </c>
    </row>
    <row r="9149" spans="1:2">
      <c r="A9149" t="s">
        <v>437</v>
      </c>
      <c r="B9149" t="str">
        <f>IF(ISBLANK(VLOOKUP(A9149,Questionnaire!A:KQ,75,FALSE)),"#",VLOOKUP(A9149,Questionnaire!A:KQ,75,FALSE))</f>
        <v>#</v>
      </c>
    </row>
    <row r="9150" spans="1:2">
      <c r="A9150" t="s">
        <v>439</v>
      </c>
      <c r="B9150" t="str">
        <f>IF(ISBLANK(VLOOKUP(A9150,Questionnaire!A:KQ,75,FALSE)),"#",VLOOKUP(A9150,Questionnaire!A:KQ,75,FALSE))</f>
        <v>#</v>
      </c>
    </row>
    <row r="9151" spans="1:2">
      <c r="A9151" t="s">
        <v>442</v>
      </c>
      <c r="B9151" t="str">
        <f>IF(ISBLANK(VLOOKUP(A9151,Questionnaire!A:KQ,75,FALSE)),"#",VLOOKUP(A9151,Questionnaire!A:KQ,75,FALSE))</f>
        <v>#</v>
      </c>
    </row>
    <row r="9152" spans="1:2">
      <c r="A9152" t="s">
        <v>445</v>
      </c>
      <c r="B9152" t="str">
        <f>IF(ISBLANK(VLOOKUP(A9152,Questionnaire!A:KQ,75,FALSE)),"#",VLOOKUP(A9152,Questionnaire!A:KQ,75,FALSE))</f>
        <v>#</v>
      </c>
    </row>
    <row r="9153" spans="1:3">
      <c r="A9153" t="s">
        <v>448</v>
      </c>
      <c r="B9153" t="str">
        <f>IF(ISBLANK(VLOOKUP(A9153,Questionnaire!A:KQ,75,FALSE)),"#",VLOOKUP(A9153,Questionnaire!A:KQ,75,FALSE))</f>
        <v>#</v>
      </c>
    </row>
    <row r="9154" spans="1:3">
      <c r="A9154" t="s">
        <v>452</v>
      </c>
      <c r="B9154" t="str">
        <f>IF(ISBLANK(VLOOKUP(A9154,Questionnaire!A:KQ,75,FALSE)),"#",VLOOKUP(A9154,Questionnaire!A:KQ,75,FALSE))</f>
        <v>#</v>
      </c>
    </row>
    <row r="9155" spans="1:3">
      <c r="A9155" t="s">
        <v>455</v>
      </c>
      <c r="B9155" t="str">
        <f>IF(ISBLANK(VLOOKUP(A9155,Questionnaire!A:KQ,75,FALSE)),"#",VLOOKUP(A9155,Questionnaire!A:KQ,75,FALSE))</f>
        <v>#</v>
      </c>
    </row>
    <row r="9156" spans="1:3">
      <c r="A9156" t="s">
        <v>458</v>
      </c>
      <c r="B9156" t="str">
        <f>IF(ISBLANK(VLOOKUP(A9156,Questionnaire!A:KQ,75,FALSE)),"#",VLOOKUP(A9156,Questionnaire!A:KQ,75,FALSE))</f>
        <v>#</v>
      </c>
    </row>
    <row r="9157" spans="1:3">
      <c r="A9157" t="s">
        <v>461</v>
      </c>
      <c r="B9157" t="str">
        <f>IF(ISBLANK(VLOOKUP(A9157,Questionnaire!A:KQ,75,FALSE)),"#",VLOOKUP(A9157,Questionnaire!A:KQ,75,FALSE))</f>
        <v>#</v>
      </c>
    </row>
    <row r="9158" spans="1:3">
      <c r="A9158" t="s">
        <v>465</v>
      </c>
      <c r="B9158" t="str">
        <f>IF(ISBLANK(VLOOKUP(A9158,Questionnaire!A:KQ,75,FALSE)),"#",VLOOKUP(A9158,Questionnaire!A:KQ,75,FALSE))</f>
        <v>#</v>
      </c>
    </row>
    <row r="9159" spans="1:3">
      <c r="A9159" t="s">
        <v>467</v>
      </c>
      <c r="B9159" t="str">
        <f>IF(ISBLANK(VLOOKUP(A9159,Questionnaire!A:KQ,75,FALSE)),"#",VLOOKUP(A9159,Questionnaire!A:KQ,75,FALSE))</f>
        <v>#</v>
      </c>
    </row>
    <row r="9160" spans="1:3">
      <c r="A9160" t="s">
        <v>469</v>
      </c>
      <c r="B9160" t="str">
        <f>IF(ISBLANK(VLOOKUP(A9160,Questionnaire!A:KQ,75,FALSE)),"#",VLOOKUP(A9160,Questionnaire!A:KQ,75,FALSE))</f>
        <v>#</v>
      </c>
    </row>
    <row r="9161" spans="1:3">
      <c r="A9161" t="s">
        <v>471</v>
      </c>
      <c r="B9161" t="str">
        <f>IF(ISBLANK(VLOOKUP(A9161,Questionnaire!A:KQ,75,FALSE)),"#",VLOOKUP(A9161,Questionnaire!A:KQ,75,FALSE))</f>
        <v>#</v>
      </c>
    </row>
    <row r="9162" spans="1:3">
      <c r="A9162" t="s">
        <v>473</v>
      </c>
      <c r="B9162" t="str">
        <f>IF(ISBLANK(VLOOKUP(A9162,Questionnaire!A:KQ,75,FALSE)),"#",VLOOKUP(A9162,Questionnaire!A:KQ,75,FALSE))</f>
        <v>#</v>
      </c>
    </row>
    <row r="9163" spans="1:3">
      <c r="A9163" t="s">
        <v>475</v>
      </c>
      <c r="B9163" t="str">
        <f>IF(ISBLANK(VLOOKUP(A9163,Questionnaire!A:KQ,75,FALSE)),"#",VLOOKUP(A9163,Questionnaire!A:KQ,75,FALSE))</f>
        <v>#</v>
      </c>
    </row>
    <row r="9164" spans="1:3">
      <c r="A9164" t="s">
        <v>185</v>
      </c>
      <c r="B9164" t="str">
        <f>IF(ISBLANK(VLOOKUP(A9164,Questionnaire!A:KQ,76,FALSE)),"#",VLOOKUP(A9164,Questionnaire!A:KQ,76,FALSE))</f>
        <v>#</v>
      </c>
      <c r="C9164">
        <v>73</v>
      </c>
    </row>
    <row r="9165" spans="1:3">
      <c r="A9165" t="s">
        <v>187</v>
      </c>
      <c r="B9165" t="str">
        <f>IF(ISNA(VLOOKUP(VLOOKUP(A9165,Questionnaire!A:KQ,76,FALSE),'CORA Encoding'!D:E,2,FALSE)),"#",VLOOKUP(VLOOKUP(A9165,Questionnaire!A:KQ,76,FALSE),'CORA Encoding'!D:E,2,FALSE))</f>
        <v>#</v>
      </c>
    </row>
    <row r="9166" spans="1:3">
      <c r="A9166" t="s">
        <v>189</v>
      </c>
      <c r="B9166" t="str">
        <f>IF(ISNA(VLOOKUP(VLOOKUP(A9166,Questionnaire!A:KQ,76,FALSE),'CORA Encoding'!G:H,2,FALSE)),"#",VLOOKUP(VLOOKUP(A9166,Questionnaire!A:KQ,76,FALSE),'CORA Encoding'!G:H,2,FALSE))</f>
        <v>#</v>
      </c>
    </row>
    <row r="9167" spans="1:3">
      <c r="A9167" t="s">
        <v>191</v>
      </c>
      <c r="B9167" t="str">
        <f>IF(ISNA(VLOOKUP(VLOOKUP(A9167,Questionnaire!A:KQ,76,FALSE),'Country List'!E:F,2,FALSE)),"#",VLOOKUP(VLOOKUP(A9167,Questionnaire!A:KQ,76,FALSE),'Country List'!E:F,2,FALSE))</f>
        <v>#</v>
      </c>
    </row>
    <row r="9168" spans="1:3">
      <c r="A9168" t="s">
        <v>193</v>
      </c>
      <c r="B9168" t="str">
        <f>IF(ISNA(VLOOKUP(VLOOKUP(A9168,Questionnaire!A:KQ,76,FALSE),'Industry List'!B:C,2,FALSE)),"#",VLOOKUP(VLOOKUP(A9168,Questionnaire!A:KQ,76,FALSE),'Industry List'!B:C,2,FALSE))</f>
        <v>#</v>
      </c>
    </row>
    <row r="9169" spans="1:2">
      <c r="A9169" t="s">
        <v>197</v>
      </c>
      <c r="B9169" t="str">
        <f>IF(ISBLANK(VLOOKUP(A9169,Questionnaire!A:KQ,76,FALSE)),"#",VLOOKUP(A9169,Questionnaire!A:KQ,76,FALSE))</f>
        <v>#</v>
      </c>
    </row>
    <row r="9170" spans="1:2">
      <c r="A9170" t="s">
        <v>201</v>
      </c>
      <c r="B9170" t="str">
        <f>IF(ISBLANK(VLOOKUP(A9170,Questionnaire!A:KQ,76,FALSE)),"#",VLOOKUP(A9170,Questionnaire!A:KQ,76,FALSE))</f>
        <v>#</v>
      </c>
    </row>
    <row r="9171" spans="1:2">
      <c r="A9171" t="s">
        <v>203</v>
      </c>
      <c r="B9171" t="str">
        <f>IF(ISNA(VLOOKUP(VLOOKUP(A9171,Questionnaire!A:KQ,76,FALSE),'CORA Encoding'!J:K,2,FALSE)),"#",VLOOKUP(VLOOKUP(A9171,Questionnaire!A:KQ,76,FALSE),'CORA Encoding'!J:K,2,FALSE))</f>
        <v>#</v>
      </c>
    </row>
    <row r="9172" spans="1:2">
      <c r="A9172" t="s">
        <v>208</v>
      </c>
      <c r="B9172" t="str">
        <f>IF(ISBLANK(VLOOKUP(A9172,Questionnaire!A:KQ,76,FALSE)),"#",VLOOKUP(A9172,Questionnaire!A:KQ,76,FALSE))</f>
        <v>#</v>
      </c>
    </row>
    <row r="9173" spans="1:2">
      <c r="A9173" t="s">
        <v>213</v>
      </c>
      <c r="B9173" t="str">
        <f>IF(ISBLANK(VLOOKUP(A9173,Questionnaire!A:KQ,76,FALSE)),"#",VLOOKUP(A9173,Questionnaire!A:KQ,76,FALSE))</f>
        <v>#</v>
      </c>
    </row>
    <row r="9174" spans="1:2">
      <c r="A9174" t="s">
        <v>215</v>
      </c>
      <c r="B9174" t="str">
        <f>IF(ISBLANK(VLOOKUP(A9174,Questionnaire!A:KQ,76,FALSE)),"#",VLOOKUP(A9174,Questionnaire!A:KQ,76,FALSE))</f>
        <v>#</v>
      </c>
    </row>
    <row r="9175" spans="1:2">
      <c r="A9175" t="s">
        <v>217</v>
      </c>
      <c r="B9175" t="str">
        <f>IF(ISBLANK(VLOOKUP(A9175,Questionnaire!A:KQ,76,FALSE)),"#",VLOOKUP(A9175,Questionnaire!A:KQ,76,FALSE))</f>
        <v>#</v>
      </c>
    </row>
    <row r="9176" spans="1:2">
      <c r="A9176" t="s">
        <v>219</v>
      </c>
      <c r="B9176" t="str">
        <f>IF(ISBLANK(VLOOKUP(A9176,Questionnaire!A:KQ,76,FALSE)),"#",VLOOKUP(A9176,Questionnaire!A:KQ,76,FALSE))</f>
        <v>#</v>
      </c>
    </row>
    <row r="9177" spans="1:2">
      <c r="A9177" t="s">
        <v>221</v>
      </c>
      <c r="B9177" t="str">
        <f>IF(ISBLANK(VLOOKUP(A9177,Questionnaire!A:KQ,76,FALSE)),"#",VLOOKUP(A9177,Questionnaire!A:KQ,76,FALSE))</f>
        <v>#</v>
      </c>
    </row>
    <row r="9178" spans="1:2">
      <c r="A9178" t="s">
        <v>223</v>
      </c>
      <c r="B9178" t="str">
        <f>IF(ISBLANK(VLOOKUP(A9178,Questionnaire!A:KQ,76,FALSE)),"#",VLOOKUP(A9178,Questionnaire!A:KQ,76,FALSE))</f>
        <v>#</v>
      </c>
    </row>
    <row r="9179" spans="1:2">
      <c r="A9179" t="s">
        <v>225</v>
      </c>
      <c r="B9179" t="str">
        <f>IF(ISBLANK(VLOOKUP(A9179,Questionnaire!A:KQ,76,FALSE)),"#",VLOOKUP(A9179,Questionnaire!A:KQ,76,FALSE))</f>
        <v>#</v>
      </c>
    </row>
    <row r="9180" spans="1:2">
      <c r="A9180" t="s">
        <v>227</v>
      </c>
      <c r="B9180" t="str">
        <f>IF(ISBLANK(VLOOKUP(A9180,Questionnaire!A:KQ,76,FALSE)),"#",VLOOKUP(A9180,Questionnaire!A:KQ,76,FALSE))</f>
        <v>#</v>
      </c>
    </row>
    <row r="9181" spans="1:2">
      <c r="A9181" t="s">
        <v>229</v>
      </c>
      <c r="B9181" t="str">
        <f>IF(ISBLANK(VLOOKUP(A9181,Questionnaire!A:KQ,76,FALSE)),"#",VLOOKUP(A9181,Questionnaire!A:KQ,76,FALSE))</f>
        <v>#</v>
      </c>
    </row>
    <row r="9182" spans="1:2">
      <c r="A9182" t="s">
        <v>231</v>
      </c>
      <c r="B9182" t="str">
        <f>IF(ISBLANK(VLOOKUP(A9182,Questionnaire!A:KQ,76,FALSE)),"#",VLOOKUP(A9182,Questionnaire!A:KQ,76,FALSE))</f>
        <v>#</v>
      </c>
    </row>
    <row r="9183" spans="1:2">
      <c r="A9183" t="s">
        <v>233</v>
      </c>
      <c r="B9183" t="str">
        <f>IF(ISBLANK(VLOOKUP(A9183,Questionnaire!A:KQ,76,FALSE)),"#",VLOOKUP(A9183,Questionnaire!A:KQ,76,FALSE))</f>
        <v>#</v>
      </c>
    </row>
    <row r="9184" spans="1:2">
      <c r="A9184" t="s">
        <v>235</v>
      </c>
      <c r="B9184" t="str">
        <f>IF(ISBLANK(VLOOKUP(A9184,Questionnaire!A:KQ,76,FALSE)),"#",VLOOKUP(A9184,Questionnaire!A:KQ,76,FALSE))</f>
        <v>#</v>
      </c>
    </row>
    <row r="9185" spans="1:2">
      <c r="A9185" t="s">
        <v>237</v>
      </c>
      <c r="B9185" t="str">
        <f>IF(ISBLANK(VLOOKUP(A9185,Questionnaire!A:KQ,76,FALSE)),"#",VLOOKUP(A9185,Questionnaire!A:KQ,76,FALSE))</f>
        <v>#</v>
      </c>
    </row>
    <row r="9186" spans="1:2">
      <c r="A9186" t="s">
        <v>239</v>
      </c>
      <c r="B9186" t="str">
        <f>IF(ISBLANK(VLOOKUP(A9186,Questionnaire!A:KQ,76,FALSE)),"#",VLOOKUP(A9186,Questionnaire!A:KQ,76,FALSE))</f>
        <v>#</v>
      </c>
    </row>
    <row r="9187" spans="1:2">
      <c r="A9187" t="s">
        <v>242</v>
      </c>
      <c r="B9187" t="str">
        <f>IF(ISBLANK(VLOOKUP(A9187,Questionnaire!A:KQ,76,FALSE)),"#",VLOOKUP(A9187,Questionnaire!A:KQ,76,FALSE))</f>
        <v>#</v>
      </c>
    </row>
    <row r="9188" spans="1:2">
      <c r="A9188" t="s">
        <v>245</v>
      </c>
      <c r="B9188" t="str">
        <f>IF(ISBLANK(VLOOKUP(A9188,Questionnaire!A:KQ,76,FALSE)),"#",VLOOKUP(A9188,Questionnaire!A:KQ,76,FALSE))</f>
        <v>#</v>
      </c>
    </row>
    <row r="9189" spans="1:2">
      <c r="A9189" t="s">
        <v>247</v>
      </c>
      <c r="B9189" t="str">
        <f>IF(ISBLANK(VLOOKUP(A9189,Questionnaire!A:KQ,76,FALSE)),"#",VLOOKUP(A9189,Questionnaire!A:KQ,76,FALSE))</f>
        <v>#</v>
      </c>
    </row>
    <row r="9190" spans="1:2">
      <c r="A9190" t="s">
        <v>249</v>
      </c>
      <c r="B9190" t="str">
        <f>IF(ISBLANK(VLOOKUP(A9190,Questionnaire!A:KQ,76,FALSE)),"#",VLOOKUP(A9190,Questionnaire!A:KQ,76,FALSE))</f>
        <v>#</v>
      </c>
    </row>
    <row r="9191" spans="1:2">
      <c r="A9191" t="s">
        <v>250</v>
      </c>
      <c r="B9191" t="str">
        <f>IF(ISBLANK(VLOOKUP(A9191,Questionnaire!A:KQ,76,FALSE)),"#",VLOOKUP(A9191,Questionnaire!A:KQ,76,FALSE))</f>
        <v>#</v>
      </c>
    </row>
    <row r="9192" spans="1:2">
      <c r="A9192" t="s">
        <v>252</v>
      </c>
      <c r="B9192" t="str">
        <f>IF(ISBLANK(VLOOKUP(A9192,Questionnaire!A:KQ,76,FALSE)),"#",VLOOKUP(A9192,Questionnaire!A:KQ,76,FALSE))</f>
        <v>#</v>
      </c>
    </row>
    <row r="9193" spans="1:2">
      <c r="A9193" t="s">
        <v>255</v>
      </c>
      <c r="B9193" t="str">
        <f>IF(ISBLANK(VLOOKUP(A9193,Questionnaire!A:KQ,76,FALSE)),"#",VLOOKUP(A9193,Questionnaire!A:KQ,76,FALSE))</f>
        <v>#</v>
      </c>
    </row>
    <row r="9194" spans="1:2">
      <c r="A9194" t="s">
        <v>258</v>
      </c>
      <c r="B9194" t="str">
        <f>IF(ISNA(VLOOKUP(VLOOKUP(A9194,Questionnaire!A:KQ,76,FALSE),'CORA Encoding'!M:N,2,FALSE)),"#",VLOOKUP(VLOOKUP(A9194,Questionnaire!A:KQ,76,FALSE),'CORA Encoding'!M:N,2,FALSE))</f>
        <v>#</v>
      </c>
    </row>
    <row r="9195" spans="1:2">
      <c r="A9195" t="s">
        <v>261</v>
      </c>
      <c r="B9195" t="str">
        <f>IF(ISBLANK(VLOOKUP(A9195,Questionnaire!A:KQ,76,FALSE)),"#",VLOOKUP(A9195,Questionnaire!A:KQ,76,FALSE))</f>
        <v>#</v>
      </c>
    </row>
    <row r="9196" spans="1:2">
      <c r="A9196" t="s">
        <v>263</v>
      </c>
      <c r="B9196" t="str">
        <f>IF(ISBLANK(VLOOKUP(A9196,Questionnaire!A:KQ,76,FALSE)),"#",VLOOKUP(A9196,Questionnaire!A:KQ,76,FALSE))</f>
        <v>#</v>
      </c>
    </row>
    <row r="9197" spans="1:2">
      <c r="A9197" t="s">
        <v>265</v>
      </c>
      <c r="B9197" t="str">
        <f>IF(ISBLANK(VLOOKUP(A9197,Questionnaire!A:KQ,76,FALSE)),"#",VLOOKUP(A9197,Questionnaire!A:KQ,76,FALSE))</f>
        <v>#</v>
      </c>
    </row>
    <row r="9198" spans="1:2">
      <c r="A9198" t="s">
        <v>267</v>
      </c>
      <c r="B9198" t="str">
        <f>IF(ISBLANK(VLOOKUP(A9198,Questionnaire!A:KQ,76,FALSE)),"#",VLOOKUP(A9198,Questionnaire!A:KQ,76,FALSE))</f>
        <v>#</v>
      </c>
    </row>
    <row r="9199" spans="1:2">
      <c r="A9199" t="s">
        <v>269</v>
      </c>
      <c r="B9199" t="str">
        <f>IF(ISBLANK(VLOOKUP(A9199,Questionnaire!A:KQ,76,FALSE)),"#",VLOOKUP(A9199,Questionnaire!A:KQ,76,FALSE))</f>
        <v>#</v>
      </c>
    </row>
    <row r="9200" spans="1:2">
      <c r="A9200" t="s">
        <v>274</v>
      </c>
      <c r="B9200" t="str">
        <f>IF(ISBLANK(VLOOKUP(A9200,Questionnaire!A:KQ,76,FALSE)),"#",VLOOKUP(A9200,Questionnaire!A:KQ,76,FALSE))</f>
        <v>#</v>
      </c>
    </row>
    <row r="9201" spans="1:2">
      <c r="A9201" t="s">
        <v>276</v>
      </c>
      <c r="B9201" t="str">
        <f>IF(ISBLANK(VLOOKUP(A9201,Questionnaire!A:KQ,76,FALSE)),"#",VLOOKUP(A9201,Questionnaire!A:KQ,76,FALSE))</f>
        <v>#</v>
      </c>
    </row>
    <row r="9202" spans="1:2">
      <c r="A9202" t="s">
        <v>278</v>
      </c>
      <c r="B9202" t="str">
        <f>IF(ISBLANK(VLOOKUP(A9202,Questionnaire!A:KQ,76,FALSE)),"#",VLOOKUP(A9202,Questionnaire!A:KQ,76,FALSE))</f>
        <v>#</v>
      </c>
    </row>
    <row r="9203" spans="1:2">
      <c r="A9203" t="s">
        <v>280</v>
      </c>
      <c r="B9203" t="str">
        <f>IF(ISBLANK(VLOOKUP(A9203,Questionnaire!A:KQ,76,FALSE)),"#",VLOOKUP(A9203,Questionnaire!A:KQ,76,FALSE))</f>
        <v>#</v>
      </c>
    </row>
    <row r="9204" spans="1:2">
      <c r="A9204" t="s">
        <v>282</v>
      </c>
      <c r="B9204" t="str">
        <f>IF(ISBLANK(VLOOKUP(A9204,Questionnaire!A:KQ,76,FALSE)),"#",VLOOKUP(A9204,Questionnaire!A:KQ,76,FALSE))</f>
        <v>#</v>
      </c>
    </row>
    <row r="9205" spans="1:2">
      <c r="A9205" t="s">
        <v>286</v>
      </c>
      <c r="B9205" t="str">
        <f>IF(ISBLANK(VLOOKUP(A9205,Questionnaire!A:KQ,76,FALSE)),"#",VLOOKUP(A9205,Questionnaire!A:KQ,76,FALSE))</f>
        <v>#</v>
      </c>
    </row>
    <row r="9206" spans="1:2">
      <c r="A9206" t="s">
        <v>288</v>
      </c>
      <c r="B9206" t="str">
        <f>IF(ISBLANK(VLOOKUP(A9206,Questionnaire!A:KQ,76,FALSE)),"#",VLOOKUP(A9206,Questionnaire!A:KQ,76,FALSE))</f>
        <v>#</v>
      </c>
    </row>
    <row r="9207" spans="1:2">
      <c r="A9207" t="s">
        <v>290</v>
      </c>
      <c r="B9207" t="str">
        <f>IF(ISBLANK(VLOOKUP(A9207,Questionnaire!A:KQ,76,FALSE)),"#",VLOOKUP(A9207,Questionnaire!A:KQ,76,FALSE))</f>
        <v>#</v>
      </c>
    </row>
    <row r="9208" spans="1:2">
      <c r="A9208" t="s">
        <v>292</v>
      </c>
      <c r="B9208" t="str">
        <f>IF(ISBLANK(VLOOKUP(A9208,Questionnaire!A:KQ,76,FALSE)),"#",VLOOKUP(A9208,Questionnaire!A:KQ,76,FALSE))</f>
        <v>#</v>
      </c>
    </row>
    <row r="9209" spans="1:2">
      <c r="A9209" t="s">
        <v>294</v>
      </c>
      <c r="B9209" t="str">
        <f>IF(ISBLANK(VLOOKUP(A9209,Questionnaire!A:KQ,76,FALSE)),"#",VLOOKUP(A9209,Questionnaire!A:KQ,76,FALSE))</f>
        <v>#</v>
      </c>
    </row>
    <row r="9210" spans="1:2">
      <c r="A9210" t="s">
        <v>296</v>
      </c>
      <c r="B9210" t="str">
        <f>IF(ISBLANK(VLOOKUP(A9210,Questionnaire!A:KQ,76,FALSE)),"#",VLOOKUP(A9210,Questionnaire!A:KQ,76,FALSE))</f>
        <v>#</v>
      </c>
    </row>
    <row r="9211" spans="1:2">
      <c r="A9211" t="s">
        <v>301</v>
      </c>
      <c r="B9211" t="str">
        <f>IF(ISBLANK(VLOOKUP(A9211,Questionnaire!A:KQ,76,FALSE)),"#",VLOOKUP(A9211,Questionnaire!A:KQ,76,FALSE))</f>
        <v>#</v>
      </c>
    </row>
    <row r="9212" spans="1:2">
      <c r="A9212" t="s">
        <v>303</v>
      </c>
      <c r="B9212" t="str">
        <f>IF(ISBLANK(VLOOKUP(A9212,Questionnaire!A:KQ,76,FALSE)),"#",VLOOKUP(A9212,Questionnaire!A:KQ,76,FALSE))</f>
        <v>#</v>
      </c>
    </row>
    <row r="9213" spans="1:2">
      <c r="A9213" t="s">
        <v>305</v>
      </c>
      <c r="B9213" t="str">
        <f>IF(ISBLANK(VLOOKUP(A9213,Questionnaire!A:KQ,76,FALSE)),"#",VLOOKUP(A9213,Questionnaire!A:KQ,76,FALSE))</f>
        <v>#</v>
      </c>
    </row>
    <row r="9214" spans="1:2">
      <c r="A9214" t="s">
        <v>307</v>
      </c>
      <c r="B9214" t="str">
        <f>IF(ISBLANK(VLOOKUP(A9214,Questionnaire!A:KQ,76,FALSE)),"#",VLOOKUP(A9214,Questionnaire!A:KQ,76,FALSE))</f>
        <v>#</v>
      </c>
    </row>
    <row r="9215" spans="1:2">
      <c r="A9215" t="s">
        <v>311</v>
      </c>
      <c r="B9215" t="str">
        <f>IF(ISBLANK(VLOOKUP(A9215,Questionnaire!A:KQ,76,FALSE)),"#",VLOOKUP(A9215,Questionnaire!A:KQ,76,FALSE))</f>
        <v>#</v>
      </c>
    </row>
    <row r="9216" spans="1:2">
      <c r="A9216" t="s">
        <v>313</v>
      </c>
      <c r="B9216" t="str">
        <f>IF(ISBLANK(VLOOKUP(A9216,Questionnaire!A:KQ,76,FALSE)),"#",VLOOKUP(A9216,Questionnaire!A:KQ,76,FALSE))</f>
        <v>#</v>
      </c>
    </row>
    <row r="9217" spans="1:2">
      <c r="A9217" t="s">
        <v>314</v>
      </c>
      <c r="B9217" t="str">
        <f>IF(ISBLANK(VLOOKUP(A9217,Questionnaire!A:KQ,76,FALSE)),"#",VLOOKUP(A9217,Questionnaire!A:KQ,76,FALSE))</f>
        <v>#</v>
      </c>
    </row>
    <row r="9218" spans="1:2">
      <c r="A9218" t="s">
        <v>315</v>
      </c>
      <c r="B9218" t="str">
        <f>IF(ISBLANK(VLOOKUP(A9218,Questionnaire!A:KQ,76,FALSE)),"#",VLOOKUP(A9218,Questionnaire!A:KQ,76,FALSE))</f>
        <v>#</v>
      </c>
    </row>
    <row r="9219" spans="1:2">
      <c r="A9219" t="s">
        <v>317</v>
      </c>
      <c r="B9219" t="str">
        <f>IF(ISBLANK(VLOOKUP(A9219,Questionnaire!A:KQ,76,FALSE)),"#",VLOOKUP(A9219,Questionnaire!A:KQ,76,FALSE))</f>
        <v>#</v>
      </c>
    </row>
    <row r="9220" spans="1:2">
      <c r="A9220" t="s">
        <v>319</v>
      </c>
      <c r="B9220" t="str">
        <f>IF(ISBLANK(VLOOKUP(A9220,Questionnaire!A:KQ,76,FALSE)),"#",VLOOKUP(A9220,Questionnaire!A:KQ,76,FALSE))</f>
        <v>#</v>
      </c>
    </row>
    <row r="9221" spans="1:2">
      <c r="A9221" t="s">
        <v>322</v>
      </c>
      <c r="B9221" t="str">
        <f>IF(ISBLANK(VLOOKUP(A9221,Questionnaire!A:KQ,76,FALSE)),"#",VLOOKUP(A9221,Questionnaire!A:KQ,76,FALSE))</f>
        <v>#</v>
      </c>
    </row>
    <row r="9222" spans="1:2">
      <c r="A9222" t="s">
        <v>326</v>
      </c>
      <c r="B9222" t="str">
        <f>IF(ISBLANK(VLOOKUP(A9222,Questionnaire!A:KQ,76,FALSE)),"#",VLOOKUP(A9222,Questionnaire!A:KQ,76,FALSE))</f>
        <v>#</v>
      </c>
    </row>
    <row r="9223" spans="1:2">
      <c r="A9223" t="s">
        <v>328</v>
      </c>
      <c r="B9223" t="str">
        <f>IF(ISBLANK(VLOOKUP(A9223,Questionnaire!A:KQ,76,FALSE)),"#",VLOOKUP(A9223,Questionnaire!A:KQ,76,FALSE))</f>
        <v>#</v>
      </c>
    </row>
    <row r="9224" spans="1:2">
      <c r="A9224" t="s">
        <v>332</v>
      </c>
      <c r="B9224" t="str">
        <f>IF(ISBLANK(VLOOKUP(A9224,Questionnaire!A:KQ,76,FALSE)),"#",VLOOKUP(A9224,Questionnaire!A:KQ,76,FALSE))</f>
        <v>#</v>
      </c>
    </row>
    <row r="9225" spans="1:2">
      <c r="A9225" t="s">
        <v>333</v>
      </c>
      <c r="B9225" t="str">
        <f>IF(ISBLANK(VLOOKUP(A9225,Questionnaire!A:KQ,76,FALSE)),"#",VLOOKUP(A9225,Questionnaire!A:KQ,76,FALSE))</f>
        <v>#</v>
      </c>
    </row>
    <row r="9226" spans="1:2">
      <c r="A9226" t="s">
        <v>334</v>
      </c>
      <c r="B9226" t="str">
        <f>IF(ISBLANK(VLOOKUP(A9226,Questionnaire!A:KQ,76,FALSE)),"#",VLOOKUP(A9226,Questionnaire!A:KQ,76,FALSE))</f>
        <v>#</v>
      </c>
    </row>
    <row r="9227" spans="1:2">
      <c r="A9227" t="s">
        <v>335</v>
      </c>
      <c r="B9227" t="str">
        <f>IF(ISBLANK(VLOOKUP(A9227,Questionnaire!A:KQ,76,FALSE)),"#",VLOOKUP(A9227,Questionnaire!A:KQ,76,FALSE))</f>
        <v>#</v>
      </c>
    </row>
    <row r="9228" spans="1:2">
      <c r="A9228" t="s">
        <v>336</v>
      </c>
      <c r="B9228" t="str">
        <f>IF(ISBLANK(VLOOKUP(A9228,Questionnaire!A:KQ,76,FALSE)),"#",VLOOKUP(A9228,Questionnaire!A:KQ,76,FALSE))</f>
        <v>#</v>
      </c>
    </row>
    <row r="9229" spans="1:2">
      <c r="A9229" t="s">
        <v>337</v>
      </c>
      <c r="B9229" t="str">
        <f>IF(ISBLANK(VLOOKUP(A9229,Questionnaire!A:KQ,76,FALSE)),"#",VLOOKUP(A9229,Questionnaire!A:KQ,76,FALSE))</f>
        <v>#</v>
      </c>
    </row>
    <row r="9230" spans="1:2">
      <c r="A9230" t="s">
        <v>338</v>
      </c>
      <c r="B9230" t="str">
        <f>IF(ISBLANK(VLOOKUP(A9230,Questionnaire!A:KQ,76,FALSE)),"#",VLOOKUP(A9230,Questionnaire!A:KQ,76,FALSE))</f>
        <v>#</v>
      </c>
    </row>
    <row r="9231" spans="1:2">
      <c r="A9231" t="s">
        <v>339</v>
      </c>
      <c r="B9231" t="str">
        <f>IF(ISBLANK(VLOOKUP(A9231,Questionnaire!A:KQ,76,FALSE)),"#",VLOOKUP(A9231,Questionnaire!A:KQ,76,FALSE))</f>
        <v>#</v>
      </c>
    </row>
    <row r="9232" spans="1:2">
      <c r="A9232" t="s">
        <v>340</v>
      </c>
      <c r="B9232" t="str">
        <f>IF(ISBLANK(VLOOKUP(A9232,Questionnaire!A:KQ,76,FALSE)),"#",VLOOKUP(A9232,Questionnaire!A:KQ,76,FALSE))</f>
        <v>#</v>
      </c>
    </row>
    <row r="9233" spans="1:2">
      <c r="A9233" t="s">
        <v>341</v>
      </c>
      <c r="B9233" t="str">
        <f>IF(ISBLANK(VLOOKUP(A9233,Questionnaire!A:KQ,76,FALSE)),"#",VLOOKUP(A9233,Questionnaire!A:KQ,76,FALSE))</f>
        <v>#</v>
      </c>
    </row>
    <row r="9234" spans="1:2">
      <c r="A9234" t="s">
        <v>342</v>
      </c>
      <c r="B9234" t="str">
        <f>IF(ISBLANK(VLOOKUP(A9234,Questionnaire!A:KQ,76,FALSE)),"#",VLOOKUP(A9234,Questionnaire!A:KQ,76,FALSE))</f>
        <v>#</v>
      </c>
    </row>
    <row r="9235" spans="1:2">
      <c r="A9235" t="s">
        <v>343</v>
      </c>
      <c r="B9235" t="str">
        <f>IF(ISBLANK(VLOOKUP(A9235,Questionnaire!A:KQ,76,FALSE)),"#",VLOOKUP(A9235,Questionnaire!A:KQ,76,FALSE))</f>
        <v>#</v>
      </c>
    </row>
    <row r="9236" spans="1:2">
      <c r="A9236" t="s">
        <v>344</v>
      </c>
      <c r="B9236" t="str">
        <f>IF(ISBLANK(VLOOKUP(A9236,Questionnaire!A:KQ,76,FALSE)),"#",VLOOKUP(A9236,Questionnaire!A:KQ,76,FALSE))</f>
        <v>#</v>
      </c>
    </row>
    <row r="9237" spans="1:2">
      <c r="A9237" t="s">
        <v>345</v>
      </c>
      <c r="B9237" t="str">
        <f>IF(ISBLANK(VLOOKUP(A9237,Questionnaire!A:KQ,76,FALSE)),"#",VLOOKUP(A9237,Questionnaire!A:KQ,76,FALSE))</f>
        <v>#</v>
      </c>
    </row>
    <row r="9238" spans="1:2">
      <c r="A9238" t="s">
        <v>348</v>
      </c>
      <c r="B9238" t="str">
        <f>IF(ISBLANK(VLOOKUP(A9238,Questionnaire!A:KQ,76,FALSE)),"#",VLOOKUP(A9238,Questionnaire!A:KQ,76,FALSE))</f>
        <v>#</v>
      </c>
    </row>
    <row r="9239" spans="1:2">
      <c r="A9239" t="s">
        <v>353</v>
      </c>
      <c r="B9239" t="str">
        <f>IF(ISBLANK(VLOOKUP(A9239,Questionnaire!A:KQ,76,FALSE)),"#",VLOOKUP(A9239,Questionnaire!A:KQ,76,FALSE))</f>
        <v>#</v>
      </c>
    </row>
    <row r="9240" spans="1:2">
      <c r="A9240" t="s">
        <v>354</v>
      </c>
      <c r="B9240" t="str">
        <f>IF(ISBLANK(VLOOKUP(A9240,Questionnaire!A:KQ,76,FALSE)),"#",VLOOKUP(A9240,Questionnaire!A:KQ,76,FALSE))</f>
        <v>#</v>
      </c>
    </row>
    <row r="9241" spans="1:2">
      <c r="A9241" t="s">
        <v>355</v>
      </c>
      <c r="B9241" t="str">
        <f>IF(ISBLANK(VLOOKUP(A9241,Questionnaire!A:KQ,76,FALSE)),"#",VLOOKUP(A9241,Questionnaire!A:KQ,76,FALSE))</f>
        <v>#</v>
      </c>
    </row>
    <row r="9242" spans="1:2">
      <c r="A9242" t="s">
        <v>356</v>
      </c>
      <c r="B9242" t="str">
        <f>IF(ISBLANK(VLOOKUP(A9242,Questionnaire!A:KQ,76,FALSE)),"#",VLOOKUP(A9242,Questionnaire!A:KQ,76,FALSE))</f>
        <v>#</v>
      </c>
    </row>
    <row r="9243" spans="1:2">
      <c r="A9243" t="s">
        <v>357</v>
      </c>
      <c r="B9243" t="str">
        <f>IF(ISBLANK(VLOOKUP(A9243,Questionnaire!A:KQ,76,FALSE)),"#",VLOOKUP(A9243,Questionnaire!A:KQ,76,FALSE))</f>
        <v>#</v>
      </c>
    </row>
    <row r="9244" spans="1:2">
      <c r="A9244" t="s">
        <v>360</v>
      </c>
      <c r="B9244" t="str">
        <f>IF(ISBLANK(VLOOKUP(A9244,Questionnaire!A:KQ,76,FALSE)),"#",VLOOKUP(A9244,Questionnaire!A:KQ,76,FALSE))</f>
        <v>#</v>
      </c>
    </row>
    <row r="9245" spans="1:2">
      <c r="A9245" t="s">
        <v>362</v>
      </c>
      <c r="B9245" t="str">
        <f>IF(ISBLANK(VLOOKUP(A9245,Questionnaire!A:KQ,76,FALSE)),"#",VLOOKUP(A9245,Questionnaire!A:KQ,76,FALSE))</f>
        <v>#</v>
      </c>
    </row>
    <row r="9246" spans="1:2">
      <c r="A9246" t="s">
        <v>363</v>
      </c>
      <c r="B9246" t="str">
        <f>IF(ISBLANK(VLOOKUP(A9246,Questionnaire!A:KQ,76,FALSE)),"#",VLOOKUP(A9246,Questionnaire!A:KQ,76,FALSE))</f>
        <v>#</v>
      </c>
    </row>
    <row r="9247" spans="1:2">
      <c r="A9247" t="s">
        <v>364</v>
      </c>
      <c r="B9247" t="str">
        <f>IF(ISBLANK(VLOOKUP(A9247,Questionnaire!A:KQ,76,FALSE)),"#",VLOOKUP(A9247,Questionnaire!A:KQ,76,FALSE))</f>
        <v>#</v>
      </c>
    </row>
    <row r="9248" spans="1:2">
      <c r="A9248" t="s">
        <v>365</v>
      </c>
      <c r="B9248" t="str">
        <f>IF(ISBLANK(VLOOKUP(A9248,Questionnaire!A:KQ,76,FALSE)),"#",VLOOKUP(A9248,Questionnaire!A:KQ,76,FALSE))</f>
        <v>#</v>
      </c>
    </row>
    <row r="9249" spans="1:2">
      <c r="A9249" t="s">
        <v>366</v>
      </c>
      <c r="B9249" t="str">
        <f>IF(ISBLANK(VLOOKUP(A9249,Questionnaire!A:KQ,76,FALSE)),"#",VLOOKUP(A9249,Questionnaire!A:KQ,76,FALSE))</f>
        <v>#</v>
      </c>
    </row>
    <row r="9250" spans="1:2">
      <c r="A9250" t="s">
        <v>371</v>
      </c>
      <c r="B9250" t="str">
        <f>IF(ISBLANK(VLOOKUP(A9250,Questionnaire!A:KQ,76,FALSE)),"#",VLOOKUP(A9250,Questionnaire!A:KQ,76,FALSE))</f>
        <v>#</v>
      </c>
    </row>
    <row r="9251" spans="1:2">
      <c r="A9251" t="s">
        <v>372</v>
      </c>
      <c r="B9251" t="str">
        <f>IF(ISBLANK(VLOOKUP(A9251,Questionnaire!A:KQ,76,FALSE)),"#",VLOOKUP(A9251,Questionnaire!A:KQ,76,FALSE))</f>
        <v>#</v>
      </c>
    </row>
    <row r="9252" spans="1:2">
      <c r="A9252" t="s">
        <v>373</v>
      </c>
      <c r="B9252" t="str">
        <f>IF(ISBLANK(VLOOKUP(A9252,Questionnaire!A:KQ,76,FALSE)),"#",VLOOKUP(A9252,Questionnaire!A:KQ,76,FALSE))</f>
        <v>#</v>
      </c>
    </row>
    <row r="9253" spans="1:2">
      <c r="A9253" t="s">
        <v>374</v>
      </c>
      <c r="B9253" t="str">
        <f>IF(ISBLANK(VLOOKUP(A9253,Questionnaire!A:KQ,76,FALSE)),"#",VLOOKUP(A9253,Questionnaire!A:KQ,76,FALSE))</f>
        <v>#</v>
      </c>
    </row>
    <row r="9254" spans="1:2">
      <c r="A9254" t="s">
        <v>377</v>
      </c>
      <c r="B9254" t="str">
        <f>IF(ISBLANK(VLOOKUP(A9254,Questionnaire!A:KQ,76,FALSE)),"#",VLOOKUP(A9254,Questionnaire!A:KQ,76,FALSE))</f>
        <v>#</v>
      </c>
    </row>
    <row r="9255" spans="1:2">
      <c r="A9255" t="s">
        <v>379</v>
      </c>
      <c r="B9255" t="str">
        <f>IF(ISBLANK(VLOOKUP(A9255,Questionnaire!A:KQ,76,FALSE)),"#",VLOOKUP(A9255,Questionnaire!A:KQ,76,FALSE))</f>
        <v>#</v>
      </c>
    </row>
    <row r="9256" spans="1:2">
      <c r="A9256" t="s">
        <v>380</v>
      </c>
      <c r="B9256" t="str">
        <f>IF(ISBLANK(VLOOKUP(A9256,Questionnaire!A:KQ,76,FALSE)),"#",VLOOKUP(A9256,Questionnaire!A:KQ,76,FALSE))</f>
        <v>#</v>
      </c>
    </row>
    <row r="9257" spans="1:2">
      <c r="A9257" t="s">
        <v>381</v>
      </c>
      <c r="B9257" t="str">
        <f>IF(ISBLANK(VLOOKUP(A9257,Questionnaire!A:KQ,76,FALSE)),"#",VLOOKUP(A9257,Questionnaire!A:KQ,76,FALSE))</f>
        <v>#</v>
      </c>
    </row>
    <row r="9258" spans="1:2">
      <c r="A9258" t="s">
        <v>382</v>
      </c>
      <c r="B9258" t="str">
        <f>IF(ISBLANK(VLOOKUP(A9258,Questionnaire!A:KQ,76,FALSE)),"#",VLOOKUP(A9258,Questionnaire!A:KQ,76,FALSE))</f>
        <v>#</v>
      </c>
    </row>
    <row r="9259" spans="1:2">
      <c r="A9259" t="s">
        <v>384</v>
      </c>
      <c r="B9259" t="str">
        <f>IF(ISBLANK(VLOOKUP(A9259,Questionnaire!A:KQ,76,FALSE)),"#",VLOOKUP(A9259,Questionnaire!A:KQ,76,FALSE))</f>
        <v>#</v>
      </c>
    </row>
    <row r="9260" spans="1:2">
      <c r="A9260" t="s">
        <v>387</v>
      </c>
      <c r="B9260" t="str">
        <f>IF(ISBLANK(VLOOKUP(A9260,Questionnaire!A:KQ,76,FALSE)),"#",VLOOKUP(A9260,Questionnaire!A:KQ,76,FALSE))</f>
        <v>#</v>
      </c>
    </row>
    <row r="9261" spans="1:2">
      <c r="A9261" t="s">
        <v>391</v>
      </c>
      <c r="B9261" t="str">
        <f>IF(ISBLANK(VLOOKUP(A9261,Questionnaire!A:KQ,76,FALSE)),"#",VLOOKUP(A9261,Questionnaire!A:KQ,76,FALSE))</f>
        <v>#</v>
      </c>
    </row>
    <row r="9262" spans="1:2">
      <c r="A9262" t="s">
        <v>393</v>
      </c>
      <c r="B9262" t="str">
        <f>IF(ISBLANK(VLOOKUP(A9262,Questionnaire!A:KQ,76,FALSE)),"#",VLOOKUP(A9262,Questionnaire!A:KQ,76,FALSE))</f>
        <v>#</v>
      </c>
    </row>
    <row r="9263" spans="1:2">
      <c r="A9263" t="s">
        <v>395</v>
      </c>
      <c r="B9263" t="str">
        <f>IF(ISBLANK(VLOOKUP(A9263,Questionnaire!A:KQ,76,FALSE)),"#",VLOOKUP(A9263,Questionnaire!A:KQ,76,FALSE))</f>
        <v>#</v>
      </c>
    </row>
    <row r="9264" spans="1:2">
      <c r="A9264" t="s">
        <v>398</v>
      </c>
      <c r="B9264" t="str">
        <f>IF(ISBLANK(VLOOKUP(A9264,Questionnaire!A:KQ,76,FALSE)),"#",VLOOKUP(A9264,Questionnaire!A:KQ,76,FALSE))</f>
        <v>#</v>
      </c>
    </row>
    <row r="9265" spans="1:2">
      <c r="A9265" t="s">
        <v>402</v>
      </c>
      <c r="B9265" t="str">
        <f>IF(ISBLANK(VLOOKUP(A9265,Questionnaire!A:KQ,76,FALSE)),"#",VLOOKUP(A9265,Questionnaire!A:KQ,76,FALSE))</f>
        <v>#</v>
      </c>
    </row>
    <row r="9266" spans="1:2">
      <c r="A9266" t="s">
        <v>405</v>
      </c>
      <c r="B9266" t="str">
        <f>IF(ISBLANK(VLOOKUP(A9266,Questionnaire!A:KQ,76,FALSE)),"#",VLOOKUP(A9266,Questionnaire!A:KQ,76,FALSE))</f>
        <v>#</v>
      </c>
    </row>
    <row r="9267" spans="1:2">
      <c r="A9267" t="s">
        <v>409</v>
      </c>
      <c r="B9267" t="str">
        <f>IF(ISBLANK(VLOOKUP(A9267,Questionnaire!A:KQ,76,FALSE)),"#",VLOOKUP(A9267,Questionnaire!A:KQ,76,FALSE))</f>
        <v>#</v>
      </c>
    </row>
    <row r="9268" spans="1:2">
      <c r="A9268" t="s">
        <v>412</v>
      </c>
      <c r="B9268" t="str">
        <f>IF(ISBLANK(VLOOKUP(A9268,Questionnaire!A:KQ,76,FALSE)),"#",VLOOKUP(A9268,Questionnaire!A:KQ,76,FALSE))</f>
        <v>#</v>
      </c>
    </row>
    <row r="9269" spans="1:2">
      <c r="A9269" t="s">
        <v>415</v>
      </c>
      <c r="B9269" t="str">
        <f>IF(ISBLANK(VLOOKUP(A9269,Questionnaire!A:KQ,76,FALSE)),"#",VLOOKUP(A9269,Questionnaire!A:KQ,76,FALSE))</f>
        <v>#</v>
      </c>
    </row>
    <row r="9270" spans="1:2">
      <c r="A9270" t="s">
        <v>418</v>
      </c>
      <c r="B9270" t="str">
        <f>IF(ISBLANK(VLOOKUP(A9270,Questionnaire!A:KQ,76,FALSE)),"#",VLOOKUP(A9270,Questionnaire!A:KQ,76,FALSE))</f>
        <v>#</v>
      </c>
    </row>
    <row r="9271" spans="1:2">
      <c r="A9271" t="s">
        <v>421</v>
      </c>
      <c r="B9271" t="str">
        <f>IF(ISBLANK(VLOOKUP(A9271,Questionnaire!A:KQ,76,FALSE)),"#",VLOOKUP(A9271,Questionnaire!A:KQ,76,FALSE))</f>
        <v>#</v>
      </c>
    </row>
    <row r="9272" spans="1:2">
      <c r="A9272" t="s">
        <v>424</v>
      </c>
      <c r="B9272" t="str">
        <f>IF(ISBLANK(VLOOKUP(A9272,Questionnaire!A:KQ,76,FALSE)),"#",VLOOKUP(A9272,Questionnaire!A:KQ,76,FALSE))</f>
        <v>#</v>
      </c>
    </row>
    <row r="9273" spans="1:2">
      <c r="A9273" t="s">
        <v>429</v>
      </c>
      <c r="B9273" t="str">
        <f>IF(ISBLANK(VLOOKUP(A9273,Questionnaire!A:KQ,76,FALSE)),"#",VLOOKUP(A9273,Questionnaire!A:KQ,76,FALSE))</f>
        <v>#</v>
      </c>
    </row>
    <row r="9274" spans="1:2">
      <c r="A9274" t="s">
        <v>432</v>
      </c>
      <c r="B9274" t="str">
        <f>IF(ISBLANK(VLOOKUP(A9274,Questionnaire!A:KQ,76,FALSE)),"#",VLOOKUP(A9274,Questionnaire!A:KQ,76,FALSE))</f>
        <v>#</v>
      </c>
    </row>
    <row r="9275" spans="1:2">
      <c r="A9275" t="s">
        <v>435</v>
      </c>
      <c r="B9275" t="str">
        <f>IF(ISBLANK(VLOOKUP(A9275,Questionnaire!A:KQ,76,FALSE)),"#",VLOOKUP(A9275,Questionnaire!A:KQ,76,FALSE))</f>
        <v>#</v>
      </c>
    </row>
    <row r="9276" spans="1:2">
      <c r="A9276" t="s">
        <v>437</v>
      </c>
      <c r="B9276" t="str">
        <f>IF(ISBLANK(VLOOKUP(A9276,Questionnaire!A:KQ,76,FALSE)),"#",VLOOKUP(A9276,Questionnaire!A:KQ,76,FALSE))</f>
        <v>#</v>
      </c>
    </row>
    <row r="9277" spans="1:2">
      <c r="A9277" t="s">
        <v>439</v>
      </c>
      <c r="B9277" t="str">
        <f>IF(ISBLANK(VLOOKUP(A9277,Questionnaire!A:KQ,76,FALSE)),"#",VLOOKUP(A9277,Questionnaire!A:KQ,76,FALSE))</f>
        <v>#</v>
      </c>
    </row>
    <row r="9278" spans="1:2">
      <c r="A9278" t="s">
        <v>442</v>
      </c>
      <c r="B9278" t="str">
        <f>IF(ISBLANK(VLOOKUP(A9278,Questionnaire!A:KQ,76,FALSE)),"#",VLOOKUP(A9278,Questionnaire!A:KQ,76,FALSE))</f>
        <v>#</v>
      </c>
    </row>
    <row r="9279" spans="1:2">
      <c r="A9279" t="s">
        <v>445</v>
      </c>
      <c r="B9279" t="str">
        <f>IF(ISBLANK(VLOOKUP(A9279,Questionnaire!A:KQ,76,FALSE)),"#",VLOOKUP(A9279,Questionnaire!A:KQ,76,FALSE))</f>
        <v>#</v>
      </c>
    </row>
    <row r="9280" spans="1:2">
      <c r="A9280" t="s">
        <v>448</v>
      </c>
      <c r="B9280" t="str">
        <f>IF(ISBLANK(VLOOKUP(A9280,Questionnaire!A:KQ,76,FALSE)),"#",VLOOKUP(A9280,Questionnaire!A:KQ,76,FALSE))</f>
        <v>#</v>
      </c>
    </row>
    <row r="9281" spans="1:3">
      <c r="A9281" t="s">
        <v>452</v>
      </c>
      <c r="B9281" t="str">
        <f>IF(ISBLANK(VLOOKUP(A9281,Questionnaire!A:KQ,76,FALSE)),"#",VLOOKUP(A9281,Questionnaire!A:KQ,76,FALSE))</f>
        <v>#</v>
      </c>
    </row>
    <row r="9282" spans="1:3">
      <c r="A9282" t="s">
        <v>455</v>
      </c>
      <c r="B9282" t="str">
        <f>IF(ISBLANK(VLOOKUP(A9282,Questionnaire!A:KQ,76,FALSE)),"#",VLOOKUP(A9282,Questionnaire!A:KQ,76,FALSE))</f>
        <v>#</v>
      </c>
    </row>
    <row r="9283" spans="1:3">
      <c r="A9283" t="s">
        <v>458</v>
      </c>
      <c r="B9283" t="str">
        <f>IF(ISBLANK(VLOOKUP(A9283,Questionnaire!A:KQ,76,FALSE)),"#",VLOOKUP(A9283,Questionnaire!A:KQ,76,FALSE))</f>
        <v>#</v>
      </c>
    </row>
    <row r="9284" spans="1:3">
      <c r="A9284" t="s">
        <v>461</v>
      </c>
      <c r="B9284" t="str">
        <f>IF(ISBLANK(VLOOKUP(A9284,Questionnaire!A:KQ,76,FALSE)),"#",VLOOKUP(A9284,Questionnaire!A:KQ,76,FALSE))</f>
        <v>#</v>
      </c>
    </row>
    <row r="9285" spans="1:3">
      <c r="A9285" t="s">
        <v>465</v>
      </c>
      <c r="B9285" t="str">
        <f>IF(ISBLANK(VLOOKUP(A9285,Questionnaire!A:KQ,76,FALSE)),"#",VLOOKUP(A9285,Questionnaire!A:KQ,76,FALSE))</f>
        <v>#</v>
      </c>
    </row>
    <row r="9286" spans="1:3">
      <c r="A9286" t="s">
        <v>467</v>
      </c>
      <c r="B9286" t="str">
        <f>IF(ISBLANK(VLOOKUP(A9286,Questionnaire!A:KQ,76,FALSE)),"#",VLOOKUP(A9286,Questionnaire!A:KQ,76,FALSE))</f>
        <v>#</v>
      </c>
    </row>
    <row r="9287" spans="1:3">
      <c r="A9287" t="s">
        <v>469</v>
      </c>
      <c r="B9287" t="str">
        <f>IF(ISBLANK(VLOOKUP(A9287,Questionnaire!A:KQ,76,FALSE)),"#",VLOOKUP(A9287,Questionnaire!A:KQ,76,FALSE))</f>
        <v>#</v>
      </c>
    </row>
    <row r="9288" spans="1:3">
      <c r="A9288" t="s">
        <v>471</v>
      </c>
      <c r="B9288" t="str">
        <f>IF(ISBLANK(VLOOKUP(A9288,Questionnaire!A:KQ,76,FALSE)),"#",VLOOKUP(A9288,Questionnaire!A:KQ,76,FALSE))</f>
        <v>#</v>
      </c>
    </row>
    <row r="9289" spans="1:3">
      <c r="A9289" t="s">
        <v>473</v>
      </c>
      <c r="B9289" t="str">
        <f>IF(ISBLANK(VLOOKUP(A9289,Questionnaire!A:KQ,76,FALSE)),"#",VLOOKUP(A9289,Questionnaire!A:KQ,76,FALSE))</f>
        <v>#</v>
      </c>
    </row>
    <row r="9290" spans="1:3">
      <c r="A9290" t="s">
        <v>475</v>
      </c>
      <c r="B9290" t="str">
        <f>IF(ISBLANK(VLOOKUP(A9290,Questionnaire!A:KQ,76,FALSE)),"#",VLOOKUP(A9290,Questionnaire!A:KQ,76,FALSE))</f>
        <v>#</v>
      </c>
    </row>
    <row r="9291" spans="1:3">
      <c r="A9291" t="s">
        <v>185</v>
      </c>
      <c r="B9291" t="str">
        <f>IF(ISBLANK(VLOOKUP(A9291,Questionnaire!A:KQ,77,FALSE)),"#",VLOOKUP(A9291,Questionnaire!A:KQ,77,FALSE))</f>
        <v>#</v>
      </c>
      <c r="C9291">
        <v>74</v>
      </c>
    </row>
    <row r="9292" spans="1:3">
      <c r="A9292" t="s">
        <v>187</v>
      </c>
      <c r="B9292" t="str">
        <f>IF(ISNA(VLOOKUP(VLOOKUP(A9292,Questionnaire!A:KQ,77,FALSE),'CORA Encoding'!D:E,2,FALSE)),"#",VLOOKUP(VLOOKUP(A9292,Questionnaire!A:KQ,77,FALSE),'CORA Encoding'!D:E,2,FALSE))</f>
        <v>#</v>
      </c>
    </row>
    <row r="9293" spans="1:3">
      <c r="A9293" t="s">
        <v>189</v>
      </c>
      <c r="B9293" t="str">
        <f>IF(ISNA(VLOOKUP(VLOOKUP(A9293,Questionnaire!A:KQ,77,FALSE),'CORA Encoding'!G:H,2,FALSE)),"#",VLOOKUP(VLOOKUP(A9293,Questionnaire!A:KQ,77,FALSE),'CORA Encoding'!G:H,2,FALSE))</f>
        <v>#</v>
      </c>
    </row>
    <row r="9294" spans="1:3">
      <c r="A9294" t="s">
        <v>191</v>
      </c>
      <c r="B9294" t="str">
        <f>IF(ISNA(VLOOKUP(VLOOKUP(A9294,Questionnaire!A:KQ,77,FALSE),'Country List'!E:F,2,FALSE)),"#",VLOOKUP(VLOOKUP(A9294,Questionnaire!A:KQ,77,FALSE),'Country List'!E:F,2,FALSE))</f>
        <v>#</v>
      </c>
    </row>
    <row r="9295" spans="1:3">
      <c r="A9295" t="s">
        <v>193</v>
      </c>
      <c r="B9295" t="str">
        <f>IF(ISNA(VLOOKUP(VLOOKUP(A9295,Questionnaire!A:KQ,77,FALSE),'Industry List'!B:C,2,FALSE)),"#",VLOOKUP(VLOOKUP(A9295,Questionnaire!A:KQ,77,FALSE),'Industry List'!B:C,2,FALSE))</f>
        <v>#</v>
      </c>
    </row>
    <row r="9296" spans="1:3">
      <c r="A9296" t="s">
        <v>197</v>
      </c>
      <c r="B9296" t="str">
        <f>IF(ISBLANK(VLOOKUP(A9296,Questionnaire!A:KQ,77,FALSE)),"#",VLOOKUP(A9296,Questionnaire!A:KQ,77,FALSE))</f>
        <v>#</v>
      </c>
    </row>
    <row r="9297" spans="1:2">
      <c r="A9297" t="s">
        <v>201</v>
      </c>
      <c r="B9297" t="str">
        <f>IF(ISBLANK(VLOOKUP(A9297,Questionnaire!A:KQ,77,FALSE)),"#",VLOOKUP(A9297,Questionnaire!A:KQ,77,FALSE))</f>
        <v>#</v>
      </c>
    </row>
    <row r="9298" spans="1:2">
      <c r="A9298" t="s">
        <v>203</v>
      </c>
      <c r="B9298" t="str">
        <f>IF(ISNA(VLOOKUP(VLOOKUP(A9298,Questionnaire!A:KQ,77,FALSE),'CORA Encoding'!J:K,2,FALSE)),"#",VLOOKUP(VLOOKUP(A9298,Questionnaire!A:KQ,77,FALSE),'CORA Encoding'!J:K,2,FALSE))</f>
        <v>#</v>
      </c>
    </row>
    <row r="9299" spans="1:2">
      <c r="A9299" t="s">
        <v>208</v>
      </c>
      <c r="B9299" t="str">
        <f>IF(ISBLANK(VLOOKUP(A9299,Questionnaire!A:KQ,77,FALSE)),"#",VLOOKUP(A9299,Questionnaire!A:KQ,77,FALSE))</f>
        <v>#</v>
      </c>
    </row>
    <row r="9300" spans="1:2">
      <c r="A9300" t="s">
        <v>213</v>
      </c>
      <c r="B9300" t="str">
        <f>IF(ISBLANK(VLOOKUP(A9300,Questionnaire!A:KQ,77,FALSE)),"#",VLOOKUP(A9300,Questionnaire!A:KQ,77,FALSE))</f>
        <v>#</v>
      </c>
    </row>
    <row r="9301" spans="1:2">
      <c r="A9301" t="s">
        <v>215</v>
      </c>
      <c r="B9301" t="str">
        <f>IF(ISBLANK(VLOOKUP(A9301,Questionnaire!A:KQ,77,FALSE)),"#",VLOOKUP(A9301,Questionnaire!A:KQ,77,FALSE))</f>
        <v>#</v>
      </c>
    </row>
    <row r="9302" spans="1:2">
      <c r="A9302" t="s">
        <v>217</v>
      </c>
      <c r="B9302" t="str">
        <f>IF(ISBLANK(VLOOKUP(A9302,Questionnaire!A:KQ,77,FALSE)),"#",VLOOKUP(A9302,Questionnaire!A:KQ,77,FALSE))</f>
        <v>#</v>
      </c>
    </row>
    <row r="9303" spans="1:2">
      <c r="A9303" t="s">
        <v>219</v>
      </c>
      <c r="B9303" t="str">
        <f>IF(ISBLANK(VLOOKUP(A9303,Questionnaire!A:KQ,77,FALSE)),"#",VLOOKUP(A9303,Questionnaire!A:KQ,77,FALSE))</f>
        <v>#</v>
      </c>
    </row>
    <row r="9304" spans="1:2">
      <c r="A9304" t="s">
        <v>221</v>
      </c>
      <c r="B9304" t="str">
        <f>IF(ISBLANK(VLOOKUP(A9304,Questionnaire!A:KQ,77,FALSE)),"#",VLOOKUP(A9304,Questionnaire!A:KQ,77,FALSE))</f>
        <v>#</v>
      </c>
    </row>
    <row r="9305" spans="1:2">
      <c r="A9305" t="s">
        <v>223</v>
      </c>
      <c r="B9305" t="str">
        <f>IF(ISBLANK(VLOOKUP(A9305,Questionnaire!A:KQ,77,FALSE)),"#",VLOOKUP(A9305,Questionnaire!A:KQ,77,FALSE))</f>
        <v>#</v>
      </c>
    </row>
    <row r="9306" spans="1:2">
      <c r="A9306" t="s">
        <v>225</v>
      </c>
      <c r="B9306" t="str">
        <f>IF(ISBLANK(VLOOKUP(A9306,Questionnaire!A:KQ,77,FALSE)),"#",VLOOKUP(A9306,Questionnaire!A:KQ,77,FALSE))</f>
        <v>#</v>
      </c>
    </row>
    <row r="9307" spans="1:2">
      <c r="A9307" t="s">
        <v>227</v>
      </c>
      <c r="B9307" t="str">
        <f>IF(ISBLANK(VLOOKUP(A9307,Questionnaire!A:KQ,77,FALSE)),"#",VLOOKUP(A9307,Questionnaire!A:KQ,77,FALSE))</f>
        <v>#</v>
      </c>
    </row>
    <row r="9308" spans="1:2">
      <c r="A9308" t="s">
        <v>229</v>
      </c>
      <c r="B9308" t="str">
        <f>IF(ISBLANK(VLOOKUP(A9308,Questionnaire!A:KQ,77,FALSE)),"#",VLOOKUP(A9308,Questionnaire!A:KQ,77,FALSE))</f>
        <v>#</v>
      </c>
    </row>
    <row r="9309" spans="1:2">
      <c r="A9309" t="s">
        <v>231</v>
      </c>
      <c r="B9309" t="str">
        <f>IF(ISBLANK(VLOOKUP(A9309,Questionnaire!A:KQ,77,FALSE)),"#",VLOOKUP(A9309,Questionnaire!A:KQ,77,FALSE))</f>
        <v>#</v>
      </c>
    </row>
    <row r="9310" spans="1:2">
      <c r="A9310" t="s">
        <v>233</v>
      </c>
      <c r="B9310" t="str">
        <f>IF(ISBLANK(VLOOKUP(A9310,Questionnaire!A:KQ,77,FALSE)),"#",VLOOKUP(A9310,Questionnaire!A:KQ,77,FALSE))</f>
        <v>#</v>
      </c>
    </row>
    <row r="9311" spans="1:2">
      <c r="A9311" t="s">
        <v>235</v>
      </c>
      <c r="B9311" t="str">
        <f>IF(ISBLANK(VLOOKUP(A9311,Questionnaire!A:KQ,77,FALSE)),"#",VLOOKUP(A9311,Questionnaire!A:KQ,77,FALSE))</f>
        <v>#</v>
      </c>
    </row>
    <row r="9312" spans="1:2">
      <c r="A9312" t="s">
        <v>237</v>
      </c>
      <c r="B9312" t="str">
        <f>IF(ISBLANK(VLOOKUP(A9312,Questionnaire!A:KQ,77,FALSE)),"#",VLOOKUP(A9312,Questionnaire!A:KQ,77,FALSE))</f>
        <v>#</v>
      </c>
    </row>
    <row r="9313" spans="1:2">
      <c r="A9313" t="s">
        <v>239</v>
      </c>
      <c r="B9313" t="str">
        <f>IF(ISBLANK(VLOOKUP(A9313,Questionnaire!A:KQ,77,FALSE)),"#",VLOOKUP(A9313,Questionnaire!A:KQ,77,FALSE))</f>
        <v>#</v>
      </c>
    </row>
    <row r="9314" spans="1:2">
      <c r="A9314" t="s">
        <v>242</v>
      </c>
      <c r="B9314" t="str">
        <f>IF(ISBLANK(VLOOKUP(A9314,Questionnaire!A:KQ,77,FALSE)),"#",VLOOKUP(A9314,Questionnaire!A:KQ,77,FALSE))</f>
        <v>#</v>
      </c>
    </row>
    <row r="9315" spans="1:2">
      <c r="A9315" t="s">
        <v>245</v>
      </c>
      <c r="B9315" t="str">
        <f>IF(ISBLANK(VLOOKUP(A9315,Questionnaire!A:KQ,77,FALSE)),"#",VLOOKUP(A9315,Questionnaire!A:KQ,77,FALSE))</f>
        <v>#</v>
      </c>
    </row>
    <row r="9316" spans="1:2">
      <c r="A9316" t="s">
        <v>247</v>
      </c>
      <c r="B9316" t="str">
        <f>IF(ISBLANK(VLOOKUP(A9316,Questionnaire!A:KQ,77,FALSE)),"#",VLOOKUP(A9316,Questionnaire!A:KQ,77,FALSE))</f>
        <v>#</v>
      </c>
    </row>
    <row r="9317" spans="1:2">
      <c r="A9317" t="s">
        <v>249</v>
      </c>
      <c r="B9317" t="str">
        <f>IF(ISBLANK(VLOOKUP(A9317,Questionnaire!A:KQ,77,FALSE)),"#",VLOOKUP(A9317,Questionnaire!A:KQ,77,FALSE))</f>
        <v>#</v>
      </c>
    </row>
    <row r="9318" spans="1:2">
      <c r="A9318" t="s">
        <v>250</v>
      </c>
      <c r="B9318" t="str">
        <f>IF(ISBLANK(VLOOKUP(A9318,Questionnaire!A:KQ,77,FALSE)),"#",VLOOKUP(A9318,Questionnaire!A:KQ,77,FALSE))</f>
        <v>#</v>
      </c>
    </row>
    <row r="9319" spans="1:2">
      <c r="A9319" t="s">
        <v>252</v>
      </c>
      <c r="B9319" t="str">
        <f>IF(ISBLANK(VLOOKUP(A9319,Questionnaire!A:KQ,77,FALSE)),"#",VLOOKUP(A9319,Questionnaire!A:KQ,77,FALSE))</f>
        <v>#</v>
      </c>
    </row>
    <row r="9320" spans="1:2">
      <c r="A9320" t="s">
        <v>255</v>
      </c>
      <c r="B9320" t="str">
        <f>IF(ISBLANK(VLOOKUP(A9320,Questionnaire!A:KQ,77,FALSE)),"#",VLOOKUP(A9320,Questionnaire!A:KQ,77,FALSE))</f>
        <v>#</v>
      </c>
    </row>
    <row r="9321" spans="1:2">
      <c r="A9321" t="s">
        <v>258</v>
      </c>
      <c r="B9321" t="str">
        <f>IF(ISNA(VLOOKUP(VLOOKUP(A9321,Questionnaire!A:KQ,77,FALSE),'CORA Encoding'!M:N,2,FALSE)),"#",VLOOKUP(VLOOKUP(A9321,Questionnaire!A:KQ,77,FALSE),'CORA Encoding'!M:N,2,FALSE))</f>
        <v>#</v>
      </c>
    </row>
    <row r="9322" spans="1:2">
      <c r="A9322" t="s">
        <v>261</v>
      </c>
      <c r="B9322" t="str">
        <f>IF(ISBLANK(VLOOKUP(A9322,Questionnaire!A:KQ,77,FALSE)),"#",VLOOKUP(A9322,Questionnaire!A:KQ,77,FALSE))</f>
        <v>#</v>
      </c>
    </row>
    <row r="9323" spans="1:2">
      <c r="A9323" t="s">
        <v>263</v>
      </c>
      <c r="B9323" t="str">
        <f>IF(ISBLANK(VLOOKUP(A9323,Questionnaire!A:KQ,77,FALSE)),"#",VLOOKUP(A9323,Questionnaire!A:KQ,77,FALSE))</f>
        <v>#</v>
      </c>
    </row>
    <row r="9324" spans="1:2">
      <c r="A9324" t="s">
        <v>265</v>
      </c>
      <c r="B9324" t="str">
        <f>IF(ISBLANK(VLOOKUP(A9324,Questionnaire!A:KQ,77,FALSE)),"#",VLOOKUP(A9324,Questionnaire!A:KQ,77,FALSE))</f>
        <v>#</v>
      </c>
    </row>
    <row r="9325" spans="1:2">
      <c r="A9325" t="s">
        <v>267</v>
      </c>
      <c r="B9325" t="str">
        <f>IF(ISBLANK(VLOOKUP(A9325,Questionnaire!A:KQ,77,FALSE)),"#",VLOOKUP(A9325,Questionnaire!A:KQ,77,FALSE))</f>
        <v>#</v>
      </c>
    </row>
    <row r="9326" spans="1:2">
      <c r="A9326" t="s">
        <v>269</v>
      </c>
      <c r="B9326" t="str">
        <f>IF(ISBLANK(VLOOKUP(A9326,Questionnaire!A:KQ,77,FALSE)),"#",VLOOKUP(A9326,Questionnaire!A:KQ,77,FALSE))</f>
        <v>#</v>
      </c>
    </row>
    <row r="9327" spans="1:2">
      <c r="A9327" t="s">
        <v>274</v>
      </c>
      <c r="B9327" t="str">
        <f>IF(ISBLANK(VLOOKUP(A9327,Questionnaire!A:KQ,77,FALSE)),"#",VLOOKUP(A9327,Questionnaire!A:KQ,77,FALSE))</f>
        <v>#</v>
      </c>
    </row>
    <row r="9328" spans="1:2">
      <c r="A9328" t="s">
        <v>276</v>
      </c>
      <c r="B9328" t="str">
        <f>IF(ISBLANK(VLOOKUP(A9328,Questionnaire!A:KQ,77,FALSE)),"#",VLOOKUP(A9328,Questionnaire!A:KQ,77,FALSE))</f>
        <v>#</v>
      </c>
    </row>
    <row r="9329" spans="1:2">
      <c r="A9329" t="s">
        <v>278</v>
      </c>
      <c r="B9329" t="str">
        <f>IF(ISBLANK(VLOOKUP(A9329,Questionnaire!A:KQ,77,FALSE)),"#",VLOOKUP(A9329,Questionnaire!A:KQ,77,FALSE))</f>
        <v>#</v>
      </c>
    </row>
    <row r="9330" spans="1:2">
      <c r="A9330" t="s">
        <v>280</v>
      </c>
      <c r="B9330" t="str">
        <f>IF(ISBLANK(VLOOKUP(A9330,Questionnaire!A:KQ,77,FALSE)),"#",VLOOKUP(A9330,Questionnaire!A:KQ,77,FALSE))</f>
        <v>#</v>
      </c>
    </row>
    <row r="9331" spans="1:2">
      <c r="A9331" t="s">
        <v>282</v>
      </c>
      <c r="B9331" t="str">
        <f>IF(ISBLANK(VLOOKUP(A9331,Questionnaire!A:KQ,77,FALSE)),"#",VLOOKUP(A9331,Questionnaire!A:KQ,77,FALSE))</f>
        <v>#</v>
      </c>
    </row>
    <row r="9332" spans="1:2">
      <c r="A9332" t="s">
        <v>286</v>
      </c>
      <c r="B9332" t="str">
        <f>IF(ISBLANK(VLOOKUP(A9332,Questionnaire!A:KQ,77,FALSE)),"#",VLOOKUP(A9332,Questionnaire!A:KQ,77,FALSE))</f>
        <v>#</v>
      </c>
    </row>
    <row r="9333" spans="1:2">
      <c r="A9333" t="s">
        <v>288</v>
      </c>
      <c r="B9333" t="str">
        <f>IF(ISBLANK(VLOOKUP(A9333,Questionnaire!A:KQ,77,FALSE)),"#",VLOOKUP(A9333,Questionnaire!A:KQ,77,FALSE))</f>
        <v>#</v>
      </c>
    </row>
    <row r="9334" spans="1:2">
      <c r="A9334" t="s">
        <v>290</v>
      </c>
      <c r="B9334" t="str">
        <f>IF(ISBLANK(VLOOKUP(A9334,Questionnaire!A:KQ,77,FALSE)),"#",VLOOKUP(A9334,Questionnaire!A:KQ,77,FALSE))</f>
        <v>#</v>
      </c>
    </row>
    <row r="9335" spans="1:2">
      <c r="A9335" t="s">
        <v>292</v>
      </c>
      <c r="B9335" t="str">
        <f>IF(ISBLANK(VLOOKUP(A9335,Questionnaire!A:KQ,77,FALSE)),"#",VLOOKUP(A9335,Questionnaire!A:KQ,77,FALSE))</f>
        <v>#</v>
      </c>
    </row>
    <row r="9336" spans="1:2">
      <c r="A9336" t="s">
        <v>294</v>
      </c>
      <c r="B9336" t="str">
        <f>IF(ISBLANK(VLOOKUP(A9336,Questionnaire!A:KQ,77,FALSE)),"#",VLOOKUP(A9336,Questionnaire!A:KQ,77,FALSE))</f>
        <v>#</v>
      </c>
    </row>
    <row r="9337" spans="1:2">
      <c r="A9337" t="s">
        <v>296</v>
      </c>
      <c r="B9337" t="str">
        <f>IF(ISBLANK(VLOOKUP(A9337,Questionnaire!A:KQ,77,FALSE)),"#",VLOOKUP(A9337,Questionnaire!A:KQ,77,FALSE))</f>
        <v>#</v>
      </c>
    </row>
    <row r="9338" spans="1:2">
      <c r="A9338" t="s">
        <v>301</v>
      </c>
      <c r="B9338" t="str">
        <f>IF(ISBLANK(VLOOKUP(A9338,Questionnaire!A:KQ,77,FALSE)),"#",VLOOKUP(A9338,Questionnaire!A:KQ,77,FALSE))</f>
        <v>#</v>
      </c>
    </row>
    <row r="9339" spans="1:2">
      <c r="A9339" t="s">
        <v>303</v>
      </c>
      <c r="B9339" t="str">
        <f>IF(ISBLANK(VLOOKUP(A9339,Questionnaire!A:KQ,77,FALSE)),"#",VLOOKUP(A9339,Questionnaire!A:KQ,77,FALSE))</f>
        <v>#</v>
      </c>
    </row>
    <row r="9340" spans="1:2">
      <c r="A9340" t="s">
        <v>305</v>
      </c>
      <c r="B9340" t="str">
        <f>IF(ISBLANK(VLOOKUP(A9340,Questionnaire!A:KQ,77,FALSE)),"#",VLOOKUP(A9340,Questionnaire!A:KQ,77,FALSE))</f>
        <v>#</v>
      </c>
    </row>
    <row r="9341" spans="1:2">
      <c r="A9341" t="s">
        <v>307</v>
      </c>
      <c r="B9341" t="str">
        <f>IF(ISBLANK(VLOOKUP(A9341,Questionnaire!A:KQ,77,FALSE)),"#",VLOOKUP(A9341,Questionnaire!A:KQ,77,FALSE))</f>
        <v>#</v>
      </c>
    </row>
    <row r="9342" spans="1:2">
      <c r="A9342" t="s">
        <v>311</v>
      </c>
      <c r="B9342" t="str">
        <f>IF(ISBLANK(VLOOKUP(A9342,Questionnaire!A:KQ,77,FALSE)),"#",VLOOKUP(A9342,Questionnaire!A:KQ,77,FALSE))</f>
        <v>#</v>
      </c>
    </row>
    <row r="9343" spans="1:2">
      <c r="A9343" t="s">
        <v>313</v>
      </c>
      <c r="B9343" t="str">
        <f>IF(ISBLANK(VLOOKUP(A9343,Questionnaire!A:KQ,77,FALSE)),"#",VLOOKUP(A9343,Questionnaire!A:KQ,77,FALSE))</f>
        <v>#</v>
      </c>
    </row>
    <row r="9344" spans="1:2">
      <c r="A9344" t="s">
        <v>314</v>
      </c>
      <c r="B9344" t="str">
        <f>IF(ISBLANK(VLOOKUP(A9344,Questionnaire!A:KQ,77,FALSE)),"#",VLOOKUP(A9344,Questionnaire!A:KQ,77,FALSE))</f>
        <v>#</v>
      </c>
    </row>
    <row r="9345" spans="1:2">
      <c r="A9345" t="s">
        <v>315</v>
      </c>
      <c r="B9345" t="str">
        <f>IF(ISBLANK(VLOOKUP(A9345,Questionnaire!A:KQ,77,FALSE)),"#",VLOOKUP(A9345,Questionnaire!A:KQ,77,FALSE))</f>
        <v>#</v>
      </c>
    </row>
    <row r="9346" spans="1:2">
      <c r="A9346" t="s">
        <v>317</v>
      </c>
      <c r="B9346" t="str">
        <f>IF(ISBLANK(VLOOKUP(A9346,Questionnaire!A:KQ,77,FALSE)),"#",VLOOKUP(A9346,Questionnaire!A:KQ,77,FALSE))</f>
        <v>#</v>
      </c>
    </row>
    <row r="9347" spans="1:2">
      <c r="A9347" t="s">
        <v>319</v>
      </c>
      <c r="B9347" t="str">
        <f>IF(ISBLANK(VLOOKUP(A9347,Questionnaire!A:KQ,77,FALSE)),"#",VLOOKUP(A9347,Questionnaire!A:KQ,77,FALSE))</f>
        <v>#</v>
      </c>
    </row>
    <row r="9348" spans="1:2">
      <c r="A9348" t="s">
        <v>322</v>
      </c>
      <c r="B9348" t="str">
        <f>IF(ISBLANK(VLOOKUP(A9348,Questionnaire!A:KQ,77,FALSE)),"#",VLOOKUP(A9348,Questionnaire!A:KQ,77,FALSE))</f>
        <v>#</v>
      </c>
    </row>
    <row r="9349" spans="1:2">
      <c r="A9349" t="s">
        <v>326</v>
      </c>
      <c r="B9349" t="str">
        <f>IF(ISBLANK(VLOOKUP(A9349,Questionnaire!A:KQ,77,FALSE)),"#",VLOOKUP(A9349,Questionnaire!A:KQ,77,FALSE))</f>
        <v>#</v>
      </c>
    </row>
    <row r="9350" spans="1:2">
      <c r="A9350" t="s">
        <v>328</v>
      </c>
      <c r="B9350" t="str">
        <f>IF(ISBLANK(VLOOKUP(A9350,Questionnaire!A:KQ,77,FALSE)),"#",VLOOKUP(A9350,Questionnaire!A:KQ,77,FALSE))</f>
        <v>#</v>
      </c>
    </row>
    <row r="9351" spans="1:2">
      <c r="A9351" t="s">
        <v>332</v>
      </c>
      <c r="B9351" t="str">
        <f>IF(ISBLANK(VLOOKUP(A9351,Questionnaire!A:KQ,77,FALSE)),"#",VLOOKUP(A9351,Questionnaire!A:KQ,77,FALSE))</f>
        <v>#</v>
      </c>
    </row>
    <row r="9352" spans="1:2">
      <c r="A9352" t="s">
        <v>333</v>
      </c>
      <c r="B9352" t="str">
        <f>IF(ISBLANK(VLOOKUP(A9352,Questionnaire!A:KQ,77,FALSE)),"#",VLOOKUP(A9352,Questionnaire!A:KQ,77,FALSE))</f>
        <v>#</v>
      </c>
    </row>
    <row r="9353" spans="1:2">
      <c r="A9353" t="s">
        <v>334</v>
      </c>
      <c r="B9353" t="str">
        <f>IF(ISBLANK(VLOOKUP(A9353,Questionnaire!A:KQ,77,FALSE)),"#",VLOOKUP(A9353,Questionnaire!A:KQ,77,FALSE))</f>
        <v>#</v>
      </c>
    </row>
    <row r="9354" spans="1:2">
      <c r="A9354" t="s">
        <v>335</v>
      </c>
      <c r="B9354" t="str">
        <f>IF(ISBLANK(VLOOKUP(A9354,Questionnaire!A:KQ,77,FALSE)),"#",VLOOKUP(A9354,Questionnaire!A:KQ,77,FALSE))</f>
        <v>#</v>
      </c>
    </row>
    <row r="9355" spans="1:2">
      <c r="A9355" t="s">
        <v>336</v>
      </c>
      <c r="B9355" t="str">
        <f>IF(ISBLANK(VLOOKUP(A9355,Questionnaire!A:KQ,77,FALSE)),"#",VLOOKUP(A9355,Questionnaire!A:KQ,77,FALSE))</f>
        <v>#</v>
      </c>
    </row>
    <row r="9356" spans="1:2">
      <c r="A9356" t="s">
        <v>337</v>
      </c>
      <c r="B9356" t="str">
        <f>IF(ISBLANK(VLOOKUP(A9356,Questionnaire!A:KQ,77,FALSE)),"#",VLOOKUP(A9356,Questionnaire!A:KQ,77,FALSE))</f>
        <v>#</v>
      </c>
    </row>
    <row r="9357" spans="1:2">
      <c r="A9357" t="s">
        <v>338</v>
      </c>
      <c r="B9357" t="str">
        <f>IF(ISBLANK(VLOOKUP(A9357,Questionnaire!A:KQ,77,FALSE)),"#",VLOOKUP(A9357,Questionnaire!A:KQ,77,FALSE))</f>
        <v>#</v>
      </c>
    </row>
    <row r="9358" spans="1:2">
      <c r="A9358" t="s">
        <v>339</v>
      </c>
      <c r="B9358" t="str">
        <f>IF(ISBLANK(VLOOKUP(A9358,Questionnaire!A:KQ,77,FALSE)),"#",VLOOKUP(A9358,Questionnaire!A:KQ,77,FALSE))</f>
        <v>#</v>
      </c>
    </row>
    <row r="9359" spans="1:2">
      <c r="A9359" t="s">
        <v>340</v>
      </c>
      <c r="B9359" t="str">
        <f>IF(ISBLANK(VLOOKUP(A9359,Questionnaire!A:KQ,77,FALSE)),"#",VLOOKUP(A9359,Questionnaire!A:KQ,77,FALSE))</f>
        <v>#</v>
      </c>
    </row>
    <row r="9360" spans="1:2">
      <c r="A9360" t="s">
        <v>341</v>
      </c>
      <c r="B9360" t="str">
        <f>IF(ISBLANK(VLOOKUP(A9360,Questionnaire!A:KQ,77,FALSE)),"#",VLOOKUP(A9360,Questionnaire!A:KQ,77,FALSE))</f>
        <v>#</v>
      </c>
    </row>
    <row r="9361" spans="1:2">
      <c r="A9361" t="s">
        <v>342</v>
      </c>
      <c r="B9361" t="str">
        <f>IF(ISBLANK(VLOOKUP(A9361,Questionnaire!A:KQ,77,FALSE)),"#",VLOOKUP(A9361,Questionnaire!A:KQ,77,FALSE))</f>
        <v>#</v>
      </c>
    </row>
    <row r="9362" spans="1:2">
      <c r="A9362" t="s">
        <v>343</v>
      </c>
      <c r="B9362" t="str">
        <f>IF(ISBLANK(VLOOKUP(A9362,Questionnaire!A:KQ,77,FALSE)),"#",VLOOKUP(A9362,Questionnaire!A:KQ,77,FALSE))</f>
        <v>#</v>
      </c>
    </row>
    <row r="9363" spans="1:2">
      <c r="A9363" t="s">
        <v>344</v>
      </c>
      <c r="B9363" t="str">
        <f>IF(ISBLANK(VLOOKUP(A9363,Questionnaire!A:KQ,77,FALSE)),"#",VLOOKUP(A9363,Questionnaire!A:KQ,77,FALSE))</f>
        <v>#</v>
      </c>
    </row>
    <row r="9364" spans="1:2">
      <c r="A9364" t="s">
        <v>345</v>
      </c>
      <c r="B9364" t="str">
        <f>IF(ISBLANK(VLOOKUP(A9364,Questionnaire!A:KQ,77,FALSE)),"#",VLOOKUP(A9364,Questionnaire!A:KQ,77,FALSE))</f>
        <v>#</v>
      </c>
    </row>
    <row r="9365" spans="1:2">
      <c r="A9365" t="s">
        <v>348</v>
      </c>
      <c r="B9365" t="str">
        <f>IF(ISBLANK(VLOOKUP(A9365,Questionnaire!A:KQ,77,FALSE)),"#",VLOOKUP(A9365,Questionnaire!A:KQ,77,FALSE))</f>
        <v>#</v>
      </c>
    </row>
    <row r="9366" spans="1:2">
      <c r="A9366" t="s">
        <v>353</v>
      </c>
      <c r="B9366" t="str">
        <f>IF(ISBLANK(VLOOKUP(A9366,Questionnaire!A:KQ,77,FALSE)),"#",VLOOKUP(A9366,Questionnaire!A:KQ,77,FALSE))</f>
        <v>#</v>
      </c>
    </row>
    <row r="9367" spans="1:2">
      <c r="A9367" t="s">
        <v>354</v>
      </c>
      <c r="B9367" t="str">
        <f>IF(ISBLANK(VLOOKUP(A9367,Questionnaire!A:KQ,77,FALSE)),"#",VLOOKUP(A9367,Questionnaire!A:KQ,77,FALSE))</f>
        <v>#</v>
      </c>
    </row>
    <row r="9368" spans="1:2">
      <c r="A9368" t="s">
        <v>355</v>
      </c>
      <c r="B9368" t="str">
        <f>IF(ISBLANK(VLOOKUP(A9368,Questionnaire!A:KQ,77,FALSE)),"#",VLOOKUP(A9368,Questionnaire!A:KQ,77,FALSE))</f>
        <v>#</v>
      </c>
    </row>
    <row r="9369" spans="1:2">
      <c r="A9369" t="s">
        <v>356</v>
      </c>
      <c r="B9369" t="str">
        <f>IF(ISBLANK(VLOOKUP(A9369,Questionnaire!A:KQ,77,FALSE)),"#",VLOOKUP(A9369,Questionnaire!A:KQ,77,FALSE))</f>
        <v>#</v>
      </c>
    </row>
    <row r="9370" spans="1:2">
      <c r="A9370" t="s">
        <v>357</v>
      </c>
      <c r="B9370" t="str">
        <f>IF(ISBLANK(VLOOKUP(A9370,Questionnaire!A:KQ,77,FALSE)),"#",VLOOKUP(A9370,Questionnaire!A:KQ,77,FALSE))</f>
        <v>#</v>
      </c>
    </row>
    <row r="9371" spans="1:2">
      <c r="A9371" t="s">
        <v>360</v>
      </c>
      <c r="B9371" t="str">
        <f>IF(ISBLANK(VLOOKUP(A9371,Questionnaire!A:KQ,77,FALSE)),"#",VLOOKUP(A9371,Questionnaire!A:KQ,77,FALSE))</f>
        <v>#</v>
      </c>
    </row>
    <row r="9372" spans="1:2">
      <c r="A9372" t="s">
        <v>362</v>
      </c>
      <c r="B9372" t="str">
        <f>IF(ISBLANK(VLOOKUP(A9372,Questionnaire!A:KQ,77,FALSE)),"#",VLOOKUP(A9372,Questionnaire!A:KQ,77,FALSE))</f>
        <v>#</v>
      </c>
    </row>
    <row r="9373" spans="1:2">
      <c r="A9373" t="s">
        <v>363</v>
      </c>
      <c r="B9373" t="str">
        <f>IF(ISBLANK(VLOOKUP(A9373,Questionnaire!A:KQ,77,FALSE)),"#",VLOOKUP(A9373,Questionnaire!A:KQ,77,FALSE))</f>
        <v>#</v>
      </c>
    </row>
    <row r="9374" spans="1:2">
      <c r="A9374" t="s">
        <v>364</v>
      </c>
      <c r="B9374" t="str">
        <f>IF(ISBLANK(VLOOKUP(A9374,Questionnaire!A:KQ,77,FALSE)),"#",VLOOKUP(A9374,Questionnaire!A:KQ,77,FALSE))</f>
        <v>#</v>
      </c>
    </row>
    <row r="9375" spans="1:2">
      <c r="A9375" t="s">
        <v>365</v>
      </c>
      <c r="B9375" t="str">
        <f>IF(ISBLANK(VLOOKUP(A9375,Questionnaire!A:KQ,77,FALSE)),"#",VLOOKUP(A9375,Questionnaire!A:KQ,77,FALSE))</f>
        <v>#</v>
      </c>
    </row>
    <row r="9376" spans="1:2">
      <c r="A9376" t="s">
        <v>366</v>
      </c>
      <c r="B9376" t="str">
        <f>IF(ISBLANK(VLOOKUP(A9376,Questionnaire!A:KQ,77,FALSE)),"#",VLOOKUP(A9376,Questionnaire!A:KQ,77,FALSE))</f>
        <v>#</v>
      </c>
    </row>
    <row r="9377" spans="1:2">
      <c r="A9377" t="s">
        <v>371</v>
      </c>
      <c r="B9377" t="str">
        <f>IF(ISBLANK(VLOOKUP(A9377,Questionnaire!A:KQ,77,FALSE)),"#",VLOOKUP(A9377,Questionnaire!A:KQ,77,FALSE))</f>
        <v>#</v>
      </c>
    </row>
    <row r="9378" spans="1:2">
      <c r="A9378" t="s">
        <v>372</v>
      </c>
      <c r="B9378" t="str">
        <f>IF(ISBLANK(VLOOKUP(A9378,Questionnaire!A:KQ,77,FALSE)),"#",VLOOKUP(A9378,Questionnaire!A:KQ,77,FALSE))</f>
        <v>#</v>
      </c>
    </row>
    <row r="9379" spans="1:2">
      <c r="A9379" t="s">
        <v>373</v>
      </c>
      <c r="B9379" t="str">
        <f>IF(ISBLANK(VLOOKUP(A9379,Questionnaire!A:KQ,77,FALSE)),"#",VLOOKUP(A9379,Questionnaire!A:KQ,77,FALSE))</f>
        <v>#</v>
      </c>
    </row>
    <row r="9380" spans="1:2">
      <c r="A9380" t="s">
        <v>374</v>
      </c>
      <c r="B9380" t="str">
        <f>IF(ISBLANK(VLOOKUP(A9380,Questionnaire!A:KQ,77,FALSE)),"#",VLOOKUP(A9380,Questionnaire!A:KQ,77,FALSE))</f>
        <v>#</v>
      </c>
    </row>
    <row r="9381" spans="1:2">
      <c r="A9381" t="s">
        <v>377</v>
      </c>
      <c r="B9381" t="str">
        <f>IF(ISBLANK(VLOOKUP(A9381,Questionnaire!A:KQ,77,FALSE)),"#",VLOOKUP(A9381,Questionnaire!A:KQ,77,FALSE))</f>
        <v>#</v>
      </c>
    </row>
    <row r="9382" spans="1:2">
      <c r="A9382" t="s">
        <v>379</v>
      </c>
      <c r="B9382" t="str">
        <f>IF(ISBLANK(VLOOKUP(A9382,Questionnaire!A:KQ,77,FALSE)),"#",VLOOKUP(A9382,Questionnaire!A:KQ,77,FALSE))</f>
        <v>#</v>
      </c>
    </row>
    <row r="9383" spans="1:2">
      <c r="A9383" t="s">
        <v>380</v>
      </c>
      <c r="B9383" t="str">
        <f>IF(ISBLANK(VLOOKUP(A9383,Questionnaire!A:KQ,77,FALSE)),"#",VLOOKUP(A9383,Questionnaire!A:KQ,77,FALSE))</f>
        <v>#</v>
      </c>
    </row>
    <row r="9384" spans="1:2">
      <c r="A9384" t="s">
        <v>381</v>
      </c>
      <c r="B9384" t="str">
        <f>IF(ISBLANK(VLOOKUP(A9384,Questionnaire!A:KQ,77,FALSE)),"#",VLOOKUP(A9384,Questionnaire!A:KQ,77,FALSE))</f>
        <v>#</v>
      </c>
    </row>
    <row r="9385" spans="1:2">
      <c r="A9385" t="s">
        <v>382</v>
      </c>
      <c r="B9385" t="str">
        <f>IF(ISBLANK(VLOOKUP(A9385,Questionnaire!A:KQ,77,FALSE)),"#",VLOOKUP(A9385,Questionnaire!A:KQ,77,FALSE))</f>
        <v>#</v>
      </c>
    </row>
    <row r="9386" spans="1:2">
      <c r="A9386" t="s">
        <v>384</v>
      </c>
      <c r="B9386" t="str">
        <f>IF(ISBLANK(VLOOKUP(A9386,Questionnaire!A:KQ,77,FALSE)),"#",VLOOKUP(A9386,Questionnaire!A:KQ,77,FALSE))</f>
        <v>#</v>
      </c>
    </row>
    <row r="9387" spans="1:2">
      <c r="A9387" t="s">
        <v>387</v>
      </c>
      <c r="B9387" t="str">
        <f>IF(ISBLANK(VLOOKUP(A9387,Questionnaire!A:KQ,77,FALSE)),"#",VLOOKUP(A9387,Questionnaire!A:KQ,77,FALSE))</f>
        <v>#</v>
      </c>
    </row>
    <row r="9388" spans="1:2">
      <c r="A9388" t="s">
        <v>391</v>
      </c>
      <c r="B9388" t="str">
        <f>IF(ISBLANK(VLOOKUP(A9388,Questionnaire!A:KQ,77,FALSE)),"#",VLOOKUP(A9388,Questionnaire!A:KQ,77,FALSE))</f>
        <v>#</v>
      </c>
    </row>
    <row r="9389" spans="1:2">
      <c r="A9389" t="s">
        <v>393</v>
      </c>
      <c r="B9389" t="str">
        <f>IF(ISBLANK(VLOOKUP(A9389,Questionnaire!A:KQ,77,FALSE)),"#",VLOOKUP(A9389,Questionnaire!A:KQ,77,FALSE))</f>
        <v>#</v>
      </c>
    </row>
    <row r="9390" spans="1:2">
      <c r="A9390" t="s">
        <v>395</v>
      </c>
      <c r="B9390" t="str">
        <f>IF(ISBLANK(VLOOKUP(A9390,Questionnaire!A:KQ,77,FALSE)),"#",VLOOKUP(A9390,Questionnaire!A:KQ,77,FALSE))</f>
        <v>#</v>
      </c>
    </row>
    <row r="9391" spans="1:2">
      <c r="A9391" t="s">
        <v>398</v>
      </c>
      <c r="B9391" t="str">
        <f>IF(ISBLANK(VLOOKUP(A9391,Questionnaire!A:KQ,77,FALSE)),"#",VLOOKUP(A9391,Questionnaire!A:KQ,77,FALSE))</f>
        <v>#</v>
      </c>
    </row>
    <row r="9392" spans="1:2">
      <c r="A9392" t="s">
        <v>402</v>
      </c>
      <c r="B9392" t="str">
        <f>IF(ISBLANK(VLOOKUP(A9392,Questionnaire!A:KQ,77,FALSE)),"#",VLOOKUP(A9392,Questionnaire!A:KQ,77,FALSE))</f>
        <v>#</v>
      </c>
    </row>
    <row r="9393" spans="1:2">
      <c r="A9393" t="s">
        <v>405</v>
      </c>
      <c r="B9393" t="str">
        <f>IF(ISBLANK(VLOOKUP(A9393,Questionnaire!A:KQ,77,FALSE)),"#",VLOOKUP(A9393,Questionnaire!A:KQ,77,FALSE))</f>
        <v>#</v>
      </c>
    </row>
    <row r="9394" spans="1:2">
      <c r="A9394" t="s">
        <v>409</v>
      </c>
      <c r="B9394" t="str">
        <f>IF(ISBLANK(VLOOKUP(A9394,Questionnaire!A:KQ,77,FALSE)),"#",VLOOKUP(A9394,Questionnaire!A:KQ,77,FALSE))</f>
        <v>#</v>
      </c>
    </row>
    <row r="9395" spans="1:2">
      <c r="A9395" t="s">
        <v>412</v>
      </c>
      <c r="B9395" t="str">
        <f>IF(ISBLANK(VLOOKUP(A9395,Questionnaire!A:KQ,77,FALSE)),"#",VLOOKUP(A9395,Questionnaire!A:KQ,77,FALSE))</f>
        <v>#</v>
      </c>
    </row>
    <row r="9396" spans="1:2">
      <c r="A9396" t="s">
        <v>415</v>
      </c>
      <c r="B9396" t="str">
        <f>IF(ISBLANK(VLOOKUP(A9396,Questionnaire!A:KQ,77,FALSE)),"#",VLOOKUP(A9396,Questionnaire!A:KQ,77,FALSE))</f>
        <v>#</v>
      </c>
    </row>
    <row r="9397" spans="1:2">
      <c r="A9397" t="s">
        <v>418</v>
      </c>
      <c r="B9397" t="str">
        <f>IF(ISBLANK(VLOOKUP(A9397,Questionnaire!A:KQ,77,FALSE)),"#",VLOOKUP(A9397,Questionnaire!A:KQ,77,FALSE))</f>
        <v>#</v>
      </c>
    </row>
    <row r="9398" spans="1:2">
      <c r="A9398" t="s">
        <v>421</v>
      </c>
      <c r="B9398" t="str">
        <f>IF(ISBLANK(VLOOKUP(A9398,Questionnaire!A:KQ,77,FALSE)),"#",VLOOKUP(A9398,Questionnaire!A:KQ,77,FALSE))</f>
        <v>#</v>
      </c>
    </row>
    <row r="9399" spans="1:2">
      <c r="A9399" t="s">
        <v>424</v>
      </c>
      <c r="B9399" t="str">
        <f>IF(ISBLANK(VLOOKUP(A9399,Questionnaire!A:KQ,77,FALSE)),"#",VLOOKUP(A9399,Questionnaire!A:KQ,77,FALSE))</f>
        <v>#</v>
      </c>
    </row>
    <row r="9400" spans="1:2">
      <c r="A9400" t="s">
        <v>429</v>
      </c>
      <c r="B9400" t="str">
        <f>IF(ISBLANK(VLOOKUP(A9400,Questionnaire!A:KQ,77,FALSE)),"#",VLOOKUP(A9400,Questionnaire!A:KQ,77,FALSE))</f>
        <v>#</v>
      </c>
    </row>
    <row r="9401" spans="1:2">
      <c r="A9401" t="s">
        <v>432</v>
      </c>
      <c r="B9401" t="str">
        <f>IF(ISBLANK(VLOOKUP(A9401,Questionnaire!A:KQ,77,FALSE)),"#",VLOOKUP(A9401,Questionnaire!A:KQ,77,FALSE))</f>
        <v>#</v>
      </c>
    </row>
    <row r="9402" spans="1:2">
      <c r="A9402" t="s">
        <v>435</v>
      </c>
      <c r="B9402" t="str">
        <f>IF(ISBLANK(VLOOKUP(A9402,Questionnaire!A:KQ,77,FALSE)),"#",VLOOKUP(A9402,Questionnaire!A:KQ,77,FALSE))</f>
        <v>#</v>
      </c>
    </row>
    <row r="9403" spans="1:2">
      <c r="A9403" t="s">
        <v>437</v>
      </c>
      <c r="B9403" t="str">
        <f>IF(ISBLANK(VLOOKUP(A9403,Questionnaire!A:KQ,77,FALSE)),"#",VLOOKUP(A9403,Questionnaire!A:KQ,77,FALSE))</f>
        <v>#</v>
      </c>
    </row>
    <row r="9404" spans="1:2">
      <c r="A9404" t="s">
        <v>439</v>
      </c>
      <c r="B9404" t="str">
        <f>IF(ISBLANK(VLOOKUP(A9404,Questionnaire!A:KQ,77,FALSE)),"#",VLOOKUP(A9404,Questionnaire!A:KQ,77,FALSE))</f>
        <v>#</v>
      </c>
    </row>
    <row r="9405" spans="1:2">
      <c r="A9405" t="s">
        <v>442</v>
      </c>
      <c r="B9405" t="str">
        <f>IF(ISBLANK(VLOOKUP(A9405,Questionnaire!A:KQ,77,FALSE)),"#",VLOOKUP(A9405,Questionnaire!A:KQ,77,FALSE))</f>
        <v>#</v>
      </c>
    </row>
    <row r="9406" spans="1:2">
      <c r="A9406" t="s">
        <v>445</v>
      </c>
      <c r="B9406" t="str">
        <f>IF(ISBLANK(VLOOKUP(A9406,Questionnaire!A:KQ,77,FALSE)),"#",VLOOKUP(A9406,Questionnaire!A:KQ,77,FALSE))</f>
        <v>#</v>
      </c>
    </row>
    <row r="9407" spans="1:2">
      <c r="A9407" t="s">
        <v>448</v>
      </c>
      <c r="B9407" t="str">
        <f>IF(ISBLANK(VLOOKUP(A9407,Questionnaire!A:KQ,77,FALSE)),"#",VLOOKUP(A9407,Questionnaire!A:KQ,77,FALSE))</f>
        <v>#</v>
      </c>
    </row>
    <row r="9408" spans="1:2">
      <c r="A9408" t="s">
        <v>452</v>
      </c>
      <c r="B9408" t="str">
        <f>IF(ISBLANK(VLOOKUP(A9408,Questionnaire!A:KQ,77,FALSE)),"#",VLOOKUP(A9408,Questionnaire!A:KQ,77,FALSE))</f>
        <v>#</v>
      </c>
    </row>
    <row r="9409" spans="1:3">
      <c r="A9409" t="s">
        <v>455</v>
      </c>
      <c r="B9409" t="str">
        <f>IF(ISBLANK(VLOOKUP(A9409,Questionnaire!A:KQ,77,FALSE)),"#",VLOOKUP(A9409,Questionnaire!A:KQ,77,FALSE))</f>
        <v>#</v>
      </c>
    </row>
    <row r="9410" spans="1:3">
      <c r="A9410" t="s">
        <v>458</v>
      </c>
      <c r="B9410" t="str">
        <f>IF(ISBLANK(VLOOKUP(A9410,Questionnaire!A:KQ,77,FALSE)),"#",VLOOKUP(A9410,Questionnaire!A:KQ,77,FALSE))</f>
        <v>#</v>
      </c>
    </row>
    <row r="9411" spans="1:3">
      <c r="A9411" t="s">
        <v>461</v>
      </c>
      <c r="B9411" t="str">
        <f>IF(ISBLANK(VLOOKUP(A9411,Questionnaire!A:KQ,77,FALSE)),"#",VLOOKUP(A9411,Questionnaire!A:KQ,77,FALSE))</f>
        <v>#</v>
      </c>
    </row>
    <row r="9412" spans="1:3">
      <c r="A9412" t="s">
        <v>465</v>
      </c>
      <c r="B9412" t="str">
        <f>IF(ISBLANK(VLOOKUP(A9412,Questionnaire!A:KQ,77,FALSE)),"#",VLOOKUP(A9412,Questionnaire!A:KQ,77,FALSE))</f>
        <v>#</v>
      </c>
    </row>
    <row r="9413" spans="1:3">
      <c r="A9413" t="s">
        <v>467</v>
      </c>
      <c r="B9413" t="str">
        <f>IF(ISBLANK(VLOOKUP(A9413,Questionnaire!A:KQ,77,FALSE)),"#",VLOOKUP(A9413,Questionnaire!A:KQ,77,FALSE))</f>
        <v>#</v>
      </c>
    </row>
    <row r="9414" spans="1:3">
      <c r="A9414" t="s">
        <v>469</v>
      </c>
      <c r="B9414" t="str">
        <f>IF(ISBLANK(VLOOKUP(A9414,Questionnaire!A:KQ,77,FALSE)),"#",VLOOKUP(A9414,Questionnaire!A:KQ,77,FALSE))</f>
        <v>#</v>
      </c>
    </row>
    <row r="9415" spans="1:3">
      <c r="A9415" t="s">
        <v>471</v>
      </c>
      <c r="B9415" t="str">
        <f>IF(ISBLANK(VLOOKUP(A9415,Questionnaire!A:KQ,77,FALSE)),"#",VLOOKUP(A9415,Questionnaire!A:KQ,77,FALSE))</f>
        <v>#</v>
      </c>
    </row>
    <row r="9416" spans="1:3">
      <c r="A9416" t="s">
        <v>473</v>
      </c>
      <c r="B9416" t="str">
        <f>IF(ISBLANK(VLOOKUP(A9416,Questionnaire!A:KQ,77,FALSE)),"#",VLOOKUP(A9416,Questionnaire!A:KQ,77,FALSE))</f>
        <v>#</v>
      </c>
    </row>
    <row r="9417" spans="1:3">
      <c r="A9417" t="s">
        <v>475</v>
      </c>
      <c r="B9417" t="str">
        <f>IF(ISBLANK(VLOOKUP(A9417,Questionnaire!A:KQ,77,FALSE)),"#",VLOOKUP(A9417,Questionnaire!A:KQ,77,FALSE))</f>
        <v>#</v>
      </c>
    </row>
    <row r="9418" spans="1:3">
      <c r="A9418" t="s">
        <v>185</v>
      </c>
      <c r="B9418" t="str">
        <f>IF(ISBLANK(VLOOKUP(A9418,Questionnaire!A:KQ,78,FALSE)),"#",VLOOKUP(A9418,Questionnaire!A:KQ,78,FALSE))</f>
        <v>#</v>
      </c>
      <c r="C9418">
        <v>75</v>
      </c>
    </row>
    <row r="9419" spans="1:3">
      <c r="A9419" t="s">
        <v>187</v>
      </c>
      <c r="B9419" t="str">
        <f>IF(ISNA(VLOOKUP(VLOOKUP(A9419,Questionnaire!A:KQ,78,FALSE),'CORA Encoding'!D:E,2,FALSE)),"#",VLOOKUP(VLOOKUP(A9419,Questionnaire!A:KQ,78,FALSE),'CORA Encoding'!D:E,2,FALSE))</f>
        <v>#</v>
      </c>
    </row>
    <row r="9420" spans="1:3">
      <c r="A9420" t="s">
        <v>189</v>
      </c>
      <c r="B9420" t="str">
        <f>IF(ISNA(VLOOKUP(VLOOKUP(A9420,Questionnaire!A:KQ,78,FALSE),'CORA Encoding'!G:H,2,FALSE)),"#",VLOOKUP(VLOOKUP(A9420,Questionnaire!A:KQ,78,FALSE),'CORA Encoding'!G:H,2,FALSE))</f>
        <v>#</v>
      </c>
    </row>
    <row r="9421" spans="1:3">
      <c r="A9421" t="s">
        <v>191</v>
      </c>
      <c r="B9421" t="str">
        <f>IF(ISNA(VLOOKUP(VLOOKUP(A9421,Questionnaire!A:KQ,78,FALSE),'Country List'!E:F,2,FALSE)),"#",VLOOKUP(VLOOKUP(A9421,Questionnaire!A:KQ,78,FALSE),'Country List'!E:F,2,FALSE))</f>
        <v>#</v>
      </c>
    </row>
    <row r="9422" spans="1:3">
      <c r="A9422" t="s">
        <v>193</v>
      </c>
      <c r="B9422" t="str">
        <f>IF(ISNA(VLOOKUP(VLOOKUP(A9422,Questionnaire!A:KQ,78,FALSE),'Industry List'!B:C,2,FALSE)),"#",VLOOKUP(VLOOKUP(A9422,Questionnaire!A:KQ,78,FALSE),'Industry List'!B:C,2,FALSE))</f>
        <v>#</v>
      </c>
    </row>
    <row r="9423" spans="1:3">
      <c r="A9423" t="s">
        <v>197</v>
      </c>
      <c r="B9423" t="str">
        <f>IF(ISBLANK(VLOOKUP(A9423,Questionnaire!A:KQ,78,FALSE)),"#",VLOOKUP(A9423,Questionnaire!A:KQ,78,FALSE))</f>
        <v>#</v>
      </c>
    </row>
    <row r="9424" spans="1:3">
      <c r="A9424" t="s">
        <v>201</v>
      </c>
      <c r="B9424" t="str">
        <f>IF(ISBLANK(VLOOKUP(A9424,Questionnaire!A:KQ,78,FALSE)),"#",VLOOKUP(A9424,Questionnaire!A:KQ,78,FALSE))</f>
        <v>#</v>
      </c>
    </row>
    <row r="9425" spans="1:2">
      <c r="A9425" t="s">
        <v>203</v>
      </c>
      <c r="B9425" t="str">
        <f>IF(ISNA(VLOOKUP(VLOOKUP(A9425,Questionnaire!A:KQ,78,FALSE),'CORA Encoding'!J:K,2,FALSE)),"#",VLOOKUP(VLOOKUP(A9425,Questionnaire!A:KQ,78,FALSE),'CORA Encoding'!J:K,2,FALSE))</f>
        <v>#</v>
      </c>
    </row>
    <row r="9426" spans="1:2">
      <c r="A9426" t="s">
        <v>208</v>
      </c>
      <c r="B9426" t="str">
        <f>IF(ISBLANK(VLOOKUP(A9426,Questionnaire!A:KQ,78,FALSE)),"#",VLOOKUP(A9426,Questionnaire!A:KQ,78,FALSE))</f>
        <v>#</v>
      </c>
    </row>
    <row r="9427" spans="1:2">
      <c r="A9427" t="s">
        <v>213</v>
      </c>
      <c r="B9427" t="str">
        <f>IF(ISBLANK(VLOOKUP(A9427,Questionnaire!A:KQ,78,FALSE)),"#",VLOOKUP(A9427,Questionnaire!A:KQ,78,FALSE))</f>
        <v>#</v>
      </c>
    </row>
    <row r="9428" spans="1:2">
      <c r="A9428" t="s">
        <v>215</v>
      </c>
      <c r="B9428" t="str">
        <f>IF(ISBLANK(VLOOKUP(A9428,Questionnaire!A:KQ,78,FALSE)),"#",VLOOKUP(A9428,Questionnaire!A:KQ,78,FALSE))</f>
        <v>#</v>
      </c>
    </row>
    <row r="9429" spans="1:2">
      <c r="A9429" t="s">
        <v>217</v>
      </c>
      <c r="B9429" t="str">
        <f>IF(ISBLANK(VLOOKUP(A9429,Questionnaire!A:KQ,78,FALSE)),"#",VLOOKUP(A9429,Questionnaire!A:KQ,78,FALSE))</f>
        <v>#</v>
      </c>
    </row>
    <row r="9430" spans="1:2">
      <c r="A9430" t="s">
        <v>219</v>
      </c>
      <c r="B9430" t="str">
        <f>IF(ISBLANK(VLOOKUP(A9430,Questionnaire!A:KQ,78,FALSE)),"#",VLOOKUP(A9430,Questionnaire!A:KQ,78,FALSE))</f>
        <v>#</v>
      </c>
    </row>
    <row r="9431" spans="1:2">
      <c r="A9431" t="s">
        <v>221</v>
      </c>
      <c r="B9431" t="str">
        <f>IF(ISBLANK(VLOOKUP(A9431,Questionnaire!A:KQ,78,FALSE)),"#",VLOOKUP(A9431,Questionnaire!A:KQ,78,FALSE))</f>
        <v>#</v>
      </c>
    </row>
    <row r="9432" spans="1:2">
      <c r="A9432" t="s">
        <v>223</v>
      </c>
      <c r="B9432" t="str">
        <f>IF(ISBLANK(VLOOKUP(A9432,Questionnaire!A:KQ,78,FALSE)),"#",VLOOKUP(A9432,Questionnaire!A:KQ,78,FALSE))</f>
        <v>#</v>
      </c>
    </row>
    <row r="9433" spans="1:2">
      <c r="A9433" t="s">
        <v>225</v>
      </c>
      <c r="B9433" t="str">
        <f>IF(ISBLANK(VLOOKUP(A9433,Questionnaire!A:KQ,78,FALSE)),"#",VLOOKUP(A9433,Questionnaire!A:KQ,78,FALSE))</f>
        <v>#</v>
      </c>
    </row>
    <row r="9434" spans="1:2">
      <c r="A9434" t="s">
        <v>227</v>
      </c>
      <c r="B9434" t="str">
        <f>IF(ISBLANK(VLOOKUP(A9434,Questionnaire!A:KQ,78,FALSE)),"#",VLOOKUP(A9434,Questionnaire!A:KQ,78,FALSE))</f>
        <v>#</v>
      </c>
    </row>
    <row r="9435" spans="1:2">
      <c r="A9435" t="s">
        <v>229</v>
      </c>
      <c r="B9435" t="str">
        <f>IF(ISBLANK(VLOOKUP(A9435,Questionnaire!A:KQ,78,FALSE)),"#",VLOOKUP(A9435,Questionnaire!A:KQ,78,FALSE))</f>
        <v>#</v>
      </c>
    </row>
    <row r="9436" spans="1:2">
      <c r="A9436" t="s">
        <v>231</v>
      </c>
      <c r="B9436" t="str">
        <f>IF(ISBLANK(VLOOKUP(A9436,Questionnaire!A:KQ,78,FALSE)),"#",VLOOKUP(A9436,Questionnaire!A:KQ,78,FALSE))</f>
        <v>#</v>
      </c>
    </row>
    <row r="9437" spans="1:2">
      <c r="A9437" t="s">
        <v>233</v>
      </c>
      <c r="B9437" t="str">
        <f>IF(ISBLANK(VLOOKUP(A9437,Questionnaire!A:KQ,78,FALSE)),"#",VLOOKUP(A9437,Questionnaire!A:KQ,78,FALSE))</f>
        <v>#</v>
      </c>
    </row>
    <row r="9438" spans="1:2">
      <c r="A9438" t="s">
        <v>235</v>
      </c>
      <c r="B9438" t="str">
        <f>IF(ISBLANK(VLOOKUP(A9438,Questionnaire!A:KQ,78,FALSE)),"#",VLOOKUP(A9438,Questionnaire!A:KQ,78,FALSE))</f>
        <v>#</v>
      </c>
    </row>
    <row r="9439" spans="1:2">
      <c r="A9439" t="s">
        <v>237</v>
      </c>
      <c r="B9439" t="str">
        <f>IF(ISBLANK(VLOOKUP(A9439,Questionnaire!A:KQ,78,FALSE)),"#",VLOOKUP(A9439,Questionnaire!A:KQ,78,FALSE))</f>
        <v>#</v>
      </c>
    </row>
    <row r="9440" spans="1:2">
      <c r="A9440" t="s">
        <v>239</v>
      </c>
      <c r="B9440" t="str">
        <f>IF(ISBLANK(VLOOKUP(A9440,Questionnaire!A:KQ,78,FALSE)),"#",VLOOKUP(A9440,Questionnaire!A:KQ,78,FALSE))</f>
        <v>#</v>
      </c>
    </row>
    <row r="9441" spans="1:2">
      <c r="A9441" t="s">
        <v>242</v>
      </c>
      <c r="B9441" t="str">
        <f>IF(ISBLANK(VLOOKUP(A9441,Questionnaire!A:KQ,78,FALSE)),"#",VLOOKUP(A9441,Questionnaire!A:KQ,78,FALSE))</f>
        <v>#</v>
      </c>
    </row>
    <row r="9442" spans="1:2">
      <c r="A9442" t="s">
        <v>245</v>
      </c>
      <c r="B9442" t="str">
        <f>IF(ISBLANK(VLOOKUP(A9442,Questionnaire!A:KQ,78,FALSE)),"#",VLOOKUP(A9442,Questionnaire!A:KQ,78,FALSE))</f>
        <v>#</v>
      </c>
    </row>
    <row r="9443" spans="1:2">
      <c r="A9443" t="s">
        <v>247</v>
      </c>
      <c r="B9443" t="str">
        <f>IF(ISBLANK(VLOOKUP(A9443,Questionnaire!A:KQ,78,FALSE)),"#",VLOOKUP(A9443,Questionnaire!A:KQ,78,FALSE))</f>
        <v>#</v>
      </c>
    </row>
    <row r="9444" spans="1:2">
      <c r="A9444" t="s">
        <v>249</v>
      </c>
      <c r="B9444" t="str">
        <f>IF(ISBLANK(VLOOKUP(A9444,Questionnaire!A:KQ,78,FALSE)),"#",VLOOKUP(A9444,Questionnaire!A:KQ,78,FALSE))</f>
        <v>#</v>
      </c>
    </row>
    <row r="9445" spans="1:2">
      <c r="A9445" t="s">
        <v>250</v>
      </c>
      <c r="B9445" t="str">
        <f>IF(ISBLANK(VLOOKUP(A9445,Questionnaire!A:KQ,78,FALSE)),"#",VLOOKUP(A9445,Questionnaire!A:KQ,78,FALSE))</f>
        <v>#</v>
      </c>
    </row>
    <row r="9446" spans="1:2">
      <c r="A9446" t="s">
        <v>252</v>
      </c>
      <c r="B9446" t="str">
        <f>IF(ISBLANK(VLOOKUP(A9446,Questionnaire!A:KQ,78,FALSE)),"#",VLOOKUP(A9446,Questionnaire!A:KQ,78,FALSE))</f>
        <v>#</v>
      </c>
    </row>
    <row r="9447" spans="1:2">
      <c r="A9447" t="s">
        <v>255</v>
      </c>
      <c r="B9447" t="str">
        <f>IF(ISBLANK(VLOOKUP(A9447,Questionnaire!A:KQ,78,FALSE)),"#",VLOOKUP(A9447,Questionnaire!A:KQ,78,FALSE))</f>
        <v>#</v>
      </c>
    </row>
    <row r="9448" spans="1:2">
      <c r="A9448" t="s">
        <v>258</v>
      </c>
      <c r="B9448" t="str">
        <f>IF(ISNA(VLOOKUP(VLOOKUP(A9448,Questionnaire!A:KQ,78,FALSE),'CORA Encoding'!M:N,2,FALSE)),"#",VLOOKUP(VLOOKUP(A9448,Questionnaire!A:KQ,78,FALSE),'CORA Encoding'!M:N,2,FALSE))</f>
        <v>#</v>
      </c>
    </row>
    <row r="9449" spans="1:2">
      <c r="A9449" t="s">
        <v>261</v>
      </c>
      <c r="B9449" t="str">
        <f>IF(ISBLANK(VLOOKUP(A9449,Questionnaire!A:KQ,78,FALSE)),"#",VLOOKUP(A9449,Questionnaire!A:KQ,78,FALSE))</f>
        <v>#</v>
      </c>
    </row>
    <row r="9450" spans="1:2">
      <c r="A9450" t="s">
        <v>263</v>
      </c>
      <c r="B9450" t="str">
        <f>IF(ISBLANK(VLOOKUP(A9450,Questionnaire!A:KQ,78,FALSE)),"#",VLOOKUP(A9450,Questionnaire!A:KQ,78,FALSE))</f>
        <v>#</v>
      </c>
    </row>
    <row r="9451" spans="1:2">
      <c r="A9451" t="s">
        <v>265</v>
      </c>
      <c r="B9451" t="str">
        <f>IF(ISBLANK(VLOOKUP(A9451,Questionnaire!A:KQ,78,FALSE)),"#",VLOOKUP(A9451,Questionnaire!A:KQ,78,FALSE))</f>
        <v>#</v>
      </c>
    </row>
    <row r="9452" spans="1:2">
      <c r="A9452" t="s">
        <v>267</v>
      </c>
      <c r="B9452" t="str">
        <f>IF(ISBLANK(VLOOKUP(A9452,Questionnaire!A:KQ,78,FALSE)),"#",VLOOKUP(A9452,Questionnaire!A:KQ,78,FALSE))</f>
        <v>#</v>
      </c>
    </row>
    <row r="9453" spans="1:2">
      <c r="A9453" t="s">
        <v>269</v>
      </c>
      <c r="B9453" t="str">
        <f>IF(ISBLANK(VLOOKUP(A9453,Questionnaire!A:KQ,78,FALSE)),"#",VLOOKUP(A9453,Questionnaire!A:KQ,78,FALSE))</f>
        <v>#</v>
      </c>
    </row>
    <row r="9454" spans="1:2">
      <c r="A9454" t="s">
        <v>274</v>
      </c>
      <c r="B9454" t="str">
        <f>IF(ISBLANK(VLOOKUP(A9454,Questionnaire!A:KQ,78,FALSE)),"#",VLOOKUP(A9454,Questionnaire!A:KQ,78,FALSE))</f>
        <v>#</v>
      </c>
    </row>
    <row r="9455" spans="1:2">
      <c r="A9455" t="s">
        <v>276</v>
      </c>
      <c r="B9455" t="str">
        <f>IF(ISBLANK(VLOOKUP(A9455,Questionnaire!A:KQ,78,FALSE)),"#",VLOOKUP(A9455,Questionnaire!A:KQ,78,FALSE))</f>
        <v>#</v>
      </c>
    </row>
    <row r="9456" spans="1:2">
      <c r="A9456" t="s">
        <v>278</v>
      </c>
      <c r="B9456" t="str">
        <f>IF(ISBLANK(VLOOKUP(A9456,Questionnaire!A:KQ,78,FALSE)),"#",VLOOKUP(A9456,Questionnaire!A:KQ,78,FALSE))</f>
        <v>#</v>
      </c>
    </row>
    <row r="9457" spans="1:2">
      <c r="A9457" t="s">
        <v>280</v>
      </c>
      <c r="B9457" t="str">
        <f>IF(ISBLANK(VLOOKUP(A9457,Questionnaire!A:KQ,78,FALSE)),"#",VLOOKUP(A9457,Questionnaire!A:KQ,78,FALSE))</f>
        <v>#</v>
      </c>
    </row>
    <row r="9458" spans="1:2">
      <c r="A9458" t="s">
        <v>282</v>
      </c>
      <c r="B9458" t="str">
        <f>IF(ISBLANK(VLOOKUP(A9458,Questionnaire!A:KQ,78,FALSE)),"#",VLOOKUP(A9458,Questionnaire!A:KQ,78,FALSE))</f>
        <v>#</v>
      </c>
    </row>
    <row r="9459" spans="1:2">
      <c r="A9459" t="s">
        <v>286</v>
      </c>
      <c r="B9459" t="str">
        <f>IF(ISBLANK(VLOOKUP(A9459,Questionnaire!A:KQ,78,FALSE)),"#",VLOOKUP(A9459,Questionnaire!A:KQ,78,FALSE))</f>
        <v>#</v>
      </c>
    </row>
    <row r="9460" spans="1:2">
      <c r="A9460" t="s">
        <v>288</v>
      </c>
      <c r="B9460" t="str">
        <f>IF(ISBLANK(VLOOKUP(A9460,Questionnaire!A:KQ,78,FALSE)),"#",VLOOKUP(A9460,Questionnaire!A:KQ,78,FALSE))</f>
        <v>#</v>
      </c>
    </row>
    <row r="9461" spans="1:2">
      <c r="A9461" t="s">
        <v>290</v>
      </c>
      <c r="B9461" t="str">
        <f>IF(ISBLANK(VLOOKUP(A9461,Questionnaire!A:KQ,78,FALSE)),"#",VLOOKUP(A9461,Questionnaire!A:KQ,78,FALSE))</f>
        <v>#</v>
      </c>
    </row>
    <row r="9462" spans="1:2">
      <c r="A9462" t="s">
        <v>292</v>
      </c>
      <c r="B9462" t="str">
        <f>IF(ISBLANK(VLOOKUP(A9462,Questionnaire!A:KQ,78,FALSE)),"#",VLOOKUP(A9462,Questionnaire!A:KQ,78,FALSE))</f>
        <v>#</v>
      </c>
    </row>
    <row r="9463" spans="1:2">
      <c r="A9463" t="s">
        <v>294</v>
      </c>
      <c r="B9463" t="str">
        <f>IF(ISBLANK(VLOOKUP(A9463,Questionnaire!A:KQ,78,FALSE)),"#",VLOOKUP(A9463,Questionnaire!A:KQ,78,FALSE))</f>
        <v>#</v>
      </c>
    </row>
    <row r="9464" spans="1:2">
      <c r="A9464" t="s">
        <v>296</v>
      </c>
      <c r="B9464" t="str">
        <f>IF(ISBLANK(VLOOKUP(A9464,Questionnaire!A:KQ,78,FALSE)),"#",VLOOKUP(A9464,Questionnaire!A:KQ,78,FALSE))</f>
        <v>#</v>
      </c>
    </row>
    <row r="9465" spans="1:2">
      <c r="A9465" t="s">
        <v>301</v>
      </c>
      <c r="B9465" t="str">
        <f>IF(ISBLANK(VLOOKUP(A9465,Questionnaire!A:KQ,78,FALSE)),"#",VLOOKUP(A9465,Questionnaire!A:KQ,78,FALSE))</f>
        <v>#</v>
      </c>
    </row>
    <row r="9466" spans="1:2">
      <c r="A9466" t="s">
        <v>303</v>
      </c>
      <c r="B9466" t="str">
        <f>IF(ISBLANK(VLOOKUP(A9466,Questionnaire!A:KQ,78,FALSE)),"#",VLOOKUP(A9466,Questionnaire!A:KQ,78,FALSE))</f>
        <v>#</v>
      </c>
    </row>
    <row r="9467" spans="1:2">
      <c r="A9467" t="s">
        <v>305</v>
      </c>
      <c r="B9467" t="str">
        <f>IF(ISBLANK(VLOOKUP(A9467,Questionnaire!A:KQ,78,FALSE)),"#",VLOOKUP(A9467,Questionnaire!A:KQ,78,FALSE))</f>
        <v>#</v>
      </c>
    </row>
    <row r="9468" spans="1:2">
      <c r="A9468" t="s">
        <v>307</v>
      </c>
      <c r="B9468" t="str">
        <f>IF(ISBLANK(VLOOKUP(A9468,Questionnaire!A:KQ,78,FALSE)),"#",VLOOKUP(A9468,Questionnaire!A:KQ,78,FALSE))</f>
        <v>#</v>
      </c>
    </row>
    <row r="9469" spans="1:2">
      <c r="A9469" t="s">
        <v>311</v>
      </c>
      <c r="B9469" t="str">
        <f>IF(ISBLANK(VLOOKUP(A9469,Questionnaire!A:KQ,78,FALSE)),"#",VLOOKUP(A9469,Questionnaire!A:KQ,78,FALSE))</f>
        <v>#</v>
      </c>
    </row>
    <row r="9470" spans="1:2">
      <c r="A9470" t="s">
        <v>313</v>
      </c>
      <c r="B9470" t="str">
        <f>IF(ISBLANK(VLOOKUP(A9470,Questionnaire!A:KQ,78,FALSE)),"#",VLOOKUP(A9470,Questionnaire!A:KQ,78,FALSE))</f>
        <v>#</v>
      </c>
    </row>
    <row r="9471" spans="1:2">
      <c r="A9471" t="s">
        <v>314</v>
      </c>
      <c r="B9471" t="str">
        <f>IF(ISBLANK(VLOOKUP(A9471,Questionnaire!A:KQ,78,FALSE)),"#",VLOOKUP(A9471,Questionnaire!A:KQ,78,FALSE))</f>
        <v>#</v>
      </c>
    </row>
    <row r="9472" spans="1:2">
      <c r="A9472" t="s">
        <v>315</v>
      </c>
      <c r="B9472" t="str">
        <f>IF(ISBLANK(VLOOKUP(A9472,Questionnaire!A:KQ,78,FALSE)),"#",VLOOKUP(A9472,Questionnaire!A:KQ,78,FALSE))</f>
        <v>#</v>
      </c>
    </row>
    <row r="9473" spans="1:2">
      <c r="A9473" t="s">
        <v>317</v>
      </c>
      <c r="B9473" t="str">
        <f>IF(ISBLANK(VLOOKUP(A9473,Questionnaire!A:KQ,78,FALSE)),"#",VLOOKUP(A9473,Questionnaire!A:KQ,78,FALSE))</f>
        <v>#</v>
      </c>
    </row>
    <row r="9474" spans="1:2">
      <c r="A9474" t="s">
        <v>319</v>
      </c>
      <c r="B9474" t="str">
        <f>IF(ISBLANK(VLOOKUP(A9474,Questionnaire!A:KQ,78,FALSE)),"#",VLOOKUP(A9474,Questionnaire!A:KQ,78,FALSE))</f>
        <v>#</v>
      </c>
    </row>
    <row r="9475" spans="1:2">
      <c r="A9475" t="s">
        <v>322</v>
      </c>
      <c r="B9475" t="str">
        <f>IF(ISBLANK(VLOOKUP(A9475,Questionnaire!A:KQ,78,FALSE)),"#",VLOOKUP(A9475,Questionnaire!A:KQ,78,FALSE))</f>
        <v>#</v>
      </c>
    </row>
    <row r="9476" spans="1:2">
      <c r="A9476" t="s">
        <v>326</v>
      </c>
      <c r="B9476" t="str">
        <f>IF(ISBLANK(VLOOKUP(A9476,Questionnaire!A:KQ,78,FALSE)),"#",VLOOKUP(A9476,Questionnaire!A:KQ,78,FALSE))</f>
        <v>#</v>
      </c>
    </row>
    <row r="9477" spans="1:2">
      <c r="A9477" t="s">
        <v>328</v>
      </c>
      <c r="B9477" t="str">
        <f>IF(ISBLANK(VLOOKUP(A9477,Questionnaire!A:KQ,78,FALSE)),"#",VLOOKUP(A9477,Questionnaire!A:KQ,78,FALSE))</f>
        <v>#</v>
      </c>
    </row>
    <row r="9478" spans="1:2">
      <c r="A9478" t="s">
        <v>332</v>
      </c>
      <c r="B9478" t="str">
        <f>IF(ISBLANK(VLOOKUP(A9478,Questionnaire!A:KQ,78,FALSE)),"#",VLOOKUP(A9478,Questionnaire!A:KQ,78,FALSE))</f>
        <v>#</v>
      </c>
    </row>
    <row r="9479" spans="1:2">
      <c r="A9479" t="s">
        <v>333</v>
      </c>
      <c r="B9479" t="str">
        <f>IF(ISBLANK(VLOOKUP(A9479,Questionnaire!A:KQ,78,FALSE)),"#",VLOOKUP(A9479,Questionnaire!A:KQ,78,FALSE))</f>
        <v>#</v>
      </c>
    </row>
    <row r="9480" spans="1:2">
      <c r="A9480" t="s">
        <v>334</v>
      </c>
      <c r="B9480" t="str">
        <f>IF(ISBLANK(VLOOKUP(A9480,Questionnaire!A:KQ,78,FALSE)),"#",VLOOKUP(A9480,Questionnaire!A:KQ,78,FALSE))</f>
        <v>#</v>
      </c>
    </row>
    <row r="9481" spans="1:2">
      <c r="A9481" t="s">
        <v>335</v>
      </c>
      <c r="B9481" t="str">
        <f>IF(ISBLANK(VLOOKUP(A9481,Questionnaire!A:KQ,78,FALSE)),"#",VLOOKUP(A9481,Questionnaire!A:KQ,78,FALSE))</f>
        <v>#</v>
      </c>
    </row>
    <row r="9482" spans="1:2">
      <c r="A9482" t="s">
        <v>336</v>
      </c>
      <c r="B9482" t="str">
        <f>IF(ISBLANK(VLOOKUP(A9482,Questionnaire!A:KQ,78,FALSE)),"#",VLOOKUP(A9482,Questionnaire!A:KQ,78,FALSE))</f>
        <v>#</v>
      </c>
    </row>
    <row r="9483" spans="1:2">
      <c r="A9483" t="s">
        <v>337</v>
      </c>
      <c r="B9483" t="str">
        <f>IF(ISBLANK(VLOOKUP(A9483,Questionnaire!A:KQ,78,FALSE)),"#",VLOOKUP(A9483,Questionnaire!A:KQ,78,FALSE))</f>
        <v>#</v>
      </c>
    </row>
    <row r="9484" spans="1:2">
      <c r="A9484" t="s">
        <v>338</v>
      </c>
      <c r="B9484" t="str">
        <f>IF(ISBLANK(VLOOKUP(A9484,Questionnaire!A:KQ,78,FALSE)),"#",VLOOKUP(A9484,Questionnaire!A:KQ,78,FALSE))</f>
        <v>#</v>
      </c>
    </row>
    <row r="9485" spans="1:2">
      <c r="A9485" t="s">
        <v>339</v>
      </c>
      <c r="B9485" t="str">
        <f>IF(ISBLANK(VLOOKUP(A9485,Questionnaire!A:KQ,78,FALSE)),"#",VLOOKUP(A9485,Questionnaire!A:KQ,78,FALSE))</f>
        <v>#</v>
      </c>
    </row>
    <row r="9486" spans="1:2">
      <c r="A9486" t="s">
        <v>340</v>
      </c>
      <c r="B9486" t="str">
        <f>IF(ISBLANK(VLOOKUP(A9486,Questionnaire!A:KQ,78,FALSE)),"#",VLOOKUP(A9486,Questionnaire!A:KQ,78,FALSE))</f>
        <v>#</v>
      </c>
    </row>
    <row r="9487" spans="1:2">
      <c r="A9487" t="s">
        <v>341</v>
      </c>
      <c r="B9487" t="str">
        <f>IF(ISBLANK(VLOOKUP(A9487,Questionnaire!A:KQ,78,FALSE)),"#",VLOOKUP(A9487,Questionnaire!A:KQ,78,FALSE))</f>
        <v>#</v>
      </c>
    </row>
    <row r="9488" spans="1:2">
      <c r="A9488" t="s">
        <v>342</v>
      </c>
      <c r="B9488" t="str">
        <f>IF(ISBLANK(VLOOKUP(A9488,Questionnaire!A:KQ,78,FALSE)),"#",VLOOKUP(A9488,Questionnaire!A:KQ,78,FALSE))</f>
        <v>#</v>
      </c>
    </row>
    <row r="9489" spans="1:2">
      <c r="A9489" t="s">
        <v>343</v>
      </c>
      <c r="B9489" t="str">
        <f>IF(ISBLANK(VLOOKUP(A9489,Questionnaire!A:KQ,78,FALSE)),"#",VLOOKUP(A9489,Questionnaire!A:KQ,78,FALSE))</f>
        <v>#</v>
      </c>
    </row>
    <row r="9490" spans="1:2">
      <c r="A9490" t="s">
        <v>344</v>
      </c>
      <c r="B9490" t="str">
        <f>IF(ISBLANK(VLOOKUP(A9490,Questionnaire!A:KQ,78,FALSE)),"#",VLOOKUP(A9490,Questionnaire!A:KQ,78,FALSE))</f>
        <v>#</v>
      </c>
    </row>
    <row r="9491" spans="1:2">
      <c r="A9491" t="s">
        <v>345</v>
      </c>
      <c r="B9491" t="str">
        <f>IF(ISBLANK(VLOOKUP(A9491,Questionnaire!A:KQ,78,FALSE)),"#",VLOOKUP(A9491,Questionnaire!A:KQ,78,FALSE))</f>
        <v>#</v>
      </c>
    </row>
    <row r="9492" spans="1:2">
      <c r="A9492" t="s">
        <v>348</v>
      </c>
      <c r="B9492" t="str">
        <f>IF(ISBLANK(VLOOKUP(A9492,Questionnaire!A:KQ,78,FALSE)),"#",VLOOKUP(A9492,Questionnaire!A:KQ,78,FALSE))</f>
        <v>#</v>
      </c>
    </row>
    <row r="9493" spans="1:2">
      <c r="A9493" t="s">
        <v>353</v>
      </c>
      <c r="B9493" t="str">
        <f>IF(ISBLANK(VLOOKUP(A9493,Questionnaire!A:KQ,78,FALSE)),"#",VLOOKUP(A9493,Questionnaire!A:KQ,78,FALSE))</f>
        <v>#</v>
      </c>
    </row>
    <row r="9494" spans="1:2">
      <c r="A9494" t="s">
        <v>354</v>
      </c>
      <c r="B9494" t="str">
        <f>IF(ISBLANK(VLOOKUP(A9494,Questionnaire!A:KQ,78,FALSE)),"#",VLOOKUP(A9494,Questionnaire!A:KQ,78,FALSE))</f>
        <v>#</v>
      </c>
    </row>
    <row r="9495" spans="1:2">
      <c r="A9495" t="s">
        <v>355</v>
      </c>
      <c r="B9495" t="str">
        <f>IF(ISBLANK(VLOOKUP(A9495,Questionnaire!A:KQ,78,FALSE)),"#",VLOOKUP(A9495,Questionnaire!A:KQ,78,FALSE))</f>
        <v>#</v>
      </c>
    </row>
    <row r="9496" spans="1:2">
      <c r="A9496" t="s">
        <v>356</v>
      </c>
      <c r="B9496" t="str">
        <f>IF(ISBLANK(VLOOKUP(A9496,Questionnaire!A:KQ,78,FALSE)),"#",VLOOKUP(A9496,Questionnaire!A:KQ,78,FALSE))</f>
        <v>#</v>
      </c>
    </row>
    <row r="9497" spans="1:2">
      <c r="A9497" t="s">
        <v>357</v>
      </c>
      <c r="B9497" t="str">
        <f>IF(ISBLANK(VLOOKUP(A9497,Questionnaire!A:KQ,78,FALSE)),"#",VLOOKUP(A9497,Questionnaire!A:KQ,78,FALSE))</f>
        <v>#</v>
      </c>
    </row>
    <row r="9498" spans="1:2">
      <c r="A9498" t="s">
        <v>360</v>
      </c>
      <c r="B9498" t="str">
        <f>IF(ISBLANK(VLOOKUP(A9498,Questionnaire!A:KQ,78,FALSE)),"#",VLOOKUP(A9498,Questionnaire!A:KQ,78,FALSE))</f>
        <v>#</v>
      </c>
    </row>
    <row r="9499" spans="1:2">
      <c r="A9499" t="s">
        <v>362</v>
      </c>
      <c r="B9499" t="str">
        <f>IF(ISBLANK(VLOOKUP(A9499,Questionnaire!A:KQ,78,FALSE)),"#",VLOOKUP(A9499,Questionnaire!A:KQ,78,FALSE))</f>
        <v>#</v>
      </c>
    </row>
    <row r="9500" spans="1:2">
      <c r="A9500" t="s">
        <v>363</v>
      </c>
      <c r="B9500" t="str">
        <f>IF(ISBLANK(VLOOKUP(A9500,Questionnaire!A:KQ,78,FALSE)),"#",VLOOKUP(A9500,Questionnaire!A:KQ,78,FALSE))</f>
        <v>#</v>
      </c>
    </row>
    <row r="9501" spans="1:2">
      <c r="A9501" t="s">
        <v>364</v>
      </c>
      <c r="B9501" t="str">
        <f>IF(ISBLANK(VLOOKUP(A9501,Questionnaire!A:KQ,78,FALSE)),"#",VLOOKUP(A9501,Questionnaire!A:KQ,78,FALSE))</f>
        <v>#</v>
      </c>
    </row>
    <row r="9502" spans="1:2">
      <c r="A9502" t="s">
        <v>365</v>
      </c>
      <c r="B9502" t="str">
        <f>IF(ISBLANK(VLOOKUP(A9502,Questionnaire!A:KQ,78,FALSE)),"#",VLOOKUP(A9502,Questionnaire!A:KQ,78,FALSE))</f>
        <v>#</v>
      </c>
    </row>
    <row r="9503" spans="1:2">
      <c r="A9503" t="s">
        <v>366</v>
      </c>
      <c r="B9503" t="str">
        <f>IF(ISBLANK(VLOOKUP(A9503,Questionnaire!A:KQ,78,FALSE)),"#",VLOOKUP(A9503,Questionnaire!A:KQ,78,FALSE))</f>
        <v>#</v>
      </c>
    </row>
    <row r="9504" spans="1:2">
      <c r="A9504" t="s">
        <v>371</v>
      </c>
      <c r="B9504" t="str">
        <f>IF(ISBLANK(VLOOKUP(A9504,Questionnaire!A:KQ,78,FALSE)),"#",VLOOKUP(A9504,Questionnaire!A:KQ,78,FALSE))</f>
        <v>#</v>
      </c>
    </row>
    <row r="9505" spans="1:2">
      <c r="A9505" t="s">
        <v>372</v>
      </c>
      <c r="B9505" t="str">
        <f>IF(ISBLANK(VLOOKUP(A9505,Questionnaire!A:KQ,78,FALSE)),"#",VLOOKUP(A9505,Questionnaire!A:KQ,78,FALSE))</f>
        <v>#</v>
      </c>
    </row>
    <row r="9506" spans="1:2">
      <c r="A9506" t="s">
        <v>373</v>
      </c>
      <c r="B9506" t="str">
        <f>IF(ISBLANK(VLOOKUP(A9506,Questionnaire!A:KQ,78,FALSE)),"#",VLOOKUP(A9506,Questionnaire!A:KQ,78,FALSE))</f>
        <v>#</v>
      </c>
    </row>
    <row r="9507" spans="1:2">
      <c r="A9507" t="s">
        <v>374</v>
      </c>
      <c r="B9507" t="str">
        <f>IF(ISBLANK(VLOOKUP(A9507,Questionnaire!A:KQ,78,FALSE)),"#",VLOOKUP(A9507,Questionnaire!A:KQ,78,FALSE))</f>
        <v>#</v>
      </c>
    </row>
    <row r="9508" spans="1:2">
      <c r="A9508" t="s">
        <v>377</v>
      </c>
      <c r="B9508" t="str">
        <f>IF(ISBLANK(VLOOKUP(A9508,Questionnaire!A:KQ,78,FALSE)),"#",VLOOKUP(A9508,Questionnaire!A:KQ,78,FALSE))</f>
        <v>#</v>
      </c>
    </row>
    <row r="9509" spans="1:2">
      <c r="A9509" t="s">
        <v>379</v>
      </c>
      <c r="B9509" t="str">
        <f>IF(ISBLANK(VLOOKUP(A9509,Questionnaire!A:KQ,78,FALSE)),"#",VLOOKUP(A9509,Questionnaire!A:KQ,78,FALSE))</f>
        <v>#</v>
      </c>
    </row>
    <row r="9510" spans="1:2">
      <c r="A9510" t="s">
        <v>380</v>
      </c>
      <c r="B9510" t="str">
        <f>IF(ISBLANK(VLOOKUP(A9510,Questionnaire!A:KQ,78,FALSE)),"#",VLOOKUP(A9510,Questionnaire!A:KQ,78,FALSE))</f>
        <v>#</v>
      </c>
    </row>
    <row r="9511" spans="1:2">
      <c r="A9511" t="s">
        <v>381</v>
      </c>
      <c r="B9511" t="str">
        <f>IF(ISBLANK(VLOOKUP(A9511,Questionnaire!A:KQ,78,FALSE)),"#",VLOOKUP(A9511,Questionnaire!A:KQ,78,FALSE))</f>
        <v>#</v>
      </c>
    </row>
    <row r="9512" spans="1:2">
      <c r="A9512" t="s">
        <v>382</v>
      </c>
      <c r="B9512" t="str">
        <f>IF(ISBLANK(VLOOKUP(A9512,Questionnaire!A:KQ,78,FALSE)),"#",VLOOKUP(A9512,Questionnaire!A:KQ,78,FALSE))</f>
        <v>#</v>
      </c>
    </row>
    <row r="9513" spans="1:2">
      <c r="A9513" t="s">
        <v>384</v>
      </c>
      <c r="B9513" t="str">
        <f>IF(ISBLANK(VLOOKUP(A9513,Questionnaire!A:KQ,78,FALSE)),"#",VLOOKUP(A9513,Questionnaire!A:KQ,78,FALSE))</f>
        <v>#</v>
      </c>
    </row>
    <row r="9514" spans="1:2">
      <c r="A9514" t="s">
        <v>387</v>
      </c>
      <c r="B9514" t="str">
        <f>IF(ISBLANK(VLOOKUP(A9514,Questionnaire!A:KQ,78,FALSE)),"#",VLOOKUP(A9514,Questionnaire!A:KQ,78,FALSE))</f>
        <v>#</v>
      </c>
    </row>
    <row r="9515" spans="1:2">
      <c r="A9515" t="s">
        <v>391</v>
      </c>
      <c r="B9515" t="str">
        <f>IF(ISBLANK(VLOOKUP(A9515,Questionnaire!A:KQ,78,FALSE)),"#",VLOOKUP(A9515,Questionnaire!A:KQ,78,FALSE))</f>
        <v>#</v>
      </c>
    </row>
    <row r="9516" spans="1:2">
      <c r="A9516" t="s">
        <v>393</v>
      </c>
      <c r="B9516" t="str">
        <f>IF(ISBLANK(VLOOKUP(A9516,Questionnaire!A:KQ,78,FALSE)),"#",VLOOKUP(A9516,Questionnaire!A:KQ,78,FALSE))</f>
        <v>#</v>
      </c>
    </row>
    <row r="9517" spans="1:2">
      <c r="A9517" t="s">
        <v>395</v>
      </c>
      <c r="B9517" t="str">
        <f>IF(ISBLANK(VLOOKUP(A9517,Questionnaire!A:KQ,78,FALSE)),"#",VLOOKUP(A9517,Questionnaire!A:KQ,78,FALSE))</f>
        <v>#</v>
      </c>
    </row>
    <row r="9518" spans="1:2">
      <c r="A9518" t="s">
        <v>398</v>
      </c>
      <c r="B9518" t="str">
        <f>IF(ISBLANK(VLOOKUP(A9518,Questionnaire!A:KQ,78,FALSE)),"#",VLOOKUP(A9518,Questionnaire!A:KQ,78,FALSE))</f>
        <v>#</v>
      </c>
    </row>
    <row r="9519" spans="1:2">
      <c r="A9519" t="s">
        <v>402</v>
      </c>
      <c r="B9519" t="str">
        <f>IF(ISBLANK(VLOOKUP(A9519,Questionnaire!A:KQ,78,FALSE)),"#",VLOOKUP(A9519,Questionnaire!A:KQ,78,FALSE))</f>
        <v>#</v>
      </c>
    </row>
    <row r="9520" spans="1:2">
      <c r="A9520" t="s">
        <v>405</v>
      </c>
      <c r="B9520" t="str">
        <f>IF(ISBLANK(VLOOKUP(A9520,Questionnaire!A:KQ,78,FALSE)),"#",VLOOKUP(A9520,Questionnaire!A:KQ,78,FALSE))</f>
        <v>#</v>
      </c>
    </row>
    <row r="9521" spans="1:2">
      <c r="A9521" t="s">
        <v>409</v>
      </c>
      <c r="B9521" t="str">
        <f>IF(ISBLANK(VLOOKUP(A9521,Questionnaire!A:KQ,78,FALSE)),"#",VLOOKUP(A9521,Questionnaire!A:KQ,78,FALSE))</f>
        <v>#</v>
      </c>
    </row>
    <row r="9522" spans="1:2">
      <c r="A9522" t="s">
        <v>412</v>
      </c>
      <c r="B9522" t="str">
        <f>IF(ISBLANK(VLOOKUP(A9522,Questionnaire!A:KQ,78,FALSE)),"#",VLOOKUP(A9522,Questionnaire!A:KQ,78,FALSE))</f>
        <v>#</v>
      </c>
    </row>
    <row r="9523" spans="1:2">
      <c r="A9523" t="s">
        <v>415</v>
      </c>
      <c r="B9523" t="str">
        <f>IF(ISBLANK(VLOOKUP(A9523,Questionnaire!A:KQ,78,FALSE)),"#",VLOOKUP(A9523,Questionnaire!A:KQ,78,FALSE))</f>
        <v>#</v>
      </c>
    </row>
    <row r="9524" spans="1:2">
      <c r="A9524" t="s">
        <v>418</v>
      </c>
      <c r="B9524" t="str">
        <f>IF(ISBLANK(VLOOKUP(A9524,Questionnaire!A:KQ,78,FALSE)),"#",VLOOKUP(A9524,Questionnaire!A:KQ,78,FALSE))</f>
        <v>#</v>
      </c>
    </row>
    <row r="9525" spans="1:2">
      <c r="A9525" t="s">
        <v>421</v>
      </c>
      <c r="B9525" t="str">
        <f>IF(ISBLANK(VLOOKUP(A9525,Questionnaire!A:KQ,78,FALSE)),"#",VLOOKUP(A9525,Questionnaire!A:KQ,78,FALSE))</f>
        <v>#</v>
      </c>
    </row>
    <row r="9526" spans="1:2">
      <c r="A9526" t="s">
        <v>424</v>
      </c>
      <c r="B9526" t="str">
        <f>IF(ISBLANK(VLOOKUP(A9526,Questionnaire!A:KQ,78,FALSE)),"#",VLOOKUP(A9526,Questionnaire!A:KQ,78,FALSE))</f>
        <v>#</v>
      </c>
    </row>
    <row r="9527" spans="1:2">
      <c r="A9527" t="s">
        <v>429</v>
      </c>
      <c r="B9527" t="str">
        <f>IF(ISBLANK(VLOOKUP(A9527,Questionnaire!A:KQ,78,FALSE)),"#",VLOOKUP(A9527,Questionnaire!A:KQ,78,FALSE))</f>
        <v>#</v>
      </c>
    </row>
    <row r="9528" spans="1:2">
      <c r="A9528" t="s">
        <v>432</v>
      </c>
      <c r="B9528" t="str">
        <f>IF(ISBLANK(VLOOKUP(A9528,Questionnaire!A:KQ,78,FALSE)),"#",VLOOKUP(A9528,Questionnaire!A:KQ,78,FALSE))</f>
        <v>#</v>
      </c>
    </row>
    <row r="9529" spans="1:2">
      <c r="A9529" t="s">
        <v>435</v>
      </c>
      <c r="B9529" t="str">
        <f>IF(ISBLANK(VLOOKUP(A9529,Questionnaire!A:KQ,78,FALSE)),"#",VLOOKUP(A9529,Questionnaire!A:KQ,78,FALSE))</f>
        <v>#</v>
      </c>
    </row>
    <row r="9530" spans="1:2">
      <c r="A9530" t="s">
        <v>437</v>
      </c>
      <c r="B9530" t="str">
        <f>IF(ISBLANK(VLOOKUP(A9530,Questionnaire!A:KQ,78,FALSE)),"#",VLOOKUP(A9530,Questionnaire!A:KQ,78,FALSE))</f>
        <v>#</v>
      </c>
    </row>
    <row r="9531" spans="1:2">
      <c r="A9531" t="s">
        <v>439</v>
      </c>
      <c r="B9531" t="str">
        <f>IF(ISBLANK(VLOOKUP(A9531,Questionnaire!A:KQ,78,FALSE)),"#",VLOOKUP(A9531,Questionnaire!A:KQ,78,FALSE))</f>
        <v>#</v>
      </c>
    </row>
    <row r="9532" spans="1:2">
      <c r="A9532" t="s">
        <v>442</v>
      </c>
      <c r="B9532" t="str">
        <f>IF(ISBLANK(VLOOKUP(A9532,Questionnaire!A:KQ,78,FALSE)),"#",VLOOKUP(A9532,Questionnaire!A:KQ,78,FALSE))</f>
        <v>#</v>
      </c>
    </row>
    <row r="9533" spans="1:2">
      <c r="A9533" t="s">
        <v>445</v>
      </c>
      <c r="B9533" t="str">
        <f>IF(ISBLANK(VLOOKUP(A9533,Questionnaire!A:KQ,78,FALSE)),"#",VLOOKUP(A9533,Questionnaire!A:KQ,78,FALSE))</f>
        <v>#</v>
      </c>
    </row>
    <row r="9534" spans="1:2">
      <c r="A9534" t="s">
        <v>448</v>
      </c>
      <c r="B9534" t="str">
        <f>IF(ISBLANK(VLOOKUP(A9534,Questionnaire!A:KQ,78,FALSE)),"#",VLOOKUP(A9534,Questionnaire!A:KQ,78,FALSE))</f>
        <v>#</v>
      </c>
    </row>
    <row r="9535" spans="1:2">
      <c r="A9535" t="s">
        <v>452</v>
      </c>
      <c r="B9535" t="str">
        <f>IF(ISBLANK(VLOOKUP(A9535,Questionnaire!A:KQ,78,FALSE)),"#",VLOOKUP(A9535,Questionnaire!A:KQ,78,FALSE))</f>
        <v>#</v>
      </c>
    </row>
    <row r="9536" spans="1:2">
      <c r="A9536" t="s">
        <v>455</v>
      </c>
      <c r="B9536" t="str">
        <f>IF(ISBLANK(VLOOKUP(A9536,Questionnaire!A:KQ,78,FALSE)),"#",VLOOKUP(A9536,Questionnaire!A:KQ,78,FALSE))</f>
        <v>#</v>
      </c>
    </row>
    <row r="9537" spans="1:3">
      <c r="A9537" t="s">
        <v>458</v>
      </c>
      <c r="B9537" t="str">
        <f>IF(ISBLANK(VLOOKUP(A9537,Questionnaire!A:KQ,78,FALSE)),"#",VLOOKUP(A9537,Questionnaire!A:KQ,78,FALSE))</f>
        <v>#</v>
      </c>
    </row>
    <row r="9538" spans="1:3">
      <c r="A9538" t="s">
        <v>461</v>
      </c>
      <c r="B9538" t="str">
        <f>IF(ISBLANK(VLOOKUP(A9538,Questionnaire!A:KQ,78,FALSE)),"#",VLOOKUP(A9538,Questionnaire!A:KQ,78,FALSE))</f>
        <v>#</v>
      </c>
    </row>
    <row r="9539" spans="1:3">
      <c r="A9539" t="s">
        <v>465</v>
      </c>
      <c r="B9539" t="str">
        <f>IF(ISBLANK(VLOOKUP(A9539,Questionnaire!A:KQ,78,FALSE)),"#",VLOOKUP(A9539,Questionnaire!A:KQ,78,FALSE))</f>
        <v>#</v>
      </c>
    </row>
    <row r="9540" spans="1:3">
      <c r="A9540" t="s">
        <v>467</v>
      </c>
      <c r="B9540" t="str">
        <f>IF(ISBLANK(VLOOKUP(A9540,Questionnaire!A:KQ,78,FALSE)),"#",VLOOKUP(A9540,Questionnaire!A:KQ,78,FALSE))</f>
        <v>#</v>
      </c>
    </row>
    <row r="9541" spans="1:3">
      <c r="A9541" t="s">
        <v>469</v>
      </c>
      <c r="B9541" t="str">
        <f>IF(ISBLANK(VLOOKUP(A9541,Questionnaire!A:KQ,78,FALSE)),"#",VLOOKUP(A9541,Questionnaire!A:KQ,78,FALSE))</f>
        <v>#</v>
      </c>
    </row>
    <row r="9542" spans="1:3">
      <c r="A9542" t="s">
        <v>471</v>
      </c>
      <c r="B9542" t="str">
        <f>IF(ISBLANK(VLOOKUP(A9542,Questionnaire!A:KQ,78,FALSE)),"#",VLOOKUP(A9542,Questionnaire!A:KQ,78,FALSE))</f>
        <v>#</v>
      </c>
    </row>
    <row r="9543" spans="1:3">
      <c r="A9543" t="s">
        <v>473</v>
      </c>
      <c r="B9543" t="str">
        <f>IF(ISBLANK(VLOOKUP(A9543,Questionnaire!A:KQ,78,FALSE)),"#",VLOOKUP(A9543,Questionnaire!A:KQ,78,FALSE))</f>
        <v>#</v>
      </c>
    </row>
    <row r="9544" spans="1:3">
      <c r="A9544" t="s">
        <v>475</v>
      </c>
      <c r="B9544" t="str">
        <f>IF(ISBLANK(VLOOKUP(A9544,Questionnaire!A:KQ,78,FALSE)),"#",VLOOKUP(A9544,Questionnaire!A:KQ,78,FALSE))</f>
        <v>#</v>
      </c>
    </row>
    <row r="9545" spans="1:3">
      <c r="A9545" t="s">
        <v>185</v>
      </c>
      <c r="B9545" t="str">
        <f>IF(ISBLANK(VLOOKUP(A9545,Questionnaire!A:KQ,79,FALSE)),"#",VLOOKUP(A9545,Questionnaire!A:KQ,79,FALSE))</f>
        <v>#</v>
      </c>
      <c r="C9545">
        <v>76</v>
      </c>
    </row>
    <row r="9546" spans="1:3">
      <c r="A9546" t="s">
        <v>187</v>
      </c>
      <c r="B9546" t="str">
        <f>IF(ISNA(VLOOKUP(VLOOKUP(A9546,Questionnaire!A:KQ,79,FALSE),'CORA Encoding'!D:E,2,FALSE)),"#",VLOOKUP(VLOOKUP(A9546,Questionnaire!A:KQ,79,FALSE),'CORA Encoding'!D:E,2,FALSE))</f>
        <v>#</v>
      </c>
    </row>
    <row r="9547" spans="1:3">
      <c r="A9547" t="s">
        <v>189</v>
      </c>
      <c r="B9547" t="str">
        <f>IF(ISNA(VLOOKUP(VLOOKUP(A9547,Questionnaire!A:KQ,79,FALSE),'CORA Encoding'!G:H,2,FALSE)),"#",VLOOKUP(VLOOKUP(A9547,Questionnaire!A:KQ,79,FALSE),'CORA Encoding'!G:H,2,FALSE))</f>
        <v>#</v>
      </c>
    </row>
    <row r="9548" spans="1:3">
      <c r="A9548" t="s">
        <v>191</v>
      </c>
      <c r="B9548" t="str">
        <f>IF(ISNA(VLOOKUP(VLOOKUP(A9548,Questionnaire!A:KQ,79,FALSE),'Country List'!E:F,2,FALSE)),"#",VLOOKUP(VLOOKUP(A9548,Questionnaire!A:KQ,79,FALSE),'Country List'!E:F,2,FALSE))</f>
        <v>#</v>
      </c>
    </row>
    <row r="9549" spans="1:3">
      <c r="A9549" t="s">
        <v>193</v>
      </c>
      <c r="B9549" t="str">
        <f>IF(ISNA(VLOOKUP(VLOOKUP(A9549,Questionnaire!A:KQ,79,FALSE),'Industry List'!B:C,2,FALSE)),"#",VLOOKUP(VLOOKUP(A9549,Questionnaire!A:KQ,79,FALSE),'Industry List'!B:C,2,FALSE))</f>
        <v>#</v>
      </c>
    </row>
    <row r="9550" spans="1:3">
      <c r="A9550" t="s">
        <v>197</v>
      </c>
      <c r="B9550" t="str">
        <f>IF(ISBLANK(VLOOKUP(A9550,Questionnaire!A:KQ,79,FALSE)),"#",VLOOKUP(A9550,Questionnaire!A:KQ,79,FALSE))</f>
        <v>#</v>
      </c>
    </row>
    <row r="9551" spans="1:3">
      <c r="A9551" t="s">
        <v>201</v>
      </c>
      <c r="B9551" t="str">
        <f>IF(ISBLANK(VLOOKUP(A9551,Questionnaire!A:KQ,79,FALSE)),"#",VLOOKUP(A9551,Questionnaire!A:KQ,79,FALSE))</f>
        <v>#</v>
      </c>
    </row>
    <row r="9552" spans="1:3">
      <c r="A9552" t="s">
        <v>203</v>
      </c>
      <c r="B9552" t="str">
        <f>IF(ISNA(VLOOKUP(VLOOKUP(A9552,Questionnaire!A:KQ,79,FALSE),'CORA Encoding'!J:K,2,FALSE)),"#",VLOOKUP(VLOOKUP(A9552,Questionnaire!A:KQ,79,FALSE),'CORA Encoding'!J:K,2,FALSE))</f>
        <v>#</v>
      </c>
    </row>
    <row r="9553" spans="1:2">
      <c r="A9553" t="s">
        <v>208</v>
      </c>
      <c r="B9553" t="str">
        <f>IF(ISBLANK(VLOOKUP(A9553,Questionnaire!A:KQ,79,FALSE)),"#",VLOOKUP(A9553,Questionnaire!A:KQ,79,FALSE))</f>
        <v>#</v>
      </c>
    </row>
    <row r="9554" spans="1:2">
      <c r="A9554" t="s">
        <v>213</v>
      </c>
      <c r="B9554" t="str">
        <f>IF(ISBLANK(VLOOKUP(A9554,Questionnaire!A:KQ,79,FALSE)),"#",VLOOKUP(A9554,Questionnaire!A:KQ,79,FALSE))</f>
        <v>#</v>
      </c>
    </row>
    <row r="9555" spans="1:2">
      <c r="A9555" t="s">
        <v>215</v>
      </c>
      <c r="B9555" t="str">
        <f>IF(ISBLANK(VLOOKUP(A9555,Questionnaire!A:KQ,79,FALSE)),"#",VLOOKUP(A9555,Questionnaire!A:KQ,79,FALSE))</f>
        <v>#</v>
      </c>
    </row>
    <row r="9556" spans="1:2">
      <c r="A9556" t="s">
        <v>217</v>
      </c>
      <c r="B9556" t="str">
        <f>IF(ISBLANK(VLOOKUP(A9556,Questionnaire!A:KQ,79,FALSE)),"#",VLOOKUP(A9556,Questionnaire!A:KQ,79,FALSE))</f>
        <v>#</v>
      </c>
    </row>
    <row r="9557" spans="1:2">
      <c r="A9557" t="s">
        <v>219</v>
      </c>
      <c r="B9557" t="str">
        <f>IF(ISBLANK(VLOOKUP(A9557,Questionnaire!A:KQ,79,FALSE)),"#",VLOOKUP(A9557,Questionnaire!A:KQ,79,FALSE))</f>
        <v>#</v>
      </c>
    </row>
    <row r="9558" spans="1:2">
      <c r="A9558" t="s">
        <v>221</v>
      </c>
      <c r="B9558" t="str">
        <f>IF(ISBLANK(VLOOKUP(A9558,Questionnaire!A:KQ,79,FALSE)),"#",VLOOKUP(A9558,Questionnaire!A:KQ,79,FALSE))</f>
        <v>#</v>
      </c>
    </row>
    <row r="9559" spans="1:2">
      <c r="A9559" t="s">
        <v>223</v>
      </c>
      <c r="B9559" t="str">
        <f>IF(ISBLANK(VLOOKUP(A9559,Questionnaire!A:KQ,79,FALSE)),"#",VLOOKUP(A9559,Questionnaire!A:KQ,79,FALSE))</f>
        <v>#</v>
      </c>
    </row>
    <row r="9560" spans="1:2">
      <c r="A9560" t="s">
        <v>225</v>
      </c>
      <c r="B9560" t="str">
        <f>IF(ISBLANK(VLOOKUP(A9560,Questionnaire!A:KQ,79,FALSE)),"#",VLOOKUP(A9560,Questionnaire!A:KQ,79,FALSE))</f>
        <v>#</v>
      </c>
    </row>
    <row r="9561" spans="1:2">
      <c r="A9561" t="s">
        <v>227</v>
      </c>
      <c r="B9561" t="str">
        <f>IF(ISBLANK(VLOOKUP(A9561,Questionnaire!A:KQ,79,FALSE)),"#",VLOOKUP(A9561,Questionnaire!A:KQ,79,FALSE))</f>
        <v>#</v>
      </c>
    </row>
    <row r="9562" spans="1:2">
      <c r="A9562" t="s">
        <v>229</v>
      </c>
      <c r="B9562" t="str">
        <f>IF(ISBLANK(VLOOKUP(A9562,Questionnaire!A:KQ,79,FALSE)),"#",VLOOKUP(A9562,Questionnaire!A:KQ,79,FALSE))</f>
        <v>#</v>
      </c>
    </row>
    <row r="9563" spans="1:2">
      <c r="A9563" t="s">
        <v>231</v>
      </c>
      <c r="B9563" t="str">
        <f>IF(ISBLANK(VLOOKUP(A9563,Questionnaire!A:KQ,79,FALSE)),"#",VLOOKUP(A9563,Questionnaire!A:KQ,79,FALSE))</f>
        <v>#</v>
      </c>
    </row>
    <row r="9564" spans="1:2">
      <c r="A9564" t="s">
        <v>233</v>
      </c>
      <c r="B9564" t="str">
        <f>IF(ISBLANK(VLOOKUP(A9564,Questionnaire!A:KQ,79,FALSE)),"#",VLOOKUP(A9564,Questionnaire!A:KQ,79,FALSE))</f>
        <v>#</v>
      </c>
    </row>
    <row r="9565" spans="1:2">
      <c r="A9565" t="s">
        <v>235</v>
      </c>
      <c r="B9565" t="str">
        <f>IF(ISBLANK(VLOOKUP(A9565,Questionnaire!A:KQ,79,FALSE)),"#",VLOOKUP(A9565,Questionnaire!A:KQ,79,FALSE))</f>
        <v>#</v>
      </c>
    </row>
    <row r="9566" spans="1:2">
      <c r="A9566" t="s">
        <v>237</v>
      </c>
      <c r="B9566" t="str">
        <f>IF(ISBLANK(VLOOKUP(A9566,Questionnaire!A:KQ,79,FALSE)),"#",VLOOKUP(A9566,Questionnaire!A:KQ,79,FALSE))</f>
        <v>#</v>
      </c>
    </row>
    <row r="9567" spans="1:2">
      <c r="A9567" t="s">
        <v>239</v>
      </c>
      <c r="B9567" t="str">
        <f>IF(ISBLANK(VLOOKUP(A9567,Questionnaire!A:KQ,79,FALSE)),"#",VLOOKUP(A9567,Questionnaire!A:KQ,79,FALSE))</f>
        <v>#</v>
      </c>
    </row>
    <row r="9568" spans="1:2">
      <c r="A9568" t="s">
        <v>242</v>
      </c>
      <c r="B9568" t="str">
        <f>IF(ISBLANK(VLOOKUP(A9568,Questionnaire!A:KQ,79,FALSE)),"#",VLOOKUP(A9568,Questionnaire!A:KQ,79,FALSE))</f>
        <v>#</v>
      </c>
    </row>
    <row r="9569" spans="1:2">
      <c r="A9569" t="s">
        <v>245</v>
      </c>
      <c r="B9569" t="str">
        <f>IF(ISBLANK(VLOOKUP(A9569,Questionnaire!A:KQ,79,FALSE)),"#",VLOOKUP(A9569,Questionnaire!A:KQ,79,FALSE))</f>
        <v>#</v>
      </c>
    </row>
    <row r="9570" spans="1:2">
      <c r="A9570" t="s">
        <v>247</v>
      </c>
      <c r="B9570" t="str">
        <f>IF(ISBLANK(VLOOKUP(A9570,Questionnaire!A:KQ,79,FALSE)),"#",VLOOKUP(A9570,Questionnaire!A:KQ,79,FALSE))</f>
        <v>#</v>
      </c>
    </row>
    <row r="9571" spans="1:2">
      <c r="A9571" t="s">
        <v>249</v>
      </c>
      <c r="B9571" t="str">
        <f>IF(ISBLANK(VLOOKUP(A9571,Questionnaire!A:KQ,79,FALSE)),"#",VLOOKUP(A9571,Questionnaire!A:KQ,79,FALSE))</f>
        <v>#</v>
      </c>
    </row>
    <row r="9572" spans="1:2">
      <c r="A9572" t="s">
        <v>250</v>
      </c>
      <c r="B9572" t="str">
        <f>IF(ISBLANK(VLOOKUP(A9572,Questionnaire!A:KQ,79,FALSE)),"#",VLOOKUP(A9572,Questionnaire!A:KQ,79,FALSE))</f>
        <v>#</v>
      </c>
    </row>
    <row r="9573" spans="1:2">
      <c r="A9573" t="s">
        <v>252</v>
      </c>
      <c r="B9573" t="str">
        <f>IF(ISBLANK(VLOOKUP(A9573,Questionnaire!A:KQ,79,FALSE)),"#",VLOOKUP(A9573,Questionnaire!A:KQ,79,FALSE))</f>
        <v>#</v>
      </c>
    </row>
    <row r="9574" spans="1:2">
      <c r="A9574" t="s">
        <v>255</v>
      </c>
      <c r="B9574" t="str">
        <f>IF(ISBLANK(VLOOKUP(A9574,Questionnaire!A:KQ,79,FALSE)),"#",VLOOKUP(A9574,Questionnaire!A:KQ,79,FALSE))</f>
        <v>#</v>
      </c>
    </row>
    <row r="9575" spans="1:2">
      <c r="A9575" t="s">
        <v>258</v>
      </c>
      <c r="B9575" t="str">
        <f>IF(ISNA(VLOOKUP(VLOOKUP(A9575,Questionnaire!A:KQ,79,FALSE),'CORA Encoding'!M:N,2,FALSE)),"#",VLOOKUP(VLOOKUP(A9575,Questionnaire!A:KQ,79,FALSE),'CORA Encoding'!M:N,2,FALSE))</f>
        <v>#</v>
      </c>
    </row>
    <row r="9576" spans="1:2">
      <c r="A9576" t="s">
        <v>261</v>
      </c>
      <c r="B9576" t="str">
        <f>IF(ISBLANK(VLOOKUP(A9576,Questionnaire!A:KQ,79,FALSE)),"#",VLOOKUP(A9576,Questionnaire!A:KQ,79,FALSE))</f>
        <v>#</v>
      </c>
    </row>
    <row r="9577" spans="1:2">
      <c r="A9577" t="s">
        <v>263</v>
      </c>
      <c r="B9577" t="str">
        <f>IF(ISBLANK(VLOOKUP(A9577,Questionnaire!A:KQ,79,FALSE)),"#",VLOOKUP(A9577,Questionnaire!A:KQ,79,FALSE))</f>
        <v>#</v>
      </c>
    </row>
    <row r="9578" spans="1:2">
      <c r="A9578" t="s">
        <v>265</v>
      </c>
      <c r="B9578" t="str">
        <f>IF(ISBLANK(VLOOKUP(A9578,Questionnaire!A:KQ,79,FALSE)),"#",VLOOKUP(A9578,Questionnaire!A:KQ,79,FALSE))</f>
        <v>#</v>
      </c>
    </row>
    <row r="9579" spans="1:2">
      <c r="A9579" t="s">
        <v>267</v>
      </c>
      <c r="B9579" t="str">
        <f>IF(ISBLANK(VLOOKUP(A9579,Questionnaire!A:KQ,79,FALSE)),"#",VLOOKUP(A9579,Questionnaire!A:KQ,79,FALSE))</f>
        <v>#</v>
      </c>
    </row>
    <row r="9580" spans="1:2">
      <c r="A9580" t="s">
        <v>269</v>
      </c>
      <c r="B9580" t="str">
        <f>IF(ISBLANK(VLOOKUP(A9580,Questionnaire!A:KQ,79,FALSE)),"#",VLOOKUP(A9580,Questionnaire!A:KQ,79,FALSE))</f>
        <v>#</v>
      </c>
    </row>
    <row r="9581" spans="1:2">
      <c r="A9581" t="s">
        <v>274</v>
      </c>
      <c r="B9581" t="str">
        <f>IF(ISBLANK(VLOOKUP(A9581,Questionnaire!A:KQ,79,FALSE)),"#",VLOOKUP(A9581,Questionnaire!A:KQ,79,FALSE))</f>
        <v>#</v>
      </c>
    </row>
    <row r="9582" spans="1:2">
      <c r="A9582" t="s">
        <v>276</v>
      </c>
      <c r="B9582" t="str">
        <f>IF(ISBLANK(VLOOKUP(A9582,Questionnaire!A:KQ,79,FALSE)),"#",VLOOKUP(A9582,Questionnaire!A:KQ,79,FALSE))</f>
        <v>#</v>
      </c>
    </row>
    <row r="9583" spans="1:2">
      <c r="A9583" t="s">
        <v>278</v>
      </c>
      <c r="B9583" t="str">
        <f>IF(ISBLANK(VLOOKUP(A9583,Questionnaire!A:KQ,79,FALSE)),"#",VLOOKUP(A9583,Questionnaire!A:KQ,79,FALSE))</f>
        <v>#</v>
      </c>
    </row>
    <row r="9584" spans="1:2">
      <c r="A9584" t="s">
        <v>280</v>
      </c>
      <c r="B9584" t="str">
        <f>IF(ISBLANK(VLOOKUP(A9584,Questionnaire!A:KQ,79,FALSE)),"#",VLOOKUP(A9584,Questionnaire!A:KQ,79,FALSE))</f>
        <v>#</v>
      </c>
    </row>
    <row r="9585" spans="1:2">
      <c r="A9585" t="s">
        <v>282</v>
      </c>
      <c r="B9585" t="str">
        <f>IF(ISBLANK(VLOOKUP(A9585,Questionnaire!A:KQ,79,FALSE)),"#",VLOOKUP(A9585,Questionnaire!A:KQ,79,FALSE))</f>
        <v>#</v>
      </c>
    </row>
    <row r="9586" spans="1:2">
      <c r="A9586" t="s">
        <v>286</v>
      </c>
      <c r="B9586" t="str">
        <f>IF(ISBLANK(VLOOKUP(A9586,Questionnaire!A:KQ,79,FALSE)),"#",VLOOKUP(A9586,Questionnaire!A:KQ,79,FALSE))</f>
        <v>#</v>
      </c>
    </row>
    <row r="9587" spans="1:2">
      <c r="A9587" t="s">
        <v>288</v>
      </c>
      <c r="B9587" t="str">
        <f>IF(ISBLANK(VLOOKUP(A9587,Questionnaire!A:KQ,79,FALSE)),"#",VLOOKUP(A9587,Questionnaire!A:KQ,79,FALSE))</f>
        <v>#</v>
      </c>
    </row>
    <row r="9588" spans="1:2">
      <c r="A9588" t="s">
        <v>290</v>
      </c>
      <c r="B9588" t="str">
        <f>IF(ISBLANK(VLOOKUP(A9588,Questionnaire!A:KQ,79,FALSE)),"#",VLOOKUP(A9588,Questionnaire!A:KQ,79,FALSE))</f>
        <v>#</v>
      </c>
    </row>
    <row r="9589" spans="1:2">
      <c r="A9589" t="s">
        <v>292</v>
      </c>
      <c r="B9589" t="str">
        <f>IF(ISBLANK(VLOOKUP(A9589,Questionnaire!A:KQ,79,FALSE)),"#",VLOOKUP(A9589,Questionnaire!A:KQ,79,FALSE))</f>
        <v>#</v>
      </c>
    </row>
    <row r="9590" spans="1:2">
      <c r="A9590" t="s">
        <v>294</v>
      </c>
      <c r="B9590" t="str">
        <f>IF(ISBLANK(VLOOKUP(A9590,Questionnaire!A:KQ,79,FALSE)),"#",VLOOKUP(A9590,Questionnaire!A:KQ,79,FALSE))</f>
        <v>#</v>
      </c>
    </row>
    <row r="9591" spans="1:2">
      <c r="A9591" t="s">
        <v>296</v>
      </c>
      <c r="B9591" t="str">
        <f>IF(ISBLANK(VLOOKUP(A9591,Questionnaire!A:KQ,79,FALSE)),"#",VLOOKUP(A9591,Questionnaire!A:KQ,79,FALSE))</f>
        <v>#</v>
      </c>
    </row>
    <row r="9592" spans="1:2">
      <c r="A9592" t="s">
        <v>301</v>
      </c>
      <c r="B9592" t="str">
        <f>IF(ISBLANK(VLOOKUP(A9592,Questionnaire!A:KQ,79,FALSE)),"#",VLOOKUP(A9592,Questionnaire!A:KQ,79,FALSE))</f>
        <v>#</v>
      </c>
    </row>
    <row r="9593" spans="1:2">
      <c r="A9593" t="s">
        <v>303</v>
      </c>
      <c r="B9593" t="str">
        <f>IF(ISBLANK(VLOOKUP(A9593,Questionnaire!A:KQ,79,FALSE)),"#",VLOOKUP(A9593,Questionnaire!A:KQ,79,FALSE))</f>
        <v>#</v>
      </c>
    </row>
    <row r="9594" spans="1:2">
      <c r="A9594" t="s">
        <v>305</v>
      </c>
      <c r="B9594" t="str">
        <f>IF(ISBLANK(VLOOKUP(A9594,Questionnaire!A:KQ,79,FALSE)),"#",VLOOKUP(A9594,Questionnaire!A:KQ,79,FALSE))</f>
        <v>#</v>
      </c>
    </row>
    <row r="9595" spans="1:2">
      <c r="A9595" t="s">
        <v>307</v>
      </c>
      <c r="B9595" t="str">
        <f>IF(ISBLANK(VLOOKUP(A9595,Questionnaire!A:KQ,79,FALSE)),"#",VLOOKUP(A9595,Questionnaire!A:KQ,79,FALSE))</f>
        <v>#</v>
      </c>
    </row>
    <row r="9596" spans="1:2">
      <c r="A9596" t="s">
        <v>311</v>
      </c>
      <c r="B9596" t="str">
        <f>IF(ISBLANK(VLOOKUP(A9596,Questionnaire!A:KQ,79,FALSE)),"#",VLOOKUP(A9596,Questionnaire!A:KQ,79,FALSE))</f>
        <v>#</v>
      </c>
    </row>
    <row r="9597" spans="1:2">
      <c r="A9597" t="s">
        <v>313</v>
      </c>
      <c r="B9597" t="str">
        <f>IF(ISBLANK(VLOOKUP(A9597,Questionnaire!A:KQ,79,FALSE)),"#",VLOOKUP(A9597,Questionnaire!A:KQ,79,FALSE))</f>
        <v>#</v>
      </c>
    </row>
    <row r="9598" spans="1:2">
      <c r="A9598" t="s">
        <v>314</v>
      </c>
      <c r="B9598" t="str">
        <f>IF(ISBLANK(VLOOKUP(A9598,Questionnaire!A:KQ,79,FALSE)),"#",VLOOKUP(A9598,Questionnaire!A:KQ,79,FALSE))</f>
        <v>#</v>
      </c>
    </row>
    <row r="9599" spans="1:2">
      <c r="A9599" t="s">
        <v>315</v>
      </c>
      <c r="B9599" t="str">
        <f>IF(ISBLANK(VLOOKUP(A9599,Questionnaire!A:KQ,79,FALSE)),"#",VLOOKUP(A9599,Questionnaire!A:KQ,79,FALSE))</f>
        <v>#</v>
      </c>
    </row>
    <row r="9600" spans="1:2">
      <c r="A9600" t="s">
        <v>317</v>
      </c>
      <c r="B9600" t="str">
        <f>IF(ISBLANK(VLOOKUP(A9600,Questionnaire!A:KQ,79,FALSE)),"#",VLOOKUP(A9600,Questionnaire!A:KQ,79,FALSE))</f>
        <v>#</v>
      </c>
    </row>
    <row r="9601" spans="1:2">
      <c r="A9601" t="s">
        <v>319</v>
      </c>
      <c r="B9601" t="str">
        <f>IF(ISBLANK(VLOOKUP(A9601,Questionnaire!A:KQ,79,FALSE)),"#",VLOOKUP(A9601,Questionnaire!A:KQ,79,FALSE))</f>
        <v>#</v>
      </c>
    </row>
    <row r="9602" spans="1:2">
      <c r="A9602" t="s">
        <v>322</v>
      </c>
      <c r="B9602" t="str">
        <f>IF(ISBLANK(VLOOKUP(A9602,Questionnaire!A:KQ,79,FALSE)),"#",VLOOKUP(A9602,Questionnaire!A:KQ,79,FALSE))</f>
        <v>#</v>
      </c>
    </row>
    <row r="9603" spans="1:2">
      <c r="A9603" t="s">
        <v>326</v>
      </c>
      <c r="B9603" t="str">
        <f>IF(ISBLANK(VLOOKUP(A9603,Questionnaire!A:KQ,79,FALSE)),"#",VLOOKUP(A9603,Questionnaire!A:KQ,79,FALSE))</f>
        <v>#</v>
      </c>
    </row>
    <row r="9604" spans="1:2">
      <c r="A9604" t="s">
        <v>328</v>
      </c>
      <c r="B9604" t="str">
        <f>IF(ISBLANK(VLOOKUP(A9604,Questionnaire!A:KQ,79,FALSE)),"#",VLOOKUP(A9604,Questionnaire!A:KQ,79,FALSE))</f>
        <v>#</v>
      </c>
    </row>
    <row r="9605" spans="1:2">
      <c r="A9605" t="s">
        <v>332</v>
      </c>
      <c r="B9605" t="str">
        <f>IF(ISBLANK(VLOOKUP(A9605,Questionnaire!A:KQ,79,FALSE)),"#",VLOOKUP(A9605,Questionnaire!A:KQ,79,FALSE))</f>
        <v>#</v>
      </c>
    </row>
    <row r="9606" spans="1:2">
      <c r="A9606" t="s">
        <v>333</v>
      </c>
      <c r="B9606" t="str">
        <f>IF(ISBLANK(VLOOKUP(A9606,Questionnaire!A:KQ,79,FALSE)),"#",VLOOKUP(A9606,Questionnaire!A:KQ,79,FALSE))</f>
        <v>#</v>
      </c>
    </row>
    <row r="9607" spans="1:2">
      <c r="A9607" t="s">
        <v>334</v>
      </c>
      <c r="B9607" t="str">
        <f>IF(ISBLANK(VLOOKUP(A9607,Questionnaire!A:KQ,79,FALSE)),"#",VLOOKUP(A9607,Questionnaire!A:KQ,79,FALSE))</f>
        <v>#</v>
      </c>
    </row>
    <row r="9608" spans="1:2">
      <c r="A9608" t="s">
        <v>335</v>
      </c>
      <c r="B9608" t="str">
        <f>IF(ISBLANK(VLOOKUP(A9608,Questionnaire!A:KQ,79,FALSE)),"#",VLOOKUP(A9608,Questionnaire!A:KQ,79,FALSE))</f>
        <v>#</v>
      </c>
    </row>
    <row r="9609" spans="1:2">
      <c r="A9609" t="s">
        <v>336</v>
      </c>
      <c r="B9609" t="str">
        <f>IF(ISBLANK(VLOOKUP(A9609,Questionnaire!A:KQ,79,FALSE)),"#",VLOOKUP(A9609,Questionnaire!A:KQ,79,FALSE))</f>
        <v>#</v>
      </c>
    </row>
    <row r="9610" spans="1:2">
      <c r="A9610" t="s">
        <v>337</v>
      </c>
      <c r="B9610" t="str">
        <f>IF(ISBLANK(VLOOKUP(A9610,Questionnaire!A:KQ,79,FALSE)),"#",VLOOKUP(A9610,Questionnaire!A:KQ,79,FALSE))</f>
        <v>#</v>
      </c>
    </row>
    <row r="9611" spans="1:2">
      <c r="A9611" t="s">
        <v>338</v>
      </c>
      <c r="B9611" t="str">
        <f>IF(ISBLANK(VLOOKUP(A9611,Questionnaire!A:KQ,79,FALSE)),"#",VLOOKUP(A9611,Questionnaire!A:KQ,79,FALSE))</f>
        <v>#</v>
      </c>
    </row>
    <row r="9612" spans="1:2">
      <c r="A9612" t="s">
        <v>339</v>
      </c>
      <c r="B9612" t="str">
        <f>IF(ISBLANK(VLOOKUP(A9612,Questionnaire!A:KQ,79,FALSE)),"#",VLOOKUP(A9612,Questionnaire!A:KQ,79,FALSE))</f>
        <v>#</v>
      </c>
    </row>
    <row r="9613" spans="1:2">
      <c r="A9613" t="s">
        <v>340</v>
      </c>
      <c r="B9613" t="str">
        <f>IF(ISBLANK(VLOOKUP(A9613,Questionnaire!A:KQ,79,FALSE)),"#",VLOOKUP(A9613,Questionnaire!A:KQ,79,FALSE))</f>
        <v>#</v>
      </c>
    </row>
    <row r="9614" spans="1:2">
      <c r="A9614" t="s">
        <v>341</v>
      </c>
      <c r="B9614" t="str">
        <f>IF(ISBLANK(VLOOKUP(A9614,Questionnaire!A:KQ,79,FALSE)),"#",VLOOKUP(A9614,Questionnaire!A:KQ,79,FALSE))</f>
        <v>#</v>
      </c>
    </row>
    <row r="9615" spans="1:2">
      <c r="A9615" t="s">
        <v>342</v>
      </c>
      <c r="B9615" t="str">
        <f>IF(ISBLANK(VLOOKUP(A9615,Questionnaire!A:KQ,79,FALSE)),"#",VLOOKUP(A9615,Questionnaire!A:KQ,79,FALSE))</f>
        <v>#</v>
      </c>
    </row>
    <row r="9616" spans="1:2">
      <c r="A9616" t="s">
        <v>343</v>
      </c>
      <c r="B9616" t="str">
        <f>IF(ISBLANK(VLOOKUP(A9616,Questionnaire!A:KQ,79,FALSE)),"#",VLOOKUP(A9616,Questionnaire!A:KQ,79,FALSE))</f>
        <v>#</v>
      </c>
    </row>
    <row r="9617" spans="1:2">
      <c r="A9617" t="s">
        <v>344</v>
      </c>
      <c r="B9617" t="str">
        <f>IF(ISBLANK(VLOOKUP(A9617,Questionnaire!A:KQ,79,FALSE)),"#",VLOOKUP(A9617,Questionnaire!A:KQ,79,FALSE))</f>
        <v>#</v>
      </c>
    </row>
    <row r="9618" spans="1:2">
      <c r="A9618" t="s">
        <v>345</v>
      </c>
      <c r="B9618" t="str">
        <f>IF(ISBLANK(VLOOKUP(A9618,Questionnaire!A:KQ,79,FALSE)),"#",VLOOKUP(A9618,Questionnaire!A:KQ,79,FALSE))</f>
        <v>#</v>
      </c>
    </row>
    <row r="9619" spans="1:2">
      <c r="A9619" t="s">
        <v>348</v>
      </c>
      <c r="B9619" t="str">
        <f>IF(ISBLANK(VLOOKUP(A9619,Questionnaire!A:KQ,79,FALSE)),"#",VLOOKUP(A9619,Questionnaire!A:KQ,79,FALSE))</f>
        <v>#</v>
      </c>
    </row>
    <row r="9620" spans="1:2">
      <c r="A9620" t="s">
        <v>353</v>
      </c>
      <c r="B9620" t="str">
        <f>IF(ISBLANK(VLOOKUP(A9620,Questionnaire!A:KQ,79,FALSE)),"#",VLOOKUP(A9620,Questionnaire!A:KQ,79,FALSE))</f>
        <v>#</v>
      </c>
    </row>
    <row r="9621" spans="1:2">
      <c r="A9621" t="s">
        <v>354</v>
      </c>
      <c r="B9621" t="str">
        <f>IF(ISBLANK(VLOOKUP(A9621,Questionnaire!A:KQ,79,FALSE)),"#",VLOOKUP(A9621,Questionnaire!A:KQ,79,FALSE))</f>
        <v>#</v>
      </c>
    </row>
    <row r="9622" spans="1:2">
      <c r="A9622" t="s">
        <v>355</v>
      </c>
      <c r="B9622" t="str">
        <f>IF(ISBLANK(VLOOKUP(A9622,Questionnaire!A:KQ,79,FALSE)),"#",VLOOKUP(A9622,Questionnaire!A:KQ,79,FALSE))</f>
        <v>#</v>
      </c>
    </row>
    <row r="9623" spans="1:2">
      <c r="A9623" t="s">
        <v>356</v>
      </c>
      <c r="B9623" t="str">
        <f>IF(ISBLANK(VLOOKUP(A9623,Questionnaire!A:KQ,79,FALSE)),"#",VLOOKUP(A9623,Questionnaire!A:KQ,79,FALSE))</f>
        <v>#</v>
      </c>
    </row>
    <row r="9624" spans="1:2">
      <c r="A9624" t="s">
        <v>357</v>
      </c>
      <c r="B9624" t="str">
        <f>IF(ISBLANK(VLOOKUP(A9624,Questionnaire!A:KQ,79,FALSE)),"#",VLOOKUP(A9624,Questionnaire!A:KQ,79,FALSE))</f>
        <v>#</v>
      </c>
    </row>
    <row r="9625" spans="1:2">
      <c r="A9625" t="s">
        <v>360</v>
      </c>
      <c r="B9625" t="str">
        <f>IF(ISBLANK(VLOOKUP(A9625,Questionnaire!A:KQ,79,FALSE)),"#",VLOOKUP(A9625,Questionnaire!A:KQ,79,FALSE))</f>
        <v>#</v>
      </c>
    </row>
    <row r="9626" spans="1:2">
      <c r="A9626" t="s">
        <v>362</v>
      </c>
      <c r="B9626" t="str">
        <f>IF(ISBLANK(VLOOKUP(A9626,Questionnaire!A:KQ,79,FALSE)),"#",VLOOKUP(A9626,Questionnaire!A:KQ,79,FALSE))</f>
        <v>#</v>
      </c>
    </row>
    <row r="9627" spans="1:2">
      <c r="A9627" t="s">
        <v>363</v>
      </c>
      <c r="B9627" t="str">
        <f>IF(ISBLANK(VLOOKUP(A9627,Questionnaire!A:KQ,79,FALSE)),"#",VLOOKUP(A9627,Questionnaire!A:KQ,79,FALSE))</f>
        <v>#</v>
      </c>
    </row>
    <row r="9628" spans="1:2">
      <c r="A9628" t="s">
        <v>364</v>
      </c>
      <c r="B9628" t="str">
        <f>IF(ISBLANK(VLOOKUP(A9628,Questionnaire!A:KQ,79,FALSE)),"#",VLOOKUP(A9628,Questionnaire!A:KQ,79,FALSE))</f>
        <v>#</v>
      </c>
    </row>
    <row r="9629" spans="1:2">
      <c r="A9629" t="s">
        <v>365</v>
      </c>
      <c r="B9629" t="str">
        <f>IF(ISBLANK(VLOOKUP(A9629,Questionnaire!A:KQ,79,FALSE)),"#",VLOOKUP(A9629,Questionnaire!A:KQ,79,FALSE))</f>
        <v>#</v>
      </c>
    </row>
    <row r="9630" spans="1:2">
      <c r="A9630" t="s">
        <v>366</v>
      </c>
      <c r="B9630" t="str">
        <f>IF(ISBLANK(VLOOKUP(A9630,Questionnaire!A:KQ,79,FALSE)),"#",VLOOKUP(A9630,Questionnaire!A:KQ,79,FALSE))</f>
        <v>#</v>
      </c>
    </row>
    <row r="9631" spans="1:2">
      <c r="A9631" t="s">
        <v>371</v>
      </c>
      <c r="B9631" t="str">
        <f>IF(ISBLANK(VLOOKUP(A9631,Questionnaire!A:KQ,79,FALSE)),"#",VLOOKUP(A9631,Questionnaire!A:KQ,79,FALSE))</f>
        <v>#</v>
      </c>
    </row>
    <row r="9632" spans="1:2">
      <c r="A9632" t="s">
        <v>372</v>
      </c>
      <c r="B9632" t="str">
        <f>IF(ISBLANK(VLOOKUP(A9632,Questionnaire!A:KQ,79,FALSE)),"#",VLOOKUP(A9632,Questionnaire!A:KQ,79,FALSE))</f>
        <v>#</v>
      </c>
    </row>
    <row r="9633" spans="1:2">
      <c r="A9633" t="s">
        <v>373</v>
      </c>
      <c r="B9633" t="str">
        <f>IF(ISBLANK(VLOOKUP(A9633,Questionnaire!A:KQ,79,FALSE)),"#",VLOOKUP(A9633,Questionnaire!A:KQ,79,FALSE))</f>
        <v>#</v>
      </c>
    </row>
    <row r="9634" spans="1:2">
      <c r="A9634" t="s">
        <v>374</v>
      </c>
      <c r="B9634" t="str">
        <f>IF(ISBLANK(VLOOKUP(A9634,Questionnaire!A:KQ,79,FALSE)),"#",VLOOKUP(A9634,Questionnaire!A:KQ,79,FALSE))</f>
        <v>#</v>
      </c>
    </row>
    <row r="9635" spans="1:2">
      <c r="A9635" t="s">
        <v>377</v>
      </c>
      <c r="B9635" t="str">
        <f>IF(ISBLANK(VLOOKUP(A9635,Questionnaire!A:KQ,79,FALSE)),"#",VLOOKUP(A9635,Questionnaire!A:KQ,79,FALSE))</f>
        <v>#</v>
      </c>
    </row>
    <row r="9636" spans="1:2">
      <c r="A9636" t="s">
        <v>379</v>
      </c>
      <c r="B9636" t="str">
        <f>IF(ISBLANK(VLOOKUP(A9636,Questionnaire!A:KQ,79,FALSE)),"#",VLOOKUP(A9636,Questionnaire!A:KQ,79,FALSE))</f>
        <v>#</v>
      </c>
    </row>
    <row r="9637" spans="1:2">
      <c r="A9637" t="s">
        <v>380</v>
      </c>
      <c r="B9637" t="str">
        <f>IF(ISBLANK(VLOOKUP(A9637,Questionnaire!A:KQ,79,FALSE)),"#",VLOOKUP(A9637,Questionnaire!A:KQ,79,FALSE))</f>
        <v>#</v>
      </c>
    </row>
    <row r="9638" spans="1:2">
      <c r="A9638" t="s">
        <v>381</v>
      </c>
      <c r="B9638" t="str">
        <f>IF(ISBLANK(VLOOKUP(A9638,Questionnaire!A:KQ,79,FALSE)),"#",VLOOKUP(A9638,Questionnaire!A:KQ,79,FALSE))</f>
        <v>#</v>
      </c>
    </row>
    <row r="9639" spans="1:2">
      <c r="A9639" t="s">
        <v>382</v>
      </c>
      <c r="B9639" t="str">
        <f>IF(ISBLANK(VLOOKUP(A9639,Questionnaire!A:KQ,79,FALSE)),"#",VLOOKUP(A9639,Questionnaire!A:KQ,79,FALSE))</f>
        <v>#</v>
      </c>
    </row>
    <row r="9640" spans="1:2">
      <c r="A9640" t="s">
        <v>384</v>
      </c>
      <c r="B9640" t="str">
        <f>IF(ISBLANK(VLOOKUP(A9640,Questionnaire!A:KQ,79,FALSE)),"#",VLOOKUP(A9640,Questionnaire!A:KQ,79,FALSE))</f>
        <v>#</v>
      </c>
    </row>
    <row r="9641" spans="1:2">
      <c r="A9641" t="s">
        <v>387</v>
      </c>
      <c r="B9641" t="str">
        <f>IF(ISBLANK(VLOOKUP(A9641,Questionnaire!A:KQ,79,FALSE)),"#",VLOOKUP(A9641,Questionnaire!A:KQ,79,FALSE))</f>
        <v>#</v>
      </c>
    </row>
    <row r="9642" spans="1:2">
      <c r="A9642" t="s">
        <v>391</v>
      </c>
      <c r="B9642" t="str">
        <f>IF(ISBLANK(VLOOKUP(A9642,Questionnaire!A:KQ,79,FALSE)),"#",VLOOKUP(A9642,Questionnaire!A:KQ,79,FALSE))</f>
        <v>#</v>
      </c>
    </row>
    <row r="9643" spans="1:2">
      <c r="A9643" t="s">
        <v>393</v>
      </c>
      <c r="B9643" t="str">
        <f>IF(ISBLANK(VLOOKUP(A9643,Questionnaire!A:KQ,79,FALSE)),"#",VLOOKUP(A9643,Questionnaire!A:KQ,79,FALSE))</f>
        <v>#</v>
      </c>
    </row>
    <row r="9644" spans="1:2">
      <c r="A9644" t="s">
        <v>395</v>
      </c>
      <c r="B9644" t="str">
        <f>IF(ISBLANK(VLOOKUP(A9644,Questionnaire!A:KQ,79,FALSE)),"#",VLOOKUP(A9644,Questionnaire!A:KQ,79,FALSE))</f>
        <v>#</v>
      </c>
    </row>
    <row r="9645" spans="1:2">
      <c r="A9645" t="s">
        <v>398</v>
      </c>
      <c r="B9645" t="str">
        <f>IF(ISBLANK(VLOOKUP(A9645,Questionnaire!A:KQ,79,FALSE)),"#",VLOOKUP(A9645,Questionnaire!A:KQ,79,FALSE))</f>
        <v>#</v>
      </c>
    </row>
    <row r="9646" spans="1:2">
      <c r="A9646" t="s">
        <v>402</v>
      </c>
      <c r="B9646" t="str">
        <f>IF(ISBLANK(VLOOKUP(A9646,Questionnaire!A:KQ,79,FALSE)),"#",VLOOKUP(A9646,Questionnaire!A:KQ,79,FALSE))</f>
        <v>#</v>
      </c>
    </row>
    <row r="9647" spans="1:2">
      <c r="A9647" t="s">
        <v>405</v>
      </c>
      <c r="B9647" t="str">
        <f>IF(ISBLANK(VLOOKUP(A9647,Questionnaire!A:KQ,79,FALSE)),"#",VLOOKUP(A9647,Questionnaire!A:KQ,79,FALSE))</f>
        <v>#</v>
      </c>
    </row>
    <row r="9648" spans="1:2">
      <c r="A9648" t="s">
        <v>409</v>
      </c>
      <c r="B9648" t="str">
        <f>IF(ISBLANK(VLOOKUP(A9648,Questionnaire!A:KQ,79,FALSE)),"#",VLOOKUP(A9648,Questionnaire!A:KQ,79,FALSE))</f>
        <v>#</v>
      </c>
    </row>
    <row r="9649" spans="1:2">
      <c r="A9649" t="s">
        <v>412</v>
      </c>
      <c r="B9649" t="str">
        <f>IF(ISBLANK(VLOOKUP(A9649,Questionnaire!A:KQ,79,FALSE)),"#",VLOOKUP(A9649,Questionnaire!A:KQ,79,FALSE))</f>
        <v>#</v>
      </c>
    </row>
    <row r="9650" spans="1:2">
      <c r="A9650" t="s">
        <v>415</v>
      </c>
      <c r="B9650" t="str">
        <f>IF(ISBLANK(VLOOKUP(A9650,Questionnaire!A:KQ,79,FALSE)),"#",VLOOKUP(A9650,Questionnaire!A:KQ,79,FALSE))</f>
        <v>#</v>
      </c>
    </row>
    <row r="9651" spans="1:2">
      <c r="A9651" t="s">
        <v>418</v>
      </c>
      <c r="B9651" t="str">
        <f>IF(ISBLANK(VLOOKUP(A9651,Questionnaire!A:KQ,79,FALSE)),"#",VLOOKUP(A9651,Questionnaire!A:KQ,79,FALSE))</f>
        <v>#</v>
      </c>
    </row>
    <row r="9652" spans="1:2">
      <c r="A9652" t="s">
        <v>421</v>
      </c>
      <c r="B9652" t="str">
        <f>IF(ISBLANK(VLOOKUP(A9652,Questionnaire!A:KQ,79,FALSE)),"#",VLOOKUP(A9652,Questionnaire!A:KQ,79,FALSE))</f>
        <v>#</v>
      </c>
    </row>
    <row r="9653" spans="1:2">
      <c r="A9653" t="s">
        <v>424</v>
      </c>
      <c r="B9653" t="str">
        <f>IF(ISBLANK(VLOOKUP(A9653,Questionnaire!A:KQ,79,FALSE)),"#",VLOOKUP(A9653,Questionnaire!A:KQ,79,FALSE))</f>
        <v>#</v>
      </c>
    </row>
    <row r="9654" spans="1:2">
      <c r="A9654" t="s">
        <v>429</v>
      </c>
      <c r="B9654" t="str">
        <f>IF(ISBLANK(VLOOKUP(A9654,Questionnaire!A:KQ,79,FALSE)),"#",VLOOKUP(A9654,Questionnaire!A:KQ,79,FALSE))</f>
        <v>#</v>
      </c>
    </row>
    <row r="9655" spans="1:2">
      <c r="A9655" t="s">
        <v>432</v>
      </c>
      <c r="B9655" t="str">
        <f>IF(ISBLANK(VLOOKUP(A9655,Questionnaire!A:KQ,79,FALSE)),"#",VLOOKUP(A9655,Questionnaire!A:KQ,79,FALSE))</f>
        <v>#</v>
      </c>
    </row>
    <row r="9656" spans="1:2">
      <c r="A9656" t="s">
        <v>435</v>
      </c>
      <c r="B9656" t="str">
        <f>IF(ISBLANK(VLOOKUP(A9656,Questionnaire!A:KQ,79,FALSE)),"#",VLOOKUP(A9656,Questionnaire!A:KQ,79,FALSE))</f>
        <v>#</v>
      </c>
    </row>
    <row r="9657" spans="1:2">
      <c r="A9657" t="s">
        <v>437</v>
      </c>
      <c r="B9657" t="str">
        <f>IF(ISBLANK(VLOOKUP(A9657,Questionnaire!A:KQ,79,FALSE)),"#",VLOOKUP(A9657,Questionnaire!A:KQ,79,FALSE))</f>
        <v>#</v>
      </c>
    </row>
    <row r="9658" spans="1:2">
      <c r="A9658" t="s">
        <v>439</v>
      </c>
      <c r="B9658" t="str">
        <f>IF(ISBLANK(VLOOKUP(A9658,Questionnaire!A:KQ,79,FALSE)),"#",VLOOKUP(A9658,Questionnaire!A:KQ,79,FALSE))</f>
        <v>#</v>
      </c>
    </row>
    <row r="9659" spans="1:2">
      <c r="A9659" t="s">
        <v>442</v>
      </c>
      <c r="B9659" t="str">
        <f>IF(ISBLANK(VLOOKUP(A9659,Questionnaire!A:KQ,79,FALSE)),"#",VLOOKUP(A9659,Questionnaire!A:KQ,79,FALSE))</f>
        <v>#</v>
      </c>
    </row>
    <row r="9660" spans="1:2">
      <c r="A9660" t="s">
        <v>445</v>
      </c>
      <c r="B9660" t="str">
        <f>IF(ISBLANK(VLOOKUP(A9660,Questionnaire!A:KQ,79,FALSE)),"#",VLOOKUP(A9660,Questionnaire!A:KQ,79,FALSE))</f>
        <v>#</v>
      </c>
    </row>
    <row r="9661" spans="1:2">
      <c r="A9661" t="s">
        <v>448</v>
      </c>
      <c r="B9661" t="str">
        <f>IF(ISBLANK(VLOOKUP(A9661,Questionnaire!A:KQ,79,FALSE)),"#",VLOOKUP(A9661,Questionnaire!A:KQ,79,FALSE))</f>
        <v>#</v>
      </c>
    </row>
    <row r="9662" spans="1:2">
      <c r="A9662" t="s">
        <v>452</v>
      </c>
      <c r="B9662" t="str">
        <f>IF(ISBLANK(VLOOKUP(A9662,Questionnaire!A:KQ,79,FALSE)),"#",VLOOKUP(A9662,Questionnaire!A:KQ,79,FALSE))</f>
        <v>#</v>
      </c>
    </row>
    <row r="9663" spans="1:2">
      <c r="A9663" t="s">
        <v>455</v>
      </c>
      <c r="B9663" t="str">
        <f>IF(ISBLANK(VLOOKUP(A9663,Questionnaire!A:KQ,79,FALSE)),"#",VLOOKUP(A9663,Questionnaire!A:KQ,79,FALSE))</f>
        <v>#</v>
      </c>
    </row>
    <row r="9664" spans="1:2">
      <c r="A9664" t="s">
        <v>458</v>
      </c>
      <c r="B9664" t="str">
        <f>IF(ISBLANK(VLOOKUP(A9664,Questionnaire!A:KQ,79,FALSE)),"#",VLOOKUP(A9664,Questionnaire!A:KQ,79,FALSE))</f>
        <v>#</v>
      </c>
    </row>
    <row r="9665" spans="1:3">
      <c r="A9665" t="s">
        <v>461</v>
      </c>
      <c r="B9665" t="str">
        <f>IF(ISBLANK(VLOOKUP(A9665,Questionnaire!A:KQ,79,FALSE)),"#",VLOOKUP(A9665,Questionnaire!A:KQ,79,FALSE))</f>
        <v>#</v>
      </c>
    </row>
    <row r="9666" spans="1:3">
      <c r="A9666" t="s">
        <v>465</v>
      </c>
      <c r="B9666" t="str">
        <f>IF(ISBLANK(VLOOKUP(A9666,Questionnaire!A:KQ,79,FALSE)),"#",VLOOKUP(A9666,Questionnaire!A:KQ,79,FALSE))</f>
        <v>#</v>
      </c>
    </row>
    <row r="9667" spans="1:3">
      <c r="A9667" t="s">
        <v>467</v>
      </c>
      <c r="B9667" t="str">
        <f>IF(ISBLANK(VLOOKUP(A9667,Questionnaire!A:KQ,79,FALSE)),"#",VLOOKUP(A9667,Questionnaire!A:KQ,79,FALSE))</f>
        <v>#</v>
      </c>
    </row>
    <row r="9668" spans="1:3">
      <c r="A9668" t="s">
        <v>469</v>
      </c>
      <c r="B9668" t="str">
        <f>IF(ISBLANK(VLOOKUP(A9668,Questionnaire!A:KQ,79,FALSE)),"#",VLOOKUP(A9668,Questionnaire!A:KQ,79,FALSE))</f>
        <v>#</v>
      </c>
    </row>
    <row r="9669" spans="1:3">
      <c r="A9669" t="s">
        <v>471</v>
      </c>
      <c r="B9669" t="str">
        <f>IF(ISBLANK(VLOOKUP(A9669,Questionnaire!A:KQ,79,FALSE)),"#",VLOOKUP(A9669,Questionnaire!A:KQ,79,FALSE))</f>
        <v>#</v>
      </c>
    </row>
    <row r="9670" spans="1:3">
      <c r="A9670" t="s">
        <v>473</v>
      </c>
      <c r="B9670" t="str">
        <f>IF(ISBLANK(VLOOKUP(A9670,Questionnaire!A:KQ,79,FALSE)),"#",VLOOKUP(A9670,Questionnaire!A:KQ,79,FALSE))</f>
        <v>#</v>
      </c>
    </row>
    <row r="9671" spans="1:3">
      <c r="A9671" t="s">
        <v>475</v>
      </c>
      <c r="B9671" t="str">
        <f>IF(ISBLANK(VLOOKUP(A9671,Questionnaire!A:KQ,79,FALSE)),"#",VLOOKUP(A9671,Questionnaire!A:KQ,79,FALSE))</f>
        <v>#</v>
      </c>
    </row>
    <row r="9672" spans="1:3">
      <c r="A9672" t="s">
        <v>185</v>
      </c>
      <c r="B9672" t="str">
        <f>IF(ISBLANK(VLOOKUP(A9672,Questionnaire!A:KQ,80,FALSE)),"#",VLOOKUP(A9672,Questionnaire!A:KQ,80,FALSE))</f>
        <v>#</v>
      </c>
      <c r="C9672">
        <v>77</v>
      </c>
    </row>
    <row r="9673" spans="1:3">
      <c r="A9673" t="s">
        <v>187</v>
      </c>
      <c r="B9673" t="str">
        <f>IF(ISNA(VLOOKUP(VLOOKUP(A9673,Questionnaire!A:KQ,80,FALSE),'CORA Encoding'!D:E,2,FALSE)),"#",VLOOKUP(VLOOKUP(A9673,Questionnaire!A:KQ,80,FALSE),'CORA Encoding'!D:E,2,FALSE))</f>
        <v>#</v>
      </c>
    </row>
    <row r="9674" spans="1:3">
      <c r="A9674" t="s">
        <v>189</v>
      </c>
      <c r="B9674" t="str">
        <f>IF(ISNA(VLOOKUP(VLOOKUP(A9674,Questionnaire!A:KQ,80,FALSE),'CORA Encoding'!G:H,2,FALSE)),"#",VLOOKUP(VLOOKUP(A9674,Questionnaire!A:KQ,80,FALSE),'CORA Encoding'!G:H,2,FALSE))</f>
        <v>#</v>
      </c>
    </row>
    <row r="9675" spans="1:3">
      <c r="A9675" t="s">
        <v>191</v>
      </c>
      <c r="B9675" t="str">
        <f>IF(ISNA(VLOOKUP(VLOOKUP(A9675,Questionnaire!A:KQ,80,FALSE),'Country List'!E:F,2,FALSE)),"#",VLOOKUP(VLOOKUP(A9675,Questionnaire!A:KQ,80,FALSE),'Country List'!E:F,2,FALSE))</f>
        <v>#</v>
      </c>
    </row>
    <row r="9676" spans="1:3">
      <c r="A9676" t="s">
        <v>193</v>
      </c>
      <c r="B9676" t="str">
        <f>IF(ISNA(VLOOKUP(VLOOKUP(A9676,Questionnaire!A:KQ,80,FALSE),'Industry List'!B:C,2,FALSE)),"#",VLOOKUP(VLOOKUP(A9676,Questionnaire!A:KQ,80,FALSE),'Industry List'!B:C,2,FALSE))</f>
        <v>#</v>
      </c>
    </row>
    <row r="9677" spans="1:3">
      <c r="A9677" t="s">
        <v>197</v>
      </c>
      <c r="B9677" t="str">
        <f>IF(ISBLANK(VLOOKUP(A9677,Questionnaire!A:KQ,80,FALSE)),"#",VLOOKUP(A9677,Questionnaire!A:KQ,80,FALSE))</f>
        <v>#</v>
      </c>
    </row>
    <row r="9678" spans="1:3">
      <c r="A9678" t="s">
        <v>201</v>
      </c>
      <c r="B9678" t="str">
        <f>IF(ISBLANK(VLOOKUP(A9678,Questionnaire!A:KQ,80,FALSE)),"#",VLOOKUP(A9678,Questionnaire!A:KQ,80,FALSE))</f>
        <v>#</v>
      </c>
    </row>
    <row r="9679" spans="1:3">
      <c r="A9679" t="s">
        <v>203</v>
      </c>
      <c r="B9679" t="str">
        <f>IF(ISNA(VLOOKUP(VLOOKUP(A9679,Questionnaire!A:KQ,80,FALSE),'CORA Encoding'!J:K,2,FALSE)),"#",VLOOKUP(VLOOKUP(A9679,Questionnaire!A:KQ,80,FALSE),'CORA Encoding'!J:K,2,FALSE))</f>
        <v>#</v>
      </c>
    </row>
    <row r="9680" spans="1:3">
      <c r="A9680" t="s">
        <v>208</v>
      </c>
      <c r="B9680" t="str">
        <f>IF(ISBLANK(VLOOKUP(A9680,Questionnaire!A:KQ,80,FALSE)),"#",VLOOKUP(A9680,Questionnaire!A:KQ,80,FALSE))</f>
        <v>#</v>
      </c>
    </row>
    <row r="9681" spans="1:2">
      <c r="A9681" t="s">
        <v>213</v>
      </c>
      <c r="B9681" t="str">
        <f>IF(ISBLANK(VLOOKUP(A9681,Questionnaire!A:KQ,80,FALSE)),"#",VLOOKUP(A9681,Questionnaire!A:KQ,80,FALSE))</f>
        <v>#</v>
      </c>
    </row>
    <row r="9682" spans="1:2">
      <c r="A9682" t="s">
        <v>215</v>
      </c>
      <c r="B9682" t="str">
        <f>IF(ISBLANK(VLOOKUP(A9682,Questionnaire!A:KQ,80,FALSE)),"#",VLOOKUP(A9682,Questionnaire!A:KQ,80,FALSE))</f>
        <v>#</v>
      </c>
    </row>
    <row r="9683" spans="1:2">
      <c r="A9683" t="s">
        <v>217</v>
      </c>
      <c r="B9683" t="str">
        <f>IF(ISBLANK(VLOOKUP(A9683,Questionnaire!A:KQ,80,FALSE)),"#",VLOOKUP(A9683,Questionnaire!A:KQ,80,FALSE))</f>
        <v>#</v>
      </c>
    </row>
    <row r="9684" spans="1:2">
      <c r="A9684" t="s">
        <v>219</v>
      </c>
      <c r="B9684" t="str">
        <f>IF(ISBLANK(VLOOKUP(A9684,Questionnaire!A:KQ,80,FALSE)),"#",VLOOKUP(A9684,Questionnaire!A:KQ,80,FALSE))</f>
        <v>#</v>
      </c>
    </row>
    <row r="9685" spans="1:2">
      <c r="A9685" t="s">
        <v>221</v>
      </c>
      <c r="B9685" t="str">
        <f>IF(ISBLANK(VLOOKUP(A9685,Questionnaire!A:KQ,80,FALSE)),"#",VLOOKUP(A9685,Questionnaire!A:KQ,80,FALSE))</f>
        <v>#</v>
      </c>
    </row>
    <row r="9686" spans="1:2">
      <c r="A9686" t="s">
        <v>223</v>
      </c>
      <c r="B9686" t="str">
        <f>IF(ISBLANK(VLOOKUP(A9686,Questionnaire!A:KQ,80,FALSE)),"#",VLOOKUP(A9686,Questionnaire!A:KQ,80,FALSE))</f>
        <v>#</v>
      </c>
    </row>
    <row r="9687" spans="1:2">
      <c r="A9687" t="s">
        <v>225</v>
      </c>
      <c r="B9687" t="str">
        <f>IF(ISBLANK(VLOOKUP(A9687,Questionnaire!A:KQ,80,FALSE)),"#",VLOOKUP(A9687,Questionnaire!A:KQ,80,FALSE))</f>
        <v>#</v>
      </c>
    </row>
    <row r="9688" spans="1:2">
      <c r="A9688" t="s">
        <v>227</v>
      </c>
      <c r="B9688" t="str">
        <f>IF(ISBLANK(VLOOKUP(A9688,Questionnaire!A:KQ,80,FALSE)),"#",VLOOKUP(A9688,Questionnaire!A:KQ,80,FALSE))</f>
        <v>#</v>
      </c>
    </row>
    <row r="9689" spans="1:2">
      <c r="A9689" t="s">
        <v>229</v>
      </c>
      <c r="B9689" t="str">
        <f>IF(ISBLANK(VLOOKUP(A9689,Questionnaire!A:KQ,80,FALSE)),"#",VLOOKUP(A9689,Questionnaire!A:KQ,80,FALSE))</f>
        <v>#</v>
      </c>
    </row>
    <row r="9690" spans="1:2">
      <c r="A9690" t="s">
        <v>231</v>
      </c>
      <c r="B9690" t="str">
        <f>IF(ISBLANK(VLOOKUP(A9690,Questionnaire!A:KQ,80,FALSE)),"#",VLOOKUP(A9690,Questionnaire!A:KQ,80,FALSE))</f>
        <v>#</v>
      </c>
    </row>
    <row r="9691" spans="1:2">
      <c r="A9691" t="s">
        <v>233</v>
      </c>
      <c r="B9691" t="str">
        <f>IF(ISBLANK(VLOOKUP(A9691,Questionnaire!A:KQ,80,FALSE)),"#",VLOOKUP(A9691,Questionnaire!A:KQ,80,FALSE))</f>
        <v>#</v>
      </c>
    </row>
    <row r="9692" spans="1:2">
      <c r="A9692" t="s">
        <v>235</v>
      </c>
      <c r="B9692" t="str">
        <f>IF(ISBLANK(VLOOKUP(A9692,Questionnaire!A:KQ,80,FALSE)),"#",VLOOKUP(A9692,Questionnaire!A:KQ,80,FALSE))</f>
        <v>#</v>
      </c>
    </row>
    <row r="9693" spans="1:2">
      <c r="A9693" t="s">
        <v>237</v>
      </c>
      <c r="B9693" t="str">
        <f>IF(ISBLANK(VLOOKUP(A9693,Questionnaire!A:KQ,80,FALSE)),"#",VLOOKUP(A9693,Questionnaire!A:KQ,80,FALSE))</f>
        <v>#</v>
      </c>
    </row>
    <row r="9694" spans="1:2">
      <c r="A9694" t="s">
        <v>239</v>
      </c>
      <c r="B9694" t="str">
        <f>IF(ISBLANK(VLOOKUP(A9694,Questionnaire!A:KQ,80,FALSE)),"#",VLOOKUP(A9694,Questionnaire!A:KQ,80,FALSE))</f>
        <v>#</v>
      </c>
    </row>
    <row r="9695" spans="1:2">
      <c r="A9695" t="s">
        <v>242</v>
      </c>
      <c r="B9695" t="str">
        <f>IF(ISBLANK(VLOOKUP(A9695,Questionnaire!A:KQ,80,FALSE)),"#",VLOOKUP(A9695,Questionnaire!A:KQ,80,FALSE))</f>
        <v>#</v>
      </c>
    </row>
    <row r="9696" spans="1:2">
      <c r="A9696" t="s">
        <v>245</v>
      </c>
      <c r="B9696" t="str">
        <f>IF(ISBLANK(VLOOKUP(A9696,Questionnaire!A:KQ,80,FALSE)),"#",VLOOKUP(A9696,Questionnaire!A:KQ,80,FALSE))</f>
        <v>#</v>
      </c>
    </row>
    <row r="9697" spans="1:2">
      <c r="A9697" t="s">
        <v>247</v>
      </c>
      <c r="B9697" t="str">
        <f>IF(ISBLANK(VLOOKUP(A9697,Questionnaire!A:KQ,80,FALSE)),"#",VLOOKUP(A9697,Questionnaire!A:KQ,80,FALSE))</f>
        <v>#</v>
      </c>
    </row>
    <row r="9698" spans="1:2">
      <c r="A9698" t="s">
        <v>249</v>
      </c>
      <c r="B9698" t="str">
        <f>IF(ISBLANK(VLOOKUP(A9698,Questionnaire!A:KQ,80,FALSE)),"#",VLOOKUP(A9698,Questionnaire!A:KQ,80,FALSE))</f>
        <v>#</v>
      </c>
    </row>
    <row r="9699" spans="1:2">
      <c r="A9699" t="s">
        <v>250</v>
      </c>
      <c r="B9699" t="str">
        <f>IF(ISBLANK(VLOOKUP(A9699,Questionnaire!A:KQ,80,FALSE)),"#",VLOOKUP(A9699,Questionnaire!A:KQ,80,FALSE))</f>
        <v>#</v>
      </c>
    </row>
    <row r="9700" spans="1:2">
      <c r="A9700" t="s">
        <v>252</v>
      </c>
      <c r="B9700" t="str">
        <f>IF(ISBLANK(VLOOKUP(A9700,Questionnaire!A:KQ,80,FALSE)),"#",VLOOKUP(A9700,Questionnaire!A:KQ,80,FALSE))</f>
        <v>#</v>
      </c>
    </row>
    <row r="9701" spans="1:2">
      <c r="A9701" t="s">
        <v>255</v>
      </c>
      <c r="B9701" t="str">
        <f>IF(ISBLANK(VLOOKUP(A9701,Questionnaire!A:KQ,80,FALSE)),"#",VLOOKUP(A9701,Questionnaire!A:KQ,80,FALSE))</f>
        <v>#</v>
      </c>
    </row>
    <row r="9702" spans="1:2">
      <c r="A9702" t="s">
        <v>258</v>
      </c>
      <c r="B9702" t="str">
        <f>IF(ISNA(VLOOKUP(VLOOKUP(A9702,Questionnaire!A:KQ,80,FALSE),'CORA Encoding'!M:N,2,FALSE)),"#",VLOOKUP(VLOOKUP(A9702,Questionnaire!A:KQ,80,FALSE),'CORA Encoding'!M:N,2,FALSE))</f>
        <v>#</v>
      </c>
    </row>
    <row r="9703" spans="1:2">
      <c r="A9703" t="s">
        <v>261</v>
      </c>
      <c r="B9703" t="str">
        <f>IF(ISBLANK(VLOOKUP(A9703,Questionnaire!A:KQ,80,FALSE)),"#",VLOOKUP(A9703,Questionnaire!A:KQ,80,FALSE))</f>
        <v>#</v>
      </c>
    </row>
    <row r="9704" spans="1:2">
      <c r="A9704" t="s">
        <v>263</v>
      </c>
      <c r="B9704" t="str">
        <f>IF(ISBLANK(VLOOKUP(A9704,Questionnaire!A:KQ,80,FALSE)),"#",VLOOKUP(A9704,Questionnaire!A:KQ,80,FALSE))</f>
        <v>#</v>
      </c>
    </row>
    <row r="9705" spans="1:2">
      <c r="A9705" t="s">
        <v>265</v>
      </c>
      <c r="B9705" t="str">
        <f>IF(ISBLANK(VLOOKUP(A9705,Questionnaire!A:KQ,80,FALSE)),"#",VLOOKUP(A9705,Questionnaire!A:KQ,80,FALSE))</f>
        <v>#</v>
      </c>
    </row>
    <row r="9706" spans="1:2">
      <c r="A9706" t="s">
        <v>267</v>
      </c>
      <c r="B9706" t="str">
        <f>IF(ISBLANK(VLOOKUP(A9706,Questionnaire!A:KQ,80,FALSE)),"#",VLOOKUP(A9706,Questionnaire!A:KQ,80,FALSE))</f>
        <v>#</v>
      </c>
    </row>
    <row r="9707" spans="1:2">
      <c r="A9707" t="s">
        <v>269</v>
      </c>
      <c r="B9707" t="str">
        <f>IF(ISBLANK(VLOOKUP(A9707,Questionnaire!A:KQ,80,FALSE)),"#",VLOOKUP(A9707,Questionnaire!A:KQ,80,FALSE))</f>
        <v>#</v>
      </c>
    </row>
    <row r="9708" spans="1:2">
      <c r="A9708" t="s">
        <v>274</v>
      </c>
      <c r="B9708" t="str">
        <f>IF(ISBLANK(VLOOKUP(A9708,Questionnaire!A:KQ,80,FALSE)),"#",VLOOKUP(A9708,Questionnaire!A:KQ,80,FALSE))</f>
        <v>#</v>
      </c>
    </row>
    <row r="9709" spans="1:2">
      <c r="A9709" t="s">
        <v>276</v>
      </c>
      <c r="B9709" t="str">
        <f>IF(ISBLANK(VLOOKUP(A9709,Questionnaire!A:KQ,80,FALSE)),"#",VLOOKUP(A9709,Questionnaire!A:KQ,80,FALSE))</f>
        <v>#</v>
      </c>
    </row>
    <row r="9710" spans="1:2">
      <c r="A9710" t="s">
        <v>278</v>
      </c>
      <c r="B9710" t="str">
        <f>IF(ISBLANK(VLOOKUP(A9710,Questionnaire!A:KQ,80,FALSE)),"#",VLOOKUP(A9710,Questionnaire!A:KQ,80,FALSE))</f>
        <v>#</v>
      </c>
    </row>
    <row r="9711" spans="1:2">
      <c r="A9711" t="s">
        <v>280</v>
      </c>
      <c r="B9711" t="str">
        <f>IF(ISBLANK(VLOOKUP(A9711,Questionnaire!A:KQ,80,FALSE)),"#",VLOOKUP(A9711,Questionnaire!A:KQ,80,FALSE))</f>
        <v>#</v>
      </c>
    </row>
    <row r="9712" spans="1:2">
      <c r="A9712" t="s">
        <v>282</v>
      </c>
      <c r="B9712" t="str">
        <f>IF(ISBLANK(VLOOKUP(A9712,Questionnaire!A:KQ,80,FALSE)),"#",VLOOKUP(A9712,Questionnaire!A:KQ,80,FALSE))</f>
        <v>#</v>
      </c>
    </row>
    <row r="9713" spans="1:2">
      <c r="A9713" t="s">
        <v>286</v>
      </c>
      <c r="B9713" t="str">
        <f>IF(ISBLANK(VLOOKUP(A9713,Questionnaire!A:KQ,80,FALSE)),"#",VLOOKUP(A9713,Questionnaire!A:KQ,80,FALSE))</f>
        <v>#</v>
      </c>
    </row>
    <row r="9714" spans="1:2">
      <c r="A9714" t="s">
        <v>288</v>
      </c>
      <c r="B9714" t="str">
        <f>IF(ISBLANK(VLOOKUP(A9714,Questionnaire!A:KQ,80,FALSE)),"#",VLOOKUP(A9714,Questionnaire!A:KQ,80,FALSE))</f>
        <v>#</v>
      </c>
    </row>
    <row r="9715" spans="1:2">
      <c r="A9715" t="s">
        <v>290</v>
      </c>
      <c r="B9715" t="str">
        <f>IF(ISBLANK(VLOOKUP(A9715,Questionnaire!A:KQ,80,FALSE)),"#",VLOOKUP(A9715,Questionnaire!A:KQ,80,FALSE))</f>
        <v>#</v>
      </c>
    </row>
    <row r="9716" spans="1:2">
      <c r="A9716" t="s">
        <v>292</v>
      </c>
      <c r="B9716" t="str">
        <f>IF(ISBLANK(VLOOKUP(A9716,Questionnaire!A:KQ,80,FALSE)),"#",VLOOKUP(A9716,Questionnaire!A:KQ,80,FALSE))</f>
        <v>#</v>
      </c>
    </row>
    <row r="9717" spans="1:2">
      <c r="A9717" t="s">
        <v>294</v>
      </c>
      <c r="B9717" t="str">
        <f>IF(ISBLANK(VLOOKUP(A9717,Questionnaire!A:KQ,80,FALSE)),"#",VLOOKUP(A9717,Questionnaire!A:KQ,80,FALSE))</f>
        <v>#</v>
      </c>
    </row>
    <row r="9718" spans="1:2">
      <c r="A9718" t="s">
        <v>296</v>
      </c>
      <c r="B9718" t="str">
        <f>IF(ISBLANK(VLOOKUP(A9718,Questionnaire!A:KQ,80,FALSE)),"#",VLOOKUP(A9718,Questionnaire!A:KQ,80,FALSE))</f>
        <v>#</v>
      </c>
    </row>
    <row r="9719" spans="1:2">
      <c r="A9719" t="s">
        <v>301</v>
      </c>
      <c r="B9719" t="str">
        <f>IF(ISBLANK(VLOOKUP(A9719,Questionnaire!A:KQ,80,FALSE)),"#",VLOOKUP(A9719,Questionnaire!A:KQ,80,FALSE))</f>
        <v>#</v>
      </c>
    </row>
    <row r="9720" spans="1:2">
      <c r="A9720" t="s">
        <v>303</v>
      </c>
      <c r="B9720" t="str">
        <f>IF(ISBLANK(VLOOKUP(A9720,Questionnaire!A:KQ,80,FALSE)),"#",VLOOKUP(A9720,Questionnaire!A:KQ,80,FALSE))</f>
        <v>#</v>
      </c>
    </row>
    <row r="9721" spans="1:2">
      <c r="A9721" t="s">
        <v>305</v>
      </c>
      <c r="B9721" t="str">
        <f>IF(ISBLANK(VLOOKUP(A9721,Questionnaire!A:KQ,80,FALSE)),"#",VLOOKUP(A9721,Questionnaire!A:KQ,80,FALSE))</f>
        <v>#</v>
      </c>
    </row>
    <row r="9722" spans="1:2">
      <c r="A9722" t="s">
        <v>307</v>
      </c>
      <c r="B9722" t="str">
        <f>IF(ISBLANK(VLOOKUP(A9722,Questionnaire!A:KQ,80,FALSE)),"#",VLOOKUP(A9722,Questionnaire!A:KQ,80,FALSE))</f>
        <v>#</v>
      </c>
    </row>
    <row r="9723" spans="1:2">
      <c r="A9723" t="s">
        <v>311</v>
      </c>
      <c r="B9723" t="str">
        <f>IF(ISBLANK(VLOOKUP(A9723,Questionnaire!A:KQ,80,FALSE)),"#",VLOOKUP(A9723,Questionnaire!A:KQ,80,FALSE))</f>
        <v>#</v>
      </c>
    </row>
    <row r="9724" spans="1:2">
      <c r="A9724" t="s">
        <v>313</v>
      </c>
      <c r="B9724" t="str">
        <f>IF(ISBLANK(VLOOKUP(A9724,Questionnaire!A:KQ,80,FALSE)),"#",VLOOKUP(A9724,Questionnaire!A:KQ,80,FALSE))</f>
        <v>#</v>
      </c>
    </row>
    <row r="9725" spans="1:2">
      <c r="A9725" t="s">
        <v>314</v>
      </c>
      <c r="B9725" t="str">
        <f>IF(ISBLANK(VLOOKUP(A9725,Questionnaire!A:KQ,80,FALSE)),"#",VLOOKUP(A9725,Questionnaire!A:KQ,80,FALSE))</f>
        <v>#</v>
      </c>
    </row>
    <row r="9726" spans="1:2">
      <c r="A9726" t="s">
        <v>315</v>
      </c>
      <c r="B9726" t="str">
        <f>IF(ISBLANK(VLOOKUP(A9726,Questionnaire!A:KQ,80,FALSE)),"#",VLOOKUP(A9726,Questionnaire!A:KQ,80,FALSE))</f>
        <v>#</v>
      </c>
    </row>
    <row r="9727" spans="1:2">
      <c r="A9727" t="s">
        <v>317</v>
      </c>
      <c r="B9727" t="str">
        <f>IF(ISBLANK(VLOOKUP(A9727,Questionnaire!A:KQ,80,FALSE)),"#",VLOOKUP(A9727,Questionnaire!A:KQ,80,FALSE))</f>
        <v>#</v>
      </c>
    </row>
    <row r="9728" spans="1:2">
      <c r="A9728" t="s">
        <v>319</v>
      </c>
      <c r="B9728" t="str">
        <f>IF(ISBLANK(VLOOKUP(A9728,Questionnaire!A:KQ,80,FALSE)),"#",VLOOKUP(A9728,Questionnaire!A:KQ,80,FALSE))</f>
        <v>#</v>
      </c>
    </row>
    <row r="9729" spans="1:2">
      <c r="A9729" t="s">
        <v>322</v>
      </c>
      <c r="B9729" t="str">
        <f>IF(ISBLANK(VLOOKUP(A9729,Questionnaire!A:KQ,80,FALSE)),"#",VLOOKUP(A9729,Questionnaire!A:KQ,80,FALSE))</f>
        <v>#</v>
      </c>
    </row>
    <row r="9730" spans="1:2">
      <c r="A9730" t="s">
        <v>326</v>
      </c>
      <c r="B9730" t="str">
        <f>IF(ISBLANK(VLOOKUP(A9730,Questionnaire!A:KQ,80,FALSE)),"#",VLOOKUP(A9730,Questionnaire!A:KQ,80,FALSE))</f>
        <v>#</v>
      </c>
    </row>
    <row r="9731" spans="1:2">
      <c r="A9731" t="s">
        <v>328</v>
      </c>
      <c r="B9731" t="str">
        <f>IF(ISBLANK(VLOOKUP(A9731,Questionnaire!A:KQ,80,FALSE)),"#",VLOOKUP(A9731,Questionnaire!A:KQ,80,FALSE))</f>
        <v>#</v>
      </c>
    </row>
    <row r="9732" spans="1:2">
      <c r="A9732" t="s">
        <v>332</v>
      </c>
      <c r="B9732" t="str">
        <f>IF(ISBLANK(VLOOKUP(A9732,Questionnaire!A:KQ,80,FALSE)),"#",VLOOKUP(A9732,Questionnaire!A:KQ,80,FALSE))</f>
        <v>#</v>
      </c>
    </row>
    <row r="9733" spans="1:2">
      <c r="A9733" t="s">
        <v>333</v>
      </c>
      <c r="B9733" t="str">
        <f>IF(ISBLANK(VLOOKUP(A9733,Questionnaire!A:KQ,80,FALSE)),"#",VLOOKUP(A9733,Questionnaire!A:KQ,80,FALSE))</f>
        <v>#</v>
      </c>
    </row>
    <row r="9734" spans="1:2">
      <c r="A9734" t="s">
        <v>334</v>
      </c>
      <c r="B9734" t="str">
        <f>IF(ISBLANK(VLOOKUP(A9734,Questionnaire!A:KQ,80,FALSE)),"#",VLOOKUP(A9734,Questionnaire!A:KQ,80,FALSE))</f>
        <v>#</v>
      </c>
    </row>
    <row r="9735" spans="1:2">
      <c r="A9735" t="s">
        <v>335</v>
      </c>
      <c r="B9735" t="str">
        <f>IF(ISBLANK(VLOOKUP(A9735,Questionnaire!A:KQ,80,FALSE)),"#",VLOOKUP(A9735,Questionnaire!A:KQ,80,FALSE))</f>
        <v>#</v>
      </c>
    </row>
    <row r="9736" spans="1:2">
      <c r="A9736" t="s">
        <v>336</v>
      </c>
      <c r="B9736" t="str">
        <f>IF(ISBLANK(VLOOKUP(A9736,Questionnaire!A:KQ,80,FALSE)),"#",VLOOKUP(A9736,Questionnaire!A:KQ,80,FALSE))</f>
        <v>#</v>
      </c>
    </row>
    <row r="9737" spans="1:2">
      <c r="A9737" t="s">
        <v>337</v>
      </c>
      <c r="B9737" t="str">
        <f>IF(ISBLANK(VLOOKUP(A9737,Questionnaire!A:KQ,80,FALSE)),"#",VLOOKUP(A9737,Questionnaire!A:KQ,80,FALSE))</f>
        <v>#</v>
      </c>
    </row>
    <row r="9738" spans="1:2">
      <c r="A9738" t="s">
        <v>338</v>
      </c>
      <c r="B9738" t="str">
        <f>IF(ISBLANK(VLOOKUP(A9738,Questionnaire!A:KQ,80,FALSE)),"#",VLOOKUP(A9738,Questionnaire!A:KQ,80,FALSE))</f>
        <v>#</v>
      </c>
    </row>
    <row r="9739" spans="1:2">
      <c r="A9739" t="s">
        <v>339</v>
      </c>
      <c r="B9739" t="str">
        <f>IF(ISBLANK(VLOOKUP(A9739,Questionnaire!A:KQ,80,FALSE)),"#",VLOOKUP(A9739,Questionnaire!A:KQ,80,FALSE))</f>
        <v>#</v>
      </c>
    </row>
    <row r="9740" spans="1:2">
      <c r="A9740" t="s">
        <v>340</v>
      </c>
      <c r="B9740" t="str">
        <f>IF(ISBLANK(VLOOKUP(A9740,Questionnaire!A:KQ,80,FALSE)),"#",VLOOKUP(A9740,Questionnaire!A:KQ,80,FALSE))</f>
        <v>#</v>
      </c>
    </row>
    <row r="9741" spans="1:2">
      <c r="A9741" t="s">
        <v>341</v>
      </c>
      <c r="B9741" t="str">
        <f>IF(ISBLANK(VLOOKUP(A9741,Questionnaire!A:KQ,80,FALSE)),"#",VLOOKUP(A9741,Questionnaire!A:KQ,80,FALSE))</f>
        <v>#</v>
      </c>
    </row>
    <row r="9742" spans="1:2">
      <c r="A9742" t="s">
        <v>342</v>
      </c>
      <c r="B9742" t="str">
        <f>IF(ISBLANK(VLOOKUP(A9742,Questionnaire!A:KQ,80,FALSE)),"#",VLOOKUP(A9742,Questionnaire!A:KQ,80,FALSE))</f>
        <v>#</v>
      </c>
    </row>
    <row r="9743" spans="1:2">
      <c r="A9743" t="s">
        <v>343</v>
      </c>
      <c r="B9743" t="str">
        <f>IF(ISBLANK(VLOOKUP(A9743,Questionnaire!A:KQ,80,FALSE)),"#",VLOOKUP(A9743,Questionnaire!A:KQ,80,FALSE))</f>
        <v>#</v>
      </c>
    </row>
    <row r="9744" spans="1:2">
      <c r="A9744" t="s">
        <v>344</v>
      </c>
      <c r="B9744" t="str">
        <f>IF(ISBLANK(VLOOKUP(A9744,Questionnaire!A:KQ,80,FALSE)),"#",VLOOKUP(A9744,Questionnaire!A:KQ,80,FALSE))</f>
        <v>#</v>
      </c>
    </row>
    <row r="9745" spans="1:2">
      <c r="A9745" t="s">
        <v>345</v>
      </c>
      <c r="B9745" t="str">
        <f>IF(ISBLANK(VLOOKUP(A9745,Questionnaire!A:KQ,80,FALSE)),"#",VLOOKUP(A9745,Questionnaire!A:KQ,80,FALSE))</f>
        <v>#</v>
      </c>
    </row>
    <row r="9746" spans="1:2">
      <c r="A9746" t="s">
        <v>348</v>
      </c>
      <c r="B9746" t="str">
        <f>IF(ISBLANK(VLOOKUP(A9746,Questionnaire!A:KQ,80,FALSE)),"#",VLOOKUP(A9746,Questionnaire!A:KQ,80,FALSE))</f>
        <v>#</v>
      </c>
    </row>
    <row r="9747" spans="1:2">
      <c r="A9747" t="s">
        <v>353</v>
      </c>
      <c r="B9747" t="str">
        <f>IF(ISBLANK(VLOOKUP(A9747,Questionnaire!A:KQ,80,FALSE)),"#",VLOOKUP(A9747,Questionnaire!A:KQ,80,FALSE))</f>
        <v>#</v>
      </c>
    </row>
    <row r="9748" spans="1:2">
      <c r="A9748" t="s">
        <v>354</v>
      </c>
      <c r="B9748" t="str">
        <f>IF(ISBLANK(VLOOKUP(A9748,Questionnaire!A:KQ,80,FALSE)),"#",VLOOKUP(A9748,Questionnaire!A:KQ,80,FALSE))</f>
        <v>#</v>
      </c>
    </row>
    <row r="9749" spans="1:2">
      <c r="A9749" t="s">
        <v>355</v>
      </c>
      <c r="B9749" t="str">
        <f>IF(ISBLANK(VLOOKUP(A9749,Questionnaire!A:KQ,80,FALSE)),"#",VLOOKUP(A9749,Questionnaire!A:KQ,80,FALSE))</f>
        <v>#</v>
      </c>
    </row>
    <row r="9750" spans="1:2">
      <c r="A9750" t="s">
        <v>356</v>
      </c>
      <c r="B9750" t="str">
        <f>IF(ISBLANK(VLOOKUP(A9750,Questionnaire!A:KQ,80,FALSE)),"#",VLOOKUP(A9750,Questionnaire!A:KQ,80,FALSE))</f>
        <v>#</v>
      </c>
    </row>
    <row r="9751" spans="1:2">
      <c r="A9751" t="s">
        <v>357</v>
      </c>
      <c r="B9751" t="str">
        <f>IF(ISBLANK(VLOOKUP(A9751,Questionnaire!A:KQ,80,FALSE)),"#",VLOOKUP(A9751,Questionnaire!A:KQ,80,FALSE))</f>
        <v>#</v>
      </c>
    </row>
    <row r="9752" spans="1:2">
      <c r="A9752" t="s">
        <v>360</v>
      </c>
      <c r="B9752" t="str">
        <f>IF(ISBLANK(VLOOKUP(A9752,Questionnaire!A:KQ,80,FALSE)),"#",VLOOKUP(A9752,Questionnaire!A:KQ,80,FALSE))</f>
        <v>#</v>
      </c>
    </row>
    <row r="9753" spans="1:2">
      <c r="A9753" t="s">
        <v>362</v>
      </c>
      <c r="B9753" t="str">
        <f>IF(ISBLANK(VLOOKUP(A9753,Questionnaire!A:KQ,80,FALSE)),"#",VLOOKUP(A9753,Questionnaire!A:KQ,80,FALSE))</f>
        <v>#</v>
      </c>
    </row>
    <row r="9754" spans="1:2">
      <c r="A9754" t="s">
        <v>363</v>
      </c>
      <c r="B9754" t="str">
        <f>IF(ISBLANK(VLOOKUP(A9754,Questionnaire!A:KQ,80,FALSE)),"#",VLOOKUP(A9754,Questionnaire!A:KQ,80,FALSE))</f>
        <v>#</v>
      </c>
    </row>
    <row r="9755" spans="1:2">
      <c r="A9755" t="s">
        <v>364</v>
      </c>
      <c r="B9755" t="str">
        <f>IF(ISBLANK(VLOOKUP(A9755,Questionnaire!A:KQ,80,FALSE)),"#",VLOOKUP(A9755,Questionnaire!A:KQ,80,FALSE))</f>
        <v>#</v>
      </c>
    </row>
    <row r="9756" spans="1:2">
      <c r="A9756" t="s">
        <v>365</v>
      </c>
      <c r="B9756" t="str">
        <f>IF(ISBLANK(VLOOKUP(A9756,Questionnaire!A:KQ,80,FALSE)),"#",VLOOKUP(A9756,Questionnaire!A:KQ,80,FALSE))</f>
        <v>#</v>
      </c>
    </row>
    <row r="9757" spans="1:2">
      <c r="A9757" t="s">
        <v>366</v>
      </c>
      <c r="B9757" t="str">
        <f>IF(ISBLANK(VLOOKUP(A9757,Questionnaire!A:KQ,80,FALSE)),"#",VLOOKUP(A9757,Questionnaire!A:KQ,80,FALSE))</f>
        <v>#</v>
      </c>
    </row>
    <row r="9758" spans="1:2">
      <c r="A9758" t="s">
        <v>371</v>
      </c>
      <c r="B9758" t="str">
        <f>IF(ISBLANK(VLOOKUP(A9758,Questionnaire!A:KQ,80,FALSE)),"#",VLOOKUP(A9758,Questionnaire!A:KQ,80,FALSE))</f>
        <v>#</v>
      </c>
    </row>
    <row r="9759" spans="1:2">
      <c r="A9759" t="s">
        <v>372</v>
      </c>
      <c r="B9759" t="str">
        <f>IF(ISBLANK(VLOOKUP(A9759,Questionnaire!A:KQ,80,FALSE)),"#",VLOOKUP(A9759,Questionnaire!A:KQ,80,FALSE))</f>
        <v>#</v>
      </c>
    </row>
    <row r="9760" spans="1:2">
      <c r="A9760" t="s">
        <v>373</v>
      </c>
      <c r="B9760" t="str">
        <f>IF(ISBLANK(VLOOKUP(A9760,Questionnaire!A:KQ,80,FALSE)),"#",VLOOKUP(A9760,Questionnaire!A:KQ,80,FALSE))</f>
        <v>#</v>
      </c>
    </row>
    <row r="9761" spans="1:2">
      <c r="A9761" t="s">
        <v>374</v>
      </c>
      <c r="B9761" t="str">
        <f>IF(ISBLANK(VLOOKUP(A9761,Questionnaire!A:KQ,80,FALSE)),"#",VLOOKUP(A9761,Questionnaire!A:KQ,80,FALSE))</f>
        <v>#</v>
      </c>
    </row>
    <row r="9762" spans="1:2">
      <c r="A9762" t="s">
        <v>377</v>
      </c>
      <c r="B9762" t="str">
        <f>IF(ISBLANK(VLOOKUP(A9762,Questionnaire!A:KQ,80,FALSE)),"#",VLOOKUP(A9762,Questionnaire!A:KQ,80,FALSE))</f>
        <v>#</v>
      </c>
    </row>
    <row r="9763" spans="1:2">
      <c r="A9763" t="s">
        <v>379</v>
      </c>
      <c r="B9763" t="str">
        <f>IF(ISBLANK(VLOOKUP(A9763,Questionnaire!A:KQ,80,FALSE)),"#",VLOOKUP(A9763,Questionnaire!A:KQ,80,FALSE))</f>
        <v>#</v>
      </c>
    </row>
    <row r="9764" spans="1:2">
      <c r="A9764" t="s">
        <v>380</v>
      </c>
      <c r="B9764" t="str">
        <f>IF(ISBLANK(VLOOKUP(A9764,Questionnaire!A:KQ,80,FALSE)),"#",VLOOKUP(A9764,Questionnaire!A:KQ,80,FALSE))</f>
        <v>#</v>
      </c>
    </row>
    <row r="9765" spans="1:2">
      <c r="A9765" t="s">
        <v>381</v>
      </c>
      <c r="B9765" t="str">
        <f>IF(ISBLANK(VLOOKUP(A9765,Questionnaire!A:KQ,80,FALSE)),"#",VLOOKUP(A9765,Questionnaire!A:KQ,80,FALSE))</f>
        <v>#</v>
      </c>
    </row>
    <row r="9766" spans="1:2">
      <c r="A9766" t="s">
        <v>382</v>
      </c>
      <c r="B9766" t="str">
        <f>IF(ISBLANK(VLOOKUP(A9766,Questionnaire!A:KQ,80,FALSE)),"#",VLOOKUP(A9766,Questionnaire!A:KQ,80,FALSE))</f>
        <v>#</v>
      </c>
    </row>
    <row r="9767" spans="1:2">
      <c r="A9767" t="s">
        <v>384</v>
      </c>
      <c r="B9767" t="str">
        <f>IF(ISBLANK(VLOOKUP(A9767,Questionnaire!A:KQ,80,FALSE)),"#",VLOOKUP(A9767,Questionnaire!A:KQ,80,FALSE))</f>
        <v>#</v>
      </c>
    </row>
    <row r="9768" spans="1:2">
      <c r="A9768" t="s">
        <v>387</v>
      </c>
      <c r="B9768" t="str">
        <f>IF(ISBLANK(VLOOKUP(A9768,Questionnaire!A:KQ,80,FALSE)),"#",VLOOKUP(A9768,Questionnaire!A:KQ,80,FALSE))</f>
        <v>#</v>
      </c>
    </row>
    <row r="9769" spans="1:2">
      <c r="A9769" t="s">
        <v>391</v>
      </c>
      <c r="B9769" t="str">
        <f>IF(ISBLANK(VLOOKUP(A9769,Questionnaire!A:KQ,80,FALSE)),"#",VLOOKUP(A9769,Questionnaire!A:KQ,80,FALSE))</f>
        <v>#</v>
      </c>
    </row>
    <row r="9770" spans="1:2">
      <c r="A9770" t="s">
        <v>393</v>
      </c>
      <c r="B9770" t="str">
        <f>IF(ISBLANK(VLOOKUP(A9770,Questionnaire!A:KQ,80,FALSE)),"#",VLOOKUP(A9770,Questionnaire!A:KQ,80,FALSE))</f>
        <v>#</v>
      </c>
    </row>
    <row r="9771" spans="1:2">
      <c r="A9771" t="s">
        <v>395</v>
      </c>
      <c r="B9771" t="str">
        <f>IF(ISBLANK(VLOOKUP(A9771,Questionnaire!A:KQ,80,FALSE)),"#",VLOOKUP(A9771,Questionnaire!A:KQ,80,FALSE))</f>
        <v>#</v>
      </c>
    </row>
    <row r="9772" spans="1:2">
      <c r="A9772" t="s">
        <v>398</v>
      </c>
      <c r="B9772" t="str">
        <f>IF(ISBLANK(VLOOKUP(A9772,Questionnaire!A:KQ,80,FALSE)),"#",VLOOKUP(A9772,Questionnaire!A:KQ,80,FALSE))</f>
        <v>#</v>
      </c>
    </row>
    <row r="9773" spans="1:2">
      <c r="A9773" t="s">
        <v>402</v>
      </c>
      <c r="B9773" t="str">
        <f>IF(ISBLANK(VLOOKUP(A9773,Questionnaire!A:KQ,80,FALSE)),"#",VLOOKUP(A9773,Questionnaire!A:KQ,80,FALSE))</f>
        <v>#</v>
      </c>
    </row>
    <row r="9774" spans="1:2">
      <c r="A9774" t="s">
        <v>405</v>
      </c>
      <c r="B9774" t="str">
        <f>IF(ISBLANK(VLOOKUP(A9774,Questionnaire!A:KQ,80,FALSE)),"#",VLOOKUP(A9774,Questionnaire!A:KQ,80,FALSE))</f>
        <v>#</v>
      </c>
    </row>
    <row r="9775" spans="1:2">
      <c r="A9775" t="s">
        <v>409</v>
      </c>
      <c r="B9775" t="str">
        <f>IF(ISBLANK(VLOOKUP(A9775,Questionnaire!A:KQ,80,FALSE)),"#",VLOOKUP(A9775,Questionnaire!A:KQ,80,FALSE))</f>
        <v>#</v>
      </c>
    </row>
    <row r="9776" spans="1:2">
      <c r="A9776" t="s">
        <v>412</v>
      </c>
      <c r="B9776" t="str">
        <f>IF(ISBLANK(VLOOKUP(A9776,Questionnaire!A:KQ,80,FALSE)),"#",VLOOKUP(A9776,Questionnaire!A:KQ,80,FALSE))</f>
        <v>#</v>
      </c>
    </row>
    <row r="9777" spans="1:2">
      <c r="A9777" t="s">
        <v>415</v>
      </c>
      <c r="B9777" t="str">
        <f>IF(ISBLANK(VLOOKUP(A9777,Questionnaire!A:KQ,80,FALSE)),"#",VLOOKUP(A9777,Questionnaire!A:KQ,80,FALSE))</f>
        <v>#</v>
      </c>
    </row>
    <row r="9778" spans="1:2">
      <c r="A9778" t="s">
        <v>418</v>
      </c>
      <c r="B9778" t="str">
        <f>IF(ISBLANK(VLOOKUP(A9778,Questionnaire!A:KQ,80,FALSE)),"#",VLOOKUP(A9778,Questionnaire!A:KQ,80,FALSE))</f>
        <v>#</v>
      </c>
    </row>
    <row r="9779" spans="1:2">
      <c r="A9779" t="s">
        <v>421</v>
      </c>
      <c r="B9779" t="str">
        <f>IF(ISBLANK(VLOOKUP(A9779,Questionnaire!A:KQ,80,FALSE)),"#",VLOOKUP(A9779,Questionnaire!A:KQ,80,FALSE))</f>
        <v>#</v>
      </c>
    </row>
    <row r="9780" spans="1:2">
      <c r="A9780" t="s">
        <v>424</v>
      </c>
      <c r="B9780" t="str">
        <f>IF(ISBLANK(VLOOKUP(A9780,Questionnaire!A:KQ,80,FALSE)),"#",VLOOKUP(A9780,Questionnaire!A:KQ,80,FALSE))</f>
        <v>#</v>
      </c>
    </row>
    <row r="9781" spans="1:2">
      <c r="A9781" t="s">
        <v>429</v>
      </c>
      <c r="B9781" t="str">
        <f>IF(ISBLANK(VLOOKUP(A9781,Questionnaire!A:KQ,80,FALSE)),"#",VLOOKUP(A9781,Questionnaire!A:KQ,80,FALSE))</f>
        <v>#</v>
      </c>
    </row>
    <row r="9782" spans="1:2">
      <c r="A9782" t="s">
        <v>432</v>
      </c>
      <c r="B9782" t="str">
        <f>IF(ISBLANK(VLOOKUP(A9782,Questionnaire!A:KQ,80,FALSE)),"#",VLOOKUP(A9782,Questionnaire!A:KQ,80,FALSE))</f>
        <v>#</v>
      </c>
    </row>
    <row r="9783" spans="1:2">
      <c r="A9783" t="s">
        <v>435</v>
      </c>
      <c r="B9783" t="str">
        <f>IF(ISBLANK(VLOOKUP(A9783,Questionnaire!A:KQ,80,FALSE)),"#",VLOOKUP(A9783,Questionnaire!A:KQ,80,FALSE))</f>
        <v>#</v>
      </c>
    </row>
    <row r="9784" spans="1:2">
      <c r="A9784" t="s">
        <v>437</v>
      </c>
      <c r="B9784" t="str">
        <f>IF(ISBLANK(VLOOKUP(A9784,Questionnaire!A:KQ,80,FALSE)),"#",VLOOKUP(A9784,Questionnaire!A:KQ,80,FALSE))</f>
        <v>#</v>
      </c>
    </row>
    <row r="9785" spans="1:2">
      <c r="A9785" t="s">
        <v>439</v>
      </c>
      <c r="B9785" t="str">
        <f>IF(ISBLANK(VLOOKUP(A9785,Questionnaire!A:KQ,80,FALSE)),"#",VLOOKUP(A9785,Questionnaire!A:KQ,80,FALSE))</f>
        <v>#</v>
      </c>
    </row>
    <row r="9786" spans="1:2">
      <c r="A9786" t="s">
        <v>442</v>
      </c>
      <c r="B9786" t="str">
        <f>IF(ISBLANK(VLOOKUP(A9786,Questionnaire!A:KQ,80,FALSE)),"#",VLOOKUP(A9786,Questionnaire!A:KQ,80,FALSE))</f>
        <v>#</v>
      </c>
    </row>
    <row r="9787" spans="1:2">
      <c r="A9787" t="s">
        <v>445</v>
      </c>
      <c r="B9787" t="str">
        <f>IF(ISBLANK(VLOOKUP(A9787,Questionnaire!A:KQ,80,FALSE)),"#",VLOOKUP(A9787,Questionnaire!A:KQ,80,FALSE))</f>
        <v>#</v>
      </c>
    </row>
    <row r="9788" spans="1:2">
      <c r="A9788" t="s">
        <v>448</v>
      </c>
      <c r="B9788" t="str">
        <f>IF(ISBLANK(VLOOKUP(A9788,Questionnaire!A:KQ,80,FALSE)),"#",VLOOKUP(A9788,Questionnaire!A:KQ,80,FALSE))</f>
        <v>#</v>
      </c>
    </row>
    <row r="9789" spans="1:2">
      <c r="A9789" t="s">
        <v>452</v>
      </c>
      <c r="B9789" t="str">
        <f>IF(ISBLANK(VLOOKUP(A9789,Questionnaire!A:KQ,80,FALSE)),"#",VLOOKUP(A9789,Questionnaire!A:KQ,80,FALSE))</f>
        <v>#</v>
      </c>
    </row>
    <row r="9790" spans="1:2">
      <c r="A9790" t="s">
        <v>455</v>
      </c>
      <c r="B9790" t="str">
        <f>IF(ISBLANK(VLOOKUP(A9790,Questionnaire!A:KQ,80,FALSE)),"#",VLOOKUP(A9790,Questionnaire!A:KQ,80,FALSE))</f>
        <v>#</v>
      </c>
    </row>
    <row r="9791" spans="1:2">
      <c r="A9791" t="s">
        <v>458</v>
      </c>
      <c r="B9791" t="str">
        <f>IF(ISBLANK(VLOOKUP(A9791,Questionnaire!A:KQ,80,FALSE)),"#",VLOOKUP(A9791,Questionnaire!A:KQ,80,FALSE))</f>
        <v>#</v>
      </c>
    </row>
    <row r="9792" spans="1:2">
      <c r="A9792" t="s">
        <v>461</v>
      </c>
      <c r="B9792" t="str">
        <f>IF(ISBLANK(VLOOKUP(A9792,Questionnaire!A:KQ,80,FALSE)),"#",VLOOKUP(A9792,Questionnaire!A:KQ,80,FALSE))</f>
        <v>#</v>
      </c>
    </row>
    <row r="9793" spans="1:3">
      <c r="A9793" t="s">
        <v>465</v>
      </c>
      <c r="B9793" t="str">
        <f>IF(ISBLANK(VLOOKUP(A9793,Questionnaire!A:KQ,80,FALSE)),"#",VLOOKUP(A9793,Questionnaire!A:KQ,80,FALSE))</f>
        <v>#</v>
      </c>
    </row>
    <row r="9794" spans="1:3">
      <c r="A9794" t="s">
        <v>467</v>
      </c>
      <c r="B9794" t="str">
        <f>IF(ISBLANK(VLOOKUP(A9794,Questionnaire!A:KQ,80,FALSE)),"#",VLOOKUP(A9794,Questionnaire!A:KQ,80,FALSE))</f>
        <v>#</v>
      </c>
    </row>
    <row r="9795" spans="1:3">
      <c r="A9795" t="s">
        <v>469</v>
      </c>
      <c r="B9795" t="str">
        <f>IF(ISBLANK(VLOOKUP(A9795,Questionnaire!A:KQ,80,FALSE)),"#",VLOOKUP(A9795,Questionnaire!A:KQ,80,FALSE))</f>
        <v>#</v>
      </c>
    </row>
    <row r="9796" spans="1:3">
      <c r="A9796" t="s">
        <v>471</v>
      </c>
      <c r="B9796" t="str">
        <f>IF(ISBLANK(VLOOKUP(A9796,Questionnaire!A:KQ,80,FALSE)),"#",VLOOKUP(A9796,Questionnaire!A:KQ,80,FALSE))</f>
        <v>#</v>
      </c>
    </row>
    <row r="9797" spans="1:3">
      <c r="A9797" t="s">
        <v>473</v>
      </c>
      <c r="B9797" t="str">
        <f>IF(ISBLANK(VLOOKUP(A9797,Questionnaire!A:KQ,80,FALSE)),"#",VLOOKUP(A9797,Questionnaire!A:KQ,80,FALSE))</f>
        <v>#</v>
      </c>
    </row>
    <row r="9798" spans="1:3">
      <c r="A9798" t="s">
        <v>475</v>
      </c>
      <c r="B9798" t="str">
        <f>IF(ISBLANK(VLOOKUP(A9798,Questionnaire!A:KQ,80,FALSE)),"#",VLOOKUP(A9798,Questionnaire!A:KQ,80,FALSE))</f>
        <v>#</v>
      </c>
    </row>
    <row r="9799" spans="1:3">
      <c r="A9799" t="s">
        <v>185</v>
      </c>
      <c r="B9799" t="str">
        <f>IF(ISBLANK(VLOOKUP(A9799,Questionnaire!A:KQ,81,FALSE)),"#",VLOOKUP(A9799,Questionnaire!A:KQ,81,FALSE))</f>
        <v>#</v>
      </c>
      <c r="C9799">
        <v>78</v>
      </c>
    </row>
    <row r="9800" spans="1:3">
      <c r="A9800" t="s">
        <v>187</v>
      </c>
      <c r="B9800" t="str">
        <f>IF(ISNA(VLOOKUP(VLOOKUP(A9800,Questionnaire!A:KQ,81,FALSE),'CORA Encoding'!D:E,2,FALSE)),"#",VLOOKUP(VLOOKUP(A9800,Questionnaire!A:KQ,81,FALSE),'CORA Encoding'!D:E,2,FALSE))</f>
        <v>#</v>
      </c>
    </row>
    <row r="9801" spans="1:3">
      <c r="A9801" t="s">
        <v>189</v>
      </c>
      <c r="B9801" t="str">
        <f>IF(ISNA(VLOOKUP(VLOOKUP(A9801,Questionnaire!A:KQ,81,FALSE),'CORA Encoding'!G:H,2,FALSE)),"#",VLOOKUP(VLOOKUP(A9801,Questionnaire!A:KQ,81,FALSE),'CORA Encoding'!G:H,2,FALSE))</f>
        <v>#</v>
      </c>
    </row>
    <row r="9802" spans="1:3">
      <c r="A9802" t="s">
        <v>191</v>
      </c>
      <c r="B9802" t="str">
        <f>IF(ISNA(VLOOKUP(VLOOKUP(A9802,Questionnaire!A:KQ,81,FALSE),'Country List'!E:F,2,FALSE)),"#",VLOOKUP(VLOOKUP(A9802,Questionnaire!A:KQ,81,FALSE),'Country List'!E:F,2,FALSE))</f>
        <v>#</v>
      </c>
    </row>
    <row r="9803" spans="1:3">
      <c r="A9803" t="s">
        <v>193</v>
      </c>
      <c r="B9803" t="str">
        <f>IF(ISNA(VLOOKUP(VLOOKUP(A9803,Questionnaire!A:KQ,81,FALSE),'Industry List'!B:C,2,FALSE)),"#",VLOOKUP(VLOOKUP(A9803,Questionnaire!A:KQ,81,FALSE),'Industry List'!B:C,2,FALSE))</f>
        <v>#</v>
      </c>
    </row>
    <row r="9804" spans="1:3">
      <c r="A9804" t="s">
        <v>197</v>
      </c>
      <c r="B9804" t="str">
        <f>IF(ISBLANK(VLOOKUP(A9804,Questionnaire!A:KQ,81,FALSE)),"#",VLOOKUP(A9804,Questionnaire!A:KQ,81,FALSE))</f>
        <v>#</v>
      </c>
    </row>
    <row r="9805" spans="1:3">
      <c r="A9805" t="s">
        <v>201</v>
      </c>
      <c r="B9805" t="str">
        <f>IF(ISBLANK(VLOOKUP(A9805,Questionnaire!A:KQ,81,FALSE)),"#",VLOOKUP(A9805,Questionnaire!A:KQ,81,FALSE))</f>
        <v>#</v>
      </c>
    </row>
    <row r="9806" spans="1:3">
      <c r="A9806" t="s">
        <v>203</v>
      </c>
      <c r="B9806" t="str">
        <f>IF(ISNA(VLOOKUP(VLOOKUP(A9806,Questionnaire!A:KQ,81,FALSE),'CORA Encoding'!J:K,2,FALSE)),"#",VLOOKUP(VLOOKUP(A9806,Questionnaire!A:KQ,81,FALSE),'CORA Encoding'!J:K,2,FALSE))</f>
        <v>#</v>
      </c>
    </row>
    <row r="9807" spans="1:3">
      <c r="A9807" t="s">
        <v>208</v>
      </c>
      <c r="B9807" t="str">
        <f>IF(ISBLANK(VLOOKUP(A9807,Questionnaire!A:KQ,81,FALSE)),"#",VLOOKUP(A9807,Questionnaire!A:KQ,81,FALSE))</f>
        <v>#</v>
      </c>
    </row>
    <row r="9808" spans="1:3">
      <c r="A9808" t="s">
        <v>213</v>
      </c>
      <c r="B9808" t="str">
        <f>IF(ISBLANK(VLOOKUP(A9808,Questionnaire!A:KQ,81,FALSE)),"#",VLOOKUP(A9808,Questionnaire!A:KQ,81,FALSE))</f>
        <v>#</v>
      </c>
    </row>
    <row r="9809" spans="1:2">
      <c r="A9809" t="s">
        <v>215</v>
      </c>
      <c r="B9809" t="str">
        <f>IF(ISBLANK(VLOOKUP(A9809,Questionnaire!A:KQ,81,FALSE)),"#",VLOOKUP(A9809,Questionnaire!A:KQ,81,FALSE))</f>
        <v>#</v>
      </c>
    </row>
    <row r="9810" spans="1:2">
      <c r="A9810" t="s">
        <v>217</v>
      </c>
      <c r="B9810" t="str">
        <f>IF(ISBLANK(VLOOKUP(A9810,Questionnaire!A:KQ,81,FALSE)),"#",VLOOKUP(A9810,Questionnaire!A:KQ,81,FALSE))</f>
        <v>#</v>
      </c>
    </row>
    <row r="9811" spans="1:2">
      <c r="A9811" t="s">
        <v>219</v>
      </c>
      <c r="B9811" t="str">
        <f>IF(ISBLANK(VLOOKUP(A9811,Questionnaire!A:KQ,81,FALSE)),"#",VLOOKUP(A9811,Questionnaire!A:KQ,81,FALSE))</f>
        <v>#</v>
      </c>
    </row>
    <row r="9812" spans="1:2">
      <c r="A9812" t="s">
        <v>221</v>
      </c>
      <c r="B9812" t="str">
        <f>IF(ISBLANK(VLOOKUP(A9812,Questionnaire!A:KQ,81,FALSE)),"#",VLOOKUP(A9812,Questionnaire!A:KQ,81,FALSE))</f>
        <v>#</v>
      </c>
    </row>
    <row r="9813" spans="1:2">
      <c r="A9813" t="s">
        <v>223</v>
      </c>
      <c r="B9813" t="str">
        <f>IF(ISBLANK(VLOOKUP(A9813,Questionnaire!A:KQ,81,FALSE)),"#",VLOOKUP(A9813,Questionnaire!A:KQ,81,FALSE))</f>
        <v>#</v>
      </c>
    </row>
    <row r="9814" spans="1:2">
      <c r="A9814" t="s">
        <v>225</v>
      </c>
      <c r="B9814" t="str">
        <f>IF(ISBLANK(VLOOKUP(A9814,Questionnaire!A:KQ,81,FALSE)),"#",VLOOKUP(A9814,Questionnaire!A:KQ,81,FALSE))</f>
        <v>#</v>
      </c>
    </row>
    <row r="9815" spans="1:2">
      <c r="A9815" t="s">
        <v>227</v>
      </c>
      <c r="B9815" t="str">
        <f>IF(ISBLANK(VLOOKUP(A9815,Questionnaire!A:KQ,81,FALSE)),"#",VLOOKUP(A9815,Questionnaire!A:KQ,81,FALSE))</f>
        <v>#</v>
      </c>
    </row>
    <row r="9816" spans="1:2">
      <c r="A9816" t="s">
        <v>229</v>
      </c>
      <c r="B9816" t="str">
        <f>IF(ISBLANK(VLOOKUP(A9816,Questionnaire!A:KQ,81,FALSE)),"#",VLOOKUP(A9816,Questionnaire!A:KQ,81,FALSE))</f>
        <v>#</v>
      </c>
    </row>
    <row r="9817" spans="1:2">
      <c r="A9817" t="s">
        <v>231</v>
      </c>
      <c r="B9817" t="str">
        <f>IF(ISBLANK(VLOOKUP(A9817,Questionnaire!A:KQ,81,FALSE)),"#",VLOOKUP(A9817,Questionnaire!A:KQ,81,FALSE))</f>
        <v>#</v>
      </c>
    </row>
    <row r="9818" spans="1:2">
      <c r="A9818" t="s">
        <v>233</v>
      </c>
      <c r="B9818" t="str">
        <f>IF(ISBLANK(VLOOKUP(A9818,Questionnaire!A:KQ,81,FALSE)),"#",VLOOKUP(A9818,Questionnaire!A:KQ,81,FALSE))</f>
        <v>#</v>
      </c>
    </row>
    <row r="9819" spans="1:2">
      <c r="A9819" t="s">
        <v>235</v>
      </c>
      <c r="B9819" t="str">
        <f>IF(ISBLANK(VLOOKUP(A9819,Questionnaire!A:KQ,81,FALSE)),"#",VLOOKUP(A9819,Questionnaire!A:KQ,81,FALSE))</f>
        <v>#</v>
      </c>
    </row>
    <row r="9820" spans="1:2">
      <c r="A9820" t="s">
        <v>237</v>
      </c>
      <c r="B9820" t="str">
        <f>IF(ISBLANK(VLOOKUP(A9820,Questionnaire!A:KQ,81,FALSE)),"#",VLOOKUP(A9820,Questionnaire!A:KQ,81,FALSE))</f>
        <v>#</v>
      </c>
    </row>
    <row r="9821" spans="1:2">
      <c r="A9821" t="s">
        <v>239</v>
      </c>
      <c r="B9821" t="str">
        <f>IF(ISBLANK(VLOOKUP(A9821,Questionnaire!A:KQ,81,FALSE)),"#",VLOOKUP(A9821,Questionnaire!A:KQ,81,FALSE))</f>
        <v>#</v>
      </c>
    </row>
    <row r="9822" spans="1:2">
      <c r="A9822" t="s">
        <v>242</v>
      </c>
      <c r="B9822" t="str">
        <f>IF(ISBLANK(VLOOKUP(A9822,Questionnaire!A:KQ,81,FALSE)),"#",VLOOKUP(A9822,Questionnaire!A:KQ,81,FALSE))</f>
        <v>#</v>
      </c>
    </row>
    <row r="9823" spans="1:2">
      <c r="A9823" t="s">
        <v>245</v>
      </c>
      <c r="B9823" t="str">
        <f>IF(ISBLANK(VLOOKUP(A9823,Questionnaire!A:KQ,81,FALSE)),"#",VLOOKUP(A9823,Questionnaire!A:KQ,81,FALSE))</f>
        <v>#</v>
      </c>
    </row>
    <row r="9824" spans="1:2">
      <c r="A9824" t="s">
        <v>247</v>
      </c>
      <c r="B9824" t="str">
        <f>IF(ISBLANK(VLOOKUP(A9824,Questionnaire!A:KQ,81,FALSE)),"#",VLOOKUP(A9824,Questionnaire!A:KQ,81,FALSE))</f>
        <v>#</v>
      </c>
    </row>
    <row r="9825" spans="1:2">
      <c r="A9825" t="s">
        <v>249</v>
      </c>
      <c r="B9825" t="str">
        <f>IF(ISBLANK(VLOOKUP(A9825,Questionnaire!A:KQ,81,FALSE)),"#",VLOOKUP(A9825,Questionnaire!A:KQ,81,FALSE))</f>
        <v>#</v>
      </c>
    </row>
    <row r="9826" spans="1:2">
      <c r="A9826" t="s">
        <v>250</v>
      </c>
      <c r="B9826" t="str">
        <f>IF(ISBLANK(VLOOKUP(A9826,Questionnaire!A:KQ,81,FALSE)),"#",VLOOKUP(A9826,Questionnaire!A:KQ,81,FALSE))</f>
        <v>#</v>
      </c>
    </row>
    <row r="9827" spans="1:2">
      <c r="A9827" t="s">
        <v>252</v>
      </c>
      <c r="B9827" t="str">
        <f>IF(ISBLANK(VLOOKUP(A9827,Questionnaire!A:KQ,81,FALSE)),"#",VLOOKUP(A9827,Questionnaire!A:KQ,81,FALSE))</f>
        <v>#</v>
      </c>
    </row>
    <row r="9828" spans="1:2">
      <c r="A9828" t="s">
        <v>255</v>
      </c>
      <c r="B9828" t="str">
        <f>IF(ISBLANK(VLOOKUP(A9828,Questionnaire!A:KQ,81,FALSE)),"#",VLOOKUP(A9828,Questionnaire!A:KQ,81,FALSE))</f>
        <v>#</v>
      </c>
    </row>
    <row r="9829" spans="1:2">
      <c r="A9829" t="s">
        <v>258</v>
      </c>
      <c r="B9829" t="str">
        <f>IF(ISNA(VLOOKUP(VLOOKUP(A9829,Questionnaire!A:KQ,81,FALSE),'CORA Encoding'!M:N,2,FALSE)),"#",VLOOKUP(VLOOKUP(A9829,Questionnaire!A:KQ,81,FALSE),'CORA Encoding'!M:N,2,FALSE))</f>
        <v>#</v>
      </c>
    </row>
    <row r="9830" spans="1:2">
      <c r="A9830" t="s">
        <v>261</v>
      </c>
      <c r="B9830" t="str">
        <f>IF(ISBLANK(VLOOKUP(A9830,Questionnaire!A:KQ,81,FALSE)),"#",VLOOKUP(A9830,Questionnaire!A:KQ,81,FALSE))</f>
        <v>#</v>
      </c>
    </row>
    <row r="9831" spans="1:2">
      <c r="A9831" t="s">
        <v>263</v>
      </c>
      <c r="B9831" t="str">
        <f>IF(ISBLANK(VLOOKUP(A9831,Questionnaire!A:KQ,81,FALSE)),"#",VLOOKUP(A9831,Questionnaire!A:KQ,81,FALSE))</f>
        <v>#</v>
      </c>
    </row>
    <row r="9832" spans="1:2">
      <c r="A9832" t="s">
        <v>265</v>
      </c>
      <c r="B9832" t="str">
        <f>IF(ISBLANK(VLOOKUP(A9832,Questionnaire!A:KQ,81,FALSE)),"#",VLOOKUP(A9832,Questionnaire!A:KQ,81,FALSE))</f>
        <v>#</v>
      </c>
    </row>
    <row r="9833" spans="1:2">
      <c r="A9833" t="s">
        <v>267</v>
      </c>
      <c r="B9833" t="str">
        <f>IF(ISBLANK(VLOOKUP(A9833,Questionnaire!A:KQ,81,FALSE)),"#",VLOOKUP(A9833,Questionnaire!A:KQ,81,FALSE))</f>
        <v>#</v>
      </c>
    </row>
    <row r="9834" spans="1:2">
      <c r="A9834" t="s">
        <v>269</v>
      </c>
      <c r="B9834" t="str">
        <f>IF(ISBLANK(VLOOKUP(A9834,Questionnaire!A:KQ,81,FALSE)),"#",VLOOKUP(A9834,Questionnaire!A:KQ,81,FALSE))</f>
        <v>#</v>
      </c>
    </row>
    <row r="9835" spans="1:2">
      <c r="A9835" t="s">
        <v>274</v>
      </c>
      <c r="B9835" t="str">
        <f>IF(ISBLANK(VLOOKUP(A9835,Questionnaire!A:KQ,81,FALSE)),"#",VLOOKUP(A9835,Questionnaire!A:KQ,81,FALSE))</f>
        <v>#</v>
      </c>
    </row>
    <row r="9836" spans="1:2">
      <c r="A9836" t="s">
        <v>276</v>
      </c>
      <c r="B9836" t="str">
        <f>IF(ISBLANK(VLOOKUP(A9836,Questionnaire!A:KQ,81,FALSE)),"#",VLOOKUP(A9836,Questionnaire!A:KQ,81,FALSE))</f>
        <v>#</v>
      </c>
    </row>
    <row r="9837" spans="1:2">
      <c r="A9837" t="s">
        <v>278</v>
      </c>
      <c r="B9837" t="str">
        <f>IF(ISBLANK(VLOOKUP(A9837,Questionnaire!A:KQ,81,FALSE)),"#",VLOOKUP(A9837,Questionnaire!A:KQ,81,FALSE))</f>
        <v>#</v>
      </c>
    </row>
    <row r="9838" spans="1:2">
      <c r="A9838" t="s">
        <v>280</v>
      </c>
      <c r="B9838" t="str">
        <f>IF(ISBLANK(VLOOKUP(A9838,Questionnaire!A:KQ,81,FALSE)),"#",VLOOKUP(A9838,Questionnaire!A:KQ,81,FALSE))</f>
        <v>#</v>
      </c>
    </row>
    <row r="9839" spans="1:2">
      <c r="A9839" t="s">
        <v>282</v>
      </c>
      <c r="B9839" t="str">
        <f>IF(ISBLANK(VLOOKUP(A9839,Questionnaire!A:KQ,81,FALSE)),"#",VLOOKUP(A9839,Questionnaire!A:KQ,81,FALSE))</f>
        <v>#</v>
      </c>
    </row>
    <row r="9840" spans="1:2">
      <c r="A9840" t="s">
        <v>286</v>
      </c>
      <c r="B9840" t="str">
        <f>IF(ISBLANK(VLOOKUP(A9840,Questionnaire!A:KQ,81,FALSE)),"#",VLOOKUP(A9840,Questionnaire!A:KQ,81,FALSE))</f>
        <v>#</v>
      </c>
    </row>
    <row r="9841" spans="1:2">
      <c r="A9841" t="s">
        <v>288</v>
      </c>
      <c r="B9841" t="str">
        <f>IF(ISBLANK(VLOOKUP(A9841,Questionnaire!A:KQ,81,FALSE)),"#",VLOOKUP(A9841,Questionnaire!A:KQ,81,FALSE))</f>
        <v>#</v>
      </c>
    </row>
    <row r="9842" spans="1:2">
      <c r="A9842" t="s">
        <v>290</v>
      </c>
      <c r="B9842" t="str">
        <f>IF(ISBLANK(VLOOKUP(A9842,Questionnaire!A:KQ,81,FALSE)),"#",VLOOKUP(A9842,Questionnaire!A:KQ,81,FALSE))</f>
        <v>#</v>
      </c>
    </row>
    <row r="9843" spans="1:2">
      <c r="A9843" t="s">
        <v>292</v>
      </c>
      <c r="B9843" t="str">
        <f>IF(ISBLANK(VLOOKUP(A9843,Questionnaire!A:KQ,81,FALSE)),"#",VLOOKUP(A9843,Questionnaire!A:KQ,81,FALSE))</f>
        <v>#</v>
      </c>
    </row>
    <row r="9844" spans="1:2">
      <c r="A9844" t="s">
        <v>294</v>
      </c>
      <c r="B9844" t="str">
        <f>IF(ISBLANK(VLOOKUP(A9844,Questionnaire!A:KQ,81,FALSE)),"#",VLOOKUP(A9844,Questionnaire!A:KQ,81,FALSE))</f>
        <v>#</v>
      </c>
    </row>
    <row r="9845" spans="1:2">
      <c r="A9845" t="s">
        <v>296</v>
      </c>
      <c r="B9845" t="str">
        <f>IF(ISBLANK(VLOOKUP(A9845,Questionnaire!A:KQ,81,FALSE)),"#",VLOOKUP(A9845,Questionnaire!A:KQ,81,FALSE))</f>
        <v>#</v>
      </c>
    </row>
    <row r="9846" spans="1:2">
      <c r="A9846" t="s">
        <v>301</v>
      </c>
      <c r="B9846" t="str">
        <f>IF(ISBLANK(VLOOKUP(A9846,Questionnaire!A:KQ,81,FALSE)),"#",VLOOKUP(A9846,Questionnaire!A:KQ,81,FALSE))</f>
        <v>#</v>
      </c>
    </row>
    <row r="9847" spans="1:2">
      <c r="A9847" t="s">
        <v>303</v>
      </c>
      <c r="B9847" t="str">
        <f>IF(ISBLANK(VLOOKUP(A9847,Questionnaire!A:KQ,81,FALSE)),"#",VLOOKUP(A9847,Questionnaire!A:KQ,81,FALSE))</f>
        <v>#</v>
      </c>
    </row>
    <row r="9848" spans="1:2">
      <c r="A9848" t="s">
        <v>305</v>
      </c>
      <c r="B9848" t="str">
        <f>IF(ISBLANK(VLOOKUP(A9848,Questionnaire!A:KQ,81,FALSE)),"#",VLOOKUP(A9848,Questionnaire!A:KQ,81,FALSE))</f>
        <v>#</v>
      </c>
    </row>
    <row r="9849" spans="1:2">
      <c r="A9849" t="s">
        <v>307</v>
      </c>
      <c r="B9849" t="str">
        <f>IF(ISBLANK(VLOOKUP(A9849,Questionnaire!A:KQ,81,FALSE)),"#",VLOOKUP(A9849,Questionnaire!A:KQ,81,FALSE))</f>
        <v>#</v>
      </c>
    </row>
    <row r="9850" spans="1:2">
      <c r="A9850" t="s">
        <v>311</v>
      </c>
      <c r="B9850" t="str">
        <f>IF(ISBLANK(VLOOKUP(A9850,Questionnaire!A:KQ,81,FALSE)),"#",VLOOKUP(A9850,Questionnaire!A:KQ,81,FALSE))</f>
        <v>#</v>
      </c>
    </row>
    <row r="9851" spans="1:2">
      <c r="A9851" t="s">
        <v>313</v>
      </c>
      <c r="B9851" t="str">
        <f>IF(ISBLANK(VLOOKUP(A9851,Questionnaire!A:KQ,81,FALSE)),"#",VLOOKUP(A9851,Questionnaire!A:KQ,81,FALSE))</f>
        <v>#</v>
      </c>
    </row>
    <row r="9852" spans="1:2">
      <c r="A9852" t="s">
        <v>314</v>
      </c>
      <c r="B9852" t="str">
        <f>IF(ISBLANK(VLOOKUP(A9852,Questionnaire!A:KQ,81,FALSE)),"#",VLOOKUP(A9852,Questionnaire!A:KQ,81,FALSE))</f>
        <v>#</v>
      </c>
    </row>
    <row r="9853" spans="1:2">
      <c r="A9853" t="s">
        <v>315</v>
      </c>
      <c r="B9853" t="str">
        <f>IF(ISBLANK(VLOOKUP(A9853,Questionnaire!A:KQ,81,FALSE)),"#",VLOOKUP(A9853,Questionnaire!A:KQ,81,FALSE))</f>
        <v>#</v>
      </c>
    </row>
    <row r="9854" spans="1:2">
      <c r="A9854" t="s">
        <v>317</v>
      </c>
      <c r="B9854" t="str">
        <f>IF(ISBLANK(VLOOKUP(A9854,Questionnaire!A:KQ,81,FALSE)),"#",VLOOKUP(A9854,Questionnaire!A:KQ,81,FALSE))</f>
        <v>#</v>
      </c>
    </row>
    <row r="9855" spans="1:2">
      <c r="A9855" t="s">
        <v>319</v>
      </c>
      <c r="B9855" t="str">
        <f>IF(ISBLANK(VLOOKUP(A9855,Questionnaire!A:KQ,81,FALSE)),"#",VLOOKUP(A9855,Questionnaire!A:KQ,81,FALSE))</f>
        <v>#</v>
      </c>
    </row>
    <row r="9856" spans="1:2">
      <c r="A9856" t="s">
        <v>322</v>
      </c>
      <c r="B9856" t="str">
        <f>IF(ISBLANK(VLOOKUP(A9856,Questionnaire!A:KQ,81,FALSE)),"#",VLOOKUP(A9856,Questionnaire!A:KQ,81,FALSE))</f>
        <v>#</v>
      </c>
    </row>
    <row r="9857" spans="1:2">
      <c r="A9857" t="s">
        <v>326</v>
      </c>
      <c r="B9857" t="str">
        <f>IF(ISBLANK(VLOOKUP(A9857,Questionnaire!A:KQ,81,FALSE)),"#",VLOOKUP(A9857,Questionnaire!A:KQ,81,FALSE))</f>
        <v>#</v>
      </c>
    </row>
    <row r="9858" spans="1:2">
      <c r="A9858" t="s">
        <v>328</v>
      </c>
      <c r="B9858" t="str">
        <f>IF(ISBLANK(VLOOKUP(A9858,Questionnaire!A:KQ,81,FALSE)),"#",VLOOKUP(A9858,Questionnaire!A:KQ,81,FALSE))</f>
        <v>#</v>
      </c>
    </row>
    <row r="9859" spans="1:2">
      <c r="A9859" t="s">
        <v>332</v>
      </c>
      <c r="B9859" t="str">
        <f>IF(ISBLANK(VLOOKUP(A9859,Questionnaire!A:KQ,81,FALSE)),"#",VLOOKUP(A9859,Questionnaire!A:KQ,81,FALSE))</f>
        <v>#</v>
      </c>
    </row>
    <row r="9860" spans="1:2">
      <c r="A9860" t="s">
        <v>333</v>
      </c>
      <c r="B9860" t="str">
        <f>IF(ISBLANK(VLOOKUP(A9860,Questionnaire!A:KQ,81,FALSE)),"#",VLOOKUP(A9860,Questionnaire!A:KQ,81,FALSE))</f>
        <v>#</v>
      </c>
    </row>
    <row r="9861" spans="1:2">
      <c r="A9861" t="s">
        <v>334</v>
      </c>
      <c r="B9861" t="str">
        <f>IF(ISBLANK(VLOOKUP(A9861,Questionnaire!A:KQ,81,FALSE)),"#",VLOOKUP(A9861,Questionnaire!A:KQ,81,FALSE))</f>
        <v>#</v>
      </c>
    </row>
    <row r="9862" spans="1:2">
      <c r="A9862" t="s">
        <v>335</v>
      </c>
      <c r="B9862" t="str">
        <f>IF(ISBLANK(VLOOKUP(A9862,Questionnaire!A:KQ,81,FALSE)),"#",VLOOKUP(A9862,Questionnaire!A:KQ,81,FALSE))</f>
        <v>#</v>
      </c>
    </row>
    <row r="9863" spans="1:2">
      <c r="A9863" t="s">
        <v>336</v>
      </c>
      <c r="B9863" t="str">
        <f>IF(ISBLANK(VLOOKUP(A9863,Questionnaire!A:KQ,81,FALSE)),"#",VLOOKUP(A9863,Questionnaire!A:KQ,81,FALSE))</f>
        <v>#</v>
      </c>
    </row>
    <row r="9864" spans="1:2">
      <c r="A9864" t="s">
        <v>337</v>
      </c>
      <c r="B9864" t="str">
        <f>IF(ISBLANK(VLOOKUP(A9864,Questionnaire!A:KQ,81,FALSE)),"#",VLOOKUP(A9864,Questionnaire!A:KQ,81,FALSE))</f>
        <v>#</v>
      </c>
    </row>
    <row r="9865" spans="1:2">
      <c r="A9865" t="s">
        <v>338</v>
      </c>
      <c r="B9865" t="str">
        <f>IF(ISBLANK(VLOOKUP(A9865,Questionnaire!A:KQ,81,FALSE)),"#",VLOOKUP(A9865,Questionnaire!A:KQ,81,FALSE))</f>
        <v>#</v>
      </c>
    </row>
    <row r="9866" spans="1:2">
      <c r="A9866" t="s">
        <v>339</v>
      </c>
      <c r="B9866" t="str">
        <f>IF(ISBLANK(VLOOKUP(A9866,Questionnaire!A:KQ,81,FALSE)),"#",VLOOKUP(A9866,Questionnaire!A:KQ,81,FALSE))</f>
        <v>#</v>
      </c>
    </row>
    <row r="9867" spans="1:2">
      <c r="A9867" t="s">
        <v>340</v>
      </c>
      <c r="B9867" t="str">
        <f>IF(ISBLANK(VLOOKUP(A9867,Questionnaire!A:KQ,81,FALSE)),"#",VLOOKUP(A9867,Questionnaire!A:KQ,81,FALSE))</f>
        <v>#</v>
      </c>
    </row>
    <row r="9868" spans="1:2">
      <c r="A9868" t="s">
        <v>341</v>
      </c>
      <c r="B9868" t="str">
        <f>IF(ISBLANK(VLOOKUP(A9868,Questionnaire!A:KQ,81,FALSE)),"#",VLOOKUP(A9868,Questionnaire!A:KQ,81,FALSE))</f>
        <v>#</v>
      </c>
    </row>
    <row r="9869" spans="1:2">
      <c r="A9869" t="s">
        <v>342</v>
      </c>
      <c r="B9869" t="str">
        <f>IF(ISBLANK(VLOOKUP(A9869,Questionnaire!A:KQ,81,FALSE)),"#",VLOOKUP(A9869,Questionnaire!A:KQ,81,FALSE))</f>
        <v>#</v>
      </c>
    </row>
    <row r="9870" spans="1:2">
      <c r="A9870" t="s">
        <v>343</v>
      </c>
      <c r="B9870" t="str">
        <f>IF(ISBLANK(VLOOKUP(A9870,Questionnaire!A:KQ,81,FALSE)),"#",VLOOKUP(A9870,Questionnaire!A:KQ,81,FALSE))</f>
        <v>#</v>
      </c>
    </row>
    <row r="9871" spans="1:2">
      <c r="A9871" t="s">
        <v>344</v>
      </c>
      <c r="B9871" t="str">
        <f>IF(ISBLANK(VLOOKUP(A9871,Questionnaire!A:KQ,81,FALSE)),"#",VLOOKUP(A9871,Questionnaire!A:KQ,81,FALSE))</f>
        <v>#</v>
      </c>
    </row>
    <row r="9872" spans="1:2">
      <c r="A9872" t="s">
        <v>345</v>
      </c>
      <c r="B9872" t="str">
        <f>IF(ISBLANK(VLOOKUP(A9872,Questionnaire!A:KQ,81,FALSE)),"#",VLOOKUP(A9872,Questionnaire!A:KQ,81,FALSE))</f>
        <v>#</v>
      </c>
    </row>
    <row r="9873" spans="1:2">
      <c r="A9873" t="s">
        <v>348</v>
      </c>
      <c r="B9873" t="str">
        <f>IF(ISBLANK(VLOOKUP(A9873,Questionnaire!A:KQ,81,FALSE)),"#",VLOOKUP(A9873,Questionnaire!A:KQ,81,FALSE))</f>
        <v>#</v>
      </c>
    </row>
    <row r="9874" spans="1:2">
      <c r="A9874" t="s">
        <v>353</v>
      </c>
      <c r="B9874" t="str">
        <f>IF(ISBLANK(VLOOKUP(A9874,Questionnaire!A:KQ,81,FALSE)),"#",VLOOKUP(A9874,Questionnaire!A:KQ,81,FALSE))</f>
        <v>#</v>
      </c>
    </row>
    <row r="9875" spans="1:2">
      <c r="A9875" t="s">
        <v>354</v>
      </c>
      <c r="B9875" t="str">
        <f>IF(ISBLANK(VLOOKUP(A9875,Questionnaire!A:KQ,81,FALSE)),"#",VLOOKUP(A9875,Questionnaire!A:KQ,81,FALSE))</f>
        <v>#</v>
      </c>
    </row>
    <row r="9876" spans="1:2">
      <c r="A9876" t="s">
        <v>355</v>
      </c>
      <c r="B9876" t="str">
        <f>IF(ISBLANK(VLOOKUP(A9876,Questionnaire!A:KQ,81,FALSE)),"#",VLOOKUP(A9876,Questionnaire!A:KQ,81,FALSE))</f>
        <v>#</v>
      </c>
    </row>
    <row r="9877" spans="1:2">
      <c r="A9877" t="s">
        <v>356</v>
      </c>
      <c r="B9877" t="str">
        <f>IF(ISBLANK(VLOOKUP(A9877,Questionnaire!A:KQ,81,FALSE)),"#",VLOOKUP(A9877,Questionnaire!A:KQ,81,FALSE))</f>
        <v>#</v>
      </c>
    </row>
    <row r="9878" spans="1:2">
      <c r="A9878" t="s">
        <v>357</v>
      </c>
      <c r="B9878" t="str">
        <f>IF(ISBLANK(VLOOKUP(A9878,Questionnaire!A:KQ,81,FALSE)),"#",VLOOKUP(A9878,Questionnaire!A:KQ,81,FALSE))</f>
        <v>#</v>
      </c>
    </row>
    <row r="9879" spans="1:2">
      <c r="A9879" t="s">
        <v>360</v>
      </c>
      <c r="B9879" t="str">
        <f>IF(ISBLANK(VLOOKUP(A9879,Questionnaire!A:KQ,81,FALSE)),"#",VLOOKUP(A9879,Questionnaire!A:KQ,81,FALSE))</f>
        <v>#</v>
      </c>
    </row>
    <row r="9880" spans="1:2">
      <c r="A9880" t="s">
        <v>362</v>
      </c>
      <c r="B9880" t="str">
        <f>IF(ISBLANK(VLOOKUP(A9880,Questionnaire!A:KQ,81,FALSE)),"#",VLOOKUP(A9880,Questionnaire!A:KQ,81,FALSE))</f>
        <v>#</v>
      </c>
    </row>
    <row r="9881" spans="1:2">
      <c r="A9881" t="s">
        <v>363</v>
      </c>
      <c r="B9881" t="str">
        <f>IF(ISBLANK(VLOOKUP(A9881,Questionnaire!A:KQ,81,FALSE)),"#",VLOOKUP(A9881,Questionnaire!A:KQ,81,FALSE))</f>
        <v>#</v>
      </c>
    </row>
    <row r="9882" spans="1:2">
      <c r="A9882" t="s">
        <v>364</v>
      </c>
      <c r="B9882" t="str">
        <f>IF(ISBLANK(VLOOKUP(A9882,Questionnaire!A:KQ,81,FALSE)),"#",VLOOKUP(A9882,Questionnaire!A:KQ,81,FALSE))</f>
        <v>#</v>
      </c>
    </row>
    <row r="9883" spans="1:2">
      <c r="A9883" t="s">
        <v>365</v>
      </c>
      <c r="B9883" t="str">
        <f>IF(ISBLANK(VLOOKUP(A9883,Questionnaire!A:KQ,81,FALSE)),"#",VLOOKUP(A9883,Questionnaire!A:KQ,81,FALSE))</f>
        <v>#</v>
      </c>
    </row>
    <row r="9884" spans="1:2">
      <c r="A9884" t="s">
        <v>366</v>
      </c>
      <c r="B9884" t="str">
        <f>IF(ISBLANK(VLOOKUP(A9884,Questionnaire!A:KQ,81,FALSE)),"#",VLOOKUP(A9884,Questionnaire!A:KQ,81,FALSE))</f>
        <v>#</v>
      </c>
    </row>
    <row r="9885" spans="1:2">
      <c r="A9885" t="s">
        <v>371</v>
      </c>
      <c r="B9885" t="str">
        <f>IF(ISBLANK(VLOOKUP(A9885,Questionnaire!A:KQ,81,FALSE)),"#",VLOOKUP(A9885,Questionnaire!A:KQ,81,FALSE))</f>
        <v>#</v>
      </c>
    </row>
    <row r="9886" spans="1:2">
      <c r="A9886" t="s">
        <v>372</v>
      </c>
      <c r="B9886" t="str">
        <f>IF(ISBLANK(VLOOKUP(A9886,Questionnaire!A:KQ,81,FALSE)),"#",VLOOKUP(A9886,Questionnaire!A:KQ,81,FALSE))</f>
        <v>#</v>
      </c>
    </row>
    <row r="9887" spans="1:2">
      <c r="A9887" t="s">
        <v>373</v>
      </c>
      <c r="B9887" t="str">
        <f>IF(ISBLANK(VLOOKUP(A9887,Questionnaire!A:KQ,81,FALSE)),"#",VLOOKUP(A9887,Questionnaire!A:KQ,81,FALSE))</f>
        <v>#</v>
      </c>
    </row>
    <row r="9888" spans="1:2">
      <c r="A9888" t="s">
        <v>374</v>
      </c>
      <c r="B9888" t="str">
        <f>IF(ISBLANK(VLOOKUP(A9888,Questionnaire!A:KQ,81,FALSE)),"#",VLOOKUP(A9888,Questionnaire!A:KQ,81,FALSE))</f>
        <v>#</v>
      </c>
    </row>
    <row r="9889" spans="1:2">
      <c r="A9889" t="s">
        <v>377</v>
      </c>
      <c r="B9889" t="str">
        <f>IF(ISBLANK(VLOOKUP(A9889,Questionnaire!A:KQ,81,FALSE)),"#",VLOOKUP(A9889,Questionnaire!A:KQ,81,FALSE))</f>
        <v>#</v>
      </c>
    </row>
    <row r="9890" spans="1:2">
      <c r="A9890" t="s">
        <v>379</v>
      </c>
      <c r="B9890" t="str">
        <f>IF(ISBLANK(VLOOKUP(A9890,Questionnaire!A:KQ,81,FALSE)),"#",VLOOKUP(A9890,Questionnaire!A:KQ,81,FALSE))</f>
        <v>#</v>
      </c>
    </row>
    <row r="9891" spans="1:2">
      <c r="A9891" t="s">
        <v>380</v>
      </c>
      <c r="B9891" t="str">
        <f>IF(ISBLANK(VLOOKUP(A9891,Questionnaire!A:KQ,81,FALSE)),"#",VLOOKUP(A9891,Questionnaire!A:KQ,81,FALSE))</f>
        <v>#</v>
      </c>
    </row>
    <row r="9892" spans="1:2">
      <c r="A9892" t="s">
        <v>381</v>
      </c>
      <c r="B9892" t="str">
        <f>IF(ISBLANK(VLOOKUP(A9892,Questionnaire!A:KQ,81,FALSE)),"#",VLOOKUP(A9892,Questionnaire!A:KQ,81,FALSE))</f>
        <v>#</v>
      </c>
    </row>
    <row r="9893" spans="1:2">
      <c r="A9893" t="s">
        <v>382</v>
      </c>
      <c r="B9893" t="str">
        <f>IF(ISBLANK(VLOOKUP(A9893,Questionnaire!A:KQ,81,FALSE)),"#",VLOOKUP(A9893,Questionnaire!A:KQ,81,FALSE))</f>
        <v>#</v>
      </c>
    </row>
    <row r="9894" spans="1:2">
      <c r="A9894" t="s">
        <v>384</v>
      </c>
      <c r="B9894" t="str">
        <f>IF(ISBLANK(VLOOKUP(A9894,Questionnaire!A:KQ,81,FALSE)),"#",VLOOKUP(A9894,Questionnaire!A:KQ,81,FALSE))</f>
        <v>#</v>
      </c>
    </row>
    <row r="9895" spans="1:2">
      <c r="A9895" t="s">
        <v>387</v>
      </c>
      <c r="B9895" t="str">
        <f>IF(ISBLANK(VLOOKUP(A9895,Questionnaire!A:KQ,81,FALSE)),"#",VLOOKUP(A9895,Questionnaire!A:KQ,81,FALSE))</f>
        <v>#</v>
      </c>
    </row>
    <row r="9896" spans="1:2">
      <c r="A9896" t="s">
        <v>391</v>
      </c>
      <c r="B9896" t="str">
        <f>IF(ISBLANK(VLOOKUP(A9896,Questionnaire!A:KQ,81,FALSE)),"#",VLOOKUP(A9896,Questionnaire!A:KQ,81,FALSE))</f>
        <v>#</v>
      </c>
    </row>
    <row r="9897" spans="1:2">
      <c r="A9897" t="s">
        <v>393</v>
      </c>
      <c r="B9897" t="str">
        <f>IF(ISBLANK(VLOOKUP(A9897,Questionnaire!A:KQ,81,FALSE)),"#",VLOOKUP(A9897,Questionnaire!A:KQ,81,FALSE))</f>
        <v>#</v>
      </c>
    </row>
    <row r="9898" spans="1:2">
      <c r="A9898" t="s">
        <v>395</v>
      </c>
      <c r="B9898" t="str">
        <f>IF(ISBLANK(VLOOKUP(A9898,Questionnaire!A:KQ,81,FALSE)),"#",VLOOKUP(A9898,Questionnaire!A:KQ,81,FALSE))</f>
        <v>#</v>
      </c>
    </row>
    <row r="9899" spans="1:2">
      <c r="A9899" t="s">
        <v>398</v>
      </c>
      <c r="B9899" t="str">
        <f>IF(ISBLANK(VLOOKUP(A9899,Questionnaire!A:KQ,81,FALSE)),"#",VLOOKUP(A9899,Questionnaire!A:KQ,81,FALSE))</f>
        <v>#</v>
      </c>
    </row>
    <row r="9900" spans="1:2">
      <c r="A9900" t="s">
        <v>402</v>
      </c>
      <c r="B9900" t="str">
        <f>IF(ISBLANK(VLOOKUP(A9900,Questionnaire!A:KQ,81,FALSE)),"#",VLOOKUP(A9900,Questionnaire!A:KQ,81,FALSE))</f>
        <v>#</v>
      </c>
    </row>
    <row r="9901" spans="1:2">
      <c r="A9901" t="s">
        <v>405</v>
      </c>
      <c r="B9901" t="str">
        <f>IF(ISBLANK(VLOOKUP(A9901,Questionnaire!A:KQ,81,FALSE)),"#",VLOOKUP(A9901,Questionnaire!A:KQ,81,FALSE))</f>
        <v>#</v>
      </c>
    </row>
    <row r="9902" spans="1:2">
      <c r="A9902" t="s">
        <v>409</v>
      </c>
      <c r="B9902" t="str">
        <f>IF(ISBLANK(VLOOKUP(A9902,Questionnaire!A:KQ,81,FALSE)),"#",VLOOKUP(A9902,Questionnaire!A:KQ,81,FALSE))</f>
        <v>#</v>
      </c>
    </row>
    <row r="9903" spans="1:2">
      <c r="A9903" t="s">
        <v>412</v>
      </c>
      <c r="B9903" t="str">
        <f>IF(ISBLANK(VLOOKUP(A9903,Questionnaire!A:KQ,81,FALSE)),"#",VLOOKUP(A9903,Questionnaire!A:KQ,81,FALSE))</f>
        <v>#</v>
      </c>
    </row>
    <row r="9904" spans="1:2">
      <c r="A9904" t="s">
        <v>415</v>
      </c>
      <c r="B9904" t="str">
        <f>IF(ISBLANK(VLOOKUP(A9904,Questionnaire!A:KQ,81,FALSE)),"#",VLOOKUP(A9904,Questionnaire!A:KQ,81,FALSE))</f>
        <v>#</v>
      </c>
    </row>
    <row r="9905" spans="1:2">
      <c r="A9905" t="s">
        <v>418</v>
      </c>
      <c r="B9905" t="str">
        <f>IF(ISBLANK(VLOOKUP(A9905,Questionnaire!A:KQ,81,FALSE)),"#",VLOOKUP(A9905,Questionnaire!A:KQ,81,FALSE))</f>
        <v>#</v>
      </c>
    </row>
    <row r="9906" spans="1:2">
      <c r="A9906" t="s">
        <v>421</v>
      </c>
      <c r="B9906" t="str">
        <f>IF(ISBLANK(VLOOKUP(A9906,Questionnaire!A:KQ,81,FALSE)),"#",VLOOKUP(A9906,Questionnaire!A:KQ,81,FALSE))</f>
        <v>#</v>
      </c>
    </row>
    <row r="9907" spans="1:2">
      <c r="A9907" t="s">
        <v>424</v>
      </c>
      <c r="B9907" t="str">
        <f>IF(ISBLANK(VLOOKUP(A9907,Questionnaire!A:KQ,81,FALSE)),"#",VLOOKUP(A9907,Questionnaire!A:KQ,81,FALSE))</f>
        <v>#</v>
      </c>
    </row>
    <row r="9908" spans="1:2">
      <c r="A9908" t="s">
        <v>429</v>
      </c>
      <c r="B9908" t="str">
        <f>IF(ISBLANK(VLOOKUP(A9908,Questionnaire!A:KQ,81,FALSE)),"#",VLOOKUP(A9908,Questionnaire!A:KQ,81,FALSE))</f>
        <v>#</v>
      </c>
    </row>
    <row r="9909" spans="1:2">
      <c r="A9909" t="s">
        <v>432</v>
      </c>
      <c r="B9909" t="str">
        <f>IF(ISBLANK(VLOOKUP(A9909,Questionnaire!A:KQ,81,FALSE)),"#",VLOOKUP(A9909,Questionnaire!A:KQ,81,FALSE))</f>
        <v>#</v>
      </c>
    </row>
    <row r="9910" spans="1:2">
      <c r="A9910" t="s">
        <v>435</v>
      </c>
      <c r="B9910" t="str">
        <f>IF(ISBLANK(VLOOKUP(A9910,Questionnaire!A:KQ,81,FALSE)),"#",VLOOKUP(A9910,Questionnaire!A:KQ,81,FALSE))</f>
        <v>#</v>
      </c>
    </row>
    <row r="9911" spans="1:2">
      <c r="A9911" t="s">
        <v>437</v>
      </c>
      <c r="B9911" t="str">
        <f>IF(ISBLANK(VLOOKUP(A9911,Questionnaire!A:KQ,81,FALSE)),"#",VLOOKUP(A9911,Questionnaire!A:KQ,81,FALSE))</f>
        <v>#</v>
      </c>
    </row>
    <row r="9912" spans="1:2">
      <c r="A9912" t="s">
        <v>439</v>
      </c>
      <c r="B9912" t="str">
        <f>IF(ISBLANK(VLOOKUP(A9912,Questionnaire!A:KQ,81,FALSE)),"#",VLOOKUP(A9912,Questionnaire!A:KQ,81,FALSE))</f>
        <v>#</v>
      </c>
    </row>
    <row r="9913" spans="1:2">
      <c r="A9913" t="s">
        <v>442</v>
      </c>
      <c r="B9913" t="str">
        <f>IF(ISBLANK(VLOOKUP(A9913,Questionnaire!A:KQ,81,FALSE)),"#",VLOOKUP(A9913,Questionnaire!A:KQ,81,FALSE))</f>
        <v>#</v>
      </c>
    </row>
    <row r="9914" spans="1:2">
      <c r="A9914" t="s">
        <v>445</v>
      </c>
      <c r="B9914" t="str">
        <f>IF(ISBLANK(VLOOKUP(A9914,Questionnaire!A:KQ,81,FALSE)),"#",VLOOKUP(A9914,Questionnaire!A:KQ,81,FALSE))</f>
        <v>#</v>
      </c>
    </row>
    <row r="9915" spans="1:2">
      <c r="A9915" t="s">
        <v>448</v>
      </c>
      <c r="B9915" t="str">
        <f>IF(ISBLANK(VLOOKUP(A9915,Questionnaire!A:KQ,81,FALSE)),"#",VLOOKUP(A9915,Questionnaire!A:KQ,81,FALSE))</f>
        <v>#</v>
      </c>
    </row>
    <row r="9916" spans="1:2">
      <c r="A9916" t="s">
        <v>452</v>
      </c>
      <c r="B9916" t="str">
        <f>IF(ISBLANK(VLOOKUP(A9916,Questionnaire!A:KQ,81,FALSE)),"#",VLOOKUP(A9916,Questionnaire!A:KQ,81,FALSE))</f>
        <v>#</v>
      </c>
    </row>
    <row r="9917" spans="1:2">
      <c r="A9917" t="s">
        <v>455</v>
      </c>
      <c r="B9917" t="str">
        <f>IF(ISBLANK(VLOOKUP(A9917,Questionnaire!A:KQ,81,FALSE)),"#",VLOOKUP(A9917,Questionnaire!A:KQ,81,FALSE))</f>
        <v>#</v>
      </c>
    </row>
    <row r="9918" spans="1:2">
      <c r="A9918" t="s">
        <v>458</v>
      </c>
      <c r="B9918" t="str">
        <f>IF(ISBLANK(VLOOKUP(A9918,Questionnaire!A:KQ,81,FALSE)),"#",VLOOKUP(A9918,Questionnaire!A:KQ,81,FALSE))</f>
        <v>#</v>
      </c>
    </row>
    <row r="9919" spans="1:2">
      <c r="A9919" t="s">
        <v>461</v>
      </c>
      <c r="B9919" t="str">
        <f>IF(ISBLANK(VLOOKUP(A9919,Questionnaire!A:KQ,81,FALSE)),"#",VLOOKUP(A9919,Questionnaire!A:KQ,81,FALSE))</f>
        <v>#</v>
      </c>
    </row>
    <row r="9920" spans="1:2">
      <c r="A9920" t="s">
        <v>465</v>
      </c>
      <c r="B9920" t="str">
        <f>IF(ISBLANK(VLOOKUP(A9920,Questionnaire!A:KQ,81,FALSE)),"#",VLOOKUP(A9920,Questionnaire!A:KQ,81,FALSE))</f>
        <v>#</v>
      </c>
    </row>
    <row r="9921" spans="1:3">
      <c r="A9921" t="s">
        <v>467</v>
      </c>
      <c r="B9921" t="str">
        <f>IF(ISBLANK(VLOOKUP(A9921,Questionnaire!A:KQ,81,FALSE)),"#",VLOOKUP(A9921,Questionnaire!A:KQ,81,FALSE))</f>
        <v>#</v>
      </c>
    </row>
    <row r="9922" spans="1:3">
      <c r="A9922" t="s">
        <v>469</v>
      </c>
      <c r="B9922" t="str">
        <f>IF(ISBLANK(VLOOKUP(A9922,Questionnaire!A:KQ,81,FALSE)),"#",VLOOKUP(A9922,Questionnaire!A:KQ,81,FALSE))</f>
        <v>#</v>
      </c>
    </row>
    <row r="9923" spans="1:3">
      <c r="A9923" t="s">
        <v>471</v>
      </c>
      <c r="B9923" t="str">
        <f>IF(ISBLANK(VLOOKUP(A9923,Questionnaire!A:KQ,81,FALSE)),"#",VLOOKUP(A9923,Questionnaire!A:KQ,81,FALSE))</f>
        <v>#</v>
      </c>
    </row>
    <row r="9924" spans="1:3">
      <c r="A9924" t="s">
        <v>473</v>
      </c>
      <c r="B9924" t="str">
        <f>IF(ISBLANK(VLOOKUP(A9924,Questionnaire!A:KQ,81,FALSE)),"#",VLOOKUP(A9924,Questionnaire!A:KQ,81,FALSE))</f>
        <v>#</v>
      </c>
    </row>
    <row r="9925" spans="1:3">
      <c r="A9925" t="s">
        <v>475</v>
      </c>
      <c r="B9925" t="str">
        <f>IF(ISBLANK(VLOOKUP(A9925,Questionnaire!A:KQ,81,FALSE)),"#",VLOOKUP(A9925,Questionnaire!A:KQ,81,FALSE))</f>
        <v>#</v>
      </c>
    </row>
    <row r="9926" spans="1:3">
      <c r="A9926" t="s">
        <v>185</v>
      </c>
      <c r="B9926" t="str">
        <f>IF(ISBLANK(VLOOKUP(A9926,Questionnaire!A:KQ,82,FALSE)),"#",VLOOKUP(A9926,Questionnaire!A:KQ,82,FALSE))</f>
        <v>#</v>
      </c>
      <c r="C9926">
        <v>79</v>
      </c>
    </row>
    <row r="9927" spans="1:3">
      <c r="A9927" t="s">
        <v>187</v>
      </c>
      <c r="B9927" t="str">
        <f>IF(ISNA(VLOOKUP(VLOOKUP(A9927,Questionnaire!A:KQ,82,FALSE),'CORA Encoding'!D:E,2,FALSE)),"#",VLOOKUP(VLOOKUP(A9927,Questionnaire!A:KQ,82,FALSE),'CORA Encoding'!D:E,2,FALSE))</f>
        <v>#</v>
      </c>
    </row>
    <row r="9928" spans="1:3">
      <c r="A9928" t="s">
        <v>189</v>
      </c>
      <c r="B9928" t="str">
        <f>IF(ISNA(VLOOKUP(VLOOKUP(A9928,Questionnaire!A:KQ,82,FALSE),'CORA Encoding'!G:H,2,FALSE)),"#",VLOOKUP(VLOOKUP(A9928,Questionnaire!A:KQ,82,FALSE),'CORA Encoding'!G:H,2,FALSE))</f>
        <v>#</v>
      </c>
    </row>
    <row r="9929" spans="1:3">
      <c r="A9929" t="s">
        <v>191</v>
      </c>
      <c r="B9929" t="str">
        <f>IF(ISNA(VLOOKUP(VLOOKUP(A9929,Questionnaire!A:KQ,82,FALSE),'Country List'!E:F,2,FALSE)),"#",VLOOKUP(VLOOKUP(A9929,Questionnaire!A:KQ,82,FALSE),'Country List'!E:F,2,FALSE))</f>
        <v>#</v>
      </c>
    </row>
    <row r="9930" spans="1:3">
      <c r="A9930" t="s">
        <v>193</v>
      </c>
      <c r="B9930" t="str">
        <f>IF(ISNA(VLOOKUP(VLOOKUP(A9930,Questionnaire!A:KQ,82,FALSE),'Industry List'!B:C,2,FALSE)),"#",VLOOKUP(VLOOKUP(A9930,Questionnaire!A:KQ,82,FALSE),'Industry List'!B:C,2,FALSE))</f>
        <v>#</v>
      </c>
    </row>
    <row r="9931" spans="1:3">
      <c r="A9931" t="s">
        <v>197</v>
      </c>
      <c r="B9931" t="str">
        <f>IF(ISBLANK(VLOOKUP(A9931,Questionnaire!A:KQ,82,FALSE)),"#",VLOOKUP(A9931,Questionnaire!A:KQ,82,FALSE))</f>
        <v>#</v>
      </c>
    </row>
    <row r="9932" spans="1:3">
      <c r="A9932" t="s">
        <v>201</v>
      </c>
      <c r="B9932" t="str">
        <f>IF(ISBLANK(VLOOKUP(A9932,Questionnaire!A:KQ,82,FALSE)),"#",VLOOKUP(A9932,Questionnaire!A:KQ,82,FALSE))</f>
        <v>#</v>
      </c>
    </row>
    <row r="9933" spans="1:3">
      <c r="A9933" t="s">
        <v>203</v>
      </c>
      <c r="B9933" t="str">
        <f>IF(ISNA(VLOOKUP(VLOOKUP(A9933,Questionnaire!A:KQ,82,FALSE),'CORA Encoding'!J:K,2,FALSE)),"#",VLOOKUP(VLOOKUP(A9933,Questionnaire!A:KQ,82,FALSE),'CORA Encoding'!J:K,2,FALSE))</f>
        <v>#</v>
      </c>
    </row>
    <row r="9934" spans="1:3">
      <c r="A9934" t="s">
        <v>208</v>
      </c>
      <c r="B9934" t="str">
        <f>IF(ISBLANK(VLOOKUP(A9934,Questionnaire!A:KQ,82,FALSE)),"#",VLOOKUP(A9934,Questionnaire!A:KQ,82,FALSE))</f>
        <v>#</v>
      </c>
    </row>
    <row r="9935" spans="1:3">
      <c r="A9935" t="s">
        <v>213</v>
      </c>
      <c r="B9935" t="str">
        <f>IF(ISBLANK(VLOOKUP(A9935,Questionnaire!A:KQ,82,FALSE)),"#",VLOOKUP(A9935,Questionnaire!A:KQ,82,FALSE))</f>
        <v>#</v>
      </c>
    </row>
    <row r="9936" spans="1:3">
      <c r="A9936" t="s">
        <v>215</v>
      </c>
      <c r="B9936" t="str">
        <f>IF(ISBLANK(VLOOKUP(A9936,Questionnaire!A:KQ,82,FALSE)),"#",VLOOKUP(A9936,Questionnaire!A:KQ,82,FALSE))</f>
        <v>#</v>
      </c>
    </row>
    <row r="9937" spans="1:2">
      <c r="A9937" t="s">
        <v>217</v>
      </c>
      <c r="B9937" t="str">
        <f>IF(ISBLANK(VLOOKUP(A9937,Questionnaire!A:KQ,82,FALSE)),"#",VLOOKUP(A9937,Questionnaire!A:KQ,82,FALSE))</f>
        <v>#</v>
      </c>
    </row>
    <row r="9938" spans="1:2">
      <c r="A9938" t="s">
        <v>219</v>
      </c>
      <c r="B9938" t="str">
        <f>IF(ISBLANK(VLOOKUP(A9938,Questionnaire!A:KQ,82,FALSE)),"#",VLOOKUP(A9938,Questionnaire!A:KQ,82,FALSE))</f>
        <v>#</v>
      </c>
    </row>
    <row r="9939" spans="1:2">
      <c r="A9939" t="s">
        <v>221</v>
      </c>
      <c r="B9939" t="str">
        <f>IF(ISBLANK(VLOOKUP(A9939,Questionnaire!A:KQ,82,FALSE)),"#",VLOOKUP(A9939,Questionnaire!A:KQ,82,FALSE))</f>
        <v>#</v>
      </c>
    </row>
    <row r="9940" spans="1:2">
      <c r="A9940" t="s">
        <v>223</v>
      </c>
      <c r="B9940" t="str">
        <f>IF(ISBLANK(VLOOKUP(A9940,Questionnaire!A:KQ,82,FALSE)),"#",VLOOKUP(A9940,Questionnaire!A:KQ,82,FALSE))</f>
        <v>#</v>
      </c>
    </row>
    <row r="9941" spans="1:2">
      <c r="A9941" t="s">
        <v>225</v>
      </c>
      <c r="B9941" t="str">
        <f>IF(ISBLANK(VLOOKUP(A9941,Questionnaire!A:KQ,82,FALSE)),"#",VLOOKUP(A9941,Questionnaire!A:KQ,82,FALSE))</f>
        <v>#</v>
      </c>
    </row>
    <row r="9942" spans="1:2">
      <c r="A9942" t="s">
        <v>227</v>
      </c>
      <c r="B9942" t="str">
        <f>IF(ISBLANK(VLOOKUP(A9942,Questionnaire!A:KQ,82,FALSE)),"#",VLOOKUP(A9942,Questionnaire!A:KQ,82,FALSE))</f>
        <v>#</v>
      </c>
    </row>
    <row r="9943" spans="1:2">
      <c r="A9943" t="s">
        <v>229</v>
      </c>
      <c r="B9943" t="str">
        <f>IF(ISBLANK(VLOOKUP(A9943,Questionnaire!A:KQ,82,FALSE)),"#",VLOOKUP(A9943,Questionnaire!A:KQ,82,FALSE))</f>
        <v>#</v>
      </c>
    </row>
    <row r="9944" spans="1:2">
      <c r="A9944" t="s">
        <v>231</v>
      </c>
      <c r="B9944" t="str">
        <f>IF(ISBLANK(VLOOKUP(A9944,Questionnaire!A:KQ,82,FALSE)),"#",VLOOKUP(A9944,Questionnaire!A:KQ,82,FALSE))</f>
        <v>#</v>
      </c>
    </row>
    <row r="9945" spans="1:2">
      <c r="A9945" t="s">
        <v>233</v>
      </c>
      <c r="B9945" t="str">
        <f>IF(ISBLANK(VLOOKUP(A9945,Questionnaire!A:KQ,82,FALSE)),"#",VLOOKUP(A9945,Questionnaire!A:KQ,82,FALSE))</f>
        <v>#</v>
      </c>
    </row>
    <row r="9946" spans="1:2">
      <c r="A9946" t="s">
        <v>235</v>
      </c>
      <c r="B9946" t="str">
        <f>IF(ISBLANK(VLOOKUP(A9946,Questionnaire!A:KQ,82,FALSE)),"#",VLOOKUP(A9946,Questionnaire!A:KQ,82,FALSE))</f>
        <v>#</v>
      </c>
    </row>
    <row r="9947" spans="1:2">
      <c r="A9947" t="s">
        <v>237</v>
      </c>
      <c r="B9947" t="str">
        <f>IF(ISBLANK(VLOOKUP(A9947,Questionnaire!A:KQ,82,FALSE)),"#",VLOOKUP(A9947,Questionnaire!A:KQ,82,FALSE))</f>
        <v>#</v>
      </c>
    </row>
    <row r="9948" spans="1:2">
      <c r="A9948" t="s">
        <v>239</v>
      </c>
      <c r="B9948" t="str">
        <f>IF(ISBLANK(VLOOKUP(A9948,Questionnaire!A:KQ,82,FALSE)),"#",VLOOKUP(A9948,Questionnaire!A:KQ,82,FALSE))</f>
        <v>#</v>
      </c>
    </row>
    <row r="9949" spans="1:2">
      <c r="A9949" t="s">
        <v>242</v>
      </c>
      <c r="B9949" t="str">
        <f>IF(ISBLANK(VLOOKUP(A9949,Questionnaire!A:KQ,82,FALSE)),"#",VLOOKUP(A9949,Questionnaire!A:KQ,82,FALSE))</f>
        <v>#</v>
      </c>
    </row>
    <row r="9950" spans="1:2">
      <c r="A9950" t="s">
        <v>245</v>
      </c>
      <c r="B9950" t="str">
        <f>IF(ISBLANK(VLOOKUP(A9950,Questionnaire!A:KQ,82,FALSE)),"#",VLOOKUP(A9950,Questionnaire!A:KQ,82,FALSE))</f>
        <v>#</v>
      </c>
    </row>
    <row r="9951" spans="1:2">
      <c r="A9951" t="s">
        <v>247</v>
      </c>
      <c r="B9951" t="str">
        <f>IF(ISBLANK(VLOOKUP(A9951,Questionnaire!A:KQ,82,FALSE)),"#",VLOOKUP(A9951,Questionnaire!A:KQ,82,FALSE))</f>
        <v>#</v>
      </c>
    </row>
    <row r="9952" spans="1:2">
      <c r="A9952" t="s">
        <v>249</v>
      </c>
      <c r="B9952" t="str">
        <f>IF(ISBLANK(VLOOKUP(A9952,Questionnaire!A:KQ,82,FALSE)),"#",VLOOKUP(A9952,Questionnaire!A:KQ,82,FALSE))</f>
        <v>#</v>
      </c>
    </row>
    <row r="9953" spans="1:2">
      <c r="A9953" t="s">
        <v>250</v>
      </c>
      <c r="B9953" t="str">
        <f>IF(ISBLANK(VLOOKUP(A9953,Questionnaire!A:KQ,82,FALSE)),"#",VLOOKUP(A9953,Questionnaire!A:KQ,82,FALSE))</f>
        <v>#</v>
      </c>
    </row>
    <row r="9954" spans="1:2">
      <c r="A9954" t="s">
        <v>252</v>
      </c>
      <c r="B9954" t="str">
        <f>IF(ISBLANK(VLOOKUP(A9954,Questionnaire!A:KQ,82,FALSE)),"#",VLOOKUP(A9954,Questionnaire!A:KQ,82,FALSE))</f>
        <v>#</v>
      </c>
    </row>
    <row r="9955" spans="1:2">
      <c r="A9955" t="s">
        <v>255</v>
      </c>
      <c r="B9955" t="str">
        <f>IF(ISBLANK(VLOOKUP(A9955,Questionnaire!A:KQ,82,FALSE)),"#",VLOOKUP(A9955,Questionnaire!A:KQ,82,FALSE))</f>
        <v>#</v>
      </c>
    </row>
    <row r="9956" spans="1:2">
      <c r="A9956" t="s">
        <v>258</v>
      </c>
      <c r="B9956" t="str">
        <f>IF(ISNA(VLOOKUP(VLOOKUP(A9956,Questionnaire!A:KQ,82,FALSE),'CORA Encoding'!M:N,2,FALSE)),"#",VLOOKUP(VLOOKUP(A9956,Questionnaire!A:KQ,82,FALSE),'CORA Encoding'!M:N,2,FALSE))</f>
        <v>#</v>
      </c>
    </row>
    <row r="9957" spans="1:2">
      <c r="A9957" t="s">
        <v>261</v>
      </c>
      <c r="B9957" t="str">
        <f>IF(ISBLANK(VLOOKUP(A9957,Questionnaire!A:KQ,82,FALSE)),"#",VLOOKUP(A9957,Questionnaire!A:KQ,82,FALSE))</f>
        <v>#</v>
      </c>
    </row>
    <row r="9958" spans="1:2">
      <c r="A9958" t="s">
        <v>263</v>
      </c>
      <c r="B9958" t="str">
        <f>IF(ISBLANK(VLOOKUP(A9958,Questionnaire!A:KQ,82,FALSE)),"#",VLOOKUP(A9958,Questionnaire!A:KQ,82,FALSE))</f>
        <v>#</v>
      </c>
    </row>
    <row r="9959" spans="1:2">
      <c r="A9959" t="s">
        <v>265</v>
      </c>
      <c r="B9959" t="str">
        <f>IF(ISBLANK(VLOOKUP(A9959,Questionnaire!A:KQ,82,FALSE)),"#",VLOOKUP(A9959,Questionnaire!A:KQ,82,FALSE))</f>
        <v>#</v>
      </c>
    </row>
    <row r="9960" spans="1:2">
      <c r="A9960" t="s">
        <v>267</v>
      </c>
      <c r="B9960" t="str">
        <f>IF(ISBLANK(VLOOKUP(A9960,Questionnaire!A:KQ,82,FALSE)),"#",VLOOKUP(A9960,Questionnaire!A:KQ,82,FALSE))</f>
        <v>#</v>
      </c>
    </row>
    <row r="9961" spans="1:2">
      <c r="A9961" t="s">
        <v>269</v>
      </c>
      <c r="B9961" t="str">
        <f>IF(ISBLANK(VLOOKUP(A9961,Questionnaire!A:KQ,82,FALSE)),"#",VLOOKUP(A9961,Questionnaire!A:KQ,82,FALSE))</f>
        <v>#</v>
      </c>
    </row>
    <row r="9962" spans="1:2">
      <c r="A9962" t="s">
        <v>274</v>
      </c>
      <c r="B9962" t="str">
        <f>IF(ISBLANK(VLOOKUP(A9962,Questionnaire!A:KQ,82,FALSE)),"#",VLOOKUP(A9962,Questionnaire!A:KQ,82,FALSE))</f>
        <v>#</v>
      </c>
    </row>
    <row r="9963" spans="1:2">
      <c r="A9963" t="s">
        <v>276</v>
      </c>
      <c r="B9963" t="str">
        <f>IF(ISBLANK(VLOOKUP(A9963,Questionnaire!A:KQ,82,FALSE)),"#",VLOOKUP(A9963,Questionnaire!A:KQ,82,FALSE))</f>
        <v>#</v>
      </c>
    </row>
    <row r="9964" spans="1:2">
      <c r="A9964" t="s">
        <v>278</v>
      </c>
      <c r="B9964" t="str">
        <f>IF(ISBLANK(VLOOKUP(A9964,Questionnaire!A:KQ,82,FALSE)),"#",VLOOKUP(A9964,Questionnaire!A:KQ,82,FALSE))</f>
        <v>#</v>
      </c>
    </row>
    <row r="9965" spans="1:2">
      <c r="A9965" t="s">
        <v>280</v>
      </c>
      <c r="B9965" t="str">
        <f>IF(ISBLANK(VLOOKUP(A9965,Questionnaire!A:KQ,82,FALSE)),"#",VLOOKUP(A9965,Questionnaire!A:KQ,82,FALSE))</f>
        <v>#</v>
      </c>
    </row>
    <row r="9966" spans="1:2">
      <c r="A9966" t="s">
        <v>282</v>
      </c>
      <c r="B9966" t="str">
        <f>IF(ISBLANK(VLOOKUP(A9966,Questionnaire!A:KQ,82,FALSE)),"#",VLOOKUP(A9966,Questionnaire!A:KQ,82,FALSE))</f>
        <v>#</v>
      </c>
    </row>
    <row r="9967" spans="1:2">
      <c r="A9967" t="s">
        <v>286</v>
      </c>
      <c r="B9967" t="str">
        <f>IF(ISBLANK(VLOOKUP(A9967,Questionnaire!A:KQ,82,FALSE)),"#",VLOOKUP(A9967,Questionnaire!A:KQ,82,FALSE))</f>
        <v>#</v>
      </c>
    </row>
    <row r="9968" spans="1:2">
      <c r="A9968" t="s">
        <v>288</v>
      </c>
      <c r="B9968" t="str">
        <f>IF(ISBLANK(VLOOKUP(A9968,Questionnaire!A:KQ,82,FALSE)),"#",VLOOKUP(A9968,Questionnaire!A:KQ,82,FALSE))</f>
        <v>#</v>
      </c>
    </row>
    <row r="9969" spans="1:2">
      <c r="A9969" t="s">
        <v>290</v>
      </c>
      <c r="B9969" t="str">
        <f>IF(ISBLANK(VLOOKUP(A9969,Questionnaire!A:KQ,82,FALSE)),"#",VLOOKUP(A9969,Questionnaire!A:KQ,82,FALSE))</f>
        <v>#</v>
      </c>
    </row>
    <row r="9970" spans="1:2">
      <c r="A9970" t="s">
        <v>292</v>
      </c>
      <c r="B9970" t="str">
        <f>IF(ISBLANK(VLOOKUP(A9970,Questionnaire!A:KQ,82,FALSE)),"#",VLOOKUP(A9970,Questionnaire!A:KQ,82,FALSE))</f>
        <v>#</v>
      </c>
    </row>
    <row r="9971" spans="1:2">
      <c r="A9971" t="s">
        <v>294</v>
      </c>
      <c r="B9971" t="str">
        <f>IF(ISBLANK(VLOOKUP(A9971,Questionnaire!A:KQ,82,FALSE)),"#",VLOOKUP(A9971,Questionnaire!A:KQ,82,FALSE))</f>
        <v>#</v>
      </c>
    </row>
    <row r="9972" spans="1:2">
      <c r="A9972" t="s">
        <v>296</v>
      </c>
      <c r="B9972" t="str">
        <f>IF(ISBLANK(VLOOKUP(A9972,Questionnaire!A:KQ,82,FALSE)),"#",VLOOKUP(A9972,Questionnaire!A:KQ,82,FALSE))</f>
        <v>#</v>
      </c>
    </row>
    <row r="9973" spans="1:2">
      <c r="A9973" t="s">
        <v>301</v>
      </c>
      <c r="B9973" t="str">
        <f>IF(ISBLANK(VLOOKUP(A9973,Questionnaire!A:KQ,82,FALSE)),"#",VLOOKUP(A9973,Questionnaire!A:KQ,82,FALSE))</f>
        <v>#</v>
      </c>
    </row>
    <row r="9974" spans="1:2">
      <c r="A9974" t="s">
        <v>303</v>
      </c>
      <c r="B9974" t="str">
        <f>IF(ISBLANK(VLOOKUP(A9974,Questionnaire!A:KQ,82,FALSE)),"#",VLOOKUP(A9974,Questionnaire!A:KQ,82,FALSE))</f>
        <v>#</v>
      </c>
    </row>
    <row r="9975" spans="1:2">
      <c r="A9975" t="s">
        <v>305</v>
      </c>
      <c r="B9975" t="str">
        <f>IF(ISBLANK(VLOOKUP(A9975,Questionnaire!A:KQ,82,FALSE)),"#",VLOOKUP(A9975,Questionnaire!A:KQ,82,FALSE))</f>
        <v>#</v>
      </c>
    </row>
    <row r="9976" spans="1:2">
      <c r="A9976" t="s">
        <v>307</v>
      </c>
      <c r="B9976" t="str">
        <f>IF(ISBLANK(VLOOKUP(A9976,Questionnaire!A:KQ,82,FALSE)),"#",VLOOKUP(A9976,Questionnaire!A:KQ,82,FALSE))</f>
        <v>#</v>
      </c>
    </row>
    <row r="9977" spans="1:2">
      <c r="A9977" t="s">
        <v>311</v>
      </c>
      <c r="B9977" t="str">
        <f>IF(ISBLANK(VLOOKUP(A9977,Questionnaire!A:KQ,82,FALSE)),"#",VLOOKUP(A9977,Questionnaire!A:KQ,82,FALSE))</f>
        <v>#</v>
      </c>
    </row>
    <row r="9978" spans="1:2">
      <c r="A9978" t="s">
        <v>313</v>
      </c>
      <c r="B9978" t="str">
        <f>IF(ISBLANK(VLOOKUP(A9978,Questionnaire!A:KQ,82,FALSE)),"#",VLOOKUP(A9978,Questionnaire!A:KQ,82,FALSE))</f>
        <v>#</v>
      </c>
    </row>
    <row r="9979" spans="1:2">
      <c r="A9979" t="s">
        <v>314</v>
      </c>
      <c r="B9979" t="str">
        <f>IF(ISBLANK(VLOOKUP(A9979,Questionnaire!A:KQ,82,FALSE)),"#",VLOOKUP(A9979,Questionnaire!A:KQ,82,FALSE))</f>
        <v>#</v>
      </c>
    </row>
    <row r="9980" spans="1:2">
      <c r="A9980" t="s">
        <v>315</v>
      </c>
      <c r="B9980" t="str">
        <f>IF(ISBLANK(VLOOKUP(A9980,Questionnaire!A:KQ,82,FALSE)),"#",VLOOKUP(A9980,Questionnaire!A:KQ,82,FALSE))</f>
        <v>#</v>
      </c>
    </row>
    <row r="9981" spans="1:2">
      <c r="A9981" t="s">
        <v>317</v>
      </c>
      <c r="B9981" t="str">
        <f>IF(ISBLANK(VLOOKUP(A9981,Questionnaire!A:KQ,82,FALSE)),"#",VLOOKUP(A9981,Questionnaire!A:KQ,82,FALSE))</f>
        <v>#</v>
      </c>
    </row>
    <row r="9982" spans="1:2">
      <c r="A9982" t="s">
        <v>319</v>
      </c>
      <c r="B9982" t="str">
        <f>IF(ISBLANK(VLOOKUP(A9982,Questionnaire!A:KQ,82,FALSE)),"#",VLOOKUP(A9982,Questionnaire!A:KQ,82,FALSE))</f>
        <v>#</v>
      </c>
    </row>
    <row r="9983" spans="1:2">
      <c r="A9983" t="s">
        <v>322</v>
      </c>
      <c r="B9983" t="str">
        <f>IF(ISBLANK(VLOOKUP(A9983,Questionnaire!A:KQ,82,FALSE)),"#",VLOOKUP(A9983,Questionnaire!A:KQ,82,FALSE))</f>
        <v>#</v>
      </c>
    </row>
    <row r="9984" spans="1:2">
      <c r="A9984" t="s">
        <v>326</v>
      </c>
      <c r="B9984" t="str">
        <f>IF(ISBLANK(VLOOKUP(A9984,Questionnaire!A:KQ,82,FALSE)),"#",VLOOKUP(A9984,Questionnaire!A:KQ,82,FALSE))</f>
        <v>#</v>
      </c>
    </row>
    <row r="9985" spans="1:2">
      <c r="A9985" t="s">
        <v>328</v>
      </c>
      <c r="B9985" t="str">
        <f>IF(ISBLANK(VLOOKUP(A9985,Questionnaire!A:KQ,82,FALSE)),"#",VLOOKUP(A9985,Questionnaire!A:KQ,82,FALSE))</f>
        <v>#</v>
      </c>
    </row>
    <row r="9986" spans="1:2">
      <c r="A9986" t="s">
        <v>332</v>
      </c>
      <c r="B9986" t="str">
        <f>IF(ISBLANK(VLOOKUP(A9986,Questionnaire!A:KQ,82,FALSE)),"#",VLOOKUP(A9986,Questionnaire!A:KQ,82,FALSE))</f>
        <v>#</v>
      </c>
    </row>
    <row r="9987" spans="1:2">
      <c r="A9987" t="s">
        <v>333</v>
      </c>
      <c r="B9987" t="str">
        <f>IF(ISBLANK(VLOOKUP(A9987,Questionnaire!A:KQ,82,FALSE)),"#",VLOOKUP(A9987,Questionnaire!A:KQ,82,FALSE))</f>
        <v>#</v>
      </c>
    </row>
    <row r="9988" spans="1:2">
      <c r="A9988" t="s">
        <v>334</v>
      </c>
      <c r="B9988" t="str">
        <f>IF(ISBLANK(VLOOKUP(A9988,Questionnaire!A:KQ,82,FALSE)),"#",VLOOKUP(A9988,Questionnaire!A:KQ,82,FALSE))</f>
        <v>#</v>
      </c>
    </row>
    <row r="9989" spans="1:2">
      <c r="A9989" t="s">
        <v>335</v>
      </c>
      <c r="B9989" t="str">
        <f>IF(ISBLANK(VLOOKUP(A9989,Questionnaire!A:KQ,82,FALSE)),"#",VLOOKUP(A9989,Questionnaire!A:KQ,82,FALSE))</f>
        <v>#</v>
      </c>
    </row>
    <row r="9990" spans="1:2">
      <c r="A9990" t="s">
        <v>336</v>
      </c>
      <c r="B9990" t="str">
        <f>IF(ISBLANK(VLOOKUP(A9990,Questionnaire!A:KQ,82,FALSE)),"#",VLOOKUP(A9990,Questionnaire!A:KQ,82,FALSE))</f>
        <v>#</v>
      </c>
    </row>
    <row r="9991" spans="1:2">
      <c r="A9991" t="s">
        <v>337</v>
      </c>
      <c r="B9991" t="str">
        <f>IF(ISBLANK(VLOOKUP(A9991,Questionnaire!A:KQ,82,FALSE)),"#",VLOOKUP(A9991,Questionnaire!A:KQ,82,FALSE))</f>
        <v>#</v>
      </c>
    </row>
    <row r="9992" spans="1:2">
      <c r="A9992" t="s">
        <v>338</v>
      </c>
      <c r="B9992" t="str">
        <f>IF(ISBLANK(VLOOKUP(A9992,Questionnaire!A:KQ,82,FALSE)),"#",VLOOKUP(A9992,Questionnaire!A:KQ,82,FALSE))</f>
        <v>#</v>
      </c>
    </row>
    <row r="9993" spans="1:2">
      <c r="A9993" t="s">
        <v>339</v>
      </c>
      <c r="B9993" t="str">
        <f>IF(ISBLANK(VLOOKUP(A9993,Questionnaire!A:KQ,82,FALSE)),"#",VLOOKUP(A9993,Questionnaire!A:KQ,82,FALSE))</f>
        <v>#</v>
      </c>
    </row>
    <row r="9994" spans="1:2">
      <c r="A9994" t="s">
        <v>340</v>
      </c>
      <c r="B9994" t="str">
        <f>IF(ISBLANK(VLOOKUP(A9994,Questionnaire!A:KQ,82,FALSE)),"#",VLOOKUP(A9994,Questionnaire!A:KQ,82,FALSE))</f>
        <v>#</v>
      </c>
    </row>
    <row r="9995" spans="1:2">
      <c r="A9995" t="s">
        <v>341</v>
      </c>
      <c r="B9995" t="str">
        <f>IF(ISBLANK(VLOOKUP(A9995,Questionnaire!A:KQ,82,FALSE)),"#",VLOOKUP(A9995,Questionnaire!A:KQ,82,FALSE))</f>
        <v>#</v>
      </c>
    </row>
    <row r="9996" spans="1:2">
      <c r="A9996" t="s">
        <v>342</v>
      </c>
      <c r="B9996" t="str">
        <f>IF(ISBLANK(VLOOKUP(A9996,Questionnaire!A:KQ,82,FALSE)),"#",VLOOKUP(A9996,Questionnaire!A:KQ,82,FALSE))</f>
        <v>#</v>
      </c>
    </row>
    <row r="9997" spans="1:2">
      <c r="A9997" t="s">
        <v>343</v>
      </c>
      <c r="B9997" t="str">
        <f>IF(ISBLANK(VLOOKUP(A9997,Questionnaire!A:KQ,82,FALSE)),"#",VLOOKUP(A9997,Questionnaire!A:KQ,82,FALSE))</f>
        <v>#</v>
      </c>
    </row>
    <row r="9998" spans="1:2">
      <c r="A9998" t="s">
        <v>344</v>
      </c>
      <c r="B9998" t="str">
        <f>IF(ISBLANK(VLOOKUP(A9998,Questionnaire!A:KQ,82,FALSE)),"#",VLOOKUP(A9998,Questionnaire!A:KQ,82,FALSE))</f>
        <v>#</v>
      </c>
    </row>
    <row r="9999" spans="1:2">
      <c r="A9999" t="s">
        <v>345</v>
      </c>
      <c r="B9999" t="str">
        <f>IF(ISBLANK(VLOOKUP(A9999,Questionnaire!A:KQ,82,FALSE)),"#",VLOOKUP(A9999,Questionnaire!A:KQ,82,FALSE))</f>
        <v>#</v>
      </c>
    </row>
    <row r="10000" spans="1:2">
      <c r="A10000" t="s">
        <v>348</v>
      </c>
      <c r="B10000" t="str">
        <f>IF(ISBLANK(VLOOKUP(A10000,Questionnaire!A:KQ,82,FALSE)),"#",VLOOKUP(A10000,Questionnaire!A:KQ,82,FALSE))</f>
        <v>#</v>
      </c>
    </row>
    <row r="10001" spans="1:2">
      <c r="A10001" t="s">
        <v>353</v>
      </c>
      <c r="B10001" t="str">
        <f>IF(ISBLANK(VLOOKUP(A10001,Questionnaire!A:KQ,82,FALSE)),"#",VLOOKUP(A10001,Questionnaire!A:KQ,82,FALSE))</f>
        <v>#</v>
      </c>
    </row>
    <row r="10002" spans="1:2">
      <c r="A10002" t="s">
        <v>354</v>
      </c>
      <c r="B10002" t="str">
        <f>IF(ISBLANK(VLOOKUP(A10002,Questionnaire!A:KQ,82,FALSE)),"#",VLOOKUP(A10002,Questionnaire!A:KQ,82,FALSE))</f>
        <v>#</v>
      </c>
    </row>
    <row r="10003" spans="1:2">
      <c r="A10003" t="s">
        <v>355</v>
      </c>
      <c r="B10003" t="str">
        <f>IF(ISBLANK(VLOOKUP(A10003,Questionnaire!A:KQ,82,FALSE)),"#",VLOOKUP(A10003,Questionnaire!A:KQ,82,FALSE))</f>
        <v>#</v>
      </c>
    </row>
    <row r="10004" spans="1:2">
      <c r="A10004" t="s">
        <v>356</v>
      </c>
      <c r="B10004" t="str">
        <f>IF(ISBLANK(VLOOKUP(A10004,Questionnaire!A:KQ,82,FALSE)),"#",VLOOKUP(A10004,Questionnaire!A:KQ,82,FALSE))</f>
        <v>#</v>
      </c>
    </row>
    <row r="10005" spans="1:2">
      <c r="A10005" t="s">
        <v>357</v>
      </c>
      <c r="B10005" t="str">
        <f>IF(ISBLANK(VLOOKUP(A10005,Questionnaire!A:KQ,82,FALSE)),"#",VLOOKUP(A10005,Questionnaire!A:KQ,82,FALSE))</f>
        <v>#</v>
      </c>
    </row>
    <row r="10006" spans="1:2">
      <c r="A10006" t="s">
        <v>360</v>
      </c>
      <c r="B10006" t="str">
        <f>IF(ISBLANK(VLOOKUP(A10006,Questionnaire!A:KQ,82,FALSE)),"#",VLOOKUP(A10006,Questionnaire!A:KQ,82,FALSE))</f>
        <v>#</v>
      </c>
    </row>
    <row r="10007" spans="1:2">
      <c r="A10007" t="s">
        <v>362</v>
      </c>
      <c r="B10007" t="str">
        <f>IF(ISBLANK(VLOOKUP(A10007,Questionnaire!A:KQ,82,FALSE)),"#",VLOOKUP(A10007,Questionnaire!A:KQ,82,FALSE))</f>
        <v>#</v>
      </c>
    </row>
    <row r="10008" spans="1:2">
      <c r="A10008" t="s">
        <v>363</v>
      </c>
      <c r="B10008" t="str">
        <f>IF(ISBLANK(VLOOKUP(A10008,Questionnaire!A:KQ,82,FALSE)),"#",VLOOKUP(A10008,Questionnaire!A:KQ,82,FALSE))</f>
        <v>#</v>
      </c>
    </row>
    <row r="10009" spans="1:2">
      <c r="A10009" t="s">
        <v>364</v>
      </c>
      <c r="B10009" t="str">
        <f>IF(ISBLANK(VLOOKUP(A10009,Questionnaire!A:KQ,82,FALSE)),"#",VLOOKUP(A10009,Questionnaire!A:KQ,82,FALSE))</f>
        <v>#</v>
      </c>
    </row>
    <row r="10010" spans="1:2">
      <c r="A10010" t="s">
        <v>365</v>
      </c>
      <c r="B10010" t="str">
        <f>IF(ISBLANK(VLOOKUP(A10010,Questionnaire!A:KQ,82,FALSE)),"#",VLOOKUP(A10010,Questionnaire!A:KQ,82,FALSE))</f>
        <v>#</v>
      </c>
    </row>
    <row r="10011" spans="1:2">
      <c r="A10011" t="s">
        <v>366</v>
      </c>
      <c r="B10011" t="str">
        <f>IF(ISBLANK(VLOOKUP(A10011,Questionnaire!A:KQ,82,FALSE)),"#",VLOOKUP(A10011,Questionnaire!A:KQ,82,FALSE))</f>
        <v>#</v>
      </c>
    </row>
    <row r="10012" spans="1:2">
      <c r="A10012" t="s">
        <v>371</v>
      </c>
      <c r="B10012" t="str">
        <f>IF(ISBLANK(VLOOKUP(A10012,Questionnaire!A:KQ,82,FALSE)),"#",VLOOKUP(A10012,Questionnaire!A:KQ,82,FALSE))</f>
        <v>#</v>
      </c>
    </row>
    <row r="10013" spans="1:2">
      <c r="A10013" t="s">
        <v>372</v>
      </c>
      <c r="B10013" t="str">
        <f>IF(ISBLANK(VLOOKUP(A10013,Questionnaire!A:KQ,82,FALSE)),"#",VLOOKUP(A10013,Questionnaire!A:KQ,82,FALSE))</f>
        <v>#</v>
      </c>
    </row>
    <row r="10014" spans="1:2">
      <c r="A10014" t="s">
        <v>373</v>
      </c>
      <c r="B10014" t="str">
        <f>IF(ISBLANK(VLOOKUP(A10014,Questionnaire!A:KQ,82,FALSE)),"#",VLOOKUP(A10014,Questionnaire!A:KQ,82,FALSE))</f>
        <v>#</v>
      </c>
    </row>
    <row r="10015" spans="1:2">
      <c r="A10015" t="s">
        <v>374</v>
      </c>
      <c r="B10015" t="str">
        <f>IF(ISBLANK(VLOOKUP(A10015,Questionnaire!A:KQ,82,FALSE)),"#",VLOOKUP(A10015,Questionnaire!A:KQ,82,FALSE))</f>
        <v>#</v>
      </c>
    </row>
    <row r="10016" spans="1:2">
      <c r="A10016" t="s">
        <v>377</v>
      </c>
      <c r="B10016" t="str">
        <f>IF(ISBLANK(VLOOKUP(A10016,Questionnaire!A:KQ,82,FALSE)),"#",VLOOKUP(A10016,Questionnaire!A:KQ,82,FALSE))</f>
        <v>#</v>
      </c>
    </row>
    <row r="10017" spans="1:2">
      <c r="A10017" t="s">
        <v>379</v>
      </c>
      <c r="B10017" t="str">
        <f>IF(ISBLANK(VLOOKUP(A10017,Questionnaire!A:KQ,82,FALSE)),"#",VLOOKUP(A10017,Questionnaire!A:KQ,82,FALSE))</f>
        <v>#</v>
      </c>
    </row>
    <row r="10018" spans="1:2">
      <c r="A10018" t="s">
        <v>380</v>
      </c>
      <c r="B10018" t="str">
        <f>IF(ISBLANK(VLOOKUP(A10018,Questionnaire!A:KQ,82,FALSE)),"#",VLOOKUP(A10018,Questionnaire!A:KQ,82,FALSE))</f>
        <v>#</v>
      </c>
    </row>
    <row r="10019" spans="1:2">
      <c r="A10019" t="s">
        <v>381</v>
      </c>
      <c r="B10019" t="str">
        <f>IF(ISBLANK(VLOOKUP(A10019,Questionnaire!A:KQ,82,FALSE)),"#",VLOOKUP(A10019,Questionnaire!A:KQ,82,FALSE))</f>
        <v>#</v>
      </c>
    </row>
    <row r="10020" spans="1:2">
      <c r="A10020" t="s">
        <v>382</v>
      </c>
      <c r="B10020" t="str">
        <f>IF(ISBLANK(VLOOKUP(A10020,Questionnaire!A:KQ,82,FALSE)),"#",VLOOKUP(A10020,Questionnaire!A:KQ,82,FALSE))</f>
        <v>#</v>
      </c>
    </row>
    <row r="10021" spans="1:2">
      <c r="A10021" t="s">
        <v>384</v>
      </c>
      <c r="B10021" t="str">
        <f>IF(ISBLANK(VLOOKUP(A10021,Questionnaire!A:KQ,82,FALSE)),"#",VLOOKUP(A10021,Questionnaire!A:KQ,82,FALSE))</f>
        <v>#</v>
      </c>
    </row>
    <row r="10022" spans="1:2">
      <c r="A10022" t="s">
        <v>387</v>
      </c>
      <c r="B10022" t="str">
        <f>IF(ISBLANK(VLOOKUP(A10022,Questionnaire!A:KQ,82,FALSE)),"#",VLOOKUP(A10022,Questionnaire!A:KQ,82,FALSE))</f>
        <v>#</v>
      </c>
    </row>
    <row r="10023" spans="1:2">
      <c r="A10023" t="s">
        <v>391</v>
      </c>
      <c r="B10023" t="str">
        <f>IF(ISBLANK(VLOOKUP(A10023,Questionnaire!A:KQ,82,FALSE)),"#",VLOOKUP(A10023,Questionnaire!A:KQ,82,FALSE))</f>
        <v>#</v>
      </c>
    </row>
    <row r="10024" spans="1:2">
      <c r="A10024" t="s">
        <v>393</v>
      </c>
      <c r="B10024" t="str">
        <f>IF(ISBLANK(VLOOKUP(A10024,Questionnaire!A:KQ,82,FALSE)),"#",VLOOKUP(A10024,Questionnaire!A:KQ,82,FALSE))</f>
        <v>#</v>
      </c>
    </row>
    <row r="10025" spans="1:2">
      <c r="A10025" t="s">
        <v>395</v>
      </c>
      <c r="B10025" t="str">
        <f>IF(ISBLANK(VLOOKUP(A10025,Questionnaire!A:KQ,82,FALSE)),"#",VLOOKUP(A10025,Questionnaire!A:KQ,82,FALSE))</f>
        <v>#</v>
      </c>
    </row>
    <row r="10026" spans="1:2">
      <c r="A10026" t="s">
        <v>398</v>
      </c>
      <c r="B10026" t="str">
        <f>IF(ISBLANK(VLOOKUP(A10026,Questionnaire!A:KQ,82,FALSE)),"#",VLOOKUP(A10026,Questionnaire!A:KQ,82,FALSE))</f>
        <v>#</v>
      </c>
    </row>
    <row r="10027" spans="1:2">
      <c r="A10027" t="s">
        <v>402</v>
      </c>
      <c r="B10027" t="str">
        <f>IF(ISBLANK(VLOOKUP(A10027,Questionnaire!A:KQ,82,FALSE)),"#",VLOOKUP(A10027,Questionnaire!A:KQ,82,FALSE))</f>
        <v>#</v>
      </c>
    </row>
    <row r="10028" spans="1:2">
      <c r="A10028" t="s">
        <v>405</v>
      </c>
      <c r="B10028" t="str">
        <f>IF(ISBLANK(VLOOKUP(A10028,Questionnaire!A:KQ,82,FALSE)),"#",VLOOKUP(A10028,Questionnaire!A:KQ,82,FALSE))</f>
        <v>#</v>
      </c>
    </row>
    <row r="10029" spans="1:2">
      <c r="A10029" t="s">
        <v>409</v>
      </c>
      <c r="B10029" t="str">
        <f>IF(ISBLANK(VLOOKUP(A10029,Questionnaire!A:KQ,82,FALSE)),"#",VLOOKUP(A10029,Questionnaire!A:KQ,82,FALSE))</f>
        <v>#</v>
      </c>
    </row>
    <row r="10030" spans="1:2">
      <c r="A10030" t="s">
        <v>412</v>
      </c>
      <c r="B10030" t="str">
        <f>IF(ISBLANK(VLOOKUP(A10030,Questionnaire!A:KQ,82,FALSE)),"#",VLOOKUP(A10030,Questionnaire!A:KQ,82,FALSE))</f>
        <v>#</v>
      </c>
    </row>
    <row r="10031" spans="1:2">
      <c r="A10031" t="s">
        <v>415</v>
      </c>
      <c r="B10031" t="str">
        <f>IF(ISBLANK(VLOOKUP(A10031,Questionnaire!A:KQ,82,FALSE)),"#",VLOOKUP(A10031,Questionnaire!A:KQ,82,FALSE))</f>
        <v>#</v>
      </c>
    </row>
    <row r="10032" spans="1:2">
      <c r="A10032" t="s">
        <v>418</v>
      </c>
      <c r="B10032" t="str">
        <f>IF(ISBLANK(VLOOKUP(A10032,Questionnaire!A:KQ,82,FALSE)),"#",VLOOKUP(A10032,Questionnaire!A:KQ,82,FALSE))</f>
        <v>#</v>
      </c>
    </row>
    <row r="10033" spans="1:2">
      <c r="A10033" t="s">
        <v>421</v>
      </c>
      <c r="B10033" t="str">
        <f>IF(ISBLANK(VLOOKUP(A10033,Questionnaire!A:KQ,82,FALSE)),"#",VLOOKUP(A10033,Questionnaire!A:KQ,82,FALSE))</f>
        <v>#</v>
      </c>
    </row>
    <row r="10034" spans="1:2">
      <c r="A10034" t="s">
        <v>424</v>
      </c>
      <c r="B10034" t="str">
        <f>IF(ISBLANK(VLOOKUP(A10034,Questionnaire!A:KQ,82,FALSE)),"#",VLOOKUP(A10034,Questionnaire!A:KQ,82,FALSE))</f>
        <v>#</v>
      </c>
    </row>
    <row r="10035" spans="1:2">
      <c r="A10035" t="s">
        <v>429</v>
      </c>
      <c r="B10035" t="str">
        <f>IF(ISBLANK(VLOOKUP(A10035,Questionnaire!A:KQ,82,FALSE)),"#",VLOOKUP(A10035,Questionnaire!A:KQ,82,FALSE))</f>
        <v>#</v>
      </c>
    </row>
    <row r="10036" spans="1:2">
      <c r="A10036" t="s">
        <v>432</v>
      </c>
      <c r="B10036" t="str">
        <f>IF(ISBLANK(VLOOKUP(A10036,Questionnaire!A:KQ,82,FALSE)),"#",VLOOKUP(A10036,Questionnaire!A:KQ,82,FALSE))</f>
        <v>#</v>
      </c>
    </row>
    <row r="10037" spans="1:2">
      <c r="A10037" t="s">
        <v>435</v>
      </c>
      <c r="B10037" t="str">
        <f>IF(ISBLANK(VLOOKUP(A10037,Questionnaire!A:KQ,82,FALSE)),"#",VLOOKUP(A10037,Questionnaire!A:KQ,82,FALSE))</f>
        <v>#</v>
      </c>
    </row>
    <row r="10038" spans="1:2">
      <c r="A10038" t="s">
        <v>437</v>
      </c>
      <c r="B10038" t="str">
        <f>IF(ISBLANK(VLOOKUP(A10038,Questionnaire!A:KQ,82,FALSE)),"#",VLOOKUP(A10038,Questionnaire!A:KQ,82,FALSE))</f>
        <v>#</v>
      </c>
    </row>
    <row r="10039" spans="1:2">
      <c r="A10039" t="s">
        <v>439</v>
      </c>
      <c r="B10039" t="str">
        <f>IF(ISBLANK(VLOOKUP(A10039,Questionnaire!A:KQ,82,FALSE)),"#",VLOOKUP(A10039,Questionnaire!A:KQ,82,FALSE))</f>
        <v>#</v>
      </c>
    </row>
    <row r="10040" spans="1:2">
      <c r="A10040" t="s">
        <v>442</v>
      </c>
      <c r="B10040" t="str">
        <f>IF(ISBLANK(VLOOKUP(A10040,Questionnaire!A:KQ,82,FALSE)),"#",VLOOKUP(A10040,Questionnaire!A:KQ,82,FALSE))</f>
        <v>#</v>
      </c>
    </row>
    <row r="10041" spans="1:2">
      <c r="A10041" t="s">
        <v>445</v>
      </c>
      <c r="B10041" t="str">
        <f>IF(ISBLANK(VLOOKUP(A10041,Questionnaire!A:KQ,82,FALSE)),"#",VLOOKUP(A10041,Questionnaire!A:KQ,82,FALSE))</f>
        <v>#</v>
      </c>
    </row>
    <row r="10042" spans="1:2">
      <c r="A10042" t="s">
        <v>448</v>
      </c>
      <c r="B10042" t="str">
        <f>IF(ISBLANK(VLOOKUP(A10042,Questionnaire!A:KQ,82,FALSE)),"#",VLOOKUP(A10042,Questionnaire!A:KQ,82,FALSE))</f>
        <v>#</v>
      </c>
    </row>
    <row r="10043" spans="1:2">
      <c r="A10043" t="s">
        <v>452</v>
      </c>
      <c r="B10043" t="str">
        <f>IF(ISBLANK(VLOOKUP(A10043,Questionnaire!A:KQ,82,FALSE)),"#",VLOOKUP(A10043,Questionnaire!A:KQ,82,FALSE))</f>
        <v>#</v>
      </c>
    </row>
    <row r="10044" spans="1:2">
      <c r="A10044" t="s">
        <v>455</v>
      </c>
      <c r="B10044" t="str">
        <f>IF(ISBLANK(VLOOKUP(A10044,Questionnaire!A:KQ,82,FALSE)),"#",VLOOKUP(A10044,Questionnaire!A:KQ,82,FALSE))</f>
        <v>#</v>
      </c>
    </row>
    <row r="10045" spans="1:2">
      <c r="A10045" t="s">
        <v>458</v>
      </c>
      <c r="B10045" t="str">
        <f>IF(ISBLANK(VLOOKUP(A10045,Questionnaire!A:KQ,82,FALSE)),"#",VLOOKUP(A10045,Questionnaire!A:KQ,82,FALSE))</f>
        <v>#</v>
      </c>
    </row>
    <row r="10046" spans="1:2">
      <c r="A10046" t="s">
        <v>461</v>
      </c>
      <c r="B10046" t="str">
        <f>IF(ISBLANK(VLOOKUP(A10046,Questionnaire!A:KQ,82,FALSE)),"#",VLOOKUP(A10046,Questionnaire!A:KQ,82,FALSE))</f>
        <v>#</v>
      </c>
    </row>
    <row r="10047" spans="1:2">
      <c r="A10047" t="s">
        <v>465</v>
      </c>
      <c r="B10047" t="str">
        <f>IF(ISBLANK(VLOOKUP(A10047,Questionnaire!A:KQ,82,FALSE)),"#",VLOOKUP(A10047,Questionnaire!A:KQ,82,FALSE))</f>
        <v>#</v>
      </c>
    </row>
    <row r="10048" spans="1:2">
      <c r="A10048" t="s">
        <v>467</v>
      </c>
      <c r="B10048" t="str">
        <f>IF(ISBLANK(VLOOKUP(A10048,Questionnaire!A:KQ,82,FALSE)),"#",VLOOKUP(A10048,Questionnaire!A:KQ,82,FALSE))</f>
        <v>#</v>
      </c>
    </row>
    <row r="10049" spans="1:3">
      <c r="A10049" t="s">
        <v>469</v>
      </c>
      <c r="B10049" t="str">
        <f>IF(ISBLANK(VLOOKUP(A10049,Questionnaire!A:KQ,82,FALSE)),"#",VLOOKUP(A10049,Questionnaire!A:KQ,82,FALSE))</f>
        <v>#</v>
      </c>
    </row>
    <row r="10050" spans="1:3">
      <c r="A10050" t="s">
        <v>471</v>
      </c>
      <c r="B10050" t="str">
        <f>IF(ISBLANK(VLOOKUP(A10050,Questionnaire!A:KQ,82,FALSE)),"#",VLOOKUP(A10050,Questionnaire!A:KQ,82,FALSE))</f>
        <v>#</v>
      </c>
    </row>
    <row r="10051" spans="1:3">
      <c r="A10051" t="s">
        <v>473</v>
      </c>
      <c r="B10051" t="str">
        <f>IF(ISBLANK(VLOOKUP(A10051,Questionnaire!A:KQ,82,FALSE)),"#",VLOOKUP(A10051,Questionnaire!A:KQ,82,FALSE))</f>
        <v>#</v>
      </c>
    </row>
    <row r="10052" spans="1:3">
      <c r="A10052" t="s">
        <v>475</v>
      </c>
      <c r="B10052" t="str">
        <f>IF(ISBLANK(VLOOKUP(A10052,Questionnaire!A:KQ,82,FALSE)),"#",VLOOKUP(A10052,Questionnaire!A:KQ,82,FALSE))</f>
        <v>#</v>
      </c>
    </row>
    <row r="10053" spans="1:3">
      <c r="A10053" t="s">
        <v>185</v>
      </c>
      <c r="B10053" t="str">
        <f>IF(ISBLANK(VLOOKUP(A10053,Questionnaire!A:KQ,83,FALSE)),"#",VLOOKUP(A10053,Questionnaire!A:KQ,83,FALSE))</f>
        <v>#</v>
      </c>
      <c r="C10053">
        <v>80</v>
      </c>
    </row>
    <row r="10054" spans="1:3">
      <c r="A10054" t="s">
        <v>187</v>
      </c>
      <c r="B10054" t="str">
        <f>IF(ISNA(VLOOKUP(VLOOKUP(A10054,Questionnaire!A:KQ,83,FALSE),'CORA Encoding'!D:E,2,FALSE)),"#",VLOOKUP(VLOOKUP(A10054,Questionnaire!A:KQ,83,FALSE),'CORA Encoding'!D:E,2,FALSE))</f>
        <v>#</v>
      </c>
    </row>
    <row r="10055" spans="1:3">
      <c r="A10055" t="s">
        <v>189</v>
      </c>
      <c r="B10055" t="str">
        <f>IF(ISNA(VLOOKUP(VLOOKUP(A10055,Questionnaire!A:KQ,83,FALSE),'CORA Encoding'!G:H,2,FALSE)),"#",VLOOKUP(VLOOKUP(A10055,Questionnaire!A:KQ,83,FALSE),'CORA Encoding'!G:H,2,FALSE))</f>
        <v>#</v>
      </c>
    </row>
    <row r="10056" spans="1:3">
      <c r="A10056" t="s">
        <v>191</v>
      </c>
      <c r="B10056" t="str">
        <f>IF(ISNA(VLOOKUP(VLOOKUP(A10056,Questionnaire!A:KQ,83,FALSE),'Country List'!E:F,2,FALSE)),"#",VLOOKUP(VLOOKUP(A10056,Questionnaire!A:KQ,83,FALSE),'Country List'!E:F,2,FALSE))</f>
        <v>#</v>
      </c>
    </row>
    <row r="10057" spans="1:3">
      <c r="A10057" t="s">
        <v>193</v>
      </c>
      <c r="B10057" t="str">
        <f>IF(ISNA(VLOOKUP(VLOOKUP(A10057,Questionnaire!A:KQ,83,FALSE),'Industry List'!B:C,2,FALSE)),"#",VLOOKUP(VLOOKUP(A10057,Questionnaire!A:KQ,83,FALSE),'Industry List'!B:C,2,FALSE))</f>
        <v>#</v>
      </c>
    </row>
    <row r="10058" spans="1:3">
      <c r="A10058" t="s">
        <v>197</v>
      </c>
      <c r="B10058" t="str">
        <f>IF(ISBLANK(VLOOKUP(A10058,Questionnaire!A:KQ,83,FALSE)),"#",VLOOKUP(A10058,Questionnaire!A:KQ,83,FALSE))</f>
        <v>#</v>
      </c>
    </row>
    <row r="10059" spans="1:3">
      <c r="A10059" t="s">
        <v>201</v>
      </c>
      <c r="B10059" t="str">
        <f>IF(ISBLANK(VLOOKUP(A10059,Questionnaire!A:KQ,83,FALSE)),"#",VLOOKUP(A10059,Questionnaire!A:KQ,83,FALSE))</f>
        <v>#</v>
      </c>
    </row>
    <row r="10060" spans="1:3">
      <c r="A10060" t="s">
        <v>203</v>
      </c>
      <c r="B10060" t="str">
        <f>IF(ISNA(VLOOKUP(VLOOKUP(A10060,Questionnaire!A:KQ,83,FALSE),'CORA Encoding'!J:K,2,FALSE)),"#",VLOOKUP(VLOOKUP(A10060,Questionnaire!A:KQ,83,FALSE),'CORA Encoding'!J:K,2,FALSE))</f>
        <v>#</v>
      </c>
    </row>
    <row r="10061" spans="1:3">
      <c r="A10061" t="s">
        <v>208</v>
      </c>
      <c r="B10061" t="str">
        <f>IF(ISBLANK(VLOOKUP(A10061,Questionnaire!A:KQ,83,FALSE)),"#",VLOOKUP(A10061,Questionnaire!A:KQ,83,FALSE))</f>
        <v>#</v>
      </c>
    </row>
    <row r="10062" spans="1:3">
      <c r="A10062" t="s">
        <v>213</v>
      </c>
      <c r="B10062" t="str">
        <f>IF(ISBLANK(VLOOKUP(A10062,Questionnaire!A:KQ,83,FALSE)),"#",VLOOKUP(A10062,Questionnaire!A:KQ,83,FALSE))</f>
        <v>#</v>
      </c>
    </row>
    <row r="10063" spans="1:3">
      <c r="A10063" t="s">
        <v>215</v>
      </c>
      <c r="B10063" t="str">
        <f>IF(ISBLANK(VLOOKUP(A10063,Questionnaire!A:KQ,83,FALSE)),"#",VLOOKUP(A10063,Questionnaire!A:KQ,83,FALSE))</f>
        <v>#</v>
      </c>
    </row>
    <row r="10064" spans="1:3">
      <c r="A10064" t="s">
        <v>217</v>
      </c>
      <c r="B10064" t="str">
        <f>IF(ISBLANK(VLOOKUP(A10064,Questionnaire!A:KQ,83,FALSE)),"#",VLOOKUP(A10064,Questionnaire!A:KQ,83,FALSE))</f>
        <v>#</v>
      </c>
    </row>
    <row r="10065" spans="1:2">
      <c r="A10065" t="s">
        <v>219</v>
      </c>
      <c r="B10065" t="str">
        <f>IF(ISBLANK(VLOOKUP(A10065,Questionnaire!A:KQ,83,FALSE)),"#",VLOOKUP(A10065,Questionnaire!A:KQ,83,FALSE))</f>
        <v>#</v>
      </c>
    </row>
    <row r="10066" spans="1:2">
      <c r="A10066" t="s">
        <v>221</v>
      </c>
      <c r="B10066" t="str">
        <f>IF(ISBLANK(VLOOKUP(A10066,Questionnaire!A:KQ,83,FALSE)),"#",VLOOKUP(A10066,Questionnaire!A:KQ,83,FALSE))</f>
        <v>#</v>
      </c>
    </row>
    <row r="10067" spans="1:2">
      <c r="A10067" t="s">
        <v>223</v>
      </c>
      <c r="B10067" t="str">
        <f>IF(ISBLANK(VLOOKUP(A10067,Questionnaire!A:KQ,83,FALSE)),"#",VLOOKUP(A10067,Questionnaire!A:KQ,83,FALSE))</f>
        <v>#</v>
      </c>
    </row>
    <row r="10068" spans="1:2">
      <c r="A10068" t="s">
        <v>225</v>
      </c>
      <c r="B10068" t="str">
        <f>IF(ISBLANK(VLOOKUP(A10068,Questionnaire!A:KQ,83,FALSE)),"#",VLOOKUP(A10068,Questionnaire!A:KQ,83,FALSE))</f>
        <v>#</v>
      </c>
    </row>
    <row r="10069" spans="1:2">
      <c r="A10069" t="s">
        <v>227</v>
      </c>
      <c r="B10069" t="str">
        <f>IF(ISBLANK(VLOOKUP(A10069,Questionnaire!A:KQ,83,FALSE)),"#",VLOOKUP(A10069,Questionnaire!A:KQ,83,FALSE))</f>
        <v>#</v>
      </c>
    </row>
    <row r="10070" spans="1:2">
      <c r="A10070" t="s">
        <v>229</v>
      </c>
      <c r="B10070" t="str">
        <f>IF(ISBLANK(VLOOKUP(A10070,Questionnaire!A:KQ,83,FALSE)),"#",VLOOKUP(A10070,Questionnaire!A:KQ,83,FALSE))</f>
        <v>#</v>
      </c>
    </row>
    <row r="10071" spans="1:2">
      <c r="A10071" t="s">
        <v>231</v>
      </c>
      <c r="B10071" t="str">
        <f>IF(ISBLANK(VLOOKUP(A10071,Questionnaire!A:KQ,83,FALSE)),"#",VLOOKUP(A10071,Questionnaire!A:KQ,83,FALSE))</f>
        <v>#</v>
      </c>
    </row>
    <row r="10072" spans="1:2">
      <c r="A10072" t="s">
        <v>233</v>
      </c>
      <c r="B10072" t="str">
        <f>IF(ISBLANK(VLOOKUP(A10072,Questionnaire!A:KQ,83,FALSE)),"#",VLOOKUP(A10072,Questionnaire!A:KQ,83,FALSE))</f>
        <v>#</v>
      </c>
    </row>
    <row r="10073" spans="1:2">
      <c r="A10073" t="s">
        <v>235</v>
      </c>
      <c r="B10073" t="str">
        <f>IF(ISBLANK(VLOOKUP(A10073,Questionnaire!A:KQ,83,FALSE)),"#",VLOOKUP(A10073,Questionnaire!A:KQ,83,FALSE))</f>
        <v>#</v>
      </c>
    </row>
    <row r="10074" spans="1:2">
      <c r="A10074" t="s">
        <v>237</v>
      </c>
      <c r="B10074" t="str">
        <f>IF(ISBLANK(VLOOKUP(A10074,Questionnaire!A:KQ,83,FALSE)),"#",VLOOKUP(A10074,Questionnaire!A:KQ,83,FALSE))</f>
        <v>#</v>
      </c>
    </row>
    <row r="10075" spans="1:2">
      <c r="A10075" t="s">
        <v>239</v>
      </c>
      <c r="B10075" t="str">
        <f>IF(ISBLANK(VLOOKUP(A10075,Questionnaire!A:KQ,83,FALSE)),"#",VLOOKUP(A10075,Questionnaire!A:KQ,83,FALSE))</f>
        <v>#</v>
      </c>
    </row>
    <row r="10076" spans="1:2">
      <c r="A10076" t="s">
        <v>242</v>
      </c>
      <c r="B10076" t="str">
        <f>IF(ISBLANK(VLOOKUP(A10076,Questionnaire!A:KQ,83,FALSE)),"#",VLOOKUP(A10076,Questionnaire!A:KQ,83,FALSE))</f>
        <v>#</v>
      </c>
    </row>
    <row r="10077" spans="1:2">
      <c r="A10077" t="s">
        <v>245</v>
      </c>
      <c r="B10077" t="str">
        <f>IF(ISBLANK(VLOOKUP(A10077,Questionnaire!A:KQ,83,FALSE)),"#",VLOOKUP(A10077,Questionnaire!A:KQ,83,FALSE))</f>
        <v>#</v>
      </c>
    </row>
    <row r="10078" spans="1:2">
      <c r="A10078" t="s">
        <v>247</v>
      </c>
      <c r="B10078" t="str">
        <f>IF(ISBLANK(VLOOKUP(A10078,Questionnaire!A:KQ,83,FALSE)),"#",VLOOKUP(A10078,Questionnaire!A:KQ,83,FALSE))</f>
        <v>#</v>
      </c>
    </row>
    <row r="10079" spans="1:2">
      <c r="A10079" t="s">
        <v>249</v>
      </c>
      <c r="B10079" t="str">
        <f>IF(ISBLANK(VLOOKUP(A10079,Questionnaire!A:KQ,83,FALSE)),"#",VLOOKUP(A10079,Questionnaire!A:KQ,83,FALSE))</f>
        <v>#</v>
      </c>
    </row>
    <row r="10080" spans="1:2">
      <c r="A10080" t="s">
        <v>250</v>
      </c>
      <c r="B10080" t="str">
        <f>IF(ISBLANK(VLOOKUP(A10080,Questionnaire!A:KQ,83,FALSE)),"#",VLOOKUP(A10080,Questionnaire!A:KQ,83,FALSE))</f>
        <v>#</v>
      </c>
    </row>
    <row r="10081" spans="1:2">
      <c r="A10081" t="s">
        <v>252</v>
      </c>
      <c r="B10081" t="str">
        <f>IF(ISBLANK(VLOOKUP(A10081,Questionnaire!A:KQ,83,FALSE)),"#",VLOOKUP(A10081,Questionnaire!A:KQ,83,FALSE))</f>
        <v>#</v>
      </c>
    </row>
    <row r="10082" spans="1:2">
      <c r="A10082" t="s">
        <v>255</v>
      </c>
      <c r="B10082" t="str">
        <f>IF(ISBLANK(VLOOKUP(A10082,Questionnaire!A:KQ,83,FALSE)),"#",VLOOKUP(A10082,Questionnaire!A:KQ,83,FALSE))</f>
        <v>#</v>
      </c>
    </row>
    <row r="10083" spans="1:2">
      <c r="A10083" t="s">
        <v>258</v>
      </c>
      <c r="B10083" t="str">
        <f>IF(ISNA(VLOOKUP(VLOOKUP(A10083,Questionnaire!A:KQ,83,FALSE),'CORA Encoding'!M:N,2,FALSE)),"#",VLOOKUP(VLOOKUP(A10083,Questionnaire!A:KQ,83,FALSE),'CORA Encoding'!M:N,2,FALSE))</f>
        <v>#</v>
      </c>
    </row>
    <row r="10084" spans="1:2">
      <c r="A10084" t="s">
        <v>261</v>
      </c>
      <c r="B10084" t="str">
        <f>IF(ISBLANK(VLOOKUP(A10084,Questionnaire!A:KQ,83,FALSE)),"#",VLOOKUP(A10084,Questionnaire!A:KQ,83,FALSE))</f>
        <v>#</v>
      </c>
    </row>
    <row r="10085" spans="1:2">
      <c r="A10085" t="s">
        <v>263</v>
      </c>
      <c r="B10085" t="str">
        <f>IF(ISBLANK(VLOOKUP(A10085,Questionnaire!A:KQ,83,FALSE)),"#",VLOOKUP(A10085,Questionnaire!A:KQ,83,FALSE))</f>
        <v>#</v>
      </c>
    </row>
    <row r="10086" spans="1:2">
      <c r="A10086" t="s">
        <v>265</v>
      </c>
      <c r="B10086" t="str">
        <f>IF(ISBLANK(VLOOKUP(A10086,Questionnaire!A:KQ,83,FALSE)),"#",VLOOKUP(A10086,Questionnaire!A:KQ,83,FALSE))</f>
        <v>#</v>
      </c>
    </row>
    <row r="10087" spans="1:2">
      <c r="A10087" t="s">
        <v>267</v>
      </c>
      <c r="B10087" t="str">
        <f>IF(ISBLANK(VLOOKUP(A10087,Questionnaire!A:KQ,83,FALSE)),"#",VLOOKUP(A10087,Questionnaire!A:KQ,83,FALSE))</f>
        <v>#</v>
      </c>
    </row>
    <row r="10088" spans="1:2">
      <c r="A10088" t="s">
        <v>269</v>
      </c>
      <c r="B10088" t="str">
        <f>IF(ISBLANK(VLOOKUP(A10088,Questionnaire!A:KQ,83,FALSE)),"#",VLOOKUP(A10088,Questionnaire!A:KQ,83,FALSE))</f>
        <v>#</v>
      </c>
    </row>
    <row r="10089" spans="1:2">
      <c r="A10089" t="s">
        <v>274</v>
      </c>
      <c r="B10089" t="str">
        <f>IF(ISBLANK(VLOOKUP(A10089,Questionnaire!A:KQ,83,FALSE)),"#",VLOOKUP(A10089,Questionnaire!A:KQ,83,FALSE))</f>
        <v>#</v>
      </c>
    </row>
    <row r="10090" spans="1:2">
      <c r="A10090" t="s">
        <v>276</v>
      </c>
      <c r="B10090" t="str">
        <f>IF(ISBLANK(VLOOKUP(A10090,Questionnaire!A:KQ,83,FALSE)),"#",VLOOKUP(A10090,Questionnaire!A:KQ,83,FALSE))</f>
        <v>#</v>
      </c>
    </row>
    <row r="10091" spans="1:2">
      <c r="A10091" t="s">
        <v>278</v>
      </c>
      <c r="B10091" t="str">
        <f>IF(ISBLANK(VLOOKUP(A10091,Questionnaire!A:KQ,83,FALSE)),"#",VLOOKUP(A10091,Questionnaire!A:KQ,83,FALSE))</f>
        <v>#</v>
      </c>
    </row>
    <row r="10092" spans="1:2">
      <c r="A10092" t="s">
        <v>280</v>
      </c>
      <c r="B10092" t="str">
        <f>IF(ISBLANK(VLOOKUP(A10092,Questionnaire!A:KQ,83,FALSE)),"#",VLOOKUP(A10092,Questionnaire!A:KQ,83,FALSE))</f>
        <v>#</v>
      </c>
    </row>
    <row r="10093" spans="1:2">
      <c r="A10093" t="s">
        <v>282</v>
      </c>
      <c r="B10093" t="str">
        <f>IF(ISBLANK(VLOOKUP(A10093,Questionnaire!A:KQ,83,FALSE)),"#",VLOOKUP(A10093,Questionnaire!A:KQ,83,FALSE))</f>
        <v>#</v>
      </c>
    </row>
    <row r="10094" spans="1:2">
      <c r="A10094" t="s">
        <v>286</v>
      </c>
      <c r="B10094" t="str">
        <f>IF(ISBLANK(VLOOKUP(A10094,Questionnaire!A:KQ,83,FALSE)),"#",VLOOKUP(A10094,Questionnaire!A:KQ,83,FALSE))</f>
        <v>#</v>
      </c>
    </row>
    <row r="10095" spans="1:2">
      <c r="A10095" t="s">
        <v>288</v>
      </c>
      <c r="B10095" t="str">
        <f>IF(ISBLANK(VLOOKUP(A10095,Questionnaire!A:KQ,83,FALSE)),"#",VLOOKUP(A10095,Questionnaire!A:KQ,83,FALSE))</f>
        <v>#</v>
      </c>
    </row>
    <row r="10096" spans="1:2">
      <c r="A10096" t="s">
        <v>290</v>
      </c>
      <c r="B10096" t="str">
        <f>IF(ISBLANK(VLOOKUP(A10096,Questionnaire!A:KQ,83,FALSE)),"#",VLOOKUP(A10096,Questionnaire!A:KQ,83,FALSE))</f>
        <v>#</v>
      </c>
    </row>
    <row r="10097" spans="1:2">
      <c r="A10097" t="s">
        <v>292</v>
      </c>
      <c r="B10097" t="str">
        <f>IF(ISBLANK(VLOOKUP(A10097,Questionnaire!A:KQ,83,FALSE)),"#",VLOOKUP(A10097,Questionnaire!A:KQ,83,FALSE))</f>
        <v>#</v>
      </c>
    </row>
    <row r="10098" spans="1:2">
      <c r="A10098" t="s">
        <v>294</v>
      </c>
      <c r="B10098" t="str">
        <f>IF(ISBLANK(VLOOKUP(A10098,Questionnaire!A:KQ,83,FALSE)),"#",VLOOKUP(A10098,Questionnaire!A:KQ,83,FALSE))</f>
        <v>#</v>
      </c>
    </row>
    <row r="10099" spans="1:2">
      <c r="A10099" t="s">
        <v>296</v>
      </c>
      <c r="B10099" t="str">
        <f>IF(ISBLANK(VLOOKUP(A10099,Questionnaire!A:KQ,83,FALSE)),"#",VLOOKUP(A10099,Questionnaire!A:KQ,83,FALSE))</f>
        <v>#</v>
      </c>
    </row>
    <row r="10100" spans="1:2">
      <c r="A10100" t="s">
        <v>301</v>
      </c>
      <c r="B10100" t="str">
        <f>IF(ISBLANK(VLOOKUP(A10100,Questionnaire!A:KQ,83,FALSE)),"#",VLOOKUP(A10100,Questionnaire!A:KQ,83,FALSE))</f>
        <v>#</v>
      </c>
    </row>
    <row r="10101" spans="1:2">
      <c r="A10101" t="s">
        <v>303</v>
      </c>
      <c r="B10101" t="str">
        <f>IF(ISBLANK(VLOOKUP(A10101,Questionnaire!A:KQ,83,FALSE)),"#",VLOOKUP(A10101,Questionnaire!A:KQ,83,FALSE))</f>
        <v>#</v>
      </c>
    </row>
    <row r="10102" spans="1:2">
      <c r="A10102" t="s">
        <v>305</v>
      </c>
      <c r="B10102" t="str">
        <f>IF(ISBLANK(VLOOKUP(A10102,Questionnaire!A:KQ,83,FALSE)),"#",VLOOKUP(A10102,Questionnaire!A:KQ,83,FALSE))</f>
        <v>#</v>
      </c>
    </row>
    <row r="10103" spans="1:2">
      <c r="A10103" t="s">
        <v>307</v>
      </c>
      <c r="B10103" t="str">
        <f>IF(ISBLANK(VLOOKUP(A10103,Questionnaire!A:KQ,83,FALSE)),"#",VLOOKUP(A10103,Questionnaire!A:KQ,83,FALSE))</f>
        <v>#</v>
      </c>
    </row>
    <row r="10104" spans="1:2">
      <c r="A10104" t="s">
        <v>311</v>
      </c>
      <c r="B10104" t="str">
        <f>IF(ISBLANK(VLOOKUP(A10104,Questionnaire!A:KQ,83,FALSE)),"#",VLOOKUP(A10104,Questionnaire!A:KQ,83,FALSE))</f>
        <v>#</v>
      </c>
    </row>
    <row r="10105" spans="1:2">
      <c r="A10105" t="s">
        <v>313</v>
      </c>
      <c r="B10105" t="str">
        <f>IF(ISBLANK(VLOOKUP(A10105,Questionnaire!A:KQ,83,FALSE)),"#",VLOOKUP(A10105,Questionnaire!A:KQ,83,FALSE))</f>
        <v>#</v>
      </c>
    </row>
    <row r="10106" spans="1:2">
      <c r="A10106" t="s">
        <v>314</v>
      </c>
      <c r="B10106" t="str">
        <f>IF(ISBLANK(VLOOKUP(A10106,Questionnaire!A:KQ,83,FALSE)),"#",VLOOKUP(A10106,Questionnaire!A:KQ,83,FALSE))</f>
        <v>#</v>
      </c>
    </row>
    <row r="10107" spans="1:2">
      <c r="A10107" t="s">
        <v>315</v>
      </c>
      <c r="B10107" t="str">
        <f>IF(ISBLANK(VLOOKUP(A10107,Questionnaire!A:KQ,83,FALSE)),"#",VLOOKUP(A10107,Questionnaire!A:KQ,83,FALSE))</f>
        <v>#</v>
      </c>
    </row>
    <row r="10108" spans="1:2">
      <c r="A10108" t="s">
        <v>317</v>
      </c>
      <c r="B10108" t="str">
        <f>IF(ISBLANK(VLOOKUP(A10108,Questionnaire!A:KQ,83,FALSE)),"#",VLOOKUP(A10108,Questionnaire!A:KQ,83,FALSE))</f>
        <v>#</v>
      </c>
    </row>
    <row r="10109" spans="1:2">
      <c r="A10109" t="s">
        <v>319</v>
      </c>
      <c r="B10109" t="str">
        <f>IF(ISBLANK(VLOOKUP(A10109,Questionnaire!A:KQ,83,FALSE)),"#",VLOOKUP(A10109,Questionnaire!A:KQ,83,FALSE))</f>
        <v>#</v>
      </c>
    </row>
    <row r="10110" spans="1:2">
      <c r="A10110" t="s">
        <v>322</v>
      </c>
      <c r="B10110" t="str">
        <f>IF(ISBLANK(VLOOKUP(A10110,Questionnaire!A:KQ,83,FALSE)),"#",VLOOKUP(A10110,Questionnaire!A:KQ,83,FALSE))</f>
        <v>#</v>
      </c>
    </row>
    <row r="10111" spans="1:2">
      <c r="A10111" t="s">
        <v>326</v>
      </c>
      <c r="B10111" t="str">
        <f>IF(ISBLANK(VLOOKUP(A10111,Questionnaire!A:KQ,83,FALSE)),"#",VLOOKUP(A10111,Questionnaire!A:KQ,83,FALSE))</f>
        <v>#</v>
      </c>
    </row>
    <row r="10112" spans="1:2">
      <c r="A10112" t="s">
        <v>328</v>
      </c>
      <c r="B10112" t="str">
        <f>IF(ISBLANK(VLOOKUP(A10112,Questionnaire!A:KQ,83,FALSE)),"#",VLOOKUP(A10112,Questionnaire!A:KQ,83,FALSE))</f>
        <v>#</v>
      </c>
    </row>
    <row r="10113" spans="1:2">
      <c r="A10113" t="s">
        <v>332</v>
      </c>
      <c r="B10113" t="str">
        <f>IF(ISBLANK(VLOOKUP(A10113,Questionnaire!A:KQ,83,FALSE)),"#",VLOOKUP(A10113,Questionnaire!A:KQ,83,FALSE))</f>
        <v>#</v>
      </c>
    </row>
    <row r="10114" spans="1:2">
      <c r="A10114" t="s">
        <v>333</v>
      </c>
      <c r="B10114" t="str">
        <f>IF(ISBLANK(VLOOKUP(A10114,Questionnaire!A:KQ,83,FALSE)),"#",VLOOKUP(A10114,Questionnaire!A:KQ,83,FALSE))</f>
        <v>#</v>
      </c>
    </row>
    <row r="10115" spans="1:2">
      <c r="A10115" t="s">
        <v>334</v>
      </c>
      <c r="B10115" t="str">
        <f>IF(ISBLANK(VLOOKUP(A10115,Questionnaire!A:KQ,83,FALSE)),"#",VLOOKUP(A10115,Questionnaire!A:KQ,83,FALSE))</f>
        <v>#</v>
      </c>
    </row>
    <row r="10116" spans="1:2">
      <c r="A10116" t="s">
        <v>335</v>
      </c>
      <c r="B10116" t="str">
        <f>IF(ISBLANK(VLOOKUP(A10116,Questionnaire!A:KQ,83,FALSE)),"#",VLOOKUP(A10116,Questionnaire!A:KQ,83,FALSE))</f>
        <v>#</v>
      </c>
    </row>
    <row r="10117" spans="1:2">
      <c r="A10117" t="s">
        <v>336</v>
      </c>
      <c r="B10117" t="str">
        <f>IF(ISBLANK(VLOOKUP(A10117,Questionnaire!A:KQ,83,FALSE)),"#",VLOOKUP(A10117,Questionnaire!A:KQ,83,FALSE))</f>
        <v>#</v>
      </c>
    </row>
    <row r="10118" spans="1:2">
      <c r="A10118" t="s">
        <v>337</v>
      </c>
      <c r="B10118" t="str">
        <f>IF(ISBLANK(VLOOKUP(A10118,Questionnaire!A:KQ,83,FALSE)),"#",VLOOKUP(A10118,Questionnaire!A:KQ,83,FALSE))</f>
        <v>#</v>
      </c>
    </row>
    <row r="10119" spans="1:2">
      <c r="A10119" t="s">
        <v>338</v>
      </c>
      <c r="B10119" t="str">
        <f>IF(ISBLANK(VLOOKUP(A10119,Questionnaire!A:KQ,83,FALSE)),"#",VLOOKUP(A10119,Questionnaire!A:KQ,83,FALSE))</f>
        <v>#</v>
      </c>
    </row>
    <row r="10120" spans="1:2">
      <c r="A10120" t="s">
        <v>339</v>
      </c>
      <c r="B10120" t="str">
        <f>IF(ISBLANK(VLOOKUP(A10120,Questionnaire!A:KQ,83,FALSE)),"#",VLOOKUP(A10120,Questionnaire!A:KQ,83,FALSE))</f>
        <v>#</v>
      </c>
    </row>
    <row r="10121" spans="1:2">
      <c r="A10121" t="s">
        <v>340</v>
      </c>
      <c r="B10121" t="str">
        <f>IF(ISBLANK(VLOOKUP(A10121,Questionnaire!A:KQ,83,FALSE)),"#",VLOOKUP(A10121,Questionnaire!A:KQ,83,FALSE))</f>
        <v>#</v>
      </c>
    </row>
    <row r="10122" spans="1:2">
      <c r="A10122" t="s">
        <v>341</v>
      </c>
      <c r="B10122" t="str">
        <f>IF(ISBLANK(VLOOKUP(A10122,Questionnaire!A:KQ,83,FALSE)),"#",VLOOKUP(A10122,Questionnaire!A:KQ,83,FALSE))</f>
        <v>#</v>
      </c>
    </row>
    <row r="10123" spans="1:2">
      <c r="A10123" t="s">
        <v>342</v>
      </c>
      <c r="B10123" t="str">
        <f>IF(ISBLANK(VLOOKUP(A10123,Questionnaire!A:KQ,83,FALSE)),"#",VLOOKUP(A10123,Questionnaire!A:KQ,83,FALSE))</f>
        <v>#</v>
      </c>
    </row>
    <row r="10124" spans="1:2">
      <c r="A10124" t="s">
        <v>343</v>
      </c>
      <c r="B10124" t="str">
        <f>IF(ISBLANK(VLOOKUP(A10124,Questionnaire!A:KQ,83,FALSE)),"#",VLOOKUP(A10124,Questionnaire!A:KQ,83,FALSE))</f>
        <v>#</v>
      </c>
    </row>
    <row r="10125" spans="1:2">
      <c r="A10125" t="s">
        <v>344</v>
      </c>
      <c r="B10125" t="str">
        <f>IF(ISBLANK(VLOOKUP(A10125,Questionnaire!A:KQ,83,FALSE)),"#",VLOOKUP(A10125,Questionnaire!A:KQ,83,FALSE))</f>
        <v>#</v>
      </c>
    </row>
    <row r="10126" spans="1:2">
      <c r="A10126" t="s">
        <v>345</v>
      </c>
      <c r="B10126" t="str">
        <f>IF(ISBLANK(VLOOKUP(A10126,Questionnaire!A:KQ,83,FALSE)),"#",VLOOKUP(A10126,Questionnaire!A:KQ,83,FALSE))</f>
        <v>#</v>
      </c>
    </row>
    <row r="10127" spans="1:2">
      <c r="A10127" t="s">
        <v>348</v>
      </c>
      <c r="B10127" t="str">
        <f>IF(ISBLANK(VLOOKUP(A10127,Questionnaire!A:KQ,83,FALSE)),"#",VLOOKUP(A10127,Questionnaire!A:KQ,83,FALSE))</f>
        <v>#</v>
      </c>
    </row>
    <row r="10128" spans="1:2">
      <c r="A10128" t="s">
        <v>353</v>
      </c>
      <c r="B10128" t="str">
        <f>IF(ISBLANK(VLOOKUP(A10128,Questionnaire!A:KQ,83,FALSE)),"#",VLOOKUP(A10128,Questionnaire!A:KQ,83,FALSE))</f>
        <v>#</v>
      </c>
    </row>
    <row r="10129" spans="1:2">
      <c r="A10129" t="s">
        <v>354</v>
      </c>
      <c r="B10129" t="str">
        <f>IF(ISBLANK(VLOOKUP(A10129,Questionnaire!A:KQ,83,FALSE)),"#",VLOOKUP(A10129,Questionnaire!A:KQ,83,FALSE))</f>
        <v>#</v>
      </c>
    </row>
    <row r="10130" spans="1:2">
      <c r="A10130" t="s">
        <v>355</v>
      </c>
      <c r="B10130" t="str">
        <f>IF(ISBLANK(VLOOKUP(A10130,Questionnaire!A:KQ,83,FALSE)),"#",VLOOKUP(A10130,Questionnaire!A:KQ,83,FALSE))</f>
        <v>#</v>
      </c>
    </row>
    <row r="10131" spans="1:2">
      <c r="A10131" t="s">
        <v>356</v>
      </c>
      <c r="B10131" t="str">
        <f>IF(ISBLANK(VLOOKUP(A10131,Questionnaire!A:KQ,83,FALSE)),"#",VLOOKUP(A10131,Questionnaire!A:KQ,83,FALSE))</f>
        <v>#</v>
      </c>
    </row>
    <row r="10132" spans="1:2">
      <c r="A10132" t="s">
        <v>357</v>
      </c>
      <c r="B10132" t="str">
        <f>IF(ISBLANK(VLOOKUP(A10132,Questionnaire!A:KQ,83,FALSE)),"#",VLOOKUP(A10132,Questionnaire!A:KQ,83,FALSE))</f>
        <v>#</v>
      </c>
    </row>
    <row r="10133" spans="1:2">
      <c r="A10133" t="s">
        <v>360</v>
      </c>
      <c r="B10133" t="str">
        <f>IF(ISBLANK(VLOOKUP(A10133,Questionnaire!A:KQ,83,FALSE)),"#",VLOOKUP(A10133,Questionnaire!A:KQ,83,FALSE))</f>
        <v>#</v>
      </c>
    </row>
    <row r="10134" spans="1:2">
      <c r="A10134" t="s">
        <v>362</v>
      </c>
      <c r="B10134" t="str">
        <f>IF(ISBLANK(VLOOKUP(A10134,Questionnaire!A:KQ,83,FALSE)),"#",VLOOKUP(A10134,Questionnaire!A:KQ,83,FALSE))</f>
        <v>#</v>
      </c>
    </row>
    <row r="10135" spans="1:2">
      <c r="A10135" t="s">
        <v>363</v>
      </c>
      <c r="B10135" t="str">
        <f>IF(ISBLANK(VLOOKUP(A10135,Questionnaire!A:KQ,83,FALSE)),"#",VLOOKUP(A10135,Questionnaire!A:KQ,83,FALSE))</f>
        <v>#</v>
      </c>
    </row>
    <row r="10136" spans="1:2">
      <c r="A10136" t="s">
        <v>364</v>
      </c>
      <c r="B10136" t="str">
        <f>IF(ISBLANK(VLOOKUP(A10136,Questionnaire!A:KQ,83,FALSE)),"#",VLOOKUP(A10136,Questionnaire!A:KQ,83,FALSE))</f>
        <v>#</v>
      </c>
    </row>
    <row r="10137" spans="1:2">
      <c r="A10137" t="s">
        <v>365</v>
      </c>
      <c r="B10137" t="str">
        <f>IF(ISBLANK(VLOOKUP(A10137,Questionnaire!A:KQ,83,FALSE)),"#",VLOOKUP(A10137,Questionnaire!A:KQ,83,FALSE))</f>
        <v>#</v>
      </c>
    </row>
    <row r="10138" spans="1:2">
      <c r="A10138" t="s">
        <v>366</v>
      </c>
      <c r="B10138" t="str">
        <f>IF(ISBLANK(VLOOKUP(A10138,Questionnaire!A:KQ,83,FALSE)),"#",VLOOKUP(A10138,Questionnaire!A:KQ,83,FALSE))</f>
        <v>#</v>
      </c>
    </row>
    <row r="10139" spans="1:2">
      <c r="A10139" t="s">
        <v>371</v>
      </c>
      <c r="B10139" t="str">
        <f>IF(ISBLANK(VLOOKUP(A10139,Questionnaire!A:KQ,83,FALSE)),"#",VLOOKUP(A10139,Questionnaire!A:KQ,83,FALSE))</f>
        <v>#</v>
      </c>
    </row>
    <row r="10140" spans="1:2">
      <c r="A10140" t="s">
        <v>372</v>
      </c>
      <c r="B10140" t="str">
        <f>IF(ISBLANK(VLOOKUP(A10140,Questionnaire!A:KQ,83,FALSE)),"#",VLOOKUP(A10140,Questionnaire!A:KQ,83,FALSE))</f>
        <v>#</v>
      </c>
    </row>
    <row r="10141" spans="1:2">
      <c r="A10141" t="s">
        <v>373</v>
      </c>
      <c r="B10141" t="str">
        <f>IF(ISBLANK(VLOOKUP(A10141,Questionnaire!A:KQ,83,FALSE)),"#",VLOOKUP(A10141,Questionnaire!A:KQ,83,FALSE))</f>
        <v>#</v>
      </c>
    </row>
    <row r="10142" spans="1:2">
      <c r="A10142" t="s">
        <v>374</v>
      </c>
      <c r="B10142" t="str">
        <f>IF(ISBLANK(VLOOKUP(A10142,Questionnaire!A:KQ,83,FALSE)),"#",VLOOKUP(A10142,Questionnaire!A:KQ,83,FALSE))</f>
        <v>#</v>
      </c>
    </row>
    <row r="10143" spans="1:2">
      <c r="A10143" t="s">
        <v>377</v>
      </c>
      <c r="B10143" t="str">
        <f>IF(ISBLANK(VLOOKUP(A10143,Questionnaire!A:KQ,83,FALSE)),"#",VLOOKUP(A10143,Questionnaire!A:KQ,83,FALSE))</f>
        <v>#</v>
      </c>
    </row>
    <row r="10144" spans="1:2">
      <c r="A10144" t="s">
        <v>379</v>
      </c>
      <c r="B10144" t="str">
        <f>IF(ISBLANK(VLOOKUP(A10144,Questionnaire!A:KQ,83,FALSE)),"#",VLOOKUP(A10144,Questionnaire!A:KQ,83,FALSE))</f>
        <v>#</v>
      </c>
    </row>
    <row r="10145" spans="1:2">
      <c r="A10145" t="s">
        <v>380</v>
      </c>
      <c r="B10145" t="str">
        <f>IF(ISBLANK(VLOOKUP(A10145,Questionnaire!A:KQ,83,FALSE)),"#",VLOOKUP(A10145,Questionnaire!A:KQ,83,FALSE))</f>
        <v>#</v>
      </c>
    </row>
    <row r="10146" spans="1:2">
      <c r="A10146" t="s">
        <v>381</v>
      </c>
      <c r="B10146" t="str">
        <f>IF(ISBLANK(VLOOKUP(A10146,Questionnaire!A:KQ,83,FALSE)),"#",VLOOKUP(A10146,Questionnaire!A:KQ,83,FALSE))</f>
        <v>#</v>
      </c>
    </row>
    <row r="10147" spans="1:2">
      <c r="A10147" t="s">
        <v>382</v>
      </c>
      <c r="B10147" t="str">
        <f>IF(ISBLANK(VLOOKUP(A10147,Questionnaire!A:KQ,83,FALSE)),"#",VLOOKUP(A10147,Questionnaire!A:KQ,83,FALSE))</f>
        <v>#</v>
      </c>
    </row>
    <row r="10148" spans="1:2">
      <c r="A10148" t="s">
        <v>384</v>
      </c>
      <c r="B10148" t="str">
        <f>IF(ISBLANK(VLOOKUP(A10148,Questionnaire!A:KQ,83,FALSE)),"#",VLOOKUP(A10148,Questionnaire!A:KQ,83,FALSE))</f>
        <v>#</v>
      </c>
    </row>
    <row r="10149" spans="1:2">
      <c r="A10149" t="s">
        <v>387</v>
      </c>
      <c r="B10149" t="str">
        <f>IF(ISBLANK(VLOOKUP(A10149,Questionnaire!A:KQ,83,FALSE)),"#",VLOOKUP(A10149,Questionnaire!A:KQ,83,FALSE))</f>
        <v>#</v>
      </c>
    </row>
    <row r="10150" spans="1:2">
      <c r="A10150" t="s">
        <v>391</v>
      </c>
      <c r="B10150" t="str">
        <f>IF(ISBLANK(VLOOKUP(A10150,Questionnaire!A:KQ,83,FALSE)),"#",VLOOKUP(A10150,Questionnaire!A:KQ,83,FALSE))</f>
        <v>#</v>
      </c>
    </row>
    <row r="10151" spans="1:2">
      <c r="A10151" t="s">
        <v>393</v>
      </c>
      <c r="B10151" t="str">
        <f>IF(ISBLANK(VLOOKUP(A10151,Questionnaire!A:KQ,83,FALSE)),"#",VLOOKUP(A10151,Questionnaire!A:KQ,83,FALSE))</f>
        <v>#</v>
      </c>
    </row>
    <row r="10152" spans="1:2">
      <c r="A10152" t="s">
        <v>395</v>
      </c>
      <c r="B10152" t="str">
        <f>IF(ISBLANK(VLOOKUP(A10152,Questionnaire!A:KQ,83,FALSE)),"#",VLOOKUP(A10152,Questionnaire!A:KQ,83,FALSE))</f>
        <v>#</v>
      </c>
    </row>
    <row r="10153" spans="1:2">
      <c r="A10153" t="s">
        <v>398</v>
      </c>
      <c r="B10153" t="str">
        <f>IF(ISBLANK(VLOOKUP(A10153,Questionnaire!A:KQ,83,FALSE)),"#",VLOOKUP(A10153,Questionnaire!A:KQ,83,FALSE))</f>
        <v>#</v>
      </c>
    </row>
    <row r="10154" spans="1:2">
      <c r="A10154" t="s">
        <v>402</v>
      </c>
      <c r="B10154" t="str">
        <f>IF(ISBLANK(VLOOKUP(A10154,Questionnaire!A:KQ,83,FALSE)),"#",VLOOKUP(A10154,Questionnaire!A:KQ,83,FALSE))</f>
        <v>#</v>
      </c>
    </row>
    <row r="10155" spans="1:2">
      <c r="A10155" t="s">
        <v>405</v>
      </c>
      <c r="B10155" t="str">
        <f>IF(ISBLANK(VLOOKUP(A10155,Questionnaire!A:KQ,83,FALSE)),"#",VLOOKUP(A10155,Questionnaire!A:KQ,83,FALSE))</f>
        <v>#</v>
      </c>
    </row>
    <row r="10156" spans="1:2">
      <c r="A10156" t="s">
        <v>409</v>
      </c>
      <c r="B10156" t="str">
        <f>IF(ISBLANK(VLOOKUP(A10156,Questionnaire!A:KQ,83,FALSE)),"#",VLOOKUP(A10156,Questionnaire!A:KQ,83,FALSE))</f>
        <v>#</v>
      </c>
    </row>
    <row r="10157" spans="1:2">
      <c r="A10157" t="s">
        <v>412</v>
      </c>
      <c r="B10157" t="str">
        <f>IF(ISBLANK(VLOOKUP(A10157,Questionnaire!A:KQ,83,FALSE)),"#",VLOOKUP(A10157,Questionnaire!A:KQ,83,FALSE))</f>
        <v>#</v>
      </c>
    </row>
    <row r="10158" spans="1:2">
      <c r="A10158" t="s">
        <v>415</v>
      </c>
      <c r="B10158" t="str">
        <f>IF(ISBLANK(VLOOKUP(A10158,Questionnaire!A:KQ,83,FALSE)),"#",VLOOKUP(A10158,Questionnaire!A:KQ,83,FALSE))</f>
        <v>#</v>
      </c>
    </row>
    <row r="10159" spans="1:2">
      <c r="A10159" t="s">
        <v>418</v>
      </c>
      <c r="B10159" t="str">
        <f>IF(ISBLANK(VLOOKUP(A10159,Questionnaire!A:KQ,83,FALSE)),"#",VLOOKUP(A10159,Questionnaire!A:KQ,83,FALSE))</f>
        <v>#</v>
      </c>
    </row>
    <row r="10160" spans="1:2">
      <c r="A10160" t="s">
        <v>421</v>
      </c>
      <c r="B10160" t="str">
        <f>IF(ISBLANK(VLOOKUP(A10160,Questionnaire!A:KQ,83,FALSE)),"#",VLOOKUP(A10160,Questionnaire!A:KQ,83,FALSE))</f>
        <v>#</v>
      </c>
    </row>
    <row r="10161" spans="1:2">
      <c r="A10161" t="s">
        <v>424</v>
      </c>
      <c r="B10161" t="str">
        <f>IF(ISBLANK(VLOOKUP(A10161,Questionnaire!A:KQ,83,FALSE)),"#",VLOOKUP(A10161,Questionnaire!A:KQ,83,FALSE))</f>
        <v>#</v>
      </c>
    </row>
    <row r="10162" spans="1:2">
      <c r="A10162" t="s">
        <v>429</v>
      </c>
      <c r="B10162" t="str">
        <f>IF(ISBLANK(VLOOKUP(A10162,Questionnaire!A:KQ,83,FALSE)),"#",VLOOKUP(A10162,Questionnaire!A:KQ,83,FALSE))</f>
        <v>#</v>
      </c>
    </row>
    <row r="10163" spans="1:2">
      <c r="A10163" t="s">
        <v>432</v>
      </c>
      <c r="B10163" t="str">
        <f>IF(ISBLANK(VLOOKUP(A10163,Questionnaire!A:KQ,83,FALSE)),"#",VLOOKUP(A10163,Questionnaire!A:KQ,83,FALSE))</f>
        <v>#</v>
      </c>
    </row>
    <row r="10164" spans="1:2">
      <c r="A10164" t="s">
        <v>435</v>
      </c>
      <c r="B10164" t="str">
        <f>IF(ISBLANK(VLOOKUP(A10164,Questionnaire!A:KQ,83,FALSE)),"#",VLOOKUP(A10164,Questionnaire!A:KQ,83,FALSE))</f>
        <v>#</v>
      </c>
    </row>
    <row r="10165" spans="1:2">
      <c r="A10165" t="s">
        <v>437</v>
      </c>
      <c r="B10165" t="str">
        <f>IF(ISBLANK(VLOOKUP(A10165,Questionnaire!A:KQ,83,FALSE)),"#",VLOOKUP(A10165,Questionnaire!A:KQ,83,FALSE))</f>
        <v>#</v>
      </c>
    </row>
    <row r="10166" spans="1:2">
      <c r="A10166" t="s">
        <v>439</v>
      </c>
      <c r="B10166" t="str">
        <f>IF(ISBLANK(VLOOKUP(A10166,Questionnaire!A:KQ,83,FALSE)),"#",VLOOKUP(A10166,Questionnaire!A:KQ,83,FALSE))</f>
        <v>#</v>
      </c>
    </row>
    <row r="10167" spans="1:2">
      <c r="A10167" t="s">
        <v>442</v>
      </c>
      <c r="B10167" t="str">
        <f>IF(ISBLANK(VLOOKUP(A10167,Questionnaire!A:KQ,83,FALSE)),"#",VLOOKUP(A10167,Questionnaire!A:KQ,83,FALSE))</f>
        <v>#</v>
      </c>
    </row>
    <row r="10168" spans="1:2">
      <c r="A10168" t="s">
        <v>445</v>
      </c>
      <c r="B10168" t="str">
        <f>IF(ISBLANK(VLOOKUP(A10168,Questionnaire!A:KQ,83,FALSE)),"#",VLOOKUP(A10168,Questionnaire!A:KQ,83,FALSE))</f>
        <v>#</v>
      </c>
    </row>
    <row r="10169" spans="1:2">
      <c r="A10169" t="s">
        <v>448</v>
      </c>
      <c r="B10169" t="str">
        <f>IF(ISBLANK(VLOOKUP(A10169,Questionnaire!A:KQ,83,FALSE)),"#",VLOOKUP(A10169,Questionnaire!A:KQ,83,FALSE))</f>
        <v>#</v>
      </c>
    </row>
    <row r="10170" spans="1:2">
      <c r="A10170" t="s">
        <v>452</v>
      </c>
      <c r="B10170" t="str">
        <f>IF(ISBLANK(VLOOKUP(A10170,Questionnaire!A:KQ,83,FALSE)),"#",VLOOKUP(A10170,Questionnaire!A:KQ,83,FALSE))</f>
        <v>#</v>
      </c>
    </row>
    <row r="10171" spans="1:2">
      <c r="A10171" t="s">
        <v>455</v>
      </c>
      <c r="B10171" t="str">
        <f>IF(ISBLANK(VLOOKUP(A10171,Questionnaire!A:KQ,83,FALSE)),"#",VLOOKUP(A10171,Questionnaire!A:KQ,83,FALSE))</f>
        <v>#</v>
      </c>
    </row>
    <row r="10172" spans="1:2">
      <c r="A10172" t="s">
        <v>458</v>
      </c>
      <c r="B10172" t="str">
        <f>IF(ISBLANK(VLOOKUP(A10172,Questionnaire!A:KQ,83,FALSE)),"#",VLOOKUP(A10172,Questionnaire!A:KQ,83,FALSE))</f>
        <v>#</v>
      </c>
    </row>
    <row r="10173" spans="1:2">
      <c r="A10173" t="s">
        <v>461</v>
      </c>
      <c r="B10173" t="str">
        <f>IF(ISBLANK(VLOOKUP(A10173,Questionnaire!A:KQ,83,FALSE)),"#",VLOOKUP(A10173,Questionnaire!A:KQ,83,FALSE))</f>
        <v>#</v>
      </c>
    </row>
    <row r="10174" spans="1:2">
      <c r="A10174" t="s">
        <v>465</v>
      </c>
      <c r="B10174" t="str">
        <f>IF(ISBLANK(VLOOKUP(A10174,Questionnaire!A:KQ,83,FALSE)),"#",VLOOKUP(A10174,Questionnaire!A:KQ,83,FALSE))</f>
        <v>#</v>
      </c>
    </row>
    <row r="10175" spans="1:2">
      <c r="A10175" t="s">
        <v>467</v>
      </c>
      <c r="B10175" t="str">
        <f>IF(ISBLANK(VLOOKUP(A10175,Questionnaire!A:KQ,83,FALSE)),"#",VLOOKUP(A10175,Questionnaire!A:KQ,83,FALSE))</f>
        <v>#</v>
      </c>
    </row>
    <row r="10176" spans="1:2">
      <c r="A10176" t="s">
        <v>469</v>
      </c>
      <c r="B10176" t="str">
        <f>IF(ISBLANK(VLOOKUP(A10176,Questionnaire!A:KQ,83,FALSE)),"#",VLOOKUP(A10176,Questionnaire!A:KQ,83,FALSE))</f>
        <v>#</v>
      </c>
    </row>
    <row r="10177" spans="1:3">
      <c r="A10177" t="s">
        <v>471</v>
      </c>
      <c r="B10177" t="str">
        <f>IF(ISBLANK(VLOOKUP(A10177,Questionnaire!A:KQ,83,FALSE)),"#",VLOOKUP(A10177,Questionnaire!A:KQ,83,FALSE))</f>
        <v>#</v>
      </c>
    </row>
    <row r="10178" spans="1:3">
      <c r="A10178" t="s">
        <v>473</v>
      </c>
      <c r="B10178" t="str">
        <f>IF(ISBLANK(VLOOKUP(A10178,Questionnaire!A:KQ,83,FALSE)),"#",VLOOKUP(A10178,Questionnaire!A:KQ,83,FALSE))</f>
        <v>#</v>
      </c>
    </row>
    <row r="10179" spans="1:3">
      <c r="A10179" t="s">
        <v>475</v>
      </c>
      <c r="B10179" t="str">
        <f>IF(ISBLANK(VLOOKUP(A10179,Questionnaire!A:KQ,83,FALSE)),"#",VLOOKUP(A10179,Questionnaire!A:KQ,83,FALSE))</f>
        <v>#</v>
      </c>
    </row>
    <row r="10180" spans="1:3">
      <c r="A10180" t="s">
        <v>185</v>
      </c>
      <c r="B10180" t="str">
        <f>IF(ISBLANK(VLOOKUP(A10180,Questionnaire!A:KQ,84,FALSE)),"#",VLOOKUP(A10180,Questionnaire!A:KQ,84,FALSE))</f>
        <v>#</v>
      </c>
      <c r="C10180">
        <v>81</v>
      </c>
    </row>
    <row r="10181" spans="1:3">
      <c r="A10181" t="s">
        <v>187</v>
      </c>
      <c r="B10181" t="str">
        <f>IF(ISNA(VLOOKUP(VLOOKUP(A10181,Questionnaire!A:KQ,84,FALSE),'CORA Encoding'!D:E,2,FALSE)),"#",VLOOKUP(VLOOKUP(A10181,Questionnaire!A:KQ,84,FALSE),'CORA Encoding'!D:E,2,FALSE))</f>
        <v>#</v>
      </c>
    </row>
    <row r="10182" spans="1:3">
      <c r="A10182" t="s">
        <v>189</v>
      </c>
      <c r="B10182" t="str">
        <f>IF(ISNA(VLOOKUP(VLOOKUP(A10182,Questionnaire!A:KQ,84,FALSE),'CORA Encoding'!G:H,2,FALSE)),"#",VLOOKUP(VLOOKUP(A10182,Questionnaire!A:KQ,84,FALSE),'CORA Encoding'!G:H,2,FALSE))</f>
        <v>#</v>
      </c>
    </row>
    <row r="10183" spans="1:3">
      <c r="A10183" t="s">
        <v>191</v>
      </c>
      <c r="B10183" t="str">
        <f>IF(ISNA(VLOOKUP(VLOOKUP(A10183,Questionnaire!A:KQ,84,FALSE),'Country List'!E:F,2,FALSE)),"#",VLOOKUP(VLOOKUP(A10183,Questionnaire!A:KQ,84,FALSE),'Country List'!E:F,2,FALSE))</f>
        <v>#</v>
      </c>
    </row>
    <row r="10184" spans="1:3">
      <c r="A10184" t="s">
        <v>193</v>
      </c>
      <c r="B10184" t="str">
        <f>IF(ISNA(VLOOKUP(VLOOKUP(A10184,Questionnaire!A:KQ,84,FALSE),'Industry List'!B:C,2,FALSE)),"#",VLOOKUP(VLOOKUP(A10184,Questionnaire!A:KQ,84,FALSE),'Industry List'!B:C,2,FALSE))</f>
        <v>#</v>
      </c>
    </row>
    <row r="10185" spans="1:3">
      <c r="A10185" t="s">
        <v>197</v>
      </c>
      <c r="B10185" t="str">
        <f>IF(ISBLANK(VLOOKUP(A10185,Questionnaire!A:KQ,84,FALSE)),"#",VLOOKUP(A10185,Questionnaire!A:KQ,84,FALSE))</f>
        <v>#</v>
      </c>
    </row>
    <row r="10186" spans="1:3">
      <c r="A10186" t="s">
        <v>201</v>
      </c>
      <c r="B10186" t="str">
        <f>IF(ISBLANK(VLOOKUP(A10186,Questionnaire!A:KQ,84,FALSE)),"#",VLOOKUP(A10186,Questionnaire!A:KQ,84,FALSE))</f>
        <v>#</v>
      </c>
    </row>
    <row r="10187" spans="1:3">
      <c r="A10187" t="s">
        <v>203</v>
      </c>
      <c r="B10187" t="str">
        <f>IF(ISNA(VLOOKUP(VLOOKUP(A10187,Questionnaire!A:KQ,84,FALSE),'CORA Encoding'!J:K,2,FALSE)),"#",VLOOKUP(VLOOKUP(A10187,Questionnaire!A:KQ,84,FALSE),'CORA Encoding'!J:K,2,FALSE))</f>
        <v>#</v>
      </c>
    </row>
    <row r="10188" spans="1:3">
      <c r="A10188" t="s">
        <v>208</v>
      </c>
      <c r="B10188" t="str">
        <f>IF(ISBLANK(VLOOKUP(A10188,Questionnaire!A:KQ,84,FALSE)),"#",VLOOKUP(A10188,Questionnaire!A:KQ,84,FALSE))</f>
        <v>#</v>
      </c>
    </row>
    <row r="10189" spans="1:3">
      <c r="A10189" t="s">
        <v>213</v>
      </c>
      <c r="B10189" t="str">
        <f>IF(ISBLANK(VLOOKUP(A10189,Questionnaire!A:KQ,84,FALSE)),"#",VLOOKUP(A10189,Questionnaire!A:KQ,84,FALSE))</f>
        <v>#</v>
      </c>
    </row>
    <row r="10190" spans="1:3">
      <c r="A10190" t="s">
        <v>215</v>
      </c>
      <c r="B10190" t="str">
        <f>IF(ISBLANK(VLOOKUP(A10190,Questionnaire!A:KQ,84,FALSE)),"#",VLOOKUP(A10190,Questionnaire!A:KQ,84,FALSE))</f>
        <v>#</v>
      </c>
    </row>
    <row r="10191" spans="1:3">
      <c r="A10191" t="s">
        <v>217</v>
      </c>
      <c r="B10191" t="str">
        <f>IF(ISBLANK(VLOOKUP(A10191,Questionnaire!A:KQ,84,FALSE)),"#",VLOOKUP(A10191,Questionnaire!A:KQ,84,FALSE))</f>
        <v>#</v>
      </c>
    </row>
    <row r="10192" spans="1:3">
      <c r="A10192" t="s">
        <v>219</v>
      </c>
      <c r="B10192" t="str">
        <f>IF(ISBLANK(VLOOKUP(A10192,Questionnaire!A:KQ,84,FALSE)),"#",VLOOKUP(A10192,Questionnaire!A:KQ,84,FALSE))</f>
        <v>#</v>
      </c>
    </row>
    <row r="10193" spans="1:2">
      <c r="A10193" t="s">
        <v>221</v>
      </c>
      <c r="B10193" t="str">
        <f>IF(ISBLANK(VLOOKUP(A10193,Questionnaire!A:KQ,84,FALSE)),"#",VLOOKUP(A10193,Questionnaire!A:KQ,84,FALSE))</f>
        <v>#</v>
      </c>
    </row>
    <row r="10194" spans="1:2">
      <c r="A10194" t="s">
        <v>223</v>
      </c>
      <c r="B10194" t="str">
        <f>IF(ISBLANK(VLOOKUP(A10194,Questionnaire!A:KQ,84,FALSE)),"#",VLOOKUP(A10194,Questionnaire!A:KQ,84,FALSE))</f>
        <v>#</v>
      </c>
    </row>
    <row r="10195" spans="1:2">
      <c r="A10195" t="s">
        <v>225</v>
      </c>
      <c r="B10195" t="str">
        <f>IF(ISBLANK(VLOOKUP(A10195,Questionnaire!A:KQ,84,FALSE)),"#",VLOOKUP(A10195,Questionnaire!A:KQ,84,FALSE))</f>
        <v>#</v>
      </c>
    </row>
    <row r="10196" spans="1:2">
      <c r="A10196" t="s">
        <v>227</v>
      </c>
      <c r="B10196" t="str">
        <f>IF(ISBLANK(VLOOKUP(A10196,Questionnaire!A:KQ,84,FALSE)),"#",VLOOKUP(A10196,Questionnaire!A:KQ,84,FALSE))</f>
        <v>#</v>
      </c>
    </row>
    <row r="10197" spans="1:2">
      <c r="A10197" t="s">
        <v>229</v>
      </c>
      <c r="B10197" t="str">
        <f>IF(ISBLANK(VLOOKUP(A10197,Questionnaire!A:KQ,84,FALSE)),"#",VLOOKUP(A10197,Questionnaire!A:KQ,84,FALSE))</f>
        <v>#</v>
      </c>
    </row>
    <row r="10198" spans="1:2">
      <c r="A10198" t="s">
        <v>231</v>
      </c>
      <c r="B10198" t="str">
        <f>IF(ISBLANK(VLOOKUP(A10198,Questionnaire!A:KQ,84,FALSE)),"#",VLOOKUP(A10198,Questionnaire!A:KQ,84,FALSE))</f>
        <v>#</v>
      </c>
    </row>
    <row r="10199" spans="1:2">
      <c r="A10199" t="s">
        <v>233</v>
      </c>
      <c r="B10199" t="str">
        <f>IF(ISBLANK(VLOOKUP(A10199,Questionnaire!A:KQ,84,FALSE)),"#",VLOOKUP(A10199,Questionnaire!A:KQ,84,FALSE))</f>
        <v>#</v>
      </c>
    </row>
    <row r="10200" spans="1:2">
      <c r="A10200" t="s">
        <v>235</v>
      </c>
      <c r="B10200" t="str">
        <f>IF(ISBLANK(VLOOKUP(A10200,Questionnaire!A:KQ,84,FALSE)),"#",VLOOKUP(A10200,Questionnaire!A:KQ,84,FALSE))</f>
        <v>#</v>
      </c>
    </row>
    <row r="10201" spans="1:2">
      <c r="A10201" t="s">
        <v>237</v>
      </c>
      <c r="B10201" t="str">
        <f>IF(ISBLANK(VLOOKUP(A10201,Questionnaire!A:KQ,84,FALSE)),"#",VLOOKUP(A10201,Questionnaire!A:KQ,84,FALSE))</f>
        <v>#</v>
      </c>
    </row>
    <row r="10202" spans="1:2">
      <c r="A10202" t="s">
        <v>239</v>
      </c>
      <c r="B10202" t="str">
        <f>IF(ISBLANK(VLOOKUP(A10202,Questionnaire!A:KQ,84,FALSE)),"#",VLOOKUP(A10202,Questionnaire!A:KQ,84,FALSE))</f>
        <v>#</v>
      </c>
    </row>
    <row r="10203" spans="1:2">
      <c r="A10203" t="s">
        <v>242</v>
      </c>
      <c r="B10203" t="str">
        <f>IF(ISBLANK(VLOOKUP(A10203,Questionnaire!A:KQ,84,FALSE)),"#",VLOOKUP(A10203,Questionnaire!A:KQ,84,FALSE))</f>
        <v>#</v>
      </c>
    </row>
    <row r="10204" spans="1:2">
      <c r="A10204" t="s">
        <v>245</v>
      </c>
      <c r="B10204" t="str">
        <f>IF(ISBLANK(VLOOKUP(A10204,Questionnaire!A:KQ,84,FALSE)),"#",VLOOKUP(A10204,Questionnaire!A:KQ,84,FALSE))</f>
        <v>#</v>
      </c>
    </row>
    <row r="10205" spans="1:2">
      <c r="A10205" t="s">
        <v>247</v>
      </c>
      <c r="B10205" t="str">
        <f>IF(ISBLANK(VLOOKUP(A10205,Questionnaire!A:KQ,84,FALSE)),"#",VLOOKUP(A10205,Questionnaire!A:KQ,84,FALSE))</f>
        <v>#</v>
      </c>
    </row>
    <row r="10206" spans="1:2">
      <c r="A10206" t="s">
        <v>249</v>
      </c>
      <c r="B10206" t="str">
        <f>IF(ISBLANK(VLOOKUP(A10206,Questionnaire!A:KQ,84,FALSE)),"#",VLOOKUP(A10206,Questionnaire!A:KQ,84,FALSE))</f>
        <v>#</v>
      </c>
    </row>
    <row r="10207" spans="1:2">
      <c r="A10207" t="s">
        <v>250</v>
      </c>
      <c r="B10207" t="str">
        <f>IF(ISBLANK(VLOOKUP(A10207,Questionnaire!A:KQ,84,FALSE)),"#",VLOOKUP(A10207,Questionnaire!A:KQ,84,FALSE))</f>
        <v>#</v>
      </c>
    </row>
    <row r="10208" spans="1:2">
      <c r="A10208" t="s">
        <v>252</v>
      </c>
      <c r="B10208" t="str">
        <f>IF(ISBLANK(VLOOKUP(A10208,Questionnaire!A:KQ,84,FALSE)),"#",VLOOKUP(A10208,Questionnaire!A:KQ,84,FALSE))</f>
        <v>#</v>
      </c>
    </row>
    <row r="10209" spans="1:2">
      <c r="A10209" t="s">
        <v>255</v>
      </c>
      <c r="B10209" t="str">
        <f>IF(ISBLANK(VLOOKUP(A10209,Questionnaire!A:KQ,84,FALSE)),"#",VLOOKUP(A10209,Questionnaire!A:KQ,84,FALSE))</f>
        <v>#</v>
      </c>
    </row>
    <row r="10210" spans="1:2">
      <c r="A10210" t="s">
        <v>258</v>
      </c>
      <c r="B10210" t="str">
        <f>IF(ISNA(VLOOKUP(VLOOKUP(A10210,Questionnaire!A:KQ,84,FALSE),'CORA Encoding'!M:N,2,FALSE)),"#",VLOOKUP(VLOOKUP(A10210,Questionnaire!A:KQ,84,FALSE),'CORA Encoding'!M:N,2,FALSE))</f>
        <v>#</v>
      </c>
    </row>
    <row r="10211" spans="1:2">
      <c r="A10211" t="s">
        <v>261</v>
      </c>
      <c r="B10211" t="str">
        <f>IF(ISBLANK(VLOOKUP(A10211,Questionnaire!A:KQ,84,FALSE)),"#",VLOOKUP(A10211,Questionnaire!A:KQ,84,FALSE))</f>
        <v>#</v>
      </c>
    </row>
    <row r="10212" spans="1:2">
      <c r="A10212" t="s">
        <v>263</v>
      </c>
      <c r="B10212" t="str">
        <f>IF(ISBLANK(VLOOKUP(A10212,Questionnaire!A:KQ,84,FALSE)),"#",VLOOKUP(A10212,Questionnaire!A:KQ,84,FALSE))</f>
        <v>#</v>
      </c>
    </row>
    <row r="10213" spans="1:2">
      <c r="A10213" t="s">
        <v>265</v>
      </c>
      <c r="B10213" t="str">
        <f>IF(ISBLANK(VLOOKUP(A10213,Questionnaire!A:KQ,84,FALSE)),"#",VLOOKUP(A10213,Questionnaire!A:KQ,84,FALSE))</f>
        <v>#</v>
      </c>
    </row>
    <row r="10214" spans="1:2">
      <c r="A10214" t="s">
        <v>267</v>
      </c>
      <c r="B10214" t="str">
        <f>IF(ISBLANK(VLOOKUP(A10214,Questionnaire!A:KQ,84,FALSE)),"#",VLOOKUP(A10214,Questionnaire!A:KQ,84,FALSE))</f>
        <v>#</v>
      </c>
    </row>
    <row r="10215" spans="1:2">
      <c r="A10215" t="s">
        <v>269</v>
      </c>
      <c r="B10215" t="str">
        <f>IF(ISBLANK(VLOOKUP(A10215,Questionnaire!A:KQ,84,FALSE)),"#",VLOOKUP(A10215,Questionnaire!A:KQ,84,FALSE))</f>
        <v>#</v>
      </c>
    </row>
    <row r="10216" spans="1:2">
      <c r="A10216" t="s">
        <v>274</v>
      </c>
      <c r="B10216" t="str">
        <f>IF(ISBLANK(VLOOKUP(A10216,Questionnaire!A:KQ,84,FALSE)),"#",VLOOKUP(A10216,Questionnaire!A:KQ,84,FALSE))</f>
        <v>#</v>
      </c>
    </row>
    <row r="10217" spans="1:2">
      <c r="A10217" t="s">
        <v>276</v>
      </c>
      <c r="B10217" t="str">
        <f>IF(ISBLANK(VLOOKUP(A10217,Questionnaire!A:KQ,84,FALSE)),"#",VLOOKUP(A10217,Questionnaire!A:KQ,84,FALSE))</f>
        <v>#</v>
      </c>
    </row>
    <row r="10218" spans="1:2">
      <c r="A10218" t="s">
        <v>278</v>
      </c>
      <c r="B10218" t="str">
        <f>IF(ISBLANK(VLOOKUP(A10218,Questionnaire!A:KQ,84,FALSE)),"#",VLOOKUP(A10218,Questionnaire!A:KQ,84,FALSE))</f>
        <v>#</v>
      </c>
    </row>
    <row r="10219" spans="1:2">
      <c r="A10219" t="s">
        <v>280</v>
      </c>
      <c r="B10219" t="str">
        <f>IF(ISBLANK(VLOOKUP(A10219,Questionnaire!A:KQ,84,FALSE)),"#",VLOOKUP(A10219,Questionnaire!A:KQ,84,FALSE))</f>
        <v>#</v>
      </c>
    </row>
    <row r="10220" spans="1:2">
      <c r="A10220" t="s">
        <v>282</v>
      </c>
      <c r="B10220" t="str">
        <f>IF(ISBLANK(VLOOKUP(A10220,Questionnaire!A:KQ,84,FALSE)),"#",VLOOKUP(A10220,Questionnaire!A:KQ,84,FALSE))</f>
        <v>#</v>
      </c>
    </row>
    <row r="10221" spans="1:2">
      <c r="A10221" t="s">
        <v>286</v>
      </c>
      <c r="B10221" t="str">
        <f>IF(ISBLANK(VLOOKUP(A10221,Questionnaire!A:KQ,84,FALSE)),"#",VLOOKUP(A10221,Questionnaire!A:KQ,84,FALSE))</f>
        <v>#</v>
      </c>
    </row>
    <row r="10222" spans="1:2">
      <c r="A10222" t="s">
        <v>288</v>
      </c>
      <c r="B10222" t="str">
        <f>IF(ISBLANK(VLOOKUP(A10222,Questionnaire!A:KQ,84,FALSE)),"#",VLOOKUP(A10222,Questionnaire!A:KQ,84,FALSE))</f>
        <v>#</v>
      </c>
    </row>
    <row r="10223" spans="1:2">
      <c r="A10223" t="s">
        <v>290</v>
      </c>
      <c r="B10223" t="str">
        <f>IF(ISBLANK(VLOOKUP(A10223,Questionnaire!A:KQ,84,FALSE)),"#",VLOOKUP(A10223,Questionnaire!A:KQ,84,FALSE))</f>
        <v>#</v>
      </c>
    </row>
    <row r="10224" spans="1:2">
      <c r="A10224" t="s">
        <v>292</v>
      </c>
      <c r="B10224" t="str">
        <f>IF(ISBLANK(VLOOKUP(A10224,Questionnaire!A:KQ,84,FALSE)),"#",VLOOKUP(A10224,Questionnaire!A:KQ,84,FALSE))</f>
        <v>#</v>
      </c>
    </row>
    <row r="10225" spans="1:2">
      <c r="A10225" t="s">
        <v>294</v>
      </c>
      <c r="B10225" t="str">
        <f>IF(ISBLANK(VLOOKUP(A10225,Questionnaire!A:KQ,84,FALSE)),"#",VLOOKUP(A10225,Questionnaire!A:KQ,84,FALSE))</f>
        <v>#</v>
      </c>
    </row>
    <row r="10226" spans="1:2">
      <c r="A10226" t="s">
        <v>296</v>
      </c>
      <c r="B10226" t="str">
        <f>IF(ISBLANK(VLOOKUP(A10226,Questionnaire!A:KQ,84,FALSE)),"#",VLOOKUP(A10226,Questionnaire!A:KQ,84,FALSE))</f>
        <v>#</v>
      </c>
    </row>
    <row r="10227" spans="1:2">
      <c r="A10227" t="s">
        <v>301</v>
      </c>
      <c r="B10227" t="str">
        <f>IF(ISBLANK(VLOOKUP(A10227,Questionnaire!A:KQ,84,FALSE)),"#",VLOOKUP(A10227,Questionnaire!A:KQ,84,FALSE))</f>
        <v>#</v>
      </c>
    </row>
    <row r="10228" spans="1:2">
      <c r="A10228" t="s">
        <v>303</v>
      </c>
      <c r="B10228" t="str">
        <f>IF(ISBLANK(VLOOKUP(A10228,Questionnaire!A:KQ,84,FALSE)),"#",VLOOKUP(A10228,Questionnaire!A:KQ,84,FALSE))</f>
        <v>#</v>
      </c>
    </row>
    <row r="10229" spans="1:2">
      <c r="A10229" t="s">
        <v>305</v>
      </c>
      <c r="B10229" t="str">
        <f>IF(ISBLANK(VLOOKUP(A10229,Questionnaire!A:KQ,84,FALSE)),"#",VLOOKUP(A10229,Questionnaire!A:KQ,84,FALSE))</f>
        <v>#</v>
      </c>
    </row>
    <row r="10230" spans="1:2">
      <c r="A10230" t="s">
        <v>307</v>
      </c>
      <c r="B10230" t="str">
        <f>IF(ISBLANK(VLOOKUP(A10230,Questionnaire!A:KQ,84,FALSE)),"#",VLOOKUP(A10230,Questionnaire!A:KQ,84,FALSE))</f>
        <v>#</v>
      </c>
    </row>
    <row r="10231" spans="1:2">
      <c r="A10231" t="s">
        <v>311</v>
      </c>
      <c r="B10231" t="str">
        <f>IF(ISBLANK(VLOOKUP(A10231,Questionnaire!A:KQ,84,FALSE)),"#",VLOOKUP(A10231,Questionnaire!A:KQ,84,FALSE))</f>
        <v>#</v>
      </c>
    </row>
    <row r="10232" spans="1:2">
      <c r="A10232" t="s">
        <v>313</v>
      </c>
      <c r="B10232" t="str">
        <f>IF(ISBLANK(VLOOKUP(A10232,Questionnaire!A:KQ,84,FALSE)),"#",VLOOKUP(A10232,Questionnaire!A:KQ,84,FALSE))</f>
        <v>#</v>
      </c>
    </row>
    <row r="10233" spans="1:2">
      <c r="A10233" t="s">
        <v>314</v>
      </c>
      <c r="B10233" t="str">
        <f>IF(ISBLANK(VLOOKUP(A10233,Questionnaire!A:KQ,84,FALSE)),"#",VLOOKUP(A10233,Questionnaire!A:KQ,84,FALSE))</f>
        <v>#</v>
      </c>
    </row>
    <row r="10234" spans="1:2">
      <c r="A10234" t="s">
        <v>315</v>
      </c>
      <c r="B10234" t="str">
        <f>IF(ISBLANK(VLOOKUP(A10234,Questionnaire!A:KQ,84,FALSE)),"#",VLOOKUP(A10234,Questionnaire!A:KQ,84,FALSE))</f>
        <v>#</v>
      </c>
    </row>
    <row r="10235" spans="1:2">
      <c r="A10235" t="s">
        <v>317</v>
      </c>
      <c r="B10235" t="str">
        <f>IF(ISBLANK(VLOOKUP(A10235,Questionnaire!A:KQ,84,FALSE)),"#",VLOOKUP(A10235,Questionnaire!A:KQ,84,FALSE))</f>
        <v>#</v>
      </c>
    </row>
    <row r="10236" spans="1:2">
      <c r="A10236" t="s">
        <v>319</v>
      </c>
      <c r="B10236" t="str">
        <f>IF(ISBLANK(VLOOKUP(A10236,Questionnaire!A:KQ,84,FALSE)),"#",VLOOKUP(A10236,Questionnaire!A:KQ,84,FALSE))</f>
        <v>#</v>
      </c>
    </row>
    <row r="10237" spans="1:2">
      <c r="A10237" t="s">
        <v>322</v>
      </c>
      <c r="B10237" t="str">
        <f>IF(ISBLANK(VLOOKUP(A10237,Questionnaire!A:KQ,84,FALSE)),"#",VLOOKUP(A10237,Questionnaire!A:KQ,84,FALSE))</f>
        <v>#</v>
      </c>
    </row>
    <row r="10238" spans="1:2">
      <c r="A10238" t="s">
        <v>326</v>
      </c>
      <c r="B10238" t="str">
        <f>IF(ISBLANK(VLOOKUP(A10238,Questionnaire!A:KQ,84,FALSE)),"#",VLOOKUP(A10238,Questionnaire!A:KQ,84,FALSE))</f>
        <v>#</v>
      </c>
    </row>
    <row r="10239" spans="1:2">
      <c r="A10239" t="s">
        <v>328</v>
      </c>
      <c r="B10239" t="str">
        <f>IF(ISBLANK(VLOOKUP(A10239,Questionnaire!A:KQ,84,FALSE)),"#",VLOOKUP(A10239,Questionnaire!A:KQ,84,FALSE))</f>
        <v>#</v>
      </c>
    </row>
    <row r="10240" spans="1:2">
      <c r="A10240" t="s">
        <v>332</v>
      </c>
      <c r="B10240" t="str">
        <f>IF(ISBLANK(VLOOKUP(A10240,Questionnaire!A:KQ,84,FALSE)),"#",VLOOKUP(A10240,Questionnaire!A:KQ,84,FALSE))</f>
        <v>#</v>
      </c>
    </row>
    <row r="10241" spans="1:2">
      <c r="A10241" t="s">
        <v>333</v>
      </c>
      <c r="B10241" t="str">
        <f>IF(ISBLANK(VLOOKUP(A10241,Questionnaire!A:KQ,84,FALSE)),"#",VLOOKUP(A10241,Questionnaire!A:KQ,84,FALSE))</f>
        <v>#</v>
      </c>
    </row>
    <row r="10242" spans="1:2">
      <c r="A10242" t="s">
        <v>334</v>
      </c>
      <c r="B10242" t="str">
        <f>IF(ISBLANK(VLOOKUP(A10242,Questionnaire!A:KQ,84,FALSE)),"#",VLOOKUP(A10242,Questionnaire!A:KQ,84,FALSE))</f>
        <v>#</v>
      </c>
    </row>
    <row r="10243" spans="1:2">
      <c r="A10243" t="s">
        <v>335</v>
      </c>
      <c r="B10243" t="str">
        <f>IF(ISBLANK(VLOOKUP(A10243,Questionnaire!A:KQ,84,FALSE)),"#",VLOOKUP(A10243,Questionnaire!A:KQ,84,FALSE))</f>
        <v>#</v>
      </c>
    </row>
    <row r="10244" spans="1:2">
      <c r="A10244" t="s">
        <v>336</v>
      </c>
      <c r="B10244" t="str">
        <f>IF(ISBLANK(VLOOKUP(A10244,Questionnaire!A:KQ,84,FALSE)),"#",VLOOKUP(A10244,Questionnaire!A:KQ,84,FALSE))</f>
        <v>#</v>
      </c>
    </row>
    <row r="10245" spans="1:2">
      <c r="A10245" t="s">
        <v>337</v>
      </c>
      <c r="B10245" t="str">
        <f>IF(ISBLANK(VLOOKUP(A10245,Questionnaire!A:KQ,84,FALSE)),"#",VLOOKUP(A10245,Questionnaire!A:KQ,84,FALSE))</f>
        <v>#</v>
      </c>
    </row>
    <row r="10246" spans="1:2">
      <c r="A10246" t="s">
        <v>338</v>
      </c>
      <c r="B10246" t="str">
        <f>IF(ISBLANK(VLOOKUP(A10246,Questionnaire!A:KQ,84,FALSE)),"#",VLOOKUP(A10246,Questionnaire!A:KQ,84,FALSE))</f>
        <v>#</v>
      </c>
    </row>
    <row r="10247" spans="1:2">
      <c r="A10247" t="s">
        <v>339</v>
      </c>
      <c r="B10247" t="str">
        <f>IF(ISBLANK(VLOOKUP(A10247,Questionnaire!A:KQ,84,FALSE)),"#",VLOOKUP(A10247,Questionnaire!A:KQ,84,FALSE))</f>
        <v>#</v>
      </c>
    </row>
    <row r="10248" spans="1:2">
      <c r="A10248" t="s">
        <v>340</v>
      </c>
      <c r="B10248" t="str">
        <f>IF(ISBLANK(VLOOKUP(A10248,Questionnaire!A:KQ,84,FALSE)),"#",VLOOKUP(A10248,Questionnaire!A:KQ,84,FALSE))</f>
        <v>#</v>
      </c>
    </row>
    <row r="10249" spans="1:2">
      <c r="A10249" t="s">
        <v>341</v>
      </c>
      <c r="B10249" t="str">
        <f>IF(ISBLANK(VLOOKUP(A10249,Questionnaire!A:KQ,84,FALSE)),"#",VLOOKUP(A10249,Questionnaire!A:KQ,84,FALSE))</f>
        <v>#</v>
      </c>
    </row>
    <row r="10250" spans="1:2">
      <c r="A10250" t="s">
        <v>342</v>
      </c>
      <c r="B10250" t="str">
        <f>IF(ISBLANK(VLOOKUP(A10250,Questionnaire!A:KQ,84,FALSE)),"#",VLOOKUP(A10250,Questionnaire!A:KQ,84,FALSE))</f>
        <v>#</v>
      </c>
    </row>
    <row r="10251" spans="1:2">
      <c r="A10251" t="s">
        <v>343</v>
      </c>
      <c r="B10251" t="str">
        <f>IF(ISBLANK(VLOOKUP(A10251,Questionnaire!A:KQ,84,FALSE)),"#",VLOOKUP(A10251,Questionnaire!A:KQ,84,FALSE))</f>
        <v>#</v>
      </c>
    </row>
    <row r="10252" spans="1:2">
      <c r="A10252" t="s">
        <v>344</v>
      </c>
      <c r="B10252" t="str">
        <f>IF(ISBLANK(VLOOKUP(A10252,Questionnaire!A:KQ,84,FALSE)),"#",VLOOKUP(A10252,Questionnaire!A:KQ,84,FALSE))</f>
        <v>#</v>
      </c>
    </row>
    <row r="10253" spans="1:2">
      <c r="A10253" t="s">
        <v>345</v>
      </c>
      <c r="B10253" t="str">
        <f>IF(ISBLANK(VLOOKUP(A10253,Questionnaire!A:KQ,84,FALSE)),"#",VLOOKUP(A10253,Questionnaire!A:KQ,84,FALSE))</f>
        <v>#</v>
      </c>
    </row>
    <row r="10254" spans="1:2">
      <c r="A10254" t="s">
        <v>348</v>
      </c>
      <c r="B10254" t="str">
        <f>IF(ISBLANK(VLOOKUP(A10254,Questionnaire!A:KQ,84,FALSE)),"#",VLOOKUP(A10254,Questionnaire!A:KQ,84,FALSE))</f>
        <v>#</v>
      </c>
    </row>
    <row r="10255" spans="1:2">
      <c r="A10255" t="s">
        <v>353</v>
      </c>
      <c r="B10255" t="str">
        <f>IF(ISBLANK(VLOOKUP(A10255,Questionnaire!A:KQ,84,FALSE)),"#",VLOOKUP(A10255,Questionnaire!A:KQ,84,FALSE))</f>
        <v>#</v>
      </c>
    </row>
    <row r="10256" spans="1:2">
      <c r="A10256" t="s">
        <v>354</v>
      </c>
      <c r="B10256" t="str">
        <f>IF(ISBLANK(VLOOKUP(A10256,Questionnaire!A:KQ,84,FALSE)),"#",VLOOKUP(A10256,Questionnaire!A:KQ,84,FALSE))</f>
        <v>#</v>
      </c>
    </row>
    <row r="10257" spans="1:2">
      <c r="A10257" t="s">
        <v>355</v>
      </c>
      <c r="B10257" t="str">
        <f>IF(ISBLANK(VLOOKUP(A10257,Questionnaire!A:KQ,84,FALSE)),"#",VLOOKUP(A10257,Questionnaire!A:KQ,84,FALSE))</f>
        <v>#</v>
      </c>
    </row>
    <row r="10258" spans="1:2">
      <c r="A10258" t="s">
        <v>356</v>
      </c>
      <c r="B10258" t="str">
        <f>IF(ISBLANK(VLOOKUP(A10258,Questionnaire!A:KQ,84,FALSE)),"#",VLOOKUP(A10258,Questionnaire!A:KQ,84,FALSE))</f>
        <v>#</v>
      </c>
    </row>
    <row r="10259" spans="1:2">
      <c r="A10259" t="s">
        <v>357</v>
      </c>
      <c r="B10259" t="str">
        <f>IF(ISBLANK(VLOOKUP(A10259,Questionnaire!A:KQ,84,FALSE)),"#",VLOOKUP(A10259,Questionnaire!A:KQ,84,FALSE))</f>
        <v>#</v>
      </c>
    </row>
    <row r="10260" spans="1:2">
      <c r="A10260" t="s">
        <v>360</v>
      </c>
      <c r="B10260" t="str">
        <f>IF(ISBLANK(VLOOKUP(A10260,Questionnaire!A:KQ,84,FALSE)),"#",VLOOKUP(A10260,Questionnaire!A:KQ,84,FALSE))</f>
        <v>#</v>
      </c>
    </row>
    <row r="10261" spans="1:2">
      <c r="A10261" t="s">
        <v>362</v>
      </c>
      <c r="B10261" t="str">
        <f>IF(ISBLANK(VLOOKUP(A10261,Questionnaire!A:KQ,84,FALSE)),"#",VLOOKUP(A10261,Questionnaire!A:KQ,84,FALSE))</f>
        <v>#</v>
      </c>
    </row>
    <row r="10262" spans="1:2">
      <c r="A10262" t="s">
        <v>363</v>
      </c>
      <c r="B10262" t="str">
        <f>IF(ISBLANK(VLOOKUP(A10262,Questionnaire!A:KQ,84,FALSE)),"#",VLOOKUP(A10262,Questionnaire!A:KQ,84,FALSE))</f>
        <v>#</v>
      </c>
    </row>
    <row r="10263" spans="1:2">
      <c r="A10263" t="s">
        <v>364</v>
      </c>
      <c r="B10263" t="str">
        <f>IF(ISBLANK(VLOOKUP(A10263,Questionnaire!A:KQ,84,FALSE)),"#",VLOOKUP(A10263,Questionnaire!A:KQ,84,FALSE))</f>
        <v>#</v>
      </c>
    </row>
    <row r="10264" spans="1:2">
      <c r="A10264" t="s">
        <v>365</v>
      </c>
      <c r="B10264" t="str">
        <f>IF(ISBLANK(VLOOKUP(A10264,Questionnaire!A:KQ,84,FALSE)),"#",VLOOKUP(A10264,Questionnaire!A:KQ,84,FALSE))</f>
        <v>#</v>
      </c>
    </row>
    <row r="10265" spans="1:2">
      <c r="A10265" t="s">
        <v>366</v>
      </c>
      <c r="B10265" t="str">
        <f>IF(ISBLANK(VLOOKUP(A10265,Questionnaire!A:KQ,84,FALSE)),"#",VLOOKUP(A10265,Questionnaire!A:KQ,84,FALSE))</f>
        <v>#</v>
      </c>
    </row>
    <row r="10266" spans="1:2">
      <c r="A10266" t="s">
        <v>371</v>
      </c>
      <c r="B10266" t="str">
        <f>IF(ISBLANK(VLOOKUP(A10266,Questionnaire!A:KQ,84,FALSE)),"#",VLOOKUP(A10266,Questionnaire!A:KQ,84,FALSE))</f>
        <v>#</v>
      </c>
    </row>
    <row r="10267" spans="1:2">
      <c r="A10267" t="s">
        <v>372</v>
      </c>
      <c r="B10267" t="str">
        <f>IF(ISBLANK(VLOOKUP(A10267,Questionnaire!A:KQ,84,FALSE)),"#",VLOOKUP(A10267,Questionnaire!A:KQ,84,FALSE))</f>
        <v>#</v>
      </c>
    </row>
    <row r="10268" spans="1:2">
      <c r="A10268" t="s">
        <v>373</v>
      </c>
      <c r="B10268" t="str">
        <f>IF(ISBLANK(VLOOKUP(A10268,Questionnaire!A:KQ,84,FALSE)),"#",VLOOKUP(A10268,Questionnaire!A:KQ,84,FALSE))</f>
        <v>#</v>
      </c>
    </row>
    <row r="10269" spans="1:2">
      <c r="A10269" t="s">
        <v>374</v>
      </c>
      <c r="B10269" t="str">
        <f>IF(ISBLANK(VLOOKUP(A10269,Questionnaire!A:KQ,84,FALSE)),"#",VLOOKUP(A10269,Questionnaire!A:KQ,84,FALSE))</f>
        <v>#</v>
      </c>
    </row>
    <row r="10270" spans="1:2">
      <c r="A10270" t="s">
        <v>377</v>
      </c>
      <c r="B10270" t="str">
        <f>IF(ISBLANK(VLOOKUP(A10270,Questionnaire!A:KQ,84,FALSE)),"#",VLOOKUP(A10270,Questionnaire!A:KQ,84,FALSE))</f>
        <v>#</v>
      </c>
    </row>
    <row r="10271" spans="1:2">
      <c r="A10271" t="s">
        <v>379</v>
      </c>
      <c r="B10271" t="str">
        <f>IF(ISBLANK(VLOOKUP(A10271,Questionnaire!A:KQ,84,FALSE)),"#",VLOOKUP(A10271,Questionnaire!A:KQ,84,FALSE))</f>
        <v>#</v>
      </c>
    </row>
    <row r="10272" spans="1:2">
      <c r="A10272" t="s">
        <v>380</v>
      </c>
      <c r="B10272" t="str">
        <f>IF(ISBLANK(VLOOKUP(A10272,Questionnaire!A:KQ,84,FALSE)),"#",VLOOKUP(A10272,Questionnaire!A:KQ,84,FALSE))</f>
        <v>#</v>
      </c>
    </row>
    <row r="10273" spans="1:2">
      <c r="A10273" t="s">
        <v>381</v>
      </c>
      <c r="B10273" t="str">
        <f>IF(ISBLANK(VLOOKUP(A10273,Questionnaire!A:KQ,84,FALSE)),"#",VLOOKUP(A10273,Questionnaire!A:KQ,84,FALSE))</f>
        <v>#</v>
      </c>
    </row>
    <row r="10274" spans="1:2">
      <c r="A10274" t="s">
        <v>382</v>
      </c>
      <c r="B10274" t="str">
        <f>IF(ISBLANK(VLOOKUP(A10274,Questionnaire!A:KQ,84,FALSE)),"#",VLOOKUP(A10274,Questionnaire!A:KQ,84,FALSE))</f>
        <v>#</v>
      </c>
    </row>
    <row r="10275" spans="1:2">
      <c r="A10275" t="s">
        <v>384</v>
      </c>
      <c r="B10275" t="str">
        <f>IF(ISBLANK(VLOOKUP(A10275,Questionnaire!A:KQ,84,FALSE)),"#",VLOOKUP(A10275,Questionnaire!A:KQ,84,FALSE))</f>
        <v>#</v>
      </c>
    </row>
    <row r="10276" spans="1:2">
      <c r="A10276" t="s">
        <v>387</v>
      </c>
      <c r="B10276" t="str">
        <f>IF(ISBLANK(VLOOKUP(A10276,Questionnaire!A:KQ,84,FALSE)),"#",VLOOKUP(A10276,Questionnaire!A:KQ,84,FALSE))</f>
        <v>#</v>
      </c>
    </row>
    <row r="10277" spans="1:2">
      <c r="A10277" t="s">
        <v>391</v>
      </c>
      <c r="B10277" t="str">
        <f>IF(ISBLANK(VLOOKUP(A10277,Questionnaire!A:KQ,84,FALSE)),"#",VLOOKUP(A10277,Questionnaire!A:KQ,84,FALSE))</f>
        <v>#</v>
      </c>
    </row>
    <row r="10278" spans="1:2">
      <c r="A10278" t="s">
        <v>393</v>
      </c>
      <c r="B10278" t="str">
        <f>IF(ISBLANK(VLOOKUP(A10278,Questionnaire!A:KQ,84,FALSE)),"#",VLOOKUP(A10278,Questionnaire!A:KQ,84,FALSE))</f>
        <v>#</v>
      </c>
    </row>
    <row r="10279" spans="1:2">
      <c r="A10279" t="s">
        <v>395</v>
      </c>
      <c r="B10279" t="str">
        <f>IF(ISBLANK(VLOOKUP(A10279,Questionnaire!A:KQ,84,FALSE)),"#",VLOOKUP(A10279,Questionnaire!A:KQ,84,FALSE))</f>
        <v>#</v>
      </c>
    </row>
    <row r="10280" spans="1:2">
      <c r="A10280" t="s">
        <v>398</v>
      </c>
      <c r="B10280" t="str">
        <f>IF(ISBLANK(VLOOKUP(A10280,Questionnaire!A:KQ,84,FALSE)),"#",VLOOKUP(A10280,Questionnaire!A:KQ,84,FALSE))</f>
        <v>#</v>
      </c>
    </row>
    <row r="10281" spans="1:2">
      <c r="A10281" t="s">
        <v>402</v>
      </c>
      <c r="B10281" t="str">
        <f>IF(ISBLANK(VLOOKUP(A10281,Questionnaire!A:KQ,84,FALSE)),"#",VLOOKUP(A10281,Questionnaire!A:KQ,84,FALSE))</f>
        <v>#</v>
      </c>
    </row>
    <row r="10282" spans="1:2">
      <c r="A10282" t="s">
        <v>405</v>
      </c>
      <c r="B10282" t="str">
        <f>IF(ISBLANK(VLOOKUP(A10282,Questionnaire!A:KQ,84,FALSE)),"#",VLOOKUP(A10282,Questionnaire!A:KQ,84,FALSE))</f>
        <v>#</v>
      </c>
    </row>
    <row r="10283" spans="1:2">
      <c r="A10283" t="s">
        <v>409</v>
      </c>
      <c r="B10283" t="str">
        <f>IF(ISBLANK(VLOOKUP(A10283,Questionnaire!A:KQ,84,FALSE)),"#",VLOOKUP(A10283,Questionnaire!A:KQ,84,FALSE))</f>
        <v>#</v>
      </c>
    </row>
    <row r="10284" spans="1:2">
      <c r="A10284" t="s">
        <v>412</v>
      </c>
      <c r="B10284" t="str">
        <f>IF(ISBLANK(VLOOKUP(A10284,Questionnaire!A:KQ,84,FALSE)),"#",VLOOKUP(A10284,Questionnaire!A:KQ,84,FALSE))</f>
        <v>#</v>
      </c>
    </row>
    <row r="10285" spans="1:2">
      <c r="A10285" t="s">
        <v>415</v>
      </c>
      <c r="B10285" t="str">
        <f>IF(ISBLANK(VLOOKUP(A10285,Questionnaire!A:KQ,84,FALSE)),"#",VLOOKUP(A10285,Questionnaire!A:KQ,84,FALSE))</f>
        <v>#</v>
      </c>
    </row>
    <row r="10286" spans="1:2">
      <c r="A10286" t="s">
        <v>418</v>
      </c>
      <c r="B10286" t="str">
        <f>IF(ISBLANK(VLOOKUP(A10286,Questionnaire!A:KQ,84,FALSE)),"#",VLOOKUP(A10286,Questionnaire!A:KQ,84,FALSE))</f>
        <v>#</v>
      </c>
    </row>
    <row r="10287" spans="1:2">
      <c r="A10287" t="s">
        <v>421</v>
      </c>
      <c r="B10287" t="str">
        <f>IF(ISBLANK(VLOOKUP(A10287,Questionnaire!A:KQ,84,FALSE)),"#",VLOOKUP(A10287,Questionnaire!A:KQ,84,FALSE))</f>
        <v>#</v>
      </c>
    </row>
    <row r="10288" spans="1:2">
      <c r="A10288" t="s">
        <v>424</v>
      </c>
      <c r="B10288" t="str">
        <f>IF(ISBLANK(VLOOKUP(A10288,Questionnaire!A:KQ,84,FALSE)),"#",VLOOKUP(A10288,Questionnaire!A:KQ,84,FALSE))</f>
        <v>#</v>
      </c>
    </row>
    <row r="10289" spans="1:2">
      <c r="A10289" t="s">
        <v>429</v>
      </c>
      <c r="B10289" t="str">
        <f>IF(ISBLANK(VLOOKUP(A10289,Questionnaire!A:KQ,84,FALSE)),"#",VLOOKUP(A10289,Questionnaire!A:KQ,84,FALSE))</f>
        <v>#</v>
      </c>
    </row>
    <row r="10290" spans="1:2">
      <c r="A10290" t="s">
        <v>432</v>
      </c>
      <c r="B10290" t="str">
        <f>IF(ISBLANK(VLOOKUP(A10290,Questionnaire!A:KQ,84,FALSE)),"#",VLOOKUP(A10290,Questionnaire!A:KQ,84,FALSE))</f>
        <v>#</v>
      </c>
    </row>
    <row r="10291" spans="1:2">
      <c r="A10291" t="s">
        <v>435</v>
      </c>
      <c r="B10291" t="str">
        <f>IF(ISBLANK(VLOOKUP(A10291,Questionnaire!A:KQ,84,FALSE)),"#",VLOOKUP(A10291,Questionnaire!A:KQ,84,FALSE))</f>
        <v>#</v>
      </c>
    </row>
    <row r="10292" spans="1:2">
      <c r="A10292" t="s">
        <v>437</v>
      </c>
      <c r="B10292" t="str">
        <f>IF(ISBLANK(VLOOKUP(A10292,Questionnaire!A:KQ,84,FALSE)),"#",VLOOKUP(A10292,Questionnaire!A:KQ,84,FALSE))</f>
        <v>#</v>
      </c>
    </row>
    <row r="10293" spans="1:2">
      <c r="A10293" t="s">
        <v>439</v>
      </c>
      <c r="B10293" t="str">
        <f>IF(ISBLANK(VLOOKUP(A10293,Questionnaire!A:KQ,84,FALSE)),"#",VLOOKUP(A10293,Questionnaire!A:KQ,84,FALSE))</f>
        <v>#</v>
      </c>
    </row>
    <row r="10294" spans="1:2">
      <c r="A10294" t="s">
        <v>442</v>
      </c>
      <c r="B10294" t="str">
        <f>IF(ISBLANK(VLOOKUP(A10294,Questionnaire!A:KQ,84,FALSE)),"#",VLOOKUP(A10294,Questionnaire!A:KQ,84,FALSE))</f>
        <v>#</v>
      </c>
    </row>
    <row r="10295" spans="1:2">
      <c r="A10295" t="s">
        <v>445</v>
      </c>
      <c r="B10295" t="str">
        <f>IF(ISBLANK(VLOOKUP(A10295,Questionnaire!A:KQ,84,FALSE)),"#",VLOOKUP(A10295,Questionnaire!A:KQ,84,FALSE))</f>
        <v>#</v>
      </c>
    </row>
    <row r="10296" spans="1:2">
      <c r="A10296" t="s">
        <v>448</v>
      </c>
      <c r="B10296" t="str">
        <f>IF(ISBLANK(VLOOKUP(A10296,Questionnaire!A:KQ,84,FALSE)),"#",VLOOKUP(A10296,Questionnaire!A:KQ,84,FALSE))</f>
        <v>#</v>
      </c>
    </row>
    <row r="10297" spans="1:2">
      <c r="A10297" t="s">
        <v>452</v>
      </c>
      <c r="B10297" t="str">
        <f>IF(ISBLANK(VLOOKUP(A10297,Questionnaire!A:KQ,84,FALSE)),"#",VLOOKUP(A10297,Questionnaire!A:KQ,84,FALSE))</f>
        <v>#</v>
      </c>
    </row>
    <row r="10298" spans="1:2">
      <c r="A10298" t="s">
        <v>455</v>
      </c>
      <c r="B10298" t="str">
        <f>IF(ISBLANK(VLOOKUP(A10298,Questionnaire!A:KQ,84,FALSE)),"#",VLOOKUP(A10298,Questionnaire!A:KQ,84,FALSE))</f>
        <v>#</v>
      </c>
    </row>
    <row r="10299" spans="1:2">
      <c r="A10299" t="s">
        <v>458</v>
      </c>
      <c r="B10299" t="str">
        <f>IF(ISBLANK(VLOOKUP(A10299,Questionnaire!A:KQ,84,FALSE)),"#",VLOOKUP(A10299,Questionnaire!A:KQ,84,FALSE))</f>
        <v>#</v>
      </c>
    </row>
    <row r="10300" spans="1:2">
      <c r="A10300" t="s">
        <v>461</v>
      </c>
      <c r="B10300" t="str">
        <f>IF(ISBLANK(VLOOKUP(A10300,Questionnaire!A:KQ,84,FALSE)),"#",VLOOKUP(A10300,Questionnaire!A:KQ,84,FALSE))</f>
        <v>#</v>
      </c>
    </row>
    <row r="10301" spans="1:2">
      <c r="A10301" t="s">
        <v>465</v>
      </c>
      <c r="B10301" t="str">
        <f>IF(ISBLANK(VLOOKUP(A10301,Questionnaire!A:KQ,84,FALSE)),"#",VLOOKUP(A10301,Questionnaire!A:KQ,84,FALSE))</f>
        <v>#</v>
      </c>
    </row>
    <row r="10302" spans="1:2">
      <c r="A10302" t="s">
        <v>467</v>
      </c>
      <c r="B10302" t="str">
        <f>IF(ISBLANK(VLOOKUP(A10302,Questionnaire!A:KQ,84,FALSE)),"#",VLOOKUP(A10302,Questionnaire!A:KQ,84,FALSE))</f>
        <v>#</v>
      </c>
    </row>
    <row r="10303" spans="1:2">
      <c r="A10303" t="s">
        <v>469</v>
      </c>
      <c r="B10303" t="str">
        <f>IF(ISBLANK(VLOOKUP(A10303,Questionnaire!A:KQ,84,FALSE)),"#",VLOOKUP(A10303,Questionnaire!A:KQ,84,FALSE))</f>
        <v>#</v>
      </c>
    </row>
    <row r="10304" spans="1:2">
      <c r="A10304" t="s">
        <v>471</v>
      </c>
      <c r="B10304" t="str">
        <f>IF(ISBLANK(VLOOKUP(A10304,Questionnaire!A:KQ,84,FALSE)),"#",VLOOKUP(A10304,Questionnaire!A:KQ,84,FALSE))</f>
        <v>#</v>
      </c>
    </row>
    <row r="10305" spans="1:3">
      <c r="A10305" t="s">
        <v>473</v>
      </c>
      <c r="B10305" t="str">
        <f>IF(ISBLANK(VLOOKUP(A10305,Questionnaire!A:KQ,84,FALSE)),"#",VLOOKUP(A10305,Questionnaire!A:KQ,84,FALSE))</f>
        <v>#</v>
      </c>
    </row>
    <row r="10306" spans="1:3">
      <c r="A10306" t="s">
        <v>475</v>
      </c>
      <c r="B10306" t="str">
        <f>IF(ISBLANK(VLOOKUP(A10306,Questionnaire!A:KQ,84,FALSE)),"#",VLOOKUP(A10306,Questionnaire!A:KQ,84,FALSE))</f>
        <v>#</v>
      </c>
    </row>
    <row r="10307" spans="1:3">
      <c r="A10307" t="s">
        <v>185</v>
      </c>
      <c r="B10307" t="str">
        <f>IF(ISBLANK(VLOOKUP(A10307,Questionnaire!A:KQ,85,FALSE)),"#",VLOOKUP(A10307,Questionnaire!A:KQ,85,FALSE))</f>
        <v>#</v>
      </c>
      <c r="C10307">
        <v>82</v>
      </c>
    </row>
    <row r="10308" spans="1:3">
      <c r="A10308" t="s">
        <v>187</v>
      </c>
      <c r="B10308" t="str">
        <f>IF(ISNA(VLOOKUP(VLOOKUP(A10308,Questionnaire!A:KQ,85,FALSE),'CORA Encoding'!D:E,2,FALSE)),"#",VLOOKUP(VLOOKUP(A10308,Questionnaire!A:KQ,85,FALSE),'CORA Encoding'!D:E,2,FALSE))</f>
        <v>#</v>
      </c>
    </row>
    <row r="10309" spans="1:3">
      <c r="A10309" t="s">
        <v>189</v>
      </c>
      <c r="B10309" t="str">
        <f>IF(ISNA(VLOOKUP(VLOOKUP(A10309,Questionnaire!A:KQ,85,FALSE),'CORA Encoding'!G:H,2,FALSE)),"#",VLOOKUP(VLOOKUP(A10309,Questionnaire!A:KQ,85,FALSE),'CORA Encoding'!G:H,2,FALSE))</f>
        <v>#</v>
      </c>
    </row>
    <row r="10310" spans="1:3">
      <c r="A10310" t="s">
        <v>191</v>
      </c>
      <c r="B10310" t="str">
        <f>IF(ISNA(VLOOKUP(VLOOKUP(A10310,Questionnaire!A:KQ,85,FALSE),'Country List'!E:F,2,FALSE)),"#",VLOOKUP(VLOOKUP(A10310,Questionnaire!A:KQ,85,FALSE),'Country List'!E:F,2,FALSE))</f>
        <v>#</v>
      </c>
    </row>
    <row r="10311" spans="1:3">
      <c r="A10311" t="s">
        <v>193</v>
      </c>
      <c r="B10311" t="str">
        <f>IF(ISNA(VLOOKUP(VLOOKUP(A10311,Questionnaire!A:KQ,85,FALSE),'Industry List'!B:C,2,FALSE)),"#",VLOOKUP(VLOOKUP(A10311,Questionnaire!A:KQ,85,FALSE),'Industry List'!B:C,2,FALSE))</f>
        <v>#</v>
      </c>
    </row>
    <row r="10312" spans="1:3">
      <c r="A10312" t="s">
        <v>197</v>
      </c>
      <c r="B10312" t="str">
        <f>IF(ISBLANK(VLOOKUP(A10312,Questionnaire!A:KQ,85,FALSE)),"#",VLOOKUP(A10312,Questionnaire!A:KQ,85,FALSE))</f>
        <v>#</v>
      </c>
    </row>
    <row r="10313" spans="1:3">
      <c r="A10313" t="s">
        <v>201</v>
      </c>
      <c r="B10313" t="str">
        <f>IF(ISBLANK(VLOOKUP(A10313,Questionnaire!A:KQ,85,FALSE)),"#",VLOOKUP(A10313,Questionnaire!A:KQ,85,FALSE))</f>
        <v>#</v>
      </c>
    </row>
    <row r="10314" spans="1:3">
      <c r="A10314" t="s">
        <v>203</v>
      </c>
      <c r="B10314" t="str">
        <f>IF(ISNA(VLOOKUP(VLOOKUP(A10314,Questionnaire!A:KQ,85,FALSE),'CORA Encoding'!J:K,2,FALSE)),"#",VLOOKUP(VLOOKUP(A10314,Questionnaire!A:KQ,85,FALSE),'CORA Encoding'!J:K,2,FALSE))</f>
        <v>#</v>
      </c>
    </row>
    <row r="10315" spans="1:3">
      <c r="A10315" t="s">
        <v>208</v>
      </c>
      <c r="B10315" t="str">
        <f>IF(ISBLANK(VLOOKUP(A10315,Questionnaire!A:KQ,85,FALSE)),"#",VLOOKUP(A10315,Questionnaire!A:KQ,85,FALSE))</f>
        <v>#</v>
      </c>
    </row>
    <row r="10316" spans="1:3">
      <c r="A10316" t="s">
        <v>213</v>
      </c>
      <c r="B10316" t="str">
        <f>IF(ISBLANK(VLOOKUP(A10316,Questionnaire!A:KQ,85,FALSE)),"#",VLOOKUP(A10316,Questionnaire!A:KQ,85,FALSE))</f>
        <v>#</v>
      </c>
    </row>
    <row r="10317" spans="1:3">
      <c r="A10317" t="s">
        <v>215</v>
      </c>
      <c r="B10317" t="str">
        <f>IF(ISBLANK(VLOOKUP(A10317,Questionnaire!A:KQ,85,FALSE)),"#",VLOOKUP(A10317,Questionnaire!A:KQ,85,FALSE))</f>
        <v>#</v>
      </c>
    </row>
    <row r="10318" spans="1:3">
      <c r="A10318" t="s">
        <v>217</v>
      </c>
      <c r="B10318" t="str">
        <f>IF(ISBLANK(VLOOKUP(A10318,Questionnaire!A:KQ,85,FALSE)),"#",VLOOKUP(A10318,Questionnaire!A:KQ,85,FALSE))</f>
        <v>#</v>
      </c>
    </row>
    <row r="10319" spans="1:3">
      <c r="A10319" t="s">
        <v>219</v>
      </c>
      <c r="B10319" t="str">
        <f>IF(ISBLANK(VLOOKUP(A10319,Questionnaire!A:KQ,85,FALSE)),"#",VLOOKUP(A10319,Questionnaire!A:KQ,85,FALSE))</f>
        <v>#</v>
      </c>
    </row>
    <row r="10320" spans="1:3">
      <c r="A10320" t="s">
        <v>221</v>
      </c>
      <c r="B10320" t="str">
        <f>IF(ISBLANK(VLOOKUP(A10320,Questionnaire!A:KQ,85,FALSE)),"#",VLOOKUP(A10320,Questionnaire!A:KQ,85,FALSE))</f>
        <v>#</v>
      </c>
    </row>
    <row r="10321" spans="1:2">
      <c r="A10321" t="s">
        <v>223</v>
      </c>
      <c r="B10321" t="str">
        <f>IF(ISBLANK(VLOOKUP(A10321,Questionnaire!A:KQ,85,FALSE)),"#",VLOOKUP(A10321,Questionnaire!A:KQ,85,FALSE))</f>
        <v>#</v>
      </c>
    </row>
    <row r="10322" spans="1:2">
      <c r="A10322" t="s">
        <v>225</v>
      </c>
      <c r="B10322" t="str">
        <f>IF(ISBLANK(VLOOKUP(A10322,Questionnaire!A:KQ,85,FALSE)),"#",VLOOKUP(A10322,Questionnaire!A:KQ,85,FALSE))</f>
        <v>#</v>
      </c>
    </row>
    <row r="10323" spans="1:2">
      <c r="A10323" t="s">
        <v>227</v>
      </c>
      <c r="B10323" t="str">
        <f>IF(ISBLANK(VLOOKUP(A10323,Questionnaire!A:KQ,85,FALSE)),"#",VLOOKUP(A10323,Questionnaire!A:KQ,85,FALSE))</f>
        <v>#</v>
      </c>
    </row>
    <row r="10324" spans="1:2">
      <c r="A10324" t="s">
        <v>229</v>
      </c>
      <c r="B10324" t="str">
        <f>IF(ISBLANK(VLOOKUP(A10324,Questionnaire!A:KQ,85,FALSE)),"#",VLOOKUP(A10324,Questionnaire!A:KQ,85,FALSE))</f>
        <v>#</v>
      </c>
    </row>
    <row r="10325" spans="1:2">
      <c r="A10325" t="s">
        <v>231</v>
      </c>
      <c r="B10325" t="str">
        <f>IF(ISBLANK(VLOOKUP(A10325,Questionnaire!A:KQ,85,FALSE)),"#",VLOOKUP(A10325,Questionnaire!A:KQ,85,FALSE))</f>
        <v>#</v>
      </c>
    </row>
    <row r="10326" spans="1:2">
      <c r="A10326" t="s">
        <v>233</v>
      </c>
      <c r="B10326" t="str">
        <f>IF(ISBLANK(VLOOKUP(A10326,Questionnaire!A:KQ,85,FALSE)),"#",VLOOKUP(A10326,Questionnaire!A:KQ,85,FALSE))</f>
        <v>#</v>
      </c>
    </row>
    <row r="10327" spans="1:2">
      <c r="A10327" t="s">
        <v>235</v>
      </c>
      <c r="B10327" t="str">
        <f>IF(ISBLANK(VLOOKUP(A10327,Questionnaire!A:KQ,85,FALSE)),"#",VLOOKUP(A10327,Questionnaire!A:KQ,85,FALSE))</f>
        <v>#</v>
      </c>
    </row>
    <row r="10328" spans="1:2">
      <c r="A10328" t="s">
        <v>237</v>
      </c>
      <c r="B10328" t="str">
        <f>IF(ISBLANK(VLOOKUP(A10328,Questionnaire!A:KQ,85,FALSE)),"#",VLOOKUP(A10328,Questionnaire!A:KQ,85,FALSE))</f>
        <v>#</v>
      </c>
    </row>
    <row r="10329" spans="1:2">
      <c r="A10329" t="s">
        <v>239</v>
      </c>
      <c r="B10329" t="str">
        <f>IF(ISBLANK(VLOOKUP(A10329,Questionnaire!A:KQ,85,FALSE)),"#",VLOOKUP(A10329,Questionnaire!A:KQ,85,FALSE))</f>
        <v>#</v>
      </c>
    </row>
    <row r="10330" spans="1:2">
      <c r="A10330" t="s">
        <v>242</v>
      </c>
      <c r="B10330" t="str">
        <f>IF(ISBLANK(VLOOKUP(A10330,Questionnaire!A:KQ,85,FALSE)),"#",VLOOKUP(A10330,Questionnaire!A:KQ,85,FALSE))</f>
        <v>#</v>
      </c>
    </row>
    <row r="10331" spans="1:2">
      <c r="A10331" t="s">
        <v>245</v>
      </c>
      <c r="B10331" t="str">
        <f>IF(ISBLANK(VLOOKUP(A10331,Questionnaire!A:KQ,85,FALSE)),"#",VLOOKUP(A10331,Questionnaire!A:KQ,85,FALSE))</f>
        <v>#</v>
      </c>
    </row>
    <row r="10332" spans="1:2">
      <c r="A10332" t="s">
        <v>247</v>
      </c>
      <c r="B10332" t="str">
        <f>IF(ISBLANK(VLOOKUP(A10332,Questionnaire!A:KQ,85,FALSE)),"#",VLOOKUP(A10332,Questionnaire!A:KQ,85,FALSE))</f>
        <v>#</v>
      </c>
    </row>
    <row r="10333" spans="1:2">
      <c r="A10333" t="s">
        <v>249</v>
      </c>
      <c r="B10333" t="str">
        <f>IF(ISBLANK(VLOOKUP(A10333,Questionnaire!A:KQ,85,FALSE)),"#",VLOOKUP(A10333,Questionnaire!A:KQ,85,FALSE))</f>
        <v>#</v>
      </c>
    </row>
    <row r="10334" spans="1:2">
      <c r="A10334" t="s">
        <v>250</v>
      </c>
      <c r="B10334" t="str">
        <f>IF(ISBLANK(VLOOKUP(A10334,Questionnaire!A:KQ,85,FALSE)),"#",VLOOKUP(A10334,Questionnaire!A:KQ,85,FALSE))</f>
        <v>#</v>
      </c>
    </row>
    <row r="10335" spans="1:2">
      <c r="A10335" t="s">
        <v>252</v>
      </c>
      <c r="B10335" t="str">
        <f>IF(ISBLANK(VLOOKUP(A10335,Questionnaire!A:KQ,85,FALSE)),"#",VLOOKUP(A10335,Questionnaire!A:KQ,85,FALSE))</f>
        <v>#</v>
      </c>
    </row>
    <row r="10336" spans="1:2">
      <c r="A10336" t="s">
        <v>255</v>
      </c>
      <c r="B10336" t="str">
        <f>IF(ISBLANK(VLOOKUP(A10336,Questionnaire!A:KQ,85,FALSE)),"#",VLOOKUP(A10336,Questionnaire!A:KQ,85,FALSE))</f>
        <v>#</v>
      </c>
    </row>
    <row r="10337" spans="1:2">
      <c r="A10337" t="s">
        <v>258</v>
      </c>
      <c r="B10337" t="str">
        <f>IF(ISNA(VLOOKUP(VLOOKUP(A10337,Questionnaire!A:KQ,85,FALSE),'CORA Encoding'!M:N,2,FALSE)),"#",VLOOKUP(VLOOKUP(A10337,Questionnaire!A:KQ,85,FALSE),'CORA Encoding'!M:N,2,FALSE))</f>
        <v>#</v>
      </c>
    </row>
    <row r="10338" spans="1:2">
      <c r="A10338" t="s">
        <v>261</v>
      </c>
      <c r="B10338" t="str">
        <f>IF(ISBLANK(VLOOKUP(A10338,Questionnaire!A:KQ,85,FALSE)),"#",VLOOKUP(A10338,Questionnaire!A:KQ,85,FALSE))</f>
        <v>#</v>
      </c>
    </row>
    <row r="10339" spans="1:2">
      <c r="A10339" t="s">
        <v>263</v>
      </c>
      <c r="B10339" t="str">
        <f>IF(ISBLANK(VLOOKUP(A10339,Questionnaire!A:KQ,85,FALSE)),"#",VLOOKUP(A10339,Questionnaire!A:KQ,85,FALSE))</f>
        <v>#</v>
      </c>
    </row>
    <row r="10340" spans="1:2">
      <c r="A10340" t="s">
        <v>265</v>
      </c>
      <c r="B10340" t="str">
        <f>IF(ISBLANK(VLOOKUP(A10340,Questionnaire!A:KQ,85,FALSE)),"#",VLOOKUP(A10340,Questionnaire!A:KQ,85,FALSE))</f>
        <v>#</v>
      </c>
    </row>
    <row r="10341" spans="1:2">
      <c r="A10341" t="s">
        <v>267</v>
      </c>
      <c r="B10341" t="str">
        <f>IF(ISBLANK(VLOOKUP(A10341,Questionnaire!A:KQ,85,FALSE)),"#",VLOOKUP(A10341,Questionnaire!A:KQ,85,FALSE))</f>
        <v>#</v>
      </c>
    </row>
    <row r="10342" spans="1:2">
      <c r="A10342" t="s">
        <v>269</v>
      </c>
      <c r="B10342" t="str">
        <f>IF(ISBLANK(VLOOKUP(A10342,Questionnaire!A:KQ,85,FALSE)),"#",VLOOKUP(A10342,Questionnaire!A:KQ,85,FALSE))</f>
        <v>#</v>
      </c>
    </row>
    <row r="10343" spans="1:2">
      <c r="A10343" t="s">
        <v>274</v>
      </c>
      <c r="B10343" t="str">
        <f>IF(ISBLANK(VLOOKUP(A10343,Questionnaire!A:KQ,85,FALSE)),"#",VLOOKUP(A10343,Questionnaire!A:KQ,85,FALSE))</f>
        <v>#</v>
      </c>
    </row>
    <row r="10344" spans="1:2">
      <c r="A10344" t="s">
        <v>276</v>
      </c>
      <c r="B10344" t="str">
        <f>IF(ISBLANK(VLOOKUP(A10344,Questionnaire!A:KQ,85,FALSE)),"#",VLOOKUP(A10344,Questionnaire!A:KQ,85,FALSE))</f>
        <v>#</v>
      </c>
    </row>
    <row r="10345" spans="1:2">
      <c r="A10345" t="s">
        <v>278</v>
      </c>
      <c r="B10345" t="str">
        <f>IF(ISBLANK(VLOOKUP(A10345,Questionnaire!A:KQ,85,FALSE)),"#",VLOOKUP(A10345,Questionnaire!A:KQ,85,FALSE))</f>
        <v>#</v>
      </c>
    </row>
    <row r="10346" spans="1:2">
      <c r="A10346" t="s">
        <v>280</v>
      </c>
      <c r="B10346" t="str">
        <f>IF(ISBLANK(VLOOKUP(A10346,Questionnaire!A:KQ,85,FALSE)),"#",VLOOKUP(A10346,Questionnaire!A:KQ,85,FALSE))</f>
        <v>#</v>
      </c>
    </row>
    <row r="10347" spans="1:2">
      <c r="A10347" t="s">
        <v>282</v>
      </c>
      <c r="B10347" t="str">
        <f>IF(ISBLANK(VLOOKUP(A10347,Questionnaire!A:KQ,85,FALSE)),"#",VLOOKUP(A10347,Questionnaire!A:KQ,85,FALSE))</f>
        <v>#</v>
      </c>
    </row>
    <row r="10348" spans="1:2">
      <c r="A10348" t="s">
        <v>286</v>
      </c>
      <c r="B10348" t="str">
        <f>IF(ISBLANK(VLOOKUP(A10348,Questionnaire!A:KQ,85,FALSE)),"#",VLOOKUP(A10348,Questionnaire!A:KQ,85,FALSE))</f>
        <v>#</v>
      </c>
    </row>
    <row r="10349" spans="1:2">
      <c r="A10349" t="s">
        <v>288</v>
      </c>
      <c r="B10349" t="str">
        <f>IF(ISBLANK(VLOOKUP(A10349,Questionnaire!A:KQ,85,FALSE)),"#",VLOOKUP(A10349,Questionnaire!A:KQ,85,FALSE))</f>
        <v>#</v>
      </c>
    </row>
    <row r="10350" spans="1:2">
      <c r="A10350" t="s">
        <v>290</v>
      </c>
      <c r="B10350" t="str">
        <f>IF(ISBLANK(VLOOKUP(A10350,Questionnaire!A:KQ,85,FALSE)),"#",VLOOKUP(A10350,Questionnaire!A:KQ,85,FALSE))</f>
        <v>#</v>
      </c>
    </row>
    <row r="10351" spans="1:2">
      <c r="A10351" t="s">
        <v>292</v>
      </c>
      <c r="B10351" t="str">
        <f>IF(ISBLANK(VLOOKUP(A10351,Questionnaire!A:KQ,85,FALSE)),"#",VLOOKUP(A10351,Questionnaire!A:KQ,85,FALSE))</f>
        <v>#</v>
      </c>
    </row>
    <row r="10352" spans="1:2">
      <c r="A10352" t="s">
        <v>294</v>
      </c>
      <c r="B10352" t="str">
        <f>IF(ISBLANK(VLOOKUP(A10352,Questionnaire!A:KQ,85,FALSE)),"#",VLOOKUP(A10352,Questionnaire!A:KQ,85,FALSE))</f>
        <v>#</v>
      </c>
    </row>
    <row r="10353" spans="1:2">
      <c r="A10353" t="s">
        <v>296</v>
      </c>
      <c r="B10353" t="str">
        <f>IF(ISBLANK(VLOOKUP(A10353,Questionnaire!A:KQ,85,FALSE)),"#",VLOOKUP(A10353,Questionnaire!A:KQ,85,FALSE))</f>
        <v>#</v>
      </c>
    </row>
    <row r="10354" spans="1:2">
      <c r="A10354" t="s">
        <v>301</v>
      </c>
      <c r="B10354" t="str">
        <f>IF(ISBLANK(VLOOKUP(A10354,Questionnaire!A:KQ,85,FALSE)),"#",VLOOKUP(A10354,Questionnaire!A:KQ,85,FALSE))</f>
        <v>#</v>
      </c>
    </row>
    <row r="10355" spans="1:2">
      <c r="A10355" t="s">
        <v>303</v>
      </c>
      <c r="B10355" t="str">
        <f>IF(ISBLANK(VLOOKUP(A10355,Questionnaire!A:KQ,85,FALSE)),"#",VLOOKUP(A10355,Questionnaire!A:KQ,85,FALSE))</f>
        <v>#</v>
      </c>
    </row>
    <row r="10356" spans="1:2">
      <c r="A10356" t="s">
        <v>305</v>
      </c>
      <c r="B10356" t="str">
        <f>IF(ISBLANK(VLOOKUP(A10356,Questionnaire!A:KQ,85,FALSE)),"#",VLOOKUP(A10356,Questionnaire!A:KQ,85,FALSE))</f>
        <v>#</v>
      </c>
    </row>
    <row r="10357" spans="1:2">
      <c r="A10357" t="s">
        <v>307</v>
      </c>
      <c r="B10357" t="str">
        <f>IF(ISBLANK(VLOOKUP(A10357,Questionnaire!A:KQ,85,FALSE)),"#",VLOOKUP(A10357,Questionnaire!A:KQ,85,FALSE))</f>
        <v>#</v>
      </c>
    </row>
    <row r="10358" spans="1:2">
      <c r="A10358" t="s">
        <v>311</v>
      </c>
      <c r="B10358" t="str">
        <f>IF(ISBLANK(VLOOKUP(A10358,Questionnaire!A:KQ,85,FALSE)),"#",VLOOKUP(A10358,Questionnaire!A:KQ,85,FALSE))</f>
        <v>#</v>
      </c>
    </row>
    <row r="10359" spans="1:2">
      <c r="A10359" t="s">
        <v>313</v>
      </c>
      <c r="B10359" t="str">
        <f>IF(ISBLANK(VLOOKUP(A10359,Questionnaire!A:KQ,85,FALSE)),"#",VLOOKUP(A10359,Questionnaire!A:KQ,85,FALSE))</f>
        <v>#</v>
      </c>
    </row>
    <row r="10360" spans="1:2">
      <c r="A10360" t="s">
        <v>314</v>
      </c>
      <c r="B10360" t="str">
        <f>IF(ISBLANK(VLOOKUP(A10360,Questionnaire!A:KQ,85,FALSE)),"#",VLOOKUP(A10360,Questionnaire!A:KQ,85,FALSE))</f>
        <v>#</v>
      </c>
    </row>
    <row r="10361" spans="1:2">
      <c r="A10361" t="s">
        <v>315</v>
      </c>
      <c r="B10361" t="str">
        <f>IF(ISBLANK(VLOOKUP(A10361,Questionnaire!A:KQ,85,FALSE)),"#",VLOOKUP(A10361,Questionnaire!A:KQ,85,FALSE))</f>
        <v>#</v>
      </c>
    </row>
    <row r="10362" spans="1:2">
      <c r="A10362" t="s">
        <v>317</v>
      </c>
      <c r="B10362" t="str">
        <f>IF(ISBLANK(VLOOKUP(A10362,Questionnaire!A:KQ,85,FALSE)),"#",VLOOKUP(A10362,Questionnaire!A:KQ,85,FALSE))</f>
        <v>#</v>
      </c>
    </row>
    <row r="10363" spans="1:2">
      <c r="A10363" t="s">
        <v>319</v>
      </c>
      <c r="B10363" t="str">
        <f>IF(ISBLANK(VLOOKUP(A10363,Questionnaire!A:KQ,85,FALSE)),"#",VLOOKUP(A10363,Questionnaire!A:KQ,85,FALSE))</f>
        <v>#</v>
      </c>
    </row>
    <row r="10364" spans="1:2">
      <c r="A10364" t="s">
        <v>322</v>
      </c>
      <c r="B10364" t="str">
        <f>IF(ISBLANK(VLOOKUP(A10364,Questionnaire!A:KQ,85,FALSE)),"#",VLOOKUP(A10364,Questionnaire!A:KQ,85,FALSE))</f>
        <v>#</v>
      </c>
    </row>
    <row r="10365" spans="1:2">
      <c r="A10365" t="s">
        <v>326</v>
      </c>
      <c r="B10365" t="str">
        <f>IF(ISBLANK(VLOOKUP(A10365,Questionnaire!A:KQ,85,FALSE)),"#",VLOOKUP(A10365,Questionnaire!A:KQ,85,FALSE))</f>
        <v>#</v>
      </c>
    </row>
    <row r="10366" spans="1:2">
      <c r="A10366" t="s">
        <v>328</v>
      </c>
      <c r="B10366" t="str">
        <f>IF(ISBLANK(VLOOKUP(A10366,Questionnaire!A:KQ,85,FALSE)),"#",VLOOKUP(A10366,Questionnaire!A:KQ,85,FALSE))</f>
        <v>#</v>
      </c>
    </row>
    <row r="10367" spans="1:2">
      <c r="A10367" t="s">
        <v>332</v>
      </c>
      <c r="B10367" t="str">
        <f>IF(ISBLANK(VLOOKUP(A10367,Questionnaire!A:KQ,85,FALSE)),"#",VLOOKUP(A10367,Questionnaire!A:KQ,85,FALSE))</f>
        <v>#</v>
      </c>
    </row>
    <row r="10368" spans="1:2">
      <c r="A10368" t="s">
        <v>333</v>
      </c>
      <c r="B10368" t="str">
        <f>IF(ISBLANK(VLOOKUP(A10368,Questionnaire!A:KQ,85,FALSE)),"#",VLOOKUP(A10368,Questionnaire!A:KQ,85,FALSE))</f>
        <v>#</v>
      </c>
    </row>
    <row r="10369" spans="1:2">
      <c r="A10369" t="s">
        <v>334</v>
      </c>
      <c r="B10369" t="str">
        <f>IF(ISBLANK(VLOOKUP(A10369,Questionnaire!A:KQ,85,FALSE)),"#",VLOOKUP(A10369,Questionnaire!A:KQ,85,FALSE))</f>
        <v>#</v>
      </c>
    </row>
    <row r="10370" spans="1:2">
      <c r="A10370" t="s">
        <v>335</v>
      </c>
      <c r="B10370" t="str">
        <f>IF(ISBLANK(VLOOKUP(A10370,Questionnaire!A:KQ,85,FALSE)),"#",VLOOKUP(A10370,Questionnaire!A:KQ,85,FALSE))</f>
        <v>#</v>
      </c>
    </row>
    <row r="10371" spans="1:2">
      <c r="A10371" t="s">
        <v>336</v>
      </c>
      <c r="B10371" t="str">
        <f>IF(ISBLANK(VLOOKUP(A10371,Questionnaire!A:KQ,85,FALSE)),"#",VLOOKUP(A10371,Questionnaire!A:KQ,85,FALSE))</f>
        <v>#</v>
      </c>
    </row>
    <row r="10372" spans="1:2">
      <c r="A10372" t="s">
        <v>337</v>
      </c>
      <c r="B10372" t="str">
        <f>IF(ISBLANK(VLOOKUP(A10372,Questionnaire!A:KQ,85,FALSE)),"#",VLOOKUP(A10372,Questionnaire!A:KQ,85,FALSE))</f>
        <v>#</v>
      </c>
    </row>
    <row r="10373" spans="1:2">
      <c r="A10373" t="s">
        <v>338</v>
      </c>
      <c r="B10373" t="str">
        <f>IF(ISBLANK(VLOOKUP(A10373,Questionnaire!A:KQ,85,FALSE)),"#",VLOOKUP(A10373,Questionnaire!A:KQ,85,FALSE))</f>
        <v>#</v>
      </c>
    </row>
    <row r="10374" spans="1:2">
      <c r="A10374" t="s">
        <v>339</v>
      </c>
      <c r="B10374" t="str">
        <f>IF(ISBLANK(VLOOKUP(A10374,Questionnaire!A:KQ,85,FALSE)),"#",VLOOKUP(A10374,Questionnaire!A:KQ,85,FALSE))</f>
        <v>#</v>
      </c>
    </row>
    <row r="10375" spans="1:2">
      <c r="A10375" t="s">
        <v>340</v>
      </c>
      <c r="B10375" t="str">
        <f>IF(ISBLANK(VLOOKUP(A10375,Questionnaire!A:KQ,85,FALSE)),"#",VLOOKUP(A10375,Questionnaire!A:KQ,85,FALSE))</f>
        <v>#</v>
      </c>
    </row>
    <row r="10376" spans="1:2">
      <c r="A10376" t="s">
        <v>341</v>
      </c>
      <c r="B10376" t="str">
        <f>IF(ISBLANK(VLOOKUP(A10376,Questionnaire!A:KQ,85,FALSE)),"#",VLOOKUP(A10376,Questionnaire!A:KQ,85,FALSE))</f>
        <v>#</v>
      </c>
    </row>
    <row r="10377" spans="1:2">
      <c r="A10377" t="s">
        <v>342</v>
      </c>
      <c r="B10377" t="str">
        <f>IF(ISBLANK(VLOOKUP(A10377,Questionnaire!A:KQ,85,FALSE)),"#",VLOOKUP(A10377,Questionnaire!A:KQ,85,FALSE))</f>
        <v>#</v>
      </c>
    </row>
    <row r="10378" spans="1:2">
      <c r="A10378" t="s">
        <v>343</v>
      </c>
      <c r="B10378" t="str">
        <f>IF(ISBLANK(VLOOKUP(A10378,Questionnaire!A:KQ,85,FALSE)),"#",VLOOKUP(A10378,Questionnaire!A:KQ,85,FALSE))</f>
        <v>#</v>
      </c>
    </row>
    <row r="10379" spans="1:2">
      <c r="A10379" t="s">
        <v>344</v>
      </c>
      <c r="B10379" t="str">
        <f>IF(ISBLANK(VLOOKUP(A10379,Questionnaire!A:KQ,85,FALSE)),"#",VLOOKUP(A10379,Questionnaire!A:KQ,85,FALSE))</f>
        <v>#</v>
      </c>
    </row>
    <row r="10380" spans="1:2">
      <c r="A10380" t="s">
        <v>345</v>
      </c>
      <c r="B10380" t="str">
        <f>IF(ISBLANK(VLOOKUP(A10380,Questionnaire!A:KQ,85,FALSE)),"#",VLOOKUP(A10380,Questionnaire!A:KQ,85,FALSE))</f>
        <v>#</v>
      </c>
    </row>
    <row r="10381" spans="1:2">
      <c r="A10381" t="s">
        <v>348</v>
      </c>
      <c r="B10381" t="str">
        <f>IF(ISBLANK(VLOOKUP(A10381,Questionnaire!A:KQ,85,FALSE)),"#",VLOOKUP(A10381,Questionnaire!A:KQ,85,FALSE))</f>
        <v>#</v>
      </c>
    </row>
    <row r="10382" spans="1:2">
      <c r="A10382" t="s">
        <v>353</v>
      </c>
      <c r="B10382" t="str">
        <f>IF(ISBLANK(VLOOKUP(A10382,Questionnaire!A:KQ,85,FALSE)),"#",VLOOKUP(A10382,Questionnaire!A:KQ,85,FALSE))</f>
        <v>#</v>
      </c>
    </row>
    <row r="10383" spans="1:2">
      <c r="A10383" t="s">
        <v>354</v>
      </c>
      <c r="B10383" t="str">
        <f>IF(ISBLANK(VLOOKUP(A10383,Questionnaire!A:KQ,85,FALSE)),"#",VLOOKUP(A10383,Questionnaire!A:KQ,85,FALSE))</f>
        <v>#</v>
      </c>
    </row>
    <row r="10384" spans="1:2">
      <c r="A10384" t="s">
        <v>355</v>
      </c>
      <c r="B10384" t="str">
        <f>IF(ISBLANK(VLOOKUP(A10384,Questionnaire!A:KQ,85,FALSE)),"#",VLOOKUP(A10384,Questionnaire!A:KQ,85,FALSE))</f>
        <v>#</v>
      </c>
    </row>
    <row r="10385" spans="1:2">
      <c r="A10385" t="s">
        <v>356</v>
      </c>
      <c r="B10385" t="str">
        <f>IF(ISBLANK(VLOOKUP(A10385,Questionnaire!A:KQ,85,FALSE)),"#",VLOOKUP(A10385,Questionnaire!A:KQ,85,FALSE))</f>
        <v>#</v>
      </c>
    </row>
    <row r="10386" spans="1:2">
      <c r="A10386" t="s">
        <v>357</v>
      </c>
      <c r="B10386" t="str">
        <f>IF(ISBLANK(VLOOKUP(A10386,Questionnaire!A:KQ,85,FALSE)),"#",VLOOKUP(A10386,Questionnaire!A:KQ,85,FALSE))</f>
        <v>#</v>
      </c>
    </row>
    <row r="10387" spans="1:2">
      <c r="A10387" t="s">
        <v>360</v>
      </c>
      <c r="B10387" t="str">
        <f>IF(ISBLANK(VLOOKUP(A10387,Questionnaire!A:KQ,85,FALSE)),"#",VLOOKUP(A10387,Questionnaire!A:KQ,85,FALSE))</f>
        <v>#</v>
      </c>
    </row>
    <row r="10388" spans="1:2">
      <c r="A10388" t="s">
        <v>362</v>
      </c>
      <c r="B10388" t="str">
        <f>IF(ISBLANK(VLOOKUP(A10388,Questionnaire!A:KQ,85,FALSE)),"#",VLOOKUP(A10388,Questionnaire!A:KQ,85,FALSE))</f>
        <v>#</v>
      </c>
    </row>
    <row r="10389" spans="1:2">
      <c r="A10389" t="s">
        <v>363</v>
      </c>
      <c r="B10389" t="str">
        <f>IF(ISBLANK(VLOOKUP(A10389,Questionnaire!A:KQ,85,FALSE)),"#",VLOOKUP(A10389,Questionnaire!A:KQ,85,FALSE))</f>
        <v>#</v>
      </c>
    </row>
    <row r="10390" spans="1:2">
      <c r="A10390" t="s">
        <v>364</v>
      </c>
      <c r="B10390" t="str">
        <f>IF(ISBLANK(VLOOKUP(A10390,Questionnaire!A:KQ,85,FALSE)),"#",VLOOKUP(A10390,Questionnaire!A:KQ,85,FALSE))</f>
        <v>#</v>
      </c>
    </row>
    <row r="10391" spans="1:2">
      <c r="A10391" t="s">
        <v>365</v>
      </c>
      <c r="B10391" t="str">
        <f>IF(ISBLANK(VLOOKUP(A10391,Questionnaire!A:KQ,85,FALSE)),"#",VLOOKUP(A10391,Questionnaire!A:KQ,85,FALSE))</f>
        <v>#</v>
      </c>
    </row>
    <row r="10392" spans="1:2">
      <c r="A10392" t="s">
        <v>366</v>
      </c>
      <c r="B10392" t="str">
        <f>IF(ISBLANK(VLOOKUP(A10392,Questionnaire!A:KQ,85,FALSE)),"#",VLOOKUP(A10392,Questionnaire!A:KQ,85,FALSE))</f>
        <v>#</v>
      </c>
    </row>
    <row r="10393" spans="1:2">
      <c r="A10393" t="s">
        <v>371</v>
      </c>
      <c r="B10393" t="str">
        <f>IF(ISBLANK(VLOOKUP(A10393,Questionnaire!A:KQ,85,FALSE)),"#",VLOOKUP(A10393,Questionnaire!A:KQ,85,FALSE))</f>
        <v>#</v>
      </c>
    </row>
    <row r="10394" spans="1:2">
      <c r="A10394" t="s">
        <v>372</v>
      </c>
      <c r="B10394" t="str">
        <f>IF(ISBLANK(VLOOKUP(A10394,Questionnaire!A:KQ,85,FALSE)),"#",VLOOKUP(A10394,Questionnaire!A:KQ,85,FALSE))</f>
        <v>#</v>
      </c>
    </row>
    <row r="10395" spans="1:2">
      <c r="A10395" t="s">
        <v>373</v>
      </c>
      <c r="B10395" t="str">
        <f>IF(ISBLANK(VLOOKUP(A10395,Questionnaire!A:KQ,85,FALSE)),"#",VLOOKUP(A10395,Questionnaire!A:KQ,85,FALSE))</f>
        <v>#</v>
      </c>
    </row>
    <row r="10396" spans="1:2">
      <c r="A10396" t="s">
        <v>374</v>
      </c>
      <c r="B10396" t="str">
        <f>IF(ISBLANK(VLOOKUP(A10396,Questionnaire!A:KQ,85,FALSE)),"#",VLOOKUP(A10396,Questionnaire!A:KQ,85,FALSE))</f>
        <v>#</v>
      </c>
    </row>
    <row r="10397" spans="1:2">
      <c r="A10397" t="s">
        <v>377</v>
      </c>
      <c r="B10397" t="str">
        <f>IF(ISBLANK(VLOOKUP(A10397,Questionnaire!A:KQ,85,FALSE)),"#",VLOOKUP(A10397,Questionnaire!A:KQ,85,FALSE))</f>
        <v>#</v>
      </c>
    </row>
    <row r="10398" spans="1:2">
      <c r="A10398" t="s">
        <v>379</v>
      </c>
      <c r="B10398" t="str">
        <f>IF(ISBLANK(VLOOKUP(A10398,Questionnaire!A:KQ,85,FALSE)),"#",VLOOKUP(A10398,Questionnaire!A:KQ,85,FALSE))</f>
        <v>#</v>
      </c>
    </row>
    <row r="10399" spans="1:2">
      <c r="A10399" t="s">
        <v>380</v>
      </c>
      <c r="B10399" t="str">
        <f>IF(ISBLANK(VLOOKUP(A10399,Questionnaire!A:KQ,85,FALSE)),"#",VLOOKUP(A10399,Questionnaire!A:KQ,85,FALSE))</f>
        <v>#</v>
      </c>
    </row>
    <row r="10400" spans="1:2">
      <c r="A10400" t="s">
        <v>381</v>
      </c>
      <c r="B10400" t="str">
        <f>IF(ISBLANK(VLOOKUP(A10400,Questionnaire!A:KQ,85,FALSE)),"#",VLOOKUP(A10400,Questionnaire!A:KQ,85,FALSE))</f>
        <v>#</v>
      </c>
    </row>
    <row r="10401" spans="1:2">
      <c r="A10401" t="s">
        <v>382</v>
      </c>
      <c r="B10401" t="str">
        <f>IF(ISBLANK(VLOOKUP(A10401,Questionnaire!A:KQ,85,FALSE)),"#",VLOOKUP(A10401,Questionnaire!A:KQ,85,FALSE))</f>
        <v>#</v>
      </c>
    </row>
    <row r="10402" spans="1:2">
      <c r="A10402" t="s">
        <v>384</v>
      </c>
      <c r="B10402" t="str">
        <f>IF(ISBLANK(VLOOKUP(A10402,Questionnaire!A:KQ,85,FALSE)),"#",VLOOKUP(A10402,Questionnaire!A:KQ,85,FALSE))</f>
        <v>#</v>
      </c>
    </row>
    <row r="10403" spans="1:2">
      <c r="A10403" t="s">
        <v>387</v>
      </c>
      <c r="B10403" t="str">
        <f>IF(ISBLANK(VLOOKUP(A10403,Questionnaire!A:KQ,85,FALSE)),"#",VLOOKUP(A10403,Questionnaire!A:KQ,85,FALSE))</f>
        <v>#</v>
      </c>
    </row>
    <row r="10404" spans="1:2">
      <c r="A10404" t="s">
        <v>391</v>
      </c>
      <c r="B10404" t="str">
        <f>IF(ISBLANK(VLOOKUP(A10404,Questionnaire!A:KQ,85,FALSE)),"#",VLOOKUP(A10404,Questionnaire!A:KQ,85,FALSE))</f>
        <v>#</v>
      </c>
    </row>
    <row r="10405" spans="1:2">
      <c r="A10405" t="s">
        <v>393</v>
      </c>
      <c r="B10405" t="str">
        <f>IF(ISBLANK(VLOOKUP(A10405,Questionnaire!A:KQ,85,FALSE)),"#",VLOOKUP(A10405,Questionnaire!A:KQ,85,FALSE))</f>
        <v>#</v>
      </c>
    </row>
    <row r="10406" spans="1:2">
      <c r="A10406" t="s">
        <v>395</v>
      </c>
      <c r="B10406" t="str">
        <f>IF(ISBLANK(VLOOKUP(A10406,Questionnaire!A:KQ,85,FALSE)),"#",VLOOKUP(A10406,Questionnaire!A:KQ,85,FALSE))</f>
        <v>#</v>
      </c>
    </row>
    <row r="10407" spans="1:2">
      <c r="A10407" t="s">
        <v>398</v>
      </c>
      <c r="B10407" t="str">
        <f>IF(ISBLANK(VLOOKUP(A10407,Questionnaire!A:KQ,85,FALSE)),"#",VLOOKUP(A10407,Questionnaire!A:KQ,85,FALSE))</f>
        <v>#</v>
      </c>
    </row>
    <row r="10408" spans="1:2">
      <c r="A10408" t="s">
        <v>402</v>
      </c>
      <c r="B10408" t="str">
        <f>IF(ISBLANK(VLOOKUP(A10408,Questionnaire!A:KQ,85,FALSE)),"#",VLOOKUP(A10408,Questionnaire!A:KQ,85,FALSE))</f>
        <v>#</v>
      </c>
    </row>
    <row r="10409" spans="1:2">
      <c r="A10409" t="s">
        <v>405</v>
      </c>
      <c r="B10409" t="str">
        <f>IF(ISBLANK(VLOOKUP(A10409,Questionnaire!A:KQ,85,FALSE)),"#",VLOOKUP(A10409,Questionnaire!A:KQ,85,FALSE))</f>
        <v>#</v>
      </c>
    </row>
    <row r="10410" spans="1:2">
      <c r="A10410" t="s">
        <v>409</v>
      </c>
      <c r="B10410" t="str">
        <f>IF(ISBLANK(VLOOKUP(A10410,Questionnaire!A:KQ,85,FALSE)),"#",VLOOKUP(A10410,Questionnaire!A:KQ,85,FALSE))</f>
        <v>#</v>
      </c>
    </row>
    <row r="10411" spans="1:2">
      <c r="A10411" t="s">
        <v>412</v>
      </c>
      <c r="B10411" t="str">
        <f>IF(ISBLANK(VLOOKUP(A10411,Questionnaire!A:KQ,85,FALSE)),"#",VLOOKUP(A10411,Questionnaire!A:KQ,85,FALSE))</f>
        <v>#</v>
      </c>
    </row>
    <row r="10412" spans="1:2">
      <c r="A10412" t="s">
        <v>415</v>
      </c>
      <c r="B10412" t="str">
        <f>IF(ISBLANK(VLOOKUP(A10412,Questionnaire!A:KQ,85,FALSE)),"#",VLOOKUP(A10412,Questionnaire!A:KQ,85,FALSE))</f>
        <v>#</v>
      </c>
    </row>
    <row r="10413" spans="1:2">
      <c r="A10413" t="s">
        <v>418</v>
      </c>
      <c r="B10413" t="str">
        <f>IF(ISBLANK(VLOOKUP(A10413,Questionnaire!A:KQ,85,FALSE)),"#",VLOOKUP(A10413,Questionnaire!A:KQ,85,FALSE))</f>
        <v>#</v>
      </c>
    </row>
    <row r="10414" spans="1:2">
      <c r="A10414" t="s">
        <v>421</v>
      </c>
      <c r="B10414" t="str">
        <f>IF(ISBLANK(VLOOKUP(A10414,Questionnaire!A:KQ,85,FALSE)),"#",VLOOKUP(A10414,Questionnaire!A:KQ,85,FALSE))</f>
        <v>#</v>
      </c>
    </row>
    <row r="10415" spans="1:2">
      <c r="A10415" t="s">
        <v>424</v>
      </c>
      <c r="B10415" t="str">
        <f>IF(ISBLANK(VLOOKUP(A10415,Questionnaire!A:KQ,85,FALSE)),"#",VLOOKUP(A10415,Questionnaire!A:KQ,85,FALSE))</f>
        <v>#</v>
      </c>
    </row>
    <row r="10416" spans="1:2">
      <c r="A10416" t="s">
        <v>429</v>
      </c>
      <c r="B10416" t="str">
        <f>IF(ISBLANK(VLOOKUP(A10416,Questionnaire!A:KQ,85,FALSE)),"#",VLOOKUP(A10416,Questionnaire!A:KQ,85,FALSE))</f>
        <v>#</v>
      </c>
    </row>
    <row r="10417" spans="1:2">
      <c r="A10417" t="s">
        <v>432</v>
      </c>
      <c r="B10417" t="str">
        <f>IF(ISBLANK(VLOOKUP(A10417,Questionnaire!A:KQ,85,FALSE)),"#",VLOOKUP(A10417,Questionnaire!A:KQ,85,FALSE))</f>
        <v>#</v>
      </c>
    </row>
    <row r="10418" spans="1:2">
      <c r="A10418" t="s">
        <v>435</v>
      </c>
      <c r="B10418" t="str">
        <f>IF(ISBLANK(VLOOKUP(A10418,Questionnaire!A:KQ,85,FALSE)),"#",VLOOKUP(A10418,Questionnaire!A:KQ,85,FALSE))</f>
        <v>#</v>
      </c>
    </row>
    <row r="10419" spans="1:2">
      <c r="A10419" t="s">
        <v>437</v>
      </c>
      <c r="B10419" t="str">
        <f>IF(ISBLANK(VLOOKUP(A10419,Questionnaire!A:KQ,85,FALSE)),"#",VLOOKUP(A10419,Questionnaire!A:KQ,85,FALSE))</f>
        <v>#</v>
      </c>
    </row>
    <row r="10420" spans="1:2">
      <c r="A10420" t="s">
        <v>439</v>
      </c>
      <c r="B10420" t="str">
        <f>IF(ISBLANK(VLOOKUP(A10420,Questionnaire!A:KQ,85,FALSE)),"#",VLOOKUP(A10420,Questionnaire!A:KQ,85,FALSE))</f>
        <v>#</v>
      </c>
    </row>
    <row r="10421" spans="1:2">
      <c r="A10421" t="s">
        <v>442</v>
      </c>
      <c r="B10421" t="str">
        <f>IF(ISBLANK(VLOOKUP(A10421,Questionnaire!A:KQ,85,FALSE)),"#",VLOOKUP(A10421,Questionnaire!A:KQ,85,FALSE))</f>
        <v>#</v>
      </c>
    </row>
    <row r="10422" spans="1:2">
      <c r="A10422" t="s">
        <v>445</v>
      </c>
      <c r="B10422" t="str">
        <f>IF(ISBLANK(VLOOKUP(A10422,Questionnaire!A:KQ,85,FALSE)),"#",VLOOKUP(A10422,Questionnaire!A:KQ,85,FALSE))</f>
        <v>#</v>
      </c>
    </row>
    <row r="10423" spans="1:2">
      <c r="A10423" t="s">
        <v>448</v>
      </c>
      <c r="B10423" t="str">
        <f>IF(ISBLANK(VLOOKUP(A10423,Questionnaire!A:KQ,85,FALSE)),"#",VLOOKUP(A10423,Questionnaire!A:KQ,85,FALSE))</f>
        <v>#</v>
      </c>
    </row>
    <row r="10424" spans="1:2">
      <c r="A10424" t="s">
        <v>452</v>
      </c>
      <c r="B10424" t="str">
        <f>IF(ISBLANK(VLOOKUP(A10424,Questionnaire!A:KQ,85,FALSE)),"#",VLOOKUP(A10424,Questionnaire!A:KQ,85,FALSE))</f>
        <v>#</v>
      </c>
    </row>
    <row r="10425" spans="1:2">
      <c r="A10425" t="s">
        <v>455</v>
      </c>
      <c r="B10425" t="str">
        <f>IF(ISBLANK(VLOOKUP(A10425,Questionnaire!A:KQ,85,FALSE)),"#",VLOOKUP(A10425,Questionnaire!A:KQ,85,FALSE))</f>
        <v>#</v>
      </c>
    </row>
    <row r="10426" spans="1:2">
      <c r="A10426" t="s">
        <v>458</v>
      </c>
      <c r="B10426" t="str">
        <f>IF(ISBLANK(VLOOKUP(A10426,Questionnaire!A:KQ,85,FALSE)),"#",VLOOKUP(A10426,Questionnaire!A:KQ,85,FALSE))</f>
        <v>#</v>
      </c>
    </row>
    <row r="10427" spans="1:2">
      <c r="A10427" t="s">
        <v>461</v>
      </c>
      <c r="B10427" t="str">
        <f>IF(ISBLANK(VLOOKUP(A10427,Questionnaire!A:KQ,85,FALSE)),"#",VLOOKUP(A10427,Questionnaire!A:KQ,85,FALSE))</f>
        <v>#</v>
      </c>
    </row>
    <row r="10428" spans="1:2">
      <c r="A10428" t="s">
        <v>465</v>
      </c>
      <c r="B10428" t="str">
        <f>IF(ISBLANK(VLOOKUP(A10428,Questionnaire!A:KQ,85,FALSE)),"#",VLOOKUP(A10428,Questionnaire!A:KQ,85,FALSE))</f>
        <v>#</v>
      </c>
    </row>
    <row r="10429" spans="1:2">
      <c r="A10429" t="s">
        <v>467</v>
      </c>
      <c r="B10429" t="str">
        <f>IF(ISBLANK(VLOOKUP(A10429,Questionnaire!A:KQ,85,FALSE)),"#",VLOOKUP(A10429,Questionnaire!A:KQ,85,FALSE))</f>
        <v>#</v>
      </c>
    </row>
    <row r="10430" spans="1:2">
      <c r="A10430" t="s">
        <v>469</v>
      </c>
      <c r="B10430" t="str">
        <f>IF(ISBLANK(VLOOKUP(A10430,Questionnaire!A:KQ,85,FALSE)),"#",VLOOKUP(A10430,Questionnaire!A:KQ,85,FALSE))</f>
        <v>#</v>
      </c>
    </row>
    <row r="10431" spans="1:2">
      <c r="A10431" t="s">
        <v>471</v>
      </c>
      <c r="B10431" t="str">
        <f>IF(ISBLANK(VLOOKUP(A10431,Questionnaire!A:KQ,85,FALSE)),"#",VLOOKUP(A10431,Questionnaire!A:KQ,85,FALSE))</f>
        <v>#</v>
      </c>
    </row>
    <row r="10432" spans="1:2">
      <c r="A10432" t="s">
        <v>473</v>
      </c>
      <c r="B10432" t="str">
        <f>IF(ISBLANK(VLOOKUP(A10432,Questionnaire!A:KQ,85,FALSE)),"#",VLOOKUP(A10432,Questionnaire!A:KQ,85,FALSE))</f>
        <v>#</v>
      </c>
    </row>
    <row r="10433" spans="1:3">
      <c r="A10433" t="s">
        <v>475</v>
      </c>
      <c r="B10433" t="str">
        <f>IF(ISBLANK(VLOOKUP(A10433,Questionnaire!A:KQ,85,FALSE)),"#",VLOOKUP(A10433,Questionnaire!A:KQ,85,FALSE))</f>
        <v>#</v>
      </c>
    </row>
    <row r="10434" spans="1:3">
      <c r="A10434" t="s">
        <v>185</v>
      </c>
      <c r="B10434" t="str">
        <f>IF(ISBLANK(VLOOKUP(A10434,Questionnaire!A:KQ,86,FALSE)),"#",VLOOKUP(A10434,Questionnaire!A:KQ,86,FALSE))</f>
        <v>#</v>
      </c>
      <c r="C10434">
        <v>83</v>
      </c>
    </row>
    <row r="10435" spans="1:3">
      <c r="A10435" t="s">
        <v>187</v>
      </c>
      <c r="B10435" t="str">
        <f>IF(ISNA(VLOOKUP(VLOOKUP(A10435,Questionnaire!A:KQ,86,FALSE),'CORA Encoding'!D:E,2,FALSE)),"#",VLOOKUP(VLOOKUP(A10435,Questionnaire!A:KQ,86,FALSE),'CORA Encoding'!D:E,2,FALSE))</f>
        <v>#</v>
      </c>
    </row>
    <row r="10436" spans="1:3">
      <c r="A10436" t="s">
        <v>189</v>
      </c>
      <c r="B10436" t="str">
        <f>IF(ISNA(VLOOKUP(VLOOKUP(A10436,Questionnaire!A:KQ,86,FALSE),'CORA Encoding'!G:H,2,FALSE)),"#",VLOOKUP(VLOOKUP(A10436,Questionnaire!A:KQ,86,FALSE),'CORA Encoding'!G:H,2,FALSE))</f>
        <v>#</v>
      </c>
    </row>
    <row r="10437" spans="1:3">
      <c r="A10437" t="s">
        <v>191</v>
      </c>
      <c r="B10437" t="str">
        <f>IF(ISNA(VLOOKUP(VLOOKUP(A10437,Questionnaire!A:KQ,86,FALSE),'Country List'!E:F,2,FALSE)),"#",VLOOKUP(VLOOKUP(A10437,Questionnaire!A:KQ,86,FALSE),'Country List'!E:F,2,FALSE))</f>
        <v>#</v>
      </c>
    </row>
    <row r="10438" spans="1:3">
      <c r="A10438" t="s">
        <v>193</v>
      </c>
      <c r="B10438" t="str">
        <f>IF(ISNA(VLOOKUP(VLOOKUP(A10438,Questionnaire!A:KQ,86,FALSE),'Industry List'!B:C,2,FALSE)),"#",VLOOKUP(VLOOKUP(A10438,Questionnaire!A:KQ,86,FALSE),'Industry List'!B:C,2,FALSE))</f>
        <v>#</v>
      </c>
    </row>
    <row r="10439" spans="1:3">
      <c r="A10439" t="s">
        <v>197</v>
      </c>
      <c r="B10439" t="str">
        <f>IF(ISBLANK(VLOOKUP(A10439,Questionnaire!A:KQ,86,FALSE)),"#",VLOOKUP(A10439,Questionnaire!A:KQ,86,FALSE))</f>
        <v>#</v>
      </c>
    </row>
    <row r="10440" spans="1:3">
      <c r="A10440" t="s">
        <v>201</v>
      </c>
      <c r="B10440" t="str">
        <f>IF(ISBLANK(VLOOKUP(A10440,Questionnaire!A:KQ,86,FALSE)),"#",VLOOKUP(A10440,Questionnaire!A:KQ,86,FALSE))</f>
        <v>#</v>
      </c>
    </row>
    <row r="10441" spans="1:3">
      <c r="A10441" t="s">
        <v>203</v>
      </c>
      <c r="B10441" t="str">
        <f>IF(ISNA(VLOOKUP(VLOOKUP(A10441,Questionnaire!A:KQ,86,FALSE),'CORA Encoding'!J:K,2,FALSE)),"#",VLOOKUP(VLOOKUP(A10441,Questionnaire!A:KQ,86,FALSE),'CORA Encoding'!J:K,2,FALSE))</f>
        <v>#</v>
      </c>
    </row>
    <row r="10442" spans="1:3">
      <c r="A10442" t="s">
        <v>208</v>
      </c>
      <c r="B10442" t="str">
        <f>IF(ISBLANK(VLOOKUP(A10442,Questionnaire!A:KQ,86,FALSE)),"#",VLOOKUP(A10442,Questionnaire!A:KQ,86,FALSE))</f>
        <v>#</v>
      </c>
    </row>
    <row r="10443" spans="1:3">
      <c r="A10443" t="s">
        <v>213</v>
      </c>
      <c r="B10443" t="str">
        <f>IF(ISBLANK(VLOOKUP(A10443,Questionnaire!A:KQ,86,FALSE)),"#",VLOOKUP(A10443,Questionnaire!A:KQ,86,FALSE))</f>
        <v>#</v>
      </c>
    </row>
    <row r="10444" spans="1:3">
      <c r="A10444" t="s">
        <v>215</v>
      </c>
      <c r="B10444" t="str">
        <f>IF(ISBLANK(VLOOKUP(A10444,Questionnaire!A:KQ,86,FALSE)),"#",VLOOKUP(A10444,Questionnaire!A:KQ,86,FALSE))</f>
        <v>#</v>
      </c>
    </row>
    <row r="10445" spans="1:3">
      <c r="A10445" t="s">
        <v>217</v>
      </c>
      <c r="B10445" t="str">
        <f>IF(ISBLANK(VLOOKUP(A10445,Questionnaire!A:KQ,86,FALSE)),"#",VLOOKUP(A10445,Questionnaire!A:KQ,86,FALSE))</f>
        <v>#</v>
      </c>
    </row>
    <row r="10446" spans="1:3">
      <c r="A10446" t="s">
        <v>219</v>
      </c>
      <c r="B10446" t="str">
        <f>IF(ISBLANK(VLOOKUP(A10446,Questionnaire!A:KQ,86,FALSE)),"#",VLOOKUP(A10446,Questionnaire!A:KQ,86,FALSE))</f>
        <v>#</v>
      </c>
    </row>
    <row r="10447" spans="1:3">
      <c r="A10447" t="s">
        <v>221</v>
      </c>
      <c r="B10447" t="str">
        <f>IF(ISBLANK(VLOOKUP(A10447,Questionnaire!A:KQ,86,FALSE)),"#",VLOOKUP(A10447,Questionnaire!A:KQ,86,FALSE))</f>
        <v>#</v>
      </c>
    </row>
    <row r="10448" spans="1:3">
      <c r="A10448" t="s">
        <v>223</v>
      </c>
      <c r="B10448" t="str">
        <f>IF(ISBLANK(VLOOKUP(A10448,Questionnaire!A:KQ,86,FALSE)),"#",VLOOKUP(A10448,Questionnaire!A:KQ,86,FALSE))</f>
        <v>#</v>
      </c>
    </row>
    <row r="10449" spans="1:2">
      <c r="A10449" t="s">
        <v>225</v>
      </c>
      <c r="B10449" t="str">
        <f>IF(ISBLANK(VLOOKUP(A10449,Questionnaire!A:KQ,86,FALSE)),"#",VLOOKUP(A10449,Questionnaire!A:KQ,86,FALSE))</f>
        <v>#</v>
      </c>
    </row>
    <row r="10450" spans="1:2">
      <c r="A10450" t="s">
        <v>227</v>
      </c>
      <c r="B10450" t="str">
        <f>IF(ISBLANK(VLOOKUP(A10450,Questionnaire!A:KQ,86,FALSE)),"#",VLOOKUP(A10450,Questionnaire!A:KQ,86,FALSE))</f>
        <v>#</v>
      </c>
    </row>
    <row r="10451" spans="1:2">
      <c r="A10451" t="s">
        <v>229</v>
      </c>
      <c r="B10451" t="str">
        <f>IF(ISBLANK(VLOOKUP(A10451,Questionnaire!A:KQ,86,FALSE)),"#",VLOOKUP(A10451,Questionnaire!A:KQ,86,FALSE))</f>
        <v>#</v>
      </c>
    </row>
    <row r="10452" spans="1:2">
      <c r="A10452" t="s">
        <v>231</v>
      </c>
      <c r="B10452" t="str">
        <f>IF(ISBLANK(VLOOKUP(A10452,Questionnaire!A:KQ,86,FALSE)),"#",VLOOKUP(A10452,Questionnaire!A:KQ,86,FALSE))</f>
        <v>#</v>
      </c>
    </row>
    <row r="10453" spans="1:2">
      <c r="A10453" t="s">
        <v>233</v>
      </c>
      <c r="B10453" t="str">
        <f>IF(ISBLANK(VLOOKUP(A10453,Questionnaire!A:KQ,86,FALSE)),"#",VLOOKUP(A10453,Questionnaire!A:KQ,86,FALSE))</f>
        <v>#</v>
      </c>
    </row>
    <row r="10454" spans="1:2">
      <c r="A10454" t="s">
        <v>235</v>
      </c>
      <c r="B10454" t="str">
        <f>IF(ISBLANK(VLOOKUP(A10454,Questionnaire!A:KQ,86,FALSE)),"#",VLOOKUP(A10454,Questionnaire!A:KQ,86,FALSE))</f>
        <v>#</v>
      </c>
    </row>
    <row r="10455" spans="1:2">
      <c r="A10455" t="s">
        <v>237</v>
      </c>
      <c r="B10455" t="str">
        <f>IF(ISBLANK(VLOOKUP(A10455,Questionnaire!A:KQ,86,FALSE)),"#",VLOOKUP(A10455,Questionnaire!A:KQ,86,FALSE))</f>
        <v>#</v>
      </c>
    </row>
    <row r="10456" spans="1:2">
      <c r="A10456" t="s">
        <v>239</v>
      </c>
      <c r="B10456" t="str">
        <f>IF(ISBLANK(VLOOKUP(A10456,Questionnaire!A:KQ,86,FALSE)),"#",VLOOKUP(A10456,Questionnaire!A:KQ,86,FALSE))</f>
        <v>#</v>
      </c>
    </row>
    <row r="10457" spans="1:2">
      <c r="A10457" t="s">
        <v>242</v>
      </c>
      <c r="B10457" t="str">
        <f>IF(ISBLANK(VLOOKUP(A10457,Questionnaire!A:KQ,86,FALSE)),"#",VLOOKUP(A10457,Questionnaire!A:KQ,86,FALSE))</f>
        <v>#</v>
      </c>
    </row>
    <row r="10458" spans="1:2">
      <c r="A10458" t="s">
        <v>245</v>
      </c>
      <c r="B10458" t="str">
        <f>IF(ISBLANK(VLOOKUP(A10458,Questionnaire!A:KQ,86,FALSE)),"#",VLOOKUP(A10458,Questionnaire!A:KQ,86,FALSE))</f>
        <v>#</v>
      </c>
    </row>
    <row r="10459" spans="1:2">
      <c r="A10459" t="s">
        <v>247</v>
      </c>
      <c r="B10459" t="str">
        <f>IF(ISBLANK(VLOOKUP(A10459,Questionnaire!A:KQ,86,FALSE)),"#",VLOOKUP(A10459,Questionnaire!A:KQ,86,FALSE))</f>
        <v>#</v>
      </c>
    </row>
    <row r="10460" spans="1:2">
      <c r="A10460" t="s">
        <v>249</v>
      </c>
      <c r="B10460" t="str">
        <f>IF(ISBLANK(VLOOKUP(A10460,Questionnaire!A:KQ,86,FALSE)),"#",VLOOKUP(A10460,Questionnaire!A:KQ,86,FALSE))</f>
        <v>#</v>
      </c>
    </row>
    <row r="10461" spans="1:2">
      <c r="A10461" t="s">
        <v>250</v>
      </c>
      <c r="B10461" t="str">
        <f>IF(ISBLANK(VLOOKUP(A10461,Questionnaire!A:KQ,86,FALSE)),"#",VLOOKUP(A10461,Questionnaire!A:KQ,86,FALSE))</f>
        <v>#</v>
      </c>
    </row>
    <row r="10462" spans="1:2">
      <c r="A10462" t="s">
        <v>252</v>
      </c>
      <c r="B10462" t="str">
        <f>IF(ISBLANK(VLOOKUP(A10462,Questionnaire!A:KQ,86,FALSE)),"#",VLOOKUP(A10462,Questionnaire!A:KQ,86,FALSE))</f>
        <v>#</v>
      </c>
    </row>
    <row r="10463" spans="1:2">
      <c r="A10463" t="s">
        <v>255</v>
      </c>
      <c r="B10463" t="str">
        <f>IF(ISBLANK(VLOOKUP(A10463,Questionnaire!A:KQ,86,FALSE)),"#",VLOOKUP(A10463,Questionnaire!A:KQ,86,FALSE))</f>
        <v>#</v>
      </c>
    </row>
    <row r="10464" spans="1:2">
      <c r="A10464" t="s">
        <v>258</v>
      </c>
      <c r="B10464" t="str">
        <f>IF(ISNA(VLOOKUP(VLOOKUP(A10464,Questionnaire!A:KQ,86,FALSE),'CORA Encoding'!M:N,2,FALSE)),"#",VLOOKUP(VLOOKUP(A10464,Questionnaire!A:KQ,86,FALSE),'CORA Encoding'!M:N,2,FALSE))</f>
        <v>#</v>
      </c>
    </row>
    <row r="10465" spans="1:2">
      <c r="A10465" t="s">
        <v>261</v>
      </c>
      <c r="B10465" t="str">
        <f>IF(ISBLANK(VLOOKUP(A10465,Questionnaire!A:KQ,86,FALSE)),"#",VLOOKUP(A10465,Questionnaire!A:KQ,86,FALSE))</f>
        <v>#</v>
      </c>
    </row>
    <row r="10466" spans="1:2">
      <c r="A10466" t="s">
        <v>263</v>
      </c>
      <c r="B10466" t="str">
        <f>IF(ISBLANK(VLOOKUP(A10466,Questionnaire!A:KQ,86,FALSE)),"#",VLOOKUP(A10466,Questionnaire!A:KQ,86,FALSE))</f>
        <v>#</v>
      </c>
    </row>
    <row r="10467" spans="1:2">
      <c r="A10467" t="s">
        <v>265</v>
      </c>
      <c r="B10467" t="str">
        <f>IF(ISBLANK(VLOOKUP(A10467,Questionnaire!A:KQ,86,FALSE)),"#",VLOOKUP(A10467,Questionnaire!A:KQ,86,FALSE))</f>
        <v>#</v>
      </c>
    </row>
    <row r="10468" spans="1:2">
      <c r="A10468" t="s">
        <v>267</v>
      </c>
      <c r="B10468" t="str">
        <f>IF(ISBLANK(VLOOKUP(A10468,Questionnaire!A:KQ,86,FALSE)),"#",VLOOKUP(A10468,Questionnaire!A:KQ,86,FALSE))</f>
        <v>#</v>
      </c>
    </row>
    <row r="10469" spans="1:2">
      <c r="A10469" t="s">
        <v>269</v>
      </c>
      <c r="B10469" t="str">
        <f>IF(ISBLANK(VLOOKUP(A10469,Questionnaire!A:KQ,86,FALSE)),"#",VLOOKUP(A10469,Questionnaire!A:KQ,86,FALSE))</f>
        <v>#</v>
      </c>
    </row>
    <row r="10470" spans="1:2">
      <c r="A10470" t="s">
        <v>274</v>
      </c>
      <c r="B10470" t="str">
        <f>IF(ISBLANK(VLOOKUP(A10470,Questionnaire!A:KQ,86,FALSE)),"#",VLOOKUP(A10470,Questionnaire!A:KQ,86,FALSE))</f>
        <v>#</v>
      </c>
    </row>
    <row r="10471" spans="1:2">
      <c r="A10471" t="s">
        <v>276</v>
      </c>
      <c r="B10471" t="str">
        <f>IF(ISBLANK(VLOOKUP(A10471,Questionnaire!A:KQ,86,FALSE)),"#",VLOOKUP(A10471,Questionnaire!A:KQ,86,FALSE))</f>
        <v>#</v>
      </c>
    </row>
    <row r="10472" spans="1:2">
      <c r="A10472" t="s">
        <v>278</v>
      </c>
      <c r="B10472" t="str">
        <f>IF(ISBLANK(VLOOKUP(A10472,Questionnaire!A:KQ,86,FALSE)),"#",VLOOKUP(A10472,Questionnaire!A:KQ,86,FALSE))</f>
        <v>#</v>
      </c>
    </row>
    <row r="10473" spans="1:2">
      <c r="A10473" t="s">
        <v>280</v>
      </c>
      <c r="B10473" t="str">
        <f>IF(ISBLANK(VLOOKUP(A10473,Questionnaire!A:KQ,86,FALSE)),"#",VLOOKUP(A10473,Questionnaire!A:KQ,86,FALSE))</f>
        <v>#</v>
      </c>
    </row>
    <row r="10474" spans="1:2">
      <c r="A10474" t="s">
        <v>282</v>
      </c>
      <c r="B10474" t="str">
        <f>IF(ISBLANK(VLOOKUP(A10474,Questionnaire!A:KQ,86,FALSE)),"#",VLOOKUP(A10474,Questionnaire!A:KQ,86,FALSE))</f>
        <v>#</v>
      </c>
    </row>
    <row r="10475" spans="1:2">
      <c r="A10475" t="s">
        <v>286</v>
      </c>
      <c r="B10475" t="str">
        <f>IF(ISBLANK(VLOOKUP(A10475,Questionnaire!A:KQ,86,FALSE)),"#",VLOOKUP(A10475,Questionnaire!A:KQ,86,FALSE))</f>
        <v>#</v>
      </c>
    </row>
    <row r="10476" spans="1:2">
      <c r="A10476" t="s">
        <v>288</v>
      </c>
      <c r="B10476" t="str">
        <f>IF(ISBLANK(VLOOKUP(A10476,Questionnaire!A:KQ,86,FALSE)),"#",VLOOKUP(A10476,Questionnaire!A:KQ,86,FALSE))</f>
        <v>#</v>
      </c>
    </row>
    <row r="10477" spans="1:2">
      <c r="A10477" t="s">
        <v>290</v>
      </c>
      <c r="B10477" t="str">
        <f>IF(ISBLANK(VLOOKUP(A10477,Questionnaire!A:KQ,86,FALSE)),"#",VLOOKUP(A10477,Questionnaire!A:KQ,86,FALSE))</f>
        <v>#</v>
      </c>
    </row>
    <row r="10478" spans="1:2">
      <c r="A10478" t="s">
        <v>292</v>
      </c>
      <c r="B10478" t="str">
        <f>IF(ISBLANK(VLOOKUP(A10478,Questionnaire!A:KQ,86,FALSE)),"#",VLOOKUP(A10478,Questionnaire!A:KQ,86,FALSE))</f>
        <v>#</v>
      </c>
    </row>
    <row r="10479" spans="1:2">
      <c r="A10479" t="s">
        <v>294</v>
      </c>
      <c r="B10479" t="str">
        <f>IF(ISBLANK(VLOOKUP(A10479,Questionnaire!A:KQ,86,FALSE)),"#",VLOOKUP(A10479,Questionnaire!A:KQ,86,FALSE))</f>
        <v>#</v>
      </c>
    </row>
    <row r="10480" spans="1:2">
      <c r="A10480" t="s">
        <v>296</v>
      </c>
      <c r="B10480" t="str">
        <f>IF(ISBLANK(VLOOKUP(A10480,Questionnaire!A:KQ,86,FALSE)),"#",VLOOKUP(A10480,Questionnaire!A:KQ,86,FALSE))</f>
        <v>#</v>
      </c>
    </row>
    <row r="10481" spans="1:2">
      <c r="A10481" t="s">
        <v>301</v>
      </c>
      <c r="B10481" t="str">
        <f>IF(ISBLANK(VLOOKUP(A10481,Questionnaire!A:KQ,86,FALSE)),"#",VLOOKUP(A10481,Questionnaire!A:KQ,86,FALSE))</f>
        <v>#</v>
      </c>
    </row>
    <row r="10482" spans="1:2">
      <c r="A10482" t="s">
        <v>303</v>
      </c>
      <c r="B10482" t="str">
        <f>IF(ISBLANK(VLOOKUP(A10482,Questionnaire!A:KQ,86,FALSE)),"#",VLOOKUP(A10482,Questionnaire!A:KQ,86,FALSE))</f>
        <v>#</v>
      </c>
    </row>
    <row r="10483" spans="1:2">
      <c r="A10483" t="s">
        <v>305</v>
      </c>
      <c r="B10483" t="str">
        <f>IF(ISBLANK(VLOOKUP(A10483,Questionnaire!A:KQ,86,FALSE)),"#",VLOOKUP(A10483,Questionnaire!A:KQ,86,FALSE))</f>
        <v>#</v>
      </c>
    </row>
    <row r="10484" spans="1:2">
      <c r="A10484" t="s">
        <v>307</v>
      </c>
      <c r="B10484" t="str">
        <f>IF(ISBLANK(VLOOKUP(A10484,Questionnaire!A:KQ,86,FALSE)),"#",VLOOKUP(A10484,Questionnaire!A:KQ,86,FALSE))</f>
        <v>#</v>
      </c>
    </row>
    <row r="10485" spans="1:2">
      <c r="A10485" t="s">
        <v>311</v>
      </c>
      <c r="B10485" t="str">
        <f>IF(ISBLANK(VLOOKUP(A10485,Questionnaire!A:KQ,86,FALSE)),"#",VLOOKUP(A10485,Questionnaire!A:KQ,86,FALSE))</f>
        <v>#</v>
      </c>
    </row>
    <row r="10486" spans="1:2">
      <c r="A10486" t="s">
        <v>313</v>
      </c>
      <c r="B10486" t="str">
        <f>IF(ISBLANK(VLOOKUP(A10486,Questionnaire!A:KQ,86,FALSE)),"#",VLOOKUP(A10486,Questionnaire!A:KQ,86,FALSE))</f>
        <v>#</v>
      </c>
    </row>
    <row r="10487" spans="1:2">
      <c r="A10487" t="s">
        <v>314</v>
      </c>
      <c r="B10487" t="str">
        <f>IF(ISBLANK(VLOOKUP(A10487,Questionnaire!A:KQ,86,FALSE)),"#",VLOOKUP(A10487,Questionnaire!A:KQ,86,FALSE))</f>
        <v>#</v>
      </c>
    </row>
    <row r="10488" spans="1:2">
      <c r="A10488" t="s">
        <v>315</v>
      </c>
      <c r="B10488" t="str">
        <f>IF(ISBLANK(VLOOKUP(A10488,Questionnaire!A:KQ,86,FALSE)),"#",VLOOKUP(A10488,Questionnaire!A:KQ,86,FALSE))</f>
        <v>#</v>
      </c>
    </row>
    <row r="10489" spans="1:2">
      <c r="A10489" t="s">
        <v>317</v>
      </c>
      <c r="B10489" t="str">
        <f>IF(ISBLANK(VLOOKUP(A10489,Questionnaire!A:KQ,86,FALSE)),"#",VLOOKUP(A10489,Questionnaire!A:KQ,86,FALSE))</f>
        <v>#</v>
      </c>
    </row>
    <row r="10490" spans="1:2">
      <c r="A10490" t="s">
        <v>319</v>
      </c>
      <c r="B10490" t="str">
        <f>IF(ISBLANK(VLOOKUP(A10490,Questionnaire!A:KQ,86,FALSE)),"#",VLOOKUP(A10490,Questionnaire!A:KQ,86,FALSE))</f>
        <v>#</v>
      </c>
    </row>
    <row r="10491" spans="1:2">
      <c r="A10491" t="s">
        <v>322</v>
      </c>
      <c r="B10491" t="str">
        <f>IF(ISBLANK(VLOOKUP(A10491,Questionnaire!A:KQ,86,FALSE)),"#",VLOOKUP(A10491,Questionnaire!A:KQ,86,FALSE))</f>
        <v>#</v>
      </c>
    </row>
    <row r="10492" spans="1:2">
      <c r="A10492" t="s">
        <v>326</v>
      </c>
      <c r="B10492" t="str">
        <f>IF(ISBLANK(VLOOKUP(A10492,Questionnaire!A:KQ,86,FALSE)),"#",VLOOKUP(A10492,Questionnaire!A:KQ,86,FALSE))</f>
        <v>#</v>
      </c>
    </row>
    <row r="10493" spans="1:2">
      <c r="A10493" t="s">
        <v>328</v>
      </c>
      <c r="B10493" t="str">
        <f>IF(ISBLANK(VLOOKUP(A10493,Questionnaire!A:KQ,86,FALSE)),"#",VLOOKUP(A10493,Questionnaire!A:KQ,86,FALSE))</f>
        <v>#</v>
      </c>
    </row>
    <row r="10494" spans="1:2">
      <c r="A10494" t="s">
        <v>332</v>
      </c>
      <c r="B10494" t="str">
        <f>IF(ISBLANK(VLOOKUP(A10494,Questionnaire!A:KQ,86,FALSE)),"#",VLOOKUP(A10494,Questionnaire!A:KQ,86,FALSE))</f>
        <v>#</v>
      </c>
    </row>
    <row r="10495" spans="1:2">
      <c r="A10495" t="s">
        <v>333</v>
      </c>
      <c r="B10495" t="str">
        <f>IF(ISBLANK(VLOOKUP(A10495,Questionnaire!A:KQ,86,FALSE)),"#",VLOOKUP(A10495,Questionnaire!A:KQ,86,FALSE))</f>
        <v>#</v>
      </c>
    </row>
    <row r="10496" spans="1:2">
      <c r="A10496" t="s">
        <v>334</v>
      </c>
      <c r="B10496" t="str">
        <f>IF(ISBLANK(VLOOKUP(A10496,Questionnaire!A:KQ,86,FALSE)),"#",VLOOKUP(A10496,Questionnaire!A:KQ,86,FALSE))</f>
        <v>#</v>
      </c>
    </row>
    <row r="10497" spans="1:2">
      <c r="A10497" t="s">
        <v>335</v>
      </c>
      <c r="B10497" t="str">
        <f>IF(ISBLANK(VLOOKUP(A10497,Questionnaire!A:KQ,86,FALSE)),"#",VLOOKUP(A10497,Questionnaire!A:KQ,86,FALSE))</f>
        <v>#</v>
      </c>
    </row>
    <row r="10498" spans="1:2">
      <c r="A10498" t="s">
        <v>336</v>
      </c>
      <c r="B10498" t="str">
        <f>IF(ISBLANK(VLOOKUP(A10498,Questionnaire!A:KQ,86,FALSE)),"#",VLOOKUP(A10498,Questionnaire!A:KQ,86,FALSE))</f>
        <v>#</v>
      </c>
    </row>
    <row r="10499" spans="1:2">
      <c r="A10499" t="s">
        <v>337</v>
      </c>
      <c r="B10499" t="str">
        <f>IF(ISBLANK(VLOOKUP(A10499,Questionnaire!A:KQ,86,FALSE)),"#",VLOOKUP(A10499,Questionnaire!A:KQ,86,FALSE))</f>
        <v>#</v>
      </c>
    </row>
    <row r="10500" spans="1:2">
      <c r="A10500" t="s">
        <v>338</v>
      </c>
      <c r="B10500" t="str">
        <f>IF(ISBLANK(VLOOKUP(A10500,Questionnaire!A:KQ,86,FALSE)),"#",VLOOKUP(A10500,Questionnaire!A:KQ,86,FALSE))</f>
        <v>#</v>
      </c>
    </row>
    <row r="10501" spans="1:2">
      <c r="A10501" t="s">
        <v>339</v>
      </c>
      <c r="B10501" t="str">
        <f>IF(ISBLANK(VLOOKUP(A10501,Questionnaire!A:KQ,86,FALSE)),"#",VLOOKUP(A10501,Questionnaire!A:KQ,86,FALSE))</f>
        <v>#</v>
      </c>
    </row>
    <row r="10502" spans="1:2">
      <c r="A10502" t="s">
        <v>340</v>
      </c>
      <c r="B10502" t="str">
        <f>IF(ISBLANK(VLOOKUP(A10502,Questionnaire!A:KQ,86,FALSE)),"#",VLOOKUP(A10502,Questionnaire!A:KQ,86,FALSE))</f>
        <v>#</v>
      </c>
    </row>
    <row r="10503" spans="1:2">
      <c r="A10503" t="s">
        <v>341</v>
      </c>
      <c r="B10503" t="str">
        <f>IF(ISBLANK(VLOOKUP(A10503,Questionnaire!A:KQ,86,FALSE)),"#",VLOOKUP(A10503,Questionnaire!A:KQ,86,FALSE))</f>
        <v>#</v>
      </c>
    </row>
    <row r="10504" spans="1:2">
      <c r="A10504" t="s">
        <v>342</v>
      </c>
      <c r="B10504" t="str">
        <f>IF(ISBLANK(VLOOKUP(A10504,Questionnaire!A:KQ,86,FALSE)),"#",VLOOKUP(A10504,Questionnaire!A:KQ,86,FALSE))</f>
        <v>#</v>
      </c>
    </row>
    <row r="10505" spans="1:2">
      <c r="A10505" t="s">
        <v>343</v>
      </c>
      <c r="B10505" t="str">
        <f>IF(ISBLANK(VLOOKUP(A10505,Questionnaire!A:KQ,86,FALSE)),"#",VLOOKUP(A10505,Questionnaire!A:KQ,86,FALSE))</f>
        <v>#</v>
      </c>
    </row>
    <row r="10506" spans="1:2">
      <c r="A10506" t="s">
        <v>344</v>
      </c>
      <c r="B10506" t="str">
        <f>IF(ISBLANK(VLOOKUP(A10506,Questionnaire!A:KQ,86,FALSE)),"#",VLOOKUP(A10506,Questionnaire!A:KQ,86,FALSE))</f>
        <v>#</v>
      </c>
    </row>
    <row r="10507" spans="1:2">
      <c r="A10507" t="s">
        <v>345</v>
      </c>
      <c r="B10507" t="str">
        <f>IF(ISBLANK(VLOOKUP(A10507,Questionnaire!A:KQ,86,FALSE)),"#",VLOOKUP(A10507,Questionnaire!A:KQ,86,FALSE))</f>
        <v>#</v>
      </c>
    </row>
    <row r="10508" spans="1:2">
      <c r="A10508" t="s">
        <v>348</v>
      </c>
      <c r="B10508" t="str">
        <f>IF(ISBLANK(VLOOKUP(A10508,Questionnaire!A:KQ,86,FALSE)),"#",VLOOKUP(A10508,Questionnaire!A:KQ,86,FALSE))</f>
        <v>#</v>
      </c>
    </row>
    <row r="10509" spans="1:2">
      <c r="A10509" t="s">
        <v>353</v>
      </c>
      <c r="B10509" t="str">
        <f>IF(ISBLANK(VLOOKUP(A10509,Questionnaire!A:KQ,86,FALSE)),"#",VLOOKUP(A10509,Questionnaire!A:KQ,86,FALSE))</f>
        <v>#</v>
      </c>
    </row>
    <row r="10510" spans="1:2">
      <c r="A10510" t="s">
        <v>354</v>
      </c>
      <c r="B10510" t="str">
        <f>IF(ISBLANK(VLOOKUP(A10510,Questionnaire!A:KQ,86,FALSE)),"#",VLOOKUP(A10510,Questionnaire!A:KQ,86,FALSE))</f>
        <v>#</v>
      </c>
    </row>
    <row r="10511" spans="1:2">
      <c r="A10511" t="s">
        <v>355</v>
      </c>
      <c r="B10511" t="str">
        <f>IF(ISBLANK(VLOOKUP(A10511,Questionnaire!A:KQ,86,FALSE)),"#",VLOOKUP(A10511,Questionnaire!A:KQ,86,FALSE))</f>
        <v>#</v>
      </c>
    </row>
    <row r="10512" spans="1:2">
      <c r="A10512" t="s">
        <v>356</v>
      </c>
      <c r="B10512" t="str">
        <f>IF(ISBLANK(VLOOKUP(A10512,Questionnaire!A:KQ,86,FALSE)),"#",VLOOKUP(A10512,Questionnaire!A:KQ,86,FALSE))</f>
        <v>#</v>
      </c>
    </row>
    <row r="10513" spans="1:2">
      <c r="A10513" t="s">
        <v>357</v>
      </c>
      <c r="B10513" t="str">
        <f>IF(ISBLANK(VLOOKUP(A10513,Questionnaire!A:KQ,86,FALSE)),"#",VLOOKUP(A10513,Questionnaire!A:KQ,86,FALSE))</f>
        <v>#</v>
      </c>
    </row>
    <row r="10514" spans="1:2">
      <c r="A10514" t="s">
        <v>360</v>
      </c>
      <c r="B10514" t="str">
        <f>IF(ISBLANK(VLOOKUP(A10514,Questionnaire!A:KQ,86,FALSE)),"#",VLOOKUP(A10514,Questionnaire!A:KQ,86,FALSE))</f>
        <v>#</v>
      </c>
    </row>
    <row r="10515" spans="1:2">
      <c r="A10515" t="s">
        <v>362</v>
      </c>
      <c r="B10515" t="str">
        <f>IF(ISBLANK(VLOOKUP(A10515,Questionnaire!A:KQ,86,FALSE)),"#",VLOOKUP(A10515,Questionnaire!A:KQ,86,FALSE))</f>
        <v>#</v>
      </c>
    </row>
    <row r="10516" spans="1:2">
      <c r="A10516" t="s">
        <v>363</v>
      </c>
      <c r="B10516" t="str">
        <f>IF(ISBLANK(VLOOKUP(A10516,Questionnaire!A:KQ,86,FALSE)),"#",VLOOKUP(A10516,Questionnaire!A:KQ,86,FALSE))</f>
        <v>#</v>
      </c>
    </row>
    <row r="10517" spans="1:2">
      <c r="A10517" t="s">
        <v>364</v>
      </c>
      <c r="B10517" t="str">
        <f>IF(ISBLANK(VLOOKUP(A10517,Questionnaire!A:KQ,86,FALSE)),"#",VLOOKUP(A10517,Questionnaire!A:KQ,86,FALSE))</f>
        <v>#</v>
      </c>
    </row>
    <row r="10518" spans="1:2">
      <c r="A10518" t="s">
        <v>365</v>
      </c>
      <c r="B10518" t="str">
        <f>IF(ISBLANK(VLOOKUP(A10518,Questionnaire!A:KQ,86,FALSE)),"#",VLOOKUP(A10518,Questionnaire!A:KQ,86,FALSE))</f>
        <v>#</v>
      </c>
    </row>
    <row r="10519" spans="1:2">
      <c r="A10519" t="s">
        <v>366</v>
      </c>
      <c r="B10519" t="str">
        <f>IF(ISBLANK(VLOOKUP(A10519,Questionnaire!A:KQ,86,FALSE)),"#",VLOOKUP(A10519,Questionnaire!A:KQ,86,FALSE))</f>
        <v>#</v>
      </c>
    </row>
    <row r="10520" spans="1:2">
      <c r="A10520" t="s">
        <v>371</v>
      </c>
      <c r="B10520" t="str">
        <f>IF(ISBLANK(VLOOKUP(A10520,Questionnaire!A:KQ,86,FALSE)),"#",VLOOKUP(A10520,Questionnaire!A:KQ,86,FALSE))</f>
        <v>#</v>
      </c>
    </row>
    <row r="10521" spans="1:2">
      <c r="A10521" t="s">
        <v>372</v>
      </c>
      <c r="B10521" t="str">
        <f>IF(ISBLANK(VLOOKUP(A10521,Questionnaire!A:KQ,86,FALSE)),"#",VLOOKUP(A10521,Questionnaire!A:KQ,86,FALSE))</f>
        <v>#</v>
      </c>
    </row>
    <row r="10522" spans="1:2">
      <c r="A10522" t="s">
        <v>373</v>
      </c>
      <c r="B10522" t="str">
        <f>IF(ISBLANK(VLOOKUP(A10522,Questionnaire!A:KQ,86,FALSE)),"#",VLOOKUP(A10522,Questionnaire!A:KQ,86,FALSE))</f>
        <v>#</v>
      </c>
    </row>
    <row r="10523" spans="1:2">
      <c r="A10523" t="s">
        <v>374</v>
      </c>
      <c r="B10523" t="str">
        <f>IF(ISBLANK(VLOOKUP(A10523,Questionnaire!A:KQ,86,FALSE)),"#",VLOOKUP(A10523,Questionnaire!A:KQ,86,FALSE))</f>
        <v>#</v>
      </c>
    </row>
    <row r="10524" spans="1:2">
      <c r="A10524" t="s">
        <v>377</v>
      </c>
      <c r="B10524" t="str">
        <f>IF(ISBLANK(VLOOKUP(A10524,Questionnaire!A:KQ,86,FALSE)),"#",VLOOKUP(A10524,Questionnaire!A:KQ,86,FALSE))</f>
        <v>#</v>
      </c>
    </row>
    <row r="10525" spans="1:2">
      <c r="A10525" t="s">
        <v>379</v>
      </c>
      <c r="B10525" t="str">
        <f>IF(ISBLANK(VLOOKUP(A10525,Questionnaire!A:KQ,86,FALSE)),"#",VLOOKUP(A10525,Questionnaire!A:KQ,86,FALSE))</f>
        <v>#</v>
      </c>
    </row>
    <row r="10526" spans="1:2">
      <c r="A10526" t="s">
        <v>380</v>
      </c>
      <c r="B10526" t="str">
        <f>IF(ISBLANK(VLOOKUP(A10526,Questionnaire!A:KQ,86,FALSE)),"#",VLOOKUP(A10526,Questionnaire!A:KQ,86,FALSE))</f>
        <v>#</v>
      </c>
    </row>
    <row r="10527" spans="1:2">
      <c r="A10527" t="s">
        <v>381</v>
      </c>
      <c r="B10527" t="str">
        <f>IF(ISBLANK(VLOOKUP(A10527,Questionnaire!A:KQ,86,FALSE)),"#",VLOOKUP(A10527,Questionnaire!A:KQ,86,FALSE))</f>
        <v>#</v>
      </c>
    </row>
    <row r="10528" spans="1:2">
      <c r="A10528" t="s">
        <v>382</v>
      </c>
      <c r="B10528" t="str">
        <f>IF(ISBLANK(VLOOKUP(A10528,Questionnaire!A:KQ,86,FALSE)),"#",VLOOKUP(A10528,Questionnaire!A:KQ,86,FALSE))</f>
        <v>#</v>
      </c>
    </row>
    <row r="10529" spans="1:2">
      <c r="A10529" t="s">
        <v>384</v>
      </c>
      <c r="B10529" t="str">
        <f>IF(ISBLANK(VLOOKUP(A10529,Questionnaire!A:KQ,86,FALSE)),"#",VLOOKUP(A10529,Questionnaire!A:KQ,86,FALSE))</f>
        <v>#</v>
      </c>
    </row>
    <row r="10530" spans="1:2">
      <c r="A10530" t="s">
        <v>387</v>
      </c>
      <c r="B10530" t="str">
        <f>IF(ISBLANK(VLOOKUP(A10530,Questionnaire!A:KQ,86,FALSE)),"#",VLOOKUP(A10530,Questionnaire!A:KQ,86,FALSE))</f>
        <v>#</v>
      </c>
    </row>
    <row r="10531" spans="1:2">
      <c r="A10531" t="s">
        <v>391</v>
      </c>
      <c r="B10531" t="str">
        <f>IF(ISBLANK(VLOOKUP(A10531,Questionnaire!A:KQ,86,FALSE)),"#",VLOOKUP(A10531,Questionnaire!A:KQ,86,FALSE))</f>
        <v>#</v>
      </c>
    </row>
    <row r="10532" spans="1:2">
      <c r="A10532" t="s">
        <v>393</v>
      </c>
      <c r="B10532" t="str">
        <f>IF(ISBLANK(VLOOKUP(A10532,Questionnaire!A:KQ,86,FALSE)),"#",VLOOKUP(A10532,Questionnaire!A:KQ,86,FALSE))</f>
        <v>#</v>
      </c>
    </row>
    <row r="10533" spans="1:2">
      <c r="A10533" t="s">
        <v>395</v>
      </c>
      <c r="B10533" t="str">
        <f>IF(ISBLANK(VLOOKUP(A10533,Questionnaire!A:KQ,86,FALSE)),"#",VLOOKUP(A10533,Questionnaire!A:KQ,86,FALSE))</f>
        <v>#</v>
      </c>
    </row>
    <row r="10534" spans="1:2">
      <c r="A10534" t="s">
        <v>398</v>
      </c>
      <c r="B10534" t="str">
        <f>IF(ISBLANK(VLOOKUP(A10534,Questionnaire!A:KQ,86,FALSE)),"#",VLOOKUP(A10534,Questionnaire!A:KQ,86,FALSE))</f>
        <v>#</v>
      </c>
    </row>
    <row r="10535" spans="1:2">
      <c r="A10535" t="s">
        <v>402</v>
      </c>
      <c r="B10535" t="str">
        <f>IF(ISBLANK(VLOOKUP(A10535,Questionnaire!A:KQ,86,FALSE)),"#",VLOOKUP(A10535,Questionnaire!A:KQ,86,FALSE))</f>
        <v>#</v>
      </c>
    </row>
    <row r="10536" spans="1:2">
      <c r="A10536" t="s">
        <v>405</v>
      </c>
      <c r="B10536" t="str">
        <f>IF(ISBLANK(VLOOKUP(A10536,Questionnaire!A:KQ,86,FALSE)),"#",VLOOKUP(A10536,Questionnaire!A:KQ,86,FALSE))</f>
        <v>#</v>
      </c>
    </row>
    <row r="10537" spans="1:2">
      <c r="A10537" t="s">
        <v>409</v>
      </c>
      <c r="B10537" t="str">
        <f>IF(ISBLANK(VLOOKUP(A10537,Questionnaire!A:KQ,86,FALSE)),"#",VLOOKUP(A10537,Questionnaire!A:KQ,86,FALSE))</f>
        <v>#</v>
      </c>
    </row>
    <row r="10538" spans="1:2">
      <c r="A10538" t="s">
        <v>412</v>
      </c>
      <c r="B10538" t="str">
        <f>IF(ISBLANK(VLOOKUP(A10538,Questionnaire!A:KQ,86,FALSE)),"#",VLOOKUP(A10538,Questionnaire!A:KQ,86,FALSE))</f>
        <v>#</v>
      </c>
    </row>
    <row r="10539" spans="1:2">
      <c r="A10539" t="s">
        <v>415</v>
      </c>
      <c r="B10539" t="str">
        <f>IF(ISBLANK(VLOOKUP(A10539,Questionnaire!A:KQ,86,FALSE)),"#",VLOOKUP(A10539,Questionnaire!A:KQ,86,FALSE))</f>
        <v>#</v>
      </c>
    </row>
    <row r="10540" spans="1:2">
      <c r="A10540" t="s">
        <v>418</v>
      </c>
      <c r="B10540" t="str">
        <f>IF(ISBLANK(VLOOKUP(A10540,Questionnaire!A:KQ,86,FALSE)),"#",VLOOKUP(A10540,Questionnaire!A:KQ,86,FALSE))</f>
        <v>#</v>
      </c>
    </row>
    <row r="10541" spans="1:2">
      <c r="A10541" t="s">
        <v>421</v>
      </c>
      <c r="B10541" t="str">
        <f>IF(ISBLANK(VLOOKUP(A10541,Questionnaire!A:KQ,86,FALSE)),"#",VLOOKUP(A10541,Questionnaire!A:KQ,86,FALSE))</f>
        <v>#</v>
      </c>
    </row>
    <row r="10542" spans="1:2">
      <c r="A10542" t="s">
        <v>424</v>
      </c>
      <c r="B10542" t="str">
        <f>IF(ISBLANK(VLOOKUP(A10542,Questionnaire!A:KQ,86,FALSE)),"#",VLOOKUP(A10542,Questionnaire!A:KQ,86,FALSE))</f>
        <v>#</v>
      </c>
    </row>
    <row r="10543" spans="1:2">
      <c r="A10543" t="s">
        <v>429</v>
      </c>
      <c r="B10543" t="str">
        <f>IF(ISBLANK(VLOOKUP(A10543,Questionnaire!A:KQ,86,FALSE)),"#",VLOOKUP(A10543,Questionnaire!A:KQ,86,FALSE))</f>
        <v>#</v>
      </c>
    </row>
    <row r="10544" spans="1:2">
      <c r="A10544" t="s">
        <v>432</v>
      </c>
      <c r="B10544" t="str">
        <f>IF(ISBLANK(VLOOKUP(A10544,Questionnaire!A:KQ,86,FALSE)),"#",VLOOKUP(A10544,Questionnaire!A:KQ,86,FALSE))</f>
        <v>#</v>
      </c>
    </row>
    <row r="10545" spans="1:2">
      <c r="A10545" t="s">
        <v>435</v>
      </c>
      <c r="B10545" t="str">
        <f>IF(ISBLANK(VLOOKUP(A10545,Questionnaire!A:KQ,86,FALSE)),"#",VLOOKUP(A10545,Questionnaire!A:KQ,86,FALSE))</f>
        <v>#</v>
      </c>
    </row>
    <row r="10546" spans="1:2">
      <c r="A10546" t="s">
        <v>437</v>
      </c>
      <c r="B10546" t="str">
        <f>IF(ISBLANK(VLOOKUP(A10546,Questionnaire!A:KQ,86,FALSE)),"#",VLOOKUP(A10546,Questionnaire!A:KQ,86,FALSE))</f>
        <v>#</v>
      </c>
    </row>
    <row r="10547" spans="1:2">
      <c r="A10547" t="s">
        <v>439</v>
      </c>
      <c r="B10547" t="str">
        <f>IF(ISBLANK(VLOOKUP(A10547,Questionnaire!A:KQ,86,FALSE)),"#",VLOOKUP(A10547,Questionnaire!A:KQ,86,FALSE))</f>
        <v>#</v>
      </c>
    </row>
    <row r="10548" spans="1:2">
      <c r="A10548" t="s">
        <v>442</v>
      </c>
      <c r="B10548" t="str">
        <f>IF(ISBLANK(VLOOKUP(A10548,Questionnaire!A:KQ,86,FALSE)),"#",VLOOKUP(A10548,Questionnaire!A:KQ,86,FALSE))</f>
        <v>#</v>
      </c>
    </row>
    <row r="10549" spans="1:2">
      <c r="A10549" t="s">
        <v>445</v>
      </c>
      <c r="B10549" t="str">
        <f>IF(ISBLANK(VLOOKUP(A10549,Questionnaire!A:KQ,86,FALSE)),"#",VLOOKUP(A10549,Questionnaire!A:KQ,86,FALSE))</f>
        <v>#</v>
      </c>
    </row>
    <row r="10550" spans="1:2">
      <c r="A10550" t="s">
        <v>448</v>
      </c>
      <c r="B10550" t="str">
        <f>IF(ISBLANK(VLOOKUP(A10550,Questionnaire!A:KQ,86,FALSE)),"#",VLOOKUP(A10550,Questionnaire!A:KQ,86,FALSE))</f>
        <v>#</v>
      </c>
    </row>
    <row r="10551" spans="1:2">
      <c r="A10551" t="s">
        <v>452</v>
      </c>
      <c r="B10551" t="str">
        <f>IF(ISBLANK(VLOOKUP(A10551,Questionnaire!A:KQ,86,FALSE)),"#",VLOOKUP(A10551,Questionnaire!A:KQ,86,FALSE))</f>
        <v>#</v>
      </c>
    </row>
    <row r="10552" spans="1:2">
      <c r="A10552" t="s">
        <v>455</v>
      </c>
      <c r="B10552" t="str">
        <f>IF(ISBLANK(VLOOKUP(A10552,Questionnaire!A:KQ,86,FALSE)),"#",VLOOKUP(A10552,Questionnaire!A:KQ,86,FALSE))</f>
        <v>#</v>
      </c>
    </row>
    <row r="10553" spans="1:2">
      <c r="A10553" t="s">
        <v>458</v>
      </c>
      <c r="B10553" t="str">
        <f>IF(ISBLANK(VLOOKUP(A10553,Questionnaire!A:KQ,86,FALSE)),"#",VLOOKUP(A10553,Questionnaire!A:KQ,86,FALSE))</f>
        <v>#</v>
      </c>
    </row>
    <row r="10554" spans="1:2">
      <c r="A10554" t="s">
        <v>461</v>
      </c>
      <c r="B10554" t="str">
        <f>IF(ISBLANK(VLOOKUP(A10554,Questionnaire!A:KQ,86,FALSE)),"#",VLOOKUP(A10554,Questionnaire!A:KQ,86,FALSE))</f>
        <v>#</v>
      </c>
    </row>
    <row r="10555" spans="1:2">
      <c r="A10555" t="s">
        <v>465</v>
      </c>
      <c r="B10555" t="str">
        <f>IF(ISBLANK(VLOOKUP(A10555,Questionnaire!A:KQ,86,FALSE)),"#",VLOOKUP(A10555,Questionnaire!A:KQ,86,FALSE))</f>
        <v>#</v>
      </c>
    </row>
    <row r="10556" spans="1:2">
      <c r="A10556" t="s">
        <v>467</v>
      </c>
      <c r="B10556" t="str">
        <f>IF(ISBLANK(VLOOKUP(A10556,Questionnaire!A:KQ,86,FALSE)),"#",VLOOKUP(A10556,Questionnaire!A:KQ,86,FALSE))</f>
        <v>#</v>
      </c>
    </row>
    <row r="10557" spans="1:2">
      <c r="A10557" t="s">
        <v>469</v>
      </c>
      <c r="B10557" t="str">
        <f>IF(ISBLANK(VLOOKUP(A10557,Questionnaire!A:KQ,86,FALSE)),"#",VLOOKUP(A10557,Questionnaire!A:KQ,86,FALSE))</f>
        <v>#</v>
      </c>
    </row>
    <row r="10558" spans="1:2">
      <c r="A10558" t="s">
        <v>471</v>
      </c>
      <c r="B10558" t="str">
        <f>IF(ISBLANK(VLOOKUP(A10558,Questionnaire!A:KQ,86,FALSE)),"#",VLOOKUP(A10558,Questionnaire!A:KQ,86,FALSE))</f>
        <v>#</v>
      </c>
    </row>
    <row r="10559" spans="1:2">
      <c r="A10559" t="s">
        <v>473</v>
      </c>
      <c r="B10559" t="str">
        <f>IF(ISBLANK(VLOOKUP(A10559,Questionnaire!A:KQ,86,FALSE)),"#",VLOOKUP(A10559,Questionnaire!A:KQ,86,FALSE))</f>
        <v>#</v>
      </c>
    </row>
    <row r="10560" spans="1:2">
      <c r="A10560" t="s">
        <v>475</v>
      </c>
      <c r="B10560" t="str">
        <f>IF(ISBLANK(VLOOKUP(A10560,Questionnaire!A:KQ,86,FALSE)),"#",VLOOKUP(A10560,Questionnaire!A:KQ,86,FALSE))</f>
        <v>#</v>
      </c>
    </row>
    <row r="10561" spans="1:3">
      <c r="A10561" t="s">
        <v>185</v>
      </c>
      <c r="B10561" t="str">
        <f>IF(ISBLANK(VLOOKUP(A10561,Questionnaire!A:KQ,87,FALSE)),"#",VLOOKUP(A10561,Questionnaire!A:KQ,87,FALSE))</f>
        <v>#</v>
      </c>
      <c r="C10561">
        <v>84</v>
      </c>
    </row>
    <row r="10562" spans="1:3">
      <c r="A10562" t="s">
        <v>187</v>
      </c>
      <c r="B10562" t="str">
        <f>IF(ISNA(VLOOKUP(VLOOKUP(A10562,Questionnaire!A:KQ,87,FALSE),'CORA Encoding'!D:E,2,FALSE)),"#",VLOOKUP(VLOOKUP(A10562,Questionnaire!A:KQ,87,FALSE),'CORA Encoding'!D:E,2,FALSE))</f>
        <v>#</v>
      </c>
    </row>
    <row r="10563" spans="1:3">
      <c r="A10563" t="s">
        <v>189</v>
      </c>
      <c r="B10563" t="str">
        <f>IF(ISNA(VLOOKUP(VLOOKUP(A10563,Questionnaire!A:KQ,87,FALSE),'CORA Encoding'!G:H,2,FALSE)),"#",VLOOKUP(VLOOKUP(A10563,Questionnaire!A:KQ,87,FALSE),'CORA Encoding'!G:H,2,FALSE))</f>
        <v>#</v>
      </c>
    </row>
    <row r="10564" spans="1:3">
      <c r="A10564" t="s">
        <v>191</v>
      </c>
      <c r="B10564" t="str">
        <f>IF(ISNA(VLOOKUP(VLOOKUP(A10564,Questionnaire!A:KQ,87,FALSE),'Country List'!E:F,2,FALSE)),"#",VLOOKUP(VLOOKUP(A10564,Questionnaire!A:KQ,87,FALSE),'Country List'!E:F,2,FALSE))</f>
        <v>#</v>
      </c>
    </row>
    <row r="10565" spans="1:3">
      <c r="A10565" t="s">
        <v>193</v>
      </c>
      <c r="B10565" t="str">
        <f>IF(ISNA(VLOOKUP(VLOOKUP(A10565,Questionnaire!A:KQ,87,FALSE),'Industry List'!B:C,2,FALSE)),"#",VLOOKUP(VLOOKUP(A10565,Questionnaire!A:KQ,87,FALSE),'Industry List'!B:C,2,FALSE))</f>
        <v>#</v>
      </c>
    </row>
    <row r="10566" spans="1:3">
      <c r="A10566" t="s">
        <v>197</v>
      </c>
      <c r="B10566" t="str">
        <f>IF(ISBLANK(VLOOKUP(A10566,Questionnaire!A:KQ,87,FALSE)),"#",VLOOKUP(A10566,Questionnaire!A:KQ,87,FALSE))</f>
        <v>#</v>
      </c>
    </row>
    <row r="10567" spans="1:3">
      <c r="A10567" t="s">
        <v>201</v>
      </c>
      <c r="B10567" t="str">
        <f>IF(ISBLANK(VLOOKUP(A10567,Questionnaire!A:KQ,87,FALSE)),"#",VLOOKUP(A10567,Questionnaire!A:KQ,87,FALSE))</f>
        <v>#</v>
      </c>
    </row>
    <row r="10568" spans="1:3">
      <c r="A10568" t="s">
        <v>203</v>
      </c>
      <c r="B10568" t="str">
        <f>IF(ISNA(VLOOKUP(VLOOKUP(A10568,Questionnaire!A:KQ,87,FALSE),'CORA Encoding'!J:K,2,FALSE)),"#",VLOOKUP(VLOOKUP(A10568,Questionnaire!A:KQ,87,FALSE),'CORA Encoding'!J:K,2,FALSE))</f>
        <v>#</v>
      </c>
    </row>
    <row r="10569" spans="1:3">
      <c r="A10569" t="s">
        <v>208</v>
      </c>
      <c r="B10569" t="str">
        <f>IF(ISBLANK(VLOOKUP(A10569,Questionnaire!A:KQ,87,FALSE)),"#",VLOOKUP(A10569,Questionnaire!A:KQ,87,FALSE))</f>
        <v>#</v>
      </c>
    </row>
    <row r="10570" spans="1:3">
      <c r="A10570" t="s">
        <v>213</v>
      </c>
      <c r="B10570" t="str">
        <f>IF(ISBLANK(VLOOKUP(A10570,Questionnaire!A:KQ,87,FALSE)),"#",VLOOKUP(A10570,Questionnaire!A:KQ,87,FALSE))</f>
        <v>#</v>
      </c>
    </row>
    <row r="10571" spans="1:3">
      <c r="A10571" t="s">
        <v>215</v>
      </c>
      <c r="B10571" t="str">
        <f>IF(ISBLANK(VLOOKUP(A10571,Questionnaire!A:KQ,87,FALSE)),"#",VLOOKUP(A10571,Questionnaire!A:KQ,87,FALSE))</f>
        <v>#</v>
      </c>
    </row>
    <row r="10572" spans="1:3">
      <c r="A10572" t="s">
        <v>217</v>
      </c>
      <c r="B10572" t="str">
        <f>IF(ISBLANK(VLOOKUP(A10572,Questionnaire!A:KQ,87,FALSE)),"#",VLOOKUP(A10572,Questionnaire!A:KQ,87,FALSE))</f>
        <v>#</v>
      </c>
    </row>
    <row r="10573" spans="1:3">
      <c r="A10573" t="s">
        <v>219</v>
      </c>
      <c r="B10573" t="str">
        <f>IF(ISBLANK(VLOOKUP(A10573,Questionnaire!A:KQ,87,FALSE)),"#",VLOOKUP(A10573,Questionnaire!A:KQ,87,FALSE))</f>
        <v>#</v>
      </c>
    </row>
    <row r="10574" spans="1:3">
      <c r="A10574" t="s">
        <v>221</v>
      </c>
      <c r="B10574" t="str">
        <f>IF(ISBLANK(VLOOKUP(A10574,Questionnaire!A:KQ,87,FALSE)),"#",VLOOKUP(A10574,Questionnaire!A:KQ,87,FALSE))</f>
        <v>#</v>
      </c>
    </row>
    <row r="10575" spans="1:3">
      <c r="A10575" t="s">
        <v>223</v>
      </c>
      <c r="B10575" t="str">
        <f>IF(ISBLANK(VLOOKUP(A10575,Questionnaire!A:KQ,87,FALSE)),"#",VLOOKUP(A10575,Questionnaire!A:KQ,87,FALSE))</f>
        <v>#</v>
      </c>
    </row>
    <row r="10576" spans="1:3">
      <c r="A10576" t="s">
        <v>225</v>
      </c>
      <c r="B10576" t="str">
        <f>IF(ISBLANK(VLOOKUP(A10576,Questionnaire!A:KQ,87,FALSE)),"#",VLOOKUP(A10576,Questionnaire!A:KQ,87,FALSE))</f>
        <v>#</v>
      </c>
    </row>
    <row r="10577" spans="1:2">
      <c r="A10577" t="s">
        <v>227</v>
      </c>
      <c r="B10577" t="str">
        <f>IF(ISBLANK(VLOOKUP(A10577,Questionnaire!A:KQ,87,FALSE)),"#",VLOOKUP(A10577,Questionnaire!A:KQ,87,FALSE))</f>
        <v>#</v>
      </c>
    </row>
    <row r="10578" spans="1:2">
      <c r="A10578" t="s">
        <v>229</v>
      </c>
      <c r="B10578" t="str">
        <f>IF(ISBLANK(VLOOKUP(A10578,Questionnaire!A:KQ,87,FALSE)),"#",VLOOKUP(A10578,Questionnaire!A:KQ,87,FALSE))</f>
        <v>#</v>
      </c>
    </row>
    <row r="10579" spans="1:2">
      <c r="A10579" t="s">
        <v>231</v>
      </c>
      <c r="B10579" t="str">
        <f>IF(ISBLANK(VLOOKUP(A10579,Questionnaire!A:KQ,87,FALSE)),"#",VLOOKUP(A10579,Questionnaire!A:KQ,87,FALSE))</f>
        <v>#</v>
      </c>
    </row>
    <row r="10580" spans="1:2">
      <c r="A10580" t="s">
        <v>233</v>
      </c>
      <c r="B10580" t="str">
        <f>IF(ISBLANK(VLOOKUP(A10580,Questionnaire!A:KQ,87,FALSE)),"#",VLOOKUP(A10580,Questionnaire!A:KQ,87,FALSE))</f>
        <v>#</v>
      </c>
    </row>
    <row r="10581" spans="1:2">
      <c r="A10581" t="s">
        <v>235</v>
      </c>
      <c r="B10581" t="str">
        <f>IF(ISBLANK(VLOOKUP(A10581,Questionnaire!A:KQ,87,FALSE)),"#",VLOOKUP(A10581,Questionnaire!A:KQ,87,FALSE))</f>
        <v>#</v>
      </c>
    </row>
    <row r="10582" spans="1:2">
      <c r="A10582" t="s">
        <v>237</v>
      </c>
      <c r="B10582" t="str">
        <f>IF(ISBLANK(VLOOKUP(A10582,Questionnaire!A:KQ,87,FALSE)),"#",VLOOKUP(A10582,Questionnaire!A:KQ,87,FALSE))</f>
        <v>#</v>
      </c>
    </row>
    <row r="10583" spans="1:2">
      <c r="A10583" t="s">
        <v>239</v>
      </c>
      <c r="B10583" t="str">
        <f>IF(ISBLANK(VLOOKUP(A10583,Questionnaire!A:KQ,87,FALSE)),"#",VLOOKUP(A10583,Questionnaire!A:KQ,87,FALSE))</f>
        <v>#</v>
      </c>
    </row>
    <row r="10584" spans="1:2">
      <c r="A10584" t="s">
        <v>242</v>
      </c>
      <c r="B10584" t="str">
        <f>IF(ISBLANK(VLOOKUP(A10584,Questionnaire!A:KQ,87,FALSE)),"#",VLOOKUP(A10584,Questionnaire!A:KQ,87,FALSE))</f>
        <v>#</v>
      </c>
    </row>
    <row r="10585" spans="1:2">
      <c r="A10585" t="s">
        <v>245</v>
      </c>
      <c r="B10585" t="str">
        <f>IF(ISBLANK(VLOOKUP(A10585,Questionnaire!A:KQ,87,FALSE)),"#",VLOOKUP(A10585,Questionnaire!A:KQ,87,FALSE))</f>
        <v>#</v>
      </c>
    </row>
    <row r="10586" spans="1:2">
      <c r="A10586" t="s">
        <v>247</v>
      </c>
      <c r="B10586" t="str">
        <f>IF(ISBLANK(VLOOKUP(A10586,Questionnaire!A:KQ,87,FALSE)),"#",VLOOKUP(A10586,Questionnaire!A:KQ,87,FALSE))</f>
        <v>#</v>
      </c>
    </row>
    <row r="10587" spans="1:2">
      <c r="A10587" t="s">
        <v>249</v>
      </c>
      <c r="B10587" t="str">
        <f>IF(ISBLANK(VLOOKUP(A10587,Questionnaire!A:KQ,87,FALSE)),"#",VLOOKUP(A10587,Questionnaire!A:KQ,87,FALSE))</f>
        <v>#</v>
      </c>
    </row>
    <row r="10588" spans="1:2">
      <c r="A10588" t="s">
        <v>250</v>
      </c>
      <c r="B10588" t="str">
        <f>IF(ISBLANK(VLOOKUP(A10588,Questionnaire!A:KQ,87,FALSE)),"#",VLOOKUP(A10588,Questionnaire!A:KQ,87,FALSE))</f>
        <v>#</v>
      </c>
    </row>
    <row r="10589" spans="1:2">
      <c r="A10589" t="s">
        <v>252</v>
      </c>
      <c r="B10589" t="str">
        <f>IF(ISBLANK(VLOOKUP(A10589,Questionnaire!A:KQ,87,FALSE)),"#",VLOOKUP(A10589,Questionnaire!A:KQ,87,FALSE))</f>
        <v>#</v>
      </c>
    </row>
    <row r="10590" spans="1:2">
      <c r="A10590" t="s">
        <v>255</v>
      </c>
      <c r="B10590" t="str">
        <f>IF(ISBLANK(VLOOKUP(A10590,Questionnaire!A:KQ,87,FALSE)),"#",VLOOKUP(A10590,Questionnaire!A:KQ,87,FALSE))</f>
        <v>#</v>
      </c>
    </row>
    <row r="10591" spans="1:2">
      <c r="A10591" t="s">
        <v>258</v>
      </c>
      <c r="B10591" t="str">
        <f>IF(ISNA(VLOOKUP(VLOOKUP(A10591,Questionnaire!A:KQ,87,FALSE),'CORA Encoding'!M:N,2,FALSE)),"#",VLOOKUP(VLOOKUP(A10591,Questionnaire!A:KQ,87,FALSE),'CORA Encoding'!M:N,2,FALSE))</f>
        <v>#</v>
      </c>
    </row>
    <row r="10592" spans="1:2">
      <c r="A10592" t="s">
        <v>261</v>
      </c>
      <c r="B10592" t="str">
        <f>IF(ISBLANK(VLOOKUP(A10592,Questionnaire!A:KQ,87,FALSE)),"#",VLOOKUP(A10592,Questionnaire!A:KQ,87,FALSE))</f>
        <v>#</v>
      </c>
    </row>
    <row r="10593" spans="1:2">
      <c r="A10593" t="s">
        <v>263</v>
      </c>
      <c r="B10593" t="str">
        <f>IF(ISBLANK(VLOOKUP(A10593,Questionnaire!A:KQ,87,FALSE)),"#",VLOOKUP(A10593,Questionnaire!A:KQ,87,FALSE))</f>
        <v>#</v>
      </c>
    </row>
    <row r="10594" spans="1:2">
      <c r="A10594" t="s">
        <v>265</v>
      </c>
      <c r="B10594" t="str">
        <f>IF(ISBLANK(VLOOKUP(A10594,Questionnaire!A:KQ,87,FALSE)),"#",VLOOKUP(A10594,Questionnaire!A:KQ,87,FALSE))</f>
        <v>#</v>
      </c>
    </row>
    <row r="10595" spans="1:2">
      <c r="A10595" t="s">
        <v>267</v>
      </c>
      <c r="B10595" t="str">
        <f>IF(ISBLANK(VLOOKUP(A10595,Questionnaire!A:KQ,87,FALSE)),"#",VLOOKUP(A10595,Questionnaire!A:KQ,87,FALSE))</f>
        <v>#</v>
      </c>
    </row>
    <row r="10596" spans="1:2">
      <c r="A10596" t="s">
        <v>269</v>
      </c>
      <c r="B10596" t="str">
        <f>IF(ISBLANK(VLOOKUP(A10596,Questionnaire!A:KQ,87,FALSE)),"#",VLOOKUP(A10596,Questionnaire!A:KQ,87,FALSE))</f>
        <v>#</v>
      </c>
    </row>
    <row r="10597" spans="1:2">
      <c r="A10597" t="s">
        <v>274</v>
      </c>
      <c r="B10597" t="str">
        <f>IF(ISBLANK(VLOOKUP(A10597,Questionnaire!A:KQ,87,FALSE)),"#",VLOOKUP(A10597,Questionnaire!A:KQ,87,FALSE))</f>
        <v>#</v>
      </c>
    </row>
    <row r="10598" spans="1:2">
      <c r="A10598" t="s">
        <v>276</v>
      </c>
      <c r="B10598" t="str">
        <f>IF(ISBLANK(VLOOKUP(A10598,Questionnaire!A:KQ,87,FALSE)),"#",VLOOKUP(A10598,Questionnaire!A:KQ,87,FALSE))</f>
        <v>#</v>
      </c>
    </row>
    <row r="10599" spans="1:2">
      <c r="A10599" t="s">
        <v>278</v>
      </c>
      <c r="B10599" t="str">
        <f>IF(ISBLANK(VLOOKUP(A10599,Questionnaire!A:KQ,87,FALSE)),"#",VLOOKUP(A10599,Questionnaire!A:KQ,87,FALSE))</f>
        <v>#</v>
      </c>
    </row>
    <row r="10600" spans="1:2">
      <c r="A10600" t="s">
        <v>280</v>
      </c>
      <c r="B10600" t="str">
        <f>IF(ISBLANK(VLOOKUP(A10600,Questionnaire!A:KQ,87,FALSE)),"#",VLOOKUP(A10600,Questionnaire!A:KQ,87,FALSE))</f>
        <v>#</v>
      </c>
    </row>
    <row r="10601" spans="1:2">
      <c r="A10601" t="s">
        <v>282</v>
      </c>
      <c r="B10601" t="str">
        <f>IF(ISBLANK(VLOOKUP(A10601,Questionnaire!A:KQ,87,FALSE)),"#",VLOOKUP(A10601,Questionnaire!A:KQ,87,FALSE))</f>
        <v>#</v>
      </c>
    </row>
    <row r="10602" spans="1:2">
      <c r="A10602" t="s">
        <v>286</v>
      </c>
      <c r="B10602" t="str">
        <f>IF(ISBLANK(VLOOKUP(A10602,Questionnaire!A:KQ,87,FALSE)),"#",VLOOKUP(A10602,Questionnaire!A:KQ,87,FALSE))</f>
        <v>#</v>
      </c>
    </row>
    <row r="10603" spans="1:2">
      <c r="A10603" t="s">
        <v>288</v>
      </c>
      <c r="B10603" t="str">
        <f>IF(ISBLANK(VLOOKUP(A10603,Questionnaire!A:KQ,87,FALSE)),"#",VLOOKUP(A10603,Questionnaire!A:KQ,87,FALSE))</f>
        <v>#</v>
      </c>
    </row>
    <row r="10604" spans="1:2">
      <c r="A10604" t="s">
        <v>290</v>
      </c>
      <c r="B10604" t="str">
        <f>IF(ISBLANK(VLOOKUP(A10604,Questionnaire!A:KQ,87,FALSE)),"#",VLOOKUP(A10604,Questionnaire!A:KQ,87,FALSE))</f>
        <v>#</v>
      </c>
    </row>
    <row r="10605" spans="1:2">
      <c r="A10605" t="s">
        <v>292</v>
      </c>
      <c r="B10605" t="str">
        <f>IF(ISBLANK(VLOOKUP(A10605,Questionnaire!A:KQ,87,FALSE)),"#",VLOOKUP(A10605,Questionnaire!A:KQ,87,FALSE))</f>
        <v>#</v>
      </c>
    </row>
    <row r="10606" spans="1:2">
      <c r="A10606" t="s">
        <v>294</v>
      </c>
      <c r="B10606" t="str">
        <f>IF(ISBLANK(VLOOKUP(A10606,Questionnaire!A:KQ,87,FALSE)),"#",VLOOKUP(A10606,Questionnaire!A:KQ,87,FALSE))</f>
        <v>#</v>
      </c>
    </row>
    <row r="10607" spans="1:2">
      <c r="A10607" t="s">
        <v>296</v>
      </c>
      <c r="B10607" t="str">
        <f>IF(ISBLANK(VLOOKUP(A10607,Questionnaire!A:KQ,87,FALSE)),"#",VLOOKUP(A10607,Questionnaire!A:KQ,87,FALSE))</f>
        <v>#</v>
      </c>
    </row>
    <row r="10608" spans="1:2">
      <c r="A10608" t="s">
        <v>301</v>
      </c>
      <c r="B10608" t="str">
        <f>IF(ISBLANK(VLOOKUP(A10608,Questionnaire!A:KQ,87,FALSE)),"#",VLOOKUP(A10608,Questionnaire!A:KQ,87,FALSE))</f>
        <v>#</v>
      </c>
    </row>
    <row r="10609" spans="1:2">
      <c r="A10609" t="s">
        <v>303</v>
      </c>
      <c r="B10609" t="str">
        <f>IF(ISBLANK(VLOOKUP(A10609,Questionnaire!A:KQ,87,FALSE)),"#",VLOOKUP(A10609,Questionnaire!A:KQ,87,FALSE))</f>
        <v>#</v>
      </c>
    </row>
    <row r="10610" spans="1:2">
      <c r="A10610" t="s">
        <v>305</v>
      </c>
      <c r="B10610" t="str">
        <f>IF(ISBLANK(VLOOKUP(A10610,Questionnaire!A:KQ,87,FALSE)),"#",VLOOKUP(A10610,Questionnaire!A:KQ,87,FALSE))</f>
        <v>#</v>
      </c>
    </row>
    <row r="10611" spans="1:2">
      <c r="A10611" t="s">
        <v>307</v>
      </c>
      <c r="B10611" t="str">
        <f>IF(ISBLANK(VLOOKUP(A10611,Questionnaire!A:KQ,87,FALSE)),"#",VLOOKUP(A10611,Questionnaire!A:KQ,87,FALSE))</f>
        <v>#</v>
      </c>
    </row>
    <row r="10612" spans="1:2">
      <c r="A10612" t="s">
        <v>311</v>
      </c>
      <c r="B10612" t="str">
        <f>IF(ISBLANK(VLOOKUP(A10612,Questionnaire!A:KQ,87,FALSE)),"#",VLOOKUP(A10612,Questionnaire!A:KQ,87,FALSE))</f>
        <v>#</v>
      </c>
    </row>
    <row r="10613" spans="1:2">
      <c r="A10613" t="s">
        <v>313</v>
      </c>
      <c r="B10613" t="str">
        <f>IF(ISBLANK(VLOOKUP(A10613,Questionnaire!A:KQ,87,FALSE)),"#",VLOOKUP(A10613,Questionnaire!A:KQ,87,FALSE))</f>
        <v>#</v>
      </c>
    </row>
    <row r="10614" spans="1:2">
      <c r="A10614" t="s">
        <v>314</v>
      </c>
      <c r="B10614" t="str">
        <f>IF(ISBLANK(VLOOKUP(A10614,Questionnaire!A:KQ,87,FALSE)),"#",VLOOKUP(A10614,Questionnaire!A:KQ,87,FALSE))</f>
        <v>#</v>
      </c>
    </row>
    <row r="10615" spans="1:2">
      <c r="A10615" t="s">
        <v>315</v>
      </c>
      <c r="B10615" t="str">
        <f>IF(ISBLANK(VLOOKUP(A10615,Questionnaire!A:KQ,87,FALSE)),"#",VLOOKUP(A10615,Questionnaire!A:KQ,87,FALSE))</f>
        <v>#</v>
      </c>
    </row>
    <row r="10616" spans="1:2">
      <c r="A10616" t="s">
        <v>317</v>
      </c>
      <c r="B10616" t="str">
        <f>IF(ISBLANK(VLOOKUP(A10616,Questionnaire!A:KQ,87,FALSE)),"#",VLOOKUP(A10616,Questionnaire!A:KQ,87,FALSE))</f>
        <v>#</v>
      </c>
    </row>
    <row r="10617" spans="1:2">
      <c r="A10617" t="s">
        <v>319</v>
      </c>
      <c r="B10617" t="str">
        <f>IF(ISBLANK(VLOOKUP(A10617,Questionnaire!A:KQ,87,FALSE)),"#",VLOOKUP(A10617,Questionnaire!A:KQ,87,FALSE))</f>
        <v>#</v>
      </c>
    </row>
    <row r="10618" spans="1:2">
      <c r="A10618" t="s">
        <v>322</v>
      </c>
      <c r="B10618" t="str">
        <f>IF(ISBLANK(VLOOKUP(A10618,Questionnaire!A:KQ,87,FALSE)),"#",VLOOKUP(A10618,Questionnaire!A:KQ,87,FALSE))</f>
        <v>#</v>
      </c>
    </row>
    <row r="10619" spans="1:2">
      <c r="A10619" t="s">
        <v>326</v>
      </c>
      <c r="B10619" t="str">
        <f>IF(ISBLANK(VLOOKUP(A10619,Questionnaire!A:KQ,87,FALSE)),"#",VLOOKUP(A10619,Questionnaire!A:KQ,87,FALSE))</f>
        <v>#</v>
      </c>
    </row>
    <row r="10620" spans="1:2">
      <c r="A10620" t="s">
        <v>328</v>
      </c>
      <c r="B10620" t="str">
        <f>IF(ISBLANK(VLOOKUP(A10620,Questionnaire!A:KQ,87,FALSE)),"#",VLOOKUP(A10620,Questionnaire!A:KQ,87,FALSE))</f>
        <v>#</v>
      </c>
    </row>
    <row r="10621" spans="1:2">
      <c r="A10621" t="s">
        <v>332</v>
      </c>
      <c r="B10621" t="str">
        <f>IF(ISBLANK(VLOOKUP(A10621,Questionnaire!A:KQ,87,FALSE)),"#",VLOOKUP(A10621,Questionnaire!A:KQ,87,FALSE))</f>
        <v>#</v>
      </c>
    </row>
    <row r="10622" spans="1:2">
      <c r="A10622" t="s">
        <v>333</v>
      </c>
      <c r="B10622" t="str">
        <f>IF(ISBLANK(VLOOKUP(A10622,Questionnaire!A:KQ,87,FALSE)),"#",VLOOKUP(A10622,Questionnaire!A:KQ,87,FALSE))</f>
        <v>#</v>
      </c>
    </row>
    <row r="10623" spans="1:2">
      <c r="A10623" t="s">
        <v>334</v>
      </c>
      <c r="B10623" t="str">
        <f>IF(ISBLANK(VLOOKUP(A10623,Questionnaire!A:KQ,87,FALSE)),"#",VLOOKUP(A10623,Questionnaire!A:KQ,87,FALSE))</f>
        <v>#</v>
      </c>
    </row>
    <row r="10624" spans="1:2">
      <c r="A10624" t="s">
        <v>335</v>
      </c>
      <c r="B10624" t="str">
        <f>IF(ISBLANK(VLOOKUP(A10624,Questionnaire!A:KQ,87,FALSE)),"#",VLOOKUP(A10624,Questionnaire!A:KQ,87,FALSE))</f>
        <v>#</v>
      </c>
    </row>
    <row r="10625" spans="1:2">
      <c r="A10625" t="s">
        <v>336</v>
      </c>
      <c r="B10625" t="str">
        <f>IF(ISBLANK(VLOOKUP(A10625,Questionnaire!A:KQ,87,FALSE)),"#",VLOOKUP(A10625,Questionnaire!A:KQ,87,FALSE))</f>
        <v>#</v>
      </c>
    </row>
    <row r="10626" spans="1:2">
      <c r="A10626" t="s">
        <v>337</v>
      </c>
      <c r="B10626" t="str">
        <f>IF(ISBLANK(VLOOKUP(A10626,Questionnaire!A:KQ,87,FALSE)),"#",VLOOKUP(A10626,Questionnaire!A:KQ,87,FALSE))</f>
        <v>#</v>
      </c>
    </row>
    <row r="10627" spans="1:2">
      <c r="A10627" t="s">
        <v>338</v>
      </c>
      <c r="B10627" t="str">
        <f>IF(ISBLANK(VLOOKUP(A10627,Questionnaire!A:KQ,87,FALSE)),"#",VLOOKUP(A10627,Questionnaire!A:KQ,87,FALSE))</f>
        <v>#</v>
      </c>
    </row>
    <row r="10628" spans="1:2">
      <c r="A10628" t="s">
        <v>339</v>
      </c>
      <c r="B10628" t="str">
        <f>IF(ISBLANK(VLOOKUP(A10628,Questionnaire!A:KQ,87,FALSE)),"#",VLOOKUP(A10628,Questionnaire!A:KQ,87,FALSE))</f>
        <v>#</v>
      </c>
    </row>
    <row r="10629" spans="1:2">
      <c r="A10629" t="s">
        <v>340</v>
      </c>
      <c r="B10629" t="str">
        <f>IF(ISBLANK(VLOOKUP(A10629,Questionnaire!A:KQ,87,FALSE)),"#",VLOOKUP(A10629,Questionnaire!A:KQ,87,FALSE))</f>
        <v>#</v>
      </c>
    </row>
    <row r="10630" spans="1:2">
      <c r="A10630" t="s">
        <v>341</v>
      </c>
      <c r="B10630" t="str">
        <f>IF(ISBLANK(VLOOKUP(A10630,Questionnaire!A:KQ,87,FALSE)),"#",VLOOKUP(A10630,Questionnaire!A:KQ,87,FALSE))</f>
        <v>#</v>
      </c>
    </row>
    <row r="10631" spans="1:2">
      <c r="A10631" t="s">
        <v>342</v>
      </c>
      <c r="B10631" t="str">
        <f>IF(ISBLANK(VLOOKUP(A10631,Questionnaire!A:KQ,87,FALSE)),"#",VLOOKUP(A10631,Questionnaire!A:KQ,87,FALSE))</f>
        <v>#</v>
      </c>
    </row>
    <row r="10632" spans="1:2">
      <c r="A10632" t="s">
        <v>343</v>
      </c>
      <c r="B10632" t="str">
        <f>IF(ISBLANK(VLOOKUP(A10632,Questionnaire!A:KQ,87,FALSE)),"#",VLOOKUP(A10632,Questionnaire!A:KQ,87,FALSE))</f>
        <v>#</v>
      </c>
    </row>
    <row r="10633" spans="1:2">
      <c r="A10633" t="s">
        <v>344</v>
      </c>
      <c r="B10633" t="str">
        <f>IF(ISBLANK(VLOOKUP(A10633,Questionnaire!A:KQ,87,FALSE)),"#",VLOOKUP(A10633,Questionnaire!A:KQ,87,FALSE))</f>
        <v>#</v>
      </c>
    </row>
    <row r="10634" spans="1:2">
      <c r="A10634" t="s">
        <v>345</v>
      </c>
      <c r="B10634" t="str">
        <f>IF(ISBLANK(VLOOKUP(A10634,Questionnaire!A:KQ,87,FALSE)),"#",VLOOKUP(A10634,Questionnaire!A:KQ,87,FALSE))</f>
        <v>#</v>
      </c>
    </row>
    <row r="10635" spans="1:2">
      <c r="A10635" t="s">
        <v>348</v>
      </c>
      <c r="B10635" t="str">
        <f>IF(ISBLANK(VLOOKUP(A10635,Questionnaire!A:KQ,87,FALSE)),"#",VLOOKUP(A10635,Questionnaire!A:KQ,87,FALSE))</f>
        <v>#</v>
      </c>
    </row>
    <row r="10636" spans="1:2">
      <c r="A10636" t="s">
        <v>353</v>
      </c>
      <c r="B10636" t="str">
        <f>IF(ISBLANK(VLOOKUP(A10636,Questionnaire!A:KQ,87,FALSE)),"#",VLOOKUP(A10636,Questionnaire!A:KQ,87,FALSE))</f>
        <v>#</v>
      </c>
    </row>
    <row r="10637" spans="1:2">
      <c r="A10637" t="s">
        <v>354</v>
      </c>
      <c r="B10637" t="str">
        <f>IF(ISBLANK(VLOOKUP(A10637,Questionnaire!A:KQ,87,FALSE)),"#",VLOOKUP(A10637,Questionnaire!A:KQ,87,FALSE))</f>
        <v>#</v>
      </c>
    </row>
    <row r="10638" spans="1:2">
      <c r="A10638" t="s">
        <v>355</v>
      </c>
      <c r="B10638" t="str">
        <f>IF(ISBLANK(VLOOKUP(A10638,Questionnaire!A:KQ,87,FALSE)),"#",VLOOKUP(A10638,Questionnaire!A:KQ,87,FALSE))</f>
        <v>#</v>
      </c>
    </row>
    <row r="10639" spans="1:2">
      <c r="A10639" t="s">
        <v>356</v>
      </c>
      <c r="B10639" t="str">
        <f>IF(ISBLANK(VLOOKUP(A10639,Questionnaire!A:KQ,87,FALSE)),"#",VLOOKUP(A10639,Questionnaire!A:KQ,87,FALSE))</f>
        <v>#</v>
      </c>
    </row>
    <row r="10640" spans="1:2">
      <c r="A10640" t="s">
        <v>357</v>
      </c>
      <c r="B10640" t="str">
        <f>IF(ISBLANK(VLOOKUP(A10640,Questionnaire!A:KQ,87,FALSE)),"#",VLOOKUP(A10640,Questionnaire!A:KQ,87,FALSE))</f>
        <v>#</v>
      </c>
    </row>
    <row r="10641" spans="1:2">
      <c r="A10641" t="s">
        <v>360</v>
      </c>
      <c r="B10641" t="str">
        <f>IF(ISBLANK(VLOOKUP(A10641,Questionnaire!A:KQ,87,FALSE)),"#",VLOOKUP(A10641,Questionnaire!A:KQ,87,FALSE))</f>
        <v>#</v>
      </c>
    </row>
    <row r="10642" spans="1:2">
      <c r="A10642" t="s">
        <v>362</v>
      </c>
      <c r="B10642" t="str">
        <f>IF(ISBLANK(VLOOKUP(A10642,Questionnaire!A:KQ,87,FALSE)),"#",VLOOKUP(A10642,Questionnaire!A:KQ,87,FALSE))</f>
        <v>#</v>
      </c>
    </row>
    <row r="10643" spans="1:2">
      <c r="A10643" t="s">
        <v>363</v>
      </c>
      <c r="B10643" t="str">
        <f>IF(ISBLANK(VLOOKUP(A10643,Questionnaire!A:KQ,87,FALSE)),"#",VLOOKUP(A10643,Questionnaire!A:KQ,87,FALSE))</f>
        <v>#</v>
      </c>
    </row>
    <row r="10644" spans="1:2">
      <c r="A10644" t="s">
        <v>364</v>
      </c>
      <c r="B10644" t="str">
        <f>IF(ISBLANK(VLOOKUP(A10644,Questionnaire!A:KQ,87,FALSE)),"#",VLOOKUP(A10644,Questionnaire!A:KQ,87,FALSE))</f>
        <v>#</v>
      </c>
    </row>
    <row r="10645" spans="1:2">
      <c r="A10645" t="s">
        <v>365</v>
      </c>
      <c r="B10645" t="str">
        <f>IF(ISBLANK(VLOOKUP(A10645,Questionnaire!A:KQ,87,FALSE)),"#",VLOOKUP(A10645,Questionnaire!A:KQ,87,FALSE))</f>
        <v>#</v>
      </c>
    </row>
    <row r="10646" spans="1:2">
      <c r="A10646" t="s">
        <v>366</v>
      </c>
      <c r="B10646" t="str">
        <f>IF(ISBLANK(VLOOKUP(A10646,Questionnaire!A:KQ,87,FALSE)),"#",VLOOKUP(A10646,Questionnaire!A:KQ,87,FALSE))</f>
        <v>#</v>
      </c>
    </row>
    <row r="10647" spans="1:2">
      <c r="A10647" t="s">
        <v>371</v>
      </c>
      <c r="B10647" t="str">
        <f>IF(ISBLANK(VLOOKUP(A10647,Questionnaire!A:KQ,87,FALSE)),"#",VLOOKUP(A10647,Questionnaire!A:KQ,87,FALSE))</f>
        <v>#</v>
      </c>
    </row>
    <row r="10648" spans="1:2">
      <c r="A10648" t="s">
        <v>372</v>
      </c>
      <c r="B10648" t="str">
        <f>IF(ISBLANK(VLOOKUP(A10648,Questionnaire!A:KQ,87,FALSE)),"#",VLOOKUP(A10648,Questionnaire!A:KQ,87,FALSE))</f>
        <v>#</v>
      </c>
    </row>
    <row r="10649" spans="1:2">
      <c r="A10649" t="s">
        <v>373</v>
      </c>
      <c r="B10649" t="str">
        <f>IF(ISBLANK(VLOOKUP(A10649,Questionnaire!A:KQ,87,FALSE)),"#",VLOOKUP(A10649,Questionnaire!A:KQ,87,FALSE))</f>
        <v>#</v>
      </c>
    </row>
    <row r="10650" spans="1:2">
      <c r="A10650" t="s">
        <v>374</v>
      </c>
      <c r="B10650" t="str">
        <f>IF(ISBLANK(VLOOKUP(A10650,Questionnaire!A:KQ,87,FALSE)),"#",VLOOKUP(A10650,Questionnaire!A:KQ,87,FALSE))</f>
        <v>#</v>
      </c>
    </row>
    <row r="10651" spans="1:2">
      <c r="A10651" t="s">
        <v>377</v>
      </c>
      <c r="B10651" t="str">
        <f>IF(ISBLANK(VLOOKUP(A10651,Questionnaire!A:KQ,87,FALSE)),"#",VLOOKUP(A10651,Questionnaire!A:KQ,87,FALSE))</f>
        <v>#</v>
      </c>
    </row>
    <row r="10652" spans="1:2">
      <c r="A10652" t="s">
        <v>379</v>
      </c>
      <c r="B10652" t="str">
        <f>IF(ISBLANK(VLOOKUP(A10652,Questionnaire!A:KQ,87,FALSE)),"#",VLOOKUP(A10652,Questionnaire!A:KQ,87,FALSE))</f>
        <v>#</v>
      </c>
    </row>
    <row r="10653" spans="1:2">
      <c r="A10653" t="s">
        <v>380</v>
      </c>
      <c r="B10653" t="str">
        <f>IF(ISBLANK(VLOOKUP(A10653,Questionnaire!A:KQ,87,FALSE)),"#",VLOOKUP(A10653,Questionnaire!A:KQ,87,FALSE))</f>
        <v>#</v>
      </c>
    </row>
    <row r="10654" spans="1:2">
      <c r="A10654" t="s">
        <v>381</v>
      </c>
      <c r="B10654" t="str">
        <f>IF(ISBLANK(VLOOKUP(A10654,Questionnaire!A:KQ,87,FALSE)),"#",VLOOKUP(A10654,Questionnaire!A:KQ,87,FALSE))</f>
        <v>#</v>
      </c>
    </row>
    <row r="10655" spans="1:2">
      <c r="A10655" t="s">
        <v>382</v>
      </c>
      <c r="B10655" t="str">
        <f>IF(ISBLANK(VLOOKUP(A10655,Questionnaire!A:KQ,87,FALSE)),"#",VLOOKUP(A10655,Questionnaire!A:KQ,87,FALSE))</f>
        <v>#</v>
      </c>
    </row>
    <row r="10656" spans="1:2">
      <c r="A10656" t="s">
        <v>384</v>
      </c>
      <c r="B10656" t="str">
        <f>IF(ISBLANK(VLOOKUP(A10656,Questionnaire!A:KQ,87,FALSE)),"#",VLOOKUP(A10656,Questionnaire!A:KQ,87,FALSE))</f>
        <v>#</v>
      </c>
    </row>
    <row r="10657" spans="1:2">
      <c r="A10657" t="s">
        <v>387</v>
      </c>
      <c r="B10657" t="str">
        <f>IF(ISBLANK(VLOOKUP(A10657,Questionnaire!A:KQ,87,FALSE)),"#",VLOOKUP(A10657,Questionnaire!A:KQ,87,FALSE))</f>
        <v>#</v>
      </c>
    </row>
    <row r="10658" spans="1:2">
      <c r="A10658" t="s">
        <v>391</v>
      </c>
      <c r="B10658" t="str">
        <f>IF(ISBLANK(VLOOKUP(A10658,Questionnaire!A:KQ,87,FALSE)),"#",VLOOKUP(A10658,Questionnaire!A:KQ,87,FALSE))</f>
        <v>#</v>
      </c>
    </row>
    <row r="10659" spans="1:2">
      <c r="A10659" t="s">
        <v>393</v>
      </c>
      <c r="B10659" t="str">
        <f>IF(ISBLANK(VLOOKUP(A10659,Questionnaire!A:KQ,87,FALSE)),"#",VLOOKUP(A10659,Questionnaire!A:KQ,87,FALSE))</f>
        <v>#</v>
      </c>
    </row>
    <row r="10660" spans="1:2">
      <c r="A10660" t="s">
        <v>395</v>
      </c>
      <c r="B10660" t="str">
        <f>IF(ISBLANK(VLOOKUP(A10660,Questionnaire!A:KQ,87,FALSE)),"#",VLOOKUP(A10660,Questionnaire!A:KQ,87,FALSE))</f>
        <v>#</v>
      </c>
    </row>
    <row r="10661" spans="1:2">
      <c r="A10661" t="s">
        <v>398</v>
      </c>
      <c r="B10661" t="str">
        <f>IF(ISBLANK(VLOOKUP(A10661,Questionnaire!A:KQ,87,FALSE)),"#",VLOOKUP(A10661,Questionnaire!A:KQ,87,FALSE))</f>
        <v>#</v>
      </c>
    </row>
    <row r="10662" spans="1:2">
      <c r="A10662" t="s">
        <v>402</v>
      </c>
      <c r="B10662" t="str">
        <f>IF(ISBLANK(VLOOKUP(A10662,Questionnaire!A:KQ,87,FALSE)),"#",VLOOKUP(A10662,Questionnaire!A:KQ,87,FALSE))</f>
        <v>#</v>
      </c>
    </row>
    <row r="10663" spans="1:2">
      <c r="A10663" t="s">
        <v>405</v>
      </c>
      <c r="B10663" t="str">
        <f>IF(ISBLANK(VLOOKUP(A10663,Questionnaire!A:KQ,87,FALSE)),"#",VLOOKUP(A10663,Questionnaire!A:KQ,87,FALSE))</f>
        <v>#</v>
      </c>
    </row>
    <row r="10664" spans="1:2">
      <c r="A10664" t="s">
        <v>409</v>
      </c>
      <c r="B10664" t="str">
        <f>IF(ISBLANK(VLOOKUP(A10664,Questionnaire!A:KQ,87,FALSE)),"#",VLOOKUP(A10664,Questionnaire!A:KQ,87,FALSE))</f>
        <v>#</v>
      </c>
    </row>
    <row r="10665" spans="1:2">
      <c r="A10665" t="s">
        <v>412</v>
      </c>
      <c r="B10665" t="str">
        <f>IF(ISBLANK(VLOOKUP(A10665,Questionnaire!A:KQ,87,FALSE)),"#",VLOOKUP(A10665,Questionnaire!A:KQ,87,FALSE))</f>
        <v>#</v>
      </c>
    </row>
    <row r="10666" spans="1:2">
      <c r="A10666" t="s">
        <v>415</v>
      </c>
      <c r="B10666" t="str">
        <f>IF(ISBLANK(VLOOKUP(A10666,Questionnaire!A:KQ,87,FALSE)),"#",VLOOKUP(A10666,Questionnaire!A:KQ,87,FALSE))</f>
        <v>#</v>
      </c>
    </row>
    <row r="10667" spans="1:2">
      <c r="A10667" t="s">
        <v>418</v>
      </c>
      <c r="B10667" t="str">
        <f>IF(ISBLANK(VLOOKUP(A10667,Questionnaire!A:KQ,87,FALSE)),"#",VLOOKUP(A10667,Questionnaire!A:KQ,87,FALSE))</f>
        <v>#</v>
      </c>
    </row>
    <row r="10668" spans="1:2">
      <c r="A10668" t="s">
        <v>421</v>
      </c>
      <c r="B10668" t="str">
        <f>IF(ISBLANK(VLOOKUP(A10668,Questionnaire!A:KQ,87,FALSE)),"#",VLOOKUP(A10668,Questionnaire!A:KQ,87,FALSE))</f>
        <v>#</v>
      </c>
    </row>
    <row r="10669" spans="1:2">
      <c r="A10669" t="s">
        <v>424</v>
      </c>
      <c r="B10669" t="str">
        <f>IF(ISBLANK(VLOOKUP(A10669,Questionnaire!A:KQ,87,FALSE)),"#",VLOOKUP(A10669,Questionnaire!A:KQ,87,FALSE))</f>
        <v>#</v>
      </c>
    </row>
    <row r="10670" spans="1:2">
      <c r="A10670" t="s">
        <v>429</v>
      </c>
      <c r="B10670" t="str">
        <f>IF(ISBLANK(VLOOKUP(A10670,Questionnaire!A:KQ,87,FALSE)),"#",VLOOKUP(A10670,Questionnaire!A:KQ,87,FALSE))</f>
        <v>#</v>
      </c>
    </row>
    <row r="10671" spans="1:2">
      <c r="A10671" t="s">
        <v>432</v>
      </c>
      <c r="B10671" t="str">
        <f>IF(ISBLANK(VLOOKUP(A10671,Questionnaire!A:KQ,87,FALSE)),"#",VLOOKUP(A10671,Questionnaire!A:KQ,87,FALSE))</f>
        <v>#</v>
      </c>
    </row>
    <row r="10672" spans="1:2">
      <c r="A10672" t="s">
        <v>435</v>
      </c>
      <c r="B10672" t="str">
        <f>IF(ISBLANK(VLOOKUP(A10672,Questionnaire!A:KQ,87,FALSE)),"#",VLOOKUP(A10672,Questionnaire!A:KQ,87,FALSE))</f>
        <v>#</v>
      </c>
    </row>
    <row r="10673" spans="1:3">
      <c r="A10673" t="s">
        <v>437</v>
      </c>
      <c r="B10673" t="str">
        <f>IF(ISBLANK(VLOOKUP(A10673,Questionnaire!A:KQ,87,FALSE)),"#",VLOOKUP(A10673,Questionnaire!A:KQ,87,FALSE))</f>
        <v>#</v>
      </c>
    </row>
    <row r="10674" spans="1:3">
      <c r="A10674" t="s">
        <v>439</v>
      </c>
      <c r="B10674" t="str">
        <f>IF(ISBLANK(VLOOKUP(A10674,Questionnaire!A:KQ,87,FALSE)),"#",VLOOKUP(A10674,Questionnaire!A:KQ,87,FALSE))</f>
        <v>#</v>
      </c>
    </row>
    <row r="10675" spans="1:3">
      <c r="A10675" t="s">
        <v>442</v>
      </c>
      <c r="B10675" t="str">
        <f>IF(ISBLANK(VLOOKUP(A10675,Questionnaire!A:KQ,87,FALSE)),"#",VLOOKUP(A10675,Questionnaire!A:KQ,87,FALSE))</f>
        <v>#</v>
      </c>
    </row>
    <row r="10676" spans="1:3">
      <c r="A10676" t="s">
        <v>445</v>
      </c>
      <c r="B10676" t="str">
        <f>IF(ISBLANK(VLOOKUP(A10676,Questionnaire!A:KQ,87,FALSE)),"#",VLOOKUP(A10676,Questionnaire!A:KQ,87,FALSE))</f>
        <v>#</v>
      </c>
    </row>
    <row r="10677" spans="1:3">
      <c r="A10677" t="s">
        <v>448</v>
      </c>
      <c r="B10677" t="str">
        <f>IF(ISBLANK(VLOOKUP(A10677,Questionnaire!A:KQ,87,FALSE)),"#",VLOOKUP(A10677,Questionnaire!A:KQ,87,FALSE))</f>
        <v>#</v>
      </c>
    </row>
    <row r="10678" spans="1:3">
      <c r="A10678" t="s">
        <v>452</v>
      </c>
      <c r="B10678" t="str">
        <f>IF(ISBLANK(VLOOKUP(A10678,Questionnaire!A:KQ,87,FALSE)),"#",VLOOKUP(A10678,Questionnaire!A:KQ,87,FALSE))</f>
        <v>#</v>
      </c>
    </row>
    <row r="10679" spans="1:3">
      <c r="A10679" t="s">
        <v>455</v>
      </c>
      <c r="B10679" t="str">
        <f>IF(ISBLANK(VLOOKUP(A10679,Questionnaire!A:KQ,87,FALSE)),"#",VLOOKUP(A10679,Questionnaire!A:KQ,87,FALSE))</f>
        <v>#</v>
      </c>
    </row>
    <row r="10680" spans="1:3">
      <c r="A10680" t="s">
        <v>458</v>
      </c>
      <c r="B10680" t="str">
        <f>IF(ISBLANK(VLOOKUP(A10680,Questionnaire!A:KQ,87,FALSE)),"#",VLOOKUP(A10680,Questionnaire!A:KQ,87,FALSE))</f>
        <v>#</v>
      </c>
    </row>
    <row r="10681" spans="1:3">
      <c r="A10681" t="s">
        <v>461</v>
      </c>
      <c r="B10681" t="str">
        <f>IF(ISBLANK(VLOOKUP(A10681,Questionnaire!A:KQ,87,FALSE)),"#",VLOOKUP(A10681,Questionnaire!A:KQ,87,FALSE))</f>
        <v>#</v>
      </c>
    </row>
    <row r="10682" spans="1:3">
      <c r="A10682" t="s">
        <v>465</v>
      </c>
      <c r="B10682" t="str">
        <f>IF(ISBLANK(VLOOKUP(A10682,Questionnaire!A:KQ,87,FALSE)),"#",VLOOKUP(A10682,Questionnaire!A:KQ,87,FALSE))</f>
        <v>#</v>
      </c>
    </row>
    <row r="10683" spans="1:3">
      <c r="A10683" t="s">
        <v>467</v>
      </c>
      <c r="B10683" t="str">
        <f>IF(ISBLANK(VLOOKUP(A10683,Questionnaire!A:KQ,87,FALSE)),"#",VLOOKUP(A10683,Questionnaire!A:KQ,87,FALSE))</f>
        <v>#</v>
      </c>
    </row>
    <row r="10684" spans="1:3">
      <c r="A10684" t="s">
        <v>469</v>
      </c>
      <c r="B10684" t="str">
        <f>IF(ISBLANK(VLOOKUP(A10684,Questionnaire!A:KQ,87,FALSE)),"#",VLOOKUP(A10684,Questionnaire!A:KQ,87,FALSE))</f>
        <v>#</v>
      </c>
    </row>
    <row r="10685" spans="1:3">
      <c r="A10685" t="s">
        <v>471</v>
      </c>
      <c r="B10685" t="str">
        <f>IF(ISBLANK(VLOOKUP(A10685,Questionnaire!A:KQ,87,FALSE)),"#",VLOOKUP(A10685,Questionnaire!A:KQ,87,FALSE))</f>
        <v>#</v>
      </c>
    </row>
    <row r="10686" spans="1:3">
      <c r="A10686" t="s">
        <v>473</v>
      </c>
      <c r="B10686" t="str">
        <f>IF(ISBLANK(VLOOKUP(A10686,Questionnaire!A:KQ,87,FALSE)),"#",VLOOKUP(A10686,Questionnaire!A:KQ,87,FALSE))</f>
        <v>#</v>
      </c>
    </row>
    <row r="10687" spans="1:3">
      <c r="A10687" t="s">
        <v>475</v>
      </c>
      <c r="B10687" t="str">
        <f>IF(ISBLANK(VLOOKUP(A10687,Questionnaire!A:KQ,87,FALSE)),"#",VLOOKUP(A10687,Questionnaire!A:KQ,87,FALSE))</f>
        <v>#</v>
      </c>
    </row>
    <row r="10688" spans="1:3">
      <c r="A10688" t="s">
        <v>185</v>
      </c>
      <c r="B10688" t="str">
        <f>IF(ISBLANK(VLOOKUP(A10688,Questionnaire!A:KQ,88,FALSE)),"#",VLOOKUP(A10688,Questionnaire!A:KQ,88,FALSE))</f>
        <v>#</v>
      </c>
      <c r="C10688">
        <v>85</v>
      </c>
    </row>
    <row r="10689" spans="1:2">
      <c r="A10689" t="s">
        <v>187</v>
      </c>
      <c r="B10689" t="str">
        <f>IF(ISNA(VLOOKUP(VLOOKUP(A10689,Questionnaire!A:KQ,88,FALSE),'CORA Encoding'!D:E,2,FALSE)),"#",VLOOKUP(VLOOKUP(A10689,Questionnaire!A:KQ,88,FALSE),'CORA Encoding'!D:E,2,FALSE))</f>
        <v>#</v>
      </c>
    </row>
    <row r="10690" spans="1:2">
      <c r="A10690" t="s">
        <v>189</v>
      </c>
      <c r="B10690" t="str">
        <f>IF(ISNA(VLOOKUP(VLOOKUP(A10690,Questionnaire!A:KQ,88,FALSE),'CORA Encoding'!G:H,2,FALSE)),"#",VLOOKUP(VLOOKUP(A10690,Questionnaire!A:KQ,88,FALSE),'CORA Encoding'!G:H,2,FALSE))</f>
        <v>#</v>
      </c>
    </row>
    <row r="10691" spans="1:2">
      <c r="A10691" t="s">
        <v>191</v>
      </c>
      <c r="B10691" t="str">
        <f>IF(ISNA(VLOOKUP(VLOOKUP(A10691,Questionnaire!A:KQ,88,FALSE),'Country List'!E:F,2,FALSE)),"#",VLOOKUP(VLOOKUP(A10691,Questionnaire!A:KQ,88,FALSE),'Country List'!E:F,2,FALSE))</f>
        <v>#</v>
      </c>
    </row>
    <row r="10692" spans="1:2">
      <c r="A10692" t="s">
        <v>193</v>
      </c>
      <c r="B10692" t="str">
        <f>IF(ISNA(VLOOKUP(VLOOKUP(A10692,Questionnaire!A:KQ,88,FALSE),'Industry List'!B:C,2,FALSE)),"#",VLOOKUP(VLOOKUP(A10692,Questionnaire!A:KQ,88,FALSE),'Industry List'!B:C,2,FALSE))</f>
        <v>#</v>
      </c>
    </row>
    <row r="10693" spans="1:2">
      <c r="A10693" t="s">
        <v>197</v>
      </c>
      <c r="B10693" t="str">
        <f>IF(ISBLANK(VLOOKUP(A10693,Questionnaire!A:KQ,88,FALSE)),"#",VLOOKUP(A10693,Questionnaire!A:KQ,88,FALSE))</f>
        <v>#</v>
      </c>
    </row>
    <row r="10694" spans="1:2">
      <c r="A10694" t="s">
        <v>201</v>
      </c>
      <c r="B10694" t="str">
        <f>IF(ISBLANK(VLOOKUP(A10694,Questionnaire!A:KQ,88,FALSE)),"#",VLOOKUP(A10694,Questionnaire!A:KQ,88,FALSE))</f>
        <v>#</v>
      </c>
    </row>
    <row r="10695" spans="1:2">
      <c r="A10695" t="s">
        <v>203</v>
      </c>
      <c r="B10695" t="str">
        <f>IF(ISNA(VLOOKUP(VLOOKUP(A10695,Questionnaire!A:KQ,88,FALSE),'CORA Encoding'!J:K,2,FALSE)),"#",VLOOKUP(VLOOKUP(A10695,Questionnaire!A:KQ,88,FALSE),'CORA Encoding'!J:K,2,FALSE))</f>
        <v>#</v>
      </c>
    </row>
    <row r="10696" spans="1:2">
      <c r="A10696" t="s">
        <v>208</v>
      </c>
      <c r="B10696" t="str">
        <f>IF(ISBLANK(VLOOKUP(A10696,Questionnaire!A:KQ,88,FALSE)),"#",VLOOKUP(A10696,Questionnaire!A:KQ,88,FALSE))</f>
        <v>#</v>
      </c>
    </row>
    <row r="10697" spans="1:2">
      <c r="A10697" t="s">
        <v>213</v>
      </c>
      <c r="B10697" t="str">
        <f>IF(ISBLANK(VLOOKUP(A10697,Questionnaire!A:KQ,88,FALSE)),"#",VLOOKUP(A10697,Questionnaire!A:KQ,88,FALSE))</f>
        <v>#</v>
      </c>
    </row>
    <row r="10698" spans="1:2">
      <c r="A10698" t="s">
        <v>215</v>
      </c>
      <c r="B10698" t="str">
        <f>IF(ISBLANK(VLOOKUP(A10698,Questionnaire!A:KQ,88,FALSE)),"#",VLOOKUP(A10698,Questionnaire!A:KQ,88,FALSE))</f>
        <v>#</v>
      </c>
    </row>
    <row r="10699" spans="1:2">
      <c r="A10699" t="s">
        <v>217</v>
      </c>
      <c r="B10699" t="str">
        <f>IF(ISBLANK(VLOOKUP(A10699,Questionnaire!A:KQ,88,FALSE)),"#",VLOOKUP(A10699,Questionnaire!A:KQ,88,FALSE))</f>
        <v>#</v>
      </c>
    </row>
    <row r="10700" spans="1:2">
      <c r="A10700" t="s">
        <v>219</v>
      </c>
      <c r="B10700" t="str">
        <f>IF(ISBLANK(VLOOKUP(A10700,Questionnaire!A:KQ,88,FALSE)),"#",VLOOKUP(A10700,Questionnaire!A:KQ,88,FALSE))</f>
        <v>#</v>
      </c>
    </row>
    <row r="10701" spans="1:2">
      <c r="A10701" t="s">
        <v>221</v>
      </c>
      <c r="B10701" t="str">
        <f>IF(ISBLANK(VLOOKUP(A10701,Questionnaire!A:KQ,88,FALSE)),"#",VLOOKUP(A10701,Questionnaire!A:KQ,88,FALSE))</f>
        <v>#</v>
      </c>
    </row>
    <row r="10702" spans="1:2">
      <c r="A10702" t="s">
        <v>223</v>
      </c>
      <c r="B10702" t="str">
        <f>IF(ISBLANK(VLOOKUP(A10702,Questionnaire!A:KQ,88,FALSE)),"#",VLOOKUP(A10702,Questionnaire!A:KQ,88,FALSE))</f>
        <v>#</v>
      </c>
    </row>
    <row r="10703" spans="1:2">
      <c r="A10703" t="s">
        <v>225</v>
      </c>
      <c r="B10703" t="str">
        <f>IF(ISBLANK(VLOOKUP(A10703,Questionnaire!A:KQ,88,FALSE)),"#",VLOOKUP(A10703,Questionnaire!A:KQ,88,FALSE))</f>
        <v>#</v>
      </c>
    </row>
    <row r="10704" spans="1:2">
      <c r="A10704" t="s">
        <v>227</v>
      </c>
      <c r="B10704" t="str">
        <f>IF(ISBLANK(VLOOKUP(A10704,Questionnaire!A:KQ,88,FALSE)),"#",VLOOKUP(A10704,Questionnaire!A:KQ,88,FALSE))</f>
        <v>#</v>
      </c>
    </row>
    <row r="10705" spans="1:2">
      <c r="A10705" t="s">
        <v>229</v>
      </c>
      <c r="B10705" t="str">
        <f>IF(ISBLANK(VLOOKUP(A10705,Questionnaire!A:KQ,88,FALSE)),"#",VLOOKUP(A10705,Questionnaire!A:KQ,88,FALSE))</f>
        <v>#</v>
      </c>
    </row>
    <row r="10706" spans="1:2">
      <c r="A10706" t="s">
        <v>231</v>
      </c>
      <c r="B10706" t="str">
        <f>IF(ISBLANK(VLOOKUP(A10706,Questionnaire!A:KQ,88,FALSE)),"#",VLOOKUP(A10706,Questionnaire!A:KQ,88,FALSE))</f>
        <v>#</v>
      </c>
    </row>
    <row r="10707" spans="1:2">
      <c r="A10707" t="s">
        <v>233</v>
      </c>
      <c r="B10707" t="str">
        <f>IF(ISBLANK(VLOOKUP(A10707,Questionnaire!A:KQ,88,FALSE)),"#",VLOOKUP(A10707,Questionnaire!A:KQ,88,FALSE))</f>
        <v>#</v>
      </c>
    </row>
    <row r="10708" spans="1:2">
      <c r="A10708" t="s">
        <v>235</v>
      </c>
      <c r="B10708" t="str">
        <f>IF(ISBLANK(VLOOKUP(A10708,Questionnaire!A:KQ,88,FALSE)),"#",VLOOKUP(A10708,Questionnaire!A:KQ,88,FALSE))</f>
        <v>#</v>
      </c>
    </row>
    <row r="10709" spans="1:2">
      <c r="A10709" t="s">
        <v>237</v>
      </c>
      <c r="B10709" t="str">
        <f>IF(ISBLANK(VLOOKUP(A10709,Questionnaire!A:KQ,88,FALSE)),"#",VLOOKUP(A10709,Questionnaire!A:KQ,88,FALSE))</f>
        <v>#</v>
      </c>
    </row>
    <row r="10710" spans="1:2">
      <c r="A10710" t="s">
        <v>239</v>
      </c>
      <c r="B10710" t="str">
        <f>IF(ISBLANK(VLOOKUP(A10710,Questionnaire!A:KQ,88,FALSE)),"#",VLOOKUP(A10710,Questionnaire!A:KQ,88,FALSE))</f>
        <v>#</v>
      </c>
    </row>
    <row r="10711" spans="1:2">
      <c r="A10711" t="s">
        <v>242</v>
      </c>
      <c r="B10711" t="str">
        <f>IF(ISBLANK(VLOOKUP(A10711,Questionnaire!A:KQ,88,FALSE)),"#",VLOOKUP(A10711,Questionnaire!A:KQ,88,FALSE))</f>
        <v>#</v>
      </c>
    </row>
    <row r="10712" spans="1:2">
      <c r="A10712" t="s">
        <v>245</v>
      </c>
      <c r="B10712" t="str">
        <f>IF(ISBLANK(VLOOKUP(A10712,Questionnaire!A:KQ,88,FALSE)),"#",VLOOKUP(A10712,Questionnaire!A:KQ,88,FALSE))</f>
        <v>#</v>
      </c>
    </row>
    <row r="10713" spans="1:2">
      <c r="A10713" t="s">
        <v>247</v>
      </c>
      <c r="B10713" t="str">
        <f>IF(ISBLANK(VLOOKUP(A10713,Questionnaire!A:KQ,88,FALSE)),"#",VLOOKUP(A10713,Questionnaire!A:KQ,88,FALSE))</f>
        <v>#</v>
      </c>
    </row>
    <row r="10714" spans="1:2">
      <c r="A10714" t="s">
        <v>249</v>
      </c>
      <c r="B10714" t="str">
        <f>IF(ISBLANK(VLOOKUP(A10714,Questionnaire!A:KQ,88,FALSE)),"#",VLOOKUP(A10714,Questionnaire!A:KQ,88,FALSE))</f>
        <v>#</v>
      </c>
    </row>
    <row r="10715" spans="1:2">
      <c r="A10715" t="s">
        <v>250</v>
      </c>
      <c r="B10715" t="str">
        <f>IF(ISBLANK(VLOOKUP(A10715,Questionnaire!A:KQ,88,FALSE)),"#",VLOOKUP(A10715,Questionnaire!A:KQ,88,FALSE))</f>
        <v>#</v>
      </c>
    </row>
    <row r="10716" spans="1:2">
      <c r="A10716" t="s">
        <v>252</v>
      </c>
      <c r="B10716" t="str">
        <f>IF(ISBLANK(VLOOKUP(A10716,Questionnaire!A:KQ,88,FALSE)),"#",VLOOKUP(A10716,Questionnaire!A:KQ,88,FALSE))</f>
        <v>#</v>
      </c>
    </row>
    <row r="10717" spans="1:2">
      <c r="A10717" t="s">
        <v>255</v>
      </c>
      <c r="B10717" t="str">
        <f>IF(ISBLANK(VLOOKUP(A10717,Questionnaire!A:KQ,88,FALSE)),"#",VLOOKUP(A10717,Questionnaire!A:KQ,88,FALSE))</f>
        <v>#</v>
      </c>
    </row>
    <row r="10718" spans="1:2">
      <c r="A10718" t="s">
        <v>258</v>
      </c>
      <c r="B10718" t="str">
        <f>IF(ISNA(VLOOKUP(VLOOKUP(A10718,Questionnaire!A:KQ,88,FALSE),'CORA Encoding'!M:N,2,FALSE)),"#",VLOOKUP(VLOOKUP(A10718,Questionnaire!A:KQ,88,FALSE),'CORA Encoding'!M:N,2,FALSE))</f>
        <v>#</v>
      </c>
    </row>
    <row r="10719" spans="1:2">
      <c r="A10719" t="s">
        <v>261</v>
      </c>
      <c r="B10719" t="str">
        <f>IF(ISBLANK(VLOOKUP(A10719,Questionnaire!A:KQ,88,FALSE)),"#",VLOOKUP(A10719,Questionnaire!A:KQ,88,FALSE))</f>
        <v>#</v>
      </c>
    </row>
    <row r="10720" spans="1:2">
      <c r="A10720" t="s">
        <v>263</v>
      </c>
      <c r="B10720" t="str">
        <f>IF(ISBLANK(VLOOKUP(A10720,Questionnaire!A:KQ,88,FALSE)),"#",VLOOKUP(A10720,Questionnaire!A:KQ,88,FALSE))</f>
        <v>#</v>
      </c>
    </row>
    <row r="10721" spans="1:2">
      <c r="A10721" t="s">
        <v>265</v>
      </c>
      <c r="B10721" t="str">
        <f>IF(ISBLANK(VLOOKUP(A10721,Questionnaire!A:KQ,88,FALSE)),"#",VLOOKUP(A10721,Questionnaire!A:KQ,88,FALSE))</f>
        <v>#</v>
      </c>
    </row>
    <row r="10722" spans="1:2">
      <c r="A10722" t="s">
        <v>267</v>
      </c>
      <c r="B10722" t="str">
        <f>IF(ISBLANK(VLOOKUP(A10722,Questionnaire!A:KQ,88,FALSE)),"#",VLOOKUP(A10722,Questionnaire!A:KQ,88,FALSE))</f>
        <v>#</v>
      </c>
    </row>
    <row r="10723" spans="1:2">
      <c r="A10723" t="s">
        <v>269</v>
      </c>
      <c r="B10723" t="str">
        <f>IF(ISBLANK(VLOOKUP(A10723,Questionnaire!A:KQ,88,FALSE)),"#",VLOOKUP(A10723,Questionnaire!A:KQ,88,FALSE))</f>
        <v>#</v>
      </c>
    </row>
    <row r="10724" spans="1:2">
      <c r="A10724" t="s">
        <v>274</v>
      </c>
      <c r="B10724" t="str">
        <f>IF(ISBLANK(VLOOKUP(A10724,Questionnaire!A:KQ,88,FALSE)),"#",VLOOKUP(A10724,Questionnaire!A:KQ,88,FALSE))</f>
        <v>#</v>
      </c>
    </row>
    <row r="10725" spans="1:2">
      <c r="A10725" t="s">
        <v>276</v>
      </c>
      <c r="B10725" t="str">
        <f>IF(ISBLANK(VLOOKUP(A10725,Questionnaire!A:KQ,88,FALSE)),"#",VLOOKUP(A10725,Questionnaire!A:KQ,88,FALSE))</f>
        <v>#</v>
      </c>
    </row>
    <row r="10726" spans="1:2">
      <c r="A10726" t="s">
        <v>278</v>
      </c>
      <c r="B10726" t="str">
        <f>IF(ISBLANK(VLOOKUP(A10726,Questionnaire!A:KQ,88,FALSE)),"#",VLOOKUP(A10726,Questionnaire!A:KQ,88,FALSE))</f>
        <v>#</v>
      </c>
    </row>
    <row r="10727" spans="1:2">
      <c r="A10727" t="s">
        <v>280</v>
      </c>
      <c r="B10727" t="str">
        <f>IF(ISBLANK(VLOOKUP(A10727,Questionnaire!A:KQ,88,FALSE)),"#",VLOOKUP(A10727,Questionnaire!A:KQ,88,FALSE))</f>
        <v>#</v>
      </c>
    </row>
    <row r="10728" spans="1:2">
      <c r="A10728" t="s">
        <v>282</v>
      </c>
      <c r="B10728" t="str">
        <f>IF(ISBLANK(VLOOKUP(A10728,Questionnaire!A:KQ,88,FALSE)),"#",VLOOKUP(A10728,Questionnaire!A:KQ,88,FALSE))</f>
        <v>#</v>
      </c>
    </row>
    <row r="10729" spans="1:2">
      <c r="A10729" t="s">
        <v>286</v>
      </c>
      <c r="B10729" t="str">
        <f>IF(ISBLANK(VLOOKUP(A10729,Questionnaire!A:KQ,88,FALSE)),"#",VLOOKUP(A10729,Questionnaire!A:KQ,88,FALSE))</f>
        <v>#</v>
      </c>
    </row>
    <row r="10730" spans="1:2">
      <c r="A10730" t="s">
        <v>288</v>
      </c>
      <c r="B10730" t="str">
        <f>IF(ISBLANK(VLOOKUP(A10730,Questionnaire!A:KQ,88,FALSE)),"#",VLOOKUP(A10730,Questionnaire!A:KQ,88,FALSE))</f>
        <v>#</v>
      </c>
    </row>
    <row r="10731" spans="1:2">
      <c r="A10731" t="s">
        <v>290</v>
      </c>
      <c r="B10731" t="str">
        <f>IF(ISBLANK(VLOOKUP(A10731,Questionnaire!A:KQ,88,FALSE)),"#",VLOOKUP(A10731,Questionnaire!A:KQ,88,FALSE))</f>
        <v>#</v>
      </c>
    </row>
    <row r="10732" spans="1:2">
      <c r="A10732" t="s">
        <v>292</v>
      </c>
      <c r="B10732" t="str">
        <f>IF(ISBLANK(VLOOKUP(A10732,Questionnaire!A:KQ,88,FALSE)),"#",VLOOKUP(A10732,Questionnaire!A:KQ,88,FALSE))</f>
        <v>#</v>
      </c>
    </row>
    <row r="10733" spans="1:2">
      <c r="A10733" t="s">
        <v>294</v>
      </c>
      <c r="B10733" t="str">
        <f>IF(ISBLANK(VLOOKUP(A10733,Questionnaire!A:KQ,88,FALSE)),"#",VLOOKUP(A10733,Questionnaire!A:KQ,88,FALSE))</f>
        <v>#</v>
      </c>
    </row>
    <row r="10734" spans="1:2">
      <c r="A10734" t="s">
        <v>296</v>
      </c>
      <c r="B10734" t="str">
        <f>IF(ISBLANK(VLOOKUP(A10734,Questionnaire!A:KQ,88,FALSE)),"#",VLOOKUP(A10734,Questionnaire!A:KQ,88,FALSE))</f>
        <v>#</v>
      </c>
    </row>
    <row r="10735" spans="1:2">
      <c r="A10735" t="s">
        <v>301</v>
      </c>
      <c r="B10735" t="str">
        <f>IF(ISBLANK(VLOOKUP(A10735,Questionnaire!A:KQ,88,FALSE)),"#",VLOOKUP(A10735,Questionnaire!A:KQ,88,FALSE))</f>
        <v>#</v>
      </c>
    </row>
    <row r="10736" spans="1:2">
      <c r="A10736" t="s">
        <v>303</v>
      </c>
      <c r="B10736" t="str">
        <f>IF(ISBLANK(VLOOKUP(A10736,Questionnaire!A:KQ,88,FALSE)),"#",VLOOKUP(A10736,Questionnaire!A:KQ,88,FALSE))</f>
        <v>#</v>
      </c>
    </row>
    <row r="10737" spans="1:2">
      <c r="A10737" t="s">
        <v>305</v>
      </c>
      <c r="B10737" t="str">
        <f>IF(ISBLANK(VLOOKUP(A10737,Questionnaire!A:KQ,88,FALSE)),"#",VLOOKUP(A10737,Questionnaire!A:KQ,88,FALSE))</f>
        <v>#</v>
      </c>
    </row>
    <row r="10738" spans="1:2">
      <c r="A10738" t="s">
        <v>307</v>
      </c>
      <c r="B10738" t="str">
        <f>IF(ISBLANK(VLOOKUP(A10738,Questionnaire!A:KQ,88,FALSE)),"#",VLOOKUP(A10738,Questionnaire!A:KQ,88,FALSE))</f>
        <v>#</v>
      </c>
    </row>
    <row r="10739" spans="1:2">
      <c r="A10739" t="s">
        <v>311</v>
      </c>
      <c r="B10739" t="str">
        <f>IF(ISBLANK(VLOOKUP(A10739,Questionnaire!A:KQ,88,FALSE)),"#",VLOOKUP(A10739,Questionnaire!A:KQ,88,FALSE))</f>
        <v>#</v>
      </c>
    </row>
    <row r="10740" spans="1:2">
      <c r="A10740" t="s">
        <v>313</v>
      </c>
      <c r="B10740" t="str">
        <f>IF(ISBLANK(VLOOKUP(A10740,Questionnaire!A:KQ,88,FALSE)),"#",VLOOKUP(A10740,Questionnaire!A:KQ,88,FALSE))</f>
        <v>#</v>
      </c>
    </row>
    <row r="10741" spans="1:2">
      <c r="A10741" t="s">
        <v>314</v>
      </c>
      <c r="B10741" t="str">
        <f>IF(ISBLANK(VLOOKUP(A10741,Questionnaire!A:KQ,88,FALSE)),"#",VLOOKUP(A10741,Questionnaire!A:KQ,88,FALSE))</f>
        <v>#</v>
      </c>
    </row>
    <row r="10742" spans="1:2">
      <c r="A10742" t="s">
        <v>315</v>
      </c>
      <c r="B10742" t="str">
        <f>IF(ISBLANK(VLOOKUP(A10742,Questionnaire!A:KQ,88,FALSE)),"#",VLOOKUP(A10742,Questionnaire!A:KQ,88,FALSE))</f>
        <v>#</v>
      </c>
    </row>
    <row r="10743" spans="1:2">
      <c r="A10743" t="s">
        <v>317</v>
      </c>
      <c r="B10743" t="str">
        <f>IF(ISBLANK(VLOOKUP(A10743,Questionnaire!A:KQ,88,FALSE)),"#",VLOOKUP(A10743,Questionnaire!A:KQ,88,FALSE))</f>
        <v>#</v>
      </c>
    </row>
    <row r="10744" spans="1:2">
      <c r="A10744" t="s">
        <v>319</v>
      </c>
      <c r="B10744" t="str">
        <f>IF(ISBLANK(VLOOKUP(A10744,Questionnaire!A:KQ,88,FALSE)),"#",VLOOKUP(A10744,Questionnaire!A:KQ,88,FALSE))</f>
        <v>#</v>
      </c>
    </row>
    <row r="10745" spans="1:2">
      <c r="A10745" t="s">
        <v>322</v>
      </c>
      <c r="B10745" t="str">
        <f>IF(ISBLANK(VLOOKUP(A10745,Questionnaire!A:KQ,88,FALSE)),"#",VLOOKUP(A10745,Questionnaire!A:KQ,88,FALSE))</f>
        <v>#</v>
      </c>
    </row>
    <row r="10746" spans="1:2">
      <c r="A10746" t="s">
        <v>326</v>
      </c>
      <c r="B10746" t="str">
        <f>IF(ISBLANK(VLOOKUP(A10746,Questionnaire!A:KQ,88,FALSE)),"#",VLOOKUP(A10746,Questionnaire!A:KQ,88,FALSE))</f>
        <v>#</v>
      </c>
    </row>
    <row r="10747" spans="1:2">
      <c r="A10747" t="s">
        <v>328</v>
      </c>
      <c r="B10747" t="str">
        <f>IF(ISBLANK(VLOOKUP(A10747,Questionnaire!A:KQ,88,FALSE)),"#",VLOOKUP(A10747,Questionnaire!A:KQ,88,FALSE))</f>
        <v>#</v>
      </c>
    </row>
    <row r="10748" spans="1:2">
      <c r="A10748" t="s">
        <v>332</v>
      </c>
      <c r="B10748" t="str">
        <f>IF(ISBLANK(VLOOKUP(A10748,Questionnaire!A:KQ,88,FALSE)),"#",VLOOKUP(A10748,Questionnaire!A:KQ,88,FALSE))</f>
        <v>#</v>
      </c>
    </row>
    <row r="10749" spans="1:2">
      <c r="A10749" t="s">
        <v>333</v>
      </c>
      <c r="B10749" t="str">
        <f>IF(ISBLANK(VLOOKUP(A10749,Questionnaire!A:KQ,88,FALSE)),"#",VLOOKUP(A10749,Questionnaire!A:KQ,88,FALSE))</f>
        <v>#</v>
      </c>
    </row>
    <row r="10750" spans="1:2">
      <c r="A10750" t="s">
        <v>334</v>
      </c>
      <c r="B10750" t="str">
        <f>IF(ISBLANK(VLOOKUP(A10750,Questionnaire!A:KQ,88,FALSE)),"#",VLOOKUP(A10750,Questionnaire!A:KQ,88,FALSE))</f>
        <v>#</v>
      </c>
    </row>
    <row r="10751" spans="1:2">
      <c r="A10751" t="s">
        <v>335</v>
      </c>
      <c r="B10751" t="str">
        <f>IF(ISBLANK(VLOOKUP(A10751,Questionnaire!A:KQ,88,FALSE)),"#",VLOOKUP(A10751,Questionnaire!A:KQ,88,FALSE))</f>
        <v>#</v>
      </c>
    </row>
    <row r="10752" spans="1:2">
      <c r="A10752" t="s">
        <v>336</v>
      </c>
      <c r="B10752" t="str">
        <f>IF(ISBLANK(VLOOKUP(A10752,Questionnaire!A:KQ,88,FALSE)),"#",VLOOKUP(A10752,Questionnaire!A:KQ,88,FALSE))</f>
        <v>#</v>
      </c>
    </row>
    <row r="10753" spans="1:2">
      <c r="A10753" t="s">
        <v>337</v>
      </c>
      <c r="B10753" t="str">
        <f>IF(ISBLANK(VLOOKUP(A10753,Questionnaire!A:KQ,88,FALSE)),"#",VLOOKUP(A10753,Questionnaire!A:KQ,88,FALSE))</f>
        <v>#</v>
      </c>
    </row>
    <row r="10754" spans="1:2">
      <c r="A10754" t="s">
        <v>338</v>
      </c>
      <c r="B10754" t="str">
        <f>IF(ISBLANK(VLOOKUP(A10754,Questionnaire!A:KQ,88,FALSE)),"#",VLOOKUP(A10754,Questionnaire!A:KQ,88,FALSE))</f>
        <v>#</v>
      </c>
    </row>
    <row r="10755" spans="1:2">
      <c r="A10755" t="s">
        <v>339</v>
      </c>
      <c r="B10755" t="str">
        <f>IF(ISBLANK(VLOOKUP(A10755,Questionnaire!A:KQ,88,FALSE)),"#",VLOOKUP(A10755,Questionnaire!A:KQ,88,FALSE))</f>
        <v>#</v>
      </c>
    </row>
    <row r="10756" spans="1:2">
      <c r="A10756" t="s">
        <v>340</v>
      </c>
      <c r="B10756" t="str">
        <f>IF(ISBLANK(VLOOKUP(A10756,Questionnaire!A:KQ,88,FALSE)),"#",VLOOKUP(A10756,Questionnaire!A:KQ,88,FALSE))</f>
        <v>#</v>
      </c>
    </row>
    <row r="10757" spans="1:2">
      <c r="A10757" t="s">
        <v>341</v>
      </c>
      <c r="B10757" t="str">
        <f>IF(ISBLANK(VLOOKUP(A10757,Questionnaire!A:KQ,88,FALSE)),"#",VLOOKUP(A10757,Questionnaire!A:KQ,88,FALSE))</f>
        <v>#</v>
      </c>
    </row>
    <row r="10758" spans="1:2">
      <c r="A10758" t="s">
        <v>342</v>
      </c>
      <c r="B10758" t="str">
        <f>IF(ISBLANK(VLOOKUP(A10758,Questionnaire!A:KQ,88,FALSE)),"#",VLOOKUP(A10758,Questionnaire!A:KQ,88,FALSE))</f>
        <v>#</v>
      </c>
    </row>
    <row r="10759" spans="1:2">
      <c r="A10759" t="s">
        <v>343</v>
      </c>
      <c r="B10759" t="str">
        <f>IF(ISBLANK(VLOOKUP(A10759,Questionnaire!A:KQ,88,FALSE)),"#",VLOOKUP(A10759,Questionnaire!A:KQ,88,FALSE))</f>
        <v>#</v>
      </c>
    </row>
    <row r="10760" spans="1:2">
      <c r="A10760" t="s">
        <v>344</v>
      </c>
      <c r="B10760" t="str">
        <f>IF(ISBLANK(VLOOKUP(A10760,Questionnaire!A:KQ,88,FALSE)),"#",VLOOKUP(A10760,Questionnaire!A:KQ,88,FALSE))</f>
        <v>#</v>
      </c>
    </row>
    <row r="10761" spans="1:2">
      <c r="A10761" t="s">
        <v>345</v>
      </c>
      <c r="B10761" t="str">
        <f>IF(ISBLANK(VLOOKUP(A10761,Questionnaire!A:KQ,88,FALSE)),"#",VLOOKUP(A10761,Questionnaire!A:KQ,88,FALSE))</f>
        <v>#</v>
      </c>
    </row>
    <row r="10762" spans="1:2">
      <c r="A10762" t="s">
        <v>348</v>
      </c>
      <c r="B10762" t="str">
        <f>IF(ISBLANK(VLOOKUP(A10762,Questionnaire!A:KQ,88,FALSE)),"#",VLOOKUP(A10762,Questionnaire!A:KQ,88,FALSE))</f>
        <v>#</v>
      </c>
    </row>
    <row r="10763" spans="1:2">
      <c r="A10763" t="s">
        <v>353</v>
      </c>
      <c r="B10763" t="str">
        <f>IF(ISBLANK(VLOOKUP(A10763,Questionnaire!A:KQ,88,FALSE)),"#",VLOOKUP(A10763,Questionnaire!A:KQ,88,FALSE))</f>
        <v>#</v>
      </c>
    </row>
    <row r="10764" spans="1:2">
      <c r="A10764" t="s">
        <v>354</v>
      </c>
      <c r="B10764" t="str">
        <f>IF(ISBLANK(VLOOKUP(A10764,Questionnaire!A:KQ,88,FALSE)),"#",VLOOKUP(A10764,Questionnaire!A:KQ,88,FALSE))</f>
        <v>#</v>
      </c>
    </row>
    <row r="10765" spans="1:2">
      <c r="A10765" t="s">
        <v>355</v>
      </c>
      <c r="B10765" t="str">
        <f>IF(ISBLANK(VLOOKUP(A10765,Questionnaire!A:KQ,88,FALSE)),"#",VLOOKUP(A10765,Questionnaire!A:KQ,88,FALSE))</f>
        <v>#</v>
      </c>
    </row>
    <row r="10766" spans="1:2">
      <c r="A10766" t="s">
        <v>356</v>
      </c>
      <c r="B10766" t="str">
        <f>IF(ISBLANK(VLOOKUP(A10766,Questionnaire!A:KQ,88,FALSE)),"#",VLOOKUP(A10766,Questionnaire!A:KQ,88,FALSE))</f>
        <v>#</v>
      </c>
    </row>
    <row r="10767" spans="1:2">
      <c r="A10767" t="s">
        <v>357</v>
      </c>
      <c r="B10767" t="str">
        <f>IF(ISBLANK(VLOOKUP(A10767,Questionnaire!A:KQ,88,FALSE)),"#",VLOOKUP(A10767,Questionnaire!A:KQ,88,FALSE))</f>
        <v>#</v>
      </c>
    </row>
    <row r="10768" spans="1:2">
      <c r="A10768" t="s">
        <v>360</v>
      </c>
      <c r="B10768" t="str">
        <f>IF(ISBLANK(VLOOKUP(A10768,Questionnaire!A:KQ,88,FALSE)),"#",VLOOKUP(A10768,Questionnaire!A:KQ,88,FALSE))</f>
        <v>#</v>
      </c>
    </row>
    <row r="10769" spans="1:2">
      <c r="A10769" t="s">
        <v>362</v>
      </c>
      <c r="B10769" t="str">
        <f>IF(ISBLANK(VLOOKUP(A10769,Questionnaire!A:KQ,88,FALSE)),"#",VLOOKUP(A10769,Questionnaire!A:KQ,88,FALSE))</f>
        <v>#</v>
      </c>
    </row>
    <row r="10770" spans="1:2">
      <c r="A10770" t="s">
        <v>363</v>
      </c>
      <c r="B10770" t="str">
        <f>IF(ISBLANK(VLOOKUP(A10770,Questionnaire!A:KQ,88,FALSE)),"#",VLOOKUP(A10770,Questionnaire!A:KQ,88,FALSE))</f>
        <v>#</v>
      </c>
    </row>
    <row r="10771" spans="1:2">
      <c r="A10771" t="s">
        <v>364</v>
      </c>
      <c r="B10771" t="str">
        <f>IF(ISBLANK(VLOOKUP(A10771,Questionnaire!A:KQ,88,FALSE)),"#",VLOOKUP(A10771,Questionnaire!A:KQ,88,FALSE))</f>
        <v>#</v>
      </c>
    </row>
    <row r="10772" spans="1:2">
      <c r="A10772" t="s">
        <v>365</v>
      </c>
      <c r="B10772" t="str">
        <f>IF(ISBLANK(VLOOKUP(A10772,Questionnaire!A:KQ,88,FALSE)),"#",VLOOKUP(A10772,Questionnaire!A:KQ,88,FALSE))</f>
        <v>#</v>
      </c>
    </row>
    <row r="10773" spans="1:2">
      <c r="A10773" t="s">
        <v>366</v>
      </c>
      <c r="B10773" t="str">
        <f>IF(ISBLANK(VLOOKUP(A10773,Questionnaire!A:KQ,88,FALSE)),"#",VLOOKUP(A10773,Questionnaire!A:KQ,88,FALSE))</f>
        <v>#</v>
      </c>
    </row>
    <row r="10774" spans="1:2">
      <c r="A10774" t="s">
        <v>371</v>
      </c>
      <c r="B10774" t="str">
        <f>IF(ISBLANK(VLOOKUP(A10774,Questionnaire!A:KQ,88,FALSE)),"#",VLOOKUP(A10774,Questionnaire!A:KQ,88,FALSE))</f>
        <v>#</v>
      </c>
    </row>
    <row r="10775" spans="1:2">
      <c r="A10775" t="s">
        <v>372</v>
      </c>
      <c r="B10775" t="str">
        <f>IF(ISBLANK(VLOOKUP(A10775,Questionnaire!A:KQ,88,FALSE)),"#",VLOOKUP(A10775,Questionnaire!A:KQ,88,FALSE))</f>
        <v>#</v>
      </c>
    </row>
    <row r="10776" spans="1:2">
      <c r="A10776" t="s">
        <v>373</v>
      </c>
      <c r="B10776" t="str">
        <f>IF(ISBLANK(VLOOKUP(A10776,Questionnaire!A:KQ,88,FALSE)),"#",VLOOKUP(A10776,Questionnaire!A:KQ,88,FALSE))</f>
        <v>#</v>
      </c>
    </row>
    <row r="10777" spans="1:2">
      <c r="A10777" t="s">
        <v>374</v>
      </c>
      <c r="B10777" t="str">
        <f>IF(ISBLANK(VLOOKUP(A10777,Questionnaire!A:KQ,88,FALSE)),"#",VLOOKUP(A10777,Questionnaire!A:KQ,88,FALSE))</f>
        <v>#</v>
      </c>
    </row>
    <row r="10778" spans="1:2">
      <c r="A10778" t="s">
        <v>377</v>
      </c>
      <c r="B10778" t="str">
        <f>IF(ISBLANK(VLOOKUP(A10778,Questionnaire!A:KQ,88,FALSE)),"#",VLOOKUP(A10778,Questionnaire!A:KQ,88,FALSE))</f>
        <v>#</v>
      </c>
    </row>
    <row r="10779" spans="1:2">
      <c r="A10779" t="s">
        <v>379</v>
      </c>
      <c r="B10779" t="str">
        <f>IF(ISBLANK(VLOOKUP(A10779,Questionnaire!A:KQ,88,FALSE)),"#",VLOOKUP(A10779,Questionnaire!A:KQ,88,FALSE))</f>
        <v>#</v>
      </c>
    </row>
    <row r="10780" spans="1:2">
      <c r="A10780" t="s">
        <v>380</v>
      </c>
      <c r="B10780" t="str">
        <f>IF(ISBLANK(VLOOKUP(A10780,Questionnaire!A:KQ,88,FALSE)),"#",VLOOKUP(A10780,Questionnaire!A:KQ,88,FALSE))</f>
        <v>#</v>
      </c>
    </row>
    <row r="10781" spans="1:2">
      <c r="A10781" t="s">
        <v>381</v>
      </c>
      <c r="B10781" t="str">
        <f>IF(ISBLANK(VLOOKUP(A10781,Questionnaire!A:KQ,88,FALSE)),"#",VLOOKUP(A10781,Questionnaire!A:KQ,88,FALSE))</f>
        <v>#</v>
      </c>
    </row>
    <row r="10782" spans="1:2">
      <c r="A10782" t="s">
        <v>382</v>
      </c>
      <c r="B10782" t="str">
        <f>IF(ISBLANK(VLOOKUP(A10782,Questionnaire!A:KQ,88,FALSE)),"#",VLOOKUP(A10782,Questionnaire!A:KQ,88,FALSE))</f>
        <v>#</v>
      </c>
    </row>
    <row r="10783" spans="1:2">
      <c r="A10783" t="s">
        <v>384</v>
      </c>
      <c r="B10783" t="str">
        <f>IF(ISBLANK(VLOOKUP(A10783,Questionnaire!A:KQ,88,FALSE)),"#",VLOOKUP(A10783,Questionnaire!A:KQ,88,FALSE))</f>
        <v>#</v>
      </c>
    </row>
    <row r="10784" spans="1:2">
      <c r="A10784" t="s">
        <v>387</v>
      </c>
      <c r="B10784" t="str">
        <f>IF(ISBLANK(VLOOKUP(A10784,Questionnaire!A:KQ,88,FALSE)),"#",VLOOKUP(A10784,Questionnaire!A:KQ,88,FALSE))</f>
        <v>#</v>
      </c>
    </row>
    <row r="10785" spans="1:2">
      <c r="A10785" t="s">
        <v>391</v>
      </c>
      <c r="B10785" t="str">
        <f>IF(ISBLANK(VLOOKUP(A10785,Questionnaire!A:KQ,88,FALSE)),"#",VLOOKUP(A10785,Questionnaire!A:KQ,88,FALSE))</f>
        <v>#</v>
      </c>
    </row>
    <row r="10786" spans="1:2">
      <c r="A10786" t="s">
        <v>393</v>
      </c>
      <c r="B10786" t="str">
        <f>IF(ISBLANK(VLOOKUP(A10786,Questionnaire!A:KQ,88,FALSE)),"#",VLOOKUP(A10786,Questionnaire!A:KQ,88,FALSE))</f>
        <v>#</v>
      </c>
    </row>
    <row r="10787" spans="1:2">
      <c r="A10787" t="s">
        <v>395</v>
      </c>
      <c r="B10787" t="str">
        <f>IF(ISBLANK(VLOOKUP(A10787,Questionnaire!A:KQ,88,FALSE)),"#",VLOOKUP(A10787,Questionnaire!A:KQ,88,FALSE))</f>
        <v>#</v>
      </c>
    </row>
    <row r="10788" spans="1:2">
      <c r="A10788" t="s">
        <v>398</v>
      </c>
      <c r="B10788" t="str">
        <f>IF(ISBLANK(VLOOKUP(A10788,Questionnaire!A:KQ,88,FALSE)),"#",VLOOKUP(A10788,Questionnaire!A:KQ,88,FALSE))</f>
        <v>#</v>
      </c>
    </row>
    <row r="10789" spans="1:2">
      <c r="A10789" t="s">
        <v>402</v>
      </c>
      <c r="B10789" t="str">
        <f>IF(ISBLANK(VLOOKUP(A10789,Questionnaire!A:KQ,88,FALSE)),"#",VLOOKUP(A10789,Questionnaire!A:KQ,88,FALSE))</f>
        <v>#</v>
      </c>
    </row>
    <row r="10790" spans="1:2">
      <c r="A10790" t="s">
        <v>405</v>
      </c>
      <c r="B10790" t="str">
        <f>IF(ISBLANK(VLOOKUP(A10790,Questionnaire!A:KQ,88,FALSE)),"#",VLOOKUP(A10790,Questionnaire!A:KQ,88,FALSE))</f>
        <v>#</v>
      </c>
    </row>
    <row r="10791" spans="1:2">
      <c r="A10791" t="s">
        <v>409</v>
      </c>
      <c r="B10791" t="str">
        <f>IF(ISBLANK(VLOOKUP(A10791,Questionnaire!A:KQ,88,FALSE)),"#",VLOOKUP(A10791,Questionnaire!A:KQ,88,FALSE))</f>
        <v>#</v>
      </c>
    </row>
    <row r="10792" spans="1:2">
      <c r="A10792" t="s">
        <v>412</v>
      </c>
      <c r="B10792" t="str">
        <f>IF(ISBLANK(VLOOKUP(A10792,Questionnaire!A:KQ,88,FALSE)),"#",VLOOKUP(A10792,Questionnaire!A:KQ,88,FALSE))</f>
        <v>#</v>
      </c>
    </row>
    <row r="10793" spans="1:2">
      <c r="A10793" t="s">
        <v>415</v>
      </c>
      <c r="B10793" t="str">
        <f>IF(ISBLANK(VLOOKUP(A10793,Questionnaire!A:KQ,88,FALSE)),"#",VLOOKUP(A10793,Questionnaire!A:KQ,88,FALSE))</f>
        <v>#</v>
      </c>
    </row>
    <row r="10794" spans="1:2">
      <c r="A10794" t="s">
        <v>418</v>
      </c>
      <c r="B10794" t="str">
        <f>IF(ISBLANK(VLOOKUP(A10794,Questionnaire!A:KQ,88,FALSE)),"#",VLOOKUP(A10794,Questionnaire!A:KQ,88,FALSE))</f>
        <v>#</v>
      </c>
    </row>
    <row r="10795" spans="1:2">
      <c r="A10795" t="s">
        <v>421</v>
      </c>
      <c r="B10795" t="str">
        <f>IF(ISBLANK(VLOOKUP(A10795,Questionnaire!A:KQ,88,FALSE)),"#",VLOOKUP(A10795,Questionnaire!A:KQ,88,FALSE))</f>
        <v>#</v>
      </c>
    </row>
    <row r="10796" spans="1:2">
      <c r="A10796" t="s">
        <v>424</v>
      </c>
      <c r="B10796" t="str">
        <f>IF(ISBLANK(VLOOKUP(A10796,Questionnaire!A:KQ,88,FALSE)),"#",VLOOKUP(A10796,Questionnaire!A:KQ,88,FALSE))</f>
        <v>#</v>
      </c>
    </row>
    <row r="10797" spans="1:2">
      <c r="A10797" t="s">
        <v>429</v>
      </c>
      <c r="B10797" t="str">
        <f>IF(ISBLANK(VLOOKUP(A10797,Questionnaire!A:KQ,88,FALSE)),"#",VLOOKUP(A10797,Questionnaire!A:KQ,88,FALSE))</f>
        <v>#</v>
      </c>
    </row>
    <row r="10798" spans="1:2">
      <c r="A10798" t="s">
        <v>432</v>
      </c>
      <c r="B10798" t="str">
        <f>IF(ISBLANK(VLOOKUP(A10798,Questionnaire!A:KQ,88,FALSE)),"#",VLOOKUP(A10798,Questionnaire!A:KQ,88,FALSE))</f>
        <v>#</v>
      </c>
    </row>
    <row r="10799" spans="1:2">
      <c r="A10799" t="s">
        <v>435</v>
      </c>
      <c r="B10799" t="str">
        <f>IF(ISBLANK(VLOOKUP(A10799,Questionnaire!A:KQ,88,FALSE)),"#",VLOOKUP(A10799,Questionnaire!A:KQ,88,FALSE))</f>
        <v>#</v>
      </c>
    </row>
    <row r="10800" spans="1:2">
      <c r="A10800" t="s">
        <v>437</v>
      </c>
      <c r="B10800" t="str">
        <f>IF(ISBLANK(VLOOKUP(A10800,Questionnaire!A:KQ,88,FALSE)),"#",VLOOKUP(A10800,Questionnaire!A:KQ,88,FALSE))</f>
        <v>#</v>
      </c>
    </row>
    <row r="10801" spans="1:3">
      <c r="A10801" t="s">
        <v>439</v>
      </c>
      <c r="B10801" t="str">
        <f>IF(ISBLANK(VLOOKUP(A10801,Questionnaire!A:KQ,88,FALSE)),"#",VLOOKUP(A10801,Questionnaire!A:KQ,88,FALSE))</f>
        <v>#</v>
      </c>
    </row>
    <row r="10802" spans="1:3">
      <c r="A10802" t="s">
        <v>442</v>
      </c>
      <c r="B10802" t="str">
        <f>IF(ISBLANK(VLOOKUP(A10802,Questionnaire!A:KQ,88,FALSE)),"#",VLOOKUP(A10802,Questionnaire!A:KQ,88,FALSE))</f>
        <v>#</v>
      </c>
    </row>
    <row r="10803" spans="1:3">
      <c r="A10803" t="s">
        <v>445</v>
      </c>
      <c r="B10803" t="str">
        <f>IF(ISBLANK(VLOOKUP(A10803,Questionnaire!A:KQ,88,FALSE)),"#",VLOOKUP(A10803,Questionnaire!A:KQ,88,FALSE))</f>
        <v>#</v>
      </c>
    </row>
    <row r="10804" spans="1:3">
      <c r="A10804" t="s">
        <v>448</v>
      </c>
      <c r="B10804" t="str">
        <f>IF(ISBLANK(VLOOKUP(A10804,Questionnaire!A:KQ,88,FALSE)),"#",VLOOKUP(A10804,Questionnaire!A:KQ,88,FALSE))</f>
        <v>#</v>
      </c>
    </row>
    <row r="10805" spans="1:3">
      <c r="A10805" t="s">
        <v>452</v>
      </c>
      <c r="B10805" t="str">
        <f>IF(ISBLANK(VLOOKUP(A10805,Questionnaire!A:KQ,88,FALSE)),"#",VLOOKUP(A10805,Questionnaire!A:KQ,88,FALSE))</f>
        <v>#</v>
      </c>
    </row>
    <row r="10806" spans="1:3">
      <c r="A10806" t="s">
        <v>455</v>
      </c>
      <c r="B10806" t="str">
        <f>IF(ISBLANK(VLOOKUP(A10806,Questionnaire!A:KQ,88,FALSE)),"#",VLOOKUP(A10806,Questionnaire!A:KQ,88,FALSE))</f>
        <v>#</v>
      </c>
    </row>
    <row r="10807" spans="1:3">
      <c r="A10807" t="s">
        <v>458</v>
      </c>
      <c r="B10807" t="str">
        <f>IF(ISBLANK(VLOOKUP(A10807,Questionnaire!A:KQ,88,FALSE)),"#",VLOOKUP(A10807,Questionnaire!A:KQ,88,FALSE))</f>
        <v>#</v>
      </c>
    </row>
    <row r="10808" spans="1:3">
      <c r="A10808" t="s">
        <v>461</v>
      </c>
      <c r="B10808" t="str">
        <f>IF(ISBLANK(VLOOKUP(A10808,Questionnaire!A:KQ,88,FALSE)),"#",VLOOKUP(A10808,Questionnaire!A:KQ,88,FALSE))</f>
        <v>#</v>
      </c>
    </row>
    <row r="10809" spans="1:3">
      <c r="A10809" t="s">
        <v>465</v>
      </c>
      <c r="B10809" t="str">
        <f>IF(ISBLANK(VLOOKUP(A10809,Questionnaire!A:KQ,88,FALSE)),"#",VLOOKUP(A10809,Questionnaire!A:KQ,88,FALSE))</f>
        <v>#</v>
      </c>
    </row>
    <row r="10810" spans="1:3">
      <c r="A10810" t="s">
        <v>467</v>
      </c>
      <c r="B10810" t="str">
        <f>IF(ISBLANK(VLOOKUP(A10810,Questionnaire!A:KQ,88,FALSE)),"#",VLOOKUP(A10810,Questionnaire!A:KQ,88,FALSE))</f>
        <v>#</v>
      </c>
    </row>
    <row r="10811" spans="1:3">
      <c r="A10811" t="s">
        <v>469</v>
      </c>
      <c r="B10811" t="str">
        <f>IF(ISBLANK(VLOOKUP(A10811,Questionnaire!A:KQ,88,FALSE)),"#",VLOOKUP(A10811,Questionnaire!A:KQ,88,FALSE))</f>
        <v>#</v>
      </c>
    </row>
    <row r="10812" spans="1:3">
      <c r="A10812" t="s">
        <v>471</v>
      </c>
      <c r="B10812" t="str">
        <f>IF(ISBLANK(VLOOKUP(A10812,Questionnaire!A:KQ,88,FALSE)),"#",VLOOKUP(A10812,Questionnaire!A:KQ,88,FALSE))</f>
        <v>#</v>
      </c>
    </row>
    <row r="10813" spans="1:3">
      <c r="A10813" t="s">
        <v>473</v>
      </c>
      <c r="B10813" t="str">
        <f>IF(ISBLANK(VLOOKUP(A10813,Questionnaire!A:KQ,88,FALSE)),"#",VLOOKUP(A10813,Questionnaire!A:KQ,88,FALSE))</f>
        <v>#</v>
      </c>
    </row>
    <row r="10814" spans="1:3">
      <c r="A10814" t="s">
        <v>475</v>
      </c>
      <c r="B10814" t="str">
        <f>IF(ISBLANK(VLOOKUP(A10814,Questionnaire!A:KQ,88,FALSE)),"#",VLOOKUP(A10814,Questionnaire!A:KQ,88,FALSE))</f>
        <v>#</v>
      </c>
    </row>
    <row r="10815" spans="1:3">
      <c r="A10815" t="s">
        <v>185</v>
      </c>
      <c r="B10815" t="str">
        <f>IF(ISBLANK(VLOOKUP(A10815,Questionnaire!A:KQ,89,FALSE)),"#",VLOOKUP(A10815,Questionnaire!A:KQ,89,FALSE))</f>
        <v>#</v>
      </c>
      <c r="C10815">
        <v>86</v>
      </c>
    </row>
    <row r="10816" spans="1:3">
      <c r="A10816" t="s">
        <v>187</v>
      </c>
      <c r="B10816" t="str">
        <f>IF(ISNA(VLOOKUP(VLOOKUP(A10816,Questionnaire!A:KQ,89,FALSE),'CORA Encoding'!D:E,2,FALSE)),"#",VLOOKUP(VLOOKUP(A10816,Questionnaire!A:KQ,89,FALSE),'CORA Encoding'!D:E,2,FALSE))</f>
        <v>#</v>
      </c>
    </row>
    <row r="10817" spans="1:2">
      <c r="A10817" t="s">
        <v>189</v>
      </c>
      <c r="B10817" t="str">
        <f>IF(ISNA(VLOOKUP(VLOOKUP(A10817,Questionnaire!A:KQ,89,FALSE),'CORA Encoding'!G:H,2,FALSE)),"#",VLOOKUP(VLOOKUP(A10817,Questionnaire!A:KQ,89,FALSE),'CORA Encoding'!G:H,2,FALSE))</f>
        <v>#</v>
      </c>
    </row>
    <row r="10818" spans="1:2">
      <c r="A10818" t="s">
        <v>191</v>
      </c>
      <c r="B10818" t="str">
        <f>IF(ISNA(VLOOKUP(VLOOKUP(A10818,Questionnaire!A:KQ,89,FALSE),'Country List'!E:F,2,FALSE)),"#",VLOOKUP(VLOOKUP(A10818,Questionnaire!A:KQ,89,FALSE),'Country List'!E:F,2,FALSE))</f>
        <v>#</v>
      </c>
    </row>
    <row r="10819" spans="1:2">
      <c r="A10819" t="s">
        <v>193</v>
      </c>
      <c r="B10819" t="str">
        <f>IF(ISNA(VLOOKUP(VLOOKUP(A10819,Questionnaire!A:KQ,89,FALSE),'Industry List'!B:C,2,FALSE)),"#",VLOOKUP(VLOOKUP(A10819,Questionnaire!A:KQ,89,FALSE),'Industry List'!B:C,2,FALSE))</f>
        <v>#</v>
      </c>
    </row>
    <row r="10820" spans="1:2">
      <c r="A10820" t="s">
        <v>197</v>
      </c>
      <c r="B10820" t="str">
        <f>IF(ISBLANK(VLOOKUP(A10820,Questionnaire!A:KQ,89,FALSE)),"#",VLOOKUP(A10820,Questionnaire!A:KQ,89,FALSE))</f>
        <v>#</v>
      </c>
    </row>
    <row r="10821" spans="1:2">
      <c r="A10821" t="s">
        <v>201</v>
      </c>
      <c r="B10821" t="str">
        <f>IF(ISBLANK(VLOOKUP(A10821,Questionnaire!A:KQ,89,FALSE)),"#",VLOOKUP(A10821,Questionnaire!A:KQ,89,FALSE))</f>
        <v>#</v>
      </c>
    </row>
    <row r="10822" spans="1:2">
      <c r="A10822" t="s">
        <v>203</v>
      </c>
      <c r="B10822" t="str">
        <f>IF(ISNA(VLOOKUP(VLOOKUP(A10822,Questionnaire!A:KQ,89,FALSE),'CORA Encoding'!J:K,2,FALSE)),"#",VLOOKUP(VLOOKUP(A10822,Questionnaire!A:KQ,89,FALSE),'CORA Encoding'!J:K,2,FALSE))</f>
        <v>#</v>
      </c>
    </row>
    <row r="10823" spans="1:2">
      <c r="A10823" t="s">
        <v>208</v>
      </c>
      <c r="B10823" t="str">
        <f>IF(ISBLANK(VLOOKUP(A10823,Questionnaire!A:KQ,89,FALSE)),"#",VLOOKUP(A10823,Questionnaire!A:KQ,89,FALSE))</f>
        <v>#</v>
      </c>
    </row>
    <row r="10824" spans="1:2">
      <c r="A10824" t="s">
        <v>213</v>
      </c>
      <c r="B10824" t="str">
        <f>IF(ISBLANK(VLOOKUP(A10824,Questionnaire!A:KQ,89,FALSE)),"#",VLOOKUP(A10824,Questionnaire!A:KQ,89,FALSE))</f>
        <v>#</v>
      </c>
    </row>
    <row r="10825" spans="1:2">
      <c r="A10825" t="s">
        <v>215</v>
      </c>
      <c r="B10825" t="str">
        <f>IF(ISBLANK(VLOOKUP(A10825,Questionnaire!A:KQ,89,FALSE)),"#",VLOOKUP(A10825,Questionnaire!A:KQ,89,FALSE))</f>
        <v>#</v>
      </c>
    </row>
    <row r="10826" spans="1:2">
      <c r="A10826" t="s">
        <v>217</v>
      </c>
      <c r="B10826" t="str">
        <f>IF(ISBLANK(VLOOKUP(A10826,Questionnaire!A:KQ,89,FALSE)),"#",VLOOKUP(A10826,Questionnaire!A:KQ,89,FALSE))</f>
        <v>#</v>
      </c>
    </row>
    <row r="10827" spans="1:2">
      <c r="A10827" t="s">
        <v>219</v>
      </c>
      <c r="B10827" t="str">
        <f>IF(ISBLANK(VLOOKUP(A10827,Questionnaire!A:KQ,89,FALSE)),"#",VLOOKUP(A10827,Questionnaire!A:KQ,89,FALSE))</f>
        <v>#</v>
      </c>
    </row>
    <row r="10828" spans="1:2">
      <c r="A10828" t="s">
        <v>221</v>
      </c>
      <c r="B10828" t="str">
        <f>IF(ISBLANK(VLOOKUP(A10828,Questionnaire!A:KQ,89,FALSE)),"#",VLOOKUP(A10828,Questionnaire!A:KQ,89,FALSE))</f>
        <v>#</v>
      </c>
    </row>
    <row r="10829" spans="1:2">
      <c r="A10829" t="s">
        <v>223</v>
      </c>
      <c r="B10829" t="str">
        <f>IF(ISBLANK(VLOOKUP(A10829,Questionnaire!A:KQ,89,FALSE)),"#",VLOOKUP(A10829,Questionnaire!A:KQ,89,FALSE))</f>
        <v>#</v>
      </c>
    </row>
    <row r="10830" spans="1:2">
      <c r="A10830" t="s">
        <v>225</v>
      </c>
      <c r="B10830" t="str">
        <f>IF(ISBLANK(VLOOKUP(A10830,Questionnaire!A:KQ,89,FALSE)),"#",VLOOKUP(A10830,Questionnaire!A:KQ,89,FALSE))</f>
        <v>#</v>
      </c>
    </row>
    <row r="10831" spans="1:2">
      <c r="A10831" t="s">
        <v>227</v>
      </c>
      <c r="B10831" t="str">
        <f>IF(ISBLANK(VLOOKUP(A10831,Questionnaire!A:KQ,89,FALSE)),"#",VLOOKUP(A10831,Questionnaire!A:KQ,89,FALSE))</f>
        <v>#</v>
      </c>
    </row>
    <row r="10832" spans="1:2">
      <c r="A10832" t="s">
        <v>229</v>
      </c>
      <c r="B10832" t="str">
        <f>IF(ISBLANK(VLOOKUP(A10832,Questionnaire!A:KQ,89,FALSE)),"#",VLOOKUP(A10832,Questionnaire!A:KQ,89,FALSE))</f>
        <v>#</v>
      </c>
    </row>
    <row r="10833" spans="1:2">
      <c r="A10833" t="s">
        <v>231</v>
      </c>
      <c r="B10833" t="str">
        <f>IF(ISBLANK(VLOOKUP(A10833,Questionnaire!A:KQ,89,FALSE)),"#",VLOOKUP(A10833,Questionnaire!A:KQ,89,FALSE))</f>
        <v>#</v>
      </c>
    </row>
    <row r="10834" spans="1:2">
      <c r="A10834" t="s">
        <v>233</v>
      </c>
      <c r="B10834" t="str">
        <f>IF(ISBLANK(VLOOKUP(A10834,Questionnaire!A:KQ,89,FALSE)),"#",VLOOKUP(A10834,Questionnaire!A:KQ,89,FALSE))</f>
        <v>#</v>
      </c>
    </row>
    <row r="10835" spans="1:2">
      <c r="A10835" t="s">
        <v>235</v>
      </c>
      <c r="B10835" t="str">
        <f>IF(ISBLANK(VLOOKUP(A10835,Questionnaire!A:KQ,89,FALSE)),"#",VLOOKUP(A10835,Questionnaire!A:KQ,89,FALSE))</f>
        <v>#</v>
      </c>
    </row>
    <row r="10836" spans="1:2">
      <c r="A10836" t="s">
        <v>237</v>
      </c>
      <c r="B10836" t="str">
        <f>IF(ISBLANK(VLOOKUP(A10836,Questionnaire!A:KQ,89,FALSE)),"#",VLOOKUP(A10836,Questionnaire!A:KQ,89,FALSE))</f>
        <v>#</v>
      </c>
    </row>
    <row r="10837" spans="1:2">
      <c r="A10837" t="s">
        <v>239</v>
      </c>
      <c r="B10837" t="str">
        <f>IF(ISBLANK(VLOOKUP(A10837,Questionnaire!A:KQ,89,FALSE)),"#",VLOOKUP(A10837,Questionnaire!A:KQ,89,FALSE))</f>
        <v>#</v>
      </c>
    </row>
    <row r="10838" spans="1:2">
      <c r="A10838" t="s">
        <v>242</v>
      </c>
      <c r="B10838" t="str">
        <f>IF(ISBLANK(VLOOKUP(A10838,Questionnaire!A:KQ,89,FALSE)),"#",VLOOKUP(A10838,Questionnaire!A:KQ,89,FALSE))</f>
        <v>#</v>
      </c>
    </row>
    <row r="10839" spans="1:2">
      <c r="A10839" t="s">
        <v>245</v>
      </c>
      <c r="B10839" t="str">
        <f>IF(ISBLANK(VLOOKUP(A10839,Questionnaire!A:KQ,89,FALSE)),"#",VLOOKUP(A10839,Questionnaire!A:KQ,89,FALSE))</f>
        <v>#</v>
      </c>
    </row>
    <row r="10840" spans="1:2">
      <c r="A10840" t="s">
        <v>247</v>
      </c>
      <c r="B10840" t="str">
        <f>IF(ISBLANK(VLOOKUP(A10840,Questionnaire!A:KQ,89,FALSE)),"#",VLOOKUP(A10840,Questionnaire!A:KQ,89,FALSE))</f>
        <v>#</v>
      </c>
    </row>
    <row r="10841" spans="1:2">
      <c r="A10841" t="s">
        <v>249</v>
      </c>
      <c r="B10841" t="str">
        <f>IF(ISBLANK(VLOOKUP(A10841,Questionnaire!A:KQ,89,FALSE)),"#",VLOOKUP(A10841,Questionnaire!A:KQ,89,FALSE))</f>
        <v>#</v>
      </c>
    </row>
    <row r="10842" spans="1:2">
      <c r="A10842" t="s">
        <v>250</v>
      </c>
      <c r="B10842" t="str">
        <f>IF(ISBLANK(VLOOKUP(A10842,Questionnaire!A:KQ,89,FALSE)),"#",VLOOKUP(A10842,Questionnaire!A:KQ,89,FALSE))</f>
        <v>#</v>
      </c>
    </row>
    <row r="10843" spans="1:2">
      <c r="A10843" t="s">
        <v>252</v>
      </c>
      <c r="B10843" t="str">
        <f>IF(ISBLANK(VLOOKUP(A10843,Questionnaire!A:KQ,89,FALSE)),"#",VLOOKUP(A10843,Questionnaire!A:KQ,89,FALSE))</f>
        <v>#</v>
      </c>
    </row>
    <row r="10844" spans="1:2">
      <c r="A10844" t="s">
        <v>255</v>
      </c>
      <c r="B10844" t="str">
        <f>IF(ISBLANK(VLOOKUP(A10844,Questionnaire!A:KQ,89,FALSE)),"#",VLOOKUP(A10844,Questionnaire!A:KQ,89,FALSE))</f>
        <v>#</v>
      </c>
    </row>
    <row r="10845" spans="1:2">
      <c r="A10845" t="s">
        <v>258</v>
      </c>
      <c r="B10845" t="str">
        <f>IF(ISNA(VLOOKUP(VLOOKUP(A10845,Questionnaire!A:KQ,89,FALSE),'CORA Encoding'!M:N,2,FALSE)),"#",VLOOKUP(VLOOKUP(A10845,Questionnaire!A:KQ,89,FALSE),'CORA Encoding'!M:N,2,FALSE))</f>
        <v>#</v>
      </c>
    </row>
    <row r="10846" spans="1:2">
      <c r="A10846" t="s">
        <v>261</v>
      </c>
      <c r="B10846" t="str">
        <f>IF(ISBLANK(VLOOKUP(A10846,Questionnaire!A:KQ,89,FALSE)),"#",VLOOKUP(A10846,Questionnaire!A:KQ,89,FALSE))</f>
        <v>#</v>
      </c>
    </row>
    <row r="10847" spans="1:2">
      <c r="A10847" t="s">
        <v>263</v>
      </c>
      <c r="B10847" t="str">
        <f>IF(ISBLANK(VLOOKUP(A10847,Questionnaire!A:KQ,89,FALSE)),"#",VLOOKUP(A10847,Questionnaire!A:KQ,89,FALSE))</f>
        <v>#</v>
      </c>
    </row>
    <row r="10848" spans="1:2">
      <c r="A10848" t="s">
        <v>265</v>
      </c>
      <c r="B10848" t="str">
        <f>IF(ISBLANK(VLOOKUP(A10848,Questionnaire!A:KQ,89,FALSE)),"#",VLOOKUP(A10848,Questionnaire!A:KQ,89,FALSE))</f>
        <v>#</v>
      </c>
    </row>
    <row r="10849" spans="1:2">
      <c r="A10849" t="s">
        <v>267</v>
      </c>
      <c r="B10849" t="str">
        <f>IF(ISBLANK(VLOOKUP(A10849,Questionnaire!A:KQ,89,FALSE)),"#",VLOOKUP(A10849,Questionnaire!A:KQ,89,FALSE))</f>
        <v>#</v>
      </c>
    </row>
    <row r="10850" spans="1:2">
      <c r="A10850" t="s">
        <v>269</v>
      </c>
      <c r="B10850" t="str">
        <f>IF(ISBLANK(VLOOKUP(A10850,Questionnaire!A:KQ,89,FALSE)),"#",VLOOKUP(A10850,Questionnaire!A:KQ,89,FALSE))</f>
        <v>#</v>
      </c>
    </row>
    <row r="10851" spans="1:2">
      <c r="A10851" t="s">
        <v>274</v>
      </c>
      <c r="B10851" t="str">
        <f>IF(ISBLANK(VLOOKUP(A10851,Questionnaire!A:KQ,89,FALSE)),"#",VLOOKUP(A10851,Questionnaire!A:KQ,89,FALSE))</f>
        <v>#</v>
      </c>
    </row>
    <row r="10852" spans="1:2">
      <c r="A10852" t="s">
        <v>276</v>
      </c>
      <c r="B10852" t="str">
        <f>IF(ISBLANK(VLOOKUP(A10852,Questionnaire!A:KQ,89,FALSE)),"#",VLOOKUP(A10852,Questionnaire!A:KQ,89,FALSE))</f>
        <v>#</v>
      </c>
    </row>
    <row r="10853" spans="1:2">
      <c r="A10853" t="s">
        <v>278</v>
      </c>
      <c r="B10853" t="str">
        <f>IF(ISBLANK(VLOOKUP(A10853,Questionnaire!A:KQ,89,FALSE)),"#",VLOOKUP(A10853,Questionnaire!A:KQ,89,FALSE))</f>
        <v>#</v>
      </c>
    </row>
    <row r="10854" spans="1:2">
      <c r="A10854" t="s">
        <v>280</v>
      </c>
      <c r="B10854" t="str">
        <f>IF(ISBLANK(VLOOKUP(A10854,Questionnaire!A:KQ,89,FALSE)),"#",VLOOKUP(A10854,Questionnaire!A:KQ,89,FALSE))</f>
        <v>#</v>
      </c>
    </row>
    <row r="10855" spans="1:2">
      <c r="A10855" t="s">
        <v>282</v>
      </c>
      <c r="B10855" t="str">
        <f>IF(ISBLANK(VLOOKUP(A10855,Questionnaire!A:KQ,89,FALSE)),"#",VLOOKUP(A10855,Questionnaire!A:KQ,89,FALSE))</f>
        <v>#</v>
      </c>
    </row>
    <row r="10856" spans="1:2">
      <c r="A10856" t="s">
        <v>286</v>
      </c>
      <c r="B10856" t="str">
        <f>IF(ISBLANK(VLOOKUP(A10856,Questionnaire!A:KQ,89,FALSE)),"#",VLOOKUP(A10856,Questionnaire!A:KQ,89,FALSE))</f>
        <v>#</v>
      </c>
    </row>
    <row r="10857" spans="1:2">
      <c r="A10857" t="s">
        <v>288</v>
      </c>
      <c r="B10857" t="str">
        <f>IF(ISBLANK(VLOOKUP(A10857,Questionnaire!A:KQ,89,FALSE)),"#",VLOOKUP(A10857,Questionnaire!A:KQ,89,FALSE))</f>
        <v>#</v>
      </c>
    </row>
    <row r="10858" spans="1:2">
      <c r="A10858" t="s">
        <v>290</v>
      </c>
      <c r="B10858" t="str">
        <f>IF(ISBLANK(VLOOKUP(A10858,Questionnaire!A:KQ,89,FALSE)),"#",VLOOKUP(A10858,Questionnaire!A:KQ,89,FALSE))</f>
        <v>#</v>
      </c>
    </row>
    <row r="10859" spans="1:2">
      <c r="A10859" t="s">
        <v>292</v>
      </c>
      <c r="B10859" t="str">
        <f>IF(ISBLANK(VLOOKUP(A10859,Questionnaire!A:KQ,89,FALSE)),"#",VLOOKUP(A10859,Questionnaire!A:KQ,89,FALSE))</f>
        <v>#</v>
      </c>
    </row>
    <row r="10860" spans="1:2">
      <c r="A10860" t="s">
        <v>294</v>
      </c>
      <c r="B10860" t="str">
        <f>IF(ISBLANK(VLOOKUP(A10860,Questionnaire!A:KQ,89,FALSE)),"#",VLOOKUP(A10860,Questionnaire!A:KQ,89,FALSE))</f>
        <v>#</v>
      </c>
    </row>
    <row r="10861" spans="1:2">
      <c r="A10861" t="s">
        <v>296</v>
      </c>
      <c r="B10861" t="str">
        <f>IF(ISBLANK(VLOOKUP(A10861,Questionnaire!A:KQ,89,FALSE)),"#",VLOOKUP(A10861,Questionnaire!A:KQ,89,FALSE))</f>
        <v>#</v>
      </c>
    </row>
    <row r="10862" spans="1:2">
      <c r="A10862" t="s">
        <v>301</v>
      </c>
      <c r="B10862" t="str">
        <f>IF(ISBLANK(VLOOKUP(A10862,Questionnaire!A:KQ,89,FALSE)),"#",VLOOKUP(A10862,Questionnaire!A:KQ,89,FALSE))</f>
        <v>#</v>
      </c>
    </row>
    <row r="10863" spans="1:2">
      <c r="A10863" t="s">
        <v>303</v>
      </c>
      <c r="B10863" t="str">
        <f>IF(ISBLANK(VLOOKUP(A10863,Questionnaire!A:KQ,89,FALSE)),"#",VLOOKUP(A10863,Questionnaire!A:KQ,89,FALSE))</f>
        <v>#</v>
      </c>
    </row>
    <row r="10864" spans="1:2">
      <c r="A10864" t="s">
        <v>305</v>
      </c>
      <c r="B10864" t="str">
        <f>IF(ISBLANK(VLOOKUP(A10864,Questionnaire!A:KQ,89,FALSE)),"#",VLOOKUP(A10864,Questionnaire!A:KQ,89,FALSE))</f>
        <v>#</v>
      </c>
    </row>
    <row r="10865" spans="1:2">
      <c r="A10865" t="s">
        <v>307</v>
      </c>
      <c r="B10865" t="str">
        <f>IF(ISBLANK(VLOOKUP(A10865,Questionnaire!A:KQ,89,FALSE)),"#",VLOOKUP(A10865,Questionnaire!A:KQ,89,FALSE))</f>
        <v>#</v>
      </c>
    </row>
    <row r="10866" spans="1:2">
      <c r="A10866" t="s">
        <v>311</v>
      </c>
      <c r="B10866" t="str">
        <f>IF(ISBLANK(VLOOKUP(A10866,Questionnaire!A:KQ,89,FALSE)),"#",VLOOKUP(A10866,Questionnaire!A:KQ,89,FALSE))</f>
        <v>#</v>
      </c>
    </row>
    <row r="10867" spans="1:2">
      <c r="A10867" t="s">
        <v>313</v>
      </c>
      <c r="B10867" t="str">
        <f>IF(ISBLANK(VLOOKUP(A10867,Questionnaire!A:KQ,89,FALSE)),"#",VLOOKUP(A10867,Questionnaire!A:KQ,89,FALSE))</f>
        <v>#</v>
      </c>
    </row>
    <row r="10868" spans="1:2">
      <c r="A10868" t="s">
        <v>314</v>
      </c>
      <c r="B10868" t="str">
        <f>IF(ISBLANK(VLOOKUP(A10868,Questionnaire!A:KQ,89,FALSE)),"#",VLOOKUP(A10868,Questionnaire!A:KQ,89,FALSE))</f>
        <v>#</v>
      </c>
    </row>
    <row r="10869" spans="1:2">
      <c r="A10869" t="s">
        <v>315</v>
      </c>
      <c r="B10869" t="str">
        <f>IF(ISBLANK(VLOOKUP(A10869,Questionnaire!A:KQ,89,FALSE)),"#",VLOOKUP(A10869,Questionnaire!A:KQ,89,FALSE))</f>
        <v>#</v>
      </c>
    </row>
    <row r="10870" spans="1:2">
      <c r="A10870" t="s">
        <v>317</v>
      </c>
      <c r="B10870" t="str">
        <f>IF(ISBLANK(VLOOKUP(A10870,Questionnaire!A:KQ,89,FALSE)),"#",VLOOKUP(A10870,Questionnaire!A:KQ,89,FALSE))</f>
        <v>#</v>
      </c>
    </row>
    <row r="10871" spans="1:2">
      <c r="A10871" t="s">
        <v>319</v>
      </c>
      <c r="B10871" t="str">
        <f>IF(ISBLANK(VLOOKUP(A10871,Questionnaire!A:KQ,89,FALSE)),"#",VLOOKUP(A10871,Questionnaire!A:KQ,89,FALSE))</f>
        <v>#</v>
      </c>
    </row>
    <row r="10872" spans="1:2">
      <c r="A10872" t="s">
        <v>322</v>
      </c>
      <c r="B10872" t="str">
        <f>IF(ISBLANK(VLOOKUP(A10872,Questionnaire!A:KQ,89,FALSE)),"#",VLOOKUP(A10872,Questionnaire!A:KQ,89,FALSE))</f>
        <v>#</v>
      </c>
    </row>
    <row r="10873" spans="1:2">
      <c r="A10873" t="s">
        <v>326</v>
      </c>
      <c r="B10873" t="str">
        <f>IF(ISBLANK(VLOOKUP(A10873,Questionnaire!A:KQ,89,FALSE)),"#",VLOOKUP(A10873,Questionnaire!A:KQ,89,FALSE))</f>
        <v>#</v>
      </c>
    </row>
    <row r="10874" spans="1:2">
      <c r="A10874" t="s">
        <v>328</v>
      </c>
      <c r="B10874" t="str">
        <f>IF(ISBLANK(VLOOKUP(A10874,Questionnaire!A:KQ,89,FALSE)),"#",VLOOKUP(A10874,Questionnaire!A:KQ,89,FALSE))</f>
        <v>#</v>
      </c>
    </row>
    <row r="10875" spans="1:2">
      <c r="A10875" t="s">
        <v>332</v>
      </c>
      <c r="B10875" t="str">
        <f>IF(ISBLANK(VLOOKUP(A10875,Questionnaire!A:KQ,89,FALSE)),"#",VLOOKUP(A10875,Questionnaire!A:KQ,89,FALSE))</f>
        <v>#</v>
      </c>
    </row>
    <row r="10876" spans="1:2">
      <c r="A10876" t="s">
        <v>333</v>
      </c>
      <c r="B10876" t="str">
        <f>IF(ISBLANK(VLOOKUP(A10876,Questionnaire!A:KQ,89,FALSE)),"#",VLOOKUP(A10876,Questionnaire!A:KQ,89,FALSE))</f>
        <v>#</v>
      </c>
    </row>
    <row r="10877" spans="1:2">
      <c r="A10877" t="s">
        <v>334</v>
      </c>
      <c r="B10877" t="str">
        <f>IF(ISBLANK(VLOOKUP(A10877,Questionnaire!A:KQ,89,FALSE)),"#",VLOOKUP(A10877,Questionnaire!A:KQ,89,FALSE))</f>
        <v>#</v>
      </c>
    </row>
    <row r="10878" spans="1:2">
      <c r="A10878" t="s">
        <v>335</v>
      </c>
      <c r="B10878" t="str">
        <f>IF(ISBLANK(VLOOKUP(A10878,Questionnaire!A:KQ,89,FALSE)),"#",VLOOKUP(A10878,Questionnaire!A:KQ,89,FALSE))</f>
        <v>#</v>
      </c>
    </row>
    <row r="10879" spans="1:2">
      <c r="A10879" t="s">
        <v>336</v>
      </c>
      <c r="B10879" t="str">
        <f>IF(ISBLANK(VLOOKUP(A10879,Questionnaire!A:KQ,89,FALSE)),"#",VLOOKUP(A10879,Questionnaire!A:KQ,89,FALSE))</f>
        <v>#</v>
      </c>
    </row>
    <row r="10880" spans="1:2">
      <c r="A10880" t="s">
        <v>337</v>
      </c>
      <c r="B10880" t="str">
        <f>IF(ISBLANK(VLOOKUP(A10880,Questionnaire!A:KQ,89,FALSE)),"#",VLOOKUP(A10880,Questionnaire!A:KQ,89,FALSE))</f>
        <v>#</v>
      </c>
    </row>
    <row r="10881" spans="1:2">
      <c r="A10881" t="s">
        <v>338</v>
      </c>
      <c r="B10881" t="str">
        <f>IF(ISBLANK(VLOOKUP(A10881,Questionnaire!A:KQ,89,FALSE)),"#",VLOOKUP(A10881,Questionnaire!A:KQ,89,FALSE))</f>
        <v>#</v>
      </c>
    </row>
    <row r="10882" spans="1:2">
      <c r="A10882" t="s">
        <v>339</v>
      </c>
      <c r="B10882" t="str">
        <f>IF(ISBLANK(VLOOKUP(A10882,Questionnaire!A:KQ,89,FALSE)),"#",VLOOKUP(A10882,Questionnaire!A:KQ,89,FALSE))</f>
        <v>#</v>
      </c>
    </row>
    <row r="10883" spans="1:2">
      <c r="A10883" t="s">
        <v>340</v>
      </c>
      <c r="B10883" t="str">
        <f>IF(ISBLANK(VLOOKUP(A10883,Questionnaire!A:KQ,89,FALSE)),"#",VLOOKUP(A10883,Questionnaire!A:KQ,89,FALSE))</f>
        <v>#</v>
      </c>
    </row>
    <row r="10884" spans="1:2">
      <c r="A10884" t="s">
        <v>341</v>
      </c>
      <c r="B10884" t="str">
        <f>IF(ISBLANK(VLOOKUP(A10884,Questionnaire!A:KQ,89,FALSE)),"#",VLOOKUP(A10884,Questionnaire!A:KQ,89,FALSE))</f>
        <v>#</v>
      </c>
    </row>
    <row r="10885" spans="1:2">
      <c r="A10885" t="s">
        <v>342</v>
      </c>
      <c r="B10885" t="str">
        <f>IF(ISBLANK(VLOOKUP(A10885,Questionnaire!A:KQ,89,FALSE)),"#",VLOOKUP(A10885,Questionnaire!A:KQ,89,FALSE))</f>
        <v>#</v>
      </c>
    </row>
    <row r="10886" spans="1:2">
      <c r="A10886" t="s">
        <v>343</v>
      </c>
      <c r="B10886" t="str">
        <f>IF(ISBLANK(VLOOKUP(A10886,Questionnaire!A:KQ,89,FALSE)),"#",VLOOKUP(A10886,Questionnaire!A:KQ,89,FALSE))</f>
        <v>#</v>
      </c>
    </row>
    <row r="10887" spans="1:2">
      <c r="A10887" t="s">
        <v>344</v>
      </c>
      <c r="B10887" t="str">
        <f>IF(ISBLANK(VLOOKUP(A10887,Questionnaire!A:KQ,89,FALSE)),"#",VLOOKUP(A10887,Questionnaire!A:KQ,89,FALSE))</f>
        <v>#</v>
      </c>
    </row>
    <row r="10888" spans="1:2">
      <c r="A10888" t="s">
        <v>345</v>
      </c>
      <c r="B10888" t="str">
        <f>IF(ISBLANK(VLOOKUP(A10888,Questionnaire!A:KQ,89,FALSE)),"#",VLOOKUP(A10888,Questionnaire!A:KQ,89,FALSE))</f>
        <v>#</v>
      </c>
    </row>
    <row r="10889" spans="1:2">
      <c r="A10889" t="s">
        <v>348</v>
      </c>
      <c r="B10889" t="str">
        <f>IF(ISBLANK(VLOOKUP(A10889,Questionnaire!A:KQ,89,FALSE)),"#",VLOOKUP(A10889,Questionnaire!A:KQ,89,FALSE))</f>
        <v>#</v>
      </c>
    </row>
    <row r="10890" spans="1:2">
      <c r="A10890" t="s">
        <v>353</v>
      </c>
      <c r="B10890" t="str">
        <f>IF(ISBLANK(VLOOKUP(A10890,Questionnaire!A:KQ,89,FALSE)),"#",VLOOKUP(A10890,Questionnaire!A:KQ,89,FALSE))</f>
        <v>#</v>
      </c>
    </row>
    <row r="10891" spans="1:2">
      <c r="A10891" t="s">
        <v>354</v>
      </c>
      <c r="B10891" t="str">
        <f>IF(ISBLANK(VLOOKUP(A10891,Questionnaire!A:KQ,89,FALSE)),"#",VLOOKUP(A10891,Questionnaire!A:KQ,89,FALSE))</f>
        <v>#</v>
      </c>
    </row>
    <row r="10892" spans="1:2">
      <c r="A10892" t="s">
        <v>355</v>
      </c>
      <c r="B10892" t="str">
        <f>IF(ISBLANK(VLOOKUP(A10892,Questionnaire!A:KQ,89,FALSE)),"#",VLOOKUP(A10892,Questionnaire!A:KQ,89,FALSE))</f>
        <v>#</v>
      </c>
    </row>
    <row r="10893" spans="1:2">
      <c r="A10893" t="s">
        <v>356</v>
      </c>
      <c r="B10893" t="str">
        <f>IF(ISBLANK(VLOOKUP(A10893,Questionnaire!A:KQ,89,FALSE)),"#",VLOOKUP(A10893,Questionnaire!A:KQ,89,FALSE))</f>
        <v>#</v>
      </c>
    </row>
    <row r="10894" spans="1:2">
      <c r="A10894" t="s">
        <v>357</v>
      </c>
      <c r="B10894" t="str">
        <f>IF(ISBLANK(VLOOKUP(A10894,Questionnaire!A:KQ,89,FALSE)),"#",VLOOKUP(A10894,Questionnaire!A:KQ,89,FALSE))</f>
        <v>#</v>
      </c>
    </row>
    <row r="10895" spans="1:2">
      <c r="A10895" t="s">
        <v>360</v>
      </c>
      <c r="B10895" t="str">
        <f>IF(ISBLANK(VLOOKUP(A10895,Questionnaire!A:KQ,89,FALSE)),"#",VLOOKUP(A10895,Questionnaire!A:KQ,89,FALSE))</f>
        <v>#</v>
      </c>
    </row>
    <row r="10896" spans="1:2">
      <c r="A10896" t="s">
        <v>362</v>
      </c>
      <c r="B10896" t="str">
        <f>IF(ISBLANK(VLOOKUP(A10896,Questionnaire!A:KQ,89,FALSE)),"#",VLOOKUP(A10896,Questionnaire!A:KQ,89,FALSE))</f>
        <v>#</v>
      </c>
    </row>
    <row r="10897" spans="1:2">
      <c r="A10897" t="s">
        <v>363</v>
      </c>
      <c r="B10897" t="str">
        <f>IF(ISBLANK(VLOOKUP(A10897,Questionnaire!A:KQ,89,FALSE)),"#",VLOOKUP(A10897,Questionnaire!A:KQ,89,FALSE))</f>
        <v>#</v>
      </c>
    </row>
    <row r="10898" spans="1:2">
      <c r="A10898" t="s">
        <v>364</v>
      </c>
      <c r="B10898" t="str">
        <f>IF(ISBLANK(VLOOKUP(A10898,Questionnaire!A:KQ,89,FALSE)),"#",VLOOKUP(A10898,Questionnaire!A:KQ,89,FALSE))</f>
        <v>#</v>
      </c>
    </row>
    <row r="10899" spans="1:2">
      <c r="A10899" t="s">
        <v>365</v>
      </c>
      <c r="B10899" t="str">
        <f>IF(ISBLANK(VLOOKUP(A10899,Questionnaire!A:KQ,89,FALSE)),"#",VLOOKUP(A10899,Questionnaire!A:KQ,89,FALSE))</f>
        <v>#</v>
      </c>
    </row>
    <row r="10900" spans="1:2">
      <c r="A10900" t="s">
        <v>366</v>
      </c>
      <c r="B10900" t="str">
        <f>IF(ISBLANK(VLOOKUP(A10900,Questionnaire!A:KQ,89,FALSE)),"#",VLOOKUP(A10900,Questionnaire!A:KQ,89,FALSE))</f>
        <v>#</v>
      </c>
    </row>
    <row r="10901" spans="1:2">
      <c r="A10901" t="s">
        <v>371</v>
      </c>
      <c r="B10901" t="str">
        <f>IF(ISBLANK(VLOOKUP(A10901,Questionnaire!A:KQ,89,FALSE)),"#",VLOOKUP(A10901,Questionnaire!A:KQ,89,FALSE))</f>
        <v>#</v>
      </c>
    </row>
    <row r="10902" spans="1:2">
      <c r="A10902" t="s">
        <v>372</v>
      </c>
      <c r="B10902" t="str">
        <f>IF(ISBLANK(VLOOKUP(A10902,Questionnaire!A:KQ,89,FALSE)),"#",VLOOKUP(A10902,Questionnaire!A:KQ,89,FALSE))</f>
        <v>#</v>
      </c>
    </row>
    <row r="10903" spans="1:2">
      <c r="A10903" t="s">
        <v>373</v>
      </c>
      <c r="B10903" t="str">
        <f>IF(ISBLANK(VLOOKUP(A10903,Questionnaire!A:KQ,89,FALSE)),"#",VLOOKUP(A10903,Questionnaire!A:KQ,89,FALSE))</f>
        <v>#</v>
      </c>
    </row>
    <row r="10904" spans="1:2">
      <c r="A10904" t="s">
        <v>374</v>
      </c>
      <c r="B10904" t="str">
        <f>IF(ISBLANK(VLOOKUP(A10904,Questionnaire!A:KQ,89,FALSE)),"#",VLOOKUP(A10904,Questionnaire!A:KQ,89,FALSE))</f>
        <v>#</v>
      </c>
    </row>
    <row r="10905" spans="1:2">
      <c r="A10905" t="s">
        <v>377</v>
      </c>
      <c r="B10905" t="str">
        <f>IF(ISBLANK(VLOOKUP(A10905,Questionnaire!A:KQ,89,FALSE)),"#",VLOOKUP(A10905,Questionnaire!A:KQ,89,FALSE))</f>
        <v>#</v>
      </c>
    </row>
    <row r="10906" spans="1:2">
      <c r="A10906" t="s">
        <v>379</v>
      </c>
      <c r="B10906" t="str">
        <f>IF(ISBLANK(VLOOKUP(A10906,Questionnaire!A:KQ,89,FALSE)),"#",VLOOKUP(A10906,Questionnaire!A:KQ,89,FALSE))</f>
        <v>#</v>
      </c>
    </row>
    <row r="10907" spans="1:2">
      <c r="A10907" t="s">
        <v>380</v>
      </c>
      <c r="B10907" t="str">
        <f>IF(ISBLANK(VLOOKUP(A10907,Questionnaire!A:KQ,89,FALSE)),"#",VLOOKUP(A10907,Questionnaire!A:KQ,89,FALSE))</f>
        <v>#</v>
      </c>
    </row>
    <row r="10908" spans="1:2">
      <c r="A10908" t="s">
        <v>381</v>
      </c>
      <c r="B10908" t="str">
        <f>IF(ISBLANK(VLOOKUP(A10908,Questionnaire!A:KQ,89,FALSE)),"#",VLOOKUP(A10908,Questionnaire!A:KQ,89,FALSE))</f>
        <v>#</v>
      </c>
    </row>
    <row r="10909" spans="1:2">
      <c r="A10909" t="s">
        <v>382</v>
      </c>
      <c r="B10909" t="str">
        <f>IF(ISBLANK(VLOOKUP(A10909,Questionnaire!A:KQ,89,FALSE)),"#",VLOOKUP(A10909,Questionnaire!A:KQ,89,FALSE))</f>
        <v>#</v>
      </c>
    </row>
    <row r="10910" spans="1:2">
      <c r="A10910" t="s">
        <v>384</v>
      </c>
      <c r="B10910" t="str">
        <f>IF(ISBLANK(VLOOKUP(A10910,Questionnaire!A:KQ,89,FALSE)),"#",VLOOKUP(A10910,Questionnaire!A:KQ,89,FALSE))</f>
        <v>#</v>
      </c>
    </row>
    <row r="10911" spans="1:2">
      <c r="A10911" t="s">
        <v>387</v>
      </c>
      <c r="B10911" t="str">
        <f>IF(ISBLANK(VLOOKUP(A10911,Questionnaire!A:KQ,89,FALSE)),"#",VLOOKUP(A10911,Questionnaire!A:KQ,89,FALSE))</f>
        <v>#</v>
      </c>
    </row>
    <row r="10912" spans="1:2">
      <c r="A10912" t="s">
        <v>391</v>
      </c>
      <c r="B10912" t="str">
        <f>IF(ISBLANK(VLOOKUP(A10912,Questionnaire!A:KQ,89,FALSE)),"#",VLOOKUP(A10912,Questionnaire!A:KQ,89,FALSE))</f>
        <v>#</v>
      </c>
    </row>
    <row r="10913" spans="1:2">
      <c r="A10913" t="s">
        <v>393</v>
      </c>
      <c r="B10913" t="str">
        <f>IF(ISBLANK(VLOOKUP(A10913,Questionnaire!A:KQ,89,FALSE)),"#",VLOOKUP(A10913,Questionnaire!A:KQ,89,FALSE))</f>
        <v>#</v>
      </c>
    </row>
    <row r="10914" spans="1:2">
      <c r="A10914" t="s">
        <v>395</v>
      </c>
      <c r="B10914" t="str">
        <f>IF(ISBLANK(VLOOKUP(A10914,Questionnaire!A:KQ,89,FALSE)),"#",VLOOKUP(A10914,Questionnaire!A:KQ,89,FALSE))</f>
        <v>#</v>
      </c>
    </row>
    <row r="10915" spans="1:2">
      <c r="A10915" t="s">
        <v>398</v>
      </c>
      <c r="B10915" t="str">
        <f>IF(ISBLANK(VLOOKUP(A10915,Questionnaire!A:KQ,89,FALSE)),"#",VLOOKUP(A10915,Questionnaire!A:KQ,89,FALSE))</f>
        <v>#</v>
      </c>
    </row>
    <row r="10916" spans="1:2">
      <c r="A10916" t="s">
        <v>402</v>
      </c>
      <c r="B10916" t="str">
        <f>IF(ISBLANK(VLOOKUP(A10916,Questionnaire!A:KQ,89,FALSE)),"#",VLOOKUP(A10916,Questionnaire!A:KQ,89,FALSE))</f>
        <v>#</v>
      </c>
    </row>
    <row r="10917" spans="1:2">
      <c r="A10917" t="s">
        <v>405</v>
      </c>
      <c r="B10917" t="str">
        <f>IF(ISBLANK(VLOOKUP(A10917,Questionnaire!A:KQ,89,FALSE)),"#",VLOOKUP(A10917,Questionnaire!A:KQ,89,FALSE))</f>
        <v>#</v>
      </c>
    </row>
    <row r="10918" spans="1:2">
      <c r="A10918" t="s">
        <v>409</v>
      </c>
      <c r="B10918" t="str">
        <f>IF(ISBLANK(VLOOKUP(A10918,Questionnaire!A:KQ,89,FALSE)),"#",VLOOKUP(A10918,Questionnaire!A:KQ,89,FALSE))</f>
        <v>#</v>
      </c>
    </row>
    <row r="10919" spans="1:2">
      <c r="A10919" t="s">
        <v>412</v>
      </c>
      <c r="B10919" t="str">
        <f>IF(ISBLANK(VLOOKUP(A10919,Questionnaire!A:KQ,89,FALSE)),"#",VLOOKUP(A10919,Questionnaire!A:KQ,89,FALSE))</f>
        <v>#</v>
      </c>
    </row>
    <row r="10920" spans="1:2">
      <c r="A10920" t="s">
        <v>415</v>
      </c>
      <c r="B10920" t="str">
        <f>IF(ISBLANK(VLOOKUP(A10920,Questionnaire!A:KQ,89,FALSE)),"#",VLOOKUP(A10920,Questionnaire!A:KQ,89,FALSE))</f>
        <v>#</v>
      </c>
    </row>
    <row r="10921" spans="1:2">
      <c r="A10921" t="s">
        <v>418</v>
      </c>
      <c r="B10921" t="str">
        <f>IF(ISBLANK(VLOOKUP(A10921,Questionnaire!A:KQ,89,FALSE)),"#",VLOOKUP(A10921,Questionnaire!A:KQ,89,FALSE))</f>
        <v>#</v>
      </c>
    </row>
    <row r="10922" spans="1:2">
      <c r="A10922" t="s">
        <v>421</v>
      </c>
      <c r="B10922" t="str">
        <f>IF(ISBLANK(VLOOKUP(A10922,Questionnaire!A:KQ,89,FALSE)),"#",VLOOKUP(A10922,Questionnaire!A:KQ,89,FALSE))</f>
        <v>#</v>
      </c>
    </row>
    <row r="10923" spans="1:2">
      <c r="A10923" t="s">
        <v>424</v>
      </c>
      <c r="B10923" t="str">
        <f>IF(ISBLANK(VLOOKUP(A10923,Questionnaire!A:KQ,89,FALSE)),"#",VLOOKUP(A10923,Questionnaire!A:KQ,89,FALSE))</f>
        <v>#</v>
      </c>
    </row>
    <row r="10924" spans="1:2">
      <c r="A10924" t="s">
        <v>429</v>
      </c>
      <c r="B10924" t="str">
        <f>IF(ISBLANK(VLOOKUP(A10924,Questionnaire!A:KQ,89,FALSE)),"#",VLOOKUP(A10924,Questionnaire!A:KQ,89,FALSE))</f>
        <v>#</v>
      </c>
    </row>
    <row r="10925" spans="1:2">
      <c r="A10925" t="s">
        <v>432</v>
      </c>
      <c r="B10925" t="str">
        <f>IF(ISBLANK(VLOOKUP(A10925,Questionnaire!A:KQ,89,FALSE)),"#",VLOOKUP(A10925,Questionnaire!A:KQ,89,FALSE))</f>
        <v>#</v>
      </c>
    </row>
    <row r="10926" spans="1:2">
      <c r="A10926" t="s">
        <v>435</v>
      </c>
      <c r="B10926" t="str">
        <f>IF(ISBLANK(VLOOKUP(A10926,Questionnaire!A:KQ,89,FALSE)),"#",VLOOKUP(A10926,Questionnaire!A:KQ,89,FALSE))</f>
        <v>#</v>
      </c>
    </row>
    <row r="10927" spans="1:2">
      <c r="A10927" t="s">
        <v>437</v>
      </c>
      <c r="B10927" t="str">
        <f>IF(ISBLANK(VLOOKUP(A10927,Questionnaire!A:KQ,89,FALSE)),"#",VLOOKUP(A10927,Questionnaire!A:KQ,89,FALSE))</f>
        <v>#</v>
      </c>
    </row>
    <row r="10928" spans="1:2">
      <c r="A10928" t="s">
        <v>439</v>
      </c>
      <c r="B10928" t="str">
        <f>IF(ISBLANK(VLOOKUP(A10928,Questionnaire!A:KQ,89,FALSE)),"#",VLOOKUP(A10928,Questionnaire!A:KQ,89,FALSE))</f>
        <v>#</v>
      </c>
    </row>
    <row r="10929" spans="1:3">
      <c r="A10929" t="s">
        <v>442</v>
      </c>
      <c r="B10929" t="str">
        <f>IF(ISBLANK(VLOOKUP(A10929,Questionnaire!A:KQ,89,FALSE)),"#",VLOOKUP(A10929,Questionnaire!A:KQ,89,FALSE))</f>
        <v>#</v>
      </c>
    </row>
    <row r="10930" spans="1:3">
      <c r="A10930" t="s">
        <v>445</v>
      </c>
      <c r="B10930" t="str">
        <f>IF(ISBLANK(VLOOKUP(A10930,Questionnaire!A:KQ,89,FALSE)),"#",VLOOKUP(A10930,Questionnaire!A:KQ,89,FALSE))</f>
        <v>#</v>
      </c>
    </row>
    <row r="10931" spans="1:3">
      <c r="A10931" t="s">
        <v>448</v>
      </c>
      <c r="B10931" t="str">
        <f>IF(ISBLANK(VLOOKUP(A10931,Questionnaire!A:KQ,89,FALSE)),"#",VLOOKUP(A10931,Questionnaire!A:KQ,89,FALSE))</f>
        <v>#</v>
      </c>
    </row>
    <row r="10932" spans="1:3">
      <c r="A10932" t="s">
        <v>452</v>
      </c>
      <c r="B10932" t="str">
        <f>IF(ISBLANK(VLOOKUP(A10932,Questionnaire!A:KQ,89,FALSE)),"#",VLOOKUP(A10932,Questionnaire!A:KQ,89,FALSE))</f>
        <v>#</v>
      </c>
    </row>
    <row r="10933" spans="1:3">
      <c r="A10933" t="s">
        <v>455</v>
      </c>
      <c r="B10933" t="str">
        <f>IF(ISBLANK(VLOOKUP(A10933,Questionnaire!A:KQ,89,FALSE)),"#",VLOOKUP(A10933,Questionnaire!A:KQ,89,FALSE))</f>
        <v>#</v>
      </c>
    </row>
    <row r="10934" spans="1:3">
      <c r="A10934" t="s">
        <v>458</v>
      </c>
      <c r="B10934" t="str">
        <f>IF(ISBLANK(VLOOKUP(A10934,Questionnaire!A:KQ,89,FALSE)),"#",VLOOKUP(A10934,Questionnaire!A:KQ,89,FALSE))</f>
        <v>#</v>
      </c>
    </row>
    <row r="10935" spans="1:3">
      <c r="A10935" t="s">
        <v>461</v>
      </c>
      <c r="B10935" t="str">
        <f>IF(ISBLANK(VLOOKUP(A10935,Questionnaire!A:KQ,89,FALSE)),"#",VLOOKUP(A10935,Questionnaire!A:KQ,89,FALSE))</f>
        <v>#</v>
      </c>
    </row>
    <row r="10936" spans="1:3">
      <c r="A10936" t="s">
        <v>465</v>
      </c>
      <c r="B10936" t="str">
        <f>IF(ISBLANK(VLOOKUP(A10936,Questionnaire!A:KQ,89,FALSE)),"#",VLOOKUP(A10936,Questionnaire!A:KQ,89,FALSE))</f>
        <v>#</v>
      </c>
    </row>
    <row r="10937" spans="1:3">
      <c r="A10937" t="s">
        <v>467</v>
      </c>
      <c r="B10937" t="str">
        <f>IF(ISBLANK(VLOOKUP(A10937,Questionnaire!A:KQ,89,FALSE)),"#",VLOOKUP(A10937,Questionnaire!A:KQ,89,FALSE))</f>
        <v>#</v>
      </c>
    </row>
    <row r="10938" spans="1:3">
      <c r="A10938" t="s">
        <v>469</v>
      </c>
      <c r="B10938" t="str">
        <f>IF(ISBLANK(VLOOKUP(A10938,Questionnaire!A:KQ,89,FALSE)),"#",VLOOKUP(A10938,Questionnaire!A:KQ,89,FALSE))</f>
        <v>#</v>
      </c>
    </row>
    <row r="10939" spans="1:3">
      <c r="A10939" t="s">
        <v>471</v>
      </c>
      <c r="B10939" t="str">
        <f>IF(ISBLANK(VLOOKUP(A10939,Questionnaire!A:KQ,89,FALSE)),"#",VLOOKUP(A10939,Questionnaire!A:KQ,89,FALSE))</f>
        <v>#</v>
      </c>
    </row>
    <row r="10940" spans="1:3">
      <c r="A10940" t="s">
        <v>473</v>
      </c>
      <c r="B10940" t="str">
        <f>IF(ISBLANK(VLOOKUP(A10940,Questionnaire!A:KQ,89,FALSE)),"#",VLOOKUP(A10940,Questionnaire!A:KQ,89,FALSE))</f>
        <v>#</v>
      </c>
    </row>
    <row r="10941" spans="1:3">
      <c r="A10941" t="s">
        <v>475</v>
      </c>
      <c r="B10941" t="str">
        <f>IF(ISBLANK(VLOOKUP(A10941,Questionnaire!A:KQ,89,FALSE)),"#",VLOOKUP(A10941,Questionnaire!A:KQ,89,FALSE))</f>
        <v>#</v>
      </c>
    </row>
    <row r="10942" spans="1:3">
      <c r="A10942" t="s">
        <v>185</v>
      </c>
      <c r="B10942" t="str">
        <f>IF(ISBLANK(VLOOKUP(A10942,Questionnaire!A:KQ,90,FALSE)),"#",VLOOKUP(A10942,Questionnaire!A:KQ,90,FALSE))</f>
        <v>#</v>
      </c>
      <c r="C10942">
        <v>87</v>
      </c>
    </row>
    <row r="10943" spans="1:3">
      <c r="A10943" t="s">
        <v>187</v>
      </c>
      <c r="B10943" t="str">
        <f>IF(ISNA(VLOOKUP(VLOOKUP(A10943,Questionnaire!A:KQ,90,FALSE),'CORA Encoding'!D:E,2,FALSE)),"#",VLOOKUP(VLOOKUP(A10943,Questionnaire!A:KQ,90,FALSE),'CORA Encoding'!D:E,2,FALSE))</f>
        <v>#</v>
      </c>
    </row>
    <row r="10944" spans="1:3">
      <c r="A10944" t="s">
        <v>189</v>
      </c>
      <c r="B10944" t="str">
        <f>IF(ISNA(VLOOKUP(VLOOKUP(A10944,Questionnaire!A:KQ,90,FALSE),'CORA Encoding'!G:H,2,FALSE)),"#",VLOOKUP(VLOOKUP(A10944,Questionnaire!A:KQ,90,FALSE),'CORA Encoding'!G:H,2,FALSE))</f>
        <v>#</v>
      </c>
    </row>
    <row r="10945" spans="1:2">
      <c r="A10945" t="s">
        <v>191</v>
      </c>
      <c r="B10945" t="str">
        <f>IF(ISNA(VLOOKUP(VLOOKUP(A10945,Questionnaire!A:KQ,90,FALSE),'Country List'!E:F,2,FALSE)),"#",VLOOKUP(VLOOKUP(A10945,Questionnaire!A:KQ,90,FALSE),'Country List'!E:F,2,FALSE))</f>
        <v>#</v>
      </c>
    </row>
    <row r="10946" spans="1:2">
      <c r="A10946" t="s">
        <v>193</v>
      </c>
      <c r="B10946" t="str">
        <f>IF(ISNA(VLOOKUP(VLOOKUP(A10946,Questionnaire!A:KQ,90,FALSE),'Industry List'!B:C,2,FALSE)),"#",VLOOKUP(VLOOKUP(A10946,Questionnaire!A:KQ,90,FALSE),'Industry List'!B:C,2,FALSE))</f>
        <v>#</v>
      </c>
    </row>
    <row r="10947" spans="1:2">
      <c r="A10947" t="s">
        <v>197</v>
      </c>
      <c r="B10947" t="str">
        <f>IF(ISBLANK(VLOOKUP(A10947,Questionnaire!A:KQ,90,FALSE)),"#",VLOOKUP(A10947,Questionnaire!A:KQ,90,FALSE))</f>
        <v>#</v>
      </c>
    </row>
    <row r="10948" spans="1:2">
      <c r="A10948" t="s">
        <v>201</v>
      </c>
      <c r="B10948" t="str">
        <f>IF(ISBLANK(VLOOKUP(A10948,Questionnaire!A:KQ,90,FALSE)),"#",VLOOKUP(A10948,Questionnaire!A:KQ,90,FALSE))</f>
        <v>#</v>
      </c>
    </row>
    <row r="10949" spans="1:2">
      <c r="A10949" t="s">
        <v>203</v>
      </c>
      <c r="B10949" t="str">
        <f>IF(ISNA(VLOOKUP(VLOOKUP(A10949,Questionnaire!A:KQ,90,FALSE),'CORA Encoding'!J:K,2,FALSE)),"#",VLOOKUP(VLOOKUP(A10949,Questionnaire!A:KQ,90,FALSE),'CORA Encoding'!J:K,2,FALSE))</f>
        <v>#</v>
      </c>
    </row>
    <row r="10950" spans="1:2">
      <c r="A10950" t="s">
        <v>208</v>
      </c>
      <c r="B10950" t="str">
        <f>IF(ISBLANK(VLOOKUP(A10950,Questionnaire!A:KQ,90,FALSE)),"#",VLOOKUP(A10950,Questionnaire!A:KQ,90,FALSE))</f>
        <v>#</v>
      </c>
    </row>
    <row r="10951" spans="1:2">
      <c r="A10951" t="s">
        <v>213</v>
      </c>
      <c r="B10951" t="str">
        <f>IF(ISBLANK(VLOOKUP(A10951,Questionnaire!A:KQ,90,FALSE)),"#",VLOOKUP(A10951,Questionnaire!A:KQ,90,FALSE))</f>
        <v>#</v>
      </c>
    </row>
    <row r="10952" spans="1:2">
      <c r="A10952" t="s">
        <v>215</v>
      </c>
      <c r="B10952" t="str">
        <f>IF(ISBLANK(VLOOKUP(A10952,Questionnaire!A:KQ,90,FALSE)),"#",VLOOKUP(A10952,Questionnaire!A:KQ,90,FALSE))</f>
        <v>#</v>
      </c>
    </row>
    <row r="10953" spans="1:2">
      <c r="A10953" t="s">
        <v>217</v>
      </c>
      <c r="B10953" t="str">
        <f>IF(ISBLANK(VLOOKUP(A10953,Questionnaire!A:KQ,90,FALSE)),"#",VLOOKUP(A10953,Questionnaire!A:KQ,90,FALSE))</f>
        <v>#</v>
      </c>
    </row>
    <row r="10954" spans="1:2">
      <c r="A10954" t="s">
        <v>219</v>
      </c>
      <c r="B10954" t="str">
        <f>IF(ISBLANK(VLOOKUP(A10954,Questionnaire!A:KQ,90,FALSE)),"#",VLOOKUP(A10954,Questionnaire!A:KQ,90,FALSE))</f>
        <v>#</v>
      </c>
    </row>
    <row r="10955" spans="1:2">
      <c r="A10955" t="s">
        <v>221</v>
      </c>
      <c r="B10955" t="str">
        <f>IF(ISBLANK(VLOOKUP(A10955,Questionnaire!A:KQ,90,FALSE)),"#",VLOOKUP(A10955,Questionnaire!A:KQ,90,FALSE))</f>
        <v>#</v>
      </c>
    </row>
    <row r="10956" spans="1:2">
      <c r="A10956" t="s">
        <v>223</v>
      </c>
      <c r="B10956" t="str">
        <f>IF(ISBLANK(VLOOKUP(A10956,Questionnaire!A:KQ,90,FALSE)),"#",VLOOKUP(A10956,Questionnaire!A:KQ,90,FALSE))</f>
        <v>#</v>
      </c>
    </row>
    <row r="10957" spans="1:2">
      <c r="A10957" t="s">
        <v>225</v>
      </c>
      <c r="B10957" t="str">
        <f>IF(ISBLANK(VLOOKUP(A10957,Questionnaire!A:KQ,90,FALSE)),"#",VLOOKUP(A10957,Questionnaire!A:KQ,90,FALSE))</f>
        <v>#</v>
      </c>
    </row>
    <row r="10958" spans="1:2">
      <c r="A10958" t="s">
        <v>227</v>
      </c>
      <c r="B10958" t="str">
        <f>IF(ISBLANK(VLOOKUP(A10958,Questionnaire!A:KQ,90,FALSE)),"#",VLOOKUP(A10958,Questionnaire!A:KQ,90,FALSE))</f>
        <v>#</v>
      </c>
    </row>
    <row r="10959" spans="1:2">
      <c r="A10959" t="s">
        <v>229</v>
      </c>
      <c r="B10959" t="str">
        <f>IF(ISBLANK(VLOOKUP(A10959,Questionnaire!A:KQ,90,FALSE)),"#",VLOOKUP(A10959,Questionnaire!A:KQ,90,FALSE))</f>
        <v>#</v>
      </c>
    </row>
    <row r="10960" spans="1:2">
      <c r="A10960" t="s">
        <v>231</v>
      </c>
      <c r="B10960" t="str">
        <f>IF(ISBLANK(VLOOKUP(A10960,Questionnaire!A:KQ,90,FALSE)),"#",VLOOKUP(A10960,Questionnaire!A:KQ,90,FALSE))</f>
        <v>#</v>
      </c>
    </row>
    <row r="10961" spans="1:2">
      <c r="A10961" t="s">
        <v>233</v>
      </c>
      <c r="B10961" t="str">
        <f>IF(ISBLANK(VLOOKUP(A10961,Questionnaire!A:KQ,90,FALSE)),"#",VLOOKUP(A10961,Questionnaire!A:KQ,90,FALSE))</f>
        <v>#</v>
      </c>
    </row>
    <row r="10962" spans="1:2">
      <c r="A10962" t="s">
        <v>235</v>
      </c>
      <c r="B10962" t="str">
        <f>IF(ISBLANK(VLOOKUP(A10962,Questionnaire!A:KQ,90,FALSE)),"#",VLOOKUP(A10962,Questionnaire!A:KQ,90,FALSE))</f>
        <v>#</v>
      </c>
    </row>
    <row r="10963" spans="1:2">
      <c r="A10963" t="s">
        <v>237</v>
      </c>
      <c r="B10963" t="str">
        <f>IF(ISBLANK(VLOOKUP(A10963,Questionnaire!A:KQ,90,FALSE)),"#",VLOOKUP(A10963,Questionnaire!A:KQ,90,FALSE))</f>
        <v>#</v>
      </c>
    </row>
    <row r="10964" spans="1:2">
      <c r="A10964" t="s">
        <v>239</v>
      </c>
      <c r="B10964" t="str">
        <f>IF(ISBLANK(VLOOKUP(A10964,Questionnaire!A:KQ,90,FALSE)),"#",VLOOKUP(A10964,Questionnaire!A:KQ,90,FALSE))</f>
        <v>#</v>
      </c>
    </row>
    <row r="10965" spans="1:2">
      <c r="A10965" t="s">
        <v>242</v>
      </c>
      <c r="B10965" t="str">
        <f>IF(ISBLANK(VLOOKUP(A10965,Questionnaire!A:KQ,90,FALSE)),"#",VLOOKUP(A10965,Questionnaire!A:KQ,90,FALSE))</f>
        <v>#</v>
      </c>
    </row>
    <row r="10966" spans="1:2">
      <c r="A10966" t="s">
        <v>245</v>
      </c>
      <c r="B10966" t="str">
        <f>IF(ISBLANK(VLOOKUP(A10966,Questionnaire!A:KQ,90,FALSE)),"#",VLOOKUP(A10966,Questionnaire!A:KQ,90,FALSE))</f>
        <v>#</v>
      </c>
    </row>
    <row r="10967" spans="1:2">
      <c r="A10967" t="s">
        <v>247</v>
      </c>
      <c r="B10967" t="str">
        <f>IF(ISBLANK(VLOOKUP(A10967,Questionnaire!A:KQ,90,FALSE)),"#",VLOOKUP(A10967,Questionnaire!A:KQ,90,FALSE))</f>
        <v>#</v>
      </c>
    </row>
    <row r="10968" spans="1:2">
      <c r="A10968" t="s">
        <v>249</v>
      </c>
      <c r="B10968" t="str">
        <f>IF(ISBLANK(VLOOKUP(A10968,Questionnaire!A:KQ,90,FALSE)),"#",VLOOKUP(A10968,Questionnaire!A:KQ,90,FALSE))</f>
        <v>#</v>
      </c>
    </row>
    <row r="10969" spans="1:2">
      <c r="A10969" t="s">
        <v>250</v>
      </c>
      <c r="B10969" t="str">
        <f>IF(ISBLANK(VLOOKUP(A10969,Questionnaire!A:KQ,90,FALSE)),"#",VLOOKUP(A10969,Questionnaire!A:KQ,90,FALSE))</f>
        <v>#</v>
      </c>
    </row>
    <row r="10970" spans="1:2">
      <c r="A10970" t="s">
        <v>252</v>
      </c>
      <c r="B10970" t="str">
        <f>IF(ISBLANK(VLOOKUP(A10970,Questionnaire!A:KQ,90,FALSE)),"#",VLOOKUP(A10970,Questionnaire!A:KQ,90,FALSE))</f>
        <v>#</v>
      </c>
    </row>
    <row r="10971" spans="1:2">
      <c r="A10971" t="s">
        <v>255</v>
      </c>
      <c r="B10971" t="str">
        <f>IF(ISBLANK(VLOOKUP(A10971,Questionnaire!A:KQ,90,FALSE)),"#",VLOOKUP(A10971,Questionnaire!A:KQ,90,FALSE))</f>
        <v>#</v>
      </c>
    </row>
    <row r="10972" spans="1:2">
      <c r="A10972" t="s">
        <v>258</v>
      </c>
      <c r="B10972" t="str">
        <f>IF(ISNA(VLOOKUP(VLOOKUP(A10972,Questionnaire!A:KQ,90,FALSE),'CORA Encoding'!M:N,2,FALSE)),"#",VLOOKUP(VLOOKUP(A10972,Questionnaire!A:KQ,90,FALSE),'CORA Encoding'!M:N,2,FALSE))</f>
        <v>#</v>
      </c>
    </row>
    <row r="10973" spans="1:2">
      <c r="A10973" t="s">
        <v>261</v>
      </c>
      <c r="B10973" t="str">
        <f>IF(ISBLANK(VLOOKUP(A10973,Questionnaire!A:KQ,90,FALSE)),"#",VLOOKUP(A10973,Questionnaire!A:KQ,90,FALSE))</f>
        <v>#</v>
      </c>
    </row>
    <row r="10974" spans="1:2">
      <c r="A10974" t="s">
        <v>263</v>
      </c>
      <c r="B10974" t="str">
        <f>IF(ISBLANK(VLOOKUP(A10974,Questionnaire!A:KQ,90,FALSE)),"#",VLOOKUP(A10974,Questionnaire!A:KQ,90,FALSE))</f>
        <v>#</v>
      </c>
    </row>
    <row r="10975" spans="1:2">
      <c r="A10975" t="s">
        <v>265</v>
      </c>
      <c r="B10975" t="str">
        <f>IF(ISBLANK(VLOOKUP(A10975,Questionnaire!A:KQ,90,FALSE)),"#",VLOOKUP(A10975,Questionnaire!A:KQ,90,FALSE))</f>
        <v>#</v>
      </c>
    </row>
    <row r="10976" spans="1:2">
      <c r="A10976" t="s">
        <v>267</v>
      </c>
      <c r="B10976" t="str">
        <f>IF(ISBLANK(VLOOKUP(A10976,Questionnaire!A:KQ,90,FALSE)),"#",VLOOKUP(A10976,Questionnaire!A:KQ,90,FALSE))</f>
        <v>#</v>
      </c>
    </row>
    <row r="10977" spans="1:2">
      <c r="A10977" t="s">
        <v>269</v>
      </c>
      <c r="B10977" t="str">
        <f>IF(ISBLANK(VLOOKUP(A10977,Questionnaire!A:KQ,90,FALSE)),"#",VLOOKUP(A10977,Questionnaire!A:KQ,90,FALSE))</f>
        <v>#</v>
      </c>
    </row>
    <row r="10978" spans="1:2">
      <c r="A10978" t="s">
        <v>274</v>
      </c>
      <c r="B10978" t="str">
        <f>IF(ISBLANK(VLOOKUP(A10978,Questionnaire!A:KQ,90,FALSE)),"#",VLOOKUP(A10978,Questionnaire!A:KQ,90,FALSE))</f>
        <v>#</v>
      </c>
    </row>
    <row r="10979" spans="1:2">
      <c r="A10979" t="s">
        <v>276</v>
      </c>
      <c r="B10979" t="str">
        <f>IF(ISBLANK(VLOOKUP(A10979,Questionnaire!A:KQ,90,FALSE)),"#",VLOOKUP(A10979,Questionnaire!A:KQ,90,FALSE))</f>
        <v>#</v>
      </c>
    </row>
    <row r="10980" spans="1:2">
      <c r="A10980" t="s">
        <v>278</v>
      </c>
      <c r="B10980" t="str">
        <f>IF(ISBLANK(VLOOKUP(A10980,Questionnaire!A:KQ,90,FALSE)),"#",VLOOKUP(A10980,Questionnaire!A:KQ,90,FALSE))</f>
        <v>#</v>
      </c>
    </row>
    <row r="10981" spans="1:2">
      <c r="A10981" t="s">
        <v>280</v>
      </c>
      <c r="B10981" t="str">
        <f>IF(ISBLANK(VLOOKUP(A10981,Questionnaire!A:KQ,90,FALSE)),"#",VLOOKUP(A10981,Questionnaire!A:KQ,90,FALSE))</f>
        <v>#</v>
      </c>
    </row>
    <row r="10982" spans="1:2">
      <c r="A10982" t="s">
        <v>282</v>
      </c>
      <c r="B10982" t="str">
        <f>IF(ISBLANK(VLOOKUP(A10982,Questionnaire!A:KQ,90,FALSE)),"#",VLOOKUP(A10982,Questionnaire!A:KQ,90,FALSE))</f>
        <v>#</v>
      </c>
    </row>
    <row r="10983" spans="1:2">
      <c r="A10983" t="s">
        <v>286</v>
      </c>
      <c r="B10983" t="str">
        <f>IF(ISBLANK(VLOOKUP(A10983,Questionnaire!A:KQ,90,FALSE)),"#",VLOOKUP(A10983,Questionnaire!A:KQ,90,FALSE))</f>
        <v>#</v>
      </c>
    </row>
    <row r="10984" spans="1:2">
      <c r="A10984" t="s">
        <v>288</v>
      </c>
      <c r="B10984" t="str">
        <f>IF(ISBLANK(VLOOKUP(A10984,Questionnaire!A:KQ,90,FALSE)),"#",VLOOKUP(A10984,Questionnaire!A:KQ,90,FALSE))</f>
        <v>#</v>
      </c>
    </row>
    <row r="10985" spans="1:2">
      <c r="A10985" t="s">
        <v>290</v>
      </c>
      <c r="B10985" t="str">
        <f>IF(ISBLANK(VLOOKUP(A10985,Questionnaire!A:KQ,90,FALSE)),"#",VLOOKUP(A10985,Questionnaire!A:KQ,90,FALSE))</f>
        <v>#</v>
      </c>
    </row>
    <row r="10986" spans="1:2">
      <c r="A10986" t="s">
        <v>292</v>
      </c>
      <c r="B10986" t="str">
        <f>IF(ISBLANK(VLOOKUP(A10986,Questionnaire!A:KQ,90,FALSE)),"#",VLOOKUP(A10986,Questionnaire!A:KQ,90,FALSE))</f>
        <v>#</v>
      </c>
    </row>
    <row r="10987" spans="1:2">
      <c r="A10987" t="s">
        <v>294</v>
      </c>
      <c r="B10987" t="str">
        <f>IF(ISBLANK(VLOOKUP(A10987,Questionnaire!A:KQ,90,FALSE)),"#",VLOOKUP(A10987,Questionnaire!A:KQ,90,FALSE))</f>
        <v>#</v>
      </c>
    </row>
    <row r="10988" spans="1:2">
      <c r="A10988" t="s">
        <v>296</v>
      </c>
      <c r="B10988" t="str">
        <f>IF(ISBLANK(VLOOKUP(A10988,Questionnaire!A:KQ,90,FALSE)),"#",VLOOKUP(A10988,Questionnaire!A:KQ,90,FALSE))</f>
        <v>#</v>
      </c>
    </row>
    <row r="10989" spans="1:2">
      <c r="A10989" t="s">
        <v>301</v>
      </c>
      <c r="B10989" t="str">
        <f>IF(ISBLANK(VLOOKUP(A10989,Questionnaire!A:KQ,90,FALSE)),"#",VLOOKUP(A10989,Questionnaire!A:KQ,90,FALSE))</f>
        <v>#</v>
      </c>
    </row>
    <row r="10990" spans="1:2">
      <c r="A10990" t="s">
        <v>303</v>
      </c>
      <c r="B10990" t="str">
        <f>IF(ISBLANK(VLOOKUP(A10990,Questionnaire!A:KQ,90,FALSE)),"#",VLOOKUP(A10990,Questionnaire!A:KQ,90,FALSE))</f>
        <v>#</v>
      </c>
    </row>
    <row r="10991" spans="1:2">
      <c r="A10991" t="s">
        <v>305</v>
      </c>
      <c r="B10991" t="str">
        <f>IF(ISBLANK(VLOOKUP(A10991,Questionnaire!A:KQ,90,FALSE)),"#",VLOOKUP(A10991,Questionnaire!A:KQ,90,FALSE))</f>
        <v>#</v>
      </c>
    </row>
    <row r="10992" spans="1:2">
      <c r="A10992" t="s">
        <v>307</v>
      </c>
      <c r="B10992" t="str">
        <f>IF(ISBLANK(VLOOKUP(A10992,Questionnaire!A:KQ,90,FALSE)),"#",VLOOKUP(A10992,Questionnaire!A:KQ,90,FALSE))</f>
        <v>#</v>
      </c>
    </row>
    <row r="10993" spans="1:2">
      <c r="A10993" t="s">
        <v>311</v>
      </c>
      <c r="B10993" t="str">
        <f>IF(ISBLANK(VLOOKUP(A10993,Questionnaire!A:KQ,90,FALSE)),"#",VLOOKUP(A10993,Questionnaire!A:KQ,90,FALSE))</f>
        <v>#</v>
      </c>
    </row>
    <row r="10994" spans="1:2">
      <c r="A10994" t="s">
        <v>313</v>
      </c>
      <c r="B10994" t="str">
        <f>IF(ISBLANK(VLOOKUP(A10994,Questionnaire!A:KQ,90,FALSE)),"#",VLOOKUP(A10994,Questionnaire!A:KQ,90,FALSE))</f>
        <v>#</v>
      </c>
    </row>
    <row r="10995" spans="1:2">
      <c r="A10995" t="s">
        <v>314</v>
      </c>
      <c r="B10995" t="str">
        <f>IF(ISBLANK(VLOOKUP(A10995,Questionnaire!A:KQ,90,FALSE)),"#",VLOOKUP(A10995,Questionnaire!A:KQ,90,FALSE))</f>
        <v>#</v>
      </c>
    </row>
    <row r="10996" spans="1:2">
      <c r="A10996" t="s">
        <v>315</v>
      </c>
      <c r="B10996" t="str">
        <f>IF(ISBLANK(VLOOKUP(A10996,Questionnaire!A:KQ,90,FALSE)),"#",VLOOKUP(A10996,Questionnaire!A:KQ,90,FALSE))</f>
        <v>#</v>
      </c>
    </row>
    <row r="10997" spans="1:2">
      <c r="A10997" t="s">
        <v>317</v>
      </c>
      <c r="B10997" t="str">
        <f>IF(ISBLANK(VLOOKUP(A10997,Questionnaire!A:KQ,90,FALSE)),"#",VLOOKUP(A10997,Questionnaire!A:KQ,90,FALSE))</f>
        <v>#</v>
      </c>
    </row>
    <row r="10998" spans="1:2">
      <c r="A10998" t="s">
        <v>319</v>
      </c>
      <c r="B10998" t="str">
        <f>IF(ISBLANK(VLOOKUP(A10998,Questionnaire!A:KQ,90,FALSE)),"#",VLOOKUP(A10998,Questionnaire!A:KQ,90,FALSE))</f>
        <v>#</v>
      </c>
    </row>
    <row r="10999" spans="1:2">
      <c r="A10999" t="s">
        <v>322</v>
      </c>
      <c r="B10999" t="str">
        <f>IF(ISBLANK(VLOOKUP(A10999,Questionnaire!A:KQ,90,FALSE)),"#",VLOOKUP(A10999,Questionnaire!A:KQ,90,FALSE))</f>
        <v>#</v>
      </c>
    </row>
    <row r="11000" spans="1:2">
      <c r="A11000" t="s">
        <v>326</v>
      </c>
      <c r="B11000" t="str">
        <f>IF(ISBLANK(VLOOKUP(A11000,Questionnaire!A:KQ,90,FALSE)),"#",VLOOKUP(A11000,Questionnaire!A:KQ,90,FALSE))</f>
        <v>#</v>
      </c>
    </row>
    <row r="11001" spans="1:2">
      <c r="A11001" t="s">
        <v>328</v>
      </c>
      <c r="B11001" t="str">
        <f>IF(ISBLANK(VLOOKUP(A11001,Questionnaire!A:KQ,90,FALSE)),"#",VLOOKUP(A11001,Questionnaire!A:KQ,90,FALSE))</f>
        <v>#</v>
      </c>
    </row>
    <row r="11002" spans="1:2">
      <c r="A11002" t="s">
        <v>332</v>
      </c>
      <c r="B11002" t="str">
        <f>IF(ISBLANK(VLOOKUP(A11002,Questionnaire!A:KQ,90,FALSE)),"#",VLOOKUP(A11002,Questionnaire!A:KQ,90,FALSE))</f>
        <v>#</v>
      </c>
    </row>
    <row r="11003" spans="1:2">
      <c r="A11003" t="s">
        <v>333</v>
      </c>
      <c r="B11003" t="str">
        <f>IF(ISBLANK(VLOOKUP(A11003,Questionnaire!A:KQ,90,FALSE)),"#",VLOOKUP(A11003,Questionnaire!A:KQ,90,FALSE))</f>
        <v>#</v>
      </c>
    </row>
    <row r="11004" spans="1:2">
      <c r="A11004" t="s">
        <v>334</v>
      </c>
      <c r="B11004" t="str">
        <f>IF(ISBLANK(VLOOKUP(A11004,Questionnaire!A:KQ,90,FALSE)),"#",VLOOKUP(A11004,Questionnaire!A:KQ,90,FALSE))</f>
        <v>#</v>
      </c>
    </row>
    <row r="11005" spans="1:2">
      <c r="A11005" t="s">
        <v>335</v>
      </c>
      <c r="B11005" t="str">
        <f>IF(ISBLANK(VLOOKUP(A11005,Questionnaire!A:KQ,90,FALSE)),"#",VLOOKUP(A11005,Questionnaire!A:KQ,90,FALSE))</f>
        <v>#</v>
      </c>
    </row>
    <row r="11006" spans="1:2">
      <c r="A11006" t="s">
        <v>336</v>
      </c>
      <c r="B11006" t="str">
        <f>IF(ISBLANK(VLOOKUP(A11006,Questionnaire!A:KQ,90,FALSE)),"#",VLOOKUP(A11006,Questionnaire!A:KQ,90,FALSE))</f>
        <v>#</v>
      </c>
    </row>
    <row r="11007" spans="1:2">
      <c r="A11007" t="s">
        <v>337</v>
      </c>
      <c r="B11007" t="str">
        <f>IF(ISBLANK(VLOOKUP(A11007,Questionnaire!A:KQ,90,FALSE)),"#",VLOOKUP(A11007,Questionnaire!A:KQ,90,FALSE))</f>
        <v>#</v>
      </c>
    </row>
    <row r="11008" spans="1:2">
      <c r="A11008" t="s">
        <v>338</v>
      </c>
      <c r="B11008" t="str">
        <f>IF(ISBLANK(VLOOKUP(A11008,Questionnaire!A:KQ,90,FALSE)),"#",VLOOKUP(A11008,Questionnaire!A:KQ,90,FALSE))</f>
        <v>#</v>
      </c>
    </row>
    <row r="11009" spans="1:2">
      <c r="A11009" t="s">
        <v>339</v>
      </c>
      <c r="B11009" t="str">
        <f>IF(ISBLANK(VLOOKUP(A11009,Questionnaire!A:KQ,90,FALSE)),"#",VLOOKUP(A11009,Questionnaire!A:KQ,90,FALSE))</f>
        <v>#</v>
      </c>
    </row>
    <row r="11010" spans="1:2">
      <c r="A11010" t="s">
        <v>340</v>
      </c>
      <c r="B11010" t="str">
        <f>IF(ISBLANK(VLOOKUP(A11010,Questionnaire!A:KQ,90,FALSE)),"#",VLOOKUP(A11010,Questionnaire!A:KQ,90,FALSE))</f>
        <v>#</v>
      </c>
    </row>
    <row r="11011" spans="1:2">
      <c r="A11011" t="s">
        <v>341</v>
      </c>
      <c r="B11011" t="str">
        <f>IF(ISBLANK(VLOOKUP(A11011,Questionnaire!A:KQ,90,FALSE)),"#",VLOOKUP(A11011,Questionnaire!A:KQ,90,FALSE))</f>
        <v>#</v>
      </c>
    </row>
    <row r="11012" spans="1:2">
      <c r="A11012" t="s">
        <v>342</v>
      </c>
      <c r="B11012" t="str">
        <f>IF(ISBLANK(VLOOKUP(A11012,Questionnaire!A:KQ,90,FALSE)),"#",VLOOKUP(A11012,Questionnaire!A:KQ,90,FALSE))</f>
        <v>#</v>
      </c>
    </row>
    <row r="11013" spans="1:2">
      <c r="A11013" t="s">
        <v>343</v>
      </c>
      <c r="B11013" t="str">
        <f>IF(ISBLANK(VLOOKUP(A11013,Questionnaire!A:KQ,90,FALSE)),"#",VLOOKUP(A11013,Questionnaire!A:KQ,90,FALSE))</f>
        <v>#</v>
      </c>
    </row>
    <row r="11014" spans="1:2">
      <c r="A11014" t="s">
        <v>344</v>
      </c>
      <c r="B11014" t="str">
        <f>IF(ISBLANK(VLOOKUP(A11014,Questionnaire!A:KQ,90,FALSE)),"#",VLOOKUP(A11014,Questionnaire!A:KQ,90,FALSE))</f>
        <v>#</v>
      </c>
    </row>
    <row r="11015" spans="1:2">
      <c r="A11015" t="s">
        <v>345</v>
      </c>
      <c r="B11015" t="str">
        <f>IF(ISBLANK(VLOOKUP(A11015,Questionnaire!A:KQ,90,FALSE)),"#",VLOOKUP(A11015,Questionnaire!A:KQ,90,FALSE))</f>
        <v>#</v>
      </c>
    </row>
    <row r="11016" spans="1:2">
      <c r="A11016" t="s">
        <v>348</v>
      </c>
      <c r="B11016" t="str">
        <f>IF(ISBLANK(VLOOKUP(A11016,Questionnaire!A:KQ,90,FALSE)),"#",VLOOKUP(A11016,Questionnaire!A:KQ,90,FALSE))</f>
        <v>#</v>
      </c>
    </row>
    <row r="11017" spans="1:2">
      <c r="A11017" t="s">
        <v>353</v>
      </c>
      <c r="B11017" t="str">
        <f>IF(ISBLANK(VLOOKUP(A11017,Questionnaire!A:KQ,90,FALSE)),"#",VLOOKUP(A11017,Questionnaire!A:KQ,90,FALSE))</f>
        <v>#</v>
      </c>
    </row>
    <row r="11018" spans="1:2">
      <c r="A11018" t="s">
        <v>354</v>
      </c>
      <c r="B11018" t="str">
        <f>IF(ISBLANK(VLOOKUP(A11018,Questionnaire!A:KQ,90,FALSE)),"#",VLOOKUP(A11018,Questionnaire!A:KQ,90,FALSE))</f>
        <v>#</v>
      </c>
    </row>
    <row r="11019" spans="1:2">
      <c r="A11019" t="s">
        <v>355</v>
      </c>
      <c r="B11019" t="str">
        <f>IF(ISBLANK(VLOOKUP(A11019,Questionnaire!A:KQ,90,FALSE)),"#",VLOOKUP(A11019,Questionnaire!A:KQ,90,FALSE))</f>
        <v>#</v>
      </c>
    </row>
    <row r="11020" spans="1:2">
      <c r="A11020" t="s">
        <v>356</v>
      </c>
      <c r="B11020" t="str">
        <f>IF(ISBLANK(VLOOKUP(A11020,Questionnaire!A:KQ,90,FALSE)),"#",VLOOKUP(A11020,Questionnaire!A:KQ,90,FALSE))</f>
        <v>#</v>
      </c>
    </row>
    <row r="11021" spans="1:2">
      <c r="A11021" t="s">
        <v>357</v>
      </c>
      <c r="B11021" t="str">
        <f>IF(ISBLANK(VLOOKUP(A11021,Questionnaire!A:KQ,90,FALSE)),"#",VLOOKUP(A11021,Questionnaire!A:KQ,90,FALSE))</f>
        <v>#</v>
      </c>
    </row>
    <row r="11022" spans="1:2">
      <c r="A11022" t="s">
        <v>360</v>
      </c>
      <c r="B11022" t="str">
        <f>IF(ISBLANK(VLOOKUP(A11022,Questionnaire!A:KQ,90,FALSE)),"#",VLOOKUP(A11022,Questionnaire!A:KQ,90,FALSE))</f>
        <v>#</v>
      </c>
    </row>
    <row r="11023" spans="1:2">
      <c r="A11023" t="s">
        <v>362</v>
      </c>
      <c r="B11023" t="str">
        <f>IF(ISBLANK(VLOOKUP(A11023,Questionnaire!A:KQ,90,FALSE)),"#",VLOOKUP(A11023,Questionnaire!A:KQ,90,FALSE))</f>
        <v>#</v>
      </c>
    </row>
    <row r="11024" spans="1:2">
      <c r="A11024" t="s">
        <v>363</v>
      </c>
      <c r="B11024" t="str">
        <f>IF(ISBLANK(VLOOKUP(A11024,Questionnaire!A:KQ,90,FALSE)),"#",VLOOKUP(A11024,Questionnaire!A:KQ,90,FALSE))</f>
        <v>#</v>
      </c>
    </row>
    <row r="11025" spans="1:2">
      <c r="A11025" t="s">
        <v>364</v>
      </c>
      <c r="B11025" t="str">
        <f>IF(ISBLANK(VLOOKUP(A11025,Questionnaire!A:KQ,90,FALSE)),"#",VLOOKUP(A11025,Questionnaire!A:KQ,90,FALSE))</f>
        <v>#</v>
      </c>
    </row>
    <row r="11026" spans="1:2">
      <c r="A11026" t="s">
        <v>365</v>
      </c>
      <c r="B11026" t="str">
        <f>IF(ISBLANK(VLOOKUP(A11026,Questionnaire!A:KQ,90,FALSE)),"#",VLOOKUP(A11026,Questionnaire!A:KQ,90,FALSE))</f>
        <v>#</v>
      </c>
    </row>
    <row r="11027" spans="1:2">
      <c r="A11027" t="s">
        <v>366</v>
      </c>
      <c r="B11027" t="str">
        <f>IF(ISBLANK(VLOOKUP(A11027,Questionnaire!A:KQ,90,FALSE)),"#",VLOOKUP(A11027,Questionnaire!A:KQ,90,FALSE))</f>
        <v>#</v>
      </c>
    </row>
    <row r="11028" spans="1:2">
      <c r="A11028" t="s">
        <v>371</v>
      </c>
      <c r="B11028" t="str">
        <f>IF(ISBLANK(VLOOKUP(A11028,Questionnaire!A:KQ,90,FALSE)),"#",VLOOKUP(A11028,Questionnaire!A:KQ,90,FALSE))</f>
        <v>#</v>
      </c>
    </row>
    <row r="11029" spans="1:2">
      <c r="A11029" t="s">
        <v>372</v>
      </c>
      <c r="B11029" t="str">
        <f>IF(ISBLANK(VLOOKUP(A11029,Questionnaire!A:KQ,90,FALSE)),"#",VLOOKUP(A11029,Questionnaire!A:KQ,90,FALSE))</f>
        <v>#</v>
      </c>
    </row>
    <row r="11030" spans="1:2">
      <c r="A11030" t="s">
        <v>373</v>
      </c>
      <c r="B11030" t="str">
        <f>IF(ISBLANK(VLOOKUP(A11030,Questionnaire!A:KQ,90,FALSE)),"#",VLOOKUP(A11030,Questionnaire!A:KQ,90,FALSE))</f>
        <v>#</v>
      </c>
    </row>
    <row r="11031" spans="1:2">
      <c r="A11031" t="s">
        <v>374</v>
      </c>
      <c r="B11031" t="str">
        <f>IF(ISBLANK(VLOOKUP(A11031,Questionnaire!A:KQ,90,FALSE)),"#",VLOOKUP(A11031,Questionnaire!A:KQ,90,FALSE))</f>
        <v>#</v>
      </c>
    </row>
    <row r="11032" spans="1:2">
      <c r="A11032" t="s">
        <v>377</v>
      </c>
      <c r="B11032" t="str">
        <f>IF(ISBLANK(VLOOKUP(A11032,Questionnaire!A:KQ,90,FALSE)),"#",VLOOKUP(A11032,Questionnaire!A:KQ,90,FALSE))</f>
        <v>#</v>
      </c>
    </row>
    <row r="11033" spans="1:2">
      <c r="A11033" t="s">
        <v>379</v>
      </c>
      <c r="B11033" t="str">
        <f>IF(ISBLANK(VLOOKUP(A11033,Questionnaire!A:KQ,90,FALSE)),"#",VLOOKUP(A11033,Questionnaire!A:KQ,90,FALSE))</f>
        <v>#</v>
      </c>
    </row>
    <row r="11034" spans="1:2">
      <c r="A11034" t="s">
        <v>380</v>
      </c>
      <c r="B11034" t="str">
        <f>IF(ISBLANK(VLOOKUP(A11034,Questionnaire!A:KQ,90,FALSE)),"#",VLOOKUP(A11034,Questionnaire!A:KQ,90,FALSE))</f>
        <v>#</v>
      </c>
    </row>
    <row r="11035" spans="1:2">
      <c r="A11035" t="s">
        <v>381</v>
      </c>
      <c r="B11035" t="str">
        <f>IF(ISBLANK(VLOOKUP(A11035,Questionnaire!A:KQ,90,FALSE)),"#",VLOOKUP(A11035,Questionnaire!A:KQ,90,FALSE))</f>
        <v>#</v>
      </c>
    </row>
    <row r="11036" spans="1:2">
      <c r="A11036" t="s">
        <v>382</v>
      </c>
      <c r="B11036" t="str">
        <f>IF(ISBLANK(VLOOKUP(A11036,Questionnaire!A:KQ,90,FALSE)),"#",VLOOKUP(A11036,Questionnaire!A:KQ,90,FALSE))</f>
        <v>#</v>
      </c>
    </row>
    <row r="11037" spans="1:2">
      <c r="A11037" t="s">
        <v>384</v>
      </c>
      <c r="B11037" t="str">
        <f>IF(ISBLANK(VLOOKUP(A11037,Questionnaire!A:KQ,90,FALSE)),"#",VLOOKUP(A11037,Questionnaire!A:KQ,90,FALSE))</f>
        <v>#</v>
      </c>
    </row>
    <row r="11038" spans="1:2">
      <c r="A11038" t="s">
        <v>387</v>
      </c>
      <c r="B11038" t="str">
        <f>IF(ISBLANK(VLOOKUP(A11038,Questionnaire!A:KQ,90,FALSE)),"#",VLOOKUP(A11038,Questionnaire!A:KQ,90,FALSE))</f>
        <v>#</v>
      </c>
    </row>
    <row r="11039" spans="1:2">
      <c r="A11039" t="s">
        <v>391</v>
      </c>
      <c r="B11039" t="str">
        <f>IF(ISBLANK(VLOOKUP(A11039,Questionnaire!A:KQ,90,FALSE)),"#",VLOOKUP(A11039,Questionnaire!A:KQ,90,FALSE))</f>
        <v>#</v>
      </c>
    </row>
    <row r="11040" spans="1:2">
      <c r="A11040" t="s">
        <v>393</v>
      </c>
      <c r="B11040" t="str">
        <f>IF(ISBLANK(VLOOKUP(A11040,Questionnaire!A:KQ,90,FALSE)),"#",VLOOKUP(A11040,Questionnaire!A:KQ,90,FALSE))</f>
        <v>#</v>
      </c>
    </row>
    <row r="11041" spans="1:2">
      <c r="A11041" t="s">
        <v>395</v>
      </c>
      <c r="B11041" t="str">
        <f>IF(ISBLANK(VLOOKUP(A11041,Questionnaire!A:KQ,90,FALSE)),"#",VLOOKUP(A11041,Questionnaire!A:KQ,90,FALSE))</f>
        <v>#</v>
      </c>
    </row>
    <row r="11042" spans="1:2">
      <c r="A11042" t="s">
        <v>398</v>
      </c>
      <c r="B11042" t="str">
        <f>IF(ISBLANK(VLOOKUP(A11042,Questionnaire!A:KQ,90,FALSE)),"#",VLOOKUP(A11042,Questionnaire!A:KQ,90,FALSE))</f>
        <v>#</v>
      </c>
    </row>
    <row r="11043" spans="1:2">
      <c r="A11043" t="s">
        <v>402</v>
      </c>
      <c r="B11043" t="str">
        <f>IF(ISBLANK(VLOOKUP(A11043,Questionnaire!A:KQ,90,FALSE)),"#",VLOOKUP(A11043,Questionnaire!A:KQ,90,FALSE))</f>
        <v>#</v>
      </c>
    </row>
    <row r="11044" spans="1:2">
      <c r="A11044" t="s">
        <v>405</v>
      </c>
      <c r="B11044" t="str">
        <f>IF(ISBLANK(VLOOKUP(A11044,Questionnaire!A:KQ,90,FALSE)),"#",VLOOKUP(A11044,Questionnaire!A:KQ,90,FALSE))</f>
        <v>#</v>
      </c>
    </row>
    <row r="11045" spans="1:2">
      <c r="A11045" t="s">
        <v>409</v>
      </c>
      <c r="B11045" t="str">
        <f>IF(ISBLANK(VLOOKUP(A11045,Questionnaire!A:KQ,90,FALSE)),"#",VLOOKUP(A11045,Questionnaire!A:KQ,90,FALSE))</f>
        <v>#</v>
      </c>
    </row>
    <row r="11046" spans="1:2">
      <c r="A11046" t="s">
        <v>412</v>
      </c>
      <c r="B11046" t="str">
        <f>IF(ISBLANK(VLOOKUP(A11046,Questionnaire!A:KQ,90,FALSE)),"#",VLOOKUP(A11046,Questionnaire!A:KQ,90,FALSE))</f>
        <v>#</v>
      </c>
    </row>
    <row r="11047" spans="1:2">
      <c r="A11047" t="s">
        <v>415</v>
      </c>
      <c r="B11047" t="str">
        <f>IF(ISBLANK(VLOOKUP(A11047,Questionnaire!A:KQ,90,FALSE)),"#",VLOOKUP(A11047,Questionnaire!A:KQ,90,FALSE))</f>
        <v>#</v>
      </c>
    </row>
    <row r="11048" spans="1:2">
      <c r="A11048" t="s">
        <v>418</v>
      </c>
      <c r="B11048" t="str">
        <f>IF(ISBLANK(VLOOKUP(A11048,Questionnaire!A:KQ,90,FALSE)),"#",VLOOKUP(A11048,Questionnaire!A:KQ,90,FALSE))</f>
        <v>#</v>
      </c>
    </row>
    <row r="11049" spans="1:2">
      <c r="A11049" t="s">
        <v>421</v>
      </c>
      <c r="B11049" t="str">
        <f>IF(ISBLANK(VLOOKUP(A11049,Questionnaire!A:KQ,90,FALSE)),"#",VLOOKUP(A11049,Questionnaire!A:KQ,90,FALSE))</f>
        <v>#</v>
      </c>
    </row>
    <row r="11050" spans="1:2">
      <c r="A11050" t="s">
        <v>424</v>
      </c>
      <c r="B11050" t="str">
        <f>IF(ISBLANK(VLOOKUP(A11050,Questionnaire!A:KQ,90,FALSE)),"#",VLOOKUP(A11050,Questionnaire!A:KQ,90,FALSE))</f>
        <v>#</v>
      </c>
    </row>
    <row r="11051" spans="1:2">
      <c r="A11051" t="s">
        <v>429</v>
      </c>
      <c r="B11051" t="str">
        <f>IF(ISBLANK(VLOOKUP(A11051,Questionnaire!A:KQ,90,FALSE)),"#",VLOOKUP(A11051,Questionnaire!A:KQ,90,FALSE))</f>
        <v>#</v>
      </c>
    </row>
    <row r="11052" spans="1:2">
      <c r="A11052" t="s">
        <v>432</v>
      </c>
      <c r="B11052" t="str">
        <f>IF(ISBLANK(VLOOKUP(A11052,Questionnaire!A:KQ,90,FALSE)),"#",VLOOKUP(A11052,Questionnaire!A:KQ,90,FALSE))</f>
        <v>#</v>
      </c>
    </row>
    <row r="11053" spans="1:2">
      <c r="A11053" t="s">
        <v>435</v>
      </c>
      <c r="B11053" t="str">
        <f>IF(ISBLANK(VLOOKUP(A11053,Questionnaire!A:KQ,90,FALSE)),"#",VLOOKUP(A11053,Questionnaire!A:KQ,90,FALSE))</f>
        <v>#</v>
      </c>
    </row>
    <row r="11054" spans="1:2">
      <c r="A11054" t="s">
        <v>437</v>
      </c>
      <c r="B11054" t="str">
        <f>IF(ISBLANK(VLOOKUP(A11054,Questionnaire!A:KQ,90,FALSE)),"#",VLOOKUP(A11054,Questionnaire!A:KQ,90,FALSE))</f>
        <v>#</v>
      </c>
    </row>
    <row r="11055" spans="1:2">
      <c r="A11055" t="s">
        <v>439</v>
      </c>
      <c r="B11055" t="str">
        <f>IF(ISBLANK(VLOOKUP(A11055,Questionnaire!A:KQ,90,FALSE)),"#",VLOOKUP(A11055,Questionnaire!A:KQ,90,FALSE))</f>
        <v>#</v>
      </c>
    </row>
    <row r="11056" spans="1:2">
      <c r="A11056" t="s">
        <v>442</v>
      </c>
      <c r="B11056" t="str">
        <f>IF(ISBLANK(VLOOKUP(A11056,Questionnaire!A:KQ,90,FALSE)),"#",VLOOKUP(A11056,Questionnaire!A:KQ,90,FALSE))</f>
        <v>#</v>
      </c>
    </row>
    <row r="11057" spans="1:3">
      <c r="A11057" t="s">
        <v>445</v>
      </c>
      <c r="B11057" t="str">
        <f>IF(ISBLANK(VLOOKUP(A11057,Questionnaire!A:KQ,90,FALSE)),"#",VLOOKUP(A11057,Questionnaire!A:KQ,90,FALSE))</f>
        <v>#</v>
      </c>
    </row>
    <row r="11058" spans="1:3">
      <c r="A11058" t="s">
        <v>448</v>
      </c>
      <c r="B11058" t="str">
        <f>IF(ISBLANK(VLOOKUP(A11058,Questionnaire!A:KQ,90,FALSE)),"#",VLOOKUP(A11058,Questionnaire!A:KQ,90,FALSE))</f>
        <v>#</v>
      </c>
    </row>
    <row r="11059" spans="1:3">
      <c r="A11059" t="s">
        <v>452</v>
      </c>
      <c r="B11059" t="str">
        <f>IF(ISBLANK(VLOOKUP(A11059,Questionnaire!A:KQ,90,FALSE)),"#",VLOOKUP(A11059,Questionnaire!A:KQ,90,FALSE))</f>
        <v>#</v>
      </c>
    </row>
    <row r="11060" spans="1:3">
      <c r="A11060" t="s">
        <v>455</v>
      </c>
      <c r="B11060" t="str">
        <f>IF(ISBLANK(VLOOKUP(A11060,Questionnaire!A:KQ,90,FALSE)),"#",VLOOKUP(A11060,Questionnaire!A:KQ,90,FALSE))</f>
        <v>#</v>
      </c>
    </row>
    <row r="11061" spans="1:3">
      <c r="A11061" t="s">
        <v>458</v>
      </c>
      <c r="B11061" t="str">
        <f>IF(ISBLANK(VLOOKUP(A11061,Questionnaire!A:KQ,90,FALSE)),"#",VLOOKUP(A11061,Questionnaire!A:KQ,90,FALSE))</f>
        <v>#</v>
      </c>
    </row>
    <row r="11062" spans="1:3">
      <c r="A11062" t="s">
        <v>461</v>
      </c>
      <c r="B11062" t="str">
        <f>IF(ISBLANK(VLOOKUP(A11062,Questionnaire!A:KQ,90,FALSE)),"#",VLOOKUP(A11062,Questionnaire!A:KQ,90,FALSE))</f>
        <v>#</v>
      </c>
    </row>
    <row r="11063" spans="1:3">
      <c r="A11063" t="s">
        <v>465</v>
      </c>
      <c r="B11063" t="str">
        <f>IF(ISBLANK(VLOOKUP(A11063,Questionnaire!A:KQ,90,FALSE)),"#",VLOOKUP(A11063,Questionnaire!A:KQ,90,FALSE))</f>
        <v>#</v>
      </c>
    </row>
    <row r="11064" spans="1:3">
      <c r="A11064" t="s">
        <v>467</v>
      </c>
      <c r="B11064" t="str">
        <f>IF(ISBLANK(VLOOKUP(A11064,Questionnaire!A:KQ,90,FALSE)),"#",VLOOKUP(A11064,Questionnaire!A:KQ,90,FALSE))</f>
        <v>#</v>
      </c>
    </row>
    <row r="11065" spans="1:3">
      <c r="A11065" t="s">
        <v>469</v>
      </c>
      <c r="B11065" t="str">
        <f>IF(ISBLANK(VLOOKUP(A11065,Questionnaire!A:KQ,90,FALSE)),"#",VLOOKUP(A11065,Questionnaire!A:KQ,90,FALSE))</f>
        <v>#</v>
      </c>
    </row>
    <row r="11066" spans="1:3">
      <c r="A11066" t="s">
        <v>471</v>
      </c>
      <c r="B11066" t="str">
        <f>IF(ISBLANK(VLOOKUP(A11066,Questionnaire!A:KQ,90,FALSE)),"#",VLOOKUP(A11066,Questionnaire!A:KQ,90,FALSE))</f>
        <v>#</v>
      </c>
    </row>
    <row r="11067" spans="1:3">
      <c r="A11067" t="s">
        <v>473</v>
      </c>
      <c r="B11067" t="str">
        <f>IF(ISBLANK(VLOOKUP(A11067,Questionnaire!A:KQ,90,FALSE)),"#",VLOOKUP(A11067,Questionnaire!A:KQ,90,FALSE))</f>
        <v>#</v>
      </c>
    </row>
    <row r="11068" spans="1:3">
      <c r="A11068" t="s">
        <v>475</v>
      </c>
      <c r="B11068" t="str">
        <f>IF(ISBLANK(VLOOKUP(A11068,Questionnaire!A:KQ,90,FALSE)),"#",VLOOKUP(A11068,Questionnaire!A:KQ,90,FALSE))</f>
        <v>#</v>
      </c>
    </row>
    <row r="11069" spans="1:3">
      <c r="A11069" t="s">
        <v>185</v>
      </c>
      <c r="B11069" t="str">
        <f>IF(ISBLANK(VLOOKUP(A11069,Questionnaire!A:KQ,91,FALSE)),"#",VLOOKUP(A11069,Questionnaire!A:KQ,91,FALSE))</f>
        <v>#</v>
      </c>
      <c r="C11069">
        <v>88</v>
      </c>
    </row>
    <row r="11070" spans="1:3">
      <c r="A11070" t="s">
        <v>187</v>
      </c>
      <c r="B11070" t="str">
        <f>IF(ISNA(VLOOKUP(VLOOKUP(A11070,Questionnaire!A:KQ,91,FALSE),'CORA Encoding'!D:E,2,FALSE)),"#",VLOOKUP(VLOOKUP(A11070,Questionnaire!A:KQ,91,FALSE),'CORA Encoding'!D:E,2,FALSE))</f>
        <v>#</v>
      </c>
    </row>
    <row r="11071" spans="1:3">
      <c r="A11071" t="s">
        <v>189</v>
      </c>
      <c r="B11071" t="str">
        <f>IF(ISNA(VLOOKUP(VLOOKUP(A11071,Questionnaire!A:KQ,91,FALSE),'CORA Encoding'!G:H,2,FALSE)),"#",VLOOKUP(VLOOKUP(A11071,Questionnaire!A:KQ,91,FALSE),'CORA Encoding'!G:H,2,FALSE))</f>
        <v>#</v>
      </c>
    </row>
    <row r="11072" spans="1:3">
      <c r="A11072" t="s">
        <v>191</v>
      </c>
      <c r="B11072" t="str">
        <f>IF(ISNA(VLOOKUP(VLOOKUP(A11072,Questionnaire!A:KQ,91,FALSE),'Country List'!E:F,2,FALSE)),"#",VLOOKUP(VLOOKUP(A11072,Questionnaire!A:KQ,91,FALSE),'Country List'!E:F,2,FALSE))</f>
        <v>#</v>
      </c>
    </row>
    <row r="11073" spans="1:2">
      <c r="A11073" t="s">
        <v>193</v>
      </c>
      <c r="B11073" t="str">
        <f>IF(ISNA(VLOOKUP(VLOOKUP(A11073,Questionnaire!A:KQ,91,FALSE),'Industry List'!B:C,2,FALSE)),"#",VLOOKUP(VLOOKUP(A11073,Questionnaire!A:KQ,91,FALSE),'Industry List'!B:C,2,FALSE))</f>
        <v>#</v>
      </c>
    </row>
    <row r="11074" spans="1:2">
      <c r="A11074" t="s">
        <v>197</v>
      </c>
      <c r="B11074" t="str">
        <f>IF(ISBLANK(VLOOKUP(A11074,Questionnaire!A:KQ,91,FALSE)),"#",VLOOKUP(A11074,Questionnaire!A:KQ,91,FALSE))</f>
        <v>#</v>
      </c>
    </row>
    <row r="11075" spans="1:2">
      <c r="A11075" t="s">
        <v>201</v>
      </c>
      <c r="B11075" t="str">
        <f>IF(ISBLANK(VLOOKUP(A11075,Questionnaire!A:KQ,91,FALSE)),"#",VLOOKUP(A11075,Questionnaire!A:KQ,91,FALSE))</f>
        <v>#</v>
      </c>
    </row>
    <row r="11076" spans="1:2">
      <c r="A11076" t="s">
        <v>203</v>
      </c>
      <c r="B11076" t="str">
        <f>IF(ISNA(VLOOKUP(VLOOKUP(A11076,Questionnaire!A:KQ,91,FALSE),'CORA Encoding'!J:K,2,FALSE)),"#",VLOOKUP(VLOOKUP(A11076,Questionnaire!A:KQ,91,FALSE),'CORA Encoding'!J:K,2,FALSE))</f>
        <v>#</v>
      </c>
    </row>
    <row r="11077" spans="1:2">
      <c r="A11077" t="s">
        <v>208</v>
      </c>
      <c r="B11077" t="str">
        <f>IF(ISBLANK(VLOOKUP(A11077,Questionnaire!A:KQ,91,FALSE)),"#",VLOOKUP(A11077,Questionnaire!A:KQ,91,FALSE))</f>
        <v>#</v>
      </c>
    </row>
    <row r="11078" spans="1:2">
      <c r="A11078" t="s">
        <v>213</v>
      </c>
      <c r="B11078" t="str">
        <f>IF(ISBLANK(VLOOKUP(A11078,Questionnaire!A:KQ,91,FALSE)),"#",VLOOKUP(A11078,Questionnaire!A:KQ,91,FALSE))</f>
        <v>#</v>
      </c>
    </row>
    <row r="11079" spans="1:2">
      <c r="A11079" t="s">
        <v>215</v>
      </c>
      <c r="B11079" t="str">
        <f>IF(ISBLANK(VLOOKUP(A11079,Questionnaire!A:KQ,91,FALSE)),"#",VLOOKUP(A11079,Questionnaire!A:KQ,91,FALSE))</f>
        <v>#</v>
      </c>
    </row>
    <row r="11080" spans="1:2">
      <c r="A11080" t="s">
        <v>217</v>
      </c>
      <c r="B11080" t="str">
        <f>IF(ISBLANK(VLOOKUP(A11080,Questionnaire!A:KQ,91,FALSE)),"#",VLOOKUP(A11080,Questionnaire!A:KQ,91,FALSE))</f>
        <v>#</v>
      </c>
    </row>
    <row r="11081" spans="1:2">
      <c r="A11081" t="s">
        <v>219</v>
      </c>
      <c r="B11081" t="str">
        <f>IF(ISBLANK(VLOOKUP(A11081,Questionnaire!A:KQ,91,FALSE)),"#",VLOOKUP(A11081,Questionnaire!A:KQ,91,FALSE))</f>
        <v>#</v>
      </c>
    </row>
    <row r="11082" spans="1:2">
      <c r="A11082" t="s">
        <v>221</v>
      </c>
      <c r="B11082" t="str">
        <f>IF(ISBLANK(VLOOKUP(A11082,Questionnaire!A:KQ,91,FALSE)),"#",VLOOKUP(A11082,Questionnaire!A:KQ,91,FALSE))</f>
        <v>#</v>
      </c>
    </row>
    <row r="11083" spans="1:2">
      <c r="A11083" t="s">
        <v>223</v>
      </c>
      <c r="B11083" t="str">
        <f>IF(ISBLANK(VLOOKUP(A11083,Questionnaire!A:KQ,91,FALSE)),"#",VLOOKUP(A11083,Questionnaire!A:KQ,91,FALSE))</f>
        <v>#</v>
      </c>
    </row>
    <row r="11084" spans="1:2">
      <c r="A11084" t="s">
        <v>225</v>
      </c>
      <c r="B11084" t="str">
        <f>IF(ISBLANK(VLOOKUP(A11084,Questionnaire!A:KQ,91,FALSE)),"#",VLOOKUP(A11084,Questionnaire!A:KQ,91,FALSE))</f>
        <v>#</v>
      </c>
    </row>
    <row r="11085" spans="1:2">
      <c r="A11085" t="s">
        <v>227</v>
      </c>
      <c r="B11085" t="str">
        <f>IF(ISBLANK(VLOOKUP(A11085,Questionnaire!A:KQ,91,FALSE)),"#",VLOOKUP(A11085,Questionnaire!A:KQ,91,FALSE))</f>
        <v>#</v>
      </c>
    </row>
    <row r="11086" spans="1:2">
      <c r="A11086" t="s">
        <v>229</v>
      </c>
      <c r="B11086" t="str">
        <f>IF(ISBLANK(VLOOKUP(A11086,Questionnaire!A:KQ,91,FALSE)),"#",VLOOKUP(A11086,Questionnaire!A:KQ,91,FALSE))</f>
        <v>#</v>
      </c>
    </row>
    <row r="11087" spans="1:2">
      <c r="A11087" t="s">
        <v>231</v>
      </c>
      <c r="B11087" t="str">
        <f>IF(ISBLANK(VLOOKUP(A11087,Questionnaire!A:KQ,91,FALSE)),"#",VLOOKUP(A11087,Questionnaire!A:KQ,91,FALSE))</f>
        <v>#</v>
      </c>
    </row>
    <row r="11088" spans="1:2">
      <c r="A11088" t="s">
        <v>233</v>
      </c>
      <c r="B11088" t="str">
        <f>IF(ISBLANK(VLOOKUP(A11088,Questionnaire!A:KQ,91,FALSE)),"#",VLOOKUP(A11088,Questionnaire!A:KQ,91,FALSE))</f>
        <v>#</v>
      </c>
    </row>
    <row r="11089" spans="1:2">
      <c r="A11089" t="s">
        <v>235</v>
      </c>
      <c r="B11089" t="str">
        <f>IF(ISBLANK(VLOOKUP(A11089,Questionnaire!A:KQ,91,FALSE)),"#",VLOOKUP(A11089,Questionnaire!A:KQ,91,FALSE))</f>
        <v>#</v>
      </c>
    </row>
    <row r="11090" spans="1:2">
      <c r="A11090" t="s">
        <v>237</v>
      </c>
      <c r="B11090" t="str">
        <f>IF(ISBLANK(VLOOKUP(A11090,Questionnaire!A:KQ,91,FALSE)),"#",VLOOKUP(A11090,Questionnaire!A:KQ,91,FALSE))</f>
        <v>#</v>
      </c>
    </row>
    <row r="11091" spans="1:2">
      <c r="A11091" t="s">
        <v>239</v>
      </c>
      <c r="B11091" t="str">
        <f>IF(ISBLANK(VLOOKUP(A11091,Questionnaire!A:KQ,91,FALSE)),"#",VLOOKUP(A11091,Questionnaire!A:KQ,91,FALSE))</f>
        <v>#</v>
      </c>
    </row>
    <row r="11092" spans="1:2">
      <c r="A11092" t="s">
        <v>242</v>
      </c>
      <c r="B11092" t="str">
        <f>IF(ISBLANK(VLOOKUP(A11092,Questionnaire!A:KQ,91,FALSE)),"#",VLOOKUP(A11092,Questionnaire!A:KQ,91,FALSE))</f>
        <v>#</v>
      </c>
    </row>
    <row r="11093" spans="1:2">
      <c r="A11093" t="s">
        <v>245</v>
      </c>
      <c r="B11093" t="str">
        <f>IF(ISBLANK(VLOOKUP(A11093,Questionnaire!A:KQ,91,FALSE)),"#",VLOOKUP(A11093,Questionnaire!A:KQ,91,FALSE))</f>
        <v>#</v>
      </c>
    </row>
    <row r="11094" spans="1:2">
      <c r="A11094" t="s">
        <v>247</v>
      </c>
      <c r="B11094" t="str">
        <f>IF(ISBLANK(VLOOKUP(A11094,Questionnaire!A:KQ,91,FALSE)),"#",VLOOKUP(A11094,Questionnaire!A:KQ,91,FALSE))</f>
        <v>#</v>
      </c>
    </row>
    <row r="11095" spans="1:2">
      <c r="A11095" t="s">
        <v>249</v>
      </c>
      <c r="B11095" t="str">
        <f>IF(ISBLANK(VLOOKUP(A11095,Questionnaire!A:KQ,91,FALSE)),"#",VLOOKUP(A11095,Questionnaire!A:KQ,91,FALSE))</f>
        <v>#</v>
      </c>
    </row>
    <row r="11096" spans="1:2">
      <c r="A11096" t="s">
        <v>250</v>
      </c>
      <c r="B11096" t="str">
        <f>IF(ISBLANK(VLOOKUP(A11096,Questionnaire!A:KQ,91,FALSE)),"#",VLOOKUP(A11096,Questionnaire!A:KQ,91,FALSE))</f>
        <v>#</v>
      </c>
    </row>
    <row r="11097" spans="1:2">
      <c r="A11097" t="s">
        <v>252</v>
      </c>
      <c r="B11097" t="str">
        <f>IF(ISBLANK(VLOOKUP(A11097,Questionnaire!A:KQ,91,FALSE)),"#",VLOOKUP(A11097,Questionnaire!A:KQ,91,FALSE))</f>
        <v>#</v>
      </c>
    </row>
    <row r="11098" spans="1:2">
      <c r="A11098" t="s">
        <v>255</v>
      </c>
      <c r="B11098" t="str">
        <f>IF(ISBLANK(VLOOKUP(A11098,Questionnaire!A:KQ,91,FALSE)),"#",VLOOKUP(A11098,Questionnaire!A:KQ,91,FALSE))</f>
        <v>#</v>
      </c>
    </row>
    <row r="11099" spans="1:2">
      <c r="A11099" t="s">
        <v>258</v>
      </c>
      <c r="B11099" t="str">
        <f>IF(ISNA(VLOOKUP(VLOOKUP(A11099,Questionnaire!A:KQ,91,FALSE),'CORA Encoding'!M:N,2,FALSE)),"#",VLOOKUP(VLOOKUP(A11099,Questionnaire!A:KQ,91,FALSE),'CORA Encoding'!M:N,2,FALSE))</f>
        <v>#</v>
      </c>
    </row>
    <row r="11100" spans="1:2">
      <c r="A11100" t="s">
        <v>261</v>
      </c>
      <c r="B11100" t="str">
        <f>IF(ISBLANK(VLOOKUP(A11100,Questionnaire!A:KQ,91,FALSE)),"#",VLOOKUP(A11100,Questionnaire!A:KQ,91,FALSE))</f>
        <v>#</v>
      </c>
    </row>
    <row r="11101" spans="1:2">
      <c r="A11101" t="s">
        <v>263</v>
      </c>
      <c r="B11101" t="str">
        <f>IF(ISBLANK(VLOOKUP(A11101,Questionnaire!A:KQ,91,FALSE)),"#",VLOOKUP(A11101,Questionnaire!A:KQ,91,FALSE))</f>
        <v>#</v>
      </c>
    </row>
    <row r="11102" spans="1:2">
      <c r="A11102" t="s">
        <v>265</v>
      </c>
      <c r="B11102" t="str">
        <f>IF(ISBLANK(VLOOKUP(A11102,Questionnaire!A:KQ,91,FALSE)),"#",VLOOKUP(A11102,Questionnaire!A:KQ,91,FALSE))</f>
        <v>#</v>
      </c>
    </row>
    <row r="11103" spans="1:2">
      <c r="A11103" t="s">
        <v>267</v>
      </c>
      <c r="B11103" t="str">
        <f>IF(ISBLANK(VLOOKUP(A11103,Questionnaire!A:KQ,91,FALSE)),"#",VLOOKUP(A11103,Questionnaire!A:KQ,91,FALSE))</f>
        <v>#</v>
      </c>
    </row>
    <row r="11104" spans="1:2">
      <c r="A11104" t="s">
        <v>269</v>
      </c>
      <c r="B11104" t="str">
        <f>IF(ISBLANK(VLOOKUP(A11104,Questionnaire!A:KQ,91,FALSE)),"#",VLOOKUP(A11104,Questionnaire!A:KQ,91,FALSE))</f>
        <v>#</v>
      </c>
    </row>
    <row r="11105" spans="1:2">
      <c r="A11105" t="s">
        <v>274</v>
      </c>
      <c r="B11105" t="str">
        <f>IF(ISBLANK(VLOOKUP(A11105,Questionnaire!A:KQ,91,FALSE)),"#",VLOOKUP(A11105,Questionnaire!A:KQ,91,FALSE))</f>
        <v>#</v>
      </c>
    </row>
    <row r="11106" spans="1:2">
      <c r="A11106" t="s">
        <v>276</v>
      </c>
      <c r="B11106" t="str">
        <f>IF(ISBLANK(VLOOKUP(A11106,Questionnaire!A:KQ,91,FALSE)),"#",VLOOKUP(A11106,Questionnaire!A:KQ,91,FALSE))</f>
        <v>#</v>
      </c>
    </row>
    <row r="11107" spans="1:2">
      <c r="A11107" t="s">
        <v>278</v>
      </c>
      <c r="B11107" t="str">
        <f>IF(ISBLANK(VLOOKUP(A11107,Questionnaire!A:KQ,91,FALSE)),"#",VLOOKUP(A11107,Questionnaire!A:KQ,91,FALSE))</f>
        <v>#</v>
      </c>
    </row>
    <row r="11108" spans="1:2">
      <c r="A11108" t="s">
        <v>280</v>
      </c>
      <c r="B11108" t="str">
        <f>IF(ISBLANK(VLOOKUP(A11108,Questionnaire!A:KQ,91,FALSE)),"#",VLOOKUP(A11108,Questionnaire!A:KQ,91,FALSE))</f>
        <v>#</v>
      </c>
    </row>
    <row r="11109" spans="1:2">
      <c r="A11109" t="s">
        <v>282</v>
      </c>
      <c r="B11109" t="str">
        <f>IF(ISBLANK(VLOOKUP(A11109,Questionnaire!A:KQ,91,FALSE)),"#",VLOOKUP(A11109,Questionnaire!A:KQ,91,FALSE))</f>
        <v>#</v>
      </c>
    </row>
    <row r="11110" spans="1:2">
      <c r="A11110" t="s">
        <v>286</v>
      </c>
      <c r="B11110" t="str">
        <f>IF(ISBLANK(VLOOKUP(A11110,Questionnaire!A:KQ,91,FALSE)),"#",VLOOKUP(A11110,Questionnaire!A:KQ,91,FALSE))</f>
        <v>#</v>
      </c>
    </row>
    <row r="11111" spans="1:2">
      <c r="A11111" t="s">
        <v>288</v>
      </c>
      <c r="B11111" t="str">
        <f>IF(ISBLANK(VLOOKUP(A11111,Questionnaire!A:KQ,91,FALSE)),"#",VLOOKUP(A11111,Questionnaire!A:KQ,91,FALSE))</f>
        <v>#</v>
      </c>
    </row>
    <row r="11112" spans="1:2">
      <c r="A11112" t="s">
        <v>290</v>
      </c>
      <c r="B11112" t="str">
        <f>IF(ISBLANK(VLOOKUP(A11112,Questionnaire!A:KQ,91,FALSE)),"#",VLOOKUP(A11112,Questionnaire!A:KQ,91,FALSE))</f>
        <v>#</v>
      </c>
    </row>
    <row r="11113" spans="1:2">
      <c r="A11113" t="s">
        <v>292</v>
      </c>
      <c r="B11113" t="str">
        <f>IF(ISBLANK(VLOOKUP(A11113,Questionnaire!A:KQ,91,FALSE)),"#",VLOOKUP(A11113,Questionnaire!A:KQ,91,FALSE))</f>
        <v>#</v>
      </c>
    </row>
    <row r="11114" spans="1:2">
      <c r="A11114" t="s">
        <v>294</v>
      </c>
      <c r="B11114" t="str">
        <f>IF(ISBLANK(VLOOKUP(A11114,Questionnaire!A:KQ,91,FALSE)),"#",VLOOKUP(A11114,Questionnaire!A:KQ,91,FALSE))</f>
        <v>#</v>
      </c>
    </row>
    <row r="11115" spans="1:2">
      <c r="A11115" t="s">
        <v>296</v>
      </c>
      <c r="B11115" t="str">
        <f>IF(ISBLANK(VLOOKUP(A11115,Questionnaire!A:KQ,91,FALSE)),"#",VLOOKUP(A11115,Questionnaire!A:KQ,91,FALSE))</f>
        <v>#</v>
      </c>
    </row>
    <row r="11116" spans="1:2">
      <c r="A11116" t="s">
        <v>301</v>
      </c>
      <c r="B11116" t="str">
        <f>IF(ISBLANK(VLOOKUP(A11116,Questionnaire!A:KQ,91,FALSE)),"#",VLOOKUP(A11116,Questionnaire!A:KQ,91,FALSE))</f>
        <v>#</v>
      </c>
    </row>
    <row r="11117" spans="1:2">
      <c r="A11117" t="s">
        <v>303</v>
      </c>
      <c r="B11117" t="str">
        <f>IF(ISBLANK(VLOOKUP(A11117,Questionnaire!A:KQ,91,FALSE)),"#",VLOOKUP(A11117,Questionnaire!A:KQ,91,FALSE))</f>
        <v>#</v>
      </c>
    </row>
    <row r="11118" spans="1:2">
      <c r="A11118" t="s">
        <v>305</v>
      </c>
      <c r="B11118" t="str">
        <f>IF(ISBLANK(VLOOKUP(A11118,Questionnaire!A:KQ,91,FALSE)),"#",VLOOKUP(A11118,Questionnaire!A:KQ,91,FALSE))</f>
        <v>#</v>
      </c>
    </row>
    <row r="11119" spans="1:2">
      <c r="A11119" t="s">
        <v>307</v>
      </c>
      <c r="B11119" t="str">
        <f>IF(ISBLANK(VLOOKUP(A11119,Questionnaire!A:KQ,91,FALSE)),"#",VLOOKUP(A11119,Questionnaire!A:KQ,91,FALSE))</f>
        <v>#</v>
      </c>
    </row>
    <row r="11120" spans="1:2">
      <c r="A11120" t="s">
        <v>311</v>
      </c>
      <c r="B11120" t="str">
        <f>IF(ISBLANK(VLOOKUP(A11120,Questionnaire!A:KQ,91,FALSE)),"#",VLOOKUP(A11120,Questionnaire!A:KQ,91,FALSE))</f>
        <v>#</v>
      </c>
    </row>
    <row r="11121" spans="1:2">
      <c r="A11121" t="s">
        <v>313</v>
      </c>
      <c r="B11121" t="str">
        <f>IF(ISBLANK(VLOOKUP(A11121,Questionnaire!A:KQ,91,FALSE)),"#",VLOOKUP(A11121,Questionnaire!A:KQ,91,FALSE))</f>
        <v>#</v>
      </c>
    </row>
    <row r="11122" spans="1:2">
      <c r="A11122" t="s">
        <v>314</v>
      </c>
      <c r="B11122" t="str">
        <f>IF(ISBLANK(VLOOKUP(A11122,Questionnaire!A:KQ,91,FALSE)),"#",VLOOKUP(A11122,Questionnaire!A:KQ,91,FALSE))</f>
        <v>#</v>
      </c>
    </row>
    <row r="11123" spans="1:2">
      <c r="A11123" t="s">
        <v>315</v>
      </c>
      <c r="B11123" t="str">
        <f>IF(ISBLANK(VLOOKUP(A11123,Questionnaire!A:KQ,91,FALSE)),"#",VLOOKUP(A11123,Questionnaire!A:KQ,91,FALSE))</f>
        <v>#</v>
      </c>
    </row>
    <row r="11124" spans="1:2">
      <c r="A11124" t="s">
        <v>317</v>
      </c>
      <c r="B11124" t="str">
        <f>IF(ISBLANK(VLOOKUP(A11124,Questionnaire!A:KQ,91,FALSE)),"#",VLOOKUP(A11124,Questionnaire!A:KQ,91,FALSE))</f>
        <v>#</v>
      </c>
    </row>
    <row r="11125" spans="1:2">
      <c r="A11125" t="s">
        <v>319</v>
      </c>
      <c r="B11125" t="str">
        <f>IF(ISBLANK(VLOOKUP(A11125,Questionnaire!A:KQ,91,FALSE)),"#",VLOOKUP(A11125,Questionnaire!A:KQ,91,FALSE))</f>
        <v>#</v>
      </c>
    </row>
    <row r="11126" spans="1:2">
      <c r="A11126" t="s">
        <v>322</v>
      </c>
      <c r="B11126" t="str">
        <f>IF(ISBLANK(VLOOKUP(A11126,Questionnaire!A:KQ,91,FALSE)),"#",VLOOKUP(A11126,Questionnaire!A:KQ,91,FALSE))</f>
        <v>#</v>
      </c>
    </row>
    <row r="11127" spans="1:2">
      <c r="A11127" t="s">
        <v>326</v>
      </c>
      <c r="B11127" t="str">
        <f>IF(ISBLANK(VLOOKUP(A11127,Questionnaire!A:KQ,91,FALSE)),"#",VLOOKUP(A11127,Questionnaire!A:KQ,91,FALSE))</f>
        <v>#</v>
      </c>
    </row>
    <row r="11128" spans="1:2">
      <c r="A11128" t="s">
        <v>328</v>
      </c>
      <c r="B11128" t="str">
        <f>IF(ISBLANK(VLOOKUP(A11128,Questionnaire!A:KQ,91,FALSE)),"#",VLOOKUP(A11128,Questionnaire!A:KQ,91,FALSE))</f>
        <v>#</v>
      </c>
    </row>
    <row r="11129" spans="1:2">
      <c r="A11129" t="s">
        <v>332</v>
      </c>
      <c r="B11129" t="str">
        <f>IF(ISBLANK(VLOOKUP(A11129,Questionnaire!A:KQ,91,FALSE)),"#",VLOOKUP(A11129,Questionnaire!A:KQ,91,FALSE))</f>
        <v>#</v>
      </c>
    </row>
    <row r="11130" spans="1:2">
      <c r="A11130" t="s">
        <v>333</v>
      </c>
      <c r="B11130" t="str">
        <f>IF(ISBLANK(VLOOKUP(A11130,Questionnaire!A:KQ,91,FALSE)),"#",VLOOKUP(A11130,Questionnaire!A:KQ,91,FALSE))</f>
        <v>#</v>
      </c>
    </row>
    <row r="11131" spans="1:2">
      <c r="A11131" t="s">
        <v>334</v>
      </c>
      <c r="B11131" t="str">
        <f>IF(ISBLANK(VLOOKUP(A11131,Questionnaire!A:KQ,91,FALSE)),"#",VLOOKUP(A11131,Questionnaire!A:KQ,91,FALSE))</f>
        <v>#</v>
      </c>
    </row>
    <row r="11132" spans="1:2">
      <c r="A11132" t="s">
        <v>335</v>
      </c>
      <c r="B11132" t="str">
        <f>IF(ISBLANK(VLOOKUP(A11132,Questionnaire!A:KQ,91,FALSE)),"#",VLOOKUP(A11132,Questionnaire!A:KQ,91,FALSE))</f>
        <v>#</v>
      </c>
    </row>
    <row r="11133" spans="1:2">
      <c r="A11133" t="s">
        <v>336</v>
      </c>
      <c r="B11133" t="str">
        <f>IF(ISBLANK(VLOOKUP(A11133,Questionnaire!A:KQ,91,FALSE)),"#",VLOOKUP(A11133,Questionnaire!A:KQ,91,FALSE))</f>
        <v>#</v>
      </c>
    </row>
    <row r="11134" spans="1:2">
      <c r="A11134" t="s">
        <v>337</v>
      </c>
      <c r="B11134" t="str">
        <f>IF(ISBLANK(VLOOKUP(A11134,Questionnaire!A:KQ,91,FALSE)),"#",VLOOKUP(A11134,Questionnaire!A:KQ,91,FALSE))</f>
        <v>#</v>
      </c>
    </row>
    <row r="11135" spans="1:2">
      <c r="A11135" t="s">
        <v>338</v>
      </c>
      <c r="B11135" t="str">
        <f>IF(ISBLANK(VLOOKUP(A11135,Questionnaire!A:KQ,91,FALSE)),"#",VLOOKUP(A11135,Questionnaire!A:KQ,91,FALSE))</f>
        <v>#</v>
      </c>
    </row>
    <row r="11136" spans="1:2">
      <c r="A11136" t="s">
        <v>339</v>
      </c>
      <c r="B11136" t="str">
        <f>IF(ISBLANK(VLOOKUP(A11136,Questionnaire!A:KQ,91,FALSE)),"#",VLOOKUP(A11136,Questionnaire!A:KQ,91,FALSE))</f>
        <v>#</v>
      </c>
    </row>
    <row r="11137" spans="1:2">
      <c r="A11137" t="s">
        <v>340</v>
      </c>
      <c r="B11137" t="str">
        <f>IF(ISBLANK(VLOOKUP(A11137,Questionnaire!A:KQ,91,FALSE)),"#",VLOOKUP(A11137,Questionnaire!A:KQ,91,FALSE))</f>
        <v>#</v>
      </c>
    </row>
    <row r="11138" spans="1:2">
      <c r="A11138" t="s">
        <v>341</v>
      </c>
      <c r="B11138" t="str">
        <f>IF(ISBLANK(VLOOKUP(A11138,Questionnaire!A:KQ,91,FALSE)),"#",VLOOKUP(A11138,Questionnaire!A:KQ,91,FALSE))</f>
        <v>#</v>
      </c>
    </row>
    <row r="11139" spans="1:2">
      <c r="A11139" t="s">
        <v>342</v>
      </c>
      <c r="B11139" t="str">
        <f>IF(ISBLANK(VLOOKUP(A11139,Questionnaire!A:KQ,91,FALSE)),"#",VLOOKUP(A11139,Questionnaire!A:KQ,91,FALSE))</f>
        <v>#</v>
      </c>
    </row>
    <row r="11140" spans="1:2">
      <c r="A11140" t="s">
        <v>343</v>
      </c>
      <c r="B11140" t="str">
        <f>IF(ISBLANK(VLOOKUP(A11140,Questionnaire!A:KQ,91,FALSE)),"#",VLOOKUP(A11140,Questionnaire!A:KQ,91,FALSE))</f>
        <v>#</v>
      </c>
    </row>
    <row r="11141" spans="1:2">
      <c r="A11141" t="s">
        <v>344</v>
      </c>
      <c r="B11141" t="str">
        <f>IF(ISBLANK(VLOOKUP(A11141,Questionnaire!A:KQ,91,FALSE)),"#",VLOOKUP(A11141,Questionnaire!A:KQ,91,FALSE))</f>
        <v>#</v>
      </c>
    </row>
    <row r="11142" spans="1:2">
      <c r="A11142" t="s">
        <v>345</v>
      </c>
      <c r="B11142" t="str">
        <f>IF(ISBLANK(VLOOKUP(A11142,Questionnaire!A:KQ,91,FALSE)),"#",VLOOKUP(A11142,Questionnaire!A:KQ,91,FALSE))</f>
        <v>#</v>
      </c>
    </row>
    <row r="11143" spans="1:2">
      <c r="A11143" t="s">
        <v>348</v>
      </c>
      <c r="B11143" t="str">
        <f>IF(ISBLANK(VLOOKUP(A11143,Questionnaire!A:KQ,91,FALSE)),"#",VLOOKUP(A11143,Questionnaire!A:KQ,91,FALSE))</f>
        <v>#</v>
      </c>
    </row>
    <row r="11144" spans="1:2">
      <c r="A11144" t="s">
        <v>353</v>
      </c>
      <c r="B11144" t="str">
        <f>IF(ISBLANK(VLOOKUP(A11144,Questionnaire!A:KQ,91,FALSE)),"#",VLOOKUP(A11144,Questionnaire!A:KQ,91,FALSE))</f>
        <v>#</v>
      </c>
    </row>
    <row r="11145" spans="1:2">
      <c r="A11145" t="s">
        <v>354</v>
      </c>
      <c r="B11145" t="str">
        <f>IF(ISBLANK(VLOOKUP(A11145,Questionnaire!A:KQ,91,FALSE)),"#",VLOOKUP(A11145,Questionnaire!A:KQ,91,FALSE))</f>
        <v>#</v>
      </c>
    </row>
    <row r="11146" spans="1:2">
      <c r="A11146" t="s">
        <v>355</v>
      </c>
      <c r="B11146" t="str">
        <f>IF(ISBLANK(VLOOKUP(A11146,Questionnaire!A:KQ,91,FALSE)),"#",VLOOKUP(A11146,Questionnaire!A:KQ,91,FALSE))</f>
        <v>#</v>
      </c>
    </row>
    <row r="11147" spans="1:2">
      <c r="A11147" t="s">
        <v>356</v>
      </c>
      <c r="B11147" t="str">
        <f>IF(ISBLANK(VLOOKUP(A11147,Questionnaire!A:KQ,91,FALSE)),"#",VLOOKUP(A11147,Questionnaire!A:KQ,91,FALSE))</f>
        <v>#</v>
      </c>
    </row>
    <row r="11148" spans="1:2">
      <c r="A11148" t="s">
        <v>357</v>
      </c>
      <c r="B11148" t="str">
        <f>IF(ISBLANK(VLOOKUP(A11148,Questionnaire!A:KQ,91,FALSE)),"#",VLOOKUP(A11148,Questionnaire!A:KQ,91,FALSE))</f>
        <v>#</v>
      </c>
    </row>
    <row r="11149" spans="1:2">
      <c r="A11149" t="s">
        <v>360</v>
      </c>
      <c r="B11149" t="str">
        <f>IF(ISBLANK(VLOOKUP(A11149,Questionnaire!A:KQ,91,FALSE)),"#",VLOOKUP(A11149,Questionnaire!A:KQ,91,FALSE))</f>
        <v>#</v>
      </c>
    </row>
    <row r="11150" spans="1:2">
      <c r="A11150" t="s">
        <v>362</v>
      </c>
      <c r="B11150" t="str">
        <f>IF(ISBLANK(VLOOKUP(A11150,Questionnaire!A:KQ,91,FALSE)),"#",VLOOKUP(A11150,Questionnaire!A:KQ,91,FALSE))</f>
        <v>#</v>
      </c>
    </row>
    <row r="11151" spans="1:2">
      <c r="A11151" t="s">
        <v>363</v>
      </c>
      <c r="B11151" t="str">
        <f>IF(ISBLANK(VLOOKUP(A11151,Questionnaire!A:KQ,91,FALSE)),"#",VLOOKUP(A11151,Questionnaire!A:KQ,91,FALSE))</f>
        <v>#</v>
      </c>
    </row>
    <row r="11152" spans="1:2">
      <c r="A11152" t="s">
        <v>364</v>
      </c>
      <c r="B11152" t="str">
        <f>IF(ISBLANK(VLOOKUP(A11152,Questionnaire!A:KQ,91,FALSE)),"#",VLOOKUP(A11152,Questionnaire!A:KQ,91,FALSE))</f>
        <v>#</v>
      </c>
    </row>
    <row r="11153" spans="1:2">
      <c r="A11153" t="s">
        <v>365</v>
      </c>
      <c r="B11153" t="str">
        <f>IF(ISBLANK(VLOOKUP(A11153,Questionnaire!A:KQ,91,FALSE)),"#",VLOOKUP(A11153,Questionnaire!A:KQ,91,FALSE))</f>
        <v>#</v>
      </c>
    </row>
    <row r="11154" spans="1:2">
      <c r="A11154" t="s">
        <v>366</v>
      </c>
      <c r="B11154" t="str">
        <f>IF(ISBLANK(VLOOKUP(A11154,Questionnaire!A:KQ,91,FALSE)),"#",VLOOKUP(A11154,Questionnaire!A:KQ,91,FALSE))</f>
        <v>#</v>
      </c>
    </row>
    <row r="11155" spans="1:2">
      <c r="A11155" t="s">
        <v>371</v>
      </c>
      <c r="B11155" t="str">
        <f>IF(ISBLANK(VLOOKUP(A11155,Questionnaire!A:KQ,91,FALSE)),"#",VLOOKUP(A11155,Questionnaire!A:KQ,91,FALSE))</f>
        <v>#</v>
      </c>
    </row>
    <row r="11156" spans="1:2">
      <c r="A11156" t="s">
        <v>372</v>
      </c>
      <c r="B11156" t="str">
        <f>IF(ISBLANK(VLOOKUP(A11156,Questionnaire!A:KQ,91,FALSE)),"#",VLOOKUP(A11156,Questionnaire!A:KQ,91,FALSE))</f>
        <v>#</v>
      </c>
    </row>
    <row r="11157" spans="1:2">
      <c r="A11157" t="s">
        <v>373</v>
      </c>
      <c r="B11157" t="str">
        <f>IF(ISBLANK(VLOOKUP(A11157,Questionnaire!A:KQ,91,FALSE)),"#",VLOOKUP(A11157,Questionnaire!A:KQ,91,FALSE))</f>
        <v>#</v>
      </c>
    </row>
    <row r="11158" spans="1:2">
      <c r="A11158" t="s">
        <v>374</v>
      </c>
      <c r="B11158" t="str">
        <f>IF(ISBLANK(VLOOKUP(A11158,Questionnaire!A:KQ,91,FALSE)),"#",VLOOKUP(A11158,Questionnaire!A:KQ,91,FALSE))</f>
        <v>#</v>
      </c>
    </row>
    <row r="11159" spans="1:2">
      <c r="A11159" t="s">
        <v>377</v>
      </c>
      <c r="B11159" t="str">
        <f>IF(ISBLANK(VLOOKUP(A11159,Questionnaire!A:KQ,91,FALSE)),"#",VLOOKUP(A11159,Questionnaire!A:KQ,91,FALSE))</f>
        <v>#</v>
      </c>
    </row>
    <row r="11160" spans="1:2">
      <c r="A11160" t="s">
        <v>379</v>
      </c>
      <c r="B11160" t="str">
        <f>IF(ISBLANK(VLOOKUP(A11160,Questionnaire!A:KQ,91,FALSE)),"#",VLOOKUP(A11160,Questionnaire!A:KQ,91,FALSE))</f>
        <v>#</v>
      </c>
    </row>
    <row r="11161" spans="1:2">
      <c r="A11161" t="s">
        <v>380</v>
      </c>
      <c r="B11161" t="str">
        <f>IF(ISBLANK(VLOOKUP(A11161,Questionnaire!A:KQ,91,FALSE)),"#",VLOOKUP(A11161,Questionnaire!A:KQ,91,FALSE))</f>
        <v>#</v>
      </c>
    </row>
    <row r="11162" spans="1:2">
      <c r="A11162" t="s">
        <v>381</v>
      </c>
      <c r="B11162" t="str">
        <f>IF(ISBLANK(VLOOKUP(A11162,Questionnaire!A:KQ,91,FALSE)),"#",VLOOKUP(A11162,Questionnaire!A:KQ,91,FALSE))</f>
        <v>#</v>
      </c>
    </row>
    <row r="11163" spans="1:2">
      <c r="A11163" t="s">
        <v>382</v>
      </c>
      <c r="B11163" t="str">
        <f>IF(ISBLANK(VLOOKUP(A11163,Questionnaire!A:KQ,91,FALSE)),"#",VLOOKUP(A11163,Questionnaire!A:KQ,91,FALSE))</f>
        <v>#</v>
      </c>
    </row>
    <row r="11164" spans="1:2">
      <c r="A11164" t="s">
        <v>384</v>
      </c>
      <c r="B11164" t="str">
        <f>IF(ISBLANK(VLOOKUP(A11164,Questionnaire!A:KQ,91,FALSE)),"#",VLOOKUP(A11164,Questionnaire!A:KQ,91,FALSE))</f>
        <v>#</v>
      </c>
    </row>
    <row r="11165" spans="1:2">
      <c r="A11165" t="s">
        <v>387</v>
      </c>
      <c r="B11165" t="str">
        <f>IF(ISBLANK(VLOOKUP(A11165,Questionnaire!A:KQ,91,FALSE)),"#",VLOOKUP(A11165,Questionnaire!A:KQ,91,FALSE))</f>
        <v>#</v>
      </c>
    </row>
    <row r="11166" spans="1:2">
      <c r="A11166" t="s">
        <v>391</v>
      </c>
      <c r="B11166" t="str">
        <f>IF(ISBLANK(VLOOKUP(A11166,Questionnaire!A:KQ,91,FALSE)),"#",VLOOKUP(A11166,Questionnaire!A:KQ,91,FALSE))</f>
        <v>#</v>
      </c>
    </row>
    <row r="11167" spans="1:2">
      <c r="A11167" t="s">
        <v>393</v>
      </c>
      <c r="B11167" t="str">
        <f>IF(ISBLANK(VLOOKUP(A11167,Questionnaire!A:KQ,91,FALSE)),"#",VLOOKUP(A11167,Questionnaire!A:KQ,91,FALSE))</f>
        <v>#</v>
      </c>
    </row>
    <row r="11168" spans="1:2">
      <c r="A11168" t="s">
        <v>395</v>
      </c>
      <c r="B11168" t="str">
        <f>IF(ISBLANK(VLOOKUP(A11168,Questionnaire!A:KQ,91,FALSE)),"#",VLOOKUP(A11168,Questionnaire!A:KQ,91,FALSE))</f>
        <v>#</v>
      </c>
    </row>
    <row r="11169" spans="1:2">
      <c r="A11169" t="s">
        <v>398</v>
      </c>
      <c r="B11169" t="str">
        <f>IF(ISBLANK(VLOOKUP(A11169,Questionnaire!A:KQ,91,FALSE)),"#",VLOOKUP(A11169,Questionnaire!A:KQ,91,FALSE))</f>
        <v>#</v>
      </c>
    </row>
    <row r="11170" spans="1:2">
      <c r="A11170" t="s">
        <v>402</v>
      </c>
      <c r="B11170" t="str">
        <f>IF(ISBLANK(VLOOKUP(A11170,Questionnaire!A:KQ,91,FALSE)),"#",VLOOKUP(A11170,Questionnaire!A:KQ,91,FALSE))</f>
        <v>#</v>
      </c>
    </row>
    <row r="11171" spans="1:2">
      <c r="A11171" t="s">
        <v>405</v>
      </c>
      <c r="B11171" t="str">
        <f>IF(ISBLANK(VLOOKUP(A11171,Questionnaire!A:KQ,91,FALSE)),"#",VLOOKUP(A11171,Questionnaire!A:KQ,91,FALSE))</f>
        <v>#</v>
      </c>
    </row>
    <row r="11172" spans="1:2">
      <c r="A11172" t="s">
        <v>409</v>
      </c>
      <c r="B11172" t="str">
        <f>IF(ISBLANK(VLOOKUP(A11172,Questionnaire!A:KQ,91,FALSE)),"#",VLOOKUP(A11172,Questionnaire!A:KQ,91,FALSE))</f>
        <v>#</v>
      </c>
    </row>
    <row r="11173" spans="1:2">
      <c r="A11173" t="s">
        <v>412</v>
      </c>
      <c r="B11173" t="str">
        <f>IF(ISBLANK(VLOOKUP(A11173,Questionnaire!A:KQ,91,FALSE)),"#",VLOOKUP(A11173,Questionnaire!A:KQ,91,FALSE))</f>
        <v>#</v>
      </c>
    </row>
    <row r="11174" spans="1:2">
      <c r="A11174" t="s">
        <v>415</v>
      </c>
      <c r="B11174" t="str">
        <f>IF(ISBLANK(VLOOKUP(A11174,Questionnaire!A:KQ,91,FALSE)),"#",VLOOKUP(A11174,Questionnaire!A:KQ,91,FALSE))</f>
        <v>#</v>
      </c>
    </row>
    <row r="11175" spans="1:2">
      <c r="A11175" t="s">
        <v>418</v>
      </c>
      <c r="B11175" t="str">
        <f>IF(ISBLANK(VLOOKUP(A11175,Questionnaire!A:KQ,91,FALSE)),"#",VLOOKUP(A11175,Questionnaire!A:KQ,91,FALSE))</f>
        <v>#</v>
      </c>
    </row>
    <row r="11176" spans="1:2">
      <c r="A11176" t="s">
        <v>421</v>
      </c>
      <c r="B11176" t="str">
        <f>IF(ISBLANK(VLOOKUP(A11176,Questionnaire!A:KQ,91,FALSE)),"#",VLOOKUP(A11176,Questionnaire!A:KQ,91,FALSE))</f>
        <v>#</v>
      </c>
    </row>
    <row r="11177" spans="1:2">
      <c r="A11177" t="s">
        <v>424</v>
      </c>
      <c r="B11177" t="str">
        <f>IF(ISBLANK(VLOOKUP(A11177,Questionnaire!A:KQ,91,FALSE)),"#",VLOOKUP(A11177,Questionnaire!A:KQ,91,FALSE))</f>
        <v>#</v>
      </c>
    </row>
    <row r="11178" spans="1:2">
      <c r="A11178" t="s">
        <v>429</v>
      </c>
      <c r="B11178" t="str">
        <f>IF(ISBLANK(VLOOKUP(A11178,Questionnaire!A:KQ,91,FALSE)),"#",VLOOKUP(A11178,Questionnaire!A:KQ,91,FALSE))</f>
        <v>#</v>
      </c>
    </row>
    <row r="11179" spans="1:2">
      <c r="A11179" t="s">
        <v>432</v>
      </c>
      <c r="B11179" t="str">
        <f>IF(ISBLANK(VLOOKUP(A11179,Questionnaire!A:KQ,91,FALSE)),"#",VLOOKUP(A11179,Questionnaire!A:KQ,91,FALSE))</f>
        <v>#</v>
      </c>
    </row>
    <row r="11180" spans="1:2">
      <c r="A11180" t="s">
        <v>435</v>
      </c>
      <c r="B11180" t="str">
        <f>IF(ISBLANK(VLOOKUP(A11180,Questionnaire!A:KQ,91,FALSE)),"#",VLOOKUP(A11180,Questionnaire!A:KQ,91,FALSE))</f>
        <v>#</v>
      </c>
    </row>
    <row r="11181" spans="1:2">
      <c r="A11181" t="s">
        <v>437</v>
      </c>
      <c r="B11181" t="str">
        <f>IF(ISBLANK(VLOOKUP(A11181,Questionnaire!A:KQ,91,FALSE)),"#",VLOOKUP(A11181,Questionnaire!A:KQ,91,FALSE))</f>
        <v>#</v>
      </c>
    </row>
    <row r="11182" spans="1:2">
      <c r="A11182" t="s">
        <v>439</v>
      </c>
      <c r="B11182" t="str">
        <f>IF(ISBLANK(VLOOKUP(A11182,Questionnaire!A:KQ,91,FALSE)),"#",VLOOKUP(A11182,Questionnaire!A:KQ,91,FALSE))</f>
        <v>#</v>
      </c>
    </row>
    <row r="11183" spans="1:2">
      <c r="A11183" t="s">
        <v>442</v>
      </c>
      <c r="B11183" t="str">
        <f>IF(ISBLANK(VLOOKUP(A11183,Questionnaire!A:KQ,91,FALSE)),"#",VLOOKUP(A11183,Questionnaire!A:KQ,91,FALSE))</f>
        <v>#</v>
      </c>
    </row>
    <row r="11184" spans="1:2">
      <c r="A11184" t="s">
        <v>445</v>
      </c>
      <c r="B11184" t="str">
        <f>IF(ISBLANK(VLOOKUP(A11184,Questionnaire!A:KQ,91,FALSE)),"#",VLOOKUP(A11184,Questionnaire!A:KQ,91,FALSE))</f>
        <v>#</v>
      </c>
    </row>
    <row r="11185" spans="1:3">
      <c r="A11185" t="s">
        <v>448</v>
      </c>
      <c r="B11185" t="str">
        <f>IF(ISBLANK(VLOOKUP(A11185,Questionnaire!A:KQ,91,FALSE)),"#",VLOOKUP(A11185,Questionnaire!A:KQ,91,FALSE))</f>
        <v>#</v>
      </c>
    </row>
    <row r="11186" spans="1:3">
      <c r="A11186" t="s">
        <v>452</v>
      </c>
      <c r="B11186" t="str">
        <f>IF(ISBLANK(VLOOKUP(A11186,Questionnaire!A:KQ,91,FALSE)),"#",VLOOKUP(A11186,Questionnaire!A:KQ,91,FALSE))</f>
        <v>#</v>
      </c>
    </row>
    <row r="11187" spans="1:3">
      <c r="A11187" t="s">
        <v>455</v>
      </c>
      <c r="B11187" t="str">
        <f>IF(ISBLANK(VLOOKUP(A11187,Questionnaire!A:KQ,91,FALSE)),"#",VLOOKUP(A11187,Questionnaire!A:KQ,91,FALSE))</f>
        <v>#</v>
      </c>
    </row>
    <row r="11188" spans="1:3">
      <c r="A11188" t="s">
        <v>458</v>
      </c>
      <c r="B11188" t="str">
        <f>IF(ISBLANK(VLOOKUP(A11188,Questionnaire!A:KQ,91,FALSE)),"#",VLOOKUP(A11188,Questionnaire!A:KQ,91,FALSE))</f>
        <v>#</v>
      </c>
    </row>
    <row r="11189" spans="1:3">
      <c r="A11189" t="s">
        <v>461</v>
      </c>
      <c r="B11189" t="str">
        <f>IF(ISBLANK(VLOOKUP(A11189,Questionnaire!A:KQ,91,FALSE)),"#",VLOOKUP(A11189,Questionnaire!A:KQ,91,FALSE))</f>
        <v>#</v>
      </c>
    </row>
    <row r="11190" spans="1:3">
      <c r="A11190" t="s">
        <v>465</v>
      </c>
      <c r="B11190" t="str">
        <f>IF(ISBLANK(VLOOKUP(A11190,Questionnaire!A:KQ,91,FALSE)),"#",VLOOKUP(A11190,Questionnaire!A:KQ,91,FALSE))</f>
        <v>#</v>
      </c>
    </row>
    <row r="11191" spans="1:3">
      <c r="A11191" t="s">
        <v>467</v>
      </c>
      <c r="B11191" t="str">
        <f>IF(ISBLANK(VLOOKUP(A11191,Questionnaire!A:KQ,91,FALSE)),"#",VLOOKUP(A11191,Questionnaire!A:KQ,91,FALSE))</f>
        <v>#</v>
      </c>
    </row>
    <row r="11192" spans="1:3">
      <c r="A11192" t="s">
        <v>469</v>
      </c>
      <c r="B11192" t="str">
        <f>IF(ISBLANK(VLOOKUP(A11192,Questionnaire!A:KQ,91,FALSE)),"#",VLOOKUP(A11192,Questionnaire!A:KQ,91,FALSE))</f>
        <v>#</v>
      </c>
    </row>
    <row r="11193" spans="1:3">
      <c r="A11193" t="s">
        <v>471</v>
      </c>
      <c r="B11193" t="str">
        <f>IF(ISBLANK(VLOOKUP(A11193,Questionnaire!A:KQ,91,FALSE)),"#",VLOOKUP(A11193,Questionnaire!A:KQ,91,FALSE))</f>
        <v>#</v>
      </c>
    </row>
    <row r="11194" spans="1:3">
      <c r="A11194" t="s">
        <v>473</v>
      </c>
      <c r="B11194" t="str">
        <f>IF(ISBLANK(VLOOKUP(A11194,Questionnaire!A:KQ,91,FALSE)),"#",VLOOKUP(A11194,Questionnaire!A:KQ,91,FALSE))</f>
        <v>#</v>
      </c>
    </row>
    <row r="11195" spans="1:3">
      <c r="A11195" t="s">
        <v>475</v>
      </c>
      <c r="B11195" t="str">
        <f>IF(ISBLANK(VLOOKUP(A11195,Questionnaire!A:KQ,91,FALSE)),"#",VLOOKUP(A11195,Questionnaire!A:KQ,91,FALSE))</f>
        <v>#</v>
      </c>
    </row>
    <row r="11196" spans="1:3">
      <c r="A11196" t="s">
        <v>185</v>
      </c>
      <c r="B11196" t="str">
        <f>IF(ISBLANK(VLOOKUP(A11196,Questionnaire!A:KQ,92,FALSE)),"#",VLOOKUP(A11196,Questionnaire!A:KQ,92,FALSE))</f>
        <v>#</v>
      </c>
      <c r="C11196">
        <v>89</v>
      </c>
    </row>
    <row r="11197" spans="1:3">
      <c r="A11197" t="s">
        <v>187</v>
      </c>
      <c r="B11197" t="str">
        <f>IF(ISNA(VLOOKUP(VLOOKUP(A11197,Questionnaire!A:KQ,92,FALSE),'CORA Encoding'!D:E,2,FALSE)),"#",VLOOKUP(VLOOKUP(A11197,Questionnaire!A:KQ,92,FALSE),'CORA Encoding'!D:E,2,FALSE))</f>
        <v>#</v>
      </c>
    </row>
    <row r="11198" spans="1:3">
      <c r="A11198" t="s">
        <v>189</v>
      </c>
      <c r="B11198" t="str">
        <f>IF(ISNA(VLOOKUP(VLOOKUP(A11198,Questionnaire!A:KQ,92,FALSE),'CORA Encoding'!G:H,2,FALSE)),"#",VLOOKUP(VLOOKUP(A11198,Questionnaire!A:KQ,92,FALSE),'CORA Encoding'!G:H,2,FALSE))</f>
        <v>#</v>
      </c>
    </row>
    <row r="11199" spans="1:3">
      <c r="A11199" t="s">
        <v>191</v>
      </c>
      <c r="B11199" t="str">
        <f>IF(ISNA(VLOOKUP(VLOOKUP(A11199,Questionnaire!A:KQ,92,FALSE),'Country List'!E:F,2,FALSE)),"#",VLOOKUP(VLOOKUP(A11199,Questionnaire!A:KQ,92,FALSE),'Country List'!E:F,2,FALSE))</f>
        <v>#</v>
      </c>
    </row>
    <row r="11200" spans="1:3">
      <c r="A11200" t="s">
        <v>193</v>
      </c>
      <c r="B11200" t="str">
        <f>IF(ISNA(VLOOKUP(VLOOKUP(A11200,Questionnaire!A:KQ,92,FALSE),'Industry List'!B:C,2,FALSE)),"#",VLOOKUP(VLOOKUP(A11200,Questionnaire!A:KQ,92,FALSE),'Industry List'!B:C,2,FALSE))</f>
        <v>#</v>
      </c>
    </row>
    <row r="11201" spans="1:2">
      <c r="A11201" t="s">
        <v>197</v>
      </c>
      <c r="B11201" t="str">
        <f>IF(ISBLANK(VLOOKUP(A11201,Questionnaire!A:KQ,92,FALSE)),"#",VLOOKUP(A11201,Questionnaire!A:KQ,92,FALSE))</f>
        <v>#</v>
      </c>
    </row>
    <row r="11202" spans="1:2">
      <c r="A11202" t="s">
        <v>201</v>
      </c>
      <c r="B11202" t="str">
        <f>IF(ISBLANK(VLOOKUP(A11202,Questionnaire!A:KQ,92,FALSE)),"#",VLOOKUP(A11202,Questionnaire!A:KQ,92,FALSE))</f>
        <v>#</v>
      </c>
    </row>
    <row r="11203" spans="1:2">
      <c r="A11203" t="s">
        <v>203</v>
      </c>
      <c r="B11203" t="str">
        <f>IF(ISNA(VLOOKUP(VLOOKUP(A11203,Questionnaire!A:KQ,92,FALSE),'CORA Encoding'!J:K,2,FALSE)),"#",VLOOKUP(VLOOKUP(A11203,Questionnaire!A:KQ,92,FALSE),'CORA Encoding'!J:K,2,FALSE))</f>
        <v>#</v>
      </c>
    </row>
    <row r="11204" spans="1:2">
      <c r="A11204" t="s">
        <v>208</v>
      </c>
      <c r="B11204" t="str">
        <f>IF(ISBLANK(VLOOKUP(A11204,Questionnaire!A:KQ,92,FALSE)),"#",VLOOKUP(A11204,Questionnaire!A:KQ,92,FALSE))</f>
        <v>#</v>
      </c>
    </row>
    <row r="11205" spans="1:2">
      <c r="A11205" t="s">
        <v>213</v>
      </c>
      <c r="B11205" t="str">
        <f>IF(ISBLANK(VLOOKUP(A11205,Questionnaire!A:KQ,92,FALSE)),"#",VLOOKUP(A11205,Questionnaire!A:KQ,92,FALSE))</f>
        <v>#</v>
      </c>
    </row>
    <row r="11206" spans="1:2">
      <c r="A11206" t="s">
        <v>215</v>
      </c>
      <c r="B11206" t="str">
        <f>IF(ISBLANK(VLOOKUP(A11206,Questionnaire!A:KQ,92,FALSE)),"#",VLOOKUP(A11206,Questionnaire!A:KQ,92,FALSE))</f>
        <v>#</v>
      </c>
    </row>
    <row r="11207" spans="1:2">
      <c r="A11207" t="s">
        <v>217</v>
      </c>
      <c r="B11207" t="str">
        <f>IF(ISBLANK(VLOOKUP(A11207,Questionnaire!A:KQ,92,FALSE)),"#",VLOOKUP(A11207,Questionnaire!A:KQ,92,FALSE))</f>
        <v>#</v>
      </c>
    </row>
    <row r="11208" spans="1:2">
      <c r="A11208" t="s">
        <v>219</v>
      </c>
      <c r="B11208" t="str">
        <f>IF(ISBLANK(VLOOKUP(A11208,Questionnaire!A:KQ,92,FALSE)),"#",VLOOKUP(A11208,Questionnaire!A:KQ,92,FALSE))</f>
        <v>#</v>
      </c>
    </row>
    <row r="11209" spans="1:2">
      <c r="A11209" t="s">
        <v>221</v>
      </c>
      <c r="B11209" t="str">
        <f>IF(ISBLANK(VLOOKUP(A11209,Questionnaire!A:KQ,92,FALSE)),"#",VLOOKUP(A11209,Questionnaire!A:KQ,92,FALSE))</f>
        <v>#</v>
      </c>
    </row>
    <row r="11210" spans="1:2">
      <c r="A11210" t="s">
        <v>223</v>
      </c>
      <c r="B11210" t="str">
        <f>IF(ISBLANK(VLOOKUP(A11210,Questionnaire!A:KQ,92,FALSE)),"#",VLOOKUP(A11210,Questionnaire!A:KQ,92,FALSE))</f>
        <v>#</v>
      </c>
    </row>
    <row r="11211" spans="1:2">
      <c r="A11211" t="s">
        <v>225</v>
      </c>
      <c r="B11211" t="str">
        <f>IF(ISBLANK(VLOOKUP(A11211,Questionnaire!A:KQ,92,FALSE)),"#",VLOOKUP(A11211,Questionnaire!A:KQ,92,FALSE))</f>
        <v>#</v>
      </c>
    </row>
    <row r="11212" spans="1:2">
      <c r="A11212" t="s">
        <v>227</v>
      </c>
      <c r="B11212" t="str">
        <f>IF(ISBLANK(VLOOKUP(A11212,Questionnaire!A:KQ,92,FALSE)),"#",VLOOKUP(A11212,Questionnaire!A:KQ,92,FALSE))</f>
        <v>#</v>
      </c>
    </row>
    <row r="11213" spans="1:2">
      <c r="A11213" t="s">
        <v>229</v>
      </c>
      <c r="B11213" t="str">
        <f>IF(ISBLANK(VLOOKUP(A11213,Questionnaire!A:KQ,92,FALSE)),"#",VLOOKUP(A11213,Questionnaire!A:KQ,92,FALSE))</f>
        <v>#</v>
      </c>
    </row>
    <row r="11214" spans="1:2">
      <c r="A11214" t="s">
        <v>231</v>
      </c>
      <c r="B11214" t="str">
        <f>IF(ISBLANK(VLOOKUP(A11214,Questionnaire!A:KQ,92,FALSE)),"#",VLOOKUP(A11214,Questionnaire!A:KQ,92,FALSE))</f>
        <v>#</v>
      </c>
    </row>
    <row r="11215" spans="1:2">
      <c r="A11215" t="s">
        <v>233</v>
      </c>
      <c r="B11215" t="str">
        <f>IF(ISBLANK(VLOOKUP(A11215,Questionnaire!A:KQ,92,FALSE)),"#",VLOOKUP(A11215,Questionnaire!A:KQ,92,FALSE))</f>
        <v>#</v>
      </c>
    </row>
    <row r="11216" spans="1:2">
      <c r="A11216" t="s">
        <v>235</v>
      </c>
      <c r="B11216" t="str">
        <f>IF(ISBLANK(VLOOKUP(A11216,Questionnaire!A:KQ,92,FALSE)),"#",VLOOKUP(A11216,Questionnaire!A:KQ,92,FALSE))</f>
        <v>#</v>
      </c>
    </row>
    <row r="11217" spans="1:2">
      <c r="A11217" t="s">
        <v>237</v>
      </c>
      <c r="B11217" t="str">
        <f>IF(ISBLANK(VLOOKUP(A11217,Questionnaire!A:KQ,92,FALSE)),"#",VLOOKUP(A11217,Questionnaire!A:KQ,92,FALSE))</f>
        <v>#</v>
      </c>
    </row>
    <row r="11218" spans="1:2">
      <c r="A11218" t="s">
        <v>239</v>
      </c>
      <c r="B11218" t="str">
        <f>IF(ISBLANK(VLOOKUP(A11218,Questionnaire!A:KQ,92,FALSE)),"#",VLOOKUP(A11218,Questionnaire!A:KQ,92,FALSE))</f>
        <v>#</v>
      </c>
    </row>
    <row r="11219" spans="1:2">
      <c r="A11219" t="s">
        <v>242</v>
      </c>
      <c r="B11219" t="str">
        <f>IF(ISBLANK(VLOOKUP(A11219,Questionnaire!A:KQ,92,FALSE)),"#",VLOOKUP(A11219,Questionnaire!A:KQ,92,FALSE))</f>
        <v>#</v>
      </c>
    </row>
    <row r="11220" spans="1:2">
      <c r="A11220" t="s">
        <v>245</v>
      </c>
      <c r="B11220" t="str">
        <f>IF(ISBLANK(VLOOKUP(A11220,Questionnaire!A:KQ,92,FALSE)),"#",VLOOKUP(A11220,Questionnaire!A:KQ,92,FALSE))</f>
        <v>#</v>
      </c>
    </row>
    <row r="11221" spans="1:2">
      <c r="A11221" t="s">
        <v>247</v>
      </c>
      <c r="B11221" t="str">
        <f>IF(ISBLANK(VLOOKUP(A11221,Questionnaire!A:KQ,92,FALSE)),"#",VLOOKUP(A11221,Questionnaire!A:KQ,92,FALSE))</f>
        <v>#</v>
      </c>
    </row>
    <row r="11222" spans="1:2">
      <c r="A11222" t="s">
        <v>249</v>
      </c>
      <c r="B11222" t="str">
        <f>IF(ISBLANK(VLOOKUP(A11222,Questionnaire!A:KQ,92,FALSE)),"#",VLOOKUP(A11222,Questionnaire!A:KQ,92,FALSE))</f>
        <v>#</v>
      </c>
    </row>
    <row r="11223" spans="1:2">
      <c r="A11223" t="s">
        <v>250</v>
      </c>
      <c r="B11223" t="str">
        <f>IF(ISBLANK(VLOOKUP(A11223,Questionnaire!A:KQ,92,FALSE)),"#",VLOOKUP(A11223,Questionnaire!A:KQ,92,FALSE))</f>
        <v>#</v>
      </c>
    </row>
    <row r="11224" spans="1:2">
      <c r="A11224" t="s">
        <v>252</v>
      </c>
      <c r="B11224" t="str">
        <f>IF(ISBLANK(VLOOKUP(A11224,Questionnaire!A:KQ,92,FALSE)),"#",VLOOKUP(A11224,Questionnaire!A:KQ,92,FALSE))</f>
        <v>#</v>
      </c>
    </row>
    <row r="11225" spans="1:2">
      <c r="A11225" t="s">
        <v>255</v>
      </c>
      <c r="B11225" t="str">
        <f>IF(ISBLANK(VLOOKUP(A11225,Questionnaire!A:KQ,92,FALSE)),"#",VLOOKUP(A11225,Questionnaire!A:KQ,92,FALSE))</f>
        <v>#</v>
      </c>
    </row>
    <row r="11226" spans="1:2">
      <c r="A11226" t="s">
        <v>258</v>
      </c>
      <c r="B11226" t="str">
        <f>IF(ISNA(VLOOKUP(VLOOKUP(A11226,Questionnaire!A:KQ,92,FALSE),'CORA Encoding'!M:N,2,FALSE)),"#",VLOOKUP(VLOOKUP(A11226,Questionnaire!A:KQ,92,FALSE),'CORA Encoding'!M:N,2,FALSE))</f>
        <v>#</v>
      </c>
    </row>
    <row r="11227" spans="1:2">
      <c r="A11227" t="s">
        <v>261</v>
      </c>
      <c r="B11227" t="str">
        <f>IF(ISBLANK(VLOOKUP(A11227,Questionnaire!A:KQ,92,FALSE)),"#",VLOOKUP(A11227,Questionnaire!A:KQ,92,FALSE))</f>
        <v>#</v>
      </c>
    </row>
    <row r="11228" spans="1:2">
      <c r="A11228" t="s">
        <v>263</v>
      </c>
      <c r="B11228" t="str">
        <f>IF(ISBLANK(VLOOKUP(A11228,Questionnaire!A:KQ,92,FALSE)),"#",VLOOKUP(A11228,Questionnaire!A:KQ,92,FALSE))</f>
        <v>#</v>
      </c>
    </row>
    <row r="11229" spans="1:2">
      <c r="A11229" t="s">
        <v>265</v>
      </c>
      <c r="B11229" t="str">
        <f>IF(ISBLANK(VLOOKUP(A11229,Questionnaire!A:KQ,92,FALSE)),"#",VLOOKUP(A11229,Questionnaire!A:KQ,92,FALSE))</f>
        <v>#</v>
      </c>
    </row>
    <row r="11230" spans="1:2">
      <c r="A11230" t="s">
        <v>267</v>
      </c>
      <c r="B11230" t="str">
        <f>IF(ISBLANK(VLOOKUP(A11230,Questionnaire!A:KQ,92,FALSE)),"#",VLOOKUP(A11230,Questionnaire!A:KQ,92,FALSE))</f>
        <v>#</v>
      </c>
    </row>
    <row r="11231" spans="1:2">
      <c r="A11231" t="s">
        <v>269</v>
      </c>
      <c r="B11231" t="str">
        <f>IF(ISBLANK(VLOOKUP(A11231,Questionnaire!A:KQ,92,FALSE)),"#",VLOOKUP(A11231,Questionnaire!A:KQ,92,FALSE))</f>
        <v>#</v>
      </c>
    </row>
    <row r="11232" spans="1:2">
      <c r="A11232" t="s">
        <v>274</v>
      </c>
      <c r="B11232" t="str">
        <f>IF(ISBLANK(VLOOKUP(A11232,Questionnaire!A:KQ,92,FALSE)),"#",VLOOKUP(A11232,Questionnaire!A:KQ,92,FALSE))</f>
        <v>#</v>
      </c>
    </row>
    <row r="11233" spans="1:2">
      <c r="A11233" t="s">
        <v>276</v>
      </c>
      <c r="B11233" t="str">
        <f>IF(ISBLANK(VLOOKUP(A11233,Questionnaire!A:KQ,92,FALSE)),"#",VLOOKUP(A11233,Questionnaire!A:KQ,92,FALSE))</f>
        <v>#</v>
      </c>
    </row>
    <row r="11234" spans="1:2">
      <c r="A11234" t="s">
        <v>278</v>
      </c>
      <c r="B11234" t="str">
        <f>IF(ISBLANK(VLOOKUP(A11234,Questionnaire!A:KQ,92,FALSE)),"#",VLOOKUP(A11234,Questionnaire!A:KQ,92,FALSE))</f>
        <v>#</v>
      </c>
    </row>
    <row r="11235" spans="1:2">
      <c r="A11235" t="s">
        <v>280</v>
      </c>
      <c r="B11235" t="str">
        <f>IF(ISBLANK(VLOOKUP(A11235,Questionnaire!A:KQ,92,FALSE)),"#",VLOOKUP(A11235,Questionnaire!A:KQ,92,FALSE))</f>
        <v>#</v>
      </c>
    </row>
    <row r="11236" spans="1:2">
      <c r="A11236" t="s">
        <v>282</v>
      </c>
      <c r="B11236" t="str">
        <f>IF(ISBLANK(VLOOKUP(A11236,Questionnaire!A:KQ,92,FALSE)),"#",VLOOKUP(A11236,Questionnaire!A:KQ,92,FALSE))</f>
        <v>#</v>
      </c>
    </row>
    <row r="11237" spans="1:2">
      <c r="A11237" t="s">
        <v>286</v>
      </c>
      <c r="B11237" t="str">
        <f>IF(ISBLANK(VLOOKUP(A11237,Questionnaire!A:KQ,92,FALSE)),"#",VLOOKUP(A11237,Questionnaire!A:KQ,92,FALSE))</f>
        <v>#</v>
      </c>
    </row>
    <row r="11238" spans="1:2">
      <c r="A11238" t="s">
        <v>288</v>
      </c>
      <c r="B11238" t="str">
        <f>IF(ISBLANK(VLOOKUP(A11238,Questionnaire!A:KQ,92,FALSE)),"#",VLOOKUP(A11238,Questionnaire!A:KQ,92,FALSE))</f>
        <v>#</v>
      </c>
    </row>
    <row r="11239" spans="1:2">
      <c r="A11239" t="s">
        <v>290</v>
      </c>
      <c r="B11239" t="str">
        <f>IF(ISBLANK(VLOOKUP(A11239,Questionnaire!A:KQ,92,FALSE)),"#",VLOOKUP(A11239,Questionnaire!A:KQ,92,FALSE))</f>
        <v>#</v>
      </c>
    </row>
    <row r="11240" spans="1:2">
      <c r="A11240" t="s">
        <v>292</v>
      </c>
      <c r="B11240" t="str">
        <f>IF(ISBLANK(VLOOKUP(A11240,Questionnaire!A:KQ,92,FALSE)),"#",VLOOKUP(A11240,Questionnaire!A:KQ,92,FALSE))</f>
        <v>#</v>
      </c>
    </row>
    <row r="11241" spans="1:2">
      <c r="A11241" t="s">
        <v>294</v>
      </c>
      <c r="B11241" t="str">
        <f>IF(ISBLANK(VLOOKUP(A11241,Questionnaire!A:KQ,92,FALSE)),"#",VLOOKUP(A11241,Questionnaire!A:KQ,92,FALSE))</f>
        <v>#</v>
      </c>
    </row>
    <row r="11242" spans="1:2">
      <c r="A11242" t="s">
        <v>296</v>
      </c>
      <c r="B11242" t="str">
        <f>IF(ISBLANK(VLOOKUP(A11242,Questionnaire!A:KQ,92,FALSE)),"#",VLOOKUP(A11242,Questionnaire!A:KQ,92,FALSE))</f>
        <v>#</v>
      </c>
    </row>
    <row r="11243" spans="1:2">
      <c r="A11243" t="s">
        <v>301</v>
      </c>
      <c r="B11243" t="str">
        <f>IF(ISBLANK(VLOOKUP(A11243,Questionnaire!A:KQ,92,FALSE)),"#",VLOOKUP(A11243,Questionnaire!A:KQ,92,FALSE))</f>
        <v>#</v>
      </c>
    </row>
    <row r="11244" spans="1:2">
      <c r="A11244" t="s">
        <v>303</v>
      </c>
      <c r="B11244" t="str">
        <f>IF(ISBLANK(VLOOKUP(A11244,Questionnaire!A:KQ,92,FALSE)),"#",VLOOKUP(A11244,Questionnaire!A:KQ,92,FALSE))</f>
        <v>#</v>
      </c>
    </row>
    <row r="11245" spans="1:2">
      <c r="A11245" t="s">
        <v>305</v>
      </c>
      <c r="B11245" t="str">
        <f>IF(ISBLANK(VLOOKUP(A11245,Questionnaire!A:KQ,92,FALSE)),"#",VLOOKUP(A11245,Questionnaire!A:KQ,92,FALSE))</f>
        <v>#</v>
      </c>
    </row>
    <row r="11246" spans="1:2">
      <c r="A11246" t="s">
        <v>307</v>
      </c>
      <c r="B11246" t="str">
        <f>IF(ISBLANK(VLOOKUP(A11246,Questionnaire!A:KQ,92,FALSE)),"#",VLOOKUP(A11246,Questionnaire!A:KQ,92,FALSE))</f>
        <v>#</v>
      </c>
    </row>
    <row r="11247" spans="1:2">
      <c r="A11247" t="s">
        <v>311</v>
      </c>
      <c r="B11247" t="str">
        <f>IF(ISBLANK(VLOOKUP(A11247,Questionnaire!A:KQ,92,FALSE)),"#",VLOOKUP(A11247,Questionnaire!A:KQ,92,FALSE))</f>
        <v>#</v>
      </c>
    </row>
    <row r="11248" spans="1:2">
      <c r="A11248" t="s">
        <v>313</v>
      </c>
      <c r="B11248" t="str">
        <f>IF(ISBLANK(VLOOKUP(A11248,Questionnaire!A:KQ,92,FALSE)),"#",VLOOKUP(A11248,Questionnaire!A:KQ,92,FALSE))</f>
        <v>#</v>
      </c>
    </row>
    <row r="11249" spans="1:2">
      <c r="A11249" t="s">
        <v>314</v>
      </c>
      <c r="B11249" t="str">
        <f>IF(ISBLANK(VLOOKUP(A11249,Questionnaire!A:KQ,92,FALSE)),"#",VLOOKUP(A11249,Questionnaire!A:KQ,92,FALSE))</f>
        <v>#</v>
      </c>
    </row>
    <row r="11250" spans="1:2">
      <c r="A11250" t="s">
        <v>315</v>
      </c>
      <c r="B11250" t="str">
        <f>IF(ISBLANK(VLOOKUP(A11250,Questionnaire!A:KQ,92,FALSE)),"#",VLOOKUP(A11250,Questionnaire!A:KQ,92,FALSE))</f>
        <v>#</v>
      </c>
    </row>
    <row r="11251" spans="1:2">
      <c r="A11251" t="s">
        <v>317</v>
      </c>
      <c r="B11251" t="str">
        <f>IF(ISBLANK(VLOOKUP(A11251,Questionnaire!A:KQ,92,FALSE)),"#",VLOOKUP(A11251,Questionnaire!A:KQ,92,FALSE))</f>
        <v>#</v>
      </c>
    </row>
    <row r="11252" spans="1:2">
      <c r="A11252" t="s">
        <v>319</v>
      </c>
      <c r="B11252" t="str">
        <f>IF(ISBLANK(VLOOKUP(A11252,Questionnaire!A:KQ,92,FALSE)),"#",VLOOKUP(A11252,Questionnaire!A:KQ,92,FALSE))</f>
        <v>#</v>
      </c>
    </row>
    <row r="11253" spans="1:2">
      <c r="A11253" t="s">
        <v>322</v>
      </c>
      <c r="B11253" t="str">
        <f>IF(ISBLANK(VLOOKUP(A11253,Questionnaire!A:KQ,92,FALSE)),"#",VLOOKUP(A11253,Questionnaire!A:KQ,92,FALSE))</f>
        <v>#</v>
      </c>
    </row>
    <row r="11254" spans="1:2">
      <c r="A11254" t="s">
        <v>326</v>
      </c>
      <c r="B11254" t="str">
        <f>IF(ISBLANK(VLOOKUP(A11254,Questionnaire!A:KQ,92,FALSE)),"#",VLOOKUP(A11254,Questionnaire!A:KQ,92,FALSE))</f>
        <v>#</v>
      </c>
    </row>
    <row r="11255" spans="1:2">
      <c r="A11255" t="s">
        <v>328</v>
      </c>
      <c r="B11255" t="str">
        <f>IF(ISBLANK(VLOOKUP(A11255,Questionnaire!A:KQ,92,FALSE)),"#",VLOOKUP(A11255,Questionnaire!A:KQ,92,FALSE))</f>
        <v>#</v>
      </c>
    </row>
    <row r="11256" spans="1:2">
      <c r="A11256" t="s">
        <v>332</v>
      </c>
      <c r="B11256" t="str">
        <f>IF(ISBLANK(VLOOKUP(A11256,Questionnaire!A:KQ,92,FALSE)),"#",VLOOKUP(A11256,Questionnaire!A:KQ,92,FALSE))</f>
        <v>#</v>
      </c>
    </row>
    <row r="11257" spans="1:2">
      <c r="A11257" t="s">
        <v>333</v>
      </c>
      <c r="B11257" t="str">
        <f>IF(ISBLANK(VLOOKUP(A11257,Questionnaire!A:KQ,92,FALSE)),"#",VLOOKUP(A11257,Questionnaire!A:KQ,92,FALSE))</f>
        <v>#</v>
      </c>
    </row>
    <row r="11258" spans="1:2">
      <c r="A11258" t="s">
        <v>334</v>
      </c>
      <c r="B11258" t="str">
        <f>IF(ISBLANK(VLOOKUP(A11258,Questionnaire!A:KQ,92,FALSE)),"#",VLOOKUP(A11258,Questionnaire!A:KQ,92,FALSE))</f>
        <v>#</v>
      </c>
    </row>
    <row r="11259" spans="1:2">
      <c r="A11259" t="s">
        <v>335</v>
      </c>
      <c r="B11259" t="str">
        <f>IF(ISBLANK(VLOOKUP(A11259,Questionnaire!A:KQ,92,FALSE)),"#",VLOOKUP(A11259,Questionnaire!A:KQ,92,FALSE))</f>
        <v>#</v>
      </c>
    </row>
    <row r="11260" spans="1:2">
      <c r="A11260" t="s">
        <v>336</v>
      </c>
      <c r="B11260" t="str">
        <f>IF(ISBLANK(VLOOKUP(A11260,Questionnaire!A:KQ,92,FALSE)),"#",VLOOKUP(A11260,Questionnaire!A:KQ,92,FALSE))</f>
        <v>#</v>
      </c>
    </row>
    <row r="11261" spans="1:2">
      <c r="A11261" t="s">
        <v>337</v>
      </c>
      <c r="B11261" t="str">
        <f>IF(ISBLANK(VLOOKUP(A11261,Questionnaire!A:KQ,92,FALSE)),"#",VLOOKUP(A11261,Questionnaire!A:KQ,92,FALSE))</f>
        <v>#</v>
      </c>
    </row>
    <row r="11262" spans="1:2">
      <c r="A11262" t="s">
        <v>338</v>
      </c>
      <c r="B11262" t="str">
        <f>IF(ISBLANK(VLOOKUP(A11262,Questionnaire!A:KQ,92,FALSE)),"#",VLOOKUP(A11262,Questionnaire!A:KQ,92,FALSE))</f>
        <v>#</v>
      </c>
    </row>
    <row r="11263" spans="1:2">
      <c r="A11263" t="s">
        <v>339</v>
      </c>
      <c r="B11263" t="str">
        <f>IF(ISBLANK(VLOOKUP(A11263,Questionnaire!A:KQ,92,FALSE)),"#",VLOOKUP(A11263,Questionnaire!A:KQ,92,FALSE))</f>
        <v>#</v>
      </c>
    </row>
    <row r="11264" spans="1:2">
      <c r="A11264" t="s">
        <v>340</v>
      </c>
      <c r="B11264" t="str">
        <f>IF(ISBLANK(VLOOKUP(A11264,Questionnaire!A:KQ,92,FALSE)),"#",VLOOKUP(A11264,Questionnaire!A:KQ,92,FALSE))</f>
        <v>#</v>
      </c>
    </row>
    <row r="11265" spans="1:2">
      <c r="A11265" t="s">
        <v>341</v>
      </c>
      <c r="B11265" t="str">
        <f>IF(ISBLANK(VLOOKUP(A11265,Questionnaire!A:KQ,92,FALSE)),"#",VLOOKUP(A11265,Questionnaire!A:KQ,92,FALSE))</f>
        <v>#</v>
      </c>
    </row>
    <row r="11266" spans="1:2">
      <c r="A11266" t="s">
        <v>342</v>
      </c>
      <c r="B11266" t="str">
        <f>IF(ISBLANK(VLOOKUP(A11266,Questionnaire!A:KQ,92,FALSE)),"#",VLOOKUP(A11266,Questionnaire!A:KQ,92,FALSE))</f>
        <v>#</v>
      </c>
    </row>
    <row r="11267" spans="1:2">
      <c r="A11267" t="s">
        <v>343</v>
      </c>
      <c r="B11267" t="str">
        <f>IF(ISBLANK(VLOOKUP(A11267,Questionnaire!A:KQ,92,FALSE)),"#",VLOOKUP(A11267,Questionnaire!A:KQ,92,FALSE))</f>
        <v>#</v>
      </c>
    </row>
    <row r="11268" spans="1:2">
      <c r="A11268" t="s">
        <v>344</v>
      </c>
      <c r="B11268" t="str">
        <f>IF(ISBLANK(VLOOKUP(A11268,Questionnaire!A:KQ,92,FALSE)),"#",VLOOKUP(A11268,Questionnaire!A:KQ,92,FALSE))</f>
        <v>#</v>
      </c>
    </row>
    <row r="11269" spans="1:2">
      <c r="A11269" t="s">
        <v>345</v>
      </c>
      <c r="B11269" t="str">
        <f>IF(ISBLANK(VLOOKUP(A11269,Questionnaire!A:KQ,92,FALSE)),"#",VLOOKUP(A11269,Questionnaire!A:KQ,92,FALSE))</f>
        <v>#</v>
      </c>
    </row>
    <row r="11270" spans="1:2">
      <c r="A11270" t="s">
        <v>348</v>
      </c>
      <c r="B11270" t="str">
        <f>IF(ISBLANK(VLOOKUP(A11270,Questionnaire!A:KQ,92,FALSE)),"#",VLOOKUP(A11270,Questionnaire!A:KQ,92,FALSE))</f>
        <v>#</v>
      </c>
    </row>
    <row r="11271" spans="1:2">
      <c r="A11271" t="s">
        <v>353</v>
      </c>
      <c r="B11271" t="str">
        <f>IF(ISBLANK(VLOOKUP(A11271,Questionnaire!A:KQ,92,FALSE)),"#",VLOOKUP(A11271,Questionnaire!A:KQ,92,FALSE))</f>
        <v>#</v>
      </c>
    </row>
    <row r="11272" spans="1:2">
      <c r="A11272" t="s">
        <v>354</v>
      </c>
      <c r="B11272" t="str">
        <f>IF(ISBLANK(VLOOKUP(A11272,Questionnaire!A:KQ,92,FALSE)),"#",VLOOKUP(A11272,Questionnaire!A:KQ,92,FALSE))</f>
        <v>#</v>
      </c>
    </row>
    <row r="11273" spans="1:2">
      <c r="A11273" t="s">
        <v>355</v>
      </c>
      <c r="B11273" t="str">
        <f>IF(ISBLANK(VLOOKUP(A11273,Questionnaire!A:KQ,92,FALSE)),"#",VLOOKUP(A11273,Questionnaire!A:KQ,92,FALSE))</f>
        <v>#</v>
      </c>
    </row>
    <row r="11274" spans="1:2">
      <c r="A11274" t="s">
        <v>356</v>
      </c>
      <c r="B11274" t="str">
        <f>IF(ISBLANK(VLOOKUP(A11274,Questionnaire!A:KQ,92,FALSE)),"#",VLOOKUP(A11274,Questionnaire!A:KQ,92,FALSE))</f>
        <v>#</v>
      </c>
    </row>
    <row r="11275" spans="1:2">
      <c r="A11275" t="s">
        <v>357</v>
      </c>
      <c r="B11275" t="str">
        <f>IF(ISBLANK(VLOOKUP(A11275,Questionnaire!A:KQ,92,FALSE)),"#",VLOOKUP(A11275,Questionnaire!A:KQ,92,FALSE))</f>
        <v>#</v>
      </c>
    </row>
    <row r="11276" spans="1:2">
      <c r="A11276" t="s">
        <v>360</v>
      </c>
      <c r="B11276" t="str">
        <f>IF(ISBLANK(VLOOKUP(A11276,Questionnaire!A:KQ,92,FALSE)),"#",VLOOKUP(A11276,Questionnaire!A:KQ,92,FALSE))</f>
        <v>#</v>
      </c>
    </row>
    <row r="11277" spans="1:2">
      <c r="A11277" t="s">
        <v>362</v>
      </c>
      <c r="B11277" t="str">
        <f>IF(ISBLANK(VLOOKUP(A11277,Questionnaire!A:KQ,92,FALSE)),"#",VLOOKUP(A11277,Questionnaire!A:KQ,92,FALSE))</f>
        <v>#</v>
      </c>
    </row>
    <row r="11278" spans="1:2">
      <c r="A11278" t="s">
        <v>363</v>
      </c>
      <c r="B11278" t="str">
        <f>IF(ISBLANK(VLOOKUP(A11278,Questionnaire!A:KQ,92,FALSE)),"#",VLOOKUP(A11278,Questionnaire!A:KQ,92,FALSE))</f>
        <v>#</v>
      </c>
    </row>
    <row r="11279" spans="1:2">
      <c r="A11279" t="s">
        <v>364</v>
      </c>
      <c r="B11279" t="str">
        <f>IF(ISBLANK(VLOOKUP(A11279,Questionnaire!A:KQ,92,FALSE)),"#",VLOOKUP(A11279,Questionnaire!A:KQ,92,FALSE))</f>
        <v>#</v>
      </c>
    </row>
    <row r="11280" spans="1:2">
      <c r="A11280" t="s">
        <v>365</v>
      </c>
      <c r="B11280" t="str">
        <f>IF(ISBLANK(VLOOKUP(A11280,Questionnaire!A:KQ,92,FALSE)),"#",VLOOKUP(A11280,Questionnaire!A:KQ,92,FALSE))</f>
        <v>#</v>
      </c>
    </row>
    <row r="11281" spans="1:2">
      <c r="A11281" t="s">
        <v>366</v>
      </c>
      <c r="B11281" t="str">
        <f>IF(ISBLANK(VLOOKUP(A11281,Questionnaire!A:KQ,92,FALSE)),"#",VLOOKUP(A11281,Questionnaire!A:KQ,92,FALSE))</f>
        <v>#</v>
      </c>
    </row>
    <row r="11282" spans="1:2">
      <c r="A11282" t="s">
        <v>371</v>
      </c>
      <c r="B11282" t="str">
        <f>IF(ISBLANK(VLOOKUP(A11282,Questionnaire!A:KQ,92,FALSE)),"#",VLOOKUP(A11282,Questionnaire!A:KQ,92,FALSE))</f>
        <v>#</v>
      </c>
    </row>
    <row r="11283" spans="1:2">
      <c r="A11283" t="s">
        <v>372</v>
      </c>
      <c r="B11283" t="str">
        <f>IF(ISBLANK(VLOOKUP(A11283,Questionnaire!A:KQ,92,FALSE)),"#",VLOOKUP(A11283,Questionnaire!A:KQ,92,FALSE))</f>
        <v>#</v>
      </c>
    </row>
    <row r="11284" spans="1:2">
      <c r="A11284" t="s">
        <v>373</v>
      </c>
      <c r="B11284" t="str">
        <f>IF(ISBLANK(VLOOKUP(A11284,Questionnaire!A:KQ,92,FALSE)),"#",VLOOKUP(A11284,Questionnaire!A:KQ,92,FALSE))</f>
        <v>#</v>
      </c>
    </row>
    <row r="11285" spans="1:2">
      <c r="A11285" t="s">
        <v>374</v>
      </c>
      <c r="B11285" t="str">
        <f>IF(ISBLANK(VLOOKUP(A11285,Questionnaire!A:KQ,92,FALSE)),"#",VLOOKUP(A11285,Questionnaire!A:KQ,92,FALSE))</f>
        <v>#</v>
      </c>
    </row>
    <row r="11286" spans="1:2">
      <c r="A11286" t="s">
        <v>377</v>
      </c>
      <c r="B11286" t="str">
        <f>IF(ISBLANK(VLOOKUP(A11286,Questionnaire!A:KQ,92,FALSE)),"#",VLOOKUP(A11286,Questionnaire!A:KQ,92,FALSE))</f>
        <v>#</v>
      </c>
    </row>
    <row r="11287" spans="1:2">
      <c r="A11287" t="s">
        <v>379</v>
      </c>
      <c r="B11287" t="str">
        <f>IF(ISBLANK(VLOOKUP(A11287,Questionnaire!A:KQ,92,FALSE)),"#",VLOOKUP(A11287,Questionnaire!A:KQ,92,FALSE))</f>
        <v>#</v>
      </c>
    </row>
    <row r="11288" spans="1:2">
      <c r="A11288" t="s">
        <v>380</v>
      </c>
      <c r="B11288" t="str">
        <f>IF(ISBLANK(VLOOKUP(A11288,Questionnaire!A:KQ,92,FALSE)),"#",VLOOKUP(A11288,Questionnaire!A:KQ,92,FALSE))</f>
        <v>#</v>
      </c>
    </row>
    <row r="11289" spans="1:2">
      <c r="A11289" t="s">
        <v>381</v>
      </c>
      <c r="B11289" t="str">
        <f>IF(ISBLANK(VLOOKUP(A11289,Questionnaire!A:KQ,92,FALSE)),"#",VLOOKUP(A11289,Questionnaire!A:KQ,92,FALSE))</f>
        <v>#</v>
      </c>
    </row>
    <row r="11290" spans="1:2">
      <c r="A11290" t="s">
        <v>382</v>
      </c>
      <c r="B11290" t="str">
        <f>IF(ISBLANK(VLOOKUP(A11290,Questionnaire!A:KQ,92,FALSE)),"#",VLOOKUP(A11290,Questionnaire!A:KQ,92,FALSE))</f>
        <v>#</v>
      </c>
    </row>
    <row r="11291" spans="1:2">
      <c r="A11291" t="s">
        <v>384</v>
      </c>
      <c r="B11291" t="str">
        <f>IF(ISBLANK(VLOOKUP(A11291,Questionnaire!A:KQ,92,FALSE)),"#",VLOOKUP(A11291,Questionnaire!A:KQ,92,FALSE))</f>
        <v>#</v>
      </c>
    </row>
    <row r="11292" spans="1:2">
      <c r="A11292" t="s">
        <v>387</v>
      </c>
      <c r="B11292" t="str">
        <f>IF(ISBLANK(VLOOKUP(A11292,Questionnaire!A:KQ,92,FALSE)),"#",VLOOKUP(A11292,Questionnaire!A:KQ,92,FALSE))</f>
        <v>#</v>
      </c>
    </row>
    <row r="11293" spans="1:2">
      <c r="A11293" t="s">
        <v>391</v>
      </c>
      <c r="B11293" t="str">
        <f>IF(ISBLANK(VLOOKUP(A11293,Questionnaire!A:KQ,92,FALSE)),"#",VLOOKUP(A11293,Questionnaire!A:KQ,92,FALSE))</f>
        <v>#</v>
      </c>
    </row>
    <row r="11294" spans="1:2">
      <c r="A11294" t="s">
        <v>393</v>
      </c>
      <c r="B11294" t="str">
        <f>IF(ISBLANK(VLOOKUP(A11294,Questionnaire!A:KQ,92,FALSE)),"#",VLOOKUP(A11294,Questionnaire!A:KQ,92,FALSE))</f>
        <v>#</v>
      </c>
    </row>
    <row r="11295" spans="1:2">
      <c r="A11295" t="s">
        <v>395</v>
      </c>
      <c r="B11295" t="str">
        <f>IF(ISBLANK(VLOOKUP(A11295,Questionnaire!A:KQ,92,FALSE)),"#",VLOOKUP(A11295,Questionnaire!A:KQ,92,FALSE))</f>
        <v>#</v>
      </c>
    </row>
    <row r="11296" spans="1:2">
      <c r="A11296" t="s">
        <v>398</v>
      </c>
      <c r="B11296" t="str">
        <f>IF(ISBLANK(VLOOKUP(A11296,Questionnaire!A:KQ,92,FALSE)),"#",VLOOKUP(A11296,Questionnaire!A:KQ,92,FALSE))</f>
        <v>#</v>
      </c>
    </row>
    <row r="11297" spans="1:2">
      <c r="A11297" t="s">
        <v>402</v>
      </c>
      <c r="B11297" t="str">
        <f>IF(ISBLANK(VLOOKUP(A11297,Questionnaire!A:KQ,92,FALSE)),"#",VLOOKUP(A11297,Questionnaire!A:KQ,92,FALSE))</f>
        <v>#</v>
      </c>
    </row>
    <row r="11298" spans="1:2">
      <c r="A11298" t="s">
        <v>405</v>
      </c>
      <c r="B11298" t="str">
        <f>IF(ISBLANK(VLOOKUP(A11298,Questionnaire!A:KQ,92,FALSE)),"#",VLOOKUP(A11298,Questionnaire!A:KQ,92,FALSE))</f>
        <v>#</v>
      </c>
    </row>
    <row r="11299" spans="1:2">
      <c r="A11299" t="s">
        <v>409</v>
      </c>
      <c r="B11299" t="str">
        <f>IF(ISBLANK(VLOOKUP(A11299,Questionnaire!A:KQ,92,FALSE)),"#",VLOOKUP(A11299,Questionnaire!A:KQ,92,FALSE))</f>
        <v>#</v>
      </c>
    </row>
    <row r="11300" spans="1:2">
      <c r="A11300" t="s">
        <v>412</v>
      </c>
      <c r="B11300" t="str">
        <f>IF(ISBLANK(VLOOKUP(A11300,Questionnaire!A:KQ,92,FALSE)),"#",VLOOKUP(A11300,Questionnaire!A:KQ,92,FALSE))</f>
        <v>#</v>
      </c>
    </row>
    <row r="11301" spans="1:2">
      <c r="A11301" t="s">
        <v>415</v>
      </c>
      <c r="B11301" t="str">
        <f>IF(ISBLANK(VLOOKUP(A11301,Questionnaire!A:KQ,92,FALSE)),"#",VLOOKUP(A11301,Questionnaire!A:KQ,92,FALSE))</f>
        <v>#</v>
      </c>
    </row>
    <row r="11302" spans="1:2">
      <c r="A11302" t="s">
        <v>418</v>
      </c>
      <c r="B11302" t="str">
        <f>IF(ISBLANK(VLOOKUP(A11302,Questionnaire!A:KQ,92,FALSE)),"#",VLOOKUP(A11302,Questionnaire!A:KQ,92,FALSE))</f>
        <v>#</v>
      </c>
    </row>
    <row r="11303" spans="1:2">
      <c r="A11303" t="s">
        <v>421</v>
      </c>
      <c r="B11303" t="str">
        <f>IF(ISBLANK(VLOOKUP(A11303,Questionnaire!A:KQ,92,FALSE)),"#",VLOOKUP(A11303,Questionnaire!A:KQ,92,FALSE))</f>
        <v>#</v>
      </c>
    </row>
    <row r="11304" spans="1:2">
      <c r="A11304" t="s">
        <v>424</v>
      </c>
      <c r="B11304" t="str">
        <f>IF(ISBLANK(VLOOKUP(A11304,Questionnaire!A:KQ,92,FALSE)),"#",VLOOKUP(A11304,Questionnaire!A:KQ,92,FALSE))</f>
        <v>#</v>
      </c>
    </row>
    <row r="11305" spans="1:2">
      <c r="A11305" t="s">
        <v>429</v>
      </c>
      <c r="B11305" t="str">
        <f>IF(ISBLANK(VLOOKUP(A11305,Questionnaire!A:KQ,92,FALSE)),"#",VLOOKUP(A11305,Questionnaire!A:KQ,92,FALSE))</f>
        <v>#</v>
      </c>
    </row>
    <row r="11306" spans="1:2">
      <c r="A11306" t="s">
        <v>432</v>
      </c>
      <c r="B11306" t="str">
        <f>IF(ISBLANK(VLOOKUP(A11306,Questionnaire!A:KQ,92,FALSE)),"#",VLOOKUP(A11306,Questionnaire!A:KQ,92,FALSE))</f>
        <v>#</v>
      </c>
    </row>
    <row r="11307" spans="1:2">
      <c r="A11307" t="s">
        <v>435</v>
      </c>
      <c r="B11307" t="str">
        <f>IF(ISBLANK(VLOOKUP(A11307,Questionnaire!A:KQ,92,FALSE)),"#",VLOOKUP(A11307,Questionnaire!A:KQ,92,FALSE))</f>
        <v>#</v>
      </c>
    </row>
    <row r="11308" spans="1:2">
      <c r="A11308" t="s">
        <v>437</v>
      </c>
      <c r="B11308" t="str">
        <f>IF(ISBLANK(VLOOKUP(A11308,Questionnaire!A:KQ,92,FALSE)),"#",VLOOKUP(A11308,Questionnaire!A:KQ,92,FALSE))</f>
        <v>#</v>
      </c>
    </row>
    <row r="11309" spans="1:2">
      <c r="A11309" t="s">
        <v>439</v>
      </c>
      <c r="B11309" t="str">
        <f>IF(ISBLANK(VLOOKUP(A11309,Questionnaire!A:KQ,92,FALSE)),"#",VLOOKUP(A11309,Questionnaire!A:KQ,92,FALSE))</f>
        <v>#</v>
      </c>
    </row>
    <row r="11310" spans="1:2">
      <c r="A11310" t="s">
        <v>442</v>
      </c>
      <c r="B11310" t="str">
        <f>IF(ISBLANK(VLOOKUP(A11310,Questionnaire!A:KQ,92,FALSE)),"#",VLOOKUP(A11310,Questionnaire!A:KQ,92,FALSE))</f>
        <v>#</v>
      </c>
    </row>
    <row r="11311" spans="1:2">
      <c r="A11311" t="s">
        <v>445</v>
      </c>
      <c r="B11311" t="str">
        <f>IF(ISBLANK(VLOOKUP(A11311,Questionnaire!A:KQ,92,FALSE)),"#",VLOOKUP(A11311,Questionnaire!A:KQ,92,FALSE))</f>
        <v>#</v>
      </c>
    </row>
    <row r="11312" spans="1:2">
      <c r="A11312" t="s">
        <v>448</v>
      </c>
      <c r="B11312" t="str">
        <f>IF(ISBLANK(VLOOKUP(A11312,Questionnaire!A:KQ,92,FALSE)),"#",VLOOKUP(A11312,Questionnaire!A:KQ,92,FALSE))</f>
        <v>#</v>
      </c>
    </row>
    <row r="11313" spans="1:3">
      <c r="A11313" t="s">
        <v>452</v>
      </c>
      <c r="B11313" t="str">
        <f>IF(ISBLANK(VLOOKUP(A11313,Questionnaire!A:KQ,92,FALSE)),"#",VLOOKUP(A11313,Questionnaire!A:KQ,92,FALSE))</f>
        <v>#</v>
      </c>
    </row>
    <row r="11314" spans="1:3">
      <c r="A11314" t="s">
        <v>455</v>
      </c>
      <c r="B11314" t="str">
        <f>IF(ISBLANK(VLOOKUP(A11314,Questionnaire!A:KQ,92,FALSE)),"#",VLOOKUP(A11314,Questionnaire!A:KQ,92,FALSE))</f>
        <v>#</v>
      </c>
    </row>
    <row r="11315" spans="1:3">
      <c r="A11315" t="s">
        <v>458</v>
      </c>
      <c r="B11315" t="str">
        <f>IF(ISBLANK(VLOOKUP(A11315,Questionnaire!A:KQ,92,FALSE)),"#",VLOOKUP(A11315,Questionnaire!A:KQ,92,FALSE))</f>
        <v>#</v>
      </c>
    </row>
    <row r="11316" spans="1:3">
      <c r="A11316" t="s">
        <v>461</v>
      </c>
      <c r="B11316" t="str">
        <f>IF(ISBLANK(VLOOKUP(A11316,Questionnaire!A:KQ,92,FALSE)),"#",VLOOKUP(A11316,Questionnaire!A:KQ,92,FALSE))</f>
        <v>#</v>
      </c>
    </row>
    <row r="11317" spans="1:3">
      <c r="A11317" t="s">
        <v>465</v>
      </c>
      <c r="B11317" t="str">
        <f>IF(ISBLANK(VLOOKUP(A11317,Questionnaire!A:KQ,92,FALSE)),"#",VLOOKUP(A11317,Questionnaire!A:KQ,92,FALSE))</f>
        <v>#</v>
      </c>
    </row>
    <row r="11318" spans="1:3">
      <c r="A11318" t="s">
        <v>467</v>
      </c>
      <c r="B11318" t="str">
        <f>IF(ISBLANK(VLOOKUP(A11318,Questionnaire!A:KQ,92,FALSE)),"#",VLOOKUP(A11318,Questionnaire!A:KQ,92,FALSE))</f>
        <v>#</v>
      </c>
    </row>
    <row r="11319" spans="1:3">
      <c r="A11319" t="s">
        <v>469</v>
      </c>
      <c r="B11319" t="str">
        <f>IF(ISBLANK(VLOOKUP(A11319,Questionnaire!A:KQ,92,FALSE)),"#",VLOOKUP(A11319,Questionnaire!A:KQ,92,FALSE))</f>
        <v>#</v>
      </c>
    </row>
    <row r="11320" spans="1:3">
      <c r="A11320" t="s">
        <v>471</v>
      </c>
      <c r="B11320" t="str">
        <f>IF(ISBLANK(VLOOKUP(A11320,Questionnaire!A:KQ,92,FALSE)),"#",VLOOKUP(A11320,Questionnaire!A:KQ,92,FALSE))</f>
        <v>#</v>
      </c>
    </row>
    <row r="11321" spans="1:3">
      <c r="A11321" t="s">
        <v>473</v>
      </c>
      <c r="B11321" t="str">
        <f>IF(ISBLANK(VLOOKUP(A11321,Questionnaire!A:KQ,92,FALSE)),"#",VLOOKUP(A11321,Questionnaire!A:KQ,92,FALSE))</f>
        <v>#</v>
      </c>
    </row>
    <row r="11322" spans="1:3">
      <c r="A11322" t="s">
        <v>475</v>
      </c>
      <c r="B11322" t="str">
        <f>IF(ISBLANK(VLOOKUP(A11322,Questionnaire!A:KQ,92,FALSE)),"#",VLOOKUP(A11322,Questionnaire!A:KQ,92,FALSE))</f>
        <v>#</v>
      </c>
    </row>
    <row r="11323" spans="1:3">
      <c r="A11323" t="s">
        <v>185</v>
      </c>
      <c r="B11323" t="str">
        <f>IF(ISBLANK(VLOOKUP(A11323,Questionnaire!A:KQ,93,FALSE)),"#",VLOOKUP(A11323,Questionnaire!A:KQ,93,FALSE))</f>
        <v>#</v>
      </c>
      <c r="C11323">
        <v>90</v>
      </c>
    </row>
    <row r="11324" spans="1:3">
      <c r="A11324" t="s">
        <v>187</v>
      </c>
      <c r="B11324" t="str">
        <f>IF(ISNA(VLOOKUP(VLOOKUP(A11324,Questionnaire!A:KQ,93,FALSE),'CORA Encoding'!D:E,2,FALSE)),"#",VLOOKUP(VLOOKUP(A11324,Questionnaire!A:KQ,93,FALSE),'CORA Encoding'!D:E,2,FALSE))</f>
        <v>#</v>
      </c>
    </row>
    <row r="11325" spans="1:3">
      <c r="A11325" t="s">
        <v>189</v>
      </c>
      <c r="B11325" t="str">
        <f>IF(ISNA(VLOOKUP(VLOOKUP(A11325,Questionnaire!A:KQ,93,FALSE),'CORA Encoding'!G:H,2,FALSE)),"#",VLOOKUP(VLOOKUP(A11325,Questionnaire!A:KQ,93,FALSE),'CORA Encoding'!G:H,2,FALSE))</f>
        <v>#</v>
      </c>
    </row>
    <row r="11326" spans="1:3">
      <c r="A11326" t="s">
        <v>191</v>
      </c>
      <c r="B11326" t="str">
        <f>IF(ISNA(VLOOKUP(VLOOKUP(A11326,Questionnaire!A:KQ,93,FALSE),'Country List'!E:F,2,FALSE)),"#",VLOOKUP(VLOOKUP(A11326,Questionnaire!A:KQ,93,FALSE),'Country List'!E:F,2,FALSE))</f>
        <v>#</v>
      </c>
    </row>
    <row r="11327" spans="1:3">
      <c r="A11327" t="s">
        <v>193</v>
      </c>
      <c r="B11327" t="str">
        <f>IF(ISNA(VLOOKUP(VLOOKUP(A11327,Questionnaire!A:KQ,93,FALSE),'Industry List'!B:C,2,FALSE)),"#",VLOOKUP(VLOOKUP(A11327,Questionnaire!A:KQ,93,FALSE),'Industry List'!B:C,2,FALSE))</f>
        <v>#</v>
      </c>
    </row>
    <row r="11328" spans="1:3">
      <c r="A11328" t="s">
        <v>197</v>
      </c>
      <c r="B11328" t="str">
        <f>IF(ISBLANK(VLOOKUP(A11328,Questionnaire!A:KQ,93,FALSE)),"#",VLOOKUP(A11328,Questionnaire!A:KQ,93,FALSE))</f>
        <v>#</v>
      </c>
    </row>
    <row r="11329" spans="1:2">
      <c r="A11329" t="s">
        <v>201</v>
      </c>
      <c r="B11329" t="str">
        <f>IF(ISBLANK(VLOOKUP(A11329,Questionnaire!A:KQ,93,FALSE)),"#",VLOOKUP(A11329,Questionnaire!A:KQ,93,FALSE))</f>
        <v>#</v>
      </c>
    </row>
    <row r="11330" spans="1:2">
      <c r="A11330" t="s">
        <v>203</v>
      </c>
      <c r="B11330" t="str">
        <f>IF(ISNA(VLOOKUP(VLOOKUP(A11330,Questionnaire!A:KQ,93,FALSE),'CORA Encoding'!J:K,2,FALSE)),"#",VLOOKUP(VLOOKUP(A11330,Questionnaire!A:KQ,93,FALSE),'CORA Encoding'!J:K,2,FALSE))</f>
        <v>#</v>
      </c>
    </row>
    <row r="11331" spans="1:2">
      <c r="A11331" t="s">
        <v>208</v>
      </c>
      <c r="B11331" t="str">
        <f>IF(ISBLANK(VLOOKUP(A11331,Questionnaire!A:KQ,93,FALSE)),"#",VLOOKUP(A11331,Questionnaire!A:KQ,93,FALSE))</f>
        <v>#</v>
      </c>
    </row>
    <row r="11332" spans="1:2">
      <c r="A11332" t="s">
        <v>213</v>
      </c>
      <c r="B11332" t="str">
        <f>IF(ISBLANK(VLOOKUP(A11332,Questionnaire!A:KQ,93,FALSE)),"#",VLOOKUP(A11332,Questionnaire!A:KQ,93,FALSE))</f>
        <v>#</v>
      </c>
    </row>
    <row r="11333" spans="1:2">
      <c r="A11333" t="s">
        <v>215</v>
      </c>
      <c r="B11333" t="str">
        <f>IF(ISBLANK(VLOOKUP(A11333,Questionnaire!A:KQ,93,FALSE)),"#",VLOOKUP(A11333,Questionnaire!A:KQ,93,FALSE))</f>
        <v>#</v>
      </c>
    </row>
    <row r="11334" spans="1:2">
      <c r="A11334" t="s">
        <v>217</v>
      </c>
      <c r="B11334" t="str">
        <f>IF(ISBLANK(VLOOKUP(A11334,Questionnaire!A:KQ,93,FALSE)),"#",VLOOKUP(A11334,Questionnaire!A:KQ,93,FALSE))</f>
        <v>#</v>
      </c>
    </row>
    <row r="11335" spans="1:2">
      <c r="A11335" t="s">
        <v>219</v>
      </c>
      <c r="B11335" t="str">
        <f>IF(ISBLANK(VLOOKUP(A11335,Questionnaire!A:KQ,93,FALSE)),"#",VLOOKUP(A11335,Questionnaire!A:KQ,93,FALSE))</f>
        <v>#</v>
      </c>
    </row>
    <row r="11336" spans="1:2">
      <c r="A11336" t="s">
        <v>221</v>
      </c>
      <c r="B11336" t="str">
        <f>IF(ISBLANK(VLOOKUP(A11336,Questionnaire!A:KQ,93,FALSE)),"#",VLOOKUP(A11336,Questionnaire!A:KQ,93,FALSE))</f>
        <v>#</v>
      </c>
    </row>
    <row r="11337" spans="1:2">
      <c r="A11337" t="s">
        <v>223</v>
      </c>
      <c r="B11337" t="str">
        <f>IF(ISBLANK(VLOOKUP(A11337,Questionnaire!A:KQ,93,FALSE)),"#",VLOOKUP(A11337,Questionnaire!A:KQ,93,FALSE))</f>
        <v>#</v>
      </c>
    </row>
    <row r="11338" spans="1:2">
      <c r="A11338" t="s">
        <v>225</v>
      </c>
      <c r="B11338" t="str">
        <f>IF(ISBLANK(VLOOKUP(A11338,Questionnaire!A:KQ,93,FALSE)),"#",VLOOKUP(A11338,Questionnaire!A:KQ,93,FALSE))</f>
        <v>#</v>
      </c>
    </row>
    <row r="11339" spans="1:2">
      <c r="A11339" t="s">
        <v>227</v>
      </c>
      <c r="B11339" t="str">
        <f>IF(ISBLANK(VLOOKUP(A11339,Questionnaire!A:KQ,93,FALSE)),"#",VLOOKUP(A11339,Questionnaire!A:KQ,93,FALSE))</f>
        <v>#</v>
      </c>
    </row>
    <row r="11340" spans="1:2">
      <c r="A11340" t="s">
        <v>229</v>
      </c>
      <c r="B11340" t="str">
        <f>IF(ISBLANK(VLOOKUP(A11340,Questionnaire!A:KQ,93,FALSE)),"#",VLOOKUP(A11340,Questionnaire!A:KQ,93,FALSE))</f>
        <v>#</v>
      </c>
    </row>
    <row r="11341" spans="1:2">
      <c r="A11341" t="s">
        <v>231</v>
      </c>
      <c r="B11341" t="str">
        <f>IF(ISBLANK(VLOOKUP(A11341,Questionnaire!A:KQ,93,FALSE)),"#",VLOOKUP(A11341,Questionnaire!A:KQ,93,FALSE))</f>
        <v>#</v>
      </c>
    </row>
    <row r="11342" spans="1:2">
      <c r="A11342" t="s">
        <v>233</v>
      </c>
      <c r="B11342" t="str">
        <f>IF(ISBLANK(VLOOKUP(A11342,Questionnaire!A:KQ,93,FALSE)),"#",VLOOKUP(A11342,Questionnaire!A:KQ,93,FALSE))</f>
        <v>#</v>
      </c>
    </row>
    <row r="11343" spans="1:2">
      <c r="A11343" t="s">
        <v>235</v>
      </c>
      <c r="B11343" t="str">
        <f>IF(ISBLANK(VLOOKUP(A11343,Questionnaire!A:KQ,93,FALSE)),"#",VLOOKUP(A11343,Questionnaire!A:KQ,93,FALSE))</f>
        <v>#</v>
      </c>
    </row>
    <row r="11344" spans="1:2">
      <c r="A11344" t="s">
        <v>237</v>
      </c>
      <c r="B11344" t="str">
        <f>IF(ISBLANK(VLOOKUP(A11344,Questionnaire!A:KQ,93,FALSE)),"#",VLOOKUP(A11344,Questionnaire!A:KQ,93,FALSE))</f>
        <v>#</v>
      </c>
    </row>
    <row r="11345" spans="1:2">
      <c r="A11345" t="s">
        <v>239</v>
      </c>
      <c r="B11345" t="str">
        <f>IF(ISBLANK(VLOOKUP(A11345,Questionnaire!A:KQ,93,FALSE)),"#",VLOOKUP(A11345,Questionnaire!A:KQ,93,FALSE))</f>
        <v>#</v>
      </c>
    </row>
    <row r="11346" spans="1:2">
      <c r="A11346" t="s">
        <v>242</v>
      </c>
      <c r="B11346" t="str">
        <f>IF(ISBLANK(VLOOKUP(A11346,Questionnaire!A:KQ,93,FALSE)),"#",VLOOKUP(A11346,Questionnaire!A:KQ,93,FALSE))</f>
        <v>#</v>
      </c>
    </row>
    <row r="11347" spans="1:2">
      <c r="A11347" t="s">
        <v>245</v>
      </c>
      <c r="B11347" t="str">
        <f>IF(ISBLANK(VLOOKUP(A11347,Questionnaire!A:KQ,93,FALSE)),"#",VLOOKUP(A11347,Questionnaire!A:KQ,93,FALSE))</f>
        <v>#</v>
      </c>
    </row>
    <row r="11348" spans="1:2">
      <c r="A11348" t="s">
        <v>247</v>
      </c>
      <c r="B11348" t="str">
        <f>IF(ISBLANK(VLOOKUP(A11348,Questionnaire!A:KQ,93,FALSE)),"#",VLOOKUP(A11348,Questionnaire!A:KQ,93,FALSE))</f>
        <v>#</v>
      </c>
    </row>
    <row r="11349" spans="1:2">
      <c r="A11349" t="s">
        <v>249</v>
      </c>
      <c r="B11349" t="str">
        <f>IF(ISBLANK(VLOOKUP(A11349,Questionnaire!A:KQ,93,FALSE)),"#",VLOOKUP(A11349,Questionnaire!A:KQ,93,FALSE))</f>
        <v>#</v>
      </c>
    </row>
    <row r="11350" spans="1:2">
      <c r="A11350" t="s">
        <v>250</v>
      </c>
      <c r="B11350" t="str">
        <f>IF(ISBLANK(VLOOKUP(A11350,Questionnaire!A:KQ,93,FALSE)),"#",VLOOKUP(A11350,Questionnaire!A:KQ,93,FALSE))</f>
        <v>#</v>
      </c>
    </row>
    <row r="11351" spans="1:2">
      <c r="A11351" t="s">
        <v>252</v>
      </c>
      <c r="B11351" t="str">
        <f>IF(ISBLANK(VLOOKUP(A11351,Questionnaire!A:KQ,93,FALSE)),"#",VLOOKUP(A11351,Questionnaire!A:KQ,93,FALSE))</f>
        <v>#</v>
      </c>
    </row>
    <row r="11352" spans="1:2">
      <c r="A11352" t="s">
        <v>255</v>
      </c>
      <c r="B11352" t="str">
        <f>IF(ISBLANK(VLOOKUP(A11352,Questionnaire!A:KQ,93,FALSE)),"#",VLOOKUP(A11352,Questionnaire!A:KQ,93,FALSE))</f>
        <v>#</v>
      </c>
    </row>
    <row r="11353" spans="1:2">
      <c r="A11353" t="s">
        <v>258</v>
      </c>
      <c r="B11353" t="str">
        <f>IF(ISNA(VLOOKUP(VLOOKUP(A11353,Questionnaire!A:KQ,93,FALSE),'CORA Encoding'!M:N,2,FALSE)),"#",VLOOKUP(VLOOKUP(A11353,Questionnaire!A:KQ,93,FALSE),'CORA Encoding'!M:N,2,FALSE))</f>
        <v>#</v>
      </c>
    </row>
    <row r="11354" spans="1:2">
      <c r="A11354" t="s">
        <v>261</v>
      </c>
      <c r="B11354" t="str">
        <f>IF(ISBLANK(VLOOKUP(A11354,Questionnaire!A:KQ,93,FALSE)),"#",VLOOKUP(A11354,Questionnaire!A:KQ,93,FALSE))</f>
        <v>#</v>
      </c>
    </row>
    <row r="11355" spans="1:2">
      <c r="A11355" t="s">
        <v>263</v>
      </c>
      <c r="B11355" t="str">
        <f>IF(ISBLANK(VLOOKUP(A11355,Questionnaire!A:KQ,93,FALSE)),"#",VLOOKUP(A11355,Questionnaire!A:KQ,93,FALSE))</f>
        <v>#</v>
      </c>
    </row>
    <row r="11356" spans="1:2">
      <c r="A11356" t="s">
        <v>265</v>
      </c>
      <c r="B11356" t="str">
        <f>IF(ISBLANK(VLOOKUP(A11356,Questionnaire!A:KQ,93,FALSE)),"#",VLOOKUP(A11356,Questionnaire!A:KQ,93,FALSE))</f>
        <v>#</v>
      </c>
    </row>
    <row r="11357" spans="1:2">
      <c r="A11357" t="s">
        <v>267</v>
      </c>
      <c r="B11357" t="str">
        <f>IF(ISBLANK(VLOOKUP(A11357,Questionnaire!A:KQ,93,FALSE)),"#",VLOOKUP(A11357,Questionnaire!A:KQ,93,FALSE))</f>
        <v>#</v>
      </c>
    </row>
    <row r="11358" spans="1:2">
      <c r="A11358" t="s">
        <v>269</v>
      </c>
      <c r="B11358" t="str">
        <f>IF(ISBLANK(VLOOKUP(A11358,Questionnaire!A:KQ,93,FALSE)),"#",VLOOKUP(A11358,Questionnaire!A:KQ,93,FALSE))</f>
        <v>#</v>
      </c>
    </row>
    <row r="11359" spans="1:2">
      <c r="A11359" t="s">
        <v>274</v>
      </c>
      <c r="B11359" t="str">
        <f>IF(ISBLANK(VLOOKUP(A11359,Questionnaire!A:KQ,93,FALSE)),"#",VLOOKUP(A11359,Questionnaire!A:KQ,93,FALSE))</f>
        <v>#</v>
      </c>
    </row>
    <row r="11360" spans="1:2">
      <c r="A11360" t="s">
        <v>276</v>
      </c>
      <c r="B11360" t="str">
        <f>IF(ISBLANK(VLOOKUP(A11360,Questionnaire!A:KQ,93,FALSE)),"#",VLOOKUP(A11360,Questionnaire!A:KQ,93,FALSE))</f>
        <v>#</v>
      </c>
    </row>
    <row r="11361" spans="1:2">
      <c r="A11361" t="s">
        <v>278</v>
      </c>
      <c r="B11361" t="str">
        <f>IF(ISBLANK(VLOOKUP(A11361,Questionnaire!A:KQ,93,FALSE)),"#",VLOOKUP(A11361,Questionnaire!A:KQ,93,FALSE))</f>
        <v>#</v>
      </c>
    </row>
    <row r="11362" spans="1:2">
      <c r="A11362" t="s">
        <v>280</v>
      </c>
      <c r="B11362" t="str">
        <f>IF(ISBLANK(VLOOKUP(A11362,Questionnaire!A:KQ,93,FALSE)),"#",VLOOKUP(A11362,Questionnaire!A:KQ,93,FALSE))</f>
        <v>#</v>
      </c>
    </row>
    <row r="11363" spans="1:2">
      <c r="A11363" t="s">
        <v>282</v>
      </c>
      <c r="B11363" t="str">
        <f>IF(ISBLANK(VLOOKUP(A11363,Questionnaire!A:KQ,93,FALSE)),"#",VLOOKUP(A11363,Questionnaire!A:KQ,93,FALSE))</f>
        <v>#</v>
      </c>
    </row>
    <row r="11364" spans="1:2">
      <c r="A11364" t="s">
        <v>286</v>
      </c>
      <c r="B11364" t="str">
        <f>IF(ISBLANK(VLOOKUP(A11364,Questionnaire!A:KQ,93,FALSE)),"#",VLOOKUP(A11364,Questionnaire!A:KQ,93,FALSE))</f>
        <v>#</v>
      </c>
    </row>
    <row r="11365" spans="1:2">
      <c r="A11365" t="s">
        <v>288</v>
      </c>
      <c r="B11365" t="str">
        <f>IF(ISBLANK(VLOOKUP(A11365,Questionnaire!A:KQ,93,FALSE)),"#",VLOOKUP(A11365,Questionnaire!A:KQ,93,FALSE))</f>
        <v>#</v>
      </c>
    </row>
    <row r="11366" spans="1:2">
      <c r="A11366" t="s">
        <v>290</v>
      </c>
      <c r="B11366" t="str">
        <f>IF(ISBLANK(VLOOKUP(A11366,Questionnaire!A:KQ,93,FALSE)),"#",VLOOKUP(A11366,Questionnaire!A:KQ,93,FALSE))</f>
        <v>#</v>
      </c>
    </row>
    <row r="11367" spans="1:2">
      <c r="A11367" t="s">
        <v>292</v>
      </c>
      <c r="B11367" t="str">
        <f>IF(ISBLANK(VLOOKUP(A11367,Questionnaire!A:KQ,93,FALSE)),"#",VLOOKUP(A11367,Questionnaire!A:KQ,93,FALSE))</f>
        <v>#</v>
      </c>
    </row>
    <row r="11368" spans="1:2">
      <c r="A11368" t="s">
        <v>294</v>
      </c>
      <c r="B11368" t="str">
        <f>IF(ISBLANK(VLOOKUP(A11368,Questionnaire!A:KQ,93,FALSE)),"#",VLOOKUP(A11368,Questionnaire!A:KQ,93,FALSE))</f>
        <v>#</v>
      </c>
    </row>
    <row r="11369" spans="1:2">
      <c r="A11369" t="s">
        <v>296</v>
      </c>
      <c r="B11369" t="str">
        <f>IF(ISBLANK(VLOOKUP(A11369,Questionnaire!A:KQ,93,FALSE)),"#",VLOOKUP(A11369,Questionnaire!A:KQ,93,FALSE))</f>
        <v>#</v>
      </c>
    </row>
    <row r="11370" spans="1:2">
      <c r="A11370" t="s">
        <v>301</v>
      </c>
      <c r="B11370" t="str">
        <f>IF(ISBLANK(VLOOKUP(A11370,Questionnaire!A:KQ,93,FALSE)),"#",VLOOKUP(A11370,Questionnaire!A:KQ,93,FALSE))</f>
        <v>#</v>
      </c>
    </row>
    <row r="11371" spans="1:2">
      <c r="A11371" t="s">
        <v>303</v>
      </c>
      <c r="B11371" t="str">
        <f>IF(ISBLANK(VLOOKUP(A11371,Questionnaire!A:KQ,93,FALSE)),"#",VLOOKUP(A11371,Questionnaire!A:KQ,93,FALSE))</f>
        <v>#</v>
      </c>
    </row>
    <row r="11372" spans="1:2">
      <c r="A11372" t="s">
        <v>305</v>
      </c>
      <c r="B11372" t="str">
        <f>IF(ISBLANK(VLOOKUP(A11372,Questionnaire!A:KQ,93,FALSE)),"#",VLOOKUP(A11372,Questionnaire!A:KQ,93,FALSE))</f>
        <v>#</v>
      </c>
    </row>
    <row r="11373" spans="1:2">
      <c r="A11373" t="s">
        <v>307</v>
      </c>
      <c r="B11373" t="str">
        <f>IF(ISBLANK(VLOOKUP(A11373,Questionnaire!A:KQ,93,FALSE)),"#",VLOOKUP(A11373,Questionnaire!A:KQ,93,FALSE))</f>
        <v>#</v>
      </c>
    </row>
    <row r="11374" spans="1:2">
      <c r="A11374" t="s">
        <v>311</v>
      </c>
      <c r="B11374" t="str">
        <f>IF(ISBLANK(VLOOKUP(A11374,Questionnaire!A:KQ,93,FALSE)),"#",VLOOKUP(A11374,Questionnaire!A:KQ,93,FALSE))</f>
        <v>#</v>
      </c>
    </row>
    <row r="11375" spans="1:2">
      <c r="A11375" t="s">
        <v>313</v>
      </c>
      <c r="B11375" t="str">
        <f>IF(ISBLANK(VLOOKUP(A11375,Questionnaire!A:KQ,93,FALSE)),"#",VLOOKUP(A11375,Questionnaire!A:KQ,93,FALSE))</f>
        <v>#</v>
      </c>
    </row>
    <row r="11376" spans="1:2">
      <c r="A11376" t="s">
        <v>314</v>
      </c>
      <c r="B11376" t="str">
        <f>IF(ISBLANK(VLOOKUP(A11376,Questionnaire!A:KQ,93,FALSE)),"#",VLOOKUP(A11376,Questionnaire!A:KQ,93,FALSE))</f>
        <v>#</v>
      </c>
    </row>
    <row r="11377" spans="1:2">
      <c r="A11377" t="s">
        <v>315</v>
      </c>
      <c r="B11377" t="str">
        <f>IF(ISBLANK(VLOOKUP(A11377,Questionnaire!A:KQ,93,FALSE)),"#",VLOOKUP(A11377,Questionnaire!A:KQ,93,FALSE))</f>
        <v>#</v>
      </c>
    </row>
    <row r="11378" spans="1:2">
      <c r="A11378" t="s">
        <v>317</v>
      </c>
      <c r="B11378" t="str">
        <f>IF(ISBLANK(VLOOKUP(A11378,Questionnaire!A:KQ,93,FALSE)),"#",VLOOKUP(A11378,Questionnaire!A:KQ,93,FALSE))</f>
        <v>#</v>
      </c>
    </row>
    <row r="11379" spans="1:2">
      <c r="A11379" t="s">
        <v>319</v>
      </c>
      <c r="B11379" t="str">
        <f>IF(ISBLANK(VLOOKUP(A11379,Questionnaire!A:KQ,93,FALSE)),"#",VLOOKUP(A11379,Questionnaire!A:KQ,93,FALSE))</f>
        <v>#</v>
      </c>
    </row>
    <row r="11380" spans="1:2">
      <c r="A11380" t="s">
        <v>322</v>
      </c>
      <c r="B11380" t="str">
        <f>IF(ISBLANK(VLOOKUP(A11380,Questionnaire!A:KQ,93,FALSE)),"#",VLOOKUP(A11380,Questionnaire!A:KQ,93,FALSE))</f>
        <v>#</v>
      </c>
    </row>
    <row r="11381" spans="1:2">
      <c r="A11381" t="s">
        <v>326</v>
      </c>
      <c r="B11381" t="str">
        <f>IF(ISBLANK(VLOOKUP(A11381,Questionnaire!A:KQ,93,FALSE)),"#",VLOOKUP(A11381,Questionnaire!A:KQ,93,FALSE))</f>
        <v>#</v>
      </c>
    </row>
    <row r="11382" spans="1:2">
      <c r="A11382" t="s">
        <v>328</v>
      </c>
      <c r="B11382" t="str">
        <f>IF(ISBLANK(VLOOKUP(A11382,Questionnaire!A:KQ,93,FALSE)),"#",VLOOKUP(A11382,Questionnaire!A:KQ,93,FALSE))</f>
        <v>#</v>
      </c>
    </row>
    <row r="11383" spans="1:2">
      <c r="A11383" t="s">
        <v>332</v>
      </c>
      <c r="B11383" t="str">
        <f>IF(ISBLANK(VLOOKUP(A11383,Questionnaire!A:KQ,93,FALSE)),"#",VLOOKUP(A11383,Questionnaire!A:KQ,93,FALSE))</f>
        <v>#</v>
      </c>
    </row>
    <row r="11384" spans="1:2">
      <c r="A11384" t="s">
        <v>333</v>
      </c>
      <c r="B11384" t="str">
        <f>IF(ISBLANK(VLOOKUP(A11384,Questionnaire!A:KQ,93,FALSE)),"#",VLOOKUP(A11384,Questionnaire!A:KQ,93,FALSE))</f>
        <v>#</v>
      </c>
    </row>
    <row r="11385" spans="1:2">
      <c r="A11385" t="s">
        <v>334</v>
      </c>
      <c r="B11385" t="str">
        <f>IF(ISBLANK(VLOOKUP(A11385,Questionnaire!A:KQ,93,FALSE)),"#",VLOOKUP(A11385,Questionnaire!A:KQ,93,FALSE))</f>
        <v>#</v>
      </c>
    </row>
    <row r="11386" spans="1:2">
      <c r="A11386" t="s">
        <v>335</v>
      </c>
      <c r="B11386" t="str">
        <f>IF(ISBLANK(VLOOKUP(A11386,Questionnaire!A:KQ,93,FALSE)),"#",VLOOKUP(A11386,Questionnaire!A:KQ,93,FALSE))</f>
        <v>#</v>
      </c>
    </row>
    <row r="11387" spans="1:2">
      <c r="A11387" t="s">
        <v>336</v>
      </c>
      <c r="B11387" t="str">
        <f>IF(ISBLANK(VLOOKUP(A11387,Questionnaire!A:KQ,93,FALSE)),"#",VLOOKUP(A11387,Questionnaire!A:KQ,93,FALSE))</f>
        <v>#</v>
      </c>
    </row>
    <row r="11388" spans="1:2">
      <c r="A11388" t="s">
        <v>337</v>
      </c>
      <c r="B11388" t="str">
        <f>IF(ISBLANK(VLOOKUP(A11388,Questionnaire!A:KQ,93,FALSE)),"#",VLOOKUP(A11388,Questionnaire!A:KQ,93,FALSE))</f>
        <v>#</v>
      </c>
    </row>
    <row r="11389" spans="1:2">
      <c r="A11389" t="s">
        <v>338</v>
      </c>
      <c r="B11389" t="str">
        <f>IF(ISBLANK(VLOOKUP(A11389,Questionnaire!A:KQ,93,FALSE)),"#",VLOOKUP(A11389,Questionnaire!A:KQ,93,FALSE))</f>
        <v>#</v>
      </c>
    </row>
    <row r="11390" spans="1:2">
      <c r="A11390" t="s">
        <v>339</v>
      </c>
      <c r="B11390" t="str">
        <f>IF(ISBLANK(VLOOKUP(A11390,Questionnaire!A:KQ,93,FALSE)),"#",VLOOKUP(A11390,Questionnaire!A:KQ,93,FALSE))</f>
        <v>#</v>
      </c>
    </row>
    <row r="11391" spans="1:2">
      <c r="A11391" t="s">
        <v>340</v>
      </c>
      <c r="B11391" t="str">
        <f>IF(ISBLANK(VLOOKUP(A11391,Questionnaire!A:KQ,93,FALSE)),"#",VLOOKUP(A11391,Questionnaire!A:KQ,93,FALSE))</f>
        <v>#</v>
      </c>
    </row>
    <row r="11392" spans="1:2">
      <c r="A11392" t="s">
        <v>341</v>
      </c>
      <c r="B11392" t="str">
        <f>IF(ISBLANK(VLOOKUP(A11392,Questionnaire!A:KQ,93,FALSE)),"#",VLOOKUP(A11392,Questionnaire!A:KQ,93,FALSE))</f>
        <v>#</v>
      </c>
    </row>
    <row r="11393" spans="1:2">
      <c r="A11393" t="s">
        <v>342</v>
      </c>
      <c r="B11393" t="str">
        <f>IF(ISBLANK(VLOOKUP(A11393,Questionnaire!A:KQ,93,FALSE)),"#",VLOOKUP(A11393,Questionnaire!A:KQ,93,FALSE))</f>
        <v>#</v>
      </c>
    </row>
    <row r="11394" spans="1:2">
      <c r="A11394" t="s">
        <v>343</v>
      </c>
      <c r="B11394" t="str">
        <f>IF(ISBLANK(VLOOKUP(A11394,Questionnaire!A:KQ,93,FALSE)),"#",VLOOKUP(A11394,Questionnaire!A:KQ,93,FALSE))</f>
        <v>#</v>
      </c>
    </row>
    <row r="11395" spans="1:2">
      <c r="A11395" t="s">
        <v>344</v>
      </c>
      <c r="B11395" t="str">
        <f>IF(ISBLANK(VLOOKUP(A11395,Questionnaire!A:KQ,93,FALSE)),"#",VLOOKUP(A11395,Questionnaire!A:KQ,93,FALSE))</f>
        <v>#</v>
      </c>
    </row>
    <row r="11396" spans="1:2">
      <c r="A11396" t="s">
        <v>345</v>
      </c>
      <c r="B11396" t="str">
        <f>IF(ISBLANK(VLOOKUP(A11396,Questionnaire!A:KQ,93,FALSE)),"#",VLOOKUP(A11396,Questionnaire!A:KQ,93,FALSE))</f>
        <v>#</v>
      </c>
    </row>
    <row r="11397" spans="1:2">
      <c r="A11397" t="s">
        <v>348</v>
      </c>
      <c r="B11397" t="str">
        <f>IF(ISBLANK(VLOOKUP(A11397,Questionnaire!A:KQ,93,FALSE)),"#",VLOOKUP(A11397,Questionnaire!A:KQ,93,FALSE))</f>
        <v>#</v>
      </c>
    </row>
    <row r="11398" spans="1:2">
      <c r="A11398" t="s">
        <v>353</v>
      </c>
      <c r="B11398" t="str">
        <f>IF(ISBLANK(VLOOKUP(A11398,Questionnaire!A:KQ,93,FALSE)),"#",VLOOKUP(A11398,Questionnaire!A:KQ,93,FALSE))</f>
        <v>#</v>
      </c>
    </row>
    <row r="11399" spans="1:2">
      <c r="A11399" t="s">
        <v>354</v>
      </c>
      <c r="B11399" t="str">
        <f>IF(ISBLANK(VLOOKUP(A11399,Questionnaire!A:KQ,93,FALSE)),"#",VLOOKUP(A11399,Questionnaire!A:KQ,93,FALSE))</f>
        <v>#</v>
      </c>
    </row>
    <row r="11400" spans="1:2">
      <c r="A11400" t="s">
        <v>355</v>
      </c>
      <c r="B11400" t="str">
        <f>IF(ISBLANK(VLOOKUP(A11400,Questionnaire!A:KQ,93,FALSE)),"#",VLOOKUP(A11400,Questionnaire!A:KQ,93,FALSE))</f>
        <v>#</v>
      </c>
    </row>
    <row r="11401" spans="1:2">
      <c r="A11401" t="s">
        <v>356</v>
      </c>
      <c r="B11401" t="str">
        <f>IF(ISBLANK(VLOOKUP(A11401,Questionnaire!A:KQ,93,FALSE)),"#",VLOOKUP(A11401,Questionnaire!A:KQ,93,FALSE))</f>
        <v>#</v>
      </c>
    </row>
    <row r="11402" spans="1:2">
      <c r="A11402" t="s">
        <v>357</v>
      </c>
      <c r="B11402" t="str">
        <f>IF(ISBLANK(VLOOKUP(A11402,Questionnaire!A:KQ,93,FALSE)),"#",VLOOKUP(A11402,Questionnaire!A:KQ,93,FALSE))</f>
        <v>#</v>
      </c>
    </row>
    <row r="11403" spans="1:2">
      <c r="A11403" t="s">
        <v>360</v>
      </c>
      <c r="B11403" t="str">
        <f>IF(ISBLANK(VLOOKUP(A11403,Questionnaire!A:KQ,93,FALSE)),"#",VLOOKUP(A11403,Questionnaire!A:KQ,93,FALSE))</f>
        <v>#</v>
      </c>
    </row>
    <row r="11404" spans="1:2">
      <c r="A11404" t="s">
        <v>362</v>
      </c>
      <c r="B11404" t="str">
        <f>IF(ISBLANK(VLOOKUP(A11404,Questionnaire!A:KQ,93,FALSE)),"#",VLOOKUP(A11404,Questionnaire!A:KQ,93,FALSE))</f>
        <v>#</v>
      </c>
    </row>
    <row r="11405" spans="1:2">
      <c r="A11405" t="s">
        <v>363</v>
      </c>
      <c r="B11405" t="str">
        <f>IF(ISBLANK(VLOOKUP(A11405,Questionnaire!A:KQ,93,FALSE)),"#",VLOOKUP(A11405,Questionnaire!A:KQ,93,FALSE))</f>
        <v>#</v>
      </c>
    </row>
    <row r="11406" spans="1:2">
      <c r="A11406" t="s">
        <v>364</v>
      </c>
      <c r="B11406" t="str">
        <f>IF(ISBLANK(VLOOKUP(A11406,Questionnaire!A:KQ,93,FALSE)),"#",VLOOKUP(A11406,Questionnaire!A:KQ,93,FALSE))</f>
        <v>#</v>
      </c>
    </row>
    <row r="11407" spans="1:2">
      <c r="A11407" t="s">
        <v>365</v>
      </c>
      <c r="B11407" t="str">
        <f>IF(ISBLANK(VLOOKUP(A11407,Questionnaire!A:KQ,93,FALSE)),"#",VLOOKUP(A11407,Questionnaire!A:KQ,93,FALSE))</f>
        <v>#</v>
      </c>
    </row>
    <row r="11408" spans="1:2">
      <c r="A11408" t="s">
        <v>366</v>
      </c>
      <c r="B11408" t="str">
        <f>IF(ISBLANK(VLOOKUP(A11408,Questionnaire!A:KQ,93,FALSE)),"#",VLOOKUP(A11408,Questionnaire!A:KQ,93,FALSE))</f>
        <v>#</v>
      </c>
    </row>
    <row r="11409" spans="1:2">
      <c r="A11409" t="s">
        <v>371</v>
      </c>
      <c r="B11409" t="str">
        <f>IF(ISBLANK(VLOOKUP(A11409,Questionnaire!A:KQ,93,FALSE)),"#",VLOOKUP(A11409,Questionnaire!A:KQ,93,FALSE))</f>
        <v>#</v>
      </c>
    </row>
    <row r="11410" spans="1:2">
      <c r="A11410" t="s">
        <v>372</v>
      </c>
      <c r="B11410" t="str">
        <f>IF(ISBLANK(VLOOKUP(A11410,Questionnaire!A:KQ,93,FALSE)),"#",VLOOKUP(A11410,Questionnaire!A:KQ,93,FALSE))</f>
        <v>#</v>
      </c>
    </row>
    <row r="11411" spans="1:2">
      <c r="A11411" t="s">
        <v>373</v>
      </c>
      <c r="B11411" t="str">
        <f>IF(ISBLANK(VLOOKUP(A11411,Questionnaire!A:KQ,93,FALSE)),"#",VLOOKUP(A11411,Questionnaire!A:KQ,93,FALSE))</f>
        <v>#</v>
      </c>
    </row>
    <row r="11412" spans="1:2">
      <c r="A11412" t="s">
        <v>374</v>
      </c>
      <c r="B11412" t="str">
        <f>IF(ISBLANK(VLOOKUP(A11412,Questionnaire!A:KQ,93,FALSE)),"#",VLOOKUP(A11412,Questionnaire!A:KQ,93,FALSE))</f>
        <v>#</v>
      </c>
    </row>
    <row r="11413" spans="1:2">
      <c r="A11413" t="s">
        <v>377</v>
      </c>
      <c r="B11413" t="str">
        <f>IF(ISBLANK(VLOOKUP(A11413,Questionnaire!A:KQ,93,FALSE)),"#",VLOOKUP(A11413,Questionnaire!A:KQ,93,FALSE))</f>
        <v>#</v>
      </c>
    </row>
    <row r="11414" spans="1:2">
      <c r="A11414" t="s">
        <v>379</v>
      </c>
      <c r="B11414" t="str">
        <f>IF(ISBLANK(VLOOKUP(A11414,Questionnaire!A:KQ,93,FALSE)),"#",VLOOKUP(A11414,Questionnaire!A:KQ,93,FALSE))</f>
        <v>#</v>
      </c>
    </row>
    <row r="11415" spans="1:2">
      <c r="A11415" t="s">
        <v>380</v>
      </c>
      <c r="B11415" t="str">
        <f>IF(ISBLANK(VLOOKUP(A11415,Questionnaire!A:KQ,93,FALSE)),"#",VLOOKUP(A11415,Questionnaire!A:KQ,93,FALSE))</f>
        <v>#</v>
      </c>
    </row>
    <row r="11416" spans="1:2">
      <c r="A11416" t="s">
        <v>381</v>
      </c>
      <c r="B11416" t="str">
        <f>IF(ISBLANK(VLOOKUP(A11416,Questionnaire!A:KQ,93,FALSE)),"#",VLOOKUP(A11416,Questionnaire!A:KQ,93,FALSE))</f>
        <v>#</v>
      </c>
    </row>
    <row r="11417" spans="1:2">
      <c r="A11417" t="s">
        <v>382</v>
      </c>
      <c r="B11417" t="str">
        <f>IF(ISBLANK(VLOOKUP(A11417,Questionnaire!A:KQ,93,FALSE)),"#",VLOOKUP(A11417,Questionnaire!A:KQ,93,FALSE))</f>
        <v>#</v>
      </c>
    </row>
    <row r="11418" spans="1:2">
      <c r="A11418" t="s">
        <v>384</v>
      </c>
      <c r="B11418" t="str">
        <f>IF(ISBLANK(VLOOKUP(A11418,Questionnaire!A:KQ,93,FALSE)),"#",VLOOKUP(A11418,Questionnaire!A:KQ,93,FALSE))</f>
        <v>#</v>
      </c>
    </row>
    <row r="11419" spans="1:2">
      <c r="A11419" t="s">
        <v>387</v>
      </c>
      <c r="B11419" t="str">
        <f>IF(ISBLANK(VLOOKUP(A11419,Questionnaire!A:KQ,93,FALSE)),"#",VLOOKUP(A11419,Questionnaire!A:KQ,93,FALSE))</f>
        <v>#</v>
      </c>
    </row>
    <row r="11420" spans="1:2">
      <c r="A11420" t="s">
        <v>391</v>
      </c>
      <c r="B11420" t="str">
        <f>IF(ISBLANK(VLOOKUP(A11420,Questionnaire!A:KQ,93,FALSE)),"#",VLOOKUP(A11420,Questionnaire!A:KQ,93,FALSE))</f>
        <v>#</v>
      </c>
    </row>
    <row r="11421" spans="1:2">
      <c r="A11421" t="s">
        <v>393</v>
      </c>
      <c r="B11421" t="str">
        <f>IF(ISBLANK(VLOOKUP(A11421,Questionnaire!A:KQ,93,FALSE)),"#",VLOOKUP(A11421,Questionnaire!A:KQ,93,FALSE))</f>
        <v>#</v>
      </c>
    </row>
    <row r="11422" spans="1:2">
      <c r="A11422" t="s">
        <v>395</v>
      </c>
      <c r="B11422" t="str">
        <f>IF(ISBLANK(VLOOKUP(A11422,Questionnaire!A:KQ,93,FALSE)),"#",VLOOKUP(A11422,Questionnaire!A:KQ,93,FALSE))</f>
        <v>#</v>
      </c>
    </row>
    <row r="11423" spans="1:2">
      <c r="A11423" t="s">
        <v>398</v>
      </c>
      <c r="B11423" t="str">
        <f>IF(ISBLANK(VLOOKUP(A11423,Questionnaire!A:KQ,93,FALSE)),"#",VLOOKUP(A11423,Questionnaire!A:KQ,93,FALSE))</f>
        <v>#</v>
      </c>
    </row>
    <row r="11424" spans="1:2">
      <c r="A11424" t="s">
        <v>402</v>
      </c>
      <c r="B11424" t="str">
        <f>IF(ISBLANK(VLOOKUP(A11424,Questionnaire!A:KQ,93,FALSE)),"#",VLOOKUP(A11424,Questionnaire!A:KQ,93,FALSE))</f>
        <v>#</v>
      </c>
    </row>
    <row r="11425" spans="1:2">
      <c r="A11425" t="s">
        <v>405</v>
      </c>
      <c r="B11425" t="str">
        <f>IF(ISBLANK(VLOOKUP(A11425,Questionnaire!A:KQ,93,FALSE)),"#",VLOOKUP(A11425,Questionnaire!A:KQ,93,FALSE))</f>
        <v>#</v>
      </c>
    </row>
    <row r="11426" spans="1:2">
      <c r="A11426" t="s">
        <v>409</v>
      </c>
      <c r="B11426" t="str">
        <f>IF(ISBLANK(VLOOKUP(A11426,Questionnaire!A:KQ,93,FALSE)),"#",VLOOKUP(A11426,Questionnaire!A:KQ,93,FALSE))</f>
        <v>#</v>
      </c>
    </row>
    <row r="11427" spans="1:2">
      <c r="A11427" t="s">
        <v>412</v>
      </c>
      <c r="B11427" t="str">
        <f>IF(ISBLANK(VLOOKUP(A11427,Questionnaire!A:KQ,93,FALSE)),"#",VLOOKUP(A11427,Questionnaire!A:KQ,93,FALSE))</f>
        <v>#</v>
      </c>
    </row>
    <row r="11428" spans="1:2">
      <c r="A11428" t="s">
        <v>415</v>
      </c>
      <c r="B11428" t="str">
        <f>IF(ISBLANK(VLOOKUP(A11428,Questionnaire!A:KQ,93,FALSE)),"#",VLOOKUP(A11428,Questionnaire!A:KQ,93,FALSE))</f>
        <v>#</v>
      </c>
    </row>
    <row r="11429" spans="1:2">
      <c r="A11429" t="s">
        <v>418</v>
      </c>
      <c r="B11429" t="str">
        <f>IF(ISBLANK(VLOOKUP(A11429,Questionnaire!A:KQ,93,FALSE)),"#",VLOOKUP(A11429,Questionnaire!A:KQ,93,FALSE))</f>
        <v>#</v>
      </c>
    </row>
    <row r="11430" spans="1:2">
      <c r="A11430" t="s">
        <v>421</v>
      </c>
      <c r="B11430" t="str">
        <f>IF(ISBLANK(VLOOKUP(A11430,Questionnaire!A:KQ,93,FALSE)),"#",VLOOKUP(A11430,Questionnaire!A:KQ,93,FALSE))</f>
        <v>#</v>
      </c>
    </row>
    <row r="11431" spans="1:2">
      <c r="A11431" t="s">
        <v>424</v>
      </c>
      <c r="B11431" t="str">
        <f>IF(ISBLANK(VLOOKUP(A11431,Questionnaire!A:KQ,93,FALSE)),"#",VLOOKUP(A11431,Questionnaire!A:KQ,93,FALSE))</f>
        <v>#</v>
      </c>
    </row>
    <row r="11432" spans="1:2">
      <c r="A11432" t="s">
        <v>429</v>
      </c>
      <c r="B11432" t="str">
        <f>IF(ISBLANK(VLOOKUP(A11432,Questionnaire!A:KQ,93,FALSE)),"#",VLOOKUP(A11432,Questionnaire!A:KQ,93,FALSE))</f>
        <v>#</v>
      </c>
    </row>
    <row r="11433" spans="1:2">
      <c r="A11433" t="s">
        <v>432</v>
      </c>
      <c r="B11433" t="str">
        <f>IF(ISBLANK(VLOOKUP(A11433,Questionnaire!A:KQ,93,FALSE)),"#",VLOOKUP(A11433,Questionnaire!A:KQ,93,FALSE))</f>
        <v>#</v>
      </c>
    </row>
    <row r="11434" spans="1:2">
      <c r="A11434" t="s">
        <v>435</v>
      </c>
      <c r="B11434" t="str">
        <f>IF(ISBLANK(VLOOKUP(A11434,Questionnaire!A:KQ,93,FALSE)),"#",VLOOKUP(A11434,Questionnaire!A:KQ,93,FALSE))</f>
        <v>#</v>
      </c>
    </row>
    <row r="11435" spans="1:2">
      <c r="A11435" t="s">
        <v>437</v>
      </c>
      <c r="B11435" t="str">
        <f>IF(ISBLANK(VLOOKUP(A11435,Questionnaire!A:KQ,93,FALSE)),"#",VLOOKUP(A11435,Questionnaire!A:KQ,93,FALSE))</f>
        <v>#</v>
      </c>
    </row>
    <row r="11436" spans="1:2">
      <c r="A11436" t="s">
        <v>439</v>
      </c>
      <c r="B11436" t="str">
        <f>IF(ISBLANK(VLOOKUP(A11436,Questionnaire!A:KQ,93,FALSE)),"#",VLOOKUP(A11436,Questionnaire!A:KQ,93,FALSE))</f>
        <v>#</v>
      </c>
    </row>
    <row r="11437" spans="1:2">
      <c r="A11437" t="s">
        <v>442</v>
      </c>
      <c r="B11437" t="str">
        <f>IF(ISBLANK(VLOOKUP(A11437,Questionnaire!A:KQ,93,FALSE)),"#",VLOOKUP(A11437,Questionnaire!A:KQ,93,FALSE))</f>
        <v>#</v>
      </c>
    </row>
    <row r="11438" spans="1:2">
      <c r="A11438" t="s">
        <v>445</v>
      </c>
      <c r="B11438" t="str">
        <f>IF(ISBLANK(VLOOKUP(A11438,Questionnaire!A:KQ,93,FALSE)),"#",VLOOKUP(A11438,Questionnaire!A:KQ,93,FALSE))</f>
        <v>#</v>
      </c>
    </row>
    <row r="11439" spans="1:2">
      <c r="A11439" t="s">
        <v>448</v>
      </c>
      <c r="B11439" t="str">
        <f>IF(ISBLANK(VLOOKUP(A11439,Questionnaire!A:KQ,93,FALSE)),"#",VLOOKUP(A11439,Questionnaire!A:KQ,93,FALSE))</f>
        <v>#</v>
      </c>
    </row>
    <row r="11440" spans="1:2">
      <c r="A11440" t="s">
        <v>452</v>
      </c>
      <c r="B11440" t="str">
        <f>IF(ISBLANK(VLOOKUP(A11440,Questionnaire!A:KQ,93,FALSE)),"#",VLOOKUP(A11440,Questionnaire!A:KQ,93,FALSE))</f>
        <v>#</v>
      </c>
    </row>
    <row r="11441" spans="1:3">
      <c r="A11441" t="s">
        <v>455</v>
      </c>
      <c r="B11441" t="str">
        <f>IF(ISBLANK(VLOOKUP(A11441,Questionnaire!A:KQ,93,FALSE)),"#",VLOOKUP(A11441,Questionnaire!A:KQ,93,FALSE))</f>
        <v>#</v>
      </c>
    </row>
    <row r="11442" spans="1:3">
      <c r="A11442" t="s">
        <v>458</v>
      </c>
      <c r="B11442" t="str">
        <f>IF(ISBLANK(VLOOKUP(A11442,Questionnaire!A:KQ,93,FALSE)),"#",VLOOKUP(A11442,Questionnaire!A:KQ,93,FALSE))</f>
        <v>#</v>
      </c>
    </row>
    <row r="11443" spans="1:3">
      <c r="A11443" t="s">
        <v>461</v>
      </c>
      <c r="B11443" t="str">
        <f>IF(ISBLANK(VLOOKUP(A11443,Questionnaire!A:KQ,93,FALSE)),"#",VLOOKUP(A11443,Questionnaire!A:KQ,93,FALSE))</f>
        <v>#</v>
      </c>
    </row>
    <row r="11444" spans="1:3">
      <c r="A11444" t="s">
        <v>465</v>
      </c>
      <c r="B11444" t="str">
        <f>IF(ISBLANK(VLOOKUP(A11444,Questionnaire!A:KQ,93,FALSE)),"#",VLOOKUP(A11444,Questionnaire!A:KQ,93,FALSE))</f>
        <v>#</v>
      </c>
    </row>
    <row r="11445" spans="1:3">
      <c r="A11445" t="s">
        <v>467</v>
      </c>
      <c r="B11445" t="str">
        <f>IF(ISBLANK(VLOOKUP(A11445,Questionnaire!A:KQ,93,FALSE)),"#",VLOOKUP(A11445,Questionnaire!A:KQ,93,FALSE))</f>
        <v>#</v>
      </c>
    </row>
    <row r="11446" spans="1:3">
      <c r="A11446" t="s">
        <v>469</v>
      </c>
      <c r="B11446" t="str">
        <f>IF(ISBLANK(VLOOKUP(A11446,Questionnaire!A:KQ,93,FALSE)),"#",VLOOKUP(A11446,Questionnaire!A:KQ,93,FALSE))</f>
        <v>#</v>
      </c>
    </row>
    <row r="11447" spans="1:3">
      <c r="A11447" t="s">
        <v>471</v>
      </c>
      <c r="B11447" t="str">
        <f>IF(ISBLANK(VLOOKUP(A11447,Questionnaire!A:KQ,93,FALSE)),"#",VLOOKUP(A11447,Questionnaire!A:KQ,93,FALSE))</f>
        <v>#</v>
      </c>
    </row>
    <row r="11448" spans="1:3">
      <c r="A11448" t="s">
        <v>473</v>
      </c>
      <c r="B11448" t="str">
        <f>IF(ISBLANK(VLOOKUP(A11448,Questionnaire!A:KQ,93,FALSE)),"#",VLOOKUP(A11448,Questionnaire!A:KQ,93,FALSE))</f>
        <v>#</v>
      </c>
    </row>
    <row r="11449" spans="1:3">
      <c r="A11449" t="s">
        <v>475</v>
      </c>
      <c r="B11449" t="str">
        <f>IF(ISBLANK(VLOOKUP(A11449,Questionnaire!A:KQ,93,FALSE)),"#",VLOOKUP(A11449,Questionnaire!A:KQ,93,FALSE))</f>
        <v>#</v>
      </c>
    </row>
    <row r="11450" spans="1:3">
      <c r="A11450" t="s">
        <v>185</v>
      </c>
      <c r="B11450" t="str">
        <f>IF(ISBLANK(VLOOKUP(A11450,Questionnaire!A:KQ,94,FALSE)),"#",VLOOKUP(A11450,Questionnaire!A:KQ,94,FALSE))</f>
        <v>#</v>
      </c>
      <c r="C11450">
        <v>91</v>
      </c>
    </row>
    <row r="11451" spans="1:3">
      <c r="A11451" t="s">
        <v>187</v>
      </c>
      <c r="B11451" t="str">
        <f>IF(ISNA(VLOOKUP(VLOOKUP(A11451,Questionnaire!A:KQ,94,FALSE),'CORA Encoding'!D:E,2,FALSE)),"#",VLOOKUP(VLOOKUP(A11451,Questionnaire!A:KQ,94,FALSE),'CORA Encoding'!D:E,2,FALSE))</f>
        <v>#</v>
      </c>
    </row>
    <row r="11452" spans="1:3">
      <c r="A11452" t="s">
        <v>189</v>
      </c>
      <c r="B11452" t="str">
        <f>IF(ISNA(VLOOKUP(VLOOKUP(A11452,Questionnaire!A:KQ,94,FALSE),'CORA Encoding'!G:H,2,FALSE)),"#",VLOOKUP(VLOOKUP(A11452,Questionnaire!A:KQ,94,FALSE),'CORA Encoding'!G:H,2,FALSE))</f>
        <v>#</v>
      </c>
    </row>
    <row r="11453" spans="1:3">
      <c r="A11453" t="s">
        <v>191</v>
      </c>
      <c r="B11453" t="str">
        <f>IF(ISNA(VLOOKUP(VLOOKUP(A11453,Questionnaire!A:KQ,94,FALSE),'Country List'!E:F,2,FALSE)),"#",VLOOKUP(VLOOKUP(A11453,Questionnaire!A:KQ,94,FALSE),'Country List'!E:F,2,FALSE))</f>
        <v>#</v>
      </c>
    </row>
    <row r="11454" spans="1:3">
      <c r="A11454" t="s">
        <v>193</v>
      </c>
      <c r="B11454" t="str">
        <f>IF(ISNA(VLOOKUP(VLOOKUP(A11454,Questionnaire!A:KQ,94,FALSE),'Industry List'!B:C,2,FALSE)),"#",VLOOKUP(VLOOKUP(A11454,Questionnaire!A:KQ,94,FALSE),'Industry List'!B:C,2,FALSE))</f>
        <v>#</v>
      </c>
    </row>
    <row r="11455" spans="1:3">
      <c r="A11455" t="s">
        <v>197</v>
      </c>
      <c r="B11455" t="str">
        <f>IF(ISBLANK(VLOOKUP(A11455,Questionnaire!A:KQ,94,FALSE)),"#",VLOOKUP(A11455,Questionnaire!A:KQ,94,FALSE))</f>
        <v>#</v>
      </c>
    </row>
    <row r="11456" spans="1:3">
      <c r="A11456" t="s">
        <v>201</v>
      </c>
      <c r="B11456" t="str">
        <f>IF(ISBLANK(VLOOKUP(A11456,Questionnaire!A:KQ,94,FALSE)),"#",VLOOKUP(A11456,Questionnaire!A:KQ,94,FALSE))</f>
        <v>#</v>
      </c>
    </row>
    <row r="11457" spans="1:2">
      <c r="A11457" t="s">
        <v>203</v>
      </c>
      <c r="B11457" t="str">
        <f>IF(ISNA(VLOOKUP(VLOOKUP(A11457,Questionnaire!A:KQ,94,FALSE),'CORA Encoding'!J:K,2,FALSE)),"#",VLOOKUP(VLOOKUP(A11457,Questionnaire!A:KQ,94,FALSE),'CORA Encoding'!J:K,2,FALSE))</f>
        <v>#</v>
      </c>
    </row>
    <row r="11458" spans="1:2">
      <c r="A11458" t="s">
        <v>208</v>
      </c>
      <c r="B11458" t="str">
        <f>IF(ISBLANK(VLOOKUP(A11458,Questionnaire!A:KQ,94,FALSE)),"#",VLOOKUP(A11458,Questionnaire!A:KQ,94,FALSE))</f>
        <v>#</v>
      </c>
    </row>
    <row r="11459" spans="1:2">
      <c r="A11459" t="s">
        <v>213</v>
      </c>
      <c r="B11459" t="str">
        <f>IF(ISBLANK(VLOOKUP(A11459,Questionnaire!A:KQ,94,FALSE)),"#",VLOOKUP(A11459,Questionnaire!A:KQ,94,FALSE))</f>
        <v>#</v>
      </c>
    </row>
    <row r="11460" spans="1:2">
      <c r="A11460" t="s">
        <v>215</v>
      </c>
      <c r="B11460" t="str">
        <f>IF(ISBLANK(VLOOKUP(A11460,Questionnaire!A:KQ,94,FALSE)),"#",VLOOKUP(A11460,Questionnaire!A:KQ,94,FALSE))</f>
        <v>#</v>
      </c>
    </row>
    <row r="11461" spans="1:2">
      <c r="A11461" t="s">
        <v>217</v>
      </c>
      <c r="B11461" t="str">
        <f>IF(ISBLANK(VLOOKUP(A11461,Questionnaire!A:KQ,94,FALSE)),"#",VLOOKUP(A11461,Questionnaire!A:KQ,94,FALSE))</f>
        <v>#</v>
      </c>
    </row>
    <row r="11462" spans="1:2">
      <c r="A11462" t="s">
        <v>219</v>
      </c>
      <c r="B11462" t="str">
        <f>IF(ISBLANK(VLOOKUP(A11462,Questionnaire!A:KQ,94,FALSE)),"#",VLOOKUP(A11462,Questionnaire!A:KQ,94,FALSE))</f>
        <v>#</v>
      </c>
    </row>
    <row r="11463" spans="1:2">
      <c r="A11463" t="s">
        <v>221</v>
      </c>
      <c r="B11463" t="str">
        <f>IF(ISBLANK(VLOOKUP(A11463,Questionnaire!A:KQ,94,FALSE)),"#",VLOOKUP(A11463,Questionnaire!A:KQ,94,FALSE))</f>
        <v>#</v>
      </c>
    </row>
    <row r="11464" spans="1:2">
      <c r="A11464" t="s">
        <v>223</v>
      </c>
      <c r="B11464" t="str">
        <f>IF(ISBLANK(VLOOKUP(A11464,Questionnaire!A:KQ,94,FALSE)),"#",VLOOKUP(A11464,Questionnaire!A:KQ,94,FALSE))</f>
        <v>#</v>
      </c>
    </row>
    <row r="11465" spans="1:2">
      <c r="A11465" t="s">
        <v>225</v>
      </c>
      <c r="B11465" t="str">
        <f>IF(ISBLANK(VLOOKUP(A11465,Questionnaire!A:KQ,94,FALSE)),"#",VLOOKUP(A11465,Questionnaire!A:KQ,94,FALSE))</f>
        <v>#</v>
      </c>
    </row>
    <row r="11466" spans="1:2">
      <c r="A11466" t="s">
        <v>227</v>
      </c>
      <c r="B11466" t="str">
        <f>IF(ISBLANK(VLOOKUP(A11466,Questionnaire!A:KQ,94,FALSE)),"#",VLOOKUP(A11466,Questionnaire!A:KQ,94,FALSE))</f>
        <v>#</v>
      </c>
    </row>
    <row r="11467" spans="1:2">
      <c r="A11467" t="s">
        <v>229</v>
      </c>
      <c r="B11467" t="str">
        <f>IF(ISBLANK(VLOOKUP(A11467,Questionnaire!A:KQ,94,FALSE)),"#",VLOOKUP(A11467,Questionnaire!A:KQ,94,FALSE))</f>
        <v>#</v>
      </c>
    </row>
    <row r="11468" spans="1:2">
      <c r="A11468" t="s">
        <v>231</v>
      </c>
      <c r="B11468" t="str">
        <f>IF(ISBLANK(VLOOKUP(A11468,Questionnaire!A:KQ,94,FALSE)),"#",VLOOKUP(A11468,Questionnaire!A:KQ,94,FALSE))</f>
        <v>#</v>
      </c>
    </row>
    <row r="11469" spans="1:2">
      <c r="A11469" t="s">
        <v>233</v>
      </c>
      <c r="B11469" t="str">
        <f>IF(ISBLANK(VLOOKUP(A11469,Questionnaire!A:KQ,94,FALSE)),"#",VLOOKUP(A11469,Questionnaire!A:KQ,94,FALSE))</f>
        <v>#</v>
      </c>
    </row>
    <row r="11470" spans="1:2">
      <c r="A11470" t="s">
        <v>235</v>
      </c>
      <c r="B11470" t="str">
        <f>IF(ISBLANK(VLOOKUP(A11470,Questionnaire!A:KQ,94,FALSE)),"#",VLOOKUP(A11470,Questionnaire!A:KQ,94,FALSE))</f>
        <v>#</v>
      </c>
    </row>
    <row r="11471" spans="1:2">
      <c r="A11471" t="s">
        <v>237</v>
      </c>
      <c r="B11471" t="str">
        <f>IF(ISBLANK(VLOOKUP(A11471,Questionnaire!A:KQ,94,FALSE)),"#",VLOOKUP(A11471,Questionnaire!A:KQ,94,FALSE))</f>
        <v>#</v>
      </c>
    </row>
    <row r="11472" spans="1:2">
      <c r="A11472" t="s">
        <v>239</v>
      </c>
      <c r="B11472" t="str">
        <f>IF(ISBLANK(VLOOKUP(A11472,Questionnaire!A:KQ,94,FALSE)),"#",VLOOKUP(A11472,Questionnaire!A:KQ,94,FALSE))</f>
        <v>#</v>
      </c>
    </row>
    <row r="11473" spans="1:2">
      <c r="A11473" t="s">
        <v>242</v>
      </c>
      <c r="B11473" t="str">
        <f>IF(ISBLANK(VLOOKUP(A11473,Questionnaire!A:KQ,94,FALSE)),"#",VLOOKUP(A11473,Questionnaire!A:KQ,94,FALSE))</f>
        <v>#</v>
      </c>
    </row>
    <row r="11474" spans="1:2">
      <c r="A11474" t="s">
        <v>245</v>
      </c>
      <c r="B11474" t="str">
        <f>IF(ISBLANK(VLOOKUP(A11474,Questionnaire!A:KQ,94,FALSE)),"#",VLOOKUP(A11474,Questionnaire!A:KQ,94,FALSE))</f>
        <v>#</v>
      </c>
    </row>
    <row r="11475" spans="1:2">
      <c r="A11475" t="s">
        <v>247</v>
      </c>
      <c r="B11475" t="str">
        <f>IF(ISBLANK(VLOOKUP(A11475,Questionnaire!A:KQ,94,FALSE)),"#",VLOOKUP(A11475,Questionnaire!A:KQ,94,FALSE))</f>
        <v>#</v>
      </c>
    </row>
    <row r="11476" spans="1:2">
      <c r="A11476" t="s">
        <v>249</v>
      </c>
      <c r="B11476" t="str">
        <f>IF(ISBLANK(VLOOKUP(A11476,Questionnaire!A:KQ,94,FALSE)),"#",VLOOKUP(A11476,Questionnaire!A:KQ,94,FALSE))</f>
        <v>#</v>
      </c>
    </row>
    <row r="11477" spans="1:2">
      <c r="A11477" t="s">
        <v>250</v>
      </c>
      <c r="B11477" t="str">
        <f>IF(ISBLANK(VLOOKUP(A11477,Questionnaire!A:KQ,94,FALSE)),"#",VLOOKUP(A11477,Questionnaire!A:KQ,94,FALSE))</f>
        <v>#</v>
      </c>
    </row>
    <row r="11478" spans="1:2">
      <c r="A11478" t="s">
        <v>252</v>
      </c>
      <c r="B11478" t="str">
        <f>IF(ISBLANK(VLOOKUP(A11478,Questionnaire!A:KQ,94,FALSE)),"#",VLOOKUP(A11478,Questionnaire!A:KQ,94,FALSE))</f>
        <v>#</v>
      </c>
    </row>
    <row r="11479" spans="1:2">
      <c r="A11479" t="s">
        <v>255</v>
      </c>
      <c r="B11479" t="str">
        <f>IF(ISBLANK(VLOOKUP(A11479,Questionnaire!A:KQ,94,FALSE)),"#",VLOOKUP(A11479,Questionnaire!A:KQ,94,FALSE))</f>
        <v>#</v>
      </c>
    </row>
    <row r="11480" spans="1:2">
      <c r="A11480" t="s">
        <v>258</v>
      </c>
      <c r="B11480" t="str">
        <f>IF(ISNA(VLOOKUP(VLOOKUP(A11480,Questionnaire!A:KQ,94,FALSE),'CORA Encoding'!M:N,2,FALSE)),"#",VLOOKUP(VLOOKUP(A11480,Questionnaire!A:KQ,94,FALSE),'CORA Encoding'!M:N,2,FALSE))</f>
        <v>#</v>
      </c>
    </row>
    <row r="11481" spans="1:2">
      <c r="A11481" t="s">
        <v>261</v>
      </c>
      <c r="B11481" t="str">
        <f>IF(ISBLANK(VLOOKUP(A11481,Questionnaire!A:KQ,94,FALSE)),"#",VLOOKUP(A11481,Questionnaire!A:KQ,94,FALSE))</f>
        <v>#</v>
      </c>
    </row>
    <row r="11482" spans="1:2">
      <c r="A11482" t="s">
        <v>263</v>
      </c>
      <c r="B11482" t="str">
        <f>IF(ISBLANK(VLOOKUP(A11482,Questionnaire!A:KQ,94,FALSE)),"#",VLOOKUP(A11482,Questionnaire!A:KQ,94,FALSE))</f>
        <v>#</v>
      </c>
    </row>
    <row r="11483" spans="1:2">
      <c r="A11483" t="s">
        <v>265</v>
      </c>
      <c r="B11483" t="str">
        <f>IF(ISBLANK(VLOOKUP(A11483,Questionnaire!A:KQ,94,FALSE)),"#",VLOOKUP(A11483,Questionnaire!A:KQ,94,FALSE))</f>
        <v>#</v>
      </c>
    </row>
    <row r="11484" spans="1:2">
      <c r="A11484" t="s">
        <v>267</v>
      </c>
      <c r="B11484" t="str">
        <f>IF(ISBLANK(VLOOKUP(A11484,Questionnaire!A:KQ,94,FALSE)),"#",VLOOKUP(A11484,Questionnaire!A:KQ,94,FALSE))</f>
        <v>#</v>
      </c>
    </row>
    <row r="11485" spans="1:2">
      <c r="A11485" t="s">
        <v>269</v>
      </c>
      <c r="B11485" t="str">
        <f>IF(ISBLANK(VLOOKUP(A11485,Questionnaire!A:KQ,94,FALSE)),"#",VLOOKUP(A11485,Questionnaire!A:KQ,94,FALSE))</f>
        <v>#</v>
      </c>
    </row>
    <row r="11486" spans="1:2">
      <c r="A11486" t="s">
        <v>274</v>
      </c>
      <c r="B11486" t="str">
        <f>IF(ISBLANK(VLOOKUP(A11486,Questionnaire!A:KQ,94,FALSE)),"#",VLOOKUP(A11486,Questionnaire!A:KQ,94,FALSE))</f>
        <v>#</v>
      </c>
    </row>
    <row r="11487" spans="1:2">
      <c r="A11487" t="s">
        <v>276</v>
      </c>
      <c r="B11487" t="str">
        <f>IF(ISBLANK(VLOOKUP(A11487,Questionnaire!A:KQ,94,FALSE)),"#",VLOOKUP(A11487,Questionnaire!A:KQ,94,FALSE))</f>
        <v>#</v>
      </c>
    </row>
    <row r="11488" spans="1:2">
      <c r="A11488" t="s">
        <v>278</v>
      </c>
      <c r="B11488" t="str">
        <f>IF(ISBLANK(VLOOKUP(A11488,Questionnaire!A:KQ,94,FALSE)),"#",VLOOKUP(A11488,Questionnaire!A:KQ,94,FALSE))</f>
        <v>#</v>
      </c>
    </row>
    <row r="11489" spans="1:2">
      <c r="A11489" t="s">
        <v>280</v>
      </c>
      <c r="B11489" t="str">
        <f>IF(ISBLANK(VLOOKUP(A11489,Questionnaire!A:KQ,94,FALSE)),"#",VLOOKUP(A11489,Questionnaire!A:KQ,94,FALSE))</f>
        <v>#</v>
      </c>
    </row>
    <row r="11490" spans="1:2">
      <c r="A11490" t="s">
        <v>282</v>
      </c>
      <c r="B11490" t="str">
        <f>IF(ISBLANK(VLOOKUP(A11490,Questionnaire!A:KQ,94,FALSE)),"#",VLOOKUP(A11490,Questionnaire!A:KQ,94,FALSE))</f>
        <v>#</v>
      </c>
    </row>
    <row r="11491" spans="1:2">
      <c r="A11491" t="s">
        <v>286</v>
      </c>
      <c r="B11491" t="str">
        <f>IF(ISBLANK(VLOOKUP(A11491,Questionnaire!A:KQ,94,FALSE)),"#",VLOOKUP(A11491,Questionnaire!A:KQ,94,FALSE))</f>
        <v>#</v>
      </c>
    </row>
    <row r="11492" spans="1:2">
      <c r="A11492" t="s">
        <v>288</v>
      </c>
      <c r="B11492" t="str">
        <f>IF(ISBLANK(VLOOKUP(A11492,Questionnaire!A:KQ,94,FALSE)),"#",VLOOKUP(A11492,Questionnaire!A:KQ,94,FALSE))</f>
        <v>#</v>
      </c>
    </row>
    <row r="11493" spans="1:2">
      <c r="A11493" t="s">
        <v>290</v>
      </c>
      <c r="B11493" t="str">
        <f>IF(ISBLANK(VLOOKUP(A11493,Questionnaire!A:KQ,94,FALSE)),"#",VLOOKUP(A11493,Questionnaire!A:KQ,94,FALSE))</f>
        <v>#</v>
      </c>
    </row>
    <row r="11494" spans="1:2">
      <c r="A11494" t="s">
        <v>292</v>
      </c>
      <c r="B11494" t="str">
        <f>IF(ISBLANK(VLOOKUP(A11494,Questionnaire!A:KQ,94,FALSE)),"#",VLOOKUP(A11494,Questionnaire!A:KQ,94,FALSE))</f>
        <v>#</v>
      </c>
    </row>
    <row r="11495" spans="1:2">
      <c r="A11495" t="s">
        <v>294</v>
      </c>
      <c r="B11495" t="str">
        <f>IF(ISBLANK(VLOOKUP(A11495,Questionnaire!A:KQ,94,FALSE)),"#",VLOOKUP(A11495,Questionnaire!A:KQ,94,FALSE))</f>
        <v>#</v>
      </c>
    </row>
    <row r="11496" spans="1:2">
      <c r="A11496" t="s">
        <v>296</v>
      </c>
      <c r="B11496" t="str">
        <f>IF(ISBLANK(VLOOKUP(A11496,Questionnaire!A:KQ,94,FALSE)),"#",VLOOKUP(A11496,Questionnaire!A:KQ,94,FALSE))</f>
        <v>#</v>
      </c>
    </row>
    <row r="11497" spans="1:2">
      <c r="A11497" t="s">
        <v>301</v>
      </c>
      <c r="B11497" t="str">
        <f>IF(ISBLANK(VLOOKUP(A11497,Questionnaire!A:KQ,94,FALSE)),"#",VLOOKUP(A11497,Questionnaire!A:KQ,94,FALSE))</f>
        <v>#</v>
      </c>
    </row>
    <row r="11498" spans="1:2">
      <c r="A11498" t="s">
        <v>303</v>
      </c>
      <c r="B11498" t="str">
        <f>IF(ISBLANK(VLOOKUP(A11498,Questionnaire!A:KQ,94,FALSE)),"#",VLOOKUP(A11498,Questionnaire!A:KQ,94,FALSE))</f>
        <v>#</v>
      </c>
    </row>
    <row r="11499" spans="1:2">
      <c r="A11499" t="s">
        <v>305</v>
      </c>
      <c r="B11499" t="str">
        <f>IF(ISBLANK(VLOOKUP(A11499,Questionnaire!A:KQ,94,FALSE)),"#",VLOOKUP(A11499,Questionnaire!A:KQ,94,FALSE))</f>
        <v>#</v>
      </c>
    </row>
    <row r="11500" spans="1:2">
      <c r="A11500" t="s">
        <v>307</v>
      </c>
      <c r="B11500" t="str">
        <f>IF(ISBLANK(VLOOKUP(A11500,Questionnaire!A:KQ,94,FALSE)),"#",VLOOKUP(A11500,Questionnaire!A:KQ,94,FALSE))</f>
        <v>#</v>
      </c>
    </row>
    <row r="11501" spans="1:2">
      <c r="A11501" t="s">
        <v>311</v>
      </c>
      <c r="B11501" t="str">
        <f>IF(ISBLANK(VLOOKUP(A11501,Questionnaire!A:KQ,94,FALSE)),"#",VLOOKUP(A11501,Questionnaire!A:KQ,94,FALSE))</f>
        <v>#</v>
      </c>
    </row>
    <row r="11502" spans="1:2">
      <c r="A11502" t="s">
        <v>313</v>
      </c>
      <c r="B11502" t="str">
        <f>IF(ISBLANK(VLOOKUP(A11502,Questionnaire!A:KQ,94,FALSE)),"#",VLOOKUP(A11502,Questionnaire!A:KQ,94,FALSE))</f>
        <v>#</v>
      </c>
    </row>
    <row r="11503" spans="1:2">
      <c r="A11503" t="s">
        <v>314</v>
      </c>
      <c r="B11503" t="str">
        <f>IF(ISBLANK(VLOOKUP(A11503,Questionnaire!A:KQ,94,FALSE)),"#",VLOOKUP(A11503,Questionnaire!A:KQ,94,FALSE))</f>
        <v>#</v>
      </c>
    </row>
    <row r="11504" spans="1:2">
      <c r="A11504" t="s">
        <v>315</v>
      </c>
      <c r="B11504" t="str">
        <f>IF(ISBLANK(VLOOKUP(A11504,Questionnaire!A:KQ,94,FALSE)),"#",VLOOKUP(A11504,Questionnaire!A:KQ,94,FALSE))</f>
        <v>#</v>
      </c>
    </row>
    <row r="11505" spans="1:2">
      <c r="A11505" t="s">
        <v>317</v>
      </c>
      <c r="B11505" t="str">
        <f>IF(ISBLANK(VLOOKUP(A11505,Questionnaire!A:KQ,94,FALSE)),"#",VLOOKUP(A11505,Questionnaire!A:KQ,94,FALSE))</f>
        <v>#</v>
      </c>
    </row>
    <row r="11506" spans="1:2">
      <c r="A11506" t="s">
        <v>319</v>
      </c>
      <c r="B11506" t="str">
        <f>IF(ISBLANK(VLOOKUP(A11506,Questionnaire!A:KQ,94,FALSE)),"#",VLOOKUP(A11506,Questionnaire!A:KQ,94,FALSE))</f>
        <v>#</v>
      </c>
    </row>
    <row r="11507" spans="1:2">
      <c r="A11507" t="s">
        <v>322</v>
      </c>
      <c r="B11507" t="str">
        <f>IF(ISBLANK(VLOOKUP(A11507,Questionnaire!A:KQ,94,FALSE)),"#",VLOOKUP(A11507,Questionnaire!A:KQ,94,FALSE))</f>
        <v>#</v>
      </c>
    </row>
    <row r="11508" spans="1:2">
      <c r="A11508" t="s">
        <v>326</v>
      </c>
      <c r="B11508" t="str">
        <f>IF(ISBLANK(VLOOKUP(A11508,Questionnaire!A:KQ,94,FALSE)),"#",VLOOKUP(A11508,Questionnaire!A:KQ,94,FALSE))</f>
        <v>#</v>
      </c>
    </row>
    <row r="11509" spans="1:2">
      <c r="A11509" t="s">
        <v>328</v>
      </c>
      <c r="B11509" t="str">
        <f>IF(ISBLANK(VLOOKUP(A11509,Questionnaire!A:KQ,94,FALSE)),"#",VLOOKUP(A11509,Questionnaire!A:KQ,94,FALSE))</f>
        <v>#</v>
      </c>
    </row>
    <row r="11510" spans="1:2">
      <c r="A11510" t="s">
        <v>332</v>
      </c>
      <c r="B11510" t="str">
        <f>IF(ISBLANK(VLOOKUP(A11510,Questionnaire!A:KQ,94,FALSE)),"#",VLOOKUP(A11510,Questionnaire!A:KQ,94,FALSE))</f>
        <v>#</v>
      </c>
    </row>
    <row r="11511" spans="1:2">
      <c r="A11511" t="s">
        <v>333</v>
      </c>
      <c r="B11511" t="str">
        <f>IF(ISBLANK(VLOOKUP(A11511,Questionnaire!A:KQ,94,FALSE)),"#",VLOOKUP(A11511,Questionnaire!A:KQ,94,FALSE))</f>
        <v>#</v>
      </c>
    </row>
    <row r="11512" spans="1:2">
      <c r="A11512" t="s">
        <v>334</v>
      </c>
      <c r="B11512" t="str">
        <f>IF(ISBLANK(VLOOKUP(A11512,Questionnaire!A:KQ,94,FALSE)),"#",VLOOKUP(A11512,Questionnaire!A:KQ,94,FALSE))</f>
        <v>#</v>
      </c>
    </row>
    <row r="11513" spans="1:2">
      <c r="A11513" t="s">
        <v>335</v>
      </c>
      <c r="B11513" t="str">
        <f>IF(ISBLANK(VLOOKUP(A11513,Questionnaire!A:KQ,94,FALSE)),"#",VLOOKUP(A11513,Questionnaire!A:KQ,94,FALSE))</f>
        <v>#</v>
      </c>
    </row>
    <row r="11514" spans="1:2">
      <c r="A11514" t="s">
        <v>336</v>
      </c>
      <c r="B11514" t="str">
        <f>IF(ISBLANK(VLOOKUP(A11514,Questionnaire!A:KQ,94,FALSE)),"#",VLOOKUP(A11514,Questionnaire!A:KQ,94,FALSE))</f>
        <v>#</v>
      </c>
    </row>
    <row r="11515" spans="1:2">
      <c r="A11515" t="s">
        <v>337</v>
      </c>
      <c r="B11515" t="str">
        <f>IF(ISBLANK(VLOOKUP(A11515,Questionnaire!A:KQ,94,FALSE)),"#",VLOOKUP(A11515,Questionnaire!A:KQ,94,FALSE))</f>
        <v>#</v>
      </c>
    </row>
    <row r="11516" spans="1:2">
      <c r="A11516" t="s">
        <v>338</v>
      </c>
      <c r="B11516" t="str">
        <f>IF(ISBLANK(VLOOKUP(A11516,Questionnaire!A:KQ,94,FALSE)),"#",VLOOKUP(A11516,Questionnaire!A:KQ,94,FALSE))</f>
        <v>#</v>
      </c>
    </row>
    <row r="11517" spans="1:2">
      <c r="A11517" t="s">
        <v>339</v>
      </c>
      <c r="B11517" t="str">
        <f>IF(ISBLANK(VLOOKUP(A11517,Questionnaire!A:KQ,94,FALSE)),"#",VLOOKUP(A11517,Questionnaire!A:KQ,94,FALSE))</f>
        <v>#</v>
      </c>
    </row>
    <row r="11518" spans="1:2">
      <c r="A11518" t="s">
        <v>340</v>
      </c>
      <c r="B11518" t="str">
        <f>IF(ISBLANK(VLOOKUP(A11518,Questionnaire!A:KQ,94,FALSE)),"#",VLOOKUP(A11518,Questionnaire!A:KQ,94,FALSE))</f>
        <v>#</v>
      </c>
    </row>
    <row r="11519" spans="1:2">
      <c r="A11519" t="s">
        <v>341</v>
      </c>
      <c r="B11519" t="str">
        <f>IF(ISBLANK(VLOOKUP(A11519,Questionnaire!A:KQ,94,FALSE)),"#",VLOOKUP(A11519,Questionnaire!A:KQ,94,FALSE))</f>
        <v>#</v>
      </c>
    </row>
    <row r="11520" spans="1:2">
      <c r="A11520" t="s">
        <v>342</v>
      </c>
      <c r="B11520" t="str">
        <f>IF(ISBLANK(VLOOKUP(A11520,Questionnaire!A:KQ,94,FALSE)),"#",VLOOKUP(A11520,Questionnaire!A:KQ,94,FALSE))</f>
        <v>#</v>
      </c>
    </row>
    <row r="11521" spans="1:2">
      <c r="A11521" t="s">
        <v>343</v>
      </c>
      <c r="B11521" t="str">
        <f>IF(ISBLANK(VLOOKUP(A11521,Questionnaire!A:KQ,94,FALSE)),"#",VLOOKUP(A11521,Questionnaire!A:KQ,94,FALSE))</f>
        <v>#</v>
      </c>
    </row>
    <row r="11522" spans="1:2">
      <c r="A11522" t="s">
        <v>344</v>
      </c>
      <c r="B11522" t="str">
        <f>IF(ISBLANK(VLOOKUP(A11522,Questionnaire!A:KQ,94,FALSE)),"#",VLOOKUP(A11522,Questionnaire!A:KQ,94,FALSE))</f>
        <v>#</v>
      </c>
    </row>
    <row r="11523" spans="1:2">
      <c r="A11523" t="s">
        <v>345</v>
      </c>
      <c r="B11523" t="str">
        <f>IF(ISBLANK(VLOOKUP(A11523,Questionnaire!A:KQ,94,FALSE)),"#",VLOOKUP(A11523,Questionnaire!A:KQ,94,FALSE))</f>
        <v>#</v>
      </c>
    </row>
    <row r="11524" spans="1:2">
      <c r="A11524" t="s">
        <v>348</v>
      </c>
      <c r="B11524" t="str">
        <f>IF(ISBLANK(VLOOKUP(A11524,Questionnaire!A:KQ,94,FALSE)),"#",VLOOKUP(A11524,Questionnaire!A:KQ,94,FALSE))</f>
        <v>#</v>
      </c>
    </row>
    <row r="11525" spans="1:2">
      <c r="A11525" t="s">
        <v>353</v>
      </c>
      <c r="B11525" t="str">
        <f>IF(ISBLANK(VLOOKUP(A11525,Questionnaire!A:KQ,94,FALSE)),"#",VLOOKUP(A11525,Questionnaire!A:KQ,94,FALSE))</f>
        <v>#</v>
      </c>
    </row>
    <row r="11526" spans="1:2">
      <c r="A11526" t="s">
        <v>354</v>
      </c>
      <c r="B11526" t="str">
        <f>IF(ISBLANK(VLOOKUP(A11526,Questionnaire!A:KQ,94,FALSE)),"#",VLOOKUP(A11526,Questionnaire!A:KQ,94,FALSE))</f>
        <v>#</v>
      </c>
    </row>
    <row r="11527" spans="1:2">
      <c r="A11527" t="s">
        <v>355</v>
      </c>
      <c r="B11527" t="str">
        <f>IF(ISBLANK(VLOOKUP(A11527,Questionnaire!A:KQ,94,FALSE)),"#",VLOOKUP(A11527,Questionnaire!A:KQ,94,FALSE))</f>
        <v>#</v>
      </c>
    </row>
    <row r="11528" spans="1:2">
      <c r="A11528" t="s">
        <v>356</v>
      </c>
      <c r="B11528" t="str">
        <f>IF(ISBLANK(VLOOKUP(A11528,Questionnaire!A:KQ,94,FALSE)),"#",VLOOKUP(A11528,Questionnaire!A:KQ,94,FALSE))</f>
        <v>#</v>
      </c>
    </row>
    <row r="11529" spans="1:2">
      <c r="A11529" t="s">
        <v>357</v>
      </c>
      <c r="B11529" t="str">
        <f>IF(ISBLANK(VLOOKUP(A11529,Questionnaire!A:KQ,94,FALSE)),"#",VLOOKUP(A11529,Questionnaire!A:KQ,94,FALSE))</f>
        <v>#</v>
      </c>
    </row>
    <row r="11530" spans="1:2">
      <c r="A11530" t="s">
        <v>360</v>
      </c>
      <c r="B11530" t="str">
        <f>IF(ISBLANK(VLOOKUP(A11530,Questionnaire!A:KQ,94,FALSE)),"#",VLOOKUP(A11530,Questionnaire!A:KQ,94,FALSE))</f>
        <v>#</v>
      </c>
    </row>
    <row r="11531" spans="1:2">
      <c r="A11531" t="s">
        <v>362</v>
      </c>
      <c r="B11531" t="str">
        <f>IF(ISBLANK(VLOOKUP(A11531,Questionnaire!A:KQ,94,FALSE)),"#",VLOOKUP(A11531,Questionnaire!A:KQ,94,FALSE))</f>
        <v>#</v>
      </c>
    </row>
    <row r="11532" spans="1:2">
      <c r="A11532" t="s">
        <v>363</v>
      </c>
      <c r="B11532" t="str">
        <f>IF(ISBLANK(VLOOKUP(A11532,Questionnaire!A:KQ,94,FALSE)),"#",VLOOKUP(A11532,Questionnaire!A:KQ,94,FALSE))</f>
        <v>#</v>
      </c>
    </row>
    <row r="11533" spans="1:2">
      <c r="A11533" t="s">
        <v>364</v>
      </c>
      <c r="B11533" t="str">
        <f>IF(ISBLANK(VLOOKUP(A11533,Questionnaire!A:KQ,94,FALSE)),"#",VLOOKUP(A11533,Questionnaire!A:KQ,94,FALSE))</f>
        <v>#</v>
      </c>
    </row>
    <row r="11534" spans="1:2">
      <c r="A11534" t="s">
        <v>365</v>
      </c>
      <c r="B11534" t="str">
        <f>IF(ISBLANK(VLOOKUP(A11534,Questionnaire!A:KQ,94,FALSE)),"#",VLOOKUP(A11534,Questionnaire!A:KQ,94,FALSE))</f>
        <v>#</v>
      </c>
    </row>
    <row r="11535" spans="1:2">
      <c r="A11535" t="s">
        <v>366</v>
      </c>
      <c r="B11535" t="str">
        <f>IF(ISBLANK(VLOOKUP(A11535,Questionnaire!A:KQ,94,FALSE)),"#",VLOOKUP(A11535,Questionnaire!A:KQ,94,FALSE))</f>
        <v>#</v>
      </c>
    </row>
    <row r="11536" spans="1:2">
      <c r="A11536" t="s">
        <v>371</v>
      </c>
      <c r="B11536" t="str">
        <f>IF(ISBLANK(VLOOKUP(A11536,Questionnaire!A:KQ,94,FALSE)),"#",VLOOKUP(A11536,Questionnaire!A:KQ,94,FALSE))</f>
        <v>#</v>
      </c>
    </row>
    <row r="11537" spans="1:2">
      <c r="A11537" t="s">
        <v>372</v>
      </c>
      <c r="B11537" t="str">
        <f>IF(ISBLANK(VLOOKUP(A11537,Questionnaire!A:KQ,94,FALSE)),"#",VLOOKUP(A11537,Questionnaire!A:KQ,94,FALSE))</f>
        <v>#</v>
      </c>
    </row>
    <row r="11538" spans="1:2">
      <c r="A11538" t="s">
        <v>373</v>
      </c>
      <c r="B11538" t="str">
        <f>IF(ISBLANK(VLOOKUP(A11538,Questionnaire!A:KQ,94,FALSE)),"#",VLOOKUP(A11538,Questionnaire!A:KQ,94,FALSE))</f>
        <v>#</v>
      </c>
    </row>
    <row r="11539" spans="1:2">
      <c r="A11539" t="s">
        <v>374</v>
      </c>
      <c r="B11539" t="str">
        <f>IF(ISBLANK(VLOOKUP(A11539,Questionnaire!A:KQ,94,FALSE)),"#",VLOOKUP(A11539,Questionnaire!A:KQ,94,FALSE))</f>
        <v>#</v>
      </c>
    </row>
    <row r="11540" spans="1:2">
      <c r="A11540" t="s">
        <v>377</v>
      </c>
      <c r="B11540" t="str">
        <f>IF(ISBLANK(VLOOKUP(A11540,Questionnaire!A:KQ,94,FALSE)),"#",VLOOKUP(A11540,Questionnaire!A:KQ,94,FALSE))</f>
        <v>#</v>
      </c>
    </row>
    <row r="11541" spans="1:2">
      <c r="A11541" t="s">
        <v>379</v>
      </c>
      <c r="B11541" t="str">
        <f>IF(ISBLANK(VLOOKUP(A11541,Questionnaire!A:KQ,94,FALSE)),"#",VLOOKUP(A11541,Questionnaire!A:KQ,94,FALSE))</f>
        <v>#</v>
      </c>
    </row>
    <row r="11542" spans="1:2">
      <c r="A11542" t="s">
        <v>380</v>
      </c>
      <c r="B11542" t="str">
        <f>IF(ISBLANK(VLOOKUP(A11542,Questionnaire!A:KQ,94,FALSE)),"#",VLOOKUP(A11542,Questionnaire!A:KQ,94,FALSE))</f>
        <v>#</v>
      </c>
    </row>
    <row r="11543" spans="1:2">
      <c r="A11543" t="s">
        <v>381</v>
      </c>
      <c r="B11543" t="str">
        <f>IF(ISBLANK(VLOOKUP(A11543,Questionnaire!A:KQ,94,FALSE)),"#",VLOOKUP(A11543,Questionnaire!A:KQ,94,FALSE))</f>
        <v>#</v>
      </c>
    </row>
    <row r="11544" spans="1:2">
      <c r="A11544" t="s">
        <v>382</v>
      </c>
      <c r="B11544" t="str">
        <f>IF(ISBLANK(VLOOKUP(A11544,Questionnaire!A:KQ,94,FALSE)),"#",VLOOKUP(A11544,Questionnaire!A:KQ,94,FALSE))</f>
        <v>#</v>
      </c>
    </row>
    <row r="11545" spans="1:2">
      <c r="A11545" t="s">
        <v>384</v>
      </c>
      <c r="B11545" t="str">
        <f>IF(ISBLANK(VLOOKUP(A11545,Questionnaire!A:KQ,94,FALSE)),"#",VLOOKUP(A11545,Questionnaire!A:KQ,94,FALSE))</f>
        <v>#</v>
      </c>
    </row>
    <row r="11546" spans="1:2">
      <c r="A11546" t="s">
        <v>387</v>
      </c>
      <c r="B11546" t="str">
        <f>IF(ISBLANK(VLOOKUP(A11546,Questionnaire!A:KQ,94,FALSE)),"#",VLOOKUP(A11546,Questionnaire!A:KQ,94,FALSE))</f>
        <v>#</v>
      </c>
    </row>
    <row r="11547" spans="1:2">
      <c r="A11547" t="s">
        <v>391</v>
      </c>
      <c r="B11547" t="str">
        <f>IF(ISBLANK(VLOOKUP(A11547,Questionnaire!A:KQ,94,FALSE)),"#",VLOOKUP(A11547,Questionnaire!A:KQ,94,FALSE))</f>
        <v>#</v>
      </c>
    </row>
    <row r="11548" spans="1:2">
      <c r="A11548" t="s">
        <v>393</v>
      </c>
      <c r="B11548" t="str">
        <f>IF(ISBLANK(VLOOKUP(A11548,Questionnaire!A:KQ,94,FALSE)),"#",VLOOKUP(A11548,Questionnaire!A:KQ,94,FALSE))</f>
        <v>#</v>
      </c>
    </row>
    <row r="11549" spans="1:2">
      <c r="A11549" t="s">
        <v>395</v>
      </c>
      <c r="B11549" t="str">
        <f>IF(ISBLANK(VLOOKUP(A11549,Questionnaire!A:KQ,94,FALSE)),"#",VLOOKUP(A11549,Questionnaire!A:KQ,94,FALSE))</f>
        <v>#</v>
      </c>
    </row>
    <row r="11550" spans="1:2">
      <c r="A11550" t="s">
        <v>398</v>
      </c>
      <c r="B11550" t="str">
        <f>IF(ISBLANK(VLOOKUP(A11550,Questionnaire!A:KQ,94,FALSE)),"#",VLOOKUP(A11550,Questionnaire!A:KQ,94,FALSE))</f>
        <v>#</v>
      </c>
    </row>
    <row r="11551" spans="1:2">
      <c r="A11551" t="s">
        <v>402</v>
      </c>
      <c r="B11551" t="str">
        <f>IF(ISBLANK(VLOOKUP(A11551,Questionnaire!A:KQ,94,FALSE)),"#",VLOOKUP(A11551,Questionnaire!A:KQ,94,FALSE))</f>
        <v>#</v>
      </c>
    </row>
    <row r="11552" spans="1:2">
      <c r="A11552" t="s">
        <v>405</v>
      </c>
      <c r="B11552" t="str">
        <f>IF(ISBLANK(VLOOKUP(A11552,Questionnaire!A:KQ,94,FALSE)),"#",VLOOKUP(A11552,Questionnaire!A:KQ,94,FALSE))</f>
        <v>#</v>
      </c>
    </row>
    <row r="11553" spans="1:2">
      <c r="A11553" t="s">
        <v>409</v>
      </c>
      <c r="B11553" t="str">
        <f>IF(ISBLANK(VLOOKUP(A11553,Questionnaire!A:KQ,94,FALSE)),"#",VLOOKUP(A11553,Questionnaire!A:KQ,94,FALSE))</f>
        <v>#</v>
      </c>
    </row>
    <row r="11554" spans="1:2">
      <c r="A11554" t="s">
        <v>412</v>
      </c>
      <c r="B11554" t="str">
        <f>IF(ISBLANK(VLOOKUP(A11554,Questionnaire!A:KQ,94,FALSE)),"#",VLOOKUP(A11554,Questionnaire!A:KQ,94,FALSE))</f>
        <v>#</v>
      </c>
    </row>
    <row r="11555" spans="1:2">
      <c r="A11555" t="s">
        <v>415</v>
      </c>
      <c r="B11555" t="str">
        <f>IF(ISBLANK(VLOOKUP(A11555,Questionnaire!A:KQ,94,FALSE)),"#",VLOOKUP(A11555,Questionnaire!A:KQ,94,FALSE))</f>
        <v>#</v>
      </c>
    </row>
    <row r="11556" spans="1:2">
      <c r="A11556" t="s">
        <v>418</v>
      </c>
      <c r="B11556" t="str">
        <f>IF(ISBLANK(VLOOKUP(A11556,Questionnaire!A:KQ,94,FALSE)),"#",VLOOKUP(A11556,Questionnaire!A:KQ,94,FALSE))</f>
        <v>#</v>
      </c>
    </row>
    <row r="11557" spans="1:2">
      <c r="A11557" t="s">
        <v>421</v>
      </c>
      <c r="B11557" t="str">
        <f>IF(ISBLANK(VLOOKUP(A11557,Questionnaire!A:KQ,94,FALSE)),"#",VLOOKUP(A11557,Questionnaire!A:KQ,94,FALSE))</f>
        <v>#</v>
      </c>
    </row>
    <row r="11558" spans="1:2">
      <c r="A11558" t="s">
        <v>424</v>
      </c>
      <c r="B11558" t="str">
        <f>IF(ISBLANK(VLOOKUP(A11558,Questionnaire!A:KQ,94,FALSE)),"#",VLOOKUP(A11558,Questionnaire!A:KQ,94,FALSE))</f>
        <v>#</v>
      </c>
    </row>
    <row r="11559" spans="1:2">
      <c r="A11559" t="s">
        <v>429</v>
      </c>
      <c r="B11559" t="str">
        <f>IF(ISBLANK(VLOOKUP(A11559,Questionnaire!A:KQ,94,FALSE)),"#",VLOOKUP(A11559,Questionnaire!A:KQ,94,FALSE))</f>
        <v>#</v>
      </c>
    </row>
    <row r="11560" spans="1:2">
      <c r="A11560" t="s">
        <v>432</v>
      </c>
      <c r="B11560" t="str">
        <f>IF(ISBLANK(VLOOKUP(A11560,Questionnaire!A:KQ,94,FALSE)),"#",VLOOKUP(A11560,Questionnaire!A:KQ,94,FALSE))</f>
        <v>#</v>
      </c>
    </row>
    <row r="11561" spans="1:2">
      <c r="A11561" t="s">
        <v>435</v>
      </c>
      <c r="B11561" t="str">
        <f>IF(ISBLANK(VLOOKUP(A11561,Questionnaire!A:KQ,94,FALSE)),"#",VLOOKUP(A11561,Questionnaire!A:KQ,94,FALSE))</f>
        <v>#</v>
      </c>
    </row>
    <row r="11562" spans="1:2">
      <c r="A11562" t="s">
        <v>437</v>
      </c>
      <c r="B11562" t="str">
        <f>IF(ISBLANK(VLOOKUP(A11562,Questionnaire!A:KQ,94,FALSE)),"#",VLOOKUP(A11562,Questionnaire!A:KQ,94,FALSE))</f>
        <v>#</v>
      </c>
    </row>
    <row r="11563" spans="1:2">
      <c r="A11563" t="s">
        <v>439</v>
      </c>
      <c r="B11563" t="str">
        <f>IF(ISBLANK(VLOOKUP(A11563,Questionnaire!A:KQ,94,FALSE)),"#",VLOOKUP(A11563,Questionnaire!A:KQ,94,FALSE))</f>
        <v>#</v>
      </c>
    </row>
    <row r="11564" spans="1:2">
      <c r="A11564" t="s">
        <v>442</v>
      </c>
      <c r="B11564" t="str">
        <f>IF(ISBLANK(VLOOKUP(A11564,Questionnaire!A:KQ,94,FALSE)),"#",VLOOKUP(A11564,Questionnaire!A:KQ,94,FALSE))</f>
        <v>#</v>
      </c>
    </row>
    <row r="11565" spans="1:2">
      <c r="A11565" t="s">
        <v>445</v>
      </c>
      <c r="B11565" t="str">
        <f>IF(ISBLANK(VLOOKUP(A11565,Questionnaire!A:KQ,94,FALSE)),"#",VLOOKUP(A11565,Questionnaire!A:KQ,94,FALSE))</f>
        <v>#</v>
      </c>
    </row>
    <row r="11566" spans="1:2">
      <c r="A11566" t="s">
        <v>448</v>
      </c>
      <c r="B11566" t="str">
        <f>IF(ISBLANK(VLOOKUP(A11566,Questionnaire!A:KQ,94,FALSE)),"#",VLOOKUP(A11566,Questionnaire!A:KQ,94,FALSE))</f>
        <v>#</v>
      </c>
    </row>
    <row r="11567" spans="1:2">
      <c r="A11567" t="s">
        <v>452</v>
      </c>
      <c r="B11567" t="str">
        <f>IF(ISBLANK(VLOOKUP(A11567,Questionnaire!A:KQ,94,FALSE)),"#",VLOOKUP(A11567,Questionnaire!A:KQ,94,FALSE))</f>
        <v>#</v>
      </c>
    </row>
    <row r="11568" spans="1:2">
      <c r="A11568" t="s">
        <v>455</v>
      </c>
      <c r="B11568" t="str">
        <f>IF(ISBLANK(VLOOKUP(A11568,Questionnaire!A:KQ,94,FALSE)),"#",VLOOKUP(A11568,Questionnaire!A:KQ,94,FALSE))</f>
        <v>#</v>
      </c>
    </row>
    <row r="11569" spans="1:3">
      <c r="A11569" t="s">
        <v>458</v>
      </c>
      <c r="B11569" t="str">
        <f>IF(ISBLANK(VLOOKUP(A11569,Questionnaire!A:KQ,94,FALSE)),"#",VLOOKUP(A11569,Questionnaire!A:KQ,94,FALSE))</f>
        <v>#</v>
      </c>
    </row>
    <row r="11570" spans="1:3">
      <c r="A11570" t="s">
        <v>461</v>
      </c>
      <c r="B11570" t="str">
        <f>IF(ISBLANK(VLOOKUP(A11570,Questionnaire!A:KQ,94,FALSE)),"#",VLOOKUP(A11570,Questionnaire!A:KQ,94,FALSE))</f>
        <v>#</v>
      </c>
    </row>
    <row r="11571" spans="1:3">
      <c r="A11571" t="s">
        <v>465</v>
      </c>
      <c r="B11571" t="str">
        <f>IF(ISBLANK(VLOOKUP(A11571,Questionnaire!A:KQ,94,FALSE)),"#",VLOOKUP(A11571,Questionnaire!A:KQ,94,FALSE))</f>
        <v>#</v>
      </c>
    </row>
    <row r="11572" spans="1:3">
      <c r="A11572" t="s">
        <v>467</v>
      </c>
      <c r="B11572" t="str">
        <f>IF(ISBLANK(VLOOKUP(A11572,Questionnaire!A:KQ,94,FALSE)),"#",VLOOKUP(A11572,Questionnaire!A:KQ,94,FALSE))</f>
        <v>#</v>
      </c>
    </row>
    <row r="11573" spans="1:3">
      <c r="A11573" t="s">
        <v>469</v>
      </c>
      <c r="B11573" t="str">
        <f>IF(ISBLANK(VLOOKUP(A11573,Questionnaire!A:KQ,94,FALSE)),"#",VLOOKUP(A11573,Questionnaire!A:KQ,94,FALSE))</f>
        <v>#</v>
      </c>
    </row>
    <row r="11574" spans="1:3">
      <c r="A11574" t="s">
        <v>471</v>
      </c>
      <c r="B11574" t="str">
        <f>IF(ISBLANK(VLOOKUP(A11574,Questionnaire!A:KQ,94,FALSE)),"#",VLOOKUP(A11574,Questionnaire!A:KQ,94,FALSE))</f>
        <v>#</v>
      </c>
    </row>
    <row r="11575" spans="1:3">
      <c r="A11575" t="s">
        <v>473</v>
      </c>
      <c r="B11575" t="str">
        <f>IF(ISBLANK(VLOOKUP(A11575,Questionnaire!A:KQ,94,FALSE)),"#",VLOOKUP(A11575,Questionnaire!A:KQ,94,FALSE))</f>
        <v>#</v>
      </c>
    </row>
    <row r="11576" spans="1:3">
      <c r="A11576" t="s">
        <v>475</v>
      </c>
      <c r="B11576" t="str">
        <f>IF(ISBLANK(VLOOKUP(A11576,Questionnaire!A:KQ,94,FALSE)),"#",VLOOKUP(A11576,Questionnaire!A:KQ,94,FALSE))</f>
        <v>#</v>
      </c>
    </row>
    <row r="11577" spans="1:3">
      <c r="A11577" t="s">
        <v>185</v>
      </c>
      <c r="B11577" t="str">
        <f>IF(ISBLANK(VLOOKUP(A11577,Questionnaire!A:KQ,95,FALSE)),"#",VLOOKUP(A11577,Questionnaire!A:KQ,95,FALSE))</f>
        <v>#</v>
      </c>
      <c r="C11577">
        <v>92</v>
      </c>
    </row>
    <row r="11578" spans="1:3">
      <c r="A11578" t="s">
        <v>187</v>
      </c>
      <c r="B11578" t="str">
        <f>IF(ISNA(VLOOKUP(VLOOKUP(A11578,Questionnaire!A:KQ,95,FALSE),'CORA Encoding'!D:E,2,FALSE)),"#",VLOOKUP(VLOOKUP(A11578,Questionnaire!A:KQ,95,FALSE),'CORA Encoding'!D:E,2,FALSE))</f>
        <v>#</v>
      </c>
    </row>
    <row r="11579" spans="1:3">
      <c r="A11579" t="s">
        <v>189</v>
      </c>
      <c r="B11579" t="str">
        <f>IF(ISNA(VLOOKUP(VLOOKUP(A11579,Questionnaire!A:KQ,95,FALSE),'CORA Encoding'!G:H,2,FALSE)),"#",VLOOKUP(VLOOKUP(A11579,Questionnaire!A:KQ,95,FALSE),'CORA Encoding'!G:H,2,FALSE))</f>
        <v>#</v>
      </c>
    </row>
    <row r="11580" spans="1:3">
      <c r="A11580" t="s">
        <v>191</v>
      </c>
      <c r="B11580" t="str">
        <f>IF(ISNA(VLOOKUP(VLOOKUP(A11580,Questionnaire!A:KQ,95,FALSE),'Country List'!E:F,2,FALSE)),"#",VLOOKUP(VLOOKUP(A11580,Questionnaire!A:KQ,95,FALSE),'Country List'!E:F,2,FALSE))</f>
        <v>#</v>
      </c>
    </row>
    <row r="11581" spans="1:3">
      <c r="A11581" t="s">
        <v>193</v>
      </c>
      <c r="B11581" t="str">
        <f>IF(ISNA(VLOOKUP(VLOOKUP(A11581,Questionnaire!A:KQ,95,FALSE),'Industry List'!B:C,2,FALSE)),"#",VLOOKUP(VLOOKUP(A11581,Questionnaire!A:KQ,95,FALSE),'Industry List'!B:C,2,FALSE))</f>
        <v>#</v>
      </c>
    </row>
    <row r="11582" spans="1:3">
      <c r="A11582" t="s">
        <v>197</v>
      </c>
      <c r="B11582" t="str">
        <f>IF(ISBLANK(VLOOKUP(A11582,Questionnaire!A:KQ,95,FALSE)),"#",VLOOKUP(A11582,Questionnaire!A:KQ,95,FALSE))</f>
        <v>#</v>
      </c>
    </row>
    <row r="11583" spans="1:3">
      <c r="A11583" t="s">
        <v>201</v>
      </c>
      <c r="B11583" t="str">
        <f>IF(ISBLANK(VLOOKUP(A11583,Questionnaire!A:KQ,95,FALSE)),"#",VLOOKUP(A11583,Questionnaire!A:KQ,95,FALSE))</f>
        <v>#</v>
      </c>
    </row>
    <row r="11584" spans="1:3">
      <c r="A11584" t="s">
        <v>203</v>
      </c>
      <c r="B11584" t="str">
        <f>IF(ISNA(VLOOKUP(VLOOKUP(A11584,Questionnaire!A:KQ,95,FALSE),'CORA Encoding'!J:K,2,FALSE)),"#",VLOOKUP(VLOOKUP(A11584,Questionnaire!A:KQ,95,FALSE),'CORA Encoding'!J:K,2,FALSE))</f>
        <v>#</v>
      </c>
    </row>
    <row r="11585" spans="1:2">
      <c r="A11585" t="s">
        <v>208</v>
      </c>
      <c r="B11585" t="str">
        <f>IF(ISBLANK(VLOOKUP(A11585,Questionnaire!A:KQ,95,FALSE)),"#",VLOOKUP(A11585,Questionnaire!A:KQ,95,FALSE))</f>
        <v>#</v>
      </c>
    </row>
    <row r="11586" spans="1:2">
      <c r="A11586" t="s">
        <v>213</v>
      </c>
      <c r="B11586" t="str">
        <f>IF(ISBLANK(VLOOKUP(A11586,Questionnaire!A:KQ,95,FALSE)),"#",VLOOKUP(A11586,Questionnaire!A:KQ,95,FALSE))</f>
        <v>#</v>
      </c>
    </row>
    <row r="11587" spans="1:2">
      <c r="A11587" t="s">
        <v>215</v>
      </c>
      <c r="B11587" t="str">
        <f>IF(ISBLANK(VLOOKUP(A11587,Questionnaire!A:KQ,95,FALSE)),"#",VLOOKUP(A11587,Questionnaire!A:KQ,95,FALSE))</f>
        <v>#</v>
      </c>
    </row>
    <row r="11588" spans="1:2">
      <c r="A11588" t="s">
        <v>217</v>
      </c>
      <c r="B11588" t="str">
        <f>IF(ISBLANK(VLOOKUP(A11588,Questionnaire!A:KQ,95,FALSE)),"#",VLOOKUP(A11588,Questionnaire!A:KQ,95,FALSE))</f>
        <v>#</v>
      </c>
    </row>
    <row r="11589" spans="1:2">
      <c r="A11589" t="s">
        <v>219</v>
      </c>
      <c r="B11589" t="str">
        <f>IF(ISBLANK(VLOOKUP(A11589,Questionnaire!A:KQ,95,FALSE)),"#",VLOOKUP(A11589,Questionnaire!A:KQ,95,FALSE))</f>
        <v>#</v>
      </c>
    </row>
    <row r="11590" spans="1:2">
      <c r="A11590" t="s">
        <v>221</v>
      </c>
      <c r="B11590" t="str">
        <f>IF(ISBLANK(VLOOKUP(A11590,Questionnaire!A:KQ,95,FALSE)),"#",VLOOKUP(A11590,Questionnaire!A:KQ,95,FALSE))</f>
        <v>#</v>
      </c>
    </row>
    <row r="11591" spans="1:2">
      <c r="A11591" t="s">
        <v>223</v>
      </c>
      <c r="B11591" t="str">
        <f>IF(ISBLANK(VLOOKUP(A11591,Questionnaire!A:KQ,95,FALSE)),"#",VLOOKUP(A11591,Questionnaire!A:KQ,95,FALSE))</f>
        <v>#</v>
      </c>
    </row>
    <row r="11592" spans="1:2">
      <c r="A11592" t="s">
        <v>225</v>
      </c>
      <c r="B11592" t="str">
        <f>IF(ISBLANK(VLOOKUP(A11592,Questionnaire!A:KQ,95,FALSE)),"#",VLOOKUP(A11592,Questionnaire!A:KQ,95,FALSE))</f>
        <v>#</v>
      </c>
    </row>
    <row r="11593" spans="1:2">
      <c r="A11593" t="s">
        <v>227</v>
      </c>
      <c r="B11593" t="str">
        <f>IF(ISBLANK(VLOOKUP(A11593,Questionnaire!A:KQ,95,FALSE)),"#",VLOOKUP(A11593,Questionnaire!A:KQ,95,FALSE))</f>
        <v>#</v>
      </c>
    </row>
    <row r="11594" spans="1:2">
      <c r="A11594" t="s">
        <v>229</v>
      </c>
      <c r="B11594" t="str">
        <f>IF(ISBLANK(VLOOKUP(A11594,Questionnaire!A:KQ,95,FALSE)),"#",VLOOKUP(A11594,Questionnaire!A:KQ,95,FALSE))</f>
        <v>#</v>
      </c>
    </row>
    <row r="11595" spans="1:2">
      <c r="A11595" t="s">
        <v>231</v>
      </c>
      <c r="B11595" t="str">
        <f>IF(ISBLANK(VLOOKUP(A11595,Questionnaire!A:KQ,95,FALSE)),"#",VLOOKUP(A11595,Questionnaire!A:KQ,95,FALSE))</f>
        <v>#</v>
      </c>
    </row>
    <row r="11596" spans="1:2">
      <c r="A11596" t="s">
        <v>233</v>
      </c>
      <c r="B11596" t="str">
        <f>IF(ISBLANK(VLOOKUP(A11596,Questionnaire!A:KQ,95,FALSE)),"#",VLOOKUP(A11596,Questionnaire!A:KQ,95,FALSE))</f>
        <v>#</v>
      </c>
    </row>
    <row r="11597" spans="1:2">
      <c r="A11597" t="s">
        <v>235</v>
      </c>
      <c r="B11597" t="str">
        <f>IF(ISBLANK(VLOOKUP(A11597,Questionnaire!A:KQ,95,FALSE)),"#",VLOOKUP(A11597,Questionnaire!A:KQ,95,FALSE))</f>
        <v>#</v>
      </c>
    </row>
    <row r="11598" spans="1:2">
      <c r="A11598" t="s">
        <v>237</v>
      </c>
      <c r="B11598" t="str">
        <f>IF(ISBLANK(VLOOKUP(A11598,Questionnaire!A:KQ,95,FALSE)),"#",VLOOKUP(A11598,Questionnaire!A:KQ,95,FALSE))</f>
        <v>#</v>
      </c>
    </row>
    <row r="11599" spans="1:2">
      <c r="A11599" t="s">
        <v>239</v>
      </c>
      <c r="B11599" t="str">
        <f>IF(ISBLANK(VLOOKUP(A11599,Questionnaire!A:KQ,95,FALSE)),"#",VLOOKUP(A11599,Questionnaire!A:KQ,95,FALSE))</f>
        <v>#</v>
      </c>
    </row>
    <row r="11600" spans="1:2">
      <c r="A11600" t="s">
        <v>242</v>
      </c>
      <c r="B11600" t="str">
        <f>IF(ISBLANK(VLOOKUP(A11600,Questionnaire!A:KQ,95,FALSE)),"#",VLOOKUP(A11600,Questionnaire!A:KQ,95,FALSE))</f>
        <v>#</v>
      </c>
    </row>
    <row r="11601" spans="1:2">
      <c r="A11601" t="s">
        <v>245</v>
      </c>
      <c r="B11601" t="str">
        <f>IF(ISBLANK(VLOOKUP(A11601,Questionnaire!A:KQ,95,FALSE)),"#",VLOOKUP(A11601,Questionnaire!A:KQ,95,FALSE))</f>
        <v>#</v>
      </c>
    </row>
    <row r="11602" spans="1:2">
      <c r="A11602" t="s">
        <v>247</v>
      </c>
      <c r="B11602" t="str">
        <f>IF(ISBLANK(VLOOKUP(A11602,Questionnaire!A:KQ,95,FALSE)),"#",VLOOKUP(A11602,Questionnaire!A:KQ,95,FALSE))</f>
        <v>#</v>
      </c>
    </row>
    <row r="11603" spans="1:2">
      <c r="A11603" t="s">
        <v>249</v>
      </c>
      <c r="B11603" t="str">
        <f>IF(ISBLANK(VLOOKUP(A11603,Questionnaire!A:KQ,95,FALSE)),"#",VLOOKUP(A11603,Questionnaire!A:KQ,95,FALSE))</f>
        <v>#</v>
      </c>
    </row>
    <row r="11604" spans="1:2">
      <c r="A11604" t="s">
        <v>250</v>
      </c>
      <c r="B11604" t="str">
        <f>IF(ISBLANK(VLOOKUP(A11604,Questionnaire!A:KQ,95,FALSE)),"#",VLOOKUP(A11604,Questionnaire!A:KQ,95,FALSE))</f>
        <v>#</v>
      </c>
    </row>
    <row r="11605" spans="1:2">
      <c r="A11605" t="s">
        <v>252</v>
      </c>
      <c r="B11605" t="str">
        <f>IF(ISBLANK(VLOOKUP(A11605,Questionnaire!A:KQ,95,FALSE)),"#",VLOOKUP(A11605,Questionnaire!A:KQ,95,FALSE))</f>
        <v>#</v>
      </c>
    </row>
    <row r="11606" spans="1:2">
      <c r="A11606" t="s">
        <v>255</v>
      </c>
      <c r="B11606" t="str">
        <f>IF(ISBLANK(VLOOKUP(A11606,Questionnaire!A:KQ,95,FALSE)),"#",VLOOKUP(A11606,Questionnaire!A:KQ,95,FALSE))</f>
        <v>#</v>
      </c>
    </row>
    <row r="11607" spans="1:2">
      <c r="A11607" t="s">
        <v>258</v>
      </c>
      <c r="B11607" t="str">
        <f>IF(ISNA(VLOOKUP(VLOOKUP(A11607,Questionnaire!A:KQ,95,FALSE),'CORA Encoding'!M:N,2,FALSE)),"#",VLOOKUP(VLOOKUP(A11607,Questionnaire!A:KQ,95,FALSE),'CORA Encoding'!M:N,2,FALSE))</f>
        <v>#</v>
      </c>
    </row>
    <row r="11608" spans="1:2">
      <c r="A11608" t="s">
        <v>261</v>
      </c>
      <c r="B11608" t="str">
        <f>IF(ISBLANK(VLOOKUP(A11608,Questionnaire!A:KQ,95,FALSE)),"#",VLOOKUP(A11608,Questionnaire!A:KQ,95,FALSE))</f>
        <v>#</v>
      </c>
    </row>
    <row r="11609" spans="1:2">
      <c r="A11609" t="s">
        <v>263</v>
      </c>
      <c r="B11609" t="str">
        <f>IF(ISBLANK(VLOOKUP(A11609,Questionnaire!A:KQ,95,FALSE)),"#",VLOOKUP(A11609,Questionnaire!A:KQ,95,FALSE))</f>
        <v>#</v>
      </c>
    </row>
    <row r="11610" spans="1:2">
      <c r="A11610" t="s">
        <v>265</v>
      </c>
      <c r="B11610" t="str">
        <f>IF(ISBLANK(VLOOKUP(A11610,Questionnaire!A:KQ,95,FALSE)),"#",VLOOKUP(A11610,Questionnaire!A:KQ,95,FALSE))</f>
        <v>#</v>
      </c>
    </row>
    <row r="11611" spans="1:2">
      <c r="A11611" t="s">
        <v>267</v>
      </c>
      <c r="B11611" t="str">
        <f>IF(ISBLANK(VLOOKUP(A11611,Questionnaire!A:KQ,95,FALSE)),"#",VLOOKUP(A11611,Questionnaire!A:KQ,95,FALSE))</f>
        <v>#</v>
      </c>
    </row>
    <row r="11612" spans="1:2">
      <c r="A11612" t="s">
        <v>269</v>
      </c>
      <c r="B11612" t="str">
        <f>IF(ISBLANK(VLOOKUP(A11612,Questionnaire!A:KQ,95,FALSE)),"#",VLOOKUP(A11612,Questionnaire!A:KQ,95,FALSE))</f>
        <v>#</v>
      </c>
    </row>
    <row r="11613" spans="1:2">
      <c r="A11613" t="s">
        <v>274</v>
      </c>
      <c r="B11613" t="str">
        <f>IF(ISBLANK(VLOOKUP(A11613,Questionnaire!A:KQ,95,FALSE)),"#",VLOOKUP(A11613,Questionnaire!A:KQ,95,FALSE))</f>
        <v>#</v>
      </c>
    </row>
    <row r="11614" spans="1:2">
      <c r="A11614" t="s">
        <v>276</v>
      </c>
      <c r="B11614" t="str">
        <f>IF(ISBLANK(VLOOKUP(A11614,Questionnaire!A:KQ,95,FALSE)),"#",VLOOKUP(A11614,Questionnaire!A:KQ,95,FALSE))</f>
        <v>#</v>
      </c>
    </row>
    <row r="11615" spans="1:2">
      <c r="A11615" t="s">
        <v>278</v>
      </c>
      <c r="B11615" t="str">
        <f>IF(ISBLANK(VLOOKUP(A11615,Questionnaire!A:KQ,95,FALSE)),"#",VLOOKUP(A11615,Questionnaire!A:KQ,95,FALSE))</f>
        <v>#</v>
      </c>
    </row>
    <row r="11616" spans="1:2">
      <c r="A11616" t="s">
        <v>280</v>
      </c>
      <c r="B11616" t="str">
        <f>IF(ISBLANK(VLOOKUP(A11616,Questionnaire!A:KQ,95,FALSE)),"#",VLOOKUP(A11616,Questionnaire!A:KQ,95,FALSE))</f>
        <v>#</v>
      </c>
    </row>
    <row r="11617" spans="1:2">
      <c r="A11617" t="s">
        <v>282</v>
      </c>
      <c r="B11617" t="str">
        <f>IF(ISBLANK(VLOOKUP(A11617,Questionnaire!A:KQ,95,FALSE)),"#",VLOOKUP(A11617,Questionnaire!A:KQ,95,FALSE))</f>
        <v>#</v>
      </c>
    </row>
    <row r="11618" spans="1:2">
      <c r="A11618" t="s">
        <v>286</v>
      </c>
      <c r="B11618" t="str">
        <f>IF(ISBLANK(VLOOKUP(A11618,Questionnaire!A:KQ,95,FALSE)),"#",VLOOKUP(A11618,Questionnaire!A:KQ,95,FALSE))</f>
        <v>#</v>
      </c>
    </row>
    <row r="11619" spans="1:2">
      <c r="A11619" t="s">
        <v>288</v>
      </c>
      <c r="B11619" t="str">
        <f>IF(ISBLANK(VLOOKUP(A11619,Questionnaire!A:KQ,95,FALSE)),"#",VLOOKUP(A11619,Questionnaire!A:KQ,95,FALSE))</f>
        <v>#</v>
      </c>
    </row>
    <row r="11620" spans="1:2">
      <c r="A11620" t="s">
        <v>290</v>
      </c>
      <c r="B11620" t="str">
        <f>IF(ISBLANK(VLOOKUP(A11620,Questionnaire!A:KQ,95,FALSE)),"#",VLOOKUP(A11620,Questionnaire!A:KQ,95,FALSE))</f>
        <v>#</v>
      </c>
    </row>
    <row r="11621" spans="1:2">
      <c r="A11621" t="s">
        <v>292</v>
      </c>
      <c r="B11621" t="str">
        <f>IF(ISBLANK(VLOOKUP(A11621,Questionnaire!A:KQ,95,FALSE)),"#",VLOOKUP(A11621,Questionnaire!A:KQ,95,FALSE))</f>
        <v>#</v>
      </c>
    </row>
    <row r="11622" spans="1:2">
      <c r="A11622" t="s">
        <v>294</v>
      </c>
      <c r="B11622" t="str">
        <f>IF(ISBLANK(VLOOKUP(A11622,Questionnaire!A:KQ,95,FALSE)),"#",VLOOKUP(A11622,Questionnaire!A:KQ,95,FALSE))</f>
        <v>#</v>
      </c>
    </row>
    <row r="11623" spans="1:2">
      <c r="A11623" t="s">
        <v>296</v>
      </c>
      <c r="B11623" t="str">
        <f>IF(ISBLANK(VLOOKUP(A11623,Questionnaire!A:KQ,95,FALSE)),"#",VLOOKUP(A11623,Questionnaire!A:KQ,95,FALSE))</f>
        <v>#</v>
      </c>
    </row>
    <row r="11624" spans="1:2">
      <c r="A11624" t="s">
        <v>301</v>
      </c>
      <c r="B11624" t="str">
        <f>IF(ISBLANK(VLOOKUP(A11624,Questionnaire!A:KQ,95,FALSE)),"#",VLOOKUP(A11624,Questionnaire!A:KQ,95,FALSE))</f>
        <v>#</v>
      </c>
    </row>
    <row r="11625" spans="1:2">
      <c r="A11625" t="s">
        <v>303</v>
      </c>
      <c r="B11625" t="str">
        <f>IF(ISBLANK(VLOOKUP(A11625,Questionnaire!A:KQ,95,FALSE)),"#",VLOOKUP(A11625,Questionnaire!A:KQ,95,FALSE))</f>
        <v>#</v>
      </c>
    </row>
    <row r="11626" spans="1:2">
      <c r="A11626" t="s">
        <v>305</v>
      </c>
      <c r="B11626" t="str">
        <f>IF(ISBLANK(VLOOKUP(A11626,Questionnaire!A:KQ,95,FALSE)),"#",VLOOKUP(A11626,Questionnaire!A:KQ,95,FALSE))</f>
        <v>#</v>
      </c>
    </row>
    <row r="11627" spans="1:2">
      <c r="A11627" t="s">
        <v>307</v>
      </c>
      <c r="B11627" t="str">
        <f>IF(ISBLANK(VLOOKUP(A11627,Questionnaire!A:KQ,95,FALSE)),"#",VLOOKUP(A11627,Questionnaire!A:KQ,95,FALSE))</f>
        <v>#</v>
      </c>
    </row>
    <row r="11628" spans="1:2">
      <c r="A11628" t="s">
        <v>311</v>
      </c>
      <c r="B11628" t="str">
        <f>IF(ISBLANK(VLOOKUP(A11628,Questionnaire!A:KQ,95,FALSE)),"#",VLOOKUP(A11628,Questionnaire!A:KQ,95,FALSE))</f>
        <v>#</v>
      </c>
    </row>
    <row r="11629" spans="1:2">
      <c r="A11629" t="s">
        <v>313</v>
      </c>
      <c r="B11629" t="str">
        <f>IF(ISBLANK(VLOOKUP(A11629,Questionnaire!A:KQ,95,FALSE)),"#",VLOOKUP(A11629,Questionnaire!A:KQ,95,FALSE))</f>
        <v>#</v>
      </c>
    </row>
    <row r="11630" spans="1:2">
      <c r="A11630" t="s">
        <v>314</v>
      </c>
      <c r="B11630" t="str">
        <f>IF(ISBLANK(VLOOKUP(A11630,Questionnaire!A:KQ,95,FALSE)),"#",VLOOKUP(A11630,Questionnaire!A:KQ,95,FALSE))</f>
        <v>#</v>
      </c>
    </row>
    <row r="11631" spans="1:2">
      <c r="A11631" t="s">
        <v>315</v>
      </c>
      <c r="B11631" t="str">
        <f>IF(ISBLANK(VLOOKUP(A11631,Questionnaire!A:KQ,95,FALSE)),"#",VLOOKUP(A11631,Questionnaire!A:KQ,95,FALSE))</f>
        <v>#</v>
      </c>
    </row>
    <row r="11632" spans="1:2">
      <c r="A11632" t="s">
        <v>317</v>
      </c>
      <c r="B11632" t="str">
        <f>IF(ISBLANK(VLOOKUP(A11632,Questionnaire!A:KQ,95,FALSE)),"#",VLOOKUP(A11632,Questionnaire!A:KQ,95,FALSE))</f>
        <v>#</v>
      </c>
    </row>
    <row r="11633" spans="1:2">
      <c r="A11633" t="s">
        <v>319</v>
      </c>
      <c r="B11633" t="str">
        <f>IF(ISBLANK(VLOOKUP(A11633,Questionnaire!A:KQ,95,FALSE)),"#",VLOOKUP(A11633,Questionnaire!A:KQ,95,FALSE))</f>
        <v>#</v>
      </c>
    </row>
    <row r="11634" spans="1:2">
      <c r="A11634" t="s">
        <v>322</v>
      </c>
      <c r="B11634" t="str">
        <f>IF(ISBLANK(VLOOKUP(A11634,Questionnaire!A:KQ,95,FALSE)),"#",VLOOKUP(A11634,Questionnaire!A:KQ,95,FALSE))</f>
        <v>#</v>
      </c>
    </row>
    <row r="11635" spans="1:2">
      <c r="A11635" t="s">
        <v>326</v>
      </c>
      <c r="B11635" t="str">
        <f>IF(ISBLANK(VLOOKUP(A11635,Questionnaire!A:KQ,95,FALSE)),"#",VLOOKUP(A11635,Questionnaire!A:KQ,95,FALSE))</f>
        <v>#</v>
      </c>
    </row>
    <row r="11636" spans="1:2">
      <c r="A11636" t="s">
        <v>328</v>
      </c>
      <c r="B11636" t="str">
        <f>IF(ISBLANK(VLOOKUP(A11636,Questionnaire!A:KQ,95,FALSE)),"#",VLOOKUP(A11636,Questionnaire!A:KQ,95,FALSE))</f>
        <v>#</v>
      </c>
    </row>
    <row r="11637" spans="1:2">
      <c r="A11637" t="s">
        <v>332</v>
      </c>
      <c r="B11637" t="str">
        <f>IF(ISBLANK(VLOOKUP(A11637,Questionnaire!A:KQ,95,FALSE)),"#",VLOOKUP(A11637,Questionnaire!A:KQ,95,FALSE))</f>
        <v>#</v>
      </c>
    </row>
    <row r="11638" spans="1:2">
      <c r="A11638" t="s">
        <v>333</v>
      </c>
      <c r="B11638" t="str">
        <f>IF(ISBLANK(VLOOKUP(A11638,Questionnaire!A:KQ,95,FALSE)),"#",VLOOKUP(A11638,Questionnaire!A:KQ,95,FALSE))</f>
        <v>#</v>
      </c>
    </row>
    <row r="11639" spans="1:2">
      <c r="A11639" t="s">
        <v>334</v>
      </c>
      <c r="B11639" t="str">
        <f>IF(ISBLANK(VLOOKUP(A11639,Questionnaire!A:KQ,95,FALSE)),"#",VLOOKUP(A11639,Questionnaire!A:KQ,95,FALSE))</f>
        <v>#</v>
      </c>
    </row>
    <row r="11640" spans="1:2">
      <c r="A11640" t="s">
        <v>335</v>
      </c>
      <c r="B11640" t="str">
        <f>IF(ISBLANK(VLOOKUP(A11640,Questionnaire!A:KQ,95,FALSE)),"#",VLOOKUP(A11640,Questionnaire!A:KQ,95,FALSE))</f>
        <v>#</v>
      </c>
    </row>
    <row r="11641" spans="1:2">
      <c r="A11641" t="s">
        <v>336</v>
      </c>
      <c r="B11641" t="str">
        <f>IF(ISBLANK(VLOOKUP(A11641,Questionnaire!A:KQ,95,FALSE)),"#",VLOOKUP(A11641,Questionnaire!A:KQ,95,FALSE))</f>
        <v>#</v>
      </c>
    </row>
    <row r="11642" spans="1:2">
      <c r="A11642" t="s">
        <v>337</v>
      </c>
      <c r="B11642" t="str">
        <f>IF(ISBLANK(VLOOKUP(A11642,Questionnaire!A:KQ,95,FALSE)),"#",VLOOKUP(A11642,Questionnaire!A:KQ,95,FALSE))</f>
        <v>#</v>
      </c>
    </row>
    <row r="11643" spans="1:2">
      <c r="A11643" t="s">
        <v>338</v>
      </c>
      <c r="B11643" t="str">
        <f>IF(ISBLANK(VLOOKUP(A11643,Questionnaire!A:KQ,95,FALSE)),"#",VLOOKUP(A11643,Questionnaire!A:KQ,95,FALSE))</f>
        <v>#</v>
      </c>
    </row>
    <row r="11644" spans="1:2">
      <c r="A11644" t="s">
        <v>339</v>
      </c>
      <c r="B11644" t="str">
        <f>IF(ISBLANK(VLOOKUP(A11644,Questionnaire!A:KQ,95,FALSE)),"#",VLOOKUP(A11644,Questionnaire!A:KQ,95,FALSE))</f>
        <v>#</v>
      </c>
    </row>
    <row r="11645" spans="1:2">
      <c r="A11645" t="s">
        <v>340</v>
      </c>
      <c r="B11645" t="str">
        <f>IF(ISBLANK(VLOOKUP(A11645,Questionnaire!A:KQ,95,FALSE)),"#",VLOOKUP(A11645,Questionnaire!A:KQ,95,FALSE))</f>
        <v>#</v>
      </c>
    </row>
    <row r="11646" spans="1:2">
      <c r="A11646" t="s">
        <v>341</v>
      </c>
      <c r="B11646" t="str">
        <f>IF(ISBLANK(VLOOKUP(A11646,Questionnaire!A:KQ,95,FALSE)),"#",VLOOKUP(A11646,Questionnaire!A:KQ,95,FALSE))</f>
        <v>#</v>
      </c>
    </row>
    <row r="11647" spans="1:2">
      <c r="A11647" t="s">
        <v>342</v>
      </c>
      <c r="B11647" t="str">
        <f>IF(ISBLANK(VLOOKUP(A11647,Questionnaire!A:KQ,95,FALSE)),"#",VLOOKUP(A11647,Questionnaire!A:KQ,95,FALSE))</f>
        <v>#</v>
      </c>
    </row>
    <row r="11648" spans="1:2">
      <c r="A11648" t="s">
        <v>343</v>
      </c>
      <c r="B11648" t="str">
        <f>IF(ISBLANK(VLOOKUP(A11648,Questionnaire!A:KQ,95,FALSE)),"#",VLOOKUP(A11648,Questionnaire!A:KQ,95,FALSE))</f>
        <v>#</v>
      </c>
    </row>
    <row r="11649" spans="1:2">
      <c r="A11649" t="s">
        <v>344</v>
      </c>
      <c r="B11649" t="str">
        <f>IF(ISBLANK(VLOOKUP(A11649,Questionnaire!A:KQ,95,FALSE)),"#",VLOOKUP(A11649,Questionnaire!A:KQ,95,FALSE))</f>
        <v>#</v>
      </c>
    </row>
    <row r="11650" spans="1:2">
      <c r="A11650" t="s">
        <v>345</v>
      </c>
      <c r="B11650" t="str">
        <f>IF(ISBLANK(VLOOKUP(A11650,Questionnaire!A:KQ,95,FALSE)),"#",VLOOKUP(A11650,Questionnaire!A:KQ,95,FALSE))</f>
        <v>#</v>
      </c>
    </row>
    <row r="11651" spans="1:2">
      <c r="A11651" t="s">
        <v>348</v>
      </c>
      <c r="B11651" t="str">
        <f>IF(ISBLANK(VLOOKUP(A11651,Questionnaire!A:KQ,95,FALSE)),"#",VLOOKUP(A11651,Questionnaire!A:KQ,95,FALSE))</f>
        <v>#</v>
      </c>
    </row>
    <row r="11652" spans="1:2">
      <c r="A11652" t="s">
        <v>353</v>
      </c>
      <c r="B11652" t="str">
        <f>IF(ISBLANK(VLOOKUP(A11652,Questionnaire!A:KQ,95,FALSE)),"#",VLOOKUP(A11652,Questionnaire!A:KQ,95,FALSE))</f>
        <v>#</v>
      </c>
    </row>
    <row r="11653" spans="1:2">
      <c r="A11653" t="s">
        <v>354</v>
      </c>
      <c r="B11653" t="str">
        <f>IF(ISBLANK(VLOOKUP(A11653,Questionnaire!A:KQ,95,FALSE)),"#",VLOOKUP(A11653,Questionnaire!A:KQ,95,FALSE))</f>
        <v>#</v>
      </c>
    </row>
    <row r="11654" spans="1:2">
      <c r="A11654" t="s">
        <v>355</v>
      </c>
      <c r="B11654" t="str">
        <f>IF(ISBLANK(VLOOKUP(A11654,Questionnaire!A:KQ,95,FALSE)),"#",VLOOKUP(A11654,Questionnaire!A:KQ,95,FALSE))</f>
        <v>#</v>
      </c>
    </row>
    <row r="11655" spans="1:2">
      <c r="A11655" t="s">
        <v>356</v>
      </c>
      <c r="B11655" t="str">
        <f>IF(ISBLANK(VLOOKUP(A11655,Questionnaire!A:KQ,95,FALSE)),"#",VLOOKUP(A11655,Questionnaire!A:KQ,95,FALSE))</f>
        <v>#</v>
      </c>
    </row>
    <row r="11656" spans="1:2">
      <c r="A11656" t="s">
        <v>357</v>
      </c>
      <c r="B11656" t="str">
        <f>IF(ISBLANK(VLOOKUP(A11656,Questionnaire!A:KQ,95,FALSE)),"#",VLOOKUP(A11656,Questionnaire!A:KQ,95,FALSE))</f>
        <v>#</v>
      </c>
    </row>
    <row r="11657" spans="1:2">
      <c r="A11657" t="s">
        <v>360</v>
      </c>
      <c r="B11657" t="str">
        <f>IF(ISBLANK(VLOOKUP(A11657,Questionnaire!A:KQ,95,FALSE)),"#",VLOOKUP(A11657,Questionnaire!A:KQ,95,FALSE))</f>
        <v>#</v>
      </c>
    </row>
    <row r="11658" spans="1:2">
      <c r="A11658" t="s">
        <v>362</v>
      </c>
      <c r="B11658" t="str">
        <f>IF(ISBLANK(VLOOKUP(A11658,Questionnaire!A:KQ,95,FALSE)),"#",VLOOKUP(A11658,Questionnaire!A:KQ,95,FALSE))</f>
        <v>#</v>
      </c>
    </row>
    <row r="11659" spans="1:2">
      <c r="A11659" t="s">
        <v>363</v>
      </c>
      <c r="B11659" t="str">
        <f>IF(ISBLANK(VLOOKUP(A11659,Questionnaire!A:KQ,95,FALSE)),"#",VLOOKUP(A11659,Questionnaire!A:KQ,95,FALSE))</f>
        <v>#</v>
      </c>
    </row>
    <row r="11660" spans="1:2">
      <c r="A11660" t="s">
        <v>364</v>
      </c>
      <c r="B11660" t="str">
        <f>IF(ISBLANK(VLOOKUP(A11660,Questionnaire!A:KQ,95,FALSE)),"#",VLOOKUP(A11660,Questionnaire!A:KQ,95,FALSE))</f>
        <v>#</v>
      </c>
    </row>
    <row r="11661" spans="1:2">
      <c r="A11661" t="s">
        <v>365</v>
      </c>
      <c r="B11661" t="str">
        <f>IF(ISBLANK(VLOOKUP(A11661,Questionnaire!A:KQ,95,FALSE)),"#",VLOOKUP(A11661,Questionnaire!A:KQ,95,FALSE))</f>
        <v>#</v>
      </c>
    </row>
    <row r="11662" spans="1:2">
      <c r="A11662" t="s">
        <v>366</v>
      </c>
      <c r="B11662" t="str">
        <f>IF(ISBLANK(VLOOKUP(A11662,Questionnaire!A:KQ,95,FALSE)),"#",VLOOKUP(A11662,Questionnaire!A:KQ,95,FALSE))</f>
        <v>#</v>
      </c>
    </row>
    <row r="11663" spans="1:2">
      <c r="A11663" t="s">
        <v>371</v>
      </c>
      <c r="B11663" t="str">
        <f>IF(ISBLANK(VLOOKUP(A11663,Questionnaire!A:KQ,95,FALSE)),"#",VLOOKUP(A11663,Questionnaire!A:KQ,95,FALSE))</f>
        <v>#</v>
      </c>
    </row>
    <row r="11664" spans="1:2">
      <c r="A11664" t="s">
        <v>372</v>
      </c>
      <c r="B11664" t="str">
        <f>IF(ISBLANK(VLOOKUP(A11664,Questionnaire!A:KQ,95,FALSE)),"#",VLOOKUP(A11664,Questionnaire!A:KQ,95,FALSE))</f>
        <v>#</v>
      </c>
    </row>
    <row r="11665" spans="1:2">
      <c r="A11665" t="s">
        <v>373</v>
      </c>
      <c r="B11665" t="str">
        <f>IF(ISBLANK(VLOOKUP(A11665,Questionnaire!A:KQ,95,FALSE)),"#",VLOOKUP(A11665,Questionnaire!A:KQ,95,FALSE))</f>
        <v>#</v>
      </c>
    </row>
    <row r="11666" spans="1:2">
      <c r="A11666" t="s">
        <v>374</v>
      </c>
      <c r="B11666" t="str">
        <f>IF(ISBLANK(VLOOKUP(A11666,Questionnaire!A:KQ,95,FALSE)),"#",VLOOKUP(A11666,Questionnaire!A:KQ,95,FALSE))</f>
        <v>#</v>
      </c>
    </row>
    <row r="11667" spans="1:2">
      <c r="A11667" t="s">
        <v>377</v>
      </c>
      <c r="B11667" t="str">
        <f>IF(ISBLANK(VLOOKUP(A11667,Questionnaire!A:KQ,95,FALSE)),"#",VLOOKUP(A11667,Questionnaire!A:KQ,95,FALSE))</f>
        <v>#</v>
      </c>
    </row>
    <row r="11668" spans="1:2">
      <c r="A11668" t="s">
        <v>379</v>
      </c>
      <c r="B11668" t="str">
        <f>IF(ISBLANK(VLOOKUP(A11668,Questionnaire!A:KQ,95,FALSE)),"#",VLOOKUP(A11668,Questionnaire!A:KQ,95,FALSE))</f>
        <v>#</v>
      </c>
    </row>
    <row r="11669" spans="1:2">
      <c r="A11669" t="s">
        <v>380</v>
      </c>
      <c r="B11669" t="str">
        <f>IF(ISBLANK(VLOOKUP(A11669,Questionnaire!A:KQ,95,FALSE)),"#",VLOOKUP(A11669,Questionnaire!A:KQ,95,FALSE))</f>
        <v>#</v>
      </c>
    </row>
    <row r="11670" spans="1:2">
      <c r="A11670" t="s">
        <v>381</v>
      </c>
      <c r="B11670" t="str">
        <f>IF(ISBLANK(VLOOKUP(A11670,Questionnaire!A:KQ,95,FALSE)),"#",VLOOKUP(A11670,Questionnaire!A:KQ,95,FALSE))</f>
        <v>#</v>
      </c>
    </row>
    <row r="11671" spans="1:2">
      <c r="A11671" t="s">
        <v>382</v>
      </c>
      <c r="B11671" t="str">
        <f>IF(ISBLANK(VLOOKUP(A11671,Questionnaire!A:KQ,95,FALSE)),"#",VLOOKUP(A11671,Questionnaire!A:KQ,95,FALSE))</f>
        <v>#</v>
      </c>
    </row>
    <row r="11672" spans="1:2">
      <c r="A11672" t="s">
        <v>384</v>
      </c>
      <c r="B11672" t="str">
        <f>IF(ISBLANK(VLOOKUP(A11672,Questionnaire!A:KQ,95,FALSE)),"#",VLOOKUP(A11672,Questionnaire!A:KQ,95,FALSE))</f>
        <v>#</v>
      </c>
    </row>
    <row r="11673" spans="1:2">
      <c r="A11673" t="s">
        <v>387</v>
      </c>
      <c r="B11673" t="str">
        <f>IF(ISBLANK(VLOOKUP(A11673,Questionnaire!A:KQ,95,FALSE)),"#",VLOOKUP(A11673,Questionnaire!A:KQ,95,FALSE))</f>
        <v>#</v>
      </c>
    </row>
    <row r="11674" spans="1:2">
      <c r="A11674" t="s">
        <v>391</v>
      </c>
      <c r="B11674" t="str">
        <f>IF(ISBLANK(VLOOKUP(A11674,Questionnaire!A:KQ,95,FALSE)),"#",VLOOKUP(A11674,Questionnaire!A:KQ,95,FALSE))</f>
        <v>#</v>
      </c>
    </row>
    <row r="11675" spans="1:2">
      <c r="A11675" t="s">
        <v>393</v>
      </c>
      <c r="B11675" t="str">
        <f>IF(ISBLANK(VLOOKUP(A11675,Questionnaire!A:KQ,95,FALSE)),"#",VLOOKUP(A11675,Questionnaire!A:KQ,95,FALSE))</f>
        <v>#</v>
      </c>
    </row>
    <row r="11676" spans="1:2">
      <c r="A11676" t="s">
        <v>395</v>
      </c>
      <c r="B11676" t="str">
        <f>IF(ISBLANK(VLOOKUP(A11676,Questionnaire!A:KQ,95,FALSE)),"#",VLOOKUP(A11676,Questionnaire!A:KQ,95,FALSE))</f>
        <v>#</v>
      </c>
    </row>
    <row r="11677" spans="1:2">
      <c r="A11677" t="s">
        <v>398</v>
      </c>
      <c r="B11677" t="str">
        <f>IF(ISBLANK(VLOOKUP(A11677,Questionnaire!A:KQ,95,FALSE)),"#",VLOOKUP(A11677,Questionnaire!A:KQ,95,FALSE))</f>
        <v>#</v>
      </c>
    </row>
    <row r="11678" spans="1:2">
      <c r="A11678" t="s">
        <v>402</v>
      </c>
      <c r="B11678" t="str">
        <f>IF(ISBLANK(VLOOKUP(A11678,Questionnaire!A:KQ,95,FALSE)),"#",VLOOKUP(A11678,Questionnaire!A:KQ,95,FALSE))</f>
        <v>#</v>
      </c>
    </row>
    <row r="11679" spans="1:2">
      <c r="A11679" t="s">
        <v>405</v>
      </c>
      <c r="B11679" t="str">
        <f>IF(ISBLANK(VLOOKUP(A11679,Questionnaire!A:KQ,95,FALSE)),"#",VLOOKUP(A11679,Questionnaire!A:KQ,95,FALSE))</f>
        <v>#</v>
      </c>
    </row>
    <row r="11680" spans="1:2">
      <c r="A11680" t="s">
        <v>409</v>
      </c>
      <c r="B11680" t="str">
        <f>IF(ISBLANK(VLOOKUP(A11680,Questionnaire!A:KQ,95,FALSE)),"#",VLOOKUP(A11680,Questionnaire!A:KQ,95,FALSE))</f>
        <v>#</v>
      </c>
    </row>
    <row r="11681" spans="1:2">
      <c r="A11681" t="s">
        <v>412</v>
      </c>
      <c r="B11681" t="str">
        <f>IF(ISBLANK(VLOOKUP(A11681,Questionnaire!A:KQ,95,FALSE)),"#",VLOOKUP(A11681,Questionnaire!A:KQ,95,FALSE))</f>
        <v>#</v>
      </c>
    </row>
    <row r="11682" spans="1:2">
      <c r="A11682" t="s">
        <v>415</v>
      </c>
      <c r="B11682" t="str">
        <f>IF(ISBLANK(VLOOKUP(A11682,Questionnaire!A:KQ,95,FALSE)),"#",VLOOKUP(A11682,Questionnaire!A:KQ,95,FALSE))</f>
        <v>#</v>
      </c>
    </row>
    <row r="11683" spans="1:2">
      <c r="A11683" t="s">
        <v>418</v>
      </c>
      <c r="B11683" t="str">
        <f>IF(ISBLANK(VLOOKUP(A11683,Questionnaire!A:KQ,95,FALSE)),"#",VLOOKUP(A11683,Questionnaire!A:KQ,95,FALSE))</f>
        <v>#</v>
      </c>
    </row>
    <row r="11684" spans="1:2">
      <c r="A11684" t="s">
        <v>421</v>
      </c>
      <c r="B11684" t="str">
        <f>IF(ISBLANK(VLOOKUP(A11684,Questionnaire!A:KQ,95,FALSE)),"#",VLOOKUP(A11684,Questionnaire!A:KQ,95,FALSE))</f>
        <v>#</v>
      </c>
    </row>
    <row r="11685" spans="1:2">
      <c r="A11685" t="s">
        <v>424</v>
      </c>
      <c r="B11685" t="str">
        <f>IF(ISBLANK(VLOOKUP(A11685,Questionnaire!A:KQ,95,FALSE)),"#",VLOOKUP(A11685,Questionnaire!A:KQ,95,FALSE))</f>
        <v>#</v>
      </c>
    </row>
    <row r="11686" spans="1:2">
      <c r="A11686" t="s">
        <v>429</v>
      </c>
      <c r="B11686" t="str">
        <f>IF(ISBLANK(VLOOKUP(A11686,Questionnaire!A:KQ,95,FALSE)),"#",VLOOKUP(A11686,Questionnaire!A:KQ,95,FALSE))</f>
        <v>#</v>
      </c>
    </row>
    <row r="11687" spans="1:2">
      <c r="A11687" t="s">
        <v>432</v>
      </c>
      <c r="B11687" t="str">
        <f>IF(ISBLANK(VLOOKUP(A11687,Questionnaire!A:KQ,95,FALSE)),"#",VLOOKUP(A11687,Questionnaire!A:KQ,95,FALSE))</f>
        <v>#</v>
      </c>
    </row>
    <row r="11688" spans="1:2">
      <c r="A11688" t="s">
        <v>435</v>
      </c>
      <c r="B11688" t="str">
        <f>IF(ISBLANK(VLOOKUP(A11688,Questionnaire!A:KQ,95,FALSE)),"#",VLOOKUP(A11688,Questionnaire!A:KQ,95,FALSE))</f>
        <v>#</v>
      </c>
    </row>
    <row r="11689" spans="1:2">
      <c r="A11689" t="s">
        <v>437</v>
      </c>
      <c r="B11689" t="str">
        <f>IF(ISBLANK(VLOOKUP(A11689,Questionnaire!A:KQ,95,FALSE)),"#",VLOOKUP(A11689,Questionnaire!A:KQ,95,FALSE))</f>
        <v>#</v>
      </c>
    </row>
    <row r="11690" spans="1:2">
      <c r="A11690" t="s">
        <v>439</v>
      </c>
      <c r="B11690" t="str">
        <f>IF(ISBLANK(VLOOKUP(A11690,Questionnaire!A:KQ,95,FALSE)),"#",VLOOKUP(A11690,Questionnaire!A:KQ,95,FALSE))</f>
        <v>#</v>
      </c>
    </row>
    <row r="11691" spans="1:2">
      <c r="A11691" t="s">
        <v>442</v>
      </c>
      <c r="B11691" t="str">
        <f>IF(ISBLANK(VLOOKUP(A11691,Questionnaire!A:KQ,95,FALSE)),"#",VLOOKUP(A11691,Questionnaire!A:KQ,95,FALSE))</f>
        <v>#</v>
      </c>
    </row>
    <row r="11692" spans="1:2">
      <c r="A11692" t="s">
        <v>445</v>
      </c>
      <c r="B11692" t="str">
        <f>IF(ISBLANK(VLOOKUP(A11692,Questionnaire!A:KQ,95,FALSE)),"#",VLOOKUP(A11692,Questionnaire!A:KQ,95,FALSE))</f>
        <v>#</v>
      </c>
    </row>
    <row r="11693" spans="1:2">
      <c r="A11693" t="s">
        <v>448</v>
      </c>
      <c r="B11693" t="str">
        <f>IF(ISBLANK(VLOOKUP(A11693,Questionnaire!A:KQ,95,FALSE)),"#",VLOOKUP(A11693,Questionnaire!A:KQ,95,FALSE))</f>
        <v>#</v>
      </c>
    </row>
    <row r="11694" spans="1:2">
      <c r="A11694" t="s">
        <v>452</v>
      </c>
      <c r="B11694" t="str">
        <f>IF(ISBLANK(VLOOKUP(A11694,Questionnaire!A:KQ,95,FALSE)),"#",VLOOKUP(A11694,Questionnaire!A:KQ,95,FALSE))</f>
        <v>#</v>
      </c>
    </row>
    <row r="11695" spans="1:2">
      <c r="A11695" t="s">
        <v>455</v>
      </c>
      <c r="B11695" t="str">
        <f>IF(ISBLANK(VLOOKUP(A11695,Questionnaire!A:KQ,95,FALSE)),"#",VLOOKUP(A11695,Questionnaire!A:KQ,95,FALSE))</f>
        <v>#</v>
      </c>
    </row>
    <row r="11696" spans="1:2">
      <c r="A11696" t="s">
        <v>458</v>
      </c>
      <c r="B11696" t="str">
        <f>IF(ISBLANK(VLOOKUP(A11696,Questionnaire!A:KQ,95,FALSE)),"#",VLOOKUP(A11696,Questionnaire!A:KQ,95,FALSE))</f>
        <v>#</v>
      </c>
    </row>
    <row r="11697" spans="1:3">
      <c r="A11697" t="s">
        <v>461</v>
      </c>
      <c r="B11697" t="str">
        <f>IF(ISBLANK(VLOOKUP(A11697,Questionnaire!A:KQ,95,FALSE)),"#",VLOOKUP(A11697,Questionnaire!A:KQ,95,FALSE))</f>
        <v>#</v>
      </c>
    </row>
    <row r="11698" spans="1:3">
      <c r="A11698" t="s">
        <v>465</v>
      </c>
      <c r="B11698" t="str">
        <f>IF(ISBLANK(VLOOKUP(A11698,Questionnaire!A:KQ,95,FALSE)),"#",VLOOKUP(A11698,Questionnaire!A:KQ,95,FALSE))</f>
        <v>#</v>
      </c>
    </row>
    <row r="11699" spans="1:3">
      <c r="A11699" t="s">
        <v>467</v>
      </c>
      <c r="B11699" t="str">
        <f>IF(ISBLANK(VLOOKUP(A11699,Questionnaire!A:KQ,95,FALSE)),"#",VLOOKUP(A11699,Questionnaire!A:KQ,95,FALSE))</f>
        <v>#</v>
      </c>
    </row>
    <row r="11700" spans="1:3">
      <c r="A11700" t="s">
        <v>469</v>
      </c>
      <c r="B11700" t="str">
        <f>IF(ISBLANK(VLOOKUP(A11700,Questionnaire!A:KQ,95,FALSE)),"#",VLOOKUP(A11700,Questionnaire!A:KQ,95,FALSE))</f>
        <v>#</v>
      </c>
    </row>
    <row r="11701" spans="1:3">
      <c r="A11701" t="s">
        <v>471</v>
      </c>
      <c r="B11701" t="str">
        <f>IF(ISBLANK(VLOOKUP(A11701,Questionnaire!A:KQ,95,FALSE)),"#",VLOOKUP(A11701,Questionnaire!A:KQ,95,FALSE))</f>
        <v>#</v>
      </c>
    </row>
    <row r="11702" spans="1:3">
      <c r="A11702" t="s">
        <v>473</v>
      </c>
      <c r="B11702" t="str">
        <f>IF(ISBLANK(VLOOKUP(A11702,Questionnaire!A:KQ,95,FALSE)),"#",VLOOKUP(A11702,Questionnaire!A:KQ,95,FALSE))</f>
        <v>#</v>
      </c>
    </row>
    <row r="11703" spans="1:3">
      <c r="A11703" t="s">
        <v>475</v>
      </c>
      <c r="B11703" t="str">
        <f>IF(ISBLANK(VLOOKUP(A11703,Questionnaire!A:KQ,95,FALSE)),"#",VLOOKUP(A11703,Questionnaire!A:KQ,95,FALSE))</f>
        <v>#</v>
      </c>
    </row>
    <row r="11704" spans="1:3">
      <c r="A11704" t="s">
        <v>185</v>
      </c>
      <c r="B11704" t="str">
        <f>IF(ISBLANK(VLOOKUP(A11704,Questionnaire!A:KQ,96,FALSE)),"#",VLOOKUP(A11704,Questionnaire!A:KQ,96,FALSE))</f>
        <v>#</v>
      </c>
      <c r="C11704">
        <v>93</v>
      </c>
    </row>
    <row r="11705" spans="1:3">
      <c r="A11705" t="s">
        <v>187</v>
      </c>
      <c r="B11705" t="str">
        <f>IF(ISNA(VLOOKUP(VLOOKUP(A11705,Questionnaire!A:KQ,96,FALSE),'CORA Encoding'!D:E,2,FALSE)),"#",VLOOKUP(VLOOKUP(A11705,Questionnaire!A:KQ,96,FALSE),'CORA Encoding'!D:E,2,FALSE))</f>
        <v>#</v>
      </c>
    </row>
    <row r="11706" spans="1:3">
      <c r="A11706" t="s">
        <v>189</v>
      </c>
      <c r="B11706" t="str">
        <f>IF(ISNA(VLOOKUP(VLOOKUP(A11706,Questionnaire!A:KQ,96,FALSE),'CORA Encoding'!G:H,2,FALSE)),"#",VLOOKUP(VLOOKUP(A11706,Questionnaire!A:KQ,96,FALSE),'CORA Encoding'!G:H,2,FALSE))</f>
        <v>#</v>
      </c>
    </row>
    <row r="11707" spans="1:3">
      <c r="A11707" t="s">
        <v>191</v>
      </c>
      <c r="B11707" t="str">
        <f>IF(ISNA(VLOOKUP(VLOOKUP(A11707,Questionnaire!A:KQ,96,FALSE),'Country List'!E:F,2,FALSE)),"#",VLOOKUP(VLOOKUP(A11707,Questionnaire!A:KQ,96,FALSE),'Country List'!E:F,2,FALSE))</f>
        <v>#</v>
      </c>
    </row>
    <row r="11708" spans="1:3">
      <c r="A11708" t="s">
        <v>193</v>
      </c>
      <c r="B11708" t="str">
        <f>IF(ISNA(VLOOKUP(VLOOKUP(A11708,Questionnaire!A:KQ,96,FALSE),'Industry List'!B:C,2,FALSE)),"#",VLOOKUP(VLOOKUP(A11708,Questionnaire!A:KQ,96,FALSE),'Industry List'!B:C,2,FALSE))</f>
        <v>#</v>
      </c>
    </row>
    <row r="11709" spans="1:3">
      <c r="A11709" t="s">
        <v>197</v>
      </c>
      <c r="B11709" t="str">
        <f>IF(ISBLANK(VLOOKUP(A11709,Questionnaire!A:KQ,96,FALSE)),"#",VLOOKUP(A11709,Questionnaire!A:KQ,96,FALSE))</f>
        <v>#</v>
      </c>
    </row>
    <row r="11710" spans="1:3">
      <c r="A11710" t="s">
        <v>201</v>
      </c>
      <c r="B11710" t="str">
        <f>IF(ISBLANK(VLOOKUP(A11710,Questionnaire!A:KQ,96,FALSE)),"#",VLOOKUP(A11710,Questionnaire!A:KQ,96,FALSE))</f>
        <v>#</v>
      </c>
    </row>
    <row r="11711" spans="1:3">
      <c r="A11711" t="s">
        <v>203</v>
      </c>
      <c r="B11711" t="str">
        <f>IF(ISNA(VLOOKUP(VLOOKUP(A11711,Questionnaire!A:KQ,96,FALSE),'CORA Encoding'!J:K,2,FALSE)),"#",VLOOKUP(VLOOKUP(A11711,Questionnaire!A:KQ,96,FALSE),'CORA Encoding'!J:K,2,FALSE))</f>
        <v>#</v>
      </c>
    </row>
    <row r="11712" spans="1:3">
      <c r="A11712" t="s">
        <v>208</v>
      </c>
      <c r="B11712" t="str">
        <f>IF(ISBLANK(VLOOKUP(A11712,Questionnaire!A:KQ,96,FALSE)),"#",VLOOKUP(A11712,Questionnaire!A:KQ,96,FALSE))</f>
        <v>#</v>
      </c>
    </row>
    <row r="11713" spans="1:2">
      <c r="A11713" t="s">
        <v>213</v>
      </c>
      <c r="B11713" t="str">
        <f>IF(ISBLANK(VLOOKUP(A11713,Questionnaire!A:KQ,96,FALSE)),"#",VLOOKUP(A11713,Questionnaire!A:KQ,96,FALSE))</f>
        <v>#</v>
      </c>
    </row>
    <row r="11714" spans="1:2">
      <c r="A11714" t="s">
        <v>215</v>
      </c>
      <c r="B11714" t="str">
        <f>IF(ISBLANK(VLOOKUP(A11714,Questionnaire!A:KQ,96,FALSE)),"#",VLOOKUP(A11714,Questionnaire!A:KQ,96,FALSE))</f>
        <v>#</v>
      </c>
    </row>
    <row r="11715" spans="1:2">
      <c r="A11715" t="s">
        <v>217</v>
      </c>
      <c r="B11715" t="str">
        <f>IF(ISBLANK(VLOOKUP(A11715,Questionnaire!A:KQ,96,FALSE)),"#",VLOOKUP(A11715,Questionnaire!A:KQ,96,FALSE))</f>
        <v>#</v>
      </c>
    </row>
    <row r="11716" spans="1:2">
      <c r="A11716" t="s">
        <v>219</v>
      </c>
      <c r="B11716" t="str">
        <f>IF(ISBLANK(VLOOKUP(A11716,Questionnaire!A:KQ,96,FALSE)),"#",VLOOKUP(A11716,Questionnaire!A:KQ,96,FALSE))</f>
        <v>#</v>
      </c>
    </row>
    <row r="11717" spans="1:2">
      <c r="A11717" t="s">
        <v>221</v>
      </c>
      <c r="B11717" t="str">
        <f>IF(ISBLANK(VLOOKUP(A11717,Questionnaire!A:KQ,96,FALSE)),"#",VLOOKUP(A11717,Questionnaire!A:KQ,96,FALSE))</f>
        <v>#</v>
      </c>
    </row>
    <row r="11718" spans="1:2">
      <c r="A11718" t="s">
        <v>223</v>
      </c>
      <c r="B11718" t="str">
        <f>IF(ISBLANK(VLOOKUP(A11718,Questionnaire!A:KQ,96,FALSE)),"#",VLOOKUP(A11718,Questionnaire!A:KQ,96,FALSE))</f>
        <v>#</v>
      </c>
    </row>
    <row r="11719" spans="1:2">
      <c r="A11719" t="s">
        <v>225</v>
      </c>
      <c r="B11719" t="str">
        <f>IF(ISBLANK(VLOOKUP(A11719,Questionnaire!A:KQ,96,FALSE)),"#",VLOOKUP(A11719,Questionnaire!A:KQ,96,FALSE))</f>
        <v>#</v>
      </c>
    </row>
    <row r="11720" spans="1:2">
      <c r="A11720" t="s">
        <v>227</v>
      </c>
      <c r="B11720" t="str">
        <f>IF(ISBLANK(VLOOKUP(A11720,Questionnaire!A:KQ,96,FALSE)),"#",VLOOKUP(A11720,Questionnaire!A:KQ,96,FALSE))</f>
        <v>#</v>
      </c>
    </row>
    <row r="11721" spans="1:2">
      <c r="A11721" t="s">
        <v>229</v>
      </c>
      <c r="B11721" t="str">
        <f>IF(ISBLANK(VLOOKUP(A11721,Questionnaire!A:KQ,96,FALSE)),"#",VLOOKUP(A11721,Questionnaire!A:KQ,96,FALSE))</f>
        <v>#</v>
      </c>
    </row>
    <row r="11722" spans="1:2">
      <c r="A11722" t="s">
        <v>231</v>
      </c>
      <c r="B11722" t="str">
        <f>IF(ISBLANK(VLOOKUP(A11722,Questionnaire!A:KQ,96,FALSE)),"#",VLOOKUP(A11722,Questionnaire!A:KQ,96,FALSE))</f>
        <v>#</v>
      </c>
    </row>
    <row r="11723" spans="1:2">
      <c r="A11723" t="s">
        <v>233</v>
      </c>
      <c r="B11723" t="str">
        <f>IF(ISBLANK(VLOOKUP(A11723,Questionnaire!A:KQ,96,FALSE)),"#",VLOOKUP(A11723,Questionnaire!A:KQ,96,FALSE))</f>
        <v>#</v>
      </c>
    </row>
    <row r="11724" spans="1:2">
      <c r="A11724" t="s">
        <v>235</v>
      </c>
      <c r="B11724" t="str">
        <f>IF(ISBLANK(VLOOKUP(A11724,Questionnaire!A:KQ,96,FALSE)),"#",VLOOKUP(A11724,Questionnaire!A:KQ,96,FALSE))</f>
        <v>#</v>
      </c>
    </row>
    <row r="11725" spans="1:2">
      <c r="A11725" t="s">
        <v>237</v>
      </c>
      <c r="B11725" t="str">
        <f>IF(ISBLANK(VLOOKUP(A11725,Questionnaire!A:KQ,96,FALSE)),"#",VLOOKUP(A11725,Questionnaire!A:KQ,96,FALSE))</f>
        <v>#</v>
      </c>
    </row>
    <row r="11726" spans="1:2">
      <c r="A11726" t="s">
        <v>239</v>
      </c>
      <c r="B11726" t="str">
        <f>IF(ISBLANK(VLOOKUP(A11726,Questionnaire!A:KQ,96,FALSE)),"#",VLOOKUP(A11726,Questionnaire!A:KQ,96,FALSE))</f>
        <v>#</v>
      </c>
    </row>
    <row r="11727" spans="1:2">
      <c r="A11727" t="s">
        <v>242</v>
      </c>
      <c r="B11727" t="str">
        <f>IF(ISBLANK(VLOOKUP(A11727,Questionnaire!A:KQ,96,FALSE)),"#",VLOOKUP(A11727,Questionnaire!A:KQ,96,FALSE))</f>
        <v>#</v>
      </c>
    </row>
    <row r="11728" spans="1:2">
      <c r="A11728" t="s">
        <v>245</v>
      </c>
      <c r="B11728" t="str">
        <f>IF(ISBLANK(VLOOKUP(A11728,Questionnaire!A:KQ,96,FALSE)),"#",VLOOKUP(A11728,Questionnaire!A:KQ,96,FALSE))</f>
        <v>#</v>
      </c>
    </row>
    <row r="11729" spans="1:2">
      <c r="A11729" t="s">
        <v>247</v>
      </c>
      <c r="B11729" t="str">
        <f>IF(ISBLANK(VLOOKUP(A11729,Questionnaire!A:KQ,96,FALSE)),"#",VLOOKUP(A11729,Questionnaire!A:KQ,96,FALSE))</f>
        <v>#</v>
      </c>
    </row>
    <row r="11730" spans="1:2">
      <c r="A11730" t="s">
        <v>249</v>
      </c>
      <c r="B11730" t="str">
        <f>IF(ISBLANK(VLOOKUP(A11730,Questionnaire!A:KQ,96,FALSE)),"#",VLOOKUP(A11730,Questionnaire!A:KQ,96,FALSE))</f>
        <v>#</v>
      </c>
    </row>
    <row r="11731" spans="1:2">
      <c r="A11731" t="s">
        <v>250</v>
      </c>
      <c r="B11731" t="str">
        <f>IF(ISBLANK(VLOOKUP(A11731,Questionnaire!A:KQ,96,FALSE)),"#",VLOOKUP(A11731,Questionnaire!A:KQ,96,FALSE))</f>
        <v>#</v>
      </c>
    </row>
    <row r="11732" spans="1:2">
      <c r="A11732" t="s">
        <v>252</v>
      </c>
      <c r="B11732" t="str">
        <f>IF(ISBLANK(VLOOKUP(A11732,Questionnaire!A:KQ,96,FALSE)),"#",VLOOKUP(A11732,Questionnaire!A:KQ,96,FALSE))</f>
        <v>#</v>
      </c>
    </row>
    <row r="11733" spans="1:2">
      <c r="A11733" t="s">
        <v>255</v>
      </c>
      <c r="B11733" t="str">
        <f>IF(ISBLANK(VLOOKUP(A11733,Questionnaire!A:KQ,96,FALSE)),"#",VLOOKUP(A11733,Questionnaire!A:KQ,96,FALSE))</f>
        <v>#</v>
      </c>
    </row>
    <row r="11734" spans="1:2">
      <c r="A11734" t="s">
        <v>258</v>
      </c>
      <c r="B11734" t="str">
        <f>IF(ISNA(VLOOKUP(VLOOKUP(A11734,Questionnaire!A:KQ,96,FALSE),'CORA Encoding'!M:N,2,FALSE)),"#",VLOOKUP(VLOOKUP(A11734,Questionnaire!A:KQ,96,FALSE),'CORA Encoding'!M:N,2,FALSE))</f>
        <v>#</v>
      </c>
    </row>
    <row r="11735" spans="1:2">
      <c r="A11735" t="s">
        <v>261</v>
      </c>
      <c r="B11735" t="str">
        <f>IF(ISBLANK(VLOOKUP(A11735,Questionnaire!A:KQ,96,FALSE)),"#",VLOOKUP(A11735,Questionnaire!A:KQ,96,FALSE))</f>
        <v>#</v>
      </c>
    </row>
    <row r="11736" spans="1:2">
      <c r="A11736" t="s">
        <v>263</v>
      </c>
      <c r="B11736" t="str">
        <f>IF(ISBLANK(VLOOKUP(A11736,Questionnaire!A:KQ,96,FALSE)),"#",VLOOKUP(A11736,Questionnaire!A:KQ,96,FALSE))</f>
        <v>#</v>
      </c>
    </row>
    <row r="11737" spans="1:2">
      <c r="A11737" t="s">
        <v>265</v>
      </c>
      <c r="B11737" t="str">
        <f>IF(ISBLANK(VLOOKUP(A11737,Questionnaire!A:KQ,96,FALSE)),"#",VLOOKUP(A11737,Questionnaire!A:KQ,96,FALSE))</f>
        <v>#</v>
      </c>
    </row>
    <row r="11738" spans="1:2">
      <c r="A11738" t="s">
        <v>267</v>
      </c>
      <c r="B11738" t="str">
        <f>IF(ISBLANK(VLOOKUP(A11738,Questionnaire!A:KQ,96,FALSE)),"#",VLOOKUP(A11738,Questionnaire!A:KQ,96,FALSE))</f>
        <v>#</v>
      </c>
    </row>
    <row r="11739" spans="1:2">
      <c r="A11739" t="s">
        <v>269</v>
      </c>
      <c r="B11739" t="str">
        <f>IF(ISBLANK(VLOOKUP(A11739,Questionnaire!A:KQ,96,FALSE)),"#",VLOOKUP(A11739,Questionnaire!A:KQ,96,FALSE))</f>
        <v>#</v>
      </c>
    </row>
    <row r="11740" spans="1:2">
      <c r="A11740" t="s">
        <v>274</v>
      </c>
      <c r="B11740" t="str">
        <f>IF(ISBLANK(VLOOKUP(A11740,Questionnaire!A:KQ,96,FALSE)),"#",VLOOKUP(A11740,Questionnaire!A:KQ,96,FALSE))</f>
        <v>#</v>
      </c>
    </row>
    <row r="11741" spans="1:2">
      <c r="A11741" t="s">
        <v>276</v>
      </c>
      <c r="B11741" t="str">
        <f>IF(ISBLANK(VLOOKUP(A11741,Questionnaire!A:KQ,96,FALSE)),"#",VLOOKUP(A11741,Questionnaire!A:KQ,96,FALSE))</f>
        <v>#</v>
      </c>
    </row>
    <row r="11742" spans="1:2">
      <c r="A11742" t="s">
        <v>278</v>
      </c>
      <c r="B11742" t="str">
        <f>IF(ISBLANK(VLOOKUP(A11742,Questionnaire!A:KQ,96,FALSE)),"#",VLOOKUP(A11742,Questionnaire!A:KQ,96,FALSE))</f>
        <v>#</v>
      </c>
    </row>
    <row r="11743" spans="1:2">
      <c r="A11743" t="s">
        <v>280</v>
      </c>
      <c r="B11743" t="str">
        <f>IF(ISBLANK(VLOOKUP(A11743,Questionnaire!A:KQ,96,FALSE)),"#",VLOOKUP(A11743,Questionnaire!A:KQ,96,FALSE))</f>
        <v>#</v>
      </c>
    </row>
    <row r="11744" spans="1:2">
      <c r="A11744" t="s">
        <v>282</v>
      </c>
      <c r="B11744" t="str">
        <f>IF(ISBLANK(VLOOKUP(A11744,Questionnaire!A:KQ,96,FALSE)),"#",VLOOKUP(A11744,Questionnaire!A:KQ,96,FALSE))</f>
        <v>#</v>
      </c>
    </row>
    <row r="11745" spans="1:2">
      <c r="A11745" t="s">
        <v>286</v>
      </c>
      <c r="B11745" t="str">
        <f>IF(ISBLANK(VLOOKUP(A11745,Questionnaire!A:KQ,96,FALSE)),"#",VLOOKUP(A11745,Questionnaire!A:KQ,96,FALSE))</f>
        <v>#</v>
      </c>
    </row>
    <row r="11746" spans="1:2">
      <c r="A11746" t="s">
        <v>288</v>
      </c>
      <c r="B11746" t="str">
        <f>IF(ISBLANK(VLOOKUP(A11746,Questionnaire!A:KQ,96,FALSE)),"#",VLOOKUP(A11746,Questionnaire!A:KQ,96,FALSE))</f>
        <v>#</v>
      </c>
    </row>
    <row r="11747" spans="1:2">
      <c r="A11747" t="s">
        <v>290</v>
      </c>
      <c r="B11747" t="str">
        <f>IF(ISBLANK(VLOOKUP(A11747,Questionnaire!A:KQ,96,FALSE)),"#",VLOOKUP(A11747,Questionnaire!A:KQ,96,FALSE))</f>
        <v>#</v>
      </c>
    </row>
    <row r="11748" spans="1:2">
      <c r="A11748" t="s">
        <v>292</v>
      </c>
      <c r="B11748" t="str">
        <f>IF(ISBLANK(VLOOKUP(A11748,Questionnaire!A:KQ,96,FALSE)),"#",VLOOKUP(A11748,Questionnaire!A:KQ,96,FALSE))</f>
        <v>#</v>
      </c>
    </row>
    <row r="11749" spans="1:2">
      <c r="A11749" t="s">
        <v>294</v>
      </c>
      <c r="B11749" t="str">
        <f>IF(ISBLANK(VLOOKUP(A11749,Questionnaire!A:KQ,96,FALSE)),"#",VLOOKUP(A11749,Questionnaire!A:KQ,96,FALSE))</f>
        <v>#</v>
      </c>
    </row>
    <row r="11750" spans="1:2">
      <c r="A11750" t="s">
        <v>296</v>
      </c>
      <c r="B11750" t="str">
        <f>IF(ISBLANK(VLOOKUP(A11750,Questionnaire!A:KQ,96,FALSE)),"#",VLOOKUP(A11750,Questionnaire!A:KQ,96,FALSE))</f>
        <v>#</v>
      </c>
    </row>
    <row r="11751" spans="1:2">
      <c r="A11751" t="s">
        <v>301</v>
      </c>
      <c r="B11751" t="str">
        <f>IF(ISBLANK(VLOOKUP(A11751,Questionnaire!A:KQ,96,FALSE)),"#",VLOOKUP(A11751,Questionnaire!A:KQ,96,FALSE))</f>
        <v>#</v>
      </c>
    </row>
    <row r="11752" spans="1:2">
      <c r="A11752" t="s">
        <v>303</v>
      </c>
      <c r="B11752" t="str">
        <f>IF(ISBLANK(VLOOKUP(A11752,Questionnaire!A:KQ,96,FALSE)),"#",VLOOKUP(A11752,Questionnaire!A:KQ,96,FALSE))</f>
        <v>#</v>
      </c>
    </row>
    <row r="11753" spans="1:2">
      <c r="A11753" t="s">
        <v>305</v>
      </c>
      <c r="B11753" t="str">
        <f>IF(ISBLANK(VLOOKUP(A11753,Questionnaire!A:KQ,96,FALSE)),"#",VLOOKUP(A11753,Questionnaire!A:KQ,96,FALSE))</f>
        <v>#</v>
      </c>
    </row>
    <row r="11754" spans="1:2">
      <c r="A11754" t="s">
        <v>307</v>
      </c>
      <c r="B11754" t="str">
        <f>IF(ISBLANK(VLOOKUP(A11754,Questionnaire!A:KQ,96,FALSE)),"#",VLOOKUP(A11754,Questionnaire!A:KQ,96,FALSE))</f>
        <v>#</v>
      </c>
    </row>
    <row r="11755" spans="1:2">
      <c r="A11755" t="s">
        <v>311</v>
      </c>
      <c r="B11755" t="str">
        <f>IF(ISBLANK(VLOOKUP(A11755,Questionnaire!A:KQ,96,FALSE)),"#",VLOOKUP(A11755,Questionnaire!A:KQ,96,FALSE))</f>
        <v>#</v>
      </c>
    </row>
    <row r="11756" spans="1:2">
      <c r="A11756" t="s">
        <v>313</v>
      </c>
      <c r="B11756" t="str">
        <f>IF(ISBLANK(VLOOKUP(A11756,Questionnaire!A:KQ,96,FALSE)),"#",VLOOKUP(A11756,Questionnaire!A:KQ,96,FALSE))</f>
        <v>#</v>
      </c>
    </row>
    <row r="11757" spans="1:2">
      <c r="A11757" t="s">
        <v>314</v>
      </c>
      <c r="B11757" t="str">
        <f>IF(ISBLANK(VLOOKUP(A11757,Questionnaire!A:KQ,96,FALSE)),"#",VLOOKUP(A11757,Questionnaire!A:KQ,96,FALSE))</f>
        <v>#</v>
      </c>
    </row>
    <row r="11758" spans="1:2">
      <c r="A11758" t="s">
        <v>315</v>
      </c>
      <c r="B11758" t="str">
        <f>IF(ISBLANK(VLOOKUP(A11758,Questionnaire!A:KQ,96,FALSE)),"#",VLOOKUP(A11758,Questionnaire!A:KQ,96,FALSE))</f>
        <v>#</v>
      </c>
    </row>
    <row r="11759" spans="1:2">
      <c r="A11759" t="s">
        <v>317</v>
      </c>
      <c r="B11759" t="str">
        <f>IF(ISBLANK(VLOOKUP(A11759,Questionnaire!A:KQ,96,FALSE)),"#",VLOOKUP(A11759,Questionnaire!A:KQ,96,FALSE))</f>
        <v>#</v>
      </c>
    </row>
    <row r="11760" spans="1:2">
      <c r="A11760" t="s">
        <v>319</v>
      </c>
      <c r="B11760" t="str">
        <f>IF(ISBLANK(VLOOKUP(A11760,Questionnaire!A:KQ,96,FALSE)),"#",VLOOKUP(A11760,Questionnaire!A:KQ,96,FALSE))</f>
        <v>#</v>
      </c>
    </row>
    <row r="11761" spans="1:2">
      <c r="A11761" t="s">
        <v>322</v>
      </c>
      <c r="B11761" t="str">
        <f>IF(ISBLANK(VLOOKUP(A11761,Questionnaire!A:KQ,96,FALSE)),"#",VLOOKUP(A11761,Questionnaire!A:KQ,96,FALSE))</f>
        <v>#</v>
      </c>
    </row>
    <row r="11762" spans="1:2">
      <c r="A11762" t="s">
        <v>326</v>
      </c>
      <c r="B11762" t="str">
        <f>IF(ISBLANK(VLOOKUP(A11762,Questionnaire!A:KQ,96,FALSE)),"#",VLOOKUP(A11762,Questionnaire!A:KQ,96,FALSE))</f>
        <v>#</v>
      </c>
    </row>
    <row r="11763" spans="1:2">
      <c r="A11763" t="s">
        <v>328</v>
      </c>
      <c r="B11763" t="str">
        <f>IF(ISBLANK(VLOOKUP(A11763,Questionnaire!A:KQ,96,FALSE)),"#",VLOOKUP(A11763,Questionnaire!A:KQ,96,FALSE))</f>
        <v>#</v>
      </c>
    </row>
    <row r="11764" spans="1:2">
      <c r="A11764" t="s">
        <v>332</v>
      </c>
      <c r="B11764" t="str">
        <f>IF(ISBLANK(VLOOKUP(A11764,Questionnaire!A:KQ,96,FALSE)),"#",VLOOKUP(A11764,Questionnaire!A:KQ,96,FALSE))</f>
        <v>#</v>
      </c>
    </row>
    <row r="11765" spans="1:2">
      <c r="A11765" t="s">
        <v>333</v>
      </c>
      <c r="B11765" t="str">
        <f>IF(ISBLANK(VLOOKUP(A11765,Questionnaire!A:KQ,96,FALSE)),"#",VLOOKUP(A11765,Questionnaire!A:KQ,96,FALSE))</f>
        <v>#</v>
      </c>
    </row>
    <row r="11766" spans="1:2">
      <c r="A11766" t="s">
        <v>334</v>
      </c>
      <c r="B11766" t="str">
        <f>IF(ISBLANK(VLOOKUP(A11766,Questionnaire!A:KQ,96,FALSE)),"#",VLOOKUP(A11766,Questionnaire!A:KQ,96,FALSE))</f>
        <v>#</v>
      </c>
    </row>
    <row r="11767" spans="1:2">
      <c r="A11767" t="s">
        <v>335</v>
      </c>
      <c r="B11767" t="str">
        <f>IF(ISBLANK(VLOOKUP(A11767,Questionnaire!A:KQ,96,FALSE)),"#",VLOOKUP(A11767,Questionnaire!A:KQ,96,FALSE))</f>
        <v>#</v>
      </c>
    </row>
    <row r="11768" spans="1:2">
      <c r="A11768" t="s">
        <v>336</v>
      </c>
      <c r="B11768" t="str">
        <f>IF(ISBLANK(VLOOKUP(A11768,Questionnaire!A:KQ,96,FALSE)),"#",VLOOKUP(A11768,Questionnaire!A:KQ,96,FALSE))</f>
        <v>#</v>
      </c>
    </row>
    <row r="11769" spans="1:2">
      <c r="A11769" t="s">
        <v>337</v>
      </c>
      <c r="B11769" t="str">
        <f>IF(ISBLANK(VLOOKUP(A11769,Questionnaire!A:KQ,96,FALSE)),"#",VLOOKUP(A11769,Questionnaire!A:KQ,96,FALSE))</f>
        <v>#</v>
      </c>
    </row>
    <row r="11770" spans="1:2">
      <c r="A11770" t="s">
        <v>338</v>
      </c>
      <c r="B11770" t="str">
        <f>IF(ISBLANK(VLOOKUP(A11770,Questionnaire!A:KQ,96,FALSE)),"#",VLOOKUP(A11770,Questionnaire!A:KQ,96,FALSE))</f>
        <v>#</v>
      </c>
    </row>
    <row r="11771" spans="1:2">
      <c r="A11771" t="s">
        <v>339</v>
      </c>
      <c r="B11771" t="str">
        <f>IF(ISBLANK(VLOOKUP(A11771,Questionnaire!A:KQ,96,FALSE)),"#",VLOOKUP(A11771,Questionnaire!A:KQ,96,FALSE))</f>
        <v>#</v>
      </c>
    </row>
    <row r="11772" spans="1:2">
      <c r="A11772" t="s">
        <v>340</v>
      </c>
      <c r="B11772" t="str">
        <f>IF(ISBLANK(VLOOKUP(A11772,Questionnaire!A:KQ,96,FALSE)),"#",VLOOKUP(A11772,Questionnaire!A:KQ,96,FALSE))</f>
        <v>#</v>
      </c>
    </row>
    <row r="11773" spans="1:2">
      <c r="A11773" t="s">
        <v>341</v>
      </c>
      <c r="B11773" t="str">
        <f>IF(ISBLANK(VLOOKUP(A11773,Questionnaire!A:KQ,96,FALSE)),"#",VLOOKUP(A11773,Questionnaire!A:KQ,96,FALSE))</f>
        <v>#</v>
      </c>
    </row>
    <row r="11774" spans="1:2">
      <c r="A11774" t="s">
        <v>342</v>
      </c>
      <c r="B11774" t="str">
        <f>IF(ISBLANK(VLOOKUP(A11774,Questionnaire!A:KQ,96,FALSE)),"#",VLOOKUP(A11774,Questionnaire!A:KQ,96,FALSE))</f>
        <v>#</v>
      </c>
    </row>
    <row r="11775" spans="1:2">
      <c r="A11775" t="s">
        <v>343</v>
      </c>
      <c r="B11775" t="str">
        <f>IF(ISBLANK(VLOOKUP(A11775,Questionnaire!A:KQ,96,FALSE)),"#",VLOOKUP(A11775,Questionnaire!A:KQ,96,FALSE))</f>
        <v>#</v>
      </c>
    </row>
    <row r="11776" spans="1:2">
      <c r="A11776" t="s">
        <v>344</v>
      </c>
      <c r="B11776" t="str">
        <f>IF(ISBLANK(VLOOKUP(A11776,Questionnaire!A:KQ,96,FALSE)),"#",VLOOKUP(A11776,Questionnaire!A:KQ,96,FALSE))</f>
        <v>#</v>
      </c>
    </row>
    <row r="11777" spans="1:2">
      <c r="A11777" t="s">
        <v>345</v>
      </c>
      <c r="B11777" t="str">
        <f>IF(ISBLANK(VLOOKUP(A11777,Questionnaire!A:KQ,96,FALSE)),"#",VLOOKUP(A11777,Questionnaire!A:KQ,96,FALSE))</f>
        <v>#</v>
      </c>
    </row>
    <row r="11778" spans="1:2">
      <c r="A11778" t="s">
        <v>348</v>
      </c>
      <c r="B11778" t="str">
        <f>IF(ISBLANK(VLOOKUP(A11778,Questionnaire!A:KQ,96,FALSE)),"#",VLOOKUP(A11778,Questionnaire!A:KQ,96,FALSE))</f>
        <v>#</v>
      </c>
    </row>
    <row r="11779" spans="1:2">
      <c r="A11779" t="s">
        <v>353</v>
      </c>
      <c r="B11779" t="str">
        <f>IF(ISBLANK(VLOOKUP(A11779,Questionnaire!A:KQ,96,FALSE)),"#",VLOOKUP(A11779,Questionnaire!A:KQ,96,FALSE))</f>
        <v>#</v>
      </c>
    </row>
    <row r="11780" spans="1:2">
      <c r="A11780" t="s">
        <v>354</v>
      </c>
      <c r="B11780" t="str">
        <f>IF(ISBLANK(VLOOKUP(A11780,Questionnaire!A:KQ,96,FALSE)),"#",VLOOKUP(A11780,Questionnaire!A:KQ,96,FALSE))</f>
        <v>#</v>
      </c>
    </row>
    <row r="11781" spans="1:2">
      <c r="A11781" t="s">
        <v>355</v>
      </c>
      <c r="B11781" t="str">
        <f>IF(ISBLANK(VLOOKUP(A11781,Questionnaire!A:KQ,96,FALSE)),"#",VLOOKUP(A11781,Questionnaire!A:KQ,96,FALSE))</f>
        <v>#</v>
      </c>
    </row>
    <row r="11782" spans="1:2">
      <c r="A11782" t="s">
        <v>356</v>
      </c>
      <c r="B11782" t="str">
        <f>IF(ISBLANK(VLOOKUP(A11782,Questionnaire!A:KQ,96,FALSE)),"#",VLOOKUP(A11782,Questionnaire!A:KQ,96,FALSE))</f>
        <v>#</v>
      </c>
    </row>
    <row r="11783" spans="1:2">
      <c r="A11783" t="s">
        <v>357</v>
      </c>
      <c r="B11783" t="str">
        <f>IF(ISBLANK(VLOOKUP(A11783,Questionnaire!A:KQ,96,FALSE)),"#",VLOOKUP(A11783,Questionnaire!A:KQ,96,FALSE))</f>
        <v>#</v>
      </c>
    </row>
    <row r="11784" spans="1:2">
      <c r="A11784" t="s">
        <v>360</v>
      </c>
      <c r="B11784" t="str">
        <f>IF(ISBLANK(VLOOKUP(A11784,Questionnaire!A:KQ,96,FALSE)),"#",VLOOKUP(A11784,Questionnaire!A:KQ,96,FALSE))</f>
        <v>#</v>
      </c>
    </row>
    <row r="11785" spans="1:2">
      <c r="A11785" t="s">
        <v>362</v>
      </c>
      <c r="B11785" t="str">
        <f>IF(ISBLANK(VLOOKUP(A11785,Questionnaire!A:KQ,96,FALSE)),"#",VLOOKUP(A11785,Questionnaire!A:KQ,96,FALSE))</f>
        <v>#</v>
      </c>
    </row>
    <row r="11786" spans="1:2">
      <c r="A11786" t="s">
        <v>363</v>
      </c>
      <c r="B11786" t="str">
        <f>IF(ISBLANK(VLOOKUP(A11786,Questionnaire!A:KQ,96,FALSE)),"#",VLOOKUP(A11786,Questionnaire!A:KQ,96,FALSE))</f>
        <v>#</v>
      </c>
    </row>
    <row r="11787" spans="1:2">
      <c r="A11787" t="s">
        <v>364</v>
      </c>
      <c r="B11787" t="str">
        <f>IF(ISBLANK(VLOOKUP(A11787,Questionnaire!A:KQ,96,FALSE)),"#",VLOOKUP(A11787,Questionnaire!A:KQ,96,FALSE))</f>
        <v>#</v>
      </c>
    </row>
    <row r="11788" spans="1:2">
      <c r="A11788" t="s">
        <v>365</v>
      </c>
      <c r="B11788" t="str">
        <f>IF(ISBLANK(VLOOKUP(A11788,Questionnaire!A:KQ,96,FALSE)),"#",VLOOKUP(A11788,Questionnaire!A:KQ,96,FALSE))</f>
        <v>#</v>
      </c>
    </row>
    <row r="11789" spans="1:2">
      <c r="A11789" t="s">
        <v>366</v>
      </c>
      <c r="B11789" t="str">
        <f>IF(ISBLANK(VLOOKUP(A11789,Questionnaire!A:KQ,96,FALSE)),"#",VLOOKUP(A11789,Questionnaire!A:KQ,96,FALSE))</f>
        <v>#</v>
      </c>
    </row>
    <row r="11790" spans="1:2">
      <c r="A11790" t="s">
        <v>371</v>
      </c>
      <c r="B11790" t="str">
        <f>IF(ISBLANK(VLOOKUP(A11790,Questionnaire!A:KQ,96,FALSE)),"#",VLOOKUP(A11790,Questionnaire!A:KQ,96,FALSE))</f>
        <v>#</v>
      </c>
    </row>
    <row r="11791" spans="1:2">
      <c r="A11791" t="s">
        <v>372</v>
      </c>
      <c r="B11791" t="str">
        <f>IF(ISBLANK(VLOOKUP(A11791,Questionnaire!A:KQ,96,FALSE)),"#",VLOOKUP(A11791,Questionnaire!A:KQ,96,FALSE))</f>
        <v>#</v>
      </c>
    </row>
    <row r="11792" spans="1:2">
      <c r="A11792" t="s">
        <v>373</v>
      </c>
      <c r="B11792" t="str">
        <f>IF(ISBLANK(VLOOKUP(A11792,Questionnaire!A:KQ,96,FALSE)),"#",VLOOKUP(A11792,Questionnaire!A:KQ,96,FALSE))</f>
        <v>#</v>
      </c>
    </row>
    <row r="11793" spans="1:2">
      <c r="A11793" t="s">
        <v>374</v>
      </c>
      <c r="B11793" t="str">
        <f>IF(ISBLANK(VLOOKUP(A11793,Questionnaire!A:KQ,96,FALSE)),"#",VLOOKUP(A11793,Questionnaire!A:KQ,96,FALSE))</f>
        <v>#</v>
      </c>
    </row>
    <row r="11794" spans="1:2">
      <c r="A11794" t="s">
        <v>377</v>
      </c>
      <c r="B11794" t="str">
        <f>IF(ISBLANK(VLOOKUP(A11794,Questionnaire!A:KQ,96,FALSE)),"#",VLOOKUP(A11794,Questionnaire!A:KQ,96,FALSE))</f>
        <v>#</v>
      </c>
    </row>
    <row r="11795" spans="1:2">
      <c r="A11795" t="s">
        <v>379</v>
      </c>
      <c r="B11795" t="str">
        <f>IF(ISBLANK(VLOOKUP(A11795,Questionnaire!A:KQ,96,FALSE)),"#",VLOOKUP(A11795,Questionnaire!A:KQ,96,FALSE))</f>
        <v>#</v>
      </c>
    </row>
    <row r="11796" spans="1:2">
      <c r="A11796" t="s">
        <v>380</v>
      </c>
      <c r="B11796" t="str">
        <f>IF(ISBLANK(VLOOKUP(A11796,Questionnaire!A:KQ,96,FALSE)),"#",VLOOKUP(A11796,Questionnaire!A:KQ,96,FALSE))</f>
        <v>#</v>
      </c>
    </row>
    <row r="11797" spans="1:2">
      <c r="A11797" t="s">
        <v>381</v>
      </c>
      <c r="B11797" t="str">
        <f>IF(ISBLANK(VLOOKUP(A11797,Questionnaire!A:KQ,96,FALSE)),"#",VLOOKUP(A11797,Questionnaire!A:KQ,96,FALSE))</f>
        <v>#</v>
      </c>
    </row>
    <row r="11798" spans="1:2">
      <c r="A11798" t="s">
        <v>382</v>
      </c>
      <c r="B11798" t="str">
        <f>IF(ISBLANK(VLOOKUP(A11798,Questionnaire!A:KQ,96,FALSE)),"#",VLOOKUP(A11798,Questionnaire!A:KQ,96,FALSE))</f>
        <v>#</v>
      </c>
    </row>
    <row r="11799" spans="1:2">
      <c r="A11799" t="s">
        <v>384</v>
      </c>
      <c r="B11799" t="str">
        <f>IF(ISBLANK(VLOOKUP(A11799,Questionnaire!A:KQ,96,FALSE)),"#",VLOOKUP(A11799,Questionnaire!A:KQ,96,FALSE))</f>
        <v>#</v>
      </c>
    </row>
    <row r="11800" spans="1:2">
      <c r="A11800" t="s">
        <v>387</v>
      </c>
      <c r="B11800" t="str">
        <f>IF(ISBLANK(VLOOKUP(A11800,Questionnaire!A:KQ,96,FALSE)),"#",VLOOKUP(A11800,Questionnaire!A:KQ,96,FALSE))</f>
        <v>#</v>
      </c>
    </row>
    <row r="11801" spans="1:2">
      <c r="A11801" t="s">
        <v>391</v>
      </c>
      <c r="B11801" t="str">
        <f>IF(ISBLANK(VLOOKUP(A11801,Questionnaire!A:KQ,96,FALSE)),"#",VLOOKUP(A11801,Questionnaire!A:KQ,96,FALSE))</f>
        <v>#</v>
      </c>
    </row>
    <row r="11802" spans="1:2">
      <c r="A11802" t="s">
        <v>393</v>
      </c>
      <c r="B11802" t="str">
        <f>IF(ISBLANK(VLOOKUP(A11802,Questionnaire!A:KQ,96,FALSE)),"#",VLOOKUP(A11802,Questionnaire!A:KQ,96,FALSE))</f>
        <v>#</v>
      </c>
    </row>
    <row r="11803" spans="1:2">
      <c r="A11803" t="s">
        <v>395</v>
      </c>
      <c r="B11803" t="str">
        <f>IF(ISBLANK(VLOOKUP(A11803,Questionnaire!A:KQ,96,FALSE)),"#",VLOOKUP(A11803,Questionnaire!A:KQ,96,FALSE))</f>
        <v>#</v>
      </c>
    </row>
    <row r="11804" spans="1:2">
      <c r="A11804" t="s">
        <v>398</v>
      </c>
      <c r="B11804" t="str">
        <f>IF(ISBLANK(VLOOKUP(A11804,Questionnaire!A:KQ,96,FALSE)),"#",VLOOKUP(A11804,Questionnaire!A:KQ,96,FALSE))</f>
        <v>#</v>
      </c>
    </row>
    <row r="11805" spans="1:2">
      <c r="A11805" t="s">
        <v>402</v>
      </c>
      <c r="B11805" t="str">
        <f>IF(ISBLANK(VLOOKUP(A11805,Questionnaire!A:KQ,96,FALSE)),"#",VLOOKUP(A11805,Questionnaire!A:KQ,96,FALSE))</f>
        <v>#</v>
      </c>
    </row>
    <row r="11806" spans="1:2">
      <c r="A11806" t="s">
        <v>405</v>
      </c>
      <c r="B11806" t="str">
        <f>IF(ISBLANK(VLOOKUP(A11806,Questionnaire!A:KQ,96,FALSE)),"#",VLOOKUP(A11806,Questionnaire!A:KQ,96,FALSE))</f>
        <v>#</v>
      </c>
    </row>
    <row r="11807" spans="1:2">
      <c r="A11807" t="s">
        <v>409</v>
      </c>
      <c r="B11807" t="str">
        <f>IF(ISBLANK(VLOOKUP(A11807,Questionnaire!A:KQ,96,FALSE)),"#",VLOOKUP(A11807,Questionnaire!A:KQ,96,FALSE))</f>
        <v>#</v>
      </c>
    </row>
    <row r="11808" spans="1:2">
      <c r="A11808" t="s">
        <v>412</v>
      </c>
      <c r="B11808" t="str">
        <f>IF(ISBLANK(VLOOKUP(A11808,Questionnaire!A:KQ,96,FALSE)),"#",VLOOKUP(A11808,Questionnaire!A:KQ,96,FALSE))</f>
        <v>#</v>
      </c>
    </row>
    <row r="11809" spans="1:2">
      <c r="A11809" t="s">
        <v>415</v>
      </c>
      <c r="B11809" t="str">
        <f>IF(ISBLANK(VLOOKUP(A11809,Questionnaire!A:KQ,96,FALSE)),"#",VLOOKUP(A11809,Questionnaire!A:KQ,96,FALSE))</f>
        <v>#</v>
      </c>
    </row>
    <row r="11810" spans="1:2">
      <c r="A11810" t="s">
        <v>418</v>
      </c>
      <c r="B11810" t="str">
        <f>IF(ISBLANK(VLOOKUP(A11810,Questionnaire!A:KQ,96,FALSE)),"#",VLOOKUP(A11810,Questionnaire!A:KQ,96,FALSE))</f>
        <v>#</v>
      </c>
    </row>
    <row r="11811" spans="1:2">
      <c r="A11811" t="s">
        <v>421</v>
      </c>
      <c r="B11811" t="str">
        <f>IF(ISBLANK(VLOOKUP(A11811,Questionnaire!A:KQ,96,FALSE)),"#",VLOOKUP(A11811,Questionnaire!A:KQ,96,FALSE))</f>
        <v>#</v>
      </c>
    </row>
    <row r="11812" spans="1:2">
      <c r="A11812" t="s">
        <v>424</v>
      </c>
      <c r="B11812" t="str">
        <f>IF(ISBLANK(VLOOKUP(A11812,Questionnaire!A:KQ,96,FALSE)),"#",VLOOKUP(A11812,Questionnaire!A:KQ,96,FALSE))</f>
        <v>#</v>
      </c>
    </row>
    <row r="11813" spans="1:2">
      <c r="A11813" t="s">
        <v>429</v>
      </c>
      <c r="B11813" t="str">
        <f>IF(ISBLANK(VLOOKUP(A11813,Questionnaire!A:KQ,96,FALSE)),"#",VLOOKUP(A11813,Questionnaire!A:KQ,96,FALSE))</f>
        <v>#</v>
      </c>
    </row>
    <row r="11814" spans="1:2">
      <c r="A11814" t="s">
        <v>432</v>
      </c>
      <c r="B11814" t="str">
        <f>IF(ISBLANK(VLOOKUP(A11814,Questionnaire!A:KQ,96,FALSE)),"#",VLOOKUP(A11814,Questionnaire!A:KQ,96,FALSE))</f>
        <v>#</v>
      </c>
    </row>
    <row r="11815" spans="1:2">
      <c r="A11815" t="s">
        <v>435</v>
      </c>
      <c r="B11815" t="str">
        <f>IF(ISBLANK(VLOOKUP(A11815,Questionnaire!A:KQ,96,FALSE)),"#",VLOOKUP(A11815,Questionnaire!A:KQ,96,FALSE))</f>
        <v>#</v>
      </c>
    </row>
    <row r="11816" spans="1:2">
      <c r="A11816" t="s">
        <v>437</v>
      </c>
      <c r="B11816" t="str">
        <f>IF(ISBLANK(VLOOKUP(A11816,Questionnaire!A:KQ,96,FALSE)),"#",VLOOKUP(A11816,Questionnaire!A:KQ,96,FALSE))</f>
        <v>#</v>
      </c>
    </row>
    <row r="11817" spans="1:2">
      <c r="A11817" t="s">
        <v>439</v>
      </c>
      <c r="B11817" t="str">
        <f>IF(ISBLANK(VLOOKUP(A11817,Questionnaire!A:KQ,96,FALSE)),"#",VLOOKUP(A11817,Questionnaire!A:KQ,96,FALSE))</f>
        <v>#</v>
      </c>
    </row>
    <row r="11818" spans="1:2">
      <c r="A11818" t="s">
        <v>442</v>
      </c>
      <c r="B11818" t="str">
        <f>IF(ISBLANK(VLOOKUP(A11818,Questionnaire!A:KQ,96,FALSE)),"#",VLOOKUP(A11818,Questionnaire!A:KQ,96,FALSE))</f>
        <v>#</v>
      </c>
    </row>
    <row r="11819" spans="1:2">
      <c r="A11819" t="s">
        <v>445</v>
      </c>
      <c r="B11819" t="str">
        <f>IF(ISBLANK(VLOOKUP(A11819,Questionnaire!A:KQ,96,FALSE)),"#",VLOOKUP(A11819,Questionnaire!A:KQ,96,FALSE))</f>
        <v>#</v>
      </c>
    </row>
    <row r="11820" spans="1:2">
      <c r="A11820" t="s">
        <v>448</v>
      </c>
      <c r="B11820" t="str">
        <f>IF(ISBLANK(VLOOKUP(A11820,Questionnaire!A:KQ,96,FALSE)),"#",VLOOKUP(A11820,Questionnaire!A:KQ,96,FALSE))</f>
        <v>#</v>
      </c>
    </row>
    <row r="11821" spans="1:2">
      <c r="A11821" t="s">
        <v>452</v>
      </c>
      <c r="B11821" t="str">
        <f>IF(ISBLANK(VLOOKUP(A11821,Questionnaire!A:KQ,96,FALSE)),"#",VLOOKUP(A11821,Questionnaire!A:KQ,96,FALSE))</f>
        <v>#</v>
      </c>
    </row>
    <row r="11822" spans="1:2">
      <c r="A11822" t="s">
        <v>455</v>
      </c>
      <c r="B11822" t="str">
        <f>IF(ISBLANK(VLOOKUP(A11822,Questionnaire!A:KQ,96,FALSE)),"#",VLOOKUP(A11822,Questionnaire!A:KQ,96,FALSE))</f>
        <v>#</v>
      </c>
    </row>
    <row r="11823" spans="1:2">
      <c r="A11823" t="s">
        <v>458</v>
      </c>
      <c r="B11823" t="str">
        <f>IF(ISBLANK(VLOOKUP(A11823,Questionnaire!A:KQ,96,FALSE)),"#",VLOOKUP(A11823,Questionnaire!A:KQ,96,FALSE))</f>
        <v>#</v>
      </c>
    </row>
    <row r="11824" spans="1:2">
      <c r="A11824" t="s">
        <v>461</v>
      </c>
      <c r="B11824" t="str">
        <f>IF(ISBLANK(VLOOKUP(A11824,Questionnaire!A:KQ,96,FALSE)),"#",VLOOKUP(A11824,Questionnaire!A:KQ,96,FALSE))</f>
        <v>#</v>
      </c>
    </row>
    <row r="11825" spans="1:3">
      <c r="A11825" t="s">
        <v>465</v>
      </c>
      <c r="B11825" t="str">
        <f>IF(ISBLANK(VLOOKUP(A11825,Questionnaire!A:KQ,96,FALSE)),"#",VLOOKUP(A11825,Questionnaire!A:KQ,96,FALSE))</f>
        <v>#</v>
      </c>
    </row>
    <row r="11826" spans="1:3">
      <c r="A11826" t="s">
        <v>467</v>
      </c>
      <c r="B11826" t="str">
        <f>IF(ISBLANK(VLOOKUP(A11826,Questionnaire!A:KQ,96,FALSE)),"#",VLOOKUP(A11826,Questionnaire!A:KQ,96,FALSE))</f>
        <v>#</v>
      </c>
    </row>
    <row r="11827" spans="1:3">
      <c r="A11827" t="s">
        <v>469</v>
      </c>
      <c r="B11827" t="str">
        <f>IF(ISBLANK(VLOOKUP(A11827,Questionnaire!A:KQ,96,FALSE)),"#",VLOOKUP(A11827,Questionnaire!A:KQ,96,FALSE))</f>
        <v>#</v>
      </c>
    </row>
    <row r="11828" spans="1:3">
      <c r="A11828" t="s">
        <v>471</v>
      </c>
      <c r="B11828" t="str">
        <f>IF(ISBLANK(VLOOKUP(A11828,Questionnaire!A:KQ,96,FALSE)),"#",VLOOKUP(A11828,Questionnaire!A:KQ,96,FALSE))</f>
        <v>#</v>
      </c>
    </row>
    <row r="11829" spans="1:3">
      <c r="A11829" t="s">
        <v>473</v>
      </c>
      <c r="B11829" t="str">
        <f>IF(ISBLANK(VLOOKUP(A11829,Questionnaire!A:KQ,96,FALSE)),"#",VLOOKUP(A11829,Questionnaire!A:KQ,96,FALSE))</f>
        <v>#</v>
      </c>
    </row>
    <row r="11830" spans="1:3">
      <c r="A11830" t="s">
        <v>475</v>
      </c>
      <c r="B11830" t="str">
        <f>IF(ISBLANK(VLOOKUP(A11830,Questionnaire!A:KQ,96,FALSE)),"#",VLOOKUP(A11830,Questionnaire!A:KQ,96,FALSE))</f>
        <v>#</v>
      </c>
    </row>
    <row r="11831" spans="1:3">
      <c r="A11831" t="s">
        <v>185</v>
      </c>
      <c r="B11831" t="str">
        <f>IF(ISBLANK(VLOOKUP(A11831,Questionnaire!A:KQ,97,FALSE)),"#",VLOOKUP(A11831,Questionnaire!A:KQ,97,FALSE))</f>
        <v>#</v>
      </c>
      <c r="C11831">
        <v>94</v>
      </c>
    </row>
    <row r="11832" spans="1:3">
      <c r="A11832" t="s">
        <v>187</v>
      </c>
      <c r="B11832" t="str">
        <f>IF(ISNA(VLOOKUP(VLOOKUP(A11832,Questionnaire!A:KQ,97,FALSE),'CORA Encoding'!D:E,2,FALSE)),"#",VLOOKUP(VLOOKUP(A11832,Questionnaire!A:KQ,97,FALSE),'CORA Encoding'!D:E,2,FALSE))</f>
        <v>#</v>
      </c>
    </row>
    <row r="11833" spans="1:3">
      <c r="A11833" t="s">
        <v>189</v>
      </c>
      <c r="B11833" t="str">
        <f>IF(ISNA(VLOOKUP(VLOOKUP(A11833,Questionnaire!A:KQ,97,FALSE),'CORA Encoding'!G:H,2,FALSE)),"#",VLOOKUP(VLOOKUP(A11833,Questionnaire!A:KQ,97,FALSE),'CORA Encoding'!G:H,2,FALSE))</f>
        <v>#</v>
      </c>
    </row>
    <row r="11834" spans="1:3">
      <c r="A11834" t="s">
        <v>191</v>
      </c>
      <c r="B11834" t="str">
        <f>IF(ISNA(VLOOKUP(VLOOKUP(A11834,Questionnaire!A:KQ,97,FALSE),'Country List'!E:F,2,FALSE)),"#",VLOOKUP(VLOOKUP(A11834,Questionnaire!A:KQ,97,FALSE),'Country List'!E:F,2,FALSE))</f>
        <v>#</v>
      </c>
    </row>
    <row r="11835" spans="1:3">
      <c r="A11835" t="s">
        <v>193</v>
      </c>
      <c r="B11835" t="str">
        <f>IF(ISNA(VLOOKUP(VLOOKUP(A11835,Questionnaire!A:KQ,97,FALSE),'Industry List'!B:C,2,FALSE)),"#",VLOOKUP(VLOOKUP(A11835,Questionnaire!A:KQ,97,FALSE),'Industry List'!B:C,2,FALSE))</f>
        <v>#</v>
      </c>
    </row>
    <row r="11836" spans="1:3">
      <c r="A11836" t="s">
        <v>197</v>
      </c>
      <c r="B11836" t="str">
        <f>IF(ISBLANK(VLOOKUP(A11836,Questionnaire!A:KQ,97,FALSE)),"#",VLOOKUP(A11836,Questionnaire!A:KQ,97,FALSE))</f>
        <v>#</v>
      </c>
    </row>
    <row r="11837" spans="1:3">
      <c r="A11837" t="s">
        <v>201</v>
      </c>
      <c r="B11837" t="str">
        <f>IF(ISBLANK(VLOOKUP(A11837,Questionnaire!A:KQ,97,FALSE)),"#",VLOOKUP(A11837,Questionnaire!A:KQ,97,FALSE))</f>
        <v>#</v>
      </c>
    </row>
    <row r="11838" spans="1:3">
      <c r="A11838" t="s">
        <v>203</v>
      </c>
      <c r="B11838" t="str">
        <f>IF(ISNA(VLOOKUP(VLOOKUP(A11838,Questionnaire!A:KQ,97,FALSE),'CORA Encoding'!J:K,2,FALSE)),"#",VLOOKUP(VLOOKUP(A11838,Questionnaire!A:KQ,97,FALSE),'CORA Encoding'!J:K,2,FALSE))</f>
        <v>#</v>
      </c>
    </row>
    <row r="11839" spans="1:3">
      <c r="A11839" t="s">
        <v>208</v>
      </c>
      <c r="B11839" t="str">
        <f>IF(ISBLANK(VLOOKUP(A11839,Questionnaire!A:KQ,97,FALSE)),"#",VLOOKUP(A11839,Questionnaire!A:KQ,97,FALSE))</f>
        <v>#</v>
      </c>
    </row>
    <row r="11840" spans="1:3">
      <c r="A11840" t="s">
        <v>213</v>
      </c>
      <c r="B11840" t="str">
        <f>IF(ISBLANK(VLOOKUP(A11840,Questionnaire!A:KQ,97,FALSE)),"#",VLOOKUP(A11840,Questionnaire!A:KQ,97,FALSE))</f>
        <v>#</v>
      </c>
    </row>
    <row r="11841" spans="1:2">
      <c r="A11841" t="s">
        <v>215</v>
      </c>
      <c r="B11841" t="str">
        <f>IF(ISBLANK(VLOOKUP(A11841,Questionnaire!A:KQ,97,FALSE)),"#",VLOOKUP(A11841,Questionnaire!A:KQ,97,FALSE))</f>
        <v>#</v>
      </c>
    </row>
    <row r="11842" spans="1:2">
      <c r="A11842" t="s">
        <v>217</v>
      </c>
      <c r="B11842" t="str">
        <f>IF(ISBLANK(VLOOKUP(A11842,Questionnaire!A:KQ,97,FALSE)),"#",VLOOKUP(A11842,Questionnaire!A:KQ,97,FALSE))</f>
        <v>#</v>
      </c>
    </row>
    <row r="11843" spans="1:2">
      <c r="A11843" t="s">
        <v>219</v>
      </c>
      <c r="B11843" t="str">
        <f>IF(ISBLANK(VLOOKUP(A11843,Questionnaire!A:KQ,97,FALSE)),"#",VLOOKUP(A11843,Questionnaire!A:KQ,97,FALSE))</f>
        <v>#</v>
      </c>
    </row>
    <row r="11844" spans="1:2">
      <c r="A11844" t="s">
        <v>221</v>
      </c>
      <c r="B11844" t="str">
        <f>IF(ISBLANK(VLOOKUP(A11844,Questionnaire!A:KQ,97,FALSE)),"#",VLOOKUP(A11844,Questionnaire!A:KQ,97,FALSE))</f>
        <v>#</v>
      </c>
    </row>
    <row r="11845" spans="1:2">
      <c r="A11845" t="s">
        <v>223</v>
      </c>
      <c r="B11845" t="str">
        <f>IF(ISBLANK(VLOOKUP(A11845,Questionnaire!A:KQ,97,FALSE)),"#",VLOOKUP(A11845,Questionnaire!A:KQ,97,FALSE))</f>
        <v>#</v>
      </c>
    </row>
    <row r="11846" spans="1:2">
      <c r="A11846" t="s">
        <v>225</v>
      </c>
      <c r="B11846" t="str">
        <f>IF(ISBLANK(VLOOKUP(A11846,Questionnaire!A:KQ,97,FALSE)),"#",VLOOKUP(A11846,Questionnaire!A:KQ,97,FALSE))</f>
        <v>#</v>
      </c>
    </row>
    <row r="11847" spans="1:2">
      <c r="A11847" t="s">
        <v>227</v>
      </c>
      <c r="B11847" t="str">
        <f>IF(ISBLANK(VLOOKUP(A11847,Questionnaire!A:KQ,97,FALSE)),"#",VLOOKUP(A11847,Questionnaire!A:KQ,97,FALSE))</f>
        <v>#</v>
      </c>
    </row>
    <row r="11848" spans="1:2">
      <c r="A11848" t="s">
        <v>229</v>
      </c>
      <c r="B11848" t="str">
        <f>IF(ISBLANK(VLOOKUP(A11848,Questionnaire!A:KQ,97,FALSE)),"#",VLOOKUP(A11848,Questionnaire!A:KQ,97,FALSE))</f>
        <v>#</v>
      </c>
    </row>
    <row r="11849" spans="1:2">
      <c r="A11849" t="s">
        <v>231</v>
      </c>
      <c r="B11849" t="str">
        <f>IF(ISBLANK(VLOOKUP(A11849,Questionnaire!A:KQ,97,FALSE)),"#",VLOOKUP(A11849,Questionnaire!A:KQ,97,FALSE))</f>
        <v>#</v>
      </c>
    </row>
    <row r="11850" spans="1:2">
      <c r="A11850" t="s">
        <v>233</v>
      </c>
      <c r="B11850" t="str">
        <f>IF(ISBLANK(VLOOKUP(A11850,Questionnaire!A:KQ,97,FALSE)),"#",VLOOKUP(A11850,Questionnaire!A:KQ,97,FALSE))</f>
        <v>#</v>
      </c>
    </row>
    <row r="11851" spans="1:2">
      <c r="A11851" t="s">
        <v>235</v>
      </c>
      <c r="B11851" t="str">
        <f>IF(ISBLANK(VLOOKUP(A11851,Questionnaire!A:KQ,97,FALSE)),"#",VLOOKUP(A11851,Questionnaire!A:KQ,97,FALSE))</f>
        <v>#</v>
      </c>
    </row>
    <row r="11852" spans="1:2">
      <c r="A11852" t="s">
        <v>237</v>
      </c>
      <c r="B11852" t="str">
        <f>IF(ISBLANK(VLOOKUP(A11852,Questionnaire!A:KQ,97,FALSE)),"#",VLOOKUP(A11852,Questionnaire!A:KQ,97,FALSE))</f>
        <v>#</v>
      </c>
    </row>
    <row r="11853" spans="1:2">
      <c r="A11853" t="s">
        <v>239</v>
      </c>
      <c r="B11853" t="str">
        <f>IF(ISBLANK(VLOOKUP(A11853,Questionnaire!A:KQ,97,FALSE)),"#",VLOOKUP(A11853,Questionnaire!A:KQ,97,FALSE))</f>
        <v>#</v>
      </c>
    </row>
    <row r="11854" spans="1:2">
      <c r="A11854" t="s">
        <v>242</v>
      </c>
      <c r="B11854" t="str">
        <f>IF(ISBLANK(VLOOKUP(A11854,Questionnaire!A:KQ,97,FALSE)),"#",VLOOKUP(A11854,Questionnaire!A:KQ,97,FALSE))</f>
        <v>#</v>
      </c>
    </row>
    <row r="11855" spans="1:2">
      <c r="A11855" t="s">
        <v>245</v>
      </c>
      <c r="B11855" t="str">
        <f>IF(ISBLANK(VLOOKUP(A11855,Questionnaire!A:KQ,97,FALSE)),"#",VLOOKUP(A11855,Questionnaire!A:KQ,97,FALSE))</f>
        <v>#</v>
      </c>
    </row>
    <row r="11856" spans="1:2">
      <c r="A11856" t="s">
        <v>247</v>
      </c>
      <c r="B11856" t="str">
        <f>IF(ISBLANK(VLOOKUP(A11856,Questionnaire!A:KQ,97,FALSE)),"#",VLOOKUP(A11856,Questionnaire!A:KQ,97,FALSE))</f>
        <v>#</v>
      </c>
    </row>
    <row r="11857" spans="1:2">
      <c r="A11857" t="s">
        <v>249</v>
      </c>
      <c r="B11857" t="str">
        <f>IF(ISBLANK(VLOOKUP(A11857,Questionnaire!A:KQ,97,FALSE)),"#",VLOOKUP(A11857,Questionnaire!A:KQ,97,FALSE))</f>
        <v>#</v>
      </c>
    </row>
    <row r="11858" spans="1:2">
      <c r="A11858" t="s">
        <v>250</v>
      </c>
      <c r="B11858" t="str">
        <f>IF(ISBLANK(VLOOKUP(A11858,Questionnaire!A:KQ,97,FALSE)),"#",VLOOKUP(A11858,Questionnaire!A:KQ,97,FALSE))</f>
        <v>#</v>
      </c>
    </row>
    <row r="11859" spans="1:2">
      <c r="A11859" t="s">
        <v>252</v>
      </c>
      <c r="B11859" t="str">
        <f>IF(ISBLANK(VLOOKUP(A11859,Questionnaire!A:KQ,97,FALSE)),"#",VLOOKUP(A11859,Questionnaire!A:KQ,97,FALSE))</f>
        <v>#</v>
      </c>
    </row>
    <row r="11860" spans="1:2">
      <c r="A11860" t="s">
        <v>255</v>
      </c>
      <c r="B11860" t="str">
        <f>IF(ISBLANK(VLOOKUP(A11860,Questionnaire!A:KQ,97,FALSE)),"#",VLOOKUP(A11860,Questionnaire!A:KQ,97,FALSE))</f>
        <v>#</v>
      </c>
    </row>
    <row r="11861" spans="1:2">
      <c r="A11861" t="s">
        <v>258</v>
      </c>
      <c r="B11861" t="str">
        <f>IF(ISNA(VLOOKUP(VLOOKUP(A11861,Questionnaire!A:KQ,97,FALSE),'CORA Encoding'!M:N,2,FALSE)),"#",VLOOKUP(VLOOKUP(A11861,Questionnaire!A:KQ,97,FALSE),'CORA Encoding'!M:N,2,FALSE))</f>
        <v>#</v>
      </c>
    </row>
    <row r="11862" spans="1:2">
      <c r="A11862" t="s">
        <v>261</v>
      </c>
      <c r="B11862" t="str">
        <f>IF(ISBLANK(VLOOKUP(A11862,Questionnaire!A:KQ,97,FALSE)),"#",VLOOKUP(A11862,Questionnaire!A:KQ,97,FALSE))</f>
        <v>#</v>
      </c>
    </row>
    <row r="11863" spans="1:2">
      <c r="A11863" t="s">
        <v>263</v>
      </c>
      <c r="B11863" t="str">
        <f>IF(ISBLANK(VLOOKUP(A11863,Questionnaire!A:KQ,97,FALSE)),"#",VLOOKUP(A11863,Questionnaire!A:KQ,97,FALSE))</f>
        <v>#</v>
      </c>
    </row>
    <row r="11864" spans="1:2">
      <c r="A11864" t="s">
        <v>265</v>
      </c>
      <c r="B11864" t="str">
        <f>IF(ISBLANK(VLOOKUP(A11864,Questionnaire!A:KQ,97,FALSE)),"#",VLOOKUP(A11864,Questionnaire!A:KQ,97,FALSE))</f>
        <v>#</v>
      </c>
    </row>
    <row r="11865" spans="1:2">
      <c r="A11865" t="s">
        <v>267</v>
      </c>
      <c r="B11865" t="str">
        <f>IF(ISBLANK(VLOOKUP(A11865,Questionnaire!A:KQ,97,FALSE)),"#",VLOOKUP(A11865,Questionnaire!A:KQ,97,FALSE))</f>
        <v>#</v>
      </c>
    </row>
    <row r="11866" spans="1:2">
      <c r="A11866" t="s">
        <v>269</v>
      </c>
      <c r="B11866" t="str">
        <f>IF(ISBLANK(VLOOKUP(A11866,Questionnaire!A:KQ,97,FALSE)),"#",VLOOKUP(A11866,Questionnaire!A:KQ,97,FALSE))</f>
        <v>#</v>
      </c>
    </row>
    <row r="11867" spans="1:2">
      <c r="A11867" t="s">
        <v>274</v>
      </c>
      <c r="B11867" t="str">
        <f>IF(ISBLANK(VLOOKUP(A11867,Questionnaire!A:KQ,97,FALSE)),"#",VLOOKUP(A11867,Questionnaire!A:KQ,97,FALSE))</f>
        <v>#</v>
      </c>
    </row>
    <row r="11868" spans="1:2">
      <c r="A11868" t="s">
        <v>276</v>
      </c>
      <c r="B11868" t="str">
        <f>IF(ISBLANK(VLOOKUP(A11868,Questionnaire!A:KQ,97,FALSE)),"#",VLOOKUP(A11868,Questionnaire!A:KQ,97,FALSE))</f>
        <v>#</v>
      </c>
    </row>
    <row r="11869" spans="1:2">
      <c r="A11869" t="s">
        <v>278</v>
      </c>
      <c r="B11869" t="str">
        <f>IF(ISBLANK(VLOOKUP(A11869,Questionnaire!A:KQ,97,FALSE)),"#",VLOOKUP(A11869,Questionnaire!A:KQ,97,FALSE))</f>
        <v>#</v>
      </c>
    </row>
    <row r="11870" spans="1:2">
      <c r="A11870" t="s">
        <v>280</v>
      </c>
      <c r="B11870" t="str">
        <f>IF(ISBLANK(VLOOKUP(A11870,Questionnaire!A:KQ,97,FALSE)),"#",VLOOKUP(A11870,Questionnaire!A:KQ,97,FALSE))</f>
        <v>#</v>
      </c>
    </row>
    <row r="11871" spans="1:2">
      <c r="A11871" t="s">
        <v>282</v>
      </c>
      <c r="B11871" t="str">
        <f>IF(ISBLANK(VLOOKUP(A11871,Questionnaire!A:KQ,97,FALSE)),"#",VLOOKUP(A11871,Questionnaire!A:KQ,97,FALSE))</f>
        <v>#</v>
      </c>
    </row>
    <row r="11872" spans="1:2">
      <c r="A11872" t="s">
        <v>286</v>
      </c>
      <c r="B11872" t="str">
        <f>IF(ISBLANK(VLOOKUP(A11872,Questionnaire!A:KQ,97,FALSE)),"#",VLOOKUP(A11872,Questionnaire!A:KQ,97,FALSE))</f>
        <v>#</v>
      </c>
    </row>
    <row r="11873" spans="1:2">
      <c r="A11873" t="s">
        <v>288</v>
      </c>
      <c r="B11873" t="str">
        <f>IF(ISBLANK(VLOOKUP(A11873,Questionnaire!A:KQ,97,FALSE)),"#",VLOOKUP(A11873,Questionnaire!A:KQ,97,FALSE))</f>
        <v>#</v>
      </c>
    </row>
    <row r="11874" spans="1:2">
      <c r="A11874" t="s">
        <v>290</v>
      </c>
      <c r="B11874" t="str">
        <f>IF(ISBLANK(VLOOKUP(A11874,Questionnaire!A:KQ,97,FALSE)),"#",VLOOKUP(A11874,Questionnaire!A:KQ,97,FALSE))</f>
        <v>#</v>
      </c>
    </row>
    <row r="11875" spans="1:2">
      <c r="A11875" t="s">
        <v>292</v>
      </c>
      <c r="B11875" t="str">
        <f>IF(ISBLANK(VLOOKUP(A11875,Questionnaire!A:KQ,97,FALSE)),"#",VLOOKUP(A11875,Questionnaire!A:KQ,97,FALSE))</f>
        <v>#</v>
      </c>
    </row>
    <row r="11876" spans="1:2">
      <c r="A11876" t="s">
        <v>294</v>
      </c>
      <c r="B11876" t="str">
        <f>IF(ISBLANK(VLOOKUP(A11876,Questionnaire!A:KQ,97,FALSE)),"#",VLOOKUP(A11876,Questionnaire!A:KQ,97,FALSE))</f>
        <v>#</v>
      </c>
    </row>
    <row r="11877" spans="1:2">
      <c r="A11877" t="s">
        <v>296</v>
      </c>
      <c r="B11877" t="str">
        <f>IF(ISBLANK(VLOOKUP(A11877,Questionnaire!A:KQ,97,FALSE)),"#",VLOOKUP(A11877,Questionnaire!A:KQ,97,FALSE))</f>
        <v>#</v>
      </c>
    </row>
    <row r="11878" spans="1:2">
      <c r="A11878" t="s">
        <v>301</v>
      </c>
      <c r="B11878" t="str">
        <f>IF(ISBLANK(VLOOKUP(A11878,Questionnaire!A:KQ,97,FALSE)),"#",VLOOKUP(A11878,Questionnaire!A:KQ,97,FALSE))</f>
        <v>#</v>
      </c>
    </row>
    <row r="11879" spans="1:2">
      <c r="A11879" t="s">
        <v>303</v>
      </c>
      <c r="B11879" t="str">
        <f>IF(ISBLANK(VLOOKUP(A11879,Questionnaire!A:KQ,97,FALSE)),"#",VLOOKUP(A11879,Questionnaire!A:KQ,97,FALSE))</f>
        <v>#</v>
      </c>
    </row>
    <row r="11880" spans="1:2">
      <c r="A11880" t="s">
        <v>305</v>
      </c>
      <c r="B11880" t="str">
        <f>IF(ISBLANK(VLOOKUP(A11880,Questionnaire!A:KQ,97,FALSE)),"#",VLOOKUP(A11880,Questionnaire!A:KQ,97,FALSE))</f>
        <v>#</v>
      </c>
    </row>
    <row r="11881" spans="1:2">
      <c r="A11881" t="s">
        <v>307</v>
      </c>
      <c r="B11881" t="str">
        <f>IF(ISBLANK(VLOOKUP(A11881,Questionnaire!A:KQ,97,FALSE)),"#",VLOOKUP(A11881,Questionnaire!A:KQ,97,FALSE))</f>
        <v>#</v>
      </c>
    </row>
    <row r="11882" spans="1:2">
      <c r="A11882" t="s">
        <v>311</v>
      </c>
      <c r="B11882" t="str">
        <f>IF(ISBLANK(VLOOKUP(A11882,Questionnaire!A:KQ,97,FALSE)),"#",VLOOKUP(A11882,Questionnaire!A:KQ,97,FALSE))</f>
        <v>#</v>
      </c>
    </row>
    <row r="11883" spans="1:2">
      <c r="A11883" t="s">
        <v>313</v>
      </c>
      <c r="B11883" t="str">
        <f>IF(ISBLANK(VLOOKUP(A11883,Questionnaire!A:KQ,97,FALSE)),"#",VLOOKUP(A11883,Questionnaire!A:KQ,97,FALSE))</f>
        <v>#</v>
      </c>
    </row>
    <row r="11884" spans="1:2">
      <c r="A11884" t="s">
        <v>314</v>
      </c>
      <c r="B11884" t="str">
        <f>IF(ISBLANK(VLOOKUP(A11884,Questionnaire!A:KQ,97,FALSE)),"#",VLOOKUP(A11884,Questionnaire!A:KQ,97,FALSE))</f>
        <v>#</v>
      </c>
    </row>
    <row r="11885" spans="1:2">
      <c r="A11885" t="s">
        <v>315</v>
      </c>
      <c r="B11885" t="str">
        <f>IF(ISBLANK(VLOOKUP(A11885,Questionnaire!A:KQ,97,FALSE)),"#",VLOOKUP(A11885,Questionnaire!A:KQ,97,FALSE))</f>
        <v>#</v>
      </c>
    </row>
    <row r="11886" spans="1:2">
      <c r="A11886" t="s">
        <v>317</v>
      </c>
      <c r="B11886" t="str">
        <f>IF(ISBLANK(VLOOKUP(A11886,Questionnaire!A:KQ,97,FALSE)),"#",VLOOKUP(A11886,Questionnaire!A:KQ,97,FALSE))</f>
        <v>#</v>
      </c>
    </row>
    <row r="11887" spans="1:2">
      <c r="A11887" t="s">
        <v>319</v>
      </c>
      <c r="B11887" t="str">
        <f>IF(ISBLANK(VLOOKUP(A11887,Questionnaire!A:KQ,97,FALSE)),"#",VLOOKUP(A11887,Questionnaire!A:KQ,97,FALSE))</f>
        <v>#</v>
      </c>
    </row>
    <row r="11888" spans="1:2">
      <c r="A11888" t="s">
        <v>322</v>
      </c>
      <c r="B11888" t="str">
        <f>IF(ISBLANK(VLOOKUP(A11888,Questionnaire!A:KQ,97,FALSE)),"#",VLOOKUP(A11888,Questionnaire!A:KQ,97,FALSE))</f>
        <v>#</v>
      </c>
    </row>
    <row r="11889" spans="1:2">
      <c r="A11889" t="s">
        <v>326</v>
      </c>
      <c r="B11889" t="str">
        <f>IF(ISBLANK(VLOOKUP(A11889,Questionnaire!A:KQ,97,FALSE)),"#",VLOOKUP(A11889,Questionnaire!A:KQ,97,FALSE))</f>
        <v>#</v>
      </c>
    </row>
    <row r="11890" spans="1:2">
      <c r="A11890" t="s">
        <v>328</v>
      </c>
      <c r="B11890" t="str">
        <f>IF(ISBLANK(VLOOKUP(A11890,Questionnaire!A:KQ,97,FALSE)),"#",VLOOKUP(A11890,Questionnaire!A:KQ,97,FALSE))</f>
        <v>#</v>
      </c>
    </row>
    <row r="11891" spans="1:2">
      <c r="A11891" t="s">
        <v>332</v>
      </c>
      <c r="B11891" t="str">
        <f>IF(ISBLANK(VLOOKUP(A11891,Questionnaire!A:KQ,97,FALSE)),"#",VLOOKUP(A11891,Questionnaire!A:KQ,97,FALSE))</f>
        <v>#</v>
      </c>
    </row>
    <row r="11892" spans="1:2">
      <c r="A11892" t="s">
        <v>333</v>
      </c>
      <c r="B11892" t="str">
        <f>IF(ISBLANK(VLOOKUP(A11892,Questionnaire!A:KQ,97,FALSE)),"#",VLOOKUP(A11892,Questionnaire!A:KQ,97,FALSE))</f>
        <v>#</v>
      </c>
    </row>
    <row r="11893" spans="1:2">
      <c r="A11893" t="s">
        <v>334</v>
      </c>
      <c r="B11893" t="str">
        <f>IF(ISBLANK(VLOOKUP(A11893,Questionnaire!A:KQ,97,FALSE)),"#",VLOOKUP(A11893,Questionnaire!A:KQ,97,FALSE))</f>
        <v>#</v>
      </c>
    </row>
    <row r="11894" spans="1:2">
      <c r="A11894" t="s">
        <v>335</v>
      </c>
      <c r="B11894" t="str">
        <f>IF(ISBLANK(VLOOKUP(A11894,Questionnaire!A:KQ,97,FALSE)),"#",VLOOKUP(A11894,Questionnaire!A:KQ,97,FALSE))</f>
        <v>#</v>
      </c>
    </row>
    <row r="11895" spans="1:2">
      <c r="A11895" t="s">
        <v>336</v>
      </c>
      <c r="B11895" t="str">
        <f>IF(ISBLANK(VLOOKUP(A11895,Questionnaire!A:KQ,97,FALSE)),"#",VLOOKUP(A11895,Questionnaire!A:KQ,97,FALSE))</f>
        <v>#</v>
      </c>
    </row>
    <row r="11896" spans="1:2">
      <c r="A11896" t="s">
        <v>337</v>
      </c>
      <c r="B11896" t="str">
        <f>IF(ISBLANK(VLOOKUP(A11896,Questionnaire!A:KQ,97,FALSE)),"#",VLOOKUP(A11896,Questionnaire!A:KQ,97,FALSE))</f>
        <v>#</v>
      </c>
    </row>
    <row r="11897" spans="1:2">
      <c r="A11897" t="s">
        <v>338</v>
      </c>
      <c r="B11897" t="str">
        <f>IF(ISBLANK(VLOOKUP(A11897,Questionnaire!A:KQ,97,FALSE)),"#",VLOOKUP(A11897,Questionnaire!A:KQ,97,FALSE))</f>
        <v>#</v>
      </c>
    </row>
    <row r="11898" spans="1:2">
      <c r="A11898" t="s">
        <v>339</v>
      </c>
      <c r="B11898" t="str">
        <f>IF(ISBLANK(VLOOKUP(A11898,Questionnaire!A:KQ,97,FALSE)),"#",VLOOKUP(A11898,Questionnaire!A:KQ,97,FALSE))</f>
        <v>#</v>
      </c>
    </row>
    <row r="11899" spans="1:2">
      <c r="A11899" t="s">
        <v>340</v>
      </c>
      <c r="B11899" t="str">
        <f>IF(ISBLANK(VLOOKUP(A11899,Questionnaire!A:KQ,97,FALSE)),"#",VLOOKUP(A11899,Questionnaire!A:KQ,97,FALSE))</f>
        <v>#</v>
      </c>
    </row>
    <row r="11900" spans="1:2">
      <c r="A11900" t="s">
        <v>341</v>
      </c>
      <c r="B11900" t="str">
        <f>IF(ISBLANK(VLOOKUP(A11900,Questionnaire!A:KQ,97,FALSE)),"#",VLOOKUP(A11900,Questionnaire!A:KQ,97,FALSE))</f>
        <v>#</v>
      </c>
    </row>
    <row r="11901" spans="1:2">
      <c r="A11901" t="s">
        <v>342</v>
      </c>
      <c r="B11901" t="str">
        <f>IF(ISBLANK(VLOOKUP(A11901,Questionnaire!A:KQ,97,FALSE)),"#",VLOOKUP(A11901,Questionnaire!A:KQ,97,FALSE))</f>
        <v>#</v>
      </c>
    </row>
    <row r="11902" spans="1:2">
      <c r="A11902" t="s">
        <v>343</v>
      </c>
      <c r="B11902" t="str">
        <f>IF(ISBLANK(VLOOKUP(A11902,Questionnaire!A:KQ,97,FALSE)),"#",VLOOKUP(A11902,Questionnaire!A:KQ,97,FALSE))</f>
        <v>#</v>
      </c>
    </row>
    <row r="11903" spans="1:2">
      <c r="A11903" t="s">
        <v>344</v>
      </c>
      <c r="B11903" t="str">
        <f>IF(ISBLANK(VLOOKUP(A11903,Questionnaire!A:KQ,97,FALSE)),"#",VLOOKUP(A11903,Questionnaire!A:KQ,97,FALSE))</f>
        <v>#</v>
      </c>
    </row>
    <row r="11904" spans="1:2">
      <c r="A11904" t="s">
        <v>345</v>
      </c>
      <c r="B11904" t="str">
        <f>IF(ISBLANK(VLOOKUP(A11904,Questionnaire!A:KQ,97,FALSE)),"#",VLOOKUP(A11904,Questionnaire!A:KQ,97,FALSE))</f>
        <v>#</v>
      </c>
    </row>
    <row r="11905" spans="1:2">
      <c r="A11905" t="s">
        <v>348</v>
      </c>
      <c r="B11905" t="str">
        <f>IF(ISBLANK(VLOOKUP(A11905,Questionnaire!A:KQ,97,FALSE)),"#",VLOOKUP(A11905,Questionnaire!A:KQ,97,FALSE))</f>
        <v>#</v>
      </c>
    </row>
    <row r="11906" spans="1:2">
      <c r="A11906" t="s">
        <v>353</v>
      </c>
      <c r="B11906" t="str">
        <f>IF(ISBLANK(VLOOKUP(A11906,Questionnaire!A:KQ,97,FALSE)),"#",VLOOKUP(A11906,Questionnaire!A:KQ,97,FALSE))</f>
        <v>#</v>
      </c>
    </row>
    <row r="11907" spans="1:2">
      <c r="A11907" t="s">
        <v>354</v>
      </c>
      <c r="B11907" t="str">
        <f>IF(ISBLANK(VLOOKUP(A11907,Questionnaire!A:KQ,97,FALSE)),"#",VLOOKUP(A11907,Questionnaire!A:KQ,97,FALSE))</f>
        <v>#</v>
      </c>
    </row>
    <row r="11908" spans="1:2">
      <c r="A11908" t="s">
        <v>355</v>
      </c>
      <c r="B11908" t="str">
        <f>IF(ISBLANK(VLOOKUP(A11908,Questionnaire!A:KQ,97,FALSE)),"#",VLOOKUP(A11908,Questionnaire!A:KQ,97,FALSE))</f>
        <v>#</v>
      </c>
    </row>
    <row r="11909" spans="1:2">
      <c r="A11909" t="s">
        <v>356</v>
      </c>
      <c r="B11909" t="str">
        <f>IF(ISBLANK(VLOOKUP(A11909,Questionnaire!A:KQ,97,FALSE)),"#",VLOOKUP(A11909,Questionnaire!A:KQ,97,FALSE))</f>
        <v>#</v>
      </c>
    </row>
    <row r="11910" spans="1:2">
      <c r="A11910" t="s">
        <v>357</v>
      </c>
      <c r="B11910" t="str">
        <f>IF(ISBLANK(VLOOKUP(A11910,Questionnaire!A:KQ,97,FALSE)),"#",VLOOKUP(A11910,Questionnaire!A:KQ,97,FALSE))</f>
        <v>#</v>
      </c>
    </row>
    <row r="11911" spans="1:2">
      <c r="A11911" t="s">
        <v>360</v>
      </c>
      <c r="B11911" t="str">
        <f>IF(ISBLANK(VLOOKUP(A11911,Questionnaire!A:KQ,97,FALSE)),"#",VLOOKUP(A11911,Questionnaire!A:KQ,97,FALSE))</f>
        <v>#</v>
      </c>
    </row>
    <row r="11912" spans="1:2">
      <c r="A11912" t="s">
        <v>362</v>
      </c>
      <c r="B11912" t="str">
        <f>IF(ISBLANK(VLOOKUP(A11912,Questionnaire!A:KQ,97,FALSE)),"#",VLOOKUP(A11912,Questionnaire!A:KQ,97,FALSE))</f>
        <v>#</v>
      </c>
    </row>
    <row r="11913" spans="1:2">
      <c r="A11913" t="s">
        <v>363</v>
      </c>
      <c r="B11913" t="str">
        <f>IF(ISBLANK(VLOOKUP(A11913,Questionnaire!A:KQ,97,FALSE)),"#",VLOOKUP(A11913,Questionnaire!A:KQ,97,FALSE))</f>
        <v>#</v>
      </c>
    </row>
    <row r="11914" spans="1:2">
      <c r="A11914" t="s">
        <v>364</v>
      </c>
      <c r="B11914" t="str">
        <f>IF(ISBLANK(VLOOKUP(A11914,Questionnaire!A:KQ,97,FALSE)),"#",VLOOKUP(A11914,Questionnaire!A:KQ,97,FALSE))</f>
        <v>#</v>
      </c>
    </row>
    <row r="11915" spans="1:2">
      <c r="A11915" t="s">
        <v>365</v>
      </c>
      <c r="B11915" t="str">
        <f>IF(ISBLANK(VLOOKUP(A11915,Questionnaire!A:KQ,97,FALSE)),"#",VLOOKUP(A11915,Questionnaire!A:KQ,97,FALSE))</f>
        <v>#</v>
      </c>
    </row>
    <row r="11916" spans="1:2">
      <c r="A11916" t="s">
        <v>366</v>
      </c>
      <c r="B11916" t="str">
        <f>IF(ISBLANK(VLOOKUP(A11916,Questionnaire!A:KQ,97,FALSE)),"#",VLOOKUP(A11916,Questionnaire!A:KQ,97,FALSE))</f>
        <v>#</v>
      </c>
    </row>
    <row r="11917" spans="1:2">
      <c r="A11917" t="s">
        <v>371</v>
      </c>
      <c r="B11917" t="str">
        <f>IF(ISBLANK(VLOOKUP(A11917,Questionnaire!A:KQ,97,FALSE)),"#",VLOOKUP(A11917,Questionnaire!A:KQ,97,FALSE))</f>
        <v>#</v>
      </c>
    </row>
    <row r="11918" spans="1:2">
      <c r="A11918" t="s">
        <v>372</v>
      </c>
      <c r="B11918" t="str">
        <f>IF(ISBLANK(VLOOKUP(A11918,Questionnaire!A:KQ,97,FALSE)),"#",VLOOKUP(A11918,Questionnaire!A:KQ,97,FALSE))</f>
        <v>#</v>
      </c>
    </row>
    <row r="11919" spans="1:2">
      <c r="A11919" t="s">
        <v>373</v>
      </c>
      <c r="B11919" t="str">
        <f>IF(ISBLANK(VLOOKUP(A11919,Questionnaire!A:KQ,97,FALSE)),"#",VLOOKUP(A11919,Questionnaire!A:KQ,97,FALSE))</f>
        <v>#</v>
      </c>
    </row>
    <row r="11920" spans="1:2">
      <c r="A11920" t="s">
        <v>374</v>
      </c>
      <c r="B11920" t="str">
        <f>IF(ISBLANK(VLOOKUP(A11920,Questionnaire!A:KQ,97,FALSE)),"#",VLOOKUP(A11920,Questionnaire!A:KQ,97,FALSE))</f>
        <v>#</v>
      </c>
    </row>
    <row r="11921" spans="1:2">
      <c r="A11921" t="s">
        <v>377</v>
      </c>
      <c r="B11921" t="str">
        <f>IF(ISBLANK(VLOOKUP(A11921,Questionnaire!A:KQ,97,FALSE)),"#",VLOOKUP(A11921,Questionnaire!A:KQ,97,FALSE))</f>
        <v>#</v>
      </c>
    </row>
    <row r="11922" spans="1:2">
      <c r="A11922" t="s">
        <v>379</v>
      </c>
      <c r="B11922" t="str">
        <f>IF(ISBLANK(VLOOKUP(A11922,Questionnaire!A:KQ,97,FALSE)),"#",VLOOKUP(A11922,Questionnaire!A:KQ,97,FALSE))</f>
        <v>#</v>
      </c>
    </row>
    <row r="11923" spans="1:2">
      <c r="A11923" t="s">
        <v>380</v>
      </c>
      <c r="B11923" t="str">
        <f>IF(ISBLANK(VLOOKUP(A11923,Questionnaire!A:KQ,97,FALSE)),"#",VLOOKUP(A11923,Questionnaire!A:KQ,97,FALSE))</f>
        <v>#</v>
      </c>
    </row>
    <row r="11924" spans="1:2">
      <c r="A11924" t="s">
        <v>381</v>
      </c>
      <c r="B11924" t="str">
        <f>IF(ISBLANK(VLOOKUP(A11924,Questionnaire!A:KQ,97,FALSE)),"#",VLOOKUP(A11924,Questionnaire!A:KQ,97,FALSE))</f>
        <v>#</v>
      </c>
    </row>
    <row r="11925" spans="1:2">
      <c r="A11925" t="s">
        <v>382</v>
      </c>
      <c r="B11925" t="str">
        <f>IF(ISBLANK(VLOOKUP(A11925,Questionnaire!A:KQ,97,FALSE)),"#",VLOOKUP(A11925,Questionnaire!A:KQ,97,FALSE))</f>
        <v>#</v>
      </c>
    </row>
    <row r="11926" spans="1:2">
      <c r="A11926" t="s">
        <v>384</v>
      </c>
      <c r="B11926" t="str">
        <f>IF(ISBLANK(VLOOKUP(A11926,Questionnaire!A:KQ,97,FALSE)),"#",VLOOKUP(A11926,Questionnaire!A:KQ,97,FALSE))</f>
        <v>#</v>
      </c>
    </row>
    <row r="11927" spans="1:2">
      <c r="A11927" t="s">
        <v>387</v>
      </c>
      <c r="B11927" t="str">
        <f>IF(ISBLANK(VLOOKUP(A11927,Questionnaire!A:KQ,97,FALSE)),"#",VLOOKUP(A11927,Questionnaire!A:KQ,97,FALSE))</f>
        <v>#</v>
      </c>
    </row>
    <row r="11928" spans="1:2">
      <c r="A11928" t="s">
        <v>391</v>
      </c>
      <c r="B11928" t="str">
        <f>IF(ISBLANK(VLOOKUP(A11928,Questionnaire!A:KQ,97,FALSE)),"#",VLOOKUP(A11928,Questionnaire!A:KQ,97,FALSE))</f>
        <v>#</v>
      </c>
    </row>
    <row r="11929" spans="1:2">
      <c r="A11929" t="s">
        <v>393</v>
      </c>
      <c r="B11929" t="str">
        <f>IF(ISBLANK(VLOOKUP(A11929,Questionnaire!A:KQ,97,FALSE)),"#",VLOOKUP(A11929,Questionnaire!A:KQ,97,FALSE))</f>
        <v>#</v>
      </c>
    </row>
    <row r="11930" spans="1:2">
      <c r="A11930" t="s">
        <v>395</v>
      </c>
      <c r="B11930" t="str">
        <f>IF(ISBLANK(VLOOKUP(A11930,Questionnaire!A:KQ,97,FALSE)),"#",VLOOKUP(A11930,Questionnaire!A:KQ,97,FALSE))</f>
        <v>#</v>
      </c>
    </row>
    <row r="11931" spans="1:2">
      <c r="A11931" t="s">
        <v>398</v>
      </c>
      <c r="B11931" t="str">
        <f>IF(ISBLANK(VLOOKUP(A11931,Questionnaire!A:KQ,97,FALSE)),"#",VLOOKUP(A11931,Questionnaire!A:KQ,97,FALSE))</f>
        <v>#</v>
      </c>
    </row>
    <row r="11932" spans="1:2">
      <c r="A11932" t="s">
        <v>402</v>
      </c>
      <c r="B11932" t="str">
        <f>IF(ISBLANK(VLOOKUP(A11932,Questionnaire!A:KQ,97,FALSE)),"#",VLOOKUP(A11932,Questionnaire!A:KQ,97,FALSE))</f>
        <v>#</v>
      </c>
    </row>
    <row r="11933" spans="1:2">
      <c r="A11933" t="s">
        <v>405</v>
      </c>
      <c r="B11933" t="str">
        <f>IF(ISBLANK(VLOOKUP(A11933,Questionnaire!A:KQ,97,FALSE)),"#",VLOOKUP(A11933,Questionnaire!A:KQ,97,FALSE))</f>
        <v>#</v>
      </c>
    </row>
    <row r="11934" spans="1:2">
      <c r="A11934" t="s">
        <v>409</v>
      </c>
      <c r="B11934" t="str">
        <f>IF(ISBLANK(VLOOKUP(A11934,Questionnaire!A:KQ,97,FALSE)),"#",VLOOKUP(A11934,Questionnaire!A:KQ,97,FALSE))</f>
        <v>#</v>
      </c>
    </row>
    <row r="11935" spans="1:2">
      <c r="A11935" t="s">
        <v>412</v>
      </c>
      <c r="B11935" t="str">
        <f>IF(ISBLANK(VLOOKUP(A11935,Questionnaire!A:KQ,97,FALSE)),"#",VLOOKUP(A11935,Questionnaire!A:KQ,97,FALSE))</f>
        <v>#</v>
      </c>
    </row>
    <row r="11936" spans="1:2">
      <c r="A11936" t="s">
        <v>415</v>
      </c>
      <c r="B11936" t="str">
        <f>IF(ISBLANK(VLOOKUP(A11936,Questionnaire!A:KQ,97,FALSE)),"#",VLOOKUP(A11936,Questionnaire!A:KQ,97,FALSE))</f>
        <v>#</v>
      </c>
    </row>
    <row r="11937" spans="1:2">
      <c r="A11937" t="s">
        <v>418</v>
      </c>
      <c r="B11937" t="str">
        <f>IF(ISBLANK(VLOOKUP(A11937,Questionnaire!A:KQ,97,FALSE)),"#",VLOOKUP(A11937,Questionnaire!A:KQ,97,FALSE))</f>
        <v>#</v>
      </c>
    </row>
    <row r="11938" spans="1:2">
      <c r="A11938" t="s">
        <v>421</v>
      </c>
      <c r="B11938" t="str">
        <f>IF(ISBLANK(VLOOKUP(A11938,Questionnaire!A:KQ,97,FALSE)),"#",VLOOKUP(A11938,Questionnaire!A:KQ,97,FALSE))</f>
        <v>#</v>
      </c>
    </row>
    <row r="11939" spans="1:2">
      <c r="A11939" t="s">
        <v>424</v>
      </c>
      <c r="B11939" t="str">
        <f>IF(ISBLANK(VLOOKUP(A11939,Questionnaire!A:KQ,97,FALSE)),"#",VLOOKUP(A11939,Questionnaire!A:KQ,97,FALSE))</f>
        <v>#</v>
      </c>
    </row>
    <row r="11940" spans="1:2">
      <c r="A11940" t="s">
        <v>429</v>
      </c>
      <c r="B11940" t="str">
        <f>IF(ISBLANK(VLOOKUP(A11940,Questionnaire!A:KQ,97,FALSE)),"#",VLOOKUP(A11940,Questionnaire!A:KQ,97,FALSE))</f>
        <v>#</v>
      </c>
    </row>
    <row r="11941" spans="1:2">
      <c r="A11941" t="s">
        <v>432</v>
      </c>
      <c r="B11941" t="str">
        <f>IF(ISBLANK(VLOOKUP(A11941,Questionnaire!A:KQ,97,FALSE)),"#",VLOOKUP(A11941,Questionnaire!A:KQ,97,FALSE))</f>
        <v>#</v>
      </c>
    </row>
    <row r="11942" spans="1:2">
      <c r="A11942" t="s">
        <v>435</v>
      </c>
      <c r="B11942" t="str">
        <f>IF(ISBLANK(VLOOKUP(A11942,Questionnaire!A:KQ,97,FALSE)),"#",VLOOKUP(A11942,Questionnaire!A:KQ,97,FALSE))</f>
        <v>#</v>
      </c>
    </row>
    <row r="11943" spans="1:2">
      <c r="A11943" t="s">
        <v>437</v>
      </c>
      <c r="B11943" t="str">
        <f>IF(ISBLANK(VLOOKUP(A11943,Questionnaire!A:KQ,97,FALSE)),"#",VLOOKUP(A11943,Questionnaire!A:KQ,97,FALSE))</f>
        <v>#</v>
      </c>
    </row>
    <row r="11944" spans="1:2">
      <c r="A11944" t="s">
        <v>439</v>
      </c>
      <c r="B11944" t="str">
        <f>IF(ISBLANK(VLOOKUP(A11944,Questionnaire!A:KQ,97,FALSE)),"#",VLOOKUP(A11944,Questionnaire!A:KQ,97,FALSE))</f>
        <v>#</v>
      </c>
    </row>
    <row r="11945" spans="1:2">
      <c r="A11945" t="s">
        <v>442</v>
      </c>
      <c r="B11945" t="str">
        <f>IF(ISBLANK(VLOOKUP(A11945,Questionnaire!A:KQ,97,FALSE)),"#",VLOOKUP(A11945,Questionnaire!A:KQ,97,FALSE))</f>
        <v>#</v>
      </c>
    </row>
    <row r="11946" spans="1:2">
      <c r="A11946" t="s">
        <v>445</v>
      </c>
      <c r="B11946" t="str">
        <f>IF(ISBLANK(VLOOKUP(A11946,Questionnaire!A:KQ,97,FALSE)),"#",VLOOKUP(A11946,Questionnaire!A:KQ,97,FALSE))</f>
        <v>#</v>
      </c>
    </row>
    <row r="11947" spans="1:2">
      <c r="A11947" t="s">
        <v>448</v>
      </c>
      <c r="B11947" t="str">
        <f>IF(ISBLANK(VLOOKUP(A11947,Questionnaire!A:KQ,97,FALSE)),"#",VLOOKUP(A11947,Questionnaire!A:KQ,97,FALSE))</f>
        <v>#</v>
      </c>
    </row>
    <row r="11948" spans="1:2">
      <c r="A11948" t="s">
        <v>452</v>
      </c>
      <c r="B11948" t="str">
        <f>IF(ISBLANK(VLOOKUP(A11948,Questionnaire!A:KQ,97,FALSE)),"#",VLOOKUP(A11948,Questionnaire!A:KQ,97,FALSE))</f>
        <v>#</v>
      </c>
    </row>
    <row r="11949" spans="1:2">
      <c r="A11949" t="s">
        <v>455</v>
      </c>
      <c r="B11949" t="str">
        <f>IF(ISBLANK(VLOOKUP(A11949,Questionnaire!A:KQ,97,FALSE)),"#",VLOOKUP(A11949,Questionnaire!A:KQ,97,FALSE))</f>
        <v>#</v>
      </c>
    </row>
    <row r="11950" spans="1:2">
      <c r="A11950" t="s">
        <v>458</v>
      </c>
      <c r="B11950" t="str">
        <f>IF(ISBLANK(VLOOKUP(A11950,Questionnaire!A:KQ,97,FALSE)),"#",VLOOKUP(A11950,Questionnaire!A:KQ,97,FALSE))</f>
        <v>#</v>
      </c>
    </row>
    <row r="11951" spans="1:2">
      <c r="A11951" t="s">
        <v>461</v>
      </c>
      <c r="B11951" t="str">
        <f>IF(ISBLANK(VLOOKUP(A11951,Questionnaire!A:KQ,97,FALSE)),"#",VLOOKUP(A11951,Questionnaire!A:KQ,97,FALSE))</f>
        <v>#</v>
      </c>
    </row>
    <row r="11952" spans="1:2">
      <c r="A11952" t="s">
        <v>465</v>
      </c>
      <c r="B11952" t="str">
        <f>IF(ISBLANK(VLOOKUP(A11952,Questionnaire!A:KQ,97,FALSE)),"#",VLOOKUP(A11952,Questionnaire!A:KQ,97,FALSE))</f>
        <v>#</v>
      </c>
    </row>
    <row r="11953" spans="1:3">
      <c r="A11953" t="s">
        <v>467</v>
      </c>
      <c r="B11953" t="str">
        <f>IF(ISBLANK(VLOOKUP(A11953,Questionnaire!A:KQ,97,FALSE)),"#",VLOOKUP(A11953,Questionnaire!A:KQ,97,FALSE))</f>
        <v>#</v>
      </c>
    </row>
    <row r="11954" spans="1:3">
      <c r="A11954" t="s">
        <v>469</v>
      </c>
      <c r="B11954" t="str">
        <f>IF(ISBLANK(VLOOKUP(A11954,Questionnaire!A:KQ,97,FALSE)),"#",VLOOKUP(A11954,Questionnaire!A:KQ,97,FALSE))</f>
        <v>#</v>
      </c>
    </row>
    <row r="11955" spans="1:3">
      <c r="A11955" t="s">
        <v>471</v>
      </c>
      <c r="B11955" t="str">
        <f>IF(ISBLANK(VLOOKUP(A11955,Questionnaire!A:KQ,97,FALSE)),"#",VLOOKUP(A11955,Questionnaire!A:KQ,97,FALSE))</f>
        <v>#</v>
      </c>
    </row>
    <row r="11956" spans="1:3">
      <c r="A11956" t="s">
        <v>473</v>
      </c>
      <c r="B11956" t="str">
        <f>IF(ISBLANK(VLOOKUP(A11956,Questionnaire!A:KQ,97,FALSE)),"#",VLOOKUP(A11956,Questionnaire!A:KQ,97,FALSE))</f>
        <v>#</v>
      </c>
    </row>
    <row r="11957" spans="1:3">
      <c r="A11957" t="s">
        <v>475</v>
      </c>
      <c r="B11957" t="str">
        <f>IF(ISBLANK(VLOOKUP(A11957,Questionnaire!A:KQ,97,FALSE)),"#",VLOOKUP(A11957,Questionnaire!A:KQ,97,FALSE))</f>
        <v>#</v>
      </c>
    </row>
    <row r="11958" spans="1:3">
      <c r="A11958" t="s">
        <v>185</v>
      </c>
      <c r="B11958" t="str">
        <f>IF(ISBLANK(VLOOKUP(A11958,Questionnaire!A:KQ,98,FALSE)),"#",VLOOKUP(A11958,Questionnaire!A:KQ,98,FALSE))</f>
        <v>#</v>
      </c>
      <c r="C11958">
        <v>95</v>
      </c>
    </row>
    <row r="11959" spans="1:3">
      <c r="A11959" t="s">
        <v>187</v>
      </c>
      <c r="B11959" t="str">
        <f>IF(ISNA(VLOOKUP(VLOOKUP(A11959,Questionnaire!A:KQ,98,FALSE),'CORA Encoding'!D:E,2,FALSE)),"#",VLOOKUP(VLOOKUP(A11959,Questionnaire!A:KQ,98,FALSE),'CORA Encoding'!D:E,2,FALSE))</f>
        <v>#</v>
      </c>
    </row>
    <row r="11960" spans="1:3">
      <c r="A11960" t="s">
        <v>189</v>
      </c>
      <c r="B11960" t="str">
        <f>IF(ISNA(VLOOKUP(VLOOKUP(A11960,Questionnaire!A:KQ,98,FALSE),'CORA Encoding'!G:H,2,FALSE)),"#",VLOOKUP(VLOOKUP(A11960,Questionnaire!A:KQ,98,FALSE),'CORA Encoding'!G:H,2,FALSE))</f>
        <v>#</v>
      </c>
    </row>
    <row r="11961" spans="1:3">
      <c r="A11961" t="s">
        <v>191</v>
      </c>
      <c r="B11961" t="str">
        <f>IF(ISNA(VLOOKUP(VLOOKUP(A11961,Questionnaire!A:KQ,98,FALSE),'Country List'!E:F,2,FALSE)),"#",VLOOKUP(VLOOKUP(A11961,Questionnaire!A:KQ,98,FALSE),'Country List'!E:F,2,FALSE))</f>
        <v>#</v>
      </c>
    </row>
    <row r="11962" spans="1:3">
      <c r="A11962" t="s">
        <v>193</v>
      </c>
      <c r="B11962" t="str">
        <f>IF(ISNA(VLOOKUP(VLOOKUP(A11962,Questionnaire!A:KQ,98,FALSE),'Industry List'!B:C,2,FALSE)),"#",VLOOKUP(VLOOKUP(A11962,Questionnaire!A:KQ,98,FALSE),'Industry List'!B:C,2,FALSE))</f>
        <v>#</v>
      </c>
    </row>
    <row r="11963" spans="1:3">
      <c r="A11963" t="s">
        <v>197</v>
      </c>
      <c r="B11963" t="str">
        <f>IF(ISBLANK(VLOOKUP(A11963,Questionnaire!A:KQ,98,FALSE)),"#",VLOOKUP(A11963,Questionnaire!A:KQ,98,FALSE))</f>
        <v>#</v>
      </c>
    </row>
    <row r="11964" spans="1:3">
      <c r="A11964" t="s">
        <v>201</v>
      </c>
      <c r="B11964" t="str">
        <f>IF(ISBLANK(VLOOKUP(A11964,Questionnaire!A:KQ,98,FALSE)),"#",VLOOKUP(A11964,Questionnaire!A:KQ,98,FALSE))</f>
        <v>#</v>
      </c>
    </row>
    <row r="11965" spans="1:3">
      <c r="A11965" t="s">
        <v>203</v>
      </c>
      <c r="B11965" t="str">
        <f>IF(ISNA(VLOOKUP(VLOOKUP(A11965,Questionnaire!A:KQ,98,FALSE),'CORA Encoding'!J:K,2,FALSE)),"#",VLOOKUP(VLOOKUP(A11965,Questionnaire!A:KQ,98,FALSE),'CORA Encoding'!J:K,2,FALSE))</f>
        <v>#</v>
      </c>
    </row>
    <row r="11966" spans="1:3">
      <c r="A11966" t="s">
        <v>208</v>
      </c>
      <c r="B11966" t="str">
        <f>IF(ISBLANK(VLOOKUP(A11966,Questionnaire!A:KQ,98,FALSE)),"#",VLOOKUP(A11966,Questionnaire!A:KQ,98,FALSE))</f>
        <v>#</v>
      </c>
    </row>
    <row r="11967" spans="1:3">
      <c r="A11967" t="s">
        <v>213</v>
      </c>
      <c r="B11967" t="str">
        <f>IF(ISBLANK(VLOOKUP(A11967,Questionnaire!A:KQ,98,FALSE)),"#",VLOOKUP(A11967,Questionnaire!A:KQ,98,FALSE))</f>
        <v>#</v>
      </c>
    </row>
    <row r="11968" spans="1:3">
      <c r="A11968" t="s">
        <v>215</v>
      </c>
      <c r="B11968" t="str">
        <f>IF(ISBLANK(VLOOKUP(A11968,Questionnaire!A:KQ,98,FALSE)),"#",VLOOKUP(A11968,Questionnaire!A:KQ,98,FALSE))</f>
        <v>#</v>
      </c>
    </row>
    <row r="11969" spans="1:2">
      <c r="A11969" t="s">
        <v>217</v>
      </c>
      <c r="B11969" t="str">
        <f>IF(ISBLANK(VLOOKUP(A11969,Questionnaire!A:KQ,98,FALSE)),"#",VLOOKUP(A11969,Questionnaire!A:KQ,98,FALSE))</f>
        <v>#</v>
      </c>
    </row>
    <row r="11970" spans="1:2">
      <c r="A11970" t="s">
        <v>219</v>
      </c>
      <c r="B11970" t="str">
        <f>IF(ISBLANK(VLOOKUP(A11970,Questionnaire!A:KQ,98,FALSE)),"#",VLOOKUP(A11970,Questionnaire!A:KQ,98,FALSE))</f>
        <v>#</v>
      </c>
    </row>
    <row r="11971" spans="1:2">
      <c r="A11971" t="s">
        <v>221</v>
      </c>
      <c r="B11971" t="str">
        <f>IF(ISBLANK(VLOOKUP(A11971,Questionnaire!A:KQ,98,FALSE)),"#",VLOOKUP(A11971,Questionnaire!A:KQ,98,FALSE))</f>
        <v>#</v>
      </c>
    </row>
    <row r="11972" spans="1:2">
      <c r="A11972" t="s">
        <v>223</v>
      </c>
      <c r="B11972" t="str">
        <f>IF(ISBLANK(VLOOKUP(A11972,Questionnaire!A:KQ,98,FALSE)),"#",VLOOKUP(A11972,Questionnaire!A:KQ,98,FALSE))</f>
        <v>#</v>
      </c>
    </row>
    <row r="11973" spans="1:2">
      <c r="A11973" t="s">
        <v>225</v>
      </c>
      <c r="B11973" t="str">
        <f>IF(ISBLANK(VLOOKUP(A11973,Questionnaire!A:KQ,98,FALSE)),"#",VLOOKUP(A11973,Questionnaire!A:KQ,98,FALSE))</f>
        <v>#</v>
      </c>
    </row>
    <row r="11974" spans="1:2">
      <c r="A11974" t="s">
        <v>227</v>
      </c>
      <c r="B11974" t="str">
        <f>IF(ISBLANK(VLOOKUP(A11974,Questionnaire!A:KQ,98,FALSE)),"#",VLOOKUP(A11974,Questionnaire!A:KQ,98,FALSE))</f>
        <v>#</v>
      </c>
    </row>
    <row r="11975" spans="1:2">
      <c r="A11975" t="s">
        <v>229</v>
      </c>
      <c r="B11975" t="str">
        <f>IF(ISBLANK(VLOOKUP(A11975,Questionnaire!A:KQ,98,FALSE)),"#",VLOOKUP(A11975,Questionnaire!A:KQ,98,FALSE))</f>
        <v>#</v>
      </c>
    </row>
    <row r="11976" spans="1:2">
      <c r="A11976" t="s">
        <v>231</v>
      </c>
      <c r="B11976" t="str">
        <f>IF(ISBLANK(VLOOKUP(A11976,Questionnaire!A:KQ,98,FALSE)),"#",VLOOKUP(A11976,Questionnaire!A:KQ,98,FALSE))</f>
        <v>#</v>
      </c>
    </row>
    <row r="11977" spans="1:2">
      <c r="A11977" t="s">
        <v>233</v>
      </c>
      <c r="B11977" t="str">
        <f>IF(ISBLANK(VLOOKUP(A11977,Questionnaire!A:KQ,98,FALSE)),"#",VLOOKUP(A11977,Questionnaire!A:KQ,98,FALSE))</f>
        <v>#</v>
      </c>
    </row>
    <row r="11978" spans="1:2">
      <c r="A11978" t="s">
        <v>235</v>
      </c>
      <c r="B11978" t="str">
        <f>IF(ISBLANK(VLOOKUP(A11978,Questionnaire!A:KQ,98,FALSE)),"#",VLOOKUP(A11978,Questionnaire!A:KQ,98,FALSE))</f>
        <v>#</v>
      </c>
    </row>
    <row r="11979" spans="1:2">
      <c r="A11979" t="s">
        <v>237</v>
      </c>
      <c r="B11979" t="str">
        <f>IF(ISBLANK(VLOOKUP(A11979,Questionnaire!A:KQ,98,FALSE)),"#",VLOOKUP(A11979,Questionnaire!A:KQ,98,FALSE))</f>
        <v>#</v>
      </c>
    </row>
    <row r="11980" spans="1:2">
      <c r="A11980" t="s">
        <v>239</v>
      </c>
      <c r="B11980" t="str">
        <f>IF(ISBLANK(VLOOKUP(A11980,Questionnaire!A:KQ,98,FALSE)),"#",VLOOKUP(A11980,Questionnaire!A:KQ,98,FALSE))</f>
        <v>#</v>
      </c>
    </row>
    <row r="11981" spans="1:2">
      <c r="A11981" t="s">
        <v>242</v>
      </c>
      <c r="B11981" t="str">
        <f>IF(ISBLANK(VLOOKUP(A11981,Questionnaire!A:KQ,98,FALSE)),"#",VLOOKUP(A11981,Questionnaire!A:KQ,98,FALSE))</f>
        <v>#</v>
      </c>
    </row>
    <row r="11982" spans="1:2">
      <c r="A11982" t="s">
        <v>245</v>
      </c>
      <c r="B11982" t="str">
        <f>IF(ISBLANK(VLOOKUP(A11982,Questionnaire!A:KQ,98,FALSE)),"#",VLOOKUP(A11982,Questionnaire!A:KQ,98,FALSE))</f>
        <v>#</v>
      </c>
    </row>
    <row r="11983" spans="1:2">
      <c r="A11983" t="s">
        <v>247</v>
      </c>
      <c r="B11983" t="str">
        <f>IF(ISBLANK(VLOOKUP(A11983,Questionnaire!A:KQ,98,FALSE)),"#",VLOOKUP(A11983,Questionnaire!A:KQ,98,FALSE))</f>
        <v>#</v>
      </c>
    </row>
    <row r="11984" spans="1:2">
      <c r="A11984" t="s">
        <v>249</v>
      </c>
      <c r="B11984" t="str">
        <f>IF(ISBLANK(VLOOKUP(A11984,Questionnaire!A:KQ,98,FALSE)),"#",VLOOKUP(A11984,Questionnaire!A:KQ,98,FALSE))</f>
        <v>#</v>
      </c>
    </row>
    <row r="11985" spans="1:2">
      <c r="A11985" t="s">
        <v>250</v>
      </c>
      <c r="B11985" t="str">
        <f>IF(ISBLANK(VLOOKUP(A11985,Questionnaire!A:KQ,98,FALSE)),"#",VLOOKUP(A11985,Questionnaire!A:KQ,98,FALSE))</f>
        <v>#</v>
      </c>
    </row>
    <row r="11986" spans="1:2">
      <c r="A11986" t="s">
        <v>252</v>
      </c>
      <c r="B11986" t="str">
        <f>IF(ISBLANK(VLOOKUP(A11986,Questionnaire!A:KQ,98,FALSE)),"#",VLOOKUP(A11986,Questionnaire!A:KQ,98,FALSE))</f>
        <v>#</v>
      </c>
    </row>
    <row r="11987" spans="1:2">
      <c r="A11987" t="s">
        <v>255</v>
      </c>
      <c r="B11987" t="str">
        <f>IF(ISBLANK(VLOOKUP(A11987,Questionnaire!A:KQ,98,FALSE)),"#",VLOOKUP(A11987,Questionnaire!A:KQ,98,FALSE))</f>
        <v>#</v>
      </c>
    </row>
    <row r="11988" spans="1:2">
      <c r="A11988" t="s">
        <v>258</v>
      </c>
      <c r="B11988" t="str">
        <f>IF(ISNA(VLOOKUP(VLOOKUP(A11988,Questionnaire!A:KQ,98,FALSE),'CORA Encoding'!M:N,2,FALSE)),"#",VLOOKUP(VLOOKUP(A11988,Questionnaire!A:KQ,98,FALSE),'CORA Encoding'!M:N,2,FALSE))</f>
        <v>#</v>
      </c>
    </row>
    <row r="11989" spans="1:2">
      <c r="A11989" t="s">
        <v>261</v>
      </c>
      <c r="B11989" t="str">
        <f>IF(ISBLANK(VLOOKUP(A11989,Questionnaire!A:KQ,98,FALSE)),"#",VLOOKUP(A11989,Questionnaire!A:KQ,98,FALSE))</f>
        <v>#</v>
      </c>
    </row>
    <row r="11990" spans="1:2">
      <c r="A11990" t="s">
        <v>263</v>
      </c>
      <c r="B11990" t="str">
        <f>IF(ISBLANK(VLOOKUP(A11990,Questionnaire!A:KQ,98,FALSE)),"#",VLOOKUP(A11990,Questionnaire!A:KQ,98,FALSE))</f>
        <v>#</v>
      </c>
    </row>
    <row r="11991" spans="1:2">
      <c r="A11991" t="s">
        <v>265</v>
      </c>
      <c r="B11991" t="str">
        <f>IF(ISBLANK(VLOOKUP(A11991,Questionnaire!A:KQ,98,FALSE)),"#",VLOOKUP(A11991,Questionnaire!A:KQ,98,FALSE))</f>
        <v>#</v>
      </c>
    </row>
    <row r="11992" spans="1:2">
      <c r="A11992" t="s">
        <v>267</v>
      </c>
      <c r="B11992" t="str">
        <f>IF(ISBLANK(VLOOKUP(A11992,Questionnaire!A:KQ,98,FALSE)),"#",VLOOKUP(A11992,Questionnaire!A:KQ,98,FALSE))</f>
        <v>#</v>
      </c>
    </row>
    <row r="11993" spans="1:2">
      <c r="A11993" t="s">
        <v>269</v>
      </c>
      <c r="B11993" t="str">
        <f>IF(ISBLANK(VLOOKUP(A11993,Questionnaire!A:KQ,98,FALSE)),"#",VLOOKUP(A11993,Questionnaire!A:KQ,98,FALSE))</f>
        <v>#</v>
      </c>
    </row>
    <row r="11994" spans="1:2">
      <c r="A11994" t="s">
        <v>274</v>
      </c>
      <c r="B11994" t="str">
        <f>IF(ISBLANK(VLOOKUP(A11994,Questionnaire!A:KQ,98,FALSE)),"#",VLOOKUP(A11994,Questionnaire!A:KQ,98,FALSE))</f>
        <v>#</v>
      </c>
    </row>
    <row r="11995" spans="1:2">
      <c r="A11995" t="s">
        <v>276</v>
      </c>
      <c r="B11995" t="str">
        <f>IF(ISBLANK(VLOOKUP(A11995,Questionnaire!A:KQ,98,FALSE)),"#",VLOOKUP(A11995,Questionnaire!A:KQ,98,FALSE))</f>
        <v>#</v>
      </c>
    </row>
    <row r="11996" spans="1:2">
      <c r="A11996" t="s">
        <v>278</v>
      </c>
      <c r="B11996" t="str">
        <f>IF(ISBLANK(VLOOKUP(A11996,Questionnaire!A:KQ,98,FALSE)),"#",VLOOKUP(A11996,Questionnaire!A:KQ,98,FALSE))</f>
        <v>#</v>
      </c>
    </row>
    <row r="11997" spans="1:2">
      <c r="A11997" t="s">
        <v>280</v>
      </c>
      <c r="B11997" t="str">
        <f>IF(ISBLANK(VLOOKUP(A11997,Questionnaire!A:KQ,98,FALSE)),"#",VLOOKUP(A11997,Questionnaire!A:KQ,98,FALSE))</f>
        <v>#</v>
      </c>
    </row>
    <row r="11998" spans="1:2">
      <c r="A11998" t="s">
        <v>282</v>
      </c>
      <c r="B11998" t="str">
        <f>IF(ISBLANK(VLOOKUP(A11998,Questionnaire!A:KQ,98,FALSE)),"#",VLOOKUP(A11998,Questionnaire!A:KQ,98,FALSE))</f>
        <v>#</v>
      </c>
    </row>
    <row r="11999" spans="1:2">
      <c r="A11999" t="s">
        <v>286</v>
      </c>
      <c r="B11999" t="str">
        <f>IF(ISBLANK(VLOOKUP(A11999,Questionnaire!A:KQ,98,FALSE)),"#",VLOOKUP(A11999,Questionnaire!A:KQ,98,FALSE))</f>
        <v>#</v>
      </c>
    </row>
    <row r="12000" spans="1:2">
      <c r="A12000" t="s">
        <v>288</v>
      </c>
      <c r="B12000" t="str">
        <f>IF(ISBLANK(VLOOKUP(A12000,Questionnaire!A:KQ,98,FALSE)),"#",VLOOKUP(A12000,Questionnaire!A:KQ,98,FALSE))</f>
        <v>#</v>
      </c>
    </row>
    <row r="12001" spans="1:2">
      <c r="A12001" t="s">
        <v>290</v>
      </c>
      <c r="B12001" t="str">
        <f>IF(ISBLANK(VLOOKUP(A12001,Questionnaire!A:KQ,98,FALSE)),"#",VLOOKUP(A12001,Questionnaire!A:KQ,98,FALSE))</f>
        <v>#</v>
      </c>
    </row>
    <row r="12002" spans="1:2">
      <c r="A12002" t="s">
        <v>292</v>
      </c>
      <c r="B12002" t="str">
        <f>IF(ISBLANK(VLOOKUP(A12002,Questionnaire!A:KQ,98,FALSE)),"#",VLOOKUP(A12002,Questionnaire!A:KQ,98,FALSE))</f>
        <v>#</v>
      </c>
    </row>
    <row r="12003" spans="1:2">
      <c r="A12003" t="s">
        <v>294</v>
      </c>
      <c r="B12003" t="str">
        <f>IF(ISBLANK(VLOOKUP(A12003,Questionnaire!A:KQ,98,FALSE)),"#",VLOOKUP(A12003,Questionnaire!A:KQ,98,FALSE))</f>
        <v>#</v>
      </c>
    </row>
    <row r="12004" spans="1:2">
      <c r="A12004" t="s">
        <v>296</v>
      </c>
      <c r="B12004" t="str">
        <f>IF(ISBLANK(VLOOKUP(A12004,Questionnaire!A:KQ,98,FALSE)),"#",VLOOKUP(A12004,Questionnaire!A:KQ,98,FALSE))</f>
        <v>#</v>
      </c>
    </row>
    <row r="12005" spans="1:2">
      <c r="A12005" t="s">
        <v>301</v>
      </c>
      <c r="B12005" t="str">
        <f>IF(ISBLANK(VLOOKUP(A12005,Questionnaire!A:KQ,98,FALSE)),"#",VLOOKUP(A12005,Questionnaire!A:KQ,98,FALSE))</f>
        <v>#</v>
      </c>
    </row>
    <row r="12006" spans="1:2">
      <c r="A12006" t="s">
        <v>303</v>
      </c>
      <c r="B12006" t="str">
        <f>IF(ISBLANK(VLOOKUP(A12006,Questionnaire!A:KQ,98,FALSE)),"#",VLOOKUP(A12006,Questionnaire!A:KQ,98,FALSE))</f>
        <v>#</v>
      </c>
    </row>
    <row r="12007" spans="1:2">
      <c r="A12007" t="s">
        <v>305</v>
      </c>
      <c r="B12007" t="str">
        <f>IF(ISBLANK(VLOOKUP(A12007,Questionnaire!A:KQ,98,FALSE)),"#",VLOOKUP(A12007,Questionnaire!A:KQ,98,FALSE))</f>
        <v>#</v>
      </c>
    </row>
    <row r="12008" spans="1:2">
      <c r="A12008" t="s">
        <v>307</v>
      </c>
      <c r="B12008" t="str">
        <f>IF(ISBLANK(VLOOKUP(A12008,Questionnaire!A:KQ,98,FALSE)),"#",VLOOKUP(A12008,Questionnaire!A:KQ,98,FALSE))</f>
        <v>#</v>
      </c>
    </row>
    <row r="12009" spans="1:2">
      <c r="A12009" t="s">
        <v>311</v>
      </c>
      <c r="B12009" t="str">
        <f>IF(ISBLANK(VLOOKUP(A12009,Questionnaire!A:KQ,98,FALSE)),"#",VLOOKUP(A12009,Questionnaire!A:KQ,98,FALSE))</f>
        <v>#</v>
      </c>
    </row>
    <row r="12010" spans="1:2">
      <c r="A12010" t="s">
        <v>313</v>
      </c>
      <c r="B12010" t="str">
        <f>IF(ISBLANK(VLOOKUP(A12010,Questionnaire!A:KQ,98,FALSE)),"#",VLOOKUP(A12010,Questionnaire!A:KQ,98,FALSE))</f>
        <v>#</v>
      </c>
    </row>
    <row r="12011" spans="1:2">
      <c r="A12011" t="s">
        <v>314</v>
      </c>
      <c r="B12011" t="str">
        <f>IF(ISBLANK(VLOOKUP(A12011,Questionnaire!A:KQ,98,FALSE)),"#",VLOOKUP(A12011,Questionnaire!A:KQ,98,FALSE))</f>
        <v>#</v>
      </c>
    </row>
    <row r="12012" spans="1:2">
      <c r="A12012" t="s">
        <v>315</v>
      </c>
      <c r="B12012" t="str">
        <f>IF(ISBLANK(VLOOKUP(A12012,Questionnaire!A:KQ,98,FALSE)),"#",VLOOKUP(A12012,Questionnaire!A:KQ,98,FALSE))</f>
        <v>#</v>
      </c>
    </row>
    <row r="12013" spans="1:2">
      <c r="A12013" t="s">
        <v>317</v>
      </c>
      <c r="B12013" t="str">
        <f>IF(ISBLANK(VLOOKUP(A12013,Questionnaire!A:KQ,98,FALSE)),"#",VLOOKUP(A12013,Questionnaire!A:KQ,98,FALSE))</f>
        <v>#</v>
      </c>
    </row>
    <row r="12014" spans="1:2">
      <c r="A12014" t="s">
        <v>319</v>
      </c>
      <c r="B12014" t="str">
        <f>IF(ISBLANK(VLOOKUP(A12014,Questionnaire!A:KQ,98,FALSE)),"#",VLOOKUP(A12014,Questionnaire!A:KQ,98,FALSE))</f>
        <v>#</v>
      </c>
    </row>
    <row r="12015" spans="1:2">
      <c r="A12015" t="s">
        <v>322</v>
      </c>
      <c r="B12015" t="str">
        <f>IF(ISBLANK(VLOOKUP(A12015,Questionnaire!A:KQ,98,FALSE)),"#",VLOOKUP(A12015,Questionnaire!A:KQ,98,FALSE))</f>
        <v>#</v>
      </c>
    </row>
    <row r="12016" spans="1:2">
      <c r="A12016" t="s">
        <v>326</v>
      </c>
      <c r="B12016" t="str">
        <f>IF(ISBLANK(VLOOKUP(A12016,Questionnaire!A:KQ,98,FALSE)),"#",VLOOKUP(A12016,Questionnaire!A:KQ,98,FALSE))</f>
        <v>#</v>
      </c>
    </row>
    <row r="12017" spans="1:2">
      <c r="A12017" t="s">
        <v>328</v>
      </c>
      <c r="B12017" t="str">
        <f>IF(ISBLANK(VLOOKUP(A12017,Questionnaire!A:KQ,98,FALSE)),"#",VLOOKUP(A12017,Questionnaire!A:KQ,98,FALSE))</f>
        <v>#</v>
      </c>
    </row>
    <row r="12018" spans="1:2">
      <c r="A12018" t="s">
        <v>332</v>
      </c>
      <c r="B12018" t="str">
        <f>IF(ISBLANK(VLOOKUP(A12018,Questionnaire!A:KQ,98,FALSE)),"#",VLOOKUP(A12018,Questionnaire!A:KQ,98,FALSE))</f>
        <v>#</v>
      </c>
    </row>
    <row r="12019" spans="1:2">
      <c r="A12019" t="s">
        <v>333</v>
      </c>
      <c r="B12019" t="str">
        <f>IF(ISBLANK(VLOOKUP(A12019,Questionnaire!A:KQ,98,FALSE)),"#",VLOOKUP(A12019,Questionnaire!A:KQ,98,FALSE))</f>
        <v>#</v>
      </c>
    </row>
    <row r="12020" spans="1:2">
      <c r="A12020" t="s">
        <v>334</v>
      </c>
      <c r="B12020" t="str">
        <f>IF(ISBLANK(VLOOKUP(A12020,Questionnaire!A:KQ,98,FALSE)),"#",VLOOKUP(A12020,Questionnaire!A:KQ,98,FALSE))</f>
        <v>#</v>
      </c>
    </row>
    <row r="12021" spans="1:2">
      <c r="A12021" t="s">
        <v>335</v>
      </c>
      <c r="B12021" t="str">
        <f>IF(ISBLANK(VLOOKUP(A12021,Questionnaire!A:KQ,98,FALSE)),"#",VLOOKUP(A12021,Questionnaire!A:KQ,98,FALSE))</f>
        <v>#</v>
      </c>
    </row>
    <row r="12022" spans="1:2">
      <c r="A12022" t="s">
        <v>336</v>
      </c>
      <c r="B12022" t="str">
        <f>IF(ISBLANK(VLOOKUP(A12022,Questionnaire!A:KQ,98,FALSE)),"#",VLOOKUP(A12022,Questionnaire!A:KQ,98,FALSE))</f>
        <v>#</v>
      </c>
    </row>
    <row r="12023" spans="1:2">
      <c r="A12023" t="s">
        <v>337</v>
      </c>
      <c r="B12023" t="str">
        <f>IF(ISBLANK(VLOOKUP(A12023,Questionnaire!A:KQ,98,FALSE)),"#",VLOOKUP(A12023,Questionnaire!A:KQ,98,FALSE))</f>
        <v>#</v>
      </c>
    </row>
    <row r="12024" spans="1:2">
      <c r="A12024" t="s">
        <v>338</v>
      </c>
      <c r="B12024" t="str">
        <f>IF(ISBLANK(VLOOKUP(A12024,Questionnaire!A:KQ,98,FALSE)),"#",VLOOKUP(A12024,Questionnaire!A:KQ,98,FALSE))</f>
        <v>#</v>
      </c>
    </row>
    <row r="12025" spans="1:2">
      <c r="A12025" t="s">
        <v>339</v>
      </c>
      <c r="B12025" t="str">
        <f>IF(ISBLANK(VLOOKUP(A12025,Questionnaire!A:KQ,98,FALSE)),"#",VLOOKUP(A12025,Questionnaire!A:KQ,98,FALSE))</f>
        <v>#</v>
      </c>
    </row>
    <row r="12026" spans="1:2">
      <c r="A12026" t="s">
        <v>340</v>
      </c>
      <c r="B12026" t="str">
        <f>IF(ISBLANK(VLOOKUP(A12026,Questionnaire!A:KQ,98,FALSE)),"#",VLOOKUP(A12026,Questionnaire!A:KQ,98,FALSE))</f>
        <v>#</v>
      </c>
    </row>
    <row r="12027" spans="1:2">
      <c r="A12027" t="s">
        <v>341</v>
      </c>
      <c r="B12027" t="str">
        <f>IF(ISBLANK(VLOOKUP(A12027,Questionnaire!A:KQ,98,FALSE)),"#",VLOOKUP(A12027,Questionnaire!A:KQ,98,FALSE))</f>
        <v>#</v>
      </c>
    </row>
    <row r="12028" spans="1:2">
      <c r="A12028" t="s">
        <v>342</v>
      </c>
      <c r="B12028" t="str">
        <f>IF(ISBLANK(VLOOKUP(A12028,Questionnaire!A:KQ,98,FALSE)),"#",VLOOKUP(A12028,Questionnaire!A:KQ,98,FALSE))</f>
        <v>#</v>
      </c>
    </row>
    <row r="12029" spans="1:2">
      <c r="A12029" t="s">
        <v>343</v>
      </c>
      <c r="B12029" t="str">
        <f>IF(ISBLANK(VLOOKUP(A12029,Questionnaire!A:KQ,98,FALSE)),"#",VLOOKUP(A12029,Questionnaire!A:KQ,98,FALSE))</f>
        <v>#</v>
      </c>
    </row>
    <row r="12030" spans="1:2">
      <c r="A12030" t="s">
        <v>344</v>
      </c>
      <c r="B12030" t="str">
        <f>IF(ISBLANK(VLOOKUP(A12030,Questionnaire!A:KQ,98,FALSE)),"#",VLOOKUP(A12030,Questionnaire!A:KQ,98,FALSE))</f>
        <v>#</v>
      </c>
    </row>
    <row r="12031" spans="1:2">
      <c r="A12031" t="s">
        <v>345</v>
      </c>
      <c r="B12031" t="str">
        <f>IF(ISBLANK(VLOOKUP(A12031,Questionnaire!A:KQ,98,FALSE)),"#",VLOOKUP(A12031,Questionnaire!A:KQ,98,FALSE))</f>
        <v>#</v>
      </c>
    </row>
    <row r="12032" spans="1:2">
      <c r="A12032" t="s">
        <v>348</v>
      </c>
      <c r="B12032" t="str">
        <f>IF(ISBLANK(VLOOKUP(A12032,Questionnaire!A:KQ,98,FALSE)),"#",VLOOKUP(A12032,Questionnaire!A:KQ,98,FALSE))</f>
        <v>#</v>
      </c>
    </row>
    <row r="12033" spans="1:2">
      <c r="A12033" t="s">
        <v>353</v>
      </c>
      <c r="B12033" t="str">
        <f>IF(ISBLANK(VLOOKUP(A12033,Questionnaire!A:KQ,98,FALSE)),"#",VLOOKUP(A12033,Questionnaire!A:KQ,98,FALSE))</f>
        <v>#</v>
      </c>
    </row>
    <row r="12034" spans="1:2">
      <c r="A12034" t="s">
        <v>354</v>
      </c>
      <c r="B12034" t="str">
        <f>IF(ISBLANK(VLOOKUP(A12034,Questionnaire!A:KQ,98,FALSE)),"#",VLOOKUP(A12034,Questionnaire!A:KQ,98,FALSE))</f>
        <v>#</v>
      </c>
    </row>
    <row r="12035" spans="1:2">
      <c r="A12035" t="s">
        <v>355</v>
      </c>
      <c r="B12035" t="str">
        <f>IF(ISBLANK(VLOOKUP(A12035,Questionnaire!A:KQ,98,FALSE)),"#",VLOOKUP(A12035,Questionnaire!A:KQ,98,FALSE))</f>
        <v>#</v>
      </c>
    </row>
    <row r="12036" spans="1:2">
      <c r="A12036" t="s">
        <v>356</v>
      </c>
      <c r="B12036" t="str">
        <f>IF(ISBLANK(VLOOKUP(A12036,Questionnaire!A:KQ,98,FALSE)),"#",VLOOKUP(A12036,Questionnaire!A:KQ,98,FALSE))</f>
        <v>#</v>
      </c>
    </row>
    <row r="12037" spans="1:2">
      <c r="A12037" t="s">
        <v>357</v>
      </c>
      <c r="B12037" t="str">
        <f>IF(ISBLANK(VLOOKUP(A12037,Questionnaire!A:KQ,98,FALSE)),"#",VLOOKUP(A12037,Questionnaire!A:KQ,98,FALSE))</f>
        <v>#</v>
      </c>
    </row>
    <row r="12038" spans="1:2">
      <c r="A12038" t="s">
        <v>360</v>
      </c>
      <c r="B12038" t="str">
        <f>IF(ISBLANK(VLOOKUP(A12038,Questionnaire!A:KQ,98,FALSE)),"#",VLOOKUP(A12038,Questionnaire!A:KQ,98,FALSE))</f>
        <v>#</v>
      </c>
    </row>
    <row r="12039" spans="1:2">
      <c r="A12039" t="s">
        <v>362</v>
      </c>
      <c r="B12039" t="str">
        <f>IF(ISBLANK(VLOOKUP(A12039,Questionnaire!A:KQ,98,FALSE)),"#",VLOOKUP(A12039,Questionnaire!A:KQ,98,FALSE))</f>
        <v>#</v>
      </c>
    </row>
    <row r="12040" spans="1:2">
      <c r="A12040" t="s">
        <v>363</v>
      </c>
      <c r="B12040" t="str">
        <f>IF(ISBLANK(VLOOKUP(A12040,Questionnaire!A:KQ,98,FALSE)),"#",VLOOKUP(A12040,Questionnaire!A:KQ,98,FALSE))</f>
        <v>#</v>
      </c>
    </row>
    <row r="12041" spans="1:2">
      <c r="A12041" t="s">
        <v>364</v>
      </c>
      <c r="B12041" t="str">
        <f>IF(ISBLANK(VLOOKUP(A12041,Questionnaire!A:KQ,98,FALSE)),"#",VLOOKUP(A12041,Questionnaire!A:KQ,98,FALSE))</f>
        <v>#</v>
      </c>
    </row>
    <row r="12042" spans="1:2">
      <c r="A12042" t="s">
        <v>365</v>
      </c>
      <c r="B12042" t="str">
        <f>IF(ISBLANK(VLOOKUP(A12042,Questionnaire!A:KQ,98,FALSE)),"#",VLOOKUP(A12042,Questionnaire!A:KQ,98,FALSE))</f>
        <v>#</v>
      </c>
    </row>
    <row r="12043" spans="1:2">
      <c r="A12043" t="s">
        <v>366</v>
      </c>
      <c r="B12043" t="str">
        <f>IF(ISBLANK(VLOOKUP(A12043,Questionnaire!A:KQ,98,FALSE)),"#",VLOOKUP(A12043,Questionnaire!A:KQ,98,FALSE))</f>
        <v>#</v>
      </c>
    </row>
    <row r="12044" spans="1:2">
      <c r="A12044" t="s">
        <v>371</v>
      </c>
      <c r="B12044" t="str">
        <f>IF(ISBLANK(VLOOKUP(A12044,Questionnaire!A:KQ,98,FALSE)),"#",VLOOKUP(A12044,Questionnaire!A:KQ,98,FALSE))</f>
        <v>#</v>
      </c>
    </row>
    <row r="12045" spans="1:2">
      <c r="A12045" t="s">
        <v>372</v>
      </c>
      <c r="B12045" t="str">
        <f>IF(ISBLANK(VLOOKUP(A12045,Questionnaire!A:KQ,98,FALSE)),"#",VLOOKUP(A12045,Questionnaire!A:KQ,98,FALSE))</f>
        <v>#</v>
      </c>
    </row>
    <row r="12046" spans="1:2">
      <c r="A12046" t="s">
        <v>373</v>
      </c>
      <c r="B12046" t="str">
        <f>IF(ISBLANK(VLOOKUP(A12046,Questionnaire!A:KQ,98,FALSE)),"#",VLOOKUP(A12046,Questionnaire!A:KQ,98,FALSE))</f>
        <v>#</v>
      </c>
    </row>
    <row r="12047" spans="1:2">
      <c r="A12047" t="s">
        <v>374</v>
      </c>
      <c r="B12047" t="str">
        <f>IF(ISBLANK(VLOOKUP(A12047,Questionnaire!A:KQ,98,FALSE)),"#",VLOOKUP(A12047,Questionnaire!A:KQ,98,FALSE))</f>
        <v>#</v>
      </c>
    </row>
    <row r="12048" spans="1:2">
      <c r="A12048" t="s">
        <v>377</v>
      </c>
      <c r="B12048" t="str">
        <f>IF(ISBLANK(VLOOKUP(A12048,Questionnaire!A:KQ,98,FALSE)),"#",VLOOKUP(A12048,Questionnaire!A:KQ,98,FALSE))</f>
        <v>#</v>
      </c>
    </row>
    <row r="12049" spans="1:2">
      <c r="A12049" t="s">
        <v>379</v>
      </c>
      <c r="B12049" t="str">
        <f>IF(ISBLANK(VLOOKUP(A12049,Questionnaire!A:KQ,98,FALSE)),"#",VLOOKUP(A12049,Questionnaire!A:KQ,98,FALSE))</f>
        <v>#</v>
      </c>
    </row>
    <row r="12050" spans="1:2">
      <c r="A12050" t="s">
        <v>380</v>
      </c>
      <c r="B12050" t="str">
        <f>IF(ISBLANK(VLOOKUP(A12050,Questionnaire!A:KQ,98,FALSE)),"#",VLOOKUP(A12050,Questionnaire!A:KQ,98,FALSE))</f>
        <v>#</v>
      </c>
    </row>
    <row r="12051" spans="1:2">
      <c r="A12051" t="s">
        <v>381</v>
      </c>
      <c r="B12051" t="str">
        <f>IF(ISBLANK(VLOOKUP(A12051,Questionnaire!A:KQ,98,FALSE)),"#",VLOOKUP(A12051,Questionnaire!A:KQ,98,FALSE))</f>
        <v>#</v>
      </c>
    </row>
    <row r="12052" spans="1:2">
      <c r="A12052" t="s">
        <v>382</v>
      </c>
      <c r="B12052" t="str">
        <f>IF(ISBLANK(VLOOKUP(A12052,Questionnaire!A:KQ,98,FALSE)),"#",VLOOKUP(A12052,Questionnaire!A:KQ,98,FALSE))</f>
        <v>#</v>
      </c>
    </row>
    <row r="12053" spans="1:2">
      <c r="A12053" t="s">
        <v>384</v>
      </c>
      <c r="B12053" t="str">
        <f>IF(ISBLANK(VLOOKUP(A12053,Questionnaire!A:KQ,98,FALSE)),"#",VLOOKUP(A12053,Questionnaire!A:KQ,98,FALSE))</f>
        <v>#</v>
      </c>
    </row>
    <row r="12054" spans="1:2">
      <c r="A12054" t="s">
        <v>387</v>
      </c>
      <c r="B12054" t="str">
        <f>IF(ISBLANK(VLOOKUP(A12054,Questionnaire!A:KQ,98,FALSE)),"#",VLOOKUP(A12054,Questionnaire!A:KQ,98,FALSE))</f>
        <v>#</v>
      </c>
    </row>
    <row r="12055" spans="1:2">
      <c r="A12055" t="s">
        <v>391</v>
      </c>
      <c r="B12055" t="str">
        <f>IF(ISBLANK(VLOOKUP(A12055,Questionnaire!A:KQ,98,FALSE)),"#",VLOOKUP(A12055,Questionnaire!A:KQ,98,FALSE))</f>
        <v>#</v>
      </c>
    </row>
    <row r="12056" spans="1:2">
      <c r="A12056" t="s">
        <v>393</v>
      </c>
      <c r="B12056" t="str">
        <f>IF(ISBLANK(VLOOKUP(A12056,Questionnaire!A:KQ,98,FALSE)),"#",VLOOKUP(A12056,Questionnaire!A:KQ,98,FALSE))</f>
        <v>#</v>
      </c>
    </row>
    <row r="12057" spans="1:2">
      <c r="A12057" t="s">
        <v>395</v>
      </c>
      <c r="B12057" t="str">
        <f>IF(ISBLANK(VLOOKUP(A12057,Questionnaire!A:KQ,98,FALSE)),"#",VLOOKUP(A12057,Questionnaire!A:KQ,98,FALSE))</f>
        <v>#</v>
      </c>
    </row>
    <row r="12058" spans="1:2">
      <c r="A12058" t="s">
        <v>398</v>
      </c>
      <c r="B12058" t="str">
        <f>IF(ISBLANK(VLOOKUP(A12058,Questionnaire!A:KQ,98,FALSE)),"#",VLOOKUP(A12058,Questionnaire!A:KQ,98,FALSE))</f>
        <v>#</v>
      </c>
    </row>
    <row r="12059" spans="1:2">
      <c r="A12059" t="s">
        <v>402</v>
      </c>
      <c r="B12059" t="str">
        <f>IF(ISBLANK(VLOOKUP(A12059,Questionnaire!A:KQ,98,FALSE)),"#",VLOOKUP(A12059,Questionnaire!A:KQ,98,FALSE))</f>
        <v>#</v>
      </c>
    </row>
    <row r="12060" spans="1:2">
      <c r="A12060" t="s">
        <v>405</v>
      </c>
      <c r="B12060" t="str">
        <f>IF(ISBLANK(VLOOKUP(A12060,Questionnaire!A:KQ,98,FALSE)),"#",VLOOKUP(A12060,Questionnaire!A:KQ,98,FALSE))</f>
        <v>#</v>
      </c>
    </row>
    <row r="12061" spans="1:2">
      <c r="A12061" t="s">
        <v>409</v>
      </c>
      <c r="B12061" t="str">
        <f>IF(ISBLANK(VLOOKUP(A12061,Questionnaire!A:KQ,98,FALSE)),"#",VLOOKUP(A12061,Questionnaire!A:KQ,98,FALSE))</f>
        <v>#</v>
      </c>
    </row>
    <row r="12062" spans="1:2">
      <c r="A12062" t="s">
        <v>412</v>
      </c>
      <c r="B12062" t="str">
        <f>IF(ISBLANK(VLOOKUP(A12062,Questionnaire!A:KQ,98,FALSE)),"#",VLOOKUP(A12062,Questionnaire!A:KQ,98,FALSE))</f>
        <v>#</v>
      </c>
    </row>
    <row r="12063" spans="1:2">
      <c r="A12063" t="s">
        <v>415</v>
      </c>
      <c r="B12063" t="str">
        <f>IF(ISBLANK(VLOOKUP(A12063,Questionnaire!A:KQ,98,FALSE)),"#",VLOOKUP(A12063,Questionnaire!A:KQ,98,FALSE))</f>
        <v>#</v>
      </c>
    </row>
    <row r="12064" spans="1:2">
      <c r="A12064" t="s">
        <v>418</v>
      </c>
      <c r="B12064" t="str">
        <f>IF(ISBLANK(VLOOKUP(A12064,Questionnaire!A:KQ,98,FALSE)),"#",VLOOKUP(A12064,Questionnaire!A:KQ,98,FALSE))</f>
        <v>#</v>
      </c>
    </row>
    <row r="12065" spans="1:2">
      <c r="A12065" t="s">
        <v>421</v>
      </c>
      <c r="B12065" t="str">
        <f>IF(ISBLANK(VLOOKUP(A12065,Questionnaire!A:KQ,98,FALSE)),"#",VLOOKUP(A12065,Questionnaire!A:KQ,98,FALSE))</f>
        <v>#</v>
      </c>
    </row>
    <row r="12066" spans="1:2">
      <c r="A12066" t="s">
        <v>424</v>
      </c>
      <c r="B12066" t="str">
        <f>IF(ISBLANK(VLOOKUP(A12066,Questionnaire!A:KQ,98,FALSE)),"#",VLOOKUP(A12066,Questionnaire!A:KQ,98,FALSE))</f>
        <v>#</v>
      </c>
    </row>
    <row r="12067" spans="1:2">
      <c r="A12067" t="s">
        <v>429</v>
      </c>
      <c r="B12067" t="str">
        <f>IF(ISBLANK(VLOOKUP(A12067,Questionnaire!A:KQ,98,FALSE)),"#",VLOOKUP(A12067,Questionnaire!A:KQ,98,FALSE))</f>
        <v>#</v>
      </c>
    </row>
    <row r="12068" spans="1:2">
      <c r="A12068" t="s">
        <v>432</v>
      </c>
      <c r="B12068" t="str">
        <f>IF(ISBLANK(VLOOKUP(A12068,Questionnaire!A:KQ,98,FALSE)),"#",VLOOKUP(A12068,Questionnaire!A:KQ,98,FALSE))</f>
        <v>#</v>
      </c>
    </row>
    <row r="12069" spans="1:2">
      <c r="A12069" t="s">
        <v>435</v>
      </c>
      <c r="B12069" t="str">
        <f>IF(ISBLANK(VLOOKUP(A12069,Questionnaire!A:KQ,98,FALSE)),"#",VLOOKUP(A12069,Questionnaire!A:KQ,98,FALSE))</f>
        <v>#</v>
      </c>
    </row>
    <row r="12070" spans="1:2">
      <c r="A12070" t="s">
        <v>437</v>
      </c>
      <c r="B12070" t="str">
        <f>IF(ISBLANK(VLOOKUP(A12070,Questionnaire!A:KQ,98,FALSE)),"#",VLOOKUP(A12070,Questionnaire!A:KQ,98,FALSE))</f>
        <v>#</v>
      </c>
    </row>
    <row r="12071" spans="1:2">
      <c r="A12071" t="s">
        <v>439</v>
      </c>
      <c r="B12071" t="str">
        <f>IF(ISBLANK(VLOOKUP(A12071,Questionnaire!A:KQ,98,FALSE)),"#",VLOOKUP(A12071,Questionnaire!A:KQ,98,FALSE))</f>
        <v>#</v>
      </c>
    </row>
    <row r="12072" spans="1:2">
      <c r="A12072" t="s">
        <v>442</v>
      </c>
      <c r="B12072" t="str">
        <f>IF(ISBLANK(VLOOKUP(A12072,Questionnaire!A:KQ,98,FALSE)),"#",VLOOKUP(A12072,Questionnaire!A:KQ,98,FALSE))</f>
        <v>#</v>
      </c>
    </row>
    <row r="12073" spans="1:2">
      <c r="A12073" t="s">
        <v>445</v>
      </c>
      <c r="B12073" t="str">
        <f>IF(ISBLANK(VLOOKUP(A12073,Questionnaire!A:KQ,98,FALSE)),"#",VLOOKUP(A12073,Questionnaire!A:KQ,98,FALSE))</f>
        <v>#</v>
      </c>
    </row>
    <row r="12074" spans="1:2">
      <c r="A12074" t="s">
        <v>448</v>
      </c>
      <c r="B12074" t="str">
        <f>IF(ISBLANK(VLOOKUP(A12074,Questionnaire!A:KQ,98,FALSE)),"#",VLOOKUP(A12074,Questionnaire!A:KQ,98,FALSE))</f>
        <v>#</v>
      </c>
    </row>
    <row r="12075" spans="1:2">
      <c r="A12075" t="s">
        <v>452</v>
      </c>
      <c r="B12075" t="str">
        <f>IF(ISBLANK(VLOOKUP(A12075,Questionnaire!A:KQ,98,FALSE)),"#",VLOOKUP(A12075,Questionnaire!A:KQ,98,FALSE))</f>
        <v>#</v>
      </c>
    </row>
    <row r="12076" spans="1:2">
      <c r="A12076" t="s">
        <v>455</v>
      </c>
      <c r="B12076" t="str">
        <f>IF(ISBLANK(VLOOKUP(A12076,Questionnaire!A:KQ,98,FALSE)),"#",VLOOKUP(A12076,Questionnaire!A:KQ,98,FALSE))</f>
        <v>#</v>
      </c>
    </row>
    <row r="12077" spans="1:2">
      <c r="A12077" t="s">
        <v>458</v>
      </c>
      <c r="B12077" t="str">
        <f>IF(ISBLANK(VLOOKUP(A12077,Questionnaire!A:KQ,98,FALSE)),"#",VLOOKUP(A12077,Questionnaire!A:KQ,98,FALSE))</f>
        <v>#</v>
      </c>
    </row>
    <row r="12078" spans="1:2">
      <c r="A12078" t="s">
        <v>461</v>
      </c>
      <c r="B12078" t="str">
        <f>IF(ISBLANK(VLOOKUP(A12078,Questionnaire!A:KQ,98,FALSE)),"#",VLOOKUP(A12078,Questionnaire!A:KQ,98,FALSE))</f>
        <v>#</v>
      </c>
    </row>
    <row r="12079" spans="1:2">
      <c r="A12079" t="s">
        <v>465</v>
      </c>
      <c r="B12079" t="str">
        <f>IF(ISBLANK(VLOOKUP(A12079,Questionnaire!A:KQ,98,FALSE)),"#",VLOOKUP(A12079,Questionnaire!A:KQ,98,FALSE))</f>
        <v>#</v>
      </c>
    </row>
    <row r="12080" spans="1:2">
      <c r="A12080" t="s">
        <v>467</v>
      </c>
      <c r="B12080" t="str">
        <f>IF(ISBLANK(VLOOKUP(A12080,Questionnaire!A:KQ,98,FALSE)),"#",VLOOKUP(A12080,Questionnaire!A:KQ,98,FALSE))</f>
        <v>#</v>
      </c>
    </row>
    <row r="12081" spans="1:3">
      <c r="A12081" t="s">
        <v>469</v>
      </c>
      <c r="B12081" t="str">
        <f>IF(ISBLANK(VLOOKUP(A12081,Questionnaire!A:KQ,98,FALSE)),"#",VLOOKUP(A12081,Questionnaire!A:KQ,98,FALSE))</f>
        <v>#</v>
      </c>
    </row>
    <row r="12082" spans="1:3">
      <c r="A12082" t="s">
        <v>471</v>
      </c>
      <c r="B12082" t="str">
        <f>IF(ISBLANK(VLOOKUP(A12082,Questionnaire!A:KQ,98,FALSE)),"#",VLOOKUP(A12082,Questionnaire!A:KQ,98,FALSE))</f>
        <v>#</v>
      </c>
    </row>
    <row r="12083" spans="1:3">
      <c r="A12083" t="s">
        <v>473</v>
      </c>
      <c r="B12083" t="str">
        <f>IF(ISBLANK(VLOOKUP(A12083,Questionnaire!A:KQ,98,FALSE)),"#",VLOOKUP(A12083,Questionnaire!A:KQ,98,FALSE))</f>
        <v>#</v>
      </c>
    </row>
    <row r="12084" spans="1:3">
      <c r="A12084" t="s">
        <v>475</v>
      </c>
      <c r="B12084" t="str">
        <f>IF(ISBLANK(VLOOKUP(A12084,Questionnaire!A:KQ,98,FALSE)),"#",VLOOKUP(A12084,Questionnaire!A:KQ,98,FALSE))</f>
        <v>#</v>
      </c>
    </row>
    <row r="12085" spans="1:3">
      <c r="A12085" t="s">
        <v>185</v>
      </c>
      <c r="B12085" t="str">
        <f>IF(ISBLANK(VLOOKUP(A12085,Questionnaire!A:KQ,99,FALSE)),"#",VLOOKUP(A12085,Questionnaire!A:KQ,99,FALSE))</f>
        <v>#</v>
      </c>
      <c r="C12085">
        <v>96</v>
      </c>
    </row>
    <row r="12086" spans="1:3">
      <c r="A12086" t="s">
        <v>187</v>
      </c>
      <c r="B12086" t="str">
        <f>IF(ISNA(VLOOKUP(VLOOKUP(A12086,Questionnaire!A:KQ,99,FALSE),'CORA Encoding'!D:E,2,FALSE)),"#",VLOOKUP(VLOOKUP(A12086,Questionnaire!A:KQ,99,FALSE),'CORA Encoding'!D:E,2,FALSE))</f>
        <v>#</v>
      </c>
    </row>
    <row r="12087" spans="1:3">
      <c r="A12087" t="s">
        <v>189</v>
      </c>
      <c r="B12087" t="str">
        <f>IF(ISNA(VLOOKUP(VLOOKUP(A12087,Questionnaire!A:KQ,99,FALSE),'CORA Encoding'!G:H,2,FALSE)),"#",VLOOKUP(VLOOKUP(A12087,Questionnaire!A:KQ,99,FALSE),'CORA Encoding'!G:H,2,FALSE))</f>
        <v>#</v>
      </c>
    </row>
    <row r="12088" spans="1:3">
      <c r="A12088" t="s">
        <v>191</v>
      </c>
      <c r="B12088" t="str">
        <f>IF(ISNA(VLOOKUP(VLOOKUP(A12088,Questionnaire!A:KQ,99,FALSE),'Country List'!E:F,2,FALSE)),"#",VLOOKUP(VLOOKUP(A12088,Questionnaire!A:KQ,99,FALSE),'Country List'!E:F,2,FALSE))</f>
        <v>#</v>
      </c>
    </row>
    <row r="12089" spans="1:3">
      <c r="A12089" t="s">
        <v>193</v>
      </c>
      <c r="B12089" t="str">
        <f>IF(ISNA(VLOOKUP(VLOOKUP(A12089,Questionnaire!A:KQ,99,FALSE),'Industry List'!B:C,2,FALSE)),"#",VLOOKUP(VLOOKUP(A12089,Questionnaire!A:KQ,99,FALSE),'Industry List'!B:C,2,FALSE))</f>
        <v>#</v>
      </c>
    </row>
    <row r="12090" spans="1:3">
      <c r="A12090" t="s">
        <v>197</v>
      </c>
      <c r="B12090" t="str">
        <f>IF(ISBLANK(VLOOKUP(A12090,Questionnaire!A:KQ,99,FALSE)),"#",VLOOKUP(A12090,Questionnaire!A:KQ,99,FALSE))</f>
        <v>#</v>
      </c>
    </row>
    <row r="12091" spans="1:3">
      <c r="A12091" t="s">
        <v>201</v>
      </c>
      <c r="B12091" t="str">
        <f>IF(ISBLANK(VLOOKUP(A12091,Questionnaire!A:KQ,99,FALSE)),"#",VLOOKUP(A12091,Questionnaire!A:KQ,99,FALSE))</f>
        <v>#</v>
      </c>
    </row>
    <row r="12092" spans="1:3">
      <c r="A12092" t="s">
        <v>203</v>
      </c>
      <c r="B12092" t="str">
        <f>IF(ISNA(VLOOKUP(VLOOKUP(A12092,Questionnaire!A:KQ,99,FALSE),'CORA Encoding'!J:K,2,FALSE)),"#",VLOOKUP(VLOOKUP(A12092,Questionnaire!A:KQ,99,FALSE),'CORA Encoding'!J:K,2,FALSE))</f>
        <v>#</v>
      </c>
    </row>
    <row r="12093" spans="1:3">
      <c r="A12093" t="s">
        <v>208</v>
      </c>
      <c r="B12093" t="str">
        <f>IF(ISBLANK(VLOOKUP(A12093,Questionnaire!A:KQ,99,FALSE)),"#",VLOOKUP(A12093,Questionnaire!A:KQ,99,FALSE))</f>
        <v>#</v>
      </c>
    </row>
    <row r="12094" spans="1:3">
      <c r="A12094" t="s">
        <v>213</v>
      </c>
      <c r="B12094" t="str">
        <f>IF(ISBLANK(VLOOKUP(A12094,Questionnaire!A:KQ,99,FALSE)),"#",VLOOKUP(A12094,Questionnaire!A:KQ,99,FALSE))</f>
        <v>#</v>
      </c>
    </row>
    <row r="12095" spans="1:3">
      <c r="A12095" t="s">
        <v>215</v>
      </c>
      <c r="B12095" t="str">
        <f>IF(ISBLANK(VLOOKUP(A12095,Questionnaire!A:KQ,99,FALSE)),"#",VLOOKUP(A12095,Questionnaire!A:KQ,99,FALSE))</f>
        <v>#</v>
      </c>
    </row>
    <row r="12096" spans="1:3">
      <c r="A12096" t="s">
        <v>217</v>
      </c>
      <c r="B12096" t="str">
        <f>IF(ISBLANK(VLOOKUP(A12096,Questionnaire!A:KQ,99,FALSE)),"#",VLOOKUP(A12096,Questionnaire!A:KQ,99,FALSE))</f>
        <v>#</v>
      </c>
    </row>
    <row r="12097" spans="1:2">
      <c r="A12097" t="s">
        <v>219</v>
      </c>
      <c r="B12097" t="str">
        <f>IF(ISBLANK(VLOOKUP(A12097,Questionnaire!A:KQ,99,FALSE)),"#",VLOOKUP(A12097,Questionnaire!A:KQ,99,FALSE))</f>
        <v>#</v>
      </c>
    </row>
    <row r="12098" spans="1:2">
      <c r="A12098" t="s">
        <v>221</v>
      </c>
      <c r="B12098" t="str">
        <f>IF(ISBLANK(VLOOKUP(A12098,Questionnaire!A:KQ,99,FALSE)),"#",VLOOKUP(A12098,Questionnaire!A:KQ,99,FALSE))</f>
        <v>#</v>
      </c>
    </row>
    <row r="12099" spans="1:2">
      <c r="A12099" t="s">
        <v>223</v>
      </c>
      <c r="B12099" t="str">
        <f>IF(ISBLANK(VLOOKUP(A12099,Questionnaire!A:KQ,99,FALSE)),"#",VLOOKUP(A12099,Questionnaire!A:KQ,99,FALSE))</f>
        <v>#</v>
      </c>
    </row>
    <row r="12100" spans="1:2">
      <c r="A12100" t="s">
        <v>225</v>
      </c>
      <c r="B12100" t="str">
        <f>IF(ISBLANK(VLOOKUP(A12100,Questionnaire!A:KQ,99,FALSE)),"#",VLOOKUP(A12100,Questionnaire!A:KQ,99,FALSE))</f>
        <v>#</v>
      </c>
    </row>
    <row r="12101" spans="1:2">
      <c r="A12101" t="s">
        <v>227</v>
      </c>
      <c r="B12101" t="str">
        <f>IF(ISBLANK(VLOOKUP(A12101,Questionnaire!A:KQ,99,FALSE)),"#",VLOOKUP(A12101,Questionnaire!A:KQ,99,FALSE))</f>
        <v>#</v>
      </c>
    </row>
    <row r="12102" spans="1:2">
      <c r="A12102" t="s">
        <v>229</v>
      </c>
      <c r="B12102" t="str">
        <f>IF(ISBLANK(VLOOKUP(A12102,Questionnaire!A:KQ,99,FALSE)),"#",VLOOKUP(A12102,Questionnaire!A:KQ,99,FALSE))</f>
        <v>#</v>
      </c>
    </row>
    <row r="12103" spans="1:2">
      <c r="A12103" t="s">
        <v>231</v>
      </c>
      <c r="B12103" t="str">
        <f>IF(ISBLANK(VLOOKUP(A12103,Questionnaire!A:KQ,99,FALSE)),"#",VLOOKUP(A12103,Questionnaire!A:KQ,99,FALSE))</f>
        <v>#</v>
      </c>
    </row>
    <row r="12104" spans="1:2">
      <c r="A12104" t="s">
        <v>233</v>
      </c>
      <c r="B12104" t="str">
        <f>IF(ISBLANK(VLOOKUP(A12104,Questionnaire!A:KQ,99,FALSE)),"#",VLOOKUP(A12104,Questionnaire!A:KQ,99,FALSE))</f>
        <v>#</v>
      </c>
    </row>
    <row r="12105" spans="1:2">
      <c r="A12105" t="s">
        <v>235</v>
      </c>
      <c r="B12105" t="str">
        <f>IF(ISBLANK(VLOOKUP(A12105,Questionnaire!A:KQ,99,FALSE)),"#",VLOOKUP(A12105,Questionnaire!A:KQ,99,FALSE))</f>
        <v>#</v>
      </c>
    </row>
    <row r="12106" spans="1:2">
      <c r="A12106" t="s">
        <v>237</v>
      </c>
      <c r="B12106" t="str">
        <f>IF(ISBLANK(VLOOKUP(A12106,Questionnaire!A:KQ,99,FALSE)),"#",VLOOKUP(A12106,Questionnaire!A:KQ,99,FALSE))</f>
        <v>#</v>
      </c>
    </row>
    <row r="12107" spans="1:2">
      <c r="A12107" t="s">
        <v>239</v>
      </c>
      <c r="B12107" t="str">
        <f>IF(ISBLANK(VLOOKUP(A12107,Questionnaire!A:KQ,99,FALSE)),"#",VLOOKUP(A12107,Questionnaire!A:KQ,99,FALSE))</f>
        <v>#</v>
      </c>
    </row>
    <row r="12108" spans="1:2">
      <c r="A12108" t="s">
        <v>242</v>
      </c>
      <c r="B12108" t="str">
        <f>IF(ISBLANK(VLOOKUP(A12108,Questionnaire!A:KQ,99,FALSE)),"#",VLOOKUP(A12108,Questionnaire!A:KQ,99,FALSE))</f>
        <v>#</v>
      </c>
    </row>
    <row r="12109" spans="1:2">
      <c r="A12109" t="s">
        <v>245</v>
      </c>
      <c r="B12109" t="str">
        <f>IF(ISBLANK(VLOOKUP(A12109,Questionnaire!A:KQ,99,FALSE)),"#",VLOOKUP(A12109,Questionnaire!A:KQ,99,FALSE))</f>
        <v>#</v>
      </c>
    </row>
    <row r="12110" spans="1:2">
      <c r="A12110" t="s">
        <v>247</v>
      </c>
      <c r="B12110" t="str">
        <f>IF(ISBLANK(VLOOKUP(A12110,Questionnaire!A:KQ,99,FALSE)),"#",VLOOKUP(A12110,Questionnaire!A:KQ,99,FALSE))</f>
        <v>#</v>
      </c>
    </row>
    <row r="12111" spans="1:2">
      <c r="A12111" t="s">
        <v>249</v>
      </c>
      <c r="B12111" t="str">
        <f>IF(ISBLANK(VLOOKUP(A12111,Questionnaire!A:KQ,99,FALSE)),"#",VLOOKUP(A12111,Questionnaire!A:KQ,99,FALSE))</f>
        <v>#</v>
      </c>
    </row>
    <row r="12112" spans="1:2">
      <c r="A12112" t="s">
        <v>250</v>
      </c>
      <c r="B12112" t="str">
        <f>IF(ISBLANK(VLOOKUP(A12112,Questionnaire!A:KQ,99,FALSE)),"#",VLOOKUP(A12112,Questionnaire!A:KQ,99,FALSE))</f>
        <v>#</v>
      </c>
    </row>
    <row r="12113" spans="1:2">
      <c r="A12113" t="s">
        <v>252</v>
      </c>
      <c r="B12113" t="str">
        <f>IF(ISBLANK(VLOOKUP(A12113,Questionnaire!A:KQ,99,FALSE)),"#",VLOOKUP(A12113,Questionnaire!A:KQ,99,FALSE))</f>
        <v>#</v>
      </c>
    </row>
    <row r="12114" spans="1:2">
      <c r="A12114" t="s">
        <v>255</v>
      </c>
      <c r="B12114" t="str">
        <f>IF(ISBLANK(VLOOKUP(A12114,Questionnaire!A:KQ,99,FALSE)),"#",VLOOKUP(A12114,Questionnaire!A:KQ,99,FALSE))</f>
        <v>#</v>
      </c>
    </row>
    <row r="12115" spans="1:2">
      <c r="A12115" t="s">
        <v>258</v>
      </c>
      <c r="B12115" t="str">
        <f>IF(ISNA(VLOOKUP(VLOOKUP(A12115,Questionnaire!A:KQ,99,FALSE),'CORA Encoding'!M:N,2,FALSE)),"#",VLOOKUP(VLOOKUP(A12115,Questionnaire!A:KQ,99,FALSE),'CORA Encoding'!M:N,2,FALSE))</f>
        <v>#</v>
      </c>
    </row>
    <row r="12116" spans="1:2">
      <c r="A12116" t="s">
        <v>261</v>
      </c>
      <c r="B12116" t="str">
        <f>IF(ISBLANK(VLOOKUP(A12116,Questionnaire!A:KQ,99,FALSE)),"#",VLOOKUP(A12116,Questionnaire!A:KQ,99,FALSE))</f>
        <v>#</v>
      </c>
    </row>
    <row r="12117" spans="1:2">
      <c r="A12117" t="s">
        <v>263</v>
      </c>
      <c r="B12117" t="str">
        <f>IF(ISBLANK(VLOOKUP(A12117,Questionnaire!A:KQ,99,FALSE)),"#",VLOOKUP(A12117,Questionnaire!A:KQ,99,FALSE))</f>
        <v>#</v>
      </c>
    </row>
    <row r="12118" spans="1:2">
      <c r="A12118" t="s">
        <v>265</v>
      </c>
      <c r="B12118" t="str">
        <f>IF(ISBLANK(VLOOKUP(A12118,Questionnaire!A:KQ,99,FALSE)),"#",VLOOKUP(A12118,Questionnaire!A:KQ,99,FALSE))</f>
        <v>#</v>
      </c>
    </row>
    <row r="12119" spans="1:2">
      <c r="A12119" t="s">
        <v>267</v>
      </c>
      <c r="B12119" t="str">
        <f>IF(ISBLANK(VLOOKUP(A12119,Questionnaire!A:KQ,99,FALSE)),"#",VLOOKUP(A12119,Questionnaire!A:KQ,99,FALSE))</f>
        <v>#</v>
      </c>
    </row>
    <row r="12120" spans="1:2">
      <c r="A12120" t="s">
        <v>269</v>
      </c>
      <c r="B12120" t="str">
        <f>IF(ISBLANK(VLOOKUP(A12120,Questionnaire!A:KQ,99,FALSE)),"#",VLOOKUP(A12120,Questionnaire!A:KQ,99,FALSE))</f>
        <v>#</v>
      </c>
    </row>
    <row r="12121" spans="1:2">
      <c r="A12121" t="s">
        <v>274</v>
      </c>
      <c r="B12121" t="str">
        <f>IF(ISBLANK(VLOOKUP(A12121,Questionnaire!A:KQ,99,FALSE)),"#",VLOOKUP(A12121,Questionnaire!A:KQ,99,FALSE))</f>
        <v>#</v>
      </c>
    </row>
    <row r="12122" spans="1:2">
      <c r="A12122" t="s">
        <v>276</v>
      </c>
      <c r="B12122" t="str">
        <f>IF(ISBLANK(VLOOKUP(A12122,Questionnaire!A:KQ,99,FALSE)),"#",VLOOKUP(A12122,Questionnaire!A:KQ,99,FALSE))</f>
        <v>#</v>
      </c>
    </row>
    <row r="12123" spans="1:2">
      <c r="A12123" t="s">
        <v>278</v>
      </c>
      <c r="B12123" t="str">
        <f>IF(ISBLANK(VLOOKUP(A12123,Questionnaire!A:KQ,99,FALSE)),"#",VLOOKUP(A12123,Questionnaire!A:KQ,99,FALSE))</f>
        <v>#</v>
      </c>
    </row>
    <row r="12124" spans="1:2">
      <c r="A12124" t="s">
        <v>280</v>
      </c>
      <c r="B12124" t="str">
        <f>IF(ISBLANK(VLOOKUP(A12124,Questionnaire!A:KQ,99,FALSE)),"#",VLOOKUP(A12124,Questionnaire!A:KQ,99,FALSE))</f>
        <v>#</v>
      </c>
    </row>
    <row r="12125" spans="1:2">
      <c r="A12125" t="s">
        <v>282</v>
      </c>
      <c r="B12125" t="str">
        <f>IF(ISBLANK(VLOOKUP(A12125,Questionnaire!A:KQ,99,FALSE)),"#",VLOOKUP(A12125,Questionnaire!A:KQ,99,FALSE))</f>
        <v>#</v>
      </c>
    </row>
    <row r="12126" spans="1:2">
      <c r="A12126" t="s">
        <v>286</v>
      </c>
      <c r="B12126" t="str">
        <f>IF(ISBLANK(VLOOKUP(A12126,Questionnaire!A:KQ,99,FALSE)),"#",VLOOKUP(A12126,Questionnaire!A:KQ,99,FALSE))</f>
        <v>#</v>
      </c>
    </row>
    <row r="12127" spans="1:2">
      <c r="A12127" t="s">
        <v>288</v>
      </c>
      <c r="B12127" t="str">
        <f>IF(ISBLANK(VLOOKUP(A12127,Questionnaire!A:KQ,99,FALSE)),"#",VLOOKUP(A12127,Questionnaire!A:KQ,99,FALSE))</f>
        <v>#</v>
      </c>
    </row>
    <row r="12128" spans="1:2">
      <c r="A12128" t="s">
        <v>290</v>
      </c>
      <c r="B12128" t="str">
        <f>IF(ISBLANK(VLOOKUP(A12128,Questionnaire!A:KQ,99,FALSE)),"#",VLOOKUP(A12128,Questionnaire!A:KQ,99,FALSE))</f>
        <v>#</v>
      </c>
    </row>
    <row r="12129" spans="1:2">
      <c r="A12129" t="s">
        <v>292</v>
      </c>
      <c r="B12129" t="str">
        <f>IF(ISBLANK(VLOOKUP(A12129,Questionnaire!A:KQ,99,FALSE)),"#",VLOOKUP(A12129,Questionnaire!A:KQ,99,FALSE))</f>
        <v>#</v>
      </c>
    </row>
    <row r="12130" spans="1:2">
      <c r="A12130" t="s">
        <v>294</v>
      </c>
      <c r="B12130" t="str">
        <f>IF(ISBLANK(VLOOKUP(A12130,Questionnaire!A:KQ,99,FALSE)),"#",VLOOKUP(A12130,Questionnaire!A:KQ,99,FALSE))</f>
        <v>#</v>
      </c>
    </row>
    <row r="12131" spans="1:2">
      <c r="A12131" t="s">
        <v>296</v>
      </c>
      <c r="B12131" t="str">
        <f>IF(ISBLANK(VLOOKUP(A12131,Questionnaire!A:KQ,99,FALSE)),"#",VLOOKUP(A12131,Questionnaire!A:KQ,99,FALSE))</f>
        <v>#</v>
      </c>
    </row>
    <row r="12132" spans="1:2">
      <c r="A12132" t="s">
        <v>301</v>
      </c>
      <c r="B12132" t="str">
        <f>IF(ISBLANK(VLOOKUP(A12132,Questionnaire!A:KQ,99,FALSE)),"#",VLOOKUP(A12132,Questionnaire!A:KQ,99,FALSE))</f>
        <v>#</v>
      </c>
    </row>
    <row r="12133" spans="1:2">
      <c r="A12133" t="s">
        <v>303</v>
      </c>
      <c r="B12133" t="str">
        <f>IF(ISBLANK(VLOOKUP(A12133,Questionnaire!A:KQ,99,FALSE)),"#",VLOOKUP(A12133,Questionnaire!A:KQ,99,FALSE))</f>
        <v>#</v>
      </c>
    </row>
    <row r="12134" spans="1:2">
      <c r="A12134" t="s">
        <v>305</v>
      </c>
      <c r="B12134" t="str">
        <f>IF(ISBLANK(VLOOKUP(A12134,Questionnaire!A:KQ,99,FALSE)),"#",VLOOKUP(A12134,Questionnaire!A:KQ,99,FALSE))</f>
        <v>#</v>
      </c>
    </row>
    <row r="12135" spans="1:2">
      <c r="A12135" t="s">
        <v>307</v>
      </c>
      <c r="B12135" t="str">
        <f>IF(ISBLANK(VLOOKUP(A12135,Questionnaire!A:KQ,99,FALSE)),"#",VLOOKUP(A12135,Questionnaire!A:KQ,99,FALSE))</f>
        <v>#</v>
      </c>
    </row>
    <row r="12136" spans="1:2">
      <c r="A12136" t="s">
        <v>311</v>
      </c>
      <c r="B12136" t="str">
        <f>IF(ISBLANK(VLOOKUP(A12136,Questionnaire!A:KQ,99,FALSE)),"#",VLOOKUP(A12136,Questionnaire!A:KQ,99,FALSE))</f>
        <v>#</v>
      </c>
    </row>
    <row r="12137" spans="1:2">
      <c r="A12137" t="s">
        <v>313</v>
      </c>
      <c r="B12137" t="str">
        <f>IF(ISBLANK(VLOOKUP(A12137,Questionnaire!A:KQ,99,FALSE)),"#",VLOOKUP(A12137,Questionnaire!A:KQ,99,FALSE))</f>
        <v>#</v>
      </c>
    </row>
    <row r="12138" spans="1:2">
      <c r="A12138" t="s">
        <v>314</v>
      </c>
      <c r="B12138" t="str">
        <f>IF(ISBLANK(VLOOKUP(A12138,Questionnaire!A:KQ,99,FALSE)),"#",VLOOKUP(A12138,Questionnaire!A:KQ,99,FALSE))</f>
        <v>#</v>
      </c>
    </row>
    <row r="12139" spans="1:2">
      <c r="A12139" t="s">
        <v>315</v>
      </c>
      <c r="B12139" t="str">
        <f>IF(ISBLANK(VLOOKUP(A12139,Questionnaire!A:KQ,99,FALSE)),"#",VLOOKUP(A12139,Questionnaire!A:KQ,99,FALSE))</f>
        <v>#</v>
      </c>
    </row>
    <row r="12140" spans="1:2">
      <c r="A12140" t="s">
        <v>317</v>
      </c>
      <c r="B12140" t="str">
        <f>IF(ISBLANK(VLOOKUP(A12140,Questionnaire!A:KQ,99,FALSE)),"#",VLOOKUP(A12140,Questionnaire!A:KQ,99,FALSE))</f>
        <v>#</v>
      </c>
    </row>
    <row r="12141" spans="1:2">
      <c r="A12141" t="s">
        <v>319</v>
      </c>
      <c r="B12141" t="str">
        <f>IF(ISBLANK(VLOOKUP(A12141,Questionnaire!A:KQ,99,FALSE)),"#",VLOOKUP(A12141,Questionnaire!A:KQ,99,FALSE))</f>
        <v>#</v>
      </c>
    </row>
    <row r="12142" spans="1:2">
      <c r="A12142" t="s">
        <v>322</v>
      </c>
      <c r="B12142" t="str">
        <f>IF(ISBLANK(VLOOKUP(A12142,Questionnaire!A:KQ,99,FALSE)),"#",VLOOKUP(A12142,Questionnaire!A:KQ,99,FALSE))</f>
        <v>#</v>
      </c>
    </row>
    <row r="12143" spans="1:2">
      <c r="A12143" t="s">
        <v>326</v>
      </c>
      <c r="B12143" t="str">
        <f>IF(ISBLANK(VLOOKUP(A12143,Questionnaire!A:KQ,99,FALSE)),"#",VLOOKUP(A12143,Questionnaire!A:KQ,99,FALSE))</f>
        <v>#</v>
      </c>
    </row>
    <row r="12144" spans="1:2">
      <c r="A12144" t="s">
        <v>328</v>
      </c>
      <c r="B12144" t="str">
        <f>IF(ISBLANK(VLOOKUP(A12144,Questionnaire!A:KQ,99,FALSE)),"#",VLOOKUP(A12144,Questionnaire!A:KQ,99,FALSE))</f>
        <v>#</v>
      </c>
    </row>
    <row r="12145" spans="1:2">
      <c r="A12145" t="s">
        <v>332</v>
      </c>
      <c r="B12145" t="str">
        <f>IF(ISBLANK(VLOOKUP(A12145,Questionnaire!A:KQ,99,FALSE)),"#",VLOOKUP(A12145,Questionnaire!A:KQ,99,FALSE))</f>
        <v>#</v>
      </c>
    </row>
    <row r="12146" spans="1:2">
      <c r="A12146" t="s">
        <v>333</v>
      </c>
      <c r="B12146" t="str">
        <f>IF(ISBLANK(VLOOKUP(A12146,Questionnaire!A:KQ,99,FALSE)),"#",VLOOKUP(A12146,Questionnaire!A:KQ,99,FALSE))</f>
        <v>#</v>
      </c>
    </row>
    <row r="12147" spans="1:2">
      <c r="A12147" t="s">
        <v>334</v>
      </c>
      <c r="B12147" t="str">
        <f>IF(ISBLANK(VLOOKUP(A12147,Questionnaire!A:KQ,99,FALSE)),"#",VLOOKUP(A12147,Questionnaire!A:KQ,99,FALSE))</f>
        <v>#</v>
      </c>
    </row>
    <row r="12148" spans="1:2">
      <c r="A12148" t="s">
        <v>335</v>
      </c>
      <c r="B12148" t="str">
        <f>IF(ISBLANK(VLOOKUP(A12148,Questionnaire!A:KQ,99,FALSE)),"#",VLOOKUP(A12148,Questionnaire!A:KQ,99,FALSE))</f>
        <v>#</v>
      </c>
    </row>
    <row r="12149" spans="1:2">
      <c r="A12149" t="s">
        <v>336</v>
      </c>
      <c r="B12149" t="str">
        <f>IF(ISBLANK(VLOOKUP(A12149,Questionnaire!A:KQ,99,FALSE)),"#",VLOOKUP(A12149,Questionnaire!A:KQ,99,FALSE))</f>
        <v>#</v>
      </c>
    </row>
    <row r="12150" spans="1:2">
      <c r="A12150" t="s">
        <v>337</v>
      </c>
      <c r="B12150" t="str">
        <f>IF(ISBLANK(VLOOKUP(A12150,Questionnaire!A:KQ,99,FALSE)),"#",VLOOKUP(A12150,Questionnaire!A:KQ,99,FALSE))</f>
        <v>#</v>
      </c>
    </row>
    <row r="12151" spans="1:2">
      <c r="A12151" t="s">
        <v>338</v>
      </c>
      <c r="B12151" t="str">
        <f>IF(ISBLANK(VLOOKUP(A12151,Questionnaire!A:KQ,99,FALSE)),"#",VLOOKUP(A12151,Questionnaire!A:KQ,99,FALSE))</f>
        <v>#</v>
      </c>
    </row>
    <row r="12152" spans="1:2">
      <c r="A12152" t="s">
        <v>339</v>
      </c>
      <c r="B12152" t="str">
        <f>IF(ISBLANK(VLOOKUP(A12152,Questionnaire!A:KQ,99,FALSE)),"#",VLOOKUP(A12152,Questionnaire!A:KQ,99,FALSE))</f>
        <v>#</v>
      </c>
    </row>
    <row r="12153" spans="1:2">
      <c r="A12153" t="s">
        <v>340</v>
      </c>
      <c r="B12153" t="str">
        <f>IF(ISBLANK(VLOOKUP(A12153,Questionnaire!A:KQ,99,FALSE)),"#",VLOOKUP(A12153,Questionnaire!A:KQ,99,FALSE))</f>
        <v>#</v>
      </c>
    </row>
    <row r="12154" spans="1:2">
      <c r="A12154" t="s">
        <v>341</v>
      </c>
      <c r="B12154" t="str">
        <f>IF(ISBLANK(VLOOKUP(A12154,Questionnaire!A:KQ,99,FALSE)),"#",VLOOKUP(A12154,Questionnaire!A:KQ,99,FALSE))</f>
        <v>#</v>
      </c>
    </row>
    <row r="12155" spans="1:2">
      <c r="A12155" t="s">
        <v>342</v>
      </c>
      <c r="B12155" t="str">
        <f>IF(ISBLANK(VLOOKUP(A12155,Questionnaire!A:KQ,99,FALSE)),"#",VLOOKUP(A12155,Questionnaire!A:KQ,99,FALSE))</f>
        <v>#</v>
      </c>
    </row>
    <row r="12156" spans="1:2">
      <c r="A12156" t="s">
        <v>343</v>
      </c>
      <c r="B12156" t="str">
        <f>IF(ISBLANK(VLOOKUP(A12156,Questionnaire!A:KQ,99,FALSE)),"#",VLOOKUP(A12156,Questionnaire!A:KQ,99,FALSE))</f>
        <v>#</v>
      </c>
    </row>
    <row r="12157" spans="1:2">
      <c r="A12157" t="s">
        <v>344</v>
      </c>
      <c r="B12157" t="str">
        <f>IF(ISBLANK(VLOOKUP(A12157,Questionnaire!A:KQ,99,FALSE)),"#",VLOOKUP(A12157,Questionnaire!A:KQ,99,FALSE))</f>
        <v>#</v>
      </c>
    </row>
    <row r="12158" spans="1:2">
      <c r="A12158" t="s">
        <v>345</v>
      </c>
      <c r="B12158" t="str">
        <f>IF(ISBLANK(VLOOKUP(A12158,Questionnaire!A:KQ,99,FALSE)),"#",VLOOKUP(A12158,Questionnaire!A:KQ,99,FALSE))</f>
        <v>#</v>
      </c>
    </row>
    <row r="12159" spans="1:2">
      <c r="A12159" t="s">
        <v>348</v>
      </c>
      <c r="B12159" t="str">
        <f>IF(ISBLANK(VLOOKUP(A12159,Questionnaire!A:KQ,99,FALSE)),"#",VLOOKUP(A12159,Questionnaire!A:KQ,99,FALSE))</f>
        <v>#</v>
      </c>
    </row>
    <row r="12160" spans="1:2">
      <c r="A12160" t="s">
        <v>353</v>
      </c>
      <c r="B12160" t="str">
        <f>IF(ISBLANK(VLOOKUP(A12160,Questionnaire!A:KQ,99,FALSE)),"#",VLOOKUP(A12160,Questionnaire!A:KQ,99,FALSE))</f>
        <v>#</v>
      </c>
    </row>
    <row r="12161" spans="1:2">
      <c r="A12161" t="s">
        <v>354</v>
      </c>
      <c r="B12161" t="str">
        <f>IF(ISBLANK(VLOOKUP(A12161,Questionnaire!A:KQ,99,FALSE)),"#",VLOOKUP(A12161,Questionnaire!A:KQ,99,FALSE))</f>
        <v>#</v>
      </c>
    </row>
    <row r="12162" spans="1:2">
      <c r="A12162" t="s">
        <v>355</v>
      </c>
      <c r="B12162" t="str">
        <f>IF(ISBLANK(VLOOKUP(A12162,Questionnaire!A:KQ,99,FALSE)),"#",VLOOKUP(A12162,Questionnaire!A:KQ,99,FALSE))</f>
        <v>#</v>
      </c>
    </row>
    <row r="12163" spans="1:2">
      <c r="A12163" t="s">
        <v>356</v>
      </c>
      <c r="B12163" t="str">
        <f>IF(ISBLANK(VLOOKUP(A12163,Questionnaire!A:KQ,99,FALSE)),"#",VLOOKUP(A12163,Questionnaire!A:KQ,99,FALSE))</f>
        <v>#</v>
      </c>
    </row>
    <row r="12164" spans="1:2">
      <c r="A12164" t="s">
        <v>357</v>
      </c>
      <c r="B12164" t="str">
        <f>IF(ISBLANK(VLOOKUP(A12164,Questionnaire!A:KQ,99,FALSE)),"#",VLOOKUP(A12164,Questionnaire!A:KQ,99,FALSE))</f>
        <v>#</v>
      </c>
    </row>
    <row r="12165" spans="1:2">
      <c r="A12165" t="s">
        <v>360</v>
      </c>
      <c r="B12165" t="str">
        <f>IF(ISBLANK(VLOOKUP(A12165,Questionnaire!A:KQ,99,FALSE)),"#",VLOOKUP(A12165,Questionnaire!A:KQ,99,FALSE))</f>
        <v>#</v>
      </c>
    </row>
    <row r="12166" spans="1:2">
      <c r="A12166" t="s">
        <v>362</v>
      </c>
      <c r="B12166" t="str">
        <f>IF(ISBLANK(VLOOKUP(A12166,Questionnaire!A:KQ,99,FALSE)),"#",VLOOKUP(A12166,Questionnaire!A:KQ,99,FALSE))</f>
        <v>#</v>
      </c>
    </row>
    <row r="12167" spans="1:2">
      <c r="A12167" t="s">
        <v>363</v>
      </c>
      <c r="B12167" t="str">
        <f>IF(ISBLANK(VLOOKUP(A12167,Questionnaire!A:KQ,99,FALSE)),"#",VLOOKUP(A12167,Questionnaire!A:KQ,99,FALSE))</f>
        <v>#</v>
      </c>
    </row>
    <row r="12168" spans="1:2">
      <c r="A12168" t="s">
        <v>364</v>
      </c>
      <c r="B12168" t="str">
        <f>IF(ISBLANK(VLOOKUP(A12168,Questionnaire!A:KQ,99,FALSE)),"#",VLOOKUP(A12168,Questionnaire!A:KQ,99,FALSE))</f>
        <v>#</v>
      </c>
    </row>
    <row r="12169" spans="1:2">
      <c r="A12169" t="s">
        <v>365</v>
      </c>
      <c r="B12169" t="str">
        <f>IF(ISBLANK(VLOOKUP(A12169,Questionnaire!A:KQ,99,FALSE)),"#",VLOOKUP(A12169,Questionnaire!A:KQ,99,FALSE))</f>
        <v>#</v>
      </c>
    </row>
    <row r="12170" spans="1:2">
      <c r="A12170" t="s">
        <v>366</v>
      </c>
      <c r="B12170" t="str">
        <f>IF(ISBLANK(VLOOKUP(A12170,Questionnaire!A:KQ,99,FALSE)),"#",VLOOKUP(A12170,Questionnaire!A:KQ,99,FALSE))</f>
        <v>#</v>
      </c>
    </row>
    <row r="12171" spans="1:2">
      <c r="A12171" t="s">
        <v>371</v>
      </c>
      <c r="B12171" t="str">
        <f>IF(ISBLANK(VLOOKUP(A12171,Questionnaire!A:KQ,99,FALSE)),"#",VLOOKUP(A12171,Questionnaire!A:KQ,99,FALSE))</f>
        <v>#</v>
      </c>
    </row>
    <row r="12172" spans="1:2">
      <c r="A12172" t="s">
        <v>372</v>
      </c>
      <c r="B12172" t="str">
        <f>IF(ISBLANK(VLOOKUP(A12172,Questionnaire!A:KQ,99,FALSE)),"#",VLOOKUP(A12172,Questionnaire!A:KQ,99,FALSE))</f>
        <v>#</v>
      </c>
    </row>
    <row r="12173" spans="1:2">
      <c r="A12173" t="s">
        <v>373</v>
      </c>
      <c r="B12173" t="str">
        <f>IF(ISBLANK(VLOOKUP(A12173,Questionnaire!A:KQ,99,FALSE)),"#",VLOOKUP(A12173,Questionnaire!A:KQ,99,FALSE))</f>
        <v>#</v>
      </c>
    </row>
    <row r="12174" spans="1:2">
      <c r="A12174" t="s">
        <v>374</v>
      </c>
      <c r="B12174" t="str">
        <f>IF(ISBLANK(VLOOKUP(A12174,Questionnaire!A:KQ,99,FALSE)),"#",VLOOKUP(A12174,Questionnaire!A:KQ,99,FALSE))</f>
        <v>#</v>
      </c>
    </row>
    <row r="12175" spans="1:2">
      <c r="A12175" t="s">
        <v>377</v>
      </c>
      <c r="B12175" t="str">
        <f>IF(ISBLANK(VLOOKUP(A12175,Questionnaire!A:KQ,99,FALSE)),"#",VLOOKUP(A12175,Questionnaire!A:KQ,99,FALSE))</f>
        <v>#</v>
      </c>
    </row>
    <row r="12176" spans="1:2">
      <c r="A12176" t="s">
        <v>379</v>
      </c>
      <c r="B12176" t="str">
        <f>IF(ISBLANK(VLOOKUP(A12176,Questionnaire!A:KQ,99,FALSE)),"#",VLOOKUP(A12176,Questionnaire!A:KQ,99,FALSE))</f>
        <v>#</v>
      </c>
    </row>
    <row r="12177" spans="1:2">
      <c r="A12177" t="s">
        <v>380</v>
      </c>
      <c r="B12177" t="str">
        <f>IF(ISBLANK(VLOOKUP(A12177,Questionnaire!A:KQ,99,FALSE)),"#",VLOOKUP(A12177,Questionnaire!A:KQ,99,FALSE))</f>
        <v>#</v>
      </c>
    </row>
    <row r="12178" spans="1:2">
      <c r="A12178" t="s">
        <v>381</v>
      </c>
      <c r="B12178" t="str">
        <f>IF(ISBLANK(VLOOKUP(A12178,Questionnaire!A:KQ,99,FALSE)),"#",VLOOKUP(A12178,Questionnaire!A:KQ,99,FALSE))</f>
        <v>#</v>
      </c>
    </row>
    <row r="12179" spans="1:2">
      <c r="A12179" t="s">
        <v>382</v>
      </c>
      <c r="B12179" t="str">
        <f>IF(ISBLANK(VLOOKUP(A12179,Questionnaire!A:KQ,99,FALSE)),"#",VLOOKUP(A12179,Questionnaire!A:KQ,99,FALSE))</f>
        <v>#</v>
      </c>
    </row>
    <row r="12180" spans="1:2">
      <c r="A12180" t="s">
        <v>384</v>
      </c>
      <c r="B12180" t="str">
        <f>IF(ISBLANK(VLOOKUP(A12180,Questionnaire!A:KQ,99,FALSE)),"#",VLOOKUP(A12180,Questionnaire!A:KQ,99,FALSE))</f>
        <v>#</v>
      </c>
    </row>
    <row r="12181" spans="1:2">
      <c r="A12181" t="s">
        <v>387</v>
      </c>
      <c r="B12181" t="str">
        <f>IF(ISBLANK(VLOOKUP(A12181,Questionnaire!A:KQ,99,FALSE)),"#",VLOOKUP(A12181,Questionnaire!A:KQ,99,FALSE))</f>
        <v>#</v>
      </c>
    </row>
    <row r="12182" spans="1:2">
      <c r="A12182" t="s">
        <v>391</v>
      </c>
      <c r="B12182" t="str">
        <f>IF(ISBLANK(VLOOKUP(A12182,Questionnaire!A:KQ,99,FALSE)),"#",VLOOKUP(A12182,Questionnaire!A:KQ,99,FALSE))</f>
        <v>#</v>
      </c>
    </row>
    <row r="12183" spans="1:2">
      <c r="A12183" t="s">
        <v>393</v>
      </c>
      <c r="B12183" t="str">
        <f>IF(ISBLANK(VLOOKUP(A12183,Questionnaire!A:KQ,99,FALSE)),"#",VLOOKUP(A12183,Questionnaire!A:KQ,99,FALSE))</f>
        <v>#</v>
      </c>
    </row>
    <row r="12184" spans="1:2">
      <c r="A12184" t="s">
        <v>395</v>
      </c>
      <c r="B12184" t="str">
        <f>IF(ISBLANK(VLOOKUP(A12184,Questionnaire!A:KQ,99,FALSE)),"#",VLOOKUP(A12184,Questionnaire!A:KQ,99,FALSE))</f>
        <v>#</v>
      </c>
    </row>
    <row r="12185" spans="1:2">
      <c r="A12185" t="s">
        <v>398</v>
      </c>
      <c r="B12185" t="str">
        <f>IF(ISBLANK(VLOOKUP(A12185,Questionnaire!A:KQ,99,FALSE)),"#",VLOOKUP(A12185,Questionnaire!A:KQ,99,FALSE))</f>
        <v>#</v>
      </c>
    </row>
    <row r="12186" spans="1:2">
      <c r="A12186" t="s">
        <v>402</v>
      </c>
      <c r="B12186" t="str">
        <f>IF(ISBLANK(VLOOKUP(A12186,Questionnaire!A:KQ,99,FALSE)),"#",VLOOKUP(A12186,Questionnaire!A:KQ,99,FALSE))</f>
        <v>#</v>
      </c>
    </row>
    <row r="12187" spans="1:2">
      <c r="A12187" t="s">
        <v>405</v>
      </c>
      <c r="B12187" t="str">
        <f>IF(ISBLANK(VLOOKUP(A12187,Questionnaire!A:KQ,99,FALSE)),"#",VLOOKUP(A12187,Questionnaire!A:KQ,99,FALSE))</f>
        <v>#</v>
      </c>
    </row>
    <row r="12188" spans="1:2">
      <c r="A12188" t="s">
        <v>409</v>
      </c>
      <c r="B12188" t="str">
        <f>IF(ISBLANK(VLOOKUP(A12188,Questionnaire!A:KQ,99,FALSE)),"#",VLOOKUP(A12188,Questionnaire!A:KQ,99,FALSE))</f>
        <v>#</v>
      </c>
    </row>
    <row r="12189" spans="1:2">
      <c r="A12189" t="s">
        <v>412</v>
      </c>
      <c r="B12189" t="str">
        <f>IF(ISBLANK(VLOOKUP(A12189,Questionnaire!A:KQ,99,FALSE)),"#",VLOOKUP(A12189,Questionnaire!A:KQ,99,FALSE))</f>
        <v>#</v>
      </c>
    </row>
    <row r="12190" spans="1:2">
      <c r="A12190" t="s">
        <v>415</v>
      </c>
      <c r="B12190" t="str">
        <f>IF(ISBLANK(VLOOKUP(A12190,Questionnaire!A:KQ,99,FALSE)),"#",VLOOKUP(A12190,Questionnaire!A:KQ,99,FALSE))</f>
        <v>#</v>
      </c>
    </row>
    <row r="12191" spans="1:2">
      <c r="A12191" t="s">
        <v>418</v>
      </c>
      <c r="B12191" t="str">
        <f>IF(ISBLANK(VLOOKUP(A12191,Questionnaire!A:KQ,99,FALSE)),"#",VLOOKUP(A12191,Questionnaire!A:KQ,99,FALSE))</f>
        <v>#</v>
      </c>
    </row>
    <row r="12192" spans="1:2">
      <c r="A12192" t="s">
        <v>421</v>
      </c>
      <c r="B12192" t="str">
        <f>IF(ISBLANK(VLOOKUP(A12192,Questionnaire!A:KQ,99,FALSE)),"#",VLOOKUP(A12192,Questionnaire!A:KQ,99,FALSE))</f>
        <v>#</v>
      </c>
    </row>
    <row r="12193" spans="1:2">
      <c r="A12193" t="s">
        <v>424</v>
      </c>
      <c r="B12193" t="str">
        <f>IF(ISBLANK(VLOOKUP(A12193,Questionnaire!A:KQ,99,FALSE)),"#",VLOOKUP(A12193,Questionnaire!A:KQ,99,FALSE))</f>
        <v>#</v>
      </c>
    </row>
    <row r="12194" spans="1:2">
      <c r="A12194" t="s">
        <v>429</v>
      </c>
      <c r="B12194" t="str">
        <f>IF(ISBLANK(VLOOKUP(A12194,Questionnaire!A:KQ,99,FALSE)),"#",VLOOKUP(A12194,Questionnaire!A:KQ,99,FALSE))</f>
        <v>#</v>
      </c>
    </row>
    <row r="12195" spans="1:2">
      <c r="A12195" t="s">
        <v>432</v>
      </c>
      <c r="B12195" t="str">
        <f>IF(ISBLANK(VLOOKUP(A12195,Questionnaire!A:KQ,99,FALSE)),"#",VLOOKUP(A12195,Questionnaire!A:KQ,99,FALSE))</f>
        <v>#</v>
      </c>
    </row>
    <row r="12196" spans="1:2">
      <c r="A12196" t="s">
        <v>435</v>
      </c>
      <c r="B12196" t="str">
        <f>IF(ISBLANK(VLOOKUP(A12196,Questionnaire!A:KQ,99,FALSE)),"#",VLOOKUP(A12196,Questionnaire!A:KQ,99,FALSE))</f>
        <v>#</v>
      </c>
    </row>
    <row r="12197" spans="1:2">
      <c r="A12197" t="s">
        <v>437</v>
      </c>
      <c r="B12197" t="str">
        <f>IF(ISBLANK(VLOOKUP(A12197,Questionnaire!A:KQ,99,FALSE)),"#",VLOOKUP(A12197,Questionnaire!A:KQ,99,FALSE))</f>
        <v>#</v>
      </c>
    </row>
    <row r="12198" spans="1:2">
      <c r="A12198" t="s">
        <v>439</v>
      </c>
      <c r="B12198" t="str">
        <f>IF(ISBLANK(VLOOKUP(A12198,Questionnaire!A:KQ,99,FALSE)),"#",VLOOKUP(A12198,Questionnaire!A:KQ,99,FALSE))</f>
        <v>#</v>
      </c>
    </row>
    <row r="12199" spans="1:2">
      <c r="A12199" t="s">
        <v>442</v>
      </c>
      <c r="B12199" t="str">
        <f>IF(ISBLANK(VLOOKUP(A12199,Questionnaire!A:KQ,99,FALSE)),"#",VLOOKUP(A12199,Questionnaire!A:KQ,99,FALSE))</f>
        <v>#</v>
      </c>
    </row>
    <row r="12200" spans="1:2">
      <c r="A12200" t="s">
        <v>445</v>
      </c>
      <c r="B12200" t="str">
        <f>IF(ISBLANK(VLOOKUP(A12200,Questionnaire!A:KQ,99,FALSE)),"#",VLOOKUP(A12200,Questionnaire!A:KQ,99,FALSE))</f>
        <v>#</v>
      </c>
    </row>
    <row r="12201" spans="1:2">
      <c r="A12201" t="s">
        <v>448</v>
      </c>
      <c r="B12201" t="str">
        <f>IF(ISBLANK(VLOOKUP(A12201,Questionnaire!A:KQ,99,FALSE)),"#",VLOOKUP(A12201,Questionnaire!A:KQ,99,FALSE))</f>
        <v>#</v>
      </c>
    </row>
    <row r="12202" spans="1:2">
      <c r="A12202" t="s">
        <v>452</v>
      </c>
      <c r="B12202" t="str">
        <f>IF(ISBLANK(VLOOKUP(A12202,Questionnaire!A:KQ,99,FALSE)),"#",VLOOKUP(A12202,Questionnaire!A:KQ,99,FALSE))</f>
        <v>#</v>
      </c>
    </row>
    <row r="12203" spans="1:2">
      <c r="A12203" t="s">
        <v>455</v>
      </c>
      <c r="B12203" t="str">
        <f>IF(ISBLANK(VLOOKUP(A12203,Questionnaire!A:KQ,99,FALSE)),"#",VLOOKUP(A12203,Questionnaire!A:KQ,99,FALSE))</f>
        <v>#</v>
      </c>
    </row>
    <row r="12204" spans="1:2">
      <c r="A12204" t="s">
        <v>458</v>
      </c>
      <c r="B12204" t="str">
        <f>IF(ISBLANK(VLOOKUP(A12204,Questionnaire!A:KQ,99,FALSE)),"#",VLOOKUP(A12204,Questionnaire!A:KQ,99,FALSE))</f>
        <v>#</v>
      </c>
    </row>
    <row r="12205" spans="1:2">
      <c r="A12205" t="s">
        <v>461</v>
      </c>
      <c r="B12205" t="str">
        <f>IF(ISBLANK(VLOOKUP(A12205,Questionnaire!A:KQ,99,FALSE)),"#",VLOOKUP(A12205,Questionnaire!A:KQ,99,FALSE))</f>
        <v>#</v>
      </c>
    </row>
    <row r="12206" spans="1:2">
      <c r="A12206" t="s">
        <v>465</v>
      </c>
      <c r="B12206" t="str">
        <f>IF(ISBLANK(VLOOKUP(A12206,Questionnaire!A:KQ,99,FALSE)),"#",VLOOKUP(A12206,Questionnaire!A:KQ,99,FALSE))</f>
        <v>#</v>
      </c>
    </row>
    <row r="12207" spans="1:2">
      <c r="A12207" t="s">
        <v>467</v>
      </c>
      <c r="B12207" t="str">
        <f>IF(ISBLANK(VLOOKUP(A12207,Questionnaire!A:KQ,99,FALSE)),"#",VLOOKUP(A12207,Questionnaire!A:KQ,99,FALSE))</f>
        <v>#</v>
      </c>
    </row>
    <row r="12208" spans="1:2">
      <c r="A12208" t="s">
        <v>469</v>
      </c>
      <c r="B12208" t="str">
        <f>IF(ISBLANK(VLOOKUP(A12208,Questionnaire!A:KQ,99,FALSE)),"#",VLOOKUP(A12208,Questionnaire!A:KQ,99,FALSE))</f>
        <v>#</v>
      </c>
    </row>
    <row r="12209" spans="1:3">
      <c r="A12209" t="s">
        <v>471</v>
      </c>
      <c r="B12209" t="str">
        <f>IF(ISBLANK(VLOOKUP(A12209,Questionnaire!A:KQ,99,FALSE)),"#",VLOOKUP(A12209,Questionnaire!A:KQ,99,FALSE))</f>
        <v>#</v>
      </c>
    </row>
    <row r="12210" spans="1:3">
      <c r="A12210" t="s">
        <v>473</v>
      </c>
      <c r="B12210" t="str">
        <f>IF(ISBLANK(VLOOKUP(A12210,Questionnaire!A:KQ,99,FALSE)),"#",VLOOKUP(A12210,Questionnaire!A:KQ,99,FALSE))</f>
        <v>#</v>
      </c>
    </row>
    <row r="12211" spans="1:3">
      <c r="A12211" t="s">
        <v>475</v>
      </c>
      <c r="B12211" t="str">
        <f>IF(ISBLANK(VLOOKUP(A12211,Questionnaire!A:KQ,99,FALSE)),"#",VLOOKUP(A12211,Questionnaire!A:KQ,99,FALSE))</f>
        <v>#</v>
      </c>
    </row>
    <row r="12212" spans="1:3">
      <c r="A12212" t="s">
        <v>185</v>
      </c>
      <c r="B12212" t="str">
        <f>IF(ISBLANK(VLOOKUP(A12212,Questionnaire!A:KQ,100,FALSE)),"#",VLOOKUP(A12212,Questionnaire!A:KQ,100,FALSE))</f>
        <v>#</v>
      </c>
      <c r="C12212">
        <v>97</v>
      </c>
    </row>
    <row r="12213" spans="1:3">
      <c r="A12213" t="s">
        <v>187</v>
      </c>
      <c r="B12213" t="str">
        <f>IF(ISNA(VLOOKUP(VLOOKUP(A12213,Questionnaire!A:KQ,100,FALSE),'CORA Encoding'!D:E,2,FALSE)),"#",VLOOKUP(VLOOKUP(A12213,Questionnaire!A:KQ,100,FALSE),'CORA Encoding'!D:E,2,FALSE))</f>
        <v>#</v>
      </c>
    </row>
    <row r="12214" spans="1:3">
      <c r="A12214" t="s">
        <v>189</v>
      </c>
      <c r="B12214" t="str">
        <f>IF(ISNA(VLOOKUP(VLOOKUP(A12214,Questionnaire!A:KQ,100,FALSE),'CORA Encoding'!G:H,2,FALSE)),"#",VLOOKUP(VLOOKUP(A12214,Questionnaire!A:KQ,100,FALSE),'CORA Encoding'!G:H,2,FALSE))</f>
        <v>#</v>
      </c>
    </row>
    <row r="12215" spans="1:3">
      <c r="A12215" t="s">
        <v>191</v>
      </c>
      <c r="B12215" t="str">
        <f>IF(ISNA(VLOOKUP(VLOOKUP(A12215,Questionnaire!A:KQ,100,FALSE),'Country List'!E:F,2,FALSE)),"#",VLOOKUP(VLOOKUP(A12215,Questionnaire!A:KQ,100,FALSE),'Country List'!E:F,2,FALSE))</f>
        <v>#</v>
      </c>
    </row>
    <row r="12216" spans="1:3">
      <c r="A12216" t="s">
        <v>193</v>
      </c>
      <c r="B12216" t="str">
        <f>IF(ISNA(VLOOKUP(VLOOKUP(A12216,Questionnaire!A:KQ,100,FALSE),'Industry List'!B:C,2,FALSE)),"#",VLOOKUP(VLOOKUP(A12216,Questionnaire!A:KQ,100,FALSE),'Industry List'!B:C,2,FALSE))</f>
        <v>#</v>
      </c>
    </row>
    <row r="12217" spans="1:3">
      <c r="A12217" t="s">
        <v>197</v>
      </c>
      <c r="B12217" t="str">
        <f>IF(ISBLANK(VLOOKUP(A12217,Questionnaire!A:KQ,100,FALSE)),"#",VLOOKUP(A12217,Questionnaire!A:KQ,100,FALSE))</f>
        <v>#</v>
      </c>
    </row>
    <row r="12218" spans="1:3">
      <c r="A12218" t="s">
        <v>201</v>
      </c>
      <c r="B12218" t="str">
        <f>IF(ISBLANK(VLOOKUP(A12218,Questionnaire!A:KQ,100,FALSE)),"#",VLOOKUP(A12218,Questionnaire!A:KQ,100,FALSE))</f>
        <v>#</v>
      </c>
    </row>
    <row r="12219" spans="1:3">
      <c r="A12219" t="s">
        <v>203</v>
      </c>
      <c r="B12219" t="str">
        <f>IF(ISNA(VLOOKUP(VLOOKUP(A12219,Questionnaire!A:KQ,100,FALSE),'CORA Encoding'!J:K,2,FALSE)),"#",VLOOKUP(VLOOKUP(A12219,Questionnaire!A:KQ,100,FALSE),'CORA Encoding'!J:K,2,FALSE))</f>
        <v>#</v>
      </c>
    </row>
    <row r="12220" spans="1:3">
      <c r="A12220" t="s">
        <v>208</v>
      </c>
      <c r="B12220" t="str">
        <f>IF(ISBLANK(VLOOKUP(A12220,Questionnaire!A:KQ,100,FALSE)),"#",VLOOKUP(A12220,Questionnaire!A:KQ,100,FALSE))</f>
        <v>#</v>
      </c>
    </row>
    <row r="12221" spans="1:3">
      <c r="A12221" t="s">
        <v>213</v>
      </c>
      <c r="B12221" t="str">
        <f>IF(ISBLANK(VLOOKUP(A12221,Questionnaire!A:KQ,100,FALSE)),"#",VLOOKUP(A12221,Questionnaire!A:KQ,100,FALSE))</f>
        <v>#</v>
      </c>
    </row>
    <row r="12222" spans="1:3">
      <c r="A12222" t="s">
        <v>215</v>
      </c>
      <c r="B12222" t="str">
        <f>IF(ISBLANK(VLOOKUP(A12222,Questionnaire!A:KQ,100,FALSE)),"#",VLOOKUP(A12222,Questionnaire!A:KQ,100,FALSE))</f>
        <v>#</v>
      </c>
    </row>
    <row r="12223" spans="1:3">
      <c r="A12223" t="s">
        <v>217</v>
      </c>
      <c r="B12223" t="str">
        <f>IF(ISBLANK(VLOOKUP(A12223,Questionnaire!A:KQ,100,FALSE)),"#",VLOOKUP(A12223,Questionnaire!A:KQ,100,FALSE))</f>
        <v>#</v>
      </c>
    </row>
    <row r="12224" spans="1:3">
      <c r="A12224" t="s">
        <v>219</v>
      </c>
      <c r="B12224" t="str">
        <f>IF(ISBLANK(VLOOKUP(A12224,Questionnaire!A:KQ,100,FALSE)),"#",VLOOKUP(A12224,Questionnaire!A:KQ,100,FALSE))</f>
        <v>#</v>
      </c>
    </row>
    <row r="12225" spans="1:2">
      <c r="A12225" t="s">
        <v>221</v>
      </c>
      <c r="B12225" t="str">
        <f>IF(ISBLANK(VLOOKUP(A12225,Questionnaire!A:KQ,100,FALSE)),"#",VLOOKUP(A12225,Questionnaire!A:KQ,100,FALSE))</f>
        <v>#</v>
      </c>
    </row>
    <row r="12226" spans="1:2">
      <c r="A12226" t="s">
        <v>223</v>
      </c>
      <c r="B12226" t="str">
        <f>IF(ISBLANK(VLOOKUP(A12226,Questionnaire!A:KQ,100,FALSE)),"#",VLOOKUP(A12226,Questionnaire!A:KQ,100,FALSE))</f>
        <v>#</v>
      </c>
    </row>
    <row r="12227" spans="1:2">
      <c r="A12227" t="s">
        <v>225</v>
      </c>
      <c r="B12227" t="str">
        <f>IF(ISBLANK(VLOOKUP(A12227,Questionnaire!A:KQ,100,FALSE)),"#",VLOOKUP(A12227,Questionnaire!A:KQ,100,FALSE))</f>
        <v>#</v>
      </c>
    </row>
    <row r="12228" spans="1:2">
      <c r="A12228" t="s">
        <v>227</v>
      </c>
      <c r="B12228" t="str">
        <f>IF(ISBLANK(VLOOKUP(A12228,Questionnaire!A:KQ,100,FALSE)),"#",VLOOKUP(A12228,Questionnaire!A:KQ,100,FALSE))</f>
        <v>#</v>
      </c>
    </row>
    <row r="12229" spans="1:2">
      <c r="A12229" t="s">
        <v>229</v>
      </c>
      <c r="B12229" t="str">
        <f>IF(ISBLANK(VLOOKUP(A12229,Questionnaire!A:KQ,100,FALSE)),"#",VLOOKUP(A12229,Questionnaire!A:KQ,100,FALSE))</f>
        <v>#</v>
      </c>
    </row>
    <row r="12230" spans="1:2">
      <c r="A12230" t="s">
        <v>231</v>
      </c>
      <c r="B12230" t="str">
        <f>IF(ISBLANK(VLOOKUP(A12230,Questionnaire!A:KQ,100,FALSE)),"#",VLOOKUP(A12230,Questionnaire!A:KQ,100,FALSE))</f>
        <v>#</v>
      </c>
    </row>
    <row r="12231" spans="1:2">
      <c r="A12231" t="s">
        <v>233</v>
      </c>
      <c r="B12231" t="str">
        <f>IF(ISBLANK(VLOOKUP(A12231,Questionnaire!A:KQ,100,FALSE)),"#",VLOOKUP(A12231,Questionnaire!A:KQ,100,FALSE))</f>
        <v>#</v>
      </c>
    </row>
    <row r="12232" spans="1:2">
      <c r="A12232" t="s">
        <v>235</v>
      </c>
      <c r="B12232" t="str">
        <f>IF(ISBLANK(VLOOKUP(A12232,Questionnaire!A:KQ,100,FALSE)),"#",VLOOKUP(A12232,Questionnaire!A:KQ,100,FALSE))</f>
        <v>#</v>
      </c>
    </row>
    <row r="12233" spans="1:2">
      <c r="A12233" t="s">
        <v>237</v>
      </c>
      <c r="B12233" t="str">
        <f>IF(ISBLANK(VLOOKUP(A12233,Questionnaire!A:KQ,100,FALSE)),"#",VLOOKUP(A12233,Questionnaire!A:KQ,100,FALSE))</f>
        <v>#</v>
      </c>
    </row>
    <row r="12234" spans="1:2">
      <c r="A12234" t="s">
        <v>239</v>
      </c>
      <c r="B12234" t="str">
        <f>IF(ISBLANK(VLOOKUP(A12234,Questionnaire!A:KQ,100,FALSE)),"#",VLOOKUP(A12234,Questionnaire!A:KQ,100,FALSE))</f>
        <v>#</v>
      </c>
    </row>
    <row r="12235" spans="1:2">
      <c r="A12235" t="s">
        <v>242</v>
      </c>
      <c r="B12235" t="str">
        <f>IF(ISBLANK(VLOOKUP(A12235,Questionnaire!A:KQ,100,FALSE)),"#",VLOOKUP(A12235,Questionnaire!A:KQ,100,FALSE))</f>
        <v>#</v>
      </c>
    </row>
    <row r="12236" spans="1:2">
      <c r="A12236" t="s">
        <v>245</v>
      </c>
      <c r="B12236" t="str">
        <f>IF(ISBLANK(VLOOKUP(A12236,Questionnaire!A:KQ,100,FALSE)),"#",VLOOKUP(A12236,Questionnaire!A:KQ,100,FALSE))</f>
        <v>#</v>
      </c>
    </row>
    <row r="12237" spans="1:2">
      <c r="A12237" t="s">
        <v>247</v>
      </c>
      <c r="B12237" t="str">
        <f>IF(ISBLANK(VLOOKUP(A12237,Questionnaire!A:KQ,100,FALSE)),"#",VLOOKUP(A12237,Questionnaire!A:KQ,100,FALSE))</f>
        <v>#</v>
      </c>
    </row>
    <row r="12238" spans="1:2">
      <c r="A12238" t="s">
        <v>249</v>
      </c>
      <c r="B12238" t="str">
        <f>IF(ISBLANK(VLOOKUP(A12238,Questionnaire!A:KQ,100,FALSE)),"#",VLOOKUP(A12238,Questionnaire!A:KQ,100,FALSE))</f>
        <v>#</v>
      </c>
    </row>
    <row r="12239" spans="1:2">
      <c r="A12239" t="s">
        <v>250</v>
      </c>
      <c r="B12239" t="str">
        <f>IF(ISBLANK(VLOOKUP(A12239,Questionnaire!A:KQ,100,FALSE)),"#",VLOOKUP(A12239,Questionnaire!A:KQ,100,FALSE))</f>
        <v>#</v>
      </c>
    </row>
    <row r="12240" spans="1:2">
      <c r="A12240" t="s">
        <v>252</v>
      </c>
      <c r="B12240" t="str">
        <f>IF(ISBLANK(VLOOKUP(A12240,Questionnaire!A:KQ,100,FALSE)),"#",VLOOKUP(A12240,Questionnaire!A:KQ,100,FALSE))</f>
        <v>#</v>
      </c>
    </row>
    <row r="12241" spans="1:2">
      <c r="A12241" t="s">
        <v>255</v>
      </c>
      <c r="B12241" t="str">
        <f>IF(ISBLANK(VLOOKUP(A12241,Questionnaire!A:KQ,100,FALSE)),"#",VLOOKUP(A12241,Questionnaire!A:KQ,100,FALSE))</f>
        <v>#</v>
      </c>
    </row>
    <row r="12242" spans="1:2">
      <c r="A12242" t="s">
        <v>258</v>
      </c>
      <c r="B12242" t="str">
        <f>IF(ISNA(VLOOKUP(VLOOKUP(A12242,Questionnaire!A:KQ,100,FALSE),'CORA Encoding'!M:N,2,FALSE)),"#",VLOOKUP(VLOOKUP(A12242,Questionnaire!A:KQ,100,FALSE),'CORA Encoding'!M:N,2,FALSE))</f>
        <v>#</v>
      </c>
    </row>
    <row r="12243" spans="1:2">
      <c r="A12243" t="s">
        <v>261</v>
      </c>
      <c r="B12243" t="str">
        <f>IF(ISBLANK(VLOOKUP(A12243,Questionnaire!A:KQ,100,FALSE)),"#",VLOOKUP(A12243,Questionnaire!A:KQ,100,FALSE))</f>
        <v>#</v>
      </c>
    </row>
    <row r="12244" spans="1:2">
      <c r="A12244" t="s">
        <v>263</v>
      </c>
      <c r="B12244" t="str">
        <f>IF(ISBLANK(VLOOKUP(A12244,Questionnaire!A:KQ,100,FALSE)),"#",VLOOKUP(A12244,Questionnaire!A:KQ,100,FALSE))</f>
        <v>#</v>
      </c>
    </row>
    <row r="12245" spans="1:2">
      <c r="A12245" t="s">
        <v>265</v>
      </c>
      <c r="B12245" t="str">
        <f>IF(ISBLANK(VLOOKUP(A12245,Questionnaire!A:KQ,100,FALSE)),"#",VLOOKUP(A12245,Questionnaire!A:KQ,100,FALSE))</f>
        <v>#</v>
      </c>
    </row>
    <row r="12246" spans="1:2">
      <c r="A12246" t="s">
        <v>267</v>
      </c>
      <c r="B12246" t="str">
        <f>IF(ISBLANK(VLOOKUP(A12246,Questionnaire!A:KQ,100,FALSE)),"#",VLOOKUP(A12246,Questionnaire!A:KQ,100,FALSE))</f>
        <v>#</v>
      </c>
    </row>
    <row r="12247" spans="1:2">
      <c r="A12247" t="s">
        <v>269</v>
      </c>
      <c r="B12247" t="str">
        <f>IF(ISBLANK(VLOOKUP(A12247,Questionnaire!A:KQ,100,FALSE)),"#",VLOOKUP(A12247,Questionnaire!A:KQ,100,FALSE))</f>
        <v>#</v>
      </c>
    </row>
    <row r="12248" spans="1:2">
      <c r="A12248" t="s">
        <v>274</v>
      </c>
      <c r="B12248" t="str">
        <f>IF(ISBLANK(VLOOKUP(A12248,Questionnaire!A:KQ,100,FALSE)),"#",VLOOKUP(A12248,Questionnaire!A:KQ,100,FALSE))</f>
        <v>#</v>
      </c>
    </row>
    <row r="12249" spans="1:2">
      <c r="A12249" t="s">
        <v>276</v>
      </c>
      <c r="B12249" t="str">
        <f>IF(ISBLANK(VLOOKUP(A12249,Questionnaire!A:KQ,100,FALSE)),"#",VLOOKUP(A12249,Questionnaire!A:KQ,100,FALSE))</f>
        <v>#</v>
      </c>
    </row>
    <row r="12250" spans="1:2">
      <c r="A12250" t="s">
        <v>278</v>
      </c>
      <c r="B12250" t="str">
        <f>IF(ISBLANK(VLOOKUP(A12250,Questionnaire!A:KQ,100,FALSE)),"#",VLOOKUP(A12250,Questionnaire!A:KQ,100,FALSE))</f>
        <v>#</v>
      </c>
    </row>
    <row r="12251" spans="1:2">
      <c r="A12251" t="s">
        <v>280</v>
      </c>
      <c r="B12251" t="str">
        <f>IF(ISBLANK(VLOOKUP(A12251,Questionnaire!A:KQ,100,FALSE)),"#",VLOOKUP(A12251,Questionnaire!A:KQ,100,FALSE))</f>
        <v>#</v>
      </c>
    </row>
    <row r="12252" spans="1:2">
      <c r="A12252" t="s">
        <v>282</v>
      </c>
      <c r="B12252" t="str">
        <f>IF(ISBLANK(VLOOKUP(A12252,Questionnaire!A:KQ,100,FALSE)),"#",VLOOKUP(A12252,Questionnaire!A:KQ,100,FALSE))</f>
        <v>#</v>
      </c>
    </row>
    <row r="12253" spans="1:2">
      <c r="A12253" t="s">
        <v>286</v>
      </c>
      <c r="B12253" t="str">
        <f>IF(ISBLANK(VLOOKUP(A12253,Questionnaire!A:KQ,100,FALSE)),"#",VLOOKUP(A12253,Questionnaire!A:KQ,100,FALSE))</f>
        <v>#</v>
      </c>
    </row>
    <row r="12254" spans="1:2">
      <c r="A12254" t="s">
        <v>288</v>
      </c>
      <c r="B12254" t="str">
        <f>IF(ISBLANK(VLOOKUP(A12254,Questionnaire!A:KQ,100,FALSE)),"#",VLOOKUP(A12254,Questionnaire!A:KQ,100,FALSE))</f>
        <v>#</v>
      </c>
    </row>
    <row r="12255" spans="1:2">
      <c r="A12255" t="s">
        <v>290</v>
      </c>
      <c r="B12255" t="str">
        <f>IF(ISBLANK(VLOOKUP(A12255,Questionnaire!A:KQ,100,FALSE)),"#",VLOOKUP(A12255,Questionnaire!A:KQ,100,FALSE))</f>
        <v>#</v>
      </c>
    </row>
    <row r="12256" spans="1:2">
      <c r="A12256" t="s">
        <v>292</v>
      </c>
      <c r="B12256" t="str">
        <f>IF(ISBLANK(VLOOKUP(A12256,Questionnaire!A:KQ,100,FALSE)),"#",VLOOKUP(A12256,Questionnaire!A:KQ,100,FALSE))</f>
        <v>#</v>
      </c>
    </row>
    <row r="12257" spans="1:2">
      <c r="A12257" t="s">
        <v>294</v>
      </c>
      <c r="B12257" t="str">
        <f>IF(ISBLANK(VLOOKUP(A12257,Questionnaire!A:KQ,100,FALSE)),"#",VLOOKUP(A12257,Questionnaire!A:KQ,100,FALSE))</f>
        <v>#</v>
      </c>
    </row>
    <row r="12258" spans="1:2">
      <c r="A12258" t="s">
        <v>296</v>
      </c>
      <c r="B12258" t="str">
        <f>IF(ISBLANK(VLOOKUP(A12258,Questionnaire!A:KQ,100,FALSE)),"#",VLOOKUP(A12258,Questionnaire!A:KQ,100,FALSE))</f>
        <v>#</v>
      </c>
    </row>
    <row r="12259" spans="1:2">
      <c r="A12259" t="s">
        <v>301</v>
      </c>
      <c r="B12259" t="str">
        <f>IF(ISBLANK(VLOOKUP(A12259,Questionnaire!A:KQ,100,FALSE)),"#",VLOOKUP(A12259,Questionnaire!A:KQ,100,FALSE))</f>
        <v>#</v>
      </c>
    </row>
    <row r="12260" spans="1:2">
      <c r="A12260" t="s">
        <v>303</v>
      </c>
      <c r="B12260" t="str">
        <f>IF(ISBLANK(VLOOKUP(A12260,Questionnaire!A:KQ,100,FALSE)),"#",VLOOKUP(A12260,Questionnaire!A:KQ,100,FALSE))</f>
        <v>#</v>
      </c>
    </row>
    <row r="12261" spans="1:2">
      <c r="A12261" t="s">
        <v>305</v>
      </c>
      <c r="B12261" t="str">
        <f>IF(ISBLANK(VLOOKUP(A12261,Questionnaire!A:KQ,100,FALSE)),"#",VLOOKUP(A12261,Questionnaire!A:KQ,100,FALSE))</f>
        <v>#</v>
      </c>
    </row>
    <row r="12262" spans="1:2">
      <c r="A12262" t="s">
        <v>307</v>
      </c>
      <c r="B12262" t="str">
        <f>IF(ISBLANK(VLOOKUP(A12262,Questionnaire!A:KQ,100,FALSE)),"#",VLOOKUP(A12262,Questionnaire!A:KQ,100,FALSE))</f>
        <v>#</v>
      </c>
    </row>
    <row r="12263" spans="1:2">
      <c r="A12263" t="s">
        <v>311</v>
      </c>
      <c r="B12263" t="str">
        <f>IF(ISBLANK(VLOOKUP(A12263,Questionnaire!A:KQ,100,FALSE)),"#",VLOOKUP(A12263,Questionnaire!A:KQ,100,FALSE))</f>
        <v>#</v>
      </c>
    </row>
    <row r="12264" spans="1:2">
      <c r="A12264" t="s">
        <v>313</v>
      </c>
      <c r="B12264" t="str">
        <f>IF(ISBLANK(VLOOKUP(A12264,Questionnaire!A:KQ,100,FALSE)),"#",VLOOKUP(A12264,Questionnaire!A:KQ,100,FALSE))</f>
        <v>#</v>
      </c>
    </row>
    <row r="12265" spans="1:2">
      <c r="A12265" t="s">
        <v>314</v>
      </c>
      <c r="B12265" t="str">
        <f>IF(ISBLANK(VLOOKUP(A12265,Questionnaire!A:KQ,100,FALSE)),"#",VLOOKUP(A12265,Questionnaire!A:KQ,100,FALSE))</f>
        <v>#</v>
      </c>
    </row>
    <row r="12266" spans="1:2">
      <c r="A12266" t="s">
        <v>315</v>
      </c>
      <c r="B12266" t="str">
        <f>IF(ISBLANK(VLOOKUP(A12266,Questionnaire!A:KQ,100,FALSE)),"#",VLOOKUP(A12266,Questionnaire!A:KQ,100,FALSE))</f>
        <v>#</v>
      </c>
    </row>
    <row r="12267" spans="1:2">
      <c r="A12267" t="s">
        <v>317</v>
      </c>
      <c r="B12267" t="str">
        <f>IF(ISBLANK(VLOOKUP(A12267,Questionnaire!A:KQ,100,FALSE)),"#",VLOOKUP(A12267,Questionnaire!A:KQ,100,FALSE))</f>
        <v>#</v>
      </c>
    </row>
    <row r="12268" spans="1:2">
      <c r="A12268" t="s">
        <v>319</v>
      </c>
      <c r="B12268" t="str">
        <f>IF(ISBLANK(VLOOKUP(A12268,Questionnaire!A:KQ,100,FALSE)),"#",VLOOKUP(A12268,Questionnaire!A:KQ,100,FALSE))</f>
        <v>#</v>
      </c>
    </row>
    <row r="12269" spans="1:2">
      <c r="A12269" t="s">
        <v>322</v>
      </c>
      <c r="B12269" t="str">
        <f>IF(ISBLANK(VLOOKUP(A12269,Questionnaire!A:KQ,100,FALSE)),"#",VLOOKUP(A12269,Questionnaire!A:KQ,100,FALSE))</f>
        <v>#</v>
      </c>
    </row>
    <row r="12270" spans="1:2">
      <c r="A12270" t="s">
        <v>326</v>
      </c>
      <c r="B12270" t="str">
        <f>IF(ISBLANK(VLOOKUP(A12270,Questionnaire!A:KQ,100,FALSE)),"#",VLOOKUP(A12270,Questionnaire!A:KQ,100,FALSE))</f>
        <v>#</v>
      </c>
    </row>
    <row r="12271" spans="1:2">
      <c r="A12271" t="s">
        <v>328</v>
      </c>
      <c r="B12271" t="str">
        <f>IF(ISBLANK(VLOOKUP(A12271,Questionnaire!A:KQ,100,FALSE)),"#",VLOOKUP(A12271,Questionnaire!A:KQ,100,FALSE))</f>
        <v>#</v>
      </c>
    </row>
    <row r="12272" spans="1:2">
      <c r="A12272" t="s">
        <v>332</v>
      </c>
      <c r="B12272" t="str">
        <f>IF(ISBLANK(VLOOKUP(A12272,Questionnaire!A:KQ,100,FALSE)),"#",VLOOKUP(A12272,Questionnaire!A:KQ,100,FALSE))</f>
        <v>#</v>
      </c>
    </row>
    <row r="12273" spans="1:2">
      <c r="A12273" t="s">
        <v>333</v>
      </c>
      <c r="B12273" t="str">
        <f>IF(ISBLANK(VLOOKUP(A12273,Questionnaire!A:KQ,100,FALSE)),"#",VLOOKUP(A12273,Questionnaire!A:KQ,100,FALSE))</f>
        <v>#</v>
      </c>
    </row>
    <row r="12274" spans="1:2">
      <c r="A12274" t="s">
        <v>334</v>
      </c>
      <c r="B12274" t="str">
        <f>IF(ISBLANK(VLOOKUP(A12274,Questionnaire!A:KQ,100,FALSE)),"#",VLOOKUP(A12274,Questionnaire!A:KQ,100,FALSE))</f>
        <v>#</v>
      </c>
    </row>
    <row r="12275" spans="1:2">
      <c r="A12275" t="s">
        <v>335</v>
      </c>
      <c r="B12275" t="str">
        <f>IF(ISBLANK(VLOOKUP(A12275,Questionnaire!A:KQ,100,FALSE)),"#",VLOOKUP(A12275,Questionnaire!A:KQ,100,FALSE))</f>
        <v>#</v>
      </c>
    </row>
    <row r="12276" spans="1:2">
      <c r="A12276" t="s">
        <v>336</v>
      </c>
      <c r="B12276" t="str">
        <f>IF(ISBLANK(VLOOKUP(A12276,Questionnaire!A:KQ,100,FALSE)),"#",VLOOKUP(A12276,Questionnaire!A:KQ,100,FALSE))</f>
        <v>#</v>
      </c>
    </row>
    <row r="12277" spans="1:2">
      <c r="A12277" t="s">
        <v>337</v>
      </c>
      <c r="B12277" t="str">
        <f>IF(ISBLANK(VLOOKUP(A12277,Questionnaire!A:KQ,100,FALSE)),"#",VLOOKUP(A12277,Questionnaire!A:KQ,100,FALSE))</f>
        <v>#</v>
      </c>
    </row>
    <row r="12278" spans="1:2">
      <c r="A12278" t="s">
        <v>338</v>
      </c>
      <c r="B12278" t="str">
        <f>IF(ISBLANK(VLOOKUP(A12278,Questionnaire!A:KQ,100,FALSE)),"#",VLOOKUP(A12278,Questionnaire!A:KQ,100,FALSE))</f>
        <v>#</v>
      </c>
    </row>
    <row r="12279" spans="1:2">
      <c r="A12279" t="s">
        <v>339</v>
      </c>
      <c r="B12279" t="str">
        <f>IF(ISBLANK(VLOOKUP(A12279,Questionnaire!A:KQ,100,FALSE)),"#",VLOOKUP(A12279,Questionnaire!A:KQ,100,FALSE))</f>
        <v>#</v>
      </c>
    </row>
    <row r="12280" spans="1:2">
      <c r="A12280" t="s">
        <v>340</v>
      </c>
      <c r="B12280" t="str">
        <f>IF(ISBLANK(VLOOKUP(A12280,Questionnaire!A:KQ,100,FALSE)),"#",VLOOKUP(A12280,Questionnaire!A:KQ,100,FALSE))</f>
        <v>#</v>
      </c>
    </row>
    <row r="12281" spans="1:2">
      <c r="A12281" t="s">
        <v>341</v>
      </c>
      <c r="B12281" t="str">
        <f>IF(ISBLANK(VLOOKUP(A12281,Questionnaire!A:KQ,100,FALSE)),"#",VLOOKUP(A12281,Questionnaire!A:KQ,100,FALSE))</f>
        <v>#</v>
      </c>
    </row>
    <row r="12282" spans="1:2">
      <c r="A12282" t="s">
        <v>342</v>
      </c>
      <c r="B12282" t="str">
        <f>IF(ISBLANK(VLOOKUP(A12282,Questionnaire!A:KQ,100,FALSE)),"#",VLOOKUP(A12282,Questionnaire!A:KQ,100,FALSE))</f>
        <v>#</v>
      </c>
    </row>
    <row r="12283" spans="1:2">
      <c r="A12283" t="s">
        <v>343</v>
      </c>
      <c r="B12283" t="str">
        <f>IF(ISBLANK(VLOOKUP(A12283,Questionnaire!A:KQ,100,FALSE)),"#",VLOOKUP(A12283,Questionnaire!A:KQ,100,FALSE))</f>
        <v>#</v>
      </c>
    </row>
    <row r="12284" spans="1:2">
      <c r="A12284" t="s">
        <v>344</v>
      </c>
      <c r="B12284" t="str">
        <f>IF(ISBLANK(VLOOKUP(A12284,Questionnaire!A:KQ,100,FALSE)),"#",VLOOKUP(A12284,Questionnaire!A:KQ,100,FALSE))</f>
        <v>#</v>
      </c>
    </row>
    <row r="12285" spans="1:2">
      <c r="A12285" t="s">
        <v>345</v>
      </c>
      <c r="B12285" t="str">
        <f>IF(ISBLANK(VLOOKUP(A12285,Questionnaire!A:KQ,100,FALSE)),"#",VLOOKUP(A12285,Questionnaire!A:KQ,100,FALSE))</f>
        <v>#</v>
      </c>
    </row>
    <row r="12286" spans="1:2">
      <c r="A12286" t="s">
        <v>348</v>
      </c>
      <c r="B12286" t="str">
        <f>IF(ISBLANK(VLOOKUP(A12286,Questionnaire!A:KQ,100,FALSE)),"#",VLOOKUP(A12286,Questionnaire!A:KQ,100,FALSE))</f>
        <v>#</v>
      </c>
    </row>
    <row r="12287" spans="1:2">
      <c r="A12287" t="s">
        <v>353</v>
      </c>
      <c r="B12287" t="str">
        <f>IF(ISBLANK(VLOOKUP(A12287,Questionnaire!A:KQ,100,FALSE)),"#",VLOOKUP(A12287,Questionnaire!A:KQ,100,FALSE))</f>
        <v>#</v>
      </c>
    </row>
    <row r="12288" spans="1:2">
      <c r="A12288" t="s">
        <v>354</v>
      </c>
      <c r="B12288" t="str">
        <f>IF(ISBLANK(VLOOKUP(A12288,Questionnaire!A:KQ,100,FALSE)),"#",VLOOKUP(A12288,Questionnaire!A:KQ,100,FALSE))</f>
        <v>#</v>
      </c>
    </row>
    <row r="12289" spans="1:2">
      <c r="A12289" t="s">
        <v>355</v>
      </c>
      <c r="B12289" t="str">
        <f>IF(ISBLANK(VLOOKUP(A12289,Questionnaire!A:KQ,100,FALSE)),"#",VLOOKUP(A12289,Questionnaire!A:KQ,100,FALSE))</f>
        <v>#</v>
      </c>
    </row>
    <row r="12290" spans="1:2">
      <c r="A12290" t="s">
        <v>356</v>
      </c>
      <c r="B12290" t="str">
        <f>IF(ISBLANK(VLOOKUP(A12290,Questionnaire!A:KQ,100,FALSE)),"#",VLOOKUP(A12290,Questionnaire!A:KQ,100,FALSE))</f>
        <v>#</v>
      </c>
    </row>
    <row r="12291" spans="1:2">
      <c r="A12291" t="s">
        <v>357</v>
      </c>
      <c r="B12291" t="str">
        <f>IF(ISBLANK(VLOOKUP(A12291,Questionnaire!A:KQ,100,FALSE)),"#",VLOOKUP(A12291,Questionnaire!A:KQ,100,FALSE))</f>
        <v>#</v>
      </c>
    </row>
    <row r="12292" spans="1:2">
      <c r="A12292" t="s">
        <v>360</v>
      </c>
      <c r="B12292" t="str">
        <f>IF(ISBLANK(VLOOKUP(A12292,Questionnaire!A:KQ,100,FALSE)),"#",VLOOKUP(A12292,Questionnaire!A:KQ,100,FALSE))</f>
        <v>#</v>
      </c>
    </row>
    <row r="12293" spans="1:2">
      <c r="A12293" t="s">
        <v>362</v>
      </c>
      <c r="B12293" t="str">
        <f>IF(ISBLANK(VLOOKUP(A12293,Questionnaire!A:KQ,100,FALSE)),"#",VLOOKUP(A12293,Questionnaire!A:KQ,100,FALSE))</f>
        <v>#</v>
      </c>
    </row>
    <row r="12294" spans="1:2">
      <c r="A12294" t="s">
        <v>363</v>
      </c>
      <c r="B12294" t="str">
        <f>IF(ISBLANK(VLOOKUP(A12294,Questionnaire!A:KQ,100,FALSE)),"#",VLOOKUP(A12294,Questionnaire!A:KQ,100,FALSE))</f>
        <v>#</v>
      </c>
    </row>
    <row r="12295" spans="1:2">
      <c r="A12295" t="s">
        <v>364</v>
      </c>
      <c r="B12295" t="str">
        <f>IF(ISBLANK(VLOOKUP(A12295,Questionnaire!A:KQ,100,FALSE)),"#",VLOOKUP(A12295,Questionnaire!A:KQ,100,FALSE))</f>
        <v>#</v>
      </c>
    </row>
    <row r="12296" spans="1:2">
      <c r="A12296" t="s">
        <v>365</v>
      </c>
      <c r="B12296" t="str">
        <f>IF(ISBLANK(VLOOKUP(A12296,Questionnaire!A:KQ,100,FALSE)),"#",VLOOKUP(A12296,Questionnaire!A:KQ,100,FALSE))</f>
        <v>#</v>
      </c>
    </row>
    <row r="12297" spans="1:2">
      <c r="A12297" t="s">
        <v>366</v>
      </c>
      <c r="B12297" t="str">
        <f>IF(ISBLANK(VLOOKUP(A12297,Questionnaire!A:KQ,100,FALSE)),"#",VLOOKUP(A12297,Questionnaire!A:KQ,100,FALSE))</f>
        <v>#</v>
      </c>
    </row>
    <row r="12298" spans="1:2">
      <c r="A12298" t="s">
        <v>371</v>
      </c>
      <c r="B12298" t="str">
        <f>IF(ISBLANK(VLOOKUP(A12298,Questionnaire!A:KQ,100,FALSE)),"#",VLOOKUP(A12298,Questionnaire!A:KQ,100,FALSE))</f>
        <v>#</v>
      </c>
    </row>
    <row r="12299" spans="1:2">
      <c r="A12299" t="s">
        <v>372</v>
      </c>
      <c r="B12299" t="str">
        <f>IF(ISBLANK(VLOOKUP(A12299,Questionnaire!A:KQ,100,FALSE)),"#",VLOOKUP(A12299,Questionnaire!A:KQ,100,FALSE))</f>
        <v>#</v>
      </c>
    </row>
    <row r="12300" spans="1:2">
      <c r="A12300" t="s">
        <v>373</v>
      </c>
      <c r="B12300" t="str">
        <f>IF(ISBLANK(VLOOKUP(A12300,Questionnaire!A:KQ,100,FALSE)),"#",VLOOKUP(A12300,Questionnaire!A:KQ,100,FALSE))</f>
        <v>#</v>
      </c>
    </row>
    <row r="12301" spans="1:2">
      <c r="A12301" t="s">
        <v>374</v>
      </c>
      <c r="B12301" t="str">
        <f>IF(ISBLANK(VLOOKUP(A12301,Questionnaire!A:KQ,100,FALSE)),"#",VLOOKUP(A12301,Questionnaire!A:KQ,100,FALSE))</f>
        <v>#</v>
      </c>
    </row>
    <row r="12302" spans="1:2">
      <c r="A12302" t="s">
        <v>377</v>
      </c>
      <c r="B12302" t="str">
        <f>IF(ISBLANK(VLOOKUP(A12302,Questionnaire!A:KQ,100,FALSE)),"#",VLOOKUP(A12302,Questionnaire!A:KQ,100,FALSE))</f>
        <v>#</v>
      </c>
    </row>
    <row r="12303" spans="1:2">
      <c r="A12303" t="s">
        <v>379</v>
      </c>
      <c r="B12303" t="str">
        <f>IF(ISBLANK(VLOOKUP(A12303,Questionnaire!A:KQ,100,FALSE)),"#",VLOOKUP(A12303,Questionnaire!A:KQ,100,FALSE))</f>
        <v>#</v>
      </c>
    </row>
    <row r="12304" spans="1:2">
      <c r="A12304" t="s">
        <v>380</v>
      </c>
      <c r="B12304" t="str">
        <f>IF(ISBLANK(VLOOKUP(A12304,Questionnaire!A:KQ,100,FALSE)),"#",VLOOKUP(A12304,Questionnaire!A:KQ,100,FALSE))</f>
        <v>#</v>
      </c>
    </row>
    <row r="12305" spans="1:2">
      <c r="A12305" t="s">
        <v>381</v>
      </c>
      <c r="B12305" t="str">
        <f>IF(ISBLANK(VLOOKUP(A12305,Questionnaire!A:KQ,100,FALSE)),"#",VLOOKUP(A12305,Questionnaire!A:KQ,100,FALSE))</f>
        <v>#</v>
      </c>
    </row>
    <row r="12306" spans="1:2">
      <c r="A12306" t="s">
        <v>382</v>
      </c>
      <c r="B12306" t="str">
        <f>IF(ISBLANK(VLOOKUP(A12306,Questionnaire!A:KQ,100,FALSE)),"#",VLOOKUP(A12306,Questionnaire!A:KQ,100,FALSE))</f>
        <v>#</v>
      </c>
    </row>
    <row r="12307" spans="1:2">
      <c r="A12307" t="s">
        <v>384</v>
      </c>
      <c r="B12307" t="str">
        <f>IF(ISBLANK(VLOOKUP(A12307,Questionnaire!A:KQ,100,FALSE)),"#",VLOOKUP(A12307,Questionnaire!A:KQ,100,FALSE))</f>
        <v>#</v>
      </c>
    </row>
    <row r="12308" spans="1:2">
      <c r="A12308" t="s">
        <v>387</v>
      </c>
      <c r="B12308" t="str">
        <f>IF(ISBLANK(VLOOKUP(A12308,Questionnaire!A:KQ,100,FALSE)),"#",VLOOKUP(A12308,Questionnaire!A:KQ,100,FALSE))</f>
        <v>#</v>
      </c>
    </row>
    <row r="12309" spans="1:2">
      <c r="A12309" t="s">
        <v>391</v>
      </c>
      <c r="B12309" t="str">
        <f>IF(ISBLANK(VLOOKUP(A12309,Questionnaire!A:KQ,100,FALSE)),"#",VLOOKUP(A12309,Questionnaire!A:KQ,100,FALSE))</f>
        <v>#</v>
      </c>
    </row>
    <row r="12310" spans="1:2">
      <c r="A12310" t="s">
        <v>393</v>
      </c>
      <c r="B12310" t="str">
        <f>IF(ISBLANK(VLOOKUP(A12310,Questionnaire!A:KQ,100,FALSE)),"#",VLOOKUP(A12310,Questionnaire!A:KQ,100,FALSE))</f>
        <v>#</v>
      </c>
    </row>
    <row r="12311" spans="1:2">
      <c r="A12311" t="s">
        <v>395</v>
      </c>
      <c r="B12311" t="str">
        <f>IF(ISBLANK(VLOOKUP(A12311,Questionnaire!A:KQ,100,FALSE)),"#",VLOOKUP(A12311,Questionnaire!A:KQ,100,FALSE))</f>
        <v>#</v>
      </c>
    </row>
    <row r="12312" spans="1:2">
      <c r="A12312" t="s">
        <v>398</v>
      </c>
      <c r="B12312" t="str">
        <f>IF(ISBLANK(VLOOKUP(A12312,Questionnaire!A:KQ,100,FALSE)),"#",VLOOKUP(A12312,Questionnaire!A:KQ,100,FALSE))</f>
        <v>#</v>
      </c>
    </row>
    <row r="12313" spans="1:2">
      <c r="A12313" t="s">
        <v>402</v>
      </c>
      <c r="B12313" t="str">
        <f>IF(ISBLANK(VLOOKUP(A12313,Questionnaire!A:KQ,100,FALSE)),"#",VLOOKUP(A12313,Questionnaire!A:KQ,100,FALSE))</f>
        <v>#</v>
      </c>
    </row>
    <row r="12314" spans="1:2">
      <c r="A12314" t="s">
        <v>405</v>
      </c>
      <c r="B12314" t="str">
        <f>IF(ISBLANK(VLOOKUP(A12314,Questionnaire!A:KQ,100,FALSE)),"#",VLOOKUP(A12314,Questionnaire!A:KQ,100,FALSE))</f>
        <v>#</v>
      </c>
    </row>
    <row r="12315" spans="1:2">
      <c r="A12315" t="s">
        <v>409</v>
      </c>
      <c r="B12315" t="str">
        <f>IF(ISBLANK(VLOOKUP(A12315,Questionnaire!A:KQ,100,FALSE)),"#",VLOOKUP(A12315,Questionnaire!A:KQ,100,FALSE))</f>
        <v>#</v>
      </c>
    </row>
    <row r="12316" spans="1:2">
      <c r="A12316" t="s">
        <v>412</v>
      </c>
      <c r="B12316" t="str">
        <f>IF(ISBLANK(VLOOKUP(A12316,Questionnaire!A:KQ,100,FALSE)),"#",VLOOKUP(A12316,Questionnaire!A:KQ,100,FALSE))</f>
        <v>#</v>
      </c>
    </row>
    <row r="12317" spans="1:2">
      <c r="A12317" t="s">
        <v>415</v>
      </c>
      <c r="B12317" t="str">
        <f>IF(ISBLANK(VLOOKUP(A12317,Questionnaire!A:KQ,100,FALSE)),"#",VLOOKUP(A12317,Questionnaire!A:KQ,100,FALSE))</f>
        <v>#</v>
      </c>
    </row>
    <row r="12318" spans="1:2">
      <c r="A12318" t="s">
        <v>418</v>
      </c>
      <c r="B12318" t="str">
        <f>IF(ISBLANK(VLOOKUP(A12318,Questionnaire!A:KQ,100,FALSE)),"#",VLOOKUP(A12318,Questionnaire!A:KQ,100,FALSE))</f>
        <v>#</v>
      </c>
    </row>
    <row r="12319" spans="1:2">
      <c r="A12319" t="s">
        <v>421</v>
      </c>
      <c r="B12319" t="str">
        <f>IF(ISBLANK(VLOOKUP(A12319,Questionnaire!A:KQ,100,FALSE)),"#",VLOOKUP(A12319,Questionnaire!A:KQ,100,FALSE))</f>
        <v>#</v>
      </c>
    </row>
    <row r="12320" spans="1:2">
      <c r="A12320" t="s">
        <v>424</v>
      </c>
      <c r="B12320" t="str">
        <f>IF(ISBLANK(VLOOKUP(A12320,Questionnaire!A:KQ,100,FALSE)),"#",VLOOKUP(A12320,Questionnaire!A:KQ,100,FALSE))</f>
        <v>#</v>
      </c>
    </row>
    <row r="12321" spans="1:2">
      <c r="A12321" t="s">
        <v>429</v>
      </c>
      <c r="B12321" t="str">
        <f>IF(ISBLANK(VLOOKUP(A12321,Questionnaire!A:KQ,100,FALSE)),"#",VLOOKUP(A12321,Questionnaire!A:KQ,100,FALSE))</f>
        <v>#</v>
      </c>
    </row>
    <row r="12322" spans="1:2">
      <c r="A12322" t="s">
        <v>432</v>
      </c>
      <c r="B12322" t="str">
        <f>IF(ISBLANK(VLOOKUP(A12322,Questionnaire!A:KQ,100,FALSE)),"#",VLOOKUP(A12322,Questionnaire!A:KQ,100,FALSE))</f>
        <v>#</v>
      </c>
    </row>
    <row r="12323" spans="1:2">
      <c r="A12323" t="s">
        <v>435</v>
      </c>
      <c r="B12323" t="str">
        <f>IF(ISBLANK(VLOOKUP(A12323,Questionnaire!A:KQ,100,FALSE)),"#",VLOOKUP(A12323,Questionnaire!A:KQ,100,FALSE))</f>
        <v>#</v>
      </c>
    </row>
    <row r="12324" spans="1:2">
      <c r="A12324" t="s">
        <v>437</v>
      </c>
      <c r="B12324" t="str">
        <f>IF(ISBLANK(VLOOKUP(A12324,Questionnaire!A:KQ,100,FALSE)),"#",VLOOKUP(A12324,Questionnaire!A:KQ,100,FALSE))</f>
        <v>#</v>
      </c>
    </row>
    <row r="12325" spans="1:2">
      <c r="A12325" t="s">
        <v>439</v>
      </c>
      <c r="B12325" t="str">
        <f>IF(ISBLANK(VLOOKUP(A12325,Questionnaire!A:KQ,100,FALSE)),"#",VLOOKUP(A12325,Questionnaire!A:KQ,100,FALSE))</f>
        <v>#</v>
      </c>
    </row>
    <row r="12326" spans="1:2">
      <c r="A12326" t="s">
        <v>442</v>
      </c>
      <c r="B12326" t="str">
        <f>IF(ISBLANK(VLOOKUP(A12326,Questionnaire!A:KQ,100,FALSE)),"#",VLOOKUP(A12326,Questionnaire!A:KQ,100,FALSE))</f>
        <v>#</v>
      </c>
    </row>
    <row r="12327" spans="1:2">
      <c r="A12327" t="s">
        <v>445</v>
      </c>
      <c r="B12327" t="str">
        <f>IF(ISBLANK(VLOOKUP(A12327,Questionnaire!A:KQ,100,FALSE)),"#",VLOOKUP(A12327,Questionnaire!A:KQ,100,FALSE))</f>
        <v>#</v>
      </c>
    </row>
    <row r="12328" spans="1:2">
      <c r="A12328" t="s">
        <v>448</v>
      </c>
      <c r="B12328" t="str">
        <f>IF(ISBLANK(VLOOKUP(A12328,Questionnaire!A:KQ,100,FALSE)),"#",VLOOKUP(A12328,Questionnaire!A:KQ,100,FALSE))</f>
        <v>#</v>
      </c>
    </row>
    <row r="12329" spans="1:2">
      <c r="A12329" t="s">
        <v>452</v>
      </c>
      <c r="B12329" t="str">
        <f>IF(ISBLANK(VLOOKUP(A12329,Questionnaire!A:KQ,100,FALSE)),"#",VLOOKUP(A12329,Questionnaire!A:KQ,100,FALSE))</f>
        <v>#</v>
      </c>
    </row>
    <row r="12330" spans="1:2">
      <c r="A12330" t="s">
        <v>455</v>
      </c>
      <c r="B12330" t="str">
        <f>IF(ISBLANK(VLOOKUP(A12330,Questionnaire!A:KQ,100,FALSE)),"#",VLOOKUP(A12330,Questionnaire!A:KQ,100,FALSE))</f>
        <v>#</v>
      </c>
    </row>
    <row r="12331" spans="1:2">
      <c r="A12331" t="s">
        <v>458</v>
      </c>
      <c r="B12331" t="str">
        <f>IF(ISBLANK(VLOOKUP(A12331,Questionnaire!A:KQ,100,FALSE)),"#",VLOOKUP(A12331,Questionnaire!A:KQ,100,FALSE))</f>
        <v>#</v>
      </c>
    </row>
    <row r="12332" spans="1:2">
      <c r="A12332" t="s">
        <v>461</v>
      </c>
      <c r="B12332" t="str">
        <f>IF(ISBLANK(VLOOKUP(A12332,Questionnaire!A:KQ,100,FALSE)),"#",VLOOKUP(A12332,Questionnaire!A:KQ,100,FALSE))</f>
        <v>#</v>
      </c>
    </row>
    <row r="12333" spans="1:2">
      <c r="A12333" t="s">
        <v>465</v>
      </c>
      <c r="B12333" t="str">
        <f>IF(ISBLANK(VLOOKUP(A12333,Questionnaire!A:KQ,100,FALSE)),"#",VLOOKUP(A12333,Questionnaire!A:KQ,100,FALSE))</f>
        <v>#</v>
      </c>
    </row>
    <row r="12334" spans="1:2">
      <c r="A12334" t="s">
        <v>467</v>
      </c>
      <c r="B12334" t="str">
        <f>IF(ISBLANK(VLOOKUP(A12334,Questionnaire!A:KQ,100,FALSE)),"#",VLOOKUP(A12334,Questionnaire!A:KQ,100,FALSE))</f>
        <v>#</v>
      </c>
    </row>
    <row r="12335" spans="1:2">
      <c r="A12335" t="s">
        <v>469</v>
      </c>
      <c r="B12335" t="str">
        <f>IF(ISBLANK(VLOOKUP(A12335,Questionnaire!A:KQ,100,FALSE)),"#",VLOOKUP(A12335,Questionnaire!A:KQ,100,FALSE))</f>
        <v>#</v>
      </c>
    </row>
    <row r="12336" spans="1:2">
      <c r="A12336" t="s">
        <v>471</v>
      </c>
      <c r="B12336" t="str">
        <f>IF(ISBLANK(VLOOKUP(A12336,Questionnaire!A:KQ,100,FALSE)),"#",VLOOKUP(A12336,Questionnaire!A:KQ,100,FALSE))</f>
        <v>#</v>
      </c>
    </row>
    <row r="12337" spans="1:3">
      <c r="A12337" t="s">
        <v>473</v>
      </c>
      <c r="B12337" t="str">
        <f>IF(ISBLANK(VLOOKUP(A12337,Questionnaire!A:KQ,100,FALSE)),"#",VLOOKUP(A12337,Questionnaire!A:KQ,100,FALSE))</f>
        <v>#</v>
      </c>
    </row>
    <row r="12338" spans="1:3">
      <c r="A12338" t="s">
        <v>475</v>
      </c>
      <c r="B12338" t="str">
        <f>IF(ISBLANK(VLOOKUP(A12338,Questionnaire!A:KQ,100,FALSE)),"#",VLOOKUP(A12338,Questionnaire!A:KQ,100,FALSE))</f>
        <v>#</v>
      </c>
    </row>
    <row r="12339" spans="1:3">
      <c r="A12339" t="s">
        <v>185</v>
      </c>
      <c r="B12339" t="str">
        <f>IF(ISBLANK(VLOOKUP(A12339,Questionnaire!A:KQ,101,FALSE)),"#",VLOOKUP(A12339,Questionnaire!A:KQ,101,FALSE))</f>
        <v>#</v>
      </c>
      <c r="C12339">
        <v>98</v>
      </c>
    </row>
    <row r="12340" spans="1:3">
      <c r="A12340" t="s">
        <v>187</v>
      </c>
      <c r="B12340" t="str">
        <f>IF(ISNA(VLOOKUP(VLOOKUP(A12340,Questionnaire!A:KQ,101,FALSE),'CORA Encoding'!D:E,2,FALSE)),"#",VLOOKUP(VLOOKUP(A12340,Questionnaire!A:KQ,101,FALSE),'CORA Encoding'!D:E,2,FALSE))</f>
        <v>#</v>
      </c>
    </row>
    <row r="12341" spans="1:3">
      <c r="A12341" t="s">
        <v>189</v>
      </c>
      <c r="B12341" t="str">
        <f>IF(ISNA(VLOOKUP(VLOOKUP(A12341,Questionnaire!A:KQ,101,FALSE),'CORA Encoding'!G:H,2,FALSE)),"#",VLOOKUP(VLOOKUP(A12341,Questionnaire!A:KQ,101,FALSE),'CORA Encoding'!G:H,2,FALSE))</f>
        <v>#</v>
      </c>
    </row>
    <row r="12342" spans="1:3">
      <c r="A12342" t="s">
        <v>191</v>
      </c>
      <c r="B12342" t="str">
        <f>IF(ISNA(VLOOKUP(VLOOKUP(A12342,Questionnaire!A:KQ,101,FALSE),'Country List'!E:F,2,FALSE)),"#",VLOOKUP(VLOOKUP(A12342,Questionnaire!A:KQ,101,FALSE),'Country List'!E:F,2,FALSE))</f>
        <v>#</v>
      </c>
    </row>
    <row r="12343" spans="1:3">
      <c r="A12343" t="s">
        <v>193</v>
      </c>
      <c r="B12343" t="str">
        <f>IF(ISNA(VLOOKUP(VLOOKUP(A12343,Questionnaire!A:KQ,101,FALSE),'Industry List'!B:C,2,FALSE)),"#",VLOOKUP(VLOOKUP(A12343,Questionnaire!A:KQ,101,FALSE),'Industry List'!B:C,2,FALSE))</f>
        <v>#</v>
      </c>
    </row>
    <row r="12344" spans="1:3">
      <c r="A12344" t="s">
        <v>197</v>
      </c>
      <c r="B12344" t="str">
        <f>IF(ISBLANK(VLOOKUP(A12344,Questionnaire!A:KQ,101,FALSE)),"#",VLOOKUP(A12344,Questionnaire!A:KQ,101,FALSE))</f>
        <v>#</v>
      </c>
    </row>
    <row r="12345" spans="1:3">
      <c r="A12345" t="s">
        <v>201</v>
      </c>
      <c r="B12345" t="str">
        <f>IF(ISBLANK(VLOOKUP(A12345,Questionnaire!A:KQ,101,FALSE)),"#",VLOOKUP(A12345,Questionnaire!A:KQ,101,FALSE))</f>
        <v>#</v>
      </c>
    </row>
    <row r="12346" spans="1:3">
      <c r="A12346" t="s">
        <v>203</v>
      </c>
      <c r="B12346" t="str">
        <f>IF(ISNA(VLOOKUP(VLOOKUP(A12346,Questionnaire!A:KQ,101,FALSE),'CORA Encoding'!J:K,2,FALSE)),"#",VLOOKUP(VLOOKUP(A12346,Questionnaire!A:KQ,101,FALSE),'CORA Encoding'!J:K,2,FALSE))</f>
        <v>#</v>
      </c>
    </row>
    <row r="12347" spans="1:3">
      <c r="A12347" t="s">
        <v>208</v>
      </c>
      <c r="B12347" t="str">
        <f>IF(ISBLANK(VLOOKUP(A12347,Questionnaire!A:KQ,101,FALSE)),"#",VLOOKUP(A12347,Questionnaire!A:KQ,101,FALSE))</f>
        <v>#</v>
      </c>
    </row>
    <row r="12348" spans="1:3">
      <c r="A12348" t="s">
        <v>213</v>
      </c>
      <c r="B12348" t="str">
        <f>IF(ISBLANK(VLOOKUP(A12348,Questionnaire!A:KQ,101,FALSE)),"#",VLOOKUP(A12348,Questionnaire!A:KQ,101,FALSE))</f>
        <v>#</v>
      </c>
    </row>
    <row r="12349" spans="1:3">
      <c r="A12349" t="s">
        <v>215</v>
      </c>
      <c r="B12349" t="str">
        <f>IF(ISBLANK(VLOOKUP(A12349,Questionnaire!A:KQ,101,FALSE)),"#",VLOOKUP(A12349,Questionnaire!A:KQ,101,FALSE))</f>
        <v>#</v>
      </c>
    </row>
    <row r="12350" spans="1:3">
      <c r="A12350" t="s">
        <v>217</v>
      </c>
      <c r="B12350" t="str">
        <f>IF(ISBLANK(VLOOKUP(A12350,Questionnaire!A:KQ,101,FALSE)),"#",VLOOKUP(A12350,Questionnaire!A:KQ,101,FALSE))</f>
        <v>#</v>
      </c>
    </row>
    <row r="12351" spans="1:3">
      <c r="A12351" t="s">
        <v>219</v>
      </c>
      <c r="B12351" t="str">
        <f>IF(ISBLANK(VLOOKUP(A12351,Questionnaire!A:KQ,101,FALSE)),"#",VLOOKUP(A12351,Questionnaire!A:KQ,101,FALSE))</f>
        <v>#</v>
      </c>
    </row>
    <row r="12352" spans="1:3">
      <c r="A12352" t="s">
        <v>221</v>
      </c>
      <c r="B12352" t="str">
        <f>IF(ISBLANK(VLOOKUP(A12352,Questionnaire!A:KQ,101,FALSE)),"#",VLOOKUP(A12352,Questionnaire!A:KQ,101,FALSE))</f>
        <v>#</v>
      </c>
    </row>
    <row r="12353" spans="1:2">
      <c r="A12353" t="s">
        <v>223</v>
      </c>
      <c r="B12353" t="str">
        <f>IF(ISBLANK(VLOOKUP(A12353,Questionnaire!A:KQ,101,FALSE)),"#",VLOOKUP(A12353,Questionnaire!A:KQ,101,FALSE))</f>
        <v>#</v>
      </c>
    </row>
    <row r="12354" spans="1:2">
      <c r="A12354" t="s">
        <v>225</v>
      </c>
      <c r="B12354" t="str">
        <f>IF(ISBLANK(VLOOKUP(A12354,Questionnaire!A:KQ,101,FALSE)),"#",VLOOKUP(A12354,Questionnaire!A:KQ,101,FALSE))</f>
        <v>#</v>
      </c>
    </row>
    <row r="12355" spans="1:2">
      <c r="A12355" t="s">
        <v>227</v>
      </c>
      <c r="B12355" t="str">
        <f>IF(ISBLANK(VLOOKUP(A12355,Questionnaire!A:KQ,101,FALSE)),"#",VLOOKUP(A12355,Questionnaire!A:KQ,101,FALSE))</f>
        <v>#</v>
      </c>
    </row>
    <row r="12356" spans="1:2">
      <c r="A12356" t="s">
        <v>229</v>
      </c>
      <c r="B12356" t="str">
        <f>IF(ISBLANK(VLOOKUP(A12356,Questionnaire!A:KQ,101,FALSE)),"#",VLOOKUP(A12356,Questionnaire!A:KQ,101,FALSE))</f>
        <v>#</v>
      </c>
    </row>
    <row r="12357" spans="1:2">
      <c r="A12357" t="s">
        <v>231</v>
      </c>
      <c r="B12357" t="str">
        <f>IF(ISBLANK(VLOOKUP(A12357,Questionnaire!A:KQ,101,FALSE)),"#",VLOOKUP(A12357,Questionnaire!A:KQ,101,FALSE))</f>
        <v>#</v>
      </c>
    </row>
    <row r="12358" spans="1:2">
      <c r="A12358" t="s">
        <v>233</v>
      </c>
      <c r="B12358" t="str">
        <f>IF(ISBLANK(VLOOKUP(A12358,Questionnaire!A:KQ,101,FALSE)),"#",VLOOKUP(A12358,Questionnaire!A:KQ,101,FALSE))</f>
        <v>#</v>
      </c>
    </row>
    <row r="12359" spans="1:2">
      <c r="A12359" t="s">
        <v>235</v>
      </c>
      <c r="B12359" t="str">
        <f>IF(ISBLANK(VLOOKUP(A12359,Questionnaire!A:KQ,101,FALSE)),"#",VLOOKUP(A12359,Questionnaire!A:KQ,101,FALSE))</f>
        <v>#</v>
      </c>
    </row>
    <row r="12360" spans="1:2">
      <c r="A12360" t="s">
        <v>237</v>
      </c>
      <c r="B12360" t="str">
        <f>IF(ISBLANK(VLOOKUP(A12360,Questionnaire!A:KQ,101,FALSE)),"#",VLOOKUP(A12360,Questionnaire!A:KQ,101,FALSE))</f>
        <v>#</v>
      </c>
    </row>
    <row r="12361" spans="1:2">
      <c r="A12361" t="s">
        <v>239</v>
      </c>
      <c r="B12361" t="str">
        <f>IF(ISBLANK(VLOOKUP(A12361,Questionnaire!A:KQ,101,FALSE)),"#",VLOOKUP(A12361,Questionnaire!A:KQ,101,FALSE))</f>
        <v>#</v>
      </c>
    </row>
    <row r="12362" spans="1:2">
      <c r="A12362" t="s">
        <v>242</v>
      </c>
      <c r="B12362" t="str">
        <f>IF(ISBLANK(VLOOKUP(A12362,Questionnaire!A:KQ,101,FALSE)),"#",VLOOKUP(A12362,Questionnaire!A:KQ,101,FALSE))</f>
        <v>#</v>
      </c>
    </row>
    <row r="12363" spans="1:2">
      <c r="A12363" t="s">
        <v>245</v>
      </c>
      <c r="B12363" t="str">
        <f>IF(ISBLANK(VLOOKUP(A12363,Questionnaire!A:KQ,101,FALSE)),"#",VLOOKUP(A12363,Questionnaire!A:KQ,101,FALSE))</f>
        <v>#</v>
      </c>
    </row>
    <row r="12364" spans="1:2">
      <c r="A12364" t="s">
        <v>247</v>
      </c>
      <c r="B12364" t="str">
        <f>IF(ISBLANK(VLOOKUP(A12364,Questionnaire!A:KQ,101,FALSE)),"#",VLOOKUP(A12364,Questionnaire!A:KQ,101,FALSE))</f>
        <v>#</v>
      </c>
    </row>
    <row r="12365" spans="1:2">
      <c r="A12365" t="s">
        <v>249</v>
      </c>
      <c r="B12365" t="str">
        <f>IF(ISBLANK(VLOOKUP(A12365,Questionnaire!A:KQ,101,FALSE)),"#",VLOOKUP(A12365,Questionnaire!A:KQ,101,FALSE))</f>
        <v>#</v>
      </c>
    </row>
    <row r="12366" spans="1:2">
      <c r="A12366" t="s">
        <v>250</v>
      </c>
      <c r="B12366" t="str">
        <f>IF(ISBLANK(VLOOKUP(A12366,Questionnaire!A:KQ,101,FALSE)),"#",VLOOKUP(A12366,Questionnaire!A:KQ,101,FALSE))</f>
        <v>#</v>
      </c>
    </row>
    <row r="12367" spans="1:2">
      <c r="A12367" t="s">
        <v>252</v>
      </c>
      <c r="B12367" t="str">
        <f>IF(ISBLANK(VLOOKUP(A12367,Questionnaire!A:KQ,101,FALSE)),"#",VLOOKUP(A12367,Questionnaire!A:KQ,101,FALSE))</f>
        <v>#</v>
      </c>
    </row>
    <row r="12368" spans="1:2">
      <c r="A12368" t="s">
        <v>255</v>
      </c>
      <c r="B12368" t="str">
        <f>IF(ISBLANK(VLOOKUP(A12368,Questionnaire!A:KQ,101,FALSE)),"#",VLOOKUP(A12368,Questionnaire!A:KQ,101,FALSE))</f>
        <v>#</v>
      </c>
    </row>
    <row r="12369" spans="1:2">
      <c r="A12369" t="s">
        <v>258</v>
      </c>
      <c r="B12369" t="str">
        <f>IF(ISNA(VLOOKUP(VLOOKUP(A12369,Questionnaire!A:KQ,101,FALSE),'CORA Encoding'!M:N,2,FALSE)),"#",VLOOKUP(VLOOKUP(A12369,Questionnaire!A:KQ,101,FALSE),'CORA Encoding'!M:N,2,FALSE))</f>
        <v>#</v>
      </c>
    </row>
    <row r="12370" spans="1:2">
      <c r="A12370" t="s">
        <v>261</v>
      </c>
      <c r="B12370" t="str">
        <f>IF(ISBLANK(VLOOKUP(A12370,Questionnaire!A:KQ,101,FALSE)),"#",VLOOKUP(A12370,Questionnaire!A:KQ,101,FALSE))</f>
        <v>#</v>
      </c>
    </row>
    <row r="12371" spans="1:2">
      <c r="A12371" t="s">
        <v>263</v>
      </c>
      <c r="B12371" t="str">
        <f>IF(ISBLANK(VLOOKUP(A12371,Questionnaire!A:KQ,101,FALSE)),"#",VLOOKUP(A12371,Questionnaire!A:KQ,101,FALSE))</f>
        <v>#</v>
      </c>
    </row>
    <row r="12372" spans="1:2">
      <c r="A12372" t="s">
        <v>265</v>
      </c>
      <c r="B12372" t="str">
        <f>IF(ISBLANK(VLOOKUP(A12372,Questionnaire!A:KQ,101,FALSE)),"#",VLOOKUP(A12372,Questionnaire!A:KQ,101,FALSE))</f>
        <v>#</v>
      </c>
    </row>
    <row r="12373" spans="1:2">
      <c r="A12373" t="s">
        <v>267</v>
      </c>
      <c r="B12373" t="str">
        <f>IF(ISBLANK(VLOOKUP(A12373,Questionnaire!A:KQ,101,FALSE)),"#",VLOOKUP(A12373,Questionnaire!A:KQ,101,FALSE))</f>
        <v>#</v>
      </c>
    </row>
    <row r="12374" spans="1:2">
      <c r="A12374" t="s">
        <v>269</v>
      </c>
      <c r="B12374" t="str">
        <f>IF(ISBLANK(VLOOKUP(A12374,Questionnaire!A:KQ,101,FALSE)),"#",VLOOKUP(A12374,Questionnaire!A:KQ,101,FALSE))</f>
        <v>#</v>
      </c>
    </row>
    <row r="12375" spans="1:2">
      <c r="A12375" t="s">
        <v>274</v>
      </c>
      <c r="B12375" t="str">
        <f>IF(ISBLANK(VLOOKUP(A12375,Questionnaire!A:KQ,101,FALSE)),"#",VLOOKUP(A12375,Questionnaire!A:KQ,101,FALSE))</f>
        <v>#</v>
      </c>
    </row>
    <row r="12376" spans="1:2">
      <c r="A12376" t="s">
        <v>276</v>
      </c>
      <c r="B12376" t="str">
        <f>IF(ISBLANK(VLOOKUP(A12376,Questionnaire!A:KQ,101,FALSE)),"#",VLOOKUP(A12376,Questionnaire!A:KQ,101,FALSE))</f>
        <v>#</v>
      </c>
    </row>
    <row r="12377" spans="1:2">
      <c r="A12377" t="s">
        <v>278</v>
      </c>
      <c r="B12377" t="str">
        <f>IF(ISBLANK(VLOOKUP(A12377,Questionnaire!A:KQ,101,FALSE)),"#",VLOOKUP(A12377,Questionnaire!A:KQ,101,FALSE))</f>
        <v>#</v>
      </c>
    </row>
    <row r="12378" spans="1:2">
      <c r="A12378" t="s">
        <v>280</v>
      </c>
      <c r="B12378" t="str">
        <f>IF(ISBLANK(VLOOKUP(A12378,Questionnaire!A:KQ,101,FALSE)),"#",VLOOKUP(A12378,Questionnaire!A:KQ,101,FALSE))</f>
        <v>#</v>
      </c>
    </row>
    <row r="12379" spans="1:2">
      <c r="A12379" t="s">
        <v>282</v>
      </c>
      <c r="B12379" t="str">
        <f>IF(ISBLANK(VLOOKUP(A12379,Questionnaire!A:KQ,101,FALSE)),"#",VLOOKUP(A12379,Questionnaire!A:KQ,101,FALSE))</f>
        <v>#</v>
      </c>
    </row>
    <row r="12380" spans="1:2">
      <c r="A12380" t="s">
        <v>286</v>
      </c>
      <c r="B12380" t="str">
        <f>IF(ISBLANK(VLOOKUP(A12380,Questionnaire!A:KQ,101,FALSE)),"#",VLOOKUP(A12380,Questionnaire!A:KQ,101,FALSE))</f>
        <v>#</v>
      </c>
    </row>
    <row r="12381" spans="1:2">
      <c r="A12381" t="s">
        <v>288</v>
      </c>
      <c r="B12381" t="str">
        <f>IF(ISBLANK(VLOOKUP(A12381,Questionnaire!A:KQ,101,FALSE)),"#",VLOOKUP(A12381,Questionnaire!A:KQ,101,FALSE))</f>
        <v>#</v>
      </c>
    </row>
    <row r="12382" spans="1:2">
      <c r="A12382" t="s">
        <v>290</v>
      </c>
      <c r="B12382" t="str">
        <f>IF(ISBLANK(VLOOKUP(A12382,Questionnaire!A:KQ,101,FALSE)),"#",VLOOKUP(A12382,Questionnaire!A:KQ,101,FALSE))</f>
        <v>#</v>
      </c>
    </row>
    <row r="12383" spans="1:2">
      <c r="A12383" t="s">
        <v>292</v>
      </c>
      <c r="B12383" t="str">
        <f>IF(ISBLANK(VLOOKUP(A12383,Questionnaire!A:KQ,101,FALSE)),"#",VLOOKUP(A12383,Questionnaire!A:KQ,101,FALSE))</f>
        <v>#</v>
      </c>
    </row>
    <row r="12384" spans="1:2">
      <c r="A12384" t="s">
        <v>294</v>
      </c>
      <c r="B12384" t="str">
        <f>IF(ISBLANK(VLOOKUP(A12384,Questionnaire!A:KQ,101,FALSE)),"#",VLOOKUP(A12384,Questionnaire!A:KQ,101,FALSE))</f>
        <v>#</v>
      </c>
    </row>
    <row r="12385" spans="1:2">
      <c r="A12385" t="s">
        <v>296</v>
      </c>
      <c r="B12385" t="str">
        <f>IF(ISBLANK(VLOOKUP(A12385,Questionnaire!A:KQ,101,FALSE)),"#",VLOOKUP(A12385,Questionnaire!A:KQ,101,FALSE))</f>
        <v>#</v>
      </c>
    </row>
    <row r="12386" spans="1:2">
      <c r="A12386" t="s">
        <v>301</v>
      </c>
      <c r="B12386" t="str">
        <f>IF(ISBLANK(VLOOKUP(A12386,Questionnaire!A:KQ,101,FALSE)),"#",VLOOKUP(A12386,Questionnaire!A:KQ,101,FALSE))</f>
        <v>#</v>
      </c>
    </row>
    <row r="12387" spans="1:2">
      <c r="A12387" t="s">
        <v>303</v>
      </c>
      <c r="B12387" t="str">
        <f>IF(ISBLANK(VLOOKUP(A12387,Questionnaire!A:KQ,101,FALSE)),"#",VLOOKUP(A12387,Questionnaire!A:KQ,101,FALSE))</f>
        <v>#</v>
      </c>
    </row>
    <row r="12388" spans="1:2">
      <c r="A12388" t="s">
        <v>305</v>
      </c>
      <c r="B12388" t="str">
        <f>IF(ISBLANK(VLOOKUP(A12388,Questionnaire!A:KQ,101,FALSE)),"#",VLOOKUP(A12388,Questionnaire!A:KQ,101,FALSE))</f>
        <v>#</v>
      </c>
    </row>
    <row r="12389" spans="1:2">
      <c r="A12389" t="s">
        <v>307</v>
      </c>
      <c r="B12389" t="str">
        <f>IF(ISBLANK(VLOOKUP(A12389,Questionnaire!A:KQ,101,FALSE)),"#",VLOOKUP(A12389,Questionnaire!A:KQ,101,FALSE))</f>
        <v>#</v>
      </c>
    </row>
    <row r="12390" spans="1:2">
      <c r="A12390" t="s">
        <v>311</v>
      </c>
      <c r="B12390" t="str">
        <f>IF(ISBLANK(VLOOKUP(A12390,Questionnaire!A:KQ,101,FALSE)),"#",VLOOKUP(A12390,Questionnaire!A:KQ,101,FALSE))</f>
        <v>#</v>
      </c>
    </row>
    <row r="12391" spans="1:2">
      <c r="A12391" t="s">
        <v>313</v>
      </c>
      <c r="B12391" t="str">
        <f>IF(ISBLANK(VLOOKUP(A12391,Questionnaire!A:KQ,101,FALSE)),"#",VLOOKUP(A12391,Questionnaire!A:KQ,101,FALSE))</f>
        <v>#</v>
      </c>
    </row>
    <row r="12392" spans="1:2">
      <c r="A12392" t="s">
        <v>314</v>
      </c>
      <c r="B12392" t="str">
        <f>IF(ISBLANK(VLOOKUP(A12392,Questionnaire!A:KQ,101,FALSE)),"#",VLOOKUP(A12392,Questionnaire!A:KQ,101,FALSE))</f>
        <v>#</v>
      </c>
    </row>
    <row r="12393" spans="1:2">
      <c r="A12393" t="s">
        <v>315</v>
      </c>
      <c r="B12393" t="str">
        <f>IF(ISBLANK(VLOOKUP(A12393,Questionnaire!A:KQ,101,FALSE)),"#",VLOOKUP(A12393,Questionnaire!A:KQ,101,FALSE))</f>
        <v>#</v>
      </c>
    </row>
    <row r="12394" spans="1:2">
      <c r="A12394" t="s">
        <v>317</v>
      </c>
      <c r="B12394" t="str">
        <f>IF(ISBLANK(VLOOKUP(A12394,Questionnaire!A:KQ,101,FALSE)),"#",VLOOKUP(A12394,Questionnaire!A:KQ,101,FALSE))</f>
        <v>#</v>
      </c>
    </row>
    <row r="12395" spans="1:2">
      <c r="A12395" t="s">
        <v>319</v>
      </c>
      <c r="B12395" t="str">
        <f>IF(ISBLANK(VLOOKUP(A12395,Questionnaire!A:KQ,101,FALSE)),"#",VLOOKUP(A12395,Questionnaire!A:KQ,101,FALSE))</f>
        <v>#</v>
      </c>
    </row>
    <row r="12396" spans="1:2">
      <c r="A12396" t="s">
        <v>322</v>
      </c>
      <c r="B12396" t="str">
        <f>IF(ISBLANK(VLOOKUP(A12396,Questionnaire!A:KQ,101,FALSE)),"#",VLOOKUP(A12396,Questionnaire!A:KQ,101,FALSE))</f>
        <v>#</v>
      </c>
    </row>
    <row r="12397" spans="1:2">
      <c r="A12397" t="s">
        <v>326</v>
      </c>
      <c r="B12397" t="str">
        <f>IF(ISBLANK(VLOOKUP(A12397,Questionnaire!A:KQ,101,FALSE)),"#",VLOOKUP(A12397,Questionnaire!A:KQ,101,FALSE))</f>
        <v>#</v>
      </c>
    </row>
    <row r="12398" spans="1:2">
      <c r="A12398" t="s">
        <v>328</v>
      </c>
      <c r="B12398" t="str">
        <f>IF(ISBLANK(VLOOKUP(A12398,Questionnaire!A:KQ,101,FALSE)),"#",VLOOKUP(A12398,Questionnaire!A:KQ,101,FALSE))</f>
        <v>#</v>
      </c>
    </row>
    <row r="12399" spans="1:2">
      <c r="A12399" t="s">
        <v>332</v>
      </c>
      <c r="B12399" t="str">
        <f>IF(ISBLANK(VLOOKUP(A12399,Questionnaire!A:KQ,101,FALSE)),"#",VLOOKUP(A12399,Questionnaire!A:KQ,101,FALSE))</f>
        <v>#</v>
      </c>
    </row>
    <row r="12400" spans="1:2">
      <c r="A12400" t="s">
        <v>333</v>
      </c>
      <c r="B12400" t="str">
        <f>IF(ISBLANK(VLOOKUP(A12400,Questionnaire!A:KQ,101,FALSE)),"#",VLOOKUP(A12400,Questionnaire!A:KQ,101,FALSE))</f>
        <v>#</v>
      </c>
    </row>
    <row r="12401" spans="1:2">
      <c r="A12401" t="s">
        <v>334</v>
      </c>
      <c r="B12401" t="str">
        <f>IF(ISBLANK(VLOOKUP(A12401,Questionnaire!A:KQ,101,FALSE)),"#",VLOOKUP(A12401,Questionnaire!A:KQ,101,FALSE))</f>
        <v>#</v>
      </c>
    </row>
    <row r="12402" spans="1:2">
      <c r="A12402" t="s">
        <v>335</v>
      </c>
      <c r="B12402" t="str">
        <f>IF(ISBLANK(VLOOKUP(A12402,Questionnaire!A:KQ,101,FALSE)),"#",VLOOKUP(A12402,Questionnaire!A:KQ,101,FALSE))</f>
        <v>#</v>
      </c>
    </row>
    <row r="12403" spans="1:2">
      <c r="A12403" t="s">
        <v>336</v>
      </c>
      <c r="B12403" t="str">
        <f>IF(ISBLANK(VLOOKUP(A12403,Questionnaire!A:KQ,101,FALSE)),"#",VLOOKUP(A12403,Questionnaire!A:KQ,101,FALSE))</f>
        <v>#</v>
      </c>
    </row>
    <row r="12404" spans="1:2">
      <c r="A12404" t="s">
        <v>337</v>
      </c>
      <c r="B12404" t="str">
        <f>IF(ISBLANK(VLOOKUP(A12404,Questionnaire!A:KQ,101,FALSE)),"#",VLOOKUP(A12404,Questionnaire!A:KQ,101,FALSE))</f>
        <v>#</v>
      </c>
    </row>
    <row r="12405" spans="1:2">
      <c r="A12405" t="s">
        <v>338</v>
      </c>
      <c r="B12405" t="str">
        <f>IF(ISBLANK(VLOOKUP(A12405,Questionnaire!A:KQ,101,FALSE)),"#",VLOOKUP(A12405,Questionnaire!A:KQ,101,FALSE))</f>
        <v>#</v>
      </c>
    </row>
    <row r="12406" spans="1:2">
      <c r="A12406" t="s">
        <v>339</v>
      </c>
      <c r="B12406" t="str">
        <f>IF(ISBLANK(VLOOKUP(A12406,Questionnaire!A:KQ,101,FALSE)),"#",VLOOKUP(A12406,Questionnaire!A:KQ,101,FALSE))</f>
        <v>#</v>
      </c>
    </row>
    <row r="12407" spans="1:2">
      <c r="A12407" t="s">
        <v>340</v>
      </c>
      <c r="B12407" t="str">
        <f>IF(ISBLANK(VLOOKUP(A12407,Questionnaire!A:KQ,101,FALSE)),"#",VLOOKUP(A12407,Questionnaire!A:KQ,101,FALSE))</f>
        <v>#</v>
      </c>
    </row>
    <row r="12408" spans="1:2">
      <c r="A12408" t="s">
        <v>341</v>
      </c>
      <c r="B12408" t="str">
        <f>IF(ISBLANK(VLOOKUP(A12408,Questionnaire!A:KQ,101,FALSE)),"#",VLOOKUP(A12408,Questionnaire!A:KQ,101,FALSE))</f>
        <v>#</v>
      </c>
    </row>
    <row r="12409" spans="1:2">
      <c r="A12409" t="s">
        <v>342</v>
      </c>
      <c r="B12409" t="str">
        <f>IF(ISBLANK(VLOOKUP(A12409,Questionnaire!A:KQ,101,FALSE)),"#",VLOOKUP(A12409,Questionnaire!A:KQ,101,FALSE))</f>
        <v>#</v>
      </c>
    </row>
    <row r="12410" spans="1:2">
      <c r="A12410" t="s">
        <v>343</v>
      </c>
      <c r="B12410" t="str">
        <f>IF(ISBLANK(VLOOKUP(A12410,Questionnaire!A:KQ,101,FALSE)),"#",VLOOKUP(A12410,Questionnaire!A:KQ,101,FALSE))</f>
        <v>#</v>
      </c>
    </row>
    <row r="12411" spans="1:2">
      <c r="A12411" t="s">
        <v>344</v>
      </c>
      <c r="B12411" t="str">
        <f>IF(ISBLANK(VLOOKUP(A12411,Questionnaire!A:KQ,101,FALSE)),"#",VLOOKUP(A12411,Questionnaire!A:KQ,101,FALSE))</f>
        <v>#</v>
      </c>
    </row>
    <row r="12412" spans="1:2">
      <c r="A12412" t="s">
        <v>345</v>
      </c>
      <c r="B12412" t="str">
        <f>IF(ISBLANK(VLOOKUP(A12412,Questionnaire!A:KQ,101,FALSE)),"#",VLOOKUP(A12412,Questionnaire!A:KQ,101,FALSE))</f>
        <v>#</v>
      </c>
    </row>
    <row r="12413" spans="1:2">
      <c r="A12413" t="s">
        <v>348</v>
      </c>
      <c r="B12413" t="str">
        <f>IF(ISBLANK(VLOOKUP(A12413,Questionnaire!A:KQ,101,FALSE)),"#",VLOOKUP(A12413,Questionnaire!A:KQ,101,FALSE))</f>
        <v>#</v>
      </c>
    </row>
    <row r="12414" spans="1:2">
      <c r="A12414" t="s">
        <v>353</v>
      </c>
      <c r="B12414" t="str">
        <f>IF(ISBLANK(VLOOKUP(A12414,Questionnaire!A:KQ,101,FALSE)),"#",VLOOKUP(A12414,Questionnaire!A:KQ,101,FALSE))</f>
        <v>#</v>
      </c>
    </row>
    <row r="12415" spans="1:2">
      <c r="A12415" t="s">
        <v>354</v>
      </c>
      <c r="B12415" t="str">
        <f>IF(ISBLANK(VLOOKUP(A12415,Questionnaire!A:KQ,101,FALSE)),"#",VLOOKUP(A12415,Questionnaire!A:KQ,101,FALSE))</f>
        <v>#</v>
      </c>
    </row>
    <row r="12416" spans="1:2">
      <c r="A12416" t="s">
        <v>355</v>
      </c>
      <c r="B12416" t="str">
        <f>IF(ISBLANK(VLOOKUP(A12416,Questionnaire!A:KQ,101,FALSE)),"#",VLOOKUP(A12416,Questionnaire!A:KQ,101,FALSE))</f>
        <v>#</v>
      </c>
    </row>
    <row r="12417" spans="1:2">
      <c r="A12417" t="s">
        <v>356</v>
      </c>
      <c r="B12417" t="str">
        <f>IF(ISBLANK(VLOOKUP(A12417,Questionnaire!A:KQ,101,FALSE)),"#",VLOOKUP(A12417,Questionnaire!A:KQ,101,FALSE))</f>
        <v>#</v>
      </c>
    </row>
    <row r="12418" spans="1:2">
      <c r="A12418" t="s">
        <v>357</v>
      </c>
      <c r="B12418" t="str">
        <f>IF(ISBLANK(VLOOKUP(A12418,Questionnaire!A:KQ,101,FALSE)),"#",VLOOKUP(A12418,Questionnaire!A:KQ,101,FALSE))</f>
        <v>#</v>
      </c>
    </row>
    <row r="12419" spans="1:2">
      <c r="A12419" t="s">
        <v>360</v>
      </c>
      <c r="B12419" t="str">
        <f>IF(ISBLANK(VLOOKUP(A12419,Questionnaire!A:KQ,101,FALSE)),"#",VLOOKUP(A12419,Questionnaire!A:KQ,101,FALSE))</f>
        <v>#</v>
      </c>
    </row>
    <row r="12420" spans="1:2">
      <c r="A12420" t="s">
        <v>362</v>
      </c>
      <c r="B12420" t="str">
        <f>IF(ISBLANK(VLOOKUP(A12420,Questionnaire!A:KQ,101,FALSE)),"#",VLOOKUP(A12420,Questionnaire!A:KQ,101,FALSE))</f>
        <v>#</v>
      </c>
    </row>
    <row r="12421" spans="1:2">
      <c r="A12421" t="s">
        <v>363</v>
      </c>
      <c r="B12421" t="str">
        <f>IF(ISBLANK(VLOOKUP(A12421,Questionnaire!A:KQ,101,FALSE)),"#",VLOOKUP(A12421,Questionnaire!A:KQ,101,FALSE))</f>
        <v>#</v>
      </c>
    </row>
    <row r="12422" spans="1:2">
      <c r="A12422" t="s">
        <v>364</v>
      </c>
      <c r="B12422" t="str">
        <f>IF(ISBLANK(VLOOKUP(A12422,Questionnaire!A:KQ,101,FALSE)),"#",VLOOKUP(A12422,Questionnaire!A:KQ,101,FALSE))</f>
        <v>#</v>
      </c>
    </row>
    <row r="12423" spans="1:2">
      <c r="A12423" t="s">
        <v>365</v>
      </c>
      <c r="B12423" t="str">
        <f>IF(ISBLANK(VLOOKUP(A12423,Questionnaire!A:KQ,101,FALSE)),"#",VLOOKUP(A12423,Questionnaire!A:KQ,101,FALSE))</f>
        <v>#</v>
      </c>
    </row>
    <row r="12424" spans="1:2">
      <c r="A12424" t="s">
        <v>366</v>
      </c>
      <c r="B12424" t="str">
        <f>IF(ISBLANK(VLOOKUP(A12424,Questionnaire!A:KQ,101,FALSE)),"#",VLOOKUP(A12424,Questionnaire!A:KQ,101,FALSE))</f>
        <v>#</v>
      </c>
    </row>
    <row r="12425" spans="1:2">
      <c r="A12425" t="s">
        <v>371</v>
      </c>
      <c r="B12425" t="str">
        <f>IF(ISBLANK(VLOOKUP(A12425,Questionnaire!A:KQ,101,FALSE)),"#",VLOOKUP(A12425,Questionnaire!A:KQ,101,FALSE))</f>
        <v>#</v>
      </c>
    </row>
    <row r="12426" spans="1:2">
      <c r="A12426" t="s">
        <v>372</v>
      </c>
      <c r="B12426" t="str">
        <f>IF(ISBLANK(VLOOKUP(A12426,Questionnaire!A:KQ,101,FALSE)),"#",VLOOKUP(A12426,Questionnaire!A:KQ,101,FALSE))</f>
        <v>#</v>
      </c>
    </row>
    <row r="12427" spans="1:2">
      <c r="A12427" t="s">
        <v>373</v>
      </c>
      <c r="B12427" t="str">
        <f>IF(ISBLANK(VLOOKUP(A12427,Questionnaire!A:KQ,101,FALSE)),"#",VLOOKUP(A12427,Questionnaire!A:KQ,101,FALSE))</f>
        <v>#</v>
      </c>
    </row>
    <row r="12428" spans="1:2">
      <c r="A12428" t="s">
        <v>374</v>
      </c>
      <c r="B12428" t="str">
        <f>IF(ISBLANK(VLOOKUP(A12428,Questionnaire!A:KQ,101,FALSE)),"#",VLOOKUP(A12428,Questionnaire!A:KQ,101,FALSE))</f>
        <v>#</v>
      </c>
    </row>
    <row r="12429" spans="1:2">
      <c r="A12429" t="s">
        <v>377</v>
      </c>
      <c r="B12429" t="str">
        <f>IF(ISBLANK(VLOOKUP(A12429,Questionnaire!A:KQ,101,FALSE)),"#",VLOOKUP(A12429,Questionnaire!A:KQ,101,FALSE))</f>
        <v>#</v>
      </c>
    </row>
    <row r="12430" spans="1:2">
      <c r="A12430" t="s">
        <v>379</v>
      </c>
      <c r="B12430" t="str">
        <f>IF(ISBLANK(VLOOKUP(A12430,Questionnaire!A:KQ,101,FALSE)),"#",VLOOKUP(A12430,Questionnaire!A:KQ,101,FALSE))</f>
        <v>#</v>
      </c>
    </row>
    <row r="12431" spans="1:2">
      <c r="A12431" t="s">
        <v>380</v>
      </c>
      <c r="B12431" t="str">
        <f>IF(ISBLANK(VLOOKUP(A12431,Questionnaire!A:KQ,101,FALSE)),"#",VLOOKUP(A12431,Questionnaire!A:KQ,101,FALSE))</f>
        <v>#</v>
      </c>
    </row>
    <row r="12432" spans="1:2">
      <c r="A12432" t="s">
        <v>381</v>
      </c>
      <c r="B12432" t="str">
        <f>IF(ISBLANK(VLOOKUP(A12432,Questionnaire!A:KQ,101,FALSE)),"#",VLOOKUP(A12432,Questionnaire!A:KQ,101,FALSE))</f>
        <v>#</v>
      </c>
    </row>
    <row r="12433" spans="1:2">
      <c r="A12433" t="s">
        <v>382</v>
      </c>
      <c r="B12433" t="str">
        <f>IF(ISBLANK(VLOOKUP(A12433,Questionnaire!A:KQ,101,FALSE)),"#",VLOOKUP(A12433,Questionnaire!A:KQ,101,FALSE))</f>
        <v>#</v>
      </c>
    </row>
    <row r="12434" spans="1:2">
      <c r="A12434" t="s">
        <v>384</v>
      </c>
      <c r="B12434" t="str">
        <f>IF(ISBLANK(VLOOKUP(A12434,Questionnaire!A:KQ,101,FALSE)),"#",VLOOKUP(A12434,Questionnaire!A:KQ,101,FALSE))</f>
        <v>#</v>
      </c>
    </row>
    <row r="12435" spans="1:2">
      <c r="A12435" t="s">
        <v>387</v>
      </c>
      <c r="B12435" t="str">
        <f>IF(ISBLANK(VLOOKUP(A12435,Questionnaire!A:KQ,101,FALSE)),"#",VLOOKUP(A12435,Questionnaire!A:KQ,101,FALSE))</f>
        <v>#</v>
      </c>
    </row>
    <row r="12436" spans="1:2">
      <c r="A12436" t="s">
        <v>391</v>
      </c>
      <c r="B12436" t="str">
        <f>IF(ISBLANK(VLOOKUP(A12436,Questionnaire!A:KQ,101,FALSE)),"#",VLOOKUP(A12436,Questionnaire!A:KQ,101,FALSE))</f>
        <v>#</v>
      </c>
    </row>
    <row r="12437" spans="1:2">
      <c r="A12437" t="s">
        <v>393</v>
      </c>
      <c r="B12437" t="str">
        <f>IF(ISBLANK(VLOOKUP(A12437,Questionnaire!A:KQ,101,FALSE)),"#",VLOOKUP(A12437,Questionnaire!A:KQ,101,FALSE))</f>
        <v>#</v>
      </c>
    </row>
    <row r="12438" spans="1:2">
      <c r="A12438" t="s">
        <v>395</v>
      </c>
      <c r="B12438" t="str">
        <f>IF(ISBLANK(VLOOKUP(A12438,Questionnaire!A:KQ,101,FALSE)),"#",VLOOKUP(A12438,Questionnaire!A:KQ,101,FALSE))</f>
        <v>#</v>
      </c>
    </row>
    <row r="12439" spans="1:2">
      <c r="A12439" t="s">
        <v>398</v>
      </c>
      <c r="B12439" t="str">
        <f>IF(ISBLANK(VLOOKUP(A12439,Questionnaire!A:KQ,101,FALSE)),"#",VLOOKUP(A12439,Questionnaire!A:KQ,101,FALSE))</f>
        <v>#</v>
      </c>
    </row>
    <row r="12440" spans="1:2">
      <c r="A12440" t="s">
        <v>402</v>
      </c>
      <c r="B12440" t="str">
        <f>IF(ISBLANK(VLOOKUP(A12440,Questionnaire!A:KQ,101,FALSE)),"#",VLOOKUP(A12440,Questionnaire!A:KQ,101,FALSE))</f>
        <v>#</v>
      </c>
    </row>
    <row r="12441" spans="1:2">
      <c r="A12441" t="s">
        <v>405</v>
      </c>
      <c r="B12441" t="str">
        <f>IF(ISBLANK(VLOOKUP(A12441,Questionnaire!A:KQ,101,FALSE)),"#",VLOOKUP(A12441,Questionnaire!A:KQ,101,FALSE))</f>
        <v>#</v>
      </c>
    </row>
    <row r="12442" spans="1:2">
      <c r="A12442" t="s">
        <v>409</v>
      </c>
      <c r="B12442" t="str">
        <f>IF(ISBLANK(VLOOKUP(A12442,Questionnaire!A:KQ,101,FALSE)),"#",VLOOKUP(A12442,Questionnaire!A:KQ,101,FALSE))</f>
        <v>#</v>
      </c>
    </row>
    <row r="12443" spans="1:2">
      <c r="A12443" t="s">
        <v>412</v>
      </c>
      <c r="B12443" t="str">
        <f>IF(ISBLANK(VLOOKUP(A12443,Questionnaire!A:KQ,101,FALSE)),"#",VLOOKUP(A12443,Questionnaire!A:KQ,101,FALSE))</f>
        <v>#</v>
      </c>
    </row>
    <row r="12444" spans="1:2">
      <c r="A12444" t="s">
        <v>415</v>
      </c>
      <c r="B12444" t="str">
        <f>IF(ISBLANK(VLOOKUP(A12444,Questionnaire!A:KQ,101,FALSE)),"#",VLOOKUP(A12444,Questionnaire!A:KQ,101,FALSE))</f>
        <v>#</v>
      </c>
    </row>
    <row r="12445" spans="1:2">
      <c r="A12445" t="s">
        <v>418</v>
      </c>
      <c r="B12445" t="str">
        <f>IF(ISBLANK(VLOOKUP(A12445,Questionnaire!A:KQ,101,FALSE)),"#",VLOOKUP(A12445,Questionnaire!A:KQ,101,FALSE))</f>
        <v>#</v>
      </c>
    </row>
    <row r="12446" spans="1:2">
      <c r="A12446" t="s">
        <v>421</v>
      </c>
      <c r="B12446" t="str">
        <f>IF(ISBLANK(VLOOKUP(A12446,Questionnaire!A:KQ,101,FALSE)),"#",VLOOKUP(A12446,Questionnaire!A:KQ,101,FALSE))</f>
        <v>#</v>
      </c>
    </row>
    <row r="12447" spans="1:2">
      <c r="A12447" t="s">
        <v>424</v>
      </c>
      <c r="B12447" t="str">
        <f>IF(ISBLANK(VLOOKUP(A12447,Questionnaire!A:KQ,101,FALSE)),"#",VLOOKUP(A12447,Questionnaire!A:KQ,101,FALSE))</f>
        <v>#</v>
      </c>
    </row>
    <row r="12448" spans="1:2">
      <c r="A12448" t="s">
        <v>429</v>
      </c>
      <c r="B12448" t="str">
        <f>IF(ISBLANK(VLOOKUP(A12448,Questionnaire!A:KQ,101,FALSE)),"#",VLOOKUP(A12448,Questionnaire!A:KQ,101,FALSE))</f>
        <v>#</v>
      </c>
    </row>
    <row r="12449" spans="1:2">
      <c r="A12449" t="s">
        <v>432</v>
      </c>
      <c r="B12449" t="str">
        <f>IF(ISBLANK(VLOOKUP(A12449,Questionnaire!A:KQ,101,FALSE)),"#",VLOOKUP(A12449,Questionnaire!A:KQ,101,FALSE))</f>
        <v>#</v>
      </c>
    </row>
    <row r="12450" spans="1:2">
      <c r="A12450" t="s">
        <v>435</v>
      </c>
      <c r="B12450" t="str">
        <f>IF(ISBLANK(VLOOKUP(A12450,Questionnaire!A:KQ,101,FALSE)),"#",VLOOKUP(A12450,Questionnaire!A:KQ,101,FALSE))</f>
        <v>#</v>
      </c>
    </row>
    <row r="12451" spans="1:2">
      <c r="A12451" t="s">
        <v>437</v>
      </c>
      <c r="B12451" t="str">
        <f>IF(ISBLANK(VLOOKUP(A12451,Questionnaire!A:KQ,101,FALSE)),"#",VLOOKUP(A12451,Questionnaire!A:KQ,101,FALSE))</f>
        <v>#</v>
      </c>
    </row>
    <row r="12452" spans="1:2">
      <c r="A12452" t="s">
        <v>439</v>
      </c>
      <c r="B12452" t="str">
        <f>IF(ISBLANK(VLOOKUP(A12452,Questionnaire!A:KQ,101,FALSE)),"#",VLOOKUP(A12452,Questionnaire!A:KQ,101,FALSE))</f>
        <v>#</v>
      </c>
    </row>
    <row r="12453" spans="1:2">
      <c r="A12453" t="s">
        <v>442</v>
      </c>
      <c r="B12453" t="str">
        <f>IF(ISBLANK(VLOOKUP(A12453,Questionnaire!A:KQ,101,FALSE)),"#",VLOOKUP(A12453,Questionnaire!A:KQ,101,FALSE))</f>
        <v>#</v>
      </c>
    </row>
    <row r="12454" spans="1:2">
      <c r="A12454" t="s">
        <v>445</v>
      </c>
      <c r="B12454" t="str">
        <f>IF(ISBLANK(VLOOKUP(A12454,Questionnaire!A:KQ,101,FALSE)),"#",VLOOKUP(A12454,Questionnaire!A:KQ,101,FALSE))</f>
        <v>#</v>
      </c>
    </row>
    <row r="12455" spans="1:2">
      <c r="A12455" t="s">
        <v>448</v>
      </c>
      <c r="B12455" t="str">
        <f>IF(ISBLANK(VLOOKUP(A12455,Questionnaire!A:KQ,101,FALSE)),"#",VLOOKUP(A12455,Questionnaire!A:KQ,101,FALSE))</f>
        <v>#</v>
      </c>
    </row>
    <row r="12456" spans="1:2">
      <c r="A12456" t="s">
        <v>452</v>
      </c>
      <c r="B12456" t="str">
        <f>IF(ISBLANK(VLOOKUP(A12456,Questionnaire!A:KQ,101,FALSE)),"#",VLOOKUP(A12456,Questionnaire!A:KQ,101,FALSE))</f>
        <v>#</v>
      </c>
    </row>
    <row r="12457" spans="1:2">
      <c r="A12457" t="s">
        <v>455</v>
      </c>
      <c r="B12457" t="str">
        <f>IF(ISBLANK(VLOOKUP(A12457,Questionnaire!A:KQ,101,FALSE)),"#",VLOOKUP(A12457,Questionnaire!A:KQ,101,FALSE))</f>
        <v>#</v>
      </c>
    </row>
    <row r="12458" spans="1:2">
      <c r="A12458" t="s">
        <v>458</v>
      </c>
      <c r="B12458" t="str">
        <f>IF(ISBLANK(VLOOKUP(A12458,Questionnaire!A:KQ,101,FALSE)),"#",VLOOKUP(A12458,Questionnaire!A:KQ,101,FALSE))</f>
        <v>#</v>
      </c>
    </row>
    <row r="12459" spans="1:2">
      <c r="A12459" t="s">
        <v>461</v>
      </c>
      <c r="B12459" t="str">
        <f>IF(ISBLANK(VLOOKUP(A12459,Questionnaire!A:KQ,101,FALSE)),"#",VLOOKUP(A12459,Questionnaire!A:KQ,101,FALSE))</f>
        <v>#</v>
      </c>
    </row>
    <row r="12460" spans="1:2">
      <c r="A12460" t="s">
        <v>465</v>
      </c>
      <c r="B12460" t="str">
        <f>IF(ISBLANK(VLOOKUP(A12460,Questionnaire!A:KQ,101,FALSE)),"#",VLOOKUP(A12460,Questionnaire!A:KQ,101,FALSE))</f>
        <v>#</v>
      </c>
    </row>
    <row r="12461" spans="1:2">
      <c r="A12461" t="s">
        <v>467</v>
      </c>
      <c r="B12461" t="str">
        <f>IF(ISBLANK(VLOOKUP(A12461,Questionnaire!A:KQ,101,FALSE)),"#",VLOOKUP(A12461,Questionnaire!A:KQ,101,FALSE))</f>
        <v>#</v>
      </c>
    </row>
    <row r="12462" spans="1:2">
      <c r="A12462" t="s">
        <v>469</v>
      </c>
      <c r="B12462" t="str">
        <f>IF(ISBLANK(VLOOKUP(A12462,Questionnaire!A:KQ,101,FALSE)),"#",VLOOKUP(A12462,Questionnaire!A:KQ,101,FALSE))</f>
        <v>#</v>
      </c>
    </row>
    <row r="12463" spans="1:2">
      <c r="A12463" t="s">
        <v>471</v>
      </c>
      <c r="B12463" t="str">
        <f>IF(ISBLANK(VLOOKUP(A12463,Questionnaire!A:KQ,101,FALSE)),"#",VLOOKUP(A12463,Questionnaire!A:KQ,101,FALSE))</f>
        <v>#</v>
      </c>
    </row>
    <row r="12464" spans="1:2">
      <c r="A12464" t="s">
        <v>473</v>
      </c>
      <c r="B12464" t="str">
        <f>IF(ISBLANK(VLOOKUP(A12464,Questionnaire!A:KQ,101,FALSE)),"#",VLOOKUP(A12464,Questionnaire!A:KQ,101,FALSE))</f>
        <v>#</v>
      </c>
    </row>
    <row r="12465" spans="1:3">
      <c r="A12465" t="s">
        <v>475</v>
      </c>
      <c r="B12465" t="str">
        <f>IF(ISBLANK(VLOOKUP(A12465,Questionnaire!A:KQ,101,FALSE)),"#",VLOOKUP(A12465,Questionnaire!A:KQ,101,FALSE))</f>
        <v>#</v>
      </c>
    </row>
    <row r="12466" spans="1:3">
      <c r="A12466" t="s">
        <v>185</v>
      </c>
      <c r="B12466" t="str">
        <f>IF(ISBLANK(VLOOKUP(A12466,Questionnaire!A:KQ,102,FALSE)),"#",VLOOKUP(A12466,Questionnaire!A:KQ,102,FALSE))</f>
        <v>#</v>
      </c>
      <c r="C12466">
        <v>99</v>
      </c>
    </row>
    <row r="12467" spans="1:3">
      <c r="A12467" t="s">
        <v>187</v>
      </c>
      <c r="B12467" t="str">
        <f>IF(ISNA(VLOOKUP(VLOOKUP(A12467,Questionnaire!A:KQ,102,FALSE),'CORA Encoding'!D:E,2,FALSE)),"#",VLOOKUP(VLOOKUP(A12467,Questionnaire!A:KQ,102,FALSE),'CORA Encoding'!D:E,2,FALSE))</f>
        <v>#</v>
      </c>
    </row>
    <row r="12468" spans="1:3">
      <c r="A12468" t="s">
        <v>189</v>
      </c>
      <c r="B12468" t="str">
        <f>IF(ISNA(VLOOKUP(VLOOKUP(A12468,Questionnaire!A:KQ,102,FALSE),'CORA Encoding'!G:H,2,FALSE)),"#",VLOOKUP(VLOOKUP(A12468,Questionnaire!A:KQ,102,FALSE),'CORA Encoding'!G:H,2,FALSE))</f>
        <v>#</v>
      </c>
    </row>
    <row r="12469" spans="1:3">
      <c r="A12469" t="s">
        <v>191</v>
      </c>
      <c r="B12469" t="str">
        <f>IF(ISNA(VLOOKUP(VLOOKUP(A12469,Questionnaire!A:KQ,102,FALSE),'Country List'!E:F,2,FALSE)),"#",VLOOKUP(VLOOKUP(A12469,Questionnaire!A:KQ,102,FALSE),'Country List'!E:F,2,FALSE))</f>
        <v>#</v>
      </c>
    </row>
    <row r="12470" spans="1:3">
      <c r="A12470" t="s">
        <v>193</v>
      </c>
      <c r="B12470" t="str">
        <f>IF(ISNA(VLOOKUP(VLOOKUP(A12470,Questionnaire!A:KQ,102,FALSE),'Industry List'!B:C,2,FALSE)),"#",VLOOKUP(VLOOKUP(A12470,Questionnaire!A:KQ,102,FALSE),'Industry List'!B:C,2,FALSE))</f>
        <v>#</v>
      </c>
    </row>
    <row r="12471" spans="1:3">
      <c r="A12471" t="s">
        <v>197</v>
      </c>
      <c r="B12471" t="str">
        <f>IF(ISBLANK(VLOOKUP(A12471,Questionnaire!A:KQ,102,FALSE)),"#",VLOOKUP(A12471,Questionnaire!A:KQ,102,FALSE))</f>
        <v>#</v>
      </c>
    </row>
    <row r="12472" spans="1:3">
      <c r="A12472" t="s">
        <v>201</v>
      </c>
      <c r="B12472" t="str">
        <f>IF(ISBLANK(VLOOKUP(A12472,Questionnaire!A:KQ,102,FALSE)),"#",VLOOKUP(A12472,Questionnaire!A:KQ,102,FALSE))</f>
        <v>#</v>
      </c>
    </row>
    <row r="12473" spans="1:3">
      <c r="A12473" t="s">
        <v>203</v>
      </c>
      <c r="B12473" t="str">
        <f>IF(ISNA(VLOOKUP(VLOOKUP(A12473,Questionnaire!A:KQ,102,FALSE),'CORA Encoding'!J:K,2,FALSE)),"#",VLOOKUP(VLOOKUP(A12473,Questionnaire!A:KQ,102,FALSE),'CORA Encoding'!J:K,2,FALSE))</f>
        <v>#</v>
      </c>
    </row>
    <row r="12474" spans="1:3">
      <c r="A12474" t="s">
        <v>208</v>
      </c>
      <c r="B12474" t="str">
        <f>IF(ISBLANK(VLOOKUP(A12474,Questionnaire!A:KQ,102,FALSE)),"#",VLOOKUP(A12474,Questionnaire!A:KQ,102,FALSE))</f>
        <v>#</v>
      </c>
    </row>
    <row r="12475" spans="1:3">
      <c r="A12475" t="s">
        <v>213</v>
      </c>
      <c r="B12475" t="str">
        <f>IF(ISBLANK(VLOOKUP(A12475,Questionnaire!A:KQ,102,FALSE)),"#",VLOOKUP(A12475,Questionnaire!A:KQ,102,FALSE))</f>
        <v>#</v>
      </c>
    </row>
    <row r="12476" spans="1:3">
      <c r="A12476" t="s">
        <v>215</v>
      </c>
      <c r="B12476" t="str">
        <f>IF(ISBLANK(VLOOKUP(A12476,Questionnaire!A:KQ,102,FALSE)),"#",VLOOKUP(A12476,Questionnaire!A:KQ,102,FALSE))</f>
        <v>#</v>
      </c>
    </row>
    <row r="12477" spans="1:3">
      <c r="A12477" t="s">
        <v>217</v>
      </c>
      <c r="B12477" t="str">
        <f>IF(ISBLANK(VLOOKUP(A12477,Questionnaire!A:KQ,102,FALSE)),"#",VLOOKUP(A12477,Questionnaire!A:KQ,102,FALSE))</f>
        <v>#</v>
      </c>
    </row>
    <row r="12478" spans="1:3">
      <c r="A12478" t="s">
        <v>219</v>
      </c>
      <c r="B12478" t="str">
        <f>IF(ISBLANK(VLOOKUP(A12478,Questionnaire!A:KQ,102,FALSE)),"#",VLOOKUP(A12478,Questionnaire!A:KQ,102,FALSE))</f>
        <v>#</v>
      </c>
    </row>
    <row r="12479" spans="1:3">
      <c r="A12479" t="s">
        <v>221</v>
      </c>
      <c r="B12479" t="str">
        <f>IF(ISBLANK(VLOOKUP(A12479,Questionnaire!A:KQ,102,FALSE)),"#",VLOOKUP(A12479,Questionnaire!A:KQ,102,FALSE))</f>
        <v>#</v>
      </c>
    </row>
    <row r="12480" spans="1:3">
      <c r="A12480" t="s">
        <v>223</v>
      </c>
      <c r="B12480" t="str">
        <f>IF(ISBLANK(VLOOKUP(A12480,Questionnaire!A:KQ,102,FALSE)),"#",VLOOKUP(A12480,Questionnaire!A:KQ,102,FALSE))</f>
        <v>#</v>
      </c>
    </row>
    <row r="12481" spans="1:2">
      <c r="A12481" t="s">
        <v>225</v>
      </c>
      <c r="B12481" t="str">
        <f>IF(ISBLANK(VLOOKUP(A12481,Questionnaire!A:KQ,102,FALSE)),"#",VLOOKUP(A12481,Questionnaire!A:KQ,102,FALSE))</f>
        <v>#</v>
      </c>
    </row>
    <row r="12482" spans="1:2">
      <c r="A12482" t="s">
        <v>227</v>
      </c>
      <c r="B12482" t="str">
        <f>IF(ISBLANK(VLOOKUP(A12482,Questionnaire!A:KQ,102,FALSE)),"#",VLOOKUP(A12482,Questionnaire!A:KQ,102,FALSE))</f>
        <v>#</v>
      </c>
    </row>
    <row r="12483" spans="1:2">
      <c r="A12483" t="s">
        <v>229</v>
      </c>
      <c r="B12483" t="str">
        <f>IF(ISBLANK(VLOOKUP(A12483,Questionnaire!A:KQ,102,FALSE)),"#",VLOOKUP(A12483,Questionnaire!A:KQ,102,FALSE))</f>
        <v>#</v>
      </c>
    </row>
    <row r="12484" spans="1:2">
      <c r="A12484" t="s">
        <v>231</v>
      </c>
      <c r="B12484" t="str">
        <f>IF(ISBLANK(VLOOKUP(A12484,Questionnaire!A:KQ,102,FALSE)),"#",VLOOKUP(A12484,Questionnaire!A:KQ,102,FALSE))</f>
        <v>#</v>
      </c>
    </row>
    <row r="12485" spans="1:2">
      <c r="A12485" t="s">
        <v>233</v>
      </c>
      <c r="B12485" t="str">
        <f>IF(ISBLANK(VLOOKUP(A12485,Questionnaire!A:KQ,102,FALSE)),"#",VLOOKUP(A12485,Questionnaire!A:KQ,102,FALSE))</f>
        <v>#</v>
      </c>
    </row>
    <row r="12486" spans="1:2">
      <c r="A12486" t="s">
        <v>235</v>
      </c>
      <c r="B12486" t="str">
        <f>IF(ISBLANK(VLOOKUP(A12486,Questionnaire!A:KQ,102,FALSE)),"#",VLOOKUP(A12486,Questionnaire!A:KQ,102,FALSE))</f>
        <v>#</v>
      </c>
    </row>
    <row r="12487" spans="1:2">
      <c r="A12487" t="s">
        <v>237</v>
      </c>
      <c r="B12487" t="str">
        <f>IF(ISBLANK(VLOOKUP(A12487,Questionnaire!A:KQ,102,FALSE)),"#",VLOOKUP(A12487,Questionnaire!A:KQ,102,FALSE))</f>
        <v>#</v>
      </c>
    </row>
    <row r="12488" spans="1:2">
      <c r="A12488" t="s">
        <v>239</v>
      </c>
      <c r="B12488" t="str">
        <f>IF(ISBLANK(VLOOKUP(A12488,Questionnaire!A:KQ,102,FALSE)),"#",VLOOKUP(A12488,Questionnaire!A:KQ,102,FALSE))</f>
        <v>#</v>
      </c>
    </row>
    <row r="12489" spans="1:2">
      <c r="A12489" t="s">
        <v>242</v>
      </c>
      <c r="B12489" t="str">
        <f>IF(ISBLANK(VLOOKUP(A12489,Questionnaire!A:KQ,102,FALSE)),"#",VLOOKUP(A12489,Questionnaire!A:KQ,102,FALSE))</f>
        <v>#</v>
      </c>
    </row>
    <row r="12490" spans="1:2">
      <c r="A12490" t="s">
        <v>245</v>
      </c>
      <c r="B12490" t="str">
        <f>IF(ISBLANK(VLOOKUP(A12490,Questionnaire!A:KQ,102,FALSE)),"#",VLOOKUP(A12490,Questionnaire!A:KQ,102,FALSE))</f>
        <v>#</v>
      </c>
    </row>
    <row r="12491" spans="1:2">
      <c r="A12491" t="s">
        <v>247</v>
      </c>
      <c r="B12491" t="str">
        <f>IF(ISBLANK(VLOOKUP(A12491,Questionnaire!A:KQ,102,FALSE)),"#",VLOOKUP(A12491,Questionnaire!A:KQ,102,FALSE))</f>
        <v>#</v>
      </c>
    </row>
    <row r="12492" spans="1:2">
      <c r="A12492" t="s">
        <v>249</v>
      </c>
      <c r="B12492" t="str">
        <f>IF(ISBLANK(VLOOKUP(A12492,Questionnaire!A:KQ,102,FALSE)),"#",VLOOKUP(A12492,Questionnaire!A:KQ,102,FALSE))</f>
        <v>#</v>
      </c>
    </row>
    <row r="12493" spans="1:2">
      <c r="A12493" t="s">
        <v>250</v>
      </c>
      <c r="B12493" t="str">
        <f>IF(ISBLANK(VLOOKUP(A12493,Questionnaire!A:KQ,102,FALSE)),"#",VLOOKUP(A12493,Questionnaire!A:KQ,102,FALSE))</f>
        <v>#</v>
      </c>
    </row>
    <row r="12494" spans="1:2">
      <c r="A12494" t="s">
        <v>252</v>
      </c>
      <c r="B12494" t="str">
        <f>IF(ISBLANK(VLOOKUP(A12494,Questionnaire!A:KQ,102,FALSE)),"#",VLOOKUP(A12494,Questionnaire!A:KQ,102,FALSE))</f>
        <v>#</v>
      </c>
    </row>
    <row r="12495" spans="1:2">
      <c r="A12495" t="s">
        <v>255</v>
      </c>
      <c r="B12495" t="str">
        <f>IF(ISBLANK(VLOOKUP(A12495,Questionnaire!A:KQ,102,FALSE)),"#",VLOOKUP(A12495,Questionnaire!A:KQ,102,FALSE))</f>
        <v>#</v>
      </c>
    </row>
    <row r="12496" spans="1:2">
      <c r="A12496" t="s">
        <v>258</v>
      </c>
      <c r="B12496" t="str">
        <f>IF(ISNA(VLOOKUP(VLOOKUP(A12496,Questionnaire!A:KQ,102,FALSE),'CORA Encoding'!M:N,2,FALSE)),"#",VLOOKUP(VLOOKUP(A12496,Questionnaire!A:KQ,102,FALSE),'CORA Encoding'!M:N,2,FALSE))</f>
        <v>#</v>
      </c>
    </row>
    <row r="12497" spans="1:2">
      <c r="A12497" t="s">
        <v>261</v>
      </c>
      <c r="B12497" t="str">
        <f>IF(ISBLANK(VLOOKUP(A12497,Questionnaire!A:KQ,102,FALSE)),"#",VLOOKUP(A12497,Questionnaire!A:KQ,102,FALSE))</f>
        <v>#</v>
      </c>
    </row>
    <row r="12498" spans="1:2">
      <c r="A12498" t="s">
        <v>263</v>
      </c>
      <c r="B12498" t="str">
        <f>IF(ISBLANK(VLOOKUP(A12498,Questionnaire!A:KQ,102,FALSE)),"#",VLOOKUP(A12498,Questionnaire!A:KQ,102,FALSE))</f>
        <v>#</v>
      </c>
    </row>
    <row r="12499" spans="1:2">
      <c r="A12499" t="s">
        <v>265</v>
      </c>
      <c r="B12499" t="str">
        <f>IF(ISBLANK(VLOOKUP(A12499,Questionnaire!A:KQ,102,FALSE)),"#",VLOOKUP(A12499,Questionnaire!A:KQ,102,FALSE))</f>
        <v>#</v>
      </c>
    </row>
    <row r="12500" spans="1:2">
      <c r="A12500" t="s">
        <v>267</v>
      </c>
      <c r="B12500" t="str">
        <f>IF(ISBLANK(VLOOKUP(A12500,Questionnaire!A:KQ,102,FALSE)),"#",VLOOKUP(A12500,Questionnaire!A:KQ,102,FALSE))</f>
        <v>#</v>
      </c>
    </row>
    <row r="12501" spans="1:2">
      <c r="A12501" t="s">
        <v>269</v>
      </c>
      <c r="B12501" t="str">
        <f>IF(ISBLANK(VLOOKUP(A12501,Questionnaire!A:KQ,102,FALSE)),"#",VLOOKUP(A12501,Questionnaire!A:KQ,102,FALSE))</f>
        <v>#</v>
      </c>
    </row>
    <row r="12502" spans="1:2">
      <c r="A12502" t="s">
        <v>274</v>
      </c>
      <c r="B12502" t="str">
        <f>IF(ISBLANK(VLOOKUP(A12502,Questionnaire!A:KQ,102,FALSE)),"#",VLOOKUP(A12502,Questionnaire!A:KQ,102,FALSE))</f>
        <v>#</v>
      </c>
    </row>
    <row r="12503" spans="1:2">
      <c r="A12503" t="s">
        <v>276</v>
      </c>
      <c r="B12503" t="str">
        <f>IF(ISBLANK(VLOOKUP(A12503,Questionnaire!A:KQ,102,FALSE)),"#",VLOOKUP(A12503,Questionnaire!A:KQ,102,FALSE))</f>
        <v>#</v>
      </c>
    </row>
    <row r="12504" spans="1:2">
      <c r="A12504" t="s">
        <v>278</v>
      </c>
      <c r="B12504" t="str">
        <f>IF(ISBLANK(VLOOKUP(A12504,Questionnaire!A:KQ,102,FALSE)),"#",VLOOKUP(A12504,Questionnaire!A:KQ,102,FALSE))</f>
        <v>#</v>
      </c>
    </row>
    <row r="12505" spans="1:2">
      <c r="A12505" t="s">
        <v>280</v>
      </c>
      <c r="B12505" t="str">
        <f>IF(ISBLANK(VLOOKUP(A12505,Questionnaire!A:KQ,102,FALSE)),"#",VLOOKUP(A12505,Questionnaire!A:KQ,102,FALSE))</f>
        <v>#</v>
      </c>
    </row>
    <row r="12506" spans="1:2">
      <c r="A12506" t="s">
        <v>282</v>
      </c>
      <c r="B12506" t="str">
        <f>IF(ISBLANK(VLOOKUP(A12506,Questionnaire!A:KQ,102,FALSE)),"#",VLOOKUP(A12506,Questionnaire!A:KQ,102,FALSE))</f>
        <v>#</v>
      </c>
    </row>
    <row r="12507" spans="1:2">
      <c r="A12507" t="s">
        <v>286</v>
      </c>
      <c r="B12507" t="str">
        <f>IF(ISBLANK(VLOOKUP(A12507,Questionnaire!A:KQ,102,FALSE)),"#",VLOOKUP(A12507,Questionnaire!A:KQ,102,FALSE))</f>
        <v>#</v>
      </c>
    </row>
    <row r="12508" spans="1:2">
      <c r="A12508" t="s">
        <v>288</v>
      </c>
      <c r="B12508" t="str">
        <f>IF(ISBLANK(VLOOKUP(A12508,Questionnaire!A:KQ,102,FALSE)),"#",VLOOKUP(A12508,Questionnaire!A:KQ,102,FALSE))</f>
        <v>#</v>
      </c>
    </row>
    <row r="12509" spans="1:2">
      <c r="A12509" t="s">
        <v>290</v>
      </c>
      <c r="B12509" t="str">
        <f>IF(ISBLANK(VLOOKUP(A12509,Questionnaire!A:KQ,102,FALSE)),"#",VLOOKUP(A12509,Questionnaire!A:KQ,102,FALSE))</f>
        <v>#</v>
      </c>
    </row>
    <row r="12510" spans="1:2">
      <c r="A12510" t="s">
        <v>292</v>
      </c>
      <c r="B12510" t="str">
        <f>IF(ISBLANK(VLOOKUP(A12510,Questionnaire!A:KQ,102,FALSE)),"#",VLOOKUP(A12510,Questionnaire!A:KQ,102,FALSE))</f>
        <v>#</v>
      </c>
    </row>
    <row r="12511" spans="1:2">
      <c r="A12511" t="s">
        <v>294</v>
      </c>
      <c r="B12511" t="str">
        <f>IF(ISBLANK(VLOOKUP(A12511,Questionnaire!A:KQ,102,FALSE)),"#",VLOOKUP(A12511,Questionnaire!A:KQ,102,FALSE))</f>
        <v>#</v>
      </c>
    </row>
    <row r="12512" spans="1:2">
      <c r="A12512" t="s">
        <v>296</v>
      </c>
      <c r="B12512" t="str">
        <f>IF(ISBLANK(VLOOKUP(A12512,Questionnaire!A:KQ,102,FALSE)),"#",VLOOKUP(A12512,Questionnaire!A:KQ,102,FALSE))</f>
        <v>#</v>
      </c>
    </row>
    <row r="12513" spans="1:2">
      <c r="A12513" t="s">
        <v>301</v>
      </c>
      <c r="B12513" t="str">
        <f>IF(ISBLANK(VLOOKUP(A12513,Questionnaire!A:KQ,102,FALSE)),"#",VLOOKUP(A12513,Questionnaire!A:KQ,102,FALSE))</f>
        <v>#</v>
      </c>
    </row>
    <row r="12514" spans="1:2">
      <c r="A12514" t="s">
        <v>303</v>
      </c>
      <c r="B12514" t="str">
        <f>IF(ISBLANK(VLOOKUP(A12514,Questionnaire!A:KQ,102,FALSE)),"#",VLOOKUP(A12514,Questionnaire!A:KQ,102,FALSE))</f>
        <v>#</v>
      </c>
    </row>
    <row r="12515" spans="1:2">
      <c r="A12515" t="s">
        <v>305</v>
      </c>
      <c r="B12515" t="str">
        <f>IF(ISBLANK(VLOOKUP(A12515,Questionnaire!A:KQ,102,FALSE)),"#",VLOOKUP(A12515,Questionnaire!A:KQ,102,FALSE))</f>
        <v>#</v>
      </c>
    </row>
    <row r="12516" spans="1:2">
      <c r="A12516" t="s">
        <v>307</v>
      </c>
      <c r="B12516" t="str">
        <f>IF(ISBLANK(VLOOKUP(A12516,Questionnaire!A:KQ,102,FALSE)),"#",VLOOKUP(A12516,Questionnaire!A:KQ,102,FALSE))</f>
        <v>#</v>
      </c>
    </row>
    <row r="12517" spans="1:2">
      <c r="A12517" t="s">
        <v>311</v>
      </c>
      <c r="B12517" t="str">
        <f>IF(ISBLANK(VLOOKUP(A12517,Questionnaire!A:KQ,102,FALSE)),"#",VLOOKUP(A12517,Questionnaire!A:KQ,102,FALSE))</f>
        <v>#</v>
      </c>
    </row>
    <row r="12518" spans="1:2">
      <c r="A12518" t="s">
        <v>313</v>
      </c>
      <c r="B12518" t="str">
        <f>IF(ISBLANK(VLOOKUP(A12518,Questionnaire!A:KQ,102,FALSE)),"#",VLOOKUP(A12518,Questionnaire!A:KQ,102,FALSE))</f>
        <v>#</v>
      </c>
    </row>
    <row r="12519" spans="1:2">
      <c r="A12519" t="s">
        <v>314</v>
      </c>
      <c r="B12519" t="str">
        <f>IF(ISBLANK(VLOOKUP(A12519,Questionnaire!A:KQ,102,FALSE)),"#",VLOOKUP(A12519,Questionnaire!A:KQ,102,FALSE))</f>
        <v>#</v>
      </c>
    </row>
    <row r="12520" spans="1:2">
      <c r="A12520" t="s">
        <v>315</v>
      </c>
      <c r="B12520" t="str">
        <f>IF(ISBLANK(VLOOKUP(A12520,Questionnaire!A:KQ,102,FALSE)),"#",VLOOKUP(A12520,Questionnaire!A:KQ,102,FALSE))</f>
        <v>#</v>
      </c>
    </row>
    <row r="12521" spans="1:2">
      <c r="A12521" t="s">
        <v>317</v>
      </c>
      <c r="B12521" t="str">
        <f>IF(ISBLANK(VLOOKUP(A12521,Questionnaire!A:KQ,102,FALSE)),"#",VLOOKUP(A12521,Questionnaire!A:KQ,102,FALSE))</f>
        <v>#</v>
      </c>
    </row>
    <row r="12522" spans="1:2">
      <c r="A12522" t="s">
        <v>319</v>
      </c>
      <c r="B12522" t="str">
        <f>IF(ISBLANK(VLOOKUP(A12522,Questionnaire!A:KQ,102,FALSE)),"#",VLOOKUP(A12522,Questionnaire!A:KQ,102,FALSE))</f>
        <v>#</v>
      </c>
    </row>
    <row r="12523" spans="1:2">
      <c r="A12523" t="s">
        <v>322</v>
      </c>
      <c r="B12523" t="str">
        <f>IF(ISBLANK(VLOOKUP(A12523,Questionnaire!A:KQ,102,FALSE)),"#",VLOOKUP(A12523,Questionnaire!A:KQ,102,FALSE))</f>
        <v>#</v>
      </c>
    </row>
    <row r="12524" spans="1:2">
      <c r="A12524" t="s">
        <v>326</v>
      </c>
      <c r="B12524" t="str">
        <f>IF(ISBLANK(VLOOKUP(A12524,Questionnaire!A:KQ,102,FALSE)),"#",VLOOKUP(A12524,Questionnaire!A:KQ,102,FALSE))</f>
        <v>#</v>
      </c>
    </row>
    <row r="12525" spans="1:2">
      <c r="A12525" t="s">
        <v>328</v>
      </c>
      <c r="B12525" t="str">
        <f>IF(ISBLANK(VLOOKUP(A12525,Questionnaire!A:KQ,102,FALSE)),"#",VLOOKUP(A12525,Questionnaire!A:KQ,102,FALSE))</f>
        <v>#</v>
      </c>
    </row>
    <row r="12526" spans="1:2">
      <c r="A12526" t="s">
        <v>332</v>
      </c>
      <c r="B12526" t="str">
        <f>IF(ISBLANK(VLOOKUP(A12526,Questionnaire!A:KQ,102,FALSE)),"#",VLOOKUP(A12526,Questionnaire!A:KQ,102,FALSE))</f>
        <v>#</v>
      </c>
    </row>
    <row r="12527" spans="1:2">
      <c r="A12527" t="s">
        <v>333</v>
      </c>
      <c r="B12527" t="str">
        <f>IF(ISBLANK(VLOOKUP(A12527,Questionnaire!A:KQ,102,FALSE)),"#",VLOOKUP(A12527,Questionnaire!A:KQ,102,FALSE))</f>
        <v>#</v>
      </c>
    </row>
    <row r="12528" spans="1:2">
      <c r="A12528" t="s">
        <v>334</v>
      </c>
      <c r="B12528" t="str">
        <f>IF(ISBLANK(VLOOKUP(A12528,Questionnaire!A:KQ,102,FALSE)),"#",VLOOKUP(A12528,Questionnaire!A:KQ,102,FALSE))</f>
        <v>#</v>
      </c>
    </row>
    <row r="12529" spans="1:2">
      <c r="A12529" t="s">
        <v>335</v>
      </c>
      <c r="B12529" t="str">
        <f>IF(ISBLANK(VLOOKUP(A12529,Questionnaire!A:KQ,102,FALSE)),"#",VLOOKUP(A12529,Questionnaire!A:KQ,102,FALSE))</f>
        <v>#</v>
      </c>
    </row>
    <row r="12530" spans="1:2">
      <c r="A12530" t="s">
        <v>336</v>
      </c>
      <c r="B12530" t="str">
        <f>IF(ISBLANK(VLOOKUP(A12530,Questionnaire!A:KQ,102,FALSE)),"#",VLOOKUP(A12530,Questionnaire!A:KQ,102,FALSE))</f>
        <v>#</v>
      </c>
    </row>
    <row r="12531" spans="1:2">
      <c r="A12531" t="s">
        <v>337</v>
      </c>
      <c r="B12531" t="str">
        <f>IF(ISBLANK(VLOOKUP(A12531,Questionnaire!A:KQ,102,FALSE)),"#",VLOOKUP(A12531,Questionnaire!A:KQ,102,FALSE))</f>
        <v>#</v>
      </c>
    </row>
    <row r="12532" spans="1:2">
      <c r="A12532" t="s">
        <v>338</v>
      </c>
      <c r="B12532" t="str">
        <f>IF(ISBLANK(VLOOKUP(A12532,Questionnaire!A:KQ,102,FALSE)),"#",VLOOKUP(A12532,Questionnaire!A:KQ,102,FALSE))</f>
        <v>#</v>
      </c>
    </row>
    <row r="12533" spans="1:2">
      <c r="A12533" t="s">
        <v>339</v>
      </c>
      <c r="B12533" t="str">
        <f>IF(ISBLANK(VLOOKUP(A12533,Questionnaire!A:KQ,102,FALSE)),"#",VLOOKUP(A12533,Questionnaire!A:KQ,102,FALSE))</f>
        <v>#</v>
      </c>
    </row>
    <row r="12534" spans="1:2">
      <c r="A12534" t="s">
        <v>340</v>
      </c>
      <c r="B12534" t="str">
        <f>IF(ISBLANK(VLOOKUP(A12534,Questionnaire!A:KQ,102,FALSE)),"#",VLOOKUP(A12534,Questionnaire!A:KQ,102,FALSE))</f>
        <v>#</v>
      </c>
    </row>
    <row r="12535" spans="1:2">
      <c r="A12535" t="s">
        <v>341</v>
      </c>
      <c r="B12535" t="str">
        <f>IF(ISBLANK(VLOOKUP(A12535,Questionnaire!A:KQ,102,FALSE)),"#",VLOOKUP(A12535,Questionnaire!A:KQ,102,FALSE))</f>
        <v>#</v>
      </c>
    </row>
    <row r="12536" spans="1:2">
      <c r="A12536" t="s">
        <v>342</v>
      </c>
      <c r="B12536" t="str">
        <f>IF(ISBLANK(VLOOKUP(A12536,Questionnaire!A:KQ,102,FALSE)),"#",VLOOKUP(A12536,Questionnaire!A:KQ,102,FALSE))</f>
        <v>#</v>
      </c>
    </row>
    <row r="12537" spans="1:2">
      <c r="A12537" t="s">
        <v>343</v>
      </c>
      <c r="B12537" t="str">
        <f>IF(ISBLANK(VLOOKUP(A12537,Questionnaire!A:KQ,102,FALSE)),"#",VLOOKUP(A12537,Questionnaire!A:KQ,102,FALSE))</f>
        <v>#</v>
      </c>
    </row>
    <row r="12538" spans="1:2">
      <c r="A12538" t="s">
        <v>344</v>
      </c>
      <c r="B12538" t="str">
        <f>IF(ISBLANK(VLOOKUP(A12538,Questionnaire!A:KQ,102,FALSE)),"#",VLOOKUP(A12538,Questionnaire!A:KQ,102,FALSE))</f>
        <v>#</v>
      </c>
    </row>
    <row r="12539" spans="1:2">
      <c r="A12539" t="s">
        <v>345</v>
      </c>
      <c r="B12539" t="str">
        <f>IF(ISBLANK(VLOOKUP(A12539,Questionnaire!A:KQ,102,FALSE)),"#",VLOOKUP(A12539,Questionnaire!A:KQ,102,FALSE))</f>
        <v>#</v>
      </c>
    </row>
    <row r="12540" spans="1:2">
      <c r="A12540" t="s">
        <v>348</v>
      </c>
      <c r="B12540" t="str">
        <f>IF(ISBLANK(VLOOKUP(A12540,Questionnaire!A:KQ,102,FALSE)),"#",VLOOKUP(A12540,Questionnaire!A:KQ,102,FALSE))</f>
        <v>#</v>
      </c>
    </row>
    <row r="12541" spans="1:2">
      <c r="A12541" t="s">
        <v>353</v>
      </c>
      <c r="B12541" t="str">
        <f>IF(ISBLANK(VLOOKUP(A12541,Questionnaire!A:KQ,102,FALSE)),"#",VLOOKUP(A12541,Questionnaire!A:KQ,102,FALSE))</f>
        <v>#</v>
      </c>
    </row>
    <row r="12542" spans="1:2">
      <c r="A12542" t="s">
        <v>354</v>
      </c>
      <c r="B12542" t="str">
        <f>IF(ISBLANK(VLOOKUP(A12542,Questionnaire!A:KQ,102,FALSE)),"#",VLOOKUP(A12542,Questionnaire!A:KQ,102,FALSE))</f>
        <v>#</v>
      </c>
    </row>
    <row r="12543" spans="1:2">
      <c r="A12543" t="s">
        <v>355</v>
      </c>
      <c r="B12543" t="str">
        <f>IF(ISBLANK(VLOOKUP(A12543,Questionnaire!A:KQ,102,FALSE)),"#",VLOOKUP(A12543,Questionnaire!A:KQ,102,FALSE))</f>
        <v>#</v>
      </c>
    </row>
    <row r="12544" spans="1:2">
      <c r="A12544" t="s">
        <v>356</v>
      </c>
      <c r="B12544" t="str">
        <f>IF(ISBLANK(VLOOKUP(A12544,Questionnaire!A:KQ,102,FALSE)),"#",VLOOKUP(A12544,Questionnaire!A:KQ,102,FALSE))</f>
        <v>#</v>
      </c>
    </row>
    <row r="12545" spans="1:2">
      <c r="A12545" t="s">
        <v>357</v>
      </c>
      <c r="B12545" t="str">
        <f>IF(ISBLANK(VLOOKUP(A12545,Questionnaire!A:KQ,102,FALSE)),"#",VLOOKUP(A12545,Questionnaire!A:KQ,102,FALSE))</f>
        <v>#</v>
      </c>
    </row>
    <row r="12546" spans="1:2">
      <c r="A12546" t="s">
        <v>360</v>
      </c>
      <c r="B12546" t="str">
        <f>IF(ISBLANK(VLOOKUP(A12546,Questionnaire!A:KQ,102,FALSE)),"#",VLOOKUP(A12546,Questionnaire!A:KQ,102,FALSE))</f>
        <v>#</v>
      </c>
    </row>
    <row r="12547" spans="1:2">
      <c r="A12547" t="s">
        <v>362</v>
      </c>
      <c r="B12547" t="str">
        <f>IF(ISBLANK(VLOOKUP(A12547,Questionnaire!A:KQ,102,FALSE)),"#",VLOOKUP(A12547,Questionnaire!A:KQ,102,FALSE))</f>
        <v>#</v>
      </c>
    </row>
    <row r="12548" spans="1:2">
      <c r="A12548" t="s">
        <v>363</v>
      </c>
      <c r="B12548" t="str">
        <f>IF(ISBLANK(VLOOKUP(A12548,Questionnaire!A:KQ,102,FALSE)),"#",VLOOKUP(A12548,Questionnaire!A:KQ,102,FALSE))</f>
        <v>#</v>
      </c>
    </row>
    <row r="12549" spans="1:2">
      <c r="A12549" t="s">
        <v>364</v>
      </c>
      <c r="B12549" t="str">
        <f>IF(ISBLANK(VLOOKUP(A12549,Questionnaire!A:KQ,102,FALSE)),"#",VLOOKUP(A12549,Questionnaire!A:KQ,102,FALSE))</f>
        <v>#</v>
      </c>
    </row>
    <row r="12550" spans="1:2">
      <c r="A12550" t="s">
        <v>365</v>
      </c>
      <c r="B12550" t="str">
        <f>IF(ISBLANK(VLOOKUP(A12550,Questionnaire!A:KQ,102,FALSE)),"#",VLOOKUP(A12550,Questionnaire!A:KQ,102,FALSE))</f>
        <v>#</v>
      </c>
    </row>
    <row r="12551" spans="1:2">
      <c r="A12551" t="s">
        <v>366</v>
      </c>
      <c r="B12551" t="str">
        <f>IF(ISBLANK(VLOOKUP(A12551,Questionnaire!A:KQ,102,FALSE)),"#",VLOOKUP(A12551,Questionnaire!A:KQ,102,FALSE))</f>
        <v>#</v>
      </c>
    </row>
    <row r="12552" spans="1:2">
      <c r="A12552" t="s">
        <v>371</v>
      </c>
      <c r="B12552" t="str">
        <f>IF(ISBLANK(VLOOKUP(A12552,Questionnaire!A:KQ,102,FALSE)),"#",VLOOKUP(A12552,Questionnaire!A:KQ,102,FALSE))</f>
        <v>#</v>
      </c>
    </row>
    <row r="12553" spans="1:2">
      <c r="A12553" t="s">
        <v>372</v>
      </c>
      <c r="B12553" t="str">
        <f>IF(ISBLANK(VLOOKUP(A12553,Questionnaire!A:KQ,102,FALSE)),"#",VLOOKUP(A12553,Questionnaire!A:KQ,102,FALSE))</f>
        <v>#</v>
      </c>
    </row>
    <row r="12554" spans="1:2">
      <c r="A12554" t="s">
        <v>373</v>
      </c>
      <c r="B12554" t="str">
        <f>IF(ISBLANK(VLOOKUP(A12554,Questionnaire!A:KQ,102,FALSE)),"#",VLOOKUP(A12554,Questionnaire!A:KQ,102,FALSE))</f>
        <v>#</v>
      </c>
    </row>
    <row r="12555" spans="1:2">
      <c r="A12555" t="s">
        <v>374</v>
      </c>
      <c r="B12555" t="str">
        <f>IF(ISBLANK(VLOOKUP(A12555,Questionnaire!A:KQ,102,FALSE)),"#",VLOOKUP(A12555,Questionnaire!A:KQ,102,FALSE))</f>
        <v>#</v>
      </c>
    </row>
    <row r="12556" spans="1:2">
      <c r="A12556" t="s">
        <v>377</v>
      </c>
      <c r="B12556" t="str">
        <f>IF(ISBLANK(VLOOKUP(A12556,Questionnaire!A:KQ,102,FALSE)),"#",VLOOKUP(A12556,Questionnaire!A:KQ,102,FALSE))</f>
        <v>#</v>
      </c>
    </row>
    <row r="12557" spans="1:2">
      <c r="A12557" t="s">
        <v>379</v>
      </c>
      <c r="B12557" t="str">
        <f>IF(ISBLANK(VLOOKUP(A12557,Questionnaire!A:KQ,102,FALSE)),"#",VLOOKUP(A12557,Questionnaire!A:KQ,102,FALSE))</f>
        <v>#</v>
      </c>
    </row>
    <row r="12558" spans="1:2">
      <c r="A12558" t="s">
        <v>380</v>
      </c>
      <c r="B12558" t="str">
        <f>IF(ISBLANK(VLOOKUP(A12558,Questionnaire!A:KQ,102,FALSE)),"#",VLOOKUP(A12558,Questionnaire!A:KQ,102,FALSE))</f>
        <v>#</v>
      </c>
    </row>
    <row r="12559" spans="1:2">
      <c r="A12559" t="s">
        <v>381</v>
      </c>
      <c r="B12559" t="str">
        <f>IF(ISBLANK(VLOOKUP(A12559,Questionnaire!A:KQ,102,FALSE)),"#",VLOOKUP(A12559,Questionnaire!A:KQ,102,FALSE))</f>
        <v>#</v>
      </c>
    </row>
    <row r="12560" spans="1:2">
      <c r="A12560" t="s">
        <v>382</v>
      </c>
      <c r="B12560" t="str">
        <f>IF(ISBLANK(VLOOKUP(A12560,Questionnaire!A:KQ,102,FALSE)),"#",VLOOKUP(A12560,Questionnaire!A:KQ,102,FALSE))</f>
        <v>#</v>
      </c>
    </row>
    <row r="12561" spans="1:2">
      <c r="A12561" t="s">
        <v>384</v>
      </c>
      <c r="B12561" t="str">
        <f>IF(ISBLANK(VLOOKUP(A12561,Questionnaire!A:KQ,102,FALSE)),"#",VLOOKUP(A12561,Questionnaire!A:KQ,102,FALSE))</f>
        <v>#</v>
      </c>
    </row>
    <row r="12562" spans="1:2">
      <c r="A12562" t="s">
        <v>387</v>
      </c>
      <c r="B12562" t="str">
        <f>IF(ISBLANK(VLOOKUP(A12562,Questionnaire!A:KQ,102,FALSE)),"#",VLOOKUP(A12562,Questionnaire!A:KQ,102,FALSE))</f>
        <v>#</v>
      </c>
    </row>
    <row r="12563" spans="1:2">
      <c r="A12563" t="s">
        <v>391</v>
      </c>
      <c r="B12563" t="str">
        <f>IF(ISBLANK(VLOOKUP(A12563,Questionnaire!A:KQ,102,FALSE)),"#",VLOOKUP(A12563,Questionnaire!A:KQ,102,FALSE))</f>
        <v>#</v>
      </c>
    </row>
    <row r="12564" spans="1:2">
      <c r="A12564" t="s">
        <v>393</v>
      </c>
      <c r="B12564" t="str">
        <f>IF(ISBLANK(VLOOKUP(A12564,Questionnaire!A:KQ,102,FALSE)),"#",VLOOKUP(A12564,Questionnaire!A:KQ,102,FALSE))</f>
        <v>#</v>
      </c>
    </row>
    <row r="12565" spans="1:2">
      <c r="A12565" t="s">
        <v>395</v>
      </c>
      <c r="B12565" t="str">
        <f>IF(ISBLANK(VLOOKUP(A12565,Questionnaire!A:KQ,102,FALSE)),"#",VLOOKUP(A12565,Questionnaire!A:KQ,102,FALSE))</f>
        <v>#</v>
      </c>
    </row>
    <row r="12566" spans="1:2">
      <c r="A12566" t="s">
        <v>398</v>
      </c>
      <c r="B12566" t="str">
        <f>IF(ISBLANK(VLOOKUP(A12566,Questionnaire!A:KQ,102,FALSE)),"#",VLOOKUP(A12566,Questionnaire!A:KQ,102,FALSE))</f>
        <v>#</v>
      </c>
    </row>
    <row r="12567" spans="1:2">
      <c r="A12567" t="s">
        <v>402</v>
      </c>
      <c r="B12567" t="str">
        <f>IF(ISBLANK(VLOOKUP(A12567,Questionnaire!A:KQ,102,FALSE)),"#",VLOOKUP(A12567,Questionnaire!A:KQ,102,FALSE))</f>
        <v>#</v>
      </c>
    </row>
    <row r="12568" spans="1:2">
      <c r="A12568" t="s">
        <v>405</v>
      </c>
      <c r="B12568" t="str">
        <f>IF(ISBLANK(VLOOKUP(A12568,Questionnaire!A:KQ,102,FALSE)),"#",VLOOKUP(A12568,Questionnaire!A:KQ,102,FALSE))</f>
        <v>#</v>
      </c>
    </row>
    <row r="12569" spans="1:2">
      <c r="A12569" t="s">
        <v>409</v>
      </c>
      <c r="B12569" t="str">
        <f>IF(ISBLANK(VLOOKUP(A12569,Questionnaire!A:KQ,102,FALSE)),"#",VLOOKUP(A12569,Questionnaire!A:KQ,102,FALSE))</f>
        <v>#</v>
      </c>
    </row>
    <row r="12570" spans="1:2">
      <c r="A12570" t="s">
        <v>412</v>
      </c>
      <c r="B12570" t="str">
        <f>IF(ISBLANK(VLOOKUP(A12570,Questionnaire!A:KQ,102,FALSE)),"#",VLOOKUP(A12570,Questionnaire!A:KQ,102,FALSE))</f>
        <v>#</v>
      </c>
    </row>
    <row r="12571" spans="1:2">
      <c r="A12571" t="s">
        <v>415</v>
      </c>
      <c r="B12571" t="str">
        <f>IF(ISBLANK(VLOOKUP(A12571,Questionnaire!A:KQ,102,FALSE)),"#",VLOOKUP(A12571,Questionnaire!A:KQ,102,FALSE))</f>
        <v>#</v>
      </c>
    </row>
    <row r="12572" spans="1:2">
      <c r="A12572" t="s">
        <v>418</v>
      </c>
      <c r="B12572" t="str">
        <f>IF(ISBLANK(VLOOKUP(A12572,Questionnaire!A:KQ,102,FALSE)),"#",VLOOKUP(A12572,Questionnaire!A:KQ,102,FALSE))</f>
        <v>#</v>
      </c>
    </row>
    <row r="12573" spans="1:2">
      <c r="A12573" t="s">
        <v>421</v>
      </c>
      <c r="B12573" t="str">
        <f>IF(ISBLANK(VLOOKUP(A12573,Questionnaire!A:KQ,102,FALSE)),"#",VLOOKUP(A12573,Questionnaire!A:KQ,102,FALSE))</f>
        <v>#</v>
      </c>
    </row>
    <row r="12574" spans="1:2">
      <c r="A12574" t="s">
        <v>424</v>
      </c>
      <c r="B12574" t="str">
        <f>IF(ISBLANK(VLOOKUP(A12574,Questionnaire!A:KQ,102,FALSE)),"#",VLOOKUP(A12574,Questionnaire!A:KQ,102,FALSE))</f>
        <v>#</v>
      </c>
    </row>
    <row r="12575" spans="1:2">
      <c r="A12575" t="s">
        <v>429</v>
      </c>
      <c r="B12575" t="str">
        <f>IF(ISBLANK(VLOOKUP(A12575,Questionnaire!A:KQ,102,FALSE)),"#",VLOOKUP(A12575,Questionnaire!A:KQ,102,FALSE))</f>
        <v>#</v>
      </c>
    </row>
    <row r="12576" spans="1:2">
      <c r="A12576" t="s">
        <v>432</v>
      </c>
      <c r="B12576" t="str">
        <f>IF(ISBLANK(VLOOKUP(A12576,Questionnaire!A:KQ,102,FALSE)),"#",VLOOKUP(A12576,Questionnaire!A:KQ,102,FALSE))</f>
        <v>#</v>
      </c>
    </row>
    <row r="12577" spans="1:2">
      <c r="A12577" t="s">
        <v>435</v>
      </c>
      <c r="B12577" t="str">
        <f>IF(ISBLANK(VLOOKUP(A12577,Questionnaire!A:KQ,102,FALSE)),"#",VLOOKUP(A12577,Questionnaire!A:KQ,102,FALSE))</f>
        <v>#</v>
      </c>
    </row>
    <row r="12578" spans="1:2">
      <c r="A12578" t="s">
        <v>437</v>
      </c>
      <c r="B12578" t="str">
        <f>IF(ISBLANK(VLOOKUP(A12578,Questionnaire!A:KQ,102,FALSE)),"#",VLOOKUP(A12578,Questionnaire!A:KQ,102,FALSE))</f>
        <v>#</v>
      </c>
    </row>
    <row r="12579" spans="1:2">
      <c r="A12579" t="s">
        <v>439</v>
      </c>
      <c r="B12579" t="str">
        <f>IF(ISBLANK(VLOOKUP(A12579,Questionnaire!A:KQ,102,FALSE)),"#",VLOOKUP(A12579,Questionnaire!A:KQ,102,FALSE))</f>
        <v>#</v>
      </c>
    </row>
    <row r="12580" spans="1:2">
      <c r="A12580" t="s">
        <v>442</v>
      </c>
      <c r="B12580" t="str">
        <f>IF(ISBLANK(VLOOKUP(A12580,Questionnaire!A:KQ,102,FALSE)),"#",VLOOKUP(A12580,Questionnaire!A:KQ,102,FALSE))</f>
        <v>#</v>
      </c>
    </row>
    <row r="12581" spans="1:2">
      <c r="A12581" t="s">
        <v>445</v>
      </c>
      <c r="B12581" t="str">
        <f>IF(ISBLANK(VLOOKUP(A12581,Questionnaire!A:KQ,102,FALSE)),"#",VLOOKUP(A12581,Questionnaire!A:KQ,102,FALSE))</f>
        <v>#</v>
      </c>
    </row>
    <row r="12582" spans="1:2">
      <c r="A12582" t="s">
        <v>448</v>
      </c>
      <c r="B12582" t="str">
        <f>IF(ISBLANK(VLOOKUP(A12582,Questionnaire!A:KQ,102,FALSE)),"#",VLOOKUP(A12582,Questionnaire!A:KQ,102,FALSE))</f>
        <v>#</v>
      </c>
    </row>
    <row r="12583" spans="1:2">
      <c r="A12583" t="s">
        <v>452</v>
      </c>
      <c r="B12583" t="str">
        <f>IF(ISBLANK(VLOOKUP(A12583,Questionnaire!A:KQ,102,FALSE)),"#",VLOOKUP(A12583,Questionnaire!A:KQ,102,FALSE))</f>
        <v>#</v>
      </c>
    </row>
    <row r="12584" spans="1:2">
      <c r="A12584" t="s">
        <v>455</v>
      </c>
      <c r="B12584" t="str">
        <f>IF(ISBLANK(VLOOKUP(A12584,Questionnaire!A:KQ,102,FALSE)),"#",VLOOKUP(A12584,Questionnaire!A:KQ,102,FALSE))</f>
        <v>#</v>
      </c>
    </row>
    <row r="12585" spans="1:2">
      <c r="A12585" t="s">
        <v>458</v>
      </c>
      <c r="B12585" t="str">
        <f>IF(ISBLANK(VLOOKUP(A12585,Questionnaire!A:KQ,102,FALSE)),"#",VLOOKUP(A12585,Questionnaire!A:KQ,102,FALSE))</f>
        <v>#</v>
      </c>
    </row>
    <row r="12586" spans="1:2">
      <c r="A12586" t="s">
        <v>461</v>
      </c>
      <c r="B12586" t="str">
        <f>IF(ISBLANK(VLOOKUP(A12586,Questionnaire!A:KQ,102,FALSE)),"#",VLOOKUP(A12586,Questionnaire!A:KQ,102,FALSE))</f>
        <v>#</v>
      </c>
    </row>
    <row r="12587" spans="1:2">
      <c r="A12587" t="s">
        <v>465</v>
      </c>
      <c r="B12587" t="str">
        <f>IF(ISBLANK(VLOOKUP(A12587,Questionnaire!A:KQ,102,FALSE)),"#",VLOOKUP(A12587,Questionnaire!A:KQ,102,FALSE))</f>
        <v>#</v>
      </c>
    </row>
    <row r="12588" spans="1:2">
      <c r="A12588" t="s">
        <v>467</v>
      </c>
      <c r="B12588" t="str">
        <f>IF(ISBLANK(VLOOKUP(A12588,Questionnaire!A:KQ,102,FALSE)),"#",VLOOKUP(A12588,Questionnaire!A:KQ,102,FALSE))</f>
        <v>#</v>
      </c>
    </row>
    <row r="12589" spans="1:2">
      <c r="A12589" t="s">
        <v>469</v>
      </c>
      <c r="B12589" t="str">
        <f>IF(ISBLANK(VLOOKUP(A12589,Questionnaire!A:KQ,102,FALSE)),"#",VLOOKUP(A12589,Questionnaire!A:KQ,102,FALSE))</f>
        <v>#</v>
      </c>
    </row>
    <row r="12590" spans="1:2">
      <c r="A12590" t="s">
        <v>471</v>
      </c>
      <c r="B12590" t="str">
        <f>IF(ISBLANK(VLOOKUP(A12590,Questionnaire!A:KQ,102,FALSE)),"#",VLOOKUP(A12590,Questionnaire!A:KQ,102,FALSE))</f>
        <v>#</v>
      </c>
    </row>
    <row r="12591" spans="1:2">
      <c r="A12591" t="s">
        <v>473</v>
      </c>
      <c r="B12591" t="str">
        <f>IF(ISBLANK(VLOOKUP(A12591,Questionnaire!A:KQ,102,FALSE)),"#",VLOOKUP(A12591,Questionnaire!A:KQ,102,FALSE))</f>
        <v>#</v>
      </c>
    </row>
    <row r="12592" spans="1:2">
      <c r="A12592" t="s">
        <v>475</v>
      </c>
      <c r="B12592" t="str">
        <f>IF(ISBLANK(VLOOKUP(A12592,Questionnaire!A:KQ,102,FALSE)),"#",VLOOKUP(A12592,Questionnaire!A:KQ,102,FALSE))</f>
        <v>#</v>
      </c>
    </row>
    <row r="12593" spans="1:3">
      <c r="A12593" t="s">
        <v>185</v>
      </c>
      <c r="B12593" t="str">
        <f>IF(ISBLANK(VLOOKUP(A12593,Questionnaire!A:KQ,103,FALSE)),"#",VLOOKUP(A12593,Questionnaire!A:KQ,103,FALSE))</f>
        <v>#</v>
      </c>
      <c r="C12593">
        <v>100</v>
      </c>
    </row>
    <row r="12594" spans="1:3">
      <c r="A12594" t="s">
        <v>187</v>
      </c>
      <c r="B12594" t="str">
        <f>IF(ISNA(VLOOKUP(VLOOKUP(A12594,Questionnaire!A:KQ,103,FALSE),'CORA Encoding'!D:E,2,FALSE)),"#",VLOOKUP(VLOOKUP(A12594,Questionnaire!A:KQ,103,FALSE),'CORA Encoding'!D:E,2,FALSE))</f>
        <v>#</v>
      </c>
    </row>
    <row r="12595" spans="1:3">
      <c r="A12595" t="s">
        <v>189</v>
      </c>
      <c r="B12595" t="str">
        <f>IF(ISNA(VLOOKUP(VLOOKUP(A12595,Questionnaire!A:KQ,103,FALSE),'CORA Encoding'!G:H,2,FALSE)),"#",VLOOKUP(VLOOKUP(A12595,Questionnaire!A:KQ,103,FALSE),'CORA Encoding'!G:H,2,FALSE))</f>
        <v>#</v>
      </c>
    </row>
    <row r="12596" spans="1:3">
      <c r="A12596" t="s">
        <v>191</v>
      </c>
      <c r="B12596" t="str">
        <f>IF(ISNA(VLOOKUP(VLOOKUP(A12596,Questionnaire!A:KQ,103,FALSE),'Country List'!E:F,2,FALSE)),"#",VLOOKUP(VLOOKUP(A12596,Questionnaire!A:KQ,103,FALSE),'Country List'!E:F,2,FALSE))</f>
        <v>#</v>
      </c>
    </row>
    <row r="12597" spans="1:3">
      <c r="A12597" t="s">
        <v>193</v>
      </c>
      <c r="B12597" t="str">
        <f>IF(ISNA(VLOOKUP(VLOOKUP(A12597,Questionnaire!A:KQ,103,FALSE),'Industry List'!B:C,2,FALSE)),"#",VLOOKUP(VLOOKUP(A12597,Questionnaire!A:KQ,103,FALSE),'Industry List'!B:C,2,FALSE))</f>
        <v>#</v>
      </c>
    </row>
    <row r="12598" spans="1:3">
      <c r="A12598" t="s">
        <v>197</v>
      </c>
      <c r="B12598" t="str">
        <f>IF(ISBLANK(VLOOKUP(A12598,Questionnaire!A:KQ,103,FALSE)),"#",VLOOKUP(A12598,Questionnaire!A:KQ,103,FALSE))</f>
        <v>#</v>
      </c>
    </row>
    <row r="12599" spans="1:3">
      <c r="A12599" t="s">
        <v>201</v>
      </c>
      <c r="B12599" t="str">
        <f>IF(ISBLANK(VLOOKUP(A12599,Questionnaire!A:KQ,103,FALSE)),"#",VLOOKUP(A12599,Questionnaire!A:KQ,103,FALSE))</f>
        <v>#</v>
      </c>
    </row>
    <row r="12600" spans="1:3">
      <c r="A12600" t="s">
        <v>203</v>
      </c>
      <c r="B12600" t="str">
        <f>IF(ISNA(VLOOKUP(VLOOKUP(A12600,Questionnaire!A:KQ,103,FALSE),'CORA Encoding'!J:K,2,FALSE)),"#",VLOOKUP(VLOOKUP(A12600,Questionnaire!A:KQ,103,FALSE),'CORA Encoding'!J:K,2,FALSE))</f>
        <v>#</v>
      </c>
    </row>
    <row r="12601" spans="1:3">
      <c r="A12601" t="s">
        <v>208</v>
      </c>
      <c r="B12601" t="str">
        <f>IF(ISBLANK(VLOOKUP(A12601,Questionnaire!A:KQ,103,FALSE)),"#",VLOOKUP(A12601,Questionnaire!A:KQ,103,FALSE))</f>
        <v>#</v>
      </c>
    </row>
    <row r="12602" spans="1:3">
      <c r="A12602" t="s">
        <v>213</v>
      </c>
      <c r="B12602" t="str">
        <f>IF(ISBLANK(VLOOKUP(A12602,Questionnaire!A:KQ,103,FALSE)),"#",VLOOKUP(A12602,Questionnaire!A:KQ,103,FALSE))</f>
        <v>#</v>
      </c>
    </row>
    <row r="12603" spans="1:3">
      <c r="A12603" t="s">
        <v>215</v>
      </c>
      <c r="B12603" t="str">
        <f>IF(ISBLANK(VLOOKUP(A12603,Questionnaire!A:KQ,103,FALSE)),"#",VLOOKUP(A12603,Questionnaire!A:KQ,103,FALSE))</f>
        <v>#</v>
      </c>
    </row>
    <row r="12604" spans="1:3">
      <c r="A12604" t="s">
        <v>217</v>
      </c>
      <c r="B12604" t="str">
        <f>IF(ISBLANK(VLOOKUP(A12604,Questionnaire!A:KQ,103,FALSE)),"#",VLOOKUP(A12604,Questionnaire!A:KQ,103,FALSE))</f>
        <v>#</v>
      </c>
    </row>
    <row r="12605" spans="1:3">
      <c r="A12605" t="s">
        <v>219</v>
      </c>
      <c r="B12605" t="str">
        <f>IF(ISBLANK(VLOOKUP(A12605,Questionnaire!A:KQ,103,FALSE)),"#",VLOOKUP(A12605,Questionnaire!A:KQ,103,FALSE))</f>
        <v>#</v>
      </c>
    </row>
    <row r="12606" spans="1:3">
      <c r="A12606" t="s">
        <v>221</v>
      </c>
      <c r="B12606" t="str">
        <f>IF(ISBLANK(VLOOKUP(A12606,Questionnaire!A:KQ,103,FALSE)),"#",VLOOKUP(A12606,Questionnaire!A:KQ,103,FALSE))</f>
        <v>#</v>
      </c>
    </row>
    <row r="12607" spans="1:3">
      <c r="A12607" t="s">
        <v>223</v>
      </c>
      <c r="B12607" t="str">
        <f>IF(ISBLANK(VLOOKUP(A12607,Questionnaire!A:KQ,103,FALSE)),"#",VLOOKUP(A12607,Questionnaire!A:KQ,103,FALSE))</f>
        <v>#</v>
      </c>
    </row>
    <row r="12608" spans="1:3">
      <c r="A12608" t="s">
        <v>225</v>
      </c>
      <c r="B12608" t="str">
        <f>IF(ISBLANK(VLOOKUP(A12608,Questionnaire!A:KQ,103,FALSE)),"#",VLOOKUP(A12608,Questionnaire!A:KQ,103,FALSE))</f>
        <v>#</v>
      </c>
    </row>
    <row r="12609" spans="1:2">
      <c r="A12609" t="s">
        <v>227</v>
      </c>
      <c r="B12609" t="str">
        <f>IF(ISBLANK(VLOOKUP(A12609,Questionnaire!A:KQ,103,FALSE)),"#",VLOOKUP(A12609,Questionnaire!A:KQ,103,FALSE))</f>
        <v>#</v>
      </c>
    </row>
    <row r="12610" spans="1:2">
      <c r="A12610" t="s">
        <v>229</v>
      </c>
      <c r="B12610" t="str">
        <f>IF(ISBLANK(VLOOKUP(A12610,Questionnaire!A:KQ,103,FALSE)),"#",VLOOKUP(A12610,Questionnaire!A:KQ,103,FALSE))</f>
        <v>#</v>
      </c>
    </row>
    <row r="12611" spans="1:2">
      <c r="A12611" t="s">
        <v>231</v>
      </c>
      <c r="B12611" t="str">
        <f>IF(ISBLANK(VLOOKUP(A12611,Questionnaire!A:KQ,103,FALSE)),"#",VLOOKUP(A12611,Questionnaire!A:KQ,103,FALSE))</f>
        <v>#</v>
      </c>
    </row>
    <row r="12612" spans="1:2">
      <c r="A12612" t="s">
        <v>233</v>
      </c>
      <c r="B12612" t="str">
        <f>IF(ISBLANK(VLOOKUP(A12612,Questionnaire!A:KQ,103,FALSE)),"#",VLOOKUP(A12612,Questionnaire!A:KQ,103,FALSE))</f>
        <v>#</v>
      </c>
    </row>
    <row r="12613" spans="1:2">
      <c r="A12613" t="s">
        <v>235</v>
      </c>
      <c r="B12613" t="str">
        <f>IF(ISBLANK(VLOOKUP(A12613,Questionnaire!A:KQ,103,FALSE)),"#",VLOOKUP(A12613,Questionnaire!A:KQ,103,FALSE))</f>
        <v>#</v>
      </c>
    </row>
    <row r="12614" spans="1:2">
      <c r="A12614" t="s">
        <v>237</v>
      </c>
      <c r="B12614" t="str">
        <f>IF(ISBLANK(VLOOKUP(A12614,Questionnaire!A:KQ,103,FALSE)),"#",VLOOKUP(A12614,Questionnaire!A:KQ,103,FALSE))</f>
        <v>#</v>
      </c>
    </row>
    <row r="12615" spans="1:2">
      <c r="A12615" t="s">
        <v>239</v>
      </c>
      <c r="B12615" t="str">
        <f>IF(ISBLANK(VLOOKUP(A12615,Questionnaire!A:KQ,103,FALSE)),"#",VLOOKUP(A12615,Questionnaire!A:KQ,103,FALSE))</f>
        <v>#</v>
      </c>
    </row>
    <row r="12616" spans="1:2">
      <c r="A12616" t="s">
        <v>242</v>
      </c>
      <c r="B12616" t="str">
        <f>IF(ISBLANK(VLOOKUP(A12616,Questionnaire!A:KQ,103,FALSE)),"#",VLOOKUP(A12616,Questionnaire!A:KQ,103,FALSE))</f>
        <v>#</v>
      </c>
    </row>
    <row r="12617" spans="1:2">
      <c r="A12617" t="s">
        <v>245</v>
      </c>
      <c r="B12617" t="str">
        <f>IF(ISBLANK(VLOOKUP(A12617,Questionnaire!A:KQ,103,FALSE)),"#",VLOOKUP(A12617,Questionnaire!A:KQ,103,FALSE))</f>
        <v>#</v>
      </c>
    </row>
    <row r="12618" spans="1:2">
      <c r="A12618" t="s">
        <v>247</v>
      </c>
      <c r="B12618" t="str">
        <f>IF(ISBLANK(VLOOKUP(A12618,Questionnaire!A:KQ,103,FALSE)),"#",VLOOKUP(A12618,Questionnaire!A:KQ,103,FALSE))</f>
        <v>#</v>
      </c>
    </row>
    <row r="12619" spans="1:2">
      <c r="A12619" t="s">
        <v>249</v>
      </c>
      <c r="B12619" t="str">
        <f>IF(ISBLANK(VLOOKUP(A12619,Questionnaire!A:KQ,103,FALSE)),"#",VLOOKUP(A12619,Questionnaire!A:KQ,103,FALSE))</f>
        <v>#</v>
      </c>
    </row>
    <row r="12620" spans="1:2">
      <c r="A12620" t="s">
        <v>250</v>
      </c>
      <c r="B12620" t="str">
        <f>IF(ISBLANK(VLOOKUP(A12620,Questionnaire!A:KQ,103,FALSE)),"#",VLOOKUP(A12620,Questionnaire!A:KQ,103,FALSE))</f>
        <v>#</v>
      </c>
    </row>
    <row r="12621" spans="1:2">
      <c r="A12621" t="s">
        <v>252</v>
      </c>
      <c r="B12621" t="str">
        <f>IF(ISBLANK(VLOOKUP(A12621,Questionnaire!A:KQ,103,FALSE)),"#",VLOOKUP(A12621,Questionnaire!A:KQ,103,FALSE))</f>
        <v>#</v>
      </c>
    </row>
    <row r="12622" spans="1:2">
      <c r="A12622" t="s">
        <v>255</v>
      </c>
      <c r="B12622" t="str">
        <f>IF(ISBLANK(VLOOKUP(A12622,Questionnaire!A:KQ,103,FALSE)),"#",VLOOKUP(A12622,Questionnaire!A:KQ,103,FALSE))</f>
        <v>#</v>
      </c>
    </row>
    <row r="12623" spans="1:2">
      <c r="A12623" t="s">
        <v>258</v>
      </c>
      <c r="B12623" t="str">
        <f>IF(ISNA(VLOOKUP(VLOOKUP(A12623,Questionnaire!A:KQ,103,FALSE),'CORA Encoding'!M:N,2,FALSE)),"#",VLOOKUP(VLOOKUP(A12623,Questionnaire!A:KQ,103,FALSE),'CORA Encoding'!M:N,2,FALSE))</f>
        <v>#</v>
      </c>
    </row>
    <row r="12624" spans="1:2">
      <c r="A12624" t="s">
        <v>261</v>
      </c>
      <c r="B12624" t="str">
        <f>IF(ISBLANK(VLOOKUP(A12624,Questionnaire!A:KQ,103,FALSE)),"#",VLOOKUP(A12624,Questionnaire!A:KQ,103,FALSE))</f>
        <v>#</v>
      </c>
    </row>
    <row r="12625" spans="1:2">
      <c r="A12625" t="s">
        <v>263</v>
      </c>
      <c r="B12625" t="str">
        <f>IF(ISBLANK(VLOOKUP(A12625,Questionnaire!A:KQ,103,FALSE)),"#",VLOOKUP(A12625,Questionnaire!A:KQ,103,FALSE))</f>
        <v>#</v>
      </c>
    </row>
    <row r="12626" spans="1:2">
      <c r="A12626" t="s">
        <v>265</v>
      </c>
      <c r="B12626" t="str">
        <f>IF(ISBLANK(VLOOKUP(A12626,Questionnaire!A:KQ,103,FALSE)),"#",VLOOKUP(A12626,Questionnaire!A:KQ,103,FALSE))</f>
        <v>#</v>
      </c>
    </row>
    <row r="12627" spans="1:2">
      <c r="A12627" t="s">
        <v>267</v>
      </c>
      <c r="B12627" t="str">
        <f>IF(ISBLANK(VLOOKUP(A12627,Questionnaire!A:KQ,103,FALSE)),"#",VLOOKUP(A12627,Questionnaire!A:KQ,103,FALSE))</f>
        <v>#</v>
      </c>
    </row>
    <row r="12628" spans="1:2">
      <c r="A12628" t="s">
        <v>269</v>
      </c>
      <c r="B12628" t="str">
        <f>IF(ISBLANK(VLOOKUP(A12628,Questionnaire!A:KQ,103,FALSE)),"#",VLOOKUP(A12628,Questionnaire!A:KQ,103,FALSE))</f>
        <v>#</v>
      </c>
    </row>
    <row r="12629" spans="1:2">
      <c r="A12629" t="s">
        <v>274</v>
      </c>
      <c r="B12629" t="str">
        <f>IF(ISBLANK(VLOOKUP(A12629,Questionnaire!A:KQ,103,FALSE)),"#",VLOOKUP(A12629,Questionnaire!A:KQ,103,FALSE))</f>
        <v>#</v>
      </c>
    </row>
    <row r="12630" spans="1:2">
      <c r="A12630" t="s">
        <v>276</v>
      </c>
      <c r="B12630" t="str">
        <f>IF(ISBLANK(VLOOKUP(A12630,Questionnaire!A:KQ,103,FALSE)),"#",VLOOKUP(A12630,Questionnaire!A:KQ,103,FALSE))</f>
        <v>#</v>
      </c>
    </row>
    <row r="12631" spans="1:2">
      <c r="A12631" t="s">
        <v>278</v>
      </c>
      <c r="B12631" t="str">
        <f>IF(ISBLANK(VLOOKUP(A12631,Questionnaire!A:KQ,103,FALSE)),"#",VLOOKUP(A12631,Questionnaire!A:KQ,103,FALSE))</f>
        <v>#</v>
      </c>
    </row>
    <row r="12632" spans="1:2">
      <c r="A12632" t="s">
        <v>280</v>
      </c>
      <c r="B12632" t="str">
        <f>IF(ISBLANK(VLOOKUP(A12632,Questionnaire!A:KQ,103,FALSE)),"#",VLOOKUP(A12632,Questionnaire!A:KQ,103,FALSE))</f>
        <v>#</v>
      </c>
    </row>
    <row r="12633" spans="1:2">
      <c r="A12633" t="s">
        <v>282</v>
      </c>
      <c r="B12633" t="str">
        <f>IF(ISBLANK(VLOOKUP(A12633,Questionnaire!A:KQ,103,FALSE)),"#",VLOOKUP(A12633,Questionnaire!A:KQ,103,FALSE))</f>
        <v>#</v>
      </c>
    </row>
    <row r="12634" spans="1:2">
      <c r="A12634" t="s">
        <v>286</v>
      </c>
      <c r="B12634" t="str">
        <f>IF(ISBLANK(VLOOKUP(A12634,Questionnaire!A:KQ,103,FALSE)),"#",VLOOKUP(A12634,Questionnaire!A:KQ,103,FALSE))</f>
        <v>#</v>
      </c>
    </row>
    <row r="12635" spans="1:2">
      <c r="A12635" t="s">
        <v>288</v>
      </c>
      <c r="B12635" t="str">
        <f>IF(ISBLANK(VLOOKUP(A12635,Questionnaire!A:KQ,103,FALSE)),"#",VLOOKUP(A12635,Questionnaire!A:KQ,103,FALSE))</f>
        <v>#</v>
      </c>
    </row>
    <row r="12636" spans="1:2">
      <c r="A12636" t="s">
        <v>290</v>
      </c>
      <c r="B12636" t="str">
        <f>IF(ISBLANK(VLOOKUP(A12636,Questionnaire!A:KQ,103,FALSE)),"#",VLOOKUP(A12636,Questionnaire!A:KQ,103,FALSE))</f>
        <v>#</v>
      </c>
    </row>
    <row r="12637" spans="1:2">
      <c r="A12637" t="s">
        <v>292</v>
      </c>
      <c r="B12637" t="str">
        <f>IF(ISBLANK(VLOOKUP(A12637,Questionnaire!A:KQ,103,FALSE)),"#",VLOOKUP(A12637,Questionnaire!A:KQ,103,FALSE))</f>
        <v>#</v>
      </c>
    </row>
    <row r="12638" spans="1:2">
      <c r="A12638" t="s">
        <v>294</v>
      </c>
      <c r="B12638" t="str">
        <f>IF(ISBLANK(VLOOKUP(A12638,Questionnaire!A:KQ,103,FALSE)),"#",VLOOKUP(A12638,Questionnaire!A:KQ,103,FALSE))</f>
        <v>#</v>
      </c>
    </row>
    <row r="12639" spans="1:2">
      <c r="A12639" t="s">
        <v>296</v>
      </c>
      <c r="B12639" t="str">
        <f>IF(ISBLANK(VLOOKUP(A12639,Questionnaire!A:KQ,103,FALSE)),"#",VLOOKUP(A12639,Questionnaire!A:KQ,103,FALSE))</f>
        <v>#</v>
      </c>
    </row>
    <row r="12640" spans="1:2">
      <c r="A12640" t="s">
        <v>301</v>
      </c>
      <c r="B12640" t="str">
        <f>IF(ISBLANK(VLOOKUP(A12640,Questionnaire!A:KQ,103,FALSE)),"#",VLOOKUP(A12640,Questionnaire!A:KQ,103,FALSE))</f>
        <v>#</v>
      </c>
    </row>
    <row r="12641" spans="1:2">
      <c r="A12641" t="s">
        <v>303</v>
      </c>
      <c r="B12641" t="str">
        <f>IF(ISBLANK(VLOOKUP(A12641,Questionnaire!A:KQ,103,FALSE)),"#",VLOOKUP(A12641,Questionnaire!A:KQ,103,FALSE))</f>
        <v>#</v>
      </c>
    </row>
    <row r="12642" spans="1:2">
      <c r="A12642" t="s">
        <v>305</v>
      </c>
      <c r="B12642" t="str">
        <f>IF(ISBLANK(VLOOKUP(A12642,Questionnaire!A:KQ,103,FALSE)),"#",VLOOKUP(A12642,Questionnaire!A:KQ,103,FALSE))</f>
        <v>#</v>
      </c>
    </row>
    <row r="12643" spans="1:2">
      <c r="A12643" t="s">
        <v>307</v>
      </c>
      <c r="B12643" t="str">
        <f>IF(ISBLANK(VLOOKUP(A12643,Questionnaire!A:KQ,103,FALSE)),"#",VLOOKUP(A12643,Questionnaire!A:KQ,103,FALSE))</f>
        <v>#</v>
      </c>
    </row>
    <row r="12644" spans="1:2">
      <c r="A12644" t="s">
        <v>311</v>
      </c>
      <c r="B12644" t="str">
        <f>IF(ISBLANK(VLOOKUP(A12644,Questionnaire!A:KQ,103,FALSE)),"#",VLOOKUP(A12644,Questionnaire!A:KQ,103,FALSE))</f>
        <v>#</v>
      </c>
    </row>
    <row r="12645" spans="1:2">
      <c r="A12645" t="s">
        <v>313</v>
      </c>
      <c r="B12645" t="str">
        <f>IF(ISBLANK(VLOOKUP(A12645,Questionnaire!A:KQ,103,FALSE)),"#",VLOOKUP(A12645,Questionnaire!A:KQ,103,FALSE))</f>
        <v>#</v>
      </c>
    </row>
    <row r="12646" spans="1:2">
      <c r="A12646" t="s">
        <v>314</v>
      </c>
      <c r="B12646" t="str">
        <f>IF(ISBLANK(VLOOKUP(A12646,Questionnaire!A:KQ,103,FALSE)),"#",VLOOKUP(A12646,Questionnaire!A:KQ,103,FALSE))</f>
        <v>#</v>
      </c>
    </row>
    <row r="12647" spans="1:2">
      <c r="A12647" t="s">
        <v>315</v>
      </c>
      <c r="B12647" t="str">
        <f>IF(ISBLANK(VLOOKUP(A12647,Questionnaire!A:KQ,103,FALSE)),"#",VLOOKUP(A12647,Questionnaire!A:KQ,103,FALSE))</f>
        <v>#</v>
      </c>
    </row>
    <row r="12648" spans="1:2">
      <c r="A12648" t="s">
        <v>317</v>
      </c>
      <c r="B12648" t="str">
        <f>IF(ISBLANK(VLOOKUP(A12648,Questionnaire!A:KQ,103,FALSE)),"#",VLOOKUP(A12648,Questionnaire!A:KQ,103,FALSE))</f>
        <v>#</v>
      </c>
    </row>
    <row r="12649" spans="1:2">
      <c r="A12649" t="s">
        <v>319</v>
      </c>
      <c r="B12649" t="str">
        <f>IF(ISBLANK(VLOOKUP(A12649,Questionnaire!A:KQ,103,FALSE)),"#",VLOOKUP(A12649,Questionnaire!A:KQ,103,FALSE))</f>
        <v>#</v>
      </c>
    </row>
    <row r="12650" spans="1:2">
      <c r="A12650" t="s">
        <v>322</v>
      </c>
      <c r="B12650" t="str">
        <f>IF(ISBLANK(VLOOKUP(A12650,Questionnaire!A:KQ,103,FALSE)),"#",VLOOKUP(A12650,Questionnaire!A:KQ,103,FALSE))</f>
        <v>#</v>
      </c>
    </row>
    <row r="12651" spans="1:2">
      <c r="A12651" t="s">
        <v>326</v>
      </c>
      <c r="B12651" t="str">
        <f>IF(ISBLANK(VLOOKUP(A12651,Questionnaire!A:KQ,103,FALSE)),"#",VLOOKUP(A12651,Questionnaire!A:KQ,103,FALSE))</f>
        <v>#</v>
      </c>
    </row>
    <row r="12652" spans="1:2">
      <c r="A12652" t="s">
        <v>328</v>
      </c>
      <c r="B12652" t="str">
        <f>IF(ISBLANK(VLOOKUP(A12652,Questionnaire!A:KQ,103,FALSE)),"#",VLOOKUP(A12652,Questionnaire!A:KQ,103,FALSE))</f>
        <v>#</v>
      </c>
    </row>
    <row r="12653" spans="1:2">
      <c r="A12653" t="s">
        <v>332</v>
      </c>
      <c r="B12653" t="str">
        <f>IF(ISBLANK(VLOOKUP(A12653,Questionnaire!A:KQ,103,FALSE)),"#",VLOOKUP(A12653,Questionnaire!A:KQ,103,FALSE))</f>
        <v>#</v>
      </c>
    </row>
    <row r="12654" spans="1:2">
      <c r="A12654" t="s">
        <v>333</v>
      </c>
      <c r="B12654" t="str">
        <f>IF(ISBLANK(VLOOKUP(A12654,Questionnaire!A:KQ,103,FALSE)),"#",VLOOKUP(A12654,Questionnaire!A:KQ,103,FALSE))</f>
        <v>#</v>
      </c>
    </row>
    <row r="12655" spans="1:2">
      <c r="A12655" t="s">
        <v>334</v>
      </c>
      <c r="B12655" t="str">
        <f>IF(ISBLANK(VLOOKUP(A12655,Questionnaire!A:KQ,103,FALSE)),"#",VLOOKUP(A12655,Questionnaire!A:KQ,103,FALSE))</f>
        <v>#</v>
      </c>
    </row>
    <row r="12656" spans="1:2">
      <c r="A12656" t="s">
        <v>335</v>
      </c>
      <c r="B12656" t="str">
        <f>IF(ISBLANK(VLOOKUP(A12656,Questionnaire!A:KQ,103,FALSE)),"#",VLOOKUP(A12656,Questionnaire!A:KQ,103,FALSE))</f>
        <v>#</v>
      </c>
    </row>
    <row r="12657" spans="1:2">
      <c r="A12657" t="s">
        <v>336</v>
      </c>
      <c r="B12657" t="str">
        <f>IF(ISBLANK(VLOOKUP(A12657,Questionnaire!A:KQ,103,FALSE)),"#",VLOOKUP(A12657,Questionnaire!A:KQ,103,FALSE))</f>
        <v>#</v>
      </c>
    </row>
    <row r="12658" spans="1:2">
      <c r="A12658" t="s">
        <v>337</v>
      </c>
      <c r="B12658" t="str">
        <f>IF(ISBLANK(VLOOKUP(A12658,Questionnaire!A:KQ,103,FALSE)),"#",VLOOKUP(A12658,Questionnaire!A:KQ,103,FALSE))</f>
        <v>#</v>
      </c>
    </row>
    <row r="12659" spans="1:2">
      <c r="A12659" t="s">
        <v>338</v>
      </c>
      <c r="B12659" t="str">
        <f>IF(ISBLANK(VLOOKUP(A12659,Questionnaire!A:KQ,103,FALSE)),"#",VLOOKUP(A12659,Questionnaire!A:KQ,103,FALSE))</f>
        <v>#</v>
      </c>
    </row>
    <row r="12660" spans="1:2">
      <c r="A12660" t="s">
        <v>339</v>
      </c>
      <c r="B12660" t="str">
        <f>IF(ISBLANK(VLOOKUP(A12660,Questionnaire!A:KQ,103,FALSE)),"#",VLOOKUP(A12660,Questionnaire!A:KQ,103,FALSE))</f>
        <v>#</v>
      </c>
    </row>
    <row r="12661" spans="1:2">
      <c r="A12661" t="s">
        <v>340</v>
      </c>
      <c r="B12661" t="str">
        <f>IF(ISBLANK(VLOOKUP(A12661,Questionnaire!A:KQ,103,FALSE)),"#",VLOOKUP(A12661,Questionnaire!A:KQ,103,FALSE))</f>
        <v>#</v>
      </c>
    </row>
    <row r="12662" spans="1:2">
      <c r="A12662" t="s">
        <v>341</v>
      </c>
      <c r="B12662" t="str">
        <f>IF(ISBLANK(VLOOKUP(A12662,Questionnaire!A:KQ,103,FALSE)),"#",VLOOKUP(A12662,Questionnaire!A:KQ,103,FALSE))</f>
        <v>#</v>
      </c>
    </row>
    <row r="12663" spans="1:2">
      <c r="A12663" t="s">
        <v>342</v>
      </c>
      <c r="B12663" t="str">
        <f>IF(ISBLANK(VLOOKUP(A12663,Questionnaire!A:KQ,103,FALSE)),"#",VLOOKUP(A12663,Questionnaire!A:KQ,103,FALSE))</f>
        <v>#</v>
      </c>
    </row>
    <row r="12664" spans="1:2">
      <c r="A12664" t="s">
        <v>343</v>
      </c>
      <c r="B12664" t="str">
        <f>IF(ISBLANK(VLOOKUP(A12664,Questionnaire!A:KQ,103,FALSE)),"#",VLOOKUP(A12664,Questionnaire!A:KQ,103,FALSE))</f>
        <v>#</v>
      </c>
    </row>
    <row r="12665" spans="1:2">
      <c r="A12665" t="s">
        <v>344</v>
      </c>
      <c r="B12665" t="str">
        <f>IF(ISBLANK(VLOOKUP(A12665,Questionnaire!A:KQ,103,FALSE)),"#",VLOOKUP(A12665,Questionnaire!A:KQ,103,FALSE))</f>
        <v>#</v>
      </c>
    </row>
    <row r="12666" spans="1:2">
      <c r="A12666" t="s">
        <v>345</v>
      </c>
      <c r="B12666" t="str">
        <f>IF(ISBLANK(VLOOKUP(A12666,Questionnaire!A:KQ,103,FALSE)),"#",VLOOKUP(A12666,Questionnaire!A:KQ,103,FALSE))</f>
        <v>#</v>
      </c>
    </row>
    <row r="12667" spans="1:2">
      <c r="A12667" t="s">
        <v>348</v>
      </c>
      <c r="B12667" t="str">
        <f>IF(ISBLANK(VLOOKUP(A12667,Questionnaire!A:KQ,103,FALSE)),"#",VLOOKUP(A12667,Questionnaire!A:KQ,103,FALSE))</f>
        <v>#</v>
      </c>
    </row>
    <row r="12668" spans="1:2">
      <c r="A12668" t="s">
        <v>353</v>
      </c>
      <c r="B12668" t="str">
        <f>IF(ISBLANK(VLOOKUP(A12668,Questionnaire!A:KQ,103,FALSE)),"#",VLOOKUP(A12668,Questionnaire!A:KQ,103,FALSE))</f>
        <v>#</v>
      </c>
    </row>
    <row r="12669" spans="1:2">
      <c r="A12669" t="s">
        <v>354</v>
      </c>
      <c r="B12669" t="str">
        <f>IF(ISBLANK(VLOOKUP(A12669,Questionnaire!A:KQ,103,FALSE)),"#",VLOOKUP(A12669,Questionnaire!A:KQ,103,FALSE))</f>
        <v>#</v>
      </c>
    </row>
    <row r="12670" spans="1:2">
      <c r="A12670" t="s">
        <v>355</v>
      </c>
      <c r="B12670" t="str">
        <f>IF(ISBLANK(VLOOKUP(A12670,Questionnaire!A:KQ,103,FALSE)),"#",VLOOKUP(A12670,Questionnaire!A:KQ,103,FALSE))</f>
        <v>#</v>
      </c>
    </row>
    <row r="12671" spans="1:2">
      <c r="A12671" t="s">
        <v>356</v>
      </c>
      <c r="B12671" t="str">
        <f>IF(ISBLANK(VLOOKUP(A12671,Questionnaire!A:KQ,103,FALSE)),"#",VLOOKUP(A12671,Questionnaire!A:KQ,103,FALSE))</f>
        <v>#</v>
      </c>
    </row>
    <row r="12672" spans="1:2">
      <c r="A12672" t="s">
        <v>357</v>
      </c>
      <c r="B12672" t="str">
        <f>IF(ISBLANK(VLOOKUP(A12672,Questionnaire!A:KQ,103,FALSE)),"#",VLOOKUP(A12672,Questionnaire!A:KQ,103,FALSE))</f>
        <v>#</v>
      </c>
    </row>
    <row r="12673" spans="1:2">
      <c r="A12673" t="s">
        <v>360</v>
      </c>
      <c r="B12673" t="str">
        <f>IF(ISBLANK(VLOOKUP(A12673,Questionnaire!A:KQ,103,FALSE)),"#",VLOOKUP(A12673,Questionnaire!A:KQ,103,FALSE))</f>
        <v>#</v>
      </c>
    </row>
    <row r="12674" spans="1:2">
      <c r="A12674" t="s">
        <v>362</v>
      </c>
      <c r="B12674" t="str">
        <f>IF(ISBLANK(VLOOKUP(A12674,Questionnaire!A:KQ,103,FALSE)),"#",VLOOKUP(A12674,Questionnaire!A:KQ,103,FALSE))</f>
        <v>#</v>
      </c>
    </row>
    <row r="12675" spans="1:2">
      <c r="A12675" t="s">
        <v>363</v>
      </c>
      <c r="B12675" t="str">
        <f>IF(ISBLANK(VLOOKUP(A12675,Questionnaire!A:KQ,103,FALSE)),"#",VLOOKUP(A12675,Questionnaire!A:KQ,103,FALSE))</f>
        <v>#</v>
      </c>
    </row>
    <row r="12676" spans="1:2">
      <c r="A12676" t="s">
        <v>364</v>
      </c>
      <c r="B12676" t="str">
        <f>IF(ISBLANK(VLOOKUP(A12676,Questionnaire!A:KQ,103,FALSE)),"#",VLOOKUP(A12676,Questionnaire!A:KQ,103,FALSE))</f>
        <v>#</v>
      </c>
    </row>
    <row r="12677" spans="1:2">
      <c r="A12677" t="s">
        <v>365</v>
      </c>
      <c r="B12677" t="str">
        <f>IF(ISBLANK(VLOOKUP(A12677,Questionnaire!A:KQ,103,FALSE)),"#",VLOOKUP(A12677,Questionnaire!A:KQ,103,FALSE))</f>
        <v>#</v>
      </c>
    </row>
    <row r="12678" spans="1:2">
      <c r="A12678" t="s">
        <v>366</v>
      </c>
      <c r="B12678" t="str">
        <f>IF(ISBLANK(VLOOKUP(A12678,Questionnaire!A:KQ,103,FALSE)),"#",VLOOKUP(A12678,Questionnaire!A:KQ,103,FALSE))</f>
        <v>#</v>
      </c>
    </row>
    <row r="12679" spans="1:2">
      <c r="A12679" t="s">
        <v>371</v>
      </c>
      <c r="B12679" t="str">
        <f>IF(ISBLANK(VLOOKUP(A12679,Questionnaire!A:KQ,103,FALSE)),"#",VLOOKUP(A12679,Questionnaire!A:KQ,103,FALSE))</f>
        <v>#</v>
      </c>
    </row>
    <row r="12680" spans="1:2">
      <c r="A12680" t="s">
        <v>372</v>
      </c>
      <c r="B12680" t="str">
        <f>IF(ISBLANK(VLOOKUP(A12680,Questionnaire!A:KQ,103,FALSE)),"#",VLOOKUP(A12680,Questionnaire!A:KQ,103,FALSE))</f>
        <v>#</v>
      </c>
    </row>
    <row r="12681" spans="1:2">
      <c r="A12681" t="s">
        <v>373</v>
      </c>
      <c r="B12681" t="str">
        <f>IF(ISBLANK(VLOOKUP(A12681,Questionnaire!A:KQ,103,FALSE)),"#",VLOOKUP(A12681,Questionnaire!A:KQ,103,FALSE))</f>
        <v>#</v>
      </c>
    </row>
    <row r="12682" spans="1:2">
      <c r="A12682" t="s">
        <v>374</v>
      </c>
      <c r="B12682" t="str">
        <f>IF(ISBLANK(VLOOKUP(A12682,Questionnaire!A:KQ,103,FALSE)),"#",VLOOKUP(A12682,Questionnaire!A:KQ,103,FALSE))</f>
        <v>#</v>
      </c>
    </row>
    <row r="12683" spans="1:2">
      <c r="A12683" t="s">
        <v>377</v>
      </c>
      <c r="B12683" t="str">
        <f>IF(ISBLANK(VLOOKUP(A12683,Questionnaire!A:KQ,103,FALSE)),"#",VLOOKUP(A12683,Questionnaire!A:KQ,103,FALSE))</f>
        <v>#</v>
      </c>
    </row>
    <row r="12684" spans="1:2">
      <c r="A12684" t="s">
        <v>379</v>
      </c>
      <c r="B12684" t="str">
        <f>IF(ISBLANK(VLOOKUP(A12684,Questionnaire!A:KQ,103,FALSE)),"#",VLOOKUP(A12684,Questionnaire!A:KQ,103,FALSE))</f>
        <v>#</v>
      </c>
    </row>
    <row r="12685" spans="1:2">
      <c r="A12685" t="s">
        <v>380</v>
      </c>
      <c r="B12685" t="str">
        <f>IF(ISBLANK(VLOOKUP(A12685,Questionnaire!A:KQ,103,FALSE)),"#",VLOOKUP(A12685,Questionnaire!A:KQ,103,FALSE))</f>
        <v>#</v>
      </c>
    </row>
    <row r="12686" spans="1:2">
      <c r="A12686" t="s">
        <v>381</v>
      </c>
      <c r="B12686" t="str">
        <f>IF(ISBLANK(VLOOKUP(A12686,Questionnaire!A:KQ,103,FALSE)),"#",VLOOKUP(A12686,Questionnaire!A:KQ,103,FALSE))</f>
        <v>#</v>
      </c>
    </row>
    <row r="12687" spans="1:2">
      <c r="A12687" t="s">
        <v>382</v>
      </c>
      <c r="B12687" t="str">
        <f>IF(ISBLANK(VLOOKUP(A12687,Questionnaire!A:KQ,103,FALSE)),"#",VLOOKUP(A12687,Questionnaire!A:KQ,103,FALSE))</f>
        <v>#</v>
      </c>
    </row>
    <row r="12688" spans="1:2">
      <c r="A12688" t="s">
        <v>384</v>
      </c>
      <c r="B12688" t="str">
        <f>IF(ISBLANK(VLOOKUP(A12688,Questionnaire!A:KQ,103,FALSE)),"#",VLOOKUP(A12688,Questionnaire!A:KQ,103,FALSE))</f>
        <v>#</v>
      </c>
    </row>
    <row r="12689" spans="1:2">
      <c r="A12689" t="s">
        <v>387</v>
      </c>
      <c r="B12689" t="str">
        <f>IF(ISBLANK(VLOOKUP(A12689,Questionnaire!A:KQ,103,FALSE)),"#",VLOOKUP(A12689,Questionnaire!A:KQ,103,FALSE))</f>
        <v>#</v>
      </c>
    </row>
    <row r="12690" spans="1:2">
      <c r="A12690" t="s">
        <v>391</v>
      </c>
      <c r="B12690" t="str">
        <f>IF(ISBLANK(VLOOKUP(A12690,Questionnaire!A:KQ,103,FALSE)),"#",VLOOKUP(A12690,Questionnaire!A:KQ,103,FALSE))</f>
        <v>#</v>
      </c>
    </row>
    <row r="12691" spans="1:2">
      <c r="A12691" t="s">
        <v>393</v>
      </c>
      <c r="B12691" t="str">
        <f>IF(ISBLANK(VLOOKUP(A12691,Questionnaire!A:KQ,103,FALSE)),"#",VLOOKUP(A12691,Questionnaire!A:KQ,103,FALSE))</f>
        <v>#</v>
      </c>
    </row>
    <row r="12692" spans="1:2">
      <c r="A12692" t="s">
        <v>395</v>
      </c>
      <c r="B12692" t="str">
        <f>IF(ISBLANK(VLOOKUP(A12692,Questionnaire!A:KQ,103,FALSE)),"#",VLOOKUP(A12692,Questionnaire!A:KQ,103,FALSE))</f>
        <v>#</v>
      </c>
    </row>
    <row r="12693" spans="1:2">
      <c r="A12693" t="s">
        <v>398</v>
      </c>
      <c r="B12693" t="str">
        <f>IF(ISBLANK(VLOOKUP(A12693,Questionnaire!A:KQ,103,FALSE)),"#",VLOOKUP(A12693,Questionnaire!A:KQ,103,FALSE))</f>
        <v>#</v>
      </c>
    </row>
    <row r="12694" spans="1:2">
      <c r="A12694" t="s">
        <v>402</v>
      </c>
      <c r="B12694" t="str">
        <f>IF(ISBLANK(VLOOKUP(A12694,Questionnaire!A:KQ,103,FALSE)),"#",VLOOKUP(A12694,Questionnaire!A:KQ,103,FALSE))</f>
        <v>#</v>
      </c>
    </row>
    <row r="12695" spans="1:2">
      <c r="A12695" t="s">
        <v>405</v>
      </c>
      <c r="B12695" t="str">
        <f>IF(ISBLANK(VLOOKUP(A12695,Questionnaire!A:KQ,103,FALSE)),"#",VLOOKUP(A12695,Questionnaire!A:KQ,103,FALSE))</f>
        <v>#</v>
      </c>
    </row>
    <row r="12696" spans="1:2">
      <c r="A12696" t="s">
        <v>409</v>
      </c>
      <c r="B12696" t="str">
        <f>IF(ISBLANK(VLOOKUP(A12696,Questionnaire!A:KQ,103,FALSE)),"#",VLOOKUP(A12696,Questionnaire!A:KQ,103,FALSE))</f>
        <v>#</v>
      </c>
    </row>
    <row r="12697" spans="1:2">
      <c r="A12697" t="s">
        <v>412</v>
      </c>
      <c r="B12697" t="str">
        <f>IF(ISBLANK(VLOOKUP(A12697,Questionnaire!A:KQ,103,FALSE)),"#",VLOOKUP(A12697,Questionnaire!A:KQ,103,FALSE))</f>
        <v>#</v>
      </c>
    </row>
    <row r="12698" spans="1:2">
      <c r="A12698" t="s">
        <v>415</v>
      </c>
      <c r="B12698" t="str">
        <f>IF(ISBLANK(VLOOKUP(A12698,Questionnaire!A:KQ,103,FALSE)),"#",VLOOKUP(A12698,Questionnaire!A:KQ,103,FALSE))</f>
        <v>#</v>
      </c>
    </row>
    <row r="12699" spans="1:2">
      <c r="A12699" t="s">
        <v>418</v>
      </c>
      <c r="B12699" t="str">
        <f>IF(ISBLANK(VLOOKUP(A12699,Questionnaire!A:KQ,103,FALSE)),"#",VLOOKUP(A12699,Questionnaire!A:KQ,103,FALSE))</f>
        <v>#</v>
      </c>
    </row>
    <row r="12700" spans="1:2">
      <c r="A12700" t="s">
        <v>421</v>
      </c>
      <c r="B12700" t="str">
        <f>IF(ISBLANK(VLOOKUP(A12700,Questionnaire!A:KQ,103,FALSE)),"#",VLOOKUP(A12700,Questionnaire!A:KQ,103,FALSE))</f>
        <v>#</v>
      </c>
    </row>
    <row r="12701" spans="1:2">
      <c r="A12701" t="s">
        <v>424</v>
      </c>
      <c r="B12701" t="str">
        <f>IF(ISBLANK(VLOOKUP(A12701,Questionnaire!A:KQ,103,FALSE)),"#",VLOOKUP(A12701,Questionnaire!A:KQ,103,FALSE))</f>
        <v>#</v>
      </c>
    </row>
    <row r="12702" spans="1:2">
      <c r="A12702" t="s">
        <v>429</v>
      </c>
      <c r="B12702" t="str">
        <f>IF(ISBLANK(VLOOKUP(A12702,Questionnaire!A:KQ,103,FALSE)),"#",VLOOKUP(A12702,Questionnaire!A:KQ,103,FALSE))</f>
        <v>#</v>
      </c>
    </row>
    <row r="12703" spans="1:2">
      <c r="A12703" t="s">
        <v>432</v>
      </c>
      <c r="B12703" t="str">
        <f>IF(ISBLANK(VLOOKUP(A12703,Questionnaire!A:KQ,103,FALSE)),"#",VLOOKUP(A12703,Questionnaire!A:KQ,103,FALSE))</f>
        <v>#</v>
      </c>
    </row>
    <row r="12704" spans="1:2">
      <c r="A12704" t="s">
        <v>435</v>
      </c>
      <c r="B12704" t="str">
        <f>IF(ISBLANK(VLOOKUP(A12704,Questionnaire!A:KQ,103,FALSE)),"#",VLOOKUP(A12704,Questionnaire!A:KQ,103,FALSE))</f>
        <v>#</v>
      </c>
    </row>
    <row r="12705" spans="1:3">
      <c r="A12705" t="s">
        <v>437</v>
      </c>
      <c r="B12705" t="str">
        <f>IF(ISBLANK(VLOOKUP(A12705,Questionnaire!A:KQ,103,FALSE)),"#",VLOOKUP(A12705,Questionnaire!A:KQ,103,FALSE))</f>
        <v>#</v>
      </c>
    </row>
    <row r="12706" spans="1:3">
      <c r="A12706" t="s">
        <v>439</v>
      </c>
      <c r="B12706" t="str">
        <f>IF(ISBLANK(VLOOKUP(A12706,Questionnaire!A:KQ,103,FALSE)),"#",VLOOKUP(A12706,Questionnaire!A:KQ,103,FALSE))</f>
        <v>#</v>
      </c>
    </row>
    <row r="12707" spans="1:3">
      <c r="A12707" t="s">
        <v>442</v>
      </c>
      <c r="B12707" t="str">
        <f>IF(ISBLANK(VLOOKUP(A12707,Questionnaire!A:KQ,103,FALSE)),"#",VLOOKUP(A12707,Questionnaire!A:KQ,103,FALSE))</f>
        <v>#</v>
      </c>
    </row>
    <row r="12708" spans="1:3">
      <c r="A12708" t="s">
        <v>445</v>
      </c>
      <c r="B12708" t="str">
        <f>IF(ISBLANK(VLOOKUP(A12708,Questionnaire!A:KQ,103,FALSE)),"#",VLOOKUP(A12708,Questionnaire!A:KQ,103,FALSE))</f>
        <v>#</v>
      </c>
    </row>
    <row r="12709" spans="1:3">
      <c r="A12709" t="s">
        <v>448</v>
      </c>
      <c r="B12709" t="str">
        <f>IF(ISBLANK(VLOOKUP(A12709,Questionnaire!A:KQ,103,FALSE)),"#",VLOOKUP(A12709,Questionnaire!A:KQ,103,FALSE))</f>
        <v>#</v>
      </c>
    </row>
    <row r="12710" spans="1:3">
      <c r="A12710" t="s">
        <v>452</v>
      </c>
      <c r="B12710" t="str">
        <f>IF(ISBLANK(VLOOKUP(A12710,Questionnaire!A:KQ,103,FALSE)),"#",VLOOKUP(A12710,Questionnaire!A:KQ,103,FALSE))</f>
        <v>#</v>
      </c>
    </row>
    <row r="12711" spans="1:3">
      <c r="A12711" t="s">
        <v>455</v>
      </c>
      <c r="B12711" t="str">
        <f>IF(ISBLANK(VLOOKUP(A12711,Questionnaire!A:KQ,103,FALSE)),"#",VLOOKUP(A12711,Questionnaire!A:KQ,103,FALSE))</f>
        <v>#</v>
      </c>
    </row>
    <row r="12712" spans="1:3">
      <c r="A12712" t="s">
        <v>458</v>
      </c>
      <c r="B12712" t="str">
        <f>IF(ISBLANK(VLOOKUP(A12712,Questionnaire!A:KQ,103,FALSE)),"#",VLOOKUP(A12712,Questionnaire!A:KQ,103,FALSE))</f>
        <v>#</v>
      </c>
    </row>
    <row r="12713" spans="1:3">
      <c r="A12713" t="s">
        <v>461</v>
      </c>
      <c r="B12713" t="str">
        <f>IF(ISBLANK(VLOOKUP(A12713,Questionnaire!A:KQ,103,FALSE)),"#",VLOOKUP(A12713,Questionnaire!A:KQ,103,FALSE))</f>
        <v>#</v>
      </c>
    </row>
    <row r="12714" spans="1:3">
      <c r="A12714" t="s">
        <v>465</v>
      </c>
      <c r="B12714" t="str">
        <f>IF(ISBLANK(VLOOKUP(A12714,Questionnaire!A:KQ,103,FALSE)),"#",VLOOKUP(A12714,Questionnaire!A:KQ,103,FALSE))</f>
        <v>#</v>
      </c>
    </row>
    <row r="12715" spans="1:3">
      <c r="A12715" t="s">
        <v>467</v>
      </c>
      <c r="B12715" t="str">
        <f>IF(ISBLANK(VLOOKUP(A12715,Questionnaire!A:KQ,103,FALSE)),"#",VLOOKUP(A12715,Questionnaire!A:KQ,103,FALSE))</f>
        <v>#</v>
      </c>
    </row>
    <row r="12716" spans="1:3">
      <c r="A12716" t="s">
        <v>469</v>
      </c>
      <c r="B12716" t="str">
        <f>IF(ISBLANK(VLOOKUP(A12716,Questionnaire!A:KQ,103,FALSE)),"#",VLOOKUP(A12716,Questionnaire!A:KQ,103,FALSE))</f>
        <v>#</v>
      </c>
    </row>
    <row r="12717" spans="1:3">
      <c r="A12717" t="s">
        <v>471</v>
      </c>
      <c r="B12717" t="str">
        <f>IF(ISBLANK(VLOOKUP(A12717,Questionnaire!A:KQ,103,FALSE)),"#",VLOOKUP(A12717,Questionnaire!A:KQ,103,FALSE))</f>
        <v>#</v>
      </c>
    </row>
    <row r="12718" spans="1:3">
      <c r="A12718" t="s">
        <v>473</v>
      </c>
      <c r="B12718" t="str">
        <f>IF(ISBLANK(VLOOKUP(A12718,Questionnaire!A:KQ,103,FALSE)),"#",VLOOKUP(A12718,Questionnaire!A:KQ,103,FALSE))</f>
        <v>#</v>
      </c>
    </row>
    <row r="12719" spans="1:3">
      <c r="A12719" t="s">
        <v>475</v>
      </c>
      <c r="B12719" t="str">
        <f>IF(ISBLANK(VLOOKUP(A12719,Questionnaire!A:KQ,103,FALSE)),"#",VLOOKUP(A12719,Questionnaire!A:KQ,103,FALSE))</f>
        <v>#</v>
      </c>
    </row>
    <row r="12720" spans="1:3">
      <c r="A12720" t="s">
        <v>185</v>
      </c>
      <c r="B12720" t="str">
        <f>IF(ISBLANK(VLOOKUP(A12720,Questionnaire!A:KQ,104,FALSE)),"#",VLOOKUP(A12720,Questionnaire!A:KQ,104,FALSE))</f>
        <v>#</v>
      </c>
      <c r="C12720">
        <v>101</v>
      </c>
    </row>
    <row r="12721" spans="1:2">
      <c r="A12721" t="s">
        <v>187</v>
      </c>
      <c r="B12721" t="str">
        <f>IF(ISNA(VLOOKUP(VLOOKUP(A12721,Questionnaire!A:KQ,104,FALSE),'CORA Encoding'!D:E,2,FALSE)),"#",VLOOKUP(VLOOKUP(A12721,Questionnaire!A:KQ,104,FALSE),'CORA Encoding'!D:E,2,FALSE))</f>
        <v>#</v>
      </c>
    </row>
    <row r="12722" spans="1:2">
      <c r="A12722" t="s">
        <v>189</v>
      </c>
      <c r="B12722" t="str">
        <f>IF(ISNA(VLOOKUP(VLOOKUP(A12722,Questionnaire!A:KQ,104,FALSE),'CORA Encoding'!G:H,2,FALSE)),"#",VLOOKUP(VLOOKUP(A12722,Questionnaire!A:KQ,104,FALSE),'CORA Encoding'!G:H,2,FALSE))</f>
        <v>#</v>
      </c>
    </row>
    <row r="12723" spans="1:2">
      <c r="A12723" t="s">
        <v>191</v>
      </c>
      <c r="B12723" t="str">
        <f>IF(ISNA(VLOOKUP(VLOOKUP(A12723,Questionnaire!A:KQ,104,FALSE),'Country List'!E:F,2,FALSE)),"#",VLOOKUP(VLOOKUP(A12723,Questionnaire!A:KQ,104,FALSE),'Country List'!E:F,2,FALSE))</f>
        <v>#</v>
      </c>
    </row>
    <row r="12724" spans="1:2">
      <c r="A12724" t="s">
        <v>193</v>
      </c>
      <c r="B12724" t="str">
        <f>IF(ISNA(VLOOKUP(VLOOKUP(A12724,Questionnaire!A:KQ,104,FALSE),'Industry List'!B:C,2,FALSE)),"#",VLOOKUP(VLOOKUP(A12724,Questionnaire!A:KQ,104,FALSE),'Industry List'!B:C,2,FALSE))</f>
        <v>#</v>
      </c>
    </row>
    <row r="12725" spans="1:2">
      <c r="A12725" t="s">
        <v>197</v>
      </c>
      <c r="B12725" t="str">
        <f>IF(ISBLANK(VLOOKUP(A12725,Questionnaire!A:KQ,104,FALSE)),"#",VLOOKUP(A12725,Questionnaire!A:KQ,104,FALSE))</f>
        <v>#</v>
      </c>
    </row>
    <row r="12726" spans="1:2">
      <c r="A12726" t="s">
        <v>201</v>
      </c>
      <c r="B12726" t="str">
        <f>IF(ISBLANK(VLOOKUP(A12726,Questionnaire!A:KQ,104,FALSE)),"#",VLOOKUP(A12726,Questionnaire!A:KQ,104,FALSE))</f>
        <v>#</v>
      </c>
    </row>
    <row r="12727" spans="1:2">
      <c r="A12727" t="s">
        <v>203</v>
      </c>
      <c r="B12727" t="str">
        <f>IF(ISNA(VLOOKUP(VLOOKUP(A12727,Questionnaire!A:KQ,104,FALSE),'CORA Encoding'!J:K,2,FALSE)),"#",VLOOKUP(VLOOKUP(A12727,Questionnaire!A:KQ,104,FALSE),'CORA Encoding'!J:K,2,FALSE))</f>
        <v>#</v>
      </c>
    </row>
    <row r="12728" spans="1:2">
      <c r="A12728" t="s">
        <v>208</v>
      </c>
      <c r="B12728" t="str">
        <f>IF(ISBLANK(VLOOKUP(A12728,Questionnaire!A:KQ,104,FALSE)),"#",VLOOKUP(A12728,Questionnaire!A:KQ,104,FALSE))</f>
        <v>#</v>
      </c>
    </row>
    <row r="12729" spans="1:2">
      <c r="A12729" t="s">
        <v>213</v>
      </c>
      <c r="B12729" t="str">
        <f>IF(ISBLANK(VLOOKUP(A12729,Questionnaire!A:KQ,104,FALSE)),"#",VLOOKUP(A12729,Questionnaire!A:KQ,104,FALSE))</f>
        <v>#</v>
      </c>
    </row>
    <row r="12730" spans="1:2">
      <c r="A12730" t="s">
        <v>215</v>
      </c>
      <c r="B12730" t="str">
        <f>IF(ISBLANK(VLOOKUP(A12730,Questionnaire!A:KQ,104,FALSE)),"#",VLOOKUP(A12730,Questionnaire!A:KQ,104,FALSE))</f>
        <v>#</v>
      </c>
    </row>
    <row r="12731" spans="1:2">
      <c r="A12731" t="s">
        <v>217</v>
      </c>
      <c r="B12731" t="str">
        <f>IF(ISBLANK(VLOOKUP(A12731,Questionnaire!A:KQ,104,FALSE)),"#",VLOOKUP(A12731,Questionnaire!A:KQ,104,FALSE))</f>
        <v>#</v>
      </c>
    </row>
    <row r="12732" spans="1:2">
      <c r="A12732" t="s">
        <v>219</v>
      </c>
      <c r="B12732" t="str">
        <f>IF(ISBLANK(VLOOKUP(A12732,Questionnaire!A:KQ,104,FALSE)),"#",VLOOKUP(A12732,Questionnaire!A:KQ,104,FALSE))</f>
        <v>#</v>
      </c>
    </row>
    <row r="12733" spans="1:2">
      <c r="A12733" t="s">
        <v>221</v>
      </c>
      <c r="B12733" t="str">
        <f>IF(ISBLANK(VLOOKUP(A12733,Questionnaire!A:KQ,104,FALSE)),"#",VLOOKUP(A12733,Questionnaire!A:KQ,104,FALSE))</f>
        <v>#</v>
      </c>
    </row>
    <row r="12734" spans="1:2">
      <c r="A12734" t="s">
        <v>223</v>
      </c>
      <c r="B12734" t="str">
        <f>IF(ISBLANK(VLOOKUP(A12734,Questionnaire!A:KQ,104,FALSE)),"#",VLOOKUP(A12734,Questionnaire!A:KQ,104,FALSE))</f>
        <v>#</v>
      </c>
    </row>
    <row r="12735" spans="1:2">
      <c r="A12735" t="s">
        <v>225</v>
      </c>
      <c r="B12735" t="str">
        <f>IF(ISBLANK(VLOOKUP(A12735,Questionnaire!A:KQ,104,FALSE)),"#",VLOOKUP(A12735,Questionnaire!A:KQ,104,FALSE))</f>
        <v>#</v>
      </c>
    </row>
    <row r="12736" spans="1:2">
      <c r="A12736" t="s">
        <v>227</v>
      </c>
      <c r="B12736" t="str">
        <f>IF(ISBLANK(VLOOKUP(A12736,Questionnaire!A:KQ,104,FALSE)),"#",VLOOKUP(A12736,Questionnaire!A:KQ,104,FALSE))</f>
        <v>#</v>
      </c>
    </row>
    <row r="12737" spans="1:2">
      <c r="A12737" t="s">
        <v>229</v>
      </c>
      <c r="B12737" t="str">
        <f>IF(ISBLANK(VLOOKUP(A12737,Questionnaire!A:KQ,104,FALSE)),"#",VLOOKUP(A12737,Questionnaire!A:KQ,104,FALSE))</f>
        <v>#</v>
      </c>
    </row>
    <row r="12738" spans="1:2">
      <c r="A12738" t="s">
        <v>231</v>
      </c>
      <c r="B12738" t="str">
        <f>IF(ISBLANK(VLOOKUP(A12738,Questionnaire!A:KQ,104,FALSE)),"#",VLOOKUP(A12738,Questionnaire!A:KQ,104,FALSE))</f>
        <v>#</v>
      </c>
    </row>
    <row r="12739" spans="1:2">
      <c r="A12739" t="s">
        <v>233</v>
      </c>
      <c r="B12739" t="str">
        <f>IF(ISBLANK(VLOOKUP(A12739,Questionnaire!A:KQ,104,FALSE)),"#",VLOOKUP(A12739,Questionnaire!A:KQ,104,FALSE))</f>
        <v>#</v>
      </c>
    </row>
    <row r="12740" spans="1:2">
      <c r="A12740" t="s">
        <v>235</v>
      </c>
      <c r="B12740" t="str">
        <f>IF(ISBLANK(VLOOKUP(A12740,Questionnaire!A:KQ,104,FALSE)),"#",VLOOKUP(A12740,Questionnaire!A:KQ,104,FALSE))</f>
        <v>#</v>
      </c>
    </row>
    <row r="12741" spans="1:2">
      <c r="A12741" t="s">
        <v>237</v>
      </c>
      <c r="B12741" t="str">
        <f>IF(ISBLANK(VLOOKUP(A12741,Questionnaire!A:KQ,104,FALSE)),"#",VLOOKUP(A12741,Questionnaire!A:KQ,104,FALSE))</f>
        <v>#</v>
      </c>
    </row>
    <row r="12742" spans="1:2">
      <c r="A12742" t="s">
        <v>239</v>
      </c>
      <c r="B12742" t="str">
        <f>IF(ISBLANK(VLOOKUP(A12742,Questionnaire!A:KQ,104,FALSE)),"#",VLOOKUP(A12742,Questionnaire!A:KQ,104,FALSE))</f>
        <v>#</v>
      </c>
    </row>
    <row r="12743" spans="1:2">
      <c r="A12743" t="s">
        <v>242</v>
      </c>
      <c r="B12743" t="str">
        <f>IF(ISBLANK(VLOOKUP(A12743,Questionnaire!A:KQ,104,FALSE)),"#",VLOOKUP(A12743,Questionnaire!A:KQ,104,FALSE))</f>
        <v>#</v>
      </c>
    </row>
    <row r="12744" spans="1:2">
      <c r="A12744" t="s">
        <v>245</v>
      </c>
      <c r="B12744" t="str">
        <f>IF(ISBLANK(VLOOKUP(A12744,Questionnaire!A:KQ,104,FALSE)),"#",VLOOKUP(A12744,Questionnaire!A:KQ,104,FALSE))</f>
        <v>#</v>
      </c>
    </row>
    <row r="12745" spans="1:2">
      <c r="A12745" t="s">
        <v>247</v>
      </c>
      <c r="B12745" t="str">
        <f>IF(ISBLANK(VLOOKUP(A12745,Questionnaire!A:KQ,104,FALSE)),"#",VLOOKUP(A12745,Questionnaire!A:KQ,104,FALSE))</f>
        <v>#</v>
      </c>
    </row>
    <row r="12746" spans="1:2">
      <c r="A12746" t="s">
        <v>249</v>
      </c>
      <c r="B12746" t="str">
        <f>IF(ISBLANK(VLOOKUP(A12746,Questionnaire!A:KQ,104,FALSE)),"#",VLOOKUP(A12746,Questionnaire!A:KQ,104,FALSE))</f>
        <v>#</v>
      </c>
    </row>
    <row r="12747" spans="1:2">
      <c r="A12747" t="s">
        <v>250</v>
      </c>
      <c r="B12747" t="str">
        <f>IF(ISBLANK(VLOOKUP(A12747,Questionnaire!A:KQ,104,FALSE)),"#",VLOOKUP(A12747,Questionnaire!A:KQ,104,FALSE))</f>
        <v>#</v>
      </c>
    </row>
    <row r="12748" spans="1:2">
      <c r="A12748" t="s">
        <v>252</v>
      </c>
      <c r="B12748" t="str">
        <f>IF(ISBLANK(VLOOKUP(A12748,Questionnaire!A:KQ,104,FALSE)),"#",VLOOKUP(A12748,Questionnaire!A:KQ,104,FALSE))</f>
        <v>#</v>
      </c>
    </row>
    <row r="12749" spans="1:2">
      <c r="A12749" t="s">
        <v>255</v>
      </c>
      <c r="B12749" t="str">
        <f>IF(ISBLANK(VLOOKUP(A12749,Questionnaire!A:KQ,104,FALSE)),"#",VLOOKUP(A12749,Questionnaire!A:KQ,104,FALSE))</f>
        <v>#</v>
      </c>
    </row>
    <row r="12750" spans="1:2">
      <c r="A12750" t="s">
        <v>258</v>
      </c>
      <c r="B12750" t="str">
        <f>IF(ISNA(VLOOKUP(VLOOKUP(A12750,Questionnaire!A:KQ,104,FALSE),'CORA Encoding'!M:N,2,FALSE)),"#",VLOOKUP(VLOOKUP(A12750,Questionnaire!A:KQ,104,FALSE),'CORA Encoding'!M:N,2,FALSE))</f>
        <v>#</v>
      </c>
    </row>
    <row r="12751" spans="1:2">
      <c r="A12751" t="s">
        <v>261</v>
      </c>
      <c r="B12751" t="str">
        <f>IF(ISBLANK(VLOOKUP(A12751,Questionnaire!A:KQ,104,FALSE)),"#",VLOOKUP(A12751,Questionnaire!A:KQ,104,FALSE))</f>
        <v>#</v>
      </c>
    </row>
    <row r="12752" spans="1:2">
      <c r="A12752" t="s">
        <v>263</v>
      </c>
      <c r="B12752" t="str">
        <f>IF(ISBLANK(VLOOKUP(A12752,Questionnaire!A:KQ,104,FALSE)),"#",VLOOKUP(A12752,Questionnaire!A:KQ,104,FALSE))</f>
        <v>#</v>
      </c>
    </row>
    <row r="12753" spans="1:2">
      <c r="A12753" t="s">
        <v>265</v>
      </c>
      <c r="B12753" t="str">
        <f>IF(ISBLANK(VLOOKUP(A12753,Questionnaire!A:KQ,104,FALSE)),"#",VLOOKUP(A12753,Questionnaire!A:KQ,104,FALSE))</f>
        <v>#</v>
      </c>
    </row>
    <row r="12754" spans="1:2">
      <c r="A12754" t="s">
        <v>267</v>
      </c>
      <c r="B12754" t="str">
        <f>IF(ISBLANK(VLOOKUP(A12754,Questionnaire!A:KQ,104,FALSE)),"#",VLOOKUP(A12754,Questionnaire!A:KQ,104,FALSE))</f>
        <v>#</v>
      </c>
    </row>
    <row r="12755" spans="1:2">
      <c r="A12755" t="s">
        <v>269</v>
      </c>
      <c r="B12755" t="str">
        <f>IF(ISBLANK(VLOOKUP(A12755,Questionnaire!A:KQ,104,FALSE)),"#",VLOOKUP(A12755,Questionnaire!A:KQ,104,FALSE))</f>
        <v>#</v>
      </c>
    </row>
    <row r="12756" spans="1:2">
      <c r="A12756" t="s">
        <v>274</v>
      </c>
      <c r="B12756" t="str">
        <f>IF(ISBLANK(VLOOKUP(A12756,Questionnaire!A:KQ,104,FALSE)),"#",VLOOKUP(A12756,Questionnaire!A:KQ,104,FALSE))</f>
        <v>#</v>
      </c>
    </row>
    <row r="12757" spans="1:2">
      <c r="A12757" t="s">
        <v>276</v>
      </c>
      <c r="B12757" t="str">
        <f>IF(ISBLANK(VLOOKUP(A12757,Questionnaire!A:KQ,104,FALSE)),"#",VLOOKUP(A12757,Questionnaire!A:KQ,104,FALSE))</f>
        <v>#</v>
      </c>
    </row>
    <row r="12758" spans="1:2">
      <c r="A12758" t="s">
        <v>278</v>
      </c>
      <c r="B12758" t="str">
        <f>IF(ISBLANK(VLOOKUP(A12758,Questionnaire!A:KQ,104,FALSE)),"#",VLOOKUP(A12758,Questionnaire!A:KQ,104,FALSE))</f>
        <v>#</v>
      </c>
    </row>
    <row r="12759" spans="1:2">
      <c r="A12759" t="s">
        <v>280</v>
      </c>
      <c r="B12759" t="str">
        <f>IF(ISBLANK(VLOOKUP(A12759,Questionnaire!A:KQ,104,FALSE)),"#",VLOOKUP(A12759,Questionnaire!A:KQ,104,FALSE))</f>
        <v>#</v>
      </c>
    </row>
    <row r="12760" spans="1:2">
      <c r="A12760" t="s">
        <v>282</v>
      </c>
      <c r="B12760" t="str">
        <f>IF(ISBLANK(VLOOKUP(A12760,Questionnaire!A:KQ,104,FALSE)),"#",VLOOKUP(A12760,Questionnaire!A:KQ,104,FALSE))</f>
        <v>#</v>
      </c>
    </row>
    <row r="12761" spans="1:2">
      <c r="A12761" t="s">
        <v>286</v>
      </c>
      <c r="B12761" t="str">
        <f>IF(ISBLANK(VLOOKUP(A12761,Questionnaire!A:KQ,104,FALSE)),"#",VLOOKUP(A12761,Questionnaire!A:KQ,104,FALSE))</f>
        <v>#</v>
      </c>
    </row>
    <row r="12762" spans="1:2">
      <c r="A12762" t="s">
        <v>288</v>
      </c>
      <c r="B12762" t="str">
        <f>IF(ISBLANK(VLOOKUP(A12762,Questionnaire!A:KQ,104,FALSE)),"#",VLOOKUP(A12762,Questionnaire!A:KQ,104,FALSE))</f>
        <v>#</v>
      </c>
    </row>
    <row r="12763" spans="1:2">
      <c r="A12763" t="s">
        <v>290</v>
      </c>
      <c r="B12763" t="str">
        <f>IF(ISBLANK(VLOOKUP(A12763,Questionnaire!A:KQ,104,FALSE)),"#",VLOOKUP(A12763,Questionnaire!A:KQ,104,FALSE))</f>
        <v>#</v>
      </c>
    </row>
    <row r="12764" spans="1:2">
      <c r="A12764" t="s">
        <v>292</v>
      </c>
      <c r="B12764" t="str">
        <f>IF(ISBLANK(VLOOKUP(A12764,Questionnaire!A:KQ,104,FALSE)),"#",VLOOKUP(A12764,Questionnaire!A:KQ,104,FALSE))</f>
        <v>#</v>
      </c>
    </row>
    <row r="12765" spans="1:2">
      <c r="A12765" t="s">
        <v>294</v>
      </c>
      <c r="B12765" t="str">
        <f>IF(ISBLANK(VLOOKUP(A12765,Questionnaire!A:KQ,104,FALSE)),"#",VLOOKUP(A12765,Questionnaire!A:KQ,104,FALSE))</f>
        <v>#</v>
      </c>
    </row>
    <row r="12766" spans="1:2">
      <c r="A12766" t="s">
        <v>296</v>
      </c>
      <c r="B12766" t="str">
        <f>IF(ISBLANK(VLOOKUP(A12766,Questionnaire!A:KQ,104,FALSE)),"#",VLOOKUP(A12766,Questionnaire!A:KQ,104,FALSE))</f>
        <v>#</v>
      </c>
    </row>
    <row r="12767" spans="1:2">
      <c r="A12767" t="s">
        <v>301</v>
      </c>
      <c r="B12767" t="str">
        <f>IF(ISBLANK(VLOOKUP(A12767,Questionnaire!A:KQ,104,FALSE)),"#",VLOOKUP(A12767,Questionnaire!A:KQ,104,FALSE))</f>
        <v>#</v>
      </c>
    </row>
    <row r="12768" spans="1:2">
      <c r="A12768" t="s">
        <v>303</v>
      </c>
      <c r="B12768" t="str">
        <f>IF(ISBLANK(VLOOKUP(A12768,Questionnaire!A:KQ,104,FALSE)),"#",VLOOKUP(A12768,Questionnaire!A:KQ,104,FALSE))</f>
        <v>#</v>
      </c>
    </row>
    <row r="12769" spans="1:2">
      <c r="A12769" t="s">
        <v>305</v>
      </c>
      <c r="B12769" t="str">
        <f>IF(ISBLANK(VLOOKUP(A12769,Questionnaire!A:KQ,104,FALSE)),"#",VLOOKUP(A12769,Questionnaire!A:KQ,104,FALSE))</f>
        <v>#</v>
      </c>
    </row>
    <row r="12770" spans="1:2">
      <c r="A12770" t="s">
        <v>307</v>
      </c>
      <c r="B12770" t="str">
        <f>IF(ISBLANK(VLOOKUP(A12770,Questionnaire!A:KQ,104,FALSE)),"#",VLOOKUP(A12770,Questionnaire!A:KQ,104,FALSE))</f>
        <v>#</v>
      </c>
    </row>
    <row r="12771" spans="1:2">
      <c r="A12771" t="s">
        <v>311</v>
      </c>
      <c r="B12771" t="str">
        <f>IF(ISBLANK(VLOOKUP(A12771,Questionnaire!A:KQ,104,FALSE)),"#",VLOOKUP(A12771,Questionnaire!A:KQ,104,FALSE))</f>
        <v>#</v>
      </c>
    </row>
    <row r="12772" spans="1:2">
      <c r="A12772" t="s">
        <v>313</v>
      </c>
      <c r="B12772" t="str">
        <f>IF(ISBLANK(VLOOKUP(A12772,Questionnaire!A:KQ,104,FALSE)),"#",VLOOKUP(A12772,Questionnaire!A:KQ,104,FALSE))</f>
        <v>#</v>
      </c>
    </row>
    <row r="12773" spans="1:2">
      <c r="A12773" t="s">
        <v>314</v>
      </c>
      <c r="B12773" t="str">
        <f>IF(ISBLANK(VLOOKUP(A12773,Questionnaire!A:KQ,104,FALSE)),"#",VLOOKUP(A12773,Questionnaire!A:KQ,104,FALSE))</f>
        <v>#</v>
      </c>
    </row>
    <row r="12774" spans="1:2">
      <c r="A12774" t="s">
        <v>315</v>
      </c>
      <c r="B12774" t="str">
        <f>IF(ISBLANK(VLOOKUP(A12774,Questionnaire!A:KQ,104,FALSE)),"#",VLOOKUP(A12774,Questionnaire!A:KQ,104,FALSE))</f>
        <v>#</v>
      </c>
    </row>
    <row r="12775" spans="1:2">
      <c r="A12775" t="s">
        <v>317</v>
      </c>
      <c r="B12775" t="str">
        <f>IF(ISBLANK(VLOOKUP(A12775,Questionnaire!A:KQ,104,FALSE)),"#",VLOOKUP(A12775,Questionnaire!A:KQ,104,FALSE))</f>
        <v>#</v>
      </c>
    </row>
    <row r="12776" spans="1:2">
      <c r="A12776" t="s">
        <v>319</v>
      </c>
      <c r="B12776" t="str">
        <f>IF(ISBLANK(VLOOKUP(A12776,Questionnaire!A:KQ,104,FALSE)),"#",VLOOKUP(A12776,Questionnaire!A:KQ,104,FALSE))</f>
        <v>#</v>
      </c>
    </row>
    <row r="12777" spans="1:2">
      <c r="A12777" t="s">
        <v>322</v>
      </c>
      <c r="B12777" t="str">
        <f>IF(ISBLANK(VLOOKUP(A12777,Questionnaire!A:KQ,104,FALSE)),"#",VLOOKUP(A12777,Questionnaire!A:KQ,104,FALSE))</f>
        <v>#</v>
      </c>
    </row>
    <row r="12778" spans="1:2">
      <c r="A12778" t="s">
        <v>326</v>
      </c>
      <c r="B12778" t="str">
        <f>IF(ISBLANK(VLOOKUP(A12778,Questionnaire!A:KQ,104,FALSE)),"#",VLOOKUP(A12778,Questionnaire!A:KQ,104,FALSE))</f>
        <v>#</v>
      </c>
    </row>
    <row r="12779" spans="1:2">
      <c r="A12779" t="s">
        <v>328</v>
      </c>
      <c r="B12779" t="str">
        <f>IF(ISBLANK(VLOOKUP(A12779,Questionnaire!A:KQ,104,FALSE)),"#",VLOOKUP(A12779,Questionnaire!A:KQ,104,FALSE))</f>
        <v>#</v>
      </c>
    </row>
    <row r="12780" spans="1:2">
      <c r="A12780" t="s">
        <v>332</v>
      </c>
      <c r="B12780" t="str">
        <f>IF(ISBLANK(VLOOKUP(A12780,Questionnaire!A:KQ,104,FALSE)),"#",VLOOKUP(A12780,Questionnaire!A:KQ,104,FALSE))</f>
        <v>#</v>
      </c>
    </row>
    <row r="12781" spans="1:2">
      <c r="A12781" t="s">
        <v>333</v>
      </c>
      <c r="B12781" t="str">
        <f>IF(ISBLANK(VLOOKUP(A12781,Questionnaire!A:KQ,104,FALSE)),"#",VLOOKUP(A12781,Questionnaire!A:KQ,104,FALSE))</f>
        <v>#</v>
      </c>
    </row>
    <row r="12782" spans="1:2">
      <c r="A12782" t="s">
        <v>334</v>
      </c>
      <c r="B12782" t="str">
        <f>IF(ISBLANK(VLOOKUP(A12782,Questionnaire!A:KQ,104,FALSE)),"#",VLOOKUP(A12782,Questionnaire!A:KQ,104,FALSE))</f>
        <v>#</v>
      </c>
    </row>
    <row r="12783" spans="1:2">
      <c r="A12783" t="s">
        <v>335</v>
      </c>
      <c r="B12783" t="str">
        <f>IF(ISBLANK(VLOOKUP(A12783,Questionnaire!A:KQ,104,FALSE)),"#",VLOOKUP(A12783,Questionnaire!A:KQ,104,FALSE))</f>
        <v>#</v>
      </c>
    </row>
    <row r="12784" spans="1:2">
      <c r="A12784" t="s">
        <v>336</v>
      </c>
      <c r="B12784" t="str">
        <f>IF(ISBLANK(VLOOKUP(A12784,Questionnaire!A:KQ,104,FALSE)),"#",VLOOKUP(A12784,Questionnaire!A:KQ,104,FALSE))</f>
        <v>#</v>
      </c>
    </row>
    <row r="12785" spans="1:2">
      <c r="A12785" t="s">
        <v>337</v>
      </c>
      <c r="B12785" t="str">
        <f>IF(ISBLANK(VLOOKUP(A12785,Questionnaire!A:KQ,104,FALSE)),"#",VLOOKUP(A12785,Questionnaire!A:KQ,104,FALSE))</f>
        <v>#</v>
      </c>
    </row>
    <row r="12786" spans="1:2">
      <c r="A12786" t="s">
        <v>338</v>
      </c>
      <c r="B12786" t="str">
        <f>IF(ISBLANK(VLOOKUP(A12786,Questionnaire!A:KQ,104,FALSE)),"#",VLOOKUP(A12786,Questionnaire!A:KQ,104,FALSE))</f>
        <v>#</v>
      </c>
    </row>
    <row r="12787" spans="1:2">
      <c r="A12787" t="s">
        <v>339</v>
      </c>
      <c r="B12787" t="str">
        <f>IF(ISBLANK(VLOOKUP(A12787,Questionnaire!A:KQ,104,FALSE)),"#",VLOOKUP(A12787,Questionnaire!A:KQ,104,FALSE))</f>
        <v>#</v>
      </c>
    </row>
    <row r="12788" spans="1:2">
      <c r="A12788" t="s">
        <v>340</v>
      </c>
      <c r="B12788" t="str">
        <f>IF(ISBLANK(VLOOKUP(A12788,Questionnaire!A:KQ,104,FALSE)),"#",VLOOKUP(A12788,Questionnaire!A:KQ,104,FALSE))</f>
        <v>#</v>
      </c>
    </row>
    <row r="12789" spans="1:2">
      <c r="A12789" t="s">
        <v>341</v>
      </c>
      <c r="B12789" t="str">
        <f>IF(ISBLANK(VLOOKUP(A12789,Questionnaire!A:KQ,104,FALSE)),"#",VLOOKUP(A12789,Questionnaire!A:KQ,104,FALSE))</f>
        <v>#</v>
      </c>
    </row>
    <row r="12790" spans="1:2">
      <c r="A12790" t="s">
        <v>342</v>
      </c>
      <c r="B12790" t="str">
        <f>IF(ISBLANK(VLOOKUP(A12790,Questionnaire!A:KQ,104,FALSE)),"#",VLOOKUP(A12790,Questionnaire!A:KQ,104,FALSE))</f>
        <v>#</v>
      </c>
    </row>
    <row r="12791" spans="1:2">
      <c r="A12791" t="s">
        <v>343</v>
      </c>
      <c r="B12791" t="str">
        <f>IF(ISBLANK(VLOOKUP(A12791,Questionnaire!A:KQ,104,FALSE)),"#",VLOOKUP(A12791,Questionnaire!A:KQ,104,FALSE))</f>
        <v>#</v>
      </c>
    </row>
    <row r="12792" spans="1:2">
      <c r="A12792" t="s">
        <v>344</v>
      </c>
      <c r="B12792" t="str">
        <f>IF(ISBLANK(VLOOKUP(A12792,Questionnaire!A:KQ,104,FALSE)),"#",VLOOKUP(A12792,Questionnaire!A:KQ,104,FALSE))</f>
        <v>#</v>
      </c>
    </row>
    <row r="12793" spans="1:2">
      <c r="A12793" t="s">
        <v>345</v>
      </c>
      <c r="B12793" t="str">
        <f>IF(ISBLANK(VLOOKUP(A12793,Questionnaire!A:KQ,104,FALSE)),"#",VLOOKUP(A12793,Questionnaire!A:KQ,104,FALSE))</f>
        <v>#</v>
      </c>
    </row>
    <row r="12794" spans="1:2">
      <c r="A12794" t="s">
        <v>348</v>
      </c>
      <c r="B12794" t="str">
        <f>IF(ISBLANK(VLOOKUP(A12794,Questionnaire!A:KQ,104,FALSE)),"#",VLOOKUP(A12794,Questionnaire!A:KQ,104,FALSE))</f>
        <v>#</v>
      </c>
    </row>
    <row r="12795" spans="1:2">
      <c r="A12795" t="s">
        <v>353</v>
      </c>
      <c r="B12795" t="str">
        <f>IF(ISBLANK(VLOOKUP(A12795,Questionnaire!A:KQ,104,FALSE)),"#",VLOOKUP(A12795,Questionnaire!A:KQ,104,FALSE))</f>
        <v>#</v>
      </c>
    </row>
    <row r="12796" spans="1:2">
      <c r="A12796" t="s">
        <v>354</v>
      </c>
      <c r="B12796" t="str">
        <f>IF(ISBLANK(VLOOKUP(A12796,Questionnaire!A:KQ,104,FALSE)),"#",VLOOKUP(A12796,Questionnaire!A:KQ,104,FALSE))</f>
        <v>#</v>
      </c>
    </row>
    <row r="12797" spans="1:2">
      <c r="A12797" t="s">
        <v>355</v>
      </c>
      <c r="B12797" t="str">
        <f>IF(ISBLANK(VLOOKUP(A12797,Questionnaire!A:KQ,104,FALSE)),"#",VLOOKUP(A12797,Questionnaire!A:KQ,104,FALSE))</f>
        <v>#</v>
      </c>
    </row>
    <row r="12798" spans="1:2">
      <c r="A12798" t="s">
        <v>356</v>
      </c>
      <c r="B12798" t="str">
        <f>IF(ISBLANK(VLOOKUP(A12798,Questionnaire!A:KQ,104,FALSE)),"#",VLOOKUP(A12798,Questionnaire!A:KQ,104,FALSE))</f>
        <v>#</v>
      </c>
    </row>
    <row r="12799" spans="1:2">
      <c r="A12799" t="s">
        <v>357</v>
      </c>
      <c r="B12799" t="str">
        <f>IF(ISBLANK(VLOOKUP(A12799,Questionnaire!A:KQ,104,FALSE)),"#",VLOOKUP(A12799,Questionnaire!A:KQ,104,FALSE))</f>
        <v>#</v>
      </c>
    </row>
    <row r="12800" spans="1:2">
      <c r="A12800" t="s">
        <v>360</v>
      </c>
      <c r="B12800" t="str">
        <f>IF(ISBLANK(VLOOKUP(A12800,Questionnaire!A:KQ,104,FALSE)),"#",VLOOKUP(A12800,Questionnaire!A:KQ,104,FALSE))</f>
        <v>#</v>
      </c>
    </row>
    <row r="12801" spans="1:2">
      <c r="A12801" t="s">
        <v>362</v>
      </c>
      <c r="B12801" t="str">
        <f>IF(ISBLANK(VLOOKUP(A12801,Questionnaire!A:KQ,104,FALSE)),"#",VLOOKUP(A12801,Questionnaire!A:KQ,104,FALSE))</f>
        <v>#</v>
      </c>
    </row>
    <row r="12802" spans="1:2">
      <c r="A12802" t="s">
        <v>363</v>
      </c>
      <c r="B12802" t="str">
        <f>IF(ISBLANK(VLOOKUP(A12802,Questionnaire!A:KQ,104,FALSE)),"#",VLOOKUP(A12802,Questionnaire!A:KQ,104,FALSE))</f>
        <v>#</v>
      </c>
    </row>
    <row r="12803" spans="1:2">
      <c r="A12803" t="s">
        <v>364</v>
      </c>
      <c r="B12803" t="str">
        <f>IF(ISBLANK(VLOOKUP(A12803,Questionnaire!A:KQ,104,FALSE)),"#",VLOOKUP(A12803,Questionnaire!A:KQ,104,FALSE))</f>
        <v>#</v>
      </c>
    </row>
    <row r="12804" spans="1:2">
      <c r="A12804" t="s">
        <v>365</v>
      </c>
      <c r="B12804" t="str">
        <f>IF(ISBLANK(VLOOKUP(A12804,Questionnaire!A:KQ,104,FALSE)),"#",VLOOKUP(A12804,Questionnaire!A:KQ,104,FALSE))</f>
        <v>#</v>
      </c>
    </row>
    <row r="12805" spans="1:2">
      <c r="A12805" t="s">
        <v>366</v>
      </c>
      <c r="B12805" t="str">
        <f>IF(ISBLANK(VLOOKUP(A12805,Questionnaire!A:KQ,104,FALSE)),"#",VLOOKUP(A12805,Questionnaire!A:KQ,104,FALSE))</f>
        <v>#</v>
      </c>
    </row>
    <row r="12806" spans="1:2">
      <c r="A12806" t="s">
        <v>371</v>
      </c>
      <c r="B12806" t="str">
        <f>IF(ISBLANK(VLOOKUP(A12806,Questionnaire!A:KQ,104,FALSE)),"#",VLOOKUP(A12806,Questionnaire!A:KQ,104,FALSE))</f>
        <v>#</v>
      </c>
    </row>
    <row r="12807" spans="1:2">
      <c r="A12807" t="s">
        <v>372</v>
      </c>
      <c r="B12807" t="str">
        <f>IF(ISBLANK(VLOOKUP(A12807,Questionnaire!A:KQ,104,FALSE)),"#",VLOOKUP(A12807,Questionnaire!A:KQ,104,FALSE))</f>
        <v>#</v>
      </c>
    </row>
    <row r="12808" spans="1:2">
      <c r="A12808" t="s">
        <v>373</v>
      </c>
      <c r="B12808" t="str">
        <f>IF(ISBLANK(VLOOKUP(A12808,Questionnaire!A:KQ,104,FALSE)),"#",VLOOKUP(A12808,Questionnaire!A:KQ,104,FALSE))</f>
        <v>#</v>
      </c>
    </row>
    <row r="12809" spans="1:2">
      <c r="A12809" t="s">
        <v>374</v>
      </c>
      <c r="B12809" t="str">
        <f>IF(ISBLANK(VLOOKUP(A12809,Questionnaire!A:KQ,104,FALSE)),"#",VLOOKUP(A12809,Questionnaire!A:KQ,104,FALSE))</f>
        <v>#</v>
      </c>
    </row>
    <row r="12810" spans="1:2">
      <c r="A12810" t="s">
        <v>377</v>
      </c>
      <c r="B12810" t="str">
        <f>IF(ISBLANK(VLOOKUP(A12810,Questionnaire!A:KQ,104,FALSE)),"#",VLOOKUP(A12810,Questionnaire!A:KQ,104,FALSE))</f>
        <v>#</v>
      </c>
    </row>
    <row r="12811" spans="1:2">
      <c r="A12811" t="s">
        <v>379</v>
      </c>
      <c r="B12811" t="str">
        <f>IF(ISBLANK(VLOOKUP(A12811,Questionnaire!A:KQ,104,FALSE)),"#",VLOOKUP(A12811,Questionnaire!A:KQ,104,FALSE))</f>
        <v>#</v>
      </c>
    </row>
    <row r="12812" spans="1:2">
      <c r="A12812" t="s">
        <v>380</v>
      </c>
      <c r="B12812" t="str">
        <f>IF(ISBLANK(VLOOKUP(A12812,Questionnaire!A:KQ,104,FALSE)),"#",VLOOKUP(A12812,Questionnaire!A:KQ,104,FALSE))</f>
        <v>#</v>
      </c>
    </row>
    <row r="12813" spans="1:2">
      <c r="A12813" t="s">
        <v>381</v>
      </c>
      <c r="B12813" t="str">
        <f>IF(ISBLANK(VLOOKUP(A12813,Questionnaire!A:KQ,104,FALSE)),"#",VLOOKUP(A12813,Questionnaire!A:KQ,104,FALSE))</f>
        <v>#</v>
      </c>
    </row>
    <row r="12814" spans="1:2">
      <c r="A12814" t="s">
        <v>382</v>
      </c>
      <c r="B12814" t="str">
        <f>IF(ISBLANK(VLOOKUP(A12814,Questionnaire!A:KQ,104,FALSE)),"#",VLOOKUP(A12814,Questionnaire!A:KQ,104,FALSE))</f>
        <v>#</v>
      </c>
    </row>
    <row r="12815" spans="1:2">
      <c r="A12815" t="s">
        <v>384</v>
      </c>
      <c r="B12815" t="str">
        <f>IF(ISBLANK(VLOOKUP(A12815,Questionnaire!A:KQ,104,FALSE)),"#",VLOOKUP(A12815,Questionnaire!A:KQ,104,FALSE))</f>
        <v>#</v>
      </c>
    </row>
    <row r="12816" spans="1:2">
      <c r="A12816" t="s">
        <v>387</v>
      </c>
      <c r="B12816" t="str">
        <f>IF(ISBLANK(VLOOKUP(A12816,Questionnaire!A:KQ,104,FALSE)),"#",VLOOKUP(A12816,Questionnaire!A:KQ,104,FALSE))</f>
        <v>#</v>
      </c>
    </row>
    <row r="12817" spans="1:2">
      <c r="A12817" t="s">
        <v>391</v>
      </c>
      <c r="B12817" t="str">
        <f>IF(ISBLANK(VLOOKUP(A12817,Questionnaire!A:KQ,104,FALSE)),"#",VLOOKUP(A12817,Questionnaire!A:KQ,104,FALSE))</f>
        <v>#</v>
      </c>
    </row>
    <row r="12818" spans="1:2">
      <c r="A12818" t="s">
        <v>393</v>
      </c>
      <c r="B12818" t="str">
        <f>IF(ISBLANK(VLOOKUP(A12818,Questionnaire!A:KQ,104,FALSE)),"#",VLOOKUP(A12818,Questionnaire!A:KQ,104,FALSE))</f>
        <v>#</v>
      </c>
    </row>
    <row r="12819" spans="1:2">
      <c r="A12819" t="s">
        <v>395</v>
      </c>
      <c r="B12819" t="str">
        <f>IF(ISBLANK(VLOOKUP(A12819,Questionnaire!A:KQ,104,FALSE)),"#",VLOOKUP(A12819,Questionnaire!A:KQ,104,FALSE))</f>
        <v>#</v>
      </c>
    </row>
    <row r="12820" spans="1:2">
      <c r="A12820" t="s">
        <v>398</v>
      </c>
      <c r="B12820" t="str">
        <f>IF(ISBLANK(VLOOKUP(A12820,Questionnaire!A:KQ,104,FALSE)),"#",VLOOKUP(A12820,Questionnaire!A:KQ,104,FALSE))</f>
        <v>#</v>
      </c>
    </row>
    <row r="12821" spans="1:2">
      <c r="A12821" t="s">
        <v>402</v>
      </c>
      <c r="B12821" t="str">
        <f>IF(ISBLANK(VLOOKUP(A12821,Questionnaire!A:KQ,104,FALSE)),"#",VLOOKUP(A12821,Questionnaire!A:KQ,104,FALSE))</f>
        <v>#</v>
      </c>
    </row>
    <row r="12822" spans="1:2">
      <c r="A12822" t="s">
        <v>405</v>
      </c>
      <c r="B12822" t="str">
        <f>IF(ISBLANK(VLOOKUP(A12822,Questionnaire!A:KQ,104,FALSE)),"#",VLOOKUP(A12822,Questionnaire!A:KQ,104,FALSE))</f>
        <v>#</v>
      </c>
    </row>
    <row r="12823" spans="1:2">
      <c r="A12823" t="s">
        <v>409</v>
      </c>
      <c r="B12823" t="str">
        <f>IF(ISBLANK(VLOOKUP(A12823,Questionnaire!A:KQ,104,FALSE)),"#",VLOOKUP(A12823,Questionnaire!A:KQ,104,FALSE))</f>
        <v>#</v>
      </c>
    </row>
    <row r="12824" spans="1:2">
      <c r="A12824" t="s">
        <v>412</v>
      </c>
      <c r="B12824" t="str">
        <f>IF(ISBLANK(VLOOKUP(A12824,Questionnaire!A:KQ,104,FALSE)),"#",VLOOKUP(A12824,Questionnaire!A:KQ,104,FALSE))</f>
        <v>#</v>
      </c>
    </row>
    <row r="12825" spans="1:2">
      <c r="A12825" t="s">
        <v>415</v>
      </c>
      <c r="B12825" t="str">
        <f>IF(ISBLANK(VLOOKUP(A12825,Questionnaire!A:KQ,104,FALSE)),"#",VLOOKUP(A12825,Questionnaire!A:KQ,104,FALSE))</f>
        <v>#</v>
      </c>
    </row>
    <row r="12826" spans="1:2">
      <c r="A12826" t="s">
        <v>418</v>
      </c>
      <c r="B12826" t="str">
        <f>IF(ISBLANK(VLOOKUP(A12826,Questionnaire!A:KQ,104,FALSE)),"#",VLOOKUP(A12826,Questionnaire!A:KQ,104,FALSE))</f>
        <v>#</v>
      </c>
    </row>
    <row r="12827" spans="1:2">
      <c r="A12827" t="s">
        <v>421</v>
      </c>
      <c r="B12827" t="str">
        <f>IF(ISBLANK(VLOOKUP(A12827,Questionnaire!A:KQ,104,FALSE)),"#",VLOOKUP(A12827,Questionnaire!A:KQ,104,FALSE))</f>
        <v>#</v>
      </c>
    </row>
    <row r="12828" spans="1:2">
      <c r="A12828" t="s">
        <v>424</v>
      </c>
      <c r="B12828" t="str">
        <f>IF(ISBLANK(VLOOKUP(A12828,Questionnaire!A:KQ,104,FALSE)),"#",VLOOKUP(A12828,Questionnaire!A:KQ,104,FALSE))</f>
        <v>#</v>
      </c>
    </row>
    <row r="12829" spans="1:2">
      <c r="A12829" t="s">
        <v>429</v>
      </c>
      <c r="B12829" t="str">
        <f>IF(ISBLANK(VLOOKUP(A12829,Questionnaire!A:KQ,104,FALSE)),"#",VLOOKUP(A12829,Questionnaire!A:KQ,104,FALSE))</f>
        <v>#</v>
      </c>
    </row>
    <row r="12830" spans="1:2">
      <c r="A12830" t="s">
        <v>432</v>
      </c>
      <c r="B12830" t="str">
        <f>IF(ISBLANK(VLOOKUP(A12830,Questionnaire!A:KQ,104,FALSE)),"#",VLOOKUP(A12830,Questionnaire!A:KQ,104,FALSE))</f>
        <v>#</v>
      </c>
    </row>
    <row r="12831" spans="1:2">
      <c r="A12831" t="s">
        <v>435</v>
      </c>
      <c r="B12831" t="str">
        <f>IF(ISBLANK(VLOOKUP(A12831,Questionnaire!A:KQ,104,FALSE)),"#",VLOOKUP(A12831,Questionnaire!A:KQ,104,FALSE))</f>
        <v>#</v>
      </c>
    </row>
    <row r="12832" spans="1:2">
      <c r="A12832" t="s">
        <v>437</v>
      </c>
      <c r="B12832" t="str">
        <f>IF(ISBLANK(VLOOKUP(A12832,Questionnaire!A:KQ,104,FALSE)),"#",VLOOKUP(A12832,Questionnaire!A:KQ,104,FALSE))</f>
        <v>#</v>
      </c>
    </row>
    <row r="12833" spans="1:3">
      <c r="A12833" t="s">
        <v>439</v>
      </c>
      <c r="B12833" t="str">
        <f>IF(ISBLANK(VLOOKUP(A12833,Questionnaire!A:KQ,104,FALSE)),"#",VLOOKUP(A12833,Questionnaire!A:KQ,104,FALSE))</f>
        <v>#</v>
      </c>
    </row>
    <row r="12834" spans="1:3">
      <c r="A12834" t="s">
        <v>442</v>
      </c>
      <c r="B12834" t="str">
        <f>IF(ISBLANK(VLOOKUP(A12834,Questionnaire!A:KQ,104,FALSE)),"#",VLOOKUP(A12834,Questionnaire!A:KQ,104,FALSE))</f>
        <v>#</v>
      </c>
    </row>
    <row r="12835" spans="1:3">
      <c r="A12835" t="s">
        <v>445</v>
      </c>
      <c r="B12835" t="str">
        <f>IF(ISBLANK(VLOOKUP(A12835,Questionnaire!A:KQ,104,FALSE)),"#",VLOOKUP(A12835,Questionnaire!A:KQ,104,FALSE))</f>
        <v>#</v>
      </c>
    </row>
    <row r="12836" spans="1:3">
      <c r="A12836" t="s">
        <v>448</v>
      </c>
      <c r="B12836" t="str">
        <f>IF(ISBLANK(VLOOKUP(A12836,Questionnaire!A:KQ,104,FALSE)),"#",VLOOKUP(A12836,Questionnaire!A:KQ,104,FALSE))</f>
        <v>#</v>
      </c>
    </row>
    <row r="12837" spans="1:3">
      <c r="A12837" t="s">
        <v>452</v>
      </c>
      <c r="B12837" t="str">
        <f>IF(ISBLANK(VLOOKUP(A12837,Questionnaire!A:KQ,104,FALSE)),"#",VLOOKUP(A12837,Questionnaire!A:KQ,104,FALSE))</f>
        <v>#</v>
      </c>
    </row>
    <row r="12838" spans="1:3">
      <c r="A12838" t="s">
        <v>455</v>
      </c>
      <c r="B12838" t="str">
        <f>IF(ISBLANK(VLOOKUP(A12838,Questionnaire!A:KQ,104,FALSE)),"#",VLOOKUP(A12838,Questionnaire!A:KQ,104,FALSE))</f>
        <v>#</v>
      </c>
    </row>
    <row r="12839" spans="1:3">
      <c r="A12839" t="s">
        <v>458</v>
      </c>
      <c r="B12839" t="str">
        <f>IF(ISBLANK(VLOOKUP(A12839,Questionnaire!A:KQ,104,FALSE)),"#",VLOOKUP(A12839,Questionnaire!A:KQ,104,FALSE))</f>
        <v>#</v>
      </c>
    </row>
    <row r="12840" spans="1:3">
      <c r="A12840" t="s">
        <v>461</v>
      </c>
      <c r="B12840" t="str">
        <f>IF(ISBLANK(VLOOKUP(A12840,Questionnaire!A:KQ,104,FALSE)),"#",VLOOKUP(A12840,Questionnaire!A:KQ,104,FALSE))</f>
        <v>#</v>
      </c>
    </row>
    <row r="12841" spans="1:3">
      <c r="A12841" t="s">
        <v>465</v>
      </c>
      <c r="B12841" t="str">
        <f>IF(ISBLANK(VLOOKUP(A12841,Questionnaire!A:KQ,104,FALSE)),"#",VLOOKUP(A12841,Questionnaire!A:KQ,104,FALSE))</f>
        <v>#</v>
      </c>
    </row>
    <row r="12842" spans="1:3">
      <c r="A12842" t="s">
        <v>467</v>
      </c>
      <c r="B12842" t="str">
        <f>IF(ISBLANK(VLOOKUP(A12842,Questionnaire!A:KQ,104,FALSE)),"#",VLOOKUP(A12842,Questionnaire!A:KQ,104,FALSE))</f>
        <v>#</v>
      </c>
    </row>
    <row r="12843" spans="1:3">
      <c r="A12843" t="s">
        <v>469</v>
      </c>
      <c r="B12843" t="str">
        <f>IF(ISBLANK(VLOOKUP(A12843,Questionnaire!A:KQ,104,FALSE)),"#",VLOOKUP(A12843,Questionnaire!A:KQ,104,FALSE))</f>
        <v>#</v>
      </c>
    </row>
    <row r="12844" spans="1:3">
      <c r="A12844" t="s">
        <v>471</v>
      </c>
      <c r="B12844" t="str">
        <f>IF(ISBLANK(VLOOKUP(A12844,Questionnaire!A:KQ,104,FALSE)),"#",VLOOKUP(A12844,Questionnaire!A:KQ,104,FALSE))</f>
        <v>#</v>
      </c>
    </row>
    <row r="12845" spans="1:3">
      <c r="A12845" t="s">
        <v>473</v>
      </c>
      <c r="B12845" t="str">
        <f>IF(ISBLANK(VLOOKUP(A12845,Questionnaire!A:KQ,104,FALSE)),"#",VLOOKUP(A12845,Questionnaire!A:KQ,104,FALSE))</f>
        <v>#</v>
      </c>
    </row>
    <row r="12846" spans="1:3">
      <c r="A12846" t="s">
        <v>475</v>
      </c>
      <c r="B12846" t="str">
        <f>IF(ISBLANK(VLOOKUP(A12846,Questionnaire!A:KQ,104,FALSE)),"#",VLOOKUP(A12846,Questionnaire!A:KQ,104,FALSE))</f>
        <v>#</v>
      </c>
    </row>
    <row r="12847" spans="1:3">
      <c r="A12847" t="s">
        <v>185</v>
      </c>
      <c r="B12847" t="str">
        <f>IF(ISBLANK(VLOOKUP(A12847,Questionnaire!A:KQ,105,FALSE)),"#",VLOOKUP(A12847,Questionnaire!A:KQ,105,FALSE))</f>
        <v>#</v>
      </c>
      <c r="C12847">
        <v>102</v>
      </c>
    </row>
    <row r="12848" spans="1:3">
      <c r="A12848" t="s">
        <v>187</v>
      </c>
      <c r="B12848" t="str">
        <f>IF(ISNA(VLOOKUP(VLOOKUP(A12848,Questionnaire!A:KQ,105,FALSE),'CORA Encoding'!D:E,2,FALSE)),"#",VLOOKUP(VLOOKUP(A12848,Questionnaire!A:KQ,105,FALSE),'CORA Encoding'!D:E,2,FALSE))</f>
        <v>#</v>
      </c>
    </row>
    <row r="12849" spans="1:2">
      <c r="A12849" t="s">
        <v>189</v>
      </c>
      <c r="B12849" t="str">
        <f>IF(ISNA(VLOOKUP(VLOOKUP(A12849,Questionnaire!A:KQ,105,FALSE),'CORA Encoding'!G:H,2,FALSE)),"#",VLOOKUP(VLOOKUP(A12849,Questionnaire!A:KQ,105,FALSE),'CORA Encoding'!G:H,2,FALSE))</f>
        <v>#</v>
      </c>
    </row>
    <row r="12850" spans="1:2">
      <c r="A12850" t="s">
        <v>191</v>
      </c>
      <c r="B12850" t="str">
        <f>IF(ISNA(VLOOKUP(VLOOKUP(A12850,Questionnaire!A:KQ,105,FALSE),'Country List'!E:F,2,FALSE)),"#",VLOOKUP(VLOOKUP(A12850,Questionnaire!A:KQ,105,FALSE),'Country List'!E:F,2,FALSE))</f>
        <v>#</v>
      </c>
    </row>
    <row r="12851" spans="1:2">
      <c r="A12851" t="s">
        <v>193</v>
      </c>
      <c r="B12851" t="str">
        <f>IF(ISNA(VLOOKUP(VLOOKUP(A12851,Questionnaire!A:KQ,105,FALSE),'Industry List'!B:C,2,FALSE)),"#",VLOOKUP(VLOOKUP(A12851,Questionnaire!A:KQ,105,FALSE),'Industry List'!B:C,2,FALSE))</f>
        <v>#</v>
      </c>
    </row>
    <row r="12852" spans="1:2">
      <c r="A12852" t="s">
        <v>197</v>
      </c>
      <c r="B12852" t="str">
        <f>IF(ISBLANK(VLOOKUP(A12852,Questionnaire!A:KQ,105,FALSE)),"#",VLOOKUP(A12852,Questionnaire!A:KQ,105,FALSE))</f>
        <v>#</v>
      </c>
    </row>
    <row r="12853" spans="1:2">
      <c r="A12853" t="s">
        <v>201</v>
      </c>
      <c r="B12853" t="str">
        <f>IF(ISBLANK(VLOOKUP(A12853,Questionnaire!A:KQ,105,FALSE)),"#",VLOOKUP(A12853,Questionnaire!A:KQ,105,FALSE))</f>
        <v>#</v>
      </c>
    </row>
    <row r="12854" spans="1:2">
      <c r="A12854" t="s">
        <v>203</v>
      </c>
      <c r="B12854" t="str">
        <f>IF(ISNA(VLOOKUP(VLOOKUP(A12854,Questionnaire!A:KQ,105,FALSE),'CORA Encoding'!J:K,2,FALSE)),"#",VLOOKUP(VLOOKUP(A12854,Questionnaire!A:KQ,105,FALSE),'CORA Encoding'!J:K,2,FALSE))</f>
        <v>#</v>
      </c>
    </row>
    <row r="12855" spans="1:2">
      <c r="A12855" t="s">
        <v>208</v>
      </c>
      <c r="B12855" t="str">
        <f>IF(ISBLANK(VLOOKUP(A12855,Questionnaire!A:KQ,105,FALSE)),"#",VLOOKUP(A12855,Questionnaire!A:KQ,105,FALSE))</f>
        <v>#</v>
      </c>
    </row>
    <row r="12856" spans="1:2">
      <c r="A12856" t="s">
        <v>213</v>
      </c>
      <c r="B12856" t="str">
        <f>IF(ISBLANK(VLOOKUP(A12856,Questionnaire!A:KQ,105,FALSE)),"#",VLOOKUP(A12856,Questionnaire!A:KQ,105,FALSE))</f>
        <v>#</v>
      </c>
    </row>
    <row r="12857" spans="1:2">
      <c r="A12857" t="s">
        <v>215</v>
      </c>
      <c r="B12857" t="str">
        <f>IF(ISBLANK(VLOOKUP(A12857,Questionnaire!A:KQ,105,FALSE)),"#",VLOOKUP(A12857,Questionnaire!A:KQ,105,FALSE))</f>
        <v>#</v>
      </c>
    </row>
    <row r="12858" spans="1:2">
      <c r="A12858" t="s">
        <v>217</v>
      </c>
      <c r="B12858" t="str">
        <f>IF(ISBLANK(VLOOKUP(A12858,Questionnaire!A:KQ,105,FALSE)),"#",VLOOKUP(A12858,Questionnaire!A:KQ,105,FALSE))</f>
        <v>#</v>
      </c>
    </row>
    <row r="12859" spans="1:2">
      <c r="A12859" t="s">
        <v>219</v>
      </c>
      <c r="B12859" t="str">
        <f>IF(ISBLANK(VLOOKUP(A12859,Questionnaire!A:KQ,105,FALSE)),"#",VLOOKUP(A12859,Questionnaire!A:KQ,105,FALSE))</f>
        <v>#</v>
      </c>
    </row>
    <row r="12860" spans="1:2">
      <c r="A12860" t="s">
        <v>221</v>
      </c>
      <c r="B12860" t="str">
        <f>IF(ISBLANK(VLOOKUP(A12860,Questionnaire!A:KQ,105,FALSE)),"#",VLOOKUP(A12860,Questionnaire!A:KQ,105,FALSE))</f>
        <v>#</v>
      </c>
    </row>
    <row r="12861" spans="1:2">
      <c r="A12861" t="s">
        <v>223</v>
      </c>
      <c r="B12861" t="str">
        <f>IF(ISBLANK(VLOOKUP(A12861,Questionnaire!A:KQ,105,FALSE)),"#",VLOOKUP(A12861,Questionnaire!A:KQ,105,FALSE))</f>
        <v>#</v>
      </c>
    </row>
    <row r="12862" spans="1:2">
      <c r="A12862" t="s">
        <v>225</v>
      </c>
      <c r="B12862" t="str">
        <f>IF(ISBLANK(VLOOKUP(A12862,Questionnaire!A:KQ,105,FALSE)),"#",VLOOKUP(A12862,Questionnaire!A:KQ,105,FALSE))</f>
        <v>#</v>
      </c>
    </row>
    <row r="12863" spans="1:2">
      <c r="A12863" t="s">
        <v>227</v>
      </c>
      <c r="B12863" t="str">
        <f>IF(ISBLANK(VLOOKUP(A12863,Questionnaire!A:KQ,105,FALSE)),"#",VLOOKUP(A12863,Questionnaire!A:KQ,105,FALSE))</f>
        <v>#</v>
      </c>
    </row>
    <row r="12864" spans="1:2">
      <c r="A12864" t="s">
        <v>229</v>
      </c>
      <c r="B12864" t="str">
        <f>IF(ISBLANK(VLOOKUP(A12864,Questionnaire!A:KQ,105,FALSE)),"#",VLOOKUP(A12864,Questionnaire!A:KQ,105,FALSE))</f>
        <v>#</v>
      </c>
    </row>
    <row r="12865" spans="1:2">
      <c r="A12865" t="s">
        <v>231</v>
      </c>
      <c r="B12865" t="str">
        <f>IF(ISBLANK(VLOOKUP(A12865,Questionnaire!A:KQ,105,FALSE)),"#",VLOOKUP(A12865,Questionnaire!A:KQ,105,FALSE))</f>
        <v>#</v>
      </c>
    </row>
    <row r="12866" spans="1:2">
      <c r="A12866" t="s">
        <v>233</v>
      </c>
      <c r="B12866" t="str">
        <f>IF(ISBLANK(VLOOKUP(A12866,Questionnaire!A:KQ,105,FALSE)),"#",VLOOKUP(A12866,Questionnaire!A:KQ,105,FALSE))</f>
        <v>#</v>
      </c>
    </row>
    <row r="12867" spans="1:2">
      <c r="A12867" t="s">
        <v>235</v>
      </c>
      <c r="B12867" t="str">
        <f>IF(ISBLANK(VLOOKUP(A12867,Questionnaire!A:KQ,105,FALSE)),"#",VLOOKUP(A12867,Questionnaire!A:KQ,105,FALSE))</f>
        <v>#</v>
      </c>
    </row>
    <row r="12868" spans="1:2">
      <c r="A12868" t="s">
        <v>237</v>
      </c>
      <c r="B12868" t="str">
        <f>IF(ISBLANK(VLOOKUP(A12868,Questionnaire!A:KQ,105,FALSE)),"#",VLOOKUP(A12868,Questionnaire!A:KQ,105,FALSE))</f>
        <v>#</v>
      </c>
    </row>
    <row r="12869" spans="1:2">
      <c r="A12869" t="s">
        <v>239</v>
      </c>
      <c r="B12869" t="str">
        <f>IF(ISBLANK(VLOOKUP(A12869,Questionnaire!A:KQ,105,FALSE)),"#",VLOOKUP(A12869,Questionnaire!A:KQ,105,FALSE))</f>
        <v>#</v>
      </c>
    </row>
    <row r="12870" spans="1:2">
      <c r="A12870" t="s">
        <v>242</v>
      </c>
      <c r="B12870" t="str">
        <f>IF(ISBLANK(VLOOKUP(A12870,Questionnaire!A:KQ,105,FALSE)),"#",VLOOKUP(A12870,Questionnaire!A:KQ,105,FALSE))</f>
        <v>#</v>
      </c>
    </row>
    <row r="12871" spans="1:2">
      <c r="A12871" t="s">
        <v>245</v>
      </c>
      <c r="B12871" t="str">
        <f>IF(ISBLANK(VLOOKUP(A12871,Questionnaire!A:KQ,105,FALSE)),"#",VLOOKUP(A12871,Questionnaire!A:KQ,105,FALSE))</f>
        <v>#</v>
      </c>
    </row>
    <row r="12872" spans="1:2">
      <c r="A12872" t="s">
        <v>247</v>
      </c>
      <c r="B12872" t="str">
        <f>IF(ISBLANK(VLOOKUP(A12872,Questionnaire!A:KQ,105,FALSE)),"#",VLOOKUP(A12872,Questionnaire!A:KQ,105,FALSE))</f>
        <v>#</v>
      </c>
    </row>
    <row r="12873" spans="1:2">
      <c r="A12873" t="s">
        <v>249</v>
      </c>
      <c r="B12873" t="str">
        <f>IF(ISBLANK(VLOOKUP(A12873,Questionnaire!A:KQ,105,FALSE)),"#",VLOOKUP(A12873,Questionnaire!A:KQ,105,FALSE))</f>
        <v>#</v>
      </c>
    </row>
    <row r="12874" spans="1:2">
      <c r="A12874" t="s">
        <v>250</v>
      </c>
      <c r="B12874" t="str">
        <f>IF(ISBLANK(VLOOKUP(A12874,Questionnaire!A:KQ,105,FALSE)),"#",VLOOKUP(A12874,Questionnaire!A:KQ,105,FALSE))</f>
        <v>#</v>
      </c>
    </row>
    <row r="12875" spans="1:2">
      <c r="A12875" t="s">
        <v>252</v>
      </c>
      <c r="B12875" t="str">
        <f>IF(ISBLANK(VLOOKUP(A12875,Questionnaire!A:KQ,105,FALSE)),"#",VLOOKUP(A12875,Questionnaire!A:KQ,105,FALSE))</f>
        <v>#</v>
      </c>
    </row>
    <row r="12876" spans="1:2">
      <c r="A12876" t="s">
        <v>255</v>
      </c>
      <c r="B12876" t="str">
        <f>IF(ISBLANK(VLOOKUP(A12876,Questionnaire!A:KQ,105,FALSE)),"#",VLOOKUP(A12876,Questionnaire!A:KQ,105,FALSE))</f>
        <v>#</v>
      </c>
    </row>
    <row r="12877" spans="1:2">
      <c r="A12877" t="s">
        <v>258</v>
      </c>
      <c r="B12877" t="str">
        <f>IF(ISNA(VLOOKUP(VLOOKUP(A12877,Questionnaire!A:KQ,105,FALSE),'CORA Encoding'!M:N,2,FALSE)),"#",VLOOKUP(VLOOKUP(A12877,Questionnaire!A:KQ,105,FALSE),'CORA Encoding'!M:N,2,FALSE))</f>
        <v>#</v>
      </c>
    </row>
    <row r="12878" spans="1:2">
      <c r="A12878" t="s">
        <v>261</v>
      </c>
      <c r="B12878" t="str">
        <f>IF(ISBLANK(VLOOKUP(A12878,Questionnaire!A:KQ,105,FALSE)),"#",VLOOKUP(A12878,Questionnaire!A:KQ,105,FALSE))</f>
        <v>#</v>
      </c>
    </row>
    <row r="12879" spans="1:2">
      <c r="A12879" t="s">
        <v>263</v>
      </c>
      <c r="B12879" t="str">
        <f>IF(ISBLANK(VLOOKUP(A12879,Questionnaire!A:KQ,105,FALSE)),"#",VLOOKUP(A12879,Questionnaire!A:KQ,105,FALSE))</f>
        <v>#</v>
      </c>
    </row>
    <row r="12880" spans="1:2">
      <c r="A12880" t="s">
        <v>265</v>
      </c>
      <c r="B12880" t="str">
        <f>IF(ISBLANK(VLOOKUP(A12880,Questionnaire!A:KQ,105,FALSE)),"#",VLOOKUP(A12880,Questionnaire!A:KQ,105,FALSE))</f>
        <v>#</v>
      </c>
    </row>
    <row r="12881" spans="1:2">
      <c r="A12881" t="s">
        <v>267</v>
      </c>
      <c r="B12881" t="str">
        <f>IF(ISBLANK(VLOOKUP(A12881,Questionnaire!A:KQ,105,FALSE)),"#",VLOOKUP(A12881,Questionnaire!A:KQ,105,FALSE))</f>
        <v>#</v>
      </c>
    </row>
    <row r="12882" spans="1:2">
      <c r="A12882" t="s">
        <v>269</v>
      </c>
      <c r="B12882" t="str">
        <f>IF(ISBLANK(VLOOKUP(A12882,Questionnaire!A:KQ,105,FALSE)),"#",VLOOKUP(A12882,Questionnaire!A:KQ,105,FALSE))</f>
        <v>#</v>
      </c>
    </row>
    <row r="12883" spans="1:2">
      <c r="A12883" t="s">
        <v>274</v>
      </c>
      <c r="B12883" t="str">
        <f>IF(ISBLANK(VLOOKUP(A12883,Questionnaire!A:KQ,105,FALSE)),"#",VLOOKUP(A12883,Questionnaire!A:KQ,105,FALSE))</f>
        <v>#</v>
      </c>
    </row>
    <row r="12884" spans="1:2">
      <c r="A12884" t="s">
        <v>276</v>
      </c>
      <c r="B12884" t="str">
        <f>IF(ISBLANK(VLOOKUP(A12884,Questionnaire!A:KQ,105,FALSE)),"#",VLOOKUP(A12884,Questionnaire!A:KQ,105,FALSE))</f>
        <v>#</v>
      </c>
    </row>
    <row r="12885" spans="1:2">
      <c r="A12885" t="s">
        <v>278</v>
      </c>
      <c r="B12885" t="str">
        <f>IF(ISBLANK(VLOOKUP(A12885,Questionnaire!A:KQ,105,FALSE)),"#",VLOOKUP(A12885,Questionnaire!A:KQ,105,FALSE))</f>
        <v>#</v>
      </c>
    </row>
    <row r="12886" spans="1:2">
      <c r="A12886" t="s">
        <v>280</v>
      </c>
      <c r="B12886" t="str">
        <f>IF(ISBLANK(VLOOKUP(A12886,Questionnaire!A:KQ,105,FALSE)),"#",VLOOKUP(A12886,Questionnaire!A:KQ,105,FALSE))</f>
        <v>#</v>
      </c>
    </row>
    <row r="12887" spans="1:2">
      <c r="A12887" t="s">
        <v>282</v>
      </c>
      <c r="B12887" t="str">
        <f>IF(ISBLANK(VLOOKUP(A12887,Questionnaire!A:KQ,105,FALSE)),"#",VLOOKUP(A12887,Questionnaire!A:KQ,105,FALSE))</f>
        <v>#</v>
      </c>
    </row>
    <row r="12888" spans="1:2">
      <c r="A12888" t="s">
        <v>286</v>
      </c>
      <c r="B12888" t="str">
        <f>IF(ISBLANK(VLOOKUP(A12888,Questionnaire!A:KQ,105,FALSE)),"#",VLOOKUP(A12888,Questionnaire!A:KQ,105,FALSE))</f>
        <v>#</v>
      </c>
    </row>
    <row r="12889" spans="1:2">
      <c r="A12889" t="s">
        <v>288</v>
      </c>
      <c r="B12889" t="str">
        <f>IF(ISBLANK(VLOOKUP(A12889,Questionnaire!A:KQ,105,FALSE)),"#",VLOOKUP(A12889,Questionnaire!A:KQ,105,FALSE))</f>
        <v>#</v>
      </c>
    </row>
    <row r="12890" spans="1:2">
      <c r="A12890" t="s">
        <v>290</v>
      </c>
      <c r="B12890" t="str">
        <f>IF(ISBLANK(VLOOKUP(A12890,Questionnaire!A:KQ,105,FALSE)),"#",VLOOKUP(A12890,Questionnaire!A:KQ,105,FALSE))</f>
        <v>#</v>
      </c>
    </row>
    <row r="12891" spans="1:2">
      <c r="A12891" t="s">
        <v>292</v>
      </c>
      <c r="B12891" t="str">
        <f>IF(ISBLANK(VLOOKUP(A12891,Questionnaire!A:KQ,105,FALSE)),"#",VLOOKUP(A12891,Questionnaire!A:KQ,105,FALSE))</f>
        <v>#</v>
      </c>
    </row>
    <row r="12892" spans="1:2">
      <c r="A12892" t="s">
        <v>294</v>
      </c>
      <c r="B12892" t="str">
        <f>IF(ISBLANK(VLOOKUP(A12892,Questionnaire!A:KQ,105,FALSE)),"#",VLOOKUP(A12892,Questionnaire!A:KQ,105,FALSE))</f>
        <v>#</v>
      </c>
    </row>
    <row r="12893" spans="1:2">
      <c r="A12893" t="s">
        <v>296</v>
      </c>
      <c r="B12893" t="str">
        <f>IF(ISBLANK(VLOOKUP(A12893,Questionnaire!A:KQ,105,FALSE)),"#",VLOOKUP(A12893,Questionnaire!A:KQ,105,FALSE))</f>
        <v>#</v>
      </c>
    </row>
    <row r="12894" spans="1:2">
      <c r="A12894" t="s">
        <v>301</v>
      </c>
      <c r="B12894" t="str">
        <f>IF(ISBLANK(VLOOKUP(A12894,Questionnaire!A:KQ,105,FALSE)),"#",VLOOKUP(A12894,Questionnaire!A:KQ,105,FALSE))</f>
        <v>#</v>
      </c>
    </row>
    <row r="12895" spans="1:2">
      <c r="A12895" t="s">
        <v>303</v>
      </c>
      <c r="B12895" t="str">
        <f>IF(ISBLANK(VLOOKUP(A12895,Questionnaire!A:KQ,105,FALSE)),"#",VLOOKUP(A12895,Questionnaire!A:KQ,105,FALSE))</f>
        <v>#</v>
      </c>
    </row>
    <row r="12896" spans="1:2">
      <c r="A12896" t="s">
        <v>305</v>
      </c>
      <c r="B12896" t="str">
        <f>IF(ISBLANK(VLOOKUP(A12896,Questionnaire!A:KQ,105,FALSE)),"#",VLOOKUP(A12896,Questionnaire!A:KQ,105,FALSE))</f>
        <v>#</v>
      </c>
    </row>
    <row r="12897" spans="1:2">
      <c r="A12897" t="s">
        <v>307</v>
      </c>
      <c r="B12897" t="str">
        <f>IF(ISBLANK(VLOOKUP(A12897,Questionnaire!A:KQ,105,FALSE)),"#",VLOOKUP(A12897,Questionnaire!A:KQ,105,FALSE))</f>
        <v>#</v>
      </c>
    </row>
    <row r="12898" spans="1:2">
      <c r="A12898" t="s">
        <v>311</v>
      </c>
      <c r="B12898" t="str">
        <f>IF(ISBLANK(VLOOKUP(A12898,Questionnaire!A:KQ,105,FALSE)),"#",VLOOKUP(A12898,Questionnaire!A:KQ,105,FALSE))</f>
        <v>#</v>
      </c>
    </row>
    <row r="12899" spans="1:2">
      <c r="A12899" t="s">
        <v>313</v>
      </c>
      <c r="B12899" t="str">
        <f>IF(ISBLANK(VLOOKUP(A12899,Questionnaire!A:KQ,105,FALSE)),"#",VLOOKUP(A12899,Questionnaire!A:KQ,105,FALSE))</f>
        <v>#</v>
      </c>
    </row>
    <row r="12900" spans="1:2">
      <c r="A12900" t="s">
        <v>314</v>
      </c>
      <c r="B12900" t="str">
        <f>IF(ISBLANK(VLOOKUP(A12900,Questionnaire!A:KQ,105,FALSE)),"#",VLOOKUP(A12900,Questionnaire!A:KQ,105,FALSE))</f>
        <v>#</v>
      </c>
    </row>
    <row r="12901" spans="1:2">
      <c r="A12901" t="s">
        <v>315</v>
      </c>
      <c r="B12901" t="str">
        <f>IF(ISBLANK(VLOOKUP(A12901,Questionnaire!A:KQ,105,FALSE)),"#",VLOOKUP(A12901,Questionnaire!A:KQ,105,FALSE))</f>
        <v>#</v>
      </c>
    </row>
    <row r="12902" spans="1:2">
      <c r="A12902" t="s">
        <v>317</v>
      </c>
      <c r="B12902" t="str">
        <f>IF(ISBLANK(VLOOKUP(A12902,Questionnaire!A:KQ,105,FALSE)),"#",VLOOKUP(A12902,Questionnaire!A:KQ,105,FALSE))</f>
        <v>#</v>
      </c>
    </row>
    <row r="12903" spans="1:2">
      <c r="A12903" t="s">
        <v>319</v>
      </c>
      <c r="B12903" t="str">
        <f>IF(ISBLANK(VLOOKUP(A12903,Questionnaire!A:KQ,105,FALSE)),"#",VLOOKUP(A12903,Questionnaire!A:KQ,105,FALSE))</f>
        <v>#</v>
      </c>
    </row>
    <row r="12904" spans="1:2">
      <c r="A12904" t="s">
        <v>322</v>
      </c>
      <c r="B12904" t="str">
        <f>IF(ISBLANK(VLOOKUP(A12904,Questionnaire!A:KQ,105,FALSE)),"#",VLOOKUP(A12904,Questionnaire!A:KQ,105,FALSE))</f>
        <v>#</v>
      </c>
    </row>
    <row r="12905" spans="1:2">
      <c r="A12905" t="s">
        <v>326</v>
      </c>
      <c r="B12905" t="str">
        <f>IF(ISBLANK(VLOOKUP(A12905,Questionnaire!A:KQ,105,FALSE)),"#",VLOOKUP(A12905,Questionnaire!A:KQ,105,FALSE))</f>
        <v>#</v>
      </c>
    </row>
    <row r="12906" spans="1:2">
      <c r="A12906" t="s">
        <v>328</v>
      </c>
      <c r="B12906" t="str">
        <f>IF(ISBLANK(VLOOKUP(A12906,Questionnaire!A:KQ,105,FALSE)),"#",VLOOKUP(A12906,Questionnaire!A:KQ,105,FALSE))</f>
        <v>#</v>
      </c>
    </row>
    <row r="12907" spans="1:2">
      <c r="A12907" t="s">
        <v>332</v>
      </c>
      <c r="B12907" t="str">
        <f>IF(ISBLANK(VLOOKUP(A12907,Questionnaire!A:KQ,105,FALSE)),"#",VLOOKUP(A12907,Questionnaire!A:KQ,105,FALSE))</f>
        <v>#</v>
      </c>
    </row>
    <row r="12908" spans="1:2">
      <c r="A12908" t="s">
        <v>333</v>
      </c>
      <c r="B12908" t="str">
        <f>IF(ISBLANK(VLOOKUP(A12908,Questionnaire!A:KQ,105,FALSE)),"#",VLOOKUP(A12908,Questionnaire!A:KQ,105,FALSE))</f>
        <v>#</v>
      </c>
    </row>
    <row r="12909" spans="1:2">
      <c r="A12909" t="s">
        <v>334</v>
      </c>
      <c r="B12909" t="str">
        <f>IF(ISBLANK(VLOOKUP(A12909,Questionnaire!A:KQ,105,FALSE)),"#",VLOOKUP(A12909,Questionnaire!A:KQ,105,FALSE))</f>
        <v>#</v>
      </c>
    </row>
    <row r="12910" spans="1:2">
      <c r="A12910" t="s">
        <v>335</v>
      </c>
      <c r="B12910" t="str">
        <f>IF(ISBLANK(VLOOKUP(A12910,Questionnaire!A:KQ,105,FALSE)),"#",VLOOKUP(A12910,Questionnaire!A:KQ,105,FALSE))</f>
        <v>#</v>
      </c>
    </row>
    <row r="12911" spans="1:2">
      <c r="A12911" t="s">
        <v>336</v>
      </c>
      <c r="B12911" t="str">
        <f>IF(ISBLANK(VLOOKUP(A12911,Questionnaire!A:KQ,105,FALSE)),"#",VLOOKUP(A12911,Questionnaire!A:KQ,105,FALSE))</f>
        <v>#</v>
      </c>
    </row>
    <row r="12912" spans="1:2">
      <c r="A12912" t="s">
        <v>337</v>
      </c>
      <c r="B12912" t="str">
        <f>IF(ISBLANK(VLOOKUP(A12912,Questionnaire!A:KQ,105,FALSE)),"#",VLOOKUP(A12912,Questionnaire!A:KQ,105,FALSE))</f>
        <v>#</v>
      </c>
    </row>
    <row r="12913" spans="1:2">
      <c r="A12913" t="s">
        <v>338</v>
      </c>
      <c r="B12913" t="str">
        <f>IF(ISBLANK(VLOOKUP(A12913,Questionnaire!A:KQ,105,FALSE)),"#",VLOOKUP(A12913,Questionnaire!A:KQ,105,FALSE))</f>
        <v>#</v>
      </c>
    </row>
    <row r="12914" spans="1:2">
      <c r="A12914" t="s">
        <v>339</v>
      </c>
      <c r="B12914" t="str">
        <f>IF(ISBLANK(VLOOKUP(A12914,Questionnaire!A:KQ,105,FALSE)),"#",VLOOKUP(A12914,Questionnaire!A:KQ,105,FALSE))</f>
        <v>#</v>
      </c>
    </row>
    <row r="12915" spans="1:2">
      <c r="A12915" t="s">
        <v>340</v>
      </c>
      <c r="B12915" t="str">
        <f>IF(ISBLANK(VLOOKUP(A12915,Questionnaire!A:KQ,105,FALSE)),"#",VLOOKUP(A12915,Questionnaire!A:KQ,105,FALSE))</f>
        <v>#</v>
      </c>
    </row>
    <row r="12916" spans="1:2">
      <c r="A12916" t="s">
        <v>341</v>
      </c>
      <c r="B12916" t="str">
        <f>IF(ISBLANK(VLOOKUP(A12916,Questionnaire!A:KQ,105,FALSE)),"#",VLOOKUP(A12916,Questionnaire!A:KQ,105,FALSE))</f>
        <v>#</v>
      </c>
    </row>
    <row r="12917" spans="1:2">
      <c r="A12917" t="s">
        <v>342</v>
      </c>
      <c r="B12917" t="str">
        <f>IF(ISBLANK(VLOOKUP(A12917,Questionnaire!A:KQ,105,FALSE)),"#",VLOOKUP(A12917,Questionnaire!A:KQ,105,FALSE))</f>
        <v>#</v>
      </c>
    </row>
    <row r="12918" spans="1:2">
      <c r="A12918" t="s">
        <v>343</v>
      </c>
      <c r="B12918" t="str">
        <f>IF(ISBLANK(VLOOKUP(A12918,Questionnaire!A:KQ,105,FALSE)),"#",VLOOKUP(A12918,Questionnaire!A:KQ,105,FALSE))</f>
        <v>#</v>
      </c>
    </row>
    <row r="12919" spans="1:2">
      <c r="A12919" t="s">
        <v>344</v>
      </c>
      <c r="B12919" t="str">
        <f>IF(ISBLANK(VLOOKUP(A12919,Questionnaire!A:KQ,105,FALSE)),"#",VLOOKUP(A12919,Questionnaire!A:KQ,105,FALSE))</f>
        <v>#</v>
      </c>
    </row>
    <row r="12920" spans="1:2">
      <c r="A12920" t="s">
        <v>345</v>
      </c>
      <c r="B12920" t="str">
        <f>IF(ISBLANK(VLOOKUP(A12920,Questionnaire!A:KQ,105,FALSE)),"#",VLOOKUP(A12920,Questionnaire!A:KQ,105,FALSE))</f>
        <v>#</v>
      </c>
    </row>
    <row r="12921" spans="1:2">
      <c r="A12921" t="s">
        <v>348</v>
      </c>
      <c r="B12921" t="str">
        <f>IF(ISBLANK(VLOOKUP(A12921,Questionnaire!A:KQ,105,FALSE)),"#",VLOOKUP(A12921,Questionnaire!A:KQ,105,FALSE))</f>
        <v>#</v>
      </c>
    </row>
    <row r="12922" spans="1:2">
      <c r="A12922" t="s">
        <v>353</v>
      </c>
      <c r="B12922" t="str">
        <f>IF(ISBLANK(VLOOKUP(A12922,Questionnaire!A:KQ,105,FALSE)),"#",VLOOKUP(A12922,Questionnaire!A:KQ,105,FALSE))</f>
        <v>#</v>
      </c>
    </row>
    <row r="12923" spans="1:2">
      <c r="A12923" t="s">
        <v>354</v>
      </c>
      <c r="B12923" t="str">
        <f>IF(ISBLANK(VLOOKUP(A12923,Questionnaire!A:KQ,105,FALSE)),"#",VLOOKUP(A12923,Questionnaire!A:KQ,105,FALSE))</f>
        <v>#</v>
      </c>
    </row>
    <row r="12924" spans="1:2">
      <c r="A12924" t="s">
        <v>355</v>
      </c>
      <c r="B12924" t="str">
        <f>IF(ISBLANK(VLOOKUP(A12924,Questionnaire!A:KQ,105,FALSE)),"#",VLOOKUP(A12924,Questionnaire!A:KQ,105,FALSE))</f>
        <v>#</v>
      </c>
    </row>
    <row r="12925" spans="1:2">
      <c r="A12925" t="s">
        <v>356</v>
      </c>
      <c r="B12925" t="str">
        <f>IF(ISBLANK(VLOOKUP(A12925,Questionnaire!A:KQ,105,FALSE)),"#",VLOOKUP(A12925,Questionnaire!A:KQ,105,FALSE))</f>
        <v>#</v>
      </c>
    </row>
    <row r="12926" spans="1:2">
      <c r="A12926" t="s">
        <v>357</v>
      </c>
      <c r="B12926" t="str">
        <f>IF(ISBLANK(VLOOKUP(A12926,Questionnaire!A:KQ,105,FALSE)),"#",VLOOKUP(A12926,Questionnaire!A:KQ,105,FALSE))</f>
        <v>#</v>
      </c>
    </row>
    <row r="12927" spans="1:2">
      <c r="A12927" t="s">
        <v>360</v>
      </c>
      <c r="B12927" t="str">
        <f>IF(ISBLANK(VLOOKUP(A12927,Questionnaire!A:KQ,105,FALSE)),"#",VLOOKUP(A12927,Questionnaire!A:KQ,105,FALSE))</f>
        <v>#</v>
      </c>
    </row>
    <row r="12928" spans="1:2">
      <c r="A12928" t="s">
        <v>362</v>
      </c>
      <c r="B12928" t="str">
        <f>IF(ISBLANK(VLOOKUP(A12928,Questionnaire!A:KQ,105,FALSE)),"#",VLOOKUP(A12928,Questionnaire!A:KQ,105,FALSE))</f>
        <v>#</v>
      </c>
    </row>
    <row r="12929" spans="1:2">
      <c r="A12929" t="s">
        <v>363</v>
      </c>
      <c r="B12929" t="str">
        <f>IF(ISBLANK(VLOOKUP(A12929,Questionnaire!A:KQ,105,FALSE)),"#",VLOOKUP(A12929,Questionnaire!A:KQ,105,FALSE))</f>
        <v>#</v>
      </c>
    </row>
    <row r="12930" spans="1:2">
      <c r="A12930" t="s">
        <v>364</v>
      </c>
      <c r="B12930" t="str">
        <f>IF(ISBLANK(VLOOKUP(A12930,Questionnaire!A:KQ,105,FALSE)),"#",VLOOKUP(A12930,Questionnaire!A:KQ,105,FALSE))</f>
        <v>#</v>
      </c>
    </row>
    <row r="12931" spans="1:2">
      <c r="A12931" t="s">
        <v>365</v>
      </c>
      <c r="B12931" t="str">
        <f>IF(ISBLANK(VLOOKUP(A12931,Questionnaire!A:KQ,105,FALSE)),"#",VLOOKUP(A12931,Questionnaire!A:KQ,105,FALSE))</f>
        <v>#</v>
      </c>
    </row>
    <row r="12932" spans="1:2">
      <c r="A12932" t="s">
        <v>366</v>
      </c>
      <c r="B12932" t="str">
        <f>IF(ISBLANK(VLOOKUP(A12932,Questionnaire!A:KQ,105,FALSE)),"#",VLOOKUP(A12932,Questionnaire!A:KQ,105,FALSE))</f>
        <v>#</v>
      </c>
    </row>
    <row r="12933" spans="1:2">
      <c r="A12933" t="s">
        <v>371</v>
      </c>
      <c r="B12933" t="str">
        <f>IF(ISBLANK(VLOOKUP(A12933,Questionnaire!A:KQ,105,FALSE)),"#",VLOOKUP(A12933,Questionnaire!A:KQ,105,FALSE))</f>
        <v>#</v>
      </c>
    </row>
    <row r="12934" spans="1:2">
      <c r="A12934" t="s">
        <v>372</v>
      </c>
      <c r="B12934" t="str">
        <f>IF(ISBLANK(VLOOKUP(A12934,Questionnaire!A:KQ,105,FALSE)),"#",VLOOKUP(A12934,Questionnaire!A:KQ,105,FALSE))</f>
        <v>#</v>
      </c>
    </row>
    <row r="12935" spans="1:2">
      <c r="A12935" t="s">
        <v>373</v>
      </c>
      <c r="B12935" t="str">
        <f>IF(ISBLANK(VLOOKUP(A12935,Questionnaire!A:KQ,105,FALSE)),"#",VLOOKUP(A12935,Questionnaire!A:KQ,105,FALSE))</f>
        <v>#</v>
      </c>
    </row>
    <row r="12936" spans="1:2">
      <c r="A12936" t="s">
        <v>374</v>
      </c>
      <c r="B12936" t="str">
        <f>IF(ISBLANK(VLOOKUP(A12936,Questionnaire!A:KQ,105,FALSE)),"#",VLOOKUP(A12936,Questionnaire!A:KQ,105,FALSE))</f>
        <v>#</v>
      </c>
    </row>
    <row r="12937" spans="1:2">
      <c r="A12937" t="s">
        <v>377</v>
      </c>
      <c r="B12937" t="str">
        <f>IF(ISBLANK(VLOOKUP(A12937,Questionnaire!A:KQ,105,FALSE)),"#",VLOOKUP(A12937,Questionnaire!A:KQ,105,FALSE))</f>
        <v>#</v>
      </c>
    </row>
    <row r="12938" spans="1:2">
      <c r="A12938" t="s">
        <v>379</v>
      </c>
      <c r="B12938" t="str">
        <f>IF(ISBLANK(VLOOKUP(A12938,Questionnaire!A:KQ,105,FALSE)),"#",VLOOKUP(A12938,Questionnaire!A:KQ,105,FALSE))</f>
        <v>#</v>
      </c>
    </row>
    <row r="12939" spans="1:2">
      <c r="A12939" t="s">
        <v>380</v>
      </c>
      <c r="B12939" t="str">
        <f>IF(ISBLANK(VLOOKUP(A12939,Questionnaire!A:KQ,105,FALSE)),"#",VLOOKUP(A12939,Questionnaire!A:KQ,105,FALSE))</f>
        <v>#</v>
      </c>
    </row>
    <row r="12940" spans="1:2">
      <c r="A12940" t="s">
        <v>381</v>
      </c>
      <c r="B12940" t="str">
        <f>IF(ISBLANK(VLOOKUP(A12940,Questionnaire!A:KQ,105,FALSE)),"#",VLOOKUP(A12940,Questionnaire!A:KQ,105,FALSE))</f>
        <v>#</v>
      </c>
    </row>
    <row r="12941" spans="1:2">
      <c r="A12941" t="s">
        <v>382</v>
      </c>
      <c r="B12941" t="str">
        <f>IF(ISBLANK(VLOOKUP(A12941,Questionnaire!A:KQ,105,FALSE)),"#",VLOOKUP(A12941,Questionnaire!A:KQ,105,FALSE))</f>
        <v>#</v>
      </c>
    </row>
    <row r="12942" spans="1:2">
      <c r="A12942" t="s">
        <v>384</v>
      </c>
      <c r="B12942" t="str">
        <f>IF(ISBLANK(VLOOKUP(A12942,Questionnaire!A:KQ,105,FALSE)),"#",VLOOKUP(A12942,Questionnaire!A:KQ,105,FALSE))</f>
        <v>#</v>
      </c>
    </row>
    <row r="12943" spans="1:2">
      <c r="A12943" t="s">
        <v>387</v>
      </c>
      <c r="B12943" t="str">
        <f>IF(ISBLANK(VLOOKUP(A12943,Questionnaire!A:KQ,105,FALSE)),"#",VLOOKUP(A12943,Questionnaire!A:KQ,105,FALSE))</f>
        <v>#</v>
      </c>
    </row>
    <row r="12944" spans="1:2">
      <c r="A12944" t="s">
        <v>391</v>
      </c>
      <c r="B12944" t="str">
        <f>IF(ISBLANK(VLOOKUP(A12944,Questionnaire!A:KQ,105,FALSE)),"#",VLOOKUP(A12944,Questionnaire!A:KQ,105,FALSE))</f>
        <v>#</v>
      </c>
    </row>
    <row r="12945" spans="1:2">
      <c r="A12945" t="s">
        <v>393</v>
      </c>
      <c r="B12945" t="str">
        <f>IF(ISBLANK(VLOOKUP(A12945,Questionnaire!A:KQ,105,FALSE)),"#",VLOOKUP(A12945,Questionnaire!A:KQ,105,FALSE))</f>
        <v>#</v>
      </c>
    </row>
    <row r="12946" spans="1:2">
      <c r="A12946" t="s">
        <v>395</v>
      </c>
      <c r="B12946" t="str">
        <f>IF(ISBLANK(VLOOKUP(A12946,Questionnaire!A:KQ,105,FALSE)),"#",VLOOKUP(A12946,Questionnaire!A:KQ,105,FALSE))</f>
        <v>#</v>
      </c>
    </row>
    <row r="12947" spans="1:2">
      <c r="A12947" t="s">
        <v>398</v>
      </c>
      <c r="B12947" t="str">
        <f>IF(ISBLANK(VLOOKUP(A12947,Questionnaire!A:KQ,105,FALSE)),"#",VLOOKUP(A12947,Questionnaire!A:KQ,105,FALSE))</f>
        <v>#</v>
      </c>
    </row>
    <row r="12948" spans="1:2">
      <c r="A12948" t="s">
        <v>402</v>
      </c>
      <c r="B12948" t="str">
        <f>IF(ISBLANK(VLOOKUP(A12948,Questionnaire!A:KQ,105,FALSE)),"#",VLOOKUP(A12948,Questionnaire!A:KQ,105,FALSE))</f>
        <v>#</v>
      </c>
    </row>
    <row r="12949" spans="1:2">
      <c r="A12949" t="s">
        <v>405</v>
      </c>
      <c r="B12949" t="str">
        <f>IF(ISBLANK(VLOOKUP(A12949,Questionnaire!A:KQ,105,FALSE)),"#",VLOOKUP(A12949,Questionnaire!A:KQ,105,FALSE))</f>
        <v>#</v>
      </c>
    </row>
    <row r="12950" spans="1:2">
      <c r="A12950" t="s">
        <v>409</v>
      </c>
      <c r="B12950" t="str">
        <f>IF(ISBLANK(VLOOKUP(A12950,Questionnaire!A:KQ,105,FALSE)),"#",VLOOKUP(A12950,Questionnaire!A:KQ,105,FALSE))</f>
        <v>#</v>
      </c>
    </row>
    <row r="12951" spans="1:2">
      <c r="A12951" t="s">
        <v>412</v>
      </c>
      <c r="B12951" t="str">
        <f>IF(ISBLANK(VLOOKUP(A12951,Questionnaire!A:KQ,105,FALSE)),"#",VLOOKUP(A12951,Questionnaire!A:KQ,105,FALSE))</f>
        <v>#</v>
      </c>
    </row>
    <row r="12952" spans="1:2">
      <c r="A12952" t="s">
        <v>415</v>
      </c>
      <c r="B12952" t="str">
        <f>IF(ISBLANK(VLOOKUP(A12952,Questionnaire!A:KQ,105,FALSE)),"#",VLOOKUP(A12952,Questionnaire!A:KQ,105,FALSE))</f>
        <v>#</v>
      </c>
    </row>
    <row r="12953" spans="1:2">
      <c r="A12953" t="s">
        <v>418</v>
      </c>
      <c r="B12953" t="str">
        <f>IF(ISBLANK(VLOOKUP(A12953,Questionnaire!A:KQ,105,FALSE)),"#",VLOOKUP(A12953,Questionnaire!A:KQ,105,FALSE))</f>
        <v>#</v>
      </c>
    </row>
    <row r="12954" spans="1:2">
      <c r="A12954" t="s">
        <v>421</v>
      </c>
      <c r="B12954" t="str">
        <f>IF(ISBLANK(VLOOKUP(A12954,Questionnaire!A:KQ,105,FALSE)),"#",VLOOKUP(A12954,Questionnaire!A:KQ,105,FALSE))</f>
        <v>#</v>
      </c>
    </row>
    <row r="12955" spans="1:2">
      <c r="A12955" t="s">
        <v>424</v>
      </c>
      <c r="B12955" t="str">
        <f>IF(ISBLANK(VLOOKUP(A12955,Questionnaire!A:KQ,105,FALSE)),"#",VLOOKUP(A12955,Questionnaire!A:KQ,105,FALSE))</f>
        <v>#</v>
      </c>
    </row>
    <row r="12956" spans="1:2">
      <c r="A12956" t="s">
        <v>429</v>
      </c>
      <c r="B12956" t="str">
        <f>IF(ISBLANK(VLOOKUP(A12956,Questionnaire!A:KQ,105,FALSE)),"#",VLOOKUP(A12956,Questionnaire!A:KQ,105,FALSE))</f>
        <v>#</v>
      </c>
    </row>
    <row r="12957" spans="1:2">
      <c r="A12957" t="s">
        <v>432</v>
      </c>
      <c r="B12957" t="str">
        <f>IF(ISBLANK(VLOOKUP(A12957,Questionnaire!A:KQ,105,FALSE)),"#",VLOOKUP(A12957,Questionnaire!A:KQ,105,FALSE))</f>
        <v>#</v>
      </c>
    </row>
    <row r="12958" spans="1:2">
      <c r="A12958" t="s">
        <v>435</v>
      </c>
      <c r="B12958" t="str">
        <f>IF(ISBLANK(VLOOKUP(A12958,Questionnaire!A:KQ,105,FALSE)),"#",VLOOKUP(A12958,Questionnaire!A:KQ,105,FALSE))</f>
        <v>#</v>
      </c>
    </row>
    <row r="12959" spans="1:2">
      <c r="A12959" t="s">
        <v>437</v>
      </c>
      <c r="B12959" t="str">
        <f>IF(ISBLANK(VLOOKUP(A12959,Questionnaire!A:KQ,105,FALSE)),"#",VLOOKUP(A12959,Questionnaire!A:KQ,105,FALSE))</f>
        <v>#</v>
      </c>
    </row>
    <row r="12960" spans="1:2">
      <c r="A12960" t="s">
        <v>439</v>
      </c>
      <c r="B12960" t="str">
        <f>IF(ISBLANK(VLOOKUP(A12960,Questionnaire!A:KQ,105,FALSE)),"#",VLOOKUP(A12960,Questionnaire!A:KQ,105,FALSE))</f>
        <v>#</v>
      </c>
    </row>
    <row r="12961" spans="1:3">
      <c r="A12961" t="s">
        <v>442</v>
      </c>
      <c r="B12961" t="str">
        <f>IF(ISBLANK(VLOOKUP(A12961,Questionnaire!A:KQ,105,FALSE)),"#",VLOOKUP(A12961,Questionnaire!A:KQ,105,FALSE))</f>
        <v>#</v>
      </c>
    </row>
    <row r="12962" spans="1:3">
      <c r="A12962" t="s">
        <v>445</v>
      </c>
      <c r="B12962" t="str">
        <f>IF(ISBLANK(VLOOKUP(A12962,Questionnaire!A:KQ,105,FALSE)),"#",VLOOKUP(A12962,Questionnaire!A:KQ,105,FALSE))</f>
        <v>#</v>
      </c>
    </row>
    <row r="12963" spans="1:3">
      <c r="A12963" t="s">
        <v>448</v>
      </c>
      <c r="B12963" t="str">
        <f>IF(ISBLANK(VLOOKUP(A12963,Questionnaire!A:KQ,105,FALSE)),"#",VLOOKUP(A12963,Questionnaire!A:KQ,105,FALSE))</f>
        <v>#</v>
      </c>
    </row>
    <row r="12964" spans="1:3">
      <c r="A12964" t="s">
        <v>452</v>
      </c>
      <c r="B12964" t="str">
        <f>IF(ISBLANK(VLOOKUP(A12964,Questionnaire!A:KQ,105,FALSE)),"#",VLOOKUP(A12964,Questionnaire!A:KQ,105,FALSE))</f>
        <v>#</v>
      </c>
    </row>
    <row r="12965" spans="1:3">
      <c r="A12965" t="s">
        <v>455</v>
      </c>
      <c r="B12965" t="str">
        <f>IF(ISBLANK(VLOOKUP(A12965,Questionnaire!A:KQ,105,FALSE)),"#",VLOOKUP(A12965,Questionnaire!A:KQ,105,FALSE))</f>
        <v>#</v>
      </c>
    </row>
    <row r="12966" spans="1:3">
      <c r="A12966" t="s">
        <v>458</v>
      </c>
      <c r="B12966" t="str">
        <f>IF(ISBLANK(VLOOKUP(A12966,Questionnaire!A:KQ,105,FALSE)),"#",VLOOKUP(A12966,Questionnaire!A:KQ,105,FALSE))</f>
        <v>#</v>
      </c>
    </row>
    <row r="12967" spans="1:3">
      <c r="A12967" t="s">
        <v>461</v>
      </c>
      <c r="B12967" t="str">
        <f>IF(ISBLANK(VLOOKUP(A12967,Questionnaire!A:KQ,105,FALSE)),"#",VLOOKUP(A12967,Questionnaire!A:KQ,105,FALSE))</f>
        <v>#</v>
      </c>
    </row>
    <row r="12968" spans="1:3">
      <c r="A12968" t="s">
        <v>465</v>
      </c>
      <c r="B12968" t="str">
        <f>IF(ISBLANK(VLOOKUP(A12968,Questionnaire!A:KQ,105,FALSE)),"#",VLOOKUP(A12968,Questionnaire!A:KQ,105,FALSE))</f>
        <v>#</v>
      </c>
    </row>
    <row r="12969" spans="1:3">
      <c r="A12969" t="s">
        <v>467</v>
      </c>
      <c r="B12969" t="str">
        <f>IF(ISBLANK(VLOOKUP(A12969,Questionnaire!A:KQ,105,FALSE)),"#",VLOOKUP(A12969,Questionnaire!A:KQ,105,FALSE))</f>
        <v>#</v>
      </c>
    </row>
    <row r="12970" spans="1:3">
      <c r="A12970" t="s">
        <v>469</v>
      </c>
      <c r="B12970" t="str">
        <f>IF(ISBLANK(VLOOKUP(A12970,Questionnaire!A:KQ,105,FALSE)),"#",VLOOKUP(A12970,Questionnaire!A:KQ,105,FALSE))</f>
        <v>#</v>
      </c>
    </row>
    <row r="12971" spans="1:3">
      <c r="A12971" t="s">
        <v>471</v>
      </c>
      <c r="B12971" t="str">
        <f>IF(ISBLANK(VLOOKUP(A12971,Questionnaire!A:KQ,105,FALSE)),"#",VLOOKUP(A12971,Questionnaire!A:KQ,105,FALSE))</f>
        <v>#</v>
      </c>
    </row>
    <row r="12972" spans="1:3">
      <c r="A12972" t="s">
        <v>473</v>
      </c>
      <c r="B12972" t="str">
        <f>IF(ISBLANK(VLOOKUP(A12972,Questionnaire!A:KQ,105,FALSE)),"#",VLOOKUP(A12972,Questionnaire!A:KQ,105,FALSE))</f>
        <v>#</v>
      </c>
    </row>
    <row r="12973" spans="1:3">
      <c r="A12973" t="s">
        <v>475</v>
      </c>
      <c r="B12973" t="str">
        <f>IF(ISBLANK(VLOOKUP(A12973,Questionnaire!A:KQ,105,FALSE)),"#",VLOOKUP(A12973,Questionnaire!A:KQ,105,FALSE))</f>
        <v>#</v>
      </c>
    </row>
    <row r="12974" spans="1:3">
      <c r="A12974" t="s">
        <v>185</v>
      </c>
      <c r="B12974" t="str">
        <f>IF(ISBLANK(VLOOKUP(A12974,Questionnaire!A:KQ,106,FALSE)),"#",VLOOKUP(A12974,Questionnaire!A:KQ,106,FALSE))</f>
        <v>#</v>
      </c>
      <c r="C12974">
        <v>103</v>
      </c>
    </row>
    <row r="12975" spans="1:3">
      <c r="A12975" t="s">
        <v>187</v>
      </c>
      <c r="B12975" t="str">
        <f>IF(ISNA(VLOOKUP(VLOOKUP(A12975,Questionnaire!A:KQ,106,FALSE),'CORA Encoding'!D:E,2,FALSE)),"#",VLOOKUP(VLOOKUP(A12975,Questionnaire!A:KQ,106,FALSE),'CORA Encoding'!D:E,2,FALSE))</f>
        <v>#</v>
      </c>
    </row>
    <row r="12976" spans="1:3">
      <c r="A12976" t="s">
        <v>189</v>
      </c>
      <c r="B12976" t="str">
        <f>IF(ISNA(VLOOKUP(VLOOKUP(A12976,Questionnaire!A:KQ,106,FALSE),'CORA Encoding'!G:H,2,FALSE)),"#",VLOOKUP(VLOOKUP(A12976,Questionnaire!A:KQ,106,FALSE),'CORA Encoding'!G:H,2,FALSE))</f>
        <v>#</v>
      </c>
    </row>
    <row r="12977" spans="1:2">
      <c r="A12977" t="s">
        <v>191</v>
      </c>
      <c r="B12977" t="str">
        <f>IF(ISNA(VLOOKUP(VLOOKUP(A12977,Questionnaire!A:KQ,106,FALSE),'Country List'!E:F,2,FALSE)),"#",VLOOKUP(VLOOKUP(A12977,Questionnaire!A:KQ,106,FALSE),'Country List'!E:F,2,FALSE))</f>
        <v>#</v>
      </c>
    </row>
    <row r="12978" spans="1:2">
      <c r="A12978" t="s">
        <v>193</v>
      </c>
      <c r="B12978" t="str">
        <f>IF(ISNA(VLOOKUP(VLOOKUP(A12978,Questionnaire!A:KQ,106,FALSE),'Industry List'!B:C,2,FALSE)),"#",VLOOKUP(VLOOKUP(A12978,Questionnaire!A:KQ,106,FALSE),'Industry List'!B:C,2,FALSE))</f>
        <v>#</v>
      </c>
    </row>
    <row r="12979" spans="1:2">
      <c r="A12979" t="s">
        <v>197</v>
      </c>
      <c r="B12979" t="str">
        <f>IF(ISBLANK(VLOOKUP(A12979,Questionnaire!A:KQ,106,FALSE)),"#",VLOOKUP(A12979,Questionnaire!A:KQ,106,FALSE))</f>
        <v>#</v>
      </c>
    </row>
    <row r="12980" spans="1:2">
      <c r="A12980" t="s">
        <v>201</v>
      </c>
      <c r="B12980" t="str">
        <f>IF(ISBLANK(VLOOKUP(A12980,Questionnaire!A:KQ,106,FALSE)),"#",VLOOKUP(A12980,Questionnaire!A:KQ,106,FALSE))</f>
        <v>#</v>
      </c>
    </row>
    <row r="12981" spans="1:2">
      <c r="A12981" t="s">
        <v>203</v>
      </c>
      <c r="B12981" t="str">
        <f>IF(ISNA(VLOOKUP(VLOOKUP(A12981,Questionnaire!A:KQ,106,FALSE),'CORA Encoding'!J:K,2,FALSE)),"#",VLOOKUP(VLOOKUP(A12981,Questionnaire!A:KQ,106,FALSE),'CORA Encoding'!J:K,2,FALSE))</f>
        <v>#</v>
      </c>
    </row>
    <row r="12982" spans="1:2">
      <c r="A12982" t="s">
        <v>208</v>
      </c>
      <c r="B12982" t="str">
        <f>IF(ISBLANK(VLOOKUP(A12982,Questionnaire!A:KQ,106,FALSE)),"#",VLOOKUP(A12982,Questionnaire!A:KQ,106,FALSE))</f>
        <v>#</v>
      </c>
    </row>
    <row r="12983" spans="1:2">
      <c r="A12983" t="s">
        <v>213</v>
      </c>
      <c r="B12983" t="str">
        <f>IF(ISBLANK(VLOOKUP(A12983,Questionnaire!A:KQ,106,FALSE)),"#",VLOOKUP(A12983,Questionnaire!A:KQ,106,FALSE))</f>
        <v>#</v>
      </c>
    </row>
    <row r="12984" spans="1:2">
      <c r="A12984" t="s">
        <v>215</v>
      </c>
      <c r="B12984" t="str">
        <f>IF(ISBLANK(VLOOKUP(A12984,Questionnaire!A:KQ,106,FALSE)),"#",VLOOKUP(A12984,Questionnaire!A:KQ,106,FALSE))</f>
        <v>#</v>
      </c>
    </row>
    <row r="12985" spans="1:2">
      <c r="A12985" t="s">
        <v>217</v>
      </c>
      <c r="B12985" t="str">
        <f>IF(ISBLANK(VLOOKUP(A12985,Questionnaire!A:KQ,106,FALSE)),"#",VLOOKUP(A12985,Questionnaire!A:KQ,106,FALSE))</f>
        <v>#</v>
      </c>
    </row>
    <row r="12986" spans="1:2">
      <c r="A12986" t="s">
        <v>219</v>
      </c>
      <c r="B12986" t="str">
        <f>IF(ISBLANK(VLOOKUP(A12986,Questionnaire!A:KQ,106,FALSE)),"#",VLOOKUP(A12986,Questionnaire!A:KQ,106,FALSE))</f>
        <v>#</v>
      </c>
    </row>
    <row r="12987" spans="1:2">
      <c r="A12987" t="s">
        <v>221</v>
      </c>
      <c r="B12987" t="str">
        <f>IF(ISBLANK(VLOOKUP(A12987,Questionnaire!A:KQ,106,FALSE)),"#",VLOOKUP(A12987,Questionnaire!A:KQ,106,FALSE))</f>
        <v>#</v>
      </c>
    </row>
    <row r="12988" spans="1:2">
      <c r="A12988" t="s">
        <v>223</v>
      </c>
      <c r="B12988" t="str">
        <f>IF(ISBLANK(VLOOKUP(A12988,Questionnaire!A:KQ,106,FALSE)),"#",VLOOKUP(A12988,Questionnaire!A:KQ,106,FALSE))</f>
        <v>#</v>
      </c>
    </row>
    <row r="12989" spans="1:2">
      <c r="A12989" t="s">
        <v>225</v>
      </c>
      <c r="B12989" t="str">
        <f>IF(ISBLANK(VLOOKUP(A12989,Questionnaire!A:KQ,106,FALSE)),"#",VLOOKUP(A12989,Questionnaire!A:KQ,106,FALSE))</f>
        <v>#</v>
      </c>
    </row>
    <row r="12990" spans="1:2">
      <c r="A12990" t="s">
        <v>227</v>
      </c>
      <c r="B12990" t="str">
        <f>IF(ISBLANK(VLOOKUP(A12990,Questionnaire!A:KQ,106,FALSE)),"#",VLOOKUP(A12990,Questionnaire!A:KQ,106,FALSE))</f>
        <v>#</v>
      </c>
    </row>
    <row r="12991" spans="1:2">
      <c r="A12991" t="s">
        <v>229</v>
      </c>
      <c r="B12991" t="str">
        <f>IF(ISBLANK(VLOOKUP(A12991,Questionnaire!A:KQ,106,FALSE)),"#",VLOOKUP(A12991,Questionnaire!A:KQ,106,FALSE))</f>
        <v>#</v>
      </c>
    </row>
    <row r="12992" spans="1:2">
      <c r="A12992" t="s">
        <v>231</v>
      </c>
      <c r="B12992" t="str">
        <f>IF(ISBLANK(VLOOKUP(A12992,Questionnaire!A:KQ,106,FALSE)),"#",VLOOKUP(A12992,Questionnaire!A:KQ,106,FALSE))</f>
        <v>#</v>
      </c>
    </row>
    <row r="12993" spans="1:2">
      <c r="A12993" t="s">
        <v>233</v>
      </c>
      <c r="B12993" t="str">
        <f>IF(ISBLANK(VLOOKUP(A12993,Questionnaire!A:KQ,106,FALSE)),"#",VLOOKUP(A12993,Questionnaire!A:KQ,106,FALSE))</f>
        <v>#</v>
      </c>
    </row>
    <row r="12994" spans="1:2">
      <c r="A12994" t="s">
        <v>235</v>
      </c>
      <c r="B12994" t="str">
        <f>IF(ISBLANK(VLOOKUP(A12994,Questionnaire!A:KQ,106,FALSE)),"#",VLOOKUP(A12994,Questionnaire!A:KQ,106,FALSE))</f>
        <v>#</v>
      </c>
    </row>
    <row r="12995" spans="1:2">
      <c r="A12995" t="s">
        <v>237</v>
      </c>
      <c r="B12995" t="str">
        <f>IF(ISBLANK(VLOOKUP(A12995,Questionnaire!A:KQ,106,FALSE)),"#",VLOOKUP(A12995,Questionnaire!A:KQ,106,FALSE))</f>
        <v>#</v>
      </c>
    </row>
    <row r="12996" spans="1:2">
      <c r="A12996" t="s">
        <v>239</v>
      </c>
      <c r="B12996" t="str">
        <f>IF(ISBLANK(VLOOKUP(A12996,Questionnaire!A:KQ,106,FALSE)),"#",VLOOKUP(A12996,Questionnaire!A:KQ,106,FALSE))</f>
        <v>#</v>
      </c>
    </row>
    <row r="12997" spans="1:2">
      <c r="A12997" t="s">
        <v>242</v>
      </c>
      <c r="B12997" t="str">
        <f>IF(ISBLANK(VLOOKUP(A12997,Questionnaire!A:KQ,106,FALSE)),"#",VLOOKUP(A12997,Questionnaire!A:KQ,106,FALSE))</f>
        <v>#</v>
      </c>
    </row>
    <row r="12998" spans="1:2">
      <c r="A12998" t="s">
        <v>245</v>
      </c>
      <c r="B12998" t="str">
        <f>IF(ISBLANK(VLOOKUP(A12998,Questionnaire!A:KQ,106,FALSE)),"#",VLOOKUP(A12998,Questionnaire!A:KQ,106,FALSE))</f>
        <v>#</v>
      </c>
    </row>
    <row r="12999" spans="1:2">
      <c r="A12999" t="s">
        <v>247</v>
      </c>
      <c r="B12999" t="str">
        <f>IF(ISBLANK(VLOOKUP(A12999,Questionnaire!A:KQ,106,FALSE)),"#",VLOOKUP(A12999,Questionnaire!A:KQ,106,FALSE))</f>
        <v>#</v>
      </c>
    </row>
    <row r="13000" spans="1:2">
      <c r="A13000" t="s">
        <v>249</v>
      </c>
      <c r="B13000" t="str">
        <f>IF(ISBLANK(VLOOKUP(A13000,Questionnaire!A:KQ,106,FALSE)),"#",VLOOKUP(A13000,Questionnaire!A:KQ,106,FALSE))</f>
        <v>#</v>
      </c>
    </row>
    <row r="13001" spans="1:2">
      <c r="A13001" t="s">
        <v>250</v>
      </c>
      <c r="B13001" t="str">
        <f>IF(ISBLANK(VLOOKUP(A13001,Questionnaire!A:KQ,106,FALSE)),"#",VLOOKUP(A13001,Questionnaire!A:KQ,106,FALSE))</f>
        <v>#</v>
      </c>
    </row>
    <row r="13002" spans="1:2">
      <c r="A13002" t="s">
        <v>252</v>
      </c>
      <c r="B13002" t="str">
        <f>IF(ISBLANK(VLOOKUP(A13002,Questionnaire!A:KQ,106,FALSE)),"#",VLOOKUP(A13002,Questionnaire!A:KQ,106,FALSE))</f>
        <v>#</v>
      </c>
    </row>
    <row r="13003" spans="1:2">
      <c r="A13003" t="s">
        <v>255</v>
      </c>
      <c r="B13003" t="str">
        <f>IF(ISBLANK(VLOOKUP(A13003,Questionnaire!A:KQ,106,FALSE)),"#",VLOOKUP(A13003,Questionnaire!A:KQ,106,FALSE))</f>
        <v>#</v>
      </c>
    </row>
    <row r="13004" spans="1:2">
      <c r="A13004" t="s">
        <v>258</v>
      </c>
      <c r="B13004" t="str">
        <f>IF(ISNA(VLOOKUP(VLOOKUP(A13004,Questionnaire!A:KQ,106,FALSE),'CORA Encoding'!M:N,2,FALSE)),"#",VLOOKUP(VLOOKUP(A13004,Questionnaire!A:KQ,106,FALSE),'CORA Encoding'!M:N,2,FALSE))</f>
        <v>#</v>
      </c>
    </row>
    <row r="13005" spans="1:2">
      <c r="A13005" t="s">
        <v>261</v>
      </c>
      <c r="B13005" t="str">
        <f>IF(ISBLANK(VLOOKUP(A13005,Questionnaire!A:KQ,106,FALSE)),"#",VLOOKUP(A13005,Questionnaire!A:KQ,106,FALSE))</f>
        <v>#</v>
      </c>
    </row>
    <row r="13006" spans="1:2">
      <c r="A13006" t="s">
        <v>263</v>
      </c>
      <c r="B13006" t="str">
        <f>IF(ISBLANK(VLOOKUP(A13006,Questionnaire!A:KQ,106,FALSE)),"#",VLOOKUP(A13006,Questionnaire!A:KQ,106,FALSE))</f>
        <v>#</v>
      </c>
    </row>
    <row r="13007" spans="1:2">
      <c r="A13007" t="s">
        <v>265</v>
      </c>
      <c r="B13007" t="str">
        <f>IF(ISBLANK(VLOOKUP(A13007,Questionnaire!A:KQ,106,FALSE)),"#",VLOOKUP(A13007,Questionnaire!A:KQ,106,FALSE))</f>
        <v>#</v>
      </c>
    </row>
    <row r="13008" spans="1:2">
      <c r="A13008" t="s">
        <v>267</v>
      </c>
      <c r="B13008" t="str">
        <f>IF(ISBLANK(VLOOKUP(A13008,Questionnaire!A:KQ,106,FALSE)),"#",VLOOKUP(A13008,Questionnaire!A:KQ,106,FALSE))</f>
        <v>#</v>
      </c>
    </row>
    <row r="13009" spans="1:2">
      <c r="A13009" t="s">
        <v>269</v>
      </c>
      <c r="B13009" t="str">
        <f>IF(ISBLANK(VLOOKUP(A13009,Questionnaire!A:KQ,106,FALSE)),"#",VLOOKUP(A13009,Questionnaire!A:KQ,106,FALSE))</f>
        <v>#</v>
      </c>
    </row>
    <row r="13010" spans="1:2">
      <c r="A13010" t="s">
        <v>274</v>
      </c>
      <c r="B13010" t="str">
        <f>IF(ISBLANK(VLOOKUP(A13010,Questionnaire!A:KQ,106,FALSE)),"#",VLOOKUP(A13010,Questionnaire!A:KQ,106,FALSE))</f>
        <v>#</v>
      </c>
    </row>
    <row r="13011" spans="1:2">
      <c r="A13011" t="s">
        <v>276</v>
      </c>
      <c r="B13011" t="str">
        <f>IF(ISBLANK(VLOOKUP(A13011,Questionnaire!A:KQ,106,FALSE)),"#",VLOOKUP(A13011,Questionnaire!A:KQ,106,FALSE))</f>
        <v>#</v>
      </c>
    </row>
    <row r="13012" spans="1:2">
      <c r="A13012" t="s">
        <v>278</v>
      </c>
      <c r="B13012" t="str">
        <f>IF(ISBLANK(VLOOKUP(A13012,Questionnaire!A:KQ,106,FALSE)),"#",VLOOKUP(A13012,Questionnaire!A:KQ,106,FALSE))</f>
        <v>#</v>
      </c>
    </row>
    <row r="13013" spans="1:2">
      <c r="A13013" t="s">
        <v>280</v>
      </c>
      <c r="B13013" t="str">
        <f>IF(ISBLANK(VLOOKUP(A13013,Questionnaire!A:KQ,106,FALSE)),"#",VLOOKUP(A13013,Questionnaire!A:KQ,106,FALSE))</f>
        <v>#</v>
      </c>
    </row>
    <row r="13014" spans="1:2">
      <c r="A13014" t="s">
        <v>282</v>
      </c>
      <c r="B13014" t="str">
        <f>IF(ISBLANK(VLOOKUP(A13014,Questionnaire!A:KQ,106,FALSE)),"#",VLOOKUP(A13014,Questionnaire!A:KQ,106,FALSE))</f>
        <v>#</v>
      </c>
    </row>
    <row r="13015" spans="1:2">
      <c r="A13015" t="s">
        <v>286</v>
      </c>
      <c r="B13015" t="str">
        <f>IF(ISBLANK(VLOOKUP(A13015,Questionnaire!A:KQ,106,FALSE)),"#",VLOOKUP(A13015,Questionnaire!A:KQ,106,FALSE))</f>
        <v>#</v>
      </c>
    </row>
    <row r="13016" spans="1:2">
      <c r="A13016" t="s">
        <v>288</v>
      </c>
      <c r="B13016" t="str">
        <f>IF(ISBLANK(VLOOKUP(A13016,Questionnaire!A:KQ,106,FALSE)),"#",VLOOKUP(A13016,Questionnaire!A:KQ,106,FALSE))</f>
        <v>#</v>
      </c>
    </row>
    <row r="13017" spans="1:2">
      <c r="A13017" t="s">
        <v>290</v>
      </c>
      <c r="B13017" t="str">
        <f>IF(ISBLANK(VLOOKUP(A13017,Questionnaire!A:KQ,106,FALSE)),"#",VLOOKUP(A13017,Questionnaire!A:KQ,106,FALSE))</f>
        <v>#</v>
      </c>
    </row>
    <row r="13018" spans="1:2">
      <c r="A13018" t="s">
        <v>292</v>
      </c>
      <c r="B13018" t="str">
        <f>IF(ISBLANK(VLOOKUP(A13018,Questionnaire!A:KQ,106,FALSE)),"#",VLOOKUP(A13018,Questionnaire!A:KQ,106,FALSE))</f>
        <v>#</v>
      </c>
    </row>
    <row r="13019" spans="1:2">
      <c r="A13019" t="s">
        <v>294</v>
      </c>
      <c r="B13019" t="str">
        <f>IF(ISBLANK(VLOOKUP(A13019,Questionnaire!A:KQ,106,FALSE)),"#",VLOOKUP(A13019,Questionnaire!A:KQ,106,FALSE))</f>
        <v>#</v>
      </c>
    </row>
    <row r="13020" spans="1:2">
      <c r="A13020" t="s">
        <v>296</v>
      </c>
      <c r="B13020" t="str">
        <f>IF(ISBLANK(VLOOKUP(A13020,Questionnaire!A:KQ,106,FALSE)),"#",VLOOKUP(A13020,Questionnaire!A:KQ,106,FALSE))</f>
        <v>#</v>
      </c>
    </row>
    <row r="13021" spans="1:2">
      <c r="A13021" t="s">
        <v>301</v>
      </c>
      <c r="B13021" t="str">
        <f>IF(ISBLANK(VLOOKUP(A13021,Questionnaire!A:KQ,106,FALSE)),"#",VLOOKUP(A13021,Questionnaire!A:KQ,106,FALSE))</f>
        <v>#</v>
      </c>
    </row>
    <row r="13022" spans="1:2">
      <c r="A13022" t="s">
        <v>303</v>
      </c>
      <c r="B13022" t="str">
        <f>IF(ISBLANK(VLOOKUP(A13022,Questionnaire!A:KQ,106,FALSE)),"#",VLOOKUP(A13022,Questionnaire!A:KQ,106,FALSE))</f>
        <v>#</v>
      </c>
    </row>
    <row r="13023" spans="1:2">
      <c r="A13023" t="s">
        <v>305</v>
      </c>
      <c r="B13023" t="str">
        <f>IF(ISBLANK(VLOOKUP(A13023,Questionnaire!A:KQ,106,FALSE)),"#",VLOOKUP(A13023,Questionnaire!A:KQ,106,FALSE))</f>
        <v>#</v>
      </c>
    </row>
    <row r="13024" spans="1:2">
      <c r="A13024" t="s">
        <v>307</v>
      </c>
      <c r="B13024" t="str">
        <f>IF(ISBLANK(VLOOKUP(A13024,Questionnaire!A:KQ,106,FALSE)),"#",VLOOKUP(A13024,Questionnaire!A:KQ,106,FALSE))</f>
        <v>#</v>
      </c>
    </row>
    <row r="13025" spans="1:2">
      <c r="A13025" t="s">
        <v>311</v>
      </c>
      <c r="B13025" t="str">
        <f>IF(ISBLANK(VLOOKUP(A13025,Questionnaire!A:KQ,106,FALSE)),"#",VLOOKUP(A13025,Questionnaire!A:KQ,106,FALSE))</f>
        <v>#</v>
      </c>
    </row>
    <row r="13026" spans="1:2">
      <c r="A13026" t="s">
        <v>313</v>
      </c>
      <c r="B13026" t="str">
        <f>IF(ISBLANK(VLOOKUP(A13026,Questionnaire!A:KQ,106,FALSE)),"#",VLOOKUP(A13026,Questionnaire!A:KQ,106,FALSE))</f>
        <v>#</v>
      </c>
    </row>
    <row r="13027" spans="1:2">
      <c r="A13027" t="s">
        <v>314</v>
      </c>
      <c r="B13027" t="str">
        <f>IF(ISBLANK(VLOOKUP(A13027,Questionnaire!A:KQ,106,FALSE)),"#",VLOOKUP(A13027,Questionnaire!A:KQ,106,FALSE))</f>
        <v>#</v>
      </c>
    </row>
    <row r="13028" spans="1:2">
      <c r="A13028" t="s">
        <v>315</v>
      </c>
      <c r="B13028" t="str">
        <f>IF(ISBLANK(VLOOKUP(A13028,Questionnaire!A:KQ,106,FALSE)),"#",VLOOKUP(A13028,Questionnaire!A:KQ,106,FALSE))</f>
        <v>#</v>
      </c>
    </row>
    <row r="13029" spans="1:2">
      <c r="A13029" t="s">
        <v>317</v>
      </c>
      <c r="B13029" t="str">
        <f>IF(ISBLANK(VLOOKUP(A13029,Questionnaire!A:KQ,106,FALSE)),"#",VLOOKUP(A13029,Questionnaire!A:KQ,106,FALSE))</f>
        <v>#</v>
      </c>
    </row>
    <row r="13030" spans="1:2">
      <c r="A13030" t="s">
        <v>319</v>
      </c>
      <c r="B13030" t="str">
        <f>IF(ISBLANK(VLOOKUP(A13030,Questionnaire!A:KQ,106,FALSE)),"#",VLOOKUP(A13030,Questionnaire!A:KQ,106,FALSE))</f>
        <v>#</v>
      </c>
    </row>
    <row r="13031" spans="1:2">
      <c r="A13031" t="s">
        <v>322</v>
      </c>
      <c r="B13031" t="str">
        <f>IF(ISBLANK(VLOOKUP(A13031,Questionnaire!A:KQ,106,FALSE)),"#",VLOOKUP(A13031,Questionnaire!A:KQ,106,FALSE))</f>
        <v>#</v>
      </c>
    </row>
    <row r="13032" spans="1:2">
      <c r="A13032" t="s">
        <v>326</v>
      </c>
      <c r="B13032" t="str">
        <f>IF(ISBLANK(VLOOKUP(A13032,Questionnaire!A:KQ,106,FALSE)),"#",VLOOKUP(A13032,Questionnaire!A:KQ,106,FALSE))</f>
        <v>#</v>
      </c>
    </row>
    <row r="13033" spans="1:2">
      <c r="A13033" t="s">
        <v>328</v>
      </c>
      <c r="B13033" t="str">
        <f>IF(ISBLANK(VLOOKUP(A13033,Questionnaire!A:KQ,106,FALSE)),"#",VLOOKUP(A13033,Questionnaire!A:KQ,106,FALSE))</f>
        <v>#</v>
      </c>
    </row>
    <row r="13034" spans="1:2">
      <c r="A13034" t="s">
        <v>332</v>
      </c>
      <c r="B13034" t="str">
        <f>IF(ISBLANK(VLOOKUP(A13034,Questionnaire!A:KQ,106,FALSE)),"#",VLOOKUP(A13034,Questionnaire!A:KQ,106,FALSE))</f>
        <v>#</v>
      </c>
    </row>
    <row r="13035" spans="1:2">
      <c r="A13035" t="s">
        <v>333</v>
      </c>
      <c r="B13035" t="str">
        <f>IF(ISBLANK(VLOOKUP(A13035,Questionnaire!A:KQ,106,FALSE)),"#",VLOOKUP(A13035,Questionnaire!A:KQ,106,FALSE))</f>
        <v>#</v>
      </c>
    </row>
    <row r="13036" spans="1:2">
      <c r="A13036" t="s">
        <v>334</v>
      </c>
      <c r="B13036" t="str">
        <f>IF(ISBLANK(VLOOKUP(A13036,Questionnaire!A:KQ,106,FALSE)),"#",VLOOKUP(A13036,Questionnaire!A:KQ,106,FALSE))</f>
        <v>#</v>
      </c>
    </row>
    <row r="13037" spans="1:2">
      <c r="A13037" t="s">
        <v>335</v>
      </c>
      <c r="B13037" t="str">
        <f>IF(ISBLANK(VLOOKUP(A13037,Questionnaire!A:KQ,106,FALSE)),"#",VLOOKUP(A13037,Questionnaire!A:KQ,106,FALSE))</f>
        <v>#</v>
      </c>
    </row>
    <row r="13038" spans="1:2">
      <c r="A13038" t="s">
        <v>336</v>
      </c>
      <c r="B13038" t="str">
        <f>IF(ISBLANK(VLOOKUP(A13038,Questionnaire!A:KQ,106,FALSE)),"#",VLOOKUP(A13038,Questionnaire!A:KQ,106,FALSE))</f>
        <v>#</v>
      </c>
    </row>
    <row r="13039" spans="1:2">
      <c r="A13039" t="s">
        <v>337</v>
      </c>
      <c r="B13039" t="str">
        <f>IF(ISBLANK(VLOOKUP(A13039,Questionnaire!A:KQ,106,FALSE)),"#",VLOOKUP(A13039,Questionnaire!A:KQ,106,FALSE))</f>
        <v>#</v>
      </c>
    </row>
    <row r="13040" spans="1:2">
      <c r="A13040" t="s">
        <v>338</v>
      </c>
      <c r="B13040" t="str">
        <f>IF(ISBLANK(VLOOKUP(A13040,Questionnaire!A:KQ,106,FALSE)),"#",VLOOKUP(A13040,Questionnaire!A:KQ,106,FALSE))</f>
        <v>#</v>
      </c>
    </row>
    <row r="13041" spans="1:2">
      <c r="A13041" t="s">
        <v>339</v>
      </c>
      <c r="B13041" t="str">
        <f>IF(ISBLANK(VLOOKUP(A13041,Questionnaire!A:KQ,106,FALSE)),"#",VLOOKUP(A13041,Questionnaire!A:KQ,106,FALSE))</f>
        <v>#</v>
      </c>
    </row>
    <row r="13042" spans="1:2">
      <c r="A13042" t="s">
        <v>340</v>
      </c>
      <c r="B13042" t="str">
        <f>IF(ISBLANK(VLOOKUP(A13042,Questionnaire!A:KQ,106,FALSE)),"#",VLOOKUP(A13042,Questionnaire!A:KQ,106,FALSE))</f>
        <v>#</v>
      </c>
    </row>
    <row r="13043" spans="1:2">
      <c r="A13043" t="s">
        <v>341</v>
      </c>
      <c r="B13043" t="str">
        <f>IF(ISBLANK(VLOOKUP(A13043,Questionnaire!A:KQ,106,FALSE)),"#",VLOOKUP(A13043,Questionnaire!A:KQ,106,FALSE))</f>
        <v>#</v>
      </c>
    </row>
    <row r="13044" spans="1:2">
      <c r="A13044" t="s">
        <v>342</v>
      </c>
      <c r="B13044" t="str">
        <f>IF(ISBLANK(VLOOKUP(A13044,Questionnaire!A:KQ,106,FALSE)),"#",VLOOKUP(A13044,Questionnaire!A:KQ,106,FALSE))</f>
        <v>#</v>
      </c>
    </row>
    <row r="13045" spans="1:2">
      <c r="A13045" t="s">
        <v>343</v>
      </c>
      <c r="B13045" t="str">
        <f>IF(ISBLANK(VLOOKUP(A13045,Questionnaire!A:KQ,106,FALSE)),"#",VLOOKUP(A13045,Questionnaire!A:KQ,106,FALSE))</f>
        <v>#</v>
      </c>
    </row>
    <row r="13046" spans="1:2">
      <c r="A13046" t="s">
        <v>344</v>
      </c>
      <c r="B13046" t="str">
        <f>IF(ISBLANK(VLOOKUP(A13046,Questionnaire!A:KQ,106,FALSE)),"#",VLOOKUP(A13046,Questionnaire!A:KQ,106,FALSE))</f>
        <v>#</v>
      </c>
    </row>
    <row r="13047" spans="1:2">
      <c r="A13047" t="s">
        <v>345</v>
      </c>
      <c r="B13047" t="str">
        <f>IF(ISBLANK(VLOOKUP(A13047,Questionnaire!A:KQ,106,FALSE)),"#",VLOOKUP(A13047,Questionnaire!A:KQ,106,FALSE))</f>
        <v>#</v>
      </c>
    </row>
    <row r="13048" spans="1:2">
      <c r="A13048" t="s">
        <v>348</v>
      </c>
      <c r="B13048" t="str">
        <f>IF(ISBLANK(VLOOKUP(A13048,Questionnaire!A:KQ,106,FALSE)),"#",VLOOKUP(A13048,Questionnaire!A:KQ,106,FALSE))</f>
        <v>#</v>
      </c>
    </row>
    <row r="13049" spans="1:2">
      <c r="A13049" t="s">
        <v>353</v>
      </c>
      <c r="B13049" t="str">
        <f>IF(ISBLANK(VLOOKUP(A13049,Questionnaire!A:KQ,106,FALSE)),"#",VLOOKUP(A13049,Questionnaire!A:KQ,106,FALSE))</f>
        <v>#</v>
      </c>
    </row>
    <row r="13050" spans="1:2">
      <c r="A13050" t="s">
        <v>354</v>
      </c>
      <c r="B13050" t="str">
        <f>IF(ISBLANK(VLOOKUP(A13050,Questionnaire!A:KQ,106,FALSE)),"#",VLOOKUP(A13050,Questionnaire!A:KQ,106,FALSE))</f>
        <v>#</v>
      </c>
    </row>
    <row r="13051" spans="1:2">
      <c r="A13051" t="s">
        <v>355</v>
      </c>
      <c r="B13051" t="str">
        <f>IF(ISBLANK(VLOOKUP(A13051,Questionnaire!A:KQ,106,FALSE)),"#",VLOOKUP(A13051,Questionnaire!A:KQ,106,FALSE))</f>
        <v>#</v>
      </c>
    </row>
    <row r="13052" spans="1:2">
      <c r="A13052" t="s">
        <v>356</v>
      </c>
      <c r="B13052" t="str">
        <f>IF(ISBLANK(VLOOKUP(A13052,Questionnaire!A:KQ,106,FALSE)),"#",VLOOKUP(A13052,Questionnaire!A:KQ,106,FALSE))</f>
        <v>#</v>
      </c>
    </row>
    <row r="13053" spans="1:2">
      <c r="A13053" t="s">
        <v>357</v>
      </c>
      <c r="B13053" t="str">
        <f>IF(ISBLANK(VLOOKUP(A13053,Questionnaire!A:KQ,106,FALSE)),"#",VLOOKUP(A13053,Questionnaire!A:KQ,106,FALSE))</f>
        <v>#</v>
      </c>
    </row>
    <row r="13054" spans="1:2">
      <c r="A13054" t="s">
        <v>360</v>
      </c>
      <c r="B13054" t="str">
        <f>IF(ISBLANK(VLOOKUP(A13054,Questionnaire!A:KQ,106,FALSE)),"#",VLOOKUP(A13054,Questionnaire!A:KQ,106,FALSE))</f>
        <v>#</v>
      </c>
    </row>
    <row r="13055" spans="1:2">
      <c r="A13055" t="s">
        <v>362</v>
      </c>
      <c r="B13055" t="str">
        <f>IF(ISBLANK(VLOOKUP(A13055,Questionnaire!A:KQ,106,FALSE)),"#",VLOOKUP(A13055,Questionnaire!A:KQ,106,FALSE))</f>
        <v>#</v>
      </c>
    </row>
    <row r="13056" spans="1:2">
      <c r="A13056" t="s">
        <v>363</v>
      </c>
      <c r="B13056" t="str">
        <f>IF(ISBLANK(VLOOKUP(A13056,Questionnaire!A:KQ,106,FALSE)),"#",VLOOKUP(A13056,Questionnaire!A:KQ,106,FALSE))</f>
        <v>#</v>
      </c>
    </row>
    <row r="13057" spans="1:2">
      <c r="A13057" t="s">
        <v>364</v>
      </c>
      <c r="B13057" t="str">
        <f>IF(ISBLANK(VLOOKUP(A13057,Questionnaire!A:KQ,106,FALSE)),"#",VLOOKUP(A13057,Questionnaire!A:KQ,106,FALSE))</f>
        <v>#</v>
      </c>
    </row>
    <row r="13058" spans="1:2">
      <c r="A13058" t="s">
        <v>365</v>
      </c>
      <c r="B13058" t="str">
        <f>IF(ISBLANK(VLOOKUP(A13058,Questionnaire!A:KQ,106,FALSE)),"#",VLOOKUP(A13058,Questionnaire!A:KQ,106,FALSE))</f>
        <v>#</v>
      </c>
    </row>
    <row r="13059" spans="1:2">
      <c r="A13059" t="s">
        <v>366</v>
      </c>
      <c r="B13059" t="str">
        <f>IF(ISBLANK(VLOOKUP(A13059,Questionnaire!A:KQ,106,FALSE)),"#",VLOOKUP(A13059,Questionnaire!A:KQ,106,FALSE))</f>
        <v>#</v>
      </c>
    </row>
    <row r="13060" spans="1:2">
      <c r="A13060" t="s">
        <v>371</v>
      </c>
      <c r="B13060" t="str">
        <f>IF(ISBLANK(VLOOKUP(A13060,Questionnaire!A:KQ,106,FALSE)),"#",VLOOKUP(A13060,Questionnaire!A:KQ,106,FALSE))</f>
        <v>#</v>
      </c>
    </row>
    <row r="13061" spans="1:2">
      <c r="A13061" t="s">
        <v>372</v>
      </c>
      <c r="B13061" t="str">
        <f>IF(ISBLANK(VLOOKUP(A13061,Questionnaire!A:KQ,106,FALSE)),"#",VLOOKUP(A13061,Questionnaire!A:KQ,106,FALSE))</f>
        <v>#</v>
      </c>
    </row>
    <row r="13062" spans="1:2">
      <c r="A13062" t="s">
        <v>373</v>
      </c>
      <c r="B13062" t="str">
        <f>IF(ISBLANK(VLOOKUP(A13062,Questionnaire!A:KQ,106,FALSE)),"#",VLOOKUP(A13062,Questionnaire!A:KQ,106,FALSE))</f>
        <v>#</v>
      </c>
    </row>
    <row r="13063" spans="1:2">
      <c r="A13063" t="s">
        <v>374</v>
      </c>
      <c r="B13063" t="str">
        <f>IF(ISBLANK(VLOOKUP(A13063,Questionnaire!A:KQ,106,FALSE)),"#",VLOOKUP(A13063,Questionnaire!A:KQ,106,FALSE))</f>
        <v>#</v>
      </c>
    </row>
    <row r="13064" spans="1:2">
      <c r="A13064" t="s">
        <v>377</v>
      </c>
      <c r="B13064" t="str">
        <f>IF(ISBLANK(VLOOKUP(A13064,Questionnaire!A:KQ,106,FALSE)),"#",VLOOKUP(A13064,Questionnaire!A:KQ,106,FALSE))</f>
        <v>#</v>
      </c>
    </row>
    <row r="13065" spans="1:2">
      <c r="A13065" t="s">
        <v>379</v>
      </c>
      <c r="B13065" t="str">
        <f>IF(ISBLANK(VLOOKUP(A13065,Questionnaire!A:KQ,106,FALSE)),"#",VLOOKUP(A13065,Questionnaire!A:KQ,106,FALSE))</f>
        <v>#</v>
      </c>
    </row>
    <row r="13066" spans="1:2">
      <c r="A13066" t="s">
        <v>380</v>
      </c>
      <c r="B13066" t="str">
        <f>IF(ISBLANK(VLOOKUP(A13066,Questionnaire!A:KQ,106,FALSE)),"#",VLOOKUP(A13066,Questionnaire!A:KQ,106,FALSE))</f>
        <v>#</v>
      </c>
    </row>
    <row r="13067" spans="1:2">
      <c r="A13067" t="s">
        <v>381</v>
      </c>
      <c r="B13067" t="str">
        <f>IF(ISBLANK(VLOOKUP(A13067,Questionnaire!A:KQ,106,FALSE)),"#",VLOOKUP(A13067,Questionnaire!A:KQ,106,FALSE))</f>
        <v>#</v>
      </c>
    </row>
    <row r="13068" spans="1:2">
      <c r="A13068" t="s">
        <v>382</v>
      </c>
      <c r="B13068" t="str">
        <f>IF(ISBLANK(VLOOKUP(A13068,Questionnaire!A:KQ,106,FALSE)),"#",VLOOKUP(A13068,Questionnaire!A:KQ,106,FALSE))</f>
        <v>#</v>
      </c>
    </row>
    <row r="13069" spans="1:2">
      <c r="A13069" t="s">
        <v>384</v>
      </c>
      <c r="B13069" t="str">
        <f>IF(ISBLANK(VLOOKUP(A13069,Questionnaire!A:KQ,106,FALSE)),"#",VLOOKUP(A13069,Questionnaire!A:KQ,106,FALSE))</f>
        <v>#</v>
      </c>
    </row>
    <row r="13070" spans="1:2">
      <c r="A13070" t="s">
        <v>387</v>
      </c>
      <c r="B13070" t="str">
        <f>IF(ISBLANK(VLOOKUP(A13070,Questionnaire!A:KQ,106,FALSE)),"#",VLOOKUP(A13070,Questionnaire!A:KQ,106,FALSE))</f>
        <v>#</v>
      </c>
    </row>
    <row r="13071" spans="1:2">
      <c r="A13071" t="s">
        <v>391</v>
      </c>
      <c r="B13071" t="str">
        <f>IF(ISBLANK(VLOOKUP(A13071,Questionnaire!A:KQ,106,FALSE)),"#",VLOOKUP(A13071,Questionnaire!A:KQ,106,FALSE))</f>
        <v>#</v>
      </c>
    </row>
    <row r="13072" spans="1:2">
      <c r="A13072" t="s">
        <v>393</v>
      </c>
      <c r="B13072" t="str">
        <f>IF(ISBLANK(VLOOKUP(A13072,Questionnaire!A:KQ,106,FALSE)),"#",VLOOKUP(A13072,Questionnaire!A:KQ,106,FALSE))</f>
        <v>#</v>
      </c>
    </row>
    <row r="13073" spans="1:2">
      <c r="A13073" t="s">
        <v>395</v>
      </c>
      <c r="B13073" t="str">
        <f>IF(ISBLANK(VLOOKUP(A13073,Questionnaire!A:KQ,106,FALSE)),"#",VLOOKUP(A13073,Questionnaire!A:KQ,106,FALSE))</f>
        <v>#</v>
      </c>
    </row>
    <row r="13074" spans="1:2">
      <c r="A13074" t="s">
        <v>398</v>
      </c>
      <c r="B13074" t="str">
        <f>IF(ISBLANK(VLOOKUP(A13074,Questionnaire!A:KQ,106,FALSE)),"#",VLOOKUP(A13074,Questionnaire!A:KQ,106,FALSE))</f>
        <v>#</v>
      </c>
    </row>
    <row r="13075" spans="1:2">
      <c r="A13075" t="s">
        <v>402</v>
      </c>
      <c r="B13075" t="str">
        <f>IF(ISBLANK(VLOOKUP(A13075,Questionnaire!A:KQ,106,FALSE)),"#",VLOOKUP(A13075,Questionnaire!A:KQ,106,FALSE))</f>
        <v>#</v>
      </c>
    </row>
    <row r="13076" spans="1:2">
      <c r="A13076" t="s">
        <v>405</v>
      </c>
      <c r="B13076" t="str">
        <f>IF(ISBLANK(VLOOKUP(A13076,Questionnaire!A:KQ,106,FALSE)),"#",VLOOKUP(A13076,Questionnaire!A:KQ,106,FALSE))</f>
        <v>#</v>
      </c>
    </row>
    <row r="13077" spans="1:2">
      <c r="A13077" t="s">
        <v>409</v>
      </c>
      <c r="B13077" t="str">
        <f>IF(ISBLANK(VLOOKUP(A13077,Questionnaire!A:KQ,106,FALSE)),"#",VLOOKUP(A13077,Questionnaire!A:KQ,106,FALSE))</f>
        <v>#</v>
      </c>
    </row>
    <row r="13078" spans="1:2">
      <c r="A13078" t="s">
        <v>412</v>
      </c>
      <c r="B13078" t="str">
        <f>IF(ISBLANK(VLOOKUP(A13078,Questionnaire!A:KQ,106,FALSE)),"#",VLOOKUP(A13078,Questionnaire!A:KQ,106,FALSE))</f>
        <v>#</v>
      </c>
    </row>
    <row r="13079" spans="1:2">
      <c r="A13079" t="s">
        <v>415</v>
      </c>
      <c r="B13079" t="str">
        <f>IF(ISBLANK(VLOOKUP(A13079,Questionnaire!A:KQ,106,FALSE)),"#",VLOOKUP(A13079,Questionnaire!A:KQ,106,FALSE))</f>
        <v>#</v>
      </c>
    </row>
    <row r="13080" spans="1:2">
      <c r="A13080" t="s">
        <v>418</v>
      </c>
      <c r="B13080" t="str">
        <f>IF(ISBLANK(VLOOKUP(A13080,Questionnaire!A:KQ,106,FALSE)),"#",VLOOKUP(A13080,Questionnaire!A:KQ,106,FALSE))</f>
        <v>#</v>
      </c>
    </row>
    <row r="13081" spans="1:2">
      <c r="A13081" t="s">
        <v>421</v>
      </c>
      <c r="B13081" t="str">
        <f>IF(ISBLANK(VLOOKUP(A13081,Questionnaire!A:KQ,106,FALSE)),"#",VLOOKUP(A13081,Questionnaire!A:KQ,106,FALSE))</f>
        <v>#</v>
      </c>
    </row>
    <row r="13082" spans="1:2">
      <c r="A13082" t="s">
        <v>424</v>
      </c>
      <c r="B13082" t="str">
        <f>IF(ISBLANK(VLOOKUP(A13082,Questionnaire!A:KQ,106,FALSE)),"#",VLOOKUP(A13082,Questionnaire!A:KQ,106,FALSE))</f>
        <v>#</v>
      </c>
    </row>
    <row r="13083" spans="1:2">
      <c r="A13083" t="s">
        <v>429</v>
      </c>
      <c r="B13083" t="str">
        <f>IF(ISBLANK(VLOOKUP(A13083,Questionnaire!A:KQ,106,FALSE)),"#",VLOOKUP(A13083,Questionnaire!A:KQ,106,FALSE))</f>
        <v>#</v>
      </c>
    </row>
    <row r="13084" spans="1:2">
      <c r="A13084" t="s">
        <v>432</v>
      </c>
      <c r="B13084" t="str">
        <f>IF(ISBLANK(VLOOKUP(A13084,Questionnaire!A:KQ,106,FALSE)),"#",VLOOKUP(A13084,Questionnaire!A:KQ,106,FALSE))</f>
        <v>#</v>
      </c>
    </row>
    <row r="13085" spans="1:2">
      <c r="A13085" t="s">
        <v>435</v>
      </c>
      <c r="B13085" t="str">
        <f>IF(ISBLANK(VLOOKUP(A13085,Questionnaire!A:KQ,106,FALSE)),"#",VLOOKUP(A13085,Questionnaire!A:KQ,106,FALSE))</f>
        <v>#</v>
      </c>
    </row>
    <row r="13086" spans="1:2">
      <c r="A13086" t="s">
        <v>437</v>
      </c>
      <c r="B13086" t="str">
        <f>IF(ISBLANK(VLOOKUP(A13086,Questionnaire!A:KQ,106,FALSE)),"#",VLOOKUP(A13086,Questionnaire!A:KQ,106,FALSE))</f>
        <v>#</v>
      </c>
    </row>
    <row r="13087" spans="1:2">
      <c r="A13087" t="s">
        <v>439</v>
      </c>
      <c r="B13087" t="str">
        <f>IF(ISBLANK(VLOOKUP(A13087,Questionnaire!A:KQ,106,FALSE)),"#",VLOOKUP(A13087,Questionnaire!A:KQ,106,FALSE))</f>
        <v>#</v>
      </c>
    </row>
    <row r="13088" spans="1:2">
      <c r="A13088" t="s">
        <v>442</v>
      </c>
      <c r="B13088" t="str">
        <f>IF(ISBLANK(VLOOKUP(A13088,Questionnaire!A:KQ,106,FALSE)),"#",VLOOKUP(A13088,Questionnaire!A:KQ,106,FALSE))</f>
        <v>#</v>
      </c>
    </row>
    <row r="13089" spans="1:3">
      <c r="A13089" t="s">
        <v>445</v>
      </c>
      <c r="B13089" t="str">
        <f>IF(ISBLANK(VLOOKUP(A13089,Questionnaire!A:KQ,106,FALSE)),"#",VLOOKUP(A13089,Questionnaire!A:KQ,106,FALSE))</f>
        <v>#</v>
      </c>
    </row>
    <row r="13090" spans="1:3">
      <c r="A13090" t="s">
        <v>448</v>
      </c>
      <c r="B13090" t="str">
        <f>IF(ISBLANK(VLOOKUP(A13090,Questionnaire!A:KQ,106,FALSE)),"#",VLOOKUP(A13090,Questionnaire!A:KQ,106,FALSE))</f>
        <v>#</v>
      </c>
    </row>
    <row r="13091" spans="1:3">
      <c r="A13091" t="s">
        <v>452</v>
      </c>
      <c r="B13091" t="str">
        <f>IF(ISBLANK(VLOOKUP(A13091,Questionnaire!A:KQ,106,FALSE)),"#",VLOOKUP(A13091,Questionnaire!A:KQ,106,FALSE))</f>
        <v>#</v>
      </c>
    </row>
    <row r="13092" spans="1:3">
      <c r="A13092" t="s">
        <v>455</v>
      </c>
      <c r="B13092" t="str">
        <f>IF(ISBLANK(VLOOKUP(A13092,Questionnaire!A:KQ,106,FALSE)),"#",VLOOKUP(A13092,Questionnaire!A:KQ,106,FALSE))</f>
        <v>#</v>
      </c>
    </row>
    <row r="13093" spans="1:3">
      <c r="A13093" t="s">
        <v>458</v>
      </c>
      <c r="B13093" t="str">
        <f>IF(ISBLANK(VLOOKUP(A13093,Questionnaire!A:KQ,106,FALSE)),"#",VLOOKUP(A13093,Questionnaire!A:KQ,106,FALSE))</f>
        <v>#</v>
      </c>
    </row>
    <row r="13094" spans="1:3">
      <c r="A13094" t="s">
        <v>461</v>
      </c>
      <c r="B13094" t="str">
        <f>IF(ISBLANK(VLOOKUP(A13094,Questionnaire!A:KQ,106,FALSE)),"#",VLOOKUP(A13094,Questionnaire!A:KQ,106,FALSE))</f>
        <v>#</v>
      </c>
    </row>
    <row r="13095" spans="1:3">
      <c r="A13095" t="s">
        <v>465</v>
      </c>
      <c r="B13095" t="str">
        <f>IF(ISBLANK(VLOOKUP(A13095,Questionnaire!A:KQ,106,FALSE)),"#",VLOOKUP(A13095,Questionnaire!A:KQ,106,FALSE))</f>
        <v>#</v>
      </c>
    </row>
    <row r="13096" spans="1:3">
      <c r="A13096" t="s">
        <v>467</v>
      </c>
      <c r="B13096" t="str">
        <f>IF(ISBLANK(VLOOKUP(A13096,Questionnaire!A:KQ,106,FALSE)),"#",VLOOKUP(A13096,Questionnaire!A:KQ,106,FALSE))</f>
        <v>#</v>
      </c>
    </row>
    <row r="13097" spans="1:3">
      <c r="A13097" t="s">
        <v>469</v>
      </c>
      <c r="B13097" t="str">
        <f>IF(ISBLANK(VLOOKUP(A13097,Questionnaire!A:KQ,106,FALSE)),"#",VLOOKUP(A13097,Questionnaire!A:KQ,106,FALSE))</f>
        <v>#</v>
      </c>
    </row>
    <row r="13098" spans="1:3">
      <c r="A13098" t="s">
        <v>471</v>
      </c>
      <c r="B13098" t="str">
        <f>IF(ISBLANK(VLOOKUP(A13098,Questionnaire!A:KQ,106,FALSE)),"#",VLOOKUP(A13098,Questionnaire!A:KQ,106,FALSE))</f>
        <v>#</v>
      </c>
    </row>
    <row r="13099" spans="1:3">
      <c r="A13099" t="s">
        <v>473</v>
      </c>
      <c r="B13099" t="str">
        <f>IF(ISBLANK(VLOOKUP(A13099,Questionnaire!A:KQ,106,FALSE)),"#",VLOOKUP(A13099,Questionnaire!A:KQ,106,FALSE))</f>
        <v>#</v>
      </c>
    </row>
    <row r="13100" spans="1:3">
      <c r="A13100" t="s">
        <v>475</v>
      </c>
      <c r="B13100" t="str">
        <f>IF(ISBLANK(VLOOKUP(A13100,Questionnaire!A:KQ,106,FALSE)),"#",VLOOKUP(A13100,Questionnaire!A:KQ,106,FALSE))</f>
        <v>#</v>
      </c>
    </row>
    <row r="13101" spans="1:3">
      <c r="A13101" t="s">
        <v>185</v>
      </c>
      <c r="B13101" t="str">
        <f>IF(ISBLANK(VLOOKUP(A13101,Questionnaire!A:KQ,107,FALSE)),"#",VLOOKUP(A13101,Questionnaire!A:KQ,107,FALSE))</f>
        <v>#</v>
      </c>
      <c r="C13101">
        <v>104</v>
      </c>
    </row>
    <row r="13102" spans="1:3">
      <c r="A13102" t="s">
        <v>187</v>
      </c>
      <c r="B13102" t="str">
        <f>IF(ISNA(VLOOKUP(VLOOKUP(A13102,Questionnaire!A:KQ,107,FALSE),'CORA Encoding'!D:E,2,FALSE)),"#",VLOOKUP(VLOOKUP(A13102,Questionnaire!A:KQ,107,FALSE),'CORA Encoding'!D:E,2,FALSE))</f>
        <v>#</v>
      </c>
    </row>
    <row r="13103" spans="1:3">
      <c r="A13103" t="s">
        <v>189</v>
      </c>
      <c r="B13103" t="str">
        <f>IF(ISNA(VLOOKUP(VLOOKUP(A13103,Questionnaire!A:KQ,107,FALSE),'CORA Encoding'!G:H,2,FALSE)),"#",VLOOKUP(VLOOKUP(A13103,Questionnaire!A:KQ,107,FALSE),'CORA Encoding'!G:H,2,FALSE))</f>
        <v>#</v>
      </c>
    </row>
    <row r="13104" spans="1:3">
      <c r="A13104" t="s">
        <v>191</v>
      </c>
      <c r="B13104" t="str">
        <f>IF(ISNA(VLOOKUP(VLOOKUP(A13104,Questionnaire!A:KQ,107,FALSE),'Country List'!E:F,2,FALSE)),"#",VLOOKUP(VLOOKUP(A13104,Questionnaire!A:KQ,107,FALSE),'Country List'!E:F,2,FALSE))</f>
        <v>#</v>
      </c>
    </row>
    <row r="13105" spans="1:2">
      <c r="A13105" t="s">
        <v>193</v>
      </c>
      <c r="B13105" t="str">
        <f>IF(ISNA(VLOOKUP(VLOOKUP(A13105,Questionnaire!A:KQ,107,FALSE),'Industry List'!B:C,2,FALSE)),"#",VLOOKUP(VLOOKUP(A13105,Questionnaire!A:KQ,107,FALSE),'Industry List'!B:C,2,FALSE))</f>
        <v>#</v>
      </c>
    </row>
    <row r="13106" spans="1:2">
      <c r="A13106" t="s">
        <v>197</v>
      </c>
      <c r="B13106" t="str">
        <f>IF(ISBLANK(VLOOKUP(A13106,Questionnaire!A:KQ,107,FALSE)),"#",VLOOKUP(A13106,Questionnaire!A:KQ,107,FALSE))</f>
        <v>#</v>
      </c>
    </row>
    <row r="13107" spans="1:2">
      <c r="A13107" t="s">
        <v>201</v>
      </c>
      <c r="B13107" t="str">
        <f>IF(ISBLANK(VLOOKUP(A13107,Questionnaire!A:KQ,107,FALSE)),"#",VLOOKUP(A13107,Questionnaire!A:KQ,107,FALSE))</f>
        <v>#</v>
      </c>
    </row>
    <row r="13108" spans="1:2">
      <c r="A13108" t="s">
        <v>203</v>
      </c>
      <c r="B13108" t="str">
        <f>IF(ISNA(VLOOKUP(VLOOKUP(A13108,Questionnaire!A:KQ,107,FALSE),'CORA Encoding'!J:K,2,FALSE)),"#",VLOOKUP(VLOOKUP(A13108,Questionnaire!A:KQ,107,FALSE),'CORA Encoding'!J:K,2,FALSE))</f>
        <v>#</v>
      </c>
    </row>
    <row r="13109" spans="1:2">
      <c r="A13109" t="s">
        <v>208</v>
      </c>
      <c r="B13109" t="str">
        <f>IF(ISBLANK(VLOOKUP(A13109,Questionnaire!A:KQ,107,FALSE)),"#",VLOOKUP(A13109,Questionnaire!A:KQ,107,FALSE))</f>
        <v>#</v>
      </c>
    </row>
    <row r="13110" spans="1:2">
      <c r="A13110" t="s">
        <v>213</v>
      </c>
      <c r="B13110" t="str">
        <f>IF(ISBLANK(VLOOKUP(A13110,Questionnaire!A:KQ,107,FALSE)),"#",VLOOKUP(A13110,Questionnaire!A:KQ,107,FALSE))</f>
        <v>#</v>
      </c>
    </row>
    <row r="13111" spans="1:2">
      <c r="A13111" t="s">
        <v>215</v>
      </c>
      <c r="B13111" t="str">
        <f>IF(ISBLANK(VLOOKUP(A13111,Questionnaire!A:KQ,107,FALSE)),"#",VLOOKUP(A13111,Questionnaire!A:KQ,107,FALSE))</f>
        <v>#</v>
      </c>
    </row>
    <row r="13112" spans="1:2">
      <c r="A13112" t="s">
        <v>217</v>
      </c>
      <c r="B13112" t="str">
        <f>IF(ISBLANK(VLOOKUP(A13112,Questionnaire!A:KQ,107,FALSE)),"#",VLOOKUP(A13112,Questionnaire!A:KQ,107,FALSE))</f>
        <v>#</v>
      </c>
    </row>
    <row r="13113" spans="1:2">
      <c r="A13113" t="s">
        <v>219</v>
      </c>
      <c r="B13113" t="str">
        <f>IF(ISBLANK(VLOOKUP(A13113,Questionnaire!A:KQ,107,FALSE)),"#",VLOOKUP(A13113,Questionnaire!A:KQ,107,FALSE))</f>
        <v>#</v>
      </c>
    </row>
    <row r="13114" spans="1:2">
      <c r="A13114" t="s">
        <v>221</v>
      </c>
      <c r="B13114" t="str">
        <f>IF(ISBLANK(VLOOKUP(A13114,Questionnaire!A:KQ,107,FALSE)),"#",VLOOKUP(A13114,Questionnaire!A:KQ,107,FALSE))</f>
        <v>#</v>
      </c>
    </row>
    <row r="13115" spans="1:2">
      <c r="A13115" t="s">
        <v>223</v>
      </c>
      <c r="B13115" t="str">
        <f>IF(ISBLANK(VLOOKUP(A13115,Questionnaire!A:KQ,107,FALSE)),"#",VLOOKUP(A13115,Questionnaire!A:KQ,107,FALSE))</f>
        <v>#</v>
      </c>
    </row>
    <row r="13116" spans="1:2">
      <c r="A13116" t="s">
        <v>225</v>
      </c>
      <c r="B13116" t="str">
        <f>IF(ISBLANK(VLOOKUP(A13116,Questionnaire!A:KQ,107,FALSE)),"#",VLOOKUP(A13116,Questionnaire!A:KQ,107,FALSE))</f>
        <v>#</v>
      </c>
    </row>
    <row r="13117" spans="1:2">
      <c r="A13117" t="s">
        <v>227</v>
      </c>
      <c r="B13117" t="str">
        <f>IF(ISBLANK(VLOOKUP(A13117,Questionnaire!A:KQ,107,FALSE)),"#",VLOOKUP(A13117,Questionnaire!A:KQ,107,FALSE))</f>
        <v>#</v>
      </c>
    </row>
    <row r="13118" spans="1:2">
      <c r="A13118" t="s">
        <v>229</v>
      </c>
      <c r="B13118" t="str">
        <f>IF(ISBLANK(VLOOKUP(A13118,Questionnaire!A:KQ,107,FALSE)),"#",VLOOKUP(A13118,Questionnaire!A:KQ,107,FALSE))</f>
        <v>#</v>
      </c>
    </row>
    <row r="13119" spans="1:2">
      <c r="A13119" t="s">
        <v>231</v>
      </c>
      <c r="B13119" t="str">
        <f>IF(ISBLANK(VLOOKUP(A13119,Questionnaire!A:KQ,107,FALSE)),"#",VLOOKUP(A13119,Questionnaire!A:KQ,107,FALSE))</f>
        <v>#</v>
      </c>
    </row>
    <row r="13120" spans="1:2">
      <c r="A13120" t="s">
        <v>233</v>
      </c>
      <c r="B13120" t="str">
        <f>IF(ISBLANK(VLOOKUP(A13120,Questionnaire!A:KQ,107,FALSE)),"#",VLOOKUP(A13120,Questionnaire!A:KQ,107,FALSE))</f>
        <v>#</v>
      </c>
    </row>
    <row r="13121" spans="1:2">
      <c r="A13121" t="s">
        <v>235</v>
      </c>
      <c r="B13121" t="str">
        <f>IF(ISBLANK(VLOOKUP(A13121,Questionnaire!A:KQ,107,FALSE)),"#",VLOOKUP(A13121,Questionnaire!A:KQ,107,FALSE))</f>
        <v>#</v>
      </c>
    </row>
    <row r="13122" spans="1:2">
      <c r="A13122" t="s">
        <v>237</v>
      </c>
      <c r="B13122" t="str">
        <f>IF(ISBLANK(VLOOKUP(A13122,Questionnaire!A:KQ,107,FALSE)),"#",VLOOKUP(A13122,Questionnaire!A:KQ,107,FALSE))</f>
        <v>#</v>
      </c>
    </row>
    <row r="13123" spans="1:2">
      <c r="A13123" t="s">
        <v>239</v>
      </c>
      <c r="B13123" t="str">
        <f>IF(ISBLANK(VLOOKUP(A13123,Questionnaire!A:KQ,107,FALSE)),"#",VLOOKUP(A13123,Questionnaire!A:KQ,107,FALSE))</f>
        <v>#</v>
      </c>
    </row>
    <row r="13124" spans="1:2">
      <c r="A13124" t="s">
        <v>242</v>
      </c>
      <c r="B13124" t="str">
        <f>IF(ISBLANK(VLOOKUP(A13124,Questionnaire!A:KQ,107,FALSE)),"#",VLOOKUP(A13124,Questionnaire!A:KQ,107,FALSE))</f>
        <v>#</v>
      </c>
    </row>
    <row r="13125" spans="1:2">
      <c r="A13125" t="s">
        <v>245</v>
      </c>
      <c r="B13125" t="str">
        <f>IF(ISBLANK(VLOOKUP(A13125,Questionnaire!A:KQ,107,FALSE)),"#",VLOOKUP(A13125,Questionnaire!A:KQ,107,FALSE))</f>
        <v>#</v>
      </c>
    </row>
    <row r="13126" spans="1:2">
      <c r="A13126" t="s">
        <v>247</v>
      </c>
      <c r="B13126" t="str">
        <f>IF(ISBLANK(VLOOKUP(A13126,Questionnaire!A:KQ,107,FALSE)),"#",VLOOKUP(A13126,Questionnaire!A:KQ,107,FALSE))</f>
        <v>#</v>
      </c>
    </row>
    <row r="13127" spans="1:2">
      <c r="A13127" t="s">
        <v>249</v>
      </c>
      <c r="B13127" t="str">
        <f>IF(ISBLANK(VLOOKUP(A13127,Questionnaire!A:KQ,107,FALSE)),"#",VLOOKUP(A13127,Questionnaire!A:KQ,107,FALSE))</f>
        <v>#</v>
      </c>
    </row>
    <row r="13128" spans="1:2">
      <c r="A13128" t="s">
        <v>250</v>
      </c>
      <c r="B13128" t="str">
        <f>IF(ISBLANK(VLOOKUP(A13128,Questionnaire!A:KQ,107,FALSE)),"#",VLOOKUP(A13128,Questionnaire!A:KQ,107,FALSE))</f>
        <v>#</v>
      </c>
    </row>
    <row r="13129" spans="1:2">
      <c r="A13129" t="s">
        <v>252</v>
      </c>
      <c r="B13129" t="str">
        <f>IF(ISBLANK(VLOOKUP(A13129,Questionnaire!A:KQ,107,FALSE)),"#",VLOOKUP(A13129,Questionnaire!A:KQ,107,FALSE))</f>
        <v>#</v>
      </c>
    </row>
    <row r="13130" spans="1:2">
      <c r="A13130" t="s">
        <v>255</v>
      </c>
      <c r="B13130" t="str">
        <f>IF(ISBLANK(VLOOKUP(A13130,Questionnaire!A:KQ,107,FALSE)),"#",VLOOKUP(A13130,Questionnaire!A:KQ,107,FALSE))</f>
        <v>#</v>
      </c>
    </row>
    <row r="13131" spans="1:2">
      <c r="A13131" t="s">
        <v>258</v>
      </c>
      <c r="B13131" t="str">
        <f>IF(ISNA(VLOOKUP(VLOOKUP(A13131,Questionnaire!A:KQ,107,FALSE),'CORA Encoding'!M:N,2,FALSE)),"#",VLOOKUP(VLOOKUP(A13131,Questionnaire!A:KQ,107,FALSE),'CORA Encoding'!M:N,2,FALSE))</f>
        <v>#</v>
      </c>
    </row>
    <row r="13132" spans="1:2">
      <c r="A13132" t="s">
        <v>261</v>
      </c>
      <c r="B13132" t="str">
        <f>IF(ISBLANK(VLOOKUP(A13132,Questionnaire!A:KQ,107,FALSE)),"#",VLOOKUP(A13132,Questionnaire!A:KQ,107,FALSE))</f>
        <v>#</v>
      </c>
    </row>
    <row r="13133" spans="1:2">
      <c r="A13133" t="s">
        <v>263</v>
      </c>
      <c r="B13133" t="str">
        <f>IF(ISBLANK(VLOOKUP(A13133,Questionnaire!A:KQ,107,FALSE)),"#",VLOOKUP(A13133,Questionnaire!A:KQ,107,FALSE))</f>
        <v>#</v>
      </c>
    </row>
    <row r="13134" spans="1:2">
      <c r="A13134" t="s">
        <v>265</v>
      </c>
      <c r="B13134" t="str">
        <f>IF(ISBLANK(VLOOKUP(A13134,Questionnaire!A:KQ,107,FALSE)),"#",VLOOKUP(A13134,Questionnaire!A:KQ,107,FALSE))</f>
        <v>#</v>
      </c>
    </row>
    <row r="13135" spans="1:2">
      <c r="A13135" t="s">
        <v>267</v>
      </c>
      <c r="B13135" t="str">
        <f>IF(ISBLANK(VLOOKUP(A13135,Questionnaire!A:KQ,107,FALSE)),"#",VLOOKUP(A13135,Questionnaire!A:KQ,107,FALSE))</f>
        <v>#</v>
      </c>
    </row>
    <row r="13136" spans="1:2">
      <c r="A13136" t="s">
        <v>269</v>
      </c>
      <c r="B13136" t="str">
        <f>IF(ISBLANK(VLOOKUP(A13136,Questionnaire!A:KQ,107,FALSE)),"#",VLOOKUP(A13136,Questionnaire!A:KQ,107,FALSE))</f>
        <v>#</v>
      </c>
    </row>
    <row r="13137" spans="1:2">
      <c r="A13137" t="s">
        <v>274</v>
      </c>
      <c r="B13137" t="str">
        <f>IF(ISBLANK(VLOOKUP(A13137,Questionnaire!A:KQ,107,FALSE)),"#",VLOOKUP(A13137,Questionnaire!A:KQ,107,FALSE))</f>
        <v>#</v>
      </c>
    </row>
    <row r="13138" spans="1:2">
      <c r="A13138" t="s">
        <v>276</v>
      </c>
      <c r="B13138" t="str">
        <f>IF(ISBLANK(VLOOKUP(A13138,Questionnaire!A:KQ,107,FALSE)),"#",VLOOKUP(A13138,Questionnaire!A:KQ,107,FALSE))</f>
        <v>#</v>
      </c>
    </row>
    <row r="13139" spans="1:2">
      <c r="A13139" t="s">
        <v>278</v>
      </c>
      <c r="B13139" t="str">
        <f>IF(ISBLANK(VLOOKUP(A13139,Questionnaire!A:KQ,107,FALSE)),"#",VLOOKUP(A13139,Questionnaire!A:KQ,107,FALSE))</f>
        <v>#</v>
      </c>
    </row>
    <row r="13140" spans="1:2">
      <c r="A13140" t="s">
        <v>280</v>
      </c>
      <c r="B13140" t="str">
        <f>IF(ISBLANK(VLOOKUP(A13140,Questionnaire!A:KQ,107,FALSE)),"#",VLOOKUP(A13140,Questionnaire!A:KQ,107,FALSE))</f>
        <v>#</v>
      </c>
    </row>
    <row r="13141" spans="1:2">
      <c r="A13141" t="s">
        <v>282</v>
      </c>
      <c r="B13141" t="str">
        <f>IF(ISBLANK(VLOOKUP(A13141,Questionnaire!A:KQ,107,FALSE)),"#",VLOOKUP(A13141,Questionnaire!A:KQ,107,FALSE))</f>
        <v>#</v>
      </c>
    </row>
    <row r="13142" spans="1:2">
      <c r="A13142" t="s">
        <v>286</v>
      </c>
      <c r="B13142" t="str">
        <f>IF(ISBLANK(VLOOKUP(A13142,Questionnaire!A:KQ,107,FALSE)),"#",VLOOKUP(A13142,Questionnaire!A:KQ,107,FALSE))</f>
        <v>#</v>
      </c>
    </row>
    <row r="13143" spans="1:2">
      <c r="A13143" t="s">
        <v>288</v>
      </c>
      <c r="B13143" t="str">
        <f>IF(ISBLANK(VLOOKUP(A13143,Questionnaire!A:KQ,107,FALSE)),"#",VLOOKUP(A13143,Questionnaire!A:KQ,107,FALSE))</f>
        <v>#</v>
      </c>
    </row>
    <row r="13144" spans="1:2">
      <c r="A13144" t="s">
        <v>290</v>
      </c>
      <c r="B13144" t="str">
        <f>IF(ISBLANK(VLOOKUP(A13144,Questionnaire!A:KQ,107,FALSE)),"#",VLOOKUP(A13144,Questionnaire!A:KQ,107,FALSE))</f>
        <v>#</v>
      </c>
    </row>
    <row r="13145" spans="1:2">
      <c r="A13145" t="s">
        <v>292</v>
      </c>
      <c r="B13145" t="str">
        <f>IF(ISBLANK(VLOOKUP(A13145,Questionnaire!A:KQ,107,FALSE)),"#",VLOOKUP(A13145,Questionnaire!A:KQ,107,FALSE))</f>
        <v>#</v>
      </c>
    </row>
    <row r="13146" spans="1:2">
      <c r="A13146" t="s">
        <v>294</v>
      </c>
      <c r="B13146" t="str">
        <f>IF(ISBLANK(VLOOKUP(A13146,Questionnaire!A:KQ,107,FALSE)),"#",VLOOKUP(A13146,Questionnaire!A:KQ,107,FALSE))</f>
        <v>#</v>
      </c>
    </row>
    <row r="13147" spans="1:2">
      <c r="A13147" t="s">
        <v>296</v>
      </c>
      <c r="B13147" t="str">
        <f>IF(ISBLANK(VLOOKUP(A13147,Questionnaire!A:KQ,107,FALSE)),"#",VLOOKUP(A13147,Questionnaire!A:KQ,107,FALSE))</f>
        <v>#</v>
      </c>
    </row>
    <row r="13148" spans="1:2">
      <c r="A13148" t="s">
        <v>301</v>
      </c>
      <c r="B13148" t="str">
        <f>IF(ISBLANK(VLOOKUP(A13148,Questionnaire!A:KQ,107,FALSE)),"#",VLOOKUP(A13148,Questionnaire!A:KQ,107,FALSE))</f>
        <v>#</v>
      </c>
    </row>
    <row r="13149" spans="1:2">
      <c r="A13149" t="s">
        <v>303</v>
      </c>
      <c r="B13149" t="str">
        <f>IF(ISBLANK(VLOOKUP(A13149,Questionnaire!A:KQ,107,FALSE)),"#",VLOOKUP(A13149,Questionnaire!A:KQ,107,FALSE))</f>
        <v>#</v>
      </c>
    </row>
    <row r="13150" spans="1:2">
      <c r="A13150" t="s">
        <v>305</v>
      </c>
      <c r="B13150" t="str">
        <f>IF(ISBLANK(VLOOKUP(A13150,Questionnaire!A:KQ,107,FALSE)),"#",VLOOKUP(A13150,Questionnaire!A:KQ,107,FALSE))</f>
        <v>#</v>
      </c>
    </row>
    <row r="13151" spans="1:2">
      <c r="A13151" t="s">
        <v>307</v>
      </c>
      <c r="B13151" t="str">
        <f>IF(ISBLANK(VLOOKUP(A13151,Questionnaire!A:KQ,107,FALSE)),"#",VLOOKUP(A13151,Questionnaire!A:KQ,107,FALSE))</f>
        <v>#</v>
      </c>
    </row>
    <row r="13152" spans="1:2">
      <c r="A13152" t="s">
        <v>311</v>
      </c>
      <c r="B13152" t="str">
        <f>IF(ISBLANK(VLOOKUP(A13152,Questionnaire!A:KQ,107,FALSE)),"#",VLOOKUP(A13152,Questionnaire!A:KQ,107,FALSE))</f>
        <v>#</v>
      </c>
    </row>
    <row r="13153" spans="1:2">
      <c r="A13153" t="s">
        <v>313</v>
      </c>
      <c r="B13153" t="str">
        <f>IF(ISBLANK(VLOOKUP(A13153,Questionnaire!A:KQ,107,FALSE)),"#",VLOOKUP(A13153,Questionnaire!A:KQ,107,FALSE))</f>
        <v>#</v>
      </c>
    </row>
    <row r="13154" spans="1:2">
      <c r="A13154" t="s">
        <v>314</v>
      </c>
      <c r="B13154" t="str">
        <f>IF(ISBLANK(VLOOKUP(A13154,Questionnaire!A:KQ,107,FALSE)),"#",VLOOKUP(A13154,Questionnaire!A:KQ,107,FALSE))</f>
        <v>#</v>
      </c>
    </row>
    <row r="13155" spans="1:2">
      <c r="A13155" t="s">
        <v>315</v>
      </c>
      <c r="B13155" t="str">
        <f>IF(ISBLANK(VLOOKUP(A13155,Questionnaire!A:KQ,107,FALSE)),"#",VLOOKUP(A13155,Questionnaire!A:KQ,107,FALSE))</f>
        <v>#</v>
      </c>
    </row>
    <row r="13156" spans="1:2">
      <c r="A13156" t="s">
        <v>317</v>
      </c>
      <c r="B13156" t="str">
        <f>IF(ISBLANK(VLOOKUP(A13156,Questionnaire!A:KQ,107,FALSE)),"#",VLOOKUP(A13156,Questionnaire!A:KQ,107,FALSE))</f>
        <v>#</v>
      </c>
    </row>
    <row r="13157" spans="1:2">
      <c r="A13157" t="s">
        <v>319</v>
      </c>
      <c r="B13157" t="str">
        <f>IF(ISBLANK(VLOOKUP(A13157,Questionnaire!A:KQ,107,FALSE)),"#",VLOOKUP(A13157,Questionnaire!A:KQ,107,FALSE))</f>
        <v>#</v>
      </c>
    </row>
    <row r="13158" spans="1:2">
      <c r="A13158" t="s">
        <v>322</v>
      </c>
      <c r="B13158" t="str">
        <f>IF(ISBLANK(VLOOKUP(A13158,Questionnaire!A:KQ,107,FALSE)),"#",VLOOKUP(A13158,Questionnaire!A:KQ,107,FALSE))</f>
        <v>#</v>
      </c>
    </row>
    <row r="13159" spans="1:2">
      <c r="A13159" t="s">
        <v>326</v>
      </c>
      <c r="B13159" t="str">
        <f>IF(ISBLANK(VLOOKUP(A13159,Questionnaire!A:KQ,107,FALSE)),"#",VLOOKUP(A13159,Questionnaire!A:KQ,107,FALSE))</f>
        <v>#</v>
      </c>
    </row>
    <row r="13160" spans="1:2">
      <c r="A13160" t="s">
        <v>328</v>
      </c>
      <c r="B13160" t="str">
        <f>IF(ISBLANK(VLOOKUP(A13160,Questionnaire!A:KQ,107,FALSE)),"#",VLOOKUP(A13160,Questionnaire!A:KQ,107,FALSE))</f>
        <v>#</v>
      </c>
    </row>
    <row r="13161" spans="1:2">
      <c r="A13161" t="s">
        <v>332</v>
      </c>
      <c r="B13161" t="str">
        <f>IF(ISBLANK(VLOOKUP(A13161,Questionnaire!A:KQ,107,FALSE)),"#",VLOOKUP(A13161,Questionnaire!A:KQ,107,FALSE))</f>
        <v>#</v>
      </c>
    </row>
    <row r="13162" spans="1:2">
      <c r="A13162" t="s">
        <v>333</v>
      </c>
      <c r="B13162" t="str">
        <f>IF(ISBLANK(VLOOKUP(A13162,Questionnaire!A:KQ,107,FALSE)),"#",VLOOKUP(A13162,Questionnaire!A:KQ,107,FALSE))</f>
        <v>#</v>
      </c>
    </row>
    <row r="13163" spans="1:2">
      <c r="A13163" t="s">
        <v>334</v>
      </c>
      <c r="B13163" t="str">
        <f>IF(ISBLANK(VLOOKUP(A13163,Questionnaire!A:KQ,107,FALSE)),"#",VLOOKUP(A13163,Questionnaire!A:KQ,107,FALSE))</f>
        <v>#</v>
      </c>
    </row>
    <row r="13164" spans="1:2">
      <c r="A13164" t="s">
        <v>335</v>
      </c>
      <c r="B13164" t="str">
        <f>IF(ISBLANK(VLOOKUP(A13164,Questionnaire!A:KQ,107,FALSE)),"#",VLOOKUP(A13164,Questionnaire!A:KQ,107,FALSE))</f>
        <v>#</v>
      </c>
    </row>
    <row r="13165" spans="1:2">
      <c r="A13165" t="s">
        <v>336</v>
      </c>
      <c r="B13165" t="str">
        <f>IF(ISBLANK(VLOOKUP(A13165,Questionnaire!A:KQ,107,FALSE)),"#",VLOOKUP(A13165,Questionnaire!A:KQ,107,FALSE))</f>
        <v>#</v>
      </c>
    </row>
    <row r="13166" spans="1:2">
      <c r="A13166" t="s">
        <v>337</v>
      </c>
      <c r="B13166" t="str">
        <f>IF(ISBLANK(VLOOKUP(A13166,Questionnaire!A:KQ,107,FALSE)),"#",VLOOKUP(A13166,Questionnaire!A:KQ,107,FALSE))</f>
        <v>#</v>
      </c>
    </row>
    <row r="13167" spans="1:2">
      <c r="A13167" t="s">
        <v>338</v>
      </c>
      <c r="B13167" t="str">
        <f>IF(ISBLANK(VLOOKUP(A13167,Questionnaire!A:KQ,107,FALSE)),"#",VLOOKUP(A13167,Questionnaire!A:KQ,107,FALSE))</f>
        <v>#</v>
      </c>
    </row>
    <row r="13168" spans="1:2">
      <c r="A13168" t="s">
        <v>339</v>
      </c>
      <c r="B13168" t="str">
        <f>IF(ISBLANK(VLOOKUP(A13168,Questionnaire!A:KQ,107,FALSE)),"#",VLOOKUP(A13168,Questionnaire!A:KQ,107,FALSE))</f>
        <v>#</v>
      </c>
    </row>
    <row r="13169" spans="1:2">
      <c r="A13169" t="s">
        <v>340</v>
      </c>
      <c r="B13169" t="str">
        <f>IF(ISBLANK(VLOOKUP(A13169,Questionnaire!A:KQ,107,FALSE)),"#",VLOOKUP(A13169,Questionnaire!A:KQ,107,FALSE))</f>
        <v>#</v>
      </c>
    </row>
    <row r="13170" spans="1:2">
      <c r="A13170" t="s">
        <v>341</v>
      </c>
      <c r="B13170" t="str">
        <f>IF(ISBLANK(VLOOKUP(A13170,Questionnaire!A:KQ,107,FALSE)),"#",VLOOKUP(A13170,Questionnaire!A:KQ,107,FALSE))</f>
        <v>#</v>
      </c>
    </row>
    <row r="13171" spans="1:2">
      <c r="A13171" t="s">
        <v>342</v>
      </c>
      <c r="B13171" t="str">
        <f>IF(ISBLANK(VLOOKUP(A13171,Questionnaire!A:KQ,107,FALSE)),"#",VLOOKUP(A13171,Questionnaire!A:KQ,107,FALSE))</f>
        <v>#</v>
      </c>
    </row>
    <row r="13172" spans="1:2">
      <c r="A13172" t="s">
        <v>343</v>
      </c>
      <c r="B13172" t="str">
        <f>IF(ISBLANK(VLOOKUP(A13172,Questionnaire!A:KQ,107,FALSE)),"#",VLOOKUP(A13172,Questionnaire!A:KQ,107,FALSE))</f>
        <v>#</v>
      </c>
    </row>
    <row r="13173" spans="1:2">
      <c r="A13173" t="s">
        <v>344</v>
      </c>
      <c r="B13173" t="str">
        <f>IF(ISBLANK(VLOOKUP(A13173,Questionnaire!A:KQ,107,FALSE)),"#",VLOOKUP(A13173,Questionnaire!A:KQ,107,FALSE))</f>
        <v>#</v>
      </c>
    </row>
    <row r="13174" spans="1:2">
      <c r="A13174" t="s">
        <v>345</v>
      </c>
      <c r="B13174" t="str">
        <f>IF(ISBLANK(VLOOKUP(A13174,Questionnaire!A:KQ,107,FALSE)),"#",VLOOKUP(A13174,Questionnaire!A:KQ,107,FALSE))</f>
        <v>#</v>
      </c>
    </row>
    <row r="13175" spans="1:2">
      <c r="A13175" t="s">
        <v>348</v>
      </c>
      <c r="B13175" t="str">
        <f>IF(ISBLANK(VLOOKUP(A13175,Questionnaire!A:KQ,107,FALSE)),"#",VLOOKUP(A13175,Questionnaire!A:KQ,107,FALSE))</f>
        <v>#</v>
      </c>
    </row>
    <row r="13176" spans="1:2">
      <c r="A13176" t="s">
        <v>353</v>
      </c>
      <c r="B13176" t="str">
        <f>IF(ISBLANK(VLOOKUP(A13176,Questionnaire!A:KQ,107,FALSE)),"#",VLOOKUP(A13176,Questionnaire!A:KQ,107,FALSE))</f>
        <v>#</v>
      </c>
    </row>
    <row r="13177" spans="1:2">
      <c r="A13177" t="s">
        <v>354</v>
      </c>
      <c r="B13177" t="str">
        <f>IF(ISBLANK(VLOOKUP(A13177,Questionnaire!A:KQ,107,FALSE)),"#",VLOOKUP(A13177,Questionnaire!A:KQ,107,FALSE))</f>
        <v>#</v>
      </c>
    </row>
    <row r="13178" spans="1:2">
      <c r="A13178" t="s">
        <v>355</v>
      </c>
      <c r="B13178" t="str">
        <f>IF(ISBLANK(VLOOKUP(A13178,Questionnaire!A:KQ,107,FALSE)),"#",VLOOKUP(A13178,Questionnaire!A:KQ,107,FALSE))</f>
        <v>#</v>
      </c>
    </row>
    <row r="13179" spans="1:2">
      <c r="A13179" t="s">
        <v>356</v>
      </c>
      <c r="B13179" t="str">
        <f>IF(ISBLANK(VLOOKUP(A13179,Questionnaire!A:KQ,107,FALSE)),"#",VLOOKUP(A13179,Questionnaire!A:KQ,107,FALSE))</f>
        <v>#</v>
      </c>
    </row>
    <row r="13180" spans="1:2">
      <c r="A13180" t="s">
        <v>357</v>
      </c>
      <c r="B13180" t="str">
        <f>IF(ISBLANK(VLOOKUP(A13180,Questionnaire!A:KQ,107,FALSE)),"#",VLOOKUP(A13180,Questionnaire!A:KQ,107,FALSE))</f>
        <v>#</v>
      </c>
    </row>
    <row r="13181" spans="1:2">
      <c r="A13181" t="s">
        <v>360</v>
      </c>
      <c r="B13181" t="str">
        <f>IF(ISBLANK(VLOOKUP(A13181,Questionnaire!A:KQ,107,FALSE)),"#",VLOOKUP(A13181,Questionnaire!A:KQ,107,FALSE))</f>
        <v>#</v>
      </c>
    </row>
    <row r="13182" spans="1:2">
      <c r="A13182" t="s">
        <v>362</v>
      </c>
      <c r="B13182" t="str">
        <f>IF(ISBLANK(VLOOKUP(A13182,Questionnaire!A:KQ,107,FALSE)),"#",VLOOKUP(A13182,Questionnaire!A:KQ,107,FALSE))</f>
        <v>#</v>
      </c>
    </row>
    <row r="13183" spans="1:2">
      <c r="A13183" t="s">
        <v>363</v>
      </c>
      <c r="B13183" t="str">
        <f>IF(ISBLANK(VLOOKUP(A13183,Questionnaire!A:KQ,107,FALSE)),"#",VLOOKUP(A13183,Questionnaire!A:KQ,107,FALSE))</f>
        <v>#</v>
      </c>
    </row>
    <row r="13184" spans="1:2">
      <c r="A13184" t="s">
        <v>364</v>
      </c>
      <c r="B13184" t="str">
        <f>IF(ISBLANK(VLOOKUP(A13184,Questionnaire!A:KQ,107,FALSE)),"#",VLOOKUP(A13184,Questionnaire!A:KQ,107,FALSE))</f>
        <v>#</v>
      </c>
    </row>
    <row r="13185" spans="1:2">
      <c r="A13185" t="s">
        <v>365</v>
      </c>
      <c r="B13185" t="str">
        <f>IF(ISBLANK(VLOOKUP(A13185,Questionnaire!A:KQ,107,FALSE)),"#",VLOOKUP(A13185,Questionnaire!A:KQ,107,FALSE))</f>
        <v>#</v>
      </c>
    </row>
    <row r="13186" spans="1:2">
      <c r="A13186" t="s">
        <v>366</v>
      </c>
      <c r="B13186" t="str">
        <f>IF(ISBLANK(VLOOKUP(A13186,Questionnaire!A:KQ,107,FALSE)),"#",VLOOKUP(A13186,Questionnaire!A:KQ,107,FALSE))</f>
        <v>#</v>
      </c>
    </row>
    <row r="13187" spans="1:2">
      <c r="A13187" t="s">
        <v>371</v>
      </c>
      <c r="B13187" t="str">
        <f>IF(ISBLANK(VLOOKUP(A13187,Questionnaire!A:KQ,107,FALSE)),"#",VLOOKUP(A13187,Questionnaire!A:KQ,107,FALSE))</f>
        <v>#</v>
      </c>
    </row>
    <row r="13188" spans="1:2">
      <c r="A13188" t="s">
        <v>372</v>
      </c>
      <c r="B13188" t="str">
        <f>IF(ISBLANK(VLOOKUP(A13188,Questionnaire!A:KQ,107,FALSE)),"#",VLOOKUP(A13188,Questionnaire!A:KQ,107,FALSE))</f>
        <v>#</v>
      </c>
    </row>
    <row r="13189" spans="1:2">
      <c r="A13189" t="s">
        <v>373</v>
      </c>
      <c r="B13189" t="str">
        <f>IF(ISBLANK(VLOOKUP(A13189,Questionnaire!A:KQ,107,FALSE)),"#",VLOOKUP(A13189,Questionnaire!A:KQ,107,FALSE))</f>
        <v>#</v>
      </c>
    </row>
    <row r="13190" spans="1:2">
      <c r="A13190" t="s">
        <v>374</v>
      </c>
      <c r="B13190" t="str">
        <f>IF(ISBLANK(VLOOKUP(A13190,Questionnaire!A:KQ,107,FALSE)),"#",VLOOKUP(A13190,Questionnaire!A:KQ,107,FALSE))</f>
        <v>#</v>
      </c>
    </row>
    <row r="13191" spans="1:2">
      <c r="A13191" t="s">
        <v>377</v>
      </c>
      <c r="B13191" t="str">
        <f>IF(ISBLANK(VLOOKUP(A13191,Questionnaire!A:KQ,107,FALSE)),"#",VLOOKUP(A13191,Questionnaire!A:KQ,107,FALSE))</f>
        <v>#</v>
      </c>
    </row>
    <row r="13192" spans="1:2">
      <c r="A13192" t="s">
        <v>379</v>
      </c>
      <c r="B13192" t="str">
        <f>IF(ISBLANK(VLOOKUP(A13192,Questionnaire!A:KQ,107,FALSE)),"#",VLOOKUP(A13192,Questionnaire!A:KQ,107,FALSE))</f>
        <v>#</v>
      </c>
    </row>
    <row r="13193" spans="1:2">
      <c r="A13193" t="s">
        <v>380</v>
      </c>
      <c r="B13193" t="str">
        <f>IF(ISBLANK(VLOOKUP(A13193,Questionnaire!A:KQ,107,FALSE)),"#",VLOOKUP(A13193,Questionnaire!A:KQ,107,FALSE))</f>
        <v>#</v>
      </c>
    </row>
    <row r="13194" spans="1:2">
      <c r="A13194" t="s">
        <v>381</v>
      </c>
      <c r="B13194" t="str">
        <f>IF(ISBLANK(VLOOKUP(A13194,Questionnaire!A:KQ,107,FALSE)),"#",VLOOKUP(A13194,Questionnaire!A:KQ,107,FALSE))</f>
        <v>#</v>
      </c>
    </row>
    <row r="13195" spans="1:2">
      <c r="A13195" t="s">
        <v>382</v>
      </c>
      <c r="B13195" t="str">
        <f>IF(ISBLANK(VLOOKUP(A13195,Questionnaire!A:KQ,107,FALSE)),"#",VLOOKUP(A13195,Questionnaire!A:KQ,107,FALSE))</f>
        <v>#</v>
      </c>
    </row>
    <row r="13196" spans="1:2">
      <c r="A13196" t="s">
        <v>384</v>
      </c>
      <c r="B13196" t="str">
        <f>IF(ISBLANK(VLOOKUP(A13196,Questionnaire!A:KQ,107,FALSE)),"#",VLOOKUP(A13196,Questionnaire!A:KQ,107,FALSE))</f>
        <v>#</v>
      </c>
    </row>
    <row r="13197" spans="1:2">
      <c r="A13197" t="s">
        <v>387</v>
      </c>
      <c r="B13197" t="str">
        <f>IF(ISBLANK(VLOOKUP(A13197,Questionnaire!A:KQ,107,FALSE)),"#",VLOOKUP(A13197,Questionnaire!A:KQ,107,FALSE))</f>
        <v>#</v>
      </c>
    </row>
    <row r="13198" spans="1:2">
      <c r="A13198" t="s">
        <v>391</v>
      </c>
      <c r="B13198" t="str">
        <f>IF(ISBLANK(VLOOKUP(A13198,Questionnaire!A:KQ,107,FALSE)),"#",VLOOKUP(A13198,Questionnaire!A:KQ,107,FALSE))</f>
        <v>#</v>
      </c>
    </row>
    <row r="13199" spans="1:2">
      <c r="A13199" t="s">
        <v>393</v>
      </c>
      <c r="B13199" t="str">
        <f>IF(ISBLANK(VLOOKUP(A13199,Questionnaire!A:KQ,107,FALSE)),"#",VLOOKUP(A13199,Questionnaire!A:KQ,107,FALSE))</f>
        <v>#</v>
      </c>
    </row>
    <row r="13200" spans="1:2">
      <c r="A13200" t="s">
        <v>395</v>
      </c>
      <c r="B13200" t="str">
        <f>IF(ISBLANK(VLOOKUP(A13200,Questionnaire!A:KQ,107,FALSE)),"#",VLOOKUP(A13200,Questionnaire!A:KQ,107,FALSE))</f>
        <v>#</v>
      </c>
    </row>
    <row r="13201" spans="1:2">
      <c r="A13201" t="s">
        <v>398</v>
      </c>
      <c r="B13201" t="str">
        <f>IF(ISBLANK(VLOOKUP(A13201,Questionnaire!A:KQ,107,FALSE)),"#",VLOOKUP(A13201,Questionnaire!A:KQ,107,FALSE))</f>
        <v>#</v>
      </c>
    </row>
    <row r="13202" spans="1:2">
      <c r="A13202" t="s">
        <v>402</v>
      </c>
      <c r="B13202" t="str">
        <f>IF(ISBLANK(VLOOKUP(A13202,Questionnaire!A:KQ,107,FALSE)),"#",VLOOKUP(A13202,Questionnaire!A:KQ,107,FALSE))</f>
        <v>#</v>
      </c>
    </row>
    <row r="13203" spans="1:2">
      <c r="A13203" t="s">
        <v>405</v>
      </c>
      <c r="B13203" t="str">
        <f>IF(ISBLANK(VLOOKUP(A13203,Questionnaire!A:KQ,107,FALSE)),"#",VLOOKUP(A13203,Questionnaire!A:KQ,107,FALSE))</f>
        <v>#</v>
      </c>
    </row>
    <row r="13204" spans="1:2">
      <c r="A13204" t="s">
        <v>409</v>
      </c>
      <c r="B13204" t="str">
        <f>IF(ISBLANK(VLOOKUP(A13204,Questionnaire!A:KQ,107,FALSE)),"#",VLOOKUP(A13204,Questionnaire!A:KQ,107,FALSE))</f>
        <v>#</v>
      </c>
    </row>
    <row r="13205" spans="1:2">
      <c r="A13205" t="s">
        <v>412</v>
      </c>
      <c r="B13205" t="str">
        <f>IF(ISBLANK(VLOOKUP(A13205,Questionnaire!A:KQ,107,FALSE)),"#",VLOOKUP(A13205,Questionnaire!A:KQ,107,FALSE))</f>
        <v>#</v>
      </c>
    </row>
    <row r="13206" spans="1:2">
      <c r="A13206" t="s">
        <v>415</v>
      </c>
      <c r="B13206" t="str">
        <f>IF(ISBLANK(VLOOKUP(A13206,Questionnaire!A:KQ,107,FALSE)),"#",VLOOKUP(A13206,Questionnaire!A:KQ,107,FALSE))</f>
        <v>#</v>
      </c>
    </row>
    <row r="13207" spans="1:2">
      <c r="A13207" t="s">
        <v>418</v>
      </c>
      <c r="B13207" t="str">
        <f>IF(ISBLANK(VLOOKUP(A13207,Questionnaire!A:KQ,107,FALSE)),"#",VLOOKUP(A13207,Questionnaire!A:KQ,107,FALSE))</f>
        <v>#</v>
      </c>
    </row>
    <row r="13208" spans="1:2">
      <c r="A13208" t="s">
        <v>421</v>
      </c>
      <c r="B13208" t="str">
        <f>IF(ISBLANK(VLOOKUP(A13208,Questionnaire!A:KQ,107,FALSE)),"#",VLOOKUP(A13208,Questionnaire!A:KQ,107,FALSE))</f>
        <v>#</v>
      </c>
    </row>
    <row r="13209" spans="1:2">
      <c r="A13209" t="s">
        <v>424</v>
      </c>
      <c r="B13209" t="str">
        <f>IF(ISBLANK(VLOOKUP(A13209,Questionnaire!A:KQ,107,FALSE)),"#",VLOOKUP(A13209,Questionnaire!A:KQ,107,FALSE))</f>
        <v>#</v>
      </c>
    </row>
    <row r="13210" spans="1:2">
      <c r="A13210" t="s">
        <v>429</v>
      </c>
      <c r="B13210" t="str">
        <f>IF(ISBLANK(VLOOKUP(A13210,Questionnaire!A:KQ,107,FALSE)),"#",VLOOKUP(A13210,Questionnaire!A:KQ,107,FALSE))</f>
        <v>#</v>
      </c>
    </row>
    <row r="13211" spans="1:2">
      <c r="A13211" t="s">
        <v>432</v>
      </c>
      <c r="B13211" t="str">
        <f>IF(ISBLANK(VLOOKUP(A13211,Questionnaire!A:KQ,107,FALSE)),"#",VLOOKUP(A13211,Questionnaire!A:KQ,107,FALSE))</f>
        <v>#</v>
      </c>
    </row>
    <row r="13212" spans="1:2">
      <c r="A13212" t="s">
        <v>435</v>
      </c>
      <c r="B13212" t="str">
        <f>IF(ISBLANK(VLOOKUP(A13212,Questionnaire!A:KQ,107,FALSE)),"#",VLOOKUP(A13212,Questionnaire!A:KQ,107,FALSE))</f>
        <v>#</v>
      </c>
    </row>
    <row r="13213" spans="1:2">
      <c r="A13213" t="s">
        <v>437</v>
      </c>
      <c r="B13213" t="str">
        <f>IF(ISBLANK(VLOOKUP(A13213,Questionnaire!A:KQ,107,FALSE)),"#",VLOOKUP(A13213,Questionnaire!A:KQ,107,FALSE))</f>
        <v>#</v>
      </c>
    </row>
    <row r="13214" spans="1:2">
      <c r="A13214" t="s">
        <v>439</v>
      </c>
      <c r="B13214" t="str">
        <f>IF(ISBLANK(VLOOKUP(A13214,Questionnaire!A:KQ,107,FALSE)),"#",VLOOKUP(A13214,Questionnaire!A:KQ,107,FALSE))</f>
        <v>#</v>
      </c>
    </row>
    <row r="13215" spans="1:2">
      <c r="A13215" t="s">
        <v>442</v>
      </c>
      <c r="B13215" t="str">
        <f>IF(ISBLANK(VLOOKUP(A13215,Questionnaire!A:KQ,107,FALSE)),"#",VLOOKUP(A13215,Questionnaire!A:KQ,107,FALSE))</f>
        <v>#</v>
      </c>
    </row>
    <row r="13216" spans="1:2">
      <c r="A13216" t="s">
        <v>445</v>
      </c>
      <c r="B13216" t="str">
        <f>IF(ISBLANK(VLOOKUP(A13216,Questionnaire!A:KQ,107,FALSE)),"#",VLOOKUP(A13216,Questionnaire!A:KQ,107,FALSE))</f>
        <v>#</v>
      </c>
    </row>
    <row r="13217" spans="1:3">
      <c r="A13217" t="s">
        <v>448</v>
      </c>
      <c r="B13217" t="str">
        <f>IF(ISBLANK(VLOOKUP(A13217,Questionnaire!A:KQ,107,FALSE)),"#",VLOOKUP(A13217,Questionnaire!A:KQ,107,FALSE))</f>
        <v>#</v>
      </c>
    </row>
    <row r="13218" spans="1:3">
      <c r="A13218" t="s">
        <v>452</v>
      </c>
      <c r="B13218" t="str">
        <f>IF(ISBLANK(VLOOKUP(A13218,Questionnaire!A:KQ,107,FALSE)),"#",VLOOKUP(A13218,Questionnaire!A:KQ,107,FALSE))</f>
        <v>#</v>
      </c>
    </row>
    <row r="13219" spans="1:3">
      <c r="A13219" t="s">
        <v>455</v>
      </c>
      <c r="B13219" t="str">
        <f>IF(ISBLANK(VLOOKUP(A13219,Questionnaire!A:KQ,107,FALSE)),"#",VLOOKUP(A13219,Questionnaire!A:KQ,107,FALSE))</f>
        <v>#</v>
      </c>
    </row>
    <row r="13220" spans="1:3">
      <c r="A13220" t="s">
        <v>458</v>
      </c>
      <c r="B13220" t="str">
        <f>IF(ISBLANK(VLOOKUP(A13220,Questionnaire!A:KQ,107,FALSE)),"#",VLOOKUP(A13220,Questionnaire!A:KQ,107,FALSE))</f>
        <v>#</v>
      </c>
    </row>
    <row r="13221" spans="1:3">
      <c r="A13221" t="s">
        <v>461</v>
      </c>
      <c r="B13221" t="str">
        <f>IF(ISBLANK(VLOOKUP(A13221,Questionnaire!A:KQ,107,FALSE)),"#",VLOOKUP(A13221,Questionnaire!A:KQ,107,FALSE))</f>
        <v>#</v>
      </c>
    </row>
    <row r="13222" spans="1:3">
      <c r="A13222" t="s">
        <v>465</v>
      </c>
      <c r="B13222" t="str">
        <f>IF(ISBLANK(VLOOKUP(A13222,Questionnaire!A:KQ,107,FALSE)),"#",VLOOKUP(A13222,Questionnaire!A:KQ,107,FALSE))</f>
        <v>#</v>
      </c>
    </row>
    <row r="13223" spans="1:3">
      <c r="A13223" t="s">
        <v>467</v>
      </c>
      <c r="B13223" t="str">
        <f>IF(ISBLANK(VLOOKUP(A13223,Questionnaire!A:KQ,107,FALSE)),"#",VLOOKUP(A13223,Questionnaire!A:KQ,107,FALSE))</f>
        <v>#</v>
      </c>
    </row>
    <row r="13224" spans="1:3">
      <c r="A13224" t="s">
        <v>469</v>
      </c>
      <c r="B13224" t="str">
        <f>IF(ISBLANK(VLOOKUP(A13224,Questionnaire!A:KQ,107,FALSE)),"#",VLOOKUP(A13224,Questionnaire!A:KQ,107,FALSE))</f>
        <v>#</v>
      </c>
    </row>
    <row r="13225" spans="1:3">
      <c r="A13225" t="s">
        <v>471</v>
      </c>
      <c r="B13225" t="str">
        <f>IF(ISBLANK(VLOOKUP(A13225,Questionnaire!A:KQ,107,FALSE)),"#",VLOOKUP(A13225,Questionnaire!A:KQ,107,FALSE))</f>
        <v>#</v>
      </c>
    </row>
    <row r="13226" spans="1:3">
      <c r="A13226" t="s">
        <v>473</v>
      </c>
      <c r="B13226" t="str">
        <f>IF(ISBLANK(VLOOKUP(A13226,Questionnaire!A:KQ,107,FALSE)),"#",VLOOKUP(A13226,Questionnaire!A:KQ,107,FALSE))</f>
        <v>#</v>
      </c>
    </row>
    <row r="13227" spans="1:3">
      <c r="A13227" t="s">
        <v>475</v>
      </c>
      <c r="B13227" t="str">
        <f>IF(ISBLANK(VLOOKUP(A13227,Questionnaire!A:KQ,107,FALSE)),"#",VLOOKUP(A13227,Questionnaire!A:KQ,107,FALSE))</f>
        <v>#</v>
      </c>
    </row>
    <row r="13228" spans="1:3">
      <c r="A13228" t="s">
        <v>185</v>
      </c>
      <c r="B13228" t="str">
        <f>IF(ISBLANK(VLOOKUP(A13228,Questionnaire!A:KQ,108,FALSE)),"#",VLOOKUP(A13228,Questionnaire!A:KQ,108,FALSE))</f>
        <v>#</v>
      </c>
      <c r="C13228">
        <v>105</v>
      </c>
    </row>
    <row r="13229" spans="1:3">
      <c r="A13229" t="s">
        <v>187</v>
      </c>
      <c r="B13229" t="str">
        <f>IF(ISNA(VLOOKUP(VLOOKUP(A13229,Questionnaire!A:KQ,108,FALSE),'CORA Encoding'!D:E,2,FALSE)),"#",VLOOKUP(VLOOKUP(A13229,Questionnaire!A:KQ,108,FALSE),'CORA Encoding'!D:E,2,FALSE))</f>
        <v>#</v>
      </c>
    </row>
    <row r="13230" spans="1:3">
      <c r="A13230" t="s">
        <v>189</v>
      </c>
      <c r="B13230" t="str">
        <f>IF(ISNA(VLOOKUP(VLOOKUP(A13230,Questionnaire!A:KQ,108,FALSE),'CORA Encoding'!G:H,2,FALSE)),"#",VLOOKUP(VLOOKUP(A13230,Questionnaire!A:KQ,108,FALSE),'CORA Encoding'!G:H,2,FALSE))</f>
        <v>#</v>
      </c>
    </row>
    <row r="13231" spans="1:3">
      <c r="A13231" t="s">
        <v>191</v>
      </c>
      <c r="B13231" t="str">
        <f>IF(ISNA(VLOOKUP(VLOOKUP(A13231,Questionnaire!A:KQ,108,FALSE),'Country List'!E:F,2,FALSE)),"#",VLOOKUP(VLOOKUP(A13231,Questionnaire!A:KQ,108,FALSE),'Country List'!E:F,2,FALSE))</f>
        <v>#</v>
      </c>
    </row>
    <row r="13232" spans="1:3">
      <c r="A13232" t="s">
        <v>193</v>
      </c>
      <c r="B13232" t="str">
        <f>IF(ISNA(VLOOKUP(VLOOKUP(A13232,Questionnaire!A:KQ,108,FALSE),'Industry List'!B:C,2,FALSE)),"#",VLOOKUP(VLOOKUP(A13232,Questionnaire!A:KQ,108,FALSE),'Industry List'!B:C,2,FALSE))</f>
        <v>#</v>
      </c>
    </row>
    <row r="13233" spans="1:2">
      <c r="A13233" t="s">
        <v>197</v>
      </c>
      <c r="B13233" t="str">
        <f>IF(ISBLANK(VLOOKUP(A13233,Questionnaire!A:KQ,108,FALSE)),"#",VLOOKUP(A13233,Questionnaire!A:KQ,108,FALSE))</f>
        <v>#</v>
      </c>
    </row>
    <row r="13234" spans="1:2">
      <c r="A13234" t="s">
        <v>201</v>
      </c>
      <c r="B13234" t="str">
        <f>IF(ISBLANK(VLOOKUP(A13234,Questionnaire!A:KQ,108,FALSE)),"#",VLOOKUP(A13234,Questionnaire!A:KQ,108,FALSE))</f>
        <v>#</v>
      </c>
    </row>
    <row r="13235" spans="1:2">
      <c r="A13235" t="s">
        <v>203</v>
      </c>
      <c r="B13235" t="str">
        <f>IF(ISNA(VLOOKUP(VLOOKUP(A13235,Questionnaire!A:KQ,108,FALSE),'CORA Encoding'!J:K,2,FALSE)),"#",VLOOKUP(VLOOKUP(A13235,Questionnaire!A:KQ,108,FALSE),'CORA Encoding'!J:K,2,FALSE))</f>
        <v>#</v>
      </c>
    </row>
    <row r="13236" spans="1:2">
      <c r="A13236" t="s">
        <v>208</v>
      </c>
      <c r="B13236" t="str">
        <f>IF(ISBLANK(VLOOKUP(A13236,Questionnaire!A:KQ,108,FALSE)),"#",VLOOKUP(A13236,Questionnaire!A:KQ,108,FALSE))</f>
        <v>#</v>
      </c>
    </row>
    <row r="13237" spans="1:2">
      <c r="A13237" t="s">
        <v>213</v>
      </c>
      <c r="B13237" t="str">
        <f>IF(ISBLANK(VLOOKUP(A13237,Questionnaire!A:KQ,108,FALSE)),"#",VLOOKUP(A13237,Questionnaire!A:KQ,108,FALSE))</f>
        <v>#</v>
      </c>
    </row>
    <row r="13238" spans="1:2">
      <c r="A13238" t="s">
        <v>215</v>
      </c>
      <c r="B13238" t="str">
        <f>IF(ISBLANK(VLOOKUP(A13238,Questionnaire!A:KQ,108,FALSE)),"#",VLOOKUP(A13238,Questionnaire!A:KQ,108,FALSE))</f>
        <v>#</v>
      </c>
    </row>
    <row r="13239" spans="1:2">
      <c r="A13239" t="s">
        <v>217</v>
      </c>
      <c r="B13239" t="str">
        <f>IF(ISBLANK(VLOOKUP(A13239,Questionnaire!A:KQ,108,FALSE)),"#",VLOOKUP(A13239,Questionnaire!A:KQ,108,FALSE))</f>
        <v>#</v>
      </c>
    </row>
    <row r="13240" spans="1:2">
      <c r="A13240" t="s">
        <v>219</v>
      </c>
      <c r="B13240" t="str">
        <f>IF(ISBLANK(VLOOKUP(A13240,Questionnaire!A:KQ,108,FALSE)),"#",VLOOKUP(A13240,Questionnaire!A:KQ,108,FALSE))</f>
        <v>#</v>
      </c>
    </row>
    <row r="13241" spans="1:2">
      <c r="A13241" t="s">
        <v>221</v>
      </c>
      <c r="B13241" t="str">
        <f>IF(ISBLANK(VLOOKUP(A13241,Questionnaire!A:KQ,108,FALSE)),"#",VLOOKUP(A13241,Questionnaire!A:KQ,108,FALSE))</f>
        <v>#</v>
      </c>
    </row>
    <row r="13242" spans="1:2">
      <c r="A13242" t="s">
        <v>223</v>
      </c>
      <c r="B13242" t="str">
        <f>IF(ISBLANK(VLOOKUP(A13242,Questionnaire!A:KQ,108,FALSE)),"#",VLOOKUP(A13242,Questionnaire!A:KQ,108,FALSE))</f>
        <v>#</v>
      </c>
    </row>
    <row r="13243" spans="1:2">
      <c r="A13243" t="s">
        <v>225</v>
      </c>
      <c r="B13243" t="str">
        <f>IF(ISBLANK(VLOOKUP(A13243,Questionnaire!A:KQ,108,FALSE)),"#",VLOOKUP(A13243,Questionnaire!A:KQ,108,FALSE))</f>
        <v>#</v>
      </c>
    </row>
    <row r="13244" spans="1:2">
      <c r="A13244" t="s">
        <v>227</v>
      </c>
      <c r="B13244" t="str">
        <f>IF(ISBLANK(VLOOKUP(A13244,Questionnaire!A:KQ,108,FALSE)),"#",VLOOKUP(A13244,Questionnaire!A:KQ,108,FALSE))</f>
        <v>#</v>
      </c>
    </row>
    <row r="13245" spans="1:2">
      <c r="A13245" t="s">
        <v>229</v>
      </c>
      <c r="B13245" t="str">
        <f>IF(ISBLANK(VLOOKUP(A13245,Questionnaire!A:KQ,108,FALSE)),"#",VLOOKUP(A13245,Questionnaire!A:KQ,108,FALSE))</f>
        <v>#</v>
      </c>
    </row>
    <row r="13246" spans="1:2">
      <c r="A13246" t="s">
        <v>231</v>
      </c>
      <c r="B13246" t="str">
        <f>IF(ISBLANK(VLOOKUP(A13246,Questionnaire!A:KQ,108,FALSE)),"#",VLOOKUP(A13246,Questionnaire!A:KQ,108,FALSE))</f>
        <v>#</v>
      </c>
    </row>
    <row r="13247" spans="1:2">
      <c r="A13247" t="s">
        <v>233</v>
      </c>
      <c r="B13247" t="str">
        <f>IF(ISBLANK(VLOOKUP(A13247,Questionnaire!A:KQ,108,FALSE)),"#",VLOOKUP(A13247,Questionnaire!A:KQ,108,FALSE))</f>
        <v>#</v>
      </c>
    </row>
    <row r="13248" spans="1:2">
      <c r="A13248" t="s">
        <v>235</v>
      </c>
      <c r="B13248" t="str">
        <f>IF(ISBLANK(VLOOKUP(A13248,Questionnaire!A:KQ,108,FALSE)),"#",VLOOKUP(A13248,Questionnaire!A:KQ,108,FALSE))</f>
        <v>#</v>
      </c>
    </row>
    <row r="13249" spans="1:2">
      <c r="A13249" t="s">
        <v>237</v>
      </c>
      <c r="B13249" t="str">
        <f>IF(ISBLANK(VLOOKUP(A13249,Questionnaire!A:KQ,108,FALSE)),"#",VLOOKUP(A13249,Questionnaire!A:KQ,108,FALSE))</f>
        <v>#</v>
      </c>
    </row>
    <row r="13250" spans="1:2">
      <c r="A13250" t="s">
        <v>239</v>
      </c>
      <c r="B13250" t="str">
        <f>IF(ISBLANK(VLOOKUP(A13250,Questionnaire!A:KQ,108,FALSE)),"#",VLOOKUP(A13250,Questionnaire!A:KQ,108,FALSE))</f>
        <v>#</v>
      </c>
    </row>
    <row r="13251" spans="1:2">
      <c r="A13251" t="s">
        <v>242</v>
      </c>
      <c r="B13251" t="str">
        <f>IF(ISBLANK(VLOOKUP(A13251,Questionnaire!A:KQ,108,FALSE)),"#",VLOOKUP(A13251,Questionnaire!A:KQ,108,FALSE))</f>
        <v>#</v>
      </c>
    </row>
    <row r="13252" spans="1:2">
      <c r="A13252" t="s">
        <v>245</v>
      </c>
      <c r="B13252" t="str">
        <f>IF(ISBLANK(VLOOKUP(A13252,Questionnaire!A:KQ,108,FALSE)),"#",VLOOKUP(A13252,Questionnaire!A:KQ,108,FALSE))</f>
        <v>#</v>
      </c>
    </row>
    <row r="13253" spans="1:2">
      <c r="A13253" t="s">
        <v>247</v>
      </c>
      <c r="B13253" t="str">
        <f>IF(ISBLANK(VLOOKUP(A13253,Questionnaire!A:KQ,108,FALSE)),"#",VLOOKUP(A13253,Questionnaire!A:KQ,108,FALSE))</f>
        <v>#</v>
      </c>
    </row>
    <row r="13254" spans="1:2">
      <c r="A13254" t="s">
        <v>249</v>
      </c>
      <c r="B13254" t="str">
        <f>IF(ISBLANK(VLOOKUP(A13254,Questionnaire!A:KQ,108,FALSE)),"#",VLOOKUP(A13254,Questionnaire!A:KQ,108,FALSE))</f>
        <v>#</v>
      </c>
    </row>
    <row r="13255" spans="1:2">
      <c r="A13255" t="s">
        <v>250</v>
      </c>
      <c r="B13255" t="str">
        <f>IF(ISBLANK(VLOOKUP(A13255,Questionnaire!A:KQ,108,FALSE)),"#",VLOOKUP(A13255,Questionnaire!A:KQ,108,FALSE))</f>
        <v>#</v>
      </c>
    </row>
    <row r="13256" spans="1:2">
      <c r="A13256" t="s">
        <v>252</v>
      </c>
      <c r="B13256" t="str">
        <f>IF(ISBLANK(VLOOKUP(A13256,Questionnaire!A:KQ,108,FALSE)),"#",VLOOKUP(A13256,Questionnaire!A:KQ,108,FALSE))</f>
        <v>#</v>
      </c>
    </row>
    <row r="13257" spans="1:2">
      <c r="A13257" t="s">
        <v>255</v>
      </c>
      <c r="B13257" t="str">
        <f>IF(ISBLANK(VLOOKUP(A13257,Questionnaire!A:KQ,108,FALSE)),"#",VLOOKUP(A13257,Questionnaire!A:KQ,108,FALSE))</f>
        <v>#</v>
      </c>
    </row>
    <row r="13258" spans="1:2">
      <c r="A13258" t="s">
        <v>258</v>
      </c>
      <c r="B13258" t="str">
        <f>IF(ISNA(VLOOKUP(VLOOKUP(A13258,Questionnaire!A:KQ,108,FALSE),'CORA Encoding'!M:N,2,FALSE)),"#",VLOOKUP(VLOOKUP(A13258,Questionnaire!A:KQ,108,FALSE),'CORA Encoding'!M:N,2,FALSE))</f>
        <v>#</v>
      </c>
    </row>
    <row r="13259" spans="1:2">
      <c r="A13259" t="s">
        <v>261</v>
      </c>
      <c r="B13259" t="str">
        <f>IF(ISBLANK(VLOOKUP(A13259,Questionnaire!A:KQ,108,FALSE)),"#",VLOOKUP(A13259,Questionnaire!A:KQ,108,FALSE))</f>
        <v>#</v>
      </c>
    </row>
    <row r="13260" spans="1:2">
      <c r="A13260" t="s">
        <v>263</v>
      </c>
      <c r="B13260" t="str">
        <f>IF(ISBLANK(VLOOKUP(A13260,Questionnaire!A:KQ,108,FALSE)),"#",VLOOKUP(A13260,Questionnaire!A:KQ,108,FALSE))</f>
        <v>#</v>
      </c>
    </row>
    <row r="13261" spans="1:2">
      <c r="A13261" t="s">
        <v>265</v>
      </c>
      <c r="B13261" t="str">
        <f>IF(ISBLANK(VLOOKUP(A13261,Questionnaire!A:KQ,108,FALSE)),"#",VLOOKUP(A13261,Questionnaire!A:KQ,108,FALSE))</f>
        <v>#</v>
      </c>
    </row>
    <row r="13262" spans="1:2">
      <c r="A13262" t="s">
        <v>267</v>
      </c>
      <c r="B13262" t="str">
        <f>IF(ISBLANK(VLOOKUP(A13262,Questionnaire!A:KQ,108,FALSE)),"#",VLOOKUP(A13262,Questionnaire!A:KQ,108,FALSE))</f>
        <v>#</v>
      </c>
    </row>
    <row r="13263" spans="1:2">
      <c r="A13263" t="s">
        <v>269</v>
      </c>
      <c r="B13263" t="str">
        <f>IF(ISBLANK(VLOOKUP(A13263,Questionnaire!A:KQ,108,FALSE)),"#",VLOOKUP(A13263,Questionnaire!A:KQ,108,FALSE))</f>
        <v>#</v>
      </c>
    </row>
    <row r="13264" spans="1:2">
      <c r="A13264" t="s">
        <v>274</v>
      </c>
      <c r="B13264" t="str">
        <f>IF(ISBLANK(VLOOKUP(A13264,Questionnaire!A:KQ,108,FALSE)),"#",VLOOKUP(A13264,Questionnaire!A:KQ,108,FALSE))</f>
        <v>#</v>
      </c>
    </row>
    <row r="13265" spans="1:2">
      <c r="A13265" t="s">
        <v>276</v>
      </c>
      <c r="B13265" t="str">
        <f>IF(ISBLANK(VLOOKUP(A13265,Questionnaire!A:KQ,108,FALSE)),"#",VLOOKUP(A13265,Questionnaire!A:KQ,108,FALSE))</f>
        <v>#</v>
      </c>
    </row>
    <row r="13266" spans="1:2">
      <c r="A13266" t="s">
        <v>278</v>
      </c>
      <c r="B13266" t="str">
        <f>IF(ISBLANK(VLOOKUP(A13266,Questionnaire!A:KQ,108,FALSE)),"#",VLOOKUP(A13266,Questionnaire!A:KQ,108,FALSE))</f>
        <v>#</v>
      </c>
    </row>
    <row r="13267" spans="1:2">
      <c r="A13267" t="s">
        <v>280</v>
      </c>
      <c r="B13267" t="str">
        <f>IF(ISBLANK(VLOOKUP(A13267,Questionnaire!A:KQ,108,FALSE)),"#",VLOOKUP(A13267,Questionnaire!A:KQ,108,FALSE))</f>
        <v>#</v>
      </c>
    </row>
    <row r="13268" spans="1:2">
      <c r="A13268" t="s">
        <v>282</v>
      </c>
      <c r="B13268" t="str">
        <f>IF(ISBLANK(VLOOKUP(A13268,Questionnaire!A:KQ,108,FALSE)),"#",VLOOKUP(A13268,Questionnaire!A:KQ,108,FALSE))</f>
        <v>#</v>
      </c>
    </row>
    <row r="13269" spans="1:2">
      <c r="A13269" t="s">
        <v>286</v>
      </c>
      <c r="B13269" t="str">
        <f>IF(ISBLANK(VLOOKUP(A13269,Questionnaire!A:KQ,108,FALSE)),"#",VLOOKUP(A13269,Questionnaire!A:KQ,108,FALSE))</f>
        <v>#</v>
      </c>
    </row>
    <row r="13270" spans="1:2">
      <c r="A13270" t="s">
        <v>288</v>
      </c>
      <c r="B13270" t="str">
        <f>IF(ISBLANK(VLOOKUP(A13270,Questionnaire!A:KQ,108,FALSE)),"#",VLOOKUP(A13270,Questionnaire!A:KQ,108,FALSE))</f>
        <v>#</v>
      </c>
    </row>
    <row r="13271" spans="1:2">
      <c r="A13271" t="s">
        <v>290</v>
      </c>
      <c r="B13271" t="str">
        <f>IF(ISBLANK(VLOOKUP(A13271,Questionnaire!A:KQ,108,FALSE)),"#",VLOOKUP(A13271,Questionnaire!A:KQ,108,FALSE))</f>
        <v>#</v>
      </c>
    </row>
    <row r="13272" spans="1:2">
      <c r="A13272" t="s">
        <v>292</v>
      </c>
      <c r="B13272" t="str">
        <f>IF(ISBLANK(VLOOKUP(A13272,Questionnaire!A:KQ,108,FALSE)),"#",VLOOKUP(A13272,Questionnaire!A:KQ,108,FALSE))</f>
        <v>#</v>
      </c>
    </row>
    <row r="13273" spans="1:2">
      <c r="A13273" t="s">
        <v>294</v>
      </c>
      <c r="B13273" t="str">
        <f>IF(ISBLANK(VLOOKUP(A13273,Questionnaire!A:KQ,108,FALSE)),"#",VLOOKUP(A13273,Questionnaire!A:KQ,108,FALSE))</f>
        <v>#</v>
      </c>
    </row>
    <row r="13274" spans="1:2">
      <c r="A13274" t="s">
        <v>296</v>
      </c>
      <c r="B13274" t="str">
        <f>IF(ISBLANK(VLOOKUP(A13274,Questionnaire!A:KQ,108,FALSE)),"#",VLOOKUP(A13274,Questionnaire!A:KQ,108,FALSE))</f>
        <v>#</v>
      </c>
    </row>
    <row r="13275" spans="1:2">
      <c r="A13275" t="s">
        <v>301</v>
      </c>
      <c r="B13275" t="str">
        <f>IF(ISBLANK(VLOOKUP(A13275,Questionnaire!A:KQ,108,FALSE)),"#",VLOOKUP(A13275,Questionnaire!A:KQ,108,FALSE))</f>
        <v>#</v>
      </c>
    </row>
    <row r="13276" spans="1:2">
      <c r="A13276" t="s">
        <v>303</v>
      </c>
      <c r="B13276" t="str">
        <f>IF(ISBLANK(VLOOKUP(A13276,Questionnaire!A:KQ,108,FALSE)),"#",VLOOKUP(A13276,Questionnaire!A:KQ,108,FALSE))</f>
        <v>#</v>
      </c>
    </row>
    <row r="13277" spans="1:2">
      <c r="A13277" t="s">
        <v>305</v>
      </c>
      <c r="B13277" t="str">
        <f>IF(ISBLANK(VLOOKUP(A13277,Questionnaire!A:KQ,108,FALSE)),"#",VLOOKUP(A13277,Questionnaire!A:KQ,108,FALSE))</f>
        <v>#</v>
      </c>
    </row>
    <row r="13278" spans="1:2">
      <c r="A13278" t="s">
        <v>307</v>
      </c>
      <c r="B13278" t="str">
        <f>IF(ISBLANK(VLOOKUP(A13278,Questionnaire!A:KQ,108,FALSE)),"#",VLOOKUP(A13278,Questionnaire!A:KQ,108,FALSE))</f>
        <v>#</v>
      </c>
    </row>
    <row r="13279" spans="1:2">
      <c r="A13279" t="s">
        <v>311</v>
      </c>
      <c r="B13279" t="str">
        <f>IF(ISBLANK(VLOOKUP(A13279,Questionnaire!A:KQ,108,FALSE)),"#",VLOOKUP(A13279,Questionnaire!A:KQ,108,FALSE))</f>
        <v>#</v>
      </c>
    </row>
    <row r="13280" spans="1:2">
      <c r="A13280" t="s">
        <v>313</v>
      </c>
      <c r="B13280" t="str">
        <f>IF(ISBLANK(VLOOKUP(A13280,Questionnaire!A:KQ,108,FALSE)),"#",VLOOKUP(A13280,Questionnaire!A:KQ,108,FALSE))</f>
        <v>#</v>
      </c>
    </row>
    <row r="13281" spans="1:2">
      <c r="A13281" t="s">
        <v>314</v>
      </c>
      <c r="B13281" t="str">
        <f>IF(ISBLANK(VLOOKUP(A13281,Questionnaire!A:KQ,108,FALSE)),"#",VLOOKUP(A13281,Questionnaire!A:KQ,108,FALSE))</f>
        <v>#</v>
      </c>
    </row>
    <row r="13282" spans="1:2">
      <c r="A13282" t="s">
        <v>315</v>
      </c>
      <c r="B13282" t="str">
        <f>IF(ISBLANK(VLOOKUP(A13282,Questionnaire!A:KQ,108,FALSE)),"#",VLOOKUP(A13282,Questionnaire!A:KQ,108,FALSE))</f>
        <v>#</v>
      </c>
    </row>
    <row r="13283" spans="1:2">
      <c r="A13283" t="s">
        <v>317</v>
      </c>
      <c r="B13283" t="str">
        <f>IF(ISBLANK(VLOOKUP(A13283,Questionnaire!A:KQ,108,FALSE)),"#",VLOOKUP(A13283,Questionnaire!A:KQ,108,FALSE))</f>
        <v>#</v>
      </c>
    </row>
    <row r="13284" spans="1:2">
      <c r="A13284" t="s">
        <v>319</v>
      </c>
      <c r="B13284" t="str">
        <f>IF(ISBLANK(VLOOKUP(A13284,Questionnaire!A:KQ,108,FALSE)),"#",VLOOKUP(A13284,Questionnaire!A:KQ,108,FALSE))</f>
        <v>#</v>
      </c>
    </row>
    <row r="13285" spans="1:2">
      <c r="A13285" t="s">
        <v>322</v>
      </c>
      <c r="B13285" t="str">
        <f>IF(ISBLANK(VLOOKUP(A13285,Questionnaire!A:KQ,108,FALSE)),"#",VLOOKUP(A13285,Questionnaire!A:KQ,108,FALSE))</f>
        <v>#</v>
      </c>
    </row>
    <row r="13286" spans="1:2">
      <c r="A13286" t="s">
        <v>326</v>
      </c>
      <c r="B13286" t="str">
        <f>IF(ISBLANK(VLOOKUP(A13286,Questionnaire!A:KQ,108,FALSE)),"#",VLOOKUP(A13286,Questionnaire!A:KQ,108,FALSE))</f>
        <v>#</v>
      </c>
    </row>
    <row r="13287" spans="1:2">
      <c r="A13287" t="s">
        <v>328</v>
      </c>
      <c r="B13287" t="str">
        <f>IF(ISBLANK(VLOOKUP(A13287,Questionnaire!A:KQ,108,FALSE)),"#",VLOOKUP(A13287,Questionnaire!A:KQ,108,FALSE))</f>
        <v>#</v>
      </c>
    </row>
    <row r="13288" spans="1:2">
      <c r="A13288" t="s">
        <v>332</v>
      </c>
      <c r="B13288" t="str">
        <f>IF(ISBLANK(VLOOKUP(A13288,Questionnaire!A:KQ,108,FALSE)),"#",VLOOKUP(A13288,Questionnaire!A:KQ,108,FALSE))</f>
        <v>#</v>
      </c>
    </row>
    <row r="13289" spans="1:2">
      <c r="A13289" t="s">
        <v>333</v>
      </c>
      <c r="B13289" t="str">
        <f>IF(ISBLANK(VLOOKUP(A13289,Questionnaire!A:KQ,108,FALSE)),"#",VLOOKUP(A13289,Questionnaire!A:KQ,108,FALSE))</f>
        <v>#</v>
      </c>
    </row>
    <row r="13290" spans="1:2">
      <c r="A13290" t="s">
        <v>334</v>
      </c>
      <c r="B13290" t="str">
        <f>IF(ISBLANK(VLOOKUP(A13290,Questionnaire!A:KQ,108,FALSE)),"#",VLOOKUP(A13290,Questionnaire!A:KQ,108,FALSE))</f>
        <v>#</v>
      </c>
    </row>
    <row r="13291" spans="1:2">
      <c r="A13291" t="s">
        <v>335</v>
      </c>
      <c r="B13291" t="str">
        <f>IF(ISBLANK(VLOOKUP(A13291,Questionnaire!A:KQ,108,FALSE)),"#",VLOOKUP(A13291,Questionnaire!A:KQ,108,FALSE))</f>
        <v>#</v>
      </c>
    </row>
    <row r="13292" spans="1:2">
      <c r="A13292" t="s">
        <v>336</v>
      </c>
      <c r="B13292" t="str">
        <f>IF(ISBLANK(VLOOKUP(A13292,Questionnaire!A:KQ,108,FALSE)),"#",VLOOKUP(A13292,Questionnaire!A:KQ,108,FALSE))</f>
        <v>#</v>
      </c>
    </row>
    <row r="13293" spans="1:2">
      <c r="A13293" t="s">
        <v>337</v>
      </c>
      <c r="B13293" t="str">
        <f>IF(ISBLANK(VLOOKUP(A13293,Questionnaire!A:KQ,108,FALSE)),"#",VLOOKUP(A13293,Questionnaire!A:KQ,108,FALSE))</f>
        <v>#</v>
      </c>
    </row>
    <row r="13294" spans="1:2">
      <c r="A13294" t="s">
        <v>338</v>
      </c>
      <c r="B13294" t="str">
        <f>IF(ISBLANK(VLOOKUP(A13294,Questionnaire!A:KQ,108,FALSE)),"#",VLOOKUP(A13294,Questionnaire!A:KQ,108,FALSE))</f>
        <v>#</v>
      </c>
    </row>
    <row r="13295" spans="1:2">
      <c r="A13295" t="s">
        <v>339</v>
      </c>
      <c r="B13295" t="str">
        <f>IF(ISBLANK(VLOOKUP(A13295,Questionnaire!A:KQ,108,FALSE)),"#",VLOOKUP(A13295,Questionnaire!A:KQ,108,FALSE))</f>
        <v>#</v>
      </c>
    </row>
    <row r="13296" spans="1:2">
      <c r="A13296" t="s">
        <v>340</v>
      </c>
      <c r="B13296" t="str">
        <f>IF(ISBLANK(VLOOKUP(A13296,Questionnaire!A:KQ,108,FALSE)),"#",VLOOKUP(A13296,Questionnaire!A:KQ,108,FALSE))</f>
        <v>#</v>
      </c>
    </row>
    <row r="13297" spans="1:2">
      <c r="A13297" t="s">
        <v>341</v>
      </c>
      <c r="B13297" t="str">
        <f>IF(ISBLANK(VLOOKUP(A13297,Questionnaire!A:KQ,108,FALSE)),"#",VLOOKUP(A13297,Questionnaire!A:KQ,108,FALSE))</f>
        <v>#</v>
      </c>
    </row>
    <row r="13298" spans="1:2">
      <c r="A13298" t="s">
        <v>342</v>
      </c>
      <c r="B13298" t="str">
        <f>IF(ISBLANK(VLOOKUP(A13298,Questionnaire!A:KQ,108,FALSE)),"#",VLOOKUP(A13298,Questionnaire!A:KQ,108,FALSE))</f>
        <v>#</v>
      </c>
    </row>
    <row r="13299" spans="1:2">
      <c r="A13299" t="s">
        <v>343</v>
      </c>
      <c r="B13299" t="str">
        <f>IF(ISBLANK(VLOOKUP(A13299,Questionnaire!A:KQ,108,FALSE)),"#",VLOOKUP(A13299,Questionnaire!A:KQ,108,FALSE))</f>
        <v>#</v>
      </c>
    </row>
    <row r="13300" spans="1:2">
      <c r="A13300" t="s">
        <v>344</v>
      </c>
      <c r="B13300" t="str">
        <f>IF(ISBLANK(VLOOKUP(A13300,Questionnaire!A:KQ,108,FALSE)),"#",VLOOKUP(A13300,Questionnaire!A:KQ,108,FALSE))</f>
        <v>#</v>
      </c>
    </row>
    <row r="13301" spans="1:2">
      <c r="A13301" t="s">
        <v>345</v>
      </c>
      <c r="B13301" t="str">
        <f>IF(ISBLANK(VLOOKUP(A13301,Questionnaire!A:KQ,108,FALSE)),"#",VLOOKUP(A13301,Questionnaire!A:KQ,108,FALSE))</f>
        <v>#</v>
      </c>
    </row>
    <row r="13302" spans="1:2">
      <c r="A13302" t="s">
        <v>348</v>
      </c>
      <c r="B13302" t="str">
        <f>IF(ISBLANK(VLOOKUP(A13302,Questionnaire!A:KQ,108,FALSE)),"#",VLOOKUP(A13302,Questionnaire!A:KQ,108,FALSE))</f>
        <v>#</v>
      </c>
    </row>
    <row r="13303" spans="1:2">
      <c r="A13303" t="s">
        <v>353</v>
      </c>
      <c r="B13303" t="str">
        <f>IF(ISBLANK(VLOOKUP(A13303,Questionnaire!A:KQ,108,FALSE)),"#",VLOOKUP(A13303,Questionnaire!A:KQ,108,FALSE))</f>
        <v>#</v>
      </c>
    </row>
    <row r="13304" spans="1:2">
      <c r="A13304" t="s">
        <v>354</v>
      </c>
      <c r="B13304" t="str">
        <f>IF(ISBLANK(VLOOKUP(A13304,Questionnaire!A:KQ,108,FALSE)),"#",VLOOKUP(A13304,Questionnaire!A:KQ,108,FALSE))</f>
        <v>#</v>
      </c>
    </row>
    <row r="13305" spans="1:2">
      <c r="A13305" t="s">
        <v>355</v>
      </c>
      <c r="B13305" t="str">
        <f>IF(ISBLANK(VLOOKUP(A13305,Questionnaire!A:KQ,108,FALSE)),"#",VLOOKUP(A13305,Questionnaire!A:KQ,108,FALSE))</f>
        <v>#</v>
      </c>
    </row>
    <row r="13306" spans="1:2">
      <c r="A13306" t="s">
        <v>356</v>
      </c>
      <c r="B13306" t="str">
        <f>IF(ISBLANK(VLOOKUP(A13306,Questionnaire!A:KQ,108,FALSE)),"#",VLOOKUP(A13306,Questionnaire!A:KQ,108,FALSE))</f>
        <v>#</v>
      </c>
    </row>
    <row r="13307" spans="1:2">
      <c r="A13307" t="s">
        <v>357</v>
      </c>
      <c r="B13307" t="str">
        <f>IF(ISBLANK(VLOOKUP(A13307,Questionnaire!A:KQ,108,FALSE)),"#",VLOOKUP(A13307,Questionnaire!A:KQ,108,FALSE))</f>
        <v>#</v>
      </c>
    </row>
    <row r="13308" spans="1:2">
      <c r="A13308" t="s">
        <v>360</v>
      </c>
      <c r="B13308" t="str">
        <f>IF(ISBLANK(VLOOKUP(A13308,Questionnaire!A:KQ,108,FALSE)),"#",VLOOKUP(A13308,Questionnaire!A:KQ,108,FALSE))</f>
        <v>#</v>
      </c>
    </row>
    <row r="13309" spans="1:2">
      <c r="A13309" t="s">
        <v>362</v>
      </c>
      <c r="B13309" t="str">
        <f>IF(ISBLANK(VLOOKUP(A13309,Questionnaire!A:KQ,108,FALSE)),"#",VLOOKUP(A13309,Questionnaire!A:KQ,108,FALSE))</f>
        <v>#</v>
      </c>
    </row>
    <row r="13310" spans="1:2">
      <c r="A13310" t="s">
        <v>363</v>
      </c>
      <c r="B13310" t="str">
        <f>IF(ISBLANK(VLOOKUP(A13310,Questionnaire!A:KQ,108,FALSE)),"#",VLOOKUP(A13310,Questionnaire!A:KQ,108,FALSE))</f>
        <v>#</v>
      </c>
    </row>
    <row r="13311" spans="1:2">
      <c r="A13311" t="s">
        <v>364</v>
      </c>
      <c r="B13311" t="str">
        <f>IF(ISBLANK(VLOOKUP(A13311,Questionnaire!A:KQ,108,FALSE)),"#",VLOOKUP(A13311,Questionnaire!A:KQ,108,FALSE))</f>
        <v>#</v>
      </c>
    </row>
    <row r="13312" spans="1:2">
      <c r="A13312" t="s">
        <v>365</v>
      </c>
      <c r="B13312" t="str">
        <f>IF(ISBLANK(VLOOKUP(A13312,Questionnaire!A:KQ,108,FALSE)),"#",VLOOKUP(A13312,Questionnaire!A:KQ,108,FALSE))</f>
        <v>#</v>
      </c>
    </row>
    <row r="13313" spans="1:2">
      <c r="A13313" t="s">
        <v>366</v>
      </c>
      <c r="B13313" t="str">
        <f>IF(ISBLANK(VLOOKUP(A13313,Questionnaire!A:KQ,108,FALSE)),"#",VLOOKUP(A13313,Questionnaire!A:KQ,108,FALSE))</f>
        <v>#</v>
      </c>
    </row>
    <row r="13314" spans="1:2">
      <c r="A13314" t="s">
        <v>371</v>
      </c>
      <c r="B13314" t="str">
        <f>IF(ISBLANK(VLOOKUP(A13314,Questionnaire!A:KQ,108,FALSE)),"#",VLOOKUP(A13314,Questionnaire!A:KQ,108,FALSE))</f>
        <v>#</v>
      </c>
    </row>
    <row r="13315" spans="1:2">
      <c r="A13315" t="s">
        <v>372</v>
      </c>
      <c r="B13315" t="str">
        <f>IF(ISBLANK(VLOOKUP(A13315,Questionnaire!A:KQ,108,FALSE)),"#",VLOOKUP(A13315,Questionnaire!A:KQ,108,FALSE))</f>
        <v>#</v>
      </c>
    </row>
    <row r="13316" spans="1:2">
      <c r="A13316" t="s">
        <v>373</v>
      </c>
      <c r="B13316" t="str">
        <f>IF(ISBLANK(VLOOKUP(A13316,Questionnaire!A:KQ,108,FALSE)),"#",VLOOKUP(A13316,Questionnaire!A:KQ,108,FALSE))</f>
        <v>#</v>
      </c>
    </row>
    <row r="13317" spans="1:2">
      <c r="A13317" t="s">
        <v>374</v>
      </c>
      <c r="B13317" t="str">
        <f>IF(ISBLANK(VLOOKUP(A13317,Questionnaire!A:KQ,108,FALSE)),"#",VLOOKUP(A13317,Questionnaire!A:KQ,108,FALSE))</f>
        <v>#</v>
      </c>
    </row>
    <row r="13318" spans="1:2">
      <c r="A13318" t="s">
        <v>377</v>
      </c>
      <c r="B13318" t="str">
        <f>IF(ISBLANK(VLOOKUP(A13318,Questionnaire!A:KQ,108,FALSE)),"#",VLOOKUP(A13318,Questionnaire!A:KQ,108,FALSE))</f>
        <v>#</v>
      </c>
    </row>
    <row r="13319" spans="1:2">
      <c r="A13319" t="s">
        <v>379</v>
      </c>
      <c r="B13319" t="str">
        <f>IF(ISBLANK(VLOOKUP(A13319,Questionnaire!A:KQ,108,FALSE)),"#",VLOOKUP(A13319,Questionnaire!A:KQ,108,FALSE))</f>
        <v>#</v>
      </c>
    </row>
    <row r="13320" spans="1:2">
      <c r="A13320" t="s">
        <v>380</v>
      </c>
      <c r="B13320" t="str">
        <f>IF(ISBLANK(VLOOKUP(A13320,Questionnaire!A:KQ,108,FALSE)),"#",VLOOKUP(A13320,Questionnaire!A:KQ,108,FALSE))</f>
        <v>#</v>
      </c>
    </row>
    <row r="13321" spans="1:2">
      <c r="A13321" t="s">
        <v>381</v>
      </c>
      <c r="B13321" t="str">
        <f>IF(ISBLANK(VLOOKUP(A13321,Questionnaire!A:KQ,108,FALSE)),"#",VLOOKUP(A13321,Questionnaire!A:KQ,108,FALSE))</f>
        <v>#</v>
      </c>
    </row>
    <row r="13322" spans="1:2">
      <c r="A13322" t="s">
        <v>382</v>
      </c>
      <c r="B13322" t="str">
        <f>IF(ISBLANK(VLOOKUP(A13322,Questionnaire!A:KQ,108,FALSE)),"#",VLOOKUP(A13322,Questionnaire!A:KQ,108,FALSE))</f>
        <v>#</v>
      </c>
    </row>
    <row r="13323" spans="1:2">
      <c r="A13323" t="s">
        <v>384</v>
      </c>
      <c r="B13323" t="str">
        <f>IF(ISBLANK(VLOOKUP(A13323,Questionnaire!A:KQ,108,FALSE)),"#",VLOOKUP(A13323,Questionnaire!A:KQ,108,FALSE))</f>
        <v>#</v>
      </c>
    </row>
    <row r="13324" spans="1:2">
      <c r="A13324" t="s">
        <v>387</v>
      </c>
      <c r="B13324" t="str">
        <f>IF(ISBLANK(VLOOKUP(A13324,Questionnaire!A:KQ,108,FALSE)),"#",VLOOKUP(A13324,Questionnaire!A:KQ,108,FALSE))</f>
        <v>#</v>
      </c>
    </row>
    <row r="13325" spans="1:2">
      <c r="A13325" t="s">
        <v>391</v>
      </c>
      <c r="B13325" t="str">
        <f>IF(ISBLANK(VLOOKUP(A13325,Questionnaire!A:KQ,108,FALSE)),"#",VLOOKUP(A13325,Questionnaire!A:KQ,108,FALSE))</f>
        <v>#</v>
      </c>
    </row>
    <row r="13326" spans="1:2">
      <c r="A13326" t="s">
        <v>393</v>
      </c>
      <c r="B13326" t="str">
        <f>IF(ISBLANK(VLOOKUP(A13326,Questionnaire!A:KQ,108,FALSE)),"#",VLOOKUP(A13326,Questionnaire!A:KQ,108,FALSE))</f>
        <v>#</v>
      </c>
    </row>
    <row r="13327" spans="1:2">
      <c r="A13327" t="s">
        <v>395</v>
      </c>
      <c r="B13327" t="str">
        <f>IF(ISBLANK(VLOOKUP(A13327,Questionnaire!A:KQ,108,FALSE)),"#",VLOOKUP(A13327,Questionnaire!A:KQ,108,FALSE))</f>
        <v>#</v>
      </c>
    </row>
    <row r="13328" spans="1:2">
      <c r="A13328" t="s">
        <v>398</v>
      </c>
      <c r="B13328" t="str">
        <f>IF(ISBLANK(VLOOKUP(A13328,Questionnaire!A:KQ,108,FALSE)),"#",VLOOKUP(A13328,Questionnaire!A:KQ,108,FALSE))</f>
        <v>#</v>
      </c>
    </row>
    <row r="13329" spans="1:2">
      <c r="A13329" t="s">
        <v>402</v>
      </c>
      <c r="B13329" t="str">
        <f>IF(ISBLANK(VLOOKUP(A13329,Questionnaire!A:KQ,108,FALSE)),"#",VLOOKUP(A13329,Questionnaire!A:KQ,108,FALSE))</f>
        <v>#</v>
      </c>
    </row>
    <row r="13330" spans="1:2">
      <c r="A13330" t="s">
        <v>405</v>
      </c>
      <c r="B13330" t="str">
        <f>IF(ISBLANK(VLOOKUP(A13330,Questionnaire!A:KQ,108,FALSE)),"#",VLOOKUP(A13330,Questionnaire!A:KQ,108,FALSE))</f>
        <v>#</v>
      </c>
    </row>
    <row r="13331" spans="1:2">
      <c r="A13331" t="s">
        <v>409</v>
      </c>
      <c r="B13331" t="str">
        <f>IF(ISBLANK(VLOOKUP(A13331,Questionnaire!A:KQ,108,FALSE)),"#",VLOOKUP(A13331,Questionnaire!A:KQ,108,FALSE))</f>
        <v>#</v>
      </c>
    </row>
    <row r="13332" spans="1:2">
      <c r="A13332" t="s">
        <v>412</v>
      </c>
      <c r="B13332" t="str">
        <f>IF(ISBLANK(VLOOKUP(A13332,Questionnaire!A:KQ,108,FALSE)),"#",VLOOKUP(A13332,Questionnaire!A:KQ,108,FALSE))</f>
        <v>#</v>
      </c>
    </row>
    <row r="13333" spans="1:2">
      <c r="A13333" t="s">
        <v>415</v>
      </c>
      <c r="B13333" t="str">
        <f>IF(ISBLANK(VLOOKUP(A13333,Questionnaire!A:KQ,108,FALSE)),"#",VLOOKUP(A13333,Questionnaire!A:KQ,108,FALSE))</f>
        <v>#</v>
      </c>
    </row>
    <row r="13334" spans="1:2">
      <c r="A13334" t="s">
        <v>418</v>
      </c>
      <c r="B13334" t="str">
        <f>IF(ISBLANK(VLOOKUP(A13334,Questionnaire!A:KQ,108,FALSE)),"#",VLOOKUP(A13334,Questionnaire!A:KQ,108,FALSE))</f>
        <v>#</v>
      </c>
    </row>
    <row r="13335" spans="1:2">
      <c r="A13335" t="s">
        <v>421</v>
      </c>
      <c r="B13335" t="str">
        <f>IF(ISBLANK(VLOOKUP(A13335,Questionnaire!A:KQ,108,FALSE)),"#",VLOOKUP(A13335,Questionnaire!A:KQ,108,FALSE))</f>
        <v>#</v>
      </c>
    </row>
    <row r="13336" spans="1:2">
      <c r="A13336" t="s">
        <v>424</v>
      </c>
      <c r="B13336" t="str">
        <f>IF(ISBLANK(VLOOKUP(A13336,Questionnaire!A:KQ,108,FALSE)),"#",VLOOKUP(A13336,Questionnaire!A:KQ,108,FALSE))</f>
        <v>#</v>
      </c>
    </row>
    <row r="13337" spans="1:2">
      <c r="A13337" t="s">
        <v>429</v>
      </c>
      <c r="B13337" t="str">
        <f>IF(ISBLANK(VLOOKUP(A13337,Questionnaire!A:KQ,108,FALSE)),"#",VLOOKUP(A13337,Questionnaire!A:KQ,108,FALSE))</f>
        <v>#</v>
      </c>
    </row>
    <row r="13338" spans="1:2">
      <c r="A13338" t="s">
        <v>432</v>
      </c>
      <c r="B13338" t="str">
        <f>IF(ISBLANK(VLOOKUP(A13338,Questionnaire!A:KQ,108,FALSE)),"#",VLOOKUP(A13338,Questionnaire!A:KQ,108,FALSE))</f>
        <v>#</v>
      </c>
    </row>
    <row r="13339" spans="1:2">
      <c r="A13339" t="s">
        <v>435</v>
      </c>
      <c r="B13339" t="str">
        <f>IF(ISBLANK(VLOOKUP(A13339,Questionnaire!A:KQ,108,FALSE)),"#",VLOOKUP(A13339,Questionnaire!A:KQ,108,FALSE))</f>
        <v>#</v>
      </c>
    </row>
    <row r="13340" spans="1:2">
      <c r="A13340" t="s">
        <v>437</v>
      </c>
      <c r="B13340" t="str">
        <f>IF(ISBLANK(VLOOKUP(A13340,Questionnaire!A:KQ,108,FALSE)),"#",VLOOKUP(A13340,Questionnaire!A:KQ,108,FALSE))</f>
        <v>#</v>
      </c>
    </row>
    <row r="13341" spans="1:2">
      <c r="A13341" t="s">
        <v>439</v>
      </c>
      <c r="B13341" t="str">
        <f>IF(ISBLANK(VLOOKUP(A13341,Questionnaire!A:KQ,108,FALSE)),"#",VLOOKUP(A13341,Questionnaire!A:KQ,108,FALSE))</f>
        <v>#</v>
      </c>
    </row>
    <row r="13342" spans="1:2">
      <c r="A13342" t="s">
        <v>442</v>
      </c>
      <c r="B13342" t="str">
        <f>IF(ISBLANK(VLOOKUP(A13342,Questionnaire!A:KQ,108,FALSE)),"#",VLOOKUP(A13342,Questionnaire!A:KQ,108,FALSE))</f>
        <v>#</v>
      </c>
    </row>
    <row r="13343" spans="1:2">
      <c r="A13343" t="s">
        <v>445</v>
      </c>
      <c r="B13343" t="str">
        <f>IF(ISBLANK(VLOOKUP(A13343,Questionnaire!A:KQ,108,FALSE)),"#",VLOOKUP(A13343,Questionnaire!A:KQ,108,FALSE))</f>
        <v>#</v>
      </c>
    </row>
    <row r="13344" spans="1:2">
      <c r="A13344" t="s">
        <v>448</v>
      </c>
      <c r="B13344" t="str">
        <f>IF(ISBLANK(VLOOKUP(A13344,Questionnaire!A:KQ,108,FALSE)),"#",VLOOKUP(A13344,Questionnaire!A:KQ,108,FALSE))</f>
        <v>#</v>
      </c>
    </row>
    <row r="13345" spans="1:3">
      <c r="A13345" t="s">
        <v>452</v>
      </c>
      <c r="B13345" t="str">
        <f>IF(ISBLANK(VLOOKUP(A13345,Questionnaire!A:KQ,108,FALSE)),"#",VLOOKUP(A13345,Questionnaire!A:KQ,108,FALSE))</f>
        <v>#</v>
      </c>
    </row>
    <row r="13346" spans="1:3">
      <c r="A13346" t="s">
        <v>455</v>
      </c>
      <c r="B13346" t="str">
        <f>IF(ISBLANK(VLOOKUP(A13346,Questionnaire!A:KQ,108,FALSE)),"#",VLOOKUP(A13346,Questionnaire!A:KQ,108,FALSE))</f>
        <v>#</v>
      </c>
    </row>
    <row r="13347" spans="1:3">
      <c r="A13347" t="s">
        <v>458</v>
      </c>
      <c r="B13347" t="str">
        <f>IF(ISBLANK(VLOOKUP(A13347,Questionnaire!A:KQ,108,FALSE)),"#",VLOOKUP(A13347,Questionnaire!A:KQ,108,FALSE))</f>
        <v>#</v>
      </c>
    </row>
    <row r="13348" spans="1:3">
      <c r="A13348" t="s">
        <v>461</v>
      </c>
      <c r="B13348" t="str">
        <f>IF(ISBLANK(VLOOKUP(A13348,Questionnaire!A:KQ,108,FALSE)),"#",VLOOKUP(A13348,Questionnaire!A:KQ,108,FALSE))</f>
        <v>#</v>
      </c>
    </row>
    <row r="13349" spans="1:3">
      <c r="A13349" t="s">
        <v>465</v>
      </c>
      <c r="B13349" t="str">
        <f>IF(ISBLANK(VLOOKUP(A13349,Questionnaire!A:KQ,108,FALSE)),"#",VLOOKUP(A13349,Questionnaire!A:KQ,108,FALSE))</f>
        <v>#</v>
      </c>
    </row>
    <row r="13350" spans="1:3">
      <c r="A13350" t="s">
        <v>467</v>
      </c>
      <c r="B13350" t="str">
        <f>IF(ISBLANK(VLOOKUP(A13350,Questionnaire!A:KQ,108,FALSE)),"#",VLOOKUP(A13350,Questionnaire!A:KQ,108,FALSE))</f>
        <v>#</v>
      </c>
    </row>
    <row r="13351" spans="1:3">
      <c r="A13351" t="s">
        <v>469</v>
      </c>
      <c r="B13351" t="str">
        <f>IF(ISBLANK(VLOOKUP(A13351,Questionnaire!A:KQ,108,FALSE)),"#",VLOOKUP(A13351,Questionnaire!A:KQ,108,FALSE))</f>
        <v>#</v>
      </c>
    </row>
    <row r="13352" spans="1:3">
      <c r="A13352" t="s">
        <v>471</v>
      </c>
      <c r="B13352" t="str">
        <f>IF(ISBLANK(VLOOKUP(A13352,Questionnaire!A:KQ,108,FALSE)),"#",VLOOKUP(A13352,Questionnaire!A:KQ,108,FALSE))</f>
        <v>#</v>
      </c>
    </row>
    <row r="13353" spans="1:3">
      <c r="A13353" t="s">
        <v>473</v>
      </c>
      <c r="B13353" t="str">
        <f>IF(ISBLANK(VLOOKUP(A13353,Questionnaire!A:KQ,108,FALSE)),"#",VLOOKUP(A13353,Questionnaire!A:KQ,108,FALSE))</f>
        <v>#</v>
      </c>
    </row>
    <row r="13354" spans="1:3">
      <c r="A13354" t="s">
        <v>475</v>
      </c>
      <c r="B13354" t="str">
        <f>IF(ISBLANK(VLOOKUP(A13354,Questionnaire!A:KQ,108,FALSE)),"#",VLOOKUP(A13354,Questionnaire!A:KQ,108,FALSE))</f>
        <v>#</v>
      </c>
    </row>
    <row r="13355" spans="1:3">
      <c r="A13355" t="s">
        <v>185</v>
      </c>
      <c r="B13355" t="str">
        <f>IF(ISBLANK(VLOOKUP(A13355,Questionnaire!A:KQ,109,FALSE)),"#",VLOOKUP(A13355,Questionnaire!A:KQ,109,FALSE))</f>
        <v>#</v>
      </c>
      <c r="C13355">
        <v>106</v>
      </c>
    </row>
    <row r="13356" spans="1:3">
      <c r="A13356" t="s">
        <v>187</v>
      </c>
      <c r="B13356" t="str">
        <f>IF(ISNA(VLOOKUP(VLOOKUP(A13356,Questionnaire!A:KQ,109,FALSE),'CORA Encoding'!D:E,2,FALSE)),"#",VLOOKUP(VLOOKUP(A13356,Questionnaire!A:KQ,109,FALSE),'CORA Encoding'!D:E,2,FALSE))</f>
        <v>#</v>
      </c>
    </row>
    <row r="13357" spans="1:3">
      <c r="A13357" t="s">
        <v>189</v>
      </c>
      <c r="B13357" t="str">
        <f>IF(ISNA(VLOOKUP(VLOOKUP(A13357,Questionnaire!A:KQ,109,FALSE),'CORA Encoding'!G:H,2,FALSE)),"#",VLOOKUP(VLOOKUP(A13357,Questionnaire!A:KQ,109,FALSE),'CORA Encoding'!G:H,2,FALSE))</f>
        <v>#</v>
      </c>
    </row>
    <row r="13358" spans="1:3">
      <c r="A13358" t="s">
        <v>191</v>
      </c>
      <c r="B13358" t="str">
        <f>IF(ISNA(VLOOKUP(VLOOKUP(A13358,Questionnaire!A:KQ,109,FALSE),'Country List'!E:F,2,FALSE)),"#",VLOOKUP(VLOOKUP(A13358,Questionnaire!A:KQ,109,FALSE),'Country List'!E:F,2,FALSE))</f>
        <v>#</v>
      </c>
    </row>
    <row r="13359" spans="1:3">
      <c r="A13359" t="s">
        <v>193</v>
      </c>
      <c r="B13359" t="str">
        <f>IF(ISNA(VLOOKUP(VLOOKUP(A13359,Questionnaire!A:KQ,109,FALSE),'Industry List'!B:C,2,FALSE)),"#",VLOOKUP(VLOOKUP(A13359,Questionnaire!A:KQ,109,FALSE),'Industry List'!B:C,2,FALSE))</f>
        <v>#</v>
      </c>
    </row>
    <row r="13360" spans="1:3">
      <c r="A13360" t="s">
        <v>197</v>
      </c>
      <c r="B13360" t="str">
        <f>IF(ISBLANK(VLOOKUP(A13360,Questionnaire!A:KQ,109,FALSE)),"#",VLOOKUP(A13360,Questionnaire!A:KQ,109,FALSE))</f>
        <v>#</v>
      </c>
    </row>
    <row r="13361" spans="1:2">
      <c r="A13361" t="s">
        <v>201</v>
      </c>
      <c r="B13361" t="str">
        <f>IF(ISBLANK(VLOOKUP(A13361,Questionnaire!A:KQ,109,FALSE)),"#",VLOOKUP(A13361,Questionnaire!A:KQ,109,FALSE))</f>
        <v>#</v>
      </c>
    </row>
    <row r="13362" spans="1:2">
      <c r="A13362" t="s">
        <v>203</v>
      </c>
      <c r="B13362" t="str">
        <f>IF(ISNA(VLOOKUP(VLOOKUP(A13362,Questionnaire!A:KQ,109,FALSE),'CORA Encoding'!J:K,2,FALSE)),"#",VLOOKUP(VLOOKUP(A13362,Questionnaire!A:KQ,109,FALSE),'CORA Encoding'!J:K,2,FALSE))</f>
        <v>#</v>
      </c>
    </row>
    <row r="13363" spans="1:2">
      <c r="A13363" t="s">
        <v>208</v>
      </c>
      <c r="B13363" t="str">
        <f>IF(ISBLANK(VLOOKUP(A13363,Questionnaire!A:KQ,109,FALSE)),"#",VLOOKUP(A13363,Questionnaire!A:KQ,109,FALSE))</f>
        <v>#</v>
      </c>
    </row>
    <row r="13364" spans="1:2">
      <c r="A13364" t="s">
        <v>213</v>
      </c>
      <c r="B13364" t="str">
        <f>IF(ISBLANK(VLOOKUP(A13364,Questionnaire!A:KQ,109,FALSE)),"#",VLOOKUP(A13364,Questionnaire!A:KQ,109,FALSE))</f>
        <v>#</v>
      </c>
    </row>
    <row r="13365" spans="1:2">
      <c r="A13365" t="s">
        <v>215</v>
      </c>
      <c r="B13365" t="str">
        <f>IF(ISBLANK(VLOOKUP(A13365,Questionnaire!A:KQ,109,FALSE)),"#",VLOOKUP(A13365,Questionnaire!A:KQ,109,FALSE))</f>
        <v>#</v>
      </c>
    </row>
    <row r="13366" spans="1:2">
      <c r="A13366" t="s">
        <v>217</v>
      </c>
      <c r="B13366" t="str">
        <f>IF(ISBLANK(VLOOKUP(A13366,Questionnaire!A:KQ,109,FALSE)),"#",VLOOKUP(A13366,Questionnaire!A:KQ,109,FALSE))</f>
        <v>#</v>
      </c>
    </row>
    <row r="13367" spans="1:2">
      <c r="A13367" t="s">
        <v>219</v>
      </c>
      <c r="B13367" t="str">
        <f>IF(ISBLANK(VLOOKUP(A13367,Questionnaire!A:KQ,109,FALSE)),"#",VLOOKUP(A13367,Questionnaire!A:KQ,109,FALSE))</f>
        <v>#</v>
      </c>
    </row>
    <row r="13368" spans="1:2">
      <c r="A13368" t="s">
        <v>221</v>
      </c>
      <c r="B13368" t="str">
        <f>IF(ISBLANK(VLOOKUP(A13368,Questionnaire!A:KQ,109,FALSE)),"#",VLOOKUP(A13368,Questionnaire!A:KQ,109,FALSE))</f>
        <v>#</v>
      </c>
    </row>
    <row r="13369" spans="1:2">
      <c r="A13369" t="s">
        <v>223</v>
      </c>
      <c r="B13369" t="str">
        <f>IF(ISBLANK(VLOOKUP(A13369,Questionnaire!A:KQ,109,FALSE)),"#",VLOOKUP(A13369,Questionnaire!A:KQ,109,FALSE))</f>
        <v>#</v>
      </c>
    </row>
    <row r="13370" spans="1:2">
      <c r="A13370" t="s">
        <v>225</v>
      </c>
      <c r="B13370" t="str">
        <f>IF(ISBLANK(VLOOKUP(A13370,Questionnaire!A:KQ,109,FALSE)),"#",VLOOKUP(A13370,Questionnaire!A:KQ,109,FALSE))</f>
        <v>#</v>
      </c>
    </row>
    <row r="13371" spans="1:2">
      <c r="A13371" t="s">
        <v>227</v>
      </c>
      <c r="B13371" t="str">
        <f>IF(ISBLANK(VLOOKUP(A13371,Questionnaire!A:KQ,109,FALSE)),"#",VLOOKUP(A13371,Questionnaire!A:KQ,109,FALSE))</f>
        <v>#</v>
      </c>
    </row>
    <row r="13372" spans="1:2">
      <c r="A13372" t="s">
        <v>229</v>
      </c>
      <c r="B13372" t="str">
        <f>IF(ISBLANK(VLOOKUP(A13372,Questionnaire!A:KQ,109,FALSE)),"#",VLOOKUP(A13372,Questionnaire!A:KQ,109,FALSE))</f>
        <v>#</v>
      </c>
    </row>
    <row r="13373" spans="1:2">
      <c r="A13373" t="s">
        <v>231</v>
      </c>
      <c r="B13373" t="str">
        <f>IF(ISBLANK(VLOOKUP(A13373,Questionnaire!A:KQ,109,FALSE)),"#",VLOOKUP(A13373,Questionnaire!A:KQ,109,FALSE))</f>
        <v>#</v>
      </c>
    </row>
    <row r="13374" spans="1:2">
      <c r="A13374" t="s">
        <v>233</v>
      </c>
      <c r="B13374" t="str">
        <f>IF(ISBLANK(VLOOKUP(A13374,Questionnaire!A:KQ,109,FALSE)),"#",VLOOKUP(A13374,Questionnaire!A:KQ,109,FALSE))</f>
        <v>#</v>
      </c>
    </row>
    <row r="13375" spans="1:2">
      <c r="A13375" t="s">
        <v>235</v>
      </c>
      <c r="B13375" t="str">
        <f>IF(ISBLANK(VLOOKUP(A13375,Questionnaire!A:KQ,109,FALSE)),"#",VLOOKUP(A13375,Questionnaire!A:KQ,109,FALSE))</f>
        <v>#</v>
      </c>
    </row>
    <row r="13376" spans="1:2">
      <c r="A13376" t="s">
        <v>237</v>
      </c>
      <c r="B13376" t="str">
        <f>IF(ISBLANK(VLOOKUP(A13376,Questionnaire!A:KQ,109,FALSE)),"#",VLOOKUP(A13376,Questionnaire!A:KQ,109,FALSE))</f>
        <v>#</v>
      </c>
    </row>
    <row r="13377" spans="1:2">
      <c r="A13377" t="s">
        <v>239</v>
      </c>
      <c r="B13377" t="str">
        <f>IF(ISBLANK(VLOOKUP(A13377,Questionnaire!A:KQ,109,FALSE)),"#",VLOOKUP(A13377,Questionnaire!A:KQ,109,FALSE))</f>
        <v>#</v>
      </c>
    </row>
    <row r="13378" spans="1:2">
      <c r="A13378" t="s">
        <v>242</v>
      </c>
      <c r="B13378" t="str">
        <f>IF(ISBLANK(VLOOKUP(A13378,Questionnaire!A:KQ,109,FALSE)),"#",VLOOKUP(A13378,Questionnaire!A:KQ,109,FALSE))</f>
        <v>#</v>
      </c>
    </row>
    <row r="13379" spans="1:2">
      <c r="A13379" t="s">
        <v>245</v>
      </c>
      <c r="B13379" t="str">
        <f>IF(ISBLANK(VLOOKUP(A13379,Questionnaire!A:KQ,109,FALSE)),"#",VLOOKUP(A13379,Questionnaire!A:KQ,109,FALSE))</f>
        <v>#</v>
      </c>
    </row>
    <row r="13380" spans="1:2">
      <c r="A13380" t="s">
        <v>247</v>
      </c>
      <c r="B13380" t="str">
        <f>IF(ISBLANK(VLOOKUP(A13380,Questionnaire!A:KQ,109,FALSE)),"#",VLOOKUP(A13380,Questionnaire!A:KQ,109,FALSE))</f>
        <v>#</v>
      </c>
    </row>
    <row r="13381" spans="1:2">
      <c r="A13381" t="s">
        <v>249</v>
      </c>
      <c r="B13381" t="str">
        <f>IF(ISBLANK(VLOOKUP(A13381,Questionnaire!A:KQ,109,FALSE)),"#",VLOOKUP(A13381,Questionnaire!A:KQ,109,FALSE))</f>
        <v>#</v>
      </c>
    </row>
    <row r="13382" spans="1:2">
      <c r="A13382" t="s">
        <v>250</v>
      </c>
      <c r="B13382" t="str">
        <f>IF(ISBLANK(VLOOKUP(A13382,Questionnaire!A:KQ,109,FALSE)),"#",VLOOKUP(A13382,Questionnaire!A:KQ,109,FALSE))</f>
        <v>#</v>
      </c>
    </row>
    <row r="13383" spans="1:2">
      <c r="A13383" t="s">
        <v>252</v>
      </c>
      <c r="B13383" t="str">
        <f>IF(ISBLANK(VLOOKUP(A13383,Questionnaire!A:KQ,109,FALSE)),"#",VLOOKUP(A13383,Questionnaire!A:KQ,109,FALSE))</f>
        <v>#</v>
      </c>
    </row>
    <row r="13384" spans="1:2">
      <c r="A13384" t="s">
        <v>255</v>
      </c>
      <c r="B13384" t="str">
        <f>IF(ISBLANK(VLOOKUP(A13384,Questionnaire!A:KQ,109,FALSE)),"#",VLOOKUP(A13384,Questionnaire!A:KQ,109,FALSE))</f>
        <v>#</v>
      </c>
    </row>
    <row r="13385" spans="1:2">
      <c r="A13385" t="s">
        <v>258</v>
      </c>
      <c r="B13385" t="str">
        <f>IF(ISNA(VLOOKUP(VLOOKUP(A13385,Questionnaire!A:KQ,109,FALSE),'CORA Encoding'!M:N,2,FALSE)),"#",VLOOKUP(VLOOKUP(A13385,Questionnaire!A:KQ,109,FALSE),'CORA Encoding'!M:N,2,FALSE))</f>
        <v>#</v>
      </c>
    </row>
    <row r="13386" spans="1:2">
      <c r="A13386" t="s">
        <v>261</v>
      </c>
      <c r="B13386" t="str">
        <f>IF(ISBLANK(VLOOKUP(A13386,Questionnaire!A:KQ,109,FALSE)),"#",VLOOKUP(A13386,Questionnaire!A:KQ,109,FALSE))</f>
        <v>#</v>
      </c>
    </row>
    <row r="13387" spans="1:2">
      <c r="A13387" t="s">
        <v>263</v>
      </c>
      <c r="B13387" t="str">
        <f>IF(ISBLANK(VLOOKUP(A13387,Questionnaire!A:KQ,109,FALSE)),"#",VLOOKUP(A13387,Questionnaire!A:KQ,109,FALSE))</f>
        <v>#</v>
      </c>
    </row>
    <row r="13388" spans="1:2">
      <c r="A13388" t="s">
        <v>265</v>
      </c>
      <c r="B13388" t="str">
        <f>IF(ISBLANK(VLOOKUP(A13388,Questionnaire!A:KQ,109,FALSE)),"#",VLOOKUP(A13388,Questionnaire!A:KQ,109,FALSE))</f>
        <v>#</v>
      </c>
    </row>
    <row r="13389" spans="1:2">
      <c r="A13389" t="s">
        <v>267</v>
      </c>
      <c r="B13389" t="str">
        <f>IF(ISBLANK(VLOOKUP(A13389,Questionnaire!A:KQ,109,FALSE)),"#",VLOOKUP(A13389,Questionnaire!A:KQ,109,FALSE))</f>
        <v>#</v>
      </c>
    </row>
    <row r="13390" spans="1:2">
      <c r="A13390" t="s">
        <v>269</v>
      </c>
      <c r="B13390" t="str">
        <f>IF(ISBLANK(VLOOKUP(A13390,Questionnaire!A:KQ,109,FALSE)),"#",VLOOKUP(A13390,Questionnaire!A:KQ,109,FALSE))</f>
        <v>#</v>
      </c>
    </row>
    <row r="13391" spans="1:2">
      <c r="A13391" t="s">
        <v>274</v>
      </c>
      <c r="B13391" t="str">
        <f>IF(ISBLANK(VLOOKUP(A13391,Questionnaire!A:KQ,109,FALSE)),"#",VLOOKUP(A13391,Questionnaire!A:KQ,109,FALSE))</f>
        <v>#</v>
      </c>
    </row>
    <row r="13392" spans="1:2">
      <c r="A13392" t="s">
        <v>276</v>
      </c>
      <c r="B13392" t="str">
        <f>IF(ISBLANK(VLOOKUP(A13392,Questionnaire!A:KQ,109,FALSE)),"#",VLOOKUP(A13392,Questionnaire!A:KQ,109,FALSE))</f>
        <v>#</v>
      </c>
    </row>
    <row r="13393" spans="1:2">
      <c r="A13393" t="s">
        <v>278</v>
      </c>
      <c r="B13393" t="str">
        <f>IF(ISBLANK(VLOOKUP(A13393,Questionnaire!A:KQ,109,FALSE)),"#",VLOOKUP(A13393,Questionnaire!A:KQ,109,FALSE))</f>
        <v>#</v>
      </c>
    </row>
    <row r="13394" spans="1:2">
      <c r="A13394" t="s">
        <v>280</v>
      </c>
      <c r="B13394" t="str">
        <f>IF(ISBLANK(VLOOKUP(A13394,Questionnaire!A:KQ,109,FALSE)),"#",VLOOKUP(A13394,Questionnaire!A:KQ,109,FALSE))</f>
        <v>#</v>
      </c>
    </row>
    <row r="13395" spans="1:2">
      <c r="A13395" t="s">
        <v>282</v>
      </c>
      <c r="B13395" t="str">
        <f>IF(ISBLANK(VLOOKUP(A13395,Questionnaire!A:KQ,109,FALSE)),"#",VLOOKUP(A13395,Questionnaire!A:KQ,109,FALSE))</f>
        <v>#</v>
      </c>
    </row>
    <row r="13396" spans="1:2">
      <c r="A13396" t="s">
        <v>286</v>
      </c>
      <c r="B13396" t="str">
        <f>IF(ISBLANK(VLOOKUP(A13396,Questionnaire!A:KQ,109,FALSE)),"#",VLOOKUP(A13396,Questionnaire!A:KQ,109,FALSE))</f>
        <v>#</v>
      </c>
    </row>
    <row r="13397" spans="1:2">
      <c r="A13397" t="s">
        <v>288</v>
      </c>
      <c r="B13397" t="str">
        <f>IF(ISBLANK(VLOOKUP(A13397,Questionnaire!A:KQ,109,FALSE)),"#",VLOOKUP(A13397,Questionnaire!A:KQ,109,FALSE))</f>
        <v>#</v>
      </c>
    </row>
    <row r="13398" spans="1:2">
      <c r="A13398" t="s">
        <v>290</v>
      </c>
      <c r="B13398" t="str">
        <f>IF(ISBLANK(VLOOKUP(A13398,Questionnaire!A:KQ,109,FALSE)),"#",VLOOKUP(A13398,Questionnaire!A:KQ,109,FALSE))</f>
        <v>#</v>
      </c>
    </row>
    <row r="13399" spans="1:2">
      <c r="A13399" t="s">
        <v>292</v>
      </c>
      <c r="B13399" t="str">
        <f>IF(ISBLANK(VLOOKUP(A13399,Questionnaire!A:KQ,109,FALSE)),"#",VLOOKUP(A13399,Questionnaire!A:KQ,109,FALSE))</f>
        <v>#</v>
      </c>
    </row>
    <row r="13400" spans="1:2">
      <c r="A13400" t="s">
        <v>294</v>
      </c>
      <c r="B13400" t="str">
        <f>IF(ISBLANK(VLOOKUP(A13400,Questionnaire!A:KQ,109,FALSE)),"#",VLOOKUP(A13400,Questionnaire!A:KQ,109,FALSE))</f>
        <v>#</v>
      </c>
    </row>
    <row r="13401" spans="1:2">
      <c r="A13401" t="s">
        <v>296</v>
      </c>
      <c r="B13401" t="str">
        <f>IF(ISBLANK(VLOOKUP(A13401,Questionnaire!A:KQ,109,FALSE)),"#",VLOOKUP(A13401,Questionnaire!A:KQ,109,FALSE))</f>
        <v>#</v>
      </c>
    </row>
    <row r="13402" spans="1:2">
      <c r="A13402" t="s">
        <v>301</v>
      </c>
      <c r="B13402" t="str">
        <f>IF(ISBLANK(VLOOKUP(A13402,Questionnaire!A:KQ,109,FALSE)),"#",VLOOKUP(A13402,Questionnaire!A:KQ,109,FALSE))</f>
        <v>#</v>
      </c>
    </row>
    <row r="13403" spans="1:2">
      <c r="A13403" t="s">
        <v>303</v>
      </c>
      <c r="B13403" t="str">
        <f>IF(ISBLANK(VLOOKUP(A13403,Questionnaire!A:KQ,109,FALSE)),"#",VLOOKUP(A13403,Questionnaire!A:KQ,109,FALSE))</f>
        <v>#</v>
      </c>
    </row>
    <row r="13404" spans="1:2">
      <c r="A13404" t="s">
        <v>305</v>
      </c>
      <c r="B13404" t="str">
        <f>IF(ISBLANK(VLOOKUP(A13404,Questionnaire!A:KQ,109,FALSE)),"#",VLOOKUP(A13404,Questionnaire!A:KQ,109,FALSE))</f>
        <v>#</v>
      </c>
    </row>
    <row r="13405" spans="1:2">
      <c r="A13405" t="s">
        <v>307</v>
      </c>
      <c r="B13405" t="str">
        <f>IF(ISBLANK(VLOOKUP(A13405,Questionnaire!A:KQ,109,FALSE)),"#",VLOOKUP(A13405,Questionnaire!A:KQ,109,FALSE))</f>
        <v>#</v>
      </c>
    </row>
    <row r="13406" spans="1:2">
      <c r="A13406" t="s">
        <v>311</v>
      </c>
      <c r="B13406" t="str">
        <f>IF(ISBLANK(VLOOKUP(A13406,Questionnaire!A:KQ,109,FALSE)),"#",VLOOKUP(A13406,Questionnaire!A:KQ,109,FALSE))</f>
        <v>#</v>
      </c>
    </row>
    <row r="13407" spans="1:2">
      <c r="A13407" t="s">
        <v>313</v>
      </c>
      <c r="B13407" t="str">
        <f>IF(ISBLANK(VLOOKUP(A13407,Questionnaire!A:KQ,109,FALSE)),"#",VLOOKUP(A13407,Questionnaire!A:KQ,109,FALSE))</f>
        <v>#</v>
      </c>
    </row>
    <row r="13408" spans="1:2">
      <c r="A13408" t="s">
        <v>314</v>
      </c>
      <c r="B13408" t="str">
        <f>IF(ISBLANK(VLOOKUP(A13408,Questionnaire!A:KQ,109,FALSE)),"#",VLOOKUP(A13408,Questionnaire!A:KQ,109,FALSE))</f>
        <v>#</v>
      </c>
    </row>
    <row r="13409" spans="1:2">
      <c r="A13409" t="s">
        <v>315</v>
      </c>
      <c r="B13409" t="str">
        <f>IF(ISBLANK(VLOOKUP(A13409,Questionnaire!A:KQ,109,FALSE)),"#",VLOOKUP(A13409,Questionnaire!A:KQ,109,FALSE))</f>
        <v>#</v>
      </c>
    </row>
    <row r="13410" spans="1:2">
      <c r="A13410" t="s">
        <v>317</v>
      </c>
      <c r="B13410" t="str">
        <f>IF(ISBLANK(VLOOKUP(A13410,Questionnaire!A:KQ,109,FALSE)),"#",VLOOKUP(A13410,Questionnaire!A:KQ,109,FALSE))</f>
        <v>#</v>
      </c>
    </row>
    <row r="13411" spans="1:2">
      <c r="A13411" t="s">
        <v>319</v>
      </c>
      <c r="B13411" t="str">
        <f>IF(ISBLANK(VLOOKUP(A13411,Questionnaire!A:KQ,109,FALSE)),"#",VLOOKUP(A13411,Questionnaire!A:KQ,109,FALSE))</f>
        <v>#</v>
      </c>
    </row>
    <row r="13412" spans="1:2">
      <c r="A13412" t="s">
        <v>322</v>
      </c>
      <c r="B13412" t="str">
        <f>IF(ISBLANK(VLOOKUP(A13412,Questionnaire!A:KQ,109,FALSE)),"#",VLOOKUP(A13412,Questionnaire!A:KQ,109,FALSE))</f>
        <v>#</v>
      </c>
    </row>
    <row r="13413" spans="1:2">
      <c r="A13413" t="s">
        <v>326</v>
      </c>
      <c r="B13413" t="str">
        <f>IF(ISBLANK(VLOOKUP(A13413,Questionnaire!A:KQ,109,FALSE)),"#",VLOOKUP(A13413,Questionnaire!A:KQ,109,FALSE))</f>
        <v>#</v>
      </c>
    </row>
    <row r="13414" spans="1:2">
      <c r="A13414" t="s">
        <v>328</v>
      </c>
      <c r="B13414" t="str">
        <f>IF(ISBLANK(VLOOKUP(A13414,Questionnaire!A:KQ,109,FALSE)),"#",VLOOKUP(A13414,Questionnaire!A:KQ,109,FALSE))</f>
        <v>#</v>
      </c>
    </row>
    <row r="13415" spans="1:2">
      <c r="A13415" t="s">
        <v>332</v>
      </c>
      <c r="B13415" t="str">
        <f>IF(ISBLANK(VLOOKUP(A13415,Questionnaire!A:KQ,109,FALSE)),"#",VLOOKUP(A13415,Questionnaire!A:KQ,109,FALSE))</f>
        <v>#</v>
      </c>
    </row>
    <row r="13416" spans="1:2">
      <c r="A13416" t="s">
        <v>333</v>
      </c>
      <c r="B13416" t="str">
        <f>IF(ISBLANK(VLOOKUP(A13416,Questionnaire!A:KQ,109,FALSE)),"#",VLOOKUP(A13416,Questionnaire!A:KQ,109,FALSE))</f>
        <v>#</v>
      </c>
    </row>
    <row r="13417" spans="1:2">
      <c r="A13417" t="s">
        <v>334</v>
      </c>
      <c r="B13417" t="str">
        <f>IF(ISBLANK(VLOOKUP(A13417,Questionnaire!A:KQ,109,FALSE)),"#",VLOOKUP(A13417,Questionnaire!A:KQ,109,FALSE))</f>
        <v>#</v>
      </c>
    </row>
    <row r="13418" spans="1:2">
      <c r="A13418" t="s">
        <v>335</v>
      </c>
      <c r="B13418" t="str">
        <f>IF(ISBLANK(VLOOKUP(A13418,Questionnaire!A:KQ,109,FALSE)),"#",VLOOKUP(A13418,Questionnaire!A:KQ,109,FALSE))</f>
        <v>#</v>
      </c>
    </row>
    <row r="13419" spans="1:2">
      <c r="A13419" t="s">
        <v>336</v>
      </c>
      <c r="B13419" t="str">
        <f>IF(ISBLANK(VLOOKUP(A13419,Questionnaire!A:KQ,109,FALSE)),"#",VLOOKUP(A13419,Questionnaire!A:KQ,109,FALSE))</f>
        <v>#</v>
      </c>
    </row>
    <row r="13420" spans="1:2">
      <c r="A13420" t="s">
        <v>337</v>
      </c>
      <c r="B13420" t="str">
        <f>IF(ISBLANK(VLOOKUP(A13420,Questionnaire!A:KQ,109,FALSE)),"#",VLOOKUP(A13420,Questionnaire!A:KQ,109,FALSE))</f>
        <v>#</v>
      </c>
    </row>
    <row r="13421" spans="1:2">
      <c r="A13421" t="s">
        <v>338</v>
      </c>
      <c r="B13421" t="str">
        <f>IF(ISBLANK(VLOOKUP(A13421,Questionnaire!A:KQ,109,FALSE)),"#",VLOOKUP(A13421,Questionnaire!A:KQ,109,FALSE))</f>
        <v>#</v>
      </c>
    </row>
    <row r="13422" spans="1:2">
      <c r="A13422" t="s">
        <v>339</v>
      </c>
      <c r="B13422" t="str">
        <f>IF(ISBLANK(VLOOKUP(A13422,Questionnaire!A:KQ,109,FALSE)),"#",VLOOKUP(A13422,Questionnaire!A:KQ,109,FALSE))</f>
        <v>#</v>
      </c>
    </row>
    <row r="13423" spans="1:2">
      <c r="A13423" t="s">
        <v>340</v>
      </c>
      <c r="B13423" t="str">
        <f>IF(ISBLANK(VLOOKUP(A13423,Questionnaire!A:KQ,109,FALSE)),"#",VLOOKUP(A13423,Questionnaire!A:KQ,109,FALSE))</f>
        <v>#</v>
      </c>
    </row>
    <row r="13424" spans="1:2">
      <c r="A13424" t="s">
        <v>341</v>
      </c>
      <c r="B13424" t="str">
        <f>IF(ISBLANK(VLOOKUP(A13424,Questionnaire!A:KQ,109,FALSE)),"#",VLOOKUP(A13424,Questionnaire!A:KQ,109,FALSE))</f>
        <v>#</v>
      </c>
    </row>
    <row r="13425" spans="1:2">
      <c r="A13425" t="s">
        <v>342</v>
      </c>
      <c r="B13425" t="str">
        <f>IF(ISBLANK(VLOOKUP(A13425,Questionnaire!A:KQ,109,FALSE)),"#",VLOOKUP(A13425,Questionnaire!A:KQ,109,FALSE))</f>
        <v>#</v>
      </c>
    </row>
    <row r="13426" spans="1:2">
      <c r="A13426" t="s">
        <v>343</v>
      </c>
      <c r="B13426" t="str">
        <f>IF(ISBLANK(VLOOKUP(A13426,Questionnaire!A:KQ,109,FALSE)),"#",VLOOKUP(A13426,Questionnaire!A:KQ,109,FALSE))</f>
        <v>#</v>
      </c>
    </row>
    <row r="13427" spans="1:2">
      <c r="A13427" t="s">
        <v>344</v>
      </c>
      <c r="B13427" t="str">
        <f>IF(ISBLANK(VLOOKUP(A13427,Questionnaire!A:KQ,109,FALSE)),"#",VLOOKUP(A13427,Questionnaire!A:KQ,109,FALSE))</f>
        <v>#</v>
      </c>
    </row>
    <row r="13428" spans="1:2">
      <c r="A13428" t="s">
        <v>345</v>
      </c>
      <c r="B13428" t="str">
        <f>IF(ISBLANK(VLOOKUP(A13428,Questionnaire!A:KQ,109,FALSE)),"#",VLOOKUP(A13428,Questionnaire!A:KQ,109,FALSE))</f>
        <v>#</v>
      </c>
    </row>
    <row r="13429" spans="1:2">
      <c r="A13429" t="s">
        <v>348</v>
      </c>
      <c r="B13429" t="str">
        <f>IF(ISBLANK(VLOOKUP(A13429,Questionnaire!A:KQ,109,FALSE)),"#",VLOOKUP(A13429,Questionnaire!A:KQ,109,FALSE))</f>
        <v>#</v>
      </c>
    </row>
    <row r="13430" spans="1:2">
      <c r="A13430" t="s">
        <v>353</v>
      </c>
      <c r="B13430" t="str">
        <f>IF(ISBLANK(VLOOKUP(A13430,Questionnaire!A:KQ,109,FALSE)),"#",VLOOKUP(A13430,Questionnaire!A:KQ,109,FALSE))</f>
        <v>#</v>
      </c>
    </row>
    <row r="13431" spans="1:2">
      <c r="A13431" t="s">
        <v>354</v>
      </c>
      <c r="B13431" t="str">
        <f>IF(ISBLANK(VLOOKUP(A13431,Questionnaire!A:KQ,109,FALSE)),"#",VLOOKUP(A13431,Questionnaire!A:KQ,109,FALSE))</f>
        <v>#</v>
      </c>
    </row>
    <row r="13432" spans="1:2">
      <c r="A13432" t="s">
        <v>355</v>
      </c>
      <c r="B13432" t="str">
        <f>IF(ISBLANK(VLOOKUP(A13432,Questionnaire!A:KQ,109,FALSE)),"#",VLOOKUP(A13432,Questionnaire!A:KQ,109,FALSE))</f>
        <v>#</v>
      </c>
    </row>
    <row r="13433" spans="1:2">
      <c r="A13433" t="s">
        <v>356</v>
      </c>
      <c r="B13433" t="str">
        <f>IF(ISBLANK(VLOOKUP(A13433,Questionnaire!A:KQ,109,FALSE)),"#",VLOOKUP(A13433,Questionnaire!A:KQ,109,FALSE))</f>
        <v>#</v>
      </c>
    </row>
    <row r="13434" spans="1:2">
      <c r="A13434" t="s">
        <v>357</v>
      </c>
      <c r="B13434" t="str">
        <f>IF(ISBLANK(VLOOKUP(A13434,Questionnaire!A:KQ,109,FALSE)),"#",VLOOKUP(A13434,Questionnaire!A:KQ,109,FALSE))</f>
        <v>#</v>
      </c>
    </row>
    <row r="13435" spans="1:2">
      <c r="A13435" t="s">
        <v>360</v>
      </c>
      <c r="B13435" t="str">
        <f>IF(ISBLANK(VLOOKUP(A13435,Questionnaire!A:KQ,109,FALSE)),"#",VLOOKUP(A13435,Questionnaire!A:KQ,109,FALSE))</f>
        <v>#</v>
      </c>
    </row>
    <row r="13436" spans="1:2">
      <c r="A13436" t="s">
        <v>362</v>
      </c>
      <c r="B13436" t="str">
        <f>IF(ISBLANK(VLOOKUP(A13436,Questionnaire!A:KQ,109,FALSE)),"#",VLOOKUP(A13436,Questionnaire!A:KQ,109,FALSE))</f>
        <v>#</v>
      </c>
    </row>
    <row r="13437" spans="1:2">
      <c r="A13437" t="s">
        <v>363</v>
      </c>
      <c r="B13437" t="str">
        <f>IF(ISBLANK(VLOOKUP(A13437,Questionnaire!A:KQ,109,FALSE)),"#",VLOOKUP(A13437,Questionnaire!A:KQ,109,FALSE))</f>
        <v>#</v>
      </c>
    </row>
    <row r="13438" spans="1:2">
      <c r="A13438" t="s">
        <v>364</v>
      </c>
      <c r="B13438" t="str">
        <f>IF(ISBLANK(VLOOKUP(A13438,Questionnaire!A:KQ,109,FALSE)),"#",VLOOKUP(A13438,Questionnaire!A:KQ,109,FALSE))</f>
        <v>#</v>
      </c>
    </row>
    <row r="13439" spans="1:2">
      <c r="A13439" t="s">
        <v>365</v>
      </c>
      <c r="B13439" t="str">
        <f>IF(ISBLANK(VLOOKUP(A13439,Questionnaire!A:KQ,109,FALSE)),"#",VLOOKUP(A13439,Questionnaire!A:KQ,109,FALSE))</f>
        <v>#</v>
      </c>
    </row>
    <row r="13440" spans="1:2">
      <c r="A13440" t="s">
        <v>366</v>
      </c>
      <c r="B13440" t="str">
        <f>IF(ISBLANK(VLOOKUP(A13440,Questionnaire!A:KQ,109,FALSE)),"#",VLOOKUP(A13440,Questionnaire!A:KQ,109,FALSE))</f>
        <v>#</v>
      </c>
    </row>
    <row r="13441" spans="1:2">
      <c r="A13441" t="s">
        <v>371</v>
      </c>
      <c r="B13441" t="str">
        <f>IF(ISBLANK(VLOOKUP(A13441,Questionnaire!A:KQ,109,FALSE)),"#",VLOOKUP(A13441,Questionnaire!A:KQ,109,FALSE))</f>
        <v>#</v>
      </c>
    </row>
    <row r="13442" spans="1:2">
      <c r="A13442" t="s">
        <v>372</v>
      </c>
      <c r="B13442" t="str">
        <f>IF(ISBLANK(VLOOKUP(A13442,Questionnaire!A:KQ,109,FALSE)),"#",VLOOKUP(A13442,Questionnaire!A:KQ,109,FALSE))</f>
        <v>#</v>
      </c>
    </row>
    <row r="13443" spans="1:2">
      <c r="A13443" t="s">
        <v>373</v>
      </c>
      <c r="B13443" t="str">
        <f>IF(ISBLANK(VLOOKUP(A13443,Questionnaire!A:KQ,109,FALSE)),"#",VLOOKUP(A13443,Questionnaire!A:KQ,109,FALSE))</f>
        <v>#</v>
      </c>
    </row>
    <row r="13444" spans="1:2">
      <c r="A13444" t="s">
        <v>374</v>
      </c>
      <c r="B13444" t="str">
        <f>IF(ISBLANK(VLOOKUP(A13444,Questionnaire!A:KQ,109,FALSE)),"#",VLOOKUP(A13444,Questionnaire!A:KQ,109,FALSE))</f>
        <v>#</v>
      </c>
    </row>
    <row r="13445" spans="1:2">
      <c r="A13445" t="s">
        <v>377</v>
      </c>
      <c r="B13445" t="str">
        <f>IF(ISBLANK(VLOOKUP(A13445,Questionnaire!A:KQ,109,FALSE)),"#",VLOOKUP(A13445,Questionnaire!A:KQ,109,FALSE))</f>
        <v>#</v>
      </c>
    </row>
    <row r="13446" spans="1:2">
      <c r="A13446" t="s">
        <v>379</v>
      </c>
      <c r="B13446" t="str">
        <f>IF(ISBLANK(VLOOKUP(A13446,Questionnaire!A:KQ,109,FALSE)),"#",VLOOKUP(A13446,Questionnaire!A:KQ,109,FALSE))</f>
        <v>#</v>
      </c>
    </row>
    <row r="13447" spans="1:2">
      <c r="A13447" t="s">
        <v>380</v>
      </c>
      <c r="B13447" t="str">
        <f>IF(ISBLANK(VLOOKUP(A13447,Questionnaire!A:KQ,109,FALSE)),"#",VLOOKUP(A13447,Questionnaire!A:KQ,109,FALSE))</f>
        <v>#</v>
      </c>
    </row>
    <row r="13448" spans="1:2">
      <c r="A13448" t="s">
        <v>381</v>
      </c>
      <c r="B13448" t="str">
        <f>IF(ISBLANK(VLOOKUP(A13448,Questionnaire!A:KQ,109,FALSE)),"#",VLOOKUP(A13448,Questionnaire!A:KQ,109,FALSE))</f>
        <v>#</v>
      </c>
    </row>
    <row r="13449" spans="1:2">
      <c r="A13449" t="s">
        <v>382</v>
      </c>
      <c r="B13449" t="str">
        <f>IF(ISBLANK(VLOOKUP(A13449,Questionnaire!A:KQ,109,FALSE)),"#",VLOOKUP(A13449,Questionnaire!A:KQ,109,FALSE))</f>
        <v>#</v>
      </c>
    </row>
    <row r="13450" spans="1:2">
      <c r="A13450" t="s">
        <v>384</v>
      </c>
      <c r="B13450" t="str">
        <f>IF(ISBLANK(VLOOKUP(A13450,Questionnaire!A:KQ,109,FALSE)),"#",VLOOKUP(A13450,Questionnaire!A:KQ,109,FALSE))</f>
        <v>#</v>
      </c>
    </row>
    <row r="13451" spans="1:2">
      <c r="A13451" t="s">
        <v>387</v>
      </c>
      <c r="B13451" t="str">
        <f>IF(ISBLANK(VLOOKUP(A13451,Questionnaire!A:KQ,109,FALSE)),"#",VLOOKUP(A13451,Questionnaire!A:KQ,109,FALSE))</f>
        <v>#</v>
      </c>
    </row>
    <row r="13452" spans="1:2">
      <c r="A13452" t="s">
        <v>391</v>
      </c>
      <c r="B13452" t="str">
        <f>IF(ISBLANK(VLOOKUP(A13452,Questionnaire!A:KQ,109,FALSE)),"#",VLOOKUP(A13452,Questionnaire!A:KQ,109,FALSE))</f>
        <v>#</v>
      </c>
    </row>
    <row r="13453" spans="1:2">
      <c r="A13453" t="s">
        <v>393</v>
      </c>
      <c r="B13453" t="str">
        <f>IF(ISBLANK(VLOOKUP(A13453,Questionnaire!A:KQ,109,FALSE)),"#",VLOOKUP(A13453,Questionnaire!A:KQ,109,FALSE))</f>
        <v>#</v>
      </c>
    </row>
    <row r="13454" spans="1:2">
      <c r="A13454" t="s">
        <v>395</v>
      </c>
      <c r="B13454" t="str">
        <f>IF(ISBLANK(VLOOKUP(A13454,Questionnaire!A:KQ,109,FALSE)),"#",VLOOKUP(A13454,Questionnaire!A:KQ,109,FALSE))</f>
        <v>#</v>
      </c>
    </row>
    <row r="13455" spans="1:2">
      <c r="A13455" t="s">
        <v>398</v>
      </c>
      <c r="B13455" t="str">
        <f>IF(ISBLANK(VLOOKUP(A13455,Questionnaire!A:KQ,109,FALSE)),"#",VLOOKUP(A13455,Questionnaire!A:KQ,109,FALSE))</f>
        <v>#</v>
      </c>
    </row>
    <row r="13456" spans="1:2">
      <c r="A13456" t="s">
        <v>402</v>
      </c>
      <c r="B13456" t="str">
        <f>IF(ISBLANK(VLOOKUP(A13456,Questionnaire!A:KQ,109,FALSE)),"#",VLOOKUP(A13456,Questionnaire!A:KQ,109,FALSE))</f>
        <v>#</v>
      </c>
    </row>
    <row r="13457" spans="1:2">
      <c r="A13457" t="s">
        <v>405</v>
      </c>
      <c r="B13457" t="str">
        <f>IF(ISBLANK(VLOOKUP(A13457,Questionnaire!A:KQ,109,FALSE)),"#",VLOOKUP(A13457,Questionnaire!A:KQ,109,FALSE))</f>
        <v>#</v>
      </c>
    </row>
    <row r="13458" spans="1:2">
      <c r="A13458" t="s">
        <v>409</v>
      </c>
      <c r="B13458" t="str">
        <f>IF(ISBLANK(VLOOKUP(A13458,Questionnaire!A:KQ,109,FALSE)),"#",VLOOKUP(A13458,Questionnaire!A:KQ,109,FALSE))</f>
        <v>#</v>
      </c>
    </row>
    <row r="13459" spans="1:2">
      <c r="A13459" t="s">
        <v>412</v>
      </c>
      <c r="B13459" t="str">
        <f>IF(ISBLANK(VLOOKUP(A13459,Questionnaire!A:KQ,109,FALSE)),"#",VLOOKUP(A13459,Questionnaire!A:KQ,109,FALSE))</f>
        <v>#</v>
      </c>
    </row>
    <row r="13460" spans="1:2">
      <c r="A13460" t="s">
        <v>415</v>
      </c>
      <c r="B13460" t="str">
        <f>IF(ISBLANK(VLOOKUP(A13460,Questionnaire!A:KQ,109,FALSE)),"#",VLOOKUP(A13460,Questionnaire!A:KQ,109,FALSE))</f>
        <v>#</v>
      </c>
    </row>
    <row r="13461" spans="1:2">
      <c r="A13461" t="s">
        <v>418</v>
      </c>
      <c r="B13461" t="str">
        <f>IF(ISBLANK(VLOOKUP(A13461,Questionnaire!A:KQ,109,FALSE)),"#",VLOOKUP(A13461,Questionnaire!A:KQ,109,FALSE))</f>
        <v>#</v>
      </c>
    </row>
    <row r="13462" spans="1:2">
      <c r="A13462" t="s">
        <v>421</v>
      </c>
      <c r="B13462" t="str">
        <f>IF(ISBLANK(VLOOKUP(A13462,Questionnaire!A:KQ,109,FALSE)),"#",VLOOKUP(A13462,Questionnaire!A:KQ,109,FALSE))</f>
        <v>#</v>
      </c>
    </row>
    <row r="13463" spans="1:2">
      <c r="A13463" t="s">
        <v>424</v>
      </c>
      <c r="B13463" t="str">
        <f>IF(ISBLANK(VLOOKUP(A13463,Questionnaire!A:KQ,109,FALSE)),"#",VLOOKUP(A13463,Questionnaire!A:KQ,109,FALSE))</f>
        <v>#</v>
      </c>
    </row>
    <row r="13464" spans="1:2">
      <c r="A13464" t="s">
        <v>429</v>
      </c>
      <c r="B13464" t="str">
        <f>IF(ISBLANK(VLOOKUP(A13464,Questionnaire!A:KQ,109,FALSE)),"#",VLOOKUP(A13464,Questionnaire!A:KQ,109,FALSE))</f>
        <v>#</v>
      </c>
    </row>
    <row r="13465" spans="1:2">
      <c r="A13465" t="s">
        <v>432</v>
      </c>
      <c r="B13465" t="str">
        <f>IF(ISBLANK(VLOOKUP(A13465,Questionnaire!A:KQ,109,FALSE)),"#",VLOOKUP(A13465,Questionnaire!A:KQ,109,FALSE))</f>
        <v>#</v>
      </c>
    </row>
    <row r="13466" spans="1:2">
      <c r="A13466" t="s">
        <v>435</v>
      </c>
      <c r="B13466" t="str">
        <f>IF(ISBLANK(VLOOKUP(A13466,Questionnaire!A:KQ,109,FALSE)),"#",VLOOKUP(A13466,Questionnaire!A:KQ,109,FALSE))</f>
        <v>#</v>
      </c>
    </row>
    <row r="13467" spans="1:2">
      <c r="A13467" t="s">
        <v>437</v>
      </c>
      <c r="B13467" t="str">
        <f>IF(ISBLANK(VLOOKUP(A13467,Questionnaire!A:KQ,109,FALSE)),"#",VLOOKUP(A13467,Questionnaire!A:KQ,109,FALSE))</f>
        <v>#</v>
      </c>
    </row>
    <row r="13468" spans="1:2">
      <c r="A13468" t="s">
        <v>439</v>
      </c>
      <c r="B13468" t="str">
        <f>IF(ISBLANK(VLOOKUP(A13468,Questionnaire!A:KQ,109,FALSE)),"#",VLOOKUP(A13468,Questionnaire!A:KQ,109,FALSE))</f>
        <v>#</v>
      </c>
    </row>
    <row r="13469" spans="1:2">
      <c r="A13469" t="s">
        <v>442</v>
      </c>
      <c r="B13469" t="str">
        <f>IF(ISBLANK(VLOOKUP(A13469,Questionnaire!A:KQ,109,FALSE)),"#",VLOOKUP(A13469,Questionnaire!A:KQ,109,FALSE))</f>
        <v>#</v>
      </c>
    </row>
    <row r="13470" spans="1:2">
      <c r="A13470" t="s">
        <v>445</v>
      </c>
      <c r="B13470" t="str">
        <f>IF(ISBLANK(VLOOKUP(A13470,Questionnaire!A:KQ,109,FALSE)),"#",VLOOKUP(A13470,Questionnaire!A:KQ,109,FALSE))</f>
        <v>#</v>
      </c>
    </row>
    <row r="13471" spans="1:2">
      <c r="A13471" t="s">
        <v>448</v>
      </c>
      <c r="B13471" t="str">
        <f>IF(ISBLANK(VLOOKUP(A13471,Questionnaire!A:KQ,109,FALSE)),"#",VLOOKUP(A13471,Questionnaire!A:KQ,109,FALSE))</f>
        <v>#</v>
      </c>
    </row>
    <row r="13472" spans="1:2">
      <c r="A13472" t="s">
        <v>452</v>
      </c>
      <c r="B13472" t="str">
        <f>IF(ISBLANK(VLOOKUP(A13472,Questionnaire!A:KQ,109,FALSE)),"#",VLOOKUP(A13472,Questionnaire!A:KQ,109,FALSE))</f>
        <v>#</v>
      </c>
    </row>
    <row r="13473" spans="1:3">
      <c r="A13473" t="s">
        <v>455</v>
      </c>
      <c r="B13473" t="str">
        <f>IF(ISBLANK(VLOOKUP(A13473,Questionnaire!A:KQ,109,FALSE)),"#",VLOOKUP(A13473,Questionnaire!A:KQ,109,FALSE))</f>
        <v>#</v>
      </c>
    </row>
    <row r="13474" spans="1:3">
      <c r="A13474" t="s">
        <v>458</v>
      </c>
      <c r="B13474" t="str">
        <f>IF(ISBLANK(VLOOKUP(A13474,Questionnaire!A:KQ,109,FALSE)),"#",VLOOKUP(A13474,Questionnaire!A:KQ,109,FALSE))</f>
        <v>#</v>
      </c>
    </row>
    <row r="13475" spans="1:3">
      <c r="A13475" t="s">
        <v>461</v>
      </c>
      <c r="B13475" t="str">
        <f>IF(ISBLANK(VLOOKUP(A13475,Questionnaire!A:KQ,109,FALSE)),"#",VLOOKUP(A13475,Questionnaire!A:KQ,109,FALSE))</f>
        <v>#</v>
      </c>
    </row>
    <row r="13476" spans="1:3">
      <c r="A13476" t="s">
        <v>465</v>
      </c>
      <c r="B13476" t="str">
        <f>IF(ISBLANK(VLOOKUP(A13476,Questionnaire!A:KQ,109,FALSE)),"#",VLOOKUP(A13476,Questionnaire!A:KQ,109,FALSE))</f>
        <v>#</v>
      </c>
    </row>
    <row r="13477" spans="1:3">
      <c r="A13477" t="s">
        <v>467</v>
      </c>
      <c r="B13477" t="str">
        <f>IF(ISBLANK(VLOOKUP(A13477,Questionnaire!A:KQ,109,FALSE)),"#",VLOOKUP(A13477,Questionnaire!A:KQ,109,FALSE))</f>
        <v>#</v>
      </c>
    </row>
    <row r="13478" spans="1:3">
      <c r="A13478" t="s">
        <v>469</v>
      </c>
      <c r="B13478" t="str">
        <f>IF(ISBLANK(VLOOKUP(A13478,Questionnaire!A:KQ,109,FALSE)),"#",VLOOKUP(A13478,Questionnaire!A:KQ,109,FALSE))</f>
        <v>#</v>
      </c>
    </row>
    <row r="13479" spans="1:3">
      <c r="A13479" t="s">
        <v>471</v>
      </c>
      <c r="B13479" t="str">
        <f>IF(ISBLANK(VLOOKUP(A13479,Questionnaire!A:KQ,109,FALSE)),"#",VLOOKUP(A13479,Questionnaire!A:KQ,109,FALSE))</f>
        <v>#</v>
      </c>
    </row>
    <row r="13480" spans="1:3">
      <c r="A13480" t="s">
        <v>473</v>
      </c>
      <c r="B13480" t="str">
        <f>IF(ISBLANK(VLOOKUP(A13480,Questionnaire!A:KQ,109,FALSE)),"#",VLOOKUP(A13480,Questionnaire!A:KQ,109,FALSE))</f>
        <v>#</v>
      </c>
    </row>
    <row r="13481" spans="1:3">
      <c r="A13481" t="s">
        <v>475</v>
      </c>
      <c r="B13481" t="str">
        <f>IF(ISBLANK(VLOOKUP(A13481,Questionnaire!A:KQ,109,FALSE)),"#",VLOOKUP(A13481,Questionnaire!A:KQ,109,FALSE))</f>
        <v>#</v>
      </c>
    </row>
    <row r="13482" spans="1:3">
      <c r="A13482" t="s">
        <v>185</v>
      </c>
      <c r="B13482" t="str">
        <f>IF(ISBLANK(VLOOKUP(A13482,Questionnaire!A:KQ,110,FALSE)),"#",VLOOKUP(A13482,Questionnaire!A:KQ,110,FALSE))</f>
        <v>#</v>
      </c>
      <c r="C13482">
        <v>107</v>
      </c>
    </row>
    <row r="13483" spans="1:3">
      <c r="A13483" t="s">
        <v>187</v>
      </c>
      <c r="B13483" t="str">
        <f>IF(ISNA(VLOOKUP(VLOOKUP(A13483,Questionnaire!A:KQ,110,FALSE),'CORA Encoding'!D:E,2,FALSE)),"#",VLOOKUP(VLOOKUP(A13483,Questionnaire!A:KQ,110,FALSE),'CORA Encoding'!D:E,2,FALSE))</f>
        <v>#</v>
      </c>
    </row>
    <row r="13484" spans="1:3">
      <c r="A13484" t="s">
        <v>189</v>
      </c>
      <c r="B13484" t="str">
        <f>IF(ISNA(VLOOKUP(VLOOKUP(A13484,Questionnaire!A:KQ,110,FALSE),'CORA Encoding'!G:H,2,FALSE)),"#",VLOOKUP(VLOOKUP(A13484,Questionnaire!A:KQ,110,FALSE),'CORA Encoding'!G:H,2,FALSE))</f>
        <v>#</v>
      </c>
    </row>
    <row r="13485" spans="1:3">
      <c r="A13485" t="s">
        <v>191</v>
      </c>
      <c r="B13485" t="str">
        <f>IF(ISNA(VLOOKUP(VLOOKUP(A13485,Questionnaire!A:KQ,110,FALSE),'Country List'!E:F,2,FALSE)),"#",VLOOKUP(VLOOKUP(A13485,Questionnaire!A:KQ,110,FALSE),'Country List'!E:F,2,FALSE))</f>
        <v>#</v>
      </c>
    </row>
    <row r="13486" spans="1:3">
      <c r="A13486" t="s">
        <v>193</v>
      </c>
      <c r="B13486" t="str">
        <f>IF(ISNA(VLOOKUP(VLOOKUP(A13486,Questionnaire!A:KQ,110,FALSE),'Industry List'!B:C,2,FALSE)),"#",VLOOKUP(VLOOKUP(A13486,Questionnaire!A:KQ,110,FALSE),'Industry List'!B:C,2,FALSE))</f>
        <v>#</v>
      </c>
    </row>
    <row r="13487" spans="1:3">
      <c r="A13487" t="s">
        <v>197</v>
      </c>
      <c r="B13487" t="str">
        <f>IF(ISBLANK(VLOOKUP(A13487,Questionnaire!A:KQ,110,FALSE)),"#",VLOOKUP(A13487,Questionnaire!A:KQ,110,FALSE))</f>
        <v>#</v>
      </c>
    </row>
    <row r="13488" spans="1:3">
      <c r="A13488" t="s">
        <v>201</v>
      </c>
      <c r="B13488" t="str">
        <f>IF(ISBLANK(VLOOKUP(A13488,Questionnaire!A:KQ,110,FALSE)),"#",VLOOKUP(A13488,Questionnaire!A:KQ,110,FALSE))</f>
        <v>#</v>
      </c>
    </row>
    <row r="13489" spans="1:2">
      <c r="A13489" t="s">
        <v>203</v>
      </c>
      <c r="B13489" t="str">
        <f>IF(ISNA(VLOOKUP(VLOOKUP(A13489,Questionnaire!A:KQ,110,FALSE),'CORA Encoding'!J:K,2,FALSE)),"#",VLOOKUP(VLOOKUP(A13489,Questionnaire!A:KQ,110,FALSE),'CORA Encoding'!J:K,2,FALSE))</f>
        <v>#</v>
      </c>
    </row>
    <row r="13490" spans="1:2">
      <c r="A13490" t="s">
        <v>208</v>
      </c>
      <c r="B13490" t="str">
        <f>IF(ISBLANK(VLOOKUP(A13490,Questionnaire!A:KQ,110,FALSE)),"#",VLOOKUP(A13490,Questionnaire!A:KQ,110,FALSE))</f>
        <v>#</v>
      </c>
    </row>
    <row r="13491" spans="1:2">
      <c r="A13491" t="s">
        <v>213</v>
      </c>
      <c r="B13491" t="str">
        <f>IF(ISBLANK(VLOOKUP(A13491,Questionnaire!A:KQ,110,FALSE)),"#",VLOOKUP(A13491,Questionnaire!A:KQ,110,FALSE))</f>
        <v>#</v>
      </c>
    </row>
    <row r="13492" spans="1:2">
      <c r="A13492" t="s">
        <v>215</v>
      </c>
      <c r="B13492" t="str">
        <f>IF(ISBLANK(VLOOKUP(A13492,Questionnaire!A:KQ,110,FALSE)),"#",VLOOKUP(A13492,Questionnaire!A:KQ,110,FALSE))</f>
        <v>#</v>
      </c>
    </row>
    <row r="13493" spans="1:2">
      <c r="A13493" t="s">
        <v>217</v>
      </c>
      <c r="B13493" t="str">
        <f>IF(ISBLANK(VLOOKUP(A13493,Questionnaire!A:KQ,110,FALSE)),"#",VLOOKUP(A13493,Questionnaire!A:KQ,110,FALSE))</f>
        <v>#</v>
      </c>
    </row>
    <row r="13494" spans="1:2">
      <c r="A13494" t="s">
        <v>219</v>
      </c>
      <c r="B13494" t="str">
        <f>IF(ISBLANK(VLOOKUP(A13494,Questionnaire!A:KQ,110,FALSE)),"#",VLOOKUP(A13494,Questionnaire!A:KQ,110,FALSE))</f>
        <v>#</v>
      </c>
    </row>
    <row r="13495" spans="1:2">
      <c r="A13495" t="s">
        <v>221</v>
      </c>
      <c r="B13495" t="str">
        <f>IF(ISBLANK(VLOOKUP(A13495,Questionnaire!A:KQ,110,FALSE)),"#",VLOOKUP(A13495,Questionnaire!A:KQ,110,FALSE))</f>
        <v>#</v>
      </c>
    </row>
    <row r="13496" spans="1:2">
      <c r="A13496" t="s">
        <v>223</v>
      </c>
      <c r="B13496" t="str">
        <f>IF(ISBLANK(VLOOKUP(A13496,Questionnaire!A:KQ,110,FALSE)),"#",VLOOKUP(A13496,Questionnaire!A:KQ,110,FALSE))</f>
        <v>#</v>
      </c>
    </row>
    <row r="13497" spans="1:2">
      <c r="A13497" t="s">
        <v>225</v>
      </c>
      <c r="B13497" t="str">
        <f>IF(ISBLANK(VLOOKUP(A13497,Questionnaire!A:KQ,110,FALSE)),"#",VLOOKUP(A13497,Questionnaire!A:KQ,110,FALSE))</f>
        <v>#</v>
      </c>
    </row>
    <row r="13498" spans="1:2">
      <c r="A13498" t="s">
        <v>227</v>
      </c>
      <c r="B13498" t="str">
        <f>IF(ISBLANK(VLOOKUP(A13498,Questionnaire!A:KQ,110,FALSE)),"#",VLOOKUP(A13498,Questionnaire!A:KQ,110,FALSE))</f>
        <v>#</v>
      </c>
    </row>
    <row r="13499" spans="1:2">
      <c r="A13499" t="s">
        <v>229</v>
      </c>
      <c r="B13499" t="str">
        <f>IF(ISBLANK(VLOOKUP(A13499,Questionnaire!A:KQ,110,FALSE)),"#",VLOOKUP(A13499,Questionnaire!A:KQ,110,FALSE))</f>
        <v>#</v>
      </c>
    </row>
    <row r="13500" spans="1:2">
      <c r="A13500" t="s">
        <v>231</v>
      </c>
      <c r="B13500" t="str">
        <f>IF(ISBLANK(VLOOKUP(A13500,Questionnaire!A:KQ,110,FALSE)),"#",VLOOKUP(A13500,Questionnaire!A:KQ,110,FALSE))</f>
        <v>#</v>
      </c>
    </row>
    <row r="13501" spans="1:2">
      <c r="A13501" t="s">
        <v>233</v>
      </c>
      <c r="B13501" t="str">
        <f>IF(ISBLANK(VLOOKUP(A13501,Questionnaire!A:KQ,110,FALSE)),"#",VLOOKUP(A13501,Questionnaire!A:KQ,110,FALSE))</f>
        <v>#</v>
      </c>
    </row>
    <row r="13502" spans="1:2">
      <c r="A13502" t="s">
        <v>235</v>
      </c>
      <c r="B13502" t="str">
        <f>IF(ISBLANK(VLOOKUP(A13502,Questionnaire!A:KQ,110,FALSE)),"#",VLOOKUP(A13502,Questionnaire!A:KQ,110,FALSE))</f>
        <v>#</v>
      </c>
    </row>
    <row r="13503" spans="1:2">
      <c r="A13503" t="s">
        <v>237</v>
      </c>
      <c r="B13503" t="str">
        <f>IF(ISBLANK(VLOOKUP(A13503,Questionnaire!A:KQ,110,FALSE)),"#",VLOOKUP(A13503,Questionnaire!A:KQ,110,FALSE))</f>
        <v>#</v>
      </c>
    </row>
    <row r="13504" spans="1:2">
      <c r="A13504" t="s">
        <v>239</v>
      </c>
      <c r="B13504" t="str">
        <f>IF(ISBLANK(VLOOKUP(A13504,Questionnaire!A:KQ,110,FALSE)),"#",VLOOKUP(A13504,Questionnaire!A:KQ,110,FALSE))</f>
        <v>#</v>
      </c>
    </row>
    <row r="13505" spans="1:2">
      <c r="A13505" t="s">
        <v>242</v>
      </c>
      <c r="B13505" t="str">
        <f>IF(ISBLANK(VLOOKUP(A13505,Questionnaire!A:KQ,110,FALSE)),"#",VLOOKUP(A13505,Questionnaire!A:KQ,110,FALSE))</f>
        <v>#</v>
      </c>
    </row>
    <row r="13506" spans="1:2">
      <c r="A13506" t="s">
        <v>245</v>
      </c>
      <c r="B13506" t="str">
        <f>IF(ISBLANK(VLOOKUP(A13506,Questionnaire!A:KQ,110,FALSE)),"#",VLOOKUP(A13506,Questionnaire!A:KQ,110,FALSE))</f>
        <v>#</v>
      </c>
    </row>
    <row r="13507" spans="1:2">
      <c r="A13507" t="s">
        <v>247</v>
      </c>
      <c r="B13507" t="str">
        <f>IF(ISBLANK(VLOOKUP(A13507,Questionnaire!A:KQ,110,FALSE)),"#",VLOOKUP(A13507,Questionnaire!A:KQ,110,FALSE))</f>
        <v>#</v>
      </c>
    </row>
    <row r="13508" spans="1:2">
      <c r="A13508" t="s">
        <v>249</v>
      </c>
      <c r="B13508" t="str">
        <f>IF(ISBLANK(VLOOKUP(A13508,Questionnaire!A:KQ,110,FALSE)),"#",VLOOKUP(A13508,Questionnaire!A:KQ,110,FALSE))</f>
        <v>#</v>
      </c>
    </row>
    <row r="13509" spans="1:2">
      <c r="A13509" t="s">
        <v>250</v>
      </c>
      <c r="B13509" t="str">
        <f>IF(ISBLANK(VLOOKUP(A13509,Questionnaire!A:KQ,110,FALSE)),"#",VLOOKUP(A13509,Questionnaire!A:KQ,110,FALSE))</f>
        <v>#</v>
      </c>
    </row>
    <row r="13510" spans="1:2">
      <c r="A13510" t="s">
        <v>252</v>
      </c>
      <c r="B13510" t="str">
        <f>IF(ISBLANK(VLOOKUP(A13510,Questionnaire!A:KQ,110,FALSE)),"#",VLOOKUP(A13510,Questionnaire!A:KQ,110,FALSE))</f>
        <v>#</v>
      </c>
    </row>
    <row r="13511" spans="1:2">
      <c r="A13511" t="s">
        <v>255</v>
      </c>
      <c r="B13511" t="str">
        <f>IF(ISBLANK(VLOOKUP(A13511,Questionnaire!A:KQ,110,FALSE)),"#",VLOOKUP(A13511,Questionnaire!A:KQ,110,FALSE))</f>
        <v>#</v>
      </c>
    </row>
    <row r="13512" spans="1:2">
      <c r="A13512" t="s">
        <v>258</v>
      </c>
      <c r="B13512" t="str">
        <f>IF(ISNA(VLOOKUP(VLOOKUP(A13512,Questionnaire!A:KQ,110,FALSE),'CORA Encoding'!M:N,2,FALSE)),"#",VLOOKUP(VLOOKUP(A13512,Questionnaire!A:KQ,110,FALSE),'CORA Encoding'!M:N,2,FALSE))</f>
        <v>#</v>
      </c>
    </row>
    <row r="13513" spans="1:2">
      <c r="A13513" t="s">
        <v>261</v>
      </c>
      <c r="B13513" t="str">
        <f>IF(ISBLANK(VLOOKUP(A13513,Questionnaire!A:KQ,110,FALSE)),"#",VLOOKUP(A13513,Questionnaire!A:KQ,110,FALSE))</f>
        <v>#</v>
      </c>
    </row>
    <row r="13514" spans="1:2">
      <c r="A13514" t="s">
        <v>263</v>
      </c>
      <c r="B13514" t="str">
        <f>IF(ISBLANK(VLOOKUP(A13514,Questionnaire!A:KQ,110,FALSE)),"#",VLOOKUP(A13514,Questionnaire!A:KQ,110,FALSE))</f>
        <v>#</v>
      </c>
    </row>
    <row r="13515" spans="1:2">
      <c r="A13515" t="s">
        <v>265</v>
      </c>
      <c r="B13515" t="str">
        <f>IF(ISBLANK(VLOOKUP(A13515,Questionnaire!A:KQ,110,FALSE)),"#",VLOOKUP(A13515,Questionnaire!A:KQ,110,FALSE))</f>
        <v>#</v>
      </c>
    </row>
    <row r="13516" spans="1:2">
      <c r="A13516" t="s">
        <v>267</v>
      </c>
      <c r="B13516" t="str">
        <f>IF(ISBLANK(VLOOKUP(A13516,Questionnaire!A:KQ,110,FALSE)),"#",VLOOKUP(A13516,Questionnaire!A:KQ,110,FALSE))</f>
        <v>#</v>
      </c>
    </row>
    <row r="13517" spans="1:2">
      <c r="A13517" t="s">
        <v>269</v>
      </c>
      <c r="B13517" t="str">
        <f>IF(ISBLANK(VLOOKUP(A13517,Questionnaire!A:KQ,110,FALSE)),"#",VLOOKUP(A13517,Questionnaire!A:KQ,110,FALSE))</f>
        <v>#</v>
      </c>
    </row>
    <row r="13518" spans="1:2">
      <c r="A13518" t="s">
        <v>274</v>
      </c>
      <c r="B13518" t="str">
        <f>IF(ISBLANK(VLOOKUP(A13518,Questionnaire!A:KQ,110,FALSE)),"#",VLOOKUP(A13518,Questionnaire!A:KQ,110,FALSE))</f>
        <v>#</v>
      </c>
    </row>
    <row r="13519" spans="1:2">
      <c r="A13519" t="s">
        <v>276</v>
      </c>
      <c r="B13519" t="str">
        <f>IF(ISBLANK(VLOOKUP(A13519,Questionnaire!A:KQ,110,FALSE)),"#",VLOOKUP(A13519,Questionnaire!A:KQ,110,FALSE))</f>
        <v>#</v>
      </c>
    </row>
    <row r="13520" spans="1:2">
      <c r="A13520" t="s">
        <v>278</v>
      </c>
      <c r="B13520" t="str">
        <f>IF(ISBLANK(VLOOKUP(A13520,Questionnaire!A:KQ,110,FALSE)),"#",VLOOKUP(A13520,Questionnaire!A:KQ,110,FALSE))</f>
        <v>#</v>
      </c>
    </row>
    <row r="13521" spans="1:2">
      <c r="A13521" t="s">
        <v>280</v>
      </c>
      <c r="B13521" t="str">
        <f>IF(ISBLANK(VLOOKUP(A13521,Questionnaire!A:KQ,110,FALSE)),"#",VLOOKUP(A13521,Questionnaire!A:KQ,110,FALSE))</f>
        <v>#</v>
      </c>
    </row>
    <row r="13522" spans="1:2">
      <c r="A13522" t="s">
        <v>282</v>
      </c>
      <c r="B13522" t="str">
        <f>IF(ISBLANK(VLOOKUP(A13522,Questionnaire!A:KQ,110,FALSE)),"#",VLOOKUP(A13522,Questionnaire!A:KQ,110,FALSE))</f>
        <v>#</v>
      </c>
    </row>
    <row r="13523" spans="1:2">
      <c r="A13523" t="s">
        <v>286</v>
      </c>
      <c r="B13523" t="str">
        <f>IF(ISBLANK(VLOOKUP(A13523,Questionnaire!A:KQ,110,FALSE)),"#",VLOOKUP(A13523,Questionnaire!A:KQ,110,FALSE))</f>
        <v>#</v>
      </c>
    </row>
    <row r="13524" spans="1:2">
      <c r="A13524" t="s">
        <v>288</v>
      </c>
      <c r="B13524" t="str">
        <f>IF(ISBLANK(VLOOKUP(A13524,Questionnaire!A:KQ,110,FALSE)),"#",VLOOKUP(A13524,Questionnaire!A:KQ,110,FALSE))</f>
        <v>#</v>
      </c>
    </row>
    <row r="13525" spans="1:2">
      <c r="A13525" t="s">
        <v>290</v>
      </c>
      <c r="B13525" t="str">
        <f>IF(ISBLANK(VLOOKUP(A13525,Questionnaire!A:KQ,110,FALSE)),"#",VLOOKUP(A13525,Questionnaire!A:KQ,110,FALSE))</f>
        <v>#</v>
      </c>
    </row>
    <row r="13526" spans="1:2">
      <c r="A13526" t="s">
        <v>292</v>
      </c>
      <c r="B13526" t="str">
        <f>IF(ISBLANK(VLOOKUP(A13526,Questionnaire!A:KQ,110,FALSE)),"#",VLOOKUP(A13526,Questionnaire!A:KQ,110,FALSE))</f>
        <v>#</v>
      </c>
    </row>
    <row r="13527" spans="1:2">
      <c r="A13527" t="s">
        <v>294</v>
      </c>
      <c r="B13527" t="str">
        <f>IF(ISBLANK(VLOOKUP(A13527,Questionnaire!A:KQ,110,FALSE)),"#",VLOOKUP(A13527,Questionnaire!A:KQ,110,FALSE))</f>
        <v>#</v>
      </c>
    </row>
    <row r="13528" spans="1:2">
      <c r="A13528" t="s">
        <v>296</v>
      </c>
      <c r="B13528" t="str">
        <f>IF(ISBLANK(VLOOKUP(A13528,Questionnaire!A:KQ,110,FALSE)),"#",VLOOKUP(A13528,Questionnaire!A:KQ,110,FALSE))</f>
        <v>#</v>
      </c>
    </row>
    <row r="13529" spans="1:2">
      <c r="A13529" t="s">
        <v>301</v>
      </c>
      <c r="B13529" t="str">
        <f>IF(ISBLANK(VLOOKUP(A13529,Questionnaire!A:KQ,110,FALSE)),"#",VLOOKUP(A13529,Questionnaire!A:KQ,110,FALSE))</f>
        <v>#</v>
      </c>
    </row>
    <row r="13530" spans="1:2">
      <c r="A13530" t="s">
        <v>303</v>
      </c>
      <c r="B13530" t="str">
        <f>IF(ISBLANK(VLOOKUP(A13530,Questionnaire!A:KQ,110,FALSE)),"#",VLOOKUP(A13530,Questionnaire!A:KQ,110,FALSE))</f>
        <v>#</v>
      </c>
    </row>
    <row r="13531" spans="1:2">
      <c r="A13531" t="s">
        <v>305</v>
      </c>
      <c r="B13531" t="str">
        <f>IF(ISBLANK(VLOOKUP(A13531,Questionnaire!A:KQ,110,FALSE)),"#",VLOOKUP(A13531,Questionnaire!A:KQ,110,FALSE))</f>
        <v>#</v>
      </c>
    </row>
    <row r="13532" spans="1:2">
      <c r="A13532" t="s">
        <v>307</v>
      </c>
      <c r="B13532" t="str">
        <f>IF(ISBLANK(VLOOKUP(A13532,Questionnaire!A:KQ,110,FALSE)),"#",VLOOKUP(A13532,Questionnaire!A:KQ,110,FALSE))</f>
        <v>#</v>
      </c>
    </row>
    <row r="13533" spans="1:2">
      <c r="A13533" t="s">
        <v>311</v>
      </c>
      <c r="B13533" t="str">
        <f>IF(ISBLANK(VLOOKUP(A13533,Questionnaire!A:KQ,110,FALSE)),"#",VLOOKUP(A13533,Questionnaire!A:KQ,110,FALSE))</f>
        <v>#</v>
      </c>
    </row>
    <row r="13534" spans="1:2">
      <c r="A13534" t="s">
        <v>313</v>
      </c>
      <c r="B13534" t="str">
        <f>IF(ISBLANK(VLOOKUP(A13534,Questionnaire!A:KQ,110,FALSE)),"#",VLOOKUP(A13534,Questionnaire!A:KQ,110,FALSE))</f>
        <v>#</v>
      </c>
    </row>
    <row r="13535" spans="1:2">
      <c r="A13535" t="s">
        <v>314</v>
      </c>
      <c r="B13535" t="str">
        <f>IF(ISBLANK(VLOOKUP(A13535,Questionnaire!A:KQ,110,FALSE)),"#",VLOOKUP(A13535,Questionnaire!A:KQ,110,FALSE))</f>
        <v>#</v>
      </c>
    </row>
    <row r="13536" spans="1:2">
      <c r="A13536" t="s">
        <v>315</v>
      </c>
      <c r="B13536" t="str">
        <f>IF(ISBLANK(VLOOKUP(A13536,Questionnaire!A:KQ,110,FALSE)),"#",VLOOKUP(A13536,Questionnaire!A:KQ,110,FALSE))</f>
        <v>#</v>
      </c>
    </row>
    <row r="13537" spans="1:2">
      <c r="A13537" t="s">
        <v>317</v>
      </c>
      <c r="B13537" t="str">
        <f>IF(ISBLANK(VLOOKUP(A13537,Questionnaire!A:KQ,110,FALSE)),"#",VLOOKUP(A13537,Questionnaire!A:KQ,110,FALSE))</f>
        <v>#</v>
      </c>
    </row>
    <row r="13538" spans="1:2">
      <c r="A13538" t="s">
        <v>319</v>
      </c>
      <c r="B13538" t="str">
        <f>IF(ISBLANK(VLOOKUP(A13538,Questionnaire!A:KQ,110,FALSE)),"#",VLOOKUP(A13538,Questionnaire!A:KQ,110,FALSE))</f>
        <v>#</v>
      </c>
    </row>
    <row r="13539" spans="1:2">
      <c r="A13539" t="s">
        <v>322</v>
      </c>
      <c r="B13539" t="str">
        <f>IF(ISBLANK(VLOOKUP(A13539,Questionnaire!A:KQ,110,FALSE)),"#",VLOOKUP(A13539,Questionnaire!A:KQ,110,FALSE))</f>
        <v>#</v>
      </c>
    </row>
    <row r="13540" spans="1:2">
      <c r="A13540" t="s">
        <v>326</v>
      </c>
      <c r="B13540" t="str">
        <f>IF(ISBLANK(VLOOKUP(A13540,Questionnaire!A:KQ,110,FALSE)),"#",VLOOKUP(A13540,Questionnaire!A:KQ,110,FALSE))</f>
        <v>#</v>
      </c>
    </row>
    <row r="13541" spans="1:2">
      <c r="A13541" t="s">
        <v>328</v>
      </c>
      <c r="B13541" t="str">
        <f>IF(ISBLANK(VLOOKUP(A13541,Questionnaire!A:KQ,110,FALSE)),"#",VLOOKUP(A13541,Questionnaire!A:KQ,110,FALSE))</f>
        <v>#</v>
      </c>
    </row>
    <row r="13542" spans="1:2">
      <c r="A13542" t="s">
        <v>332</v>
      </c>
      <c r="B13542" t="str">
        <f>IF(ISBLANK(VLOOKUP(A13542,Questionnaire!A:KQ,110,FALSE)),"#",VLOOKUP(A13542,Questionnaire!A:KQ,110,FALSE))</f>
        <v>#</v>
      </c>
    </row>
    <row r="13543" spans="1:2">
      <c r="A13543" t="s">
        <v>333</v>
      </c>
      <c r="B13543" t="str">
        <f>IF(ISBLANK(VLOOKUP(A13543,Questionnaire!A:KQ,110,FALSE)),"#",VLOOKUP(A13543,Questionnaire!A:KQ,110,FALSE))</f>
        <v>#</v>
      </c>
    </row>
    <row r="13544" spans="1:2">
      <c r="A13544" t="s">
        <v>334</v>
      </c>
      <c r="B13544" t="str">
        <f>IF(ISBLANK(VLOOKUP(A13544,Questionnaire!A:KQ,110,FALSE)),"#",VLOOKUP(A13544,Questionnaire!A:KQ,110,FALSE))</f>
        <v>#</v>
      </c>
    </row>
    <row r="13545" spans="1:2">
      <c r="A13545" t="s">
        <v>335</v>
      </c>
      <c r="B13545" t="str">
        <f>IF(ISBLANK(VLOOKUP(A13545,Questionnaire!A:KQ,110,FALSE)),"#",VLOOKUP(A13545,Questionnaire!A:KQ,110,FALSE))</f>
        <v>#</v>
      </c>
    </row>
    <row r="13546" spans="1:2">
      <c r="A13546" t="s">
        <v>336</v>
      </c>
      <c r="B13546" t="str">
        <f>IF(ISBLANK(VLOOKUP(A13546,Questionnaire!A:KQ,110,FALSE)),"#",VLOOKUP(A13546,Questionnaire!A:KQ,110,FALSE))</f>
        <v>#</v>
      </c>
    </row>
    <row r="13547" spans="1:2">
      <c r="A13547" t="s">
        <v>337</v>
      </c>
      <c r="B13547" t="str">
        <f>IF(ISBLANK(VLOOKUP(A13547,Questionnaire!A:KQ,110,FALSE)),"#",VLOOKUP(A13547,Questionnaire!A:KQ,110,FALSE))</f>
        <v>#</v>
      </c>
    </row>
    <row r="13548" spans="1:2">
      <c r="A13548" t="s">
        <v>338</v>
      </c>
      <c r="B13548" t="str">
        <f>IF(ISBLANK(VLOOKUP(A13548,Questionnaire!A:KQ,110,FALSE)),"#",VLOOKUP(A13548,Questionnaire!A:KQ,110,FALSE))</f>
        <v>#</v>
      </c>
    </row>
    <row r="13549" spans="1:2">
      <c r="A13549" t="s">
        <v>339</v>
      </c>
      <c r="B13549" t="str">
        <f>IF(ISBLANK(VLOOKUP(A13549,Questionnaire!A:KQ,110,FALSE)),"#",VLOOKUP(A13549,Questionnaire!A:KQ,110,FALSE))</f>
        <v>#</v>
      </c>
    </row>
    <row r="13550" spans="1:2">
      <c r="A13550" t="s">
        <v>340</v>
      </c>
      <c r="B13550" t="str">
        <f>IF(ISBLANK(VLOOKUP(A13550,Questionnaire!A:KQ,110,FALSE)),"#",VLOOKUP(A13550,Questionnaire!A:KQ,110,FALSE))</f>
        <v>#</v>
      </c>
    </row>
    <row r="13551" spans="1:2">
      <c r="A13551" t="s">
        <v>341</v>
      </c>
      <c r="B13551" t="str">
        <f>IF(ISBLANK(VLOOKUP(A13551,Questionnaire!A:KQ,110,FALSE)),"#",VLOOKUP(A13551,Questionnaire!A:KQ,110,FALSE))</f>
        <v>#</v>
      </c>
    </row>
    <row r="13552" spans="1:2">
      <c r="A13552" t="s">
        <v>342</v>
      </c>
      <c r="B13552" t="str">
        <f>IF(ISBLANK(VLOOKUP(A13552,Questionnaire!A:KQ,110,FALSE)),"#",VLOOKUP(A13552,Questionnaire!A:KQ,110,FALSE))</f>
        <v>#</v>
      </c>
    </row>
    <row r="13553" spans="1:2">
      <c r="A13553" t="s">
        <v>343</v>
      </c>
      <c r="B13553" t="str">
        <f>IF(ISBLANK(VLOOKUP(A13553,Questionnaire!A:KQ,110,FALSE)),"#",VLOOKUP(A13553,Questionnaire!A:KQ,110,FALSE))</f>
        <v>#</v>
      </c>
    </row>
    <row r="13554" spans="1:2">
      <c r="A13554" t="s">
        <v>344</v>
      </c>
      <c r="B13554" t="str">
        <f>IF(ISBLANK(VLOOKUP(A13554,Questionnaire!A:KQ,110,FALSE)),"#",VLOOKUP(A13554,Questionnaire!A:KQ,110,FALSE))</f>
        <v>#</v>
      </c>
    </row>
    <row r="13555" spans="1:2">
      <c r="A13555" t="s">
        <v>345</v>
      </c>
      <c r="B13555" t="str">
        <f>IF(ISBLANK(VLOOKUP(A13555,Questionnaire!A:KQ,110,FALSE)),"#",VLOOKUP(A13555,Questionnaire!A:KQ,110,FALSE))</f>
        <v>#</v>
      </c>
    </row>
    <row r="13556" spans="1:2">
      <c r="A13556" t="s">
        <v>348</v>
      </c>
      <c r="B13556" t="str">
        <f>IF(ISBLANK(VLOOKUP(A13556,Questionnaire!A:KQ,110,FALSE)),"#",VLOOKUP(A13556,Questionnaire!A:KQ,110,FALSE))</f>
        <v>#</v>
      </c>
    </row>
    <row r="13557" spans="1:2">
      <c r="A13557" t="s">
        <v>353</v>
      </c>
      <c r="B13557" t="str">
        <f>IF(ISBLANK(VLOOKUP(A13557,Questionnaire!A:KQ,110,FALSE)),"#",VLOOKUP(A13557,Questionnaire!A:KQ,110,FALSE))</f>
        <v>#</v>
      </c>
    </row>
    <row r="13558" spans="1:2">
      <c r="A13558" t="s">
        <v>354</v>
      </c>
      <c r="B13558" t="str">
        <f>IF(ISBLANK(VLOOKUP(A13558,Questionnaire!A:KQ,110,FALSE)),"#",VLOOKUP(A13558,Questionnaire!A:KQ,110,FALSE))</f>
        <v>#</v>
      </c>
    </row>
    <row r="13559" spans="1:2">
      <c r="A13559" t="s">
        <v>355</v>
      </c>
      <c r="B13559" t="str">
        <f>IF(ISBLANK(VLOOKUP(A13559,Questionnaire!A:KQ,110,FALSE)),"#",VLOOKUP(A13559,Questionnaire!A:KQ,110,FALSE))</f>
        <v>#</v>
      </c>
    </row>
    <row r="13560" spans="1:2">
      <c r="A13560" t="s">
        <v>356</v>
      </c>
      <c r="B13560" t="str">
        <f>IF(ISBLANK(VLOOKUP(A13560,Questionnaire!A:KQ,110,FALSE)),"#",VLOOKUP(A13560,Questionnaire!A:KQ,110,FALSE))</f>
        <v>#</v>
      </c>
    </row>
    <row r="13561" spans="1:2">
      <c r="A13561" t="s">
        <v>357</v>
      </c>
      <c r="B13561" t="str">
        <f>IF(ISBLANK(VLOOKUP(A13561,Questionnaire!A:KQ,110,FALSE)),"#",VLOOKUP(A13561,Questionnaire!A:KQ,110,FALSE))</f>
        <v>#</v>
      </c>
    </row>
    <row r="13562" spans="1:2">
      <c r="A13562" t="s">
        <v>360</v>
      </c>
      <c r="B13562" t="str">
        <f>IF(ISBLANK(VLOOKUP(A13562,Questionnaire!A:KQ,110,FALSE)),"#",VLOOKUP(A13562,Questionnaire!A:KQ,110,FALSE))</f>
        <v>#</v>
      </c>
    </row>
    <row r="13563" spans="1:2">
      <c r="A13563" t="s">
        <v>362</v>
      </c>
      <c r="B13563" t="str">
        <f>IF(ISBLANK(VLOOKUP(A13563,Questionnaire!A:KQ,110,FALSE)),"#",VLOOKUP(A13563,Questionnaire!A:KQ,110,FALSE))</f>
        <v>#</v>
      </c>
    </row>
    <row r="13564" spans="1:2">
      <c r="A13564" t="s">
        <v>363</v>
      </c>
      <c r="B13564" t="str">
        <f>IF(ISBLANK(VLOOKUP(A13564,Questionnaire!A:KQ,110,FALSE)),"#",VLOOKUP(A13564,Questionnaire!A:KQ,110,FALSE))</f>
        <v>#</v>
      </c>
    </row>
    <row r="13565" spans="1:2">
      <c r="A13565" t="s">
        <v>364</v>
      </c>
      <c r="B13565" t="str">
        <f>IF(ISBLANK(VLOOKUP(A13565,Questionnaire!A:KQ,110,FALSE)),"#",VLOOKUP(A13565,Questionnaire!A:KQ,110,FALSE))</f>
        <v>#</v>
      </c>
    </row>
    <row r="13566" spans="1:2">
      <c r="A13566" t="s">
        <v>365</v>
      </c>
      <c r="B13566" t="str">
        <f>IF(ISBLANK(VLOOKUP(A13566,Questionnaire!A:KQ,110,FALSE)),"#",VLOOKUP(A13566,Questionnaire!A:KQ,110,FALSE))</f>
        <v>#</v>
      </c>
    </row>
    <row r="13567" spans="1:2">
      <c r="A13567" t="s">
        <v>366</v>
      </c>
      <c r="B13567" t="str">
        <f>IF(ISBLANK(VLOOKUP(A13567,Questionnaire!A:KQ,110,FALSE)),"#",VLOOKUP(A13567,Questionnaire!A:KQ,110,FALSE))</f>
        <v>#</v>
      </c>
    </row>
    <row r="13568" spans="1:2">
      <c r="A13568" t="s">
        <v>371</v>
      </c>
      <c r="B13568" t="str">
        <f>IF(ISBLANK(VLOOKUP(A13568,Questionnaire!A:KQ,110,FALSE)),"#",VLOOKUP(A13568,Questionnaire!A:KQ,110,FALSE))</f>
        <v>#</v>
      </c>
    </row>
    <row r="13569" spans="1:2">
      <c r="A13569" t="s">
        <v>372</v>
      </c>
      <c r="B13569" t="str">
        <f>IF(ISBLANK(VLOOKUP(A13569,Questionnaire!A:KQ,110,FALSE)),"#",VLOOKUP(A13569,Questionnaire!A:KQ,110,FALSE))</f>
        <v>#</v>
      </c>
    </row>
    <row r="13570" spans="1:2">
      <c r="A13570" t="s">
        <v>373</v>
      </c>
      <c r="B13570" t="str">
        <f>IF(ISBLANK(VLOOKUP(A13570,Questionnaire!A:KQ,110,FALSE)),"#",VLOOKUP(A13570,Questionnaire!A:KQ,110,FALSE))</f>
        <v>#</v>
      </c>
    </row>
    <row r="13571" spans="1:2">
      <c r="A13571" t="s">
        <v>374</v>
      </c>
      <c r="B13571" t="str">
        <f>IF(ISBLANK(VLOOKUP(A13571,Questionnaire!A:KQ,110,FALSE)),"#",VLOOKUP(A13571,Questionnaire!A:KQ,110,FALSE))</f>
        <v>#</v>
      </c>
    </row>
    <row r="13572" spans="1:2">
      <c r="A13572" t="s">
        <v>377</v>
      </c>
      <c r="B13572" t="str">
        <f>IF(ISBLANK(VLOOKUP(A13572,Questionnaire!A:KQ,110,FALSE)),"#",VLOOKUP(A13572,Questionnaire!A:KQ,110,FALSE))</f>
        <v>#</v>
      </c>
    </row>
    <row r="13573" spans="1:2">
      <c r="A13573" t="s">
        <v>379</v>
      </c>
      <c r="B13573" t="str">
        <f>IF(ISBLANK(VLOOKUP(A13573,Questionnaire!A:KQ,110,FALSE)),"#",VLOOKUP(A13573,Questionnaire!A:KQ,110,FALSE))</f>
        <v>#</v>
      </c>
    </row>
    <row r="13574" spans="1:2">
      <c r="A13574" t="s">
        <v>380</v>
      </c>
      <c r="B13574" t="str">
        <f>IF(ISBLANK(VLOOKUP(A13574,Questionnaire!A:KQ,110,FALSE)),"#",VLOOKUP(A13574,Questionnaire!A:KQ,110,FALSE))</f>
        <v>#</v>
      </c>
    </row>
    <row r="13575" spans="1:2">
      <c r="A13575" t="s">
        <v>381</v>
      </c>
      <c r="B13575" t="str">
        <f>IF(ISBLANK(VLOOKUP(A13575,Questionnaire!A:KQ,110,FALSE)),"#",VLOOKUP(A13575,Questionnaire!A:KQ,110,FALSE))</f>
        <v>#</v>
      </c>
    </row>
    <row r="13576" spans="1:2">
      <c r="A13576" t="s">
        <v>382</v>
      </c>
      <c r="B13576" t="str">
        <f>IF(ISBLANK(VLOOKUP(A13576,Questionnaire!A:KQ,110,FALSE)),"#",VLOOKUP(A13576,Questionnaire!A:KQ,110,FALSE))</f>
        <v>#</v>
      </c>
    </row>
    <row r="13577" spans="1:2">
      <c r="A13577" t="s">
        <v>384</v>
      </c>
      <c r="B13577" t="str">
        <f>IF(ISBLANK(VLOOKUP(A13577,Questionnaire!A:KQ,110,FALSE)),"#",VLOOKUP(A13577,Questionnaire!A:KQ,110,FALSE))</f>
        <v>#</v>
      </c>
    </row>
    <row r="13578" spans="1:2">
      <c r="A13578" t="s">
        <v>387</v>
      </c>
      <c r="B13578" t="str">
        <f>IF(ISBLANK(VLOOKUP(A13578,Questionnaire!A:KQ,110,FALSE)),"#",VLOOKUP(A13578,Questionnaire!A:KQ,110,FALSE))</f>
        <v>#</v>
      </c>
    </row>
    <row r="13579" spans="1:2">
      <c r="A13579" t="s">
        <v>391</v>
      </c>
      <c r="B13579" t="str">
        <f>IF(ISBLANK(VLOOKUP(A13579,Questionnaire!A:KQ,110,FALSE)),"#",VLOOKUP(A13579,Questionnaire!A:KQ,110,FALSE))</f>
        <v>#</v>
      </c>
    </row>
    <row r="13580" spans="1:2">
      <c r="A13580" t="s">
        <v>393</v>
      </c>
      <c r="B13580" t="str">
        <f>IF(ISBLANK(VLOOKUP(A13580,Questionnaire!A:KQ,110,FALSE)),"#",VLOOKUP(A13580,Questionnaire!A:KQ,110,FALSE))</f>
        <v>#</v>
      </c>
    </row>
    <row r="13581" spans="1:2">
      <c r="A13581" t="s">
        <v>395</v>
      </c>
      <c r="B13581" t="str">
        <f>IF(ISBLANK(VLOOKUP(A13581,Questionnaire!A:KQ,110,FALSE)),"#",VLOOKUP(A13581,Questionnaire!A:KQ,110,FALSE))</f>
        <v>#</v>
      </c>
    </row>
    <row r="13582" spans="1:2">
      <c r="A13582" t="s">
        <v>398</v>
      </c>
      <c r="B13582" t="str">
        <f>IF(ISBLANK(VLOOKUP(A13582,Questionnaire!A:KQ,110,FALSE)),"#",VLOOKUP(A13582,Questionnaire!A:KQ,110,FALSE))</f>
        <v>#</v>
      </c>
    </row>
    <row r="13583" spans="1:2">
      <c r="A13583" t="s">
        <v>402</v>
      </c>
      <c r="B13583" t="str">
        <f>IF(ISBLANK(VLOOKUP(A13583,Questionnaire!A:KQ,110,FALSE)),"#",VLOOKUP(A13583,Questionnaire!A:KQ,110,FALSE))</f>
        <v>#</v>
      </c>
    </row>
    <row r="13584" spans="1:2">
      <c r="A13584" t="s">
        <v>405</v>
      </c>
      <c r="B13584" t="str">
        <f>IF(ISBLANK(VLOOKUP(A13584,Questionnaire!A:KQ,110,FALSE)),"#",VLOOKUP(A13584,Questionnaire!A:KQ,110,FALSE))</f>
        <v>#</v>
      </c>
    </row>
    <row r="13585" spans="1:2">
      <c r="A13585" t="s">
        <v>409</v>
      </c>
      <c r="B13585" t="str">
        <f>IF(ISBLANK(VLOOKUP(A13585,Questionnaire!A:KQ,110,FALSE)),"#",VLOOKUP(A13585,Questionnaire!A:KQ,110,FALSE))</f>
        <v>#</v>
      </c>
    </row>
    <row r="13586" spans="1:2">
      <c r="A13586" t="s">
        <v>412</v>
      </c>
      <c r="B13586" t="str">
        <f>IF(ISBLANK(VLOOKUP(A13586,Questionnaire!A:KQ,110,FALSE)),"#",VLOOKUP(A13586,Questionnaire!A:KQ,110,FALSE))</f>
        <v>#</v>
      </c>
    </row>
    <row r="13587" spans="1:2">
      <c r="A13587" t="s">
        <v>415</v>
      </c>
      <c r="B13587" t="str">
        <f>IF(ISBLANK(VLOOKUP(A13587,Questionnaire!A:KQ,110,FALSE)),"#",VLOOKUP(A13587,Questionnaire!A:KQ,110,FALSE))</f>
        <v>#</v>
      </c>
    </row>
    <row r="13588" spans="1:2">
      <c r="A13588" t="s">
        <v>418</v>
      </c>
      <c r="B13588" t="str">
        <f>IF(ISBLANK(VLOOKUP(A13588,Questionnaire!A:KQ,110,FALSE)),"#",VLOOKUP(A13588,Questionnaire!A:KQ,110,FALSE))</f>
        <v>#</v>
      </c>
    </row>
    <row r="13589" spans="1:2">
      <c r="A13589" t="s">
        <v>421</v>
      </c>
      <c r="B13589" t="str">
        <f>IF(ISBLANK(VLOOKUP(A13589,Questionnaire!A:KQ,110,FALSE)),"#",VLOOKUP(A13589,Questionnaire!A:KQ,110,FALSE))</f>
        <v>#</v>
      </c>
    </row>
    <row r="13590" spans="1:2">
      <c r="A13590" t="s">
        <v>424</v>
      </c>
      <c r="B13590" t="str">
        <f>IF(ISBLANK(VLOOKUP(A13590,Questionnaire!A:KQ,110,FALSE)),"#",VLOOKUP(A13590,Questionnaire!A:KQ,110,FALSE))</f>
        <v>#</v>
      </c>
    </row>
    <row r="13591" spans="1:2">
      <c r="A13591" t="s">
        <v>429</v>
      </c>
      <c r="B13591" t="str">
        <f>IF(ISBLANK(VLOOKUP(A13591,Questionnaire!A:KQ,110,FALSE)),"#",VLOOKUP(A13591,Questionnaire!A:KQ,110,FALSE))</f>
        <v>#</v>
      </c>
    </row>
    <row r="13592" spans="1:2">
      <c r="A13592" t="s">
        <v>432</v>
      </c>
      <c r="B13592" t="str">
        <f>IF(ISBLANK(VLOOKUP(A13592,Questionnaire!A:KQ,110,FALSE)),"#",VLOOKUP(A13592,Questionnaire!A:KQ,110,FALSE))</f>
        <v>#</v>
      </c>
    </row>
    <row r="13593" spans="1:2">
      <c r="A13593" t="s">
        <v>435</v>
      </c>
      <c r="B13593" t="str">
        <f>IF(ISBLANK(VLOOKUP(A13593,Questionnaire!A:KQ,110,FALSE)),"#",VLOOKUP(A13593,Questionnaire!A:KQ,110,FALSE))</f>
        <v>#</v>
      </c>
    </row>
    <row r="13594" spans="1:2">
      <c r="A13594" t="s">
        <v>437</v>
      </c>
      <c r="B13594" t="str">
        <f>IF(ISBLANK(VLOOKUP(A13594,Questionnaire!A:KQ,110,FALSE)),"#",VLOOKUP(A13594,Questionnaire!A:KQ,110,FALSE))</f>
        <v>#</v>
      </c>
    </row>
    <row r="13595" spans="1:2">
      <c r="A13595" t="s">
        <v>439</v>
      </c>
      <c r="B13595" t="str">
        <f>IF(ISBLANK(VLOOKUP(A13595,Questionnaire!A:KQ,110,FALSE)),"#",VLOOKUP(A13595,Questionnaire!A:KQ,110,FALSE))</f>
        <v>#</v>
      </c>
    </row>
    <row r="13596" spans="1:2">
      <c r="A13596" t="s">
        <v>442</v>
      </c>
      <c r="B13596" t="str">
        <f>IF(ISBLANK(VLOOKUP(A13596,Questionnaire!A:KQ,110,FALSE)),"#",VLOOKUP(A13596,Questionnaire!A:KQ,110,FALSE))</f>
        <v>#</v>
      </c>
    </row>
    <row r="13597" spans="1:2">
      <c r="A13597" t="s">
        <v>445</v>
      </c>
      <c r="B13597" t="str">
        <f>IF(ISBLANK(VLOOKUP(A13597,Questionnaire!A:KQ,110,FALSE)),"#",VLOOKUP(A13597,Questionnaire!A:KQ,110,FALSE))</f>
        <v>#</v>
      </c>
    </row>
    <row r="13598" spans="1:2">
      <c r="A13598" t="s">
        <v>448</v>
      </c>
      <c r="B13598" t="str">
        <f>IF(ISBLANK(VLOOKUP(A13598,Questionnaire!A:KQ,110,FALSE)),"#",VLOOKUP(A13598,Questionnaire!A:KQ,110,FALSE))</f>
        <v>#</v>
      </c>
    </row>
    <row r="13599" spans="1:2">
      <c r="A13599" t="s">
        <v>452</v>
      </c>
      <c r="B13599" t="str">
        <f>IF(ISBLANK(VLOOKUP(A13599,Questionnaire!A:KQ,110,FALSE)),"#",VLOOKUP(A13599,Questionnaire!A:KQ,110,FALSE))</f>
        <v>#</v>
      </c>
    </row>
    <row r="13600" spans="1:2">
      <c r="A13600" t="s">
        <v>455</v>
      </c>
      <c r="B13600" t="str">
        <f>IF(ISBLANK(VLOOKUP(A13600,Questionnaire!A:KQ,110,FALSE)),"#",VLOOKUP(A13600,Questionnaire!A:KQ,110,FALSE))</f>
        <v>#</v>
      </c>
    </row>
    <row r="13601" spans="1:3">
      <c r="A13601" t="s">
        <v>458</v>
      </c>
      <c r="B13601" t="str">
        <f>IF(ISBLANK(VLOOKUP(A13601,Questionnaire!A:KQ,110,FALSE)),"#",VLOOKUP(A13601,Questionnaire!A:KQ,110,FALSE))</f>
        <v>#</v>
      </c>
    </row>
    <row r="13602" spans="1:3">
      <c r="A13602" t="s">
        <v>461</v>
      </c>
      <c r="B13602" t="str">
        <f>IF(ISBLANK(VLOOKUP(A13602,Questionnaire!A:KQ,110,FALSE)),"#",VLOOKUP(A13602,Questionnaire!A:KQ,110,FALSE))</f>
        <v>#</v>
      </c>
    </row>
    <row r="13603" spans="1:3">
      <c r="A13603" t="s">
        <v>465</v>
      </c>
      <c r="B13603" t="str">
        <f>IF(ISBLANK(VLOOKUP(A13603,Questionnaire!A:KQ,110,FALSE)),"#",VLOOKUP(A13603,Questionnaire!A:KQ,110,FALSE))</f>
        <v>#</v>
      </c>
    </row>
    <row r="13604" spans="1:3">
      <c r="A13604" t="s">
        <v>467</v>
      </c>
      <c r="B13604" t="str">
        <f>IF(ISBLANK(VLOOKUP(A13604,Questionnaire!A:KQ,110,FALSE)),"#",VLOOKUP(A13604,Questionnaire!A:KQ,110,FALSE))</f>
        <v>#</v>
      </c>
    </row>
    <row r="13605" spans="1:3">
      <c r="A13605" t="s">
        <v>469</v>
      </c>
      <c r="B13605" t="str">
        <f>IF(ISBLANK(VLOOKUP(A13605,Questionnaire!A:KQ,110,FALSE)),"#",VLOOKUP(A13605,Questionnaire!A:KQ,110,FALSE))</f>
        <v>#</v>
      </c>
    </row>
    <row r="13606" spans="1:3">
      <c r="A13606" t="s">
        <v>471</v>
      </c>
      <c r="B13606" t="str">
        <f>IF(ISBLANK(VLOOKUP(A13606,Questionnaire!A:KQ,110,FALSE)),"#",VLOOKUP(A13606,Questionnaire!A:KQ,110,FALSE))</f>
        <v>#</v>
      </c>
    </row>
    <row r="13607" spans="1:3">
      <c r="A13607" t="s">
        <v>473</v>
      </c>
      <c r="B13607" t="str">
        <f>IF(ISBLANK(VLOOKUP(A13607,Questionnaire!A:KQ,110,FALSE)),"#",VLOOKUP(A13607,Questionnaire!A:KQ,110,FALSE))</f>
        <v>#</v>
      </c>
    </row>
    <row r="13608" spans="1:3">
      <c r="A13608" t="s">
        <v>475</v>
      </c>
      <c r="B13608" t="str">
        <f>IF(ISBLANK(VLOOKUP(A13608,Questionnaire!A:KQ,110,FALSE)),"#",VLOOKUP(A13608,Questionnaire!A:KQ,110,FALSE))</f>
        <v>#</v>
      </c>
    </row>
    <row r="13609" spans="1:3">
      <c r="A13609" t="s">
        <v>185</v>
      </c>
      <c r="B13609" t="str">
        <f>IF(ISBLANK(VLOOKUP(A13609,Questionnaire!A:KQ,111,FALSE)),"#",VLOOKUP(A13609,Questionnaire!A:KQ,111,FALSE))</f>
        <v>#</v>
      </c>
      <c r="C13609">
        <v>108</v>
      </c>
    </row>
    <row r="13610" spans="1:3">
      <c r="A13610" t="s">
        <v>187</v>
      </c>
      <c r="B13610" t="str">
        <f>IF(ISNA(VLOOKUP(VLOOKUP(A13610,Questionnaire!A:KQ,111,FALSE),'CORA Encoding'!D:E,2,FALSE)),"#",VLOOKUP(VLOOKUP(A13610,Questionnaire!A:KQ,111,FALSE),'CORA Encoding'!D:E,2,FALSE))</f>
        <v>#</v>
      </c>
    </row>
    <row r="13611" spans="1:3">
      <c r="A13611" t="s">
        <v>189</v>
      </c>
      <c r="B13611" t="str">
        <f>IF(ISNA(VLOOKUP(VLOOKUP(A13611,Questionnaire!A:KQ,111,FALSE),'CORA Encoding'!G:H,2,FALSE)),"#",VLOOKUP(VLOOKUP(A13611,Questionnaire!A:KQ,111,FALSE),'CORA Encoding'!G:H,2,FALSE))</f>
        <v>#</v>
      </c>
    </row>
    <row r="13612" spans="1:3">
      <c r="A13612" t="s">
        <v>191</v>
      </c>
      <c r="B13612" t="str">
        <f>IF(ISNA(VLOOKUP(VLOOKUP(A13612,Questionnaire!A:KQ,111,FALSE),'Country List'!E:F,2,FALSE)),"#",VLOOKUP(VLOOKUP(A13612,Questionnaire!A:KQ,111,FALSE),'Country List'!E:F,2,FALSE))</f>
        <v>#</v>
      </c>
    </row>
    <row r="13613" spans="1:3">
      <c r="A13613" t="s">
        <v>193</v>
      </c>
      <c r="B13613" t="str">
        <f>IF(ISNA(VLOOKUP(VLOOKUP(A13613,Questionnaire!A:KQ,111,FALSE),'Industry List'!B:C,2,FALSE)),"#",VLOOKUP(VLOOKUP(A13613,Questionnaire!A:KQ,111,FALSE),'Industry List'!B:C,2,FALSE))</f>
        <v>#</v>
      </c>
    </row>
    <row r="13614" spans="1:3">
      <c r="A13614" t="s">
        <v>197</v>
      </c>
      <c r="B13614" t="str">
        <f>IF(ISBLANK(VLOOKUP(A13614,Questionnaire!A:KQ,111,FALSE)),"#",VLOOKUP(A13614,Questionnaire!A:KQ,111,FALSE))</f>
        <v>#</v>
      </c>
    </row>
    <row r="13615" spans="1:3">
      <c r="A13615" t="s">
        <v>201</v>
      </c>
      <c r="B13615" t="str">
        <f>IF(ISBLANK(VLOOKUP(A13615,Questionnaire!A:KQ,111,FALSE)),"#",VLOOKUP(A13615,Questionnaire!A:KQ,111,FALSE))</f>
        <v>#</v>
      </c>
    </row>
    <row r="13616" spans="1:3">
      <c r="A13616" t="s">
        <v>203</v>
      </c>
      <c r="B13616" t="str">
        <f>IF(ISNA(VLOOKUP(VLOOKUP(A13616,Questionnaire!A:KQ,111,FALSE),'CORA Encoding'!J:K,2,FALSE)),"#",VLOOKUP(VLOOKUP(A13616,Questionnaire!A:KQ,111,FALSE),'CORA Encoding'!J:K,2,FALSE))</f>
        <v>#</v>
      </c>
    </row>
    <row r="13617" spans="1:2">
      <c r="A13617" t="s">
        <v>208</v>
      </c>
      <c r="B13617" t="str">
        <f>IF(ISBLANK(VLOOKUP(A13617,Questionnaire!A:KQ,111,FALSE)),"#",VLOOKUP(A13617,Questionnaire!A:KQ,111,FALSE))</f>
        <v>#</v>
      </c>
    </row>
    <row r="13618" spans="1:2">
      <c r="A13618" t="s">
        <v>213</v>
      </c>
      <c r="B13618" t="str">
        <f>IF(ISBLANK(VLOOKUP(A13618,Questionnaire!A:KQ,111,FALSE)),"#",VLOOKUP(A13618,Questionnaire!A:KQ,111,FALSE))</f>
        <v>#</v>
      </c>
    </row>
    <row r="13619" spans="1:2">
      <c r="A13619" t="s">
        <v>215</v>
      </c>
      <c r="B13619" t="str">
        <f>IF(ISBLANK(VLOOKUP(A13619,Questionnaire!A:KQ,111,FALSE)),"#",VLOOKUP(A13619,Questionnaire!A:KQ,111,FALSE))</f>
        <v>#</v>
      </c>
    </row>
    <row r="13620" spans="1:2">
      <c r="A13620" t="s">
        <v>217</v>
      </c>
      <c r="B13620" t="str">
        <f>IF(ISBLANK(VLOOKUP(A13620,Questionnaire!A:KQ,111,FALSE)),"#",VLOOKUP(A13620,Questionnaire!A:KQ,111,FALSE))</f>
        <v>#</v>
      </c>
    </row>
    <row r="13621" spans="1:2">
      <c r="A13621" t="s">
        <v>219</v>
      </c>
      <c r="B13621" t="str">
        <f>IF(ISBLANK(VLOOKUP(A13621,Questionnaire!A:KQ,111,FALSE)),"#",VLOOKUP(A13621,Questionnaire!A:KQ,111,FALSE))</f>
        <v>#</v>
      </c>
    </row>
    <row r="13622" spans="1:2">
      <c r="A13622" t="s">
        <v>221</v>
      </c>
      <c r="B13622" t="str">
        <f>IF(ISBLANK(VLOOKUP(A13622,Questionnaire!A:KQ,111,FALSE)),"#",VLOOKUP(A13622,Questionnaire!A:KQ,111,FALSE))</f>
        <v>#</v>
      </c>
    </row>
    <row r="13623" spans="1:2">
      <c r="A13623" t="s">
        <v>223</v>
      </c>
      <c r="B13623" t="str">
        <f>IF(ISBLANK(VLOOKUP(A13623,Questionnaire!A:KQ,111,FALSE)),"#",VLOOKUP(A13623,Questionnaire!A:KQ,111,FALSE))</f>
        <v>#</v>
      </c>
    </row>
    <row r="13624" spans="1:2">
      <c r="A13624" t="s">
        <v>225</v>
      </c>
      <c r="B13624" t="str">
        <f>IF(ISBLANK(VLOOKUP(A13624,Questionnaire!A:KQ,111,FALSE)),"#",VLOOKUP(A13624,Questionnaire!A:KQ,111,FALSE))</f>
        <v>#</v>
      </c>
    </row>
    <row r="13625" spans="1:2">
      <c r="A13625" t="s">
        <v>227</v>
      </c>
      <c r="B13625" t="str">
        <f>IF(ISBLANK(VLOOKUP(A13625,Questionnaire!A:KQ,111,FALSE)),"#",VLOOKUP(A13625,Questionnaire!A:KQ,111,FALSE))</f>
        <v>#</v>
      </c>
    </row>
    <row r="13626" spans="1:2">
      <c r="A13626" t="s">
        <v>229</v>
      </c>
      <c r="B13626" t="str">
        <f>IF(ISBLANK(VLOOKUP(A13626,Questionnaire!A:KQ,111,FALSE)),"#",VLOOKUP(A13626,Questionnaire!A:KQ,111,FALSE))</f>
        <v>#</v>
      </c>
    </row>
    <row r="13627" spans="1:2">
      <c r="A13627" t="s">
        <v>231</v>
      </c>
      <c r="B13627" t="str">
        <f>IF(ISBLANK(VLOOKUP(A13627,Questionnaire!A:KQ,111,FALSE)),"#",VLOOKUP(A13627,Questionnaire!A:KQ,111,FALSE))</f>
        <v>#</v>
      </c>
    </row>
    <row r="13628" spans="1:2">
      <c r="A13628" t="s">
        <v>233</v>
      </c>
      <c r="B13628" t="str">
        <f>IF(ISBLANK(VLOOKUP(A13628,Questionnaire!A:KQ,111,FALSE)),"#",VLOOKUP(A13628,Questionnaire!A:KQ,111,FALSE))</f>
        <v>#</v>
      </c>
    </row>
    <row r="13629" spans="1:2">
      <c r="A13629" t="s">
        <v>235</v>
      </c>
      <c r="B13629" t="str">
        <f>IF(ISBLANK(VLOOKUP(A13629,Questionnaire!A:KQ,111,FALSE)),"#",VLOOKUP(A13629,Questionnaire!A:KQ,111,FALSE))</f>
        <v>#</v>
      </c>
    </row>
    <row r="13630" spans="1:2">
      <c r="A13630" t="s">
        <v>237</v>
      </c>
      <c r="B13630" t="str">
        <f>IF(ISBLANK(VLOOKUP(A13630,Questionnaire!A:KQ,111,FALSE)),"#",VLOOKUP(A13630,Questionnaire!A:KQ,111,FALSE))</f>
        <v>#</v>
      </c>
    </row>
    <row r="13631" spans="1:2">
      <c r="A13631" t="s">
        <v>239</v>
      </c>
      <c r="B13631" t="str">
        <f>IF(ISBLANK(VLOOKUP(A13631,Questionnaire!A:KQ,111,FALSE)),"#",VLOOKUP(A13631,Questionnaire!A:KQ,111,FALSE))</f>
        <v>#</v>
      </c>
    </row>
    <row r="13632" spans="1:2">
      <c r="A13632" t="s">
        <v>242</v>
      </c>
      <c r="B13632" t="str">
        <f>IF(ISBLANK(VLOOKUP(A13632,Questionnaire!A:KQ,111,FALSE)),"#",VLOOKUP(A13632,Questionnaire!A:KQ,111,FALSE))</f>
        <v>#</v>
      </c>
    </row>
    <row r="13633" spans="1:2">
      <c r="A13633" t="s">
        <v>245</v>
      </c>
      <c r="B13633" t="str">
        <f>IF(ISBLANK(VLOOKUP(A13633,Questionnaire!A:KQ,111,FALSE)),"#",VLOOKUP(A13633,Questionnaire!A:KQ,111,FALSE))</f>
        <v>#</v>
      </c>
    </row>
    <row r="13634" spans="1:2">
      <c r="A13634" t="s">
        <v>247</v>
      </c>
      <c r="B13634" t="str">
        <f>IF(ISBLANK(VLOOKUP(A13634,Questionnaire!A:KQ,111,FALSE)),"#",VLOOKUP(A13634,Questionnaire!A:KQ,111,FALSE))</f>
        <v>#</v>
      </c>
    </row>
    <row r="13635" spans="1:2">
      <c r="A13635" t="s">
        <v>249</v>
      </c>
      <c r="B13635" t="str">
        <f>IF(ISBLANK(VLOOKUP(A13635,Questionnaire!A:KQ,111,FALSE)),"#",VLOOKUP(A13635,Questionnaire!A:KQ,111,FALSE))</f>
        <v>#</v>
      </c>
    </row>
    <row r="13636" spans="1:2">
      <c r="A13636" t="s">
        <v>250</v>
      </c>
      <c r="B13636" t="str">
        <f>IF(ISBLANK(VLOOKUP(A13636,Questionnaire!A:KQ,111,FALSE)),"#",VLOOKUP(A13636,Questionnaire!A:KQ,111,FALSE))</f>
        <v>#</v>
      </c>
    </row>
    <row r="13637" spans="1:2">
      <c r="A13637" t="s">
        <v>252</v>
      </c>
      <c r="B13637" t="str">
        <f>IF(ISBLANK(VLOOKUP(A13637,Questionnaire!A:KQ,111,FALSE)),"#",VLOOKUP(A13637,Questionnaire!A:KQ,111,FALSE))</f>
        <v>#</v>
      </c>
    </row>
    <row r="13638" spans="1:2">
      <c r="A13638" t="s">
        <v>255</v>
      </c>
      <c r="B13638" t="str">
        <f>IF(ISBLANK(VLOOKUP(A13638,Questionnaire!A:KQ,111,FALSE)),"#",VLOOKUP(A13638,Questionnaire!A:KQ,111,FALSE))</f>
        <v>#</v>
      </c>
    </row>
    <row r="13639" spans="1:2">
      <c r="A13639" t="s">
        <v>258</v>
      </c>
      <c r="B13639" t="str">
        <f>IF(ISNA(VLOOKUP(VLOOKUP(A13639,Questionnaire!A:KQ,111,FALSE),'CORA Encoding'!M:N,2,FALSE)),"#",VLOOKUP(VLOOKUP(A13639,Questionnaire!A:KQ,111,FALSE),'CORA Encoding'!M:N,2,FALSE))</f>
        <v>#</v>
      </c>
    </row>
    <row r="13640" spans="1:2">
      <c r="A13640" t="s">
        <v>261</v>
      </c>
      <c r="B13640" t="str">
        <f>IF(ISBLANK(VLOOKUP(A13640,Questionnaire!A:KQ,111,FALSE)),"#",VLOOKUP(A13640,Questionnaire!A:KQ,111,FALSE))</f>
        <v>#</v>
      </c>
    </row>
    <row r="13641" spans="1:2">
      <c r="A13641" t="s">
        <v>263</v>
      </c>
      <c r="B13641" t="str">
        <f>IF(ISBLANK(VLOOKUP(A13641,Questionnaire!A:KQ,111,FALSE)),"#",VLOOKUP(A13641,Questionnaire!A:KQ,111,FALSE))</f>
        <v>#</v>
      </c>
    </row>
    <row r="13642" spans="1:2">
      <c r="A13642" t="s">
        <v>265</v>
      </c>
      <c r="B13642" t="str">
        <f>IF(ISBLANK(VLOOKUP(A13642,Questionnaire!A:KQ,111,FALSE)),"#",VLOOKUP(A13642,Questionnaire!A:KQ,111,FALSE))</f>
        <v>#</v>
      </c>
    </row>
    <row r="13643" spans="1:2">
      <c r="A13643" t="s">
        <v>267</v>
      </c>
      <c r="B13643" t="str">
        <f>IF(ISBLANK(VLOOKUP(A13643,Questionnaire!A:KQ,111,FALSE)),"#",VLOOKUP(A13643,Questionnaire!A:KQ,111,FALSE))</f>
        <v>#</v>
      </c>
    </row>
    <row r="13644" spans="1:2">
      <c r="A13644" t="s">
        <v>269</v>
      </c>
      <c r="B13644" t="str">
        <f>IF(ISBLANK(VLOOKUP(A13644,Questionnaire!A:KQ,111,FALSE)),"#",VLOOKUP(A13644,Questionnaire!A:KQ,111,FALSE))</f>
        <v>#</v>
      </c>
    </row>
    <row r="13645" spans="1:2">
      <c r="A13645" t="s">
        <v>274</v>
      </c>
      <c r="B13645" t="str">
        <f>IF(ISBLANK(VLOOKUP(A13645,Questionnaire!A:KQ,111,FALSE)),"#",VLOOKUP(A13645,Questionnaire!A:KQ,111,FALSE))</f>
        <v>#</v>
      </c>
    </row>
    <row r="13646" spans="1:2">
      <c r="A13646" t="s">
        <v>276</v>
      </c>
      <c r="B13646" t="str">
        <f>IF(ISBLANK(VLOOKUP(A13646,Questionnaire!A:KQ,111,FALSE)),"#",VLOOKUP(A13646,Questionnaire!A:KQ,111,FALSE))</f>
        <v>#</v>
      </c>
    </row>
    <row r="13647" spans="1:2">
      <c r="A13647" t="s">
        <v>278</v>
      </c>
      <c r="B13647" t="str">
        <f>IF(ISBLANK(VLOOKUP(A13647,Questionnaire!A:KQ,111,FALSE)),"#",VLOOKUP(A13647,Questionnaire!A:KQ,111,FALSE))</f>
        <v>#</v>
      </c>
    </row>
    <row r="13648" spans="1:2">
      <c r="A13648" t="s">
        <v>280</v>
      </c>
      <c r="B13648" t="str">
        <f>IF(ISBLANK(VLOOKUP(A13648,Questionnaire!A:KQ,111,FALSE)),"#",VLOOKUP(A13648,Questionnaire!A:KQ,111,FALSE))</f>
        <v>#</v>
      </c>
    </row>
    <row r="13649" spans="1:2">
      <c r="A13649" t="s">
        <v>282</v>
      </c>
      <c r="B13649" t="str">
        <f>IF(ISBLANK(VLOOKUP(A13649,Questionnaire!A:KQ,111,FALSE)),"#",VLOOKUP(A13649,Questionnaire!A:KQ,111,FALSE))</f>
        <v>#</v>
      </c>
    </row>
    <row r="13650" spans="1:2">
      <c r="A13650" t="s">
        <v>286</v>
      </c>
      <c r="B13650" t="str">
        <f>IF(ISBLANK(VLOOKUP(A13650,Questionnaire!A:KQ,111,FALSE)),"#",VLOOKUP(A13650,Questionnaire!A:KQ,111,FALSE))</f>
        <v>#</v>
      </c>
    </row>
    <row r="13651" spans="1:2">
      <c r="A13651" t="s">
        <v>288</v>
      </c>
      <c r="B13651" t="str">
        <f>IF(ISBLANK(VLOOKUP(A13651,Questionnaire!A:KQ,111,FALSE)),"#",VLOOKUP(A13651,Questionnaire!A:KQ,111,FALSE))</f>
        <v>#</v>
      </c>
    </row>
    <row r="13652" spans="1:2">
      <c r="A13652" t="s">
        <v>290</v>
      </c>
      <c r="B13652" t="str">
        <f>IF(ISBLANK(VLOOKUP(A13652,Questionnaire!A:KQ,111,FALSE)),"#",VLOOKUP(A13652,Questionnaire!A:KQ,111,FALSE))</f>
        <v>#</v>
      </c>
    </row>
    <row r="13653" spans="1:2">
      <c r="A13653" t="s">
        <v>292</v>
      </c>
      <c r="B13653" t="str">
        <f>IF(ISBLANK(VLOOKUP(A13653,Questionnaire!A:KQ,111,FALSE)),"#",VLOOKUP(A13653,Questionnaire!A:KQ,111,FALSE))</f>
        <v>#</v>
      </c>
    </row>
    <row r="13654" spans="1:2">
      <c r="A13654" t="s">
        <v>294</v>
      </c>
      <c r="B13654" t="str">
        <f>IF(ISBLANK(VLOOKUP(A13654,Questionnaire!A:KQ,111,FALSE)),"#",VLOOKUP(A13654,Questionnaire!A:KQ,111,FALSE))</f>
        <v>#</v>
      </c>
    </row>
    <row r="13655" spans="1:2">
      <c r="A13655" t="s">
        <v>296</v>
      </c>
      <c r="B13655" t="str">
        <f>IF(ISBLANK(VLOOKUP(A13655,Questionnaire!A:KQ,111,FALSE)),"#",VLOOKUP(A13655,Questionnaire!A:KQ,111,FALSE))</f>
        <v>#</v>
      </c>
    </row>
    <row r="13656" spans="1:2">
      <c r="A13656" t="s">
        <v>301</v>
      </c>
      <c r="B13656" t="str">
        <f>IF(ISBLANK(VLOOKUP(A13656,Questionnaire!A:KQ,111,FALSE)),"#",VLOOKUP(A13656,Questionnaire!A:KQ,111,FALSE))</f>
        <v>#</v>
      </c>
    </row>
    <row r="13657" spans="1:2">
      <c r="A13657" t="s">
        <v>303</v>
      </c>
      <c r="B13657" t="str">
        <f>IF(ISBLANK(VLOOKUP(A13657,Questionnaire!A:KQ,111,FALSE)),"#",VLOOKUP(A13657,Questionnaire!A:KQ,111,FALSE))</f>
        <v>#</v>
      </c>
    </row>
    <row r="13658" spans="1:2">
      <c r="A13658" t="s">
        <v>305</v>
      </c>
      <c r="B13658" t="str">
        <f>IF(ISBLANK(VLOOKUP(A13658,Questionnaire!A:KQ,111,FALSE)),"#",VLOOKUP(A13658,Questionnaire!A:KQ,111,FALSE))</f>
        <v>#</v>
      </c>
    </row>
    <row r="13659" spans="1:2">
      <c r="A13659" t="s">
        <v>307</v>
      </c>
      <c r="B13659" t="str">
        <f>IF(ISBLANK(VLOOKUP(A13659,Questionnaire!A:KQ,111,FALSE)),"#",VLOOKUP(A13659,Questionnaire!A:KQ,111,FALSE))</f>
        <v>#</v>
      </c>
    </row>
    <row r="13660" spans="1:2">
      <c r="A13660" t="s">
        <v>311</v>
      </c>
      <c r="B13660" t="str">
        <f>IF(ISBLANK(VLOOKUP(A13660,Questionnaire!A:KQ,111,FALSE)),"#",VLOOKUP(A13660,Questionnaire!A:KQ,111,FALSE))</f>
        <v>#</v>
      </c>
    </row>
    <row r="13661" spans="1:2">
      <c r="A13661" t="s">
        <v>313</v>
      </c>
      <c r="B13661" t="str">
        <f>IF(ISBLANK(VLOOKUP(A13661,Questionnaire!A:KQ,111,FALSE)),"#",VLOOKUP(A13661,Questionnaire!A:KQ,111,FALSE))</f>
        <v>#</v>
      </c>
    </row>
    <row r="13662" spans="1:2">
      <c r="A13662" t="s">
        <v>314</v>
      </c>
      <c r="B13662" t="str">
        <f>IF(ISBLANK(VLOOKUP(A13662,Questionnaire!A:KQ,111,FALSE)),"#",VLOOKUP(A13662,Questionnaire!A:KQ,111,FALSE))</f>
        <v>#</v>
      </c>
    </row>
    <row r="13663" spans="1:2">
      <c r="A13663" t="s">
        <v>315</v>
      </c>
      <c r="B13663" t="str">
        <f>IF(ISBLANK(VLOOKUP(A13663,Questionnaire!A:KQ,111,FALSE)),"#",VLOOKUP(A13663,Questionnaire!A:KQ,111,FALSE))</f>
        <v>#</v>
      </c>
    </row>
    <row r="13664" spans="1:2">
      <c r="A13664" t="s">
        <v>317</v>
      </c>
      <c r="B13664" t="str">
        <f>IF(ISBLANK(VLOOKUP(A13664,Questionnaire!A:KQ,111,FALSE)),"#",VLOOKUP(A13664,Questionnaire!A:KQ,111,FALSE))</f>
        <v>#</v>
      </c>
    </row>
    <row r="13665" spans="1:2">
      <c r="A13665" t="s">
        <v>319</v>
      </c>
      <c r="B13665" t="str">
        <f>IF(ISBLANK(VLOOKUP(A13665,Questionnaire!A:KQ,111,FALSE)),"#",VLOOKUP(A13665,Questionnaire!A:KQ,111,FALSE))</f>
        <v>#</v>
      </c>
    </row>
    <row r="13666" spans="1:2">
      <c r="A13666" t="s">
        <v>322</v>
      </c>
      <c r="B13666" t="str">
        <f>IF(ISBLANK(VLOOKUP(A13666,Questionnaire!A:KQ,111,FALSE)),"#",VLOOKUP(A13666,Questionnaire!A:KQ,111,FALSE))</f>
        <v>#</v>
      </c>
    </row>
    <row r="13667" spans="1:2">
      <c r="A13667" t="s">
        <v>326</v>
      </c>
      <c r="B13667" t="str">
        <f>IF(ISBLANK(VLOOKUP(A13667,Questionnaire!A:KQ,111,FALSE)),"#",VLOOKUP(A13667,Questionnaire!A:KQ,111,FALSE))</f>
        <v>#</v>
      </c>
    </row>
    <row r="13668" spans="1:2">
      <c r="A13668" t="s">
        <v>328</v>
      </c>
      <c r="B13668" t="str">
        <f>IF(ISBLANK(VLOOKUP(A13668,Questionnaire!A:KQ,111,FALSE)),"#",VLOOKUP(A13668,Questionnaire!A:KQ,111,FALSE))</f>
        <v>#</v>
      </c>
    </row>
    <row r="13669" spans="1:2">
      <c r="A13669" t="s">
        <v>332</v>
      </c>
      <c r="B13669" t="str">
        <f>IF(ISBLANK(VLOOKUP(A13669,Questionnaire!A:KQ,111,FALSE)),"#",VLOOKUP(A13669,Questionnaire!A:KQ,111,FALSE))</f>
        <v>#</v>
      </c>
    </row>
    <row r="13670" spans="1:2">
      <c r="A13670" t="s">
        <v>333</v>
      </c>
      <c r="B13670" t="str">
        <f>IF(ISBLANK(VLOOKUP(A13670,Questionnaire!A:KQ,111,FALSE)),"#",VLOOKUP(A13670,Questionnaire!A:KQ,111,FALSE))</f>
        <v>#</v>
      </c>
    </row>
    <row r="13671" spans="1:2">
      <c r="A13671" t="s">
        <v>334</v>
      </c>
      <c r="B13671" t="str">
        <f>IF(ISBLANK(VLOOKUP(A13671,Questionnaire!A:KQ,111,FALSE)),"#",VLOOKUP(A13671,Questionnaire!A:KQ,111,FALSE))</f>
        <v>#</v>
      </c>
    </row>
    <row r="13672" spans="1:2">
      <c r="A13672" t="s">
        <v>335</v>
      </c>
      <c r="B13672" t="str">
        <f>IF(ISBLANK(VLOOKUP(A13672,Questionnaire!A:KQ,111,FALSE)),"#",VLOOKUP(A13672,Questionnaire!A:KQ,111,FALSE))</f>
        <v>#</v>
      </c>
    </row>
    <row r="13673" spans="1:2">
      <c r="A13673" t="s">
        <v>336</v>
      </c>
      <c r="B13673" t="str">
        <f>IF(ISBLANK(VLOOKUP(A13673,Questionnaire!A:KQ,111,FALSE)),"#",VLOOKUP(A13673,Questionnaire!A:KQ,111,FALSE))</f>
        <v>#</v>
      </c>
    </row>
    <row r="13674" spans="1:2">
      <c r="A13674" t="s">
        <v>337</v>
      </c>
      <c r="B13674" t="str">
        <f>IF(ISBLANK(VLOOKUP(A13674,Questionnaire!A:KQ,111,FALSE)),"#",VLOOKUP(A13674,Questionnaire!A:KQ,111,FALSE))</f>
        <v>#</v>
      </c>
    </row>
    <row r="13675" spans="1:2">
      <c r="A13675" t="s">
        <v>338</v>
      </c>
      <c r="B13675" t="str">
        <f>IF(ISBLANK(VLOOKUP(A13675,Questionnaire!A:KQ,111,FALSE)),"#",VLOOKUP(A13675,Questionnaire!A:KQ,111,FALSE))</f>
        <v>#</v>
      </c>
    </row>
    <row r="13676" spans="1:2">
      <c r="A13676" t="s">
        <v>339</v>
      </c>
      <c r="B13676" t="str">
        <f>IF(ISBLANK(VLOOKUP(A13676,Questionnaire!A:KQ,111,FALSE)),"#",VLOOKUP(A13676,Questionnaire!A:KQ,111,FALSE))</f>
        <v>#</v>
      </c>
    </row>
    <row r="13677" spans="1:2">
      <c r="A13677" t="s">
        <v>340</v>
      </c>
      <c r="B13677" t="str">
        <f>IF(ISBLANK(VLOOKUP(A13677,Questionnaire!A:KQ,111,FALSE)),"#",VLOOKUP(A13677,Questionnaire!A:KQ,111,FALSE))</f>
        <v>#</v>
      </c>
    </row>
    <row r="13678" spans="1:2">
      <c r="A13678" t="s">
        <v>341</v>
      </c>
      <c r="B13678" t="str">
        <f>IF(ISBLANK(VLOOKUP(A13678,Questionnaire!A:KQ,111,FALSE)),"#",VLOOKUP(A13678,Questionnaire!A:KQ,111,FALSE))</f>
        <v>#</v>
      </c>
    </row>
    <row r="13679" spans="1:2">
      <c r="A13679" t="s">
        <v>342</v>
      </c>
      <c r="B13679" t="str">
        <f>IF(ISBLANK(VLOOKUP(A13679,Questionnaire!A:KQ,111,FALSE)),"#",VLOOKUP(A13679,Questionnaire!A:KQ,111,FALSE))</f>
        <v>#</v>
      </c>
    </row>
    <row r="13680" spans="1:2">
      <c r="A13680" t="s">
        <v>343</v>
      </c>
      <c r="B13680" t="str">
        <f>IF(ISBLANK(VLOOKUP(A13680,Questionnaire!A:KQ,111,FALSE)),"#",VLOOKUP(A13680,Questionnaire!A:KQ,111,FALSE))</f>
        <v>#</v>
      </c>
    </row>
    <row r="13681" spans="1:2">
      <c r="A13681" t="s">
        <v>344</v>
      </c>
      <c r="B13681" t="str">
        <f>IF(ISBLANK(VLOOKUP(A13681,Questionnaire!A:KQ,111,FALSE)),"#",VLOOKUP(A13681,Questionnaire!A:KQ,111,FALSE))</f>
        <v>#</v>
      </c>
    </row>
    <row r="13682" spans="1:2">
      <c r="A13682" t="s">
        <v>345</v>
      </c>
      <c r="B13682" t="str">
        <f>IF(ISBLANK(VLOOKUP(A13682,Questionnaire!A:KQ,111,FALSE)),"#",VLOOKUP(A13682,Questionnaire!A:KQ,111,FALSE))</f>
        <v>#</v>
      </c>
    </row>
    <row r="13683" spans="1:2">
      <c r="A13683" t="s">
        <v>348</v>
      </c>
      <c r="B13683" t="str">
        <f>IF(ISBLANK(VLOOKUP(A13683,Questionnaire!A:KQ,111,FALSE)),"#",VLOOKUP(A13683,Questionnaire!A:KQ,111,FALSE))</f>
        <v>#</v>
      </c>
    </row>
    <row r="13684" spans="1:2">
      <c r="A13684" t="s">
        <v>353</v>
      </c>
      <c r="B13684" t="str">
        <f>IF(ISBLANK(VLOOKUP(A13684,Questionnaire!A:KQ,111,FALSE)),"#",VLOOKUP(A13684,Questionnaire!A:KQ,111,FALSE))</f>
        <v>#</v>
      </c>
    </row>
    <row r="13685" spans="1:2">
      <c r="A13685" t="s">
        <v>354</v>
      </c>
      <c r="B13685" t="str">
        <f>IF(ISBLANK(VLOOKUP(A13685,Questionnaire!A:KQ,111,FALSE)),"#",VLOOKUP(A13685,Questionnaire!A:KQ,111,FALSE))</f>
        <v>#</v>
      </c>
    </row>
    <row r="13686" spans="1:2">
      <c r="A13686" t="s">
        <v>355</v>
      </c>
      <c r="B13686" t="str">
        <f>IF(ISBLANK(VLOOKUP(A13686,Questionnaire!A:KQ,111,FALSE)),"#",VLOOKUP(A13686,Questionnaire!A:KQ,111,FALSE))</f>
        <v>#</v>
      </c>
    </row>
    <row r="13687" spans="1:2">
      <c r="A13687" t="s">
        <v>356</v>
      </c>
      <c r="B13687" t="str">
        <f>IF(ISBLANK(VLOOKUP(A13687,Questionnaire!A:KQ,111,FALSE)),"#",VLOOKUP(A13687,Questionnaire!A:KQ,111,FALSE))</f>
        <v>#</v>
      </c>
    </row>
    <row r="13688" spans="1:2">
      <c r="A13688" t="s">
        <v>357</v>
      </c>
      <c r="B13688" t="str">
        <f>IF(ISBLANK(VLOOKUP(A13688,Questionnaire!A:KQ,111,FALSE)),"#",VLOOKUP(A13688,Questionnaire!A:KQ,111,FALSE))</f>
        <v>#</v>
      </c>
    </row>
    <row r="13689" spans="1:2">
      <c r="A13689" t="s">
        <v>360</v>
      </c>
      <c r="B13689" t="str">
        <f>IF(ISBLANK(VLOOKUP(A13689,Questionnaire!A:KQ,111,FALSE)),"#",VLOOKUP(A13689,Questionnaire!A:KQ,111,FALSE))</f>
        <v>#</v>
      </c>
    </row>
    <row r="13690" spans="1:2">
      <c r="A13690" t="s">
        <v>362</v>
      </c>
      <c r="B13690" t="str">
        <f>IF(ISBLANK(VLOOKUP(A13690,Questionnaire!A:KQ,111,FALSE)),"#",VLOOKUP(A13690,Questionnaire!A:KQ,111,FALSE))</f>
        <v>#</v>
      </c>
    </row>
    <row r="13691" spans="1:2">
      <c r="A13691" t="s">
        <v>363</v>
      </c>
      <c r="B13691" t="str">
        <f>IF(ISBLANK(VLOOKUP(A13691,Questionnaire!A:KQ,111,FALSE)),"#",VLOOKUP(A13691,Questionnaire!A:KQ,111,FALSE))</f>
        <v>#</v>
      </c>
    </row>
    <row r="13692" spans="1:2">
      <c r="A13692" t="s">
        <v>364</v>
      </c>
      <c r="B13692" t="str">
        <f>IF(ISBLANK(VLOOKUP(A13692,Questionnaire!A:KQ,111,FALSE)),"#",VLOOKUP(A13692,Questionnaire!A:KQ,111,FALSE))</f>
        <v>#</v>
      </c>
    </row>
    <row r="13693" spans="1:2">
      <c r="A13693" t="s">
        <v>365</v>
      </c>
      <c r="B13693" t="str">
        <f>IF(ISBLANK(VLOOKUP(A13693,Questionnaire!A:KQ,111,FALSE)),"#",VLOOKUP(A13693,Questionnaire!A:KQ,111,FALSE))</f>
        <v>#</v>
      </c>
    </row>
    <row r="13694" spans="1:2">
      <c r="A13694" t="s">
        <v>366</v>
      </c>
      <c r="B13694" t="str">
        <f>IF(ISBLANK(VLOOKUP(A13694,Questionnaire!A:KQ,111,FALSE)),"#",VLOOKUP(A13694,Questionnaire!A:KQ,111,FALSE))</f>
        <v>#</v>
      </c>
    </row>
    <row r="13695" spans="1:2">
      <c r="A13695" t="s">
        <v>371</v>
      </c>
      <c r="B13695" t="str">
        <f>IF(ISBLANK(VLOOKUP(A13695,Questionnaire!A:KQ,111,FALSE)),"#",VLOOKUP(A13695,Questionnaire!A:KQ,111,FALSE))</f>
        <v>#</v>
      </c>
    </row>
    <row r="13696" spans="1:2">
      <c r="A13696" t="s">
        <v>372</v>
      </c>
      <c r="B13696" t="str">
        <f>IF(ISBLANK(VLOOKUP(A13696,Questionnaire!A:KQ,111,FALSE)),"#",VLOOKUP(A13696,Questionnaire!A:KQ,111,FALSE))</f>
        <v>#</v>
      </c>
    </row>
    <row r="13697" spans="1:2">
      <c r="A13697" t="s">
        <v>373</v>
      </c>
      <c r="B13697" t="str">
        <f>IF(ISBLANK(VLOOKUP(A13697,Questionnaire!A:KQ,111,FALSE)),"#",VLOOKUP(A13697,Questionnaire!A:KQ,111,FALSE))</f>
        <v>#</v>
      </c>
    </row>
    <row r="13698" spans="1:2">
      <c r="A13698" t="s">
        <v>374</v>
      </c>
      <c r="B13698" t="str">
        <f>IF(ISBLANK(VLOOKUP(A13698,Questionnaire!A:KQ,111,FALSE)),"#",VLOOKUP(A13698,Questionnaire!A:KQ,111,FALSE))</f>
        <v>#</v>
      </c>
    </row>
    <row r="13699" spans="1:2">
      <c r="A13699" t="s">
        <v>377</v>
      </c>
      <c r="B13699" t="str">
        <f>IF(ISBLANK(VLOOKUP(A13699,Questionnaire!A:KQ,111,FALSE)),"#",VLOOKUP(A13699,Questionnaire!A:KQ,111,FALSE))</f>
        <v>#</v>
      </c>
    </row>
    <row r="13700" spans="1:2">
      <c r="A13700" t="s">
        <v>379</v>
      </c>
      <c r="B13700" t="str">
        <f>IF(ISBLANK(VLOOKUP(A13700,Questionnaire!A:KQ,111,FALSE)),"#",VLOOKUP(A13700,Questionnaire!A:KQ,111,FALSE))</f>
        <v>#</v>
      </c>
    </row>
    <row r="13701" spans="1:2">
      <c r="A13701" t="s">
        <v>380</v>
      </c>
      <c r="B13701" t="str">
        <f>IF(ISBLANK(VLOOKUP(A13701,Questionnaire!A:KQ,111,FALSE)),"#",VLOOKUP(A13701,Questionnaire!A:KQ,111,FALSE))</f>
        <v>#</v>
      </c>
    </row>
    <row r="13702" spans="1:2">
      <c r="A13702" t="s">
        <v>381</v>
      </c>
      <c r="B13702" t="str">
        <f>IF(ISBLANK(VLOOKUP(A13702,Questionnaire!A:KQ,111,FALSE)),"#",VLOOKUP(A13702,Questionnaire!A:KQ,111,FALSE))</f>
        <v>#</v>
      </c>
    </row>
    <row r="13703" spans="1:2">
      <c r="A13703" t="s">
        <v>382</v>
      </c>
      <c r="B13703" t="str">
        <f>IF(ISBLANK(VLOOKUP(A13703,Questionnaire!A:KQ,111,FALSE)),"#",VLOOKUP(A13703,Questionnaire!A:KQ,111,FALSE))</f>
        <v>#</v>
      </c>
    </row>
    <row r="13704" spans="1:2">
      <c r="A13704" t="s">
        <v>384</v>
      </c>
      <c r="B13704" t="str">
        <f>IF(ISBLANK(VLOOKUP(A13704,Questionnaire!A:KQ,111,FALSE)),"#",VLOOKUP(A13704,Questionnaire!A:KQ,111,FALSE))</f>
        <v>#</v>
      </c>
    </row>
    <row r="13705" spans="1:2">
      <c r="A13705" t="s">
        <v>387</v>
      </c>
      <c r="B13705" t="str">
        <f>IF(ISBLANK(VLOOKUP(A13705,Questionnaire!A:KQ,111,FALSE)),"#",VLOOKUP(A13705,Questionnaire!A:KQ,111,FALSE))</f>
        <v>#</v>
      </c>
    </row>
    <row r="13706" spans="1:2">
      <c r="A13706" t="s">
        <v>391</v>
      </c>
      <c r="B13706" t="str">
        <f>IF(ISBLANK(VLOOKUP(A13706,Questionnaire!A:KQ,111,FALSE)),"#",VLOOKUP(A13706,Questionnaire!A:KQ,111,FALSE))</f>
        <v>#</v>
      </c>
    </row>
    <row r="13707" spans="1:2">
      <c r="A13707" t="s">
        <v>393</v>
      </c>
      <c r="B13707" t="str">
        <f>IF(ISBLANK(VLOOKUP(A13707,Questionnaire!A:KQ,111,FALSE)),"#",VLOOKUP(A13707,Questionnaire!A:KQ,111,FALSE))</f>
        <v>#</v>
      </c>
    </row>
    <row r="13708" spans="1:2">
      <c r="A13708" t="s">
        <v>395</v>
      </c>
      <c r="B13708" t="str">
        <f>IF(ISBLANK(VLOOKUP(A13708,Questionnaire!A:KQ,111,FALSE)),"#",VLOOKUP(A13708,Questionnaire!A:KQ,111,FALSE))</f>
        <v>#</v>
      </c>
    </row>
    <row r="13709" spans="1:2">
      <c r="A13709" t="s">
        <v>398</v>
      </c>
      <c r="B13709" t="str">
        <f>IF(ISBLANK(VLOOKUP(A13709,Questionnaire!A:KQ,111,FALSE)),"#",VLOOKUP(A13709,Questionnaire!A:KQ,111,FALSE))</f>
        <v>#</v>
      </c>
    </row>
    <row r="13710" spans="1:2">
      <c r="A13710" t="s">
        <v>402</v>
      </c>
      <c r="B13710" t="str">
        <f>IF(ISBLANK(VLOOKUP(A13710,Questionnaire!A:KQ,111,FALSE)),"#",VLOOKUP(A13710,Questionnaire!A:KQ,111,FALSE))</f>
        <v>#</v>
      </c>
    </row>
    <row r="13711" spans="1:2">
      <c r="A13711" t="s">
        <v>405</v>
      </c>
      <c r="B13711" t="str">
        <f>IF(ISBLANK(VLOOKUP(A13711,Questionnaire!A:KQ,111,FALSE)),"#",VLOOKUP(A13711,Questionnaire!A:KQ,111,FALSE))</f>
        <v>#</v>
      </c>
    </row>
    <row r="13712" spans="1:2">
      <c r="A13712" t="s">
        <v>409</v>
      </c>
      <c r="B13712" t="str">
        <f>IF(ISBLANK(VLOOKUP(A13712,Questionnaire!A:KQ,111,FALSE)),"#",VLOOKUP(A13712,Questionnaire!A:KQ,111,FALSE))</f>
        <v>#</v>
      </c>
    </row>
    <row r="13713" spans="1:2">
      <c r="A13713" t="s">
        <v>412</v>
      </c>
      <c r="B13713" t="str">
        <f>IF(ISBLANK(VLOOKUP(A13713,Questionnaire!A:KQ,111,FALSE)),"#",VLOOKUP(A13713,Questionnaire!A:KQ,111,FALSE))</f>
        <v>#</v>
      </c>
    </row>
    <row r="13714" spans="1:2">
      <c r="A13714" t="s">
        <v>415</v>
      </c>
      <c r="B13714" t="str">
        <f>IF(ISBLANK(VLOOKUP(A13714,Questionnaire!A:KQ,111,FALSE)),"#",VLOOKUP(A13714,Questionnaire!A:KQ,111,FALSE))</f>
        <v>#</v>
      </c>
    </row>
    <row r="13715" spans="1:2">
      <c r="A13715" t="s">
        <v>418</v>
      </c>
      <c r="B13715" t="str">
        <f>IF(ISBLANK(VLOOKUP(A13715,Questionnaire!A:KQ,111,FALSE)),"#",VLOOKUP(A13715,Questionnaire!A:KQ,111,FALSE))</f>
        <v>#</v>
      </c>
    </row>
    <row r="13716" spans="1:2">
      <c r="A13716" t="s">
        <v>421</v>
      </c>
      <c r="B13716" t="str">
        <f>IF(ISBLANK(VLOOKUP(A13716,Questionnaire!A:KQ,111,FALSE)),"#",VLOOKUP(A13716,Questionnaire!A:KQ,111,FALSE))</f>
        <v>#</v>
      </c>
    </row>
    <row r="13717" spans="1:2">
      <c r="A13717" t="s">
        <v>424</v>
      </c>
      <c r="B13717" t="str">
        <f>IF(ISBLANK(VLOOKUP(A13717,Questionnaire!A:KQ,111,FALSE)),"#",VLOOKUP(A13717,Questionnaire!A:KQ,111,FALSE))</f>
        <v>#</v>
      </c>
    </row>
    <row r="13718" spans="1:2">
      <c r="A13718" t="s">
        <v>429</v>
      </c>
      <c r="B13718" t="str">
        <f>IF(ISBLANK(VLOOKUP(A13718,Questionnaire!A:KQ,111,FALSE)),"#",VLOOKUP(A13718,Questionnaire!A:KQ,111,FALSE))</f>
        <v>#</v>
      </c>
    </row>
    <row r="13719" spans="1:2">
      <c r="A13719" t="s">
        <v>432</v>
      </c>
      <c r="B13719" t="str">
        <f>IF(ISBLANK(VLOOKUP(A13719,Questionnaire!A:KQ,111,FALSE)),"#",VLOOKUP(A13719,Questionnaire!A:KQ,111,FALSE))</f>
        <v>#</v>
      </c>
    </row>
    <row r="13720" spans="1:2">
      <c r="A13720" t="s">
        <v>435</v>
      </c>
      <c r="B13720" t="str">
        <f>IF(ISBLANK(VLOOKUP(A13720,Questionnaire!A:KQ,111,FALSE)),"#",VLOOKUP(A13720,Questionnaire!A:KQ,111,FALSE))</f>
        <v>#</v>
      </c>
    </row>
    <row r="13721" spans="1:2">
      <c r="A13721" t="s">
        <v>437</v>
      </c>
      <c r="B13721" t="str">
        <f>IF(ISBLANK(VLOOKUP(A13721,Questionnaire!A:KQ,111,FALSE)),"#",VLOOKUP(A13721,Questionnaire!A:KQ,111,FALSE))</f>
        <v>#</v>
      </c>
    </row>
    <row r="13722" spans="1:2">
      <c r="A13722" t="s">
        <v>439</v>
      </c>
      <c r="B13722" t="str">
        <f>IF(ISBLANK(VLOOKUP(A13722,Questionnaire!A:KQ,111,FALSE)),"#",VLOOKUP(A13722,Questionnaire!A:KQ,111,FALSE))</f>
        <v>#</v>
      </c>
    </row>
    <row r="13723" spans="1:2">
      <c r="A13723" t="s">
        <v>442</v>
      </c>
      <c r="B13723" t="str">
        <f>IF(ISBLANK(VLOOKUP(A13723,Questionnaire!A:KQ,111,FALSE)),"#",VLOOKUP(A13723,Questionnaire!A:KQ,111,FALSE))</f>
        <v>#</v>
      </c>
    </row>
    <row r="13724" spans="1:2">
      <c r="A13724" t="s">
        <v>445</v>
      </c>
      <c r="B13724" t="str">
        <f>IF(ISBLANK(VLOOKUP(A13724,Questionnaire!A:KQ,111,FALSE)),"#",VLOOKUP(A13724,Questionnaire!A:KQ,111,FALSE))</f>
        <v>#</v>
      </c>
    </row>
    <row r="13725" spans="1:2">
      <c r="A13725" t="s">
        <v>448</v>
      </c>
      <c r="B13725" t="str">
        <f>IF(ISBLANK(VLOOKUP(A13725,Questionnaire!A:KQ,111,FALSE)),"#",VLOOKUP(A13725,Questionnaire!A:KQ,111,FALSE))</f>
        <v>#</v>
      </c>
    </row>
    <row r="13726" spans="1:2">
      <c r="A13726" t="s">
        <v>452</v>
      </c>
      <c r="B13726" t="str">
        <f>IF(ISBLANK(VLOOKUP(A13726,Questionnaire!A:KQ,111,FALSE)),"#",VLOOKUP(A13726,Questionnaire!A:KQ,111,FALSE))</f>
        <v>#</v>
      </c>
    </row>
    <row r="13727" spans="1:2">
      <c r="A13727" t="s">
        <v>455</v>
      </c>
      <c r="B13727" t="str">
        <f>IF(ISBLANK(VLOOKUP(A13727,Questionnaire!A:KQ,111,FALSE)),"#",VLOOKUP(A13727,Questionnaire!A:KQ,111,FALSE))</f>
        <v>#</v>
      </c>
    </row>
    <row r="13728" spans="1:2">
      <c r="A13728" t="s">
        <v>458</v>
      </c>
      <c r="B13728" t="str">
        <f>IF(ISBLANK(VLOOKUP(A13728,Questionnaire!A:KQ,111,FALSE)),"#",VLOOKUP(A13728,Questionnaire!A:KQ,111,FALSE))</f>
        <v>#</v>
      </c>
    </row>
    <row r="13729" spans="1:3">
      <c r="A13729" t="s">
        <v>461</v>
      </c>
      <c r="B13729" t="str">
        <f>IF(ISBLANK(VLOOKUP(A13729,Questionnaire!A:KQ,111,FALSE)),"#",VLOOKUP(A13729,Questionnaire!A:KQ,111,FALSE))</f>
        <v>#</v>
      </c>
    </row>
    <row r="13730" spans="1:3">
      <c r="A13730" t="s">
        <v>465</v>
      </c>
      <c r="B13730" t="str">
        <f>IF(ISBLANK(VLOOKUP(A13730,Questionnaire!A:KQ,111,FALSE)),"#",VLOOKUP(A13730,Questionnaire!A:KQ,111,FALSE))</f>
        <v>#</v>
      </c>
    </row>
    <row r="13731" spans="1:3">
      <c r="A13731" t="s">
        <v>467</v>
      </c>
      <c r="B13731" t="str">
        <f>IF(ISBLANK(VLOOKUP(A13731,Questionnaire!A:KQ,111,FALSE)),"#",VLOOKUP(A13731,Questionnaire!A:KQ,111,FALSE))</f>
        <v>#</v>
      </c>
    </row>
    <row r="13732" spans="1:3">
      <c r="A13732" t="s">
        <v>469</v>
      </c>
      <c r="B13732" t="str">
        <f>IF(ISBLANK(VLOOKUP(A13732,Questionnaire!A:KQ,111,FALSE)),"#",VLOOKUP(A13732,Questionnaire!A:KQ,111,FALSE))</f>
        <v>#</v>
      </c>
    </row>
    <row r="13733" spans="1:3">
      <c r="A13733" t="s">
        <v>471</v>
      </c>
      <c r="B13733" t="str">
        <f>IF(ISBLANK(VLOOKUP(A13733,Questionnaire!A:KQ,111,FALSE)),"#",VLOOKUP(A13733,Questionnaire!A:KQ,111,FALSE))</f>
        <v>#</v>
      </c>
    </row>
    <row r="13734" spans="1:3">
      <c r="A13734" t="s">
        <v>473</v>
      </c>
      <c r="B13734" t="str">
        <f>IF(ISBLANK(VLOOKUP(A13734,Questionnaire!A:KQ,111,FALSE)),"#",VLOOKUP(A13734,Questionnaire!A:KQ,111,FALSE))</f>
        <v>#</v>
      </c>
    </row>
    <row r="13735" spans="1:3">
      <c r="A13735" t="s">
        <v>475</v>
      </c>
      <c r="B13735" t="str">
        <f>IF(ISBLANK(VLOOKUP(A13735,Questionnaire!A:KQ,111,FALSE)),"#",VLOOKUP(A13735,Questionnaire!A:KQ,111,FALSE))</f>
        <v>#</v>
      </c>
    </row>
    <row r="13736" spans="1:3">
      <c r="A13736" t="s">
        <v>185</v>
      </c>
      <c r="B13736" t="str">
        <f>IF(ISBLANK(VLOOKUP(A13736,Questionnaire!A:KQ,112,FALSE)),"#",VLOOKUP(A13736,Questionnaire!A:KQ,112,FALSE))</f>
        <v>#</v>
      </c>
      <c r="C13736">
        <v>109</v>
      </c>
    </row>
    <row r="13737" spans="1:3">
      <c r="A13737" t="s">
        <v>187</v>
      </c>
      <c r="B13737" t="str">
        <f>IF(ISNA(VLOOKUP(VLOOKUP(A13737,Questionnaire!A:KQ,112,FALSE),'CORA Encoding'!D:E,2,FALSE)),"#",VLOOKUP(VLOOKUP(A13737,Questionnaire!A:KQ,112,FALSE),'CORA Encoding'!D:E,2,FALSE))</f>
        <v>#</v>
      </c>
    </row>
    <row r="13738" spans="1:3">
      <c r="A13738" t="s">
        <v>189</v>
      </c>
      <c r="B13738" t="str">
        <f>IF(ISNA(VLOOKUP(VLOOKUP(A13738,Questionnaire!A:KQ,112,FALSE),'CORA Encoding'!G:H,2,FALSE)),"#",VLOOKUP(VLOOKUP(A13738,Questionnaire!A:KQ,112,FALSE),'CORA Encoding'!G:H,2,FALSE))</f>
        <v>#</v>
      </c>
    </row>
    <row r="13739" spans="1:3">
      <c r="A13739" t="s">
        <v>191</v>
      </c>
      <c r="B13739" t="str">
        <f>IF(ISNA(VLOOKUP(VLOOKUP(A13739,Questionnaire!A:KQ,112,FALSE),'Country List'!E:F,2,FALSE)),"#",VLOOKUP(VLOOKUP(A13739,Questionnaire!A:KQ,112,FALSE),'Country List'!E:F,2,FALSE))</f>
        <v>#</v>
      </c>
    </row>
    <row r="13740" spans="1:3">
      <c r="A13740" t="s">
        <v>193</v>
      </c>
      <c r="B13740" t="str">
        <f>IF(ISNA(VLOOKUP(VLOOKUP(A13740,Questionnaire!A:KQ,112,FALSE),'Industry List'!B:C,2,FALSE)),"#",VLOOKUP(VLOOKUP(A13740,Questionnaire!A:KQ,112,FALSE),'Industry List'!B:C,2,FALSE))</f>
        <v>#</v>
      </c>
    </row>
    <row r="13741" spans="1:3">
      <c r="A13741" t="s">
        <v>197</v>
      </c>
      <c r="B13741" t="str">
        <f>IF(ISBLANK(VLOOKUP(A13741,Questionnaire!A:KQ,112,FALSE)),"#",VLOOKUP(A13741,Questionnaire!A:KQ,112,FALSE))</f>
        <v>#</v>
      </c>
    </row>
    <row r="13742" spans="1:3">
      <c r="A13742" t="s">
        <v>201</v>
      </c>
      <c r="B13742" t="str">
        <f>IF(ISBLANK(VLOOKUP(A13742,Questionnaire!A:KQ,112,FALSE)),"#",VLOOKUP(A13742,Questionnaire!A:KQ,112,FALSE))</f>
        <v>#</v>
      </c>
    </row>
    <row r="13743" spans="1:3">
      <c r="A13743" t="s">
        <v>203</v>
      </c>
      <c r="B13743" t="str">
        <f>IF(ISNA(VLOOKUP(VLOOKUP(A13743,Questionnaire!A:KQ,112,FALSE),'CORA Encoding'!J:K,2,FALSE)),"#",VLOOKUP(VLOOKUP(A13743,Questionnaire!A:KQ,112,FALSE),'CORA Encoding'!J:K,2,FALSE))</f>
        <v>#</v>
      </c>
    </row>
    <row r="13744" spans="1:3">
      <c r="A13744" t="s">
        <v>208</v>
      </c>
      <c r="B13744" t="str">
        <f>IF(ISBLANK(VLOOKUP(A13744,Questionnaire!A:KQ,112,FALSE)),"#",VLOOKUP(A13744,Questionnaire!A:KQ,112,FALSE))</f>
        <v>#</v>
      </c>
    </row>
    <row r="13745" spans="1:2">
      <c r="A13745" t="s">
        <v>213</v>
      </c>
      <c r="B13745" t="str">
        <f>IF(ISBLANK(VLOOKUP(A13745,Questionnaire!A:KQ,112,FALSE)),"#",VLOOKUP(A13745,Questionnaire!A:KQ,112,FALSE))</f>
        <v>#</v>
      </c>
    </row>
    <row r="13746" spans="1:2">
      <c r="A13746" t="s">
        <v>215</v>
      </c>
      <c r="B13746" t="str">
        <f>IF(ISBLANK(VLOOKUP(A13746,Questionnaire!A:KQ,112,FALSE)),"#",VLOOKUP(A13746,Questionnaire!A:KQ,112,FALSE))</f>
        <v>#</v>
      </c>
    </row>
    <row r="13747" spans="1:2">
      <c r="A13747" t="s">
        <v>217</v>
      </c>
      <c r="B13747" t="str">
        <f>IF(ISBLANK(VLOOKUP(A13747,Questionnaire!A:KQ,112,FALSE)),"#",VLOOKUP(A13747,Questionnaire!A:KQ,112,FALSE))</f>
        <v>#</v>
      </c>
    </row>
    <row r="13748" spans="1:2">
      <c r="A13748" t="s">
        <v>219</v>
      </c>
      <c r="B13748" t="str">
        <f>IF(ISBLANK(VLOOKUP(A13748,Questionnaire!A:KQ,112,FALSE)),"#",VLOOKUP(A13748,Questionnaire!A:KQ,112,FALSE))</f>
        <v>#</v>
      </c>
    </row>
    <row r="13749" spans="1:2">
      <c r="A13749" t="s">
        <v>221</v>
      </c>
      <c r="B13749" t="str">
        <f>IF(ISBLANK(VLOOKUP(A13749,Questionnaire!A:KQ,112,FALSE)),"#",VLOOKUP(A13749,Questionnaire!A:KQ,112,FALSE))</f>
        <v>#</v>
      </c>
    </row>
    <row r="13750" spans="1:2">
      <c r="A13750" t="s">
        <v>223</v>
      </c>
      <c r="B13750" t="str">
        <f>IF(ISBLANK(VLOOKUP(A13750,Questionnaire!A:KQ,112,FALSE)),"#",VLOOKUP(A13750,Questionnaire!A:KQ,112,FALSE))</f>
        <v>#</v>
      </c>
    </row>
    <row r="13751" spans="1:2">
      <c r="A13751" t="s">
        <v>225</v>
      </c>
      <c r="B13751" t="str">
        <f>IF(ISBLANK(VLOOKUP(A13751,Questionnaire!A:KQ,112,FALSE)),"#",VLOOKUP(A13751,Questionnaire!A:KQ,112,FALSE))</f>
        <v>#</v>
      </c>
    </row>
    <row r="13752" spans="1:2">
      <c r="A13752" t="s">
        <v>227</v>
      </c>
      <c r="B13752" t="str">
        <f>IF(ISBLANK(VLOOKUP(A13752,Questionnaire!A:KQ,112,FALSE)),"#",VLOOKUP(A13752,Questionnaire!A:KQ,112,FALSE))</f>
        <v>#</v>
      </c>
    </row>
    <row r="13753" spans="1:2">
      <c r="A13753" t="s">
        <v>229</v>
      </c>
      <c r="B13753" t="str">
        <f>IF(ISBLANK(VLOOKUP(A13753,Questionnaire!A:KQ,112,FALSE)),"#",VLOOKUP(A13753,Questionnaire!A:KQ,112,FALSE))</f>
        <v>#</v>
      </c>
    </row>
    <row r="13754" spans="1:2">
      <c r="A13754" t="s">
        <v>231</v>
      </c>
      <c r="B13754" t="str">
        <f>IF(ISBLANK(VLOOKUP(A13754,Questionnaire!A:KQ,112,FALSE)),"#",VLOOKUP(A13754,Questionnaire!A:KQ,112,FALSE))</f>
        <v>#</v>
      </c>
    </row>
    <row r="13755" spans="1:2">
      <c r="A13755" t="s">
        <v>233</v>
      </c>
      <c r="B13755" t="str">
        <f>IF(ISBLANK(VLOOKUP(A13755,Questionnaire!A:KQ,112,FALSE)),"#",VLOOKUP(A13755,Questionnaire!A:KQ,112,FALSE))</f>
        <v>#</v>
      </c>
    </row>
    <row r="13756" spans="1:2">
      <c r="A13756" t="s">
        <v>235</v>
      </c>
      <c r="B13756" t="str">
        <f>IF(ISBLANK(VLOOKUP(A13756,Questionnaire!A:KQ,112,FALSE)),"#",VLOOKUP(A13756,Questionnaire!A:KQ,112,FALSE))</f>
        <v>#</v>
      </c>
    </row>
    <row r="13757" spans="1:2">
      <c r="A13757" t="s">
        <v>237</v>
      </c>
      <c r="B13757" t="str">
        <f>IF(ISBLANK(VLOOKUP(A13757,Questionnaire!A:KQ,112,FALSE)),"#",VLOOKUP(A13757,Questionnaire!A:KQ,112,FALSE))</f>
        <v>#</v>
      </c>
    </row>
    <row r="13758" spans="1:2">
      <c r="A13758" t="s">
        <v>239</v>
      </c>
      <c r="B13758" t="str">
        <f>IF(ISBLANK(VLOOKUP(A13758,Questionnaire!A:KQ,112,FALSE)),"#",VLOOKUP(A13758,Questionnaire!A:KQ,112,FALSE))</f>
        <v>#</v>
      </c>
    </row>
    <row r="13759" spans="1:2">
      <c r="A13759" t="s">
        <v>242</v>
      </c>
      <c r="B13759" t="str">
        <f>IF(ISBLANK(VLOOKUP(A13759,Questionnaire!A:KQ,112,FALSE)),"#",VLOOKUP(A13759,Questionnaire!A:KQ,112,FALSE))</f>
        <v>#</v>
      </c>
    </row>
    <row r="13760" spans="1:2">
      <c r="A13760" t="s">
        <v>245</v>
      </c>
      <c r="B13760" t="str">
        <f>IF(ISBLANK(VLOOKUP(A13760,Questionnaire!A:KQ,112,FALSE)),"#",VLOOKUP(A13760,Questionnaire!A:KQ,112,FALSE))</f>
        <v>#</v>
      </c>
    </row>
    <row r="13761" spans="1:2">
      <c r="A13761" t="s">
        <v>247</v>
      </c>
      <c r="B13761" t="str">
        <f>IF(ISBLANK(VLOOKUP(A13761,Questionnaire!A:KQ,112,FALSE)),"#",VLOOKUP(A13761,Questionnaire!A:KQ,112,FALSE))</f>
        <v>#</v>
      </c>
    </row>
    <row r="13762" spans="1:2">
      <c r="A13762" t="s">
        <v>249</v>
      </c>
      <c r="B13762" t="str">
        <f>IF(ISBLANK(VLOOKUP(A13762,Questionnaire!A:KQ,112,FALSE)),"#",VLOOKUP(A13762,Questionnaire!A:KQ,112,FALSE))</f>
        <v>#</v>
      </c>
    </row>
    <row r="13763" spans="1:2">
      <c r="A13763" t="s">
        <v>250</v>
      </c>
      <c r="B13763" t="str">
        <f>IF(ISBLANK(VLOOKUP(A13763,Questionnaire!A:KQ,112,FALSE)),"#",VLOOKUP(A13763,Questionnaire!A:KQ,112,FALSE))</f>
        <v>#</v>
      </c>
    </row>
    <row r="13764" spans="1:2">
      <c r="A13764" t="s">
        <v>252</v>
      </c>
      <c r="B13764" t="str">
        <f>IF(ISBLANK(VLOOKUP(A13764,Questionnaire!A:KQ,112,FALSE)),"#",VLOOKUP(A13764,Questionnaire!A:KQ,112,FALSE))</f>
        <v>#</v>
      </c>
    </row>
    <row r="13765" spans="1:2">
      <c r="A13765" t="s">
        <v>255</v>
      </c>
      <c r="B13765" t="str">
        <f>IF(ISBLANK(VLOOKUP(A13765,Questionnaire!A:KQ,112,FALSE)),"#",VLOOKUP(A13765,Questionnaire!A:KQ,112,FALSE))</f>
        <v>#</v>
      </c>
    </row>
    <row r="13766" spans="1:2">
      <c r="A13766" t="s">
        <v>258</v>
      </c>
      <c r="B13766" t="str">
        <f>IF(ISNA(VLOOKUP(VLOOKUP(A13766,Questionnaire!A:KQ,112,FALSE),'CORA Encoding'!M:N,2,FALSE)),"#",VLOOKUP(VLOOKUP(A13766,Questionnaire!A:KQ,112,FALSE),'CORA Encoding'!M:N,2,FALSE))</f>
        <v>#</v>
      </c>
    </row>
    <row r="13767" spans="1:2">
      <c r="A13767" t="s">
        <v>261</v>
      </c>
      <c r="B13767" t="str">
        <f>IF(ISBLANK(VLOOKUP(A13767,Questionnaire!A:KQ,112,FALSE)),"#",VLOOKUP(A13767,Questionnaire!A:KQ,112,FALSE))</f>
        <v>#</v>
      </c>
    </row>
    <row r="13768" spans="1:2">
      <c r="A13768" t="s">
        <v>263</v>
      </c>
      <c r="B13768" t="str">
        <f>IF(ISBLANK(VLOOKUP(A13768,Questionnaire!A:KQ,112,FALSE)),"#",VLOOKUP(A13768,Questionnaire!A:KQ,112,FALSE))</f>
        <v>#</v>
      </c>
    </row>
    <row r="13769" spans="1:2">
      <c r="A13769" t="s">
        <v>265</v>
      </c>
      <c r="B13769" t="str">
        <f>IF(ISBLANK(VLOOKUP(A13769,Questionnaire!A:KQ,112,FALSE)),"#",VLOOKUP(A13769,Questionnaire!A:KQ,112,FALSE))</f>
        <v>#</v>
      </c>
    </row>
    <row r="13770" spans="1:2">
      <c r="A13770" t="s">
        <v>267</v>
      </c>
      <c r="B13770" t="str">
        <f>IF(ISBLANK(VLOOKUP(A13770,Questionnaire!A:KQ,112,FALSE)),"#",VLOOKUP(A13770,Questionnaire!A:KQ,112,FALSE))</f>
        <v>#</v>
      </c>
    </row>
    <row r="13771" spans="1:2">
      <c r="A13771" t="s">
        <v>269</v>
      </c>
      <c r="B13771" t="str">
        <f>IF(ISBLANK(VLOOKUP(A13771,Questionnaire!A:KQ,112,FALSE)),"#",VLOOKUP(A13771,Questionnaire!A:KQ,112,FALSE))</f>
        <v>#</v>
      </c>
    </row>
    <row r="13772" spans="1:2">
      <c r="A13772" t="s">
        <v>274</v>
      </c>
      <c r="B13772" t="str">
        <f>IF(ISBLANK(VLOOKUP(A13772,Questionnaire!A:KQ,112,FALSE)),"#",VLOOKUP(A13772,Questionnaire!A:KQ,112,FALSE))</f>
        <v>#</v>
      </c>
    </row>
    <row r="13773" spans="1:2">
      <c r="A13773" t="s">
        <v>276</v>
      </c>
      <c r="B13773" t="str">
        <f>IF(ISBLANK(VLOOKUP(A13773,Questionnaire!A:KQ,112,FALSE)),"#",VLOOKUP(A13773,Questionnaire!A:KQ,112,FALSE))</f>
        <v>#</v>
      </c>
    </row>
    <row r="13774" spans="1:2">
      <c r="A13774" t="s">
        <v>278</v>
      </c>
      <c r="B13774" t="str">
        <f>IF(ISBLANK(VLOOKUP(A13774,Questionnaire!A:KQ,112,FALSE)),"#",VLOOKUP(A13774,Questionnaire!A:KQ,112,FALSE))</f>
        <v>#</v>
      </c>
    </row>
    <row r="13775" spans="1:2">
      <c r="A13775" t="s">
        <v>280</v>
      </c>
      <c r="B13775" t="str">
        <f>IF(ISBLANK(VLOOKUP(A13775,Questionnaire!A:KQ,112,FALSE)),"#",VLOOKUP(A13775,Questionnaire!A:KQ,112,FALSE))</f>
        <v>#</v>
      </c>
    </row>
    <row r="13776" spans="1:2">
      <c r="A13776" t="s">
        <v>282</v>
      </c>
      <c r="B13776" t="str">
        <f>IF(ISBLANK(VLOOKUP(A13776,Questionnaire!A:KQ,112,FALSE)),"#",VLOOKUP(A13776,Questionnaire!A:KQ,112,FALSE))</f>
        <v>#</v>
      </c>
    </row>
    <row r="13777" spans="1:2">
      <c r="A13777" t="s">
        <v>286</v>
      </c>
      <c r="B13777" t="str">
        <f>IF(ISBLANK(VLOOKUP(A13777,Questionnaire!A:KQ,112,FALSE)),"#",VLOOKUP(A13777,Questionnaire!A:KQ,112,FALSE))</f>
        <v>#</v>
      </c>
    </row>
    <row r="13778" spans="1:2">
      <c r="A13778" t="s">
        <v>288</v>
      </c>
      <c r="B13778" t="str">
        <f>IF(ISBLANK(VLOOKUP(A13778,Questionnaire!A:KQ,112,FALSE)),"#",VLOOKUP(A13778,Questionnaire!A:KQ,112,FALSE))</f>
        <v>#</v>
      </c>
    </row>
    <row r="13779" spans="1:2">
      <c r="A13779" t="s">
        <v>290</v>
      </c>
      <c r="B13779" t="str">
        <f>IF(ISBLANK(VLOOKUP(A13779,Questionnaire!A:KQ,112,FALSE)),"#",VLOOKUP(A13779,Questionnaire!A:KQ,112,FALSE))</f>
        <v>#</v>
      </c>
    </row>
    <row r="13780" spans="1:2">
      <c r="A13780" t="s">
        <v>292</v>
      </c>
      <c r="B13780" t="str">
        <f>IF(ISBLANK(VLOOKUP(A13780,Questionnaire!A:KQ,112,FALSE)),"#",VLOOKUP(A13780,Questionnaire!A:KQ,112,FALSE))</f>
        <v>#</v>
      </c>
    </row>
    <row r="13781" spans="1:2">
      <c r="A13781" t="s">
        <v>294</v>
      </c>
      <c r="B13781" t="str">
        <f>IF(ISBLANK(VLOOKUP(A13781,Questionnaire!A:KQ,112,FALSE)),"#",VLOOKUP(A13781,Questionnaire!A:KQ,112,FALSE))</f>
        <v>#</v>
      </c>
    </row>
    <row r="13782" spans="1:2">
      <c r="A13782" t="s">
        <v>296</v>
      </c>
      <c r="B13782" t="str">
        <f>IF(ISBLANK(VLOOKUP(A13782,Questionnaire!A:KQ,112,FALSE)),"#",VLOOKUP(A13782,Questionnaire!A:KQ,112,FALSE))</f>
        <v>#</v>
      </c>
    </row>
    <row r="13783" spans="1:2">
      <c r="A13783" t="s">
        <v>301</v>
      </c>
      <c r="B13783" t="str">
        <f>IF(ISBLANK(VLOOKUP(A13783,Questionnaire!A:KQ,112,FALSE)),"#",VLOOKUP(A13783,Questionnaire!A:KQ,112,FALSE))</f>
        <v>#</v>
      </c>
    </row>
    <row r="13784" spans="1:2">
      <c r="A13784" t="s">
        <v>303</v>
      </c>
      <c r="B13784" t="str">
        <f>IF(ISBLANK(VLOOKUP(A13784,Questionnaire!A:KQ,112,FALSE)),"#",VLOOKUP(A13784,Questionnaire!A:KQ,112,FALSE))</f>
        <v>#</v>
      </c>
    </row>
    <row r="13785" spans="1:2">
      <c r="A13785" t="s">
        <v>305</v>
      </c>
      <c r="B13785" t="str">
        <f>IF(ISBLANK(VLOOKUP(A13785,Questionnaire!A:KQ,112,FALSE)),"#",VLOOKUP(A13785,Questionnaire!A:KQ,112,FALSE))</f>
        <v>#</v>
      </c>
    </row>
    <row r="13786" spans="1:2">
      <c r="A13786" t="s">
        <v>307</v>
      </c>
      <c r="B13786" t="str">
        <f>IF(ISBLANK(VLOOKUP(A13786,Questionnaire!A:KQ,112,FALSE)),"#",VLOOKUP(A13786,Questionnaire!A:KQ,112,FALSE))</f>
        <v>#</v>
      </c>
    </row>
    <row r="13787" spans="1:2">
      <c r="A13787" t="s">
        <v>311</v>
      </c>
      <c r="B13787" t="str">
        <f>IF(ISBLANK(VLOOKUP(A13787,Questionnaire!A:KQ,112,FALSE)),"#",VLOOKUP(A13787,Questionnaire!A:KQ,112,FALSE))</f>
        <v>#</v>
      </c>
    </row>
    <row r="13788" spans="1:2">
      <c r="A13788" t="s">
        <v>313</v>
      </c>
      <c r="B13788" t="str">
        <f>IF(ISBLANK(VLOOKUP(A13788,Questionnaire!A:KQ,112,FALSE)),"#",VLOOKUP(A13788,Questionnaire!A:KQ,112,FALSE))</f>
        <v>#</v>
      </c>
    </row>
    <row r="13789" spans="1:2">
      <c r="A13789" t="s">
        <v>314</v>
      </c>
      <c r="B13789" t="str">
        <f>IF(ISBLANK(VLOOKUP(A13789,Questionnaire!A:KQ,112,FALSE)),"#",VLOOKUP(A13789,Questionnaire!A:KQ,112,FALSE))</f>
        <v>#</v>
      </c>
    </row>
    <row r="13790" spans="1:2">
      <c r="A13790" t="s">
        <v>315</v>
      </c>
      <c r="B13790" t="str">
        <f>IF(ISBLANK(VLOOKUP(A13790,Questionnaire!A:KQ,112,FALSE)),"#",VLOOKUP(A13790,Questionnaire!A:KQ,112,FALSE))</f>
        <v>#</v>
      </c>
    </row>
    <row r="13791" spans="1:2">
      <c r="A13791" t="s">
        <v>317</v>
      </c>
      <c r="B13791" t="str">
        <f>IF(ISBLANK(VLOOKUP(A13791,Questionnaire!A:KQ,112,FALSE)),"#",VLOOKUP(A13791,Questionnaire!A:KQ,112,FALSE))</f>
        <v>#</v>
      </c>
    </row>
    <row r="13792" spans="1:2">
      <c r="A13792" t="s">
        <v>319</v>
      </c>
      <c r="B13792" t="str">
        <f>IF(ISBLANK(VLOOKUP(A13792,Questionnaire!A:KQ,112,FALSE)),"#",VLOOKUP(A13792,Questionnaire!A:KQ,112,FALSE))</f>
        <v>#</v>
      </c>
    </row>
    <row r="13793" spans="1:2">
      <c r="A13793" t="s">
        <v>322</v>
      </c>
      <c r="B13793" t="str">
        <f>IF(ISBLANK(VLOOKUP(A13793,Questionnaire!A:KQ,112,FALSE)),"#",VLOOKUP(A13793,Questionnaire!A:KQ,112,FALSE))</f>
        <v>#</v>
      </c>
    </row>
    <row r="13794" spans="1:2">
      <c r="A13794" t="s">
        <v>326</v>
      </c>
      <c r="B13794" t="str">
        <f>IF(ISBLANK(VLOOKUP(A13794,Questionnaire!A:KQ,112,FALSE)),"#",VLOOKUP(A13794,Questionnaire!A:KQ,112,FALSE))</f>
        <v>#</v>
      </c>
    </row>
    <row r="13795" spans="1:2">
      <c r="A13795" t="s">
        <v>328</v>
      </c>
      <c r="B13795" t="str">
        <f>IF(ISBLANK(VLOOKUP(A13795,Questionnaire!A:KQ,112,FALSE)),"#",VLOOKUP(A13795,Questionnaire!A:KQ,112,FALSE))</f>
        <v>#</v>
      </c>
    </row>
    <row r="13796" spans="1:2">
      <c r="A13796" t="s">
        <v>332</v>
      </c>
      <c r="B13796" t="str">
        <f>IF(ISBLANK(VLOOKUP(A13796,Questionnaire!A:KQ,112,FALSE)),"#",VLOOKUP(A13796,Questionnaire!A:KQ,112,FALSE))</f>
        <v>#</v>
      </c>
    </row>
    <row r="13797" spans="1:2">
      <c r="A13797" t="s">
        <v>333</v>
      </c>
      <c r="B13797" t="str">
        <f>IF(ISBLANK(VLOOKUP(A13797,Questionnaire!A:KQ,112,FALSE)),"#",VLOOKUP(A13797,Questionnaire!A:KQ,112,FALSE))</f>
        <v>#</v>
      </c>
    </row>
    <row r="13798" spans="1:2">
      <c r="A13798" t="s">
        <v>334</v>
      </c>
      <c r="B13798" t="str">
        <f>IF(ISBLANK(VLOOKUP(A13798,Questionnaire!A:KQ,112,FALSE)),"#",VLOOKUP(A13798,Questionnaire!A:KQ,112,FALSE))</f>
        <v>#</v>
      </c>
    </row>
    <row r="13799" spans="1:2">
      <c r="A13799" t="s">
        <v>335</v>
      </c>
      <c r="B13799" t="str">
        <f>IF(ISBLANK(VLOOKUP(A13799,Questionnaire!A:KQ,112,FALSE)),"#",VLOOKUP(A13799,Questionnaire!A:KQ,112,FALSE))</f>
        <v>#</v>
      </c>
    </row>
    <row r="13800" spans="1:2">
      <c r="A13800" t="s">
        <v>336</v>
      </c>
      <c r="B13800" t="str">
        <f>IF(ISBLANK(VLOOKUP(A13800,Questionnaire!A:KQ,112,FALSE)),"#",VLOOKUP(A13800,Questionnaire!A:KQ,112,FALSE))</f>
        <v>#</v>
      </c>
    </row>
    <row r="13801" spans="1:2">
      <c r="A13801" t="s">
        <v>337</v>
      </c>
      <c r="B13801" t="str">
        <f>IF(ISBLANK(VLOOKUP(A13801,Questionnaire!A:KQ,112,FALSE)),"#",VLOOKUP(A13801,Questionnaire!A:KQ,112,FALSE))</f>
        <v>#</v>
      </c>
    </row>
    <row r="13802" spans="1:2">
      <c r="A13802" t="s">
        <v>338</v>
      </c>
      <c r="B13802" t="str">
        <f>IF(ISBLANK(VLOOKUP(A13802,Questionnaire!A:KQ,112,FALSE)),"#",VLOOKUP(A13802,Questionnaire!A:KQ,112,FALSE))</f>
        <v>#</v>
      </c>
    </row>
    <row r="13803" spans="1:2">
      <c r="A13803" t="s">
        <v>339</v>
      </c>
      <c r="B13803" t="str">
        <f>IF(ISBLANK(VLOOKUP(A13803,Questionnaire!A:KQ,112,FALSE)),"#",VLOOKUP(A13803,Questionnaire!A:KQ,112,FALSE))</f>
        <v>#</v>
      </c>
    </row>
    <row r="13804" spans="1:2">
      <c r="A13804" t="s">
        <v>340</v>
      </c>
      <c r="B13804" t="str">
        <f>IF(ISBLANK(VLOOKUP(A13804,Questionnaire!A:KQ,112,FALSE)),"#",VLOOKUP(A13804,Questionnaire!A:KQ,112,FALSE))</f>
        <v>#</v>
      </c>
    </row>
    <row r="13805" spans="1:2">
      <c r="A13805" t="s">
        <v>341</v>
      </c>
      <c r="B13805" t="str">
        <f>IF(ISBLANK(VLOOKUP(A13805,Questionnaire!A:KQ,112,FALSE)),"#",VLOOKUP(A13805,Questionnaire!A:KQ,112,FALSE))</f>
        <v>#</v>
      </c>
    </row>
    <row r="13806" spans="1:2">
      <c r="A13806" t="s">
        <v>342</v>
      </c>
      <c r="B13806" t="str">
        <f>IF(ISBLANK(VLOOKUP(A13806,Questionnaire!A:KQ,112,FALSE)),"#",VLOOKUP(A13806,Questionnaire!A:KQ,112,FALSE))</f>
        <v>#</v>
      </c>
    </row>
    <row r="13807" spans="1:2">
      <c r="A13807" t="s">
        <v>343</v>
      </c>
      <c r="B13807" t="str">
        <f>IF(ISBLANK(VLOOKUP(A13807,Questionnaire!A:KQ,112,FALSE)),"#",VLOOKUP(A13807,Questionnaire!A:KQ,112,FALSE))</f>
        <v>#</v>
      </c>
    </row>
    <row r="13808" spans="1:2">
      <c r="A13808" t="s">
        <v>344</v>
      </c>
      <c r="B13808" t="str">
        <f>IF(ISBLANK(VLOOKUP(A13808,Questionnaire!A:KQ,112,FALSE)),"#",VLOOKUP(A13808,Questionnaire!A:KQ,112,FALSE))</f>
        <v>#</v>
      </c>
    </row>
    <row r="13809" spans="1:2">
      <c r="A13809" t="s">
        <v>345</v>
      </c>
      <c r="B13809" t="str">
        <f>IF(ISBLANK(VLOOKUP(A13809,Questionnaire!A:KQ,112,FALSE)),"#",VLOOKUP(A13809,Questionnaire!A:KQ,112,FALSE))</f>
        <v>#</v>
      </c>
    </row>
    <row r="13810" spans="1:2">
      <c r="A13810" t="s">
        <v>348</v>
      </c>
      <c r="B13810" t="str">
        <f>IF(ISBLANK(VLOOKUP(A13810,Questionnaire!A:KQ,112,FALSE)),"#",VLOOKUP(A13810,Questionnaire!A:KQ,112,FALSE))</f>
        <v>#</v>
      </c>
    </row>
    <row r="13811" spans="1:2">
      <c r="A13811" t="s">
        <v>353</v>
      </c>
      <c r="B13811" t="str">
        <f>IF(ISBLANK(VLOOKUP(A13811,Questionnaire!A:KQ,112,FALSE)),"#",VLOOKUP(A13811,Questionnaire!A:KQ,112,FALSE))</f>
        <v>#</v>
      </c>
    </row>
    <row r="13812" spans="1:2">
      <c r="A13812" t="s">
        <v>354</v>
      </c>
      <c r="B13812" t="str">
        <f>IF(ISBLANK(VLOOKUP(A13812,Questionnaire!A:KQ,112,FALSE)),"#",VLOOKUP(A13812,Questionnaire!A:KQ,112,FALSE))</f>
        <v>#</v>
      </c>
    </row>
    <row r="13813" spans="1:2">
      <c r="A13813" t="s">
        <v>355</v>
      </c>
      <c r="B13813" t="str">
        <f>IF(ISBLANK(VLOOKUP(A13813,Questionnaire!A:KQ,112,FALSE)),"#",VLOOKUP(A13813,Questionnaire!A:KQ,112,FALSE))</f>
        <v>#</v>
      </c>
    </row>
    <row r="13814" spans="1:2">
      <c r="A13814" t="s">
        <v>356</v>
      </c>
      <c r="B13814" t="str">
        <f>IF(ISBLANK(VLOOKUP(A13814,Questionnaire!A:KQ,112,FALSE)),"#",VLOOKUP(A13814,Questionnaire!A:KQ,112,FALSE))</f>
        <v>#</v>
      </c>
    </row>
    <row r="13815" spans="1:2">
      <c r="A13815" t="s">
        <v>357</v>
      </c>
      <c r="B13815" t="str">
        <f>IF(ISBLANK(VLOOKUP(A13815,Questionnaire!A:KQ,112,FALSE)),"#",VLOOKUP(A13815,Questionnaire!A:KQ,112,FALSE))</f>
        <v>#</v>
      </c>
    </row>
    <row r="13816" spans="1:2">
      <c r="A13816" t="s">
        <v>360</v>
      </c>
      <c r="B13816" t="str">
        <f>IF(ISBLANK(VLOOKUP(A13816,Questionnaire!A:KQ,112,FALSE)),"#",VLOOKUP(A13816,Questionnaire!A:KQ,112,FALSE))</f>
        <v>#</v>
      </c>
    </row>
    <row r="13817" spans="1:2">
      <c r="A13817" t="s">
        <v>362</v>
      </c>
      <c r="B13817" t="str">
        <f>IF(ISBLANK(VLOOKUP(A13817,Questionnaire!A:KQ,112,FALSE)),"#",VLOOKUP(A13817,Questionnaire!A:KQ,112,FALSE))</f>
        <v>#</v>
      </c>
    </row>
    <row r="13818" spans="1:2">
      <c r="A13818" t="s">
        <v>363</v>
      </c>
      <c r="B13818" t="str">
        <f>IF(ISBLANK(VLOOKUP(A13818,Questionnaire!A:KQ,112,FALSE)),"#",VLOOKUP(A13818,Questionnaire!A:KQ,112,FALSE))</f>
        <v>#</v>
      </c>
    </row>
    <row r="13819" spans="1:2">
      <c r="A13819" t="s">
        <v>364</v>
      </c>
      <c r="B13819" t="str">
        <f>IF(ISBLANK(VLOOKUP(A13819,Questionnaire!A:KQ,112,FALSE)),"#",VLOOKUP(A13819,Questionnaire!A:KQ,112,FALSE))</f>
        <v>#</v>
      </c>
    </row>
    <row r="13820" spans="1:2">
      <c r="A13820" t="s">
        <v>365</v>
      </c>
      <c r="B13820" t="str">
        <f>IF(ISBLANK(VLOOKUP(A13820,Questionnaire!A:KQ,112,FALSE)),"#",VLOOKUP(A13820,Questionnaire!A:KQ,112,FALSE))</f>
        <v>#</v>
      </c>
    </row>
    <row r="13821" spans="1:2">
      <c r="A13821" t="s">
        <v>366</v>
      </c>
      <c r="B13821" t="str">
        <f>IF(ISBLANK(VLOOKUP(A13821,Questionnaire!A:KQ,112,FALSE)),"#",VLOOKUP(A13821,Questionnaire!A:KQ,112,FALSE))</f>
        <v>#</v>
      </c>
    </row>
    <row r="13822" spans="1:2">
      <c r="A13822" t="s">
        <v>371</v>
      </c>
      <c r="B13822" t="str">
        <f>IF(ISBLANK(VLOOKUP(A13822,Questionnaire!A:KQ,112,FALSE)),"#",VLOOKUP(A13822,Questionnaire!A:KQ,112,FALSE))</f>
        <v>#</v>
      </c>
    </row>
    <row r="13823" spans="1:2">
      <c r="A13823" t="s">
        <v>372</v>
      </c>
      <c r="B13823" t="str">
        <f>IF(ISBLANK(VLOOKUP(A13823,Questionnaire!A:KQ,112,FALSE)),"#",VLOOKUP(A13823,Questionnaire!A:KQ,112,FALSE))</f>
        <v>#</v>
      </c>
    </row>
    <row r="13824" spans="1:2">
      <c r="A13824" t="s">
        <v>373</v>
      </c>
      <c r="B13824" t="str">
        <f>IF(ISBLANK(VLOOKUP(A13824,Questionnaire!A:KQ,112,FALSE)),"#",VLOOKUP(A13824,Questionnaire!A:KQ,112,FALSE))</f>
        <v>#</v>
      </c>
    </row>
    <row r="13825" spans="1:2">
      <c r="A13825" t="s">
        <v>374</v>
      </c>
      <c r="B13825" t="str">
        <f>IF(ISBLANK(VLOOKUP(A13825,Questionnaire!A:KQ,112,FALSE)),"#",VLOOKUP(A13825,Questionnaire!A:KQ,112,FALSE))</f>
        <v>#</v>
      </c>
    </row>
    <row r="13826" spans="1:2">
      <c r="A13826" t="s">
        <v>377</v>
      </c>
      <c r="B13826" t="str">
        <f>IF(ISBLANK(VLOOKUP(A13826,Questionnaire!A:KQ,112,FALSE)),"#",VLOOKUP(A13826,Questionnaire!A:KQ,112,FALSE))</f>
        <v>#</v>
      </c>
    </row>
    <row r="13827" spans="1:2">
      <c r="A13827" t="s">
        <v>379</v>
      </c>
      <c r="B13827" t="str">
        <f>IF(ISBLANK(VLOOKUP(A13827,Questionnaire!A:KQ,112,FALSE)),"#",VLOOKUP(A13827,Questionnaire!A:KQ,112,FALSE))</f>
        <v>#</v>
      </c>
    </row>
    <row r="13828" spans="1:2">
      <c r="A13828" t="s">
        <v>380</v>
      </c>
      <c r="B13828" t="str">
        <f>IF(ISBLANK(VLOOKUP(A13828,Questionnaire!A:KQ,112,FALSE)),"#",VLOOKUP(A13828,Questionnaire!A:KQ,112,FALSE))</f>
        <v>#</v>
      </c>
    </row>
    <row r="13829" spans="1:2">
      <c r="A13829" t="s">
        <v>381</v>
      </c>
      <c r="B13829" t="str">
        <f>IF(ISBLANK(VLOOKUP(A13829,Questionnaire!A:KQ,112,FALSE)),"#",VLOOKUP(A13829,Questionnaire!A:KQ,112,FALSE))</f>
        <v>#</v>
      </c>
    </row>
    <row r="13830" spans="1:2">
      <c r="A13830" t="s">
        <v>382</v>
      </c>
      <c r="B13830" t="str">
        <f>IF(ISBLANK(VLOOKUP(A13830,Questionnaire!A:KQ,112,FALSE)),"#",VLOOKUP(A13830,Questionnaire!A:KQ,112,FALSE))</f>
        <v>#</v>
      </c>
    </row>
    <row r="13831" spans="1:2">
      <c r="A13831" t="s">
        <v>384</v>
      </c>
      <c r="B13831" t="str">
        <f>IF(ISBLANK(VLOOKUP(A13831,Questionnaire!A:KQ,112,FALSE)),"#",VLOOKUP(A13831,Questionnaire!A:KQ,112,FALSE))</f>
        <v>#</v>
      </c>
    </row>
    <row r="13832" spans="1:2">
      <c r="A13832" t="s">
        <v>387</v>
      </c>
      <c r="B13832" t="str">
        <f>IF(ISBLANK(VLOOKUP(A13832,Questionnaire!A:KQ,112,FALSE)),"#",VLOOKUP(A13832,Questionnaire!A:KQ,112,FALSE))</f>
        <v>#</v>
      </c>
    </row>
    <row r="13833" spans="1:2">
      <c r="A13833" t="s">
        <v>391</v>
      </c>
      <c r="B13833" t="str">
        <f>IF(ISBLANK(VLOOKUP(A13833,Questionnaire!A:KQ,112,FALSE)),"#",VLOOKUP(A13833,Questionnaire!A:KQ,112,FALSE))</f>
        <v>#</v>
      </c>
    </row>
    <row r="13834" spans="1:2">
      <c r="A13834" t="s">
        <v>393</v>
      </c>
      <c r="B13834" t="str">
        <f>IF(ISBLANK(VLOOKUP(A13834,Questionnaire!A:KQ,112,FALSE)),"#",VLOOKUP(A13834,Questionnaire!A:KQ,112,FALSE))</f>
        <v>#</v>
      </c>
    </row>
    <row r="13835" spans="1:2">
      <c r="A13835" t="s">
        <v>395</v>
      </c>
      <c r="B13835" t="str">
        <f>IF(ISBLANK(VLOOKUP(A13835,Questionnaire!A:KQ,112,FALSE)),"#",VLOOKUP(A13835,Questionnaire!A:KQ,112,FALSE))</f>
        <v>#</v>
      </c>
    </row>
    <row r="13836" spans="1:2">
      <c r="A13836" t="s">
        <v>398</v>
      </c>
      <c r="B13836" t="str">
        <f>IF(ISBLANK(VLOOKUP(A13836,Questionnaire!A:KQ,112,FALSE)),"#",VLOOKUP(A13836,Questionnaire!A:KQ,112,FALSE))</f>
        <v>#</v>
      </c>
    </row>
    <row r="13837" spans="1:2">
      <c r="A13837" t="s">
        <v>402</v>
      </c>
      <c r="B13837" t="str">
        <f>IF(ISBLANK(VLOOKUP(A13837,Questionnaire!A:KQ,112,FALSE)),"#",VLOOKUP(A13837,Questionnaire!A:KQ,112,FALSE))</f>
        <v>#</v>
      </c>
    </row>
    <row r="13838" spans="1:2">
      <c r="A13838" t="s">
        <v>405</v>
      </c>
      <c r="B13838" t="str">
        <f>IF(ISBLANK(VLOOKUP(A13838,Questionnaire!A:KQ,112,FALSE)),"#",VLOOKUP(A13838,Questionnaire!A:KQ,112,FALSE))</f>
        <v>#</v>
      </c>
    </row>
    <row r="13839" spans="1:2">
      <c r="A13839" t="s">
        <v>409</v>
      </c>
      <c r="B13839" t="str">
        <f>IF(ISBLANK(VLOOKUP(A13839,Questionnaire!A:KQ,112,FALSE)),"#",VLOOKUP(A13839,Questionnaire!A:KQ,112,FALSE))</f>
        <v>#</v>
      </c>
    </row>
    <row r="13840" spans="1:2">
      <c r="A13840" t="s">
        <v>412</v>
      </c>
      <c r="B13840" t="str">
        <f>IF(ISBLANK(VLOOKUP(A13840,Questionnaire!A:KQ,112,FALSE)),"#",VLOOKUP(A13840,Questionnaire!A:KQ,112,FALSE))</f>
        <v>#</v>
      </c>
    </row>
    <row r="13841" spans="1:2">
      <c r="A13841" t="s">
        <v>415</v>
      </c>
      <c r="B13841" t="str">
        <f>IF(ISBLANK(VLOOKUP(A13841,Questionnaire!A:KQ,112,FALSE)),"#",VLOOKUP(A13841,Questionnaire!A:KQ,112,FALSE))</f>
        <v>#</v>
      </c>
    </row>
    <row r="13842" spans="1:2">
      <c r="A13842" t="s">
        <v>418</v>
      </c>
      <c r="B13842" t="str">
        <f>IF(ISBLANK(VLOOKUP(A13842,Questionnaire!A:KQ,112,FALSE)),"#",VLOOKUP(A13842,Questionnaire!A:KQ,112,FALSE))</f>
        <v>#</v>
      </c>
    </row>
    <row r="13843" spans="1:2">
      <c r="A13843" t="s">
        <v>421</v>
      </c>
      <c r="B13843" t="str">
        <f>IF(ISBLANK(VLOOKUP(A13843,Questionnaire!A:KQ,112,FALSE)),"#",VLOOKUP(A13843,Questionnaire!A:KQ,112,FALSE))</f>
        <v>#</v>
      </c>
    </row>
    <row r="13844" spans="1:2">
      <c r="A13844" t="s">
        <v>424</v>
      </c>
      <c r="B13844" t="str">
        <f>IF(ISBLANK(VLOOKUP(A13844,Questionnaire!A:KQ,112,FALSE)),"#",VLOOKUP(A13844,Questionnaire!A:KQ,112,FALSE))</f>
        <v>#</v>
      </c>
    </row>
    <row r="13845" spans="1:2">
      <c r="A13845" t="s">
        <v>429</v>
      </c>
      <c r="B13845" t="str">
        <f>IF(ISBLANK(VLOOKUP(A13845,Questionnaire!A:KQ,112,FALSE)),"#",VLOOKUP(A13845,Questionnaire!A:KQ,112,FALSE))</f>
        <v>#</v>
      </c>
    </row>
    <row r="13846" spans="1:2">
      <c r="A13846" t="s">
        <v>432</v>
      </c>
      <c r="B13846" t="str">
        <f>IF(ISBLANK(VLOOKUP(A13846,Questionnaire!A:KQ,112,FALSE)),"#",VLOOKUP(A13846,Questionnaire!A:KQ,112,FALSE))</f>
        <v>#</v>
      </c>
    </row>
    <row r="13847" spans="1:2">
      <c r="A13847" t="s">
        <v>435</v>
      </c>
      <c r="B13847" t="str">
        <f>IF(ISBLANK(VLOOKUP(A13847,Questionnaire!A:KQ,112,FALSE)),"#",VLOOKUP(A13847,Questionnaire!A:KQ,112,FALSE))</f>
        <v>#</v>
      </c>
    </row>
    <row r="13848" spans="1:2">
      <c r="A13848" t="s">
        <v>437</v>
      </c>
      <c r="B13848" t="str">
        <f>IF(ISBLANK(VLOOKUP(A13848,Questionnaire!A:KQ,112,FALSE)),"#",VLOOKUP(A13848,Questionnaire!A:KQ,112,FALSE))</f>
        <v>#</v>
      </c>
    </row>
    <row r="13849" spans="1:2">
      <c r="A13849" t="s">
        <v>439</v>
      </c>
      <c r="B13849" t="str">
        <f>IF(ISBLANK(VLOOKUP(A13849,Questionnaire!A:KQ,112,FALSE)),"#",VLOOKUP(A13849,Questionnaire!A:KQ,112,FALSE))</f>
        <v>#</v>
      </c>
    </row>
    <row r="13850" spans="1:2">
      <c r="A13850" t="s">
        <v>442</v>
      </c>
      <c r="B13850" t="str">
        <f>IF(ISBLANK(VLOOKUP(A13850,Questionnaire!A:KQ,112,FALSE)),"#",VLOOKUP(A13850,Questionnaire!A:KQ,112,FALSE))</f>
        <v>#</v>
      </c>
    </row>
    <row r="13851" spans="1:2">
      <c r="A13851" t="s">
        <v>445</v>
      </c>
      <c r="B13851" t="str">
        <f>IF(ISBLANK(VLOOKUP(A13851,Questionnaire!A:KQ,112,FALSE)),"#",VLOOKUP(A13851,Questionnaire!A:KQ,112,FALSE))</f>
        <v>#</v>
      </c>
    </row>
    <row r="13852" spans="1:2">
      <c r="A13852" t="s">
        <v>448</v>
      </c>
      <c r="B13852" t="str">
        <f>IF(ISBLANK(VLOOKUP(A13852,Questionnaire!A:KQ,112,FALSE)),"#",VLOOKUP(A13852,Questionnaire!A:KQ,112,FALSE))</f>
        <v>#</v>
      </c>
    </row>
    <row r="13853" spans="1:2">
      <c r="A13853" t="s">
        <v>452</v>
      </c>
      <c r="B13853" t="str">
        <f>IF(ISBLANK(VLOOKUP(A13853,Questionnaire!A:KQ,112,FALSE)),"#",VLOOKUP(A13853,Questionnaire!A:KQ,112,FALSE))</f>
        <v>#</v>
      </c>
    </row>
    <row r="13854" spans="1:2">
      <c r="A13854" t="s">
        <v>455</v>
      </c>
      <c r="B13854" t="str">
        <f>IF(ISBLANK(VLOOKUP(A13854,Questionnaire!A:KQ,112,FALSE)),"#",VLOOKUP(A13854,Questionnaire!A:KQ,112,FALSE))</f>
        <v>#</v>
      </c>
    </row>
    <row r="13855" spans="1:2">
      <c r="A13855" t="s">
        <v>458</v>
      </c>
      <c r="B13855" t="str">
        <f>IF(ISBLANK(VLOOKUP(A13855,Questionnaire!A:KQ,112,FALSE)),"#",VLOOKUP(A13855,Questionnaire!A:KQ,112,FALSE))</f>
        <v>#</v>
      </c>
    </row>
    <row r="13856" spans="1:2">
      <c r="A13856" t="s">
        <v>461</v>
      </c>
      <c r="B13856" t="str">
        <f>IF(ISBLANK(VLOOKUP(A13856,Questionnaire!A:KQ,112,FALSE)),"#",VLOOKUP(A13856,Questionnaire!A:KQ,112,FALSE))</f>
        <v>#</v>
      </c>
    </row>
    <row r="13857" spans="1:3">
      <c r="A13857" t="s">
        <v>465</v>
      </c>
      <c r="B13857" t="str">
        <f>IF(ISBLANK(VLOOKUP(A13857,Questionnaire!A:KQ,112,FALSE)),"#",VLOOKUP(A13857,Questionnaire!A:KQ,112,FALSE))</f>
        <v>#</v>
      </c>
    </row>
    <row r="13858" spans="1:3">
      <c r="A13858" t="s">
        <v>467</v>
      </c>
      <c r="B13858" t="str">
        <f>IF(ISBLANK(VLOOKUP(A13858,Questionnaire!A:KQ,112,FALSE)),"#",VLOOKUP(A13858,Questionnaire!A:KQ,112,FALSE))</f>
        <v>#</v>
      </c>
    </row>
    <row r="13859" spans="1:3">
      <c r="A13859" t="s">
        <v>469</v>
      </c>
      <c r="B13859" t="str">
        <f>IF(ISBLANK(VLOOKUP(A13859,Questionnaire!A:KQ,112,FALSE)),"#",VLOOKUP(A13859,Questionnaire!A:KQ,112,FALSE))</f>
        <v>#</v>
      </c>
    </row>
    <row r="13860" spans="1:3">
      <c r="A13860" t="s">
        <v>471</v>
      </c>
      <c r="B13860" t="str">
        <f>IF(ISBLANK(VLOOKUP(A13860,Questionnaire!A:KQ,112,FALSE)),"#",VLOOKUP(A13860,Questionnaire!A:KQ,112,FALSE))</f>
        <v>#</v>
      </c>
    </row>
    <row r="13861" spans="1:3">
      <c r="A13861" t="s">
        <v>473</v>
      </c>
      <c r="B13861" t="str">
        <f>IF(ISBLANK(VLOOKUP(A13861,Questionnaire!A:KQ,112,FALSE)),"#",VLOOKUP(A13861,Questionnaire!A:KQ,112,FALSE))</f>
        <v>#</v>
      </c>
    </row>
    <row r="13862" spans="1:3">
      <c r="A13862" t="s">
        <v>475</v>
      </c>
      <c r="B13862" t="str">
        <f>IF(ISBLANK(VLOOKUP(A13862,Questionnaire!A:KQ,112,FALSE)),"#",VLOOKUP(A13862,Questionnaire!A:KQ,112,FALSE))</f>
        <v>#</v>
      </c>
    </row>
    <row r="13863" spans="1:3">
      <c r="A13863" t="s">
        <v>185</v>
      </c>
      <c r="B13863" t="str">
        <f>IF(ISBLANK(VLOOKUP(A13863,Questionnaire!A:KQ,113,FALSE)),"#",VLOOKUP(A13863,Questionnaire!A:KQ,113,FALSE))</f>
        <v>#</v>
      </c>
      <c r="C13863">
        <v>110</v>
      </c>
    </row>
    <row r="13864" spans="1:3">
      <c r="A13864" t="s">
        <v>187</v>
      </c>
      <c r="B13864" t="str">
        <f>IF(ISNA(VLOOKUP(VLOOKUP(A13864,Questionnaire!A:KQ,113,FALSE),'CORA Encoding'!D:E,2,FALSE)),"#",VLOOKUP(VLOOKUP(A13864,Questionnaire!A:KQ,113,FALSE),'CORA Encoding'!D:E,2,FALSE))</f>
        <v>#</v>
      </c>
    </row>
    <row r="13865" spans="1:3">
      <c r="A13865" t="s">
        <v>189</v>
      </c>
      <c r="B13865" t="str">
        <f>IF(ISNA(VLOOKUP(VLOOKUP(A13865,Questionnaire!A:KQ,113,FALSE),'CORA Encoding'!G:H,2,FALSE)),"#",VLOOKUP(VLOOKUP(A13865,Questionnaire!A:KQ,113,FALSE),'CORA Encoding'!G:H,2,FALSE))</f>
        <v>#</v>
      </c>
    </row>
    <row r="13866" spans="1:3">
      <c r="A13866" t="s">
        <v>191</v>
      </c>
      <c r="B13866" t="str">
        <f>IF(ISNA(VLOOKUP(VLOOKUP(A13866,Questionnaire!A:KQ,113,FALSE),'Country List'!E:F,2,FALSE)),"#",VLOOKUP(VLOOKUP(A13866,Questionnaire!A:KQ,113,FALSE),'Country List'!E:F,2,FALSE))</f>
        <v>#</v>
      </c>
    </row>
    <row r="13867" spans="1:3">
      <c r="A13867" t="s">
        <v>193</v>
      </c>
      <c r="B13867" t="str">
        <f>IF(ISNA(VLOOKUP(VLOOKUP(A13867,Questionnaire!A:KQ,113,FALSE),'Industry List'!B:C,2,FALSE)),"#",VLOOKUP(VLOOKUP(A13867,Questionnaire!A:KQ,113,FALSE),'Industry List'!B:C,2,FALSE))</f>
        <v>#</v>
      </c>
    </row>
    <row r="13868" spans="1:3">
      <c r="A13868" t="s">
        <v>197</v>
      </c>
      <c r="B13868" t="str">
        <f>IF(ISBLANK(VLOOKUP(A13868,Questionnaire!A:KQ,113,FALSE)),"#",VLOOKUP(A13868,Questionnaire!A:KQ,113,FALSE))</f>
        <v>#</v>
      </c>
    </row>
    <row r="13869" spans="1:3">
      <c r="A13869" t="s">
        <v>201</v>
      </c>
      <c r="B13869" t="str">
        <f>IF(ISBLANK(VLOOKUP(A13869,Questionnaire!A:KQ,113,FALSE)),"#",VLOOKUP(A13869,Questionnaire!A:KQ,113,FALSE))</f>
        <v>#</v>
      </c>
    </row>
    <row r="13870" spans="1:3">
      <c r="A13870" t="s">
        <v>203</v>
      </c>
      <c r="B13870" t="str">
        <f>IF(ISNA(VLOOKUP(VLOOKUP(A13870,Questionnaire!A:KQ,113,FALSE),'CORA Encoding'!J:K,2,FALSE)),"#",VLOOKUP(VLOOKUP(A13870,Questionnaire!A:KQ,113,FALSE),'CORA Encoding'!J:K,2,FALSE))</f>
        <v>#</v>
      </c>
    </row>
    <row r="13871" spans="1:3">
      <c r="A13871" t="s">
        <v>208</v>
      </c>
      <c r="B13871" t="str">
        <f>IF(ISBLANK(VLOOKUP(A13871,Questionnaire!A:KQ,113,FALSE)),"#",VLOOKUP(A13871,Questionnaire!A:KQ,113,FALSE))</f>
        <v>#</v>
      </c>
    </row>
    <row r="13872" spans="1:3">
      <c r="A13872" t="s">
        <v>213</v>
      </c>
      <c r="B13872" t="str">
        <f>IF(ISBLANK(VLOOKUP(A13872,Questionnaire!A:KQ,113,FALSE)),"#",VLOOKUP(A13872,Questionnaire!A:KQ,113,FALSE))</f>
        <v>#</v>
      </c>
    </row>
    <row r="13873" spans="1:2">
      <c r="A13873" t="s">
        <v>215</v>
      </c>
      <c r="B13873" t="str">
        <f>IF(ISBLANK(VLOOKUP(A13873,Questionnaire!A:KQ,113,FALSE)),"#",VLOOKUP(A13873,Questionnaire!A:KQ,113,FALSE))</f>
        <v>#</v>
      </c>
    </row>
    <row r="13874" spans="1:2">
      <c r="A13874" t="s">
        <v>217</v>
      </c>
      <c r="B13874" t="str">
        <f>IF(ISBLANK(VLOOKUP(A13874,Questionnaire!A:KQ,113,FALSE)),"#",VLOOKUP(A13874,Questionnaire!A:KQ,113,FALSE))</f>
        <v>#</v>
      </c>
    </row>
    <row r="13875" spans="1:2">
      <c r="A13875" t="s">
        <v>219</v>
      </c>
      <c r="B13875" t="str">
        <f>IF(ISBLANK(VLOOKUP(A13875,Questionnaire!A:KQ,113,FALSE)),"#",VLOOKUP(A13875,Questionnaire!A:KQ,113,FALSE))</f>
        <v>#</v>
      </c>
    </row>
    <row r="13876" spans="1:2">
      <c r="A13876" t="s">
        <v>221</v>
      </c>
      <c r="B13876" t="str">
        <f>IF(ISBLANK(VLOOKUP(A13876,Questionnaire!A:KQ,113,FALSE)),"#",VLOOKUP(A13876,Questionnaire!A:KQ,113,FALSE))</f>
        <v>#</v>
      </c>
    </row>
    <row r="13877" spans="1:2">
      <c r="A13877" t="s">
        <v>223</v>
      </c>
      <c r="B13877" t="str">
        <f>IF(ISBLANK(VLOOKUP(A13877,Questionnaire!A:KQ,113,FALSE)),"#",VLOOKUP(A13877,Questionnaire!A:KQ,113,FALSE))</f>
        <v>#</v>
      </c>
    </row>
    <row r="13878" spans="1:2">
      <c r="A13878" t="s">
        <v>225</v>
      </c>
      <c r="B13878" t="str">
        <f>IF(ISBLANK(VLOOKUP(A13878,Questionnaire!A:KQ,113,FALSE)),"#",VLOOKUP(A13878,Questionnaire!A:KQ,113,FALSE))</f>
        <v>#</v>
      </c>
    </row>
    <row r="13879" spans="1:2">
      <c r="A13879" t="s">
        <v>227</v>
      </c>
      <c r="B13879" t="str">
        <f>IF(ISBLANK(VLOOKUP(A13879,Questionnaire!A:KQ,113,FALSE)),"#",VLOOKUP(A13879,Questionnaire!A:KQ,113,FALSE))</f>
        <v>#</v>
      </c>
    </row>
    <row r="13880" spans="1:2">
      <c r="A13880" t="s">
        <v>229</v>
      </c>
      <c r="B13880" t="str">
        <f>IF(ISBLANK(VLOOKUP(A13880,Questionnaire!A:KQ,113,FALSE)),"#",VLOOKUP(A13880,Questionnaire!A:KQ,113,FALSE))</f>
        <v>#</v>
      </c>
    </row>
    <row r="13881" spans="1:2">
      <c r="A13881" t="s">
        <v>231</v>
      </c>
      <c r="B13881" t="str">
        <f>IF(ISBLANK(VLOOKUP(A13881,Questionnaire!A:KQ,113,FALSE)),"#",VLOOKUP(A13881,Questionnaire!A:KQ,113,FALSE))</f>
        <v>#</v>
      </c>
    </row>
    <row r="13882" spans="1:2">
      <c r="A13882" t="s">
        <v>233</v>
      </c>
      <c r="B13882" t="str">
        <f>IF(ISBLANK(VLOOKUP(A13882,Questionnaire!A:KQ,113,FALSE)),"#",VLOOKUP(A13882,Questionnaire!A:KQ,113,FALSE))</f>
        <v>#</v>
      </c>
    </row>
    <row r="13883" spans="1:2">
      <c r="A13883" t="s">
        <v>235</v>
      </c>
      <c r="B13883" t="str">
        <f>IF(ISBLANK(VLOOKUP(A13883,Questionnaire!A:KQ,113,FALSE)),"#",VLOOKUP(A13883,Questionnaire!A:KQ,113,FALSE))</f>
        <v>#</v>
      </c>
    </row>
    <row r="13884" spans="1:2">
      <c r="A13884" t="s">
        <v>237</v>
      </c>
      <c r="B13884" t="str">
        <f>IF(ISBLANK(VLOOKUP(A13884,Questionnaire!A:KQ,113,FALSE)),"#",VLOOKUP(A13884,Questionnaire!A:KQ,113,FALSE))</f>
        <v>#</v>
      </c>
    </row>
    <row r="13885" spans="1:2">
      <c r="A13885" t="s">
        <v>239</v>
      </c>
      <c r="B13885" t="str">
        <f>IF(ISBLANK(VLOOKUP(A13885,Questionnaire!A:KQ,113,FALSE)),"#",VLOOKUP(A13885,Questionnaire!A:KQ,113,FALSE))</f>
        <v>#</v>
      </c>
    </row>
    <row r="13886" spans="1:2">
      <c r="A13886" t="s">
        <v>242</v>
      </c>
      <c r="B13886" t="str">
        <f>IF(ISBLANK(VLOOKUP(A13886,Questionnaire!A:KQ,113,FALSE)),"#",VLOOKUP(A13886,Questionnaire!A:KQ,113,FALSE))</f>
        <v>#</v>
      </c>
    </row>
    <row r="13887" spans="1:2">
      <c r="A13887" t="s">
        <v>245</v>
      </c>
      <c r="B13887" t="str">
        <f>IF(ISBLANK(VLOOKUP(A13887,Questionnaire!A:KQ,113,FALSE)),"#",VLOOKUP(A13887,Questionnaire!A:KQ,113,FALSE))</f>
        <v>#</v>
      </c>
    </row>
    <row r="13888" spans="1:2">
      <c r="A13888" t="s">
        <v>247</v>
      </c>
      <c r="B13888" t="str">
        <f>IF(ISBLANK(VLOOKUP(A13888,Questionnaire!A:KQ,113,FALSE)),"#",VLOOKUP(A13888,Questionnaire!A:KQ,113,FALSE))</f>
        <v>#</v>
      </c>
    </row>
    <row r="13889" spans="1:2">
      <c r="A13889" t="s">
        <v>249</v>
      </c>
      <c r="B13889" t="str">
        <f>IF(ISBLANK(VLOOKUP(A13889,Questionnaire!A:KQ,113,FALSE)),"#",VLOOKUP(A13889,Questionnaire!A:KQ,113,FALSE))</f>
        <v>#</v>
      </c>
    </row>
    <row r="13890" spans="1:2">
      <c r="A13890" t="s">
        <v>250</v>
      </c>
      <c r="B13890" t="str">
        <f>IF(ISBLANK(VLOOKUP(A13890,Questionnaire!A:KQ,113,FALSE)),"#",VLOOKUP(A13890,Questionnaire!A:KQ,113,FALSE))</f>
        <v>#</v>
      </c>
    </row>
    <row r="13891" spans="1:2">
      <c r="A13891" t="s">
        <v>252</v>
      </c>
      <c r="B13891" t="str">
        <f>IF(ISBLANK(VLOOKUP(A13891,Questionnaire!A:KQ,113,FALSE)),"#",VLOOKUP(A13891,Questionnaire!A:KQ,113,FALSE))</f>
        <v>#</v>
      </c>
    </row>
    <row r="13892" spans="1:2">
      <c r="A13892" t="s">
        <v>255</v>
      </c>
      <c r="B13892" t="str">
        <f>IF(ISBLANK(VLOOKUP(A13892,Questionnaire!A:KQ,113,FALSE)),"#",VLOOKUP(A13892,Questionnaire!A:KQ,113,FALSE))</f>
        <v>#</v>
      </c>
    </row>
    <row r="13893" spans="1:2">
      <c r="A13893" t="s">
        <v>258</v>
      </c>
      <c r="B13893" t="str">
        <f>IF(ISNA(VLOOKUP(VLOOKUP(A13893,Questionnaire!A:KQ,113,FALSE),'CORA Encoding'!M:N,2,FALSE)),"#",VLOOKUP(VLOOKUP(A13893,Questionnaire!A:KQ,113,FALSE),'CORA Encoding'!M:N,2,FALSE))</f>
        <v>#</v>
      </c>
    </row>
    <row r="13894" spans="1:2">
      <c r="A13894" t="s">
        <v>261</v>
      </c>
      <c r="B13894" t="str">
        <f>IF(ISBLANK(VLOOKUP(A13894,Questionnaire!A:KQ,113,FALSE)),"#",VLOOKUP(A13894,Questionnaire!A:KQ,113,FALSE))</f>
        <v>#</v>
      </c>
    </row>
    <row r="13895" spans="1:2">
      <c r="A13895" t="s">
        <v>263</v>
      </c>
      <c r="B13895" t="str">
        <f>IF(ISBLANK(VLOOKUP(A13895,Questionnaire!A:KQ,113,FALSE)),"#",VLOOKUP(A13895,Questionnaire!A:KQ,113,FALSE))</f>
        <v>#</v>
      </c>
    </row>
    <row r="13896" spans="1:2">
      <c r="A13896" t="s">
        <v>265</v>
      </c>
      <c r="B13896" t="str">
        <f>IF(ISBLANK(VLOOKUP(A13896,Questionnaire!A:KQ,113,FALSE)),"#",VLOOKUP(A13896,Questionnaire!A:KQ,113,FALSE))</f>
        <v>#</v>
      </c>
    </row>
    <row r="13897" spans="1:2">
      <c r="A13897" t="s">
        <v>267</v>
      </c>
      <c r="B13897" t="str">
        <f>IF(ISBLANK(VLOOKUP(A13897,Questionnaire!A:KQ,113,FALSE)),"#",VLOOKUP(A13897,Questionnaire!A:KQ,113,FALSE))</f>
        <v>#</v>
      </c>
    </row>
    <row r="13898" spans="1:2">
      <c r="A13898" t="s">
        <v>269</v>
      </c>
      <c r="B13898" t="str">
        <f>IF(ISBLANK(VLOOKUP(A13898,Questionnaire!A:KQ,113,FALSE)),"#",VLOOKUP(A13898,Questionnaire!A:KQ,113,FALSE))</f>
        <v>#</v>
      </c>
    </row>
    <row r="13899" spans="1:2">
      <c r="A13899" t="s">
        <v>274</v>
      </c>
      <c r="B13899" t="str">
        <f>IF(ISBLANK(VLOOKUP(A13899,Questionnaire!A:KQ,113,FALSE)),"#",VLOOKUP(A13899,Questionnaire!A:KQ,113,FALSE))</f>
        <v>#</v>
      </c>
    </row>
    <row r="13900" spans="1:2">
      <c r="A13900" t="s">
        <v>276</v>
      </c>
      <c r="B13900" t="str">
        <f>IF(ISBLANK(VLOOKUP(A13900,Questionnaire!A:KQ,113,FALSE)),"#",VLOOKUP(A13900,Questionnaire!A:KQ,113,FALSE))</f>
        <v>#</v>
      </c>
    </row>
    <row r="13901" spans="1:2">
      <c r="A13901" t="s">
        <v>278</v>
      </c>
      <c r="B13901" t="str">
        <f>IF(ISBLANK(VLOOKUP(A13901,Questionnaire!A:KQ,113,FALSE)),"#",VLOOKUP(A13901,Questionnaire!A:KQ,113,FALSE))</f>
        <v>#</v>
      </c>
    </row>
    <row r="13902" spans="1:2">
      <c r="A13902" t="s">
        <v>280</v>
      </c>
      <c r="B13902" t="str">
        <f>IF(ISBLANK(VLOOKUP(A13902,Questionnaire!A:KQ,113,FALSE)),"#",VLOOKUP(A13902,Questionnaire!A:KQ,113,FALSE))</f>
        <v>#</v>
      </c>
    </row>
    <row r="13903" spans="1:2">
      <c r="A13903" t="s">
        <v>282</v>
      </c>
      <c r="B13903" t="str">
        <f>IF(ISBLANK(VLOOKUP(A13903,Questionnaire!A:KQ,113,FALSE)),"#",VLOOKUP(A13903,Questionnaire!A:KQ,113,FALSE))</f>
        <v>#</v>
      </c>
    </row>
    <row r="13904" spans="1:2">
      <c r="A13904" t="s">
        <v>286</v>
      </c>
      <c r="B13904" t="str">
        <f>IF(ISBLANK(VLOOKUP(A13904,Questionnaire!A:KQ,113,FALSE)),"#",VLOOKUP(A13904,Questionnaire!A:KQ,113,FALSE))</f>
        <v>#</v>
      </c>
    </row>
    <row r="13905" spans="1:2">
      <c r="A13905" t="s">
        <v>288</v>
      </c>
      <c r="B13905" t="str">
        <f>IF(ISBLANK(VLOOKUP(A13905,Questionnaire!A:KQ,113,FALSE)),"#",VLOOKUP(A13905,Questionnaire!A:KQ,113,FALSE))</f>
        <v>#</v>
      </c>
    </row>
    <row r="13906" spans="1:2">
      <c r="A13906" t="s">
        <v>290</v>
      </c>
      <c r="B13906" t="str">
        <f>IF(ISBLANK(VLOOKUP(A13906,Questionnaire!A:KQ,113,FALSE)),"#",VLOOKUP(A13906,Questionnaire!A:KQ,113,FALSE))</f>
        <v>#</v>
      </c>
    </row>
    <row r="13907" spans="1:2">
      <c r="A13907" t="s">
        <v>292</v>
      </c>
      <c r="B13907" t="str">
        <f>IF(ISBLANK(VLOOKUP(A13907,Questionnaire!A:KQ,113,FALSE)),"#",VLOOKUP(A13907,Questionnaire!A:KQ,113,FALSE))</f>
        <v>#</v>
      </c>
    </row>
    <row r="13908" spans="1:2">
      <c r="A13908" t="s">
        <v>294</v>
      </c>
      <c r="B13908" t="str">
        <f>IF(ISBLANK(VLOOKUP(A13908,Questionnaire!A:KQ,113,FALSE)),"#",VLOOKUP(A13908,Questionnaire!A:KQ,113,FALSE))</f>
        <v>#</v>
      </c>
    </row>
    <row r="13909" spans="1:2">
      <c r="A13909" t="s">
        <v>296</v>
      </c>
      <c r="B13909" t="str">
        <f>IF(ISBLANK(VLOOKUP(A13909,Questionnaire!A:KQ,113,FALSE)),"#",VLOOKUP(A13909,Questionnaire!A:KQ,113,FALSE))</f>
        <v>#</v>
      </c>
    </row>
    <row r="13910" spans="1:2">
      <c r="A13910" t="s">
        <v>301</v>
      </c>
      <c r="B13910" t="str">
        <f>IF(ISBLANK(VLOOKUP(A13910,Questionnaire!A:KQ,113,FALSE)),"#",VLOOKUP(A13910,Questionnaire!A:KQ,113,FALSE))</f>
        <v>#</v>
      </c>
    </row>
    <row r="13911" spans="1:2">
      <c r="A13911" t="s">
        <v>303</v>
      </c>
      <c r="B13911" t="str">
        <f>IF(ISBLANK(VLOOKUP(A13911,Questionnaire!A:KQ,113,FALSE)),"#",VLOOKUP(A13911,Questionnaire!A:KQ,113,FALSE))</f>
        <v>#</v>
      </c>
    </row>
    <row r="13912" spans="1:2">
      <c r="A13912" t="s">
        <v>305</v>
      </c>
      <c r="B13912" t="str">
        <f>IF(ISBLANK(VLOOKUP(A13912,Questionnaire!A:KQ,113,FALSE)),"#",VLOOKUP(A13912,Questionnaire!A:KQ,113,FALSE))</f>
        <v>#</v>
      </c>
    </row>
    <row r="13913" spans="1:2">
      <c r="A13913" t="s">
        <v>307</v>
      </c>
      <c r="B13913" t="str">
        <f>IF(ISBLANK(VLOOKUP(A13913,Questionnaire!A:KQ,113,FALSE)),"#",VLOOKUP(A13913,Questionnaire!A:KQ,113,FALSE))</f>
        <v>#</v>
      </c>
    </row>
    <row r="13914" spans="1:2">
      <c r="A13914" t="s">
        <v>311</v>
      </c>
      <c r="B13914" t="str">
        <f>IF(ISBLANK(VLOOKUP(A13914,Questionnaire!A:KQ,113,FALSE)),"#",VLOOKUP(A13914,Questionnaire!A:KQ,113,FALSE))</f>
        <v>#</v>
      </c>
    </row>
    <row r="13915" spans="1:2">
      <c r="A13915" t="s">
        <v>313</v>
      </c>
      <c r="B13915" t="str">
        <f>IF(ISBLANK(VLOOKUP(A13915,Questionnaire!A:KQ,113,FALSE)),"#",VLOOKUP(A13915,Questionnaire!A:KQ,113,FALSE))</f>
        <v>#</v>
      </c>
    </row>
    <row r="13916" spans="1:2">
      <c r="A13916" t="s">
        <v>314</v>
      </c>
      <c r="B13916" t="str">
        <f>IF(ISBLANK(VLOOKUP(A13916,Questionnaire!A:KQ,113,FALSE)),"#",VLOOKUP(A13916,Questionnaire!A:KQ,113,FALSE))</f>
        <v>#</v>
      </c>
    </row>
    <row r="13917" spans="1:2">
      <c r="A13917" t="s">
        <v>315</v>
      </c>
      <c r="B13917" t="str">
        <f>IF(ISBLANK(VLOOKUP(A13917,Questionnaire!A:KQ,113,FALSE)),"#",VLOOKUP(A13917,Questionnaire!A:KQ,113,FALSE))</f>
        <v>#</v>
      </c>
    </row>
    <row r="13918" spans="1:2">
      <c r="A13918" t="s">
        <v>317</v>
      </c>
      <c r="B13918" t="str">
        <f>IF(ISBLANK(VLOOKUP(A13918,Questionnaire!A:KQ,113,FALSE)),"#",VLOOKUP(A13918,Questionnaire!A:KQ,113,FALSE))</f>
        <v>#</v>
      </c>
    </row>
    <row r="13919" spans="1:2">
      <c r="A13919" t="s">
        <v>319</v>
      </c>
      <c r="B13919" t="str">
        <f>IF(ISBLANK(VLOOKUP(A13919,Questionnaire!A:KQ,113,FALSE)),"#",VLOOKUP(A13919,Questionnaire!A:KQ,113,FALSE))</f>
        <v>#</v>
      </c>
    </row>
    <row r="13920" spans="1:2">
      <c r="A13920" t="s">
        <v>322</v>
      </c>
      <c r="B13920" t="str">
        <f>IF(ISBLANK(VLOOKUP(A13920,Questionnaire!A:KQ,113,FALSE)),"#",VLOOKUP(A13920,Questionnaire!A:KQ,113,FALSE))</f>
        <v>#</v>
      </c>
    </row>
    <row r="13921" spans="1:2">
      <c r="A13921" t="s">
        <v>326</v>
      </c>
      <c r="B13921" t="str">
        <f>IF(ISBLANK(VLOOKUP(A13921,Questionnaire!A:KQ,113,FALSE)),"#",VLOOKUP(A13921,Questionnaire!A:KQ,113,FALSE))</f>
        <v>#</v>
      </c>
    </row>
    <row r="13922" spans="1:2">
      <c r="A13922" t="s">
        <v>328</v>
      </c>
      <c r="B13922" t="str">
        <f>IF(ISBLANK(VLOOKUP(A13922,Questionnaire!A:KQ,113,FALSE)),"#",VLOOKUP(A13922,Questionnaire!A:KQ,113,FALSE))</f>
        <v>#</v>
      </c>
    </row>
    <row r="13923" spans="1:2">
      <c r="A13923" t="s">
        <v>332</v>
      </c>
      <c r="B13923" t="str">
        <f>IF(ISBLANK(VLOOKUP(A13923,Questionnaire!A:KQ,113,FALSE)),"#",VLOOKUP(A13923,Questionnaire!A:KQ,113,FALSE))</f>
        <v>#</v>
      </c>
    </row>
    <row r="13924" spans="1:2">
      <c r="A13924" t="s">
        <v>333</v>
      </c>
      <c r="B13924" t="str">
        <f>IF(ISBLANK(VLOOKUP(A13924,Questionnaire!A:KQ,113,FALSE)),"#",VLOOKUP(A13924,Questionnaire!A:KQ,113,FALSE))</f>
        <v>#</v>
      </c>
    </row>
    <row r="13925" spans="1:2">
      <c r="A13925" t="s">
        <v>334</v>
      </c>
      <c r="B13925" t="str">
        <f>IF(ISBLANK(VLOOKUP(A13925,Questionnaire!A:KQ,113,FALSE)),"#",VLOOKUP(A13925,Questionnaire!A:KQ,113,FALSE))</f>
        <v>#</v>
      </c>
    </row>
    <row r="13926" spans="1:2">
      <c r="A13926" t="s">
        <v>335</v>
      </c>
      <c r="B13926" t="str">
        <f>IF(ISBLANK(VLOOKUP(A13926,Questionnaire!A:KQ,113,FALSE)),"#",VLOOKUP(A13926,Questionnaire!A:KQ,113,FALSE))</f>
        <v>#</v>
      </c>
    </row>
    <row r="13927" spans="1:2">
      <c r="A13927" t="s">
        <v>336</v>
      </c>
      <c r="B13927" t="str">
        <f>IF(ISBLANK(VLOOKUP(A13927,Questionnaire!A:KQ,113,FALSE)),"#",VLOOKUP(A13927,Questionnaire!A:KQ,113,FALSE))</f>
        <v>#</v>
      </c>
    </row>
    <row r="13928" spans="1:2">
      <c r="A13928" t="s">
        <v>337</v>
      </c>
      <c r="B13928" t="str">
        <f>IF(ISBLANK(VLOOKUP(A13928,Questionnaire!A:KQ,113,FALSE)),"#",VLOOKUP(A13928,Questionnaire!A:KQ,113,FALSE))</f>
        <v>#</v>
      </c>
    </row>
    <row r="13929" spans="1:2">
      <c r="A13929" t="s">
        <v>338</v>
      </c>
      <c r="B13929" t="str">
        <f>IF(ISBLANK(VLOOKUP(A13929,Questionnaire!A:KQ,113,FALSE)),"#",VLOOKUP(A13929,Questionnaire!A:KQ,113,FALSE))</f>
        <v>#</v>
      </c>
    </row>
    <row r="13930" spans="1:2">
      <c r="A13930" t="s">
        <v>339</v>
      </c>
      <c r="B13930" t="str">
        <f>IF(ISBLANK(VLOOKUP(A13930,Questionnaire!A:KQ,113,FALSE)),"#",VLOOKUP(A13930,Questionnaire!A:KQ,113,FALSE))</f>
        <v>#</v>
      </c>
    </row>
    <row r="13931" spans="1:2">
      <c r="A13931" t="s">
        <v>340</v>
      </c>
      <c r="B13931" t="str">
        <f>IF(ISBLANK(VLOOKUP(A13931,Questionnaire!A:KQ,113,FALSE)),"#",VLOOKUP(A13931,Questionnaire!A:KQ,113,FALSE))</f>
        <v>#</v>
      </c>
    </row>
    <row r="13932" spans="1:2">
      <c r="A13932" t="s">
        <v>341</v>
      </c>
      <c r="B13932" t="str">
        <f>IF(ISBLANK(VLOOKUP(A13932,Questionnaire!A:KQ,113,FALSE)),"#",VLOOKUP(A13932,Questionnaire!A:KQ,113,FALSE))</f>
        <v>#</v>
      </c>
    </row>
    <row r="13933" spans="1:2">
      <c r="A13933" t="s">
        <v>342</v>
      </c>
      <c r="B13933" t="str">
        <f>IF(ISBLANK(VLOOKUP(A13933,Questionnaire!A:KQ,113,FALSE)),"#",VLOOKUP(A13933,Questionnaire!A:KQ,113,FALSE))</f>
        <v>#</v>
      </c>
    </row>
    <row r="13934" spans="1:2">
      <c r="A13934" t="s">
        <v>343</v>
      </c>
      <c r="B13934" t="str">
        <f>IF(ISBLANK(VLOOKUP(A13934,Questionnaire!A:KQ,113,FALSE)),"#",VLOOKUP(A13934,Questionnaire!A:KQ,113,FALSE))</f>
        <v>#</v>
      </c>
    </row>
    <row r="13935" spans="1:2">
      <c r="A13935" t="s">
        <v>344</v>
      </c>
      <c r="B13935" t="str">
        <f>IF(ISBLANK(VLOOKUP(A13935,Questionnaire!A:KQ,113,FALSE)),"#",VLOOKUP(A13935,Questionnaire!A:KQ,113,FALSE))</f>
        <v>#</v>
      </c>
    </row>
    <row r="13936" spans="1:2">
      <c r="A13936" t="s">
        <v>345</v>
      </c>
      <c r="B13936" t="str">
        <f>IF(ISBLANK(VLOOKUP(A13936,Questionnaire!A:KQ,113,FALSE)),"#",VLOOKUP(A13936,Questionnaire!A:KQ,113,FALSE))</f>
        <v>#</v>
      </c>
    </row>
    <row r="13937" spans="1:2">
      <c r="A13937" t="s">
        <v>348</v>
      </c>
      <c r="B13937" t="str">
        <f>IF(ISBLANK(VLOOKUP(A13937,Questionnaire!A:KQ,113,FALSE)),"#",VLOOKUP(A13937,Questionnaire!A:KQ,113,FALSE))</f>
        <v>#</v>
      </c>
    </row>
    <row r="13938" spans="1:2">
      <c r="A13938" t="s">
        <v>353</v>
      </c>
      <c r="B13938" t="str">
        <f>IF(ISBLANK(VLOOKUP(A13938,Questionnaire!A:KQ,113,FALSE)),"#",VLOOKUP(A13938,Questionnaire!A:KQ,113,FALSE))</f>
        <v>#</v>
      </c>
    </row>
    <row r="13939" spans="1:2">
      <c r="A13939" t="s">
        <v>354</v>
      </c>
      <c r="B13939" t="str">
        <f>IF(ISBLANK(VLOOKUP(A13939,Questionnaire!A:KQ,113,FALSE)),"#",VLOOKUP(A13939,Questionnaire!A:KQ,113,FALSE))</f>
        <v>#</v>
      </c>
    </row>
    <row r="13940" spans="1:2">
      <c r="A13940" t="s">
        <v>355</v>
      </c>
      <c r="B13940" t="str">
        <f>IF(ISBLANK(VLOOKUP(A13940,Questionnaire!A:KQ,113,FALSE)),"#",VLOOKUP(A13940,Questionnaire!A:KQ,113,FALSE))</f>
        <v>#</v>
      </c>
    </row>
    <row r="13941" spans="1:2">
      <c r="A13941" t="s">
        <v>356</v>
      </c>
      <c r="B13941" t="str">
        <f>IF(ISBLANK(VLOOKUP(A13941,Questionnaire!A:KQ,113,FALSE)),"#",VLOOKUP(A13941,Questionnaire!A:KQ,113,FALSE))</f>
        <v>#</v>
      </c>
    </row>
    <row r="13942" spans="1:2">
      <c r="A13942" t="s">
        <v>357</v>
      </c>
      <c r="B13942" t="str">
        <f>IF(ISBLANK(VLOOKUP(A13942,Questionnaire!A:KQ,113,FALSE)),"#",VLOOKUP(A13942,Questionnaire!A:KQ,113,FALSE))</f>
        <v>#</v>
      </c>
    </row>
    <row r="13943" spans="1:2">
      <c r="A13943" t="s">
        <v>360</v>
      </c>
      <c r="B13943" t="str">
        <f>IF(ISBLANK(VLOOKUP(A13943,Questionnaire!A:KQ,113,FALSE)),"#",VLOOKUP(A13943,Questionnaire!A:KQ,113,FALSE))</f>
        <v>#</v>
      </c>
    </row>
    <row r="13944" spans="1:2">
      <c r="A13944" t="s">
        <v>362</v>
      </c>
      <c r="B13944" t="str">
        <f>IF(ISBLANK(VLOOKUP(A13944,Questionnaire!A:KQ,113,FALSE)),"#",VLOOKUP(A13944,Questionnaire!A:KQ,113,FALSE))</f>
        <v>#</v>
      </c>
    </row>
    <row r="13945" spans="1:2">
      <c r="A13945" t="s">
        <v>363</v>
      </c>
      <c r="B13945" t="str">
        <f>IF(ISBLANK(VLOOKUP(A13945,Questionnaire!A:KQ,113,FALSE)),"#",VLOOKUP(A13945,Questionnaire!A:KQ,113,FALSE))</f>
        <v>#</v>
      </c>
    </row>
    <row r="13946" spans="1:2">
      <c r="A13946" t="s">
        <v>364</v>
      </c>
      <c r="B13946" t="str">
        <f>IF(ISBLANK(VLOOKUP(A13946,Questionnaire!A:KQ,113,FALSE)),"#",VLOOKUP(A13946,Questionnaire!A:KQ,113,FALSE))</f>
        <v>#</v>
      </c>
    </row>
    <row r="13947" spans="1:2">
      <c r="A13947" t="s">
        <v>365</v>
      </c>
      <c r="B13947" t="str">
        <f>IF(ISBLANK(VLOOKUP(A13947,Questionnaire!A:KQ,113,FALSE)),"#",VLOOKUP(A13947,Questionnaire!A:KQ,113,FALSE))</f>
        <v>#</v>
      </c>
    </row>
    <row r="13948" spans="1:2">
      <c r="A13948" t="s">
        <v>366</v>
      </c>
      <c r="B13948" t="str">
        <f>IF(ISBLANK(VLOOKUP(A13948,Questionnaire!A:KQ,113,FALSE)),"#",VLOOKUP(A13948,Questionnaire!A:KQ,113,FALSE))</f>
        <v>#</v>
      </c>
    </row>
    <row r="13949" spans="1:2">
      <c r="A13949" t="s">
        <v>371</v>
      </c>
      <c r="B13949" t="str">
        <f>IF(ISBLANK(VLOOKUP(A13949,Questionnaire!A:KQ,113,FALSE)),"#",VLOOKUP(A13949,Questionnaire!A:KQ,113,FALSE))</f>
        <v>#</v>
      </c>
    </row>
    <row r="13950" spans="1:2">
      <c r="A13950" t="s">
        <v>372</v>
      </c>
      <c r="B13950" t="str">
        <f>IF(ISBLANK(VLOOKUP(A13950,Questionnaire!A:KQ,113,FALSE)),"#",VLOOKUP(A13950,Questionnaire!A:KQ,113,FALSE))</f>
        <v>#</v>
      </c>
    </row>
    <row r="13951" spans="1:2">
      <c r="A13951" t="s">
        <v>373</v>
      </c>
      <c r="B13951" t="str">
        <f>IF(ISBLANK(VLOOKUP(A13951,Questionnaire!A:KQ,113,FALSE)),"#",VLOOKUP(A13951,Questionnaire!A:KQ,113,FALSE))</f>
        <v>#</v>
      </c>
    </row>
    <row r="13952" spans="1:2">
      <c r="A13952" t="s">
        <v>374</v>
      </c>
      <c r="B13952" t="str">
        <f>IF(ISBLANK(VLOOKUP(A13952,Questionnaire!A:KQ,113,FALSE)),"#",VLOOKUP(A13952,Questionnaire!A:KQ,113,FALSE))</f>
        <v>#</v>
      </c>
    </row>
    <row r="13953" spans="1:2">
      <c r="A13953" t="s">
        <v>377</v>
      </c>
      <c r="B13953" t="str">
        <f>IF(ISBLANK(VLOOKUP(A13953,Questionnaire!A:KQ,113,FALSE)),"#",VLOOKUP(A13953,Questionnaire!A:KQ,113,FALSE))</f>
        <v>#</v>
      </c>
    </row>
    <row r="13954" spans="1:2">
      <c r="A13954" t="s">
        <v>379</v>
      </c>
      <c r="B13954" t="str">
        <f>IF(ISBLANK(VLOOKUP(A13954,Questionnaire!A:KQ,113,FALSE)),"#",VLOOKUP(A13954,Questionnaire!A:KQ,113,FALSE))</f>
        <v>#</v>
      </c>
    </row>
    <row r="13955" spans="1:2">
      <c r="A13955" t="s">
        <v>380</v>
      </c>
      <c r="B13955" t="str">
        <f>IF(ISBLANK(VLOOKUP(A13955,Questionnaire!A:KQ,113,FALSE)),"#",VLOOKUP(A13955,Questionnaire!A:KQ,113,FALSE))</f>
        <v>#</v>
      </c>
    </row>
    <row r="13956" spans="1:2">
      <c r="A13956" t="s">
        <v>381</v>
      </c>
      <c r="B13956" t="str">
        <f>IF(ISBLANK(VLOOKUP(A13956,Questionnaire!A:KQ,113,FALSE)),"#",VLOOKUP(A13956,Questionnaire!A:KQ,113,FALSE))</f>
        <v>#</v>
      </c>
    </row>
    <row r="13957" spans="1:2">
      <c r="A13957" t="s">
        <v>382</v>
      </c>
      <c r="B13957" t="str">
        <f>IF(ISBLANK(VLOOKUP(A13957,Questionnaire!A:KQ,113,FALSE)),"#",VLOOKUP(A13957,Questionnaire!A:KQ,113,FALSE))</f>
        <v>#</v>
      </c>
    </row>
    <row r="13958" spans="1:2">
      <c r="A13958" t="s">
        <v>384</v>
      </c>
      <c r="B13958" t="str">
        <f>IF(ISBLANK(VLOOKUP(A13958,Questionnaire!A:KQ,113,FALSE)),"#",VLOOKUP(A13958,Questionnaire!A:KQ,113,FALSE))</f>
        <v>#</v>
      </c>
    </row>
    <row r="13959" spans="1:2">
      <c r="A13959" t="s">
        <v>387</v>
      </c>
      <c r="B13959" t="str">
        <f>IF(ISBLANK(VLOOKUP(A13959,Questionnaire!A:KQ,113,FALSE)),"#",VLOOKUP(A13959,Questionnaire!A:KQ,113,FALSE))</f>
        <v>#</v>
      </c>
    </row>
    <row r="13960" spans="1:2">
      <c r="A13960" t="s">
        <v>391</v>
      </c>
      <c r="B13960" t="str">
        <f>IF(ISBLANK(VLOOKUP(A13960,Questionnaire!A:KQ,113,FALSE)),"#",VLOOKUP(A13960,Questionnaire!A:KQ,113,FALSE))</f>
        <v>#</v>
      </c>
    </row>
    <row r="13961" spans="1:2">
      <c r="A13961" t="s">
        <v>393</v>
      </c>
      <c r="B13961" t="str">
        <f>IF(ISBLANK(VLOOKUP(A13961,Questionnaire!A:KQ,113,FALSE)),"#",VLOOKUP(A13961,Questionnaire!A:KQ,113,FALSE))</f>
        <v>#</v>
      </c>
    </row>
    <row r="13962" spans="1:2">
      <c r="A13962" t="s">
        <v>395</v>
      </c>
      <c r="B13962" t="str">
        <f>IF(ISBLANK(VLOOKUP(A13962,Questionnaire!A:KQ,113,FALSE)),"#",VLOOKUP(A13962,Questionnaire!A:KQ,113,FALSE))</f>
        <v>#</v>
      </c>
    </row>
    <row r="13963" spans="1:2">
      <c r="A13963" t="s">
        <v>398</v>
      </c>
      <c r="B13963" t="str">
        <f>IF(ISBLANK(VLOOKUP(A13963,Questionnaire!A:KQ,113,FALSE)),"#",VLOOKUP(A13963,Questionnaire!A:KQ,113,FALSE))</f>
        <v>#</v>
      </c>
    </row>
    <row r="13964" spans="1:2">
      <c r="A13964" t="s">
        <v>402</v>
      </c>
      <c r="B13964" t="str">
        <f>IF(ISBLANK(VLOOKUP(A13964,Questionnaire!A:KQ,113,FALSE)),"#",VLOOKUP(A13964,Questionnaire!A:KQ,113,FALSE))</f>
        <v>#</v>
      </c>
    </row>
    <row r="13965" spans="1:2">
      <c r="A13965" t="s">
        <v>405</v>
      </c>
      <c r="B13965" t="str">
        <f>IF(ISBLANK(VLOOKUP(A13965,Questionnaire!A:KQ,113,FALSE)),"#",VLOOKUP(A13965,Questionnaire!A:KQ,113,FALSE))</f>
        <v>#</v>
      </c>
    </row>
    <row r="13966" spans="1:2">
      <c r="A13966" t="s">
        <v>409</v>
      </c>
      <c r="B13966" t="str">
        <f>IF(ISBLANK(VLOOKUP(A13966,Questionnaire!A:KQ,113,FALSE)),"#",VLOOKUP(A13966,Questionnaire!A:KQ,113,FALSE))</f>
        <v>#</v>
      </c>
    </row>
    <row r="13967" spans="1:2">
      <c r="A13967" t="s">
        <v>412</v>
      </c>
      <c r="B13967" t="str">
        <f>IF(ISBLANK(VLOOKUP(A13967,Questionnaire!A:KQ,113,FALSE)),"#",VLOOKUP(A13967,Questionnaire!A:KQ,113,FALSE))</f>
        <v>#</v>
      </c>
    </row>
    <row r="13968" spans="1:2">
      <c r="A13968" t="s">
        <v>415</v>
      </c>
      <c r="B13968" t="str">
        <f>IF(ISBLANK(VLOOKUP(A13968,Questionnaire!A:KQ,113,FALSE)),"#",VLOOKUP(A13968,Questionnaire!A:KQ,113,FALSE))</f>
        <v>#</v>
      </c>
    </row>
    <row r="13969" spans="1:2">
      <c r="A13969" t="s">
        <v>418</v>
      </c>
      <c r="B13969" t="str">
        <f>IF(ISBLANK(VLOOKUP(A13969,Questionnaire!A:KQ,113,FALSE)),"#",VLOOKUP(A13969,Questionnaire!A:KQ,113,FALSE))</f>
        <v>#</v>
      </c>
    </row>
    <row r="13970" spans="1:2">
      <c r="A13970" t="s">
        <v>421</v>
      </c>
      <c r="B13970" t="str">
        <f>IF(ISBLANK(VLOOKUP(A13970,Questionnaire!A:KQ,113,FALSE)),"#",VLOOKUP(A13970,Questionnaire!A:KQ,113,FALSE))</f>
        <v>#</v>
      </c>
    </row>
    <row r="13971" spans="1:2">
      <c r="A13971" t="s">
        <v>424</v>
      </c>
      <c r="B13971" t="str">
        <f>IF(ISBLANK(VLOOKUP(A13971,Questionnaire!A:KQ,113,FALSE)),"#",VLOOKUP(A13971,Questionnaire!A:KQ,113,FALSE))</f>
        <v>#</v>
      </c>
    </row>
    <row r="13972" spans="1:2">
      <c r="A13972" t="s">
        <v>429</v>
      </c>
      <c r="B13972" t="str">
        <f>IF(ISBLANK(VLOOKUP(A13972,Questionnaire!A:KQ,113,FALSE)),"#",VLOOKUP(A13972,Questionnaire!A:KQ,113,FALSE))</f>
        <v>#</v>
      </c>
    </row>
    <row r="13973" spans="1:2">
      <c r="A13973" t="s">
        <v>432</v>
      </c>
      <c r="B13973" t="str">
        <f>IF(ISBLANK(VLOOKUP(A13973,Questionnaire!A:KQ,113,FALSE)),"#",VLOOKUP(A13973,Questionnaire!A:KQ,113,FALSE))</f>
        <v>#</v>
      </c>
    </row>
    <row r="13974" spans="1:2">
      <c r="A13974" t="s">
        <v>435</v>
      </c>
      <c r="B13974" t="str">
        <f>IF(ISBLANK(VLOOKUP(A13974,Questionnaire!A:KQ,113,FALSE)),"#",VLOOKUP(A13974,Questionnaire!A:KQ,113,FALSE))</f>
        <v>#</v>
      </c>
    </row>
    <row r="13975" spans="1:2">
      <c r="A13975" t="s">
        <v>437</v>
      </c>
      <c r="B13975" t="str">
        <f>IF(ISBLANK(VLOOKUP(A13975,Questionnaire!A:KQ,113,FALSE)),"#",VLOOKUP(A13975,Questionnaire!A:KQ,113,FALSE))</f>
        <v>#</v>
      </c>
    </row>
    <row r="13976" spans="1:2">
      <c r="A13976" t="s">
        <v>439</v>
      </c>
      <c r="B13976" t="str">
        <f>IF(ISBLANK(VLOOKUP(A13976,Questionnaire!A:KQ,113,FALSE)),"#",VLOOKUP(A13976,Questionnaire!A:KQ,113,FALSE))</f>
        <v>#</v>
      </c>
    </row>
    <row r="13977" spans="1:2">
      <c r="A13977" t="s">
        <v>442</v>
      </c>
      <c r="B13977" t="str">
        <f>IF(ISBLANK(VLOOKUP(A13977,Questionnaire!A:KQ,113,FALSE)),"#",VLOOKUP(A13977,Questionnaire!A:KQ,113,FALSE))</f>
        <v>#</v>
      </c>
    </row>
    <row r="13978" spans="1:2">
      <c r="A13978" t="s">
        <v>445</v>
      </c>
      <c r="B13978" t="str">
        <f>IF(ISBLANK(VLOOKUP(A13978,Questionnaire!A:KQ,113,FALSE)),"#",VLOOKUP(A13978,Questionnaire!A:KQ,113,FALSE))</f>
        <v>#</v>
      </c>
    </row>
    <row r="13979" spans="1:2">
      <c r="A13979" t="s">
        <v>448</v>
      </c>
      <c r="B13979" t="str">
        <f>IF(ISBLANK(VLOOKUP(A13979,Questionnaire!A:KQ,113,FALSE)),"#",VLOOKUP(A13979,Questionnaire!A:KQ,113,FALSE))</f>
        <v>#</v>
      </c>
    </row>
    <row r="13980" spans="1:2">
      <c r="A13980" t="s">
        <v>452</v>
      </c>
      <c r="B13980" t="str">
        <f>IF(ISBLANK(VLOOKUP(A13980,Questionnaire!A:KQ,113,FALSE)),"#",VLOOKUP(A13980,Questionnaire!A:KQ,113,FALSE))</f>
        <v>#</v>
      </c>
    </row>
    <row r="13981" spans="1:2">
      <c r="A13981" t="s">
        <v>455</v>
      </c>
      <c r="B13981" t="str">
        <f>IF(ISBLANK(VLOOKUP(A13981,Questionnaire!A:KQ,113,FALSE)),"#",VLOOKUP(A13981,Questionnaire!A:KQ,113,FALSE))</f>
        <v>#</v>
      </c>
    </row>
    <row r="13982" spans="1:2">
      <c r="A13982" t="s">
        <v>458</v>
      </c>
      <c r="B13982" t="str">
        <f>IF(ISBLANK(VLOOKUP(A13982,Questionnaire!A:KQ,113,FALSE)),"#",VLOOKUP(A13982,Questionnaire!A:KQ,113,FALSE))</f>
        <v>#</v>
      </c>
    </row>
    <row r="13983" spans="1:2">
      <c r="A13983" t="s">
        <v>461</v>
      </c>
      <c r="B13983" t="str">
        <f>IF(ISBLANK(VLOOKUP(A13983,Questionnaire!A:KQ,113,FALSE)),"#",VLOOKUP(A13983,Questionnaire!A:KQ,113,FALSE))</f>
        <v>#</v>
      </c>
    </row>
    <row r="13984" spans="1:2">
      <c r="A13984" t="s">
        <v>465</v>
      </c>
      <c r="B13984" t="str">
        <f>IF(ISBLANK(VLOOKUP(A13984,Questionnaire!A:KQ,113,FALSE)),"#",VLOOKUP(A13984,Questionnaire!A:KQ,113,FALSE))</f>
        <v>#</v>
      </c>
    </row>
    <row r="13985" spans="1:3">
      <c r="A13985" t="s">
        <v>467</v>
      </c>
      <c r="B13985" t="str">
        <f>IF(ISBLANK(VLOOKUP(A13985,Questionnaire!A:KQ,113,FALSE)),"#",VLOOKUP(A13985,Questionnaire!A:KQ,113,FALSE))</f>
        <v>#</v>
      </c>
    </row>
    <row r="13986" spans="1:3">
      <c r="A13986" t="s">
        <v>469</v>
      </c>
      <c r="B13986" t="str">
        <f>IF(ISBLANK(VLOOKUP(A13986,Questionnaire!A:KQ,113,FALSE)),"#",VLOOKUP(A13986,Questionnaire!A:KQ,113,FALSE))</f>
        <v>#</v>
      </c>
    </row>
    <row r="13987" spans="1:3">
      <c r="A13987" t="s">
        <v>471</v>
      </c>
      <c r="B13987" t="str">
        <f>IF(ISBLANK(VLOOKUP(A13987,Questionnaire!A:KQ,113,FALSE)),"#",VLOOKUP(A13987,Questionnaire!A:KQ,113,FALSE))</f>
        <v>#</v>
      </c>
    </row>
    <row r="13988" spans="1:3">
      <c r="A13988" t="s">
        <v>473</v>
      </c>
      <c r="B13988" t="str">
        <f>IF(ISBLANK(VLOOKUP(A13988,Questionnaire!A:KQ,113,FALSE)),"#",VLOOKUP(A13988,Questionnaire!A:KQ,113,FALSE))</f>
        <v>#</v>
      </c>
    </row>
    <row r="13989" spans="1:3">
      <c r="A13989" t="s">
        <v>475</v>
      </c>
      <c r="B13989" t="str">
        <f>IF(ISBLANK(VLOOKUP(A13989,Questionnaire!A:KQ,113,FALSE)),"#",VLOOKUP(A13989,Questionnaire!A:KQ,113,FALSE))</f>
        <v>#</v>
      </c>
    </row>
    <row r="13990" spans="1:3">
      <c r="A13990" t="s">
        <v>185</v>
      </c>
      <c r="B13990" t="str">
        <f>IF(ISBLANK(VLOOKUP(A13990,Questionnaire!A:KQ,114,FALSE)),"#",VLOOKUP(A13990,Questionnaire!A:KQ,114,FALSE))</f>
        <v>#</v>
      </c>
      <c r="C13990">
        <v>111</v>
      </c>
    </row>
    <row r="13991" spans="1:3">
      <c r="A13991" t="s">
        <v>187</v>
      </c>
      <c r="B13991" t="str">
        <f>IF(ISNA(VLOOKUP(VLOOKUP(A13991,Questionnaire!A:KQ,114,FALSE),'CORA Encoding'!D:E,2,FALSE)),"#",VLOOKUP(VLOOKUP(A13991,Questionnaire!A:KQ,114,FALSE),'CORA Encoding'!D:E,2,FALSE))</f>
        <v>#</v>
      </c>
    </row>
    <row r="13992" spans="1:3">
      <c r="A13992" t="s">
        <v>189</v>
      </c>
      <c r="B13992" t="str">
        <f>IF(ISNA(VLOOKUP(VLOOKUP(A13992,Questionnaire!A:KQ,114,FALSE),'CORA Encoding'!G:H,2,FALSE)),"#",VLOOKUP(VLOOKUP(A13992,Questionnaire!A:KQ,114,FALSE),'CORA Encoding'!G:H,2,FALSE))</f>
        <v>#</v>
      </c>
    </row>
    <row r="13993" spans="1:3">
      <c r="A13993" t="s">
        <v>191</v>
      </c>
      <c r="B13993" t="str">
        <f>IF(ISNA(VLOOKUP(VLOOKUP(A13993,Questionnaire!A:KQ,114,FALSE),'Country List'!E:F,2,FALSE)),"#",VLOOKUP(VLOOKUP(A13993,Questionnaire!A:KQ,114,FALSE),'Country List'!E:F,2,FALSE))</f>
        <v>#</v>
      </c>
    </row>
    <row r="13994" spans="1:3">
      <c r="A13994" t="s">
        <v>193</v>
      </c>
      <c r="B13994" t="str">
        <f>IF(ISNA(VLOOKUP(VLOOKUP(A13994,Questionnaire!A:KQ,114,FALSE),'Industry List'!B:C,2,FALSE)),"#",VLOOKUP(VLOOKUP(A13994,Questionnaire!A:KQ,114,FALSE),'Industry List'!B:C,2,FALSE))</f>
        <v>#</v>
      </c>
    </row>
    <row r="13995" spans="1:3">
      <c r="A13995" t="s">
        <v>197</v>
      </c>
      <c r="B13995" t="str">
        <f>IF(ISBLANK(VLOOKUP(A13995,Questionnaire!A:KQ,114,FALSE)),"#",VLOOKUP(A13995,Questionnaire!A:KQ,114,FALSE))</f>
        <v>#</v>
      </c>
    </row>
    <row r="13996" spans="1:3">
      <c r="A13996" t="s">
        <v>201</v>
      </c>
      <c r="B13996" t="str">
        <f>IF(ISBLANK(VLOOKUP(A13996,Questionnaire!A:KQ,114,FALSE)),"#",VLOOKUP(A13996,Questionnaire!A:KQ,114,FALSE))</f>
        <v>#</v>
      </c>
    </row>
    <row r="13997" spans="1:3">
      <c r="A13997" t="s">
        <v>203</v>
      </c>
      <c r="B13997" t="str">
        <f>IF(ISNA(VLOOKUP(VLOOKUP(A13997,Questionnaire!A:KQ,114,FALSE),'CORA Encoding'!J:K,2,FALSE)),"#",VLOOKUP(VLOOKUP(A13997,Questionnaire!A:KQ,114,FALSE),'CORA Encoding'!J:K,2,FALSE))</f>
        <v>#</v>
      </c>
    </row>
    <row r="13998" spans="1:3">
      <c r="A13998" t="s">
        <v>208</v>
      </c>
      <c r="B13998" t="str">
        <f>IF(ISBLANK(VLOOKUP(A13998,Questionnaire!A:KQ,114,FALSE)),"#",VLOOKUP(A13998,Questionnaire!A:KQ,114,FALSE))</f>
        <v>#</v>
      </c>
    </row>
    <row r="13999" spans="1:3">
      <c r="A13999" t="s">
        <v>213</v>
      </c>
      <c r="B13999" t="str">
        <f>IF(ISBLANK(VLOOKUP(A13999,Questionnaire!A:KQ,114,FALSE)),"#",VLOOKUP(A13999,Questionnaire!A:KQ,114,FALSE))</f>
        <v>#</v>
      </c>
    </row>
    <row r="14000" spans="1:3">
      <c r="A14000" t="s">
        <v>215</v>
      </c>
      <c r="B14000" t="str">
        <f>IF(ISBLANK(VLOOKUP(A14000,Questionnaire!A:KQ,114,FALSE)),"#",VLOOKUP(A14000,Questionnaire!A:KQ,114,FALSE))</f>
        <v>#</v>
      </c>
    </row>
    <row r="14001" spans="1:2">
      <c r="A14001" t="s">
        <v>217</v>
      </c>
      <c r="B14001" t="str">
        <f>IF(ISBLANK(VLOOKUP(A14001,Questionnaire!A:KQ,114,FALSE)),"#",VLOOKUP(A14001,Questionnaire!A:KQ,114,FALSE))</f>
        <v>#</v>
      </c>
    </row>
    <row r="14002" spans="1:2">
      <c r="A14002" t="s">
        <v>219</v>
      </c>
      <c r="B14002" t="str">
        <f>IF(ISBLANK(VLOOKUP(A14002,Questionnaire!A:KQ,114,FALSE)),"#",VLOOKUP(A14002,Questionnaire!A:KQ,114,FALSE))</f>
        <v>#</v>
      </c>
    </row>
    <row r="14003" spans="1:2">
      <c r="A14003" t="s">
        <v>221</v>
      </c>
      <c r="B14003" t="str">
        <f>IF(ISBLANK(VLOOKUP(A14003,Questionnaire!A:KQ,114,FALSE)),"#",VLOOKUP(A14003,Questionnaire!A:KQ,114,FALSE))</f>
        <v>#</v>
      </c>
    </row>
    <row r="14004" spans="1:2">
      <c r="A14004" t="s">
        <v>223</v>
      </c>
      <c r="B14004" t="str">
        <f>IF(ISBLANK(VLOOKUP(A14004,Questionnaire!A:KQ,114,FALSE)),"#",VLOOKUP(A14004,Questionnaire!A:KQ,114,FALSE))</f>
        <v>#</v>
      </c>
    </row>
    <row r="14005" spans="1:2">
      <c r="A14005" t="s">
        <v>225</v>
      </c>
      <c r="B14005" t="str">
        <f>IF(ISBLANK(VLOOKUP(A14005,Questionnaire!A:KQ,114,FALSE)),"#",VLOOKUP(A14005,Questionnaire!A:KQ,114,FALSE))</f>
        <v>#</v>
      </c>
    </row>
    <row r="14006" spans="1:2">
      <c r="A14006" t="s">
        <v>227</v>
      </c>
      <c r="B14006" t="str">
        <f>IF(ISBLANK(VLOOKUP(A14006,Questionnaire!A:KQ,114,FALSE)),"#",VLOOKUP(A14006,Questionnaire!A:KQ,114,FALSE))</f>
        <v>#</v>
      </c>
    </row>
    <row r="14007" spans="1:2">
      <c r="A14007" t="s">
        <v>229</v>
      </c>
      <c r="B14007" t="str">
        <f>IF(ISBLANK(VLOOKUP(A14007,Questionnaire!A:KQ,114,FALSE)),"#",VLOOKUP(A14007,Questionnaire!A:KQ,114,FALSE))</f>
        <v>#</v>
      </c>
    </row>
    <row r="14008" spans="1:2">
      <c r="A14008" t="s">
        <v>231</v>
      </c>
      <c r="B14008" t="str">
        <f>IF(ISBLANK(VLOOKUP(A14008,Questionnaire!A:KQ,114,FALSE)),"#",VLOOKUP(A14008,Questionnaire!A:KQ,114,FALSE))</f>
        <v>#</v>
      </c>
    </row>
    <row r="14009" spans="1:2">
      <c r="A14009" t="s">
        <v>233</v>
      </c>
      <c r="B14009" t="str">
        <f>IF(ISBLANK(VLOOKUP(A14009,Questionnaire!A:KQ,114,FALSE)),"#",VLOOKUP(A14009,Questionnaire!A:KQ,114,FALSE))</f>
        <v>#</v>
      </c>
    </row>
    <row r="14010" spans="1:2">
      <c r="A14010" t="s">
        <v>235</v>
      </c>
      <c r="B14010" t="str">
        <f>IF(ISBLANK(VLOOKUP(A14010,Questionnaire!A:KQ,114,FALSE)),"#",VLOOKUP(A14010,Questionnaire!A:KQ,114,FALSE))</f>
        <v>#</v>
      </c>
    </row>
    <row r="14011" spans="1:2">
      <c r="A14011" t="s">
        <v>237</v>
      </c>
      <c r="B14011" t="str">
        <f>IF(ISBLANK(VLOOKUP(A14011,Questionnaire!A:KQ,114,FALSE)),"#",VLOOKUP(A14011,Questionnaire!A:KQ,114,FALSE))</f>
        <v>#</v>
      </c>
    </row>
    <row r="14012" spans="1:2">
      <c r="A14012" t="s">
        <v>239</v>
      </c>
      <c r="B14012" t="str">
        <f>IF(ISBLANK(VLOOKUP(A14012,Questionnaire!A:KQ,114,FALSE)),"#",VLOOKUP(A14012,Questionnaire!A:KQ,114,FALSE))</f>
        <v>#</v>
      </c>
    </row>
    <row r="14013" spans="1:2">
      <c r="A14013" t="s">
        <v>242</v>
      </c>
      <c r="B14013" t="str">
        <f>IF(ISBLANK(VLOOKUP(A14013,Questionnaire!A:KQ,114,FALSE)),"#",VLOOKUP(A14013,Questionnaire!A:KQ,114,FALSE))</f>
        <v>#</v>
      </c>
    </row>
    <row r="14014" spans="1:2">
      <c r="A14014" t="s">
        <v>245</v>
      </c>
      <c r="B14014" t="str">
        <f>IF(ISBLANK(VLOOKUP(A14014,Questionnaire!A:KQ,114,FALSE)),"#",VLOOKUP(A14014,Questionnaire!A:KQ,114,FALSE))</f>
        <v>#</v>
      </c>
    </row>
    <row r="14015" spans="1:2">
      <c r="A14015" t="s">
        <v>247</v>
      </c>
      <c r="B14015" t="str">
        <f>IF(ISBLANK(VLOOKUP(A14015,Questionnaire!A:KQ,114,FALSE)),"#",VLOOKUP(A14015,Questionnaire!A:KQ,114,FALSE))</f>
        <v>#</v>
      </c>
    </row>
    <row r="14016" spans="1:2">
      <c r="A14016" t="s">
        <v>249</v>
      </c>
      <c r="B14016" t="str">
        <f>IF(ISBLANK(VLOOKUP(A14016,Questionnaire!A:KQ,114,FALSE)),"#",VLOOKUP(A14016,Questionnaire!A:KQ,114,FALSE))</f>
        <v>#</v>
      </c>
    </row>
    <row r="14017" spans="1:2">
      <c r="A14017" t="s">
        <v>250</v>
      </c>
      <c r="B14017" t="str">
        <f>IF(ISBLANK(VLOOKUP(A14017,Questionnaire!A:KQ,114,FALSE)),"#",VLOOKUP(A14017,Questionnaire!A:KQ,114,FALSE))</f>
        <v>#</v>
      </c>
    </row>
    <row r="14018" spans="1:2">
      <c r="A14018" t="s">
        <v>252</v>
      </c>
      <c r="B14018" t="str">
        <f>IF(ISBLANK(VLOOKUP(A14018,Questionnaire!A:KQ,114,FALSE)),"#",VLOOKUP(A14018,Questionnaire!A:KQ,114,FALSE))</f>
        <v>#</v>
      </c>
    </row>
    <row r="14019" spans="1:2">
      <c r="A14019" t="s">
        <v>255</v>
      </c>
      <c r="B14019" t="str">
        <f>IF(ISBLANK(VLOOKUP(A14019,Questionnaire!A:KQ,114,FALSE)),"#",VLOOKUP(A14019,Questionnaire!A:KQ,114,FALSE))</f>
        <v>#</v>
      </c>
    </row>
    <row r="14020" spans="1:2">
      <c r="A14020" t="s">
        <v>258</v>
      </c>
      <c r="B14020" t="str">
        <f>IF(ISNA(VLOOKUP(VLOOKUP(A14020,Questionnaire!A:KQ,114,FALSE),'CORA Encoding'!M:N,2,FALSE)),"#",VLOOKUP(VLOOKUP(A14020,Questionnaire!A:KQ,114,FALSE),'CORA Encoding'!M:N,2,FALSE))</f>
        <v>#</v>
      </c>
    </row>
    <row r="14021" spans="1:2">
      <c r="A14021" t="s">
        <v>261</v>
      </c>
      <c r="B14021" t="str">
        <f>IF(ISBLANK(VLOOKUP(A14021,Questionnaire!A:KQ,114,FALSE)),"#",VLOOKUP(A14021,Questionnaire!A:KQ,114,FALSE))</f>
        <v>#</v>
      </c>
    </row>
    <row r="14022" spans="1:2">
      <c r="A14022" t="s">
        <v>263</v>
      </c>
      <c r="B14022" t="str">
        <f>IF(ISBLANK(VLOOKUP(A14022,Questionnaire!A:KQ,114,FALSE)),"#",VLOOKUP(A14022,Questionnaire!A:KQ,114,FALSE))</f>
        <v>#</v>
      </c>
    </row>
    <row r="14023" spans="1:2">
      <c r="A14023" t="s">
        <v>265</v>
      </c>
      <c r="B14023" t="str">
        <f>IF(ISBLANK(VLOOKUP(A14023,Questionnaire!A:KQ,114,FALSE)),"#",VLOOKUP(A14023,Questionnaire!A:KQ,114,FALSE))</f>
        <v>#</v>
      </c>
    </row>
    <row r="14024" spans="1:2">
      <c r="A14024" t="s">
        <v>267</v>
      </c>
      <c r="B14024" t="str">
        <f>IF(ISBLANK(VLOOKUP(A14024,Questionnaire!A:KQ,114,FALSE)),"#",VLOOKUP(A14024,Questionnaire!A:KQ,114,FALSE))</f>
        <v>#</v>
      </c>
    </row>
    <row r="14025" spans="1:2">
      <c r="A14025" t="s">
        <v>269</v>
      </c>
      <c r="B14025" t="str">
        <f>IF(ISBLANK(VLOOKUP(A14025,Questionnaire!A:KQ,114,FALSE)),"#",VLOOKUP(A14025,Questionnaire!A:KQ,114,FALSE))</f>
        <v>#</v>
      </c>
    </row>
    <row r="14026" spans="1:2">
      <c r="A14026" t="s">
        <v>274</v>
      </c>
      <c r="B14026" t="str">
        <f>IF(ISBLANK(VLOOKUP(A14026,Questionnaire!A:KQ,114,FALSE)),"#",VLOOKUP(A14026,Questionnaire!A:KQ,114,FALSE))</f>
        <v>#</v>
      </c>
    </row>
    <row r="14027" spans="1:2">
      <c r="A14027" t="s">
        <v>276</v>
      </c>
      <c r="B14027" t="str">
        <f>IF(ISBLANK(VLOOKUP(A14027,Questionnaire!A:KQ,114,FALSE)),"#",VLOOKUP(A14027,Questionnaire!A:KQ,114,FALSE))</f>
        <v>#</v>
      </c>
    </row>
    <row r="14028" spans="1:2">
      <c r="A14028" t="s">
        <v>278</v>
      </c>
      <c r="B14028" t="str">
        <f>IF(ISBLANK(VLOOKUP(A14028,Questionnaire!A:KQ,114,FALSE)),"#",VLOOKUP(A14028,Questionnaire!A:KQ,114,FALSE))</f>
        <v>#</v>
      </c>
    </row>
    <row r="14029" spans="1:2">
      <c r="A14029" t="s">
        <v>280</v>
      </c>
      <c r="B14029" t="str">
        <f>IF(ISBLANK(VLOOKUP(A14029,Questionnaire!A:KQ,114,FALSE)),"#",VLOOKUP(A14029,Questionnaire!A:KQ,114,FALSE))</f>
        <v>#</v>
      </c>
    </row>
    <row r="14030" spans="1:2">
      <c r="A14030" t="s">
        <v>282</v>
      </c>
      <c r="B14030" t="str">
        <f>IF(ISBLANK(VLOOKUP(A14030,Questionnaire!A:KQ,114,FALSE)),"#",VLOOKUP(A14030,Questionnaire!A:KQ,114,FALSE))</f>
        <v>#</v>
      </c>
    </row>
    <row r="14031" spans="1:2">
      <c r="A14031" t="s">
        <v>286</v>
      </c>
      <c r="B14031" t="str">
        <f>IF(ISBLANK(VLOOKUP(A14031,Questionnaire!A:KQ,114,FALSE)),"#",VLOOKUP(A14031,Questionnaire!A:KQ,114,FALSE))</f>
        <v>#</v>
      </c>
    </row>
    <row r="14032" spans="1:2">
      <c r="A14032" t="s">
        <v>288</v>
      </c>
      <c r="B14032" t="str">
        <f>IF(ISBLANK(VLOOKUP(A14032,Questionnaire!A:KQ,114,FALSE)),"#",VLOOKUP(A14032,Questionnaire!A:KQ,114,FALSE))</f>
        <v>#</v>
      </c>
    </row>
    <row r="14033" spans="1:2">
      <c r="A14033" t="s">
        <v>290</v>
      </c>
      <c r="B14033" t="str">
        <f>IF(ISBLANK(VLOOKUP(A14033,Questionnaire!A:KQ,114,FALSE)),"#",VLOOKUP(A14033,Questionnaire!A:KQ,114,FALSE))</f>
        <v>#</v>
      </c>
    </row>
    <row r="14034" spans="1:2">
      <c r="A14034" t="s">
        <v>292</v>
      </c>
      <c r="B14034" t="str">
        <f>IF(ISBLANK(VLOOKUP(A14034,Questionnaire!A:KQ,114,FALSE)),"#",VLOOKUP(A14034,Questionnaire!A:KQ,114,FALSE))</f>
        <v>#</v>
      </c>
    </row>
    <row r="14035" spans="1:2">
      <c r="A14035" t="s">
        <v>294</v>
      </c>
      <c r="B14035" t="str">
        <f>IF(ISBLANK(VLOOKUP(A14035,Questionnaire!A:KQ,114,FALSE)),"#",VLOOKUP(A14035,Questionnaire!A:KQ,114,FALSE))</f>
        <v>#</v>
      </c>
    </row>
    <row r="14036" spans="1:2">
      <c r="A14036" t="s">
        <v>296</v>
      </c>
      <c r="B14036" t="str">
        <f>IF(ISBLANK(VLOOKUP(A14036,Questionnaire!A:KQ,114,FALSE)),"#",VLOOKUP(A14036,Questionnaire!A:KQ,114,FALSE))</f>
        <v>#</v>
      </c>
    </row>
    <row r="14037" spans="1:2">
      <c r="A14037" t="s">
        <v>301</v>
      </c>
      <c r="B14037" t="str">
        <f>IF(ISBLANK(VLOOKUP(A14037,Questionnaire!A:KQ,114,FALSE)),"#",VLOOKUP(A14037,Questionnaire!A:KQ,114,FALSE))</f>
        <v>#</v>
      </c>
    </row>
    <row r="14038" spans="1:2">
      <c r="A14038" t="s">
        <v>303</v>
      </c>
      <c r="B14038" t="str">
        <f>IF(ISBLANK(VLOOKUP(A14038,Questionnaire!A:KQ,114,FALSE)),"#",VLOOKUP(A14038,Questionnaire!A:KQ,114,FALSE))</f>
        <v>#</v>
      </c>
    </row>
    <row r="14039" spans="1:2">
      <c r="A14039" t="s">
        <v>305</v>
      </c>
      <c r="B14039" t="str">
        <f>IF(ISBLANK(VLOOKUP(A14039,Questionnaire!A:KQ,114,FALSE)),"#",VLOOKUP(A14039,Questionnaire!A:KQ,114,FALSE))</f>
        <v>#</v>
      </c>
    </row>
    <row r="14040" spans="1:2">
      <c r="A14040" t="s">
        <v>307</v>
      </c>
      <c r="B14040" t="str">
        <f>IF(ISBLANK(VLOOKUP(A14040,Questionnaire!A:KQ,114,FALSE)),"#",VLOOKUP(A14040,Questionnaire!A:KQ,114,FALSE))</f>
        <v>#</v>
      </c>
    </row>
    <row r="14041" spans="1:2">
      <c r="A14041" t="s">
        <v>311</v>
      </c>
      <c r="B14041" t="str">
        <f>IF(ISBLANK(VLOOKUP(A14041,Questionnaire!A:KQ,114,FALSE)),"#",VLOOKUP(A14041,Questionnaire!A:KQ,114,FALSE))</f>
        <v>#</v>
      </c>
    </row>
    <row r="14042" spans="1:2">
      <c r="A14042" t="s">
        <v>313</v>
      </c>
      <c r="B14042" t="str">
        <f>IF(ISBLANK(VLOOKUP(A14042,Questionnaire!A:KQ,114,FALSE)),"#",VLOOKUP(A14042,Questionnaire!A:KQ,114,FALSE))</f>
        <v>#</v>
      </c>
    </row>
    <row r="14043" spans="1:2">
      <c r="A14043" t="s">
        <v>314</v>
      </c>
      <c r="B14043" t="str">
        <f>IF(ISBLANK(VLOOKUP(A14043,Questionnaire!A:KQ,114,FALSE)),"#",VLOOKUP(A14043,Questionnaire!A:KQ,114,FALSE))</f>
        <v>#</v>
      </c>
    </row>
    <row r="14044" spans="1:2">
      <c r="A14044" t="s">
        <v>315</v>
      </c>
      <c r="B14044" t="str">
        <f>IF(ISBLANK(VLOOKUP(A14044,Questionnaire!A:KQ,114,FALSE)),"#",VLOOKUP(A14044,Questionnaire!A:KQ,114,FALSE))</f>
        <v>#</v>
      </c>
    </row>
    <row r="14045" spans="1:2">
      <c r="A14045" t="s">
        <v>317</v>
      </c>
      <c r="B14045" t="str">
        <f>IF(ISBLANK(VLOOKUP(A14045,Questionnaire!A:KQ,114,FALSE)),"#",VLOOKUP(A14045,Questionnaire!A:KQ,114,FALSE))</f>
        <v>#</v>
      </c>
    </row>
    <row r="14046" spans="1:2">
      <c r="A14046" t="s">
        <v>319</v>
      </c>
      <c r="B14046" t="str">
        <f>IF(ISBLANK(VLOOKUP(A14046,Questionnaire!A:KQ,114,FALSE)),"#",VLOOKUP(A14046,Questionnaire!A:KQ,114,FALSE))</f>
        <v>#</v>
      </c>
    </row>
    <row r="14047" spans="1:2">
      <c r="A14047" t="s">
        <v>322</v>
      </c>
      <c r="B14047" t="str">
        <f>IF(ISBLANK(VLOOKUP(A14047,Questionnaire!A:KQ,114,FALSE)),"#",VLOOKUP(A14047,Questionnaire!A:KQ,114,FALSE))</f>
        <v>#</v>
      </c>
    </row>
    <row r="14048" spans="1:2">
      <c r="A14048" t="s">
        <v>326</v>
      </c>
      <c r="B14048" t="str">
        <f>IF(ISBLANK(VLOOKUP(A14048,Questionnaire!A:KQ,114,FALSE)),"#",VLOOKUP(A14048,Questionnaire!A:KQ,114,FALSE))</f>
        <v>#</v>
      </c>
    </row>
    <row r="14049" spans="1:2">
      <c r="A14049" t="s">
        <v>328</v>
      </c>
      <c r="B14049" t="str">
        <f>IF(ISBLANK(VLOOKUP(A14049,Questionnaire!A:KQ,114,FALSE)),"#",VLOOKUP(A14049,Questionnaire!A:KQ,114,FALSE))</f>
        <v>#</v>
      </c>
    </row>
    <row r="14050" spans="1:2">
      <c r="A14050" t="s">
        <v>332</v>
      </c>
      <c r="B14050" t="str">
        <f>IF(ISBLANK(VLOOKUP(A14050,Questionnaire!A:KQ,114,FALSE)),"#",VLOOKUP(A14050,Questionnaire!A:KQ,114,FALSE))</f>
        <v>#</v>
      </c>
    </row>
    <row r="14051" spans="1:2">
      <c r="A14051" t="s">
        <v>333</v>
      </c>
      <c r="B14051" t="str">
        <f>IF(ISBLANK(VLOOKUP(A14051,Questionnaire!A:KQ,114,FALSE)),"#",VLOOKUP(A14051,Questionnaire!A:KQ,114,FALSE))</f>
        <v>#</v>
      </c>
    </row>
    <row r="14052" spans="1:2">
      <c r="A14052" t="s">
        <v>334</v>
      </c>
      <c r="B14052" t="str">
        <f>IF(ISBLANK(VLOOKUP(A14052,Questionnaire!A:KQ,114,FALSE)),"#",VLOOKUP(A14052,Questionnaire!A:KQ,114,FALSE))</f>
        <v>#</v>
      </c>
    </row>
    <row r="14053" spans="1:2">
      <c r="A14053" t="s">
        <v>335</v>
      </c>
      <c r="B14053" t="str">
        <f>IF(ISBLANK(VLOOKUP(A14053,Questionnaire!A:KQ,114,FALSE)),"#",VLOOKUP(A14053,Questionnaire!A:KQ,114,FALSE))</f>
        <v>#</v>
      </c>
    </row>
    <row r="14054" spans="1:2">
      <c r="A14054" t="s">
        <v>336</v>
      </c>
      <c r="B14054" t="str">
        <f>IF(ISBLANK(VLOOKUP(A14054,Questionnaire!A:KQ,114,FALSE)),"#",VLOOKUP(A14054,Questionnaire!A:KQ,114,FALSE))</f>
        <v>#</v>
      </c>
    </row>
    <row r="14055" spans="1:2">
      <c r="A14055" t="s">
        <v>337</v>
      </c>
      <c r="B14055" t="str">
        <f>IF(ISBLANK(VLOOKUP(A14055,Questionnaire!A:KQ,114,FALSE)),"#",VLOOKUP(A14055,Questionnaire!A:KQ,114,FALSE))</f>
        <v>#</v>
      </c>
    </row>
    <row r="14056" spans="1:2">
      <c r="A14056" t="s">
        <v>338</v>
      </c>
      <c r="B14056" t="str">
        <f>IF(ISBLANK(VLOOKUP(A14056,Questionnaire!A:KQ,114,FALSE)),"#",VLOOKUP(A14056,Questionnaire!A:KQ,114,FALSE))</f>
        <v>#</v>
      </c>
    </row>
    <row r="14057" spans="1:2">
      <c r="A14057" t="s">
        <v>339</v>
      </c>
      <c r="B14057" t="str">
        <f>IF(ISBLANK(VLOOKUP(A14057,Questionnaire!A:KQ,114,FALSE)),"#",VLOOKUP(A14057,Questionnaire!A:KQ,114,FALSE))</f>
        <v>#</v>
      </c>
    </row>
    <row r="14058" spans="1:2">
      <c r="A14058" t="s">
        <v>340</v>
      </c>
      <c r="B14058" t="str">
        <f>IF(ISBLANK(VLOOKUP(A14058,Questionnaire!A:KQ,114,FALSE)),"#",VLOOKUP(A14058,Questionnaire!A:KQ,114,FALSE))</f>
        <v>#</v>
      </c>
    </row>
    <row r="14059" spans="1:2">
      <c r="A14059" t="s">
        <v>341</v>
      </c>
      <c r="B14059" t="str">
        <f>IF(ISBLANK(VLOOKUP(A14059,Questionnaire!A:KQ,114,FALSE)),"#",VLOOKUP(A14059,Questionnaire!A:KQ,114,FALSE))</f>
        <v>#</v>
      </c>
    </row>
    <row r="14060" spans="1:2">
      <c r="A14060" t="s">
        <v>342</v>
      </c>
      <c r="B14060" t="str">
        <f>IF(ISBLANK(VLOOKUP(A14060,Questionnaire!A:KQ,114,FALSE)),"#",VLOOKUP(A14060,Questionnaire!A:KQ,114,FALSE))</f>
        <v>#</v>
      </c>
    </row>
    <row r="14061" spans="1:2">
      <c r="A14061" t="s">
        <v>343</v>
      </c>
      <c r="B14061" t="str">
        <f>IF(ISBLANK(VLOOKUP(A14061,Questionnaire!A:KQ,114,FALSE)),"#",VLOOKUP(A14061,Questionnaire!A:KQ,114,FALSE))</f>
        <v>#</v>
      </c>
    </row>
    <row r="14062" spans="1:2">
      <c r="A14062" t="s">
        <v>344</v>
      </c>
      <c r="B14062" t="str">
        <f>IF(ISBLANK(VLOOKUP(A14062,Questionnaire!A:KQ,114,FALSE)),"#",VLOOKUP(A14062,Questionnaire!A:KQ,114,FALSE))</f>
        <v>#</v>
      </c>
    </row>
    <row r="14063" spans="1:2">
      <c r="A14063" t="s">
        <v>345</v>
      </c>
      <c r="B14063" t="str">
        <f>IF(ISBLANK(VLOOKUP(A14063,Questionnaire!A:KQ,114,FALSE)),"#",VLOOKUP(A14063,Questionnaire!A:KQ,114,FALSE))</f>
        <v>#</v>
      </c>
    </row>
    <row r="14064" spans="1:2">
      <c r="A14064" t="s">
        <v>348</v>
      </c>
      <c r="B14064" t="str">
        <f>IF(ISBLANK(VLOOKUP(A14064,Questionnaire!A:KQ,114,FALSE)),"#",VLOOKUP(A14064,Questionnaire!A:KQ,114,FALSE))</f>
        <v>#</v>
      </c>
    </row>
    <row r="14065" spans="1:2">
      <c r="A14065" t="s">
        <v>353</v>
      </c>
      <c r="B14065" t="str">
        <f>IF(ISBLANK(VLOOKUP(A14065,Questionnaire!A:KQ,114,FALSE)),"#",VLOOKUP(A14065,Questionnaire!A:KQ,114,FALSE))</f>
        <v>#</v>
      </c>
    </row>
    <row r="14066" spans="1:2">
      <c r="A14066" t="s">
        <v>354</v>
      </c>
      <c r="B14066" t="str">
        <f>IF(ISBLANK(VLOOKUP(A14066,Questionnaire!A:KQ,114,FALSE)),"#",VLOOKUP(A14066,Questionnaire!A:KQ,114,FALSE))</f>
        <v>#</v>
      </c>
    </row>
    <row r="14067" spans="1:2">
      <c r="A14067" t="s">
        <v>355</v>
      </c>
      <c r="B14067" t="str">
        <f>IF(ISBLANK(VLOOKUP(A14067,Questionnaire!A:KQ,114,FALSE)),"#",VLOOKUP(A14067,Questionnaire!A:KQ,114,FALSE))</f>
        <v>#</v>
      </c>
    </row>
    <row r="14068" spans="1:2">
      <c r="A14068" t="s">
        <v>356</v>
      </c>
      <c r="B14068" t="str">
        <f>IF(ISBLANK(VLOOKUP(A14068,Questionnaire!A:KQ,114,FALSE)),"#",VLOOKUP(A14068,Questionnaire!A:KQ,114,FALSE))</f>
        <v>#</v>
      </c>
    </row>
    <row r="14069" spans="1:2">
      <c r="A14069" t="s">
        <v>357</v>
      </c>
      <c r="B14069" t="str">
        <f>IF(ISBLANK(VLOOKUP(A14069,Questionnaire!A:KQ,114,FALSE)),"#",VLOOKUP(A14069,Questionnaire!A:KQ,114,FALSE))</f>
        <v>#</v>
      </c>
    </row>
    <row r="14070" spans="1:2">
      <c r="A14070" t="s">
        <v>360</v>
      </c>
      <c r="B14070" t="str">
        <f>IF(ISBLANK(VLOOKUP(A14070,Questionnaire!A:KQ,114,FALSE)),"#",VLOOKUP(A14070,Questionnaire!A:KQ,114,FALSE))</f>
        <v>#</v>
      </c>
    </row>
    <row r="14071" spans="1:2">
      <c r="A14071" t="s">
        <v>362</v>
      </c>
      <c r="B14071" t="str">
        <f>IF(ISBLANK(VLOOKUP(A14071,Questionnaire!A:KQ,114,FALSE)),"#",VLOOKUP(A14071,Questionnaire!A:KQ,114,FALSE))</f>
        <v>#</v>
      </c>
    </row>
    <row r="14072" spans="1:2">
      <c r="A14072" t="s">
        <v>363</v>
      </c>
      <c r="B14072" t="str">
        <f>IF(ISBLANK(VLOOKUP(A14072,Questionnaire!A:KQ,114,FALSE)),"#",VLOOKUP(A14072,Questionnaire!A:KQ,114,FALSE))</f>
        <v>#</v>
      </c>
    </row>
    <row r="14073" spans="1:2">
      <c r="A14073" t="s">
        <v>364</v>
      </c>
      <c r="B14073" t="str">
        <f>IF(ISBLANK(VLOOKUP(A14073,Questionnaire!A:KQ,114,FALSE)),"#",VLOOKUP(A14073,Questionnaire!A:KQ,114,FALSE))</f>
        <v>#</v>
      </c>
    </row>
    <row r="14074" spans="1:2">
      <c r="A14074" t="s">
        <v>365</v>
      </c>
      <c r="B14074" t="str">
        <f>IF(ISBLANK(VLOOKUP(A14074,Questionnaire!A:KQ,114,FALSE)),"#",VLOOKUP(A14074,Questionnaire!A:KQ,114,FALSE))</f>
        <v>#</v>
      </c>
    </row>
    <row r="14075" spans="1:2">
      <c r="A14075" t="s">
        <v>366</v>
      </c>
      <c r="B14075" t="str">
        <f>IF(ISBLANK(VLOOKUP(A14075,Questionnaire!A:KQ,114,FALSE)),"#",VLOOKUP(A14075,Questionnaire!A:KQ,114,FALSE))</f>
        <v>#</v>
      </c>
    </row>
    <row r="14076" spans="1:2">
      <c r="A14076" t="s">
        <v>371</v>
      </c>
      <c r="B14076" t="str">
        <f>IF(ISBLANK(VLOOKUP(A14076,Questionnaire!A:KQ,114,FALSE)),"#",VLOOKUP(A14076,Questionnaire!A:KQ,114,FALSE))</f>
        <v>#</v>
      </c>
    </row>
    <row r="14077" spans="1:2">
      <c r="A14077" t="s">
        <v>372</v>
      </c>
      <c r="B14077" t="str">
        <f>IF(ISBLANK(VLOOKUP(A14077,Questionnaire!A:KQ,114,FALSE)),"#",VLOOKUP(A14077,Questionnaire!A:KQ,114,FALSE))</f>
        <v>#</v>
      </c>
    </row>
    <row r="14078" spans="1:2">
      <c r="A14078" t="s">
        <v>373</v>
      </c>
      <c r="B14078" t="str">
        <f>IF(ISBLANK(VLOOKUP(A14078,Questionnaire!A:KQ,114,FALSE)),"#",VLOOKUP(A14078,Questionnaire!A:KQ,114,FALSE))</f>
        <v>#</v>
      </c>
    </row>
    <row r="14079" spans="1:2">
      <c r="A14079" t="s">
        <v>374</v>
      </c>
      <c r="B14079" t="str">
        <f>IF(ISBLANK(VLOOKUP(A14079,Questionnaire!A:KQ,114,FALSE)),"#",VLOOKUP(A14079,Questionnaire!A:KQ,114,FALSE))</f>
        <v>#</v>
      </c>
    </row>
    <row r="14080" spans="1:2">
      <c r="A14080" t="s">
        <v>377</v>
      </c>
      <c r="B14080" t="str">
        <f>IF(ISBLANK(VLOOKUP(A14080,Questionnaire!A:KQ,114,FALSE)),"#",VLOOKUP(A14080,Questionnaire!A:KQ,114,FALSE))</f>
        <v>#</v>
      </c>
    </row>
    <row r="14081" spans="1:2">
      <c r="A14081" t="s">
        <v>379</v>
      </c>
      <c r="B14081" t="str">
        <f>IF(ISBLANK(VLOOKUP(A14081,Questionnaire!A:KQ,114,FALSE)),"#",VLOOKUP(A14081,Questionnaire!A:KQ,114,FALSE))</f>
        <v>#</v>
      </c>
    </row>
    <row r="14082" spans="1:2">
      <c r="A14082" t="s">
        <v>380</v>
      </c>
      <c r="B14082" t="str">
        <f>IF(ISBLANK(VLOOKUP(A14082,Questionnaire!A:KQ,114,FALSE)),"#",VLOOKUP(A14082,Questionnaire!A:KQ,114,FALSE))</f>
        <v>#</v>
      </c>
    </row>
    <row r="14083" spans="1:2">
      <c r="A14083" t="s">
        <v>381</v>
      </c>
      <c r="B14083" t="str">
        <f>IF(ISBLANK(VLOOKUP(A14083,Questionnaire!A:KQ,114,FALSE)),"#",VLOOKUP(A14083,Questionnaire!A:KQ,114,FALSE))</f>
        <v>#</v>
      </c>
    </row>
    <row r="14084" spans="1:2">
      <c r="A14084" t="s">
        <v>382</v>
      </c>
      <c r="B14084" t="str">
        <f>IF(ISBLANK(VLOOKUP(A14084,Questionnaire!A:KQ,114,FALSE)),"#",VLOOKUP(A14084,Questionnaire!A:KQ,114,FALSE))</f>
        <v>#</v>
      </c>
    </row>
    <row r="14085" spans="1:2">
      <c r="A14085" t="s">
        <v>384</v>
      </c>
      <c r="B14085" t="str">
        <f>IF(ISBLANK(VLOOKUP(A14085,Questionnaire!A:KQ,114,FALSE)),"#",VLOOKUP(A14085,Questionnaire!A:KQ,114,FALSE))</f>
        <v>#</v>
      </c>
    </row>
    <row r="14086" spans="1:2">
      <c r="A14086" t="s">
        <v>387</v>
      </c>
      <c r="B14086" t="str">
        <f>IF(ISBLANK(VLOOKUP(A14086,Questionnaire!A:KQ,114,FALSE)),"#",VLOOKUP(A14086,Questionnaire!A:KQ,114,FALSE))</f>
        <v>#</v>
      </c>
    </row>
    <row r="14087" spans="1:2">
      <c r="A14087" t="s">
        <v>391</v>
      </c>
      <c r="B14087" t="str">
        <f>IF(ISBLANK(VLOOKUP(A14087,Questionnaire!A:KQ,114,FALSE)),"#",VLOOKUP(A14087,Questionnaire!A:KQ,114,FALSE))</f>
        <v>#</v>
      </c>
    </row>
    <row r="14088" spans="1:2">
      <c r="A14088" t="s">
        <v>393</v>
      </c>
      <c r="B14088" t="str">
        <f>IF(ISBLANK(VLOOKUP(A14088,Questionnaire!A:KQ,114,FALSE)),"#",VLOOKUP(A14088,Questionnaire!A:KQ,114,FALSE))</f>
        <v>#</v>
      </c>
    </row>
    <row r="14089" spans="1:2">
      <c r="A14089" t="s">
        <v>395</v>
      </c>
      <c r="B14089" t="str">
        <f>IF(ISBLANK(VLOOKUP(A14089,Questionnaire!A:KQ,114,FALSE)),"#",VLOOKUP(A14089,Questionnaire!A:KQ,114,FALSE))</f>
        <v>#</v>
      </c>
    </row>
    <row r="14090" spans="1:2">
      <c r="A14090" t="s">
        <v>398</v>
      </c>
      <c r="B14090" t="str">
        <f>IF(ISBLANK(VLOOKUP(A14090,Questionnaire!A:KQ,114,FALSE)),"#",VLOOKUP(A14090,Questionnaire!A:KQ,114,FALSE))</f>
        <v>#</v>
      </c>
    </row>
    <row r="14091" spans="1:2">
      <c r="A14091" t="s">
        <v>402</v>
      </c>
      <c r="B14091" t="str">
        <f>IF(ISBLANK(VLOOKUP(A14091,Questionnaire!A:KQ,114,FALSE)),"#",VLOOKUP(A14091,Questionnaire!A:KQ,114,FALSE))</f>
        <v>#</v>
      </c>
    </row>
    <row r="14092" spans="1:2">
      <c r="A14092" t="s">
        <v>405</v>
      </c>
      <c r="B14092" t="str">
        <f>IF(ISBLANK(VLOOKUP(A14092,Questionnaire!A:KQ,114,FALSE)),"#",VLOOKUP(A14092,Questionnaire!A:KQ,114,FALSE))</f>
        <v>#</v>
      </c>
    </row>
    <row r="14093" spans="1:2">
      <c r="A14093" t="s">
        <v>409</v>
      </c>
      <c r="B14093" t="str">
        <f>IF(ISBLANK(VLOOKUP(A14093,Questionnaire!A:KQ,114,FALSE)),"#",VLOOKUP(A14093,Questionnaire!A:KQ,114,FALSE))</f>
        <v>#</v>
      </c>
    </row>
    <row r="14094" spans="1:2">
      <c r="A14094" t="s">
        <v>412</v>
      </c>
      <c r="B14094" t="str">
        <f>IF(ISBLANK(VLOOKUP(A14094,Questionnaire!A:KQ,114,FALSE)),"#",VLOOKUP(A14094,Questionnaire!A:KQ,114,FALSE))</f>
        <v>#</v>
      </c>
    </row>
    <row r="14095" spans="1:2">
      <c r="A14095" t="s">
        <v>415</v>
      </c>
      <c r="B14095" t="str">
        <f>IF(ISBLANK(VLOOKUP(A14095,Questionnaire!A:KQ,114,FALSE)),"#",VLOOKUP(A14095,Questionnaire!A:KQ,114,FALSE))</f>
        <v>#</v>
      </c>
    </row>
    <row r="14096" spans="1:2">
      <c r="A14096" t="s">
        <v>418</v>
      </c>
      <c r="B14096" t="str">
        <f>IF(ISBLANK(VLOOKUP(A14096,Questionnaire!A:KQ,114,FALSE)),"#",VLOOKUP(A14096,Questionnaire!A:KQ,114,FALSE))</f>
        <v>#</v>
      </c>
    </row>
    <row r="14097" spans="1:2">
      <c r="A14097" t="s">
        <v>421</v>
      </c>
      <c r="B14097" t="str">
        <f>IF(ISBLANK(VLOOKUP(A14097,Questionnaire!A:KQ,114,FALSE)),"#",VLOOKUP(A14097,Questionnaire!A:KQ,114,FALSE))</f>
        <v>#</v>
      </c>
    </row>
    <row r="14098" spans="1:2">
      <c r="A14098" t="s">
        <v>424</v>
      </c>
      <c r="B14098" t="str">
        <f>IF(ISBLANK(VLOOKUP(A14098,Questionnaire!A:KQ,114,FALSE)),"#",VLOOKUP(A14098,Questionnaire!A:KQ,114,FALSE))</f>
        <v>#</v>
      </c>
    </row>
    <row r="14099" spans="1:2">
      <c r="A14099" t="s">
        <v>429</v>
      </c>
      <c r="B14099" t="str">
        <f>IF(ISBLANK(VLOOKUP(A14099,Questionnaire!A:KQ,114,FALSE)),"#",VLOOKUP(A14099,Questionnaire!A:KQ,114,FALSE))</f>
        <v>#</v>
      </c>
    </row>
    <row r="14100" spans="1:2">
      <c r="A14100" t="s">
        <v>432</v>
      </c>
      <c r="B14100" t="str">
        <f>IF(ISBLANK(VLOOKUP(A14100,Questionnaire!A:KQ,114,FALSE)),"#",VLOOKUP(A14100,Questionnaire!A:KQ,114,FALSE))</f>
        <v>#</v>
      </c>
    </row>
    <row r="14101" spans="1:2">
      <c r="A14101" t="s">
        <v>435</v>
      </c>
      <c r="B14101" t="str">
        <f>IF(ISBLANK(VLOOKUP(A14101,Questionnaire!A:KQ,114,FALSE)),"#",VLOOKUP(A14101,Questionnaire!A:KQ,114,FALSE))</f>
        <v>#</v>
      </c>
    </row>
    <row r="14102" spans="1:2">
      <c r="A14102" t="s">
        <v>437</v>
      </c>
      <c r="B14102" t="str">
        <f>IF(ISBLANK(VLOOKUP(A14102,Questionnaire!A:KQ,114,FALSE)),"#",VLOOKUP(A14102,Questionnaire!A:KQ,114,FALSE))</f>
        <v>#</v>
      </c>
    </row>
    <row r="14103" spans="1:2">
      <c r="A14103" t="s">
        <v>439</v>
      </c>
      <c r="B14103" t="str">
        <f>IF(ISBLANK(VLOOKUP(A14103,Questionnaire!A:KQ,114,FALSE)),"#",VLOOKUP(A14103,Questionnaire!A:KQ,114,FALSE))</f>
        <v>#</v>
      </c>
    </row>
    <row r="14104" spans="1:2">
      <c r="A14104" t="s">
        <v>442</v>
      </c>
      <c r="B14104" t="str">
        <f>IF(ISBLANK(VLOOKUP(A14104,Questionnaire!A:KQ,114,FALSE)),"#",VLOOKUP(A14104,Questionnaire!A:KQ,114,FALSE))</f>
        <v>#</v>
      </c>
    </row>
    <row r="14105" spans="1:2">
      <c r="A14105" t="s">
        <v>445</v>
      </c>
      <c r="B14105" t="str">
        <f>IF(ISBLANK(VLOOKUP(A14105,Questionnaire!A:KQ,114,FALSE)),"#",VLOOKUP(A14105,Questionnaire!A:KQ,114,FALSE))</f>
        <v>#</v>
      </c>
    </row>
    <row r="14106" spans="1:2">
      <c r="A14106" t="s">
        <v>448</v>
      </c>
      <c r="B14106" t="str">
        <f>IF(ISBLANK(VLOOKUP(A14106,Questionnaire!A:KQ,114,FALSE)),"#",VLOOKUP(A14106,Questionnaire!A:KQ,114,FALSE))</f>
        <v>#</v>
      </c>
    </row>
    <row r="14107" spans="1:2">
      <c r="A14107" t="s">
        <v>452</v>
      </c>
      <c r="B14107" t="str">
        <f>IF(ISBLANK(VLOOKUP(A14107,Questionnaire!A:KQ,114,FALSE)),"#",VLOOKUP(A14107,Questionnaire!A:KQ,114,FALSE))</f>
        <v>#</v>
      </c>
    </row>
    <row r="14108" spans="1:2">
      <c r="A14108" t="s">
        <v>455</v>
      </c>
      <c r="B14108" t="str">
        <f>IF(ISBLANK(VLOOKUP(A14108,Questionnaire!A:KQ,114,FALSE)),"#",VLOOKUP(A14108,Questionnaire!A:KQ,114,FALSE))</f>
        <v>#</v>
      </c>
    </row>
    <row r="14109" spans="1:2">
      <c r="A14109" t="s">
        <v>458</v>
      </c>
      <c r="B14109" t="str">
        <f>IF(ISBLANK(VLOOKUP(A14109,Questionnaire!A:KQ,114,FALSE)),"#",VLOOKUP(A14109,Questionnaire!A:KQ,114,FALSE))</f>
        <v>#</v>
      </c>
    </row>
    <row r="14110" spans="1:2">
      <c r="A14110" t="s">
        <v>461</v>
      </c>
      <c r="B14110" t="str">
        <f>IF(ISBLANK(VLOOKUP(A14110,Questionnaire!A:KQ,114,FALSE)),"#",VLOOKUP(A14110,Questionnaire!A:KQ,114,FALSE))</f>
        <v>#</v>
      </c>
    </row>
    <row r="14111" spans="1:2">
      <c r="A14111" t="s">
        <v>465</v>
      </c>
      <c r="B14111" t="str">
        <f>IF(ISBLANK(VLOOKUP(A14111,Questionnaire!A:KQ,114,FALSE)),"#",VLOOKUP(A14111,Questionnaire!A:KQ,114,FALSE))</f>
        <v>#</v>
      </c>
    </row>
    <row r="14112" spans="1:2">
      <c r="A14112" t="s">
        <v>467</v>
      </c>
      <c r="B14112" t="str">
        <f>IF(ISBLANK(VLOOKUP(A14112,Questionnaire!A:KQ,114,FALSE)),"#",VLOOKUP(A14112,Questionnaire!A:KQ,114,FALSE))</f>
        <v>#</v>
      </c>
    </row>
    <row r="14113" spans="1:3">
      <c r="A14113" t="s">
        <v>469</v>
      </c>
      <c r="B14113" t="str">
        <f>IF(ISBLANK(VLOOKUP(A14113,Questionnaire!A:KQ,114,FALSE)),"#",VLOOKUP(A14113,Questionnaire!A:KQ,114,FALSE))</f>
        <v>#</v>
      </c>
    </row>
    <row r="14114" spans="1:3">
      <c r="A14114" t="s">
        <v>471</v>
      </c>
      <c r="B14114" t="str">
        <f>IF(ISBLANK(VLOOKUP(A14114,Questionnaire!A:KQ,114,FALSE)),"#",VLOOKUP(A14114,Questionnaire!A:KQ,114,FALSE))</f>
        <v>#</v>
      </c>
    </row>
    <row r="14115" spans="1:3">
      <c r="A14115" t="s">
        <v>473</v>
      </c>
      <c r="B14115" t="str">
        <f>IF(ISBLANK(VLOOKUP(A14115,Questionnaire!A:KQ,114,FALSE)),"#",VLOOKUP(A14115,Questionnaire!A:KQ,114,FALSE))</f>
        <v>#</v>
      </c>
    </row>
    <row r="14116" spans="1:3">
      <c r="A14116" t="s">
        <v>475</v>
      </c>
      <c r="B14116" t="str">
        <f>IF(ISBLANK(VLOOKUP(A14116,Questionnaire!A:KQ,114,FALSE)),"#",VLOOKUP(A14116,Questionnaire!A:KQ,114,FALSE))</f>
        <v>#</v>
      </c>
    </row>
    <row r="14117" spans="1:3">
      <c r="A14117" t="s">
        <v>185</v>
      </c>
      <c r="B14117" t="str">
        <f>IF(ISBLANK(VLOOKUP(A14117,Questionnaire!A:KQ,115,FALSE)),"#",VLOOKUP(A14117,Questionnaire!A:KQ,115,FALSE))</f>
        <v>#</v>
      </c>
      <c r="C14117">
        <v>112</v>
      </c>
    </row>
    <row r="14118" spans="1:3">
      <c r="A14118" t="s">
        <v>187</v>
      </c>
      <c r="B14118" t="str">
        <f>IF(ISNA(VLOOKUP(VLOOKUP(A14118,Questionnaire!A:KQ,115,FALSE),'CORA Encoding'!D:E,2,FALSE)),"#",VLOOKUP(VLOOKUP(A14118,Questionnaire!A:KQ,115,FALSE),'CORA Encoding'!D:E,2,FALSE))</f>
        <v>#</v>
      </c>
    </row>
    <row r="14119" spans="1:3">
      <c r="A14119" t="s">
        <v>189</v>
      </c>
      <c r="B14119" t="str">
        <f>IF(ISNA(VLOOKUP(VLOOKUP(A14119,Questionnaire!A:KQ,115,FALSE),'CORA Encoding'!G:H,2,FALSE)),"#",VLOOKUP(VLOOKUP(A14119,Questionnaire!A:KQ,115,FALSE),'CORA Encoding'!G:H,2,FALSE))</f>
        <v>#</v>
      </c>
    </row>
    <row r="14120" spans="1:3">
      <c r="A14120" t="s">
        <v>191</v>
      </c>
      <c r="B14120" t="str">
        <f>IF(ISNA(VLOOKUP(VLOOKUP(A14120,Questionnaire!A:KQ,115,FALSE),'Country List'!E:F,2,FALSE)),"#",VLOOKUP(VLOOKUP(A14120,Questionnaire!A:KQ,115,FALSE),'Country List'!E:F,2,FALSE))</f>
        <v>#</v>
      </c>
    </row>
    <row r="14121" spans="1:3">
      <c r="A14121" t="s">
        <v>193</v>
      </c>
      <c r="B14121" t="str">
        <f>IF(ISNA(VLOOKUP(VLOOKUP(A14121,Questionnaire!A:KQ,115,FALSE),'Industry List'!B:C,2,FALSE)),"#",VLOOKUP(VLOOKUP(A14121,Questionnaire!A:KQ,115,FALSE),'Industry List'!B:C,2,FALSE))</f>
        <v>#</v>
      </c>
    </row>
    <row r="14122" spans="1:3">
      <c r="A14122" t="s">
        <v>197</v>
      </c>
      <c r="B14122" t="str">
        <f>IF(ISBLANK(VLOOKUP(A14122,Questionnaire!A:KQ,115,FALSE)),"#",VLOOKUP(A14122,Questionnaire!A:KQ,115,FALSE))</f>
        <v>#</v>
      </c>
    </row>
    <row r="14123" spans="1:3">
      <c r="A14123" t="s">
        <v>201</v>
      </c>
      <c r="B14123" t="str">
        <f>IF(ISBLANK(VLOOKUP(A14123,Questionnaire!A:KQ,115,FALSE)),"#",VLOOKUP(A14123,Questionnaire!A:KQ,115,FALSE))</f>
        <v>#</v>
      </c>
    </row>
    <row r="14124" spans="1:3">
      <c r="A14124" t="s">
        <v>203</v>
      </c>
      <c r="B14124" t="str">
        <f>IF(ISNA(VLOOKUP(VLOOKUP(A14124,Questionnaire!A:KQ,115,FALSE),'CORA Encoding'!J:K,2,FALSE)),"#",VLOOKUP(VLOOKUP(A14124,Questionnaire!A:KQ,115,FALSE),'CORA Encoding'!J:K,2,FALSE))</f>
        <v>#</v>
      </c>
    </row>
    <row r="14125" spans="1:3">
      <c r="A14125" t="s">
        <v>208</v>
      </c>
      <c r="B14125" t="str">
        <f>IF(ISBLANK(VLOOKUP(A14125,Questionnaire!A:KQ,115,FALSE)),"#",VLOOKUP(A14125,Questionnaire!A:KQ,115,FALSE))</f>
        <v>#</v>
      </c>
    </row>
    <row r="14126" spans="1:3">
      <c r="A14126" t="s">
        <v>213</v>
      </c>
      <c r="B14126" t="str">
        <f>IF(ISBLANK(VLOOKUP(A14126,Questionnaire!A:KQ,115,FALSE)),"#",VLOOKUP(A14126,Questionnaire!A:KQ,115,FALSE))</f>
        <v>#</v>
      </c>
    </row>
    <row r="14127" spans="1:3">
      <c r="A14127" t="s">
        <v>215</v>
      </c>
      <c r="B14127" t="str">
        <f>IF(ISBLANK(VLOOKUP(A14127,Questionnaire!A:KQ,115,FALSE)),"#",VLOOKUP(A14127,Questionnaire!A:KQ,115,FALSE))</f>
        <v>#</v>
      </c>
    </row>
    <row r="14128" spans="1:3">
      <c r="A14128" t="s">
        <v>217</v>
      </c>
      <c r="B14128" t="str">
        <f>IF(ISBLANK(VLOOKUP(A14128,Questionnaire!A:KQ,115,FALSE)),"#",VLOOKUP(A14128,Questionnaire!A:KQ,115,FALSE))</f>
        <v>#</v>
      </c>
    </row>
    <row r="14129" spans="1:2">
      <c r="A14129" t="s">
        <v>219</v>
      </c>
      <c r="B14129" t="str">
        <f>IF(ISBLANK(VLOOKUP(A14129,Questionnaire!A:KQ,115,FALSE)),"#",VLOOKUP(A14129,Questionnaire!A:KQ,115,FALSE))</f>
        <v>#</v>
      </c>
    </row>
    <row r="14130" spans="1:2">
      <c r="A14130" t="s">
        <v>221</v>
      </c>
      <c r="B14130" t="str">
        <f>IF(ISBLANK(VLOOKUP(A14130,Questionnaire!A:KQ,115,FALSE)),"#",VLOOKUP(A14130,Questionnaire!A:KQ,115,FALSE))</f>
        <v>#</v>
      </c>
    </row>
    <row r="14131" spans="1:2">
      <c r="A14131" t="s">
        <v>223</v>
      </c>
      <c r="B14131" t="str">
        <f>IF(ISBLANK(VLOOKUP(A14131,Questionnaire!A:KQ,115,FALSE)),"#",VLOOKUP(A14131,Questionnaire!A:KQ,115,FALSE))</f>
        <v>#</v>
      </c>
    </row>
    <row r="14132" spans="1:2">
      <c r="A14132" t="s">
        <v>225</v>
      </c>
      <c r="B14132" t="str">
        <f>IF(ISBLANK(VLOOKUP(A14132,Questionnaire!A:KQ,115,FALSE)),"#",VLOOKUP(A14132,Questionnaire!A:KQ,115,FALSE))</f>
        <v>#</v>
      </c>
    </row>
    <row r="14133" spans="1:2">
      <c r="A14133" t="s">
        <v>227</v>
      </c>
      <c r="B14133" t="str">
        <f>IF(ISBLANK(VLOOKUP(A14133,Questionnaire!A:KQ,115,FALSE)),"#",VLOOKUP(A14133,Questionnaire!A:KQ,115,FALSE))</f>
        <v>#</v>
      </c>
    </row>
    <row r="14134" spans="1:2">
      <c r="A14134" t="s">
        <v>229</v>
      </c>
      <c r="B14134" t="str">
        <f>IF(ISBLANK(VLOOKUP(A14134,Questionnaire!A:KQ,115,FALSE)),"#",VLOOKUP(A14134,Questionnaire!A:KQ,115,FALSE))</f>
        <v>#</v>
      </c>
    </row>
    <row r="14135" spans="1:2">
      <c r="A14135" t="s">
        <v>231</v>
      </c>
      <c r="B14135" t="str">
        <f>IF(ISBLANK(VLOOKUP(A14135,Questionnaire!A:KQ,115,FALSE)),"#",VLOOKUP(A14135,Questionnaire!A:KQ,115,FALSE))</f>
        <v>#</v>
      </c>
    </row>
    <row r="14136" spans="1:2">
      <c r="A14136" t="s">
        <v>233</v>
      </c>
      <c r="B14136" t="str">
        <f>IF(ISBLANK(VLOOKUP(A14136,Questionnaire!A:KQ,115,FALSE)),"#",VLOOKUP(A14136,Questionnaire!A:KQ,115,FALSE))</f>
        <v>#</v>
      </c>
    </row>
    <row r="14137" spans="1:2">
      <c r="A14137" t="s">
        <v>235</v>
      </c>
      <c r="B14137" t="str">
        <f>IF(ISBLANK(VLOOKUP(A14137,Questionnaire!A:KQ,115,FALSE)),"#",VLOOKUP(A14137,Questionnaire!A:KQ,115,FALSE))</f>
        <v>#</v>
      </c>
    </row>
    <row r="14138" spans="1:2">
      <c r="A14138" t="s">
        <v>237</v>
      </c>
      <c r="B14138" t="str">
        <f>IF(ISBLANK(VLOOKUP(A14138,Questionnaire!A:KQ,115,FALSE)),"#",VLOOKUP(A14138,Questionnaire!A:KQ,115,FALSE))</f>
        <v>#</v>
      </c>
    </row>
    <row r="14139" spans="1:2">
      <c r="A14139" t="s">
        <v>239</v>
      </c>
      <c r="B14139" t="str">
        <f>IF(ISBLANK(VLOOKUP(A14139,Questionnaire!A:KQ,115,FALSE)),"#",VLOOKUP(A14139,Questionnaire!A:KQ,115,FALSE))</f>
        <v>#</v>
      </c>
    </row>
    <row r="14140" spans="1:2">
      <c r="A14140" t="s">
        <v>242</v>
      </c>
      <c r="B14140" t="str">
        <f>IF(ISBLANK(VLOOKUP(A14140,Questionnaire!A:KQ,115,FALSE)),"#",VLOOKUP(A14140,Questionnaire!A:KQ,115,FALSE))</f>
        <v>#</v>
      </c>
    </row>
    <row r="14141" spans="1:2">
      <c r="A14141" t="s">
        <v>245</v>
      </c>
      <c r="B14141" t="str">
        <f>IF(ISBLANK(VLOOKUP(A14141,Questionnaire!A:KQ,115,FALSE)),"#",VLOOKUP(A14141,Questionnaire!A:KQ,115,FALSE))</f>
        <v>#</v>
      </c>
    </row>
    <row r="14142" spans="1:2">
      <c r="A14142" t="s">
        <v>247</v>
      </c>
      <c r="B14142" t="str">
        <f>IF(ISBLANK(VLOOKUP(A14142,Questionnaire!A:KQ,115,FALSE)),"#",VLOOKUP(A14142,Questionnaire!A:KQ,115,FALSE))</f>
        <v>#</v>
      </c>
    </row>
    <row r="14143" spans="1:2">
      <c r="A14143" t="s">
        <v>249</v>
      </c>
      <c r="B14143" t="str">
        <f>IF(ISBLANK(VLOOKUP(A14143,Questionnaire!A:KQ,115,FALSE)),"#",VLOOKUP(A14143,Questionnaire!A:KQ,115,FALSE))</f>
        <v>#</v>
      </c>
    </row>
    <row r="14144" spans="1:2">
      <c r="A14144" t="s">
        <v>250</v>
      </c>
      <c r="B14144" t="str">
        <f>IF(ISBLANK(VLOOKUP(A14144,Questionnaire!A:KQ,115,FALSE)),"#",VLOOKUP(A14144,Questionnaire!A:KQ,115,FALSE))</f>
        <v>#</v>
      </c>
    </row>
    <row r="14145" spans="1:2">
      <c r="A14145" t="s">
        <v>252</v>
      </c>
      <c r="B14145" t="str">
        <f>IF(ISBLANK(VLOOKUP(A14145,Questionnaire!A:KQ,115,FALSE)),"#",VLOOKUP(A14145,Questionnaire!A:KQ,115,FALSE))</f>
        <v>#</v>
      </c>
    </row>
    <row r="14146" spans="1:2">
      <c r="A14146" t="s">
        <v>255</v>
      </c>
      <c r="B14146" t="str">
        <f>IF(ISBLANK(VLOOKUP(A14146,Questionnaire!A:KQ,115,FALSE)),"#",VLOOKUP(A14146,Questionnaire!A:KQ,115,FALSE))</f>
        <v>#</v>
      </c>
    </row>
    <row r="14147" spans="1:2">
      <c r="A14147" t="s">
        <v>258</v>
      </c>
      <c r="B14147" t="str">
        <f>IF(ISNA(VLOOKUP(VLOOKUP(A14147,Questionnaire!A:KQ,115,FALSE),'CORA Encoding'!M:N,2,FALSE)),"#",VLOOKUP(VLOOKUP(A14147,Questionnaire!A:KQ,115,FALSE),'CORA Encoding'!M:N,2,FALSE))</f>
        <v>#</v>
      </c>
    </row>
    <row r="14148" spans="1:2">
      <c r="A14148" t="s">
        <v>261</v>
      </c>
      <c r="B14148" t="str">
        <f>IF(ISBLANK(VLOOKUP(A14148,Questionnaire!A:KQ,115,FALSE)),"#",VLOOKUP(A14148,Questionnaire!A:KQ,115,FALSE))</f>
        <v>#</v>
      </c>
    </row>
    <row r="14149" spans="1:2">
      <c r="A14149" t="s">
        <v>263</v>
      </c>
      <c r="B14149" t="str">
        <f>IF(ISBLANK(VLOOKUP(A14149,Questionnaire!A:KQ,115,FALSE)),"#",VLOOKUP(A14149,Questionnaire!A:KQ,115,FALSE))</f>
        <v>#</v>
      </c>
    </row>
    <row r="14150" spans="1:2">
      <c r="A14150" t="s">
        <v>265</v>
      </c>
      <c r="B14150" t="str">
        <f>IF(ISBLANK(VLOOKUP(A14150,Questionnaire!A:KQ,115,FALSE)),"#",VLOOKUP(A14150,Questionnaire!A:KQ,115,FALSE))</f>
        <v>#</v>
      </c>
    </row>
    <row r="14151" spans="1:2">
      <c r="A14151" t="s">
        <v>267</v>
      </c>
      <c r="B14151" t="str">
        <f>IF(ISBLANK(VLOOKUP(A14151,Questionnaire!A:KQ,115,FALSE)),"#",VLOOKUP(A14151,Questionnaire!A:KQ,115,FALSE))</f>
        <v>#</v>
      </c>
    </row>
    <row r="14152" spans="1:2">
      <c r="A14152" t="s">
        <v>269</v>
      </c>
      <c r="B14152" t="str">
        <f>IF(ISBLANK(VLOOKUP(A14152,Questionnaire!A:KQ,115,FALSE)),"#",VLOOKUP(A14152,Questionnaire!A:KQ,115,FALSE))</f>
        <v>#</v>
      </c>
    </row>
    <row r="14153" spans="1:2">
      <c r="A14153" t="s">
        <v>274</v>
      </c>
      <c r="B14153" t="str">
        <f>IF(ISBLANK(VLOOKUP(A14153,Questionnaire!A:KQ,115,FALSE)),"#",VLOOKUP(A14153,Questionnaire!A:KQ,115,FALSE))</f>
        <v>#</v>
      </c>
    </row>
    <row r="14154" spans="1:2">
      <c r="A14154" t="s">
        <v>276</v>
      </c>
      <c r="B14154" t="str">
        <f>IF(ISBLANK(VLOOKUP(A14154,Questionnaire!A:KQ,115,FALSE)),"#",VLOOKUP(A14154,Questionnaire!A:KQ,115,FALSE))</f>
        <v>#</v>
      </c>
    </row>
    <row r="14155" spans="1:2">
      <c r="A14155" t="s">
        <v>278</v>
      </c>
      <c r="B14155" t="str">
        <f>IF(ISBLANK(VLOOKUP(A14155,Questionnaire!A:KQ,115,FALSE)),"#",VLOOKUP(A14155,Questionnaire!A:KQ,115,FALSE))</f>
        <v>#</v>
      </c>
    </row>
    <row r="14156" spans="1:2">
      <c r="A14156" t="s">
        <v>280</v>
      </c>
      <c r="B14156" t="str">
        <f>IF(ISBLANK(VLOOKUP(A14156,Questionnaire!A:KQ,115,FALSE)),"#",VLOOKUP(A14156,Questionnaire!A:KQ,115,FALSE))</f>
        <v>#</v>
      </c>
    </row>
    <row r="14157" spans="1:2">
      <c r="A14157" t="s">
        <v>282</v>
      </c>
      <c r="B14157" t="str">
        <f>IF(ISBLANK(VLOOKUP(A14157,Questionnaire!A:KQ,115,FALSE)),"#",VLOOKUP(A14157,Questionnaire!A:KQ,115,FALSE))</f>
        <v>#</v>
      </c>
    </row>
    <row r="14158" spans="1:2">
      <c r="A14158" t="s">
        <v>286</v>
      </c>
      <c r="B14158" t="str">
        <f>IF(ISBLANK(VLOOKUP(A14158,Questionnaire!A:KQ,115,FALSE)),"#",VLOOKUP(A14158,Questionnaire!A:KQ,115,FALSE))</f>
        <v>#</v>
      </c>
    </row>
    <row r="14159" spans="1:2">
      <c r="A14159" t="s">
        <v>288</v>
      </c>
      <c r="B14159" t="str">
        <f>IF(ISBLANK(VLOOKUP(A14159,Questionnaire!A:KQ,115,FALSE)),"#",VLOOKUP(A14159,Questionnaire!A:KQ,115,FALSE))</f>
        <v>#</v>
      </c>
    </row>
    <row r="14160" spans="1:2">
      <c r="A14160" t="s">
        <v>290</v>
      </c>
      <c r="B14160" t="str">
        <f>IF(ISBLANK(VLOOKUP(A14160,Questionnaire!A:KQ,115,FALSE)),"#",VLOOKUP(A14160,Questionnaire!A:KQ,115,FALSE))</f>
        <v>#</v>
      </c>
    </row>
    <row r="14161" spans="1:2">
      <c r="A14161" t="s">
        <v>292</v>
      </c>
      <c r="B14161" t="str">
        <f>IF(ISBLANK(VLOOKUP(A14161,Questionnaire!A:KQ,115,FALSE)),"#",VLOOKUP(A14161,Questionnaire!A:KQ,115,FALSE))</f>
        <v>#</v>
      </c>
    </row>
    <row r="14162" spans="1:2">
      <c r="A14162" t="s">
        <v>294</v>
      </c>
      <c r="B14162" t="str">
        <f>IF(ISBLANK(VLOOKUP(A14162,Questionnaire!A:KQ,115,FALSE)),"#",VLOOKUP(A14162,Questionnaire!A:KQ,115,FALSE))</f>
        <v>#</v>
      </c>
    </row>
    <row r="14163" spans="1:2">
      <c r="A14163" t="s">
        <v>296</v>
      </c>
      <c r="B14163" t="str">
        <f>IF(ISBLANK(VLOOKUP(A14163,Questionnaire!A:KQ,115,FALSE)),"#",VLOOKUP(A14163,Questionnaire!A:KQ,115,FALSE))</f>
        <v>#</v>
      </c>
    </row>
    <row r="14164" spans="1:2">
      <c r="A14164" t="s">
        <v>301</v>
      </c>
      <c r="B14164" t="str">
        <f>IF(ISBLANK(VLOOKUP(A14164,Questionnaire!A:KQ,115,FALSE)),"#",VLOOKUP(A14164,Questionnaire!A:KQ,115,FALSE))</f>
        <v>#</v>
      </c>
    </row>
    <row r="14165" spans="1:2">
      <c r="A14165" t="s">
        <v>303</v>
      </c>
      <c r="B14165" t="str">
        <f>IF(ISBLANK(VLOOKUP(A14165,Questionnaire!A:KQ,115,FALSE)),"#",VLOOKUP(A14165,Questionnaire!A:KQ,115,FALSE))</f>
        <v>#</v>
      </c>
    </row>
    <row r="14166" spans="1:2">
      <c r="A14166" t="s">
        <v>305</v>
      </c>
      <c r="B14166" t="str">
        <f>IF(ISBLANK(VLOOKUP(A14166,Questionnaire!A:KQ,115,FALSE)),"#",VLOOKUP(A14166,Questionnaire!A:KQ,115,FALSE))</f>
        <v>#</v>
      </c>
    </row>
    <row r="14167" spans="1:2">
      <c r="A14167" t="s">
        <v>307</v>
      </c>
      <c r="B14167" t="str">
        <f>IF(ISBLANK(VLOOKUP(A14167,Questionnaire!A:KQ,115,FALSE)),"#",VLOOKUP(A14167,Questionnaire!A:KQ,115,FALSE))</f>
        <v>#</v>
      </c>
    </row>
    <row r="14168" spans="1:2">
      <c r="A14168" t="s">
        <v>311</v>
      </c>
      <c r="B14168" t="str">
        <f>IF(ISBLANK(VLOOKUP(A14168,Questionnaire!A:KQ,115,FALSE)),"#",VLOOKUP(A14168,Questionnaire!A:KQ,115,FALSE))</f>
        <v>#</v>
      </c>
    </row>
    <row r="14169" spans="1:2">
      <c r="A14169" t="s">
        <v>313</v>
      </c>
      <c r="B14169" t="str">
        <f>IF(ISBLANK(VLOOKUP(A14169,Questionnaire!A:KQ,115,FALSE)),"#",VLOOKUP(A14169,Questionnaire!A:KQ,115,FALSE))</f>
        <v>#</v>
      </c>
    </row>
    <row r="14170" spans="1:2">
      <c r="A14170" t="s">
        <v>314</v>
      </c>
      <c r="B14170" t="str">
        <f>IF(ISBLANK(VLOOKUP(A14170,Questionnaire!A:KQ,115,FALSE)),"#",VLOOKUP(A14170,Questionnaire!A:KQ,115,FALSE))</f>
        <v>#</v>
      </c>
    </row>
    <row r="14171" spans="1:2">
      <c r="A14171" t="s">
        <v>315</v>
      </c>
      <c r="B14171" t="str">
        <f>IF(ISBLANK(VLOOKUP(A14171,Questionnaire!A:KQ,115,FALSE)),"#",VLOOKUP(A14171,Questionnaire!A:KQ,115,FALSE))</f>
        <v>#</v>
      </c>
    </row>
    <row r="14172" spans="1:2">
      <c r="A14172" t="s">
        <v>317</v>
      </c>
      <c r="B14172" t="str">
        <f>IF(ISBLANK(VLOOKUP(A14172,Questionnaire!A:KQ,115,FALSE)),"#",VLOOKUP(A14172,Questionnaire!A:KQ,115,FALSE))</f>
        <v>#</v>
      </c>
    </row>
    <row r="14173" spans="1:2">
      <c r="A14173" t="s">
        <v>319</v>
      </c>
      <c r="B14173" t="str">
        <f>IF(ISBLANK(VLOOKUP(A14173,Questionnaire!A:KQ,115,FALSE)),"#",VLOOKUP(A14173,Questionnaire!A:KQ,115,FALSE))</f>
        <v>#</v>
      </c>
    </row>
    <row r="14174" spans="1:2">
      <c r="A14174" t="s">
        <v>322</v>
      </c>
      <c r="B14174" t="str">
        <f>IF(ISBLANK(VLOOKUP(A14174,Questionnaire!A:KQ,115,FALSE)),"#",VLOOKUP(A14174,Questionnaire!A:KQ,115,FALSE))</f>
        <v>#</v>
      </c>
    </row>
    <row r="14175" spans="1:2">
      <c r="A14175" t="s">
        <v>326</v>
      </c>
      <c r="B14175" t="str">
        <f>IF(ISBLANK(VLOOKUP(A14175,Questionnaire!A:KQ,115,FALSE)),"#",VLOOKUP(A14175,Questionnaire!A:KQ,115,FALSE))</f>
        <v>#</v>
      </c>
    </row>
    <row r="14176" spans="1:2">
      <c r="A14176" t="s">
        <v>328</v>
      </c>
      <c r="B14176" t="str">
        <f>IF(ISBLANK(VLOOKUP(A14176,Questionnaire!A:KQ,115,FALSE)),"#",VLOOKUP(A14176,Questionnaire!A:KQ,115,FALSE))</f>
        <v>#</v>
      </c>
    </row>
    <row r="14177" spans="1:2">
      <c r="A14177" t="s">
        <v>332</v>
      </c>
      <c r="B14177" t="str">
        <f>IF(ISBLANK(VLOOKUP(A14177,Questionnaire!A:KQ,115,FALSE)),"#",VLOOKUP(A14177,Questionnaire!A:KQ,115,FALSE))</f>
        <v>#</v>
      </c>
    </row>
    <row r="14178" spans="1:2">
      <c r="A14178" t="s">
        <v>333</v>
      </c>
      <c r="B14178" t="str">
        <f>IF(ISBLANK(VLOOKUP(A14178,Questionnaire!A:KQ,115,FALSE)),"#",VLOOKUP(A14178,Questionnaire!A:KQ,115,FALSE))</f>
        <v>#</v>
      </c>
    </row>
    <row r="14179" spans="1:2">
      <c r="A14179" t="s">
        <v>334</v>
      </c>
      <c r="B14179" t="str">
        <f>IF(ISBLANK(VLOOKUP(A14179,Questionnaire!A:KQ,115,FALSE)),"#",VLOOKUP(A14179,Questionnaire!A:KQ,115,FALSE))</f>
        <v>#</v>
      </c>
    </row>
    <row r="14180" spans="1:2">
      <c r="A14180" t="s">
        <v>335</v>
      </c>
      <c r="B14180" t="str">
        <f>IF(ISBLANK(VLOOKUP(A14180,Questionnaire!A:KQ,115,FALSE)),"#",VLOOKUP(A14180,Questionnaire!A:KQ,115,FALSE))</f>
        <v>#</v>
      </c>
    </row>
    <row r="14181" spans="1:2">
      <c r="A14181" t="s">
        <v>336</v>
      </c>
      <c r="B14181" t="str">
        <f>IF(ISBLANK(VLOOKUP(A14181,Questionnaire!A:KQ,115,FALSE)),"#",VLOOKUP(A14181,Questionnaire!A:KQ,115,FALSE))</f>
        <v>#</v>
      </c>
    </row>
    <row r="14182" spans="1:2">
      <c r="A14182" t="s">
        <v>337</v>
      </c>
      <c r="B14182" t="str">
        <f>IF(ISBLANK(VLOOKUP(A14182,Questionnaire!A:KQ,115,FALSE)),"#",VLOOKUP(A14182,Questionnaire!A:KQ,115,FALSE))</f>
        <v>#</v>
      </c>
    </row>
    <row r="14183" spans="1:2">
      <c r="A14183" t="s">
        <v>338</v>
      </c>
      <c r="B14183" t="str">
        <f>IF(ISBLANK(VLOOKUP(A14183,Questionnaire!A:KQ,115,FALSE)),"#",VLOOKUP(A14183,Questionnaire!A:KQ,115,FALSE))</f>
        <v>#</v>
      </c>
    </row>
    <row r="14184" spans="1:2">
      <c r="A14184" t="s">
        <v>339</v>
      </c>
      <c r="B14184" t="str">
        <f>IF(ISBLANK(VLOOKUP(A14184,Questionnaire!A:KQ,115,FALSE)),"#",VLOOKUP(A14184,Questionnaire!A:KQ,115,FALSE))</f>
        <v>#</v>
      </c>
    </row>
    <row r="14185" spans="1:2">
      <c r="A14185" t="s">
        <v>340</v>
      </c>
      <c r="B14185" t="str">
        <f>IF(ISBLANK(VLOOKUP(A14185,Questionnaire!A:KQ,115,FALSE)),"#",VLOOKUP(A14185,Questionnaire!A:KQ,115,FALSE))</f>
        <v>#</v>
      </c>
    </row>
    <row r="14186" spans="1:2">
      <c r="A14186" t="s">
        <v>341</v>
      </c>
      <c r="B14186" t="str">
        <f>IF(ISBLANK(VLOOKUP(A14186,Questionnaire!A:KQ,115,FALSE)),"#",VLOOKUP(A14186,Questionnaire!A:KQ,115,FALSE))</f>
        <v>#</v>
      </c>
    </row>
    <row r="14187" spans="1:2">
      <c r="A14187" t="s">
        <v>342</v>
      </c>
      <c r="B14187" t="str">
        <f>IF(ISBLANK(VLOOKUP(A14187,Questionnaire!A:KQ,115,FALSE)),"#",VLOOKUP(A14187,Questionnaire!A:KQ,115,FALSE))</f>
        <v>#</v>
      </c>
    </row>
    <row r="14188" spans="1:2">
      <c r="A14188" t="s">
        <v>343</v>
      </c>
      <c r="B14188" t="str">
        <f>IF(ISBLANK(VLOOKUP(A14188,Questionnaire!A:KQ,115,FALSE)),"#",VLOOKUP(A14188,Questionnaire!A:KQ,115,FALSE))</f>
        <v>#</v>
      </c>
    </row>
    <row r="14189" spans="1:2">
      <c r="A14189" t="s">
        <v>344</v>
      </c>
      <c r="B14189" t="str">
        <f>IF(ISBLANK(VLOOKUP(A14189,Questionnaire!A:KQ,115,FALSE)),"#",VLOOKUP(A14189,Questionnaire!A:KQ,115,FALSE))</f>
        <v>#</v>
      </c>
    </row>
    <row r="14190" spans="1:2">
      <c r="A14190" t="s">
        <v>345</v>
      </c>
      <c r="B14190" t="str">
        <f>IF(ISBLANK(VLOOKUP(A14190,Questionnaire!A:KQ,115,FALSE)),"#",VLOOKUP(A14190,Questionnaire!A:KQ,115,FALSE))</f>
        <v>#</v>
      </c>
    </row>
    <row r="14191" spans="1:2">
      <c r="A14191" t="s">
        <v>348</v>
      </c>
      <c r="B14191" t="str">
        <f>IF(ISBLANK(VLOOKUP(A14191,Questionnaire!A:KQ,115,FALSE)),"#",VLOOKUP(A14191,Questionnaire!A:KQ,115,FALSE))</f>
        <v>#</v>
      </c>
    </row>
    <row r="14192" spans="1:2">
      <c r="A14192" t="s">
        <v>353</v>
      </c>
      <c r="B14192" t="str">
        <f>IF(ISBLANK(VLOOKUP(A14192,Questionnaire!A:KQ,115,FALSE)),"#",VLOOKUP(A14192,Questionnaire!A:KQ,115,FALSE))</f>
        <v>#</v>
      </c>
    </row>
    <row r="14193" spans="1:2">
      <c r="A14193" t="s">
        <v>354</v>
      </c>
      <c r="B14193" t="str">
        <f>IF(ISBLANK(VLOOKUP(A14193,Questionnaire!A:KQ,115,FALSE)),"#",VLOOKUP(A14193,Questionnaire!A:KQ,115,FALSE))</f>
        <v>#</v>
      </c>
    </row>
    <row r="14194" spans="1:2">
      <c r="A14194" t="s">
        <v>355</v>
      </c>
      <c r="B14194" t="str">
        <f>IF(ISBLANK(VLOOKUP(A14194,Questionnaire!A:KQ,115,FALSE)),"#",VLOOKUP(A14194,Questionnaire!A:KQ,115,FALSE))</f>
        <v>#</v>
      </c>
    </row>
    <row r="14195" spans="1:2">
      <c r="A14195" t="s">
        <v>356</v>
      </c>
      <c r="B14195" t="str">
        <f>IF(ISBLANK(VLOOKUP(A14195,Questionnaire!A:KQ,115,FALSE)),"#",VLOOKUP(A14195,Questionnaire!A:KQ,115,FALSE))</f>
        <v>#</v>
      </c>
    </row>
    <row r="14196" spans="1:2">
      <c r="A14196" t="s">
        <v>357</v>
      </c>
      <c r="B14196" t="str">
        <f>IF(ISBLANK(VLOOKUP(A14196,Questionnaire!A:KQ,115,FALSE)),"#",VLOOKUP(A14196,Questionnaire!A:KQ,115,FALSE))</f>
        <v>#</v>
      </c>
    </row>
    <row r="14197" spans="1:2">
      <c r="A14197" t="s">
        <v>360</v>
      </c>
      <c r="B14197" t="str">
        <f>IF(ISBLANK(VLOOKUP(A14197,Questionnaire!A:KQ,115,FALSE)),"#",VLOOKUP(A14197,Questionnaire!A:KQ,115,FALSE))</f>
        <v>#</v>
      </c>
    </row>
    <row r="14198" spans="1:2">
      <c r="A14198" t="s">
        <v>362</v>
      </c>
      <c r="B14198" t="str">
        <f>IF(ISBLANK(VLOOKUP(A14198,Questionnaire!A:KQ,115,FALSE)),"#",VLOOKUP(A14198,Questionnaire!A:KQ,115,FALSE))</f>
        <v>#</v>
      </c>
    </row>
    <row r="14199" spans="1:2">
      <c r="A14199" t="s">
        <v>363</v>
      </c>
      <c r="B14199" t="str">
        <f>IF(ISBLANK(VLOOKUP(A14199,Questionnaire!A:KQ,115,FALSE)),"#",VLOOKUP(A14199,Questionnaire!A:KQ,115,FALSE))</f>
        <v>#</v>
      </c>
    </row>
    <row r="14200" spans="1:2">
      <c r="A14200" t="s">
        <v>364</v>
      </c>
      <c r="B14200" t="str">
        <f>IF(ISBLANK(VLOOKUP(A14200,Questionnaire!A:KQ,115,FALSE)),"#",VLOOKUP(A14200,Questionnaire!A:KQ,115,FALSE))</f>
        <v>#</v>
      </c>
    </row>
    <row r="14201" spans="1:2">
      <c r="A14201" t="s">
        <v>365</v>
      </c>
      <c r="B14201" t="str">
        <f>IF(ISBLANK(VLOOKUP(A14201,Questionnaire!A:KQ,115,FALSE)),"#",VLOOKUP(A14201,Questionnaire!A:KQ,115,FALSE))</f>
        <v>#</v>
      </c>
    </row>
    <row r="14202" spans="1:2">
      <c r="A14202" t="s">
        <v>366</v>
      </c>
      <c r="B14202" t="str">
        <f>IF(ISBLANK(VLOOKUP(A14202,Questionnaire!A:KQ,115,FALSE)),"#",VLOOKUP(A14202,Questionnaire!A:KQ,115,FALSE))</f>
        <v>#</v>
      </c>
    </row>
    <row r="14203" spans="1:2">
      <c r="A14203" t="s">
        <v>371</v>
      </c>
      <c r="B14203" t="str">
        <f>IF(ISBLANK(VLOOKUP(A14203,Questionnaire!A:KQ,115,FALSE)),"#",VLOOKUP(A14203,Questionnaire!A:KQ,115,FALSE))</f>
        <v>#</v>
      </c>
    </row>
    <row r="14204" spans="1:2">
      <c r="A14204" t="s">
        <v>372</v>
      </c>
      <c r="B14204" t="str">
        <f>IF(ISBLANK(VLOOKUP(A14204,Questionnaire!A:KQ,115,FALSE)),"#",VLOOKUP(A14204,Questionnaire!A:KQ,115,FALSE))</f>
        <v>#</v>
      </c>
    </row>
    <row r="14205" spans="1:2">
      <c r="A14205" t="s">
        <v>373</v>
      </c>
      <c r="B14205" t="str">
        <f>IF(ISBLANK(VLOOKUP(A14205,Questionnaire!A:KQ,115,FALSE)),"#",VLOOKUP(A14205,Questionnaire!A:KQ,115,FALSE))</f>
        <v>#</v>
      </c>
    </row>
    <row r="14206" spans="1:2">
      <c r="A14206" t="s">
        <v>374</v>
      </c>
      <c r="B14206" t="str">
        <f>IF(ISBLANK(VLOOKUP(A14206,Questionnaire!A:KQ,115,FALSE)),"#",VLOOKUP(A14206,Questionnaire!A:KQ,115,FALSE))</f>
        <v>#</v>
      </c>
    </row>
    <row r="14207" spans="1:2">
      <c r="A14207" t="s">
        <v>377</v>
      </c>
      <c r="B14207" t="str">
        <f>IF(ISBLANK(VLOOKUP(A14207,Questionnaire!A:KQ,115,FALSE)),"#",VLOOKUP(A14207,Questionnaire!A:KQ,115,FALSE))</f>
        <v>#</v>
      </c>
    </row>
    <row r="14208" spans="1:2">
      <c r="A14208" t="s">
        <v>379</v>
      </c>
      <c r="B14208" t="str">
        <f>IF(ISBLANK(VLOOKUP(A14208,Questionnaire!A:KQ,115,FALSE)),"#",VLOOKUP(A14208,Questionnaire!A:KQ,115,FALSE))</f>
        <v>#</v>
      </c>
    </row>
    <row r="14209" spans="1:2">
      <c r="A14209" t="s">
        <v>380</v>
      </c>
      <c r="B14209" t="str">
        <f>IF(ISBLANK(VLOOKUP(A14209,Questionnaire!A:KQ,115,FALSE)),"#",VLOOKUP(A14209,Questionnaire!A:KQ,115,FALSE))</f>
        <v>#</v>
      </c>
    </row>
    <row r="14210" spans="1:2">
      <c r="A14210" t="s">
        <v>381</v>
      </c>
      <c r="B14210" t="str">
        <f>IF(ISBLANK(VLOOKUP(A14210,Questionnaire!A:KQ,115,FALSE)),"#",VLOOKUP(A14210,Questionnaire!A:KQ,115,FALSE))</f>
        <v>#</v>
      </c>
    </row>
    <row r="14211" spans="1:2">
      <c r="A14211" t="s">
        <v>382</v>
      </c>
      <c r="B14211" t="str">
        <f>IF(ISBLANK(VLOOKUP(A14211,Questionnaire!A:KQ,115,FALSE)),"#",VLOOKUP(A14211,Questionnaire!A:KQ,115,FALSE))</f>
        <v>#</v>
      </c>
    </row>
    <row r="14212" spans="1:2">
      <c r="A14212" t="s">
        <v>384</v>
      </c>
      <c r="B14212" t="str">
        <f>IF(ISBLANK(VLOOKUP(A14212,Questionnaire!A:KQ,115,FALSE)),"#",VLOOKUP(A14212,Questionnaire!A:KQ,115,FALSE))</f>
        <v>#</v>
      </c>
    </row>
    <row r="14213" spans="1:2">
      <c r="A14213" t="s">
        <v>387</v>
      </c>
      <c r="B14213" t="str">
        <f>IF(ISBLANK(VLOOKUP(A14213,Questionnaire!A:KQ,115,FALSE)),"#",VLOOKUP(A14213,Questionnaire!A:KQ,115,FALSE))</f>
        <v>#</v>
      </c>
    </row>
    <row r="14214" spans="1:2">
      <c r="A14214" t="s">
        <v>391</v>
      </c>
      <c r="B14214" t="str">
        <f>IF(ISBLANK(VLOOKUP(A14214,Questionnaire!A:KQ,115,FALSE)),"#",VLOOKUP(A14214,Questionnaire!A:KQ,115,FALSE))</f>
        <v>#</v>
      </c>
    </row>
    <row r="14215" spans="1:2">
      <c r="A14215" t="s">
        <v>393</v>
      </c>
      <c r="B14215" t="str">
        <f>IF(ISBLANK(VLOOKUP(A14215,Questionnaire!A:KQ,115,FALSE)),"#",VLOOKUP(A14215,Questionnaire!A:KQ,115,FALSE))</f>
        <v>#</v>
      </c>
    </row>
    <row r="14216" spans="1:2">
      <c r="A14216" t="s">
        <v>395</v>
      </c>
      <c r="B14216" t="str">
        <f>IF(ISBLANK(VLOOKUP(A14216,Questionnaire!A:KQ,115,FALSE)),"#",VLOOKUP(A14216,Questionnaire!A:KQ,115,FALSE))</f>
        <v>#</v>
      </c>
    </row>
    <row r="14217" spans="1:2">
      <c r="A14217" t="s">
        <v>398</v>
      </c>
      <c r="B14217" t="str">
        <f>IF(ISBLANK(VLOOKUP(A14217,Questionnaire!A:KQ,115,FALSE)),"#",VLOOKUP(A14217,Questionnaire!A:KQ,115,FALSE))</f>
        <v>#</v>
      </c>
    </row>
    <row r="14218" spans="1:2">
      <c r="A14218" t="s">
        <v>402</v>
      </c>
      <c r="B14218" t="str">
        <f>IF(ISBLANK(VLOOKUP(A14218,Questionnaire!A:KQ,115,FALSE)),"#",VLOOKUP(A14218,Questionnaire!A:KQ,115,FALSE))</f>
        <v>#</v>
      </c>
    </row>
    <row r="14219" spans="1:2">
      <c r="A14219" t="s">
        <v>405</v>
      </c>
      <c r="B14219" t="str">
        <f>IF(ISBLANK(VLOOKUP(A14219,Questionnaire!A:KQ,115,FALSE)),"#",VLOOKUP(A14219,Questionnaire!A:KQ,115,FALSE))</f>
        <v>#</v>
      </c>
    </row>
    <row r="14220" spans="1:2">
      <c r="A14220" t="s">
        <v>409</v>
      </c>
      <c r="B14220" t="str">
        <f>IF(ISBLANK(VLOOKUP(A14220,Questionnaire!A:KQ,115,FALSE)),"#",VLOOKUP(A14220,Questionnaire!A:KQ,115,FALSE))</f>
        <v>#</v>
      </c>
    </row>
    <row r="14221" spans="1:2">
      <c r="A14221" t="s">
        <v>412</v>
      </c>
      <c r="B14221" t="str">
        <f>IF(ISBLANK(VLOOKUP(A14221,Questionnaire!A:KQ,115,FALSE)),"#",VLOOKUP(A14221,Questionnaire!A:KQ,115,FALSE))</f>
        <v>#</v>
      </c>
    </row>
    <row r="14222" spans="1:2">
      <c r="A14222" t="s">
        <v>415</v>
      </c>
      <c r="B14222" t="str">
        <f>IF(ISBLANK(VLOOKUP(A14222,Questionnaire!A:KQ,115,FALSE)),"#",VLOOKUP(A14222,Questionnaire!A:KQ,115,FALSE))</f>
        <v>#</v>
      </c>
    </row>
    <row r="14223" spans="1:2">
      <c r="A14223" t="s">
        <v>418</v>
      </c>
      <c r="B14223" t="str">
        <f>IF(ISBLANK(VLOOKUP(A14223,Questionnaire!A:KQ,115,FALSE)),"#",VLOOKUP(A14223,Questionnaire!A:KQ,115,FALSE))</f>
        <v>#</v>
      </c>
    </row>
    <row r="14224" spans="1:2">
      <c r="A14224" t="s">
        <v>421</v>
      </c>
      <c r="B14224" t="str">
        <f>IF(ISBLANK(VLOOKUP(A14224,Questionnaire!A:KQ,115,FALSE)),"#",VLOOKUP(A14224,Questionnaire!A:KQ,115,FALSE))</f>
        <v>#</v>
      </c>
    </row>
    <row r="14225" spans="1:2">
      <c r="A14225" t="s">
        <v>424</v>
      </c>
      <c r="B14225" t="str">
        <f>IF(ISBLANK(VLOOKUP(A14225,Questionnaire!A:KQ,115,FALSE)),"#",VLOOKUP(A14225,Questionnaire!A:KQ,115,FALSE))</f>
        <v>#</v>
      </c>
    </row>
    <row r="14226" spans="1:2">
      <c r="A14226" t="s">
        <v>429</v>
      </c>
      <c r="B14226" t="str">
        <f>IF(ISBLANK(VLOOKUP(A14226,Questionnaire!A:KQ,115,FALSE)),"#",VLOOKUP(A14226,Questionnaire!A:KQ,115,FALSE))</f>
        <v>#</v>
      </c>
    </row>
    <row r="14227" spans="1:2">
      <c r="A14227" t="s">
        <v>432</v>
      </c>
      <c r="B14227" t="str">
        <f>IF(ISBLANK(VLOOKUP(A14227,Questionnaire!A:KQ,115,FALSE)),"#",VLOOKUP(A14227,Questionnaire!A:KQ,115,FALSE))</f>
        <v>#</v>
      </c>
    </row>
    <row r="14228" spans="1:2">
      <c r="A14228" t="s">
        <v>435</v>
      </c>
      <c r="B14228" t="str">
        <f>IF(ISBLANK(VLOOKUP(A14228,Questionnaire!A:KQ,115,FALSE)),"#",VLOOKUP(A14228,Questionnaire!A:KQ,115,FALSE))</f>
        <v>#</v>
      </c>
    </row>
    <row r="14229" spans="1:2">
      <c r="A14229" t="s">
        <v>437</v>
      </c>
      <c r="B14229" t="str">
        <f>IF(ISBLANK(VLOOKUP(A14229,Questionnaire!A:KQ,115,FALSE)),"#",VLOOKUP(A14229,Questionnaire!A:KQ,115,FALSE))</f>
        <v>#</v>
      </c>
    </row>
    <row r="14230" spans="1:2">
      <c r="A14230" t="s">
        <v>439</v>
      </c>
      <c r="B14230" t="str">
        <f>IF(ISBLANK(VLOOKUP(A14230,Questionnaire!A:KQ,115,FALSE)),"#",VLOOKUP(A14230,Questionnaire!A:KQ,115,FALSE))</f>
        <v>#</v>
      </c>
    </row>
    <row r="14231" spans="1:2">
      <c r="A14231" t="s">
        <v>442</v>
      </c>
      <c r="B14231" t="str">
        <f>IF(ISBLANK(VLOOKUP(A14231,Questionnaire!A:KQ,115,FALSE)),"#",VLOOKUP(A14231,Questionnaire!A:KQ,115,FALSE))</f>
        <v>#</v>
      </c>
    </row>
    <row r="14232" spans="1:2">
      <c r="A14232" t="s">
        <v>445</v>
      </c>
      <c r="B14232" t="str">
        <f>IF(ISBLANK(VLOOKUP(A14232,Questionnaire!A:KQ,115,FALSE)),"#",VLOOKUP(A14232,Questionnaire!A:KQ,115,FALSE))</f>
        <v>#</v>
      </c>
    </row>
    <row r="14233" spans="1:2">
      <c r="A14233" t="s">
        <v>448</v>
      </c>
      <c r="B14233" t="str">
        <f>IF(ISBLANK(VLOOKUP(A14233,Questionnaire!A:KQ,115,FALSE)),"#",VLOOKUP(A14233,Questionnaire!A:KQ,115,FALSE))</f>
        <v>#</v>
      </c>
    </row>
    <row r="14234" spans="1:2">
      <c r="A14234" t="s">
        <v>452</v>
      </c>
      <c r="B14234" t="str">
        <f>IF(ISBLANK(VLOOKUP(A14234,Questionnaire!A:KQ,115,FALSE)),"#",VLOOKUP(A14234,Questionnaire!A:KQ,115,FALSE))</f>
        <v>#</v>
      </c>
    </row>
    <row r="14235" spans="1:2">
      <c r="A14235" t="s">
        <v>455</v>
      </c>
      <c r="B14235" t="str">
        <f>IF(ISBLANK(VLOOKUP(A14235,Questionnaire!A:KQ,115,FALSE)),"#",VLOOKUP(A14235,Questionnaire!A:KQ,115,FALSE))</f>
        <v>#</v>
      </c>
    </row>
    <row r="14236" spans="1:2">
      <c r="A14236" t="s">
        <v>458</v>
      </c>
      <c r="B14236" t="str">
        <f>IF(ISBLANK(VLOOKUP(A14236,Questionnaire!A:KQ,115,FALSE)),"#",VLOOKUP(A14236,Questionnaire!A:KQ,115,FALSE))</f>
        <v>#</v>
      </c>
    </row>
    <row r="14237" spans="1:2">
      <c r="A14237" t="s">
        <v>461</v>
      </c>
      <c r="B14237" t="str">
        <f>IF(ISBLANK(VLOOKUP(A14237,Questionnaire!A:KQ,115,FALSE)),"#",VLOOKUP(A14237,Questionnaire!A:KQ,115,FALSE))</f>
        <v>#</v>
      </c>
    </row>
    <row r="14238" spans="1:2">
      <c r="A14238" t="s">
        <v>465</v>
      </c>
      <c r="B14238" t="str">
        <f>IF(ISBLANK(VLOOKUP(A14238,Questionnaire!A:KQ,115,FALSE)),"#",VLOOKUP(A14238,Questionnaire!A:KQ,115,FALSE))</f>
        <v>#</v>
      </c>
    </row>
    <row r="14239" spans="1:2">
      <c r="A14239" t="s">
        <v>467</v>
      </c>
      <c r="B14239" t="str">
        <f>IF(ISBLANK(VLOOKUP(A14239,Questionnaire!A:KQ,115,FALSE)),"#",VLOOKUP(A14239,Questionnaire!A:KQ,115,FALSE))</f>
        <v>#</v>
      </c>
    </row>
    <row r="14240" spans="1:2">
      <c r="A14240" t="s">
        <v>469</v>
      </c>
      <c r="B14240" t="str">
        <f>IF(ISBLANK(VLOOKUP(A14240,Questionnaire!A:KQ,115,FALSE)),"#",VLOOKUP(A14240,Questionnaire!A:KQ,115,FALSE))</f>
        <v>#</v>
      </c>
    </row>
    <row r="14241" spans="1:3">
      <c r="A14241" t="s">
        <v>471</v>
      </c>
      <c r="B14241" t="str">
        <f>IF(ISBLANK(VLOOKUP(A14241,Questionnaire!A:KQ,115,FALSE)),"#",VLOOKUP(A14241,Questionnaire!A:KQ,115,FALSE))</f>
        <v>#</v>
      </c>
    </row>
    <row r="14242" spans="1:3">
      <c r="A14242" t="s">
        <v>473</v>
      </c>
      <c r="B14242" t="str">
        <f>IF(ISBLANK(VLOOKUP(A14242,Questionnaire!A:KQ,115,FALSE)),"#",VLOOKUP(A14242,Questionnaire!A:KQ,115,FALSE))</f>
        <v>#</v>
      </c>
    </row>
    <row r="14243" spans="1:3">
      <c r="A14243" t="s">
        <v>475</v>
      </c>
      <c r="B14243" t="str">
        <f>IF(ISBLANK(VLOOKUP(A14243,Questionnaire!A:KQ,115,FALSE)),"#",VLOOKUP(A14243,Questionnaire!A:KQ,115,FALSE))</f>
        <v>#</v>
      </c>
    </row>
    <row r="14244" spans="1:3">
      <c r="A14244" t="s">
        <v>185</v>
      </c>
      <c r="B14244" t="str">
        <f>IF(ISBLANK(VLOOKUP(A14244,Questionnaire!A:KQ,116,FALSE)),"#",VLOOKUP(A14244,Questionnaire!A:KQ,116,FALSE))</f>
        <v>#</v>
      </c>
      <c r="C14244">
        <v>113</v>
      </c>
    </row>
    <row r="14245" spans="1:3">
      <c r="A14245" t="s">
        <v>187</v>
      </c>
      <c r="B14245" t="str">
        <f>IF(ISNA(VLOOKUP(VLOOKUP(A14245,Questionnaire!A:KQ,116,FALSE),'CORA Encoding'!D:E,2,FALSE)),"#",VLOOKUP(VLOOKUP(A14245,Questionnaire!A:KQ,116,FALSE),'CORA Encoding'!D:E,2,FALSE))</f>
        <v>#</v>
      </c>
    </row>
    <row r="14246" spans="1:3">
      <c r="A14246" t="s">
        <v>189</v>
      </c>
      <c r="B14246" t="str">
        <f>IF(ISNA(VLOOKUP(VLOOKUP(A14246,Questionnaire!A:KQ,116,FALSE),'CORA Encoding'!G:H,2,FALSE)),"#",VLOOKUP(VLOOKUP(A14246,Questionnaire!A:KQ,116,FALSE),'CORA Encoding'!G:H,2,FALSE))</f>
        <v>#</v>
      </c>
    </row>
    <row r="14247" spans="1:3">
      <c r="A14247" t="s">
        <v>191</v>
      </c>
      <c r="B14247" t="str">
        <f>IF(ISNA(VLOOKUP(VLOOKUP(A14247,Questionnaire!A:KQ,116,FALSE),'Country List'!E:F,2,FALSE)),"#",VLOOKUP(VLOOKUP(A14247,Questionnaire!A:KQ,116,FALSE),'Country List'!E:F,2,FALSE))</f>
        <v>#</v>
      </c>
    </row>
    <row r="14248" spans="1:3">
      <c r="A14248" t="s">
        <v>193</v>
      </c>
      <c r="B14248" t="str">
        <f>IF(ISNA(VLOOKUP(VLOOKUP(A14248,Questionnaire!A:KQ,116,FALSE),'Industry List'!B:C,2,FALSE)),"#",VLOOKUP(VLOOKUP(A14248,Questionnaire!A:KQ,116,FALSE),'Industry List'!B:C,2,FALSE))</f>
        <v>#</v>
      </c>
    </row>
    <row r="14249" spans="1:3">
      <c r="A14249" t="s">
        <v>197</v>
      </c>
      <c r="B14249" t="str">
        <f>IF(ISBLANK(VLOOKUP(A14249,Questionnaire!A:KQ,116,FALSE)),"#",VLOOKUP(A14249,Questionnaire!A:KQ,116,FALSE))</f>
        <v>#</v>
      </c>
    </row>
    <row r="14250" spans="1:3">
      <c r="A14250" t="s">
        <v>201</v>
      </c>
      <c r="B14250" t="str">
        <f>IF(ISBLANK(VLOOKUP(A14250,Questionnaire!A:KQ,116,FALSE)),"#",VLOOKUP(A14250,Questionnaire!A:KQ,116,FALSE))</f>
        <v>#</v>
      </c>
    </row>
    <row r="14251" spans="1:3">
      <c r="A14251" t="s">
        <v>203</v>
      </c>
      <c r="B14251" t="str">
        <f>IF(ISNA(VLOOKUP(VLOOKUP(A14251,Questionnaire!A:KQ,116,FALSE),'CORA Encoding'!J:K,2,FALSE)),"#",VLOOKUP(VLOOKUP(A14251,Questionnaire!A:KQ,116,FALSE),'CORA Encoding'!J:K,2,FALSE))</f>
        <v>#</v>
      </c>
    </row>
    <row r="14252" spans="1:3">
      <c r="A14252" t="s">
        <v>208</v>
      </c>
      <c r="B14252" t="str">
        <f>IF(ISBLANK(VLOOKUP(A14252,Questionnaire!A:KQ,116,FALSE)),"#",VLOOKUP(A14252,Questionnaire!A:KQ,116,FALSE))</f>
        <v>#</v>
      </c>
    </row>
    <row r="14253" spans="1:3">
      <c r="A14253" t="s">
        <v>213</v>
      </c>
      <c r="B14253" t="str">
        <f>IF(ISBLANK(VLOOKUP(A14253,Questionnaire!A:KQ,116,FALSE)),"#",VLOOKUP(A14253,Questionnaire!A:KQ,116,FALSE))</f>
        <v>#</v>
      </c>
    </row>
    <row r="14254" spans="1:3">
      <c r="A14254" t="s">
        <v>215</v>
      </c>
      <c r="B14254" t="str">
        <f>IF(ISBLANK(VLOOKUP(A14254,Questionnaire!A:KQ,116,FALSE)),"#",VLOOKUP(A14254,Questionnaire!A:KQ,116,FALSE))</f>
        <v>#</v>
      </c>
    </row>
    <row r="14255" spans="1:3">
      <c r="A14255" t="s">
        <v>217</v>
      </c>
      <c r="B14255" t="str">
        <f>IF(ISBLANK(VLOOKUP(A14255,Questionnaire!A:KQ,116,FALSE)),"#",VLOOKUP(A14255,Questionnaire!A:KQ,116,FALSE))</f>
        <v>#</v>
      </c>
    </row>
    <row r="14256" spans="1:3">
      <c r="A14256" t="s">
        <v>219</v>
      </c>
      <c r="B14256" t="str">
        <f>IF(ISBLANK(VLOOKUP(A14256,Questionnaire!A:KQ,116,FALSE)),"#",VLOOKUP(A14256,Questionnaire!A:KQ,116,FALSE))</f>
        <v>#</v>
      </c>
    </row>
    <row r="14257" spans="1:2">
      <c r="A14257" t="s">
        <v>221</v>
      </c>
      <c r="B14257" t="str">
        <f>IF(ISBLANK(VLOOKUP(A14257,Questionnaire!A:KQ,116,FALSE)),"#",VLOOKUP(A14257,Questionnaire!A:KQ,116,FALSE))</f>
        <v>#</v>
      </c>
    </row>
    <row r="14258" spans="1:2">
      <c r="A14258" t="s">
        <v>223</v>
      </c>
      <c r="B14258" t="str">
        <f>IF(ISBLANK(VLOOKUP(A14258,Questionnaire!A:KQ,116,FALSE)),"#",VLOOKUP(A14258,Questionnaire!A:KQ,116,FALSE))</f>
        <v>#</v>
      </c>
    </row>
    <row r="14259" spans="1:2">
      <c r="A14259" t="s">
        <v>225</v>
      </c>
      <c r="B14259" t="str">
        <f>IF(ISBLANK(VLOOKUP(A14259,Questionnaire!A:KQ,116,FALSE)),"#",VLOOKUP(A14259,Questionnaire!A:KQ,116,FALSE))</f>
        <v>#</v>
      </c>
    </row>
    <row r="14260" spans="1:2">
      <c r="A14260" t="s">
        <v>227</v>
      </c>
      <c r="B14260" t="str">
        <f>IF(ISBLANK(VLOOKUP(A14260,Questionnaire!A:KQ,116,FALSE)),"#",VLOOKUP(A14260,Questionnaire!A:KQ,116,FALSE))</f>
        <v>#</v>
      </c>
    </row>
    <row r="14261" spans="1:2">
      <c r="A14261" t="s">
        <v>229</v>
      </c>
      <c r="B14261" t="str">
        <f>IF(ISBLANK(VLOOKUP(A14261,Questionnaire!A:KQ,116,FALSE)),"#",VLOOKUP(A14261,Questionnaire!A:KQ,116,FALSE))</f>
        <v>#</v>
      </c>
    </row>
    <row r="14262" spans="1:2">
      <c r="A14262" t="s">
        <v>231</v>
      </c>
      <c r="B14262" t="str">
        <f>IF(ISBLANK(VLOOKUP(A14262,Questionnaire!A:KQ,116,FALSE)),"#",VLOOKUP(A14262,Questionnaire!A:KQ,116,FALSE))</f>
        <v>#</v>
      </c>
    </row>
    <row r="14263" spans="1:2">
      <c r="A14263" t="s">
        <v>233</v>
      </c>
      <c r="B14263" t="str">
        <f>IF(ISBLANK(VLOOKUP(A14263,Questionnaire!A:KQ,116,FALSE)),"#",VLOOKUP(A14263,Questionnaire!A:KQ,116,FALSE))</f>
        <v>#</v>
      </c>
    </row>
    <row r="14264" spans="1:2">
      <c r="A14264" t="s">
        <v>235</v>
      </c>
      <c r="B14264" t="str">
        <f>IF(ISBLANK(VLOOKUP(A14264,Questionnaire!A:KQ,116,FALSE)),"#",VLOOKUP(A14264,Questionnaire!A:KQ,116,FALSE))</f>
        <v>#</v>
      </c>
    </row>
    <row r="14265" spans="1:2">
      <c r="A14265" t="s">
        <v>237</v>
      </c>
      <c r="B14265" t="str">
        <f>IF(ISBLANK(VLOOKUP(A14265,Questionnaire!A:KQ,116,FALSE)),"#",VLOOKUP(A14265,Questionnaire!A:KQ,116,FALSE))</f>
        <v>#</v>
      </c>
    </row>
    <row r="14266" spans="1:2">
      <c r="A14266" t="s">
        <v>239</v>
      </c>
      <c r="B14266" t="str">
        <f>IF(ISBLANK(VLOOKUP(A14266,Questionnaire!A:KQ,116,FALSE)),"#",VLOOKUP(A14266,Questionnaire!A:KQ,116,FALSE))</f>
        <v>#</v>
      </c>
    </row>
    <row r="14267" spans="1:2">
      <c r="A14267" t="s">
        <v>242</v>
      </c>
      <c r="B14267" t="str">
        <f>IF(ISBLANK(VLOOKUP(A14267,Questionnaire!A:KQ,116,FALSE)),"#",VLOOKUP(A14267,Questionnaire!A:KQ,116,FALSE))</f>
        <v>#</v>
      </c>
    </row>
    <row r="14268" spans="1:2">
      <c r="A14268" t="s">
        <v>245</v>
      </c>
      <c r="B14268" t="str">
        <f>IF(ISBLANK(VLOOKUP(A14268,Questionnaire!A:KQ,116,FALSE)),"#",VLOOKUP(A14268,Questionnaire!A:KQ,116,FALSE))</f>
        <v>#</v>
      </c>
    </row>
    <row r="14269" spans="1:2">
      <c r="A14269" t="s">
        <v>247</v>
      </c>
      <c r="B14269" t="str">
        <f>IF(ISBLANK(VLOOKUP(A14269,Questionnaire!A:KQ,116,FALSE)),"#",VLOOKUP(A14269,Questionnaire!A:KQ,116,FALSE))</f>
        <v>#</v>
      </c>
    </row>
    <row r="14270" spans="1:2">
      <c r="A14270" t="s">
        <v>249</v>
      </c>
      <c r="B14270" t="str">
        <f>IF(ISBLANK(VLOOKUP(A14270,Questionnaire!A:KQ,116,FALSE)),"#",VLOOKUP(A14270,Questionnaire!A:KQ,116,FALSE))</f>
        <v>#</v>
      </c>
    </row>
    <row r="14271" spans="1:2">
      <c r="A14271" t="s">
        <v>250</v>
      </c>
      <c r="B14271" t="str">
        <f>IF(ISBLANK(VLOOKUP(A14271,Questionnaire!A:KQ,116,FALSE)),"#",VLOOKUP(A14271,Questionnaire!A:KQ,116,FALSE))</f>
        <v>#</v>
      </c>
    </row>
    <row r="14272" spans="1:2">
      <c r="A14272" t="s">
        <v>252</v>
      </c>
      <c r="B14272" t="str">
        <f>IF(ISBLANK(VLOOKUP(A14272,Questionnaire!A:KQ,116,FALSE)),"#",VLOOKUP(A14272,Questionnaire!A:KQ,116,FALSE))</f>
        <v>#</v>
      </c>
    </row>
    <row r="14273" spans="1:2">
      <c r="A14273" t="s">
        <v>255</v>
      </c>
      <c r="B14273" t="str">
        <f>IF(ISBLANK(VLOOKUP(A14273,Questionnaire!A:KQ,116,FALSE)),"#",VLOOKUP(A14273,Questionnaire!A:KQ,116,FALSE))</f>
        <v>#</v>
      </c>
    </row>
    <row r="14274" spans="1:2">
      <c r="A14274" t="s">
        <v>258</v>
      </c>
      <c r="B14274" t="str">
        <f>IF(ISNA(VLOOKUP(VLOOKUP(A14274,Questionnaire!A:KQ,116,FALSE),'CORA Encoding'!M:N,2,FALSE)),"#",VLOOKUP(VLOOKUP(A14274,Questionnaire!A:KQ,116,FALSE),'CORA Encoding'!M:N,2,FALSE))</f>
        <v>#</v>
      </c>
    </row>
    <row r="14275" spans="1:2">
      <c r="A14275" t="s">
        <v>261</v>
      </c>
      <c r="B14275" t="str">
        <f>IF(ISBLANK(VLOOKUP(A14275,Questionnaire!A:KQ,116,FALSE)),"#",VLOOKUP(A14275,Questionnaire!A:KQ,116,FALSE))</f>
        <v>#</v>
      </c>
    </row>
    <row r="14276" spans="1:2">
      <c r="A14276" t="s">
        <v>263</v>
      </c>
      <c r="B14276" t="str">
        <f>IF(ISBLANK(VLOOKUP(A14276,Questionnaire!A:KQ,116,FALSE)),"#",VLOOKUP(A14276,Questionnaire!A:KQ,116,FALSE))</f>
        <v>#</v>
      </c>
    </row>
    <row r="14277" spans="1:2">
      <c r="A14277" t="s">
        <v>265</v>
      </c>
      <c r="B14277" t="str">
        <f>IF(ISBLANK(VLOOKUP(A14277,Questionnaire!A:KQ,116,FALSE)),"#",VLOOKUP(A14277,Questionnaire!A:KQ,116,FALSE))</f>
        <v>#</v>
      </c>
    </row>
    <row r="14278" spans="1:2">
      <c r="A14278" t="s">
        <v>267</v>
      </c>
      <c r="B14278" t="str">
        <f>IF(ISBLANK(VLOOKUP(A14278,Questionnaire!A:KQ,116,FALSE)),"#",VLOOKUP(A14278,Questionnaire!A:KQ,116,FALSE))</f>
        <v>#</v>
      </c>
    </row>
    <row r="14279" spans="1:2">
      <c r="A14279" t="s">
        <v>269</v>
      </c>
      <c r="B14279" t="str">
        <f>IF(ISBLANK(VLOOKUP(A14279,Questionnaire!A:KQ,116,FALSE)),"#",VLOOKUP(A14279,Questionnaire!A:KQ,116,FALSE))</f>
        <v>#</v>
      </c>
    </row>
    <row r="14280" spans="1:2">
      <c r="A14280" t="s">
        <v>274</v>
      </c>
      <c r="B14280" t="str">
        <f>IF(ISBLANK(VLOOKUP(A14280,Questionnaire!A:KQ,116,FALSE)),"#",VLOOKUP(A14280,Questionnaire!A:KQ,116,FALSE))</f>
        <v>#</v>
      </c>
    </row>
    <row r="14281" spans="1:2">
      <c r="A14281" t="s">
        <v>276</v>
      </c>
      <c r="B14281" t="str">
        <f>IF(ISBLANK(VLOOKUP(A14281,Questionnaire!A:KQ,116,FALSE)),"#",VLOOKUP(A14281,Questionnaire!A:KQ,116,FALSE))</f>
        <v>#</v>
      </c>
    </row>
    <row r="14282" spans="1:2">
      <c r="A14282" t="s">
        <v>278</v>
      </c>
      <c r="B14282" t="str">
        <f>IF(ISBLANK(VLOOKUP(A14282,Questionnaire!A:KQ,116,FALSE)),"#",VLOOKUP(A14282,Questionnaire!A:KQ,116,FALSE))</f>
        <v>#</v>
      </c>
    </row>
    <row r="14283" spans="1:2">
      <c r="A14283" t="s">
        <v>280</v>
      </c>
      <c r="B14283" t="str">
        <f>IF(ISBLANK(VLOOKUP(A14283,Questionnaire!A:KQ,116,FALSE)),"#",VLOOKUP(A14283,Questionnaire!A:KQ,116,FALSE))</f>
        <v>#</v>
      </c>
    </row>
    <row r="14284" spans="1:2">
      <c r="A14284" t="s">
        <v>282</v>
      </c>
      <c r="B14284" t="str">
        <f>IF(ISBLANK(VLOOKUP(A14284,Questionnaire!A:KQ,116,FALSE)),"#",VLOOKUP(A14284,Questionnaire!A:KQ,116,FALSE))</f>
        <v>#</v>
      </c>
    </row>
    <row r="14285" spans="1:2">
      <c r="A14285" t="s">
        <v>286</v>
      </c>
      <c r="B14285" t="str">
        <f>IF(ISBLANK(VLOOKUP(A14285,Questionnaire!A:KQ,116,FALSE)),"#",VLOOKUP(A14285,Questionnaire!A:KQ,116,FALSE))</f>
        <v>#</v>
      </c>
    </row>
    <row r="14286" spans="1:2">
      <c r="A14286" t="s">
        <v>288</v>
      </c>
      <c r="B14286" t="str">
        <f>IF(ISBLANK(VLOOKUP(A14286,Questionnaire!A:KQ,116,FALSE)),"#",VLOOKUP(A14286,Questionnaire!A:KQ,116,FALSE))</f>
        <v>#</v>
      </c>
    </row>
    <row r="14287" spans="1:2">
      <c r="A14287" t="s">
        <v>290</v>
      </c>
      <c r="B14287" t="str">
        <f>IF(ISBLANK(VLOOKUP(A14287,Questionnaire!A:KQ,116,FALSE)),"#",VLOOKUP(A14287,Questionnaire!A:KQ,116,FALSE))</f>
        <v>#</v>
      </c>
    </row>
    <row r="14288" spans="1:2">
      <c r="A14288" t="s">
        <v>292</v>
      </c>
      <c r="B14288" t="str">
        <f>IF(ISBLANK(VLOOKUP(A14288,Questionnaire!A:KQ,116,FALSE)),"#",VLOOKUP(A14288,Questionnaire!A:KQ,116,FALSE))</f>
        <v>#</v>
      </c>
    </row>
    <row r="14289" spans="1:2">
      <c r="A14289" t="s">
        <v>294</v>
      </c>
      <c r="B14289" t="str">
        <f>IF(ISBLANK(VLOOKUP(A14289,Questionnaire!A:KQ,116,FALSE)),"#",VLOOKUP(A14289,Questionnaire!A:KQ,116,FALSE))</f>
        <v>#</v>
      </c>
    </row>
    <row r="14290" spans="1:2">
      <c r="A14290" t="s">
        <v>296</v>
      </c>
      <c r="B14290" t="str">
        <f>IF(ISBLANK(VLOOKUP(A14290,Questionnaire!A:KQ,116,FALSE)),"#",VLOOKUP(A14290,Questionnaire!A:KQ,116,FALSE))</f>
        <v>#</v>
      </c>
    </row>
    <row r="14291" spans="1:2">
      <c r="A14291" t="s">
        <v>301</v>
      </c>
      <c r="B14291" t="str">
        <f>IF(ISBLANK(VLOOKUP(A14291,Questionnaire!A:KQ,116,FALSE)),"#",VLOOKUP(A14291,Questionnaire!A:KQ,116,FALSE))</f>
        <v>#</v>
      </c>
    </row>
    <row r="14292" spans="1:2">
      <c r="A14292" t="s">
        <v>303</v>
      </c>
      <c r="B14292" t="str">
        <f>IF(ISBLANK(VLOOKUP(A14292,Questionnaire!A:KQ,116,FALSE)),"#",VLOOKUP(A14292,Questionnaire!A:KQ,116,FALSE))</f>
        <v>#</v>
      </c>
    </row>
    <row r="14293" spans="1:2">
      <c r="A14293" t="s">
        <v>305</v>
      </c>
      <c r="B14293" t="str">
        <f>IF(ISBLANK(VLOOKUP(A14293,Questionnaire!A:KQ,116,FALSE)),"#",VLOOKUP(A14293,Questionnaire!A:KQ,116,FALSE))</f>
        <v>#</v>
      </c>
    </row>
    <row r="14294" spans="1:2">
      <c r="A14294" t="s">
        <v>307</v>
      </c>
      <c r="B14294" t="str">
        <f>IF(ISBLANK(VLOOKUP(A14294,Questionnaire!A:KQ,116,FALSE)),"#",VLOOKUP(A14294,Questionnaire!A:KQ,116,FALSE))</f>
        <v>#</v>
      </c>
    </row>
    <row r="14295" spans="1:2">
      <c r="A14295" t="s">
        <v>311</v>
      </c>
      <c r="B14295" t="str">
        <f>IF(ISBLANK(VLOOKUP(A14295,Questionnaire!A:KQ,116,FALSE)),"#",VLOOKUP(A14295,Questionnaire!A:KQ,116,FALSE))</f>
        <v>#</v>
      </c>
    </row>
    <row r="14296" spans="1:2">
      <c r="A14296" t="s">
        <v>313</v>
      </c>
      <c r="B14296" t="str">
        <f>IF(ISBLANK(VLOOKUP(A14296,Questionnaire!A:KQ,116,FALSE)),"#",VLOOKUP(A14296,Questionnaire!A:KQ,116,FALSE))</f>
        <v>#</v>
      </c>
    </row>
    <row r="14297" spans="1:2">
      <c r="A14297" t="s">
        <v>314</v>
      </c>
      <c r="B14297" t="str">
        <f>IF(ISBLANK(VLOOKUP(A14297,Questionnaire!A:KQ,116,FALSE)),"#",VLOOKUP(A14297,Questionnaire!A:KQ,116,FALSE))</f>
        <v>#</v>
      </c>
    </row>
    <row r="14298" spans="1:2">
      <c r="A14298" t="s">
        <v>315</v>
      </c>
      <c r="B14298" t="str">
        <f>IF(ISBLANK(VLOOKUP(A14298,Questionnaire!A:KQ,116,FALSE)),"#",VLOOKUP(A14298,Questionnaire!A:KQ,116,FALSE))</f>
        <v>#</v>
      </c>
    </row>
    <row r="14299" spans="1:2">
      <c r="A14299" t="s">
        <v>317</v>
      </c>
      <c r="B14299" t="str">
        <f>IF(ISBLANK(VLOOKUP(A14299,Questionnaire!A:KQ,116,FALSE)),"#",VLOOKUP(A14299,Questionnaire!A:KQ,116,FALSE))</f>
        <v>#</v>
      </c>
    </row>
    <row r="14300" spans="1:2">
      <c r="A14300" t="s">
        <v>319</v>
      </c>
      <c r="B14300" t="str">
        <f>IF(ISBLANK(VLOOKUP(A14300,Questionnaire!A:KQ,116,FALSE)),"#",VLOOKUP(A14300,Questionnaire!A:KQ,116,FALSE))</f>
        <v>#</v>
      </c>
    </row>
    <row r="14301" spans="1:2">
      <c r="A14301" t="s">
        <v>322</v>
      </c>
      <c r="B14301" t="str">
        <f>IF(ISBLANK(VLOOKUP(A14301,Questionnaire!A:KQ,116,FALSE)),"#",VLOOKUP(A14301,Questionnaire!A:KQ,116,FALSE))</f>
        <v>#</v>
      </c>
    </row>
    <row r="14302" spans="1:2">
      <c r="A14302" t="s">
        <v>326</v>
      </c>
      <c r="B14302" t="str">
        <f>IF(ISBLANK(VLOOKUP(A14302,Questionnaire!A:KQ,116,FALSE)),"#",VLOOKUP(A14302,Questionnaire!A:KQ,116,FALSE))</f>
        <v>#</v>
      </c>
    </row>
    <row r="14303" spans="1:2">
      <c r="A14303" t="s">
        <v>328</v>
      </c>
      <c r="B14303" t="str">
        <f>IF(ISBLANK(VLOOKUP(A14303,Questionnaire!A:KQ,116,FALSE)),"#",VLOOKUP(A14303,Questionnaire!A:KQ,116,FALSE))</f>
        <v>#</v>
      </c>
    </row>
    <row r="14304" spans="1:2">
      <c r="A14304" t="s">
        <v>332</v>
      </c>
      <c r="B14304" t="str">
        <f>IF(ISBLANK(VLOOKUP(A14304,Questionnaire!A:KQ,116,FALSE)),"#",VLOOKUP(A14304,Questionnaire!A:KQ,116,FALSE))</f>
        <v>#</v>
      </c>
    </row>
    <row r="14305" spans="1:2">
      <c r="A14305" t="s">
        <v>333</v>
      </c>
      <c r="B14305" t="str">
        <f>IF(ISBLANK(VLOOKUP(A14305,Questionnaire!A:KQ,116,FALSE)),"#",VLOOKUP(A14305,Questionnaire!A:KQ,116,FALSE))</f>
        <v>#</v>
      </c>
    </row>
    <row r="14306" spans="1:2">
      <c r="A14306" t="s">
        <v>334</v>
      </c>
      <c r="B14306" t="str">
        <f>IF(ISBLANK(VLOOKUP(A14306,Questionnaire!A:KQ,116,FALSE)),"#",VLOOKUP(A14306,Questionnaire!A:KQ,116,FALSE))</f>
        <v>#</v>
      </c>
    </row>
    <row r="14307" spans="1:2">
      <c r="A14307" t="s">
        <v>335</v>
      </c>
      <c r="B14307" t="str">
        <f>IF(ISBLANK(VLOOKUP(A14307,Questionnaire!A:KQ,116,FALSE)),"#",VLOOKUP(A14307,Questionnaire!A:KQ,116,FALSE))</f>
        <v>#</v>
      </c>
    </row>
    <row r="14308" spans="1:2">
      <c r="A14308" t="s">
        <v>336</v>
      </c>
      <c r="B14308" t="str">
        <f>IF(ISBLANK(VLOOKUP(A14308,Questionnaire!A:KQ,116,FALSE)),"#",VLOOKUP(A14308,Questionnaire!A:KQ,116,FALSE))</f>
        <v>#</v>
      </c>
    </row>
    <row r="14309" spans="1:2">
      <c r="A14309" t="s">
        <v>337</v>
      </c>
      <c r="B14309" t="str">
        <f>IF(ISBLANK(VLOOKUP(A14309,Questionnaire!A:KQ,116,FALSE)),"#",VLOOKUP(A14309,Questionnaire!A:KQ,116,FALSE))</f>
        <v>#</v>
      </c>
    </row>
    <row r="14310" spans="1:2">
      <c r="A14310" t="s">
        <v>338</v>
      </c>
      <c r="B14310" t="str">
        <f>IF(ISBLANK(VLOOKUP(A14310,Questionnaire!A:KQ,116,FALSE)),"#",VLOOKUP(A14310,Questionnaire!A:KQ,116,FALSE))</f>
        <v>#</v>
      </c>
    </row>
    <row r="14311" spans="1:2">
      <c r="A14311" t="s">
        <v>339</v>
      </c>
      <c r="B14311" t="str">
        <f>IF(ISBLANK(VLOOKUP(A14311,Questionnaire!A:KQ,116,FALSE)),"#",VLOOKUP(A14311,Questionnaire!A:KQ,116,FALSE))</f>
        <v>#</v>
      </c>
    </row>
    <row r="14312" spans="1:2">
      <c r="A14312" t="s">
        <v>340</v>
      </c>
      <c r="B14312" t="str">
        <f>IF(ISBLANK(VLOOKUP(A14312,Questionnaire!A:KQ,116,FALSE)),"#",VLOOKUP(A14312,Questionnaire!A:KQ,116,FALSE))</f>
        <v>#</v>
      </c>
    </row>
    <row r="14313" spans="1:2">
      <c r="A14313" t="s">
        <v>341</v>
      </c>
      <c r="B14313" t="str">
        <f>IF(ISBLANK(VLOOKUP(A14313,Questionnaire!A:KQ,116,FALSE)),"#",VLOOKUP(A14313,Questionnaire!A:KQ,116,FALSE))</f>
        <v>#</v>
      </c>
    </row>
    <row r="14314" spans="1:2">
      <c r="A14314" t="s">
        <v>342</v>
      </c>
      <c r="B14314" t="str">
        <f>IF(ISBLANK(VLOOKUP(A14314,Questionnaire!A:KQ,116,FALSE)),"#",VLOOKUP(A14314,Questionnaire!A:KQ,116,FALSE))</f>
        <v>#</v>
      </c>
    </row>
    <row r="14315" spans="1:2">
      <c r="A14315" t="s">
        <v>343</v>
      </c>
      <c r="B14315" t="str">
        <f>IF(ISBLANK(VLOOKUP(A14315,Questionnaire!A:KQ,116,FALSE)),"#",VLOOKUP(A14315,Questionnaire!A:KQ,116,FALSE))</f>
        <v>#</v>
      </c>
    </row>
    <row r="14316" spans="1:2">
      <c r="A14316" t="s">
        <v>344</v>
      </c>
      <c r="B14316" t="str">
        <f>IF(ISBLANK(VLOOKUP(A14316,Questionnaire!A:KQ,116,FALSE)),"#",VLOOKUP(A14316,Questionnaire!A:KQ,116,FALSE))</f>
        <v>#</v>
      </c>
    </row>
    <row r="14317" spans="1:2">
      <c r="A14317" t="s">
        <v>345</v>
      </c>
      <c r="B14317" t="str">
        <f>IF(ISBLANK(VLOOKUP(A14317,Questionnaire!A:KQ,116,FALSE)),"#",VLOOKUP(A14317,Questionnaire!A:KQ,116,FALSE))</f>
        <v>#</v>
      </c>
    </row>
    <row r="14318" spans="1:2">
      <c r="A14318" t="s">
        <v>348</v>
      </c>
      <c r="B14318" t="str">
        <f>IF(ISBLANK(VLOOKUP(A14318,Questionnaire!A:KQ,116,FALSE)),"#",VLOOKUP(A14318,Questionnaire!A:KQ,116,FALSE))</f>
        <v>#</v>
      </c>
    </row>
    <row r="14319" spans="1:2">
      <c r="A14319" t="s">
        <v>353</v>
      </c>
      <c r="B14319" t="str">
        <f>IF(ISBLANK(VLOOKUP(A14319,Questionnaire!A:KQ,116,FALSE)),"#",VLOOKUP(A14319,Questionnaire!A:KQ,116,FALSE))</f>
        <v>#</v>
      </c>
    </row>
    <row r="14320" spans="1:2">
      <c r="A14320" t="s">
        <v>354</v>
      </c>
      <c r="B14320" t="str">
        <f>IF(ISBLANK(VLOOKUP(A14320,Questionnaire!A:KQ,116,FALSE)),"#",VLOOKUP(A14320,Questionnaire!A:KQ,116,FALSE))</f>
        <v>#</v>
      </c>
    </row>
    <row r="14321" spans="1:2">
      <c r="A14321" t="s">
        <v>355</v>
      </c>
      <c r="B14321" t="str">
        <f>IF(ISBLANK(VLOOKUP(A14321,Questionnaire!A:KQ,116,FALSE)),"#",VLOOKUP(A14321,Questionnaire!A:KQ,116,FALSE))</f>
        <v>#</v>
      </c>
    </row>
    <row r="14322" spans="1:2">
      <c r="A14322" t="s">
        <v>356</v>
      </c>
      <c r="B14322" t="str">
        <f>IF(ISBLANK(VLOOKUP(A14322,Questionnaire!A:KQ,116,FALSE)),"#",VLOOKUP(A14322,Questionnaire!A:KQ,116,FALSE))</f>
        <v>#</v>
      </c>
    </row>
    <row r="14323" spans="1:2">
      <c r="A14323" t="s">
        <v>357</v>
      </c>
      <c r="B14323" t="str">
        <f>IF(ISBLANK(VLOOKUP(A14323,Questionnaire!A:KQ,116,FALSE)),"#",VLOOKUP(A14323,Questionnaire!A:KQ,116,FALSE))</f>
        <v>#</v>
      </c>
    </row>
    <row r="14324" spans="1:2">
      <c r="A14324" t="s">
        <v>360</v>
      </c>
      <c r="B14324" t="str">
        <f>IF(ISBLANK(VLOOKUP(A14324,Questionnaire!A:KQ,116,FALSE)),"#",VLOOKUP(A14324,Questionnaire!A:KQ,116,FALSE))</f>
        <v>#</v>
      </c>
    </row>
    <row r="14325" spans="1:2">
      <c r="A14325" t="s">
        <v>362</v>
      </c>
      <c r="B14325" t="str">
        <f>IF(ISBLANK(VLOOKUP(A14325,Questionnaire!A:KQ,116,FALSE)),"#",VLOOKUP(A14325,Questionnaire!A:KQ,116,FALSE))</f>
        <v>#</v>
      </c>
    </row>
    <row r="14326" spans="1:2">
      <c r="A14326" t="s">
        <v>363</v>
      </c>
      <c r="B14326" t="str">
        <f>IF(ISBLANK(VLOOKUP(A14326,Questionnaire!A:KQ,116,FALSE)),"#",VLOOKUP(A14326,Questionnaire!A:KQ,116,FALSE))</f>
        <v>#</v>
      </c>
    </row>
    <row r="14327" spans="1:2">
      <c r="A14327" t="s">
        <v>364</v>
      </c>
      <c r="B14327" t="str">
        <f>IF(ISBLANK(VLOOKUP(A14327,Questionnaire!A:KQ,116,FALSE)),"#",VLOOKUP(A14327,Questionnaire!A:KQ,116,FALSE))</f>
        <v>#</v>
      </c>
    </row>
    <row r="14328" spans="1:2">
      <c r="A14328" t="s">
        <v>365</v>
      </c>
      <c r="B14328" t="str">
        <f>IF(ISBLANK(VLOOKUP(A14328,Questionnaire!A:KQ,116,FALSE)),"#",VLOOKUP(A14328,Questionnaire!A:KQ,116,FALSE))</f>
        <v>#</v>
      </c>
    </row>
    <row r="14329" spans="1:2">
      <c r="A14329" t="s">
        <v>366</v>
      </c>
      <c r="B14329" t="str">
        <f>IF(ISBLANK(VLOOKUP(A14329,Questionnaire!A:KQ,116,FALSE)),"#",VLOOKUP(A14329,Questionnaire!A:KQ,116,FALSE))</f>
        <v>#</v>
      </c>
    </row>
    <row r="14330" spans="1:2">
      <c r="A14330" t="s">
        <v>371</v>
      </c>
      <c r="B14330" t="str">
        <f>IF(ISBLANK(VLOOKUP(A14330,Questionnaire!A:KQ,116,FALSE)),"#",VLOOKUP(A14330,Questionnaire!A:KQ,116,FALSE))</f>
        <v>#</v>
      </c>
    </row>
    <row r="14331" spans="1:2">
      <c r="A14331" t="s">
        <v>372</v>
      </c>
      <c r="B14331" t="str">
        <f>IF(ISBLANK(VLOOKUP(A14331,Questionnaire!A:KQ,116,FALSE)),"#",VLOOKUP(A14331,Questionnaire!A:KQ,116,FALSE))</f>
        <v>#</v>
      </c>
    </row>
    <row r="14332" spans="1:2">
      <c r="A14332" t="s">
        <v>373</v>
      </c>
      <c r="B14332" t="str">
        <f>IF(ISBLANK(VLOOKUP(A14332,Questionnaire!A:KQ,116,FALSE)),"#",VLOOKUP(A14332,Questionnaire!A:KQ,116,FALSE))</f>
        <v>#</v>
      </c>
    </row>
    <row r="14333" spans="1:2">
      <c r="A14333" t="s">
        <v>374</v>
      </c>
      <c r="B14333" t="str">
        <f>IF(ISBLANK(VLOOKUP(A14333,Questionnaire!A:KQ,116,FALSE)),"#",VLOOKUP(A14333,Questionnaire!A:KQ,116,FALSE))</f>
        <v>#</v>
      </c>
    </row>
    <row r="14334" spans="1:2">
      <c r="A14334" t="s">
        <v>377</v>
      </c>
      <c r="B14334" t="str">
        <f>IF(ISBLANK(VLOOKUP(A14334,Questionnaire!A:KQ,116,FALSE)),"#",VLOOKUP(A14334,Questionnaire!A:KQ,116,FALSE))</f>
        <v>#</v>
      </c>
    </row>
    <row r="14335" spans="1:2">
      <c r="A14335" t="s">
        <v>379</v>
      </c>
      <c r="B14335" t="str">
        <f>IF(ISBLANK(VLOOKUP(A14335,Questionnaire!A:KQ,116,FALSE)),"#",VLOOKUP(A14335,Questionnaire!A:KQ,116,FALSE))</f>
        <v>#</v>
      </c>
    </row>
    <row r="14336" spans="1:2">
      <c r="A14336" t="s">
        <v>380</v>
      </c>
      <c r="B14336" t="str">
        <f>IF(ISBLANK(VLOOKUP(A14336,Questionnaire!A:KQ,116,FALSE)),"#",VLOOKUP(A14336,Questionnaire!A:KQ,116,FALSE))</f>
        <v>#</v>
      </c>
    </row>
    <row r="14337" spans="1:2">
      <c r="A14337" t="s">
        <v>381</v>
      </c>
      <c r="B14337" t="str">
        <f>IF(ISBLANK(VLOOKUP(A14337,Questionnaire!A:KQ,116,FALSE)),"#",VLOOKUP(A14337,Questionnaire!A:KQ,116,FALSE))</f>
        <v>#</v>
      </c>
    </row>
    <row r="14338" spans="1:2">
      <c r="A14338" t="s">
        <v>382</v>
      </c>
      <c r="B14338" t="str">
        <f>IF(ISBLANK(VLOOKUP(A14338,Questionnaire!A:KQ,116,FALSE)),"#",VLOOKUP(A14338,Questionnaire!A:KQ,116,FALSE))</f>
        <v>#</v>
      </c>
    </row>
    <row r="14339" spans="1:2">
      <c r="A14339" t="s">
        <v>384</v>
      </c>
      <c r="B14339" t="str">
        <f>IF(ISBLANK(VLOOKUP(A14339,Questionnaire!A:KQ,116,FALSE)),"#",VLOOKUP(A14339,Questionnaire!A:KQ,116,FALSE))</f>
        <v>#</v>
      </c>
    </row>
    <row r="14340" spans="1:2">
      <c r="A14340" t="s">
        <v>387</v>
      </c>
      <c r="B14340" t="str">
        <f>IF(ISBLANK(VLOOKUP(A14340,Questionnaire!A:KQ,116,FALSE)),"#",VLOOKUP(A14340,Questionnaire!A:KQ,116,FALSE))</f>
        <v>#</v>
      </c>
    </row>
    <row r="14341" spans="1:2">
      <c r="A14341" t="s">
        <v>391</v>
      </c>
      <c r="B14341" t="str">
        <f>IF(ISBLANK(VLOOKUP(A14341,Questionnaire!A:KQ,116,FALSE)),"#",VLOOKUP(A14341,Questionnaire!A:KQ,116,FALSE))</f>
        <v>#</v>
      </c>
    </row>
    <row r="14342" spans="1:2">
      <c r="A14342" t="s">
        <v>393</v>
      </c>
      <c r="B14342" t="str">
        <f>IF(ISBLANK(VLOOKUP(A14342,Questionnaire!A:KQ,116,FALSE)),"#",VLOOKUP(A14342,Questionnaire!A:KQ,116,FALSE))</f>
        <v>#</v>
      </c>
    </row>
    <row r="14343" spans="1:2">
      <c r="A14343" t="s">
        <v>395</v>
      </c>
      <c r="B14343" t="str">
        <f>IF(ISBLANK(VLOOKUP(A14343,Questionnaire!A:KQ,116,FALSE)),"#",VLOOKUP(A14343,Questionnaire!A:KQ,116,FALSE))</f>
        <v>#</v>
      </c>
    </row>
    <row r="14344" spans="1:2">
      <c r="A14344" t="s">
        <v>398</v>
      </c>
      <c r="B14344" t="str">
        <f>IF(ISBLANK(VLOOKUP(A14344,Questionnaire!A:KQ,116,FALSE)),"#",VLOOKUP(A14344,Questionnaire!A:KQ,116,FALSE))</f>
        <v>#</v>
      </c>
    </row>
    <row r="14345" spans="1:2">
      <c r="A14345" t="s">
        <v>402</v>
      </c>
      <c r="B14345" t="str">
        <f>IF(ISBLANK(VLOOKUP(A14345,Questionnaire!A:KQ,116,FALSE)),"#",VLOOKUP(A14345,Questionnaire!A:KQ,116,FALSE))</f>
        <v>#</v>
      </c>
    </row>
    <row r="14346" spans="1:2">
      <c r="A14346" t="s">
        <v>405</v>
      </c>
      <c r="B14346" t="str">
        <f>IF(ISBLANK(VLOOKUP(A14346,Questionnaire!A:KQ,116,FALSE)),"#",VLOOKUP(A14346,Questionnaire!A:KQ,116,FALSE))</f>
        <v>#</v>
      </c>
    </row>
    <row r="14347" spans="1:2">
      <c r="A14347" t="s">
        <v>409</v>
      </c>
      <c r="B14347" t="str">
        <f>IF(ISBLANK(VLOOKUP(A14347,Questionnaire!A:KQ,116,FALSE)),"#",VLOOKUP(A14347,Questionnaire!A:KQ,116,FALSE))</f>
        <v>#</v>
      </c>
    </row>
    <row r="14348" spans="1:2">
      <c r="A14348" t="s">
        <v>412</v>
      </c>
      <c r="B14348" t="str">
        <f>IF(ISBLANK(VLOOKUP(A14348,Questionnaire!A:KQ,116,FALSE)),"#",VLOOKUP(A14348,Questionnaire!A:KQ,116,FALSE))</f>
        <v>#</v>
      </c>
    </row>
    <row r="14349" spans="1:2">
      <c r="A14349" t="s">
        <v>415</v>
      </c>
      <c r="B14349" t="str">
        <f>IF(ISBLANK(VLOOKUP(A14349,Questionnaire!A:KQ,116,FALSE)),"#",VLOOKUP(A14349,Questionnaire!A:KQ,116,FALSE))</f>
        <v>#</v>
      </c>
    </row>
    <row r="14350" spans="1:2">
      <c r="A14350" t="s">
        <v>418</v>
      </c>
      <c r="B14350" t="str">
        <f>IF(ISBLANK(VLOOKUP(A14350,Questionnaire!A:KQ,116,FALSE)),"#",VLOOKUP(A14350,Questionnaire!A:KQ,116,FALSE))</f>
        <v>#</v>
      </c>
    </row>
    <row r="14351" spans="1:2">
      <c r="A14351" t="s">
        <v>421</v>
      </c>
      <c r="B14351" t="str">
        <f>IF(ISBLANK(VLOOKUP(A14351,Questionnaire!A:KQ,116,FALSE)),"#",VLOOKUP(A14351,Questionnaire!A:KQ,116,FALSE))</f>
        <v>#</v>
      </c>
    </row>
    <row r="14352" spans="1:2">
      <c r="A14352" t="s">
        <v>424</v>
      </c>
      <c r="B14352" t="str">
        <f>IF(ISBLANK(VLOOKUP(A14352,Questionnaire!A:KQ,116,FALSE)),"#",VLOOKUP(A14352,Questionnaire!A:KQ,116,FALSE))</f>
        <v>#</v>
      </c>
    </row>
    <row r="14353" spans="1:2">
      <c r="A14353" t="s">
        <v>429</v>
      </c>
      <c r="B14353" t="str">
        <f>IF(ISBLANK(VLOOKUP(A14353,Questionnaire!A:KQ,116,FALSE)),"#",VLOOKUP(A14353,Questionnaire!A:KQ,116,FALSE))</f>
        <v>#</v>
      </c>
    </row>
    <row r="14354" spans="1:2">
      <c r="A14354" t="s">
        <v>432</v>
      </c>
      <c r="B14354" t="str">
        <f>IF(ISBLANK(VLOOKUP(A14354,Questionnaire!A:KQ,116,FALSE)),"#",VLOOKUP(A14354,Questionnaire!A:KQ,116,FALSE))</f>
        <v>#</v>
      </c>
    </row>
    <row r="14355" spans="1:2">
      <c r="A14355" t="s">
        <v>435</v>
      </c>
      <c r="B14355" t="str">
        <f>IF(ISBLANK(VLOOKUP(A14355,Questionnaire!A:KQ,116,FALSE)),"#",VLOOKUP(A14355,Questionnaire!A:KQ,116,FALSE))</f>
        <v>#</v>
      </c>
    </row>
    <row r="14356" spans="1:2">
      <c r="A14356" t="s">
        <v>437</v>
      </c>
      <c r="B14356" t="str">
        <f>IF(ISBLANK(VLOOKUP(A14356,Questionnaire!A:KQ,116,FALSE)),"#",VLOOKUP(A14356,Questionnaire!A:KQ,116,FALSE))</f>
        <v>#</v>
      </c>
    </row>
    <row r="14357" spans="1:2">
      <c r="A14357" t="s">
        <v>439</v>
      </c>
      <c r="B14357" t="str">
        <f>IF(ISBLANK(VLOOKUP(A14357,Questionnaire!A:KQ,116,FALSE)),"#",VLOOKUP(A14357,Questionnaire!A:KQ,116,FALSE))</f>
        <v>#</v>
      </c>
    </row>
    <row r="14358" spans="1:2">
      <c r="A14358" t="s">
        <v>442</v>
      </c>
      <c r="B14358" t="str">
        <f>IF(ISBLANK(VLOOKUP(A14358,Questionnaire!A:KQ,116,FALSE)),"#",VLOOKUP(A14358,Questionnaire!A:KQ,116,FALSE))</f>
        <v>#</v>
      </c>
    </row>
    <row r="14359" spans="1:2">
      <c r="A14359" t="s">
        <v>445</v>
      </c>
      <c r="B14359" t="str">
        <f>IF(ISBLANK(VLOOKUP(A14359,Questionnaire!A:KQ,116,FALSE)),"#",VLOOKUP(A14359,Questionnaire!A:KQ,116,FALSE))</f>
        <v>#</v>
      </c>
    </row>
    <row r="14360" spans="1:2">
      <c r="A14360" t="s">
        <v>448</v>
      </c>
      <c r="B14360" t="str">
        <f>IF(ISBLANK(VLOOKUP(A14360,Questionnaire!A:KQ,116,FALSE)),"#",VLOOKUP(A14360,Questionnaire!A:KQ,116,FALSE))</f>
        <v>#</v>
      </c>
    </row>
    <row r="14361" spans="1:2">
      <c r="A14361" t="s">
        <v>452</v>
      </c>
      <c r="B14361" t="str">
        <f>IF(ISBLANK(VLOOKUP(A14361,Questionnaire!A:KQ,116,FALSE)),"#",VLOOKUP(A14361,Questionnaire!A:KQ,116,FALSE))</f>
        <v>#</v>
      </c>
    </row>
    <row r="14362" spans="1:2">
      <c r="A14362" t="s">
        <v>455</v>
      </c>
      <c r="B14362" t="str">
        <f>IF(ISBLANK(VLOOKUP(A14362,Questionnaire!A:KQ,116,FALSE)),"#",VLOOKUP(A14362,Questionnaire!A:KQ,116,FALSE))</f>
        <v>#</v>
      </c>
    </row>
    <row r="14363" spans="1:2">
      <c r="A14363" t="s">
        <v>458</v>
      </c>
      <c r="B14363" t="str">
        <f>IF(ISBLANK(VLOOKUP(A14363,Questionnaire!A:KQ,116,FALSE)),"#",VLOOKUP(A14363,Questionnaire!A:KQ,116,FALSE))</f>
        <v>#</v>
      </c>
    </row>
    <row r="14364" spans="1:2">
      <c r="A14364" t="s">
        <v>461</v>
      </c>
      <c r="B14364" t="str">
        <f>IF(ISBLANK(VLOOKUP(A14364,Questionnaire!A:KQ,116,FALSE)),"#",VLOOKUP(A14364,Questionnaire!A:KQ,116,FALSE))</f>
        <v>#</v>
      </c>
    </row>
    <row r="14365" spans="1:2">
      <c r="A14365" t="s">
        <v>465</v>
      </c>
      <c r="B14365" t="str">
        <f>IF(ISBLANK(VLOOKUP(A14365,Questionnaire!A:KQ,116,FALSE)),"#",VLOOKUP(A14365,Questionnaire!A:KQ,116,FALSE))</f>
        <v>#</v>
      </c>
    </row>
    <row r="14366" spans="1:2">
      <c r="A14366" t="s">
        <v>467</v>
      </c>
      <c r="B14366" t="str">
        <f>IF(ISBLANK(VLOOKUP(A14366,Questionnaire!A:KQ,116,FALSE)),"#",VLOOKUP(A14366,Questionnaire!A:KQ,116,FALSE))</f>
        <v>#</v>
      </c>
    </row>
    <row r="14367" spans="1:2">
      <c r="A14367" t="s">
        <v>469</v>
      </c>
      <c r="B14367" t="str">
        <f>IF(ISBLANK(VLOOKUP(A14367,Questionnaire!A:KQ,116,FALSE)),"#",VLOOKUP(A14367,Questionnaire!A:KQ,116,FALSE))</f>
        <v>#</v>
      </c>
    </row>
    <row r="14368" spans="1:2">
      <c r="A14368" t="s">
        <v>471</v>
      </c>
      <c r="B14368" t="str">
        <f>IF(ISBLANK(VLOOKUP(A14368,Questionnaire!A:KQ,116,FALSE)),"#",VLOOKUP(A14368,Questionnaire!A:KQ,116,FALSE))</f>
        <v>#</v>
      </c>
    </row>
    <row r="14369" spans="1:3">
      <c r="A14369" t="s">
        <v>473</v>
      </c>
      <c r="B14369" t="str">
        <f>IF(ISBLANK(VLOOKUP(A14369,Questionnaire!A:KQ,116,FALSE)),"#",VLOOKUP(A14369,Questionnaire!A:KQ,116,FALSE))</f>
        <v>#</v>
      </c>
    </row>
    <row r="14370" spans="1:3">
      <c r="A14370" t="s">
        <v>475</v>
      </c>
      <c r="B14370" t="str">
        <f>IF(ISBLANK(VLOOKUP(A14370,Questionnaire!A:KQ,116,FALSE)),"#",VLOOKUP(A14370,Questionnaire!A:KQ,116,FALSE))</f>
        <v>#</v>
      </c>
    </row>
    <row r="14371" spans="1:3">
      <c r="A14371" t="s">
        <v>185</v>
      </c>
      <c r="B14371" t="str">
        <f>IF(ISBLANK(VLOOKUP(A14371,Questionnaire!A:KQ,117,FALSE)),"#",VLOOKUP(A14371,Questionnaire!A:KQ,117,FALSE))</f>
        <v>#</v>
      </c>
      <c r="C14371">
        <v>114</v>
      </c>
    </row>
    <row r="14372" spans="1:3">
      <c r="A14372" t="s">
        <v>187</v>
      </c>
      <c r="B14372" t="str">
        <f>IF(ISNA(VLOOKUP(VLOOKUP(A14372,Questionnaire!A:KQ,117,FALSE),'CORA Encoding'!D:E,2,FALSE)),"#",VLOOKUP(VLOOKUP(A14372,Questionnaire!A:KQ,117,FALSE),'CORA Encoding'!D:E,2,FALSE))</f>
        <v>#</v>
      </c>
    </row>
    <row r="14373" spans="1:3">
      <c r="A14373" t="s">
        <v>189</v>
      </c>
      <c r="B14373" t="str">
        <f>IF(ISNA(VLOOKUP(VLOOKUP(A14373,Questionnaire!A:KQ,117,FALSE),'CORA Encoding'!G:H,2,FALSE)),"#",VLOOKUP(VLOOKUP(A14373,Questionnaire!A:KQ,117,FALSE),'CORA Encoding'!G:H,2,FALSE))</f>
        <v>#</v>
      </c>
    </row>
    <row r="14374" spans="1:3">
      <c r="A14374" t="s">
        <v>191</v>
      </c>
      <c r="B14374" t="str">
        <f>IF(ISNA(VLOOKUP(VLOOKUP(A14374,Questionnaire!A:KQ,117,FALSE),'Country List'!E:F,2,FALSE)),"#",VLOOKUP(VLOOKUP(A14374,Questionnaire!A:KQ,117,FALSE),'Country List'!E:F,2,FALSE))</f>
        <v>#</v>
      </c>
    </row>
    <row r="14375" spans="1:3">
      <c r="A14375" t="s">
        <v>193</v>
      </c>
      <c r="B14375" t="str">
        <f>IF(ISNA(VLOOKUP(VLOOKUP(A14375,Questionnaire!A:KQ,117,FALSE),'Industry List'!B:C,2,FALSE)),"#",VLOOKUP(VLOOKUP(A14375,Questionnaire!A:KQ,117,FALSE),'Industry List'!B:C,2,FALSE))</f>
        <v>#</v>
      </c>
    </row>
    <row r="14376" spans="1:3">
      <c r="A14376" t="s">
        <v>197</v>
      </c>
      <c r="B14376" t="str">
        <f>IF(ISBLANK(VLOOKUP(A14376,Questionnaire!A:KQ,117,FALSE)),"#",VLOOKUP(A14376,Questionnaire!A:KQ,117,FALSE))</f>
        <v>#</v>
      </c>
    </row>
    <row r="14377" spans="1:3">
      <c r="A14377" t="s">
        <v>201</v>
      </c>
      <c r="B14377" t="str">
        <f>IF(ISBLANK(VLOOKUP(A14377,Questionnaire!A:KQ,117,FALSE)),"#",VLOOKUP(A14377,Questionnaire!A:KQ,117,FALSE))</f>
        <v>#</v>
      </c>
    </row>
    <row r="14378" spans="1:3">
      <c r="A14378" t="s">
        <v>203</v>
      </c>
      <c r="B14378" t="str">
        <f>IF(ISNA(VLOOKUP(VLOOKUP(A14378,Questionnaire!A:KQ,117,FALSE),'CORA Encoding'!J:K,2,FALSE)),"#",VLOOKUP(VLOOKUP(A14378,Questionnaire!A:KQ,117,FALSE),'CORA Encoding'!J:K,2,FALSE))</f>
        <v>#</v>
      </c>
    </row>
    <row r="14379" spans="1:3">
      <c r="A14379" t="s">
        <v>208</v>
      </c>
      <c r="B14379" t="str">
        <f>IF(ISBLANK(VLOOKUP(A14379,Questionnaire!A:KQ,117,FALSE)),"#",VLOOKUP(A14379,Questionnaire!A:KQ,117,FALSE))</f>
        <v>#</v>
      </c>
    </row>
    <row r="14380" spans="1:3">
      <c r="A14380" t="s">
        <v>213</v>
      </c>
      <c r="B14380" t="str">
        <f>IF(ISBLANK(VLOOKUP(A14380,Questionnaire!A:KQ,117,FALSE)),"#",VLOOKUP(A14380,Questionnaire!A:KQ,117,FALSE))</f>
        <v>#</v>
      </c>
    </row>
    <row r="14381" spans="1:3">
      <c r="A14381" t="s">
        <v>215</v>
      </c>
      <c r="B14381" t="str">
        <f>IF(ISBLANK(VLOOKUP(A14381,Questionnaire!A:KQ,117,FALSE)),"#",VLOOKUP(A14381,Questionnaire!A:KQ,117,FALSE))</f>
        <v>#</v>
      </c>
    </row>
    <row r="14382" spans="1:3">
      <c r="A14382" t="s">
        <v>217</v>
      </c>
      <c r="B14382" t="str">
        <f>IF(ISBLANK(VLOOKUP(A14382,Questionnaire!A:KQ,117,FALSE)),"#",VLOOKUP(A14382,Questionnaire!A:KQ,117,FALSE))</f>
        <v>#</v>
      </c>
    </row>
    <row r="14383" spans="1:3">
      <c r="A14383" t="s">
        <v>219</v>
      </c>
      <c r="B14383" t="str">
        <f>IF(ISBLANK(VLOOKUP(A14383,Questionnaire!A:KQ,117,FALSE)),"#",VLOOKUP(A14383,Questionnaire!A:KQ,117,FALSE))</f>
        <v>#</v>
      </c>
    </row>
    <row r="14384" spans="1:3">
      <c r="A14384" t="s">
        <v>221</v>
      </c>
      <c r="B14384" t="str">
        <f>IF(ISBLANK(VLOOKUP(A14384,Questionnaire!A:KQ,117,FALSE)),"#",VLOOKUP(A14384,Questionnaire!A:KQ,117,FALSE))</f>
        <v>#</v>
      </c>
    </row>
    <row r="14385" spans="1:2">
      <c r="A14385" t="s">
        <v>223</v>
      </c>
      <c r="B14385" t="str">
        <f>IF(ISBLANK(VLOOKUP(A14385,Questionnaire!A:KQ,117,FALSE)),"#",VLOOKUP(A14385,Questionnaire!A:KQ,117,FALSE))</f>
        <v>#</v>
      </c>
    </row>
    <row r="14386" spans="1:2">
      <c r="A14386" t="s">
        <v>225</v>
      </c>
      <c r="B14386" t="str">
        <f>IF(ISBLANK(VLOOKUP(A14386,Questionnaire!A:KQ,117,FALSE)),"#",VLOOKUP(A14386,Questionnaire!A:KQ,117,FALSE))</f>
        <v>#</v>
      </c>
    </row>
    <row r="14387" spans="1:2">
      <c r="A14387" t="s">
        <v>227</v>
      </c>
      <c r="B14387" t="str">
        <f>IF(ISBLANK(VLOOKUP(A14387,Questionnaire!A:KQ,117,FALSE)),"#",VLOOKUP(A14387,Questionnaire!A:KQ,117,FALSE))</f>
        <v>#</v>
      </c>
    </row>
    <row r="14388" spans="1:2">
      <c r="A14388" t="s">
        <v>229</v>
      </c>
      <c r="B14388" t="str">
        <f>IF(ISBLANK(VLOOKUP(A14388,Questionnaire!A:KQ,117,FALSE)),"#",VLOOKUP(A14388,Questionnaire!A:KQ,117,FALSE))</f>
        <v>#</v>
      </c>
    </row>
    <row r="14389" spans="1:2">
      <c r="A14389" t="s">
        <v>231</v>
      </c>
      <c r="B14389" t="str">
        <f>IF(ISBLANK(VLOOKUP(A14389,Questionnaire!A:KQ,117,FALSE)),"#",VLOOKUP(A14389,Questionnaire!A:KQ,117,FALSE))</f>
        <v>#</v>
      </c>
    </row>
    <row r="14390" spans="1:2">
      <c r="A14390" t="s">
        <v>233</v>
      </c>
      <c r="B14390" t="str">
        <f>IF(ISBLANK(VLOOKUP(A14390,Questionnaire!A:KQ,117,FALSE)),"#",VLOOKUP(A14390,Questionnaire!A:KQ,117,FALSE))</f>
        <v>#</v>
      </c>
    </row>
    <row r="14391" spans="1:2">
      <c r="A14391" t="s">
        <v>235</v>
      </c>
      <c r="B14391" t="str">
        <f>IF(ISBLANK(VLOOKUP(A14391,Questionnaire!A:KQ,117,FALSE)),"#",VLOOKUP(A14391,Questionnaire!A:KQ,117,FALSE))</f>
        <v>#</v>
      </c>
    </row>
    <row r="14392" spans="1:2">
      <c r="A14392" t="s">
        <v>237</v>
      </c>
      <c r="B14392" t="str">
        <f>IF(ISBLANK(VLOOKUP(A14392,Questionnaire!A:KQ,117,FALSE)),"#",VLOOKUP(A14392,Questionnaire!A:KQ,117,FALSE))</f>
        <v>#</v>
      </c>
    </row>
    <row r="14393" spans="1:2">
      <c r="A14393" t="s">
        <v>239</v>
      </c>
      <c r="B14393" t="str">
        <f>IF(ISBLANK(VLOOKUP(A14393,Questionnaire!A:KQ,117,FALSE)),"#",VLOOKUP(A14393,Questionnaire!A:KQ,117,FALSE))</f>
        <v>#</v>
      </c>
    </row>
    <row r="14394" spans="1:2">
      <c r="A14394" t="s">
        <v>242</v>
      </c>
      <c r="B14394" t="str">
        <f>IF(ISBLANK(VLOOKUP(A14394,Questionnaire!A:KQ,117,FALSE)),"#",VLOOKUP(A14394,Questionnaire!A:KQ,117,FALSE))</f>
        <v>#</v>
      </c>
    </row>
    <row r="14395" spans="1:2">
      <c r="A14395" t="s">
        <v>245</v>
      </c>
      <c r="B14395" t="str">
        <f>IF(ISBLANK(VLOOKUP(A14395,Questionnaire!A:KQ,117,FALSE)),"#",VLOOKUP(A14395,Questionnaire!A:KQ,117,FALSE))</f>
        <v>#</v>
      </c>
    </row>
    <row r="14396" spans="1:2">
      <c r="A14396" t="s">
        <v>247</v>
      </c>
      <c r="B14396" t="str">
        <f>IF(ISBLANK(VLOOKUP(A14396,Questionnaire!A:KQ,117,FALSE)),"#",VLOOKUP(A14396,Questionnaire!A:KQ,117,FALSE))</f>
        <v>#</v>
      </c>
    </row>
    <row r="14397" spans="1:2">
      <c r="A14397" t="s">
        <v>249</v>
      </c>
      <c r="B14397" t="str">
        <f>IF(ISBLANK(VLOOKUP(A14397,Questionnaire!A:KQ,117,FALSE)),"#",VLOOKUP(A14397,Questionnaire!A:KQ,117,FALSE))</f>
        <v>#</v>
      </c>
    </row>
    <row r="14398" spans="1:2">
      <c r="A14398" t="s">
        <v>250</v>
      </c>
      <c r="B14398" t="str">
        <f>IF(ISBLANK(VLOOKUP(A14398,Questionnaire!A:KQ,117,FALSE)),"#",VLOOKUP(A14398,Questionnaire!A:KQ,117,FALSE))</f>
        <v>#</v>
      </c>
    </row>
    <row r="14399" spans="1:2">
      <c r="A14399" t="s">
        <v>252</v>
      </c>
      <c r="B14399" t="str">
        <f>IF(ISBLANK(VLOOKUP(A14399,Questionnaire!A:KQ,117,FALSE)),"#",VLOOKUP(A14399,Questionnaire!A:KQ,117,FALSE))</f>
        <v>#</v>
      </c>
    </row>
    <row r="14400" spans="1:2">
      <c r="A14400" t="s">
        <v>255</v>
      </c>
      <c r="B14400" t="str">
        <f>IF(ISBLANK(VLOOKUP(A14400,Questionnaire!A:KQ,117,FALSE)),"#",VLOOKUP(A14400,Questionnaire!A:KQ,117,FALSE))</f>
        <v>#</v>
      </c>
    </row>
    <row r="14401" spans="1:2">
      <c r="A14401" t="s">
        <v>258</v>
      </c>
      <c r="B14401" t="str">
        <f>IF(ISNA(VLOOKUP(VLOOKUP(A14401,Questionnaire!A:KQ,117,FALSE),'CORA Encoding'!M:N,2,FALSE)),"#",VLOOKUP(VLOOKUP(A14401,Questionnaire!A:KQ,117,FALSE),'CORA Encoding'!M:N,2,FALSE))</f>
        <v>#</v>
      </c>
    </row>
    <row r="14402" spans="1:2">
      <c r="A14402" t="s">
        <v>261</v>
      </c>
      <c r="B14402" t="str">
        <f>IF(ISBLANK(VLOOKUP(A14402,Questionnaire!A:KQ,117,FALSE)),"#",VLOOKUP(A14402,Questionnaire!A:KQ,117,FALSE))</f>
        <v>#</v>
      </c>
    </row>
    <row r="14403" spans="1:2">
      <c r="A14403" t="s">
        <v>263</v>
      </c>
      <c r="B14403" t="str">
        <f>IF(ISBLANK(VLOOKUP(A14403,Questionnaire!A:KQ,117,FALSE)),"#",VLOOKUP(A14403,Questionnaire!A:KQ,117,FALSE))</f>
        <v>#</v>
      </c>
    </row>
    <row r="14404" spans="1:2">
      <c r="A14404" t="s">
        <v>265</v>
      </c>
      <c r="B14404" t="str">
        <f>IF(ISBLANK(VLOOKUP(A14404,Questionnaire!A:KQ,117,FALSE)),"#",VLOOKUP(A14404,Questionnaire!A:KQ,117,FALSE))</f>
        <v>#</v>
      </c>
    </row>
    <row r="14405" spans="1:2">
      <c r="A14405" t="s">
        <v>267</v>
      </c>
      <c r="B14405" t="str">
        <f>IF(ISBLANK(VLOOKUP(A14405,Questionnaire!A:KQ,117,FALSE)),"#",VLOOKUP(A14405,Questionnaire!A:KQ,117,FALSE))</f>
        <v>#</v>
      </c>
    </row>
    <row r="14406" spans="1:2">
      <c r="A14406" t="s">
        <v>269</v>
      </c>
      <c r="B14406" t="str">
        <f>IF(ISBLANK(VLOOKUP(A14406,Questionnaire!A:KQ,117,FALSE)),"#",VLOOKUP(A14406,Questionnaire!A:KQ,117,FALSE))</f>
        <v>#</v>
      </c>
    </row>
    <row r="14407" spans="1:2">
      <c r="A14407" t="s">
        <v>274</v>
      </c>
      <c r="B14407" t="str">
        <f>IF(ISBLANK(VLOOKUP(A14407,Questionnaire!A:KQ,117,FALSE)),"#",VLOOKUP(A14407,Questionnaire!A:KQ,117,FALSE))</f>
        <v>#</v>
      </c>
    </row>
    <row r="14408" spans="1:2">
      <c r="A14408" t="s">
        <v>276</v>
      </c>
      <c r="B14408" t="str">
        <f>IF(ISBLANK(VLOOKUP(A14408,Questionnaire!A:KQ,117,FALSE)),"#",VLOOKUP(A14408,Questionnaire!A:KQ,117,FALSE))</f>
        <v>#</v>
      </c>
    </row>
    <row r="14409" spans="1:2">
      <c r="A14409" t="s">
        <v>278</v>
      </c>
      <c r="B14409" t="str">
        <f>IF(ISBLANK(VLOOKUP(A14409,Questionnaire!A:KQ,117,FALSE)),"#",VLOOKUP(A14409,Questionnaire!A:KQ,117,FALSE))</f>
        <v>#</v>
      </c>
    </row>
    <row r="14410" spans="1:2">
      <c r="A14410" t="s">
        <v>280</v>
      </c>
      <c r="B14410" t="str">
        <f>IF(ISBLANK(VLOOKUP(A14410,Questionnaire!A:KQ,117,FALSE)),"#",VLOOKUP(A14410,Questionnaire!A:KQ,117,FALSE))</f>
        <v>#</v>
      </c>
    </row>
    <row r="14411" spans="1:2">
      <c r="A14411" t="s">
        <v>282</v>
      </c>
      <c r="B14411" t="str">
        <f>IF(ISBLANK(VLOOKUP(A14411,Questionnaire!A:KQ,117,FALSE)),"#",VLOOKUP(A14411,Questionnaire!A:KQ,117,FALSE))</f>
        <v>#</v>
      </c>
    </row>
    <row r="14412" spans="1:2">
      <c r="A14412" t="s">
        <v>286</v>
      </c>
      <c r="B14412" t="str">
        <f>IF(ISBLANK(VLOOKUP(A14412,Questionnaire!A:KQ,117,FALSE)),"#",VLOOKUP(A14412,Questionnaire!A:KQ,117,FALSE))</f>
        <v>#</v>
      </c>
    </row>
    <row r="14413" spans="1:2">
      <c r="A14413" t="s">
        <v>288</v>
      </c>
      <c r="B14413" t="str">
        <f>IF(ISBLANK(VLOOKUP(A14413,Questionnaire!A:KQ,117,FALSE)),"#",VLOOKUP(A14413,Questionnaire!A:KQ,117,FALSE))</f>
        <v>#</v>
      </c>
    </row>
    <row r="14414" spans="1:2">
      <c r="A14414" t="s">
        <v>290</v>
      </c>
      <c r="B14414" t="str">
        <f>IF(ISBLANK(VLOOKUP(A14414,Questionnaire!A:KQ,117,FALSE)),"#",VLOOKUP(A14414,Questionnaire!A:KQ,117,FALSE))</f>
        <v>#</v>
      </c>
    </row>
    <row r="14415" spans="1:2">
      <c r="A14415" t="s">
        <v>292</v>
      </c>
      <c r="B14415" t="str">
        <f>IF(ISBLANK(VLOOKUP(A14415,Questionnaire!A:KQ,117,FALSE)),"#",VLOOKUP(A14415,Questionnaire!A:KQ,117,FALSE))</f>
        <v>#</v>
      </c>
    </row>
    <row r="14416" spans="1:2">
      <c r="A14416" t="s">
        <v>294</v>
      </c>
      <c r="B14416" t="str">
        <f>IF(ISBLANK(VLOOKUP(A14416,Questionnaire!A:KQ,117,FALSE)),"#",VLOOKUP(A14416,Questionnaire!A:KQ,117,FALSE))</f>
        <v>#</v>
      </c>
    </row>
    <row r="14417" spans="1:2">
      <c r="A14417" t="s">
        <v>296</v>
      </c>
      <c r="B14417" t="str">
        <f>IF(ISBLANK(VLOOKUP(A14417,Questionnaire!A:KQ,117,FALSE)),"#",VLOOKUP(A14417,Questionnaire!A:KQ,117,FALSE))</f>
        <v>#</v>
      </c>
    </row>
    <row r="14418" spans="1:2">
      <c r="A14418" t="s">
        <v>301</v>
      </c>
      <c r="B14418" t="str">
        <f>IF(ISBLANK(VLOOKUP(A14418,Questionnaire!A:KQ,117,FALSE)),"#",VLOOKUP(A14418,Questionnaire!A:KQ,117,FALSE))</f>
        <v>#</v>
      </c>
    </row>
    <row r="14419" spans="1:2">
      <c r="A14419" t="s">
        <v>303</v>
      </c>
      <c r="B14419" t="str">
        <f>IF(ISBLANK(VLOOKUP(A14419,Questionnaire!A:KQ,117,FALSE)),"#",VLOOKUP(A14419,Questionnaire!A:KQ,117,FALSE))</f>
        <v>#</v>
      </c>
    </row>
    <row r="14420" spans="1:2">
      <c r="A14420" t="s">
        <v>305</v>
      </c>
      <c r="B14420" t="str">
        <f>IF(ISBLANK(VLOOKUP(A14420,Questionnaire!A:KQ,117,FALSE)),"#",VLOOKUP(A14420,Questionnaire!A:KQ,117,FALSE))</f>
        <v>#</v>
      </c>
    </row>
    <row r="14421" spans="1:2">
      <c r="A14421" t="s">
        <v>307</v>
      </c>
      <c r="B14421" t="str">
        <f>IF(ISBLANK(VLOOKUP(A14421,Questionnaire!A:KQ,117,FALSE)),"#",VLOOKUP(A14421,Questionnaire!A:KQ,117,FALSE))</f>
        <v>#</v>
      </c>
    </row>
    <row r="14422" spans="1:2">
      <c r="A14422" t="s">
        <v>311</v>
      </c>
      <c r="B14422" t="str">
        <f>IF(ISBLANK(VLOOKUP(A14422,Questionnaire!A:KQ,117,FALSE)),"#",VLOOKUP(A14422,Questionnaire!A:KQ,117,FALSE))</f>
        <v>#</v>
      </c>
    </row>
    <row r="14423" spans="1:2">
      <c r="A14423" t="s">
        <v>313</v>
      </c>
      <c r="B14423" t="str">
        <f>IF(ISBLANK(VLOOKUP(A14423,Questionnaire!A:KQ,117,FALSE)),"#",VLOOKUP(A14423,Questionnaire!A:KQ,117,FALSE))</f>
        <v>#</v>
      </c>
    </row>
    <row r="14424" spans="1:2">
      <c r="A14424" t="s">
        <v>314</v>
      </c>
      <c r="B14424" t="str">
        <f>IF(ISBLANK(VLOOKUP(A14424,Questionnaire!A:KQ,117,FALSE)),"#",VLOOKUP(A14424,Questionnaire!A:KQ,117,FALSE))</f>
        <v>#</v>
      </c>
    </row>
    <row r="14425" spans="1:2">
      <c r="A14425" t="s">
        <v>315</v>
      </c>
      <c r="B14425" t="str">
        <f>IF(ISBLANK(VLOOKUP(A14425,Questionnaire!A:KQ,117,FALSE)),"#",VLOOKUP(A14425,Questionnaire!A:KQ,117,FALSE))</f>
        <v>#</v>
      </c>
    </row>
    <row r="14426" spans="1:2">
      <c r="A14426" t="s">
        <v>317</v>
      </c>
      <c r="B14426" t="str">
        <f>IF(ISBLANK(VLOOKUP(A14426,Questionnaire!A:KQ,117,FALSE)),"#",VLOOKUP(A14426,Questionnaire!A:KQ,117,FALSE))</f>
        <v>#</v>
      </c>
    </row>
    <row r="14427" spans="1:2">
      <c r="A14427" t="s">
        <v>319</v>
      </c>
      <c r="B14427" t="str">
        <f>IF(ISBLANK(VLOOKUP(A14427,Questionnaire!A:KQ,117,FALSE)),"#",VLOOKUP(A14427,Questionnaire!A:KQ,117,FALSE))</f>
        <v>#</v>
      </c>
    </row>
    <row r="14428" spans="1:2">
      <c r="A14428" t="s">
        <v>322</v>
      </c>
      <c r="B14428" t="str">
        <f>IF(ISBLANK(VLOOKUP(A14428,Questionnaire!A:KQ,117,FALSE)),"#",VLOOKUP(A14428,Questionnaire!A:KQ,117,FALSE))</f>
        <v>#</v>
      </c>
    </row>
    <row r="14429" spans="1:2">
      <c r="A14429" t="s">
        <v>326</v>
      </c>
      <c r="B14429" t="str">
        <f>IF(ISBLANK(VLOOKUP(A14429,Questionnaire!A:KQ,117,FALSE)),"#",VLOOKUP(A14429,Questionnaire!A:KQ,117,FALSE))</f>
        <v>#</v>
      </c>
    </row>
    <row r="14430" spans="1:2">
      <c r="A14430" t="s">
        <v>328</v>
      </c>
      <c r="B14430" t="str">
        <f>IF(ISBLANK(VLOOKUP(A14430,Questionnaire!A:KQ,117,FALSE)),"#",VLOOKUP(A14430,Questionnaire!A:KQ,117,FALSE))</f>
        <v>#</v>
      </c>
    </row>
    <row r="14431" spans="1:2">
      <c r="A14431" t="s">
        <v>332</v>
      </c>
      <c r="B14431" t="str">
        <f>IF(ISBLANK(VLOOKUP(A14431,Questionnaire!A:KQ,117,FALSE)),"#",VLOOKUP(A14431,Questionnaire!A:KQ,117,FALSE))</f>
        <v>#</v>
      </c>
    </row>
    <row r="14432" spans="1:2">
      <c r="A14432" t="s">
        <v>333</v>
      </c>
      <c r="B14432" t="str">
        <f>IF(ISBLANK(VLOOKUP(A14432,Questionnaire!A:KQ,117,FALSE)),"#",VLOOKUP(A14432,Questionnaire!A:KQ,117,FALSE))</f>
        <v>#</v>
      </c>
    </row>
    <row r="14433" spans="1:2">
      <c r="A14433" t="s">
        <v>334</v>
      </c>
      <c r="B14433" t="str">
        <f>IF(ISBLANK(VLOOKUP(A14433,Questionnaire!A:KQ,117,FALSE)),"#",VLOOKUP(A14433,Questionnaire!A:KQ,117,FALSE))</f>
        <v>#</v>
      </c>
    </row>
    <row r="14434" spans="1:2">
      <c r="A14434" t="s">
        <v>335</v>
      </c>
      <c r="B14434" t="str">
        <f>IF(ISBLANK(VLOOKUP(A14434,Questionnaire!A:KQ,117,FALSE)),"#",VLOOKUP(A14434,Questionnaire!A:KQ,117,FALSE))</f>
        <v>#</v>
      </c>
    </row>
    <row r="14435" spans="1:2">
      <c r="A14435" t="s">
        <v>336</v>
      </c>
      <c r="B14435" t="str">
        <f>IF(ISBLANK(VLOOKUP(A14435,Questionnaire!A:KQ,117,FALSE)),"#",VLOOKUP(A14435,Questionnaire!A:KQ,117,FALSE))</f>
        <v>#</v>
      </c>
    </row>
    <row r="14436" spans="1:2">
      <c r="A14436" t="s">
        <v>337</v>
      </c>
      <c r="B14436" t="str">
        <f>IF(ISBLANK(VLOOKUP(A14436,Questionnaire!A:KQ,117,FALSE)),"#",VLOOKUP(A14436,Questionnaire!A:KQ,117,FALSE))</f>
        <v>#</v>
      </c>
    </row>
    <row r="14437" spans="1:2">
      <c r="A14437" t="s">
        <v>338</v>
      </c>
      <c r="B14437" t="str">
        <f>IF(ISBLANK(VLOOKUP(A14437,Questionnaire!A:KQ,117,FALSE)),"#",VLOOKUP(A14437,Questionnaire!A:KQ,117,FALSE))</f>
        <v>#</v>
      </c>
    </row>
    <row r="14438" spans="1:2">
      <c r="A14438" t="s">
        <v>339</v>
      </c>
      <c r="B14438" t="str">
        <f>IF(ISBLANK(VLOOKUP(A14438,Questionnaire!A:KQ,117,FALSE)),"#",VLOOKUP(A14438,Questionnaire!A:KQ,117,FALSE))</f>
        <v>#</v>
      </c>
    </row>
    <row r="14439" spans="1:2">
      <c r="A14439" t="s">
        <v>340</v>
      </c>
      <c r="B14439" t="str">
        <f>IF(ISBLANK(VLOOKUP(A14439,Questionnaire!A:KQ,117,FALSE)),"#",VLOOKUP(A14439,Questionnaire!A:KQ,117,FALSE))</f>
        <v>#</v>
      </c>
    </row>
    <row r="14440" spans="1:2">
      <c r="A14440" t="s">
        <v>341</v>
      </c>
      <c r="B14440" t="str">
        <f>IF(ISBLANK(VLOOKUP(A14440,Questionnaire!A:KQ,117,FALSE)),"#",VLOOKUP(A14440,Questionnaire!A:KQ,117,FALSE))</f>
        <v>#</v>
      </c>
    </row>
    <row r="14441" spans="1:2">
      <c r="A14441" t="s">
        <v>342</v>
      </c>
      <c r="B14441" t="str">
        <f>IF(ISBLANK(VLOOKUP(A14441,Questionnaire!A:KQ,117,FALSE)),"#",VLOOKUP(A14441,Questionnaire!A:KQ,117,FALSE))</f>
        <v>#</v>
      </c>
    </row>
    <row r="14442" spans="1:2">
      <c r="A14442" t="s">
        <v>343</v>
      </c>
      <c r="B14442" t="str">
        <f>IF(ISBLANK(VLOOKUP(A14442,Questionnaire!A:KQ,117,FALSE)),"#",VLOOKUP(A14442,Questionnaire!A:KQ,117,FALSE))</f>
        <v>#</v>
      </c>
    </row>
    <row r="14443" spans="1:2">
      <c r="A14443" t="s">
        <v>344</v>
      </c>
      <c r="B14443" t="str">
        <f>IF(ISBLANK(VLOOKUP(A14443,Questionnaire!A:KQ,117,FALSE)),"#",VLOOKUP(A14443,Questionnaire!A:KQ,117,FALSE))</f>
        <v>#</v>
      </c>
    </row>
    <row r="14444" spans="1:2">
      <c r="A14444" t="s">
        <v>345</v>
      </c>
      <c r="B14444" t="str">
        <f>IF(ISBLANK(VLOOKUP(A14444,Questionnaire!A:KQ,117,FALSE)),"#",VLOOKUP(A14444,Questionnaire!A:KQ,117,FALSE))</f>
        <v>#</v>
      </c>
    </row>
    <row r="14445" spans="1:2">
      <c r="A14445" t="s">
        <v>348</v>
      </c>
      <c r="B14445" t="str">
        <f>IF(ISBLANK(VLOOKUP(A14445,Questionnaire!A:KQ,117,FALSE)),"#",VLOOKUP(A14445,Questionnaire!A:KQ,117,FALSE))</f>
        <v>#</v>
      </c>
    </row>
    <row r="14446" spans="1:2">
      <c r="A14446" t="s">
        <v>353</v>
      </c>
      <c r="B14446" t="str">
        <f>IF(ISBLANK(VLOOKUP(A14446,Questionnaire!A:KQ,117,FALSE)),"#",VLOOKUP(A14446,Questionnaire!A:KQ,117,FALSE))</f>
        <v>#</v>
      </c>
    </row>
    <row r="14447" spans="1:2">
      <c r="A14447" t="s">
        <v>354</v>
      </c>
      <c r="B14447" t="str">
        <f>IF(ISBLANK(VLOOKUP(A14447,Questionnaire!A:KQ,117,FALSE)),"#",VLOOKUP(A14447,Questionnaire!A:KQ,117,FALSE))</f>
        <v>#</v>
      </c>
    </row>
    <row r="14448" spans="1:2">
      <c r="A14448" t="s">
        <v>355</v>
      </c>
      <c r="B14448" t="str">
        <f>IF(ISBLANK(VLOOKUP(A14448,Questionnaire!A:KQ,117,FALSE)),"#",VLOOKUP(A14448,Questionnaire!A:KQ,117,FALSE))</f>
        <v>#</v>
      </c>
    </row>
    <row r="14449" spans="1:2">
      <c r="A14449" t="s">
        <v>356</v>
      </c>
      <c r="B14449" t="str">
        <f>IF(ISBLANK(VLOOKUP(A14449,Questionnaire!A:KQ,117,FALSE)),"#",VLOOKUP(A14449,Questionnaire!A:KQ,117,FALSE))</f>
        <v>#</v>
      </c>
    </row>
    <row r="14450" spans="1:2">
      <c r="A14450" t="s">
        <v>357</v>
      </c>
      <c r="B14450" t="str">
        <f>IF(ISBLANK(VLOOKUP(A14450,Questionnaire!A:KQ,117,FALSE)),"#",VLOOKUP(A14450,Questionnaire!A:KQ,117,FALSE))</f>
        <v>#</v>
      </c>
    </row>
    <row r="14451" spans="1:2">
      <c r="A14451" t="s">
        <v>360</v>
      </c>
      <c r="B14451" t="str">
        <f>IF(ISBLANK(VLOOKUP(A14451,Questionnaire!A:KQ,117,FALSE)),"#",VLOOKUP(A14451,Questionnaire!A:KQ,117,FALSE))</f>
        <v>#</v>
      </c>
    </row>
    <row r="14452" spans="1:2">
      <c r="A14452" t="s">
        <v>362</v>
      </c>
      <c r="B14452" t="str">
        <f>IF(ISBLANK(VLOOKUP(A14452,Questionnaire!A:KQ,117,FALSE)),"#",VLOOKUP(A14452,Questionnaire!A:KQ,117,FALSE))</f>
        <v>#</v>
      </c>
    </row>
    <row r="14453" spans="1:2">
      <c r="A14453" t="s">
        <v>363</v>
      </c>
      <c r="B14453" t="str">
        <f>IF(ISBLANK(VLOOKUP(A14453,Questionnaire!A:KQ,117,FALSE)),"#",VLOOKUP(A14453,Questionnaire!A:KQ,117,FALSE))</f>
        <v>#</v>
      </c>
    </row>
    <row r="14454" spans="1:2">
      <c r="A14454" t="s">
        <v>364</v>
      </c>
      <c r="B14454" t="str">
        <f>IF(ISBLANK(VLOOKUP(A14454,Questionnaire!A:KQ,117,FALSE)),"#",VLOOKUP(A14454,Questionnaire!A:KQ,117,FALSE))</f>
        <v>#</v>
      </c>
    </row>
    <row r="14455" spans="1:2">
      <c r="A14455" t="s">
        <v>365</v>
      </c>
      <c r="B14455" t="str">
        <f>IF(ISBLANK(VLOOKUP(A14455,Questionnaire!A:KQ,117,FALSE)),"#",VLOOKUP(A14455,Questionnaire!A:KQ,117,FALSE))</f>
        <v>#</v>
      </c>
    </row>
    <row r="14456" spans="1:2">
      <c r="A14456" t="s">
        <v>366</v>
      </c>
      <c r="B14456" t="str">
        <f>IF(ISBLANK(VLOOKUP(A14456,Questionnaire!A:KQ,117,FALSE)),"#",VLOOKUP(A14456,Questionnaire!A:KQ,117,FALSE))</f>
        <v>#</v>
      </c>
    </row>
    <row r="14457" spans="1:2">
      <c r="A14457" t="s">
        <v>371</v>
      </c>
      <c r="B14457" t="str">
        <f>IF(ISBLANK(VLOOKUP(A14457,Questionnaire!A:KQ,117,FALSE)),"#",VLOOKUP(A14457,Questionnaire!A:KQ,117,FALSE))</f>
        <v>#</v>
      </c>
    </row>
    <row r="14458" spans="1:2">
      <c r="A14458" t="s">
        <v>372</v>
      </c>
      <c r="B14458" t="str">
        <f>IF(ISBLANK(VLOOKUP(A14458,Questionnaire!A:KQ,117,FALSE)),"#",VLOOKUP(A14458,Questionnaire!A:KQ,117,FALSE))</f>
        <v>#</v>
      </c>
    </row>
    <row r="14459" spans="1:2">
      <c r="A14459" t="s">
        <v>373</v>
      </c>
      <c r="B14459" t="str">
        <f>IF(ISBLANK(VLOOKUP(A14459,Questionnaire!A:KQ,117,FALSE)),"#",VLOOKUP(A14459,Questionnaire!A:KQ,117,FALSE))</f>
        <v>#</v>
      </c>
    </row>
    <row r="14460" spans="1:2">
      <c r="A14460" t="s">
        <v>374</v>
      </c>
      <c r="B14460" t="str">
        <f>IF(ISBLANK(VLOOKUP(A14460,Questionnaire!A:KQ,117,FALSE)),"#",VLOOKUP(A14460,Questionnaire!A:KQ,117,FALSE))</f>
        <v>#</v>
      </c>
    </row>
    <row r="14461" spans="1:2">
      <c r="A14461" t="s">
        <v>377</v>
      </c>
      <c r="B14461" t="str">
        <f>IF(ISBLANK(VLOOKUP(A14461,Questionnaire!A:KQ,117,FALSE)),"#",VLOOKUP(A14461,Questionnaire!A:KQ,117,FALSE))</f>
        <v>#</v>
      </c>
    </row>
    <row r="14462" spans="1:2">
      <c r="A14462" t="s">
        <v>379</v>
      </c>
      <c r="B14462" t="str">
        <f>IF(ISBLANK(VLOOKUP(A14462,Questionnaire!A:KQ,117,FALSE)),"#",VLOOKUP(A14462,Questionnaire!A:KQ,117,FALSE))</f>
        <v>#</v>
      </c>
    </row>
    <row r="14463" spans="1:2">
      <c r="A14463" t="s">
        <v>380</v>
      </c>
      <c r="B14463" t="str">
        <f>IF(ISBLANK(VLOOKUP(A14463,Questionnaire!A:KQ,117,FALSE)),"#",VLOOKUP(A14463,Questionnaire!A:KQ,117,FALSE))</f>
        <v>#</v>
      </c>
    </row>
    <row r="14464" spans="1:2">
      <c r="A14464" t="s">
        <v>381</v>
      </c>
      <c r="B14464" t="str">
        <f>IF(ISBLANK(VLOOKUP(A14464,Questionnaire!A:KQ,117,FALSE)),"#",VLOOKUP(A14464,Questionnaire!A:KQ,117,FALSE))</f>
        <v>#</v>
      </c>
    </row>
    <row r="14465" spans="1:2">
      <c r="A14465" t="s">
        <v>382</v>
      </c>
      <c r="B14465" t="str">
        <f>IF(ISBLANK(VLOOKUP(A14465,Questionnaire!A:KQ,117,FALSE)),"#",VLOOKUP(A14465,Questionnaire!A:KQ,117,FALSE))</f>
        <v>#</v>
      </c>
    </row>
    <row r="14466" spans="1:2">
      <c r="A14466" t="s">
        <v>384</v>
      </c>
      <c r="B14466" t="str">
        <f>IF(ISBLANK(VLOOKUP(A14466,Questionnaire!A:KQ,117,FALSE)),"#",VLOOKUP(A14466,Questionnaire!A:KQ,117,FALSE))</f>
        <v>#</v>
      </c>
    </row>
    <row r="14467" spans="1:2">
      <c r="A14467" t="s">
        <v>387</v>
      </c>
      <c r="B14467" t="str">
        <f>IF(ISBLANK(VLOOKUP(A14467,Questionnaire!A:KQ,117,FALSE)),"#",VLOOKUP(A14467,Questionnaire!A:KQ,117,FALSE))</f>
        <v>#</v>
      </c>
    </row>
    <row r="14468" spans="1:2">
      <c r="A14468" t="s">
        <v>391</v>
      </c>
      <c r="B14468" t="str">
        <f>IF(ISBLANK(VLOOKUP(A14468,Questionnaire!A:KQ,117,FALSE)),"#",VLOOKUP(A14468,Questionnaire!A:KQ,117,FALSE))</f>
        <v>#</v>
      </c>
    </row>
    <row r="14469" spans="1:2">
      <c r="A14469" t="s">
        <v>393</v>
      </c>
      <c r="B14469" t="str">
        <f>IF(ISBLANK(VLOOKUP(A14469,Questionnaire!A:KQ,117,FALSE)),"#",VLOOKUP(A14469,Questionnaire!A:KQ,117,FALSE))</f>
        <v>#</v>
      </c>
    </row>
    <row r="14470" spans="1:2">
      <c r="A14470" t="s">
        <v>395</v>
      </c>
      <c r="B14470" t="str">
        <f>IF(ISBLANK(VLOOKUP(A14470,Questionnaire!A:KQ,117,FALSE)),"#",VLOOKUP(A14470,Questionnaire!A:KQ,117,FALSE))</f>
        <v>#</v>
      </c>
    </row>
    <row r="14471" spans="1:2">
      <c r="A14471" t="s">
        <v>398</v>
      </c>
      <c r="B14471" t="str">
        <f>IF(ISBLANK(VLOOKUP(A14471,Questionnaire!A:KQ,117,FALSE)),"#",VLOOKUP(A14471,Questionnaire!A:KQ,117,FALSE))</f>
        <v>#</v>
      </c>
    </row>
    <row r="14472" spans="1:2">
      <c r="A14472" t="s">
        <v>402</v>
      </c>
      <c r="B14472" t="str">
        <f>IF(ISBLANK(VLOOKUP(A14472,Questionnaire!A:KQ,117,FALSE)),"#",VLOOKUP(A14472,Questionnaire!A:KQ,117,FALSE))</f>
        <v>#</v>
      </c>
    </row>
    <row r="14473" spans="1:2">
      <c r="A14473" t="s">
        <v>405</v>
      </c>
      <c r="B14473" t="str">
        <f>IF(ISBLANK(VLOOKUP(A14473,Questionnaire!A:KQ,117,FALSE)),"#",VLOOKUP(A14473,Questionnaire!A:KQ,117,FALSE))</f>
        <v>#</v>
      </c>
    </row>
    <row r="14474" spans="1:2">
      <c r="A14474" t="s">
        <v>409</v>
      </c>
      <c r="B14474" t="str">
        <f>IF(ISBLANK(VLOOKUP(A14474,Questionnaire!A:KQ,117,FALSE)),"#",VLOOKUP(A14474,Questionnaire!A:KQ,117,FALSE))</f>
        <v>#</v>
      </c>
    </row>
    <row r="14475" spans="1:2">
      <c r="A14475" t="s">
        <v>412</v>
      </c>
      <c r="B14475" t="str">
        <f>IF(ISBLANK(VLOOKUP(A14475,Questionnaire!A:KQ,117,FALSE)),"#",VLOOKUP(A14475,Questionnaire!A:KQ,117,FALSE))</f>
        <v>#</v>
      </c>
    </row>
    <row r="14476" spans="1:2">
      <c r="A14476" t="s">
        <v>415</v>
      </c>
      <c r="B14476" t="str">
        <f>IF(ISBLANK(VLOOKUP(A14476,Questionnaire!A:KQ,117,FALSE)),"#",VLOOKUP(A14476,Questionnaire!A:KQ,117,FALSE))</f>
        <v>#</v>
      </c>
    </row>
    <row r="14477" spans="1:2">
      <c r="A14477" t="s">
        <v>418</v>
      </c>
      <c r="B14477" t="str">
        <f>IF(ISBLANK(VLOOKUP(A14477,Questionnaire!A:KQ,117,FALSE)),"#",VLOOKUP(A14477,Questionnaire!A:KQ,117,FALSE))</f>
        <v>#</v>
      </c>
    </row>
    <row r="14478" spans="1:2">
      <c r="A14478" t="s">
        <v>421</v>
      </c>
      <c r="B14478" t="str">
        <f>IF(ISBLANK(VLOOKUP(A14478,Questionnaire!A:KQ,117,FALSE)),"#",VLOOKUP(A14478,Questionnaire!A:KQ,117,FALSE))</f>
        <v>#</v>
      </c>
    </row>
    <row r="14479" spans="1:2">
      <c r="A14479" t="s">
        <v>424</v>
      </c>
      <c r="B14479" t="str">
        <f>IF(ISBLANK(VLOOKUP(A14479,Questionnaire!A:KQ,117,FALSE)),"#",VLOOKUP(A14479,Questionnaire!A:KQ,117,FALSE))</f>
        <v>#</v>
      </c>
    </row>
    <row r="14480" spans="1:2">
      <c r="A14480" t="s">
        <v>429</v>
      </c>
      <c r="B14480" t="str">
        <f>IF(ISBLANK(VLOOKUP(A14480,Questionnaire!A:KQ,117,FALSE)),"#",VLOOKUP(A14480,Questionnaire!A:KQ,117,FALSE))</f>
        <v>#</v>
      </c>
    </row>
    <row r="14481" spans="1:2">
      <c r="A14481" t="s">
        <v>432</v>
      </c>
      <c r="B14481" t="str">
        <f>IF(ISBLANK(VLOOKUP(A14481,Questionnaire!A:KQ,117,FALSE)),"#",VLOOKUP(A14481,Questionnaire!A:KQ,117,FALSE))</f>
        <v>#</v>
      </c>
    </row>
    <row r="14482" spans="1:2">
      <c r="A14482" t="s">
        <v>435</v>
      </c>
      <c r="B14482" t="str">
        <f>IF(ISBLANK(VLOOKUP(A14482,Questionnaire!A:KQ,117,FALSE)),"#",VLOOKUP(A14482,Questionnaire!A:KQ,117,FALSE))</f>
        <v>#</v>
      </c>
    </row>
    <row r="14483" spans="1:2">
      <c r="A14483" t="s">
        <v>437</v>
      </c>
      <c r="B14483" t="str">
        <f>IF(ISBLANK(VLOOKUP(A14483,Questionnaire!A:KQ,117,FALSE)),"#",VLOOKUP(A14483,Questionnaire!A:KQ,117,FALSE))</f>
        <v>#</v>
      </c>
    </row>
    <row r="14484" spans="1:2">
      <c r="A14484" t="s">
        <v>439</v>
      </c>
      <c r="B14484" t="str">
        <f>IF(ISBLANK(VLOOKUP(A14484,Questionnaire!A:KQ,117,FALSE)),"#",VLOOKUP(A14484,Questionnaire!A:KQ,117,FALSE))</f>
        <v>#</v>
      </c>
    </row>
    <row r="14485" spans="1:2">
      <c r="A14485" t="s">
        <v>442</v>
      </c>
      <c r="B14485" t="str">
        <f>IF(ISBLANK(VLOOKUP(A14485,Questionnaire!A:KQ,117,FALSE)),"#",VLOOKUP(A14485,Questionnaire!A:KQ,117,FALSE))</f>
        <v>#</v>
      </c>
    </row>
    <row r="14486" spans="1:2">
      <c r="A14486" t="s">
        <v>445</v>
      </c>
      <c r="B14486" t="str">
        <f>IF(ISBLANK(VLOOKUP(A14486,Questionnaire!A:KQ,117,FALSE)),"#",VLOOKUP(A14486,Questionnaire!A:KQ,117,FALSE))</f>
        <v>#</v>
      </c>
    </row>
    <row r="14487" spans="1:2">
      <c r="A14487" t="s">
        <v>448</v>
      </c>
      <c r="B14487" t="str">
        <f>IF(ISBLANK(VLOOKUP(A14487,Questionnaire!A:KQ,117,FALSE)),"#",VLOOKUP(A14487,Questionnaire!A:KQ,117,FALSE))</f>
        <v>#</v>
      </c>
    </row>
    <row r="14488" spans="1:2">
      <c r="A14488" t="s">
        <v>452</v>
      </c>
      <c r="B14488" t="str">
        <f>IF(ISBLANK(VLOOKUP(A14488,Questionnaire!A:KQ,117,FALSE)),"#",VLOOKUP(A14488,Questionnaire!A:KQ,117,FALSE))</f>
        <v>#</v>
      </c>
    </row>
    <row r="14489" spans="1:2">
      <c r="A14489" t="s">
        <v>455</v>
      </c>
      <c r="B14489" t="str">
        <f>IF(ISBLANK(VLOOKUP(A14489,Questionnaire!A:KQ,117,FALSE)),"#",VLOOKUP(A14489,Questionnaire!A:KQ,117,FALSE))</f>
        <v>#</v>
      </c>
    </row>
    <row r="14490" spans="1:2">
      <c r="A14490" t="s">
        <v>458</v>
      </c>
      <c r="B14490" t="str">
        <f>IF(ISBLANK(VLOOKUP(A14490,Questionnaire!A:KQ,117,FALSE)),"#",VLOOKUP(A14490,Questionnaire!A:KQ,117,FALSE))</f>
        <v>#</v>
      </c>
    </row>
    <row r="14491" spans="1:2">
      <c r="A14491" t="s">
        <v>461</v>
      </c>
      <c r="B14491" t="str">
        <f>IF(ISBLANK(VLOOKUP(A14491,Questionnaire!A:KQ,117,FALSE)),"#",VLOOKUP(A14491,Questionnaire!A:KQ,117,FALSE))</f>
        <v>#</v>
      </c>
    </row>
    <row r="14492" spans="1:2">
      <c r="A14492" t="s">
        <v>465</v>
      </c>
      <c r="B14492" t="str">
        <f>IF(ISBLANK(VLOOKUP(A14492,Questionnaire!A:KQ,117,FALSE)),"#",VLOOKUP(A14492,Questionnaire!A:KQ,117,FALSE))</f>
        <v>#</v>
      </c>
    </row>
    <row r="14493" spans="1:2">
      <c r="A14493" t="s">
        <v>467</v>
      </c>
      <c r="B14493" t="str">
        <f>IF(ISBLANK(VLOOKUP(A14493,Questionnaire!A:KQ,117,FALSE)),"#",VLOOKUP(A14493,Questionnaire!A:KQ,117,FALSE))</f>
        <v>#</v>
      </c>
    </row>
    <row r="14494" spans="1:2">
      <c r="A14494" t="s">
        <v>469</v>
      </c>
      <c r="B14494" t="str">
        <f>IF(ISBLANK(VLOOKUP(A14494,Questionnaire!A:KQ,117,FALSE)),"#",VLOOKUP(A14494,Questionnaire!A:KQ,117,FALSE))</f>
        <v>#</v>
      </c>
    </row>
    <row r="14495" spans="1:2">
      <c r="A14495" t="s">
        <v>471</v>
      </c>
      <c r="B14495" t="str">
        <f>IF(ISBLANK(VLOOKUP(A14495,Questionnaire!A:KQ,117,FALSE)),"#",VLOOKUP(A14495,Questionnaire!A:KQ,117,FALSE))</f>
        <v>#</v>
      </c>
    </row>
    <row r="14496" spans="1:2">
      <c r="A14496" t="s">
        <v>473</v>
      </c>
      <c r="B14496" t="str">
        <f>IF(ISBLANK(VLOOKUP(A14496,Questionnaire!A:KQ,117,FALSE)),"#",VLOOKUP(A14496,Questionnaire!A:KQ,117,FALSE))</f>
        <v>#</v>
      </c>
    </row>
    <row r="14497" spans="1:3">
      <c r="A14497" t="s">
        <v>475</v>
      </c>
      <c r="B14497" t="str">
        <f>IF(ISBLANK(VLOOKUP(A14497,Questionnaire!A:KQ,117,FALSE)),"#",VLOOKUP(A14497,Questionnaire!A:KQ,117,FALSE))</f>
        <v>#</v>
      </c>
    </row>
    <row r="14498" spans="1:3">
      <c r="A14498" t="s">
        <v>185</v>
      </c>
      <c r="B14498" t="str">
        <f>IF(ISBLANK(VLOOKUP(A14498,Questionnaire!A:KQ,118,FALSE)),"#",VLOOKUP(A14498,Questionnaire!A:KQ,118,FALSE))</f>
        <v>#</v>
      </c>
      <c r="C14498">
        <v>115</v>
      </c>
    </row>
    <row r="14499" spans="1:3">
      <c r="A14499" t="s">
        <v>187</v>
      </c>
      <c r="B14499" t="str">
        <f>IF(ISNA(VLOOKUP(VLOOKUP(A14499,Questionnaire!A:KQ,118,FALSE),'CORA Encoding'!D:E,2,FALSE)),"#",VLOOKUP(VLOOKUP(A14499,Questionnaire!A:KQ,118,FALSE),'CORA Encoding'!D:E,2,FALSE))</f>
        <v>#</v>
      </c>
    </row>
    <row r="14500" spans="1:3">
      <c r="A14500" t="s">
        <v>189</v>
      </c>
      <c r="B14500" t="str">
        <f>IF(ISNA(VLOOKUP(VLOOKUP(A14500,Questionnaire!A:KQ,118,FALSE),'CORA Encoding'!G:H,2,FALSE)),"#",VLOOKUP(VLOOKUP(A14500,Questionnaire!A:KQ,118,FALSE),'CORA Encoding'!G:H,2,FALSE))</f>
        <v>#</v>
      </c>
    </row>
    <row r="14501" spans="1:3">
      <c r="A14501" t="s">
        <v>191</v>
      </c>
      <c r="B14501" t="str">
        <f>IF(ISNA(VLOOKUP(VLOOKUP(A14501,Questionnaire!A:KQ,118,FALSE),'Country List'!E:F,2,FALSE)),"#",VLOOKUP(VLOOKUP(A14501,Questionnaire!A:KQ,118,FALSE),'Country List'!E:F,2,FALSE))</f>
        <v>#</v>
      </c>
    </row>
    <row r="14502" spans="1:3">
      <c r="A14502" t="s">
        <v>193</v>
      </c>
      <c r="B14502" t="str">
        <f>IF(ISNA(VLOOKUP(VLOOKUP(A14502,Questionnaire!A:KQ,118,FALSE),'Industry List'!B:C,2,FALSE)),"#",VLOOKUP(VLOOKUP(A14502,Questionnaire!A:KQ,118,FALSE),'Industry List'!B:C,2,FALSE))</f>
        <v>#</v>
      </c>
    </row>
    <row r="14503" spans="1:3">
      <c r="A14503" t="s">
        <v>197</v>
      </c>
      <c r="B14503" t="str">
        <f>IF(ISBLANK(VLOOKUP(A14503,Questionnaire!A:KQ,118,FALSE)),"#",VLOOKUP(A14503,Questionnaire!A:KQ,118,FALSE))</f>
        <v>#</v>
      </c>
    </row>
    <row r="14504" spans="1:3">
      <c r="A14504" t="s">
        <v>201</v>
      </c>
      <c r="B14504" t="str">
        <f>IF(ISBLANK(VLOOKUP(A14504,Questionnaire!A:KQ,118,FALSE)),"#",VLOOKUP(A14504,Questionnaire!A:KQ,118,FALSE))</f>
        <v>#</v>
      </c>
    </row>
    <row r="14505" spans="1:3">
      <c r="A14505" t="s">
        <v>203</v>
      </c>
      <c r="B14505" t="str">
        <f>IF(ISNA(VLOOKUP(VLOOKUP(A14505,Questionnaire!A:KQ,118,FALSE),'CORA Encoding'!J:K,2,FALSE)),"#",VLOOKUP(VLOOKUP(A14505,Questionnaire!A:KQ,118,FALSE),'CORA Encoding'!J:K,2,FALSE))</f>
        <v>#</v>
      </c>
    </row>
    <row r="14506" spans="1:3">
      <c r="A14506" t="s">
        <v>208</v>
      </c>
      <c r="B14506" t="str">
        <f>IF(ISBLANK(VLOOKUP(A14506,Questionnaire!A:KQ,118,FALSE)),"#",VLOOKUP(A14506,Questionnaire!A:KQ,118,FALSE))</f>
        <v>#</v>
      </c>
    </row>
    <row r="14507" spans="1:3">
      <c r="A14507" t="s">
        <v>213</v>
      </c>
      <c r="B14507" t="str">
        <f>IF(ISBLANK(VLOOKUP(A14507,Questionnaire!A:KQ,118,FALSE)),"#",VLOOKUP(A14507,Questionnaire!A:KQ,118,FALSE))</f>
        <v>#</v>
      </c>
    </row>
    <row r="14508" spans="1:3">
      <c r="A14508" t="s">
        <v>215</v>
      </c>
      <c r="B14508" t="str">
        <f>IF(ISBLANK(VLOOKUP(A14508,Questionnaire!A:KQ,118,FALSE)),"#",VLOOKUP(A14508,Questionnaire!A:KQ,118,FALSE))</f>
        <v>#</v>
      </c>
    </row>
    <row r="14509" spans="1:3">
      <c r="A14509" t="s">
        <v>217</v>
      </c>
      <c r="B14509" t="str">
        <f>IF(ISBLANK(VLOOKUP(A14509,Questionnaire!A:KQ,118,FALSE)),"#",VLOOKUP(A14509,Questionnaire!A:KQ,118,FALSE))</f>
        <v>#</v>
      </c>
    </row>
    <row r="14510" spans="1:3">
      <c r="A14510" t="s">
        <v>219</v>
      </c>
      <c r="B14510" t="str">
        <f>IF(ISBLANK(VLOOKUP(A14510,Questionnaire!A:KQ,118,FALSE)),"#",VLOOKUP(A14510,Questionnaire!A:KQ,118,FALSE))</f>
        <v>#</v>
      </c>
    </row>
    <row r="14511" spans="1:3">
      <c r="A14511" t="s">
        <v>221</v>
      </c>
      <c r="B14511" t="str">
        <f>IF(ISBLANK(VLOOKUP(A14511,Questionnaire!A:KQ,118,FALSE)),"#",VLOOKUP(A14511,Questionnaire!A:KQ,118,FALSE))</f>
        <v>#</v>
      </c>
    </row>
    <row r="14512" spans="1:3">
      <c r="A14512" t="s">
        <v>223</v>
      </c>
      <c r="B14512" t="str">
        <f>IF(ISBLANK(VLOOKUP(A14512,Questionnaire!A:KQ,118,FALSE)),"#",VLOOKUP(A14512,Questionnaire!A:KQ,118,FALSE))</f>
        <v>#</v>
      </c>
    </row>
    <row r="14513" spans="1:2">
      <c r="A14513" t="s">
        <v>225</v>
      </c>
      <c r="B14513" t="str">
        <f>IF(ISBLANK(VLOOKUP(A14513,Questionnaire!A:KQ,118,FALSE)),"#",VLOOKUP(A14513,Questionnaire!A:KQ,118,FALSE))</f>
        <v>#</v>
      </c>
    </row>
    <row r="14514" spans="1:2">
      <c r="A14514" t="s">
        <v>227</v>
      </c>
      <c r="B14514" t="str">
        <f>IF(ISBLANK(VLOOKUP(A14514,Questionnaire!A:KQ,118,FALSE)),"#",VLOOKUP(A14514,Questionnaire!A:KQ,118,FALSE))</f>
        <v>#</v>
      </c>
    </row>
    <row r="14515" spans="1:2">
      <c r="A14515" t="s">
        <v>229</v>
      </c>
      <c r="B14515" t="str">
        <f>IF(ISBLANK(VLOOKUP(A14515,Questionnaire!A:KQ,118,FALSE)),"#",VLOOKUP(A14515,Questionnaire!A:KQ,118,FALSE))</f>
        <v>#</v>
      </c>
    </row>
    <row r="14516" spans="1:2">
      <c r="A14516" t="s">
        <v>231</v>
      </c>
      <c r="B14516" t="str">
        <f>IF(ISBLANK(VLOOKUP(A14516,Questionnaire!A:KQ,118,FALSE)),"#",VLOOKUP(A14516,Questionnaire!A:KQ,118,FALSE))</f>
        <v>#</v>
      </c>
    </row>
    <row r="14517" spans="1:2">
      <c r="A14517" t="s">
        <v>233</v>
      </c>
      <c r="B14517" t="str">
        <f>IF(ISBLANK(VLOOKUP(A14517,Questionnaire!A:KQ,118,FALSE)),"#",VLOOKUP(A14517,Questionnaire!A:KQ,118,FALSE))</f>
        <v>#</v>
      </c>
    </row>
    <row r="14518" spans="1:2">
      <c r="A14518" t="s">
        <v>235</v>
      </c>
      <c r="B14518" t="str">
        <f>IF(ISBLANK(VLOOKUP(A14518,Questionnaire!A:KQ,118,FALSE)),"#",VLOOKUP(A14518,Questionnaire!A:KQ,118,FALSE))</f>
        <v>#</v>
      </c>
    </row>
    <row r="14519" spans="1:2">
      <c r="A14519" t="s">
        <v>237</v>
      </c>
      <c r="B14519" t="str">
        <f>IF(ISBLANK(VLOOKUP(A14519,Questionnaire!A:KQ,118,FALSE)),"#",VLOOKUP(A14519,Questionnaire!A:KQ,118,FALSE))</f>
        <v>#</v>
      </c>
    </row>
    <row r="14520" spans="1:2">
      <c r="A14520" t="s">
        <v>239</v>
      </c>
      <c r="B14520" t="str">
        <f>IF(ISBLANK(VLOOKUP(A14520,Questionnaire!A:KQ,118,FALSE)),"#",VLOOKUP(A14520,Questionnaire!A:KQ,118,FALSE))</f>
        <v>#</v>
      </c>
    </row>
    <row r="14521" spans="1:2">
      <c r="A14521" t="s">
        <v>242</v>
      </c>
      <c r="B14521" t="str">
        <f>IF(ISBLANK(VLOOKUP(A14521,Questionnaire!A:KQ,118,FALSE)),"#",VLOOKUP(A14521,Questionnaire!A:KQ,118,FALSE))</f>
        <v>#</v>
      </c>
    </row>
    <row r="14522" spans="1:2">
      <c r="A14522" t="s">
        <v>245</v>
      </c>
      <c r="B14522" t="str">
        <f>IF(ISBLANK(VLOOKUP(A14522,Questionnaire!A:KQ,118,FALSE)),"#",VLOOKUP(A14522,Questionnaire!A:KQ,118,FALSE))</f>
        <v>#</v>
      </c>
    </row>
    <row r="14523" spans="1:2">
      <c r="A14523" t="s">
        <v>247</v>
      </c>
      <c r="B14523" t="str">
        <f>IF(ISBLANK(VLOOKUP(A14523,Questionnaire!A:KQ,118,FALSE)),"#",VLOOKUP(A14523,Questionnaire!A:KQ,118,FALSE))</f>
        <v>#</v>
      </c>
    </row>
    <row r="14524" spans="1:2">
      <c r="A14524" t="s">
        <v>249</v>
      </c>
      <c r="B14524" t="str">
        <f>IF(ISBLANK(VLOOKUP(A14524,Questionnaire!A:KQ,118,FALSE)),"#",VLOOKUP(A14524,Questionnaire!A:KQ,118,FALSE))</f>
        <v>#</v>
      </c>
    </row>
    <row r="14525" spans="1:2">
      <c r="A14525" t="s">
        <v>250</v>
      </c>
      <c r="B14525" t="str">
        <f>IF(ISBLANK(VLOOKUP(A14525,Questionnaire!A:KQ,118,FALSE)),"#",VLOOKUP(A14525,Questionnaire!A:KQ,118,FALSE))</f>
        <v>#</v>
      </c>
    </row>
    <row r="14526" spans="1:2">
      <c r="A14526" t="s">
        <v>252</v>
      </c>
      <c r="B14526" t="str">
        <f>IF(ISBLANK(VLOOKUP(A14526,Questionnaire!A:KQ,118,FALSE)),"#",VLOOKUP(A14526,Questionnaire!A:KQ,118,FALSE))</f>
        <v>#</v>
      </c>
    </row>
    <row r="14527" spans="1:2">
      <c r="A14527" t="s">
        <v>255</v>
      </c>
      <c r="B14527" t="str">
        <f>IF(ISBLANK(VLOOKUP(A14527,Questionnaire!A:KQ,118,FALSE)),"#",VLOOKUP(A14527,Questionnaire!A:KQ,118,FALSE))</f>
        <v>#</v>
      </c>
    </row>
    <row r="14528" spans="1:2">
      <c r="A14528" t="s">
        <v>258</v>
      </c>
      <c r="B14528" t="str">
        <f>IF(ISNA(VLOOKUP(VLOOKUP(A14528,Questionnaire!A:KQ,118,FALSE),'CORA Encoding'!M:N,2,FALSE)),"#",VLOOKUP(VLOOKUP(A14528,Questionnaire!A:KQ,118,FALSE),'CORA Encoding'!M:N,2,FALSE))</f>
        <v>#</v>
      </c>
    </row>
    <row r="14529" spans="1:2">
      <c r="A14529" t="s">
        <v>261</v>
      </c>
      <c r="B14529" t="str">
        <f>IF(ISBLANK(VLOOKUP(A14529,Questionnaire!A:KQ,118,FALSE)),"#",VLOOKUP(A14529,Questionnaire!A:KQ,118,FALSE))</f>
        <v>#</v>
      </c>
    </row>
    <row r="14530" spans="1:2">
      <c r="A14530" t="s">
        <v>263</v>
      </c>
      <c r="B14530" t="str">
        <f>IF(ISBLANK(VLOOKUP(A14530,Questionnaire!A:KQ,118,FALSE)),"#",VLOOKUP(A14530,Questionnaire!A:KQ,118,FALSE))</f>
        <v>#</v>
      </c>
    </row>
    <row r="14531" spans="1:2">
      <c r="A14531" t="s">
        <v>265</v>
      </c>
      <c r="B14531" t="str">
        <f>IF(ISBLANK(VLOOKUP(A14531,Questionnaire!A:KQ,118,FALSE)),"#",VLOOKUP(A14531,Questionnaire!A:KQ,118,FALSE))</f>
        <v>#</v>
      </c>
    </row>
    <row r="14532" spans="1:2">
      <c r="A14532" t="s">
        <v>267</v>
      </c>
      <c r="B14532" t="str">
        <f>IF(ISBLANK(VLOOKUP(A14532,Questionnaire!A:KQ,118,FALSE)),"#",VLOOKUP(A14532,Questionnaire!A:KQ,118,FALSE))</f>
        <v>#</v>
      </c>
    </row>
    <row r="14533" spans="1:2">
      <c r="A14533" t="s">
        <v>269</v>
      </c>
      <c r="B14533" t="str">
        <f>IF(ISBLANK(VLOOKUP(A14533,Questionnaire!A:KQ,118,FALSE)),"#",VLOOKUP(A14533,Questionnaire!A:KQ,118,FALSE))</f>
        <v>#</v>
      </c>
    </row>
    <row r="14534" spans="1:2">
      <c r="A14534" t="s">
        <v>274</v>
      </c>
      <c r="B14534" t="str">
        <f>IF(ISBLANK(VLOOKUP(A14534,Questionnaire!A:KQ,118,FALSE)),"#",VLOOKUP(A14534,Questionnaire!A:KQ,118,FALSE))</f>
        <v>#</v>
      </c>
    </row>
    <row r="14535" spans="1:2">
      <c r="A14535" t="s">
        <v>276</v>
      </c>
      <c r="B14535" t="str">
        <f>IF(ISBLANK(VLOOKUP(A14535,Questionnaire!A:KQ,118,FALSE)),"#",VLOOKUP(A14535,Questionnaire!A:KQ,118,FALSE))</f>
        <v>#</v>
      </c>
    </row>
    <row r="14536" spans="1:2">
      <c r="A14536" t="s">
        <v>278</v>
      </c>
      <c r="B14536" t="str">
        <f>IF(ISBLANK(VLOOKUP(A14536,Questionnaire!A:KQ,118,FALSE)),"#",VLOOKUP(A14536,Questionnaire!A:KQ,118,FALSE))</f>
        <v>#</v>
      </c>
    </row>
    <row r="14537" spans="1:2">
      <c r="A14537" t="s">
        <v>280</v>
      </c>
      <c r="B14537" t="str">
        <f>IF(ISBLANK(VLOOKUP(A14537,Questionnaire!A:KQ,118,FALSE)),"#",VLOOKUP(A14537,Questionnaire!A:KQ,118,FALSE))</f>
        <v>#</v>
      </c>
    </row>
    <row r="14538" spans="1:2">
      <c r="A14538" t="s">
        <v>282</v>
      </c>
      <c r="B14538" t="str">
        <f>IF(ISBLANK(VLOOKUP(A14538,Questionnaire!A:KQ,118,FALSE)),"#",VLOOKUP(A14538,Questionnaire!A:KQ,118,FALSE))</f>
        <v>#</v>
      </c>
    </row>
    <row r="14539" spans="1:2">
      <c r="A14539" t="s">
        <v>286</v>
      </c>
      <c r="B14539" t="str">
        <f>IF(ISBLANK(VLOOKUP(A14539,Questionnaire!A:KQ,118,FALSE)),"#",VLOOKUP(A14539,Questionnaire!A:KQ,118,FALSE))</f>
        <v>#</v>
      </c>
    </row>
    <row r="14540" spans="1:2">
      <c r="A14540" t="s">
        <v>288</v>
      </c>
      <c r="B14540" t="str">
        <f>IF(ISBLANK(VLOOKUP(A14540,Questionnaire!A:KQ,118,FALSE)),"#",VLOOKUP(A14540,Questionnaire!A:KQ,118,FALSE))</f>
        <v>#</v>
      </c>
    </row>
    <row r="14541" spans="1:2">
      <c r="A14541" t="s">
        <v>290</v>
      </c>
      <c r="B14541" t="str">
        <f>IF(ISBLANK(VLOOKUP(A14541,Questionnaire!A:KQ,118,FALSE)),"#",VLOOKUP(A14541,Questionnaire!A:KQ,118,FALSE))</f>
        <v>#</v>
      </c>
    </row>
    <row r="14542" spans="1:2">
      <c r="A14542" t="s">
        <v>292</v>
      </c>
      <c r="B14542" t="str">
        <f>IF(ISBLANK(VLOOKUP(A14542,Questionnaire!A:KQ,118,FALSE)),"#",VLOOKUP(A14542,Questionnaire!A:KQ,118,FALSE))</f>
        <v>#</v>
      </c>
    </row>
    <row r="14543" spans="1:2">
      <c r="A14543" t="s">
        <v>294</v>
      </c>
      <c r="B14543" t="str">
        <f>IF(ISBLANK(VLOOKUP(A14543,Questionnaire!A:KQ,118,FALSE)),"#",VLOOKUP(A14543,Questionnaire!A:KQ,118,FALSE))</f>
        <v>#</v>
      </c>
    </row>
    <row r="14544" spans="1:2">
      <c r="A14544" t="s">
        <v>296</v>
      </c>
      <c r="B14544" t="str">
        <f>IF(ISBLANK(VLOOKUP(A14544,Questionnaire!A:KQ,118,FALSE)),"#",VLOOKUP(A14544,Questionnaire!A:KQ,118,FALSE))</f>
        <v>#</v>
      </c>
    </row>
    <row r="14545" spans="1:2">
      <c r="A14545" t="s">
        <v>301</v>
      </c>
      <c r="B14545" t="str">
        <f>IF(ISBLANK(VLOOKUP(A14545,Questionnaire!A:KQ,118,FALSE)),"#",VLOOKUP(A14545,Questionnaire!A:KQ,118,FALSE))</f>
        <v>#</v>
      </c>
    </row>
    <row r="14546" spans="1:2">
      <c r="A14546" t="s">
        <v>303</v>
      </c>
      <c r="B14546" t="str">
        <f>IF(ISBLANK(VLOOKUP(A14546,Questionnaire!A:KQ,118,FALSE)),"#",VLOOKUP(A14546,Questionnaire!A:KQ,118,FALSE))</f>
        <v>#</v>
      </c>
    </row>
    <row r="14547" spans="1:2">
      <c r="A14547" t="s">
        <v>305</v>
      </c>
      <c r="B14547" t="str">
        <f>IF(ISBLANK(VLOOKUP(A14547,Questionnaire!A:KQ,118,FALSE)),"#",VLOOKUP(A14547,Questionnaire!A:KQ,118,FALSE))</f>
        <v>#</v>
      </c>
    </row>
    <row r="14548" spans="1:2">
      <c r="A14548" t="s">
        <v>307</v>
      </c>
      <c r="B14548" t="str">
        <f>IF(ISBLANK(VLOOKUP(A14548,Questionnaire!A:KQ,118,FALSE)),"#",VLOOKUP(A14548,Questionnaire!A:KQ,118,FALSE))</f>
        <v>#</v>
      </c>
    </row>
    <row r="14549" spans="1:2">
      <c r="A14549" t="s">
        <v>311</v>
      </c>
      <c r="B14549" t="str">
        <f>IF(ISBLANK(VLOOKUP(A14549,Questionnaire!A:KQ,118,FALSE)),"#",VLOOKUP(A14549,Questionnaire!A:KQ,118,FALSE))</f>
        <v>#</v>
      </c>
    </row>
    <row r="14550" spans="1:2">
      <c r="A14550" t="s">
        <v>313</v>
      </c>
      <c r="B14550" t="str">
        <f>IF(ISBLANK(VLOOKUP(A14550,Questionnaire!A:KQ,118,FALSE)),"#",VLOOKUP(A14550,Questionnaire!A:KQ,118,FALSE))</f>
        <v>#</v>
      </c>
    </row>
    <row r="14551" spans="1:2">
      <c r="A14551" t="s">
        <v>314</v>
      </c>
      <c r="B14551" t="str">
        <f>IF(ISBLANK(VLOOKUP(A14551,Questionnaire!A:KQ,118,FALSE)),"#",VLOOKUP(A14551,Questionnaire!A:KQ,118,FALSE))</f>
        <v>#</v>
      </c>
    </row>
    <row r="14552" spans="1:2">
      <c r="A14552" t="s">
        <v>315</v>
      </c>
      <c r="B14552" t="str">
        <f>IF(ISBLANK(VLOOKUP(A14552,Questionnaire!A:KQ,118,FALSE)),"#",VLOOKUP(A14552,Questionnaire!A:KQ,118,FALSE))</f>
        <v>#</v>
      </c>
    </row>
    <row r="14553" spans="1:2">
      <c r="A14553" t="s">
        <v>317</v>
      </c>
      <c r="B14553" t="str">
        <f>IF(ISBLANK(VLOOKUP(A14553,Questionnaire!A:KQ,118,FALSE)),"#",VLOOKUP(A14553,Questionnaire!A:KQ,118,FALSE))</f>
        <v>#</v>
      </c>
    </row>
    <row r="14554" spans="1:2">
      <c r="A14554" t="s">
        <v>319</v>
      </c>
      <c r="B14554" t="str">
        <f>IF(ISBLANK(VLOOKUP(A14554,Questionnaire!A:KQ,118,FALSE)),"#",VLOOKUP(A14554,Questionnaire!A:KQ,118,FALSE))</f>
        <v>#</v>
      </c>
    </row>
    <row r="14555" spans="1:2">
      <c r="A14555" t="s">
        <v>322</v>
      </c>
      <c r="B14555" t="str">
        <f>IF(ISBLANK(VLOOKUP(A14555,Questionnaire!A:KQ,118,FALSE)),"#",VLOOKUP(A14555,Questionnaire!A:KQ,118,FALSE))</f>
        <v>#</v>
      </c>
    </row>
    <row r="14556" spans="1:2">
      <c r="A14556" t="s">
        <v>326</v>
      </c>
      <c r="B14556" t="str">
        <f>IF(ISBLANK(VLOOKUP(A14556,Questionnaire!A:KQ,118,FALSE)),"#",VLOOKUP(A14556,Questionnaire!A:KQ,118,FALSE))</f>
        <v>#</v>
      </c>
    </row>
    <row r="14557" spans="1:2">
      <c r="A14557" t="s">
        <v>328</v>
      </c>
      <c r="B14557" t="str">
        <f>IF(ISBLANK(VLOOKUP(A14557,Questionnaire!A:KQ,118,FALSE)),"#",VLOOKUP(A14557,Questionnaire!A:KQ,118,FALSE))</f>
        <v>#</v>
      </c>
    </row>
    <row r="14558" spans="1:2">
      <c r="A14558" t="s">
        <v>332</v>
      </c>
      <c r="B14558" t="str">
        <f>IF(ISBLANK(VLOOKUP(A14558,Questionnaire!A:KQ,118,FALSE)),"#",VLOOKUP(A14558,Questionnaire!A:KQ,118,FALSE))</f>
        <v>#</v>
      </c>
    </row>
    <row r="14559" spans="1:2">
      <c r="A14559" t="s">
        <v>333</v>
      </c>
      <c r="B14559" t="str">
        <f>IF(ISBLANK(VLOOKUP(A14559,Questionnaire!A:KQ,118,FALSE)),"#",VLOOKUP(A14559,Questionnaire!A:KQ,118,FALSE))</f>
        <v>#</v>
      </c>
    </row>
    <row r="14560" spans="1:2">
      <c r="A14560" t="s">
        <v>334</v>
      </c>
      <c r="B14560" t="str">
        <f>IF(ISBLANK(VLOOKUP(A14560,Questionnaire!A:KQ,118,FALSE)),"#",VLOOKUP(A14560,Questionnaire!A:KQ,118,FALSE))</f>
        <v>#</v>
      </c>
    </row>
    <row r="14561" spans="1:2">
      <c r="A14561" t="s">
        <v>335</v>
      </c>
      <c r="B14561" t="str">
        <f>IF(ISBLANK(VLOOKUP(A14561,Questionnaire!A:KQ,118,FALSE)),"#",VLOOKUP(A14561,Questionnaire!A:KQ,118,FALSE))</f>
        <v>#</v>
      </c>
    </row>
    <row r="14562" spans="1:2">
      <c r="A14562" t="s">
        <v>336</v>
      </c>
      <c r="B14562" t="str">
        <f>IF(ISBLANK(VLOOKUP(A14562,Questionnaire!A:KQ,118,FALSE)),"#",VLOOKUP(A14562,Questionnaire!A:KQ,118,FALSE))</f>
        <v>#</v>
      </c>
    </row>
    <row r="14563" spans="1:2">
      <c r="A14563" t="s">
        <v>337</v>
      </c>
      <c r="B14563" t="str">
        <f>IF(ISBLANK(VLOOKUP(A14563,Questionnaire!A:KQ,118,FALSE)),"#",VLOOKUP(A14563,Questionnaire!A:KQ,118,FALSE))</f>
        <v>#</v>
      </c>
    </row>
    <row r="14564" spans="1:2">
      <c r="A14564" t="s">
        <v>338</v>
      </c>
      <c r="B14564" t="str">
        <f>IF(ISBLANK(VLOOKUP(A14564,Questionnaire!A:KQ,118,FALSE)),"#",VLOOKUP(A14564,Questionnaire!A:KQ,118,FALSE))</f>
        <v>#</v>
      </c>
    </row>
    <row r="14565" spans="1:2">
      <c r="A14565" t="s">
        <v>339</v>
      </c>
      <c r="B14565" t="str">
        <f>IF(ISBLANK(VLOOKUP(A14565,Questionnaire!A:KQ,118,FALSE)),"#",VLOOKUP(A14565,Questionnaire!A:KQ,118,FALSE))</f>
        <v>#</v>
      </c>
    </row>
    <row r="14566" spans="1:2">
      <c r="A14566" t="s">
        <v>340</v>
      </c>
      <c r="B14566" t="str">
        <f>IF(ISBLANK(VLOOKUP(A14566,Questionnaire!A:KQ,118,FALSE)),"#",VLOOKUP(A14566,Questionnaire!A:KQ,118,FALSE))</f>
        <v>#</v>
      </c>
    </row>
    <row r="14567" spans="1:2">
      <c r="A14567" t="s">
        <v>341</v>
      </c>
      <c r="B14567" t="str">
        <f>IF(ISBLANK(VLOOKUP(A14567,Questionnaire!A:KQ,118,FALSE)),"#",VLOOKUP(A14567,Questionnaire!A:KQ,118,FALSE))</f>
        <v>#</v>
      </c>
    </row>
    <row r="14568" spans="1:2">
      <c r="A14568" t="s">
        <v>342</v>
      </c>
      <c r="B14568" t="str">
        <f>IF(ISBLANK(VLOOKUP(A14568,Questionnaire!A:KQ,118,FALSE)),"#",VLOOKUP(A14568,Questionnaire!A:KQ,118,FALSE))</f>
        <v>#</v>
      </c>
    </row>
    <row r="14569" spans="1:2">
      <c r="A14569" t="s">
        <v>343</v>
      </c>
      <c r="B14569" t="str">
        <f>IF(ISBLANK(VLOOKUP(A14569,Questionnaire!A:KQ,118,FALSE)),"#",VLOOKUP(A14569,Questionnaire!A:KQ,118,FALSE))</f>
        <v>#</v>
      </c>
    </row>
    <row r="14570" spans="1:2">
      <c r="A14570" t="s">
        <v>344</v>
      </c>
      <c r="B14570" t="str">
        <f>IF(ISBLANK(VLOOKUP(A14570,Questionnaire!A:KQ,118,FALSE)),"#",VLOOKUP(A14570,Questionnaire!A:KQ,118,FALSE))</f>
        <v>#</v>
      </c>
    </row>
    <row r="14571" spans="1:2">
      <c r="A14571" t="s">
        <v>345</v>
      </c>
      <c r="B14571" t="str">
        <f>IF(ISBLANK(VLOOKUP(A14571,Questionnaire!A:KQ,118,FALSE)),"#",VLOOKUP(A14571,Questionnaire!A:KQ,118,FALSE))</f>
        <v>#</v>
      </c>
    </row>
    <row r="14572" spans="1:2">
      <c r="A14572" t="s">
        <v>348</v>
      </c>
      <c r="B14572" t="str">
        <f>IF(ISBLANK(VLOOKUP(A14572,Questionnaire!A:KQ,118,FALSE)),"#",VLOOKUP(A14572,Questionnaire!A:KQ,118,FALSE))</f>
        <v>#</v>
      </c>
    </row>
    <row r="14573" spans="1:2">
      <c r="A14573" t="s">
        <v>353</v>
      </c>
      <c r="B14573" t="str">
        <f>IF(ISBLANK(VLOOKUP(A14573,Questionnaire!A:KQ,118,FALSE)),"#",VLOOKUP(A14573,Questionnaire!A:KQ,118,FALSE))</f>
        <v>#</v>
      </c>
    </row>
    <row r="14574" spans="1:2">
      <c r="A14574" t="s">
        <v>354</v>
      </c>
      <c r="B14574" t="str">
        <f>IF(ISBLANK(VLOOKUP(A14574,Questionnaire!A:KQ,118,FALSE)),"#",VLOOKUP(A14574,Questionnaire!A:KQ,118,FALSE))</f>
        <v>#</v>
      </c>
    </row>
    <row r="14575" spans="1:2">
      <c r="A14575" t="s">
        <v>355</v>
      </c>
      <c r="B14575" t="str">
        <f>IF(ISBLANK(VLOOKUP(A14575,Questionnaire!A:KQ,118,FALSE)),"#",VLOOKUP(A14575,Questionnaire!A:KQ,118,FALSE))</f>
        <v>#</v>
      </c>
    </row>
    <row r="14576" spans="1:2">
      <c r="A14576" t="s">
        <v>356</v>
      </c>
      <c r="B14576" t="str">
        <f>IF(ISBLANK(VLOOKUP(A14576,Questionnaire!A:KQ,118,FALSE)),"#",VLOOKUP(A14576,Questionnaire!A:KQ,118,FALSE))</f>
        <v>#</v>
      </c>
    </row>
    <row r="14577" spans="1:2">
      <c r="A14577" t="s">
        <v>357</v>
      </c>
      <c r="B14577" t="str">
        <f>IF(ISBLANK(VLOOKUP(A14577,Questionnaire!A:KQ,118,FALSE)),"#",VLOOKUP(A14577,Questionnaire!A:KQ,118,FALSE))</f>
        <v>#</v>
      </c>
    </row>
    <row r="14578" spans="1:2">
      <c r="A14578" t="s">
        <v>360</v>
      </c>
      <c r="B14578" t="str">
        <f>IF(ISBLANK(VLOOKUP(A14578,Questionnaire!A:KQ,118,FALSE)),"#",VLOOKUP(A14578,Questionnaire!A:KQ,118,FALSE))</f>
        <v>#</v>
      </c>
    </row>
    <row r="14579" spans="1:2">
      <c r="A14579" t="s">
        <v>362</v>
      </c>
      <c r="B14579" t="str">
        <f>IF(ISBLANK(VLOOKUP(A14579,Questionnaire!A:KQ,118,FALSE)),"#",VLOOKUP(A14579,Questionnaire!A:KQ,118,FALSE))</f>
        <v>#</v>
      </c>
    </row>
    <row r="14580" spans="1:2">
      <c r="A14580" t="s">
        <v>363</v>
      </c>
      <c r="B14580" t="str">
        <f>IF(ISBLANK(VLOOKUP(A14580,Questionnaire!A:KQ,118,FALSE)),"#",VLOOKUP(A14580,Questionnaire!A:KQ,118,FALSE))</f>
        <v>#</v>
      </c>
    </row>
    <row r="14581" spans="1:2">
      <c r="A14581" t="s">
        <v>364</v>
      </c>
      <c r="B14581" t="str">
        <f>IF(ISBLANK(VLOOKUP(A14581,Questionnaire!A:KQ,118,FALSE)),"#",VLOOKUP(A14581,Questionnaire!A:KQ,118,FALSE))</f>
        <v>#</v>
      </c>
    </row>
    <row r="14582" spans="1:2">
      <c r="A14582" t="s">
        <v>365</v>
      </c>
      <c r="B14582" t="str">
        <f>IF(ISBLANK(VLOOKUP(A14582,Questionnaire!A:KQ,118,FALSE)),"#",VLOOKUP(A14582,Questionnaire!A:KQ,118,FALSE))</f>
        <v>#</v>
      </c>
    </row>
    <row r="14583" spans="1:2">
      <c r="A14583" t="s">
        <v>366</v>
      </c>
      <c r="B14583" t="str">
        <f>IF(ISBLANK(VLOOKUP(A14583,Questionnaire!A:KQ,118,FALSE)),"#",VLOOKUP(A14583,Questionnaire!A:KQ,118,FALSE))</f>
        <v>#</v>
      </c>
    </row>
    <row r="14584" spans="1:2">
      <c r="A14584" t="s">
        <v>371</v>
      </c>
      <c r="B14584" t="str">
        <f>IF(ISBLANK(VLOOKUP(A14584,Questionnaire!A:KQ,118,FALSE)),"#",VLOOKUP(A14584,Questionnaire!A:KQ,118,FALSE))</f>
        <v>#</v>
      </c>
    </row>
    <row r="14585" spans="1:2">
      <c r="A14585" t="s">
        <v>372</v>
      </c>
      <c r="B14585" t="str">
        <f>IF(ISBLANK(VLOOKUP(A14585,Questionnaire!A:KQ,118,FALSE)),"#",VLOOKUP(A14585,Questionnaire!A:KQ,118,FALSE))</f>
        <v>#</v>
      </c>
    </row>
    <row r="14586" spans="1:2">
      <c r="A14586" t="s">
        <v>373</v>
      </c>
      <c r="B14586" t="str">
        <f>IF(ISBLANK(VLOOKUP(A14586,Questionnaire!A:KQ,118,FALSE)),"#",VLOOKUP(A14586,Questionnaire!A:KQ,118,FALSE))</f>
        <v>#</v>
      </c>
    </row>
    <row r="14587" spans="1:2">
      <c r="A14587" t="s">
        <v>374</v>
      </c>
      <c r="B14587" t="str">
        <f>IF(ISBLANK(VLOOKUP(A14587,Questionnaire!A:KQ,118,FALSE)),"#",VLOOKUP(A14587,Questionnaire!A:KQ,118,FALSE))</f>
        <v>#</v>
      </c>
    </row>
    <row r="14588" spans="1:2">
      <c r="A14588" t="s">
        <v>377</v>
      </c>
      <c r="B14588" t="str">
        <f>IF(ISBLANK(VLOOKUP(A14588,Questionnaire!A:KQ,118,FALSE)),"#",VLOOKUP(A14588,Questionnaire!A:KQ,118,FALSE))</f>
        <v>#</v>
      </c>
    </row>
    <row r="14589" spans="1:2">
      <c r="A14589" t="s">
        <v>379</v>
      </c>
      <c r="B14589" t="str">
        <f>IF(ISBLANK(VLOOKUP(A14589,Questionnaire!A:KQ,118,FALSE)),"#",VLOOKUP(A14589,Questionnaire!A:KQ,118,FALSE))</f>
        <v>#</v>
      </c>
    </row>
    <row r="14590" spans="1:2">
      <c r="A14590" t="s">
        <v>380</v>
      </c>
      <c r="B14590" t="str">
        <f>IF(ISBLANK(VLOOKUP(A14590,Questionnaire!A:KQ,118,FALSE)),"#",VLOOKUP(A14590,Questionnaire!A:KQ,118,FALSE))</f>
        <v>#</v>
      </c>
    </row>
    <row r="14591" spans="1:2">
      <c r="A14591" t="s">
        <v>381</v>
      </c>
      <c r="B14591" t="str">
        <f>IF(ISBLANK(VLOOKUP(A14591,Questionnaire!A:KQ,118,FALSE)),"#",VLOOKUP(A14591,Questionnaire!A:KQ,118,FALSE))</f>
        <v>#</v>
      </c>
    </row>
    <row r="14592" spans="1:2">
      <c r="A14592" t="s">
        <v>382</v>
      </c>
      <c r="B14592" t="str">
        <f>IF(ISBLANK(VLOOKUP(A14592,Questionnaire!A:KQ,118,FALSE)),"#",VLOOKUP(A14592,Questionnaire!A:KQ,118,FALSE))</f>
        <v>#</v>
      </c>
    </row>
    <row r="14593" spans="1:2">
      <c r="A14593" t="s">
        <v>384</v>
      </c>
      <c r="B14593" t="str">
        <f>IF(ISBLANK(VLOOKUP(A14593,Questionnaire!A:KQ,118,FALSE)),"#",VLOOKUP(A14593,Questionnaire!A:KQ,118,FALSE))</f>
        <v>#</v>
      </c>
    </row>
    <row r="14594" spans="1:2">
      <c r="A14594" t="s">
        <v>387</v>
      </c>
      <c r="B14594" t="str">
        <f>IF(ISBLANK(VLOOKUP(A14594,Questionnaire!A:KQ,118,FALSE)),"#",VLOOKUP(A14594,Questionnaire!A:KQ,118,FALSE))</f>
        <v>#</v>
      </c>
    </row>
    <row r="14595" spans="1:2">
      <c r="A14595" t="s">
        <v>391</v>
      </c>
      <c r="B14595" t="str">
        <f>IF(ISBLANK(VLOOKUP(A14595,Questionnaire!A:KQ,118,FALSE)),"#",VLOOKUP(A14595,Questionnaire!A:KQ,118,FALSE))</f>
        <v>#</v>
      </c>
    </row>
    <row r="14596" spans="1:2">
      <c r="A14596" t="s">
        <v>393</v>
      </c>
      <c r="B14596" t="str">
        <f>IF(ISBLANK(VLOOKUP(A14596,Questionnaire!A:KQ,118,FALSE)),"#",VLOOKUP(A14596,Questionnaire!A:KQ,118,FALSE))</f>
        <v>#</v>
      </c>
    </row>
    <row r="14597" spans="1:2">
      <c r="A14597" t="s">
        <v>395</v>
      </c>
      <c r="B14597" t="str">
        <f>IF(ISBLANK(VLOOKUP(A14597,Questionnaire!A:KQ,118,FALSE)),"#",VLOOKUP(A14597,Questionnaire!A:KQ,118,FALSE))</f>
        <v>#</v>
      </c>
    </row>
    <row r="14598" spans="1:2">
      <c r="A14598" t="s">
        <v>398</v>
      </c>
      <c r="B14598" t="str">
        <f>IF(ISBLANK(VLOOKUP(A14598,Questionnaire!A:KQ,118,FALSE)),"#",VLOOKUP(A14598,Questionnaire!A:KQ,118,FALSE))</f>
        <v>#</v>
      </c>
    </row>
    <row r="14599" spans="1:2">
      <c r="A14599" t="s">
        <v>402</v>
      </c>
      <c r="B14599" t="str">
        <f>IF(ISBLANK(VLOOKUP(A14599,Questionnaire!A:KQ,118,FALSE)),"#",VLOOKUP(A14599,Questionnaire!A:KQ,118,FALSE))</f>
        <v>#</v>
      </c>
    </row>
    <row r="14600" spans="1:2">
      <c r="A14600" t="s">
        <v>405</v>
      </c>
      <c r="B14600" t="str">
        <f>IF(ISBLANK(VLOOKUP(A14600,Questionnaire!A:KQ,118,FALSE)),"#",VLOOKUP(A14600,Questionnaire!A:KQ,118,FALSE))</f>
        <v>#</v>
      </c>
    </row>
    <row r="14601" spans="1:2">
      <c r="A14601" t="s">
        <v>409</v>
      </c>
      <c r="B14601" t="str">
        <f>IF(ISBLANK(VLOOKUP(A14601,Questionnaire!A:KQ,118,FALSE)),"#",VLOOKUP(A14601,Questionnaire!A:KQ,118,FALSE))</f>
        <v>#</v>
      </c>
    </row>
    <row r="14602" spans="1:2">
      <c r="A14602" t="s">
        <v>412</v>
      </c>
      <c r="B14602" t="str">
        <f>IF(ISBLANK(VLOOKUP(A14602,Questionnaire!A:KQ,118,FALSE)),"#",VLOOKUP(A14602,Questionnaire!A:KQ,118,FALSE))</f>
        <v>#</v>
      </c>
    </row>
    <row r="14603" spans="1:2">
      <c r="A14603" t="s">
        <v>415</v>
      </c>
      <c r="B14603" t="str">
        <f>IF(ISBLANK(VLOOKUP(A14603,Questionnaire!A:KQ,118,FALSE)),"#",VLOOKUP(A14603,Questionnaire!A:KQ,118,FALSE))</f>
        <v>#</v>
      </c>
    </row>
    <row r="14604" spans="1:2">
      <c r="A14604" t="s">
        <v>418</v>
      </c>
      <c r="B14604" t="str">
        <f>IF(ISBLANK(VLOOKUP(A14604,Questionnaire!A:KQ,118,FALSE)),"#",VLOOKUP(A14604,Questionnaire!A:KQ,118,FALSE))</f>
        <v>#</v>
      </c>
    </row>
    <row r="14605" spans="1:2">
      <c r="A14605" t="s">
        <v>421</v>
      </c>
      <c r="B14605" t="str">
        <f>IF(ISBLANK(VLOOKUP(A14605,Questionnaire!A:KQ,118,FALSE)),"#",VLOOKUP(A14605,Questionnaire!A:KQ,118,FALSE))</f>
        <v>#</v>
      </c>
    </row>
    <row r="14606" spans="1:2">
      <c r="A14606" t="s">
        <v>424</v>
      </c>
      <c r="B14606" t="str">
        <f>IF(ISBLANK(VLOOKUP(A14606,Questionnaire!A:KQ,118,FALSE)),"#",VLOOKUP(A14606,Questionnaire!A:KQ,118,FALSE))</f>
        <v>#</v>
      </c>
    </row>
    <row r="14607" spans="1:2">
      <c r="A14607" t="s">
        <v>429</v>
      </c>
      <c r="B14607" t="str">
        <f>IF(ISBLANK(VLOOKUP(A14607,Questionnaire!A:KQ,118,FALSE)),"#",VLOOKUP(A14607,Questionnaire!A:KQ,118,FALSE))</f>
        <v>#</v>
      </c>
    </row>
    <row r="14608" spans="1:2">
      <c r="A14608" t="s">
        <v>432</v>
      </c>
      <c r="B14608" t="str">
        <f>IF(ISBLANK(VLOOKUP(A14608,Questionnaire!A:KQ,118,FALSE)),"#",VLOOKUP(A14608,Questionnaire!A:KQ,118,FALSE))</f>
        <v>#</v>
      </c>
    </row>
    <row r="14609" spans="1:2">
      <c r="A14609" t="s">
        <v>435</v>
      </c>
      <c r="B14609" t="str">
        <f>IF(ISBLANK(VLOOKUP(A14609,Questionnaire!A:KQ,118,FALSE)),"#",VLOOKUP(A14609,Questionnaire!A:KQ,118,FALSE))</f>
        <v>#</v>
      </c>
    </row>
    <row r="14610" spans="1:2">
      <c r="A14610" t="s">
        <v>437</v>
      </c>
      <c r="B14610" t="str">
        <f>IF(ISBLANK(VLOOKUP(A14610,Questionnaire!A:KQ,118,FALSE)),"#",VLOOKUP(A14610,Questionnaire!A:KQ,118,FALSE))</f>
        <v>#</v>
      </c>
    </row>
    <row r="14611" spans="1:2">
      <c r="A14611" t="s">
        <v>439</v>
      </c>
      <c r="B14611" t="str">
        <f>IF(ISBLANK(VLOOKUP(A14611,Questionnaire!A:KQ,118,FALSE)),"#",VLOOKUP(A14611,Questionnaire!A:KQ,118,FALSE))</f>
        <v>#</v>
      </c>
    </row>
    <row r="14612" spans="1:2">
      <c r="A14612" t="s">
        <v>442</v>
      </c>
      <c r="B14612" t="str">
        <f>IF(ISBLANK(VLOOKUP(A14612,Questionnaire!A:KQ,118,FALSE)),"#",VLOOKUP(A14612,Questionnaire!A:KQ,118,FALSE))</f>
        <v>#</v>
      </c>
    </row>
    <row r="14613" spans="1:2">
      <c r="A14613" t="s">
        <v>445</v>
      </c>
      <c r="B14613" t="str">
        <f>IF(ISBLANK(VLOOKUP(A14613,Questionnaire!A:KQ,118,FALSE)),"#",VLOOKUP(A14613,Questionnaire!A:KQ,118,FALSE))</f>
        <v>#</v>
      </c>
    </row>
    <row r="14614" spans="1:2">
      <c r="A14614" t="s">
        <v>448</v>
      </c>
      <c r="B14614" t="str">
        <f>IF(ISBLANK(VLOOKUP(A14614,Questionnaire!A:KQ,118,FALSE)),"#",VLOOKUP(A14614,Questionnaire!A:KQ,118,FALSE))</f>
        <v>#</v>
      </c>
    </row>
    <row r="14615" spans="1:2">
      <c r="A14615" t="s">
        <v>452</v>
      </c>
      <c r="B14615" t="str">
        <f>IF(ISBLANK(VLOOKUP(A14615,Questionnaire!A:KQ,118,FALSE)),"#",VLOOKUP(A14615,Questionnaire!A:KQ,118,FALSE))</f>
        <v>#</v>
      </c>
    </row>
    <row r="14616" spans="1:2">
      <c r="A14616" t="s">
        <v>455</v>
      </c>
      <c r="B14616" t="str">
        <f>IF(ISBLANK(VLOOKUP(A14616,Questionnaire!A:KQ,118,FALSE)),"#",VLOOKUP(A14616,Questionnaire!A:KQ,118,FALSE))</f>
        <v>#</v>
      </c>
    </row>
    <row r="14617" spans="1:2">
      <c r="A14617" t="s">
        <v>458</v>
      </c>
      <c r="B14617" t="str">
        <f>IF(ISBLANK(VLOOKUP(A14617,Questionnaire!A:KQ,118,FALSE)),"#",VLOOKUP(A14617,Questionnaire!A:KQ,118,FALSE))</f>
        <v>#</v>
      </c>
    </row>
    <row r="14618" spans="1:2">
      <c r="A14618" t="s">
        <v>461</v>
      </c>
      <c r="B14618" t="str">
        <f>IF(ISBLANK(VLOOKUP(A14618,Questionnaire!A:KQ,118,FALSE)),"#",VLOOKUP(A14618,Questionnaire!A:KQ,118,FALSE))</f>
        <v>#</v>
      </c>
    </row>
    <row r="14619" spans="1:2">
      <c r="A14619" t="s">
        <v>465</v>
      </c>
      <c r="B14619" t="str">
        <f>IF(ISBLANK(VLOOKUP(A14619,Questionnaire!A:KQ,118,FALSE)),"#",VLOOKUP(A14619,Questionnaire!A:KQ,118,FALSE))</f>
        <v>#</v>
      </c>
    </row>
    <row r="14620" spans="1:2">
      <c r="A14620" t="s">
        <v>467</v>
      </c>
      <c r="B14620" t="str">
        <f>IF(ISBLANK(VLOOKUP(A14620,Questionnaire!A:KQ,118,FALSE)),"#",VLOOKUP(A14620,Questionnaire!A:KQ,118,FALSE))</f>
        <v>#</v>
      </c>
    </row>
    <row r="14621" spans="1:2">
      <c r="A14621" t="s">
        <v>469</v>
      </c>
      <c r="B14621" t="str">
        <f>IF(ISBLANK(VLOOKUP(A14621,Questionnaire!A:KQ,118,FALSE)),"#",VLOOKUP(A14621,Questionnaire!A:KQ,118,FALSE))</f>
        <v>#</v>
      </c>
    </row>
    <row r="14622" spans="1:2">
      <c r="A14622" t="s">
        <v>471</v>
      </c>
      <c r="B14622" t="str">
        <f>IF(ISBLANK(VLOOKUP(A14622,Questionnaire!A:KQ,118,FALSE)),"#",VLOOKUP(A14622,Questionnaire!A:KQ,118,FALSE))</f>
        <v>#</v>
      </c>
    </row>
    <row r="14623" spans="1:2">
      <c r="A14623" t="s">
        <v>473</v>
      </c>
      <c r="B14623" t="str">
        <f>IF(ISBLANK(VLOOKUP(A14623,Questionnaire!A:KQ,118,FALSE)),"#",VLOOKUP(A14623,Questionnaire!A:KQ,118,FALSE))</f>
        <v>#</v>
      </c>
    </row>
    <row r="14624" spans="1:2">
      <c r="A14624" t="s">
        <v>475</v>
      </c>
      <c r="B14624" t="str">
        <f>IF(ISBLANK(VLOOKUP(A14624,Questionnaire!A:KQ,118,FALSE)),"#",VLOOKUP(A14624,Questionnaire!A:KQ,118,FALSE))</f>
        <v>#</v>
      </c>
    </row>
    <row r="14625" spans="1:3">
      <c r="A14625" t="s">
        <v>185</v>
      </c>
      <c r="B14625" t="str">
        <f>IF(ISBLANK(VLOOKUP(A14625,Questionnaire!A:KQ,119,FALSE)),"#",VLOOKUP(A14625,Questionnaire!A:KQ,119,FALSE))</f>
        <v>#</v>
      </c>
      <c r="C14625">
        <v>116</v>
      </c>
    </row>
    <row r="14626" spans="1:3">
      <c r="A14626" t="s">
        <v>187</v>
      </c>
      <c r="B14626" t="str">
        <f>IF(ISNA(VLOOKUP(VLOOKUP(A14626,Questionnaire!A:KQ,119,FALSE),'CORA Encoding'!D:E,2,FALSE)),"#",VLOOKUP(VLOOKUP(A14626,Questionnaire!A:KQ,119,FALSE),'CORA Encoding'!D:E,2,FALSE))</f>
        <v>#</v>
      </c>
    </row>
    <row r="14627" spans="1:3">
      <c r="A14627" t="s">
        <v>189</v>
      </c>
      <c r="B14627" t="str">
        <f>IF(ISNA(VLOOKUP(VLOOKUP(A14627,Questionnaire!A:KQ,119,FALSE),'CORA Encoding'!G:H,2,FALSE)),"#",VLOOKUP(VLOOKUP(A14627,Questionnaire!A:KQ,119,FALSE),'CORA Encoding'!G:H,2,FALSE))</f>
        <v>#</v>
      </c>
    </row>
    <row r="14628" spans="1:3">
      <c r="A14628" t="s">
        <v>191</v>
      </c>
      <c r="B14628" t="str">
        <f>IF(ISNA(VLOOKUP(VLOOKUP(A14628,Questionnaire!A:KQ,119,FALSE),'Country List'!E:F,2,FALSE)),"#",VLOOKUP(VLOOKUP(A14628,Questionnaire!A:KQ,119,FALSE),'Country List'!E:F,2,FALSE))</f>
        <v>#</v>
      </c>
    </row>
    <row r="14629" spans="1:3">
      <c r="A14629" t="s">
        <v>193</v>
      </c>
      <c r="B14629" t="str">
        <f>IF(ISNA(VLOOKUP(VLOOKUP(A14629,Questionnaire!A:KQ,119,FALSE),'Industry List'!B:C,2,FALSE)),"#",VLOOKUP(VLOOKUP(A14629,Questionnaire!A:KQ,119,FALSE),'Industry List'!B:C,2,FALSE))</f>
        <v>#</v>
      </c>
    </row>
    <row r="14630" spans="1:3">
      <c r="A14630" t="s">
        <v>197</v>
      </c>
      <c r="B14630" t="str">
        <f>IF(ISBLANK(VLOOKUP(A14630,Questionnaire!A:KQ,119,FALSE)),"#",VLOOKUP(A14630,Questionnaire!A:KQ,119,FALSE))</f>
        <v>#</v>
      </c>
    </row>
    <row r="14631" spans="1:3">
      <c r="A14631" t="s">
        <v>201</v>
      </c>
      <c r="B14631" t="str">
        <f>IF(ISBLANK(VLOOKUP(A14631,Questionnaire!A:KQ,119,FALSE)),"#",VLOOKUP(A14631,Questionnaire!A:KQ,119,FALSE))</f>
        <v>#</v>
      </c>
    </row>
    <row r="14632" spans="1:3">
      <c r="A14632" t="s">
        <v>203</v>
      </c>
      <c r="B14632" t="str">
        <f>IF(ISNA(VLOOKUP(VLOOKUP(A14632,Questionnaire!A:KQ,119,FALSE),'CORA Encoding'!J:K,2,FALSE)),"#",VLOOKUP(VLOOKUP(A14632,Questionnaire!A:KQ,119,FALSE),'CORA Encoding'!J:K,2,FALSE))</f>
        <v>#</v>
      </c>
    </row>
    <row r="14633" spans="1:3">
      <c r="A14633" t="s">
        <v>208</v>
      </c>
      <c r="B14633" t="str">
        <f>IF(ISBLANK(VLOOKUP(A14633,Questionnaire!A:KQ,119,FALSE)),"#",VLOOKUP(A14633,Questionnaire!A:KQ,119,FALSE))</f>
        <v>#</v>
      </c>
    </row>
    <row r="14634" spans="1:3">
      <c r="A14634" t="s">
        <v>213</v>
      </c>
      <c r="B14634" t="str">
        <f>IF(ISBLANK(VLOOKUP(A14634,Questionnaire!A:KQ,119,FALSE)),"#",VLOOKUP(A14634,Questionnaire!A:KQ,119,FALSE))</f>
        <v>#</v>
      </c>
    </row>
    <row r="14635" spans="1:3">
      <c r="A14635" t="s">
        <v>215</v>
      </c>
      <c r="B14635" t="str">
        <f>IF(ISBLANK(VLOOKUP(A14635,Questionnaire!A:KQ,119,FALSE)),"#",VLOOKUP(A14635,Questionnaire!A:KQ,119,FALSE))</f>
        <v>#</v>
      </c>
    </row>
    <row r="14636" spans="1:3">
      <c r="A14636" t="s">
        <v>217</v>
      </c>
      <c r="B14636" t="str">
        <f>IF(ISBLANK(VLOOKUP(A14636,Questionnaire!A:KQ,119,FALSE)),"#",VLOOKUP(A14636,Questionnaire!A:KQ,119,FALSE))</f>
        <v>#</v>
      </c>
    </row>
    <row r="14637" spans="1:3">
      <c r="A14637" t="s">
        <v>219</v>
      </c>
      <c r="B14637" t="str">
        <f>IF(ISBLANK(VLOOKUP(A14637,Questionnaire!A:KQ,119,FALSE)),"#",VLOOKUP(A14637,Questionnaire!A:KQ,119,FALSE))</f>
        <v>#</v>
      </c>
    </row>
    <row r="14638" spans="1:3">
      <c r="A14638" t="s">
        <v>221</v>
      </c>
      <c r="B14638" t="str">
        <f>IF(ISBLANK(VLOOKUP(A14638,Questionnaire!A:KQ,119,FALSE)),"#",VLOOKUP(A14638,Questionnaire!A:KQ,119,FALSE))</f>
        <v>#</v>
      </c>
    </row>
    <row r="14639" spans="1:3">
      <c r="A14639" t="s">
        <v>223</v>
      </c>
      <c r="B14639" t="str">
        <f>IF(ISBLANK(VLOOKUP(A14639,Questionnaire!A:KQ,119,FALSE)),"#",VLOOKUP(A14639,Questionnaire!A:KQ,119,FALSE))</f>
        <v>#</v>
      </c>
    </row>
    <row r="14640" spans="1:3">
      <c r="A14640" t="s">
        <v>225</v>
      </c>
      <c r="B14640" t="str">
        <f>IF(ISBLANK(VLOOKUP(A14640,Questionnaire!A:KQ,119,FALSE)),"#",VLOOKUP(A14640,Questionnaire!A:KQ,119,FALSE))</f>
        <v>#</v>
      </c>
    </row>
    <row r="14641" spans="1:2">
      <c r="A14641" t="s">
        <v>227</v>
      </c>
      <c r="B14641" t="str">
        <f>IF(ISBLANK(VLOOKUP(A14641,Questionnaire!A:KQ,119,FALSE)),"#",VLOOKUP(A14641,Questionnaire!A:KQ,119,FALSE))</f>
        <v>#</v>
      </c>
    </row>
    <row r="14642" spans="1:2">
      <c r="A14642" t="s">
        <v>229</v>
      </c>
      <c r="B14642" t="str">
        <f>IF(ISBLANK(VLOOKUP(A14642,Questionnaire!A:KQ,119,FALSE)),"#",VLOOKUP(A14642,Questionnaire!A:KQ,119,FALSE))</f>
        <v>#</v>
      </c>
    </row>
    <row r="14643" spans="1:2">
      <c r="A14643" t="s">
        <v>231</v>
      </c>
      <c r="B14643" t="str">
        <f>IF(ISBLANK(VLOOKUP(A14643,Questionnaire!A:KQ,119,FALSE)),"#",VLOOKUP(A14643,Questionnaire!A:KQ,119,FALSE))</f>
        <v>#</v>
      </c>
    </row>
    <row r="14644" spans="1:2">
      <c r="A14644" t="s">
        <v>233</v>
      </c>
      <c r="B14644" t="str">
        <f>IF(ISBLANK(VLOOKUP(A14644,Questionnaire!A:KQ,119,FALSE)),"#",VLOOKUP(A14644,Questionnaire!A:KQ,119,FALSE))</f>
        <v>#</v>
      </c>
    </row>
    <row r="14645" spans="1:2">
      <c r="A14645" t="s">
        <v>235</v>
      </c>
      <c r="B14645" t="str">
        <f>IF(ISBLANK(VLOOKUP(A14645,Questionnaire!A:KQ,119,FALSE)),"#",VLOOKUP(A14645,Questionnaire!A:KQ,119,FALSE))</f>
        <v>#</v>
      </c>
    </row>
    <row r="14646" spans="1:2">
      <c r="A14646" t="s">
        <v>237</v>
      </c>
      <c r="B14646" t="str">
        <f>IF(ISBLANK(VLOOKUP(A14646,Questionnaire!A:KQ,119,FALSE)),"#",VLOOKUP(A14646,Questionnaire!A:KQ,119,FALSE))</f>
        <v>#</v>
      </c>
    </row>
    <row r="14647" spans="1:2">
      <c r="A14647" t="s">
        <v>239</v>
      </c>
      <c r="B14647" t="str">
        <f>IF(ISBLANK(VLOOKUP(A14647,Questionnaire!A:KQ,119,FALSE)),"#",VLOOKUP(A14647,Questionnaire!A:KQ,119,FALSE))</f>
        <v>#</v>
      </c>
    </row>
    <row r="14648" spans="1:2">
      <c r="A14648" t="s">
        <v>242</v>
      </c>
      <c r="B14648" t="str">
        <f>IF(ISBLANK(VLOOKUP(A14648,Questionnaire!A:KQ,119,FALSE)),"#",VLOOKUP(A14648,Questionnaire!A:KQ,119,FALSE))</f>
        <v>#</v>
      </c>
    </row>
    <row r="14649" spans="1:2">
      <c r="A14649" t="s">
        <v>245</v>
      </c>
      <c r="B14649" t="str">
        <f>IF(ISBLANK(VLOOKUP(A14649,Questionnaire!A:KQ,119,FALSE)),"#",VLOOKUP(A14649,Questionnaire!A:KQ,119,FALSE))</f>
        <v>#</v>
      </c>
    </row>
    <row r="14650" spans="1:2">
      <c r="A14650" t="s">
        <v>247</v>
      </c>
      <c r="B14650" t="str">
        <f>IF(ISBLANK(VLOOKUP(A14650,Questionnaire!A:KQ,119,FALSE)),"#",VLOOKUP(A14650,Questionnaire!A:KQ,119,FALSE))</f>
        <v>#</v>
      </c>
    </row>
    <row r="14651" spans="1:2">
      <c r="A14651" t="s">
        <v>249</v>
      </c>
      <c r="B14651" t="str">
        <f>IF(ISBLANK(VLOOKUP(A14651,Questionnaire!A:KQ,119,FALSE)),"#",VLOOKUP(A14651,Questionnaire!A:KQ,119,FALSE))</f>
        <v>#</v>
      </c>
    </row>
    <row r="14652" spans="1:2">
      <c r="A14652" t="s">
        <v>250</v>
      </c>
      <c r="B14652" t="str">
        <f>IF(ISBLANK(VLOOKUP(A14652,Questionnaire!A:KQ,119,FALSE)),"#",VLOOKUP(A14652,Questionnaire!A:KQ,119,FALSE))</f>
        <v>#</v>
      </c>
    </row>
    <row r="14653" spans="1:2">
      <c r="A14653" t="s">
        <v>252</v>
      </c>
      <c r="B14653" t="str">
        <f>IF(ISBLANK(VLOOKUP(A14653,Questionnaire!A:KQ,119,FALSE)),"#",VLOOKUP(A14653,Questionnaire!A:KQ,119,FALSE))</f>
        <v>#</v>
      </c>
    </row>
    <row r="14654" spans="1:2">
      <c r="A14654" t="s">
        <v>255</v>
      </c>
      <c r="B14654" t="str">
        <f>IF(ISBLANK(VLOOKUP(A14654,Questionnaire!A:KQ,119,FALSE)),"#",VLOOKUP(A14654,Questionnaire!A:KQ,119,FALSE))</f>
        <v>#</v>
      </c>
    </row>
    <row r="14655" spans="1:2">
      <c r="A14655" t="s">
        <v>258</v>
      </c>
      <c r="B14655" t="str">
        <f>IF(ISNA(VLOOKUP(VLOOKUP(A14655,Questionnaire!A:KQ,119,FALSE),'CORA Encoding'!M:N,2,FALSE)),"#",VLOOKUP(VLOOKUP(A14655,Questionnaire!A:KQ,119,FALSE),'CORA Encoding'!M:N,2,FALSE))</f>
        <v>#</v>
      </c>
    </row>
    <row r="14656" spans="1:2">
      <c r="A14656" t="s">
        <v>261</v>
      </c>
      <c r="B14656" t="str">
        <f>IF(ISBLANK(VLOOKUP(A14656,Questionnaire!A:KQ,119,FALSE)),"#",VLOOKUP(A14656,Questionnaire!A:KQ,119,FALSE))</f>
        <v>#</v>
      </c>
    </row>
    <row r="14657" spans="1:2">
      <c r="A14657" t="s">
        <v>263</v>
      </c>
      <c r="B14657" t="str">
        <f>IF(ISBLANK(VLOOKUP(A14657,Questionnaire!A:KQ,119,FALSE)),"#",VLOOKUP(A14657,Questionnaire!A:KQ,119,FALSE))</f>
        <v>#</v>
      </c>
    </row>
    <row r="14658" spans="1:2">
      <c r="A14658" t="s">
        <v>265</v>
      </c>
      <c r="B14658" t="str">
        <f>IF(ISBLANK(VLOOKUP(A14658,Questionnaire!A:KQ,119,FALSE)),"#",VLOOKUP(A14658,Questionnaire!A:KQ,119,FALSE))</f>
        <v>#</v>
      </c>
    </row>
    <row r="14659" spans="1:2">
      <c r="A14659" t="s">
        <v>267</v>
      </c>
      <c r="B14659" t="str">
        <f>IF(ISBLANK(VLOOKUP(A14659,Questionnaire!A:KQ,119,FALSE)),"#",VLOOKUP(A14659,Questionnaire!A:KQ,119,FALSE))</f>
        <v>#</v>
      </c>
    </row>
    <row r="14660" spans="1:2">
      <c r="A14660" t="s">
        <v>269</v>
      </c>
      <c r="B14660" t="str">
        <f>IF(ISBLANK(VLOOKUP(A14660,Questionnaire!A:KQ,119,FALSE)),"#",VLOOKUP(A14660,Questionnaire!A:KQ,119,FALSE))</f>
        <v>#</v>
      </c>
    </row>
    <row r="14661" spans="1:2">
      <c r="A14661" t="s">
        <v>274</v>
      </c>
      <c r="B14661" t="str">
        <f>IF(ISBLANK(VLOOKUP(A14661,Questionnaire!A:KQ,119,FALSE)),"#",VLOOKUP(A14661,Questionnaire!A:KQ,119,FALSE))</f>
        <v>#</v>
      </c>
    </row>
    <row r="14662" spans="1:2">
      <c r="A14662" t="s">
        <v>276</v>
      </c>
      <c r="B14662" t="str">
        <f>IF(ISBLANK(VLOOKUP(A14662,Questionnaire!A:KQ,119,FALSE)),"#",VLOOKUP(A14662,Questionnaire!A:KQ,119,FALSE))</f>
        <v>#</v>
      </c>
    </row>
    <row r="14663" spans="1:2">
      <c r="A14663" t="s">
        <v>278</v>
      </c>
      <c r="B14663" t="str">
        <f>IF(ISBLANK(VLOOKUP(A14663,Questionnaire!A:KQ,119,FALSE)),"#",VLOOKUP(A14663,Questionnaire!A:KQ,119,FALSE))</f>
        <v>#</v>
      </c>
    </row>
    <row r="14664" spans="1:2">
      <c r="A14664" t="s">
        <v>280</v>
      </c>
      <c r="B14664" t="str">
        <f>IF(ISBLANK(VLOOKUP(A14664,Questionnaire!A:KQ,119,FALSE)),"#",VLOOKUP(A14664,Questionnaire!A:KQ,119,FALSE))</f>
        <v>#</v>
      </c>
    </row>
    <row r="14665" spans="1:2">
      <c r="A14665" t="s">
        <v>282</v>
      </c>
      <c r="B14665" t="str">
        <f>IF(ISBLANK(VLOOKUP(A14665,Questionnaire!A:KQ,119,FALSE)),"#",VLOOKUP(A14665,Questionnaire!A:KQ,119,FALSE))</f>
        <v>#</v>
      </c>
    </row>
    <row r="14666" spans="1:2">
      <c r="A14666" t="s">
        <v>286</v>
      </c>
      <c r="B14666" t="str">
        <f>IF(ISBLANK(VLOOKUP(A14666,Questionnaire!A:KQ,119,FALSE)),"#",VLOOKUP(A14666,Questionnaire!A:KQ,119,FALSE))</f>
        <v>#</v>
      </c>
    </row>
    <row r="14667" spans="1:2">
      <c r="A14667" t="s">
        <v>288</v>
      </c>
      <c r="B14667" t="str">
        <f>IF(ISBLANK(VLOOKUP(A14667,Questionnaire!A:KQ,119,FALSE)),"#",VLOOKUP(A14667,Questionnaire!A:KQ,119,FALSE))</f>
        <v>#</v>
      </c>
    </row>
    <row r="14668" spans="1:2">
      <c r="A14668" t="s">
        <v>290</v>
      </c>
      <c r="B14668" t="str">
        <f>IF(ISBLANK(VLOOKUP(A14668,Questionnaire!A:KQ,119,FALSE)),"#",VLOOKUP(A14668,Questionnaire!A:KQ,119,FALSE))</f>
        <v>#</v>
      </c>
    </row>
    <row r="14669" spans="1:2">
      <c r="A14669" t="s">
        <v>292</v>
      </c>
      <c r="B14669" t="str">
        <f>IF(ISBLANK(VLOOKUP(A14669,Questionnaire!A:KQ,119,FALSE)),"#",VLOOKUP(A14669,Questionnaire!A:KQ,119,FALSE))</f>
        <v>#</v>
      </c>
    </row>
    <row r="14670" spans="1:2">
      <c r="A14670" t="s">
        <v>294</v>
      </c>
      <c r="B14670" t="str">
        <f>IF(ISBLANK(VLOOKUP(A14670,Questionnaire!A:KQ,119,FALSE)),"#",VLOOKUP(A14670,Questionnaire!A:KQ,119,FALSE))</f>
        <v>#</v>
      </c>
    </row>
    <row r="14671" spans="1:2">
      <c r="A14671" t="s">
        <v>296</v>
      </c>
      <c r="B14671" t="str">
        <f>IF(ISBLANK(VLOOKUP(A14671,Questionnaire!A:KQ,119,FALSE)),"#",VLOOKUP(A14671,Questionnaire!A:KQ,119,FALSE))</f>
        <v>#</v>
      </c>
    </row>
    <row r="14672" spans="1:2">
      <c r="A14672" t="s">
        <v>301</v>
      </c>
      <c r="B14672" t="str">
        <f>IF(ISBLANK(VLOOKUP(A14672,Questionnaire!A:KQ,119,FALSE)),"#",VLOOKUP(A14672,Questionnaire!A:KQ,119,FALSE))</f>
        <v>#</v>
      </c>
    </row>
    <row r="14673" spans="1:2">
      <c r="A14673" t="s">
        <v>303</v>
      </c>
      <c r="B14673" t="str">
        <f>IF(ISBLANK(VLOOKUP(A14673,Questionnaire!A:KQ,119,FALSE)),"#",VLOOKUP(A14673,Questionnaire!A:KQ,119,FALSE))</f>
        <v>#</v>
      </c>
    </row>
    <row r="14674" spans="1:2">
      <c r="A14674" t="s">
        <v>305</v>
      </c>
      <c r="B14674" t="str">
        <f>IF(ISBLANK(VLOOKUP(A14674,Questionnaire!A:KQ,119,FALSE)),"#",VLOOKUP(A14674,Questionnaire!A:KQ,119,FALSE))</f>
        <v>#</v>
      </c>
    </row>
    <row r="14675" spans="1:2">
      <c r="A14675" t="s">
        <v>307</v>
      </c>
      <c r="B14675" t="str">
        <f>IF(ISBLANK(VLOOKUP(A14675,Questionnaire!A:KQ,119,FALSE)),"#",VLOOKUP(A14675,Questionnaire!A:KQ,119,FALSE))</f>
        <v>#</v>
      </c>
    </row>
    <row r="14676" spans="1:2">
      <c r="A14676" t="s">
        <v>311</v>
      </c>
      <c r="B14676" t="str">
        <f>IF(ISBLANK(VLOOKUP(A14676,Questionnaire!A:KQ,119,FALSE)),"#",VLOOKUP(A14676,Questionnaire!A:KQ,119,FALSE))</f>
        <v>#</v>
      </c>
    </row>
    <row r="14677" spans="1:2">
      <c r="A14677" t="s">
        <v>313</v>
      </c>
      <c r="B14677" t="str">
        <f>IF(ISBLANK(VLOOKUP(A14677,Questionnaire!A:KQ,119,FALSE)),"#",VLOOKUP(A14677,Questionnaire!A:KQ,119,FALSE))</f>
        <v>#</v>
      </c>
    </row>
    <row r="14678" spans="1:2">
      <c r="A14678" t="s">
        <v>314</v>
      </c>
      <c r="B14678" t="str">
        <f>IF(ISBLANK(VLOOKUP(A14678,Questionnaire!A:KQ,119,FALSE)),"#",VLOOKUP(A14678,Questionnaire!A:KQ,119,FALSE))</f>
        <v>#</v>
      </c>
    </row>
    <row r="14679" spans="1:2">
      <c r="A14679" t="s">
        <v>315</v>
      </c>
      <c r="B14679" t="str">
        <f>IF(ISBLANK(VLOOKUP(A14679,Questionnaire!A:KQ,119,FALSE)),"#",VLOOKUP(A14679,Questionnaire!A:KQ,119,FALSE))</f>
        <v>#</v>
      </c>
    </row>
    <row r="14680" spans="1:2">
      <c r="A14680" t="s">
        <v>317</v>
      </c>
      <c r="B14680" t="str">
        <f>IF(ISBLANK(VLOOKUP(A14680,Questionnaire!A:KQ,119,FALSE)),"#",VLOOKUP(A14680,Questionnaire!A:KQ,119,FALSE))</f>
        <v>#</v>
      </c>
    </row>
    <row r="14681" spans="1:2">
      <c r="A14681" t="s">
        <v>319</v>
      </c>
      <c r="B14681" t="str">
        <f>IF(ISBLANK(VLOOKUP(A14681,Questionnaire!A:KQ,119,FALSE)),"#",VLOOKUP(A14681,Questionnaire!A:KQ,119,FALSE))</f>
        <v>#</v>
      </c>
    </row>
    <row r="14682" spans="1:2">
      <c r="A14682" t="s">
        <v>322</v>
      </c>
      <c r="B14682" t="str">
        <f>IF(ISBLANK(VLOOKUP(A14682,Questionnaire!A:KQ,119,FALSE)),"#",VLOOKUP(A14682,Questionnaire!A:KQ,119,FALSE))</f>
        <v>#</v>
      </c>
    </row>
    <row r="14683" spans="1:2">
      <c r="A14683" t="s">
        <v>326</v>
      </c>
      <c r="B14683" t="str">
        <f>IF(ISBLANK(VLOOKUP(A14683,Questionnaire!A:KQ,119,FALSE)),"#",VLOOKUP(A14683,Questionnaire!A:KQ,119,FALSE))</f>
        <v>#</v>
      </c>
    </row>
    <row r="14684" spans="1:2">
      <c r="A14684" t="s">
        <v>328</v>
      </c>
      <c r="B14684" t="str">
        <f>IF(ISBLANK(VLOOKUP(A14684,Questionnaire!A:KQ,119,FALSE)),"#",VLOOKUP(A14684,Questionnaire!A:KQ,119,FALSE))</f>
        <v>#</v>
      </c>
    </row>
    <row r="14685" spans="1:2">
      <c r="A14685" t="s">
        <v>332</v>
      </c>
      <c r="B14685" t="str">
        <f>IF(ISBLANK(VLOOKUP(A14685,Questionnaire!A:KQ,119,FALSE)),"#",VLOOKUP(A14685,Questionnaire!A:KQ,119,FALSE))</f>
        <v>#</v>
      </c>
    </row>
    <row r="14686" spans="1:2">
      <c r="A14686" t="s">
        <v>333</v>
      </c>
      <c r="B14686" t="str">
        <f>IF(ISBLANK(VLOOKUP(A14686,Questionnaire!A:KQ,119,FALSE)),"#",VLOOKUP(A14686,Questionnaire!A:KQ,119,FALSE))</f>
        <v>#</v>
      </c>
    </row>
    <row r="14687" spans="1:2">
      <c r="A14687" t="s">
        <v>334</v>
      </c>
      <c r="B14687" t="str">
        <f>IF(ISBLANK(VLOOKUP(A14687,Questionnaire!A:KQ,119,FALSE)),"#",VLOOKUP(A14687,Questionnaire!A:KQ,119,FALSE))</f>
        <v>#</v>
      </c>
    </row>
    <row r="14688" spans="1:2">
      <c r="A14688" t="s">
        <v>335</v>
      </c>
      <c r="B14688" t="str">
        <f>IF(ISBLANK(VLOOKUP(A14688,Questionnaire!A:KQ,119,FALSE)),"#",VLOOKUP(A14688,Questionnaire!A:KQ,119,FALSE))</f>
        <v>#</v>
      </c>
    </row>
    <row r="14689" spans="1:2">
      <c r="A14689" t="s">
        <v>336</v>
      </c>
      <c r="B14689" t="str">
        <f>IF(ISBLANK(VLOOKUP(A14689,Questionnaire!A:KQ,119,FALSE)),"#",VLOOKUP(A14689,Questionnaire!A:KQ,119,FALSE))</f>
        <v>#</v>
      </c>
    </row>
    <row r="14690" spans="1:2">
      <c r="A14690" t="s">
        <v>337</v>
      </c>
      <c r="B14690" t="str">
        <f>IF(ISBLANK(VLOOKUP(A14690,Questionnaire!A:KQ,119,FALSE)),"#",VLOOKUP(A14690,Questionnaire!A:KQ,119,FALSE))</f>
        <v>#</v>
      </c>
    </row>
    <row r="14691" spans="1:2">
      <c r="A14691" t="s">
        <v>338</v>
      </c>
      <c r="B14691" t="str">
        <f>IF(ISBLANK(VLOOKUP(A14691,Questionnaire!A:KQ,119,FALSE)),"#",VLOOKUP(A14691,Questionnaire!A:KQ,119,FALSE))</f>
        <v>#</v>
      </c>
    </row>
    <row r="14692" spans="1:2">
      <c r="A14692" t="s">
        <v>339</v>
      </c>
      <c r="B14692" t="str">
        <f>IF(ISBLANK(VLOOKUP(A14692,Questionnaire!A:KQ,119,FALSE)),"#",VLOOKUP(A14692,Questionnaire!A:KQ,119,FALSE))</f>
        <v>#</v>
      </c>
    </row>
    <row r="14693" spans="1:2">
      <c r="A14693" t="s">
        <v>340</v>
      </c>
      <c r="B14693" t="str">
        <f>IF(ISBLANK(VLOOKUP(A14693,Questionnaire!A:KQ,119,FALSE)),"#",VLOOKUP(A14693,Questionnaire!A:KQ,119,FALSE))</f>
        <v>#</v>
      </c>
    </row>
    <row r="14694" spans="1:2">
      <c r="A14694" t="s">
        <v>341</v>
      </c>
      <c r="B14694" t="str">
        <f>IF(ISBLANK(VLOOKUP(A14694,Questionnaire!A:KQ,119,FALSE)),"#",VLOOKUP(A14694,Questionnaire!A:KQ,119,FALSE))</f>
        <v>#</v>
      </c>
    </row>
    <row r="14695" spans="1:2">
      <c r="A14695" t="s">
        <v>342</v>
      </c>
      <c r="B14695" t="str">
        <f>IF(ISBLANK(VLOOKUP(A14695,Questionnaire!A:KQ,119,FALSE)),"#",VLOOKUP(A14695,Questionnaire!A:KQ,119,FALSE))</f>
        <v>#</v>
      </c>
    </row>
    <row r="14696" spans="1:2">
      <c r="A14696" t="s">
        <v>343</v>
      </c>
      <c r="B14696" t="str">
        <f>IF(ISBLANK(VLOOKUP(A14696,Questionnaire!A:KQ,119,FALSE)),"#",VLOOKUP(A14696,Questionnaire!A:KQ,119,FALSE))</f>
        <v>#</v>
      </c>
    </row>
    <row r="14697" spans="1:2">
      <c r="A14697" t="s">
        <v>344</v>
      </c>
      <c r="B14697" t="str">
        <f>IF(ISBLANK(VLOOKUP(A14697,Questionnaire!A:KQ,119,FALSE)),"#",VLOOKUP(A14697,Questionnaire!A:KQ,119,FALSE))</f>
        <v>#</v>
      </c>
    </row>
    <row r="14698" spans="1:2">
      <c r="A14698" t="s">
        <v>345</v>
      </c>
      <c r="B14698" t="str">
        <f>IF(ISBLANK(VLOOKUP(A14698,Questionnaire!A:KQ,119,FALSE)),"#",VLOOKUP(A14698,Questionnaire!A:KQ,119,FALSE))</f>
        <v>#</v>
      </c>
    </row>
    <row r="14699" spans="1:2">
      <c r="A14699" t="s">
        <v>348</v>
      </c>
      <c r="B14699" t="str">
        <f>IF(ISBLANK(VLOOKUP(A14699,Questionnaire!A:KQ,119,FALSE)),"#",VLOOKUP(A14699,Questionnaire!A:KQ,119,FALSE))</f>
        <v>#</v>
      </c>
    </row>
    <row r="14700" spans="1:2">
      <c r="A14700" t="s">
        <v>353</v>
      </c>
      <c r="B14700" t="str">
        <f>IF(ISBLANK(VLOOKUP(A14700,Questionnaire!A:KQ,119,FALSE)),"#",VLOOKUP(A14700,Questionnaire!A:KQ,119,FALSE))</f>
        <v>#</v>
      </c>
    </row>
    <row r="14701" spans="1:2">
      <c r="A14701" t="s">
        <v>354</v>
      </c>
      <c r="B14701" t="str">
        <f>IF(ISBLANK(VLOOKUP(A14701,Questionnaire!A:KQ,119,FALSE)),"#",VLOOKUP(A14701,Questionnaire!A:KQ,119,FALSE))</f>
        <v>#</v>
      </c>
    </row>
    <row r="14702" spans="1:2">
      <c r="A14702" t="s">
        <v>355</v>
      </c>
      <c r="B14702" t="str">
        <f>IF(ISBLANK(VLOOKUP(A14702,Questionnaire!A:KQ,119,FALSE)),"#",VLOOKUP(A14702,Questionnaire!A:KQ,119,FALSE))</f>
        <v>#</v>
      </c>
    </row>
    <row r="14703" spans="1:2">
      <c r="A14703" t="s">
        <v>356</v>
      </c>
      <c r="B14703" t="str">
        <f>IF(ISBLANK(VLOOKUP(A14703,Questionnaire!A:KQ,119,FALSE)),"#",VLOOKUP(A14703,Questionnaire!A:KQ,119,FALSE))</f>
        <v>#</v>
      </c>
    </row>
    <row r="14704" spans="1:2">
      <c r="A14704" t="s">
        <v>357</v>
      </c>
      <c r="B14704" t="str">
        <f>IF(ISBLANK(VLOOKUP(A14704,Questionnaire!A:KQ,119,FALSE)),"#",VLOOKUP(A14704,Questionnaire!A:KQ,119,FALSE))</f>
        <v>#</v>
      </c>
    </row>
    <row r="14705" spans="1:2">
      <c r="A14705" t="s">
        <v>360</v>
      </c>
      <c r="B14705" t="str">
        <f>IF(ISBLANK(VLOOKUP(A14705,Questionnaire!A:KQ,119,FALSE)),"#",VLOOKUP(A14705,Questionnaire!A:KQ,119,FALSE))</f>
        <v>#</v>
      </c>
    </row>
    <row r="14706" spans="1:2">
      <c r="A14706" t="s">
        <v>362</v>
      </c>
      <c r="B14706" t="str">
        <f>IF(ISBLANK(VLOOKUP(A14706,Questionnaire!A:KQ,119,FALSE)),"#",VLOOKUP(A14706,Questionnaire!A:KQ,119,FALSE))</f>
        <v>#</v>
      </c>
    </row>
    <row r="14707" spans="1:2">
      <c r="A14707" t="s">
        <v>363</v>
      </c>
      <c r="B14707" t="str">
        <f>IF(ISBLANK(VLOOKUP(A14707,Questionnaire!A:KQ,119,FALSE)),"#",VLOOKUP(A14707,Questionnaire!A:KQ,119,FALSE))</f>
        <v>#</v>
      </c>
    </row>
    <row r="14708" spans="1:2">
      <c r="A14708" t="s">
        <v>364</v>
      </c>
      <c r="B14708" t="str">
        <f>IF(ISBLANK(VLOOKUP(A14708,Questionnaire!A:KQ,119,FALSE)),"#",VLOOKUP(A14708,Questionnaire!A:KQ,119,FALSE))</f>
        <v>#</v>
      </c>
    </row>
    <row r="14709" spans="1:2">
      <c r="A14709" t="s">
        <v>365</v>
      </c>
      <c r="B14709" t="str">
        <f>IF(ISBLANK(VLOOKUP(A14709,Questionnaire!A:KQ,119,FALSE)),"#",VLOOKUP(A14709,Questionnaire!A:KQ,119,FALSE))</f>
        <v>#</v>
      </c>
    </row>
    <row r="14710" spans="1:2">
      <c r="A14710" t="s">
        <v>366</v>
      </c>
      <c r="B14710" t="str">
        <f>IF(ISBLANK(VLOOKUP(A14710,Questionnaire!A:KQ,119,FALSE)),"#",VLOOKUP(A14710,Questionnaire!A:KQ,119,FALSE))</f>
        <v>#</v>
      </c>
    </row>
    <row r="14711" spans="1:2">
      <c r="A14711" t="s">
        <v>371</v>
      </c>
      <c r="B14711" t="str">
        <f>IF(ISBLANK(VLOOKUP(A14711,Questionnaire!A:KQ,119,FALSE)),"#",VLOOKUP(A14711,Questionnaire!A:KQ,119,FALSE))</f>
        <v>#</v>
      </c>
    </row>
    <row r="14712" spans="1:2">
      <c r="A14712" t="s">
        <v>372</v>
      </c>
      <c r="B14712" t="str">
        <f>IF(ISBLANK(VLOOKUP(A14712,Questionnaire!A:KQ,119,FALSE)),"#",VLOOKUP(A14712,Questionnaire!A:KQ,119,FALSE))</f>
        <v>#</v>
      </c>
    </row>
    <row r="14713" spans="1:2">
      <c r="A14713" t="s">
        <v>373</v>
      </c>
      <c r="B14713" t="str">
        <f>IF(ISBLANK(VLOOKUP(A14713,Questionnaire!A:KQ,119,FALSE)),"#",VLOOKUP(A14713,Questionnaire!A:KQ,119,FALSE))</f>
        <v>#</v>
      </c>
    </row>
    <row r="14714" spans="1:2">
      <c r="A14714" t="s">
        <v>374</v>
      </c>
      <c r="B14714" t="str">
        <f>IF(ISBLANK(VLOOKUP(A14714,Questionnaire!A:KQ,119,FALSE)),"#",VLOOKUP(A14714,Questionnaire!A:KQ,119,FALSE))</f>
        <v>#</v>
      </c>
    </row>
    <row r="14715" spans="1:2">
      <c r="A14715" t="s">
        <v>377</v>
      </c>
      <c r="B14715" t="str">
        <f>IF(ISBLANK(VLOOKUP(A14715,Questionnaire!A:KQ,119,FALSE)),"#",VLOOKUP(A14715,Questionnaire!A:KQ,119,FALSE))</f>
        <v>#</v>
      </c>
    </row>
    <row r="14716" spans="1:2">
      <c r="A14716" t="s">
        <v>379</v>
      </c>
      <c r="B14716" t="str">
        <f>IF(ISBLANK(VLOOKUP(A14716,Questionnaire!A:KQ,119,FALSE)),"#",VLOOKUP(A14716,Questionnaire!A:KQ,119,FALSE))</f>
        <v>#</v>
      </c>
    </row>
    <row r="14717" spans="1:2">
      <c r="A14717" t="s">
        <v>380</v>
      </c>
      <c r="B14717" t="str">
        <f>IF(ISBLANK(VLOOKUP(A14717,Questionnaire!A:KQ,119,FALSE)),"#",VLOOKUP(A14717,Questionnaire!A:KQ,119,FALSE))</f>
        <v>#</v>
      </c>
    </row>
    <row r="14718" spans="1:2">
      <c r="A14718" t="s">
        <v>381</v>
      </c>
      <c r="B14718" t="str">
        <f>IF(ISBLANK(VLOOKUP(A14718,Questionnaire!A:KQ,119,FALSE)),"#",VLOOKUP(A14718,Questionnaire!A:KQ,119,FALSE))</f>
        <v>#</v>
      </c>
    </row>
    <row r="14719" spans="1:2">
      <c r="A14719" t="s">
        <v>382</v>
      </c>
      <c r="B14719" t="str">
        <f>IF(ISBLANK(VLOOKUP(A14719,Questionnaire!A:KQ,119,FALSE)),"#",VLOOKUP(A14719,Questionnaire!A:KQ,119,FALSE))</f>
        <v>#</v>
      </c>
    </row>
    <row r="14720" spans="1:2">
      <c r="A14720" t="s">
        <v>384</v>
      </c>
      <c r="B14720" t="str">
        <f>IF(ISBLANK(VLOOKUP(A14720,Questionnaire!A:KQ,119,FALSE)),"#",VLOOKUP(A14720,Questionnaire!A:KQ,119,FALSE))</f>
        <v>#</v>
      </c>
    </row>
    <row r="14721" spans="1:2">
      <c r="A14721" t="s">
        <v>387</v>
      </c>
      <c r="B14721" t="str">
        <f>IF(ISBLANK(VLOOKUP(A14721,Questionnaire!A:KQ,119,FALSE)),"#",VLOOKUP(A14721,Questionnaire!A:KQ,119,FALSE))</f>
        <v>#</v>
      </c>
    </row>
    <row r="14722" spans="1:2">
      <c r="A14722" t="s">
        <v>391</v>
      </c>
      <c r="B14722" t="str">
        <f>IF(ISBLANK(VLOOKUP(A14722,Questionnaire!A:KQ,119,FALSE)),"#",VLOOKUP(A14722,Questionnaire!A:KQ,119,FALSE))</f>
        <v>#</v>
      </c>
    </row>
    <row r="14723" spans="1:2">
      <c r="A14723" t="s">
        <v>393</v>
      </c>
      <c r="B14723" t="str">
        <f>IF(ISBLANK(VLOOKUP(A14723,Questionnaire!A:KQ,119,FALSE)),"#",VLOOKUP(A14723,Questionnaire!A:KQ,119,FALSE))</f>
        <v>#</v>
      </c>
    </row>
    <row r="14724" spans="1:2">
      <c r="A14724" t="s">
        <v>395</v>
      </c>
      <c r="B14724" t="str">
        <f>IF(ISBLANK(VLOOKUP(A14724,Questionnaire!A:KQ,119,FALSE)),"#",VLOOKUP(A14724,Questionnaire!A:KQ,119,FALSE))</f>
        <v>#</v>
      </c>
    </row>
    <row r="14725" spans="1:2">
      <c r="A14725" t="s">
        <v>398</v>
      </c>
      <c r="B14725" t="str">
        <f>IF(ISBLANK(VLOOKUP(A14725,Questionnaire!A:KQ,119,FALSE)),"#",VLOOKUP(A14725,Questionnaire!A:KQ,119,FALSE))</f>
        <v>#</v>
      </c>
    </row>
    <row r="14726" spans="1:2">
      <c r="A14726" t="s">
        <v>402</v>
      </c>
      <c r="B14726" t="str">
        <f>IF(ISBLANK(VLOOKUP(A14726,Questionnaire!A:KQ,119,FALSE)),"#",VLOOKUP(A14726,Questionnaire!A:KQ,119,FALSE))</f>
        <v>#</v>
      </c>
    </row>
    <row r="14727" spans="1:2">
      <c r="A14727" t="s">
        <v>405</v>
      </c>
      <c r="B14727" t="str">
        <f>IF(ISBLANK(VLOOKUP(A14727,Questionnaire!A:KQ,119,FALSE)),"#",VLOOKUP(A14727,Questionnaire!A:KQ,119,FALSE))</f>
        <v>#</v>
      </c>
    </row>
    <row r="14728" spans="1:2">
      <c r="A14728" t="s">
        <v>409</v>
      </c>
      <c r="B14728" t="str">
        <f>IF(ISBLANK(VLOOKUP(A14728,Questionnaire!A:KQ,119,FALSE)),"#",VLOOKUP(A14728,Questionnaire!A:KQ,119,FALSE))</f>
        <v>#</v>
      </c>
    </row>
    <row r="14729" spans="1:2">
      <c r="A14729" t="s">
        <v>412</v>
      </c>
      <c r="B14729" t="str">
        <f>IF(ISBLANK(VLOOKUP(A14729,Questionnaire!A:KQ,119,FALSE)),"#",VLOOKUP(A14729,Questionnaire!A:KQ,119,FALSE))</f>
        <v>#</v>
      </c>
    </row>
    <row r="14730" spans="1:2">
      <c r="A14730" t="s">
        <v>415</v>
      </c>
      <c r="B14730" t="str">
        <f>IF(ISBLANK(VLOOKUP(A14730,Questionnaire!A:KQ,119,FALSE)),"#",VLOOKUP(A14730,Questionnaire!A:KQ,119,FALSE))</f>
        <v>#</v>
      </c>
    </row>
    <row r="14731" spans="1:2">
      <c r="A14731" t="s">
        <v>418</v>
      </c>
      <c r="B14731" t="str">
        <f>IF(ISBLANK(VLOOKUP(A14731,Questionnaire!A:KQ,119,FALSE)),"#",VLOOKUP(A14731,Questionnaire!A:KQ,119,FALSE))</f>
        <v>#</v>
      </c>
    </row>
    <row r="14732" spans="1:2">
      <c r="A14732" t="s">
        <v>421</v>
      </c>
      <c r="B14732" t="str">
        <f>IF(ISBLANK(VLOOKUP(A14732,Questionnaire!A:KQ,119,FALSE)),"#",VLOOKUP(A14732,Questionnaire!A:KQ,119,FALSE))</f>
        <v>#</v>
      </c>
    </row>
    <row r="14733" spans="1:2">
      <c r="A14733" t="s">
        <v>424</v>
      </c>
      <c r="B14733" t="str">
        <f>IF(ISBLANK(VLOOKUP(A14733,Questionnaire!A:KQ,119,FALSE)),"#",VLOOKUP(A14733,Questionnaire!A:KQ,119,FALSE))</f>
        <v>#</v>
      </c>
    </row>
    <row r="14734" spans="1:2">
      <c r="A14734" t="s">
        <v>429</v>
      </c>
      <c r="B14734" t="str">
        <f>IF(ISBLANK(VLOOKUP(A14734,Questionnaire!A:KQ,119,FALSE)),"#",VLOOKUP(A14734,Questionnaire!A:KQ,119,FALSE))</f>
        <v>#</v>
      </c>
    </row>
    <row r="14735" spans="1:2">
      <c r="A14735" t="s">
        <v>432</v>
      </c>
      <c r="B14735" t="str">
        <f>IF(ISBLANK(VLOOKUP(A14735,Questionnaire!A:KQ,119,FALSE)),"#",VLOOKUP(A14735,Questionnaire!A:KQ,119,FALSE))</f>
        <v>#</v>
      </c>
    </row>
    <row r="14736" spans="1:2">
      <c r="A14736" t="s">
        <v>435</v>
      </c>
      <c r="B14736" t="str">
        <f>IF(ISBLANK(VLOOKUP(A14736,Questionnaire!A:KQ,119,FALSE)),"#",VLOOKUP(A14736,Questionnaire!A:KQ,119,FALSE))</f>
        <v>#</v>
      </c>
    </row>
    <row r="14737" spans="1:3">
      <c r="A14737" t="s">
        <v>437</v>
      </c>
      <c r="B14737" t="str">
        <f>IF(ISBLANK(VLOOKUP(A14737,Questionnaire!A:KQ,119,FALSE)),"#",VLOOKUP(A14737,Questionnaire!A:KQ,119,FALSE))</f>
        <v>#</v>
      </c>
    </row>
    <row r="14738" spans="1:3">
      <c r="A14738" t="s">
        <v>439</v>
      </c>
      <c r="B14738" t="str">
        <f>IF(ISBLANK(VLOOKUP(A14738,Questionnaire!A:KQ,119,FALSE)),"#",VLOOKUP(A14738,Questionnaire!A:KQ,119,FALSE))</f>
        <v>#</v>
      </c>
    </row>
    <row r="14739" spans="1:3">
      <c r="A14739" t="s">
        <v>442</v>
      </c>
      <c r="B14739" t="str">
        <f>IF(ISBLANK(VLOOKUP(A14739,Questionnaire!A:KQ,119,FALSE)),"#",VLOOKUP(A14739,Questionnaire!A:KQ,119,FALSE))</f>
        <v>#</v>
      </c>
    </row>
    <row r="14740" spans="1:3">
      <c r="A14740" t="s">
        <v>445</v>
      </c>
      <c r="B14740" t="str">
        <f>IF(ISBLANK(VLOOKUP(A14740,Questionnaire!A:KQ,119,FALSE)),"#",VLOOKUP(A14740,Questionnaire!A:KQ,119,FALSE))</f>
        <v>#</v>
      </c>
    </row>
    <row r="14741" spans="1:3">
      <c r="A14741" t="s">
        <v>448</v>
      </c>
      <c r="B14741" t="str">
        <f>IF(ISBLANK(VLOOKUP(A14741,Questionnaire!A:KQ,119,FALSE)),"#",VLOOKUP(A14741,Questionnaire!A:KQ,119,FALSE))</f>
        <v>#</v>
      </c>
    </row>
    <row r="14742" spans="1:3">
      <c r="A14742" t="s">
        <v>452</v>
      </c>
      <c r="B14742" t="str">
        <f>IF(ISBLANK(VLOOKUP(A14742,Questionnaire!A:KQ,119,FALSE)),"#",VLOOKUP(A14742,Questionnaire!A:KQ,119,FALSE))</f>
        <v>#</v>
      </c>
    </row>
    <row r="14743" spans="1:3">
      <c r="A14743" t="s">
        <v>455</v>
      </c>
      <c r="B14743" t="str">
        <f>IF(ISBLANK(VLOOKUP(A14743,Questionnaire!A:KQ,119,FALSE)),"#",VLOOKUP(A14743,Questionnaire!A:KQ,119,FALSE))</f>
        <v>#</v>
      </c>
    </row>
    <row r="14744" spans="1:3">
      <c r="A14744" t="s">
        <v>458</v>
      </c>
      <c r="B14744" t="str">
        <f>IF(ISBLANK(VLOOKUP(A14744,Questionnaire!A:KQ,119,FALSE)),"#",VLOOKUP(A14744,Questionnaire!A:KQ,119,FALSE))</f>
        <v>#</v>
      </c>
    </row>
    <row r="14745" spans="1:3">
      <c r="A14745" t="s">
        <v>461</v>
      </c>
      <c r="B14745" t="str">
        <f>IF(ISBLANK(VLOOKUP(A14745,Questionnaire!A:KQ,119,FALSE)),"#",VLOOKUP(A14745,Questionnaire!A:KQ,119,FALSE))</f>
        <v>#</v>
      </c>
    </row>
    <row r="14746" spans="1:3">
      <c r="A14746" t="s">
        <v>465</v>
      </c>
      <c r="B14746" t="str">
        <f>IF(ISBLANK(VLOOKUP(A14746,Questionnaire!A:KQ,119,FALSE)),"#",VLOOKUP(A14746,Questionnaire!A:KQ,119,FALSE))</f>
        <v>#</v>
      </c>
    </row>
    <row r="14747" spans="1:3">
      <c r="A14747" t="s">
        <v>467</v>
      </c>
      <c r="B14747" t="str">
        <f>IF(ISBLANK(VLOOKUP(A14747,Questionnaire!A:KQ,119,FALSE)),"#",VLOOKUP(A14747,Questionnaire!A:KQ,119,FALSE))</f>
        <v>#</v>
      </c>
    </row>
    <row r="14748" spans="1:3">
      <c r="A14748" t="s">
        <v>469</v>
      </c>
      <c r="B14748" t="str">
        <f>IF(ISBLANK(VLOOKUP(A14748,Questionnaire!A:KQ,119,FALSE)),"#",VLOOKUP(A14748,Questionnaire!A:KQ,119,FALSE))</f>
        <v>#</v>
      </c>
    </row>
    <row r="14749" spans="1:3">
      <c r="A14749" t="s">
        <v>471</v>
      </c>
      <c r="B14749" t="str">
        <f>IF(ISBLANK(VLOOKUP(A14749,Questionnaire!A:KQ,119,FALSE)),"#",VLOOKUP(A14749,Questionnaire!A:KQ,119,FALSE))</f>
        <v>#</v>
      </c>
    </row>
    <row r="14750" spans="1:3">
      <c r="A14750" t="s">
        <v>473</v>
      </c>
      <c r="B14750" t="str">
        <f>IF(ISBLANK(VLOOKUP(A14750,Questionnaire!A:KQ,119,FALSE)),"#",VLOOKUP(A14750,Questionnaire!A:KQ,119,FALSE))</f>
        <v>#</v>
      </c>
    </row>
    <row r="14751" spans="1:3">
      <c r="A14751" t="s">
        <v>475</v>
      </c>
      <c r="B14751" t="str">
        <f>IF(ISBLANK(VLOOKUP(A14751,Questionnaire!A:KQ,119,FALSE)),"#",VLOOKUP(A14751,Questionnaire!A:KQ,119,FALSE))</f>
        <v>#</v>
      </c>
    </row>
    <row r="14752" spans="1:3">
      <c r="A14752" t="s">
        <v>185</v>
      </c>
      <c r="B14752" t="str">
        <f>IF(ISBLANK(VLOOKUP(A14752,Questionnaire!A:KQ,120,FALSE)),"#",VLOOKUP(A14752,Questionnaire!A:KQ,120,FALSE))</f>
        <v>#</v>
      </c>
      <c r="C14752">
        <v>117</v>
      </c>
    </row>
    <row r="14753" spans="1:2">
      <c r="A14753" t="s">
        <v>187</v>
      </c>
      <c r="B14753" t="str">
        <f>IF(ISNA(VLOOKUP(VLOOKUP(A14753,Questionnaire!A:KQ,120,FALSE),'CORA Encoding'!D:E,2,FALSE)),"#",VLOOKUP(VLOOKUP(A14753,Questionnaire!A:KQ,120,FALSE),'CORA Encoding'!D:E,2,FALSE))</f>
        <v>#</v>
      </c>
    </row>
    <row r="14754" spans="1:2">
      <c r="A14754" t="s">
        <v>189</v>
      </c>
      <c r="B14754" t="str">
        <f>IF(ISNA(VLOOKUP(VLOOKUP(A14754,Questionnaire!A:KQ,120,FALSE),'CORA Encoding'!G:H,2,FALSE)),"#",VLOOKUP(VLOOKUP(A14754,Questionnaire!A:KQ,120,FALSE),'CORA Encoding'!G:H,2,FALSE))</f>
        <v>#</v>
      </c>
    </row>
    <row r="14755" spans="1:2">
      <c r="A14755" t="s">
        <v>191</v>
      </c>
      <c r="B14755" t="str">
        <f>IF(ISNA(VLOOKUP(VLOOKUP(A14755,Questionnaire!A:KQ,120,FALSE),'Country List'!E:F,2,FALSE)),"#",VLOOKUP(VLOOKUP(A14755,Questionnaire!A:KQ,120,FALSE),'Country List'!E:F,2,FALSE))</f>
        <v>#</v>
      </c>
    </row>
    <row r="14756" spans="1:2">
      <c r="A14756" t="s">
        <v>193</v>
      </c>
      <c r="B14756" t="str">
        <f>IF(ISNA(VLOOKUP(VLOOKUP(A14756,Questionnaire!A:KQ,120,FALSE),'Industry List'!B:C,2,FALSE)),"#",VLOOKUP(VLOOKUP(A14756,Questionnaire!A:KQ,120,FALSE),'Industry List'!B:C,2,FALSE))</f>
        <v>#</v>
      </c>
    </row>
    <row r="14757" spans="1:2">
      <c r="A14757" t="s">
        <v>197</v>
      </c>
      <c r="B14757" t="str">
        <f>IF(ISBLANK(VLOOKUP(A14757,Questionnaire!A:KQ,120,FALSE)),"#",VLOOKUP(A14757,Questionnaire!A:KQ,120,FALSE))</f>
        <v>#</v>
      </c>
    </row>
    <row r="14758" spans="1:2">
      <c r="A14758" t="s">
        <v>201</v>
      </c>
      <c r="B14758" t="str">
        <f>IF(ISBLANK(VLOOKUP(A14758,Questionnaire!A:KQ,120,FALSE)),"#",VLOOKUP(A14758,Questionnaire!A:KQ,120,FALSE))</f>
        <v>#</v>
      </c>
    </row>
    <row r="14759" spans="1:2">
      <c r="A14759" t="s">
        <v>203</v>
      </c>
      <c r="B14759" t="str">
        <f>IF(ISNA(VLOOKUP(VLOOKUP(A14759,Questionnaire!A:KQ,120,FALSE),'CORA Encoding'!J:K,2,FALSE)),"#",VLOOKUP(VLOOKUP(A14759,Questionnaire!A:KQ,120,FALSE),'CORA Encoding'!J:K,2,FALSE))</f>
        <v>#</v>
      </c>
    </row>
    <row r="14760" spans="1:2">
      <c r="A14760" t="s">
        <v>208</v>
      </c>
      <c r="B14760" t="str">
        <f>IF(ISBLANK(VLOOKUP(A14760,Questionnaire!A:KQ,120,FALSE)),"#",VLOOKUP(A14760,Questionnaire!A:KQ,120,FALSE))</f>
        <v>#</v>
      </c>
    </row>
    <row r="14761" spans="1:2">
      <c r="A14761" t="s">
        <v>213</v>
      </c>
      <c r="B14761" t="str">
        <f>IF(ISBLANK(VLOOKUP(A14761,Questionnaire!A:KQ,120,FALSE)),"#",VLOOKUP(A14761,Questionnaire!A:KQ,120,FALSE))</f>
        <v>#</v>
      </c>
    </row>
    <row r="14762" spans="1:2">
      <c r="A14762" t="s">
        <v>215</v>
      </c>
      <c r="B14762" t="str">
        <f>IF(ISBLANK(VLOOKUP(A14762,Questionnaire!A:KQ,120,FALSE)),"#",VLOOKUP(A14762,Questionnaire!A:KQ,120,FALSE))</f>
        <v>#</v>
      </c>
    </row>
    <row r="14763" spans="1:2">
      <c r="A14763" t="s">
        <v>217</v>
      </c>
      <c r="B14763" t="str">
        <f>IF(ISBLANK(VLOOKUP(A14763,Questionnaire!A:KQ,120,FALSE)),"#",VLOOKUP(A14763,Questionnaire!A:KQ,120,FALSE))</f>
        <v>#</v>
      </c>
    </row>
    <row r="14764" spans="1:2">
      <c r="A14764" t="s">
        <v>219</v>
      </c>
      <c r="B14764" t="str">
        <f>IF(ISBLANK(VLOOKUP(A14764,Questionnaire!A:KQ,120,FALSE)),"#",VLOOKUP(A14764,Questionnaire!A:KQ,120,FALSE))</f>
        <v>#</v>
      </c>
    </row>
    <row r="14765" spans="1:2">
      <c r="A14765" t="s">
        <v>221</v>
      </c>
      <c r="B14765" t="str">
        <f>IF(ISBLANK(VLOOKUP(A14765,Questionnaire!A:KQ,120,FALSE)),"#",VLOOKUP(A14765,Questionnaire!A:KQ,120,FALSE))</f>
        <v>#</v>
      </c>
    </row>
    <row r="14766" spans="1:2">
      <c r="A14766" t="s">
        <v>223</v>
      </c>
      <c r="B14766" t="str">
        <f>IF(ISBLANK(VLOOKUP(A14766,Questionnaire!A:KQ,120,FALSE)),"#",VLOOKUP(A14766,Questionnaire!A:KQ,120,FALSE))</f>
        <v>#</v>
      </c>
    </row>
    <row r="14767" spans="1:2">
      <c r="A14767" t="s">
        <v>225</v>
      </c>
      <c r="B14767" t="str">
        <f>IF(ISBLANK(VLOOKUP(A14767,Questionnaire!A:KQ,120,FALSE)),"#",VLOOKUP(A14767,Questionnaire!A:KQ,120,FALSE))</f>
        <v>#</v>
      </c>
    </row>
    <row r="14768" spans="1:2">
      <c r="A14768" t="s">
        <v>227</v>
      </c>
      <c r="B14768" t="str">
        <f>IF(ISBLANK(VLOOKUP(A14768,Questionnaire!A:KQ,120,FALSE)),"#",VLOOKUP(A14768,Questionnaire!A:KQ,120,FALSE))</f>
        <v>#</v>
      </c>
    </row>
    <row r="14769" spans="1:2">
      <c r="A14769" t="s">
        <v>229</v>
      </c>
      <c r="B14769" t="str">
        <f>IF(ISBLANK(VLOOKUP(A14769,Questionnaire!A:KQ,120,FALSE)),"#",VLOOKUP(A14769,Questionnaire!A:KQ,120,FALSE))</f>
        <v>#</v>
      </c>
    </row>
    <row r="14770" spans="1:2">
      <c r="A14770" t="s">
        <v>231</v>
      </c>
      <c r="B14770" t="str">
        <f>IF(ISBLANK(VLOOKUP(A14770,Questionnaire!A:KQ,120,FALSE)),"#",VLOOKUP(A14770,Questionnaire!A:KQ,120,FALSE))</f>
        <v>#</v>
      </c>
    </row>
    <row r="14771" spans="1:2">
      <c r="A14771" t="s">
        <v>233</v>
      </c>
      <c r="B14771" t="str">
        <f>IF(ISBLANK(VLOOKUP(A14771,Questionnaire!A:KQ,120,FALSE)),"#",VLOOKUP(A14771,Questionnaire!A:KQ,120,FALSE))</f>
        <v>#</v>
      </c>
    </row>
    <row r="14772" spans="1:2">
      <c r="A14772" t="s">
        <v>235</v>
      </c>
      <c r="B14772" t="str">
        <f>IF(ISBLANK(VLOOKUP(A14772,Questionnaire!A:KQ,120,FALSE)),"#",VLOOKUP(A14772,Questionnaire!A:KQ,120,FALSE))</f>
        <v>#</v>
      </c>
    </row>
    <row r="14773" spans="1:2">
      <c r="A14773" t="s">
        <v>237</v>
      </c>
      <c r="B14773" t="str">
        <f>IF(ISBLANK(VLOOKUP(A14773,Questionnaire!A:KQ,120,FALSE)),"#",VLOOKUP(A14773,Questionnaire!A:KQ,120,FALSE))</f>
        <v>#</v>
      </c>
    </row>
    <row r="14774" spans="1:2">
      <c r="A14774" t="s">
        <v>239</v>
      </c>
      <c r="B14774" t="str">
        <f>IF(ISBLANK(VLOOKUP(A14774,Questionnaire!A:KQ,120,FALSE)),"#",VLOOKUP(A14774,Questionnaire!A:KQ,120,FALSE))</f>
        <v>#</v>
      </c>
    </row>
    <row r="14775" spans="1:2">
      <c r="A14775" t="s">
        <v>242</v>
      </c>
      <c r="B14775" t="str">
        <f>IF(ISBLANK(VLOOKUP(A14775,Questionnaire!A:KQ,120,FALSE)),"#",VLOOKUP(A14775,Questionnaire!A:KQ,120,FALSE))</f>
        <v>#</v>
      </c>
    </row>
    <row r="14776" spans="1:2">
      <c r="A14776" t="s">
        <v>245</v>
      </c>
      <c r="B14776" t="str">
        <f>IF(ISBLANK(VLOOKUP(A14776,Questionnaire!A:KQ,120,FALSE)),"#",VLOOKUP(A14776,Questionnaire!A:KQ,120,FALSE))</f>
        <v>#</v>
      </c>
    </row>
    <row r="14777" spans="1:2">
      <c r="A14777" t="s">
        <v>247</v>
      </c>
      <c r="B14777" t="str">
        <f>IF(ISBLANK(VLOOKUP(A14777,Questionnaire!A:KQ,120,FALSE)),"#",VLOOKUP(A14777,Questionnaire!A:KQ,120,FALSE))</f>
        <v>#</v>
      </c>
    </row>
    <row r="14778" spans="1:2">
      <c r="A14778" t="s">
        <v>249</v>
      </c>
      <c r="B14778" t="str">
        <f>IF(ISBLANK(VLOOKUP(A14778,Questionnaire!A:KQ,120,FALSE)),"#",VLOOKUP(A14778,Questionnaire!A:KQ,120,FALSE))</f>
        <v>#</v>
      </c>
    </row>
    <row r="14779" spans="1:2">
      <c r="A14779" t="s">
        <v>250</v>
      </c>
      <c r="B14779" t="str">
        <f>IF(ISBLANK(VLOOKUP(A14779,Questionnaire!A:KQ,120,FALSE)),"#",VLOOKUP(A14779,Questionnaire!A:KQ,120,FALSE))</f>
        <v>#</v>
      </c>
    </row>
    <row r="14780" spans="1:2">
      <c r="A14780" t="s">
        <v>252</v>
      </c>
      <c r="B14780" t="str">
        <f>IF(ISBLANK(VLOOKUP(A14780,Questionnaire!A:KQ,120,FALSE)),"#",VLOOKUP(A14780,Questionnaire!A:KQ,120,FALSE))</f>
        <v>#</v>
      </c>
    </row>
    <row r="14781" spans="1:2">
      <c r="A14781" t="s">
        <v>255</v>
      </c>
      <c r="B14781" t="str">
        <f>IF(ISBLANK(VLOOKUP(A14781,Questionnaire!A:KQ,120,FALSE)),"#",VLOOKUP(A14781,Questionnaire!A:KQ,120,FALSE))</f>
        <v>#</v>
      </c>
    </row>
    <row r="14782" spans="1:2">
      <c r="A14782" t="s">
        <v>258</v>
      </c>
      <c r="B14782" t="str">
        <f>IF(ISNA(VLOOKUP(VLOOKUP(A14782,Questionnaire!A:KQ,120,FALSE),'CORA Encoding'!M:N,2,FALSE)),"#",VLOOKUP(VLOOKUP(A14782,Questionnaire!A:KQ,120,FALSE),'CORA Encoding'!M:N,2,FALSE))</f>
        <v>#</v>
      </c>
    </row>
    <row r="14783" spans="1:2">
      <c r="A14783" t="s">
        <v>261</v>
      </c>
      <c r="B14783" t="str">
        <f>IF(ISBLANK(VLOOKUP(A14783,Questionnaire!A:KQ,120,FALSE)),"#",VLOOKUP(A14783,Questionnaire!A:KQ,120,FALSE))</f>
        <v>#</v>
      </c>
    </row>
    <row r="14784" spans="1:2">
      <c r="A14784" t="s">
        <v>263</v>
      </c>
      <c r="B14784" t="str">
        <f>IF(ISBLANK(VLOOKUP(A14784,Questionnaire!A:KQ,120,FALSE)),"#",VLOOKUP(A14784,Questionnaire!A:KQ,120,FALSE))</f>
        <v>#</v>
      </c>
    </row>
    <row r="14785" spans="1:2">
      <c r="A14785" t="s">
        <v>265</v>
      </c>
      <c r="B14785" t="str">
        <f>IF(ISBLANK(VLOOKUP(A14785,Questionnaire!A:KQ,120,FALSE)),"#",VLOOKUP(A14785,Questionnaire!A:KQ,120,FALSE))</f>
        <v>#</v>
      </c>
    </row>
    <row r="14786" spans="1:2">
      <c r="A14786" t="s">
        <v>267</v>
      </c>
      <c r="B14786" t="str">
        <f>IF(ISBLANK(VLOOKUP(A14786,Questionnaire!A:KQ,120,FALSE)),"#",VLOOKUP(A14786,Questionnaire!A:KQ,120,FALSE))</f>
        <v>#</v>
      </c>
    </row>
    <row r="14787" spans="1:2">
      <c r="A14787" t="s">
        <v>269</v>
      </c>
      <c r="B14787" t="str">
        <f>IF(ISBLANK(VLOOKUP(A14787,Questionnaire!A:KQ,120,FALSE)),"#",VLOOKUP(A14787,Questionnaire!A:KQ,120,FALSE))</f>
        <v>#</v>
      </c>
    </row>
    <row r="14788" spans="1:2">
      <c r="A14788" t="s">
        <v>274</v>
      </c>
      <c r="B14788" t="str">
        <f>IF(ISBLANK(VLOOKUP(A14788,Questionnaire!A:KQ,120,FALSE)),"#",VLOOKUP(A14788,Questionnaire!A:KQ,120,FALSE))</f>
        <v>#</v>
      </c>
    </row>
    <row r="14789" spans="1:2">
      <c r="A14789" t="s">
        <v>276</v>
      </c>
      <c r="B14789" t="str">
        <f>IF(ISBLANK(VLOOKUP(A14789,Questionnaire!A:KQ,120,FALSE)),"#",VLOOKUP(A14789,Questionnaire!A:KQ,120,FALSE))</f>
        <v>#</v>
      </c>
    </row>
    <row r="14790" spans="1:2">
      <c r="A14790" t="s">
        <v>278</v>
      </c>
      <c r="B14790" t="str">
        <f>IF(ISBLANK(VLOOKUP(A14790,Questionnaire!A:KQ,120,FALSE)),"#",VLOOKUP(A14790,Questionnaire!A:KQ,120,FALSE))</f>
        <v>#</v>
      </c>
    </row>
    <row r="14791" spans="1:2">
      <c r="A14791" t="s">
        <v>280</v>
      </c>
      <c r="B14791" t="str">
        <f>IF(ISBLANK(VLOOKUP(A14791,Questionnaire!A:KQ,120,FALSE)),"#",VLOOKUP(A14791,Questionnaire!A:KQ,120,FALSE))</f>
        <v>#</v>
      </c>
    </row>
    <row r="14792" spans="1:2">
      <c r="A14792" t="s">
        <v>282</v>
      </c>
      <c r="B14792" t="str">
        <f>IF(ISBLANK(VLOOKUP(A14792,Questionnaire!A:KQ,120,FALSE)),"#",VLOOKUP(A14792,Questionnaire!A:KQ,120,FALSE))</f>
        <v>#</v>
      </c>
    </row>
    <row r="14793" spans="1:2">
      <c r="A14793" t="s">
        <v>286</v>
      </c>
      <c r="B14793" t="str">
        <f>IF(ISBLANK(VLOOKUP(A14793,Questionnaire!A:KQ,120,FALSE)),"#",VLOOKUP(A14793,Questionnaire!A:KQ,120,FALSE))</f>
        <v>#</v>
      </c>
    </row>
    <row r="14794" spans="1:2">
      <c r="A14794" t="s">
        <v>288</v>
      </c>
      <c r="B14794" t="str">
        <f>IF(ISBLANK(VLOOKUP(A14794,Questionnaire!A:KQ,120,FALSE)),"#",VLOOKUP(A14794,Questionnaire!A:KQ,120,FALSE))</f>
        <v>#</v>
      </c>
    </row>
    <row r="14795" spans="1:2">
      <c r="A14795" t="s">
        <v>290</v>
      </c>
      <c r="B14795" t="str">
        <f>IF(ISBLANK(VLOOKUP(A14795,Questionnaire!A:KQ,120,FALSE)),"#",VLOOKUP(A14795,Questionnaire!A:KQ,120,FALSE))</f>
        <v>#</v>
      </c>
    </row>
    <row r="14796" spans="1:2">
      <c r="A14796" t="s">
        <v>292</v>
      </c>
      <c r="B14796" t="str">
        <f>IF(ISBLANK(VLOOKUP(A14796,Questionnaire!A:KQ,120,FALSE)),"#",VLOOKUP(A14796,Questionnaire!A:KQ,120,FALSE))</f>
        <v>#</v>
      </c>
    </row>
    <row r="14797" spans="1:2">
      <c r="A14797" t="s">
        <v>294</v>
      </c>
      <c r="B14797" t="str">
        <f>IF(ISBLANK(VLOOKUP(A14797,Questionnaire!A:KQ,120,FALSE)),"#",VLOOKUP(A14797,Questionnaire!A:KQ,120,FALSE))</f>
        <v>#</v>
      </c>
    </row>
    <row r="14798" spans="1:2">
      <c r="A14798" t="s">
        <v>296</v>
      </c>
      <c r="B14798" t="str">
        <f>IF(ISBLANK(VLOOKUP(A14798,Questionnaire!A:KQ,120,FALSE)),"#",VLOOKUP(A14798,Questionnaire!A:KQ,120,FALSE))</f>
        <v>#</v>
      </c>
    </row>
    <row r="14799" spans="1:2">
      <c r="A14799" t="s">
        <v>301</v>
      </c>
      <c r="B14799" t="str">
        <f>IF(ISBLANK(VLOOKUP(A14799,Questionnaire!A:KQ,120,FALSE)),"#",VLOOKUP(A14799,Questionnaire!A:KQ,120,FALSE))</f>
        <v>#</v>
      </c>
    </row>
    <row r="14800" spans="1:2">
      <c r="A14800" t="s">
        <v>303</v>
      </c>
      <c r="B14800" t="str">
        <f>IF(ISBLANK(VLOOKUP(A14800,Questionnaire!A:KQ,120,FALSE)),"#",VLOOKUP(A14800,Questionnaire!A:KQ,120,FALSE))</f>
        <v>#</v>
      </c>
    </row>
    <row r="14801" spans="1:2">
      <c r="A14801" t="s">
        <v>305</v>
      </c>
      <c r="B14801" t="str">
        <f>IF(ISBLANK(VLOOKUP(A14801,Questionnaire!A:KQ,120,FALSE)),"#",VLOOKUP(A14801,Questionnaire!A:KQ,120,FALSE))</f>
        <v>#</v>
      </c>
    </row>
    <row r="14802" spans="1:2">
      <c r="A14802" t="s">
        <v>307</v>
      </c>
      <c r="B14802" t="str">
        <f>IF(ISBLANK(VLOOKUP(A14802,Questionnaire!A:KQ,120,FALSE)),"#",VLOOKUP(A14802,Questionnaire!A:KQ,120,FALSE))</f>
        <v>#</v>
      </c>
    </row>
    <row r="14803" spans="1:2">
      <c r="A14803" t="s">
        <v>311</v>
      </c>
      <c r="B14803" t="str">
        <f>IF(ISBLANK(VLOOKUP(A14803,Questionnaire!A:KQ,120,FALSE)),"#",VLOOKUP(A14803,Questionnaire!A:KQ,120,FALSE))</f>
        <v>#</v>
      </c>
    </row>
    <row r="14804" spans="1:2">
      <c r="A14804" t="s">
        <v>313</v>
      </c>
      <c r="B14804" t="str">
        <f>IF(ISBLANK(VLOOKUP(A14804,Questionnaire!A:KQ,120,FALSE)),"#",VLOOKUP(A14804,Questionnaire!A:KQ,120,FALSE))</f>
        <v>#</v>
      </c>
    </row>
    <row r="14805" spans="1:2">
      <c r="A14805" t="s">
        <v>314</v>
      </c>
      <c r="B14805" t="str">
        <f>IF(ISBLANK(VLOOKUP(A14805,Questionnaire!A:KQ,120,FALSE)),"#",VLOOKUP(A14805,Questionnaire!A:KQ,120,FALSE))</f>
        <v>#</v>
      </c>
    </row>
    <row r="14806" spans="1:2">
      <c r="A14806" t="s">
        <v>315</v>
      </c>
      <c r="B14806" t="str">
        <f>IF(ISBLANK(VLOOKUP(A14806,Questionnaire!A:KQ,120,FALSE)),"#",VLOOKUP(A14806,Questionnaire!A:KQ,120,FALSE))</f>
        <v>#</v>
      </c>
    </row>
    <row r="14807" spans="1:2">
      <c r="A14807" t="s">
        <v>317</v>
      </c>
      <c r="B14807" t="str">
        <f>IF(ISBLANK(VLOOKUP(A14807,Questionnaire!A:KQ,120,FALSE)),"#",VLOOKUP(A14807,Questionnaire!A:KQ,120,FALSE))</f>
        <v>#</v>
      </c>
    </row>
    <row r="14808" spans="1:2">
      <c r="A14808" t="s">
        <v>319</v>
      </c>
      <c r="B14808" t="str">
        <f>IF(ISBLANK(VLOOKUP(A14808,Questionnaire!A:KQ,120,FALSE)),"#",VLOOKUP(A14808,Questionnaire!A:KQ,120,FALSE))</f>
        <v>#</v>
      </c>
    </row>
    <row r="14809" spans="1:2">
      <c r="A14809" t="s">
        <v>322</v>
      </c>
      <c r="B14809" t="str">
        <f>IF(ISBLANK(VLOOKUP(A14809,Questionnaire!A:KQ,120,FALSE)),"#",VLOOKUP(A14809,Questionnaire!A:KQ,120,FALSE))</f>
        <v>#</v>
      </c>
    </row>
    <row r="14810" spans="1:2">
      <c r="A14810" t="s">
        <v>326</v>
      </c>
      <c r="B14810" t="str">
        <f>IF(ISBLANK(VLOOKUP(A14810,Questionnaire!A:KQ,120,FALSE)),"#",VLOOKUP(A14810,Questionnaire!A:KQ,120,FALSE))</f>
        <v>#</v>
      </c>
    </row>
    <row r="14811" spans="1:2">
      <c r="A14811" t="s">
        <v>328</v>
      </c>
      <c r="B14811" t="str">
        <f>IF(ISBLANK(VLOOKUP(A14811,Questionnaire!A:KQ,120,FALSE)),"#",VLOOKUP(A14811,Questionnaire!A:KQ,120,FALSE))</f>
        <v>#</v>
      </c>
    </row>
    <row r="14812" spans="1:2">
      <c r="A14812" t="s">
        <v>332</v>
      </c>
      <c r="B14812" t="str">
        <f>IF(ISBLANK(VLOOKUP(A14812,Questionnaire!A:KQ,120,FALSE)),"#",VLOOKUP(A14812,Questionnaire!A:KQ,120,FALSE))</f>
        <v>#</v>
      </c>
    </row>
    <row r="14813" spans="1:2">
      <c r="A14813" t="s">
        <v>333</v>
      </c>
      <c r="B14813" t="str">
        <f>IF(ISBLANK(VLOOKUP(A14813,Questionnaire!A:KQ,120,FALSE)),"#",VLOOKUP(A14813,Questionnaire!A:KQ,120,FALSE))</f>
        <v>#</v>
      </c>
    </row>
    <row r="14814" spans="1:2">
      <c r="A14814" t="s">
        <v>334</v>
      </c>
      <c r="B14814" t="str">
        <f>IF(ISBLANK(VLOOKUP(A14814,Questionnaire!A:KQ,120,FALSE)),"#",VLOOKUP(A14814,Questionnaire!A:KQ,120,FALSE))</f>
        <v>#</v>
      </c>
    </row>
    <row r="14815" spans="1:2">
      <c r="A14815" t="s">
        <v>335</v>
      </c>
      <c r="B14815" t="str">
        <f>IF(ISBLANK(VLOOKUP(A14815,Questionnaire!A:KQ,120,FALSE)),"#",VLOOKUP(A14815,Questionnaire!A:KQ,120,FALSE))</f>
        <v>#</v>
      </c>
    </row>
    <row r="14816" spans="1:2">
      <c r="A14816" t="s">
        <v>336</v>
      </c>
      <c r="B14816" t="str">
        <f>IF(ISBLANK(VLOOKUP(A14816,Questionnaire!A:KQ,120,FALSE)),"#",VLOOKUP(A14816,Questionnaire!A:KQ,120,FALSE))</f>
        <v>#</v>
      </c>
    </row>
    <row r="14817" spans="1:2">
      <c r="A14817" t="s">
        <v>337</v>
      </c>
      <c r="B14817" t="str">
        <f>IF(ISBLANK(VLOOKUP(A14817,Questionnaire!A:KQ,120,FALSE)),"#",VLOOKUP(A14817,Questionnaire!A:KQ,120,FALSE))</f>
        <v>#</v>
      </c>
    </row>
    <row r="14818" spans="1:2">
      <c r="A14818" t="s">
        <v>338</v>
      </c>
      <c r="B14818" t="str">
        <f>IF(ISBLANK(VLOOKUP(A14818,Questionnaire!A:KQ,120,FALSE)),"#",VLOOKUP(A14818,Questionnaire!A:KQ,120,FALSE))</f>
        <v>#</v>
      </c>
    </row>
    <row r="14819" spans="1:2">
      <c r="A14819" t="s">
        <v>339</v>
      </c>
      <c r="B14819" t="str">
        <f>IF(ISBLANK(VLOOKUP(A14819,Questionnaire!A:KQ,120,FALSE)),"#",VLOOKUP(A14819,Questionnaire!A:KQ,120,FALSE))</f>
        <v>#</v>
      </c>
    </row>
    <row r="14820" spans="1:2">
      <c r="A14820" t="s">
        <v>340</v>
      </c>
      <c r="B14820" t="str">
        <f>IF(ISBLANK(VLOOKUP(A14820,Questionnaire!A:KQ,120,FALSE)),"#",VLOOKUP(A14820,Questionnaire!A:KQ,120,FALSE))</f>
        <v>#</v>
      </c>
    </row>
    <row r="14821" spans="1:2">
      <c r="A14821" t="s">
        <v>341</v>
      </c>
      <c r="B14821" t="str">
        <f>IF(ISBLANK(VLOOKUP(A14821,Questionnaire!A:KQ,120,FALSE)),"#",VLOOKUP(A14821,Questionnaire!A:KQ,120,FALSE))</f>
        <v>#</v>
      </c>
    </row>
    <row r="14822" spans="1:2">
      <c r="A14822" t="s">
        <v>342</v>
      </c>
      <c r="B14822" t="str">
        <f>IF(ISBLANK(VLOOKUP(A14822,Questionnaire!A:KQ,120,FALSE)),"#",VLOOKUP(A14822,Questionnaire!A:KQ,120,FALSE))</f>
        <v>#</v>
      </c>
    </row>
    <row r="14823" spans="1:2">
      <c r="A14823" t="s">
        <v>343</v>
      </c>
      <c r="B14823" t="str">
        <f>IF(ISBLANK(VLOOKUP(A14823,Questionnaire!A:KQ,120,FALSE)),"#",VLOOKUP(A14823,Questionnaire!A:KQ,120,FALSE))</f>
        <v>#</v>
      </c>
    </row>
    <row r="14824" spans="1:2">
      <c r="A14824" t="s">
        <v>344</v>
      </c>
      <c r="B14824" t="str">
        <f>IF(ISBLANK(VLOOKUP(A14824,Questionnaire!A:KQ,120,FALSE)),"#",VLOOKUP(A14824,Questionnaire!A:KQ,120,FALSE))</f>
        <v>#</v>
      </c>
    </row>
    <row r="14825" spans="1:2">
      <c r="A14825" t="s">
        <v>345</v>
      </c>
      <c r="B14825" t="str">
        <f>IF(ISBLANK(VLOOKUP(A14825,Questionnaire!A:KQ,120,FALSE)),"#",VLOOKUP(A14825,Questionnaire!A:KQ,120,FALSE))</f>
        <v>#</v>
      </c>
    </row>
    <row r="14826" spans="1:2">
      <c r="A14826" t="s">
        <v>348</v>
      </c>
      <c r="B14826" t="str">
        <f>IF(ISBLANK(VLOOKUP(A14826,Questionnaire!A:KQ,120,FALSE)),"#",VLOOKUP(A14826,Questionnaire!A:KQ,120,FALSE))</f>
        <v>#</v>
      </c>
    </row>
    <row r="14827" spans="1:2">
      <c r="A14827" t="s">
        <v>353</v>
      </c>
      <c r="B14827" t="str">
        <f>IF(ISBLANK(VLOOKUP(A14827,Questionnaire!A:KQ,120,FALSE)),"#",VLOOKUP(A14827,Questionnaire!A:KQ,120,FALSE))</f>
        <v>#</v>
      </c>
    </row>
    <row r="14828" spans="1:2">
      <c r="A14828" t="s">
        <v>354</v>
      </c>
      <c r="B14828" t="str">
        <f>IF(ISBLANK(VLOOKUP(A14828,Questionnaire!A:KQ,120,FALSE)),"#",VLOOKUP(A14828,Questionnaire!A:KQ,120,FALSE))</f>
        <v>#</v>
      </c>
    </row>
    <row r="14829" spans="1:2">
      <c r="A14829" t="s">
        <v>355</v>
      </c>
      <c r="B14829" t="str">
        <f>IF(ISBLANK(VLOOKUP(A14829,Questionnaire!A:KQ,120,FALSE)),"#",VLOOKUP(A14829,Questionnaire!A:KQ,120,FALSE))</f>
        <v>#</v>
      </c>
    </row>
    <row r="14830" spans="1:2">
      <c r="A14830" t="s">
        <v>356</v>
      </c>
      <c r="B14830" t="str">
        <f>IF(ISBLANK(VLOOKUP(A14830,Questionnaire!A:KQ,120,FALSE)),"#",VLOOKUP(A14830,Questionnaire!A:KQ,120,FALSE))</f>
        <v>#</v>
      </c>
    </row>
    <row r="14831" spans="1:2">
      <c r="A14831" t="s">
        <v>357</v>
      </c>
      <c r="B14831" t="str">
        <f>IF(ISBLANK(VLOOKUP(A14831,Questionnaire!A:KQ,120,FALSE)),"#",VLOOKUP(A14831,Questionnaire!A:KQ,120,FALSE))</f>
        <v>#</v>
      </c>
    </row>
    <row r="14832" spans="1:2">
      <c r="A14832" t="s">
        <v>360</v>
      </c>
      <c r="B14832" t="str">
        <f>IF(ISBLANK(VLOOKUP(A14832,Questionnaire!A:KQ,120,FALSE)),"#",VLOOKUP(A14832,Questionnaire!A:KQ,120,FALSE))</f>
        <v>#</v>
      </c>
    </row>
    <row r="14833" spans="1:2">
      <c r="A14833" t="s">
        <v>362</v>
      </c>
      <c r="B14833" t="str">
        <f>IF(ISBLANK(VLOOKUP(A14833,Questionnaire!A:KQ,120,FALSE)),"#",VLOOKUP(A14833,Questionnaire!A:KQ,120,FALSE))</f>
        <v>#</v>
      </c>
    </row>
    <row r="14834" spans="1:2">
      <c r="A14834" t="s">
        <v>363</v>
      </c>
      <c r="B14834" t="str">
        <f>IF(ISBLANK(VLOOKUP(A14834,Questionnaire!A:KQ,120,FALSE)),"#",VLOOKUP(A14834,Questionnaire!A:KQ,120,FALSE))</f>
        <v>#</v>
      </c>
    </row>
    <row r="14835" spans="1:2">
      <c r="A14835" t="s">
        <v>364</v>
      </c>
      <c r="B14835" t="str">
        <f>IF(ISBLANK(VLOOKUP(A14835,Questionnaire!A:KQ,120,FALSE)),"#",VLOOKUP(A14835,Questionnaire!A:KQ,120,FALSE))</f>
        <v>#</v>
      </c>
    </row>
    <row r="14836" spans="1:2">
      <c r="A14836" t="s">
        <v>365</v>
      </c>
      <c r="B14836" t="str">
        <f>IF(ISBLANK(VLOOKUP(A14836,Questionnaire!A:KQ,120,FALSE)),"#",VLOOKUP(A14836,Questionnaire!A:KQ,120,FALSE))</f>
        <v>#</v>
      </c>
    </row>
    <row r="14837" spans="1:2">
      <c r="A14837" t="s">
        <v>366</v>
      </c>
      <c r="B14837" t="str">
        <f>IF(ISBLANK(VLOOKUP(A14837,Questionnaire!A:KQ,120,FALSE)),"#",VLOOKUP(A14837,Questionnaire!A:KQ,120,FALSE))</f>
        <v>#</v>
      </c>
    </row>
    <row r="14838" spans="1:2">
      <c r="A14838" t="s">
        <v>371</v>
      </c>
      <c r="B14838" t="str">
        <f>IF(ISBLANK(VLOOKUP(A14838,Questionnaire!A:KQ,120,FALSE)),"#",VLOOKUP(A14838,Questionnaire!A:KQ,120,FALSE))</f>
        <v>#</v>
      </c>
    </row>
    <row r="14839" spans="1:2">
      <c r="A14839" t="s">
        <v>372</v>
      </c>
      <c r="B14839" t="str">
        <f>IF(ISBLANK(VLOOKUP(A14839,Questionnaire!A:KQ,120,FALSE)),"#",VLOOKUP(A14839,Questionnaire!A:KQ,120,FALSE))</f>
        <v>#</v>
      </c>
    </row>
    <row r="14840" spans="1:2">
      <c r="A14840" t="s">
        <v>373</v>
      </c>
      <c r="B14840" t="str">
        <f>IF(ISBLANK(VLOOKUP(A14840,Questionnaire!A:KQ,120,FALSE)),"#",VLOOKUP(A14840,Questionnaire!A:KQ,120,FALSE))</f>
        <v>#</v>
      </c>
    </row>
    <row r="14841" spans="1:2">
      <c r="A14841" t="s">
        <v>374</v>
      </c>
      <c r="B14841" t="str">
        <f>IF(ISBLANK(VLOOKUP(A14841,Questionnaire!A:KQ,120,FALSE)),"#",VLOOKUP(A14841,Questionnaire!A:KQ,120,FALSE))</f>
        <v>#</v>
      </c>
    </row>
    <row r="14842" spans="1:2">
      <c r="A14842" t="s">
        <v>377</v>
      </c>
      <c r="B14842" t="str">
        <f>IF(ISBLANK(VLOOKUP(A14842,Questionnaire!A:KQ,120,FALSE)),"#",VLOOKUP(A14842,Questionnaire!A:KQ,120,FALSE))</f>
        <v>#</v>
      </c>
    </row>
    <row r="14843" spans="1:2">
      <c r="A14843" t="s">
        <v>379</v>
      </c>
      <c r="B14843" t="str">
        <f>IF(ISBLANK(VLOOKUP(A14843,Questionnaire!A:KQ,120,FALSE)),"#",VLOOKUP(A14843,Questionnaire!A:KQ,120,FALSE))</f>
        <v>#</v>
      </c>
    </row>
    <row r="14844" spans="1:2">
      <c r="A14844" t="s">
        <v>380</v>
      </c>
      <c r="B14844" t="str">
        <f>IF(ISBLANK(VLOOKUP(A14844,Questionnaire!A:KQ,120,FALSE)),"#",VLOOKUP(A14844,Questionnaire!A:KQ,120,FALSE))</f>
        <v>#</v>
      </c>
    </row>
    <row r="14845" spans="1:2">
      <c r="A14845" t="s">
        <v>381</v>
      </c>
      <c r="B14845" t="str">
        <f>IF(ISBLANK(VLOOKUP(A14845,Questionnaire!A:KQ,120,FALSE)),"#",VLOOKUP(A14845,Questionnaire!A:KQ,120,FALSE))</f>
        <v>#</v>
      </c>
    </row>
    <row r="14846" spans="1:2">
      <c r="A14846" t="s">
        <v>382</v>
      </c>
      <c r="B14846" t="str">
        <f>IF(ISBLANK(VLOOKUP(A14846,Questionnaire!A:KQ,120,FALSE)),"#",VLOOKUP(A14846,Questionnaire!A:KQ,120,FALSE))</f>
        <v>#</v>
      </c>
    </row>
    <row r="14847" spans="1:2">
      <c r="A14847" t="s">
        <v>384</v>
      </c>
      <c r="B14847" t="str">
        <f>IF(ISBLANK(VLOOKUP(A14847,Questionnaire!A:KQ,120,FALSE)),"#",VLOOKUP(A14847,Questionnaire!A:KQ,120,FALSE))</f>
        <v>#</v>
      </c>
    </row>
    <row r="14848" spans="1:2">
      <c r="A14848" t="s">
        <v>387</v>
      </c>
      <c r="B14848" t="str">
        <f>IF(ISBLANK(VLOOKUP(A14848,Questionnaire!A:KQ,120,FALSE)),"#",VLOOKUP(A14848,Questionnaire!A:KQ,120,FALSE))</f>
        <v>#</v>
      </c>
    </row>
    <row r="14849" spans="1:2">
      <c r="A14849" t="s">
        <v>391</v>
      </c>
      <c r="B14849" t="str">
        <f>IF(ISBLANK(VLOOKUP(A14849,Questionnaire!A:KQ,120,FALSE)),"#",VLOOKUP(A14849,Questionnaire!A:KQ,120,FALSE))</f>
        <v>#</v>
      </c>
    </row>
    <row r="14850" spans="1:2">
      <c r="A14850" t="s">
        <v>393</v>
      </c>
      <c r="B14850" t="str">
        <f>IF(ISBLANK(VLOOKUP(A14850,Questionnaire!A:KQ,120,FALSE)),"#",VLOOKUP(A14850,Questionnaire!A:KQ,120,FALSE))</f>
        <v>#</v>
      </c>
    </row>
    <row r="14851" spans="1:2">
      <c r="A14851" t="s">
        <v>395</v>
      </c>
      <c r="B14851" t="str">
        <f>IF(ISBLANK(VLOOKUP(A14851,Questionnaire!A:KQ,120,FALSE)),"#",VLOOKUP(A14851,Questionnaire!A:KQ,120,FALSE))</f>
        <v>#</v>
      </c>
    </row>
    <row r="14852" spans="1:2">
      <c r="A14852" t="s">
        <v>398</v>
      </c>
      <c r="B14852" t="str">
        <f>IF(ISBLANK(VLOOKUP(A14852,Questionnaire!A:KQ,120,FALSE)),"#",VLOOKUP(A14852,Questionnaire!A:KQ,120,FALSE))</f>
        <v>#</v>
      </c>
    </row>
    <row r="14853" spans="1:2">
      <c r="A14853" t="s">
        <v>402</v>
      </c>
      <c r="B14853" t="str">
        <f>IF(ISBLANK(VLOOKUP(A14853,Questionnaire!A:KQ,120,FALSE)),"#",VLOOKUP(A14853,Questionnaire!A:KQ,120,FALSE))</f>
        <v>#</v>
      </c>
    </row>
    <row r="14854" spans="1:2">
      <c r="A14854" t="s">
        <v>405</v>
      </c>
      <c r="B14854" t="str">
        <f>IF(ISBLANK(VLOOKUP(A14854,Questionnaire!A:KQ,120,FALSE)),"#",VLOOKUP(A14854,Questionnaire!A:KQ,120,FALSE))</f>
        <v>#</v>
      </c>
    </row>
    <row r="14855" spans="1:2">
      <c r="A14855" t="s">
        <v>409</v>
      </c>
      <c r="B14855" t="str">
        <f>IF(ISBLANK(VLOOKUP(A14855,Questionnaire!A:KQ,120,FALSE)),"#",VLOOKUP(A14855,Questionnaire!A:KQ,120,FALSE))</f>
        <v>#</v>
      </c>
    </row>
    <row r="14856" spans="1:2">
      <c r="A14856" t="s">
        <v>412</v>
      </c>
      <c r="B14856" t="str">
        <f>IF(ISBLANK(VLOOKUP(A14856,Questionnaire!A:KQ,120,FALSE)),"#",VLOOKUP(A14856,Questionnaire!A:KQ,120,FALSE))</f>
        <v>#</v>
      </c>
    </row>
    <row r="14857" spans="1:2">
      <c r="A14857" t="s">
        <v>415</v>
      </c>
      <c r="B14857" t="str">
        <f>IF(ISBLANK(VLOOKUP(A14857,Questionnaire!A:KQ,120,FALSE)),"#",VLOOKUP(A14857,Questionnaire!A:KQ,120,FALSE))</f>
        <v>#</v>
      </c>
    </row>
    <row r="14858" spans="1:2">
      <c r="A14858" t="s">
        <v>418</v>
      </c>
      <c r="B14858" t="str">
        <f>IF(ISBLANK(VLOOKUP(A14858,Questionnaire!A:KQ,120,FALSE)),"#",VLOOKUP(A14858,Questionnaire!A:KQ,120,FALSE))</f>
        <v>#</v>
      </c>
    </row>
    <row r="14859" spans="1:2">
      <c r="A14859" t="s">
        <v>421</v>
      </c>
      <c r="B14859" t="str">
        <f>IF(ISBLANK(VLOOKUP(A14859,Questionnaire!A:KQ,120,FALSE)),"#",VLOOKUP(A14859,Questionnaire!A:KQ,120,FALSE))</f>
        <v>#</v>
      </c>
    </row>
    <row r="14860" spans="1:2">
      <c r="A14860" t="s">
        <v>424</v>
      </c>
      <c r="B14860" t="str">
        <f>IF(ISBLANK(VLOOKUP(A14860,Questionnaire!A:KQ,120,FALSE)),"#",VLOOKUP(A14860,Questionnaire!A:KQ,120,FALSE))</f>
        <v>#</v>
      </c>
    </row>
    <row r="14861" spans="1:2">
      <c r="A14861" t="s">
        <v>429</v>
      </c>
      <c r="B14861" t="str">
        <f>IF(ISBLANK(VLOOKUP(A14861,Questionnaire!A:KQ,120,FALSE)),"#",VLOOKUP(A14861,Questionnaire!A:KQ,120,FALSE))</f>
        <v>#</v>
      </c>
    </row>
    <row r="14862" spans="1:2">
      <c r="A14862" t="s">
        <v>432</v>
      </c>
      <c r="B14862" t="str">
        <f>IF(ISBLANK(VLOOKUP(A14862,Questionnaire!A:KQ,120,FALSE)),"#",VLOOKUP(A14862,Questionnaire!A:KQ,120,FALSE))</f>
        <v>#</v>
      </c>
    </row>
    <row r="14863" spans="1:2">
      <c r="A14863" t="s">
        <v>435</v>
      </c>
      <c r="B14863" t="str">
        <f>IF(ISBLANK(VLOOKUP(A14863,Questionnaire!A:KQ,120,FALSE)),"#",VLOOKUP(A14863,Questionnaire!A:KQ,120,FALSE))</f>
        <v>#</v>
      </c>
    </row>
    <row r="14864" spans="1:2">
      <c r="A14864" t="s">
        <v>437</v>
      </c>
      <c r="B14864" t="str">
        <f>IF(ISBLANK(VLOOKUP(A14864,Questionnaire!A:KQ,120,FALSE)),"#",VLOOKUP(A14864,Questionnaire!A:KQ,120,FALSE))</f>
        <v>#</v>
      </c>
    </row>
    <row r="14865" spans="1:3">
      <c r="A14865" t="s">
        <v>439</v>
      </c>
      <c r="B14865" t="str">
        <f>IF(ISBLANK(VLOOKUP(A14865,Questionnaire!A:KQ,120,FALSE)),"#",VLOOKUP(A14865,Questionnaire!A:KQ,120,FALSE))</f>
        <v>#</v>
      </c>
    </row>
    <row r="14866" spans="1:3">
      <c r="A14866" t="s">
        <v>442</v>
      </c>
      <c r="B14866" t="str">
        <f>IF(ISBLANK(VLOOKUP(A14866,Questionnaire!A:KQ,120,FALSE)),"#",VLOOKUP(A14866,Questionnaire!A:KQ,120,FALSE))</f>
        <v>#</v>
      </c>
    </row>
    <row r="14867" spans="1:3">
      <c r="A14867" t="s">
        <v>445</v>
      </c>
      <c r="B14867" t="str">
        <f>IF(ISBLANK(VLOOKUP(A14867,Questionnaire!A:KQ,120,FALSE)),"#",VLOOKUP(A14867,Questionnaire!A:KQ,120,FALSE))</f>
        <v>#</v>
      </c>
    </row>
    <row r="14868" spans="1:3">
      <c r="A14868" t="s">
        <v>448</v>
      </c>
      <c r="B14868" t="str">
        <f>IF(ISBLANK(VLOOKUP(A14868,Questionnaire!A:KQ,120,FALSE)),"#",VLOOKUP(A14868,Questionnaire!A:KQ,120,FALSE))</f>
        <v>#</v>
      </c>
    </row>
    <row r="14869" spans="1:3">
      <c r="A14869" t="s">
        <v>452</v>
      </c>
      <c r="B14869" t="str">
        <f>IF(ISBLANK(VLOOKUP(A14869,Questionnaire!A:KQ,120,FALSE)),"#",VLOOKUP(A14869,Questionnaire!A:KQ,120,FALSE))</f>
        <v>#</v>
      </c>
    </row>
    <row r="14870" spans="1:3">
      <c r="A14870" t="s">
        <v>455</v>
      </c>
      <c r="B14870" t="str">
        <f>IF(ISBLANK(VLOOKUP(A14870,Questionnaire!A:KQ,120,FALSE)),"#",VLOOKUP(A14870,Questionnaire!A:KQ,120,FALSE))</f>
        <v>#</v>
      </c>
    </row>
    <row r="14871" spans="1:3">
      <c r="A14871" t="s">
        <v>458</v>
      </c>
      <c r="B14871" t="str">
        <f>IF(ISBLANK(VLOOKUP(A14871,Questionnaire!A:KQ,120,FALSE)),"#",VLOOKUP(A14871,Questionnaire!A:KQ,120,FALSE))</f>
        <v>#</v>
      </c>
    </row>
    <row r="14872" spans="1:3">
      <c r="A14872" t="s">
        <v>461</v>
      </c>
      <c r="B14872" t="str">
        <f>IF(ISBLANK(VLOOKUP(A14872,Questionnaire!A:KQ,120,FALSE)),"#",VLOOKUP(A14872,Questionnaire!A:KQ,120,FALSE))</f>
        <v>#</v>
      </c>
    </row>
    <row r="14873" spans="1:3">
      <c r="A14873" t="s">
        <v>465</v>
      </c>
      <c r="B14873" t="str">
        <f>IF(ISBLANK(VLOOKUP(A14873,Questionnaire!A:KQ,120,FALSE)),"#",VLOOKUP(A14873,Questionnaire!A:KQ,120,FALSE))</f>
        <v>#</v>
      </c>
    </row>
    <row r="14874" spans="1:3">
      <c r="A14874" t="s">
        <v>467</v>
      </c>
      <c r="B14874" t="str">
        <f>IF(ISBLANK(VLOOKUP(A14874,Questionnaire!A:KQ,120,FALSE)),"#",VLOOKUP(A14874,Questionnaire!A:KQ,120,FALSE))</f>
        <v>#</v>
      </c>
    </row>
    <row r="14875" spans="1:3">
      <c r="A14875" t="s">
        <v>469</v>
      </c>
      <c r="B14875" t="str">
        <f>IF(ISBLANK(VLOOKUP(A14875,Questionnaire!A:KQ,120,FALSE)),"#",VLOOKUP(A14875,Questionnaire!A:KQ,120,FALSE))</f>
        <v>#</v>
      </c>
    </row>
    <row r="14876" spans="1:3">
      <c r="A14876" t="s">
        <v>471</v>
      </c>
      <c r="B14876" t="str">
        <f>IF(ISBLANK(VLOOKUP(A14876,Questionnaire!A:KQ,120,FALSE)),"#",VLOOKUP(A14876,Questionnaire!A:KQ,120,FALSE))</f>
        <v>#</v>
      </c>
    </row>
    <row r="14877" spans="1:3">
      <c r="A14877" t="s">
        <v>473</v>
      </c>
      <c r="B14877" t="str">
        <f>IF(ISBLANK(VLOOKUP(A14877,Questionnaire!A:KQ,120,FALSE)),"#",VLOOKUP(A14877,Questionnaire!A:KQ,120,FALSE))</f>
        <v>#</v>
      </c>
    </row>
    <row r="14878" spans="1:3">
      <c r="A14878" t="s">
        <v>475</v>
      </c>
      <c r="B14878" t="str">
        <f>IF(ISBLANK(VLOOKUP(A14878,Questionnaire!A:KQ,120,FALSE)),"#",VLOOKUP(A14878,Questionnaire!A:KQ,120,FALSE))</f>
        <v>#</v>
      </c>
    </row>
    <row r="14879" spans="1:3">
      <c r="A14879" t="s">
        <v>185</v>
      </c>
      <c r="B14879" t="str">
        <f>IF(ISBLANK(VLOOKUP(A14879,Questionnaire!A:KQ,121,FALSE)),"#",VLOOKUP(A14879,Questionnaire!A:KQ,121,FALSE))</f>
        <v>#</v>
      </c>
      <c r="C14879">
        <v>118</v>
      </c>
    </row>
    <row r="14880" spans="1:3">
      <c r="A14880" t="s">
        <v>187</v>
      </c>
      <c r="B14880" t="str">
        <f>IF(ISNA(VLOOKUP(VLOOKUP(A14880,Questionnaire!A:KQ,121,FALSE),'CORA Encoding'!D:E,2,FALSE)),"#",VLOOKUP(VLOOKUP(A14880,Questionnaire!A:KQ,121,FALSE),'CORA Encoding'!D:E,2,FALSE))</f>
        <v>#</v>
      </c>
    </row>
    <row r="14881" spans="1:2">
      <c r="A14881" t="s">
        <v>189</v>
      </c>
      <c r="B14881" t="str">
        <f>IF(ISNA(VLOOKUP(VLOOKUP(A14881,Questionnaire!A:KQ,121,FALSE),'CORA Encoding'!G:H,2,FALSE)),"#",VLOOKUP(VLOOKUP(A14881,Questionnaire!A:KQ,121,FALSE),'CORA Encoding'!G:H,2,FALSE))</f>
        <v>#</v>
      </c>
    </row>
    <row r="14882" spans="1:2">
      <c r="A14882" t="s">
        <v>191</v>
      </c>
      <c r="B14882" t="str">
        <f>IF(ISNA(VLOOKUP(VLOOKUP(A14882,Questionnaire!A:KQ,121,FALSE),'Country List'!E:F,2,FALSE)),"#",VLOOKUP(VLOOKUP(A14882,Questionnaire!A:KQ,121,FALSE),'Country List'!E:F,2,FALSE))</f>
        <v>#</v>
      </c>
    </row>
    <row r="14883" spans="1:2">
      <c r="A14883" t="s">
        <v>193</v>
      </c>
      <c r="B14883" t="str">
        <f>IF(ISNA(VLOOKUP(VLOOKUP(A14883,Questionnaire!A:KQ,121,FALSE),'Industry List'!B:C,2,FALSE)),"#",VLOOKUP(VLOOKUP(A14883,Questionnaire!A:KQ,121,FALSE),'Industry List'!B:C,2,FALSE))</f>
        <v>#</v>
      </c>
    </row>
    <row r="14884" spans="1:2">
      <c r="A14884" t="s">
        <v>197</v>
      </c>
      <c r="B14884" t="str">
        <f>IF(ISBLANK(VLOOKUP(A14884,Questionnaire!A:KQ,121,FALSE)),"#",VLOOKUP(A14884,Questionnaire!A:KQ,121,FALSE))</f>
        <v>#</v>
      </c>
    </row>
    <row r="14885" spans="1:2">
      <c r="A14885" t="s">
        <v>201</v>
      </c>
      <c r="B14885" t="str">
        <f>IF(ISBLANK(VLOOKUP(A14885,Questionnaire!A:KQ,121,FALSE)),"#",VLOOKUP(A14885,Questionnaire!A:KQ,121,FALSE))</f>
        <v>#</v>
      </c>
    </row>
    <row r="14886" spans="1:2">
      <c r="A14886" t="s">
        <v>203</v>
      </c>
      <c r="B14886" t="str">
        <f>IF(ISNA(VLOOKUP(VLOOKUP(A14886,Questionnaire!A:KQ,121,FALSE),'CORA Encoding'!J:K,2,FALSE)),"#",VLOOKUP(VLOOKUP(A14886,Questionnaire!A:KQ,121,FALSE),'CORA Encoding'!J:K,2,FALSE))</f>
        <v>#</v>
      </c>
    </row>
    <row r="14887" spans="1:2">
      <c r="A14887" t="s">
        <v>208</v>
      </c>
      <c r="B14887" t="str">
        <f>IF(ISBLANK(VLOOKUP(A14887,Questionnaire!A:KQ,121,FALSE)),"#",VLOOKUP(A14887,Questionnaire!A:KQ,121,FALSE))</f>
        <v>#</v>
      </c>
    </row>
    <row r="14888" spans="1:2">
      <c r="A14888" t="s">
        <v>213</v>
      </c>
      <c r="B14888" t="str">
        <f>IF(ISBLANK(VLOOKUP(A14888,Questionnaire!A:KQ,121,FALSE)),"#",VLOOKUP(A14888,Questionnaire!A:KQ,121,FALSE))</f>
        <v>#</v>
      </c>
    </row>
    <row r="14889" spans="1:2">
      <c r="A14889" t="s">
        <v>215</v>
      </c>
      <c r="B14889" t="str">
        <f>IF(ISBLANK(VLOOKUP(A14889,Questionnaire!A:KQ,121,FALSE)),"#",VLOOKUP(A14889,Questionnaire!A:KQ,121,FALSE))</f>
        <v>#</v>
      </c>
    </row>
    <row r="14890" spans="1:2">
      <c r="A14890" t="s">
        <v>217</v>
      </c>
      <c r="B14890" t="str">
        <f>IF(ISBLANK(VLOOKUP(A14890,Questionnaire!A:KQ,121,FALSE)),"#",VLOOKUP(A14890,Questionnaire!A:KQ,121,FALSE))</f>
        <v>#</v>
      </c>
    </row>
    <row r="14891" spans="1:2">
      <c r="A14891" t="s">
        <v>219</v>
      </c>
      <c r="B14891" t="str">
        <f>IF(ISBLANK(VLOOKUP(A14891,Questionnaire!A:KQ,121,FALSE)),"#",VLOOKUP(A14891,Questionnaire!A:KQ,121,FALSE))</f>
        <v>#</v>
      </c>
    </row>
    <row r="14892" spans="1:2">
      <c r="A14892" t="s">
        <v>221</v>
      </c>
      <c r="B14892" t="str">
        <f>IF(ISBLANK(VLOOKUP(A14892,Questionnaire!A:KQ,121,FALSE)),"#",VLOOKUP(A14892,Questionnaire!A:KQ,121,FALSE))</f>
        <v>#</v>
      </c>
    </row>
    <row r="14893" spans="1:2">
      <c r="A14893" t="s">
        <v>223</v>
      </c>
      <c r="B14893" t="str">
        <f>IF(ISBLANK(VLOOKUP(A14893,Questionnaire!A:KQ,121,FALSE)),"#",VLOOKUP(A14893,Questionnaire!A:KQ,121,FALSE))</f>
        <v>#</v>
      </c>
    </row>
    <row r="14894" spans="1:2">
      <c r="A14894" t="s">
        <v>225</v>
      </c>
      <c r="B14894" t="str">
        <f>IF(ISBLANK(VLOOKUP(A14894,Questionnaire!A:KQ,121,FALSE)),"#",VLOOKUP(A14894,Questionnaire!A:KQ,121,FALSE))</f>
        <v>#</v>
      </c>
    </row>
    <row r="14895" spans="1:2">
      <c r="A14895" t="s">
        <v>227</v>
      </c>
      <c r="B14895" t="str">
        <f>IF(ISBLANK(VLOOKUP(A14895,Questionnaire!A:KQ,121,FALSE)),"#",VLOOKUP(A14895,Questionnaire!A:KQ,121,FALSE))</f>
        <v>#</v>
      </c>
    </row>
    <row r="14896" spans="1:2">
      <c r="A14896" t="s">
        <v>229</v>
      </c>
      <c r="B14896" t="str">
        <f>IF(ISBLANK(VLOOKUP(A14896,Questionnaire!A:KQ,121,FALSE)),"#",VLOOKUP(A14896,Questionnaire!A:KQ,121,FALSE))</f>
        <v>#</v>
      </c>
    </row>
    <row r="14897" spans="1:2">
      <c r="A14897" t="s">
        <v>231</v>
      </c>
      <c r="B14897" t="str">
        <f>IF(ISBLANK(VLOOKUP(A14897,Questionnaire!A:KQ,121,FALSE)),"#",VLOOKUP(A14897,Questionnaire!A:KQ,121,FALSE))</f>
        <v>#</v>
      </c>
    </row>
    <row r="14898" spans="1:2">
      <c r="A14898" t="s">
        <v>233</v>
      </c>
      <c r="B14898" t="str">
        <f>IF(ISBLANK(VLOOKUP(A14898,Questionnaire!A:KQ,121,FALSE)),"#",VLOOKUP(A14898,Questionnaire!A:KQ,121,FALSE))</f>
        <v>#</v>
      </c>
    </row>
    <row r="14899" spans="1:2">
      <c r="A14899" t="s">
        <v>235</v>
      </c>
      <c r="B14899" t="str">
        <f>IF(ISBLANK(VLOOKUP(A14899,Questionnaire!A:KQ,121,FALSE)),"#",VLOOKUP(A14899,Questionnaire!A:KQ,121,FALSE))</f>
        <v>#</v>
      </c>
    </row>
    <row r="14900" spans="1:2">
      <c r="A14900" t="s">
        <v>237</v>
      </c>
      <c r="B14900" t="str">
        <f>IF(ISBLANK(VLOOKUP(A14900,Questionnaire!A:KQ,121,FALSE)),"#",VLOOKUP(A14900,Questionnaire!A:KQ,121,FALSE))</f>
        <v>#</v>
      </c>
    </row>
    <row r="14901" spans="1:2">
      <c r="A14901" t="s">
        <v>239</v>
      </c>
      <c r="B14901" t="str">
        <f>IF(ISBLANK(VLOOKUP(A14901,Questionnaire!A:KQ,121,FALSE)),"#",VLOOKUP(A14901,Questionnaire!A:KQ,121,FALSE))</f>
        <v>#</v>
      </c>
    </row>
    <row r="14902" spans="1:2">
      <c r="A14902" t="s">
        <v>242</v>
      </c>
      <c r="B14902" t="str">
        <f>IF(ISBLANK(VLOOKUP(A14902,Questionnaire!A:KQ,121,FALSE)),"#",VLOOKUP(A14902,Questionnaire!A:KQ,121,FALSE))</f>
        <v>#</v>
      </c>
    </row>
    <row r="14903" spans="1:2">
      <c r="A14903" t="s">
        <v>245</v>
      </c>
      <c r="B14903" t="str">
        <f>IF(ISBLANK(VLOOKUP(A14903,Questionnaire!A:KQ,121,FALSE)),"#",VLOOKUP(A14903,Questionnaire!A:KQ,121,FALSE))</f>
        <v>#</v>
      </c>
    </row>
    <row r="14904" spans="1:2">
      <c r="A14904" t="s">
        <v>247</v>
      </c>
      <c r="B14904" t="str">
        <f>IF(ISBLANK(VLOOKUP(A14904,Questionnaire!A:KQ,121,FALSE)),"#",VLOOKUP(A14904,Questionnaire!A:KQ,121,FALSE))</f>
        <v>#</v>
      </c>
    </row>
    <row r="14905" spans="1:2">
      <c r="A14905" t="s">
        <v>249</v>
      </c>
      <c r="B14905" t="str">
        <f>IF(ISBLANK(VLOOKUP(A14905,Questionnaire!A:KQ,121,FALSE)),"#",VLOOKUP(A14905,Questionnaire!A:KQ,121,FALSE))</f>
        <v>#</v>
      </c>
    </row>
    <row r="14906" spans="1:2">
      <c r="A14906" t="s">
        <v>250</v>
      </c>
      <c r="B14906" t="str">
        <f>IF(ISBLANK(VLOOKUP(A14906,Questionnaire!A:KQ,121,FALSE)),"#",VLOOKUP(A14906,Questionnaire!A:KQ,121,FALSE))</f>
        <v>#</v>
      </c>
    </row>
    <row r="14907" spans="1:2">
      <c r="A14907" t="s">
        <v>252</v>
      </c>
      <c r="B14907" t="str">
        <f>IF(ISBLANK(VLOOKUP(A14907,Questionnaire!A:KQ,121,FALSE)),"#",VLOOKUP(A14907,Questionnaire!A:KQ,121,FALSE))</f>
        <v>#</v>
      </c>
    </row>
    <row r="14908" spans="1:2">
      <c r="A14908" t="s">
        <v>255</v>
      </c>
      <c r="B14908" t="str">
        <f>IF(ISBLANK(VLOOKUP(A14908,Questionnaire!A:KQ,121,FALSE)),"#",VLOOKUP(A14908,Questionnaire!A:KQ,121,FALSE))</f>
        <v>#</v>
      </c>
    </row>
    <row r="14909" spans="1:2">
      <c r="A14909" t="s">
        <v>258</v>
      </c>
      <c r="B14909" t="str">
        <f>IF(ISNA(VLOOKUP(VLOOKUP(A14909,Questionnaire!A:KQ,121,FALSE),'CORA Encoding'!M:N,2,FALSE)),"#",VLOOKUP(VLOOKUP(A14909,Questionnaire!A:KQ,121,FALSE),'CORA Encoding'!M:N,2,FALSE))</f>
        <v>#</v>
      </c>
    </row>
    <row r="14910" spans="1:2">
      <c r="A14910" t="s">
        <v>261</v>
      </c>
      <c r="B14910" t="str">
        <f>IF(ISBLANK(VLOOKUP(A14910,Questionnaire!A:KQ,121,FALSE)),"#",VLOOKUP(A14910,Questionnaire!A:KQ,121,FALSE))</f>
        <v>#</v>
      </c>
    </row>
    <row r="14911" spans="1:2">
      <c r="A14911" t="s">
        <v>263</v>
      </c>
      <c r="B14911" t="str">
        <f>IF(ISBLANK(VLOOKUP(A14911,Questionnaire!A:KQ,121,FALSE)),"#",VLOOKUP(A14911,Questionnaire!A:KQ,121,FALSE))</f>
        <v>#</v>
      </c>
    </row>
    <row r="14912" spans="1:2">
      <c r="A14912" t="s">
        <v>265</v>
      </c>
      <c r="B14912" t="str">
        <f>IF(ISBLANK(VLOOKUP(A14912,Questionnaire!A:KQ,121,FALSE)),"#",VLOOKUP(A14912,Questionnaire!A:KQ,121,FALSE))</f>
        <v>#</v>
      </c>
    </row>
    <row r="14913" spans="1:2">
      <c r="A14913" t="s">
        <v>267</v>
      </c>
      <c r="B14913" t="str">
        <f>IF(ISBLANK(VLOOKUP(A14913,Questionnaire!A:KQ,121,FALSE)),"#",VLOOKUP(A14913,Questionnaire!A:KQ,121,FALSE))</f>
        <v>#</v>
      </c>
    </row>
    <row r="14914" spans="1:2">
      <c r="A14914" t="s">
        <v>269</v>
      </c>
      <c r="B14914" t="str">
        <f>IF(ISBLANK(VLOOKUP(A14914,Questionnaire!A:KQ,121,FALSE)),"#",VLOOKUP(A14914,Questionnaire!A:KQ,121,FALSE))</f>
        <v>#</v>
      </c>
    </row>
    <row r="14915" spans="1:2">
      <c r="A14915" t="s">
        <v>274</v>
      </c>
      <c r="B14915" t="str">
        <f>IF(ISBLANK(VLOOKUP(A14915,Questionnaire!A:KQ,121,FALSE)),"#",VLOOKUP(A14915,Questionnaire!A:KQ,121,FALSE))</f>
        <v>#</v>
      </c>
    </row>
    <row r="14916" spans="1:2">
      <c r="A14916" t="s">
        <v>276</v>
      </c>
      <c r="B14916" t="str">
        <f>IF(ISBLANK(VLOOKUP(A14916,Questionnaire!A:KQ,121,FALSE)),"#",VLOOKUP(A14916,Questionnaire!A:KQ,121,FALSE))</f>
        <v>#</v>
      </c>
    </row>
    <row r="14917" spans="1:2">
      <c r="A14917" t="s">
        <v>278</v>
      </c>
      <c r="B14917" t="str">
        <f>IF(ISBLANK(VLOOKUP(A14917,Questionnaire!A:KQ,121,FALSE)),"#",VLOOKUP(A14917,Questionnaire!A:KQ,121,FALSE))</f>
        <v>#</v>
      </c>
    </row>
    <row r="14918" spans="1:2">
      <c r="A14918" t="s">
        <v>280</v>
      </c>
      <c r="B14918" t="str">
        <f>IF(ISBLANK(VLOOKUP(A14918,Questionnaire!A:KQ,121,FALSE)),"#",VLOOKUP(A14918,Questionnaire!A:KQ,121,FALSE))</f>
        <v>#</v>
      </c>
    </row>
    <row r="14919" spans="1:2">
      <c r="A14919" t="s">
        <v>282</v>
      </c>
      <c r="B14919" t="str">
        <f>IF(ISBLANK(VLOOKUP(A14919,Questionnaire!A:KQ,121,FALSE)),"#",VLOOKUP(A14919,Questionnaire!A:KQ,121,FALSE))</f>
        <v>#</v>
      </c>
    </row>
    <row r="14920" spans="1:2">
      <c r="A14920" t="s">
        <v>286</v>
      </c>
      <c r="B14920" t="str">
        <f>IF(ISBLANK(VLOOKUP(A14920,Questionnaire!A:KQ,121,FALSE)),"#",VLOOKUP(A14920,Questionnaire!A:KQ,121,FALSE))</f>
        <v>#</v>
      </c>
    </row>
    <row r="14921" spans="1:2">
      <c r="A14921" t="s">
        <v>288</v>
      </c>
      <c r="B14921" t="str">
        <f>IF(ISBLANK(VLOOKUP(A14921,Questionnaire!A:KQ,121,FALSE)),"#",VLOOKUP(A14921,Questionnaire!A:KQ,121,FALSE))</f>
        <v>#</v>
      </c>
    </row>
    <row r="14922" spans="1:2">
      <c r="A14922" t="s">
        <v>290</v>
      </c>
      <c r="B14922" t="str">
        <f>IF(ISBLANK(VLOOKUP(A14922,Questionnaire!A:KQ,121,FALSE)),"#",VLOOKUP(A14922,Questionnaire!A:KQ,121,FALSE))</f>
        <v>#</v>
      </c>
    </row>
    <row r="14923" spans="1:2">
      <c r="A14923" t="s">
        <v>292</v>
      </c>
      <c r="B14923" t="str">
        <f>IF(ISBLANK(VLOOKUP(A14923,Questionnaire!A:KQ,121,FALSE)),"#",VLOOKUP(A14923,Questionnaire!A:KQ,121,FALSE))</f>
        <v>#</v>
      </c>
    </row>
    <row r="14924" spans="1:2">
      <c r="A14924" t="s">
        <v>294</v>
      </c>
      <c r="B14924" t="str">
        <f>IF(ISBLANK(VLOOKUP(A14924,Questionnaire!A:KQ,121,FALSE)),"#",VLOOKUP(A14924,Questionnaire!A:KQ,121,FALSE))</f>
        <v>#</v>
      </c>
    </row>
    <row r="14925" spans="1:2">
      <c r="A14925" t="s">
        <v>296</v>
      </c>
      <c r="B14925" t="str">
        <f>IF(ISBLANK(VLOOKUP(A14925,Questionnaire!A:KQ,121,FALSE)),"#",VLOOKUP(A14925,Questionnaire!A:KQ,121,FALSE))</f>
        <v>#</v>
      </c>
    </row>
    <row r="14926" spans="1:2">
      <c r="A14926" t="s">
        <v>301</v>
      </c>
      <c r="B14926" t="str">
        <f>IF(ISBLANK(VLOOKUP(A14926,Questionnaire!A:KQ,121,FALSE)),"#",VLOOKUP(A14926,Questionnaire!A:KQ,121,FALSE))</f>
        <v>#</v>
      </c>
    </row>
    <row r="14927" spans="1:2">
      <c r="A14927" t="s">
        <v>303</v>
      </c>
      <c r="B14927" t="str">
        <f>IF(ISBLANK(VLOOKUP(A14927,Questionnaire!A:KQ,121,FALSE)),"#",VLOOKUP(A14927,Questionnaire!A:KQ,121,FALSE))</f>
        <v>#</v>
      </c>
    </row>
    <row r="14928" spans="1:2">
      <c r="A14928" t="s">
        <v>305</v>
      </c>
      <c r="B14928" t="str">
        <f>IF(ISBLANK(VLOOKUP(A14928,Questionnaire!A:KQ,121,FALSE)),"#",VLOOKUP(A14928,Questionnaire!A:KQ,121,FALSE))</f>
        <v>#</v>
      </c>
    </row>
    <row r="14929" spans="1:2">
      <c r="A14929" t="s">
        <v>307</v>
      </c>
      <c r="B14929" t="str">
        <f>IF(ISBLANK(VLOOKUP(A14929,Questionnaire!A:KQ,121,FALSE)),"#",VLOOKUP(A14929,Questionnaire!A:KQ,121,FALSE))</f>
        <v>#</v>
      </c>
    </row>
    <row r="14930" spans="1:2">
      <c r="A14930" t="s">
        <v>311</v>
      </c>
      <c r="B14930" t="str">
        <f>IF(ISBLANK(VLOOKUP(A14930,Questionnaire!A:KQ,121,FALSE)),"#",VLOOKUP(A14930,Questionnaire!A:KQ,121,FALSE))</f>
        <v>#</v>
      </c>
    </row>
    <row r="14931" spans="1:2">
      <c r="A14931" t="s">
        <v>313</v>
      </c>
      <c r="B14931" t="str">
        <f>IF(ISBLANK(VLOOKUP(A14931,Questionnaire!A:KQ,121,FALSE)),"#",VLOOKUP(A14931,Questionnaire!A:KQ,121,FALSE))</f>
        <v>#</v>
      </c>
    </row>
    <row r="14932" spans="1:2">
      <c r="A14932" t="s">
        <v>314</v>
      </c>
      <c r="B14932" t="str">
        <f>IF(ISBLANK(VLOOKUP(A14932,Questionnaire!A:KQ,121,FALSE)),"#",VLOOKUP(A14932,Questionnaire!A:KQ,121,FALSE))</f>
        <v>#</v>
      </c>
    </row>
    <row r="14933" spans="1:2">
      <c r="A14933" t="s">
        <v>315</v>
      </c>
      <c r="B14933" t="str">
        <f>IF(ISBLANK(VLOOKUP(A14933,Questionnaire!A:KQ,121,FALSE)),"#",VLOOKUP(A14933,Questionnaire!A:KQ,121,FALSE))</f>
        <v>#</v>
      </c>
    </row>
    <row r="14934" spans="1:2">
      <c r="A14934" t="s">
        <v>317</v>
      </c>
      <c r="B14934" t="str">
        <f>IF(ISBLANK(VLOOKUP(A14934,Questionnaire!A:KQ,121,FALSE)),"#",VLOOKUP(A14934,Questionnaire!A:KQ,121,FALSE))</f>
        <v>#</v>
      </c>
    </row>
    <row r="14935" spans="1:2">
      <c r="A14935" t="s">
        <v>319</v>
      </c>
      <c r="B14935" t="str">
        <f>IF(ISBLANK(VLOOKUP(A14935,Questionnaire!A:KQ,121,FALSE)),"#",VLOOKUP(A14935,Questionnaire!A:KQ,121,FALSE))</f>
        <v>#</v>
      </c>
    </row>
    <row r="14936" spans="1:2">
      <c r="A14936" t="s">
        <v>322</v>
      </c>
      <c r="B14936" t="str">
        <f>IF(ISBLANK(VLOOKUP(A14936,Questionnaire!A:KQ,121,FALSE)),"#",VLOOKUP(A14936,Questionnaire!A:KQ,121,FALSE))</f>
        <v>#</v>
      </c>
    </row>
    <row r="14937" spans="1:2">
      <c r="A14937" t="s">
        <v>326</v>
      </c>
      <c r="B14937" t="str">
        <f>IF(ISBLANK(VLOOKUP(A14937,Questionnaire!A:KQ,121,FALSE)),"#",VLOOKUP(A14937,Questionnaire!A:KQ,121,FALSE))</f>
        <v>#</v>
      </c>
    </row>
    <row r="14938" spans="1:2">
      <c r="A14938" t="s">
        <v>328</v>
      </c>
      <c r="B14938" t="str">
        <f>IF(ISBLANK(VLOOKUP(A14938,Questionnaire!A:KQ,121,FALSE)),"#",VLOOKUP(A14938,Questionnaire!A:KQ,121,FALSE))</f>
        <v>#</v>
      </c>
    </row>
    <row r="14939" spans="1:2">
      <c r="A14939" t="s">
        <v>332</v>
      </c>
      <c r="B14939" t="str">
        <f>IF(ISBLANK(VLOOKUP(A14939,Questionnaire!A:KQ,121,FALSE)),"#",VLOOKUP(A14939,Questionnaire!A:KQ,121,FALSE))</f>
        <v>#</v>
      </c>
    </row>
    <row r="14940" spans="1:2">
      <c r="A14940" t="s">
        <v>333</v>
      </c>
      <c r="B14940" t="str">
        <f>IF(ISBLANK(VLOOKUP(A14940,Questionnaire!A:KQ,121,FALSE)),"#",VLOOKUP(A14940,Questionnaire!A:KQ,121,FALSE))</f>
        <v>#</v>
      </c>
    </row>
    <row r="14941" spans="1:2">
      <c r="A14941" t="s">
        <v>334</v>
      </c>
      <c r="B14941" t="str">
        <f>IF(ISBLANK(VLOOKUP(A14941,Questionnaire!A:KQ,121,FALSE)),"#",VLOOKUP(A14941,Questionnaire!A:KQ,121,FALSE))</f>
        <v>#</v>
      </c>
    </row>
    <row r="14942" spans="1:2">
      <c r="A14942" t="s">
        <v>335</v>
      </c>
      <c r="B14942" t="str">
        <f>IF(ISBLANK(VLOOKUP(A14942,Questionnaire!A:KQ,121,FALSE)),"#",VLOOKUP(A14942,Questionnaire!A:KQ,121,FALSE))</f>
        <v>#</v>
      </c>
    </row>
    <row r="14943" spans="1:2">
      <c r="A14943" t="s">
        <v>336</v>
      </c>
      <c r="B14943" t="str">
        <f>IF(ISBLANK(VLOOKUP(A14943,Questionnaire!A:KQ,121,FALSE)),"#",VLOOKUP(A14943,Questionnaire!A:KQ,121,FALSE))</f>
        <v>#</v>
      </c>
    </row>
    <row r="14944" spans="1:2">
      <c r="A14944" t="s">
        <v>337</v>
      </c>
      <c r="B14944" t="str">
        <f>IF(ISBLANK(VLOOKUP(A14944,Questionnaire!A:KQ,121,FALSE)),"#",VLOOKUP(A14944,Questionnaire!A:KQ,121,FALSE))</f>
        <v>#</v>
      </c>
    </row>
    <row r="14945" spans="1:2">
      <c r="A14945" t="s">
        <v>338</v>
      </c>
      <c r="B14945" t="str">
        <f>IF(ISBLANK(VLOOKUP(A14945,Questionnaire!A:KQ,121,FALSE)),"#",VLOOKUP(A14945,Questionnaire!A:KQ,121,FALSE))</f>
        <v>#</v>
      </c>
    </row>
    <row r="14946" spans="1:2">
      <c r="A14946" t="s">
        <v>339</v>
      </c>
      <c r="B14946" t="str">
        <f>IF(ISBLANK(VLOOKUP(A14946,Questionnaire!A:KQ,121,FALSE)),"#",VLOOKUP(A14946,Questionnaire!A:KQ,121,FALSE))</f>
        <v>#</v>
      </c>
    </row>
    <row r="14947" spans="1:2">
      <c r="A14947" t="s">
        <v>340</v>
      </c>
      <c r="B14947" t="str">
        <f>IF(ISBLANK(VLOOKUP(A14947,Questionnaire!A:KQ,121,FALSE)),"#",VLOOKUP(A14947,Questionnaire!A:KQ,121,FALSE))</f>
        <v>#</v>
      </c>
    </row>
    <row r="14948" spans="1:2">
      <c r="A14948" t="s">
        <v>341</v>
      </c>
      <c r="B14948" t="str">
        <f>IF(ISBLANK(VLOOKUP(A14948,Questionnaire!A:KQ,121,FALSE)),"#",VLOOKUP(A14948,Questionnaire!A:KQ,121,FALSE))</f>
        <v>#</v>
      </c>
    </row>
    <row r="14949" spans="1:2">
      <c r="A14949" t="s">
        <v>342</v>
      </c>
      <c r="B14949" t="str">
        <f>IF(ISBLANK(VLOOKUP(A14949,Questionnaire!A:KQ,121,FALSE)),"#",VLOOKUP(A14949,Questionnaire!A:KQ,121,FALSE))</f>
        <v>#</v>
      </c>
    </row>
    <row r="14950" spans="1:2">
      <c r="A14950" t="s">
        <v>343</v>
      </c>
      <c r="B14950" t="str">
        <f>IF(ISBLANK(VLOOKUP(A14950,Questionnaire!A:KQ,121,FALSE)),"#",VLOOKUP(A14950,Questionnaire!A:KQ,121,FALSE))</f>
        <v>#</v>
      </c>
    </row>
    <row r="14951" spans="1:2">
      <c r="A14951" t="s">
        <v>344</v>
      </c>
      <c r="B14951" t="str">
        <f>IF(ISBLANK(VLOOKUP(A14951,Questionnaire!A:KQ,121,FALSE)),"#",VLOOKUP(A14951,Questionnaire!A:KQ,121,FALSE))</f>
        <v>#</v>
      </c>
    </row>
    <row r="14952" spans="1:2">
      <c r="A14952" t="s">
        <v>345</v>
      </c>
      <c r="B14952" t="str">
        <f>IF(ISBLANK(VLOOKUP(A14952,Questionnaire!A:KQ,121,FALSE)),"#",VLOOKUP(A14952,Questionnaire!A:KQ,121,FALSE))</f>
        <v>#</v>
      </c>
    </row>
    <row r="14953" spans="1:2">
      <c r="A14953" t="s">
        <v>348</v>
      </c>
      <c r="B14953" t="str">
        <f>IF(ISBLANK(VLOOKUP(A14953,Questionnaire!A:KQ,121,FALSE)),"#",VLOOKUP(A14953,Questionnaire!A:KQ,121,FALSE))</f>
        <v>#</v>
      </c>
    </row>
    <row r="14954" spans="1:2">
      <c r="A14954" t="s">
        <v>353</v>
      </c>
      <c r="B14954" t="str">
        <f>IF(ISBLANK(VLOOKUP(A14954,Questionnaire!A:KQ,121,FALSE)),"#",VLOOKUP(A14954,Questionnaire!A:KQ,121,FALSE))</f>
        <v>#</v>
      </c>
    </row>
    <row r="14955" spans="1:2">
      <c r="A14955" t="s">
        <v>354</v>
      </c>
      <c r="B14955" t="str">
        <f>IF(ISBLANK(VLOOKUP(A14955,Questionnaire!A:KQ,121,FALSE)),"#",VLOOKUP(A14955,Questionnaire!A:KQ,121,FALSE))</f>
        <v>#</v>
      </c>
    </row>
    <row r="14956" spans="1:2">
      <c r="A14956" t="s">
        <v>355</v>
      </c>
      <c r="B14956" t="str">
        <f>IF(ISBLANK(VLOOKUP(A14956,Questionnaire!A:KQ,121,FALSE)),"#",VLOOKUP(A14956,Questionnaire!A:KQ,121,FALSE))</f>
        <v>#</v>
      </c>
    </row>
    <row r="14957" spans="1:2">
      <c r="A14957" t="s">
        <v>356</v>
      </c>
      <c r="B14957" t="str">
        <f>IF(ISBLANK(VLOOKUP(A14957,Questionnaire!A:KQ,121,FALSE)),"#",VLOOKUP(A14957,Questionnaire!A:KQ,121,FALSE))</f>
        <v>#</v>
      </c>
    </row>
    <row r="14958" spans="1:2">
      <c r="A14958" t="s">
        <v>357</v>
      </c>
      <c r="B14958" t="str">
        <f>IF(ISBLANK(VLOOKUP(A14958,Questionnaire!A:KQ,121,FALSE)),"#",VLOOKUP(A14958,Questionnaire!A:KQ,121,FALSE))</f>
        <v>#</v>
      </c>
    </row>
    <row r="14959" spans="1:2">
      <c r="A14959" t="s">
        <v>360</v>
      </c>
      <c r="B14959" t="str">
        <f>IF(ISBLANK(VLOOKUP(A14959,Questionnaire!A:KQ,121,FALSE)),"#",VLOOKUP(A14959,Questionnaire!A:KQ,121,FALSE))</f>
        <v>#</v>
      </c>
    </row>
    <row r="14960" spans="1:2">
      <c r="A14960" t="s">
        <v>362</v>
      </c>
      <c r="B14960" t="str">
        <f>IF(ISBLANK(VLOOKUP(A14960,Questionnaire!A:KQ,121,FALSE)),"#",VLOOKUP(A14960,Questionnaire!A:KQ,121,FALSE))</f>
        <v>#</v>
      </c>
    </row>
    <row r="14961" spans="1:2">
      <c r="A14961" t="s">
        <v>363</v>
      </c>
      <c r="B14961" t="str">
        <f>IF(ISBLANK(VLOOKUP(A14961,Questionnaire!A:KQ,121,FALSE)),"#",VLOOKUP(A14961,Questionnaire!A:KQ,121,FALSE))</f>
        <v>#</v>
      </c>
    </row>
    <row r="14962" spans="1:2">
      <c r="A14962" t="s">
        <v>364</v>
      </c>
      <c r="B14962" t="str">
        <f>IF(ISBLANK(VLOOKUP(A14962,Questionnaire!A:KQ,121,FALSE)),"#",VLOOKUP(A14962,Questionnaire!A:KQ,121,FALSE))</f>
        <v>#</v>
      </c>
    </row>
    <row r="14963" spans="1:2">
      <c r="A14963" t="s">
        <v>365</v>
      </c>
      <c r="B14963" t="str">
        <f>IF(ISBLANK(VLOOKUP(A14963,Questionnaire!A:KQ,121,FALSE)),"#",VLOOKUP(A14963,Questionnaire!A:KQ,121,FALSE))</f>
        <v>#</v>
      </c>
    </row>
    <row r="14964" spans="1:2">
      <c r="A14964" t="s">
        <v>366</v>
      </c>
      <c r="B14964" t="str">
        <f>IF(ISBLANK(VLOOKUP(A14964,Questionnaire!A:KQ,121,FALSE)),"#",VLOOKUP(A14964,Questionnaire!A:KQ,121,FALSE))</f>
        <v>#</v>
      </c>
    </row>
    <row r="14965" spans="1:2">
      <c r="A14965" t="s">
        <v>371</v>
      </c>
      <c r="B14965" t="str">
        <f>IF(ISBLANK(VLOOKUP(A14965,Questionnaire!A:KQ,121,FALSE)),"#",VLOOKUP(A14965,Questionnaire!A:KQ,121,FALSE))</f>
        <v>#</v>
      </c>
    </row>
    <row r="14966" spans="1:2">
      <c r="A14966" t="s">
        <v>372</v>
      </c>
      <c r="B14966" t="str">
        <f>IF(ISBLANK(VLOOKUP(A14966,Questionnaire!A:KQ,121,FALSE)),"#",VLOOKUP(A14966,Questionnaire!A:KQ,121,FALSE))</f>
        <v>#</v>
      </c>
    </row>
    <row r="14967" spans="1:2">
      <c r="A14967" t="s">
        <v>373</v>
      </c>
      <c r="B14967" t="str">
        <f>IF(ISBLANK(VLOOKUP(A14967,Questionnaire!A:KQ,121,FALSE)),"#",VLOOKUP(A14967,Questionnaire!A:KQ,121,FALSE))</f>
        <v>#</v>
      </c>
    </row>
    <row r="14968" spans="1:2">
      <c r="A14968" t="s">
        <v>374</v>
      </c>
      <c r="B14968" t="str">
        <f>IF(ISBLANK(VLOOKUP(A14968,Questionnaire!A:KQ,121,FALSE)),"#",VLOOKUP(A14968,Questionnaire!A:KQ,121,FALSE))</f>
        <v>#</v>
      </c>
    </row>
    <row r="14969" spans="1:2">
      <c r="A14969" t="s">
        <v>377</v>
      </c>
      <c r="B14969" t="str">
        <f>IF(ISBLANK(VLOOKUP(A14969,Questionnaire!A:KQ,121,FALSE)),"#",VLOOKUP(A14969,Questionnaire!A:KQ,121,FALSE))</f>
        <v>#</v>
      </c>
    </row>
    <row r="14970" spans="1:2">
      <c r="A14970" t="s">
        <v>379</v>
      </c>
      <c r="B14970" t="str">
        <f>IF(ISBLANK(VLOOKUP(A14970,Questionnaire!A:KQ,121,FALSE)),"#",VLOOKUP(A14970,Questionnaire!A:KQ,121,FALSE))</f>
        <v>#</v>
      </c>
    </row>
    <row r="14971" spans="1:2">
      <c r="A14971" t="s">
        <v>380</v>
      </c>
      <c r="B14971" t="str">
        <f>IF(ISBLANK(VLOOKUP(A14971,Questionnaire!A:KQ,121,FALSE)),"#",VLOOKUP(A14971,Questionnaire!A:KQ,121,FALSE))</f>
        <v>#</v>
      </c>
    </row>
    <row r="14972" spans="1:2">
      <c r="A14972" t="s">
        <v>381</v>
      </c>
      <c r="B14972" t="str">
        <f>IF(ISBLANK(VLOOKUP(A14972,Questionnaire!A:KQ,121,FALSE)),"#",VLOOKUP(A14972,Questionnaire!A:KQ,121,FALSE))</f>
        <v>#</v>
      </c>
    </row>
    <row r="14973" spans="1:2">
      <c r="A14973" t="s">
        <v>382</v>
      </c>
      <c r="B14973" t="str">
        <f>IF(ISBLANK(VLOOKUP(A14973,Questionnaire!A:KQ,121,FALSE)),"#",VLOOKUP(A14973,Questionnaire!A:KQ,121,FALSE))</f>
        <v>#</v>
      </c>
    </row>
    <row r="14974" spans="1:2">
      <c r="A14974" t="s">
        <v>384</v>
      </c>
      <c r="B14974" t="str">
        <f>IF(ISBLANK(VLOOKUP(A14974,Questionnaire!A:KQ,121,FALSE)),"#",VLOOKUP(A14974,Questionnaire!A:KQ,121,FALSE))</f>
        <v>#</v>
      </c>
    </row>
    <row r="14975" spans="1:2">
      <c r="A14975" t="s">
        <v>387</v>
      </c>
      <c r="B14975" t="str">
        <f>IF(ISBLANK(VLOOKUP(A14975,Questionnaire!A:KQ,121,FALSE)),"#",VLOOKUP(A14975,Questionnaire!A:KQ,121,FALSE))</f>
        <v>#</v>
      </c>
    </row>
    <row r="14976" spans="1:2">
      <c r="A14976" t="s">
        <v>391</v>
      </c>
      <c r="B14976" t="str">
        <f>IF(ISBLANK(VLOOKUP(A14976,Questionnaire!A:KQ,121,FALSE)),"#",VLOOKUP(A14976,Questionnaire!A:KQ,121,FALSE))</f>
        <v>#</v>
      </c>
    </row>
    <row r="14977" spans="1:2">
      <c r="A14977" t="s">
        <v>393</v>
      </c>
      <c r="B14977" t="str">
        <f>IF(ISBLANK(VLOOKUP(A14977,Questionnaire!A:KQ,121,FALSE)),"#",VLOOKUP(A14977,Questionnaire!A:KQ,121,FALSE))</f>
        <v>#</v>
      </c>
    </row>
    <row r="14978" spans="1:2">
      <c r="A14978" t="s">
        <v>395</v>
      </c>
      <c r="B14978" t="str">
        <f>IF(ISBLANK(VLOOKUP(A14978,Questionnaire!A:KQ,121,FALSE)),"#",VLOOKUP(A14978,Questionnaire!A:KQ,121,FALSE))</f>
        <v>#</v>
      </c>
    </row>
    <row r="14979" spans="1:2">
      <c r="A14979" t="s">
        <v>398</v>
      </c>
      <c r="B14979" t="str">
        <f>IF(ISBLANK(VLOOKUP(A14979,Questionnaire!A:KQ,121,FALSE)),"#",VLOOKUP(A14979,Questionnaire!A:KQ,121,FALSE))</f>
        <v>#</v>
      </c>
    </row>
    <row r="14980" spans="1:2">
      <c r="A14980" t="s">
        <v>402</v>
      </c>
      <c r="B14980" t="str">
        <f>IF(ISBLANK(VLOOKUP(A14980,Questionnaire!A:KQ,121,FALSE)),"#",VLOOKUP(A14980,Questionnaire!A:KQ,121,FALSE))</f>
        <v>#</v>
      </c>
    </row>
    <row r="14981" spans="1:2">
      <c r="A14981" t="s">
        <v>405</v>
      </c>
      <c r="B14981" t="str">
        <f>IF(ISBLANK(VLOOKUP(A14981,Questionnaire!A:KQ,121,FALSE)),"#",VLOOKUP(A14981,Questionnaire!A:KQ,121,FALSE))</f>
        <v>#</v>
      </c>
    </row>
    <row r="14982" spans="1:2">
      <c r="A14982" t="s">
        <v>409</v>
      </c>
      <c r="B14982" t="str">
        <f>IF(ISBLANK(VLOOKUP(A14982,Questionnaire!A:KQ,121,FALSE)),"#",VLOOKUP(A14982,Questionnaire!A:KQ,121,FALSE))</f>
        <v>#</v>
      </c>
    </row>
    <row r="14983" spans="1:2">
      <c r="A14983" t="s">
        <v>412</v>
      </c>
      <c r="B14983" t="str">
        <f>IF(ISBLANK(VLOOKUP(A14983,Questionnaire!A:KQ,121,FALSE)),"#",VLOOKUP(A14983,Questionnaire!A:KQ,121,FALSE))</f>
        <v>#</v>
      </c>
    </row>
    <row r="14984" spans="1:2">
      <c r="A14984" t="s">
        <v>415</v>
      </c>
      <c r="B14984" t="str">
        <f>IF(ISBLANK(VLOOKUP(A14984,Questionnaire!A:KQ,121,FALSE)),"#",VLOOKUP(A14984,Questionnaire!A:KQ,121,FALSE))</f>
        <v>#</v>
      </c>
    </row>
    <row r="14985" spans="1:2">
      <c r="A14985" t="s">
        <v>418</v>
      </c>
      <c r="B14985" t="str">
        <f>IF(ISBLANK(VLOOKUP(A14985,Questionnaire!A:KQ,121,FALSE)),"#",VLOOKUP(A14985,Questionnaire!A:KQ,121,FALSE))</f>
        <v>#</v>
      </c>
    </row>
    <row r="14986" spans="1:2">
      <c r="A14986" t="s">
        <v>421</v>
      </c>
      <c r="B14986" t="str">
        <f>IF(ISBLANK(VLOOKUP(A14986,Questionnaire!A:KQ,121,FALSE)),"#",VLOOKUP(A14986,Questionnaire!A:KQ,121,FALSE))</f>
        <v>#</v>
      </c>
    </row>
    <row r="14987" spans="1:2">
      <c r="A14987" t="s">
        <v>424</v>
      </c>
      <c r="B14987" t="str">
        <f>IF(ISBLANK(VLOOKUP(A14987,Questionnaire!A:KQ,121,FALSE)),"#",VLOOKUP(A14987,Questionnaire!A:KQ,121,FALSE))</f>
        <v>#</v>
      </c>
    </row>
    <row r="14988" spans="1:2">
      <c r="A14988" t="s">
        <v>429</v>
      </c>
      <c r="B14988" t="str">
        <f>IF(ISBLANK(VLOOKUP(A14988,Questionnaire!A:KQ,121,FALSE)),"#",VLOOKUP(A14988,Questionnaire!A:KQ,121,FALSE))</f>
        <v>#</v>
      </c>
    </row>
    <row r="14989" spans="1:2">
      <c r="A14989" t="s">
        <v>432</v>
      </c>
      <c r="B14989" t="str">
        <f>IF(ISBLANK(VLOOKUP(A14989,Questionnaire!A:KQ,121,FALSE)),"#",VLOOKUP(A14989,Questionnaire!A:KQ,121,FALSE))</f>
        <v>#</v>
      </c>
    </row>
    <row r="14990" spans="1:2">
      <c r="A14990" t="s">
        <v>435</v>
      </c>
      <c r="B14990" t="str">
        <f>IF(ISBLANK(VLOOKUP(A14990,Questionnaire!A:KQ,121,FALSE)),"#",VLOOKUP(A14990,Questionnaire!A:KQ,121,FALSE))</f>
        <v>#</v>
      </c>
    </row>
    <row r="14991" spans="1:2">
      <c r="A14991" t="s">
        <v>437</v>
      </c>
      <c r="B14991" t="str">
        <f>IF(ISBLANK(VLOOKUP(A14991,Questionnaire!A:KQ,121,FALSE)),"#",VLOOKUP(A14991,Questionnaire!A:KQ,121,FALSE))</f>
        <v>#</v>
      </c>
    </row>
    <row r="14992" spans="1:2">
      <c r="A14992" t="s">
        <v>439</v>
      </c>
      <c r="B14992" t="str">
        <f>IF(ISBLANK(VLOOKUP(A14992,Questionnaire!A:KQ,121,FALSE)),"#",VLOOKUP(A14992,Questionnaire!A:KQ,121,FALSE))</f>
        <v>#</v>
      </c>
    </row>
    <row r="14993" spans="1:3">
      <c r="A14993" t="s">
        <v>442</v>
      </c>
      <c r="B14993" t="str">
        <f>IF(ISBLANK(VLOOKUP(A14993,Questionnaire!A:KQ,121,FALSE)),"#",VLOOKUP(A14993,Questionnaire!A:KQ,121,FALSE))</f>
        <v>#</v>
      </c>
    </row>
    <row r="14994" spans="1:3">
      <c r="A14994" t="s">
        <v>445</v>
      </c>
      <c r="B14994" t="str">
        <f>IF(ISBLANK(VLOOKUP(A14994,Questionnaire!A:KQ,121,FALSE)),"#",VLOOKUP(A14994,Questionnaire!A:KQ,121,FALSE))</f>
        <v>#</v>
      </c>
    </row>
    <row r="14995" spans="1:3">
      <c r="A14995" t="s">
        <v>448</v>
      </c>
      <c r="B14995" t="str">
        <f>IF(ISBLANK(VLOOKUP(A14995,Questionnaire!A:KQ,121,FALSE)),"#",VLOOKUP(A14995,Questionnaire!A:KQ,121,FALSE))</f>
        <v>#</v>
      </c>
    </row>
    <row r="14996" spans="1:3">
      <c r="A14996" t="s">
        <v>452</v>
      </c>
      <c r="B14996" t="str">
        <f>IF(ISBLANK(VLOOKUP(A14996,Questionnaire!A:KQ,121,FALSE)),"#",VLOOKUP(A14996,Questionnaire!A:KQ,121,FALSE))</f>
        <v>#</v>
      </c>
    </row>
    <row r="14997" spans="1:3">
      <c r="A14997" t="s">
        <v>455</v>
      </c>
      <c r="B14997" t="str">
        <f>IF(ISBLANK(VLOOKUP(A14997,Questionnaire!A:KQ,121,FALSE)),"#",VLOOKUP(A14997,Questionnaire!A:KQ,121,FALSE))</f>
        <v>#</v>
      </c>
    </row>
    <row r="14998" spans="1:3">
      <c r="A14998" t="s">
        <v>458</v>
      </c>
      <c r="B14998" t="str">
        <f>IF(ISBLANK(VLOOKUP(A14998,Questionnaire!A:KQ,121,FALSE)),"#",VLOOKUP(A14998,Questionnaire!A:KQ,121,FALSE))</f>
        <v>#</v>
      </c>
    </row>
    <row r="14999" spans="1:3">
      <c r="A14999" t="s">
        <v>461</v>
      </c>
      <c r="B14999" t="str">
        <f>IF(ISBLANK(VLOOKUP(A14999,Questionnaire!A:KQ,121,FALSE)),"#",VLOOKUP(A14999,Questionnaire!A:KQ,121,FALSE))</f>
        <v>#</v>
      </c>
    </row>
    <row r="15000" spans="1:3">
      <c r="A15000" t="s">
        <v>465</v>
      </c>
      <c r="B15000" t="str">
        <f>IF(ISBLANK(VLOOKUP(A15000,Questionnaire!A:KQ,121,FALSE)),"#",VLOOKUP(A15000,Questionnaire!A:KQ,121,FALSE))</f>
        <v>#</v>
      </c>
    </row>
    <row r="15001" spans="1:3">
      <c r="A15001" t="s">
        <v>467</v>
      </c>
      <c r="B15001" t="str">
        <f>IF(ISBLANK(VLOOKUP(A15001,Questionnaire!A:KQ,121,FALSE)),"#",VLOOKUP(A15001,Questionnaire!A:KQ,121,FALSE))</f>
        <v>#</v>
      </c>
    </row>
    <row r="15002" spans="1:3">
      <c r="A15002" t="s">
        <v>469</v>
      </c>
      <c r="B15002" t="str">
        <f>IF(ISBLANK(VLOOKUP(A15002,Questionnaire!A:KQ,121,FALSE)),"#",VLOOKUP(A15002,Questionnaire!A:KQ,121,FALSE))</f>
        <v>#</v>
      </c>
    </row>
    <row r="15003" spans="1:3">
      <c r="A15003" t="s">
        <v>471</v>
      </c>
      <c r="B15003" t="str">
        <f>IF(ISBLANK(VLOOKUP(A15003,Questionnaire!A:KQ,121,FALSE)),"#",VLOOKUP(A15003,Questionnaire!A:KQ,121,FALSE))</f>
        <v>#</v>
      </c>
    </row>
    <row r="15004" spans="1:3">
      <c r="A15004" t="s">
        <v>473</v>
      </c>
      <c r="B15004" t="str">
        <f>IF(ISBLANK(VLOOKUP(A15004,Questionnaire!A:KQ,121,FALSE)),"#",VLOOKUP(A15004,Questionnaire!A:KQ,121,FALSE))</f>
        <v>#</v>
      </c>
    </row>
    <row r="15005" spans="1:3">
      <c r="A15005" t="s">
        <v>475</v>
      </c>
      <c r="B15005" t="str">
        <f>IF(ISBLANK(VLOOKUP(A15005,Questionnaire!A:KQ,121,FALSE)),"#",VLOOKUP(A15005,Questionnaire!A:KQ,121,FALSE))</f>
        <v>#</v>
      </c>
    </row>
    <row r="15006" spans="1:3">
      <c r="A15006" t="s">
        <v>185</v>
      </c>
      <c r="B15006" t="str">
        <f>IF(ISBLANK(VLOOKUP(A15006,Questionnaire!A:KQ,122,FALSE)),"#",VLOOKUP(A15006,Questionnaire!A:KQ,122,FALSE))</f>
        <v>#</v>
      </c>
      <c r="C15006">
        <v>119</v>
      </c>
    </row>
    <row r="15007" spans="1:3">
      <c r="A15007" t="s">
        <v>187</v>
      </c>
      <c r="B15007" t="str">
        <f>IF(ISNA(VLOOKUP(VLOOKUP(A15007,Questionnaire!A:KQ,122,FALSE),'CORA Encoding'!D:E,2,FALSE)),"#",VLOOKUP(VLOOKUP(A15007,Questionnaire!A:KQ,122,FALSE),'CORA Encoding'!D:E,2,FALSE))</f>
        <v>#</v>
      </c>
    </row>
    <row r="15008" spans="1:3">
      <c r="A15008" t="s">
        <v>189</v>
      </c>
      <c r="B15008" t="str">
        <f>IF(ISNA(VLOOKUP(VLOOKUP(A15008,Questionnaire!A:KQ,122,FALSE),'CORA Encoding'!G:H,2,FALSE)),"#",VLOOKUP(VLOOKUP(A15008,Questionnaire!A:KQ,122,FALSE),'CORA Encoding'!G:H,2,FALSE))</f>
        <v>#</v>
      </c>
    </row>
    <row r="15009" spans="1:2">
      <c r="A15009" t="s">
        <v>191</v>
      </c>
      <c r="B15009" t="str">
        <f>IF(ISNA(VLOOKUP(VLOOKUP(A15009,Questionnaire!A:KQ,122,FALSE),'Country List'!E:F,2,FALSE)),"#",VLOOKUP(VLOOKUP(A15009,Questionnaire!A:KQ,122,FALSE),'Country List'!E:F,2,FALSE))</f>
        <v>#</v>
      </c>
    </row>
    <row r="15010" spans="1:2">
      <c r="A15010" t="s">
        <v>193</v>
      </c>
      <c r="B15010" t="str">
        <f>IF(ISNA(VLOOKUP(VLOOKUP(A15010,Questionnaire!A:KQ,122,FALSE),'Industry List'!B:C,2,FALSE)),"#",VLOOKUP(VLOOKUP(A15010,Questionnaire!A:KQ,122,FALSE),'Industry List'!B:C,2,FALSE))</f>
        <v>#</v>
      </c>
    </row>
    <row r="15011" spans="1:2">
      <c r="A15011" t="s">
        <v>197</v>
      </c>
      <c r="B15011" t="str">
        <f>IF(ISBLANK(VLOOKUP(A15011,Questionnaire!A:KQ,122,FALSE)),"#",VLOOKUP(A15011,Questionnaire!A:KQ,122,FALSE))</f>
        <v>#</v>
      </c>
    </row>
    <row r="15012" spans="1:2">
      <c r="A15012" t="s">
        <v>201</v>
      </c>
      <c r="B15012" t="str">
        <f>IF(ISBLANK(VLOOKUP(A15012,Questionnaire!A:KQ,122,FALSE)),"#",VLOOKUP(A15012,Questionnaire!A:KQ,122,FALSE))</f>
        <v>#</v>
      </c>
    </row>
    <row r="15013" spans="1:2">
      <c r="A15013" t="s">
        <v>203</v>
      </c>
      <c r="B15013" t="str">
        <f>IF(ISNA(VLOOKUP(VLOOKUP(A15013,Questionnaire!A:KQ,122,FALSE),'CORA Encoding'!J:K,2,FALSE)),"#",VLOOKUP(VLOOKUP(A15013,Questionnaire!A:KQ,122,FALSE),'CORA Encoding'!J:K,2,FALSE))</f>
        <v>#</v>
      </c>
    </row>
    <row r="15014" spans="1:2">
      <c r="A15014" t="s">
        <v>208</v>
      </c>
      <c r="B15014" t="str">
        <f>IF(ISBLANK(VLOOKUP(A15014,Questionnaire!A:KQ,122,FALSE)),"#",VLOOKUP(A15014,Questionnaire!A:KQ,122,FALSE))</f>
        <v>#</v>
      </c>
    </row>
    <row r="15015" spans="1:2">
      <c r="A15015" t="s">
        <v>213</v>
      </c>
      <c r="B15015" t="str">
        <f>IF(ISBLANK(VLOOKUP(A15015,Questionnaire!A:KQ,122,FALSE)),"#",VLOOKUP(A15015,Questionnaire!A:KQ,122,FALSE))</f>
        <v>#</v>
      </c>
    </row>
    <row r="15016" spans="1:2">
      <c r="A15016" t="s">
        <v>215</v>
      </c>
      <c r="B15016" t="str">
        <f>IF(ISBLANK(VLOOKUP(A15016,Questionnaire!A:KQ,122,FALSE)),"#",VLOOKUP(A15016,Questionnaire!A:KQ,122,FALSE))</f>
        <v>#</v>
      </c>
    </row>
    <row r="15017" spans="1:2">
      <c r="A15017" t="s">
        <v>217</v>
      </c>
      <c r="B15017" t="str">
        <f>IF(ISBLANK(VLOOKUP(A15017,Questionnaire!A:KQ,122,FALSE)),"#",VLOOKUP(A15017,Questionnaire!A:KQ,122,FALSE))</f>
        <v>#</v>
      </c>
    </row>
    <row r="15018" spans="1:2">
      <c r="A15018" t="s">
        <v>219</v>
      </c>
      <c r="B15018" t="str">
        <f>IF(ISBLANK(VLOOKUP(A15018,Questionnaire!A:KQ,122,FALSE)),"#",VLOOKUP(A15018,Questionnaire!A:KQ,122,FALSE))</f>
        <v>#</v>
      </c>
    </row>
    <row r="15019" spans="1:2">
      <c r="A15019" t="s">
        <v>221</v>
      </c>
      <c r="B15019" t="str">
        <f>IF(ISBLANK(VLOOKUP(A15019,Questionnaire!A:KQ,122,FALSE)),"#",VLOOKUP(A15019,Questionnaire!A:KQ,122,FALSE))</f>
        <v>#</v>
      </c>
    </row>
    <row r="15020" spans="1:2">
      <c r="A15020" t="s">
        <v>223</v>
      </c>
      <c r="B15020" t="str">
        <f>IF(ISBLANK(VLOOKUP(A15020,Questionnaire!A:KQ,122,FALSE)),"#",VLOOKUP(A15020,Questionnaire!A:KQ,122,FALSE))</f>
        <v>#</v>
      </c>
    </row>
    <row r="15021" spans="1:2">
      <c r="A15021" t="s">
        <v>225</v>
      </c>
      <c r="B15021" t="str">
        <f>IF(ISBLANK(VLOOKUP(A15021,Questionnaire!A:KQ,122,FALSE)),"#",VLOOKUP(A15021,Questionnaire!A:KQ,122,FALSE))</f>
        <v>#</v>
      </c>
    </row>
    <row r="15022" spans="1:2">
      <c r="A15022" t="s">
        <v>227</v>
      </c>
      <c r="B15022" t="str">
        <f>IF(ISBLANK(VLOOKUP(A15022,Questionnaire!A:KQ,122,FALSE)),"#",VLOOKUP(A15022,Questionnaire!A:KQ,122,FALSE))</f>
        <v>#</v>
      </c>
    </row>
    <row r="15023" spans="1:2">
      <c r="A15023" t="s">
        <v>229</v>
      </c>
      <c r="B15023" t="str">
        <f>IF(ISBLANK(VLOOKUP(A15023,Questionnaire!A:KQ,122,FALSE)),"#",VLOOKUP(A15023,Questionnaire!A:KQ,122,FALSE))</f>
        <v>#</v>
      </c>
    </row>
    <row r="15024" spans="1:2">
      <c r="A15024" t="s">
        <v>231</v>
      </c>
      <c r="B15024" t="str">
        <f>IF(ISBLANK(VLOOKUP(A15024,Questionnaire!A:KQ,122,FALSE)),"#",VLOOKUP(A15024,Questionnaire!A:KQ,122,FALSE))</f>
        <v>#</v>
      </c>
    </row>
    <row r="15025" spans="1:2">
      <c r="A15025" t="s">
        <v>233</v>
      </c>
      <c r="B15025" t="str">
        <f>IF(ISBLANK(VLOOKUP(A15025,Questionnaire!A:KQ,122,FALSE)),"#",VLOOKUP(A15025,Questionnaire!A:KQ,122,FALSE))</f>
        <v>#</v>
      </c>
    </row>
    <row r="15026" spans="1:2">
      <c r="A15026" t="s">
        <v>235</v>
      </c>
      <c r="B15026" t="str">
        <f>IF(ISBLANK(VLOOKUP(A15026,Questionnaire!A:KQ,122,FALSE)),"#",VLOOKUP(A15026,Questionnaire!A:KQ,122,FALSE))</f>
        <v>#</v>
      </c>
    </row>
    <row r="15027" spans="1:2">
      <c r="A15027" t="s">
        <v>237</v>
      </c>
      <c r="B15027" t="str">
        <f>IF(ISBLANK(VLOOKUP(A15027,Questionnaire!A:KQ,122,FALSE)),"#",VLOOKUP(A15027,Questionnaire!A:KQ,122,FALSE))</f>
        <v>#</v>
      </c>
    </row>
    <row r="15028" spans="1:2">
      <c r="A15028" t="s">
        <v>239</v>
      </c>
      <c r="B15028" t="str">
        <f>IF(ISBLANK(VLOOKUP(A15028,Questionnaire!A:KQ,122,FALSE)),"#",VLOOKUP(A15028,Questionnaire!A:KQ,122,FALSE))</f>
        <v>#</v>
      </c>
    </row>
    <row r="15029" spans="1:2">
      <c r="A15029" t="s">
        <v>242</v>
      </c>
      <c r="B15029" t="str">
        <f>IF(ISBLANK(VLOOKUP(A15029,Questionnaire!A:KQ,122,FALSE)),"#",VLOOKUP(A15029,Questionnaire!A:KQ,122,FALSE))</f>
        <v>#</v>
      </c>
    </row>
    <row r="15030" spans="1:2">
      <c r="A15030" t="s">
        <v>245</v>
      </c>
      <c r="B15030" t="str">
        <f>IF(ISBLANK(VLOOKUP(A15030,Questionnaire!A:KQ,122,FALSE)),"#",VLOOKUP(A15030,Questionnaire!A:KQ,122,FALSE))</f>
        <v>#</v>
      </c>
    </row>
    <row r="15031" spans="1:2">
      <c r="A15031" t="s">
        <v>247</v>
      </c>
      <c r="B15031" t="str">
        <f>IF(ISBLANK(VLOOKUP(A15031,Questionnaire!A:KQ,122,FALSE)),"#",VLOOKUP(A15031,Questionnaire!A:KQ,122,FALSE))</f>
        <v>#</v>
      </c>
    </row>
    <row r="15032" spans="1:2">
      <c r="A15032" t="s">
        <v>249</v>
      </c>
      <c r="B15032" t="str">
        <f>IF(ISBLANK(VLOOKUP(A15032,Questionnaire!A:KQ,122,FALSE)),"#",VLOOKUP(A15032,Questionnaire!A:KQ,122,FALSE))</f>
        <v>#</v>
      </c>
    </row>
    <row r="15033" spans="1:2">
      <c r="A15033" t="s">
        <v>250</v>
      </c>
      <c r="B15033" t="str">
        <f>IF(ISBLANK(VLOOKUP(A15033,Questionnaire!A:KQ,122,FALSE)),"#",VLOOKUP(A15033,Questionnaire!A:KQ,122,FALSE))</f>
        <v>#</v>
      </c>
    </row>
    <row r="15034" spans="1:2">
      <c r="A15034" t="s">
        <v>252</v>
      </c>
      <c r="B15034" t="str">
        <f>IF(ISBLANK(VLOOKUP(A15034,Questionnaire!A:KQ,122,FALSE)),"#",VLOOKUP(A15034,Questionnaire!A:KQ,122,FALSE))</f>
        <v>#</v>
      </c>
    </row>
    <row r="15035" spans="1:2">
      <c r="A15035" t="s">
        <v>255</v>
      </c>
      <c r="B15035" t="str">
        <f>IF(ISBLANK(VLOOKUP(A15035,Questionnaire!A:KQ,122,FALSE)),"#",VLOOKUP(A15035,Questionnaire!A:KQ,122,FALSE))</f>
        <v>#</v>
      </c>
    </row>
    <row r="15036" spans="1:2">
      <c r="A15036" t="s">
        <v>258</v>
      </c>
      <c r="B15036" t="str">
        <f>IF(ISNA(VLOOKUP(VLOOKUP(A15036,Questionnaire!A:KQ,122,FALSE),'CORA Encoding'!M:N,2,FALSE)),"#",VLOOKUP(VLOOKUP(A15036,Questionnaire!A:KQ,122,FALSE),'CORA Encoding'!M:N,2,FALSE))</f>
        <v>#</v>
      </c>
    </row>
    <row r="15037" spans="1:2">
      <c r="A15037" t="s">
        <v>261</v>
      </c>
      <c r="B15037" t="str">
        <f>IF(ISBLANK(VLOOKUP(A15037,Questionnaire!A:KQ,122,FALSE)),"#",VLOOKUP(A15037,Questionnaire!A:KQ,122,FALSE))</f>
        <v>#</v>
      </c>
    </row>
    <row r="15038" spans="1:2">
      <c r="A15038" t="s">
        <v>263</v>
      </c>
      <c r="B15038" t="str">
        <f>IF(ISBLANK(VLOOKUP(A15038,Questionnaire!A:KQ,122,FALSE)),"#",VLOOKUP(A15038,Questionnaire!A:KQ,122,FALSE))</f>
        <v>#</v>
      </c>
    </row>
    <row r="15039" spans="1:2">
      <c r="A15039" t="s">
        <v>265</v>
      </c>
      <c r="B15039" t="str">
        <f>IF(ISBLANK(VLOOKUP(A15039,Questionnaire!A:KQ,122,FALSE)),"#",VLOOKUP(A15039,Questionnaire!A:KQ,122,FALSE))</f>
        <v>#</v>
      </c>
    </row>
    <row r="15040" spans="1:2">
      <c r="A15040" t="s">
        <v>267</v>
      </c>
      <c r="B15040" t="str">
        <f>IF(ISBLANK(VLOOKUP(A15040,Questionnaire!A:KQ,122,FALSE)),"#",VLOOKUP(A15040,Questionnaire!A:KQ,122,FALSE))</f>
        <v>#</v>
      </c>
    </row>
    <row r="15041" spans="1:2">
      <c r="A15041" t="s">
        <v>269</v>
      </c>
      <c r="B15041" t="str">
        <f>IF(ISBLANK(VLOOKUP(A15041,Questionnaire!A:KQ,122,FALSE)),"#",VLOOKUP(A15041,Questionnaire!A:KQ,122,FALSE))</f>
        <v>#</v>
      </c>
    </row>
    <row r="15042" spans="1:2">
      <c r="A15042" t="s">
        <v>274</v>
      </c>
      <c r="B15042" t="str">
        <f>IF(ISBLANK(VLOOKUP(A15042,Questionnaire!A:KQ,122,FALSE)),"#",VLOOKUP(A15042,Questionnaire!A:KQ,122,FALSE))</f>
        <v>#</v>
      </c>
    </row>
    <row r="15043" spans="1:2">
      <c r="A15043" t="s">
        <v>276</v>
      </c>
      <c r="B15043" t="str">
        <f>IF(ISBLANK(VLOOKUP(A15043,Questionnaire!A:KQ,122,FALSE)),"#",VLOOKUP(A15043,Questionnaire!A:KQ,122,FALSE))</f>
        <v>#</v>
      </c>
    </row>
    <row r="15044" spans="1:2">
      <c r="A15044" t="s">
        <v>278</v>
      </c>
      <c r="B15044" t="str">
        <f>IF(ISBLANK(VLOOKUP(A15044,Questionnaire!A:KQ,122,FALSE)),"#",VLOOKUP(A15044,Questionnaire!A:KQ,122,FALSE))</f>
        <v>#</v>
      </c>
    </row>
    <row r="15045" spans="1:2">
      <c r="A15045" t="s">
        <v>280</v>
      </c>
      <c r="B15045" t="str">
        <f>IF(ISBLANK(VLOOKUP(A15045,Questionnaire!A:KQ,122,FALSE)),"#",VLOOKUP(A15045,Questionnaire!A:KQ,122,FALSE))</f>
        <v>#</v>
      </c>
    </row>
    <row r="15046" spans="1:2">
      <c r="A15046" t="s">
        <v>282</v>
      </c>
      <c r="B15046" t="str">
        <f>IF(ISBLANK(VLOOKUP(A15046,Questionnaire!A:KQ,122,FALSE)),"#",VLOOKUP(A15046,Questionnaire!A:KQ,122,FALSE))</f>
        <v>#</v>
      </c>
    </row>
    <row r="15047" spans="1:2">
      <c r="A15047" t="s">
        <v>286</v>
      </c>
      <c r="B15047" t="str">
        <f>IF(ISBLANK(VLOOKUP(A15047,Questionnaire!A:KQ,122,FALSE)),"#",VLOOKUP(A15047,Questionnaire!A:KQ,122,FALSE))</f>
        <v>#</v>
      </c>
    </row>
    <row r="15048" spans="1:2">
      <c r="A15048" t="s">
        <v>288</v>
      </c>
      <c r="B15048" t="str">
        <f>IF(ISBLANK(VLOOKUP(A15048,Questionnaire!A:KQ,122,FALSE)),"#",VLOOKUP(A15048,Questionnaire!A:KQ,122,FALSE))</f>
        <v>#</v>
      </c>
    </row>
    <row r="15049" spans="1:2">
      <c r="A15049" t="s">
        <v>290</v>
      </c>
      <c r="B15049" t="str">
        <f>IF(ISBLANK(VLOOKUP(A15049,Questionnaire!A:KQ,122,FALSE)),"#",VLOOKUP(A15049,Questionnaire!A:KQ,122,FALSE))</f>
        <v>#</v>
      </c>
    </row>
    <row r="15050" spans="1:2">
      <c r="A15050" t="s">
        <v>292</v>
      </c>
      <c r="B15050" t="str">
        <f>IF(ISBLANK(VLOOKUP(A15050,Questionnaire!A:KQ,122,FALSE)),"#",VLOOKUP(A15050,Questionnaire!A:KQ,122,FALSE))</f>
        <v>#</v>
      </c>
    </row>
    <row r="15051" spans="1:2">
      <c r="A15051" t="s">
        <v>294</v>
      </c>
      <c r="B15051" t="str">
        <f>IF(ISBLANK(VLOOKUP(A15051,Questionnaire!A:KQ,122,FALSE)),"#",VLOOKUP(A15051,Questionnaire!A:KQ,122,FALSE))</f>
        <v>#</v>
      </c>
    </row>
    <row r="15052" spans="1:2">
      <c r="A15052" t="s">
        <v>296</v>
      </c>
      <c r="B15052" t="str">
        <f>IF(ISBLANK(VLOOKUP(A15052,Questionnaire!A:KQ,122,FALSE)),"#",VLOOKUP(A15052,Questionnaire!A:KQ,122,FALSE))</f>
        <v>#</v>
      </c>
    </row>
    <row r="15053" spans="1:2">
      <c r="A15053" t="s">
        <v>301</v>
      </c>
      <c r="B15053" t="str">
        <f>IF(ISBLANK(VLOOKUP(A15053,Questionnaire!A:KQ,122,FALSE)),"#",VLOOKUP(A15053,Questionnaire!A:KQ,122,FALSE))</f>
        <v>#</v>
      </c>
    </row>
    <row r="15054" spans="1:2">
      <c r="A15054" t="s">
        <v>303</v>
      </c>
      <c r="B15054" t="str">
        <f>IF(ISBLANK(VLOOKUP(A15054,Questionnaire!A:KQ,122,FALSE)),"#",VLOOKUP(A15054,Questionnaire!A:KQ,122,FALSE))</f>
        <v>#</v>
      </c>
    </row>
    <row r="15055" spans="1:2">
      <c r="A15055" t="s">
        <v>305</v>
      </c>
      <c r="B15055" t="str">
        <f>IF(ISBLANK(VLOOKUP(A15055,Questionnaire!A:KQ,122,FALSE)),"#",VLOOKUP(A15055,Questionnaire!A:KQ,122,FALSE))</f>
        <v>#</v>
      </c>
    </row>
    <row r="15056" spans="1:2">
      <c r="A15056" t="s">
        <v>307</v>
      </c>
      <c r="B15056" t="str">
        <f>IF(ISBLANK(VLOOKUP(A15056,Questionnaire!A:KQ,122,FALSE)),"#",VLOOKUP(A15056,Questionnaire!A:KQ,122,FALSE))</f>
        <v>#</v>
      </c>
    </row>
    <row r="15057" spans="1:2">
      <c r="A15057" t="s">
        <v>311</v>
      </c>
      <c r="B15057" t="str">
        <f>IF(ISBLANK(VLOOKUP(A15057,Questionnaire!A:KQ,122,FALSE)),"#",VLOOKUP(A15057,Questionnaire!A:KQ,122,FALSE))</f>
        <v>#</v>
      </c>
    </row>
    <row r="15058" spans="1:2">
      <c r="A15058" t="s">
        <v>313</v>
      </c>
      <c r="B15058" t="str">
        <f>IF(ISBLANK(VLOOKUP(A15058,Questionnaire!A:KQ,122,FALSE)),"#",VLOOKUP(A15058,Questionnaire!A:KQ,122,FALSE))</f>
        <v>#</v>
      </c>
    </row>
    <row r="15059" spans="1:2">
      <c r="A15059" t="s">
        <v>314</v>
      </c>
      <c r="B15059" t="str">
        <f>IF(ISBLANK(VLOOKUP(A15059,Questionnaire!A:KQ,122,FALSE)),"#",VLOOKUP(A15059,Questionnaire!A:KQ,122,FALSE))</f>
        <v>#</v>
      </c>
    </row>
    <row r="15060" spans="1:2">
      <c r="A15060" t="s">
        <v>315</v>
      </c>
      <c r="B15060" t="str">
        <f>IF(ISBLANK(VLOOKUP(A15060,Questionnaire!A:KQ,122,FALSE)),"#",VLOOKUP(A15060,Questionnaire!A:KQ,122,FALSE))</f>
        <v>#</v>
      </c>
    </row>
    <row r="15061" spans="1:2">
      <c r="A15061" t="s">
        <v>317</v>
      </c>
      <c r="B15061" t="str">
        <f>IF(ISBLANK(VLOOKUP(A15061,Questionnaire!A:KQ,122,FALSE)),"#",VLOOKUP(A15061,Questionnaire!A:KQ,122,FALSE))</f>
        <v>#</v>
      </c>
    </row>
    <row r="15062" spans="1:2">
      <c r="A15062" t="s">
        <v>319</v>
      </c>
      <c r="B15062" t="str">
        <f>IF(ISBLANK(VLOOKUP(A15062,Questionnaire!A:KQ,122,FALSE)),"#",VLOOKUP(A15062,Questionnaire!A:KQ,122,FALSE))</f>
        <v>#</v>
      </c>
    </row>
    <row r="15063" spans="1:2">
      <c r="A15063" t="s">
        <v>322</v>
      </c>
      <c r="B15063" t="str">
        <f>IF(ISBLANK(VLOOKUP(A15063,Questionnaire!A:KQ,122,FALSE)),"#",VLOOKUP(A15063,Questionnaire!A:KQ,122,FALSE))</f>
        <v>#</v>
      </c>
    </row>
    <row r="15064" spans="1:2">
      <c r="A15064" t="s">
        <v>326</v>
      </c>
      <c r="B15064" t="str">
        <f>IF(ISBLANK(VLOOKUP(A15064,Questionnaire!A:KQ,122,FALSE)),"#",VLOOKUP(A15064,Questionnaire!A:KQ,122,FALSE))</f>
        <v>#</v>
      </c>
    </row>
    <row r="15065" spans="1:2">
      <c r="A15065" t="s">
        <v>328</v>
      </c>
      <c r="B15065" t="str">
        <f>IF(ISBLANK(VLOOKUP(A15065,Questionnaire!A:KQ,122,FALSE)),"#",VLOOKUP(A15065,Questionnaire!A:KQ,122,FALSE))</f>
        <v>#</v>
      </c>
    </row>
    <row r="15066" spans="1:2">
      <c r="A15066" t="s">
        <v>332</v>
      </c>
      <c r="B15066" t="str">
        <f>IF(ISBLANK(VLOOKUP(A15066,Questionnaire!A:KQ,122,FALSE)),"#",VLOOKUP(A15066,Questionnaire!A:KQ,122,FALSE))</f>
        <v>#</v>
      </c>
    </row>
    <row r="15067" spans="1:2">
      <c r="A15067" t="s">
        <v>333</v>
      </c>
      <c r="B15067" t="str">
        <f>IF(ISBLANK(VLOOKUP(A15067,Questionnaire!A:KQ,122,FALSE)),"#",VLOOKUP(A15067,Questionnaire!A:KQ,122,FALSE))</f>
        <v>#</v>
      </c>
    </row>
    <row r="15068" spans="1:2">
      <c r="A15068" t="s">
        <v>334</v>
      </c>
      <c r="B15068" t="str">
        <f>IF(ISBLANK(VLOOKUP(A15068,Questionnaire!A:KQ,122,FALSE)),"#",VLOOKUP(A15068,Questionnaire!A:KQ,122,FALSE))</f>
        <v>#</v>
      </c>
    </row>
    <row r="15069" spans="1:2">
      <c r="A15069" t="s">
        <v>335</v>
      </c>
      <c r="B15069" t="str">
        <f>IF(ISBLANK(VLOOKUP(A15069,Questionnaire!A:KQ,122,FALSE)),"#",VLOOKUP(A15069,Questionnaire!A:KQ,122,FALSE))</f>
        <v>#</v>
      </c>
    </row>
    <row r="15070" spans="1:2">
      <c r="A15070" t="s">
        <v>336</v>
      </c>
      <c r="B15070" t="str">
        <f>IF(ISBLANK(VLOOKUP(A15070,Questionnaire!A:KQ,122,FALSE)),"#",VLOOKUP(A15070,Questionnaire!A:KQ,122,FALSE))</f>
        <v>#</v>
      </c>
    </row>
    <row r="15071" spans="1:2">
      <c r="A15071" t="s">
        <v>337</v>
      </c>
      <c r="B15071" t="str">
        <f>IF(ISBLANK(VLOOKUP(A15071,Questionnaire!A:KQ,122,FALSE)),"#",VLOOKUP(A15071,Questionnaire!A:KQ,122,FALSE))</f>
        <v>#</v>
      </c>
    </row>
    <row r="15072" spans="1:2">
      <c r="A15072" t="s">
        <v>338</v>
      </c>
      <c r="B15072" t="str">
        <f>IF(ISBLANK(VLOOKUP(A15072,Questionnaire!A:KQ,122,FALSE)),"#",VLOOKUP(A15072,Questionnaire!A:KQ,122,FALSE))</f>
        <v>#</v>
      </c>
    </row>
    <row r="15073" spans="1:2">
      <c r="A15073" t="s">
        <v>339</v>
      </c>
      <c r="B15073" t="str">
        <f>IF(ISBLANK(VLOOKUP(A15073,Questionnaire!A:KQ,122,FALSE)),"#",VLOOKUP(A15073,Questionnaire!A:KQ,122,FALSE))</f>
        <v>#</v>
      </c>
    </row>
    <row r="15074" spans="1:2">
      <c r="A15074" t="s">
        <v>340</v>
      </c>
      <c r="B15074" t="str">
        <f>IF(ISBLANK(VLOOKUP(A15074,Questionnaire!A:KQ,122,FALSE)),"#",VLOOKUP(A15074,Questionnaire!A:KQ,122,FALSE))</f>
        <v>#</v>
      </c>
    </row>
    <row r="15075" spans="1:2">
      <c r="A15075" t="s">
        <v>341</v>
      </c>
      <c r="B15075" t="str">
        <f>IF(ISBLANK(VLOOKUP(A15075,Questionnaire!A:KQ,122,FALSE)),"#",VLOOKUP(A15075,Questionnaire!A:KQ,122,FALSE))</f>
        <v>#</v>
      </c>
    </row>
    <row r="15076" spans="1:2">
      <c r="A15076" t="s">
        <v>342</v>
      </c>
      <c r="B15076" t="str">
        <f>IF(ISBLANK(VLOOKUP(A15076,Questionnaire!A:KQ,122,FALSE)),"#",VLOOKUP(A15076,Questionnaire!A:KQ,122,FALSE))</f>
        <v>#</v>
      </c>
    </row>
    <row r="15077" spans="1:2">
      <c r="A15077" t="s">
        <v>343</v>
      </c>
      <c r="B15077" t="str">
        <f>IF(ISBLANK(VLOOKUP(A15077,Questionnaire!A:KQ,122,FALSE)),"#",VLOOKUP(A15077,Questionnaire!A:KQ,122,FALSE))</f>
        <v>#</v>
      </c>
    </row>
    <row r="15078" spans="1:2">
      <c r="A15078" t="s">
        <v>344</v>
      </c>
      <c r="B15078" t="str">
        <f>IF(ISBLANK(VLOOKUP(A15078,Questionnaire!A:KQ,122,FALSE)),"#",VLOOKUP(A15078,Questionnaire!A:KQ,122,FALSE))</f>
        <v>#</v>
      </c>
    </row>
    <row r="15079" spans="1:2">
      <c r="A15079" t="s">
        <v>345</v>
      </c>
      <c r="B15079" t="str">
        <f>IF(ISBLANK(VLOOKUP(A15079,Questionnaire!A:KQ,122,FALSE)),"#",VLOOKUP(A15079,Questionnaire!A:KQ,122,FALSE))</f>
        <v>#</v>
      </c>
    </row>
    <row r="15080" spans="1:2">
      <c r="A15080" t="s">
        <v>348</v>
      </c>
      <c r="B15080" t="str">
        <f>IF(ISBLANK(VLOOKUP(A15080,Questionnaire!A:KQ,122,FALSE)),"#",VLOOKUP(A15080,Questionnaire!A:KQ,122,FALSE))</f>
        <v>#</v>
      </c>
    </row>
    <row r="15081" spans="1:2">
      <c r="A15081" t="s">
        <v>353</v>
      </c>
      <c r="B15081" t="str">
        <f>IF(ISBLANK(VLOOKUP(A15081,Questionnaire!A:KQ,122,FALSE)),"#",VLOOKUP(A15081,Questionnaire!A:KQ,122,FALSE))</f>
        <v>#</v>
      </c>
    </row>
    <row r="15082" spans="1:2">
      <c r="A15082" t="s">
        <v>354</v>
      </c>
      <c r="B15082" t="str">
        <f>IF(ISBLANK(VLOOKUP(A15082,Questionnaire!A:KQ,122,FALSE)),"#",VLOOKUP(A15082,Questionnaire!A:KQ,122,FALSE))</f>
        <v>#</v>
      </c>
    </row>
    <row r="15083" spans="1:2">
      <c r="A15083" t="s">
        <v>355</v>
      </c>
      <c r="B15083" t="str">
        <f>IF(ISBLANK(VLOOKUP(A15083,Questionnaire!A:KQ,122,FALSE)),"#",VLOOKUP(A15083,Questionnaire!A:KQ,122,FALSE))</f>
        <v>#</v>
      </c>
    </row>
    <row r="15084" spans="1:2">
      <c r="A15084" t="s">
        <v>356</v>
      </c>
      <c r="B15084" t="str">
        <f>IF(ISBLANK(VLOOKUP(A15084,Questionnaire!A:KQ,122,FALSE)),"#",VLOOKUP(A15084,Questionnaire!A:KQ,122,FALSE))</f>
        <v>#</v>
      </c>
    </row>
    <row r="15085" spans="1:2">
      <c r="A15085" t="s">
        <v>357</v>
      </c>
      <c r="B15085" t="str">
        <f>IF(ISBLANK(VLOOKUP(A15085,Questionnaire!A:KQ,122,FALSE)),"#",VLOOKUP(A15085,Questionnaire!A:KQ,122,FALSE))</f>
        <v>#</v>
      </c>
    </row>
    <row r="15086" spans="1:2">
      <c r="A15086" t="s">
        <v>360</v>
      </c>
      <c r="B15086" t="str">
        <f>IF(ISBLANK(VLOOKUP(A15086,Questionnaire!A:KQ,122,FALSE)),"#",VLOOKUP(A15086,Questionnaire!A:KQ,122,FALSE))</f>
        <v>#</v>
      </c>
    </row>
    <row r="15087" spans="1:2">
      <c r="A15087" t="s">
        <v>362</v>
      </c>
      <c r="B15087" t="str">
        <f>IF(ISBLANK(VLOOKUP(A15087,Questionnaire!A:KQ,122,FALSE)),"#",VLOOKUP(A15087,Questionnaire!A:KQ,122,FALSE))</f>
        <v>#</v>
      </c>
    </row>
    <row r="15088" spans="1:2">
      <c r="A15088" t="s">
        <v>363</v>
      </c>
      <c r="B15088" t="str">
        <f>IF(ISBLANK(VLOOKUP(A15088,Questionnaire!A:KQ,122,FALSE)),"#",VLOOKUP(A15088,Questionnaire!A:KQ,122,FALSE))</f>
        <v>#</v>
      </c>
    </row>
    <row r="15089" spans="1:2">
      <c r="A15089" t="s">
        <v>364</v>
      </c>
      <c r="B15089" t="str">
        <f>IF(ISBLANK(VLOOKUP(A15089,Questionnaire!A:KQ,122,FALSE)),"#",VLOOKUP(A15089,Questionnaire!A:KQ,122,FALSE))</f>
        <v>#</v>
      </c>
    </row>
    <row r="15090" spans="1:2">
      <c r="A15090" t="s">
        <v>365</v>
      </c>
      <c r="B15090" t="str">
        <f>IF(ISBLANK(VLOOKUP(A15090,Questionnaire!A:KQ,122,FALSE)),"#",VLOOKUP(A15090,Questionnaire!A:KQ,122,FALSE))</f>
        <v>#</v>
      </c>
    </row>
    <row r="15091" spans="1:2">
      <c r="A15091" t="s">
        <v>366</v>
      </c>
      <c r="B15091" t="str">
        <f>IF(ISBLANK(VLOOKUP(A15091,Questionnaire!A:KQ,122,FALSE)),"#",VLOOKUP(A15091,Questionnaire!A:KQ,122,FALSE))</f>
        <v>#</v>
      </c>
    </row>
    <row r="15092" spans="1:2">
      <c r="A15092" t="s">
        <v>371</v>
      </c>
      <c r="B15092" t="str">
        <f>IF(ISBLANK(VLOOKUP(A15092,Questionnaire!A:KQ,122,FALSE)),"#",VLOOKUP(A15092,Questionnaire!A:KQ,122,FALSE))</f>
        <v>#</v>
      </c>
    </row>
    <row r="15093" spans="1:2">
      <c r="A15093" t="s">
        <v>372</v>
      </c>
      <c r="B15093" t="str">
        <f>IF(ISBLANK(VLOOKUP(A15093,Questionnaire!A:KQ,122,FALSE)),"#",VLOOKUP(A15093,Questionnaire!A:KQ,122,FALSE))</f>
        <v>#</v>
      </c>
    </row>
    <row r="15094" spans="1:2">
      <c r="A15094" t="s">
        <v>373</v>
      </c>
      <c r="B15094" t="str">
        <f>IF(ISBLANK(VLOOKUP(A15094,Questionnaire!A:KQ,122,FALSE)),"#",VLOOKUP(A15094,Questionnaire!A:KQ,122,FALSE))</f>
        <v>#</v>
      </c>
    </row>
    <row r="15095" spans="1:2">
      <c r="A15095" t="s">
        <v>374</v>
      </c>
      <c r="B15095" t="str">
        <f>IF(ISBLANK(VLOOKUP(A15095,Questionnaire!A:KQ,122,FALSE)),"#",VLOOKUP(A15095,Questionnaire!A:KQ,122,FALSE))</f>
        <v>#</v>
      </c>
    </row>
    <row r="15096" spans="1:2">
      <c r="A15096" t="s">
        <v>377</v>
      </c>
      <c r="B15096" t="str">
        <f>IF(ISBLANK(VLOOKUP(A15096,Questionnaire!A:KQ,122,FALSE)),"#",VLOOKUP(A15096,Questionnaire!A:KQ,122,FALSE))</f>
        <v>#</v>
      </c>
    </row>
    <row r="15097" spans="1:2">
      <c r="A15097" t="s">
        <v>379</v>
      </c>
      <c r="B15097" t="str">
        <f>IF(ISBLANK(VLOOKUP(A15097,Questionnaire!A:KQ,122,FALSE)),"#",VLOOKUP(A15097,Questionnaire!A:KQ,122,FALSE))</f>
        <v>#</v>
      </c>
    </row>
    <row r="15098" spans="1:2">
      <c r="A15098" t="s">
        <v>380</v>
      </c>
      <c r="B15098" t="str">
        <f>IF(ISBLANK(VLOOKUP(A15098,Questionnaire!A:KQ,122,FALSE)),"#",VLOOKUP(A15098,Questionnaire!A:KQ,122,FALSE))</f>
        <v>#</v>
      </c>
    </row>
    <row r="15099" spans="1:2">
      <c r="A15099" t="s">
        <v>381</v>
      </c>
      <c r="B15099" t="str">
        <f>IF(ISBLANK(VLOOKUP(A15099,Questionnaire!A:KQ,122,FALSE)),"#",VLOOKUP(A15099,Questionnaire!A:KQ,122,FALSE))</f>
        <v>#</v>
      </c>
    </row>
    <row r="15100" spans="1:2">
      <c r="A15100" t="s">
        <v>382</v>
      </c>
      <c r="B15100" t="str">
        <f>IF(ISBLANK(VLOOKUP(A15100,Questionnaire!A:KQ,122,FALSE)),"#",VLOOKUP(A15100,Questionnaire!A:KQ,122,FALSE))</f>
        <v>#</v>
      </c>
    </row>
    <row r="15101" spans="1:2">
      <c r="A15101" t="s">
        <v>384</v>
      </c>
      <c r="B15101" t="str">
        <f>IF(ISBLANK(VLOOKUP(A15101,Questionnaire!A:KQ,122,FALSE)),"#",VLOOKUP(A15101,Questionnaire!A:KQ,122,FALSE))</f>
        <v>#</v>
      </c>
    </row>
    <row r="15102" spans="1:2">
      <c r="A15102" t="s">
        <v>387</v>
      </c>
      <c r="B15102" t="str">
        <f>IF(ISBLANK(VLOOKUP(A15102,Questionnaire!A:KQ,122,FALSE)),"#",VLOOKUP(A15102,Questionnaire!A:KQ,122,FALSE))</f>
        <v>#</v>
      </c>
    </row>
    <row r="15103" spans="1:2">
      <c r="A15103" t="s">
        <v>391</v>
      </c>
      <c r="B15103" t="str">
        <f>IF(ISBLANK(VLOOKUP(A15103,Questionnaire!A:KQ,122,FALSE)),"#",VLOOKUP(A15103,Questionnaire!A:KQ,122,FALSE))</f>
        <v>#</v>
      </c>
    </row>
    <row r="15104" spans="1:2">
      <c r="A15104" t="s">
        <v>393</v>
      </c>
      <c r="B15104" t="str">
        <f>IF(ISBLANK(VLOOKUP(A15104,Questionnaire!A:KQ,122,FALSE)),"#",VLOOKUP(A15104,Questionnaire!A:KQ,122,FALSE))</f>
        <v>#</v>
      </c>
    </row>
    <row r="15105" spans="1:2">
      <c r="A15105" t="s">
        <v>395</v>
      </c>
      <c r="B15105" t="str">
        <f>IF(ISBLANK(VLOOKUP(A15105,Questionnaire!A:KQ,122,FALSE)),"#",VLOOKUP(A15105,Questionnaire!A:KQ,122,FALSE))</f>
        <v>#</v>
      </c>
    </row>
    <row r="15106" spans="1:2">
      <c r="A15106" t="s">
        <v>398</v>
      </c>
      <c r="B15106" t="str">
        <f>IF(ISBLANK(VLOOKUP(A15106,Questionnaire!A:KQ,122,FALSE)),"#",VLOOKUP(A15106,Questionnaire!A:KQ,122,FALSE))</f>
        <v>#</v>
      </c>
    </row>
    <row r="15107" spans="1:2">
      <c r="A15107" t="s">
        <v>402</v>
      </c>
      <c r="B15107" t="str">
        <f>IF(ISBLANK(VLOOKUP(A15107,Questionnaire!A:KQ,122,FALSE)),"#",VLOOKUP(A15107,Questionnaire!A:KQ,122,FALSE))</f>
        <v>#</v>
      </c>
    </row>
    <row r="15108" spans="1:2">
      <c r="A15108" t="s">
        <v>405</v>
      </c>
      <c r="B15108" t="str">
        <f>IF(ISBLANK(VLOOKUP(A15108,Questionnaire!A:KQ,122,FALSE)),"#",VLOOKUP(A15108,Questionnaire!A:KQ,122,FALSE))</f>
        <v>#</v>
      </c>
    </row>
    <row r="15109" spans="1:2">
      <c r="A15109" t="s">
        <v>409</v>
      </c>
      <c r="B15109" t="str">
        <f>IF(ISBLANK(VLOOKUP(A15109,Questionnaire!A:KQ,122,FALSE)),"#",VLOOKUP(A15109,Questionnaire!A:KQ,122,FALSE))</f>
        <v>#</v>
      </c>
    </row>
    <row r="15110" spans="1:2">
      <c r="A15110" t="s">
        <v>412</v>
      </c>
      <c r="B15110" t="str">
        <f>IF(ISBLANK(VLOOKUP(A15110,Questionnaire!A:KQ,122,FALSE)),"#",VLOOKUP(A15110,Questionnaire!A:KQ,122,FALSE))</f>
        <v>#</v>
      </c>
    </row>
    <row r="15111" spans="1:2">
      <c r="A15111" t="s">
        <v>415</v>
      </c>
      <c r="B15111" t="str">
        <f>IF(ISBLANK(VLOOKUP(A15111,Questionnaire!A:KQ,122,FALSE)),"#",VLOOKUP(A15111,Questionnaire!A:KQ,122,FALSE))</f>
        <v>#</v>
      </c>
    </row>
    <row r="15112" spans="1:2">
      <c r="A15112" t="s">
        <v>418</v>
      </c>
      <c r="B15112" t="str">
        <f>IF(ISBLANK(VLOOKUP(A15112,Questionnaire!A:KQ,122,FALSE)),"#",VLOOKUP(A15112,Questionnaire!A:KQ,122,FALSE))</f>
        <v>#</v>
      </c>
    </row>
    <row r="15113" spans="1:2">
      <c r="A15113" t="s">
        <v>421</v>
      </c>
      <c r="B15113" t="str">
        <f>IF(ISBLANK(VLOOKUP(A15113,Questionnaire!A:KQ,122,FALSE)),"#",VLOOKUP(A15113,Questionnaire!A:KQ,122,FALSE))</f>
        <v>#</v>
      </c>
    </row>
    <row r="15114" spans="1:2">
      <c r="A15114" t="s">
        <v>424</v>
      </c>
      <c r="B15114" t="str">
        <f>IF(ISBLANK(VLOOKUP(A15114,Questionnaire!A:KQ,122,FALSE)),"#",VLOOKUP(A15114,Questionnaire!A:KQ,122,FALSE))</f>
        <v>#</v>
      </c>
    </row>
    <row r="15115" spans="1:2">
      <c r="A15115" t="s">
        <v>429</v>
      </c>
      <c r="B15115" t="str">
        <f>IF(ISBLANK(VLOOKUP(A15115,Questionnaire!A:KQ,122,FALSE)),"#",VLOOKUP(A15115,Questionnaire!A:KQ,122,FALSE))</f>
        <v>#</v>
      </c>
    </row>
    <row r="15116" spans="1:2">
      <c r="A15116" t="s">
        <v>432</v>
      </c>
      <c r="B15116" t="str">
        <f>IF(ISBLANK(VLOOKUP(A15116,Questionnaire!A:KQ,122,FALSE)),"#",VLOOKUP(A15116,Questionnaire!A:KQ,122,FALSE))</f>
        <v>#</v>
      </c>
    </row>
    <row r="15117" spans="1:2">
      <c r="A15117" t="s">
        <v>435</v>
      </c>
      <c r="B15117" t="str">
        <f>IF(ISBLANK(VLOOKUP(A15117,Questionnaire!A:KQ,122,FALSE)),"#",VLOOKUP(A15117,Questionnaire!A:KQ,122,FALSE))</f>
        <v>#</v>
      </c>
    </row>
    <row r="15118" spans="1:2">
      <c r="A15118" t="s">
        <v>437</v>
      </c>
      <c r="B15118" t="str">
        <f>IF(ISBLANK(VLOOKUP(A15118,Questionnaire!A:KQ,122,FALSE)),"#",VLOOKUP(A15118,Questionnaire!A:KQ,122,FALSE))</f>
        <v>#</v>
      </c>
    </row>
    <row r="15119" spans="1:2">
      <c r="A15119" t="s">
        <v>439</v>
      </c>
      <c r="B15119" t="str">
        <f>IF(ISBLANK(VLOOKUP(A15119,Questionnaire!A:KQ,122,FALSE)),"#",VLOOKUP(A15119,Questionnaire!A:KQ,122,FALSE))</f>
        <v>#</v>
      </c>
    </row>
    <row r="15120" spans="1:2">
      <c r="A15120" t="s">
        <v>442</v>
      </c>
      <c r="B15120" t="str">
        <f>IF(ISBLANK(VLOOKUP(A15120,Questionnaire!A:KQ,122,FALSE)),"#",VLOOKUP(A15120,Questionnaire!A:KQ,122,FALSE))</f>
        <v>#</v>
      </c>
    </row>
    <row r="15121" spans="1:3">
      <c r="A15121" t="s">
        <v>445</v>
      </c>
      <c r="B15121" t="str">
        <f>IF(ISBLANK(VLOOKUP(A15121,Questionnaire!A:KQ,122,FALSE)),"#",VLOOKUP(A15121,Questionnaire!A:KQ,122,FALSE))</f>
        <v>#</v>
      </c>
    </row>
    <row r="15122" spans="1:3">
      <c r="A15122" t="s">
        <v>448</v>
      </c>
      <c r="B15122" t="str">
        <f>IF(ISBLANK(VLOOKUP(A15122,Questionnaire!A:KQ,122,FALSE)),"#",VLOOKUP(A15122,Questionnaire!A:KQ,122,FALSE))</f>
        <v>#</v>
      </c>
    </row>
    <row r="15123" spans="1:3">
      <c r="A15123" t="s">
        <v>452</v>
      </c>
      <c r="B15123" t="str">
        <f>IF(ISBLANK(VLOOKUP(A15123,Questionnaire!A:KQ,122,FALSE)),"#",VLOOKUP(A15123,Questionnaire!A:KQ,122,FALSE))</f>
        <v>#</v>
      </c>
    </row>
    <row r="15124" spans="1:3">
      <c r="A15124" t="s">
        <v>455</v>
      </c>
      <c r="B15124" t="str">
        <f>IF(ISBLANK(VLOOKUP(A15124,Questionnaire!A:KQ,122,FALSE)),"#",VLOOKUP(A15124,Questionnaire!A:KQ,122,FALSE))</f>
        <v>#</v>
      </c>
    </row>
    <row r="15125" spans="1:3">
      <c r="A15125" t="s">
        <v>458</v>
      </c>
      <c r="B15125" t="str">
        <f>IF(ISBLANK(VLOOKUP(A15125,Questionnaire!A:KQ,122,FALSE)),"#",VLOOKUP(A15125,Questionnaire!A:KQ,122,FALSE))</f>
        <v>#</v>
      </c>
    </row>
    <row r="15126" spans="1:3">
      <c r="A15126" t="s">
        <v>461</v>
      </c>
      <c r="B15126" t="str">
        <f>IF(ISBLANK(VLOOKUP(A15126,Questionnaire!A:KQ,122,FALSE)),"#",VLOOKUP(A15126,Questionnaire!A:KQ,122,FALSE))</f>
        <v>#</v>
      </c>
    </row>
    <row r="15127" spans="1:3">
      <c r="A15127" t="s">
        <v>465</v>
      </c>
      <c r="B15127" t="str">
        <f>IF(ISBLANK(VLOOKUP(A15127,Questionnaire!A:KQ,122,FALSE)),"#",VLOOKUP(A15127,Questionnaire!A:KQ,122,FALSE))</f>
        <v>#</v>
      </c>
    </row>
    <row r="15128" spans="1:3">
      <c r="A15128" t="s">
        <v>467</v>
      </c>
      <c r="B15128" t="str">
        <f>IF(ISBLANK(VLOOKUP(A15128,Questionnaire!A:KQ,122,FALSE)),"#",VLOOKUP(A15128,Questionnaire!A:KQ,122,FALSE))</f>
        <v>#</v>
      </c>
    </row>
    <row r="15129" spans="1:3">
      <c r="A15129" t="s">
        <v>469</v>
      </c>
      <c r="B15129" t="str">
        <f>IF(ISBLANK(VLOOKUP(A15129,Questionnaire!A:KQ,122,FALSE)),"#",VLOOKUP(A15129,Questionnaire!A:KQ,122,FALSE))</f>
        <v>#</v>
      </c>
    </row>
    <row r="15130" spans="1:3">
      <c r="A15130" t="s">
        <v>471</v>
      </c>
      <c r="B15130" t="str">
        <f>IF(ISBLANK(VLOOKUP(A15130,Questionnaire!A:KQ,122,FALSE)),"#",VLOOKUP(A15130,Questionnaire!A:KQ,122,FALSE))</f>
        <v>#</v>
      </c>
    </row>
    <row r="15131" spans="1:3">
      <c r="A15131" t="s">
        <v>473</v>
      </c>
      <c r="B15131" t="str">
        <f>IF(ISBLANK(VLOOKUP(A15131,Questionnaire!A:KQ,122,FALSE)),"#",VLOOKUP(A15131,Questionnaire!A:KQ,122,FALSE))</f>
        <v>#</v>
      </c>
    </row>
    <row r="15132" spans="1:3">
      <c r="A15132" t="s">
        <v>475</v>
      </c>
      <c r="B15132" t="str">
        <f>IF(ISBLANK(VLOOKUP(A15132,Questionnaire!A:KQ,122,FALSE)),"#",VLOOKUP(A15132,Questionnaire!A:KQ,122,FALSE))</f>
        <v>#</v>
      </c>
    </row>
    <row r="15133" spans="1:3">
      <c r="A15133" t="s">
        <v>185</v>
      </c>
      <c r="B15133" t="str">
        <f>IF(ISBLANK(VLOOKUP(A15133,Questionnaire!A:KQ,123,FALSE)),"#",VLOOKUP(A15133,Questionnaire!A:KQ,123,FALSE))</f>
        <v>#</v>
      </c>
      <c r="C15133">
        <v>120</v>
      </c>
    </row>
    <row r="15134" spans="1:3">
      <c r="A15134" t="s">
        <v>187</v>
      </c>
      <c r="B15134" t="str">
        <f>IF(ISNA(VLOOKUP(VLOOKUP(A15134,Questionnaire!A:KQ,123,FALSE),'CORA Encoding'!D:E,2,FALSE)),"#",VLOOKUP(VLOOKUP(A15134,Questionnaire!A:KQ,123,FALSE),'CORA Encoding'!D:E,2,FALSE))</f>
        <v>#</v>
      </c>
    </row>
    <row r="15135" spans="1:3">
      <c r="A15135" t="s">
        <v>189</v>
      </c>
      <c r="B15135" t="str">
        <f>IF(ISNA(VLOOKUP(VLOOKUP(A15135,Questionnaire!A:KQ,123,FALSE),'CORA Encoding'!G:H,2,FALSE)),"#",VLOOKUP(VLOOKUP(A15135,Questionnaire!A:KQ,123,FALSE),'CORA Encoding'!G:H,2,FALSE))</f>
        <v>#</v>
      </c>
    </row>
    <row r="15136" spans="1:3">
      <c r="A15136" t="s">
        <v>191</v>
      </c>
      <c r="B15136" t="str">
        <f>IF(ISNA(VLOOKUP(VLOOKUP(A15136,Questionnaire!A:KQ,123,FALSE),'Country List'!E:F,2,FALSE)),"#",VLOOKUP(VLOOKUP(A15136,Questionnaire!A:KQ,123,FALSE),'Country List'!E:F,2,FALSE))</f>
        <v>#</v>
      </c>
    </row>
    <row r="15137" spans="1:2">
      <c r="A15137" t="s">
        <v>193</v>
      </c>
      <c r="B15137" t="str">
        <f>IF(ISNA(VLOOKUP(VLOOKUP(A15137,Questionnaire!A:KQ,123,FALSE),'Industry List'!B:C,2,FALSE)),"#",VLOOKUP(VLOOKUP(A15137,Questionnaire!A:KQ,123,FALSE),'Industry List'!B:C,2,FALSE))</f>
        <v>#</v>
      </c>
    </row>
    <row r="15138" spans="1:2">
      <c r="A15138" t="s">
        <v>197</v>
      </c>
      <c r="B15138" t="str">
        <f>IF(ISBLANK(VLOOKUP(A15138,Questionnaire!A:KQ,123,FALSE)),"#",VLOOKUP(A15138,Questionnaire!A:KQ,123,FALSE))</f>
        <v>#</v>
      </c>
    </row>
    <row r="15139" spans="1:2">
      <c r="A15139" t="s">
        <v>201</v>
      </c>
      <c r="B15139" t="str">
        <f>IF(ISBLANK(VLOOKUP(A15139,Questionnaire!A:KQ,123,FALSE)),"#",VLOOKUP(A15139,Questionnaire!A:KQ,123,FALSE))</f>
        <v>#</v>
      </c>
    </row>
    <row r="15140" spans="1:2">
      <c r="A15140" t="s">
        <v>203</v>
      </c>
      <c r="B15140" t="str">
        <f>IF(ISNA(VLOOKUP(VLOOKUP(A15140,Questionnaire!A:KQ,123,FALSE),'CORA Encoding'!J:K,2,FALSE)),"#",VLOOKUP(VLOOKUP(A15140,Questionnaire!A:KQ,123,FALSE),'CORA Encoding'!J:K,2,FALSE))</f>
        <v>#</v>
      </c>
    </row>
    <row r="15141" spans="1:2">
      <c r="A15141" t="s">
        <v>208</v>
      </c>
      <c r="B15141" t="str">
        <f>IF(ISBLANK(VLOOKUP(A15141,Questionnaire!A:KQ,123,FALSE)),"#",VLOOKUP(A15141,Questionnaire!A:KQ,123,FALSE))</f>
        <v>#</v>
      </c>
    </row>
    <row r="15142" spans="1:2">
      <c r="A15142" t="s">
        <v>213</v>
      </c>
      <c r="B15142" t="str">
        <f>IF(ISBLANK(VLOOKUP(A15142,Questionnaire!A:KQ,123,FALSE)),"#",VLOOKUP(A15142,Questionnaire!A:KQ,123,FALSE))</f>
        <v>#</v>
      </c>
    </row>
    <row r="15143" spans="1:2">
      <c r="A15143" t="s">
        <v>215</v>
      </c>
      <c r="B15143" t="str">
        <f>IF(ISBLANK(VLOOKUP(A15143,Questionnaire!A:KQ,123,FALSE)),"#",VLOOKUP(A15143,Questionnaire!A:KQ,123,FALSE))</f>
        <v>#</v>
      </c>
    </row>
    <row r="15144" spans="1:2">
      <c r="A15144" t="s">
        <v>217</v>
      </c>
      <c r="B15144" t="str">
        <f>IF(ISBLANK(VLOOKUP(A15144,Questionnaire!A:KQ,123,FALSE)),"#",VLOOKUP(A15144,Questionnaire!A:KQ,123,FALSE))</f>
        <v>#</v>
      </c>
    </row>
    <row r="15145" spans="1:2">
      <c r="A15145" t="s">
        <v>219</v>
      </c>
      <c r="B15145" t="str">
        <f>IF(ISBLANK(VLOOKUP(A15145,Questionnaire!A:KQ,123,FALSE)),"#",VLOOKUP(A15145,Questionnaire!A:KQ,123,FALSE))</f>
        <v>#</v>
      </c>
    </row>
    <row r="15146" spans="1:2">
      <c r="A15146" t="s">
        <v>221</v>
      </c>
      <c r="B15146" t="str">
        <f>IF(ISBLANK(VLOOKUP(A15146,Questionnaire!A:KQ,123,FALSE)),"#",VLOOKUP(A15146,Questionnaire!A:KQ,123,FALSE))</f>
        <v>#</v>
      </c>
    </row>
    <row r="15147" spans="1:2">
      <c r="A15147" t="s">
        <v>223</v>
      </c>
      <c r="B15147" t="str">
        <f>IF(ISBLANK(VLOOKUP(A15147,Questionnaire!A:KQ,123,FALSE)),"#",VLOOKUP(A15147,Questionnaire!A:KQ,123,FALSE))</f>
        <v>#</v>
      </c>
    </row>
    <row r="15148" spans="1:2">
      <c r="A15148" t="s">
        <v>225</v>
      </c>
      <c r="B15148" t="str">
        <f>IF(ISBLANK(VLOOKUP(A15148,Questionnaire!A:KQ,123,FALSE)),"#",VLOOKUP(A15148,Questionnaire!A:KQ,123,FALSE))</f>
        <v>#</v>
      </c>
    </row>
    <row r="15149" spans="1:2">
      <c r="A15149" t="s">
        <v>227</v>
      </c>
      <c r="B15149" t="str">
        <f>IF(ISBLANK(VLOOKUP(A15149,Questionnaire!A:KQ,123,FALSE)),"#",VLOOKUP(A15149,Questionnaire!A:KQ,123,FALSE))</f>
        <v>#</v>
      </c>
    </row>
    <row r="15150" spans="1:2">
      <c r="A15150" t="s">
        <v>229</v>
      </c>
      <c r="B15150" t="str">
        <f>IF(ISBLANK(VLOOKUP(A15150,Questionnaire!A:KQ,123,FALSE)),"#",VLOOKUP(A15150,Questionnaire!A:KQ,123,FALSE))</f>
        <v>#</v>
      </c>
    </row>
    <row r="15151" spans="1:2">
      <c r="A15151" t="s">
        <v>231</v>
      </c>
      <c r="B15151" t="str">
        <f>IF(ISBLANK(VLOOKUP(A15151,Questionnaire!A:KQ,123,FALSE)),"#",VLOOKUP(A15151,Questionnaire!A:KQ,123,FALSE))</f>
        <v>#</v>
      </c>
    </row>
    <row r="15152" spans="1:2">
      <c r="A15152" t="s">
        <v>233</v>
      </c>
      <c r="B15152" t="str">
        <f>IF(ISBLANK(VLOOKUP(A15152,Questionnaire!A:KQ,123,FALSE)),"#",VLOOKUP(A15152,Questionnaire!A:KQ,123,FALSE))</f>
        <v>#</v>
      </c>
    </row>
    <row r="15153" spans="1:2">
      <c r="A15153" t="s">
        <v>235</v>
      </c>
      <c r="B15153" t="str">
        <f>IF(ISBLANK(VLOOKUP(A15153,Questionnaire!A:KQ,123,FALSE)),"#",VLOOKUP(A15153,Questionnaire!A:KQ,123,FALSE))</f>
        <v>#</v>
      </c>
    </row>
    <row r="15154" spans="1:2">
      <c r="A15154" t="s">
        <v>237</v>
      </c>
      <c r="B15154" t="str">
        <f>IF(ISBLANK(VLOOKUP(A15154,Questionnaire!A:KQ,123,FALSE)),"#",VLOOKUP(A15154,Questionnaire!A:KQ,123,FALSE))</f>
        <v>#</v>
      </c>
    </row>
    <row r="15155" spans="1:2">
      <c r="A15155" t="s">
        <v>239</v>
      </c>
      <c r="B15155" t="str">
        <f>IF(ISBLANK(VLOOKUP(A15155,Questionnaire!A:KQ,123,FALSE)),"#",VLOOKUP(A15155,Questionnaire!A:KQ,123,FALSE))</f>
        <v>#</v>
      </c>
    </row>
    <row r="15156" spans="1:2">
      <c r="A15156" t="s">
        <v>242</v>
      </c>
      <c r="B15156" t="str">
        <f>IF(ISBLANK(VLOOKUP(A15156,Questionnaire!A:KQ,123,FALSE)),"#",VLOOKUP(A15156,Questionnaire!A:KQ,123,FALSE))</f>
        <v>#</v>
      </c>
    </row>
    <row r="15157" spans="1:2">
      <c r="A15157" t="s">
        <v>245</v>
      </c>
      <c r="B15157" t="str">
        <f>IF(ISBLANK(VLOOKUP(A15157,Questionnaire!A:KQ,123,FALSE)),"#",VLOOKUP(A15157,Questionnaire!A:KQ,123,FALSE))</f>
        <v>#</v>
      </c>
    </row>
    <row r="15158" spans="1:2">
      <c r="A15158" t="s">
        <v>247</v>
      </c>
      <c r="B15158" t="str">
        <f>IF(ISBLANK(VLOOKUP(A15158,Questionnaire!A:KQ,123,FALSE)),"#",VLOOKUP(A15158,Questionnaire!A:KQ,123,FALSE))</f>
        <v>#</v>
      </c>
    </row>
    <row r="15159" spans="1:2">
      <c r="A15159" t="s">
        <v>249</v>
      </c>
      <c r="B15159" t="str">
        <f>IF(ISBLANK(VLOOKUP(A15159,Questionnaire!A:KQ,123,FALSE)),"#",VLOOKUP(A15159,Questionnaire!A:KQ,123,FALSE))</f>
        <v>#</v>
      </c>
    </row>
    <row r="15160" spans="1:2">
      <c r="A15160" t="s">
        <v>250</v>
      </c>
      <c r="B15160" t="str">
        <f>IF(ISBLANK(VLOOKUP(A15160,Questionnaire!A:KQ,123,FALSE)),"#",VLOOKUP(A15160,Questionnaire!A:KQ,123,FALSE))</f>
        <v>#</v>
      </c>
    </row>
    <row r="15161" spans="1:2">
      <c r="A15161" t="s">
        <v>252</v>
      </c>
      <c r="B15161" t="str">
        <f>IF(ISBLANK(VLOOKUP(A15161,Questionnaire!A:KQ,123,FALSE)),"#",VLOOKUP(A15161,Questionnaire!A:KQ,123,FALSE))</f>
        <v>#</v>
      </c>
    </row>
    <row r="15162" spans="1:2">
      <c r="A15162" t="s">
        <v>255</v>
      </c>
      <c r="B15162" t="str">
        <f>IF(ISBLANK(VLOOKUP(A15162,Questionnaire!A:KQ,123,FALSE)),"#",VLOOKUP(A15162,Questionnaire!A:KQ,123,FALSE))</f>
        <v>#</v>
      </c>
    </row>
    <row r="15163" spans="1:2">
      <c r="A15163" t="s">
        <v>258</v>
      </c>
      <c r="B15163" t="str">
        <f>IF(ISNA(VLOOKUP(VLOOKUP(A15163,Questionnaire!A:KQ,123,FALSE),'CORA Encoding'!M:N,2,FALSE)),"#",VLOOKUP(VLOOKUP(A15163,Questionnaire!A:KQ,123,FALSE),'CORA Encoding'!M:N,2,FALSE))</f>
        <v>#</v>
      </c>
    </row>
    <row r="15164" spans="1:2">
      <c r="A15164" t="s">
        <v>261</v>
      </c>
      <c r="B15164" t="str">
        <f>IF(ISBLANK(VLOOKUP(A15164,Questionnaire!A:KQ,123,FALSE)),"#",VLOOKUP(A15164,Questionnaire!A:KQ,123,FALSE))</f>
        <v>#</v>
      </c>
    </row>
    <row r="15165" spans="1:2">
      <c r="A15165" t="s">
        <v>263</v>
      </c>
      <c r="B15165" t="str">
        <f>IF(ISBLANK(VLOOKUP(A15165,Questionnaire!A:KQ,123,FALSE)),"#",VLOOKUP(A15165,Questionnaire!A:KQ,123,FALSE))</f>
        <v>#</v>
      </c>
    </row>
    <row r="15166" spans="1:2">
      <c r="A15166" t="s">
        <v>265</v>
      </c>
      <c r="B15166" t="str">
        <f>IF(ISBLANK(VLOOKUP(A15166,Questionnaire!A:KQ,123,FALSE)),"#",VLOOKUP(A15166,Questionnaire!A:KQ,123,FALSE))</f>
        <v>#</v>
      </c>
    </row>
    <row r="15167" spans="1:2">
      <c r="A15167" t="s">
        <v>267</v>
      </c>
      <c r="B15167" t="str">
        <f>IF(ISBLANK(VLOOKUP(A15167,Questionnaire!A:KQ,123,FALSE)),"#",VLOOKUP(A15167,Questionnaire!A:KQ,123,FALSE))</f>
        <v>#</v>
      </c>
    </row>
    <row r="15168" spans="1:2">
      <c r="A15168" t="s">
        <v>269</v>
      </c>
      <c r="B15168" t="str">
        <f>IF(ISBLANK(VLOOKUP(A15168,Questionnaire!A:KQ,123,FALSE)),"#",VLOOKUP(A15168,Questionnaire!A:KQ,123,FALSE))</f>
        <v>#</v>
      </c>
    </row>
    <row r="15169" spans="1:2">
      <c r="A15169" t="s">
        <v>274</v>
      </c>
      <c r="B15169" t="str">
        <f>IF(ISBLANK(VLOOKUP(A15169,Questionnaire!A:KQ,123,FALSE)),"#",VLOOKUP(A15169,Questionnaire!A:KQ,123,FALSE))</f>
        <v>#</v>
      </c>
    </row>
    <row r="15170" spans="1:2">
      <c r="A15170" t="s">
        <v>276</v>
      </c>
      <c r="B15170" t="str">
        <f>IF(ISBLANK(VLOOKUP(A15170,Questionnaire!A:KQ,123,FALSE)),"#",VLOOKUP(A15170,Questionnaire!A:KQ,123,FALSE))</f>
        <v>#</v>
      </c>
    </row>
    <row r="15171" spans="1:2">
      <c r="A15171" t="s">
        <v>278</v>
      </c>
      <c r="B15171" t="str">
        <f>IF(ISBLANK(VLOOKUP(A15171,Questionnaire!A:KQ,123,FALSE)),"#",VLOOKUP(A15171,Questionnaire!A:KQ,123,FALSE))</f>
        <v>#</v>
      </c>
    </row>
    <row r="15172" spans="1:2">
      <c r="A15172" t="s">
        <v>280</v>
      </c>
      <c r="B15172" t="str">
        <f>IF(ISBLANK(VLOOKUP(A15172,Questionnaire!A:KQ,123,FALSE)),"#",VLOOKUP(A15172,Questionnaire!A:KQ,123,FALSE))</f>
        <v>#</v>
      </c>
    </row>
    <row r="15173" spans="1:2">
      <c r="A15173" t="s">
        <v>282</v>
      </c>
      <c r="B15173" t="str">
        <f>IF(ISBLANK(VLOOKUP(A15173,Questionnaire!A:KQ,123,FALSE)),"#",VLOOKUP(A15173,Questionnaire!A:KQ,123,FALSE))</f>
        <v>#</v>
      </c>
    </row>
    <row r="15174" spans="1:2">
      <c r="A15174" t="s">
        <v>286</v>
      </c>
      <c r="B15174" t="str">
        <f>IF(ISBLANK(VLOOKUP(A15174,Questionnaire!A:KQ,123,FALSE)),"#",VLOOKUP(A15174,Questionnaire!A:KQ,123,FALSE))</f>
        <v>#</v>
      </c>
    </row>
    <row r="15175" spans="1:2">
      <c r="A15175" t="s">
        <v>288</v>
      </c>
      <c r="B15175" t="str">
        <f>IF(ISBLANK(VLOOKUP(A15175,Questionnaire!A:KQ,123,FALSE)),"#",VLOOKUP(A15175,Questionnaire!A:KQ,123,FALSE))</f>
        <v>#</v>
      </c>
    </row>
    <row r="15176" spans="1:2">
      <c r="A15176" t="s">
        <v>290</v>
      </c>
      <c r="B15176" t="str">
        <f>IF(ISBLANK(VLOOKUP(A15176,Questionnaire!A:KQ,123,FALSE)),"#",VLOOKUP(A15176,Questionnaire!A:KQ,123,FALSE))</f>
        <v>#</v>
      </c>
    </row>
    <row r="15177" spans="1:2">
      <c r="A15177" t="s">
        <v>292</v>
      </c>
      <c r="B15177" t="str">
        <f>IF(ISBLANK(VLOOKUP(A15177,Questionnaire!A:KQ,123,FALSE)),"#",VLOOKUP(A15177,Questionnaire!A:KQ,123,FALSE))</f>
        <v>#</v>
      </c>
    </row>
    <row r="15178" spans="1:2">
      <c r="A15178" t="s">
        <v>294</v>
      </c>
      <c r="B15178" t="str">
        <f>IF(ISBLANK(VLOOKUP(A15178,Questionnaire!A:KQ,123,FALSE)),"#",VLOOKUP(A15178,Questionnaire!A:KQ,123,FALSE))</f>
        <v>#</v>
      </c>
    </row>
    <row r="15179" spans="1:2">
      <c r="A15179" t="s">
        <v>296</v>
      </c>
      <c r="B15179" t="str">
        <f>IF(ISBLANK(VLOOKUP(A15179,Questionnaire!A:KQ,123,FALSE)),"#",VLOOKUP(A15179,Questionnaire!A:KQ,123,FALSE))</f>
        <v>#</v>
      </c>
    </row>
    <row r="15180" spans="1:2">
      <c r="A15180" t="s">
        <v>301</v>
      </c>
      <c r="B15180" t="str">
        <f>IF(ISBLANK(VLOOKUP(A15180,Questionnaire!A:KQ,123,FALSE)),"#",VLOOKUP(A15180,Questionnaire!A:KQ,123,FALSE))</f>
        <v>#</v>
      </c>
    </row>
    <row r="15181" spans="1:2">
      <c r="A15181" t="s">
        <v>303</v>
      </c>
      <c r="B15181" t="str">
        <f>IF(ISBLANK(VLOOKUP(A15181,Questionnaire!A:KQ,123,FALSE)),"#",VLOOKUP(A15181,Questionnaire!A:KQ,123,FALSE))</f>
        <v>#</v>
      </c>
    </row>
    <row r="15182" spans="1:2">
      <c r="A15182" t="s">
        <v>305</v>
      </c>
      <c r="B15182" t="str">
        <f>IF(ISBLANK(VLOOKUP(A15182,Questionnaire!A:KQ,123,FALSE)),"#",VLOOKUP(A15182,Questionnaire!A:KQ,123,FALSE))</f>
        <v>#</v>
      </c>
    </row>
    <row r="15183" spans="1:2">
      <c r="A15183" t="s">
        <v>307</v>
      </c>
      <c r="B15183" t="str">
        <f>IF(ISBLANK(VLOOKUP(A15183,Questionnaire!A:KQ,123,FALSE)),"#",VLOOKUP(A15183,Questionnaire!A:KQ,123,FALSE))</f>
        <v>#</v>
      </c>
    </row>
    <row r="15184" spans="1:2">
      <c r="A15184" t="s">
        <v>311</v>
      </c>
      <c r="B15184" t="str">
        <f>IF(ISBLANK(VLOOKUP(A15184,Questionnaire!A:KQ,123,FALSE)),"#",VLOOKUP(A15184,Questionnaire!A:KQ,123,FALSE))</f>
        <v>#</v>
      </c>
    </row>
    <row r="15185" spans="1:2">
      <c r="A15185" t="s">
        <v>313</v>
      </c>
      <c r="B15185" t="str">
        <f>IF(ISBLANK(VLOOKUP(A15185,Questionnaire!A:KQ,123,FALSE)),"#",VLOOKUP(A15185,Questionnaire!A:KQ,123,FALSE))</f>
        <v>#</v>
      </c>
    </row>
    <row r="15186" spans="1:2">
      <c r="A15186" t="s">
        <v>314</v>
      </c>
      <c r="B15186" t="str">
        <f>IF(ISBLANK(VLOOKUP(A15186,Questionnaire!A:KQ,123,FALSE)),"#",VLOOKUP(A15186,Questionnaire!A:KQ,123,FALSE))</f>
        <v>#</v>
      </c>
    </row>
    <row r="15187" spans="1:2">
      <c r="A15187" t="s">
        <v>315</v>
      </c>
      <c r="B15187" t="str">
        <f>IF(ISBLANK(VLOOKUP(A15187,Questionnaire!A:KQ,123,FALSE)),"#",VLOOKUP(A15187,Questionnaire!A:KQ,123,FALSE))</f>
        <v>#</v>
      </c>
    </row>
    <row r="15188" spans="1:2">
      <c r="A15188" t="s">
        <v>317</v>
      </c>
      <c r="B15188" t="str">
        <f>IF(ISBLANK(VLOOKUP(A15188,Questionnaire!A:KQ,123,FALSE)),"#",VLOOKUP(A15188,Questionnaire!A:KQ,123,FALSE))</f>
        <v>#</v>
      </c>
    </row>
    <row r="15189" spans="1:2">
      <c r="A15189" t="s">
        <v>319</v>
      </c>
      <c r="B15189" t="str">
        <f>IF(ISBLANK(VLOOKUP(A15189,Questionnaire!A:KQ,123,FALSE)),"#",VLOOKUP(A15189,Questionnaire!A:KQ,123,FALSE))</f>
        <v>#</v>
      </c>
    </row>
    <row r="15190" spans="1:2">
      <c r="A15190" t="s">
        <v>322</v>
      </c>
      <c r="B15190" t="str">
        <f>IF(ISBLANK(VLOOKUP(A15190,Questionnaire!A:KQ,123,FALSE)),"#",VLOOKUP(A15190,Questionnaire!A:KQ,123,FALSE))</f>
        <v>#</v>
      </c>
    </row>
    <row r="15191" spans="1:2">
      <c r="A15191" t="s">
        <v>326</v>
      </c>
      <c r="B15191" t="str">
        <f>IF(ISBLANK(VLOOKUP(A15191,Questionnaire!A:KQ,123,FALSE)),"#",VLOOKUP(A15191,Questionnaire!A:KQ,123,FALSE))</f>
        <v>#</v>
      </c>
    </row>
    <row r="15192" spans="1:2">
      <c r="A15192" t="s">
        <v>328</v>
      </c>
      <c r="B15192" t="str">
        <f>IF(ISBLANK(VLOOKUP(A15192,Questionnaire!A:KQ,123,FALSE)),"#",VLOOKUP(A15192,Questionnaire!A:KQ,123,FALSE))</f>
        <v>#</v>
      </c>
    </row>
    <row r="15193" spans="1:2">
      <c r="A15193" t="s">
        <v>332</v>
      </c>
      <c r="B15193" t="str">
        <f>IF(ISBLANK(VLOOKUP(A15193,Questionnaire!A:KQ,123,FALSE)),"#",VLOOKUP(A15193,Questionnaire!A:KQ,123,FALSE))</f>
        <v>#</v>
      </c>
    </row>
    <row r="15194" spans="1:2">
      <c r="A15194" t="s">
        <v>333</v>
      </c>
      <c r="B15194" t="str">
        <f>IF(ISBLANK(VLOOKUP(A15194,Questionnaire!A:KQ,123,FALSE)),"#",VLOOKUP(A15194,Questionnaire!A:KQ,123,FALSE))</f>
        <v>#</v>
      </c>
    </row>
    <row r="15195" spans="1:2">
      <c r="A15195" t="s">
        <v>334</v>
      </c>
      <c r="B15195" t="str">
        <f>IF(ISBLANK(VLOOKUP(A15195,Questionnaire!A:KQ,123,FALSE)),"#",VLOOKUP(A15195,Questionnaire!A:KQ,123,FALSE))</f>
        <v>#</v>
      </c>
    </row>
    <row r="15196" spans="1:2">
      <c r="A15196" t="s">
        <v>335</v>
      </c>
      <c r="B15196" t="str">
        <f>IF(ISBLANK(VLOOKUP(A15196,Questionnaire!A:KQ,123,FALSE)),"#",VLOOKUP(A15196,Questionnaire!A:KQ,123,FALSE))</f>
        <v>#</v>
      </c>
    </row>
    <row r="15197" spans="1:2">
      <c r="A15197" t="s">
        <v>336</v>
      </c>
      <c r="B15197" t="str">
        <f>IF(ISBLANK(VLOOKUP(A15197,Questionnaire!A:KQ,123,FALSE)),"#",VLOOKUP(A15197,Questionnaire!A:KQ,123,FALSE))</f>
        <v>#</v>
      </c>
    </row>
    <row r="15198" spans="1:2">
      <c r="A15198" t="s">
        <v>337</v>
      </c>
      <c r="B15198" t="str">
        <f>IF(ISBLANK(VLOOKUP(A15198,Questionnaire!A:KQ,123,FALSE)),"#",VLOOKUP(A15198,Questionnaire!A:KQ,123,FALSE))</f>
        <v>#</v>
      </c>
    </row>
    <row r="15199" spans="1:2">
      <c r="A15199" t="s">
        <v>338</v>
      </c>
      <c r="B15199" t="str">
        <f>IF(ISBLANK(VLOOKUP(A15199,Questionnaire!A:KQ,123,FALSE)),"#",VLOOKUP(A15199,Questionnaire!A:KQ,123,FALSE))</f>
        <v>#</v>
      </c>
    </row>
    <row r="15200" spans="1:2">
      <c r="A15200" t="s">
        <v>339</v>
      </c>
      <c r="B15200" t="str">
        <f>IF(ISBLANK(VLOOKUP(A15200,Questionnaire!A:KQ,123,FALSE)),"#",VLOOKUP(A15200,Questionnaire!A:KQ,123,FALSE))</f>
        <v>#</v>
      </c>
    </row>
    <row r="15201" spans="1:2">
      <c r="A15201" t="s">
        <v>340</v>
      </c>
      <c r="B15201" t="str">
        <f>IF(ISBLANK(VLOOKUP(A15201,Questionnaire!A:KQ,123,FALSE)),"#",VLOOKUP(A15201,Questionnaire!A:KQ,123,FALSE))</f>
        <v>#</v>
      </c>
    </row>
    <row r="15202" spans="1:2">
      <c r="A15202" t="s">
        <v>341</v>
      </c>
      <c r="B15202" t="str">
        <f>IF(ISBLANK(VLOOKUP(A15202,Questionnaire!A:KQ,123,FALSE)),"#",VLOOKUP(A15202,Questionnaire!A:KQ,123,FALSE))</f>
        <v>#</v>
      </c>
    </row>
    <row r="15203" spans="1:2">
      <c r="A15203" t="s">
        <v>342</v>
      </c>
      <c r="B15203" t="str">
        <f>IF(ISBLANK(VLOOKUP(A15203,Questionnaire!A:KQ,123,FALSE)),"#",VLOOKUP(A15203,Questionnaire!A:KQ,123,FALSE))</f>
        <v>#</v>
      </c>
    </row>
    <row r="15204" spans="1:2">
      <c r="A15204" t="s">
        <v>343</v>
      </c>
      <c r="B15204" t="str">
        <f>IF(ISBLANK(VLOOKUP(A15204,Questionnaire!A:KQ,123,FALSE)),"#",VLOOKUP(A15204,Questionnaire!A:KQ,123,FALSE))</f>
        <v>#</v>
      </c>
    </row>
    <row r="15205" spans="1:2">
      <c r="A15205" t="s">
        <v>344</v>
      </c>
      <c r="B15205" t="str">
        <f>IF(ISBLANK(VLOOKUP(A15205,Questionnaire!A:KQ,123,FALSE)),"#",VLOOKUP(A15205,Questionnaire!A:KQ,123,FALSE))</f>
        <v>#</v>
      </c>
    </row>
    <row r="15206" spans="1:2">
      <c r="A15206" t="s">
        <v>345</v>
      </c>
      <c r="B15206" t="str">
        <f>IF(ISBLANK(VLOOKUP(A15206,Questionnaire!A:KQ,123,FALSE)),"#",VLOOKUP(A15206,Questionnaire!A:KQ,123,FALSE))</f>
        <v>#</v>
      </c>
    </row>
    <row r="15207" spans="1:2">
      <c r="A15207" t="s">
        <v>348</v>
      </c>
      <c r="B15207" t="str">
        <f>IF(ISBLANK(VLOOKUP(A15207,Questionnaire!A:KQ,123,FALSE)),"#",VLOOKUP(A15207,Questionnaire!A:KQ,123,FALSE))</f>
        <v>#</v>
      </c>
    </row>
    <row r="15208" spans="1:2">
      <c r="A15208" t="s">
        <v>353</v>
      </c>
      <c r="B15208" t="str">
        <f>IF(ISBLANK(VLOOKUP(A15208,Questionnaire!A:KQ,123,FALSE)),"#",VLOOKUP(A15208,Questionnaire!A:KQ,123,FALSE))</f>
        <v>#</v>
      </c>
    </row>
    <row r="15209" spans="1:2">
      <c r="A15209" t="s">
        <v>354</v>
      </c>
      <c r="B15209" t="str">
        <f>IF(ISBLANK(VLOOKUP(A15209,Questionnaire!A:KQ,123,FALSE)),"#",VLOOKUP(A15209,Questionnaire!A:KQ,123,FALSE))</f>
        <v>#</v>
      </c>
    </row>
    <row r="15210" spans="1:2">
      <c r="A15210" t="s">
        <v>355</v>
      </c>
      <c r="B15210" t="str">
        <f>IF(ISBLANK(VLOOKUP(A15210,Questionnaire!A:KQ,123,FALSE)),"#",VLOOKUP(A15210,Questionnaire!A:KQ,123,FALSE))</f>
        <v>#</v>
      </c>
    </row>
    <row r="15211" spans="1:2">
      <c r="A15211" t="s">
        <v>356</v>
      </c>
      <c r="B15211" t="str">
        <f>IF(ISBLANK(VLOOKUP(A15211,Questionnaire!A:KQ,123,FALSE)),"#",VLOOKUP(A15211,Questionnaire!A:KQ,123,FALSE))</f>
        <v>#</v>
      </c>
    </row>
    <row r="15212" spans="1:2">
      <c r="A15212" t="s">
        <v>357</v>
      </c>
      <c r="B15212" t="str">
        <f>IF(ISBLANK(VLOOKUP(A15212,Questionnaire!A:KQ,123,FALSE)),"#",VLOOKUP(A15212,Questionnaire!A:KQ,123,FALSE))</f>
        <v>#</v>
      </c>
    </row>
    <row r="15213" spans="1:2">
      <c r="A15213" t="s">
        <v>360</v>
      </c>
      <c r="B15213" t="str">
        <f>IF(ISBLANK(VLOOKUP(A15213,Questionnaire!A:KQ,123,FALSE)),"#",VLOOKUP(A15213,Questionnaire!A:KQ,123,FALSE))</f>
        <v>#</v>
      </c>
    </row>
    <row r="15214" spans="1:2">
      <c r="A15214" t="s">
        <v>362</v>
      </c>
      <c r="B15214" t="str">
        <f>IF(ISBLANK(VLOOKUP(A15214,Questionnaire!A:KQ,123,FALSE)),"#",VLOOKUP(A15214,Questionnaire!A:KQ,123,FALSE))</f>
        <v>#</v>
      </c>
    </row>
    <row r="15215" spans="1:2">
      <c r="A15215" t="s">
        <v>363</v>
      </c>
      <c r="B15215" t="str">
        <f>IF(ISBLANK(VLOOKUP(A15215,Questionnaire!A:KQ,123,FALSE)),"#",VLOOKUP(A15215,Questionnaire!A:KQ,123,FALSE))</f>
        <v>#</v>
      </c>
    </row>
    <row r="15216" spans="1:2">
      <c r="A15216" t="s">
        <v>364</v>
      </c>
      <c r="B15216" t="str">
        <f>IF(ISBLANK(VLOOKUP(A15216,Questionnaire!A:KQ,123,FALSE)),"#",VLOOKUP(A15216,Questionnaire!A:KQ,123,FALSE))</f>
        <v>#</v>
      </c>
    </row>
    <row r="15217" spans="1:2">
      <c r="A15217" t="s">
        <v>365</v>
      </c>
      <c r="B15217" t="str">
        <f>IF(ISBLANK(VLOOKUP(A15217,Questionnaire!A:KQ,123,FALSE)),"#",VLOOKUP(A15217,Questionnaire!A:KQ,123,FALSE))</f>
        <v>#</v>
      </c>
    </row>
    <row r="15218" spans="1:2">
      <c r="A15218" t="s">
        <v>366</v>
      </c>
      <c r="B15218" t="str">
        <f>IF(ISBLANK(VLOOKUP(A15218,Questionnaire!A:KQ,123,FALSE)),"#",VLOOKUP(A15218,Questionnaire!A:KQ,123,FALSE))</f>
        <v>#</v>
      </c>
    </row>
    <row r="15219" spans="1:2">
      <c r="A15219" t="s">
        <v>371</v>
      </c>
      <c r="B15219" t="str">
        <f>IF(ISBLANK(VLOOKUP(A15219,Questionnaire!A:KQ,123,FALSE)),"#",VLOOKUP(A15219,Questionnaire!A:KQ,123,FALSE))</f>
        <v>#</v>
      </c>
    </row>
    <row r="15220" spans="1:2">
      <c r="A15220" t="s">
        <v>372</v>
      </c>
      <c r="B15220" t="str">
        <f>IF(ISBLANK(VLOOKUP(A15220,Questionnaire!A:KQ,123,FALSE)),"#",VLOOKUP(A15220,Questionnaire!A:KQ,123,FALSE))</f>
        <v>#</v>
      </c>
    </row>
    <row r="15221" spans="1:2">
      <c r="A15221" t="s">
        <v>373</v>
      </c>
      <c r="B15221" t="str">
        <f>IF(ISBLANK(VLOOKUP(A15221,Questionnaire!A:KQ,123,FALSE)),"#",VLOOKUP(A15221,Questionnaire!A:KQ,123,FALSE))</f>
        <v>#</v>
      </c>
    </row>
    <row r="15222" spans="1:2">
      <c r="A15222" t="s">
        <v>374</v>
      </c>
      <c r="B15222" t="str">
        <f>IF(ISBLANK(VLOOKUP(A15222,Questionnaire!A:KQ,123,FALSE)),"#",VLOOKUP(A15222,Questionnaire!A:KQ,123,FALSE))</f>
        <v>#</v>
      </c>
    </row>
    <row r="15223" spans="1:2">
      <c r="A15223" t="s">
        <v>377</v>
      </c>
      <c r="B15223" t="str">
        <f>IF(ISBLANK(VLOOKUP(A15223,Questionnaire!A:KQ,123,FALSE)),"#",VLOOKUP(A15223,Questionnaire!A:KQ,123,FALSE))</f>
        <v>#</v>
      </c>
    </row>
    <row r="15224" spans="1:2">
      <c r="A15224" t="s">
        <v>379</v>
      </c>
      <c r="B15224" t="str">
        <f>IF(ISBLANK(VLOOKUP(A15224,Questionnaire!A:KQ,123,FALSE)),"#",VLOOKUP(A15224,Questionnaire!A:KQ,123,FALSE))</f>
        <v>#</v>
      </c>
    </row>
    <row r="15225" spans="1:2">
      <c r="A15225" t="s">
        <v>380</v>
      </c>
      <c r="B15225" t="str">
        <f>IF(ISBLANK(VLOOKUP(A15225,Questionnaire!A:KQ,123,FALSE)),"#",VLOOKUP(A15225,Questionnaire!A:KQ,123,FALSE))</f>
        <v>#</v>
      </c>
    </row>
    <row r="15226" spans="1:2">
      <c r="A15226" t="s">
        <v>381</v>
      </c>
      <c r="B15226" t="str">
        <f>IF(ISBLANK(VLOOKUP(A15226,Questionnaire!A:KQ,123,FALSE)),"#",VLOOKUP(A15226,Questionnaire!A:KQ,123,FALSE))</f>
        <v>#</v>
      </c>
    </row>
    <row r="15227" spans="1:2">
      <c r="A15227" t="s">
        <v>382</v>
      </c>
      <c r="B15227" t="str">
        <f>IF(ISBLANK(VLOOKUP(A15227,Questionnaire!A:KQ,123,FALSE)),"#",VLOOKUP(A15227,Questionnaire!A:KQ,123,FALSE))</f>
        <v>#</v>
      </c>
    </row>
    <row r="15228" spans="1:2">
      <c r="A15228" t="s">
        <v>384</v>
      </c>
      <c r="B15228" t="str">
        <f>IF(ISBLANK(VLOOKUP(A15228,Questionnaire!A:KQ,123,FALSE)),"#",VLOOKUP(A15228,Questionnaire!A:KQ,123,FALSE))</f>
        <v>#</v>
      </c>
    </row>
    <row r="15229" spans="1:2">
      <c r="A15229" t="s">
        <v>387</v>
      </c>
      <c r="B15229" t="str">
        <f>IF(ISBLANK(VLOOKUP(A15229,Questionnaire!A:KQ,123,FALSE)),"#",VLOOKUP(A15229,Questionnaire!A:KQ,123,FALSE))</f>
        <v>#</v>
      </c>
    </row>
    <row r="15230" spans="1:2">
      <c r="A15230" t="s">
        <v>391</v>
      </c>
      <c r="B15230" t="str">
        <f>IF(ISBLANK(VLOOKUP(A15230,Questionnaire!A:KQ,123,FALSE)),"#",VLOOKUP(A15230,Questionnaire!A:KQ,123,FALSE))</f>
        <v>#</v>
      </c>
    </row>
    <row r="15231" spans="1:2">
      <c r="A15231" t="s">
        <v>393</v>
      </c>
      <c r="B15231" t="str">
        <f>IF(ISBLANK(VLOOKUP(A15231,Questionnaire!A:KQ,123,FALSE)),"#",VLOOKUP(A15231,Questionnaire!A:KQ,123,FALSE))</f>
        <v>#</v>
      </c>
    </row>
    <row r="15232" spans="1:2">
      <c r="A15232" t="s">
        <v>395</v>
      </c>
      <c r="B15232" t="str">
        <f>IF(ISBLANK(VLOOKUP(A15232,Questionnaire!A:KQ,123,FALSE)),"#",VLOOKUP(A15232,Questionnaire!A:KQ,123,FALSE))</f>
        <v>#</v>
      </c>
    </row>
    <row r="15233" spans="1:2">
      <c r="A15233" t="s">
        <v>398</v>
      </c>
      <c r="B15233" t="str">
        <f>IF(ISBLANK(VLOOKUP(A15233,Questionnaire!A:KQ,123,FALSE)),"#",VLOOKUP(A15233,Questionnaire!A:KQ,123,FALSE))</f>
        <v>#</v>
      </c>
    </row>
    <row r="15234" spans="1:2">
      <c r="A15234" t="s">
        <v>402</v>
      </c>
      <c r="B15234" t="str">
        <f>IF(ISBLANK(VLOOKUP(A15234,Questionnaire!A:KQ,123,FALSE)),"#",VLOOKUP(A15234,Questionnaire!A:KQ,123,FALSE))</f>
        <v>#</v>
      </c>
    </row>
    <row r="15235" spans="1:2">
      <c r="A15235" t="s">
        <v>405</v>
      </c>
      <c r="B15235" t="str">
        <f>IF(ISBLANK(VLOOKUP(A15235,Questionnaire!A:KQ,123,FALSE)),"#",VLOOKUP(A15235,Questionnaire!A:KQ,123,FALSE))</f>
        <v>#</v>
      </c>
    </row>
    <row r="15236" spans="1:2">
      <c r="A15236" t="s">
        <v>409</v>
      </c>
      <c r="B15236" t="str">
        <f>IF(ISBLANK(VLOOKUP(A15236,Questionnaire!A:KQ,123,FALSE)),"#",VLOOKUP(A15236,Questionnaire!A:KQ,123,FALSE))</f>
        <v>#</v>
      </c>
    </row>
    <row r="15237" spans="1:2">
      <c r="A15237" t="s">
        <v>412</v>
      </c>
      <c r="B15237" t="str">
        <f>IF(ISBLANK(VLOOKUP(A15237,Questionnaire!A:KQ,123,FALSE)),"#",VLOOKUP(A15237,Questionnaire!A:KQ,123,FALSE))</f>
        <v>#</v>
      </c>
    </row>
    <row r="15238" spans="1:2">
      <c r="A15238" t="s">
        <v>415</v>
      </c>
      <c r="B15238" t="str">
        <f>IF(ISBLANK(VLOOKUP(A15238,Questionnaire!A:KQ,123,FALSE)),"#",VLOOKUP(A15238,Questionnaire!A:KQ,123,FALSE))</f>
        <v>#</v>
      </c>
    </row>
    <row r="15239" spans="1:2">
      <c r="A15239" t="s">
        <v>418</v>
      </c>
      <c r="B15239" t="str">
        <f>IF(ISBLANK(VLOOKUP(A15239,Questionnaire!A:KQ,123,FALSE)),"#",VLOOKUP(A15239,Questionnaire!A:KQ,123,FALSE))</f>
        <v>#</v>
      </c>
    </row>
    <row r="15240" spans="1:2">
      <c r="A15240" t="s">
        <v>421</v>
      </c>
      <c r="B15240" t="str">
        <f>IF(ISBLANK(VLOOKUP(A15240,Questionnaire!A:KQ,123,FALSE)),"#",VLOOKUP(A15240,Questionnaire!A:KQ,123,FALSE))</f>
        <v>#</v>
      </c>
    </row>
    <row r="15241" spans="1:2">
      <c r="A15241" t="s">
        <v>424</v>
      </c>
      <c r="B15241" t="str">
        <f>IF(ISBLANK(VLOOKUP(A15241,Questionnaire!A:KQ,123,FALSE)),"#",VLOOKUP(A15241,Questionnaire!A:KQ,123,FALSE))</f>
        <v>#</v>
      </c>
    </row>
    <row r="15242" spans="1:2">
      <c r="A15242" t="s">
        <v>429</v>
      </c>
      <c r="B15242" t="str">
        <f>IF(ISBLANK(VLOOKUP(A15242,Questionnaire!A:KQ,123,FALSE)),"#",VLOOKUP(A15242,Questionnaire!A:KQ,123,FALSE))</f>
        <v>#</v>
      </c>
    </row>
    <row r="15243" spans="1:2">
      <c r="A15243" t="s">
        <v>432</v>
      </c>
      <c r="B15243" t="str">
        <f>IF(ISBLANK(VLOOKUP(A15243,Questionnaire!A:KQ,123,FALSE)),"#",VLOOKUP(A15243,Questionnaire!A:KQ,123,FALSE))</f>
        <v>#</v>
      </c>
    </row>
    <row r="15244" spans="1:2">
      <c r="A15244" t="s">
        <v>435</v>
      </c>
      <c r="B15244" t="str">
        <f>IF(ISBLANK(VLOOKUP(A15244,Questionnaire!A:KQ,123,FALSE)),"#",VLOOKUP(A15244,Questionnaire!A:KQ,123,FALSE))</f>
        <v>#</v>
      </c>
    </row>
    <row r="15245" spans="1:2">
      <c r="A15245" t="s">
        <v>437</v>
      </c>
      <c r="B15245" t="str">
        <f>IF(ISBLANK(VLOOKUP(A15245,Questionnaire!A:KQ,123,FALSE)),"#",VLOOKUP(A15245,Questionnaire!A:KQ,123,FALSE))</f>
        <v>#</v>
      </c>
    </row>
    <row r="15246" spans="1:2">
      <c r="A15246" t="s">
        <v>439</v>
      </c>
      <c r="B15246" t="str">
        <f>IF(ISBLANK(VLOOKUP(A15246,Questionnaire!A:KQ,123,FALSE)),"#",VLOOKUP(A15246,Questionnaire!A:KQ,123,FALSE))</f>
        <v>#</v>
      </c>
    </row>
    <row r="15247" spans="1:2">
      <c r="A15247" t="s">
        <v>442</v>
      </c>
      <c r="B15247" t="str">
        <f>IF(ISBLANK(VLOOKUP(A15247,Questionnaire!A:KQ,123,FALSE)),"#",VLOOKUP(A15247,Questionnaire!A:KQ,123,FALSE))</f>
        <v>#</v>
      </c>
    </row>
    <row r="15248" spans="1:2">
      <c r="A15248" t="s">
        <v>445</v>
      </c>
      <c r="B15248" t="str">
        <f>IF(ISBLANK(VLOOKUP(A15248,Questionnaire!A:KQ,123,FALSE)),"#",VLOOKUP(A15248,Questionnaire!A:KQ,123,FALSE))</f>
        <v>#</v>
      </c>
    </row>
    <row r="15249" spans="1:3">
      <c r="A15249" t="s">
        <v>448</v>
      </c>
      <c r="B15249" t="str">
        <f>IF(ISBLANK(VLOOKUP(A15249,Questionnaire!A:KQ,123,FALSE)),"#",VLOOKUP(A15249,Questionnaire!A:KQ,123,FALSE))</f>
        <v>#</v>
      </c>
    </row>
    <row r="15250" spans="1:3">
      <c r="A15250" t="s">
        <v>452</v>
      </c>
      <c r="B15250" t="str">
        <f>IF(ISBLANK(VLOOKUP(A15250,Questionnaire!A:KQ,123,FALSE)),"#",VLOOKUP(A15250,Questionnaire!A:KQ,123,FALSE))</f>
        <v>#</v>
      </c>
    </row>
    <row r="15251" spans="1:3">
      <c r="A15251" t="s">
        <v>455</v>
      </c>
      <c r="B15251" t="str">
        <f>IF(ISBLANK(VLOOKUP(A15251,Questionnaire!A:KQ,123,FALSE)),"#",VLOOKUP(A15251,Questionnaire!A:KQ,123,FALSE))</f>
        <v>#</v>
      </c>
    </row>
    <row r="15252" spans="1:3">
      <c r="A15252" t="s">
        <v>458</v>
      </c>
      <c r="B15252" t="str">
        <f>IF(ISBLANK(VLOOKUP(A15252,Questionnaire!A:KQ,123,FALSE)),"#",VLOOKUP(A15252,Questionnaire!A:KQ,123,FALSE))</f>
        <v>#</v>
      </c>
    </row>
    <row r="15253" spans="1:3">
      <c r="A15253" t="s">
        <v>461</v>
      </c>
      <c r="B15253" t="str">
        <f>IF(ISBLANK(VLOOKUP(A15253,Questionnaire!A:KQ,123,FALSE)),"#",VLOOKUP(A15253,Questionnaire!A:KQ,123,FALSE))</f>
        <v>#</v>
      </c>
    </row>
    <row r="15254" spans="1:3">
      <c r="A15254" t="s">
        <v>465</v>
      </c>
      <c r="B15254" t="str">
        <f>IF(ISBLANK(VLOOKUP(A15254,Questionnaire!A:KQ,123,FALSE)),"#",VLOOKUP(A15254,Questionnaire!A:KQ,123,FALSE))</f>
        <v>#</v>
      </c>
    </row>
    <row r="15255" spans="1:3">
      <c r="A15255" t="s">
        <v>467</v>
      </c>
      <c r="B15255" t="str">
        <f>IF(ISBLANK(VLOOKUP(A15255,Questionnaire!A:KQ,123,FALSE)),"#",VLOOKUP(A15255,Questionnaire!A:KQ,123,FALSE))</f>
        <v>#</v>
      </c>
    </row>
    <row r="15256" spans="1:3">
      <c r="A15256" t="s">
        <v>469</v>
      </c>
      <c r="B15256" t="str">
        <f>IF(ISBLANK(VLOOKUP(A15256,Questionnaire!A:KQ,123,FALSE)),"#",VLOOKUP(A15256,Questionnaire!A:KQ,123,FALSE))</f>
        <v>#</v>
      </c>
    </row>
    <row r="15257" spans="1:3">
      <c r="A15257" t="s">
        <v>471</v>
      </c>
      <c r="B15257" t="str">
        <f>IF(ISBLANK(VLOOKUP(A15257,Questionnaire!A:KQ,123,FALSE)),"#",VLOOKUP(A15257,Questionnaire!A:KQ,123,FALSE))</f>
        <v>#</v>
      </c>
    </row>
    <row r="15258" spans="1:3">
      <c r="A15258" t="s">
        <v>473</v>
      </c>
      <c r="B15258" t="str">
        <f>IF(ISBLANK(VLOOKUP(A15258,Questionnaire!A:KQ,123,FALSE)),"#",VLOOKUP(A15258,Questionnaire!A:KQ,123,FALSE))</f>
        <v>#</v>
      </c>
    </row>
    <row r="15259" spans="1:3">
      <c r="A15259" t="s">
        <v>475</v>
      </c>
      <c r="B15259" t="str">
        <f>IF(ISBLANK(VLOOKUP(A15259,Questionnaire!A:KQ,123,FALSE)),"#",VLOOKUP(A15259,Questionnaire!A:KQ,123,FALSE))</f>
        <v>#</v>
      </c>
    </row>
    <row r="15260" spans="1:3">
      <c r="A15260" t="s">
        <v>185</v>
      </c>
      <c r="B15260" t="str">
        <f>IF(ISBLANK(VLOOKUP(A15260,Questionnaire!A:KQ,124,FALSE)),"#",VLOOKUP(A15260,Questionnaire!A:KQ,124,FALSE))</f>
        <v>#</v>
      </c>
      <c r="C15260">
        <v>121</v>
      </c>
    </row>
    <row r="15261" spans="1:3">
      <c r="A15261" t="s">
        <v>187</v>
      </c>
      <c r="B15261" t="str">
        <f>IF(ISNA(VLOOKUP(VLOOKUP(A15261,Questionnaire!A:KQ,124,FALSE),'CORA Encoding'!D:E,2,FALSE)),"#",VLOOKUP(VLOOKUP(A15261,Questionnaire!A:KQ,124,FALSE),'CORA Encoding'!D:E,2,FALSE))</f>
        <v>#</v>
      </c>
    </row>
    <row r="15262" spans="1:3">
      <c r="A15262" t="s">
        <v>189</v>
      </c>
      <c r="B15262" t="str">
        <f>IF(ISNA(VLOOKUP(VLOOKUP(A15262,Questionnaire!A:KQ,124,FALSE),'CORA Encoding'!G:H,2,FALSE)),"#",VLOOKUP(VLOOKUP(A15262,Questionnaire!A:KQ,124,FALSE),'CORA Encoding'!G:H,2,FALSE))</f>
        <v>#</v>
      </c>
    </row>
    <row r="15263" spans="1:3">
      <c r="A15263" t="s">
        <v>191</v>
      </c>
      <c r="B15263" t="str">
        <f>IF(ISNA(VLOOKUP(VLOOKUP(A15263,Questionnaire!A:KQ,124,FALSE),'Country List'!E:F,2,FALSE)),"#",VLOOKUP(VLOOKUP(A15263,Questionnaire!A:KQ,124,FALSE),'Country List'!E:F,2,FALSE))</f>
        <v>#</v>
      </c>
    </row>
    <row r="15264" spans="1:3">
      <c r="A15264" t="s">
        <v>193</v>
      </c>
      <c r="B15264" t="str">
        <f>IF(ISNA(VLOOKUP(VLOOKUP(A15264,Questionnaire!A:KQ,124,FALSE),'Industry List'!B:C,2,FALSE)),"#",VLOOKUP(VLOOKUP(A15264,Questionnaire!A:KQ,124,FALSE),'Industry List'!B:C,2,FALSE))</f>
        <v>#</v>
      </c>
    </row>
    <row r="15265" spans="1:2">
      <c r="A15265" t="s">
        <v>197</v>
      </c>
      <c r="B15265" t="str">
        <f>IF(ISBLANK(VLOOKUP(A15265,Questionnaire!A:KQ,124,FALSE)),"#",VLOOKUP(A15265,Questionnaire!A:KQ,124,FALSE))</f>
        <v>#</v>
      </c>
    </row>
    <row r="15266" spans="1:2">
      <c r="A15266" t="s">
        <v>201</v>
      </c>
      <c r="B15266" t="str">
        <f>IF(ISBLANK(VLOOKUP(A15266,Questionnaire!A:KQ,124,FALSE)),"#",VLOOKUP(A15266,Questionnaire!A:KQ,124,FALSE))</f>
        <v>#</v>
      </c>
    </row>
    <row r="15267" spans="1:2">
      <c r="A15267" t="s">
        <v>203</v>
      </c>
      <c r="B15267" t="str">
        <f>IF(ISNA(VLOOKUP(VLOOKUP(A15267,Questionnaire!A:KQ,124,FALSE),'CORA Encoding'!J:K,2,FALSE)),"#",VLOOKUP(VLOOKUP(A15267,Questionnaire!A:KQ,124,FALSE),'CORA Encoding'!J:K,2,FALSE))</f>
        <v>#</v>
      </c>
    </row>
    <row r="15268" spans="1:2">
      <c r="A15268" t="s">
        <v>208</v>
      </c>
      <c r="B15268" t="str">
        <f>IF(ISBLANK(VLOOKUP(A15268,Questionnaire!A:KQ,124,FALSE)),"#",VLOOKUP(A15268,Questionnaire!A:KQ,124,FALSE))</f>
        <v>#</v>
      </c>
    </row>
    <row r="15269" spans="1:2">
      <c r="A15269" t="s">
        <v>213</v>
      </c>
      <c r="B15269" t="str">
        <f>IF(ISBLANK(VLOOKUP(A15269,Questionnaire!A:KQ,124,FALSE)),"#",VLOOKUP(A15269,Questionnaire!A:KQ,124,FALSE))</f>
        <v>#</v>
      </c>
    </row>
    <row r="15270" spans="1:2">
      <c r="A15270" t="s">
        <v>215</v>
      </c>
      <c r="B15270" t="str">
        <f>IF(ISBLANK(VLOOKUP(A15270,Questionnaire!A:KQ,124,FALSE)),"#",VLOOKUP(A15270,Questionnaire!A:KQ,124,FALSE))</f>
        <v>#</v>
      </c>
    </row>
    <row r="15271" spans="1:2">
      <c r="A15271" t="s">
        <v>217</v>
      </c>
      <c r="B15271" t="str">
        <f>IF(ISBLANK(VLOOKUP(A15271,Questionnaire!A:KQ,124,FALSE)),"#",VLOOKUP(A15271,Questionnaire!A:KQ,124,FALSE))</f>
        <v>#</v>
      </c>
    </row>
    <row r="15272" spans="1:2">
      <c r="A15272" t="s">
        <v>219</v>
      </c>
      <c r="B15272" t="str">
        <f>IF(ISBLANK(VLOOKUP(A15272,Questionnaire!A:KQ,124,FALSE)),"#",VLOOKUP(A15272,Questionnaire!A:KQ,124,FALSE))</f>
        <v>#</v>
      </c>
    </row>
    <row r="15273" spans="1:2">
      <c r="A15273" t="s">
        <v>221</v>
      </c>
      <c r="B15273" t="str">
        <f>IF(ISBLANK(VLOOKUP(A15273,Questionnaire!A:KQ,124,FALSE)),"#",VLOOKUP(A15273,Questionnaire!A:KQ,124,FALSE))</f>
        <v>#</v>
      </c>
    </row>
    <row r="15274" spans="1:2">
      <c r="A15274" t="s">
        <v>223</v>
      </c>
      <c r="B15274" t="str">
        <f>IF(ISBLANK(VLOOKUP(A15274,Questionnaire!A:KQ,124,FALSE)),"#",VLOOKUP(A15274,Questionnaire!A:KQ,124,FALSE))</f>
        <v>#</v>
      </c>
    </row>
    <row r="15275" spans="1:2">
      <c r="A15275" t="s">
        <v>225</v>
      </c>
      <c r="B15275" t="str">
        <f>IF(ISBLANK(VLOOKUP(A15275,Questionnaire!A:KQ,124,FALSE)),"#",VLOOKUP(A15275,Questionnaire!A:KQ,124,FALSE))</f>
        <v>#</v>
      </c>
    </row>
    <row r="15276" spans="1:2">
      <c r="A15276" t="s">
        <v>227</v>
      </c>
      <c r="B15276" t="str">
        <f>IF(ISBLANK(VLOOKUP(A15276,Questionnaire!A:KQ,124,FALSE)),"#",VLOOKUP(A15276,Questionnaire!A:KQ,124,FALSE))</f>
        <v>#</v>
      </c>
    </row>
    <row r="15277" spans="1:2">
      <c r="A15277" t="s">
        <v>229</v>
      </c>
      <c r="B15277" t="str">
        <f>IF(ISBLANK(VLOOKUP(A15277,Questionnaire!A:KQ,124,FALSE)),"#",VLOOKUP(A15277,Questionnaire!A:KQ,124,FALSE))</f>
        <v>#</v>
      </c>
    </row>
    <row r="15278" spans="1:2">
      <c r="A15278" t="s">
        <v>231</v>
      </c>
      <c r="B15278" t="str">
        <f>IF(ISBLANK(VLOOKUP(A15278,Questionnaire!A:KQ,124,FALSE)),"#",VLOOKUP(A15278,Questionnaire!A:KQ,124,FALSE))</f>
        <v>#</v>
      </c>
    </row>
    <row r="15279" spans="1:2">
      <c r="A15279" t="s">
        <v>233</v>
      </c>
      <c r="B15279" t="str">
        <f>IF(ISBLANK(VLOOKUP(A15279,Questionnaire!A:KQ,124,FALSE)),"#",VLOOKUP(A15279,Questionnaire!A:KQ,124,FALSE))</f>
        <v>#</v>
      </c>
    </row>
    <row r="15280" spans="1:2">
      <c r="A15280" t="s">
        <v>235</v>
      </c>
      <c r="B15280" t="str">
        <f>IF(ISBLANK(VLOOKUP(A15280,Questionnaire!A:KQ,124,FALSE)),"#",VLOOKUP(A15280,Questionnaire!A:KQ,124,FALSE))</f>
        <v>#</v>
      </c>
    </row>
    <row r="15281" spans="1:2">
      <c r="A15281" t="s">
        <v>237</v>
      </c>
      <c r="B15281" t="str">
        <f>IF(ISBLANK(VLOOKUP(A15281,Questionnaire!A:KQ,124,FALSE)),"#",VLOOKUP(A15281,Questionnaire!A:KQ,124,FALSE))</f>
        <v>#</v>
      </c>
    </row>
    <row r="15282" spans="1:2">
      <c r="A15282" t="s">
        <v>239</v>
      </c>
      <c r="B15282" t="str">
        <f>IF(ISBLANK(VLOOKUP(A15282,Questionnaire!A:KQ,124,FALSE)),"#",VLOOKUP(A15282,Questionnaire!A:KQ,124,FALSE))</f>
        <v>#</v>
      </c>
    </row>
    <row r="15283" spans="1:2">
      <c r="A15283" t="s">
        <v>242</v>
      </c>
      <c r="B15283" t="str">
        <f>IF(ISBLANK(VLOOKUP(A15283,Questionnaire!A:KQ,124,FALSE)),"#",VLOOKUP(A15283,Questionnaire!A:KQ,124,FALSE))</f>
        <v>#</v>
      </c>
    </row>
    <row r="15284" spans="1:2">
      <c r="A15284" t="s">
        <v>245</v>
      </c>
      <c r="B15284" t="str">
        <f>IF(ISBLANK(VLOOKUP(A15284,Questionnaire!A:KQ,124,FALSE)),"#",VLOOKUP(A15284,Questionnaire!A:KQ,124,FALSE))</f>
        <v>#</v>
      </c>
    </row>
    <row r="15285" spans="1:2">
      <c r="A15285" t="s">
        <v>247</v>
      </c>
      <c r="B15285" t="str">
        <f>IF(ISBLANK(VLOOKUP(A15285,Questionnaire!A:KQ,124,FALSE)),"#",VLOOKUP(A15285,Questionnaire!A:KQ,124,FALSE))</f>
        <v>#</v>
      </c>
    </row>
    <row r="15286" spans="1:2">
      <c r="A15286" t="s">
        <v>249</v>
      </c>
      <c r="B15286" t="str">
        <f>IF(ISBLANK(VLOOKUP(A15286,Questionnaire!A:KQ,124,FALSE)),"#",VLOOKUP(A15286,Questionnaire!A:KQ,124,FALSE))</f>
        <v>#</v>
      </c>
    </row>
    <row r="15287" spans="1:2">
      <c r="A15287" t="s">
        <v>250</v>
      </c>
      <c r="B15287" t="str">
        <f>IF(ISBLANK(VLOOKUP(A15287,Questionnaire!A:KQ,124,FALSE)),"#",VLOOKUP(A15287,Questionnaire!A:KQ,124,FALSE))</f>
        <v>#</v>
      </c>
    </row>
    <row r="15288" spans="1:2">
      <c r="A15288" t="s">
        <v>252</v>
      </c>
      <c r="B15288" t="str">
        <f>IF(ISBLANK(VLOOKUP(A15288,Questionnaire!A:KQ,124,FALSE)),"#",VLOOKUP(A15288,Questionnaire!A:KQ,124,FALSE))</f>
        <v>#</v>
      </c>
    </row>
    <row r="15289" spans="1:2">
      <c r="A15289" t="s">
        <v>255</v>
      </c>
      <c r="B15289" t="str">
        <f>IF(ISBLANK(VLOOKUP(A15289,Questionnaire!A:KQ,124,FALSE)),"#",VLOOKUP(A15289,Questionnaire!A:KQ,124,FALSE))</f>
        <v>#</v>
      </c>
    </row>
    <row r="15290" spans="1:2">
      <c r="A15290" t="s">
        <v>258</v>
      </c>
      <c r="B15290" t="str">
        <f>IF(ISNA(VLOOKUP(VLOOKUP(A15290,Questionnaire!A:KQ,124,FALSE),'CORA Encoding'!M:N,2,FALSE)),"#",VLOOKUP(VLOOKUP(A15290,Questionnaire!A:KQ,124,FALSE),'CORA Encoding'!M:N,2,FALSE))</f>
        <v>#</v>
      </c>
    </row>
    <row r="15291" spans="1:2">
      <c r="A15291" t="s">
        <v>261</v>
      </c>
      <c r="B15291" t="str">
        <f>IF(ISBLANK(VLOOKUP(A15291,Questionnaire!A:KQ,124,FALSE)),"#",VLOOKUP(A15291,Questionnaire!A:KQ,124,FALSE))</f>
        <v>#</v>
      </c>
    </row>
    <row r="15292" spans="1:2">
      <c r="A15292" t="s">
        <v>263</v>
      </c>
      <c r="B15292" t="str">
        <f>IF(ISBLANK(VLOOKUP(A15292,Questionnaire!A:KQ,124,FALSE)),"#",VLOOKUP(A15292,Questionnaire!A:KQ,124,FALSE))</f>
        <v>#</v>
      </c>
    </row>
    <row r="15293" spans="1:2">
      <c r="A15293" t="s">
        <v>265</v>
      </c>
      <c r="B15293" t="str">
        <f>IF(ISBLANK(VLOOKUP(A15293,Questionnaire!A:KQ,124,FALSE)),"#",VLOOKUP(A15293,Questionnaire!A:KQ,124,FALSE))</f>
        <v>#</v>
      </c>
    </row>
    <row r="15294" spans="1:2">
      <c r="A15294" t="s">
        <v>267</v>
      </c>
      <c r="B15294" t="str">
        <f>IF(ISBLANK(VLOOKUP(A15294,Questionnaire!A:KQ,124,FALSE)),"#",VLOOKUP(A15294,Questionnaire!A:KQ,124,FALSE))</f>
        <v>#</v>
      </c>
    </row>
    <row r="15295" spans="1:2">
      <c r="A15295" t="s">
        <v>269</v>
      </c>
      <c r="B15295" t="str">
        <f>IF(ISBLANK(VLOOKUP(A15295,Questionnaire!A:KQ,124,FALSE)),"#",VLOOKUP(A15295,Questionnaire!A:KQ,124,FALSE))</f>
        <v>#</v>
      </c>
    </row>
    <row r="15296" spans="1:2">
      <c r="A15296" t="s">
        <v>274</v>
      </c>
      <c r="B15296" t="str">
        <f>IF(ISBLANK(VLOOKUP(A15296,Questionnaire!A:KQ,124,FALSE)),"#",VLOOKUP(A15296,Questionnaire!A:KQ,124,FALSE))</f>
        <v>#</v>
      </c>
    </row>
    <row r="15297" spans="1:2">
      <c r="A15297" t="s">
        <v>276</v>
      </c>
      <c r="B15297" t="str">
        <f>IF(ISBLANK(VLOOKUP(A15297,Questionnaire!A:KQ,124,FALSE)),"#",VLOOKUP(A15297,Questionnaire!A:KQ,124,FALSE))</f>
        <v>#</v>
      </c>
    </row>
    <row r="15298" spans="1:2">
      <c r="A15298" t="s">
        <v>278</v>
      </c>
      <c r="B15298" t="str">
        <f>IF(ISBLANK(VLOOKUP(A15298,Questionnaire!A:KQ,124,FALSE)),"#",VLOOKUP(A15298,Questionnaire!A:KQ,124,FALSE))</f>
        <v>#</v>
      </c>
    </row>
    <row r="15299" spans="1:2">
      <c r="A15299" t="s">
        <v>280</v>
      </c>
      <c r="B15299" t="str">
        <f>IF(ISBLANK(VLOOKUP(A15299,Questionnaire!A:KQ,124,FALSE)),"#",VLOOKUP(A15299,Questionnaire!A:KQ,124,FALSE))</f>
        <v>#</v>
      </c>
    </row>
    <row r="15300" spans="1:2">
      <c r="A15300" t="s">
        <v>282</v>
      </c>
      <c r="B15300" t="str">
        <f>IF(ISBLANK(VLOOKUP(A15300,Questionnaire!A:KQ,124,FALSE)),"#",VLOOKUP(A15300,Questionnaire!A:KQ,124,FALSE))</f>
        <v>#</v>
      </c>
    </row>
    <row r="15301" spans="1:2">
      <c r="A15301" t="s">
        <v>286</v>
      </c>
      <c r="B15301" t="str">
        <f>IF(ISBLANK(VLOOKUP(A15301,Questionnaire!A:KQ,124,FALSE)),"#",VLOOKUP(A15301,Questionnaire!A:KQ,124,FALSE))</f>
        <v>#</v>
      </c>
    </row>
    <row r="15302" spans="1:2">
      <c r="A15302" t="s">
        <v>288</v>
      </c>
      <c r="B15302" t="str">
        <f>IF(ISBLANK(VLOOKUP(A15302,Questionnaire!A:KQ,124,FALSE)),"#",VLOOKUP(A15302,Questionnaire!A:KQ,124,FALSE))</f>
        <v>#</v>
      </c>
    </row>
    <row r="15303" spans="1:2">
      <c r="A15303" t="s">
        <v>290</v>
      </c>
      <c r="B15303" t="str">
        <f>IF(ISBLANK(VLOOKUP(A15303,Questionnaire!A:KQ,124,FALSE)),"#",VLOOKUP(A15303,Questionnaire!A:KQ,124,FALSE))</f>
        <v>#</v>
      </c>
    </row>
    <row r="15304" spans="1:2">
      <c r="A15304" t="s">
        <v>292</v>
      </c>
      <c r="B15304" t="str">
        <f>IF(ISBLANK(VLOOKUP(A15304,Questionnaire!A:KQ,124,FALSE)),"#",VLOOKUP(A15304,Questionnaire!A:KQ,124,FALSE))</f>
        <v>#</v>
      </c>
    </row>
    <row r="15305" spans="1:2">
      <c r="A15305" t="s">
        <v>294</v>
      </c>
      <c r="B15305" t="str">
        <f>IF(ISBLANK(VLOOKUP(A15305,Questionnaire!A:KQ,124,FALSE)),"#",VLOOKUP(A15305,Questionnaire!A:KQ,124,FALSE))</f>
        <v>#</v>
      </c>
    </row>
    <row r="15306" spans="1:2">
      <c r="A15306" t="s">
        <v>296</v>
      </c>
      <c r="B15306" t="str">
        <f>IF(ISBLANK(VLOOKUP(A15306,Questionnaire!A:KQ,124,FALSE)),"#",VLOOKUP(A15306,Questionnaire!A:KQ,124,FALSE))</f>
        <v>#</v>
      </c>
    </row>
    <row r="15307" spans="1:2">
      <c r="A15307" t="s">
        <v>301</v>
      </c>
      <c r="B15307" t="str">
        <f>IF(ISBLANK(VLOOKUP(A15307,Questionnaire!A:KQ,124,FALSE)),"#",VLOOKUP(A15307,Questionnaire!A:KQ,124,FALSE))</f>
        <v>#</v>
      </c>
    </row>
    <row r="15308" spans="1:2">
      <c r="A15308" t="s">
        <v>303</v>
      </c>
      <c r="B15308" t="str">
        <f>IF(ISBLANK(VLOOKUP(A15308,Questionnaire!A:KQ,124,FALSE)),"#",VLOOKUP(A15308,Questionnaire!A:KQ,124,FALSE))</f>
        <v>#</v>
      </c>
    </row>
    <row r="15309" spans="1:2">
      <c r="A15309" t="s">
        <v>305</v>
      </c>
      <c r="B15309" t="str">
        <f>IF(ISBLANK(VLOOKUP(A15309,Questionnaire!A:KQ,124,FALSE)),"#",VLOOKUP(A15309,Questionnaire!A:KQ,124,FALSE))</f>
        <v>#</v>
      </c>
    </row>
    <row r="15310" spans="1:2">
      <c r="A15310" t="s">
        <v>307</v>
      </c>
      <c r="B15310" t="str">
        <f>IF(ISBLANK(VLOOKUP(A15310,Questionnaire!A:KQ,124,FALSE)),"#",VLOOKUP(A15310,Questionnaire!A:KQ,124,FALSE))</f>
        <v>#</v>
      </c>
    </row>
    <row r="15311" spans="1:2">
      <c r="A15311" t="s">
        <v>311</v>
      </c>
      <c r="B15311" t="str">
        <f>IF(ISBLANK(VLOOKUP(A15311,Questionnaire!A:KQ,124,FALSE)),"#",VLOOKUP(A15311,Questionnaire!A:KQ,124,FALSE))</f>
        <v>#</v>
      </c>
    </row>
    <row r="15312" spans="1:2">
      <c r="A15312" t="s">
        <v>313</v>
      </c>
      <c r="B15312" t="str">
        <f>IF(ISBLANK(VLOOKUP(A15312,Questionnaire!A:KQ,124,FALSE)),"#",VLOOKUP(A15312,Questionnaire!A:KQ,124,FALSE))</f>
        <v>#</v>
      </c>
    </row>
    <row r="15313" spans="1:2">
      <c r="A15313" t="s">
        <v>314</v>
      </c>
      <c r="B15313" t="str">
        <f>IF(ISBLANK(VLOOKUP(A15313,Questionnaire!A:KQ,124,FALSE)),"#",VLOOKUP(A15313,Questionnaire!A:KQ,124,FALSE))</f>
        <v>#</v>
      </c>
    </row>
    <row r="15314" spans="1:2">
      <c r="A15314" t="s">
        <v>315</v>
      </c>
      <c r="B15314" t="str">
        <f>IF(ISBLANK(VLOOKUP(A15314,Questionnaire!A:KQ,124,FALSE)),"#",VLOOKUP(A15314,Questionnaire!A:KQ,124,FALSE))</f>
        <v>#</v>
      </c>
    </row>
    <row r="15315" spans="1:2">
      <c r="A15315" t="s">
        <v>317</v>
      </c>
      <c r="B15315" t="str">
        <f>IF(ISBLANK(VLOOKUP(A15315,Questionnaire!A:KQ,124,FALSE)),"#",VLOOKUP(A15315,Questionnaire!A:KQ,124,FALSE))</f>
        <v>#</v>
      </c>
    </row>
    <row r="15316" spans="1:2">
      <c r="A15316" t="s">
        <v>319</v>
      </c>
      <c r="B15316" t="str">
        <f>IF(ISBLANK(VLOOKUP(A15316,Questionnaire!A:KQ,124,FALSE)),"#",VLOOKUP(A15316,Questionnaire!A:KQ,124,FALSE))</f>
        <v>#</v>
      </c>
    </row>
    <row r="15317" spans="1:2">
      <c r="A15317" t="s">
        <v>322</v>
      </c>
      <c r="B15317" t="str">
        <f>IF(ISBLANK(VLOOKUP(A15317,Questionnaire!A:KQ,124,FALSE)),"#",VLOOKUP(A15317,Questionnaire!A:KQ,124,FALSE))</f>
        <v>#</v>
      </c>
    </row>
    <row r="15318" spans="1:2">
      <c r="A15318" t="s">
        <v>326</v>
      </c>
      <c r="B15318" t="str">
        <f>IF(ISBLANK(VLOOKUP(A15318,Questionnaire!A:KQ,124,FALSE)),"#",VLOOKUP(A15318,Questionnaire!A:KQ,124,FALSE))</f>
        <v>#</v>
      </c>
    </row>
    <row r="15319" spans="1:2">
      <c r="A15319" t="s">
        <v>328</v>
      </c>
      <c r="B15319" t="str">
        <f>IF(ISBLANK(VLOOKUP(A15319,Questionnaire!A:KQ,124,FALSE)),"#",VLOOKUP(A15319,Questionnaire!A:KQ,124,FALSE))</f>
        <v>#</v>
      </c>
    </row>
    <row r="15320" spans="1:2">
      <c r="A15320" t="s">
        <v>332</v>
      </c>
      <c r="B15320" t="str">
        <f>IF(ISBLANK(VLOOKUP(A15320,Questionnaire!A:KQ,124,FALSE)),"#",VLOOKUP(A15320,Questionnaire!A:KQ,124,FALSE))</f>
        <v>#</v>
      </c>
    </row>
    <row r="15321" spans="1:2">
      <c r="A15321" t="s">
        <v>333</v>
      </c>
      <c r="B15321" t="str">
        <f>IF(ISBLANK(VLOOKUP(A15321,Questionnaire!A:KQ,124,FALSE)),"#",VLOOKUP(A15321,Questionnaire!A:KQ,124,FALSE))</f>
        <v>#</v>
      </c>
    </row>
    <row r="15322" spans="1:2">
      <c r="A15322" t="s">
        <v>334</v>
      </c>
      <c r="B15322" t="str">
        <f>IF(ISBLANK(VLOOKUP(A15322,Questionnaire!A:KQ,124,FALSE)),"#",VLOOKUP(A15322,Questionnaire!A:KQ,124,FALSE))</f>
        <v>#</v>
      </c>
    </row>
    <row r="15323" spans="1:2">
      <c r="A15323" t="s">
        <v>335</v>
      </c>
      <c r="B15323" t="str">
        <f>IF(ISBLANK(VLOOKUP(A15323,Questionnaire!A:KQ,124,FALSE)),"#",VLOOKUP(A15323,Questionnaire!A:KQ,124,FALSE))</f>
        <v>#</v>
      </c>
    </row>
    <row r="15324" spans="1:2">
      <c r="A15324" t="s">
        <v>336</v>
      </c>
      <c r="B15324" t="str">
        <f>IF(ISBLANK(VLOOKUP(A15324,Questionnaire!A:KQ,124,FALSE)),"#",VLOOKUP(A15324,Questionnaire!A:KQ,124,FALSE))</f>
        <v>#</v>
      </c>
    </row>
    <row r="15325" spans="1:2">
      <c r="A15325" t="s">
        <v>337</v>
      </c>
      <c r="B15325" t="str">
        <f>IF(ISBLANK(VLOOKUP(A15325,Questionnaire!A:KQ,124,FALSE)),"#",VLOOKUP(A15325,Questionnaire!A:KQ,124,FALSE))</f>
        <v>#</v>
      </c>
    </row>
    <row r="15326" spans="1:2">
      <c r="A15326" t="s">
        <v>338</v>
      </c>
      <c r="B15326" t="str">
        <f>IF(ISBLANK(VLOOKUP(A15326,Questionnaire!A:KQ,124,FALSE)),"#",VLOOKUP(A15326,Questionnaire!A:KQ,124,FALSE))</f>
        <v>#</v>
      </c>
    </row>
    <row r="15327" spans="1:2">
      <c r="A15327" t="s">
        <v>339</v>
      </c>
      <c r="B15327" t="str">
        <f>IF(ISBLANK(VLOOKUP(A15327,Questionnaire!A:KQ,124,FALSE)),"#",VLOOKUP(A15327,Questionnaire!A:KQ,124,FALSE))</f>
        <v>#</v>
      </c>
    </row>
    <row r="15328" spans="1:2">
      <c r="A15328" t="s">
        <v>340</v>
      </c>
      <c r="B15328" t="str">
        <f>IF(ISBLANK(VLOOKUP(A15328,Questionnaire!A:KQ,124,FALSE)),"#",VLOOKUP(A15328,Questionnaire!A:KQ,124,FALSE))</f>
        <v>#</v>
      </c>
    </row>
    <row r="15329" spans="1:2">
      <c r="A15329" t="s">
        <v>341</v>
      </c>
      <c r="B15329" t="str">
        <f>IF(ISBLANK(VLOOKUP(A15329,Questionnaire!A:KQ,124,FALSE)),"#",VLOOKUP(A15329,Questionnaire!A:KQ,124,FALSE))</f>
        <v>#</v>
      </c>
    </row>
    <row r="15330" spans="1:2">
      <c r="A15330" t="s">
        <v>342</v>
      </c>
      <c r="B15330" t="str">
        <f>IF(ISBLANK(VLOOKUP(A15330,Questionnaire!A:KQ,124,FALSE)),"#",VLOOKUP(A15330,Questionnaire!A:KQ,124,FALSE))</f>
        <v>#</v>
      </c>
    </row>
    <row r="15331" spans="1:2">
      <c r="A15331" t="s">
        <v>343</v>
      </c>
      <c r="B15331" t="str">
        <f>IF(ISBLANK(VLOOKUP(A15331,Questionnaire!A:KQ,124,FALSE)),"#",VLOOKUP(A15331,Questionnaire!A:KQ,124,FALSE))</f>
        <v>#</v>
      </c>
    </row>
    <row r="15332" spans="1:2">
      <c r="A15332" t="s">
        <v>344</v>
      </c>
      <c r="B15332" t="str">
        <f>IF(ISBLANK(VLOOKUP(A15332,Questionnaire!A:KQ,124,FALSE)),"#",VLOOKUP(A15332,Questionnaire!A:KQ,124,FALSE))</f>
        <v>#</v>
      </c>
    </row>
    <row r="15333" spans="1:2">
      <c r="A15333" t="s">
        <v>345</v>
      </c>
      <c r="B15333" t="str">
        <f>IF(ISBLANK(VLOOKUP(A15333,Questionnaire!A:KQ,124,FALSE)),"#",VLOOKUP(A15333,Questionnaire!A:KQ,124,FALSE))</f>
        <v>#</v>
      </c>
    </row>
    <row r="15334" spans="1:2">
      <c r="A15334" t="s">
        <v>348</v>
      </c>
      <c r="B15334" t="str">
        <f>IF(ISBLANK(VLOOKUP(A15334,Questionnaire!A:KQ,124,FALSE)),"#",VLOOKUP(A15334,Questionnaire!A:KQ,124,FALSE))</f>
        <v>#</v>
      </c>
    </row>
    <row r="15335" spans="1:2">
      <c r="A15335" t="s">
        <v>353</v>
      </c>
      <c r="B15335" t="str">
        <f>IF(ISBLANK(VLOOKUP(A15335,Questionnaire!A:KQ,124,FALSE)),"#",VLOOKUP(A15335,Questionnaire!A:KQ,124,FALSE))</f>
        <v>#</v>
      </c>
    </row>
    <row r="15336" spans="1:2">
      <c r="A15336" t="s">
        <v>354</v>
      </c>
      <c r="B15336" t="str">
        <f>IF(ISBLANK(VLOOKUP(A15336,Questionnaire!A:KQ,124,FALSE)),"#",VLOOKUP(A15336,Questionnaire!A:KQ,124,FALSE))</f>
        <v>#</v>
      </c>
    </row>
    <row r="15337" spans="1:2">
      <c r="A15337" t="s">
        <v>355</v>
      </c>
      <c r="B15337" t="str">
        <f>IF(ISBLANK(VLOOKUP(A15337,Questionnaire!A:KQ,124,FALSE)),"#",VLOOKUP(A15337,Questionnaire!A:KQ,124,FALSE))</f>
        <v>#</v>
      </c>
    </row>
    <row r="15338" spans="1:2">
      <c r="A15338" t="s">
        <v>356</v>
      </c>
      <c r="B15338" t="str">
        <f>IF(ISBLANK(VLOOKUP(A15338,Questionnaire!A:KQ,124,FALSE)),"#",VLOOKUP(A15338,Questionnaire!A:KQ,124,FALSE))</f>
        <v>#</v>
      </c>
    </row>
    <row r="15339" spans="1:2">
      <c r="A15339" t="s">
        <v>357</v>
      </c>
      <c r="B15339" t="str">
        <f>IF(ISBLANK(VLOOKUP(A15339,Questionnaire!A:KQ,124,FALSE)),"#",VLOOKUP(A15339,Questionnaire!A:KQ,124,FALSE))</f>
        <v>#</v>
      </c>
    </row>
    <row r="15340" spans="1:2">
      <c r="A15340" t="s">
        <v>360</v>
      </c>
      <c r="B15340" t="str">
        <f>IF(ISBLANK(VLOOKUP(A15340,Questionnaire!A:KQ,124,FALSE)),"#",VLOOKUP(A15340,Questionnaire!A:KQ,124,FALSE))</f>
        <v>#</v>
      </c>
    </row>
    <row r="15341" spans="1:2">
      <c r="A15341" t="s">
        <v>362</v>
      </c>
      <c r="B15341" t="str">
        <f>IF(ISBLANK(VLOOKUP(A15341,Questionnaire!A:KQ,124,FALSE)),"#",VLOOKUP(A15341,Questionnaire!A:KQ,124,FALSE))</f>
        <v>#</v>
      </c>
    </row>
    <row r="15342" spans="1:2">
      <c r="A15342" t="s">
        <v>363</v>
      </c>
      <c r="B15342" t="str">
        <f>IF(ISBLANK(VLOOKUP(A15342,Questionnaire!A:KQ,124,FALSE)),"#",VLOOKUP(A15342,Questionnaire!A:KQ,124,FALSE))</f>
        <v>#</v>
      </c>
    </row>
    <row r="15343" spans="1:2">
      <c r="A15343" t="s">
        <v>364</v>
      </c>
      <c r="B15343" t="str">
        <f>IF(ISBLANK(VLOOKUP(A15343,Questionnaire!A:KQ,124,FALSE)),"#",VLOOKUP(A15343,Questionnaire!A:KQ,124,FALSE))</f>
        <v>#</v>
      </c>
    </row>
    <row r="15344" spans="1:2">
      <c r="A15344" t="s">
        <v>365</v>
      </c>
      <c r="B15344" t="str">
        <f>IF(ISBLANK(VLOOKUP(A15344,Questionnaire!A:KQ,124,FALSE)),"#",VLOOKUP(A15344,Questionnaire!A:KQ,124,FALSE))</f>
        <v>#</v>
      </c>
    </row>
    <row r="15345" spans="1:2">
      <c r="A15345" t="s">
        <v>366</v>
      </c>
      <c r="B15345" t="str">
        <f>IF(ISBLANK(VLOOKUP(A15345,Questionnaire!A:KQ,124,FALSE)),"#",VLOOKUP(A15345,Questionnaire!A:KQ,124,FALSE))</f>
        <v>#</v>
      </c>
    </row>
    <row r="15346" spans="1:2">
      <c r="A15346" t="s">
        <v>371</v>
      </c>
      <c r="B15346" t="str">
        <f>IF(ISBLANK(VLOOKUP(A15346,Questionnaire!A:KQ,124,FALSE)),"#",VLOOKUP(A15346,Questionnaire!A:KQ,124,FALSE))</f>
        <v>#</v>
      </c>
    </row>
    <row r="15347" spans="1:2">
      <c r="A15347" t="s">
        <v>372</v>
      </c>
      <c r="B15347" t="str">
        <f>IF(ISBLANK(VLOOKUP(A15347,Questionnaire!A:KQ,124,FALSE)),"#",VLOOKUP(A15347,Questionnaire!A:KQ,124,FALSE))</f>
        <v>#</v>
      </c>
    </row>
    <row r="15348" spans="1:2">
      <c r="A15348" t="s">
        <v>373</v>
      </c>
      <c r="B15348" t="str">
        <f>IF(ISBLANK(VLOOKUP(A15348,Questionnaire!A:KQ,124,FALSE)),"#",VLOOKUP(A15348,Questionnaire!A:KQ,124,FALSE))</f>
        <v>#</v>
      </c>
    </row>
    <row r="15349" spans="1:2">
      <c r="A15349" t="s">
        <v>374</v>
      </c>
      <c r="B15349" t="str">
        <f>IF(ISBLANK(VLOOKUP(A15349,Questionnaire!A:KQ,124,FALSE)),"#",VLOOKUP(A15349,Questionnaire!A:KQ,124,FALSE))</f>
        <v>#</v>
      </c>
    </row>
    <row r="15350" spans="1:2">
      <c r="A15350" t="s">
        <v>377</v>
      </c>
      <c r="B15350" t="str">
        <f>IF(ISBLANK(VLOOKUP(A15350,Questionnaire!A:KQ,124,FALSE)),"#",VLOOKUP(A15350,Questionnaire!A:KQ,124,FALSE))</f>
        <v>#</v>
      </c>
    </row>
    <row r="15351" spans="1:2">
      <c r="A15351" t="s">
        <v>379</v>
      </c>
      <c r="B15351" t="str">
        <f>IF(ISBLANK(VLOOKUP(A15351,Questionnaire!A:KQ,124,FALSE)),"#",VLOOKUP(A15351,Questionnaire!A:KQ,124,FALSE))</f>
        <v>#</v>
      </c>
    </row>
    <row r="15352" spans="1:2">
      <c r="A15352" t="s">
        <v>380</v>
      </c>
      <c r="B15352" t="str">
        <f>IF(ISBLANK(VLOOKUP(A15352,Questionnaire!A:KQ,124,FALSE)),"#",VLOOKUP(A15352,Questionnaire!A:KQ,124,FALSE))</f>
        <v>#</v>
      </c>
    </row>
    <row r="15353" spans="1:2">
      <c r="A15353" t="s">
        <v>381</v>
      </c>
      <c r="B15353" t="str">
        <f>IF(ISBLANK(VLOOKUP(A15353,Questionnaire!A:KQ,124,FALSE)),"#",VLOOKUP(A15353,Questionnaire!A:KQ,124,FALSE))</f>
        <v>#</v>
      </c>
    </row>
    <row r="15354" spans="1:2">
      <c r="A15354" t="s">
        <v>382</v>
      </c>
      <c r="B15354" t="str">
        <f>IF(ISBLANK(VLOOKUP(A15354,Questionnaire!A:KQ,124,FALSE)),"#",VLOOKUP(A15354,Questionnaire!A:KQ,124,FALSE))</f>
        <v>#</v>
      </c>
    </row>
    <row r="15355" spans="1:2">
      <c r="A15355" t="s">
        <v>384</v>
      </c>
      <c r="B15355" t="str">
        <f>IF(ISBLANK(VLOOKUP(A15355,Questionnaire!A:KQ,124,FALSE)),"#",VLOOKUP(A15355,Questionnaire!A:KQ,124,FALSE))</f>
        <v>#</v>
      </c>
    </row>
    <row r="15356" spans="1:2">
      <c r="A15356" t="s">
        <v>387</v>
      </c>
      <c r="B15356" t="str">
        <f>IF(ISBLANK(VLOOKUP(A15356,Questionnaire!A:KQ,124,FALSE)),"#",VLOOKUP(A15356,Questionnaire!A:KQ,124,FALSE))</f>
        <v>#</v>
      </c>
    </row>
    <row r="15357" spans="1:2">
      <c r="A15357" t="s">
        <v>391</v>
      </c>
      <c r="B15357" t="str">
        <f>IF(ISBLANK(VLOOKUP(A15357,Questionnaire!A:KQ,124,FALSE)),"#",VLOOKUP(A15357,Questionnaire!A:KQ,124,FALSE))</f>
        <v>#</v>
      </c>
    </row>
    <row r="15358" spans="1:2">
      <c r="A15358" t="s">
        <v>393</v>
      </c>
      <c r="B15358" t="str">
        <f>IF(ISBLANK(VLOOKUP(A15358,Questionnaire!A:KQ,124,FALSE)),"#",VLOOKUP(A15358,Questionnaire!A:KQ,124,FALSE))</f>
        <v>#</v>
      </c>
    </row>
    <row r="15359" spans="1:2">
      <c r="A15359" t="s">
        <v>395</v>
      </c>
      <c r="B15359" t="str">
        <f>IF(ISBLANK(VLOOKUP(A15359,Questionnaire!A:KQ,124,FALSE)),"#",VLOOKUP(A15359,Questionnaire!A:KQ,124,FALSE))</f>
        <v>#</v>
      </c>
    </row>
    <row r="15360" spans="1:2">
      <c r="A15360" t="s">
        <v>398</v>
      </c>
      <c r="B15360" t="str">
        <f>IF(ISBLANK(VLOOKUP(A15360,Questionnaire!A:KQ,124,FALSE)),"#",VLOOKUP(A15360,Questionnaire!A:KQ,124,FALSE))</f>
        <v>#</v>
      </c>
    </row>
    <row r="15361" spans="1:2">
      <c r="A15361" t="s">
        <v>402</v>
      </c>
      <c r="B15361" t="str">
        <f>IF(ISBLANK(VLOOKUP(A15361,Questionnaire!A:KQ,124,FALSE)),"#",VLOOKUP(A15361,Questionnaire!A:KQ,124,FALSE))</f>
        <v>#</v>
      </c>
    </row>
    <row r="15362" spans="1:2">
      <c r="A15362" t="s">
        <v>405</v>
      </c>
      <c r="B15362" t="str">
        <f>IF(ISBLANK(VLOOKUP(A15362,Questionnaire!A:KQ,124,FALSE)),"#",VLOOKUP(A15362,Questionnaire!A:KQ,124,FALSE))</f>
        <v>#</v>
      </c>
    </row>
    <row r="15363" spans="1:2">
      <c r="A15363" t="s">
        <v>409</v>
      </c>
      <c r="B15363" t="str">
        <f>IF(ISBLANK(VLOOKUP(A15363,Questionnaire!A:KQ,124,FALSE)),"#",VLOOKUP(A15363,Questionnaire!A:KQ,124,FALSE))</f>
        <v>#</v>
      </c>
    </row>
    <row r="15364" spans="1:2">
      <c r="A15364" t="s">
        <v>412</v>
      </c>
      <c r="B15364" t="str">
        <f>IF(ISBLANK(VLOOKUP(A15364,Questionnaire!A:KQ,124,FALSE)),"#",VLOOKUP(A15364,Questionnaire!A:KQ,124,FALSE))</f>
        <v>#</v>
      </c>
    </row>
    <row r="15365" spans="1:2">
      <c r="A15365" t="s">
        <v>415</v>
      </c>
      <c r="B15365" t="str">
        <f>IF(ISBLANK(VLOOKUP(A15365,Questionnaire!A:KQ,124,FALSE)),"#",VLOOKUP(A15365,Questionnaire!A:KQ,124,FALSE))</f>
        <v>#</v>
      </c>
    </row>
    <row r="15366" spans="1:2">
      <c r="A15366" t="s">
        <v>418</v>
      </c>
      <c r="B15366" t="str">
        <f>IF(ISBLANK(VLOOKUP(A15366,Questionnaire!A:KQ,124,FALSE)),"#",VLOOKUP(A15366,Questionnaire!A:KQ,124,FALSE))</f>
        <v>#</v>
      </c>
    </row>
    <row r="15367" spans="1:2">
      <c r="A15367" t="s">
        <v>421</v>
      </c>
      <c r="B15367" t="str">
        <f>IF(ISBLANK(VLOOKUP(A15367,Questionnaire!A:KQ,124,FALSE)),"#",VLOOKUP(A15367,Questionnaire!A:KQ,124,FALSE))</f>
        <v>#</v>
      </c>
    </row>
    <row r="15368" spans="1:2">
      <c r="A15368" t="s">
        <v>424</v>
      </c>
      <c r="B15368" t="str">
        <f>IF(ISBLANK(VLOOKUP(A15368,Questionnaire!A:KQ,124,FALSE)),"#",VLOOKUP(A15368,Questionnaire!A:KQ,124,FALSE))</f>
        <v>#</v>
      </c>
    </row>
    <row r="15369" spans="1:2">
      <c r="A15369" t="s">
        <v>429</v>
      </c>
      <c r="B15369" t="str">
        <f>IF(ISBLANK(VLOOKUP(A15369,Questionnaire!A:KQ,124,FALSE)),"#",VLOOKUP(A15369,Questionnaire!A:KQ,124,FALSE))</f>
        <v>#</v>
      </c>
    </row>
    <row r="15370" spans="1:2">
      <c r="A15370" t="s">
        <v>432</v>
      </c>
      <c r="B15370" t="str">
        <f>IF(ISBLANK(VLOOKUP(A15370,Questionnaire!A:KQ,124,FALSE)),"#",VLOOKUP(A15370,Questionnaire!A:KQ,124,FALSE))</f>
        <v>#</v>
      </c>
    </row>
    <row r="15371" spans="1:2">
      <c r="A15371" t="s">
        <v>435</v>
      </c>
      <c r="B15371" t="str">
        <f>IF(ISBLANK(VLOOKUP(A15371,Questionnaire!A:KQ,124,FALSE)),"#",VLOOKUP(A15371,Questionnaire!A:KQ,124,FALSE))</f>
        <v>#</v>
      </c>
    </row>
    <row r="15372" spans="1:2">
      <c r="A15372" t="s">
        <v>437</v>
      </c>
      <c r="B15372" t="str">
        <f>IF(ISBLANK(VLOOKUP(A15372,Questionnaire!A:KQ,124,FALSE)),"#",VLOOKUP(A15372,Questionnaire!A:KQ,124,FALSE))</f>
        <v>#</v>
      </c>
    </row>
    <row r="15373" spans="1:2">
      <c r="A15373" t="s">
        <v>439</v>
      </c>
      <c r="B15373" t="str">
        <f>IF(ISBLANK(VLOOKUP(A15373,Questionnaire!A:KQ,124,FALSE)),"#",VLOOKUP(A15373,Questionnaire!A:KQ,124,FALSE))</f>
        <v>#</v>
      </c>
    </row>
    <row r="15374" spans="1:2">
      <c r="A15374" t="s">
        <v>442</v>
      </c>
      <c r="B15374" t="str">
        <f>IF(ISBLANK(VLOOKUP(A15374,Questionnaire!A:KQ,124,FALSE)),"#",VLOOKUP(A15374,Questionnaire!A:KQ,124,FALSE))</f>
        <v>#</v>
      </c>
    </row>
    <row r="15375" spans="1:2">
      <c r="A15375" t="s">
        <v>445</v>
      </c>
      <c r="B15375" t="str">
        <f>IF(ISBLANK(VLOOKUP(A15375,Questionnaire!A:KQ,124,FALSE)),"#",VLOOKUP(A15375,Questionnaire!A:KQ,124,FALSE))</f>
        <v>#</v>
      </c>
    </row>
    <row r="15376" spans="1:2">
      <c r="A15376" t="s">
        <v>448</v>
      </c>
      <c r="B15376" t="str">
        <f>IF(ISBLANK(VLOOKUP(A15376,Questionnaire!A:KQ,124,FALSE)),"#",VLOOKUP(A15376,Questionnaire!A:KQ,124,FALSE))</f>
        <v>#</v>
      </c>
    </row>
    <row r="15377" spans="1:3">
      <c r="A15377" t="s">
        <v>452</v>
      </c>
      <c r="B15377" t="str">
        <f>IF(ISBLANK(VLOOKUP(A15377,Questionnaire!A:KQ,124,FALSE)),"#",VLOOKUP(A15377,Questionnaire!A:KQ,124,FALSE))</f>
        <v>#</v>
      </c>
    </row>
    <row r="15378" spans="1:3">
      <c r="A15378" t="s">
        <v>455</v>
      </c>
      <c r="B15378" t="str">
        <f>IF(ISBLANK(VLOOKUP(A15378,Questionnaire!A:KQ,124,FALSE)),"#",VLOOKUP(A15378,Questionnaire!A:KQ,124,FALSE))</f>
        <v>#</v>
      </c>
    </row>
    <row r="15379" spans="1:3">
      <c r="A15379" t="s">
        <v>458</v>
      </c>
      <c r="B15379" t="str">
        <f>IF(ISBLANK(VLOOKUP(A15379,Questionnaire!A:KQ,124,FALSE)),"#",VLOOKUP(A15379,Questionnaire!A:KQ,124,FALSE))</f>
        <v>#</v>
      </c>
    </row>
    <row r="15380" spans="1:3">
      <c r="A15380" t="s">
        <v>461</v>
      </c>
      <c r="B15380" t="str">
        <f>IF(ISBLANK(VLOOKUP(A15380,Questionnaire!A:KQ,124,FALSE)),"#",VLOOKUP(A15380,Questionnaire!A:KQ,124,FALSE))</f>
        <v>#</v>
      </c>
    </row>
    <row r="15381" spans="1:3">
      <c r="A15381" t="s">
        <v>465</v>
      </c>
      <c r="B15381" t="str">
        <f>IF(ISBLANK(VLOOKUP(A15381,Questionnaire!A:KQ,124,FALSE)),"#",VLOOKUP(A15381,Questionnaire!A:KQ,124,FALSE))</f>
        <v>#</v>
      </c>
    </row>
    <row r="15382" spans="1:3">
      <c r="A15382" t="s">
        <v>467</v>
      </c>
      <c r="B15382" t="str">
        <f>IF(ISBLANK(VLOOKUP(A15382,Questionnaire!A:KQ,124,FALSE)),"#",VLOOKUP(A15382,Questionnaire!A:KQ,124,FALSE))</f>
        <v>#</v>
      </c>
    </row>
    <row r="15383" spans="1:3">
      <c r="A15383" t="s">
        <v>469</v>
      </c>
      <c r="B15383" t="str">
        <f>IF(ISBLANK(VLOOKUP(A15383,Questionnaire!A:KQ,124,FALSE)),"#",VLOOKUP(A15383,Questionnaire!A:KQ,124,FALSE))</f>
        <v>#</v>
      </c>
    </row>
    <row r="15384" spans="1:3">
      <c r="A15384" t="s">
        <v>471</v>
      </c>
      <c r="B15384" t="str">
        <f>IF(ISBLANK(VLOOKUP(A15384,Questionnaire!A:KQ,124,FALSE)),"#",VLOOKUP(A15384,Questionnaire!A:KQ,124,FALSE))</f>
        <v>#</v>
      </c>
    </row>
    <row r="15385" spans="1:3">
      <c r="A15385" t="s">
        <v>473</v>
      </c>
      <c r="B15385" t="str">
        <f>IF(ISBLANK(VLOOKUP(A15385,Questionnaire!A:KQ,124,FALSE)),"#",VLOOKUP(A15385,Questionnaire!A:KQ,124,FALSE))</f>
        <v>#</v>
      </c>
    </row>
    <row r="15386" spans="1:3">
      <c r="A15386" t="s">
        <v>475</v>
      </c>
      <c r="B15386" t="str">
        <f>IF(ISBLANK(VLOOKUP(A15386,Questionnaire!A:KQ,124,FALSE)),"#",VLOOKUP(A15386,Questionnaire!A:KQ,124,FALSE))</f>
        <v>#</v>
      </c>
    </row>
    <row r="15387" spans="1:3">
      <c r="A15387" t="s">
        <v>185</v>
      </c>
      <c r="B15387" t="str">
        <f>IF(ISBLANK(VLOOKUP(A15387,Questionnaire!A:KQ,125,FALSE)),"#",VLOOKUP(A15387,Questionnaire!A:KQ,125,FALSE))</f>
        <v>#</v>
      </c>
      <c r="C15387">
        <v>122</v>
      </c>
    </row>
    <row r="15388" spans="1:3">
      <c r="A15388" t="s">
        <v>187</v>
      </c>
      <c r="B15388" t="str">
        <f>IF(ISNA(VLOOKUP(VLOOKUP(A15388,Questionnaire!A:KQ,125,FALSE),'CORA Encoding'!D:E,2,FALSE)),"#",VLOOKUP(VLOOKUP(A15388,Questionnaire!A:KQ,125,FALSE),'CORA Encoding'!D:E,2,FALSE))</f>
        <v>#</v>
      </c>
    </row>
    <row r="15389" spans="1:3">
      <c r="A15389" t="s">
        <v>189</v>
      </c>
      <c r="B15389" t="str">
        <f>IF(ISNA(VLOOKUP(VLOOKUP(A15389,Questionnaire!A:KQ,125,FALSE),'CORA Encoding'!G:H,2,FALSE)),"#",VLOOKUP(VLOOKUP(A15389,Questionnaire!A:KQ,125,FALSE),'CORA Encoding'!G:H,2,FALSE))</f>
        <v>#</v>
      </c>
    </row>
    <row r="15390" spans="1:3">
      <c r="A15390" t="s">
        <v>191</v>
      </c>
      <c r="B15390" t="str">
        <f>IF(ISNA(VLOOKUP(VLOOKUP(A15390,Questionnaire!A:KQ,125,FALSE),'Country List'!E:F,2,FALSE)),"#",VLOOKUP(VLOOKUP(A15390,Questionnaire!A:KQ,125,FALSE),'Country List'!E:F,2,FALSE))</f>
        <v>#</v>
      </c>
    </row>
    <row r="15391" spans="1:3">
      <c r="A15391" t="s">
        <v>193</v>
      </c>
      <c r="B15391" t="str">
        <f>IF(ISNA(VLOOKUP(VLOOKUP(A15391,Questionnaire!A:KQ,125,FALSE),'Industry List'!B:C,2,FALSE)),"#",VLOOKUP(VLOOKUP(A15391,Questionnaire!A:KQ,125,FALSE),'Industry List'!B:C,2,FALSE))</f>
        <v>#</v>
      </c>
    </row>
    <row r="15392" spans="1:3">
      <c r="A15392" t="s">
        <v>197</v>
      </c>
      <c r="B15392" t="str">
        <f>IF(ISBLANK(VLOOKUP(A15392,Questionnaire!A:KQ,125,FALSE)),"#",VLOOKUP(A15392,Questionnaire!A:KQ,125,FALSE))</f>
        <v>#</v>
      </c>
    </row>
    <row r="15393" spans="1:2">
      <c r="A15393" t="s">
        <v>201</v>
      </c>
      <c r="B15393" t="str">
        <f>IF(ISBLANK(VLOOKUP(A15393,Questionnaire!A:KQ,125,FALSE)),"#",VLOOKUP(A15393,Questionnaire!A:KQ,125,FALSE))</f>
        <v>#</v>
      </c>
    </row>
    <row r="15394" spans="1:2">
      <c r="A15394" t="s">
        <v>203</v>
      </c>
      <c r="B15394" t="str">
        <f>IF(ISNA(VLOOKUP(VLOOKUP(A15394,Questionnaire!A:KQ,125,FALSE),'CORA Encoding'!J:K,2,FALSE)),"#",VLOOKUP(VLOOKUP(A15394,Questionnaire!A:KQ,125,FALSE),'CORA Encoding'!J:K,2,FALSE))</f>
        <v>#</v>
      </c>
    </row>
    <row r="15395" spans="1:2">
      <c r="A15395" t="s">
        <v>208</v>
      </c>
      <c r="B15395" t="str">
        <f>IF(ISBLANK(VLOOKUP(A15395,Questionnaire!A:KQ,125,FALSE)),"#",VLOOKUP(A15395,Questionnaire!A:KQ,125,FALSE))</f>
        <v>#</v>
      </c>
    </row>
    <row r="15396" spans="1:2">
      <c r="A15396" t="s">
        <v>213</v>
      </c>
      <c r="B15396" t="str">
        <f>IF(ISBLANK(VLOOKUP(A15396,Questionnaire!A:KQ,125,FALSE)),"#",VLOOKUP(A15396,Questionnaire!A:KQ,125,FALSE))</f>
        <v>#</v>
      </c>
    </row>
    <row r="15397" spans="1:2">
      <c r="A15397" t="s">
        <v>215</v>
      </c>
      <c r="B15397" t="str">
        <f>IF(ISBLANK(VLOOKUP(A15397,Questionnaire!A:KQ,125,FALSE)),"#",VLOOKUP(A15397,Questionnaire!A:KQ,125,FALSE))</f>
        <v>#</v>
      </c>
    </row>
    <row r="15398" spans="1:2">
      <c r="A15398" t="s">
        <v>217</v>
      </c>
      <c r="B15398" t="str">
        <f>IF(ISBLANK(VLOOKUP(A15398,Questionnaire!A:KQ,125,FALSE)),"#",VLOOKUP(A15398,Questionnaire!A:KQ,125,FALSE))</f>
        <v>#</v>
      </c>
    </row>
    <row r="15399" spans="1:2">
      <c r="A15399" t="s">
        <v>219</v>
      </c>
      <c r="B15399" t="str">
        <f>IF(ISBLANK(VLOOKUP(A15399,Questionnaire!A:KQ,125,FALSE)),"#",VLOOKUP(A15399,Questionnaire!A:KQ,125,FALSE))</f>
        <v>#</v>
      </c>
    </row>
    <row r="15400" spans="1:2">
      <c r="A15400" t="s">
        <v>221</v>
      </c>
      <c r="B15400" t="str">
        <f>IF(ISBLANK(VLOOKUP(A15400,Questionnaire!A:KQ,125,FALSE)),"#",VLOOKUP(A15400,Questionnaire!A:KQ,125,FALSE))</f>
        <v>#</v>
      </c>
    </row>
    <row r="15401" spans="1:2">
      <c r="A15401" t="s">
        <v>223</v>
      </c>
      <c r="B15401" t="str">
        <f>IF(ISBLANK(VLOOKUP(A15401,Questionnaire!A:KQ,125,FALSE)),"#",VLOOKUP(A15401,Questionnaire!A:KQ,125,FALSE))</f>
        <v>#</v>
      </c>
    </row>
    <row r="15402" spans="1:2">
      <c r="A15402" t="s">
        <v>225</v>
      </c>
      <c r="B15402" t="str">
        <f>IF(ISBLANK(VLOOKUP(A15402,Questionnaire!A:KQ,125,FALSE)),"#",VLOOKUP(A15402,Questionnaire!A:KQ,125,FALSE))</f>
        <v>#</v>
      </c>
    </row>
    <row r="15403" spans="1:2">
      <c r="A15403" t="s">
        <v>227</v>
      </c>
      <c r="B15403" t="str">
        <f>IF(ISBLANK(VLOOKUP(A15403,Questionnaire!A:KQ,125,FALSE)),"#",VLOOKUP(A15403,Questionnaire!A:KQ,125,FALSE))</f>
        <v>#</v>
      </c>
    </row>
    <row r="15404" spans="1:2">
      <c r="A15404" t="s">
        <v>229</v>
      </c>
      <c r="B15404" t="str">
        <f>IF(ISBLANK(VLOOKUP(A15404,Questionnaire!A:KQ,125,FALSE)),"#",VLOOKUP(A15404,Questionnaire!A:KQ,125,FALSE))</f>
        <v>#</v>
      </c>
    </row>
    <row r="15405" spans="1:2">
      <c r="A15405" t="s">
        <v>231</v>
      </c>
      <c r="B15405" t="str">
        <f>IF(ISBLANK(VLOOKUP(A15405,Questionnaire!A:KQ,125,FALSE)),"#",VLOOKUP(A15405,Questionnaire!A:KQ,125,FALSE))</f>
        <v>#</v>
      </c>
    </row>
    <row r="15406" spans="1:2">
      <c r="A15406" t="s">
        <v>233</v>
      </c>
      <c r="B15406" t="str">
        <f>IF(ISBLANK(VLOOKUP(A15406,Questionnaire!A:KQ,125,FALSE)),"#",VLOOKUP(A15406,Questionnaire!A:KQ,125,FALSE))</f>
        <v>#</v>
      </c>
    </row>
    <row r="15407" spans="1:2">
      <c r="A15407" t="s">
        <v>235</v>
      </c>
      <c r="B15407" t="str">
        <f>IF(ISBLANK(VLOOKUP(A15407,Questionnaire!A:KQ,125,FALSE)),"#",VLOOKUP(A15407,Questionnaire!A:KQ,125,FALSE))</f>
        <v>#</v>
      </c>
    </row>
    <row r="15408" spans="1:2">
      <c r="A15408" t="s">
        <v>237</v>
      </c>
      <c r="B15408" t="str">
        <f>IF(ISBLANK(VLOOKUP(A15408,Questionnaire!A:KQ,125,FALSE)),"#",VLOOKUP(A15408,Questionnaire!A:KQ,125,FALSE))</f>
        <v>#</v>
      </c>
    </row>
    <row r="15409" spans="1:2">
      <c r="A15409" t="s">
        <v>239</v>
      </c>
      <c r="B15409" t="str">
        <f>IF(ISBLANK(VLOOKUP(A15409,Questionnaire!A:KQ,125,FALSE)),"#",VLOOKUP(A15409,Questionnaire!A:KQ,125,FALSE))</f>
        <v>#</v>
      </c>
    </row>
    <row r="15410" spans="1:2">
      <c r="A15410" t="s">
        <v>242</v>
      </c>
      <c r="B15410" t="str">
        <f>IF(ISBLANK(VLOOKUP(A15410,Questionnaire!A:KQ,125,FALSE)),"#",VLOOKUP(A15410,Questionnaire!A:KQ,125,FALSE))</f>
        <v>#</v>
      </c>
    </row>
    <row r="15411" spans="1:2">
      <c r="A15411" t="s">
        <v>245</v>
      </c>
      <c r="B15411" t="str">
        <f>IF(ISBLANK(VLOOKUP(A15411,Questionnaire!A:KQ,125,FALSE)),"#",VLOOKUP(A15411,Questionnaire!A:KQ,125,FALSE))</f>
        <v>#</v>
      </c>
    </row>
    <row r="15412" spans="1:2">
      <c r="A15412" t="s">
        <v>247</v>
      </c>
      <c r="B15412" t="str">
        <f>IF(ISBLANK(VLOOKUP(A15412,Questionnaire!A:KQ,125,FALSE)),"#",VLOOKUP(A15412,Questionnaire!A:KQ,125,FALSE))</f>
        <v>#</v>
      </c>
    </row>
    <row r="15413" spans="1:2">
      <c r="A15413" t="s">
        <v>249</v>
      </c>
      <c r="B15413" t="str">
        <f>IF(ISBLANK(VLOOKUP(A15413,Questionnaire!A:KQ,125,FALSE)),"#",VLOOKUP(A15413,Questionnaire!A:KQ,125,FALSE))</f>
        <v>#</v>
      </c>
    </row>
    <row r="15414" spans="1:2">
      <c r="A15414" t="s">
        <v>250</v>
      </c>
      <c r="B15414" t="str">
        <f>IF(ISBLANK(VLOOKUP(A15414,Questionnaire!A:KQ,125,FALSE)),"#",VLOOKUP(A15414,Questionnaire!A:KQ,125,FALSE))</f>
        <v>#</v>
      </c>
    </row>
    <row r="15415" spans="1:2">
      <c r="A15415" t="s">
        <v>252</v>
      </c>
      <c r="B15415" t="str">
        <f>IF(ISBLANK(VLOOKUP(A15415,Questionnaire!A:KQ,125,FALSE)),"#",VLOOKUP(A15415,Questionnaire!A:KQ,125,FALSE))</f>
        <v>#</v>
      </c>
    </row>
    <row r="15416" spans="1:2">
      <c r="A15416" t="s">
        <v>255</v>
      </c>
      <c r="B15416" t="str">
        <f>IF(ISBLANK(VLOOKUP(A15416,Questionnaire!A:KQ,125,FALSE)),"#",VLOOKUP(A15416,Questionnaire!A:KQ,125,FALSE))</f>
        <v>#</v>
      </c>
    </row>
    <row r="15417" spans="1:2">
      <c r="A15417" t="s">
        <v>258</v>
      </c>
      <c r="B15417" t="str">
        <f>IF(ISNA(VLOOKUP(VLOOKUP(A15417,Questionnaire!A:KQ,125,FALSE),'CORA Encoding'!M:N,2,FALSE)),"#",VLOOKUP(VLOOKUP(A15417,Questionnaire!A:KQ,125,FALSE),'CORA Encoding'!M:N,2,FALSE))</f>
        <v>#</v>
      </c>
    </row>
    <row r="15418" spans="1:2">
      <c r="A15418" t="s">
        <v>261</v>
      </c>
      <c r="B15418" t="str">
        <f>IF(ISBLANK(VLOOKUP(A15418,Questionnaire!A:KQ,125,FALSE)),"#",VLOOKUP(A15418,Questionnaire!A:KQ,125,FALSE))</f>
        <v>#</v>
      </c>
    </row>
    <row r="15419" spans="1:2">
      <c r="A15419" t="s">
        <v>263</v>
      </c>
      <c r="B15419" t="str">
        <f>IF(ISBLANK(VLOOKUP(A15419,Questionnaire!A:KQ,125,FALSE)),"#",VLOOKUP(A15419,Questionnaire!A:KQ,125,FALSE))</f>
        <v>#</v>
      </c>
    </row>
    <row r="15420" spans="1:2">
      <c r="A15420" t="s">
        <v>265</v>
      </c>
      <c r="B15420" t="str">
        <f>IF(ISBLANK(VLOOKUP(A15420,Questionnaire!A:KQ,125,FALSE)),"#",VLOOKUP(A15420,Questionnaire!A:KQ,125,FALSE))</f>
        <v>#</v>
      </c>
    </row>
    <row r="15421" spans="1:2">
      <c r="A15421" t="s">
        <v>267</v>
      </c>
      <c r="B15421" t="str">
        <f>IF(ISBLANK(VLOOKUP(A15421,Questionnaire!A:KQ,125,FALSE)),"#",VLOOKUP(A15421,Questionnaire!A:KQ,125,FALSE))</f>
        <v>#</v>
      </c>
    </row>
    <row r="15422" spans="1:2">
      <c r="A15422" t="s">
        <v>269</v>
      </c>
      <c r="B15422" t="str">
        <f>IF(ISBLANK(VLOOKUP(A15422,Questionnaire!A:KQ,125,FALSE)),"#",VLOOKUP(A15422,Questionnaire!A:KQ,125,FALSE))</f>
        <v>#</v>
      </c>
    </row>
    <row r="15423" spans="1:2">
      <c r="A15423" t="s">
        <v>274</v>
      </c>
      <c r="B15423" t="str">
        <f>IF(ISBLANK(VLOOKUP(A15423,Questionnaire!A:KQ,125,FALSE)),"#",VLOOKUP(A15423,Questionnaire!A:KQ,125,FALSE))</f>
        <v>#</v>
      </c>
    </row>
    <row r="15424" spans="1:2">
      <c r="A15424" t="s">
        <v>276</v>
      </c>
      <c r="B15424" t="str">
        <f>IF(ISBLANK(VLOOKUP(A15424,Questionnaire!A:KQ,125,FALSE)),"#",VLOOKUP(A15424,Questionnaire!A:KQ,125,FALSE))</f>
        <v>#</v>
      </c>
    </row>
    <row r="15425" spans="1:2">
      <c r="A15425" t="s">
        <v>278</v>
      </c>
      <c r="B15425" t="str">
        <f>IF(ISBLANK(VLOOKUP(A15425,Questionnaire!A:KQ,125,FALSE)),"#",VLOOKUP(A15425,Questionnaire!A:KQ,125,FALSE))</f>
        <v>#</v>
      </c>
    </row>
    <row r="15426" spans="1:2">
      <c r="A15426" t="s">
        <v>280</v>
      </c>
      <c r="B15426" t="str">
        <f>IF(ISBLANK(VLOOKUP(A15426,Questionnaire!A:KQ,125,FALSE)),"#",VLOOKUP(A15426,Questionnaire!A:KQ,125,FALSE))</f>
        <v>#</v>
      </c>
    </row>
    <row r="15427" spans="1:2">
      <c r="A15427" t="s">
        <v>282</v>
      </c>
      <c r="B15427" t="str">
        <f>IF(ISBLANK(VLOOKUP(A15427,Questionnaire!A:KQ,125,FALSE)),"#",VLOOKUP(A15427,Questionnaire!A:KQ,125,FALSE))</f>
        <v>#</v>
      </c>
    </row>
    <row r="15428" spans="1:2">
      <c r="A15428" t="s">
        <v>286</v>
      </c>
      <c r="B15428" t="str">
        <f>IF(ISBLANK(VLOOKUP(A15428,Questionnaire!A:KQ,125,FALSE)),"#",VLOOKUP(A15428,Questionnaire!A:KQ,125,FALSE))</f>
        <v>#</v>
      </c>
    </row>
    <row r="15429" spans="1:2">
      <c r="A15429" t="s">
        <v>288</v>
      </c>
      <c r="B15429" t="str">
        <f>IF(ISBLANK(VLOOKUP(A15429,Questionnaire!A:KQ,125,FALSE)),"#",VLOOKUP(A15429,Questionnaire!A:KQ,125,FALSE))</f>
        <v>#</v>
      </c>
    </row>
    <row r="15430" spans="1:2">
      <c r="A15430" t="s">
        <v>290</v>
      </c>
      <c r="B15430" t="str">
        <f>IF(ISBLANK(VLOOKUP(A15430,Questionnaire!A:KQ,125,FALSE)),"#",VLOOKUP(A15430,Questionnaire!A:KQ,125,FALSE))</f>
        <v>#</v>
      </c>
    </row>
    <row r="15431" spans="1:2">
      <c r="A15431" t="s">
        <v>292</v>
      </c>
      <c r="B15431" t="str">
        <f>IF(ISBLANK(VLOOKUP(A15431,Questionnaire!A:KQ,125,FALSE)),"#",VLOOKUP(A15431,Questionnaire!A:KQ,125,FALSE))</f>
        <v>#</v>
      </c>
    </row>
    <row r="15432" spans="1:2">
      <c r="A15432" t="s">
        <v>294</v>
      </c>
      <c r="B15432" t="str">
        <f>IF(ISBLANK(VLOOKUP(A15432,Questionnaire!A:KQ,125,FALSE)),"#",VLOOKUP(A15432,Questionnaire!A:KQ,125,FALSE))</f>
        <v>#</v>
      </c>
    </row>
    <row r="15433" spans="1:2">
      <c r="A15433" t="s">
        <v>296</v>
      </c>
      <c r="B15433" t="str">
        <f>IF(ISBLANK(VLOOKUP(A15433,Questionnaire!A:KQ,125,FALSE)),"#",VLOOKUP(A15433,Questionnaire!A:KQ,125,FALSE))</f>
        <v>#</v>
      </c>
    </row>
    <row r="15434" spans="1:2">
      <c r="A15434" t="s">
        <v>301</v>
      </c>
      <c r="B15434" t="str">
        <f>IF(ISBLANK(VLOOKUP(A15434,Questionnaire!A:KQ,125,FALSE)),"#",VLOOKUP(A15434,Questionnaire!A:KQ,125,FALSE))</f>
        <v>#</v>
      </c>
    </row>
    <row r="15435" spans="1:2">
      <c r="A15435" t="s">
        <v>303</v>
      </c>
      <c r="B15435" t="str">
        <f>IF(ISBLANK(VLOOKUP(A15435,Questionnaire!A:KQ,125,FALSE)),"#",VLOOKUP(A15435,Questionnaire!A:KQ,125,FALSE))</f>
        <v>#</v>
      </c>
    </row>
    <row r="15436" spans="1:2">
      <c r="A15436" t="s">
        <v>305</v>
      </c>
      <c r="B15436" t="str">
        <f>IF(ISBLANK(VLOOKUP(A15436,Questionnaire!A:KQ,125,FALSE)),"#",VLOOKUP(A15436,Questionnaire!A:KQ,125,FALSE))</f>
        <v>#</v>
      </c>
    </row>
    <row r="15437" spans="1:2">
      <c r="A15437" t="s">
        <v>307</v>
      </c>
      <c r="B15437" t="str">
        <f>IF(ISBLANK(VLOOKUP(A15437,Questionnaire!A:KQ,125,FALSE)),"#",VLOOKUP(A15437,Questionnaire!A:KQ,125,FALSE))</f>
        <v>#</v>
      </c>
    </row>
    <row r="15438" spans="1:2">
      <c r="A15438" t="s">
        <v>311</v>
      </c>
      <c r="B15438" t="str">
        <f>IF(ISBLANK(VLOOKUP(A15438,Questionnaire!A:KQ,125,FALSE)),"#",VLOOKUP(A15438,Questionnaire!A:KQ,125,FALSE))</f>
        <v>#</v>
      </c>
    </row>
    <row r="15439" spans="1:2">
      <c r="A15439" t="s">
        <v>313</v>
      </c>
      <c r="B15439" t="str">
        <f>IF(ISBLANK(VLOOKUP(A15439,Questionnaire!A:KQ,125,FALSE)),"#",VLOOKUP(A15439,Questionnaire!A:KQ,125,FALSE))</f>
        <v>#</v>
      </c>
    </row>
    <row r="15440" spans="1:2">
      <c r="A15440" t="s">
        <v>314</v>
      </c>
      <c r="B15440" t="str">
        <f>IF(ISBLANK(VLOOKUP(A15440,Questionnaire!A:KQ,125,FALSE)),"#",VLOOKUP(A15440,Questionnaire!A:KQ,125,FALSE))</f>
        <v>#</v>
      </c>
    </row>
    <row r="15441" spans="1:2">
      <c r="A15441" t="s">
        <v>315</v>
      </c>
      <c r="B15441" t="str">
        <f>IF(ISBLANK(VLOOKUP(A15441,Questionnaire!A:KQ,125,FALSE)),"#",VLOOKUP(A15441,Questionnaire!A:KQ,125,FALSE))</f>
        <v>#</v>
      </c>
    </row>
    <row r="15442" spans="1:2">
      <c r="A15442" t="s">
        <v>317</v>
      </c>
      <c r="B15442" t="str">
        <f>IF(ISBLANK(VLOOKUP(A15442,Questionnaire!A:KQ,125,FALSE)),"#",VLOOKUP(A15442,Questionnaire!A:KQ,125,FALSE))</f>
        <v>#</v>
      </c>
    </row>
    <row r="15443" spans="1:2">
      <c r="A15443" t="s">
        <v>319</v>
      </c>
      <c r="B15443" t="str">
        <f>IF(ISBLANK(VLOOKUP(A15443,Questionnaire!A:KQ,125,FALSE)),"#",VLOOKUP(A15443,Questionnaire!A:KQ,125,FALSE))</f>
        <v>#</v>
      </c>
    </row>
    <row r="15444" spans="1:2">
      <c r="A15444" t="s">
        <v>322</v>
      </c>
      <c r="B15444" t="str">
        <f>IF(ISBLANK(VLOOKUP(A15444,Questionnaire!A:KQ,125,FALSE)),"#",VLOOKUP(A15444,Questionnaire!A:KQ,125,FALSE))</f>
        <v>#</v>
      </c>
    </row>
    <row r="15445" spans="1:2">
      <c r="A15445" t="s">
        <v>326</v>
      </c>
      <c r="B15445" t="str">
        <f>IF(ISBLANK(VLOOKUP(A15445,Questionnaire!A:KQ,125,FALSE)),"#",VLOOKUP(A15445,Questionnaire!A:KQ,125,FALSE))</f>
        <v>#</v>
      </c>
    </row>
    <row r="15446" spans="1:2">
      <c r="A15446" t="s">
        <v>328</v>
      </c>
      <c r="B15446" t="str">
        <f>IF(ISBLANK(VLOOKUP(A15446,Questionnaire!A:KQ,125,FALSE)),"#",VLOOKUP(A15446,Questionnaire!A:KQ,125,FALSE))</f>
        <v>#</v>
      </c>
    </row>
    <row r="15447" spans="1:2">
      <c r="A15447" t="s">
        <v>332</v>
      </c>
      <c r="B15447" t="str">
        <f>IF(ISBLANK(VLOOKUP(A15447,Questionnaire!A:KQ,125,FALSE)),"#",VLOOKUP(A15447,Questionnaire!A:KQ,125,FALSE))</f>
        <v>#</v>
      </c>
    </row>
    <row r="15448" spans="1:2">
      <c r="A15448" t="s">
        <v>333</v>
      </c>
      <c r="B15448" t="str">
        <f>IF(ISBLANK(VLOOKUP(A15448,Questionnaire!A:KQ,125,FALSE)),"#",VLOOKUP(A15448,Questionnaire!A:KQ,125,FALSE))</f>
        <v>#</v>
      </c>
    </row>
    <row r="15449" spans="1:2">
      <c r="A15449" t="s">
        <v>334</v>
      </c>
      <c r="B15449" t="str">
        <f>IF(ISBLANK(VLOOKUP(A15449,Questionnaire!A:KQ,125,FALSE)),"#",VLOOKUP(A15449,Questionnaire!A:KQ,125,FALSE))</f>
        <v>#</v>
      </c>
    </row>
    <row r="15450" spans="1:2">
      <c r="A15450" t="s">
        <v>335</v>
      </c>
      <c r="B15450" t="str">
        <f>IF(ISBLANK(VLOOKUP(A15450,Questionnaire!A:KQ,125,FALSE)),"#",VLOOKUP(A15450,Questionnaire!A:KQ,125,FALSE))</f>
        <v>#</v>
      </c>
    </row>
    <row r="15451" spans="1:2">
      <c r="A15451" t="s">
        <v>336</v>
      </c>
      <c r="B15451" t="str">
        <f>IF(ISBLANK(VLOOKUP(A15451,Questionnaire!A:KQ,125,FALSE)),"#",VLOOKUP(A15451,Questionnaire!A:KQ,125,FALSE))</f>
        <v>#</v>
      </c>
    </row>
    <row r="15452" spans="1:2">
      <c r="A15452" t="s">
        <v>337</v>
      </c>
      <c r="B15452" t="str">
        <f>IF(ISBLANK(VLOOKUP(A15452,Questionnaire!A:KQ,125,FALSE)),"#",VLOOKUP(A15452,Questionnaire!A:KQ,125,FALSE))</f>
        <v>#</v>
      </c>
    </row>
    <row r="15453" spans="1:2">
      <c r="A15453" t="s">
        <v>338</v>
      </c>
      <c r="B15453" t="str">
        <f>IF(ISBLANK(VLOOKUP(A15453,Questionnaire!A:KQ,125,FALSE)),"#",VLOOKUP(A15453,Questionnaire!A:KQ,125,FALSE))</f>
        <v>#</v>
      </c>
    </row>
    <row r="15454" spans="1:2">
      <c r="A15454" t="s">
        <v>339</v>
      </c>
      <c r="B15454" t="str">
        <f>IF(ISBLANK(VLOOKUP(A15454,Questionnaire!A:KQ,125,FALSE)),"#",VLOOKUP(A15454,Questionnaire!A:KQ,125,FALSE))</f>
        <v>#</v>
      </c>
    </row>
    <row r="15455" spans="1:2">
      <c r="A15455" t="s">
        <v>340</v>
      </c>
      <c r="B15455" t="str">
        <f>IF(ISBLANK(VLOOKUP(A15455,Questionnaire!A:KQ,125,FALSE)),"#",VLOOKUP(A15455,Questionnaire!A:KQ,125,FALSE))</f>
        <v>#</v>
      </c>
    </row>
    <row r="15456" spans="1:2">
      <c r="A15456" t="s">
        <v>341</v>
      </c>
      <c r="B15456" t="str">
        <f>IF(ISBLANK(VLOOKUP(A15456,Questionnaire!A:KQ,125,FALSE)),"#",VLOOKUP(A15456,Questionnaire!A:KQ,125,FALSE))</f>
        <v>#</v>
      </c>
    </row>
    <row r="15457" spans="1:2">
      <c r="A15457" t="s">
        <v>342</v>
      </c>
      <c r="B15457" t="str">
        <f>IF(ISBLANK(VLOOKUP(A15457,Questionnaire!A:KQ,125,FALSE)),"#",VLOOKUP(A15457,Questionnaire!A:KQ,125,FALSE))</f>
        <v>#</v>
      </c>
    </row>
    <row r="15458" spans="1:2">
      <c r="A15458" t="s">
        <v>343</v>
      </c>
      <c r="B15458" t="str">
        <f>IF(ISBLANK(VLOOKUP(A15458,Questionnaire!A:KQ,125,FALSE)),"#",VLOOKUP(A15458,Questionnaire!A:KQ,125,FALSE))</f>
        <v>#</v>
      </c>
    </row>
    <row r="15459" spans="1:2">
      <c r="A15459" t="s">
        <v>344</v>
      </c>
      <c r="B15459" t="str">
        <f>IF(ISBLANK(VLOOKUP(A15459,Questionnaire!A:KQ,125,FALSE)),"#",VLOOKUP(A15459,Questionnaire!A:KQ,125,FALSE))</f>
        <v>#</v>
      </c>
    </row>
    <row r="15460" spans="1:2">
      <c r="A15460" t="s">
        <v>345</v>
      </c>
      <c r="B15460" t="str">
        <f>IF(ISBLANK(VLOOKUP(A15460,Questionnaire!A:KQ,125,FALSE)),"#",VLOOKUP(A15460,Questionnaire!A:KQ,125,FALSE))</f>
        <v>#</v>
      </c>
    </row>
    <row r="15461" spans="1:2">
      <c r="A15461" t="s">
        <v>348</v>
      </c>
      <c r="B15461" t="str">
        <f>IF(ISBLANK(VLOOKUP(A15461,Questionnaire!A:KQ,125,FALSE)),"#",VLOOKUP(A15461,Questionnaire!A:KQ,125,FALSE))</f>
        <v>#</v>
      </c>
    </row>
    <row r="15462" spans="1:2">
      <c r="A15462" t="s">
        <v>353</v>
      </c>
      <c r="B15462" t="str">
        <f>IF(ISBLANK(VLOOKUP(A15462,Questionnaire!A:KQ,125,FALSE)),"#",VLOOKUP(A15462,Questionnaire!A:KQ,125,FALSE))</f>
        <v>#</v>
      </c>
    </row>
    <row r="15463" spans="1:2">
      <c r="A15463" t="s">
        <v>354</v>
      </c>
      <c r="B15463" t="str">
        <f>IF(ISBLANK(VLOOKUP(A15463,Questionnaire!A:KQ,125,FALSE)),"#",VLOOKUP(A15463,Questionnaire!A:KQ,125,FALSE))</f>
        <v>#</v>
      </c>
    </row>
    <row r="15464" spans="1:2">
      <c r="A15464" t="s">
        <v>355</v>
      </c>
      <c r="B15464" t="str">
        <f>IF(ISBLANK(VLOOKUP(A15464,Questionnaire!A:KQ,125,FALSE)),"#",VLOOKUP(A15464,Questionnaire!A:KQ,125,FALSE))</f>
        <v>#</v>
      </c>
    </row>
    <row r="15465" spans="1:2">
      <c r="A15465" t="s">
        <v>356</v>
      </c>
      <c r="B15465" t="str">
        <f>IF(ISBLANK(VLOOKUP(A15465,Questionnaire!A:KQ,125,FALSE)),"#",VLOOKUP(A15465,Questionnaire!A:KQ,125,FALSE))</f>
        <v>#</v>
      </c>
    </row>
    <row r="15466" spans="1:2">
      <c r="A15466" t="s">
        <v>357</v>
      </c>
      <c r="B15466" t="str">
        <f>IF(ISBLANK(VLOOKUP(A15466,Questionnaire!A:KQ,125,FALSE)),"#",VLOOKUP(A15466,Questionnaire!A:KQ,125,FALSE))</f>
        <v>#</v>
      </c>
    </row>
    <row r="15467" spans="1:2">
      <c r="A15467" t="s">
        <v>360</v>
      </c>
      <c r="B15467" t="str">
        <f>IF(ISBLANK(VLOOKUP(A15467,Questionnaire!A:KQ,125,FALSE)),"#",VLOOKUP(A15467,Questionnaire!A:KQ,125,FALSE))</f>
        <v>#</v>
      </c>
    </row>
    <row r="15468" spans="1:2">
      <c r="A15468" t="s">
        <v>362</v>
      </c>
      <c r="B15468" t="str">
        <f>IF(ISBLANK(VLOOKUP(A15468,Questionnaire!A:KQ,125,FALSE)),"#",VLOOKUP(A15468,Questionnaire!A:KQ,125,FALSE))</f>
        <v>#</v>
      </c>
    </row>
    <row r="15469" spans="1:2">
      <c r="A15469" t="s">
        <v>363</v>
      </c>
      <c r="B15469" t="str">
        <f>IF(ISBLANK(VLOOKUP(A15469,Questionnaire!A:KQ,125,FALSE)),"#",VLOOKUP(A15469,Questionnaire!A:KQ,125,FALSE))</f>
        <v>#</v>
      </c>
    </row>
    <row r="15470" spans="1:2">
      <c r="A15470" t="s">
        <v>364</v>
      </c>
      <c r="B15470" t="str">
        <f>IF(ISBLANK(VLOOKUP(A15470,Questionnaire!A:KQ,125,FALSE)),"#",VLOOKUP(A15470,Questionnaire!A:KQ,125,FALSE))</f>
        <v>#</v>
      </c>
    </row>
    <row r="15471" spans="1:2">
      <c r="A15471" t="s">
        <v>365</v>
      </c>
      <c r="B15471" t="str">
        <f>IF(ISBLANK(VLOOKUP(A15471,Questionnaire!A:KQ,125,FALSE)),"#",VLOOKUP(A15471,Questionnaire!A:KQ,125,FALSE))</f>
        <v>#</v>
      </c>
    </row>
    <row r="15472" spans="1:2">
      <c r="A15472" t="s">
        <v>366</v>
      </c>
      <c r="B15472" t="str">
        <f>IF(ISBLANK(VLOOKUP(A15472,Questionnaire!A:KQ,125,FALSE)),"#",VLOOKUP(A15472,Questionnaire!A:KQ,125,FALSE))</f>
        <v>#</v>
      </c>
    </row>
    <row r="15473" spans="1:2">
      <c r="A15473" t="s">
        <v>371</v>
      </c>
      <c r="B15473" t="str">
        <f>IF(ISBLANK(VLOOKUP(A15473,Questionnaire!A:KQ,125,FALSE)),"#",VLOOKUP(A15473,Questionnaire!A:KQ,125,FALSE))</f>
        <v>#</v>
      </c>
    </row>
    <row r="15474" spans="1:2">
      <c r="A15474" t="s">
        <v>372</v>
      </c>
      <c r="B15474" t="str">
        <f>IF(ISBLANK(VLOOKUP(A15474,Questionnaire!A:KQ,125,FALSE)),"#",VLOOKUP(A15474,Questionnaire!A:KQ,125,FALSE))</f>
        <v>#</v>
      </c>
    </row>
    <row r="15475" spans="1:2">
      <c r="A15475" t="s">
        <v>373</v>
      </c>
      <c r="B15475" t="str">
        <f>IF(ISBLANK(VLOOKUP(A15475,Questionnaire!A:KQ,125,FALSE)),"#",VLOOKUP(A15475,Questionnaire!A:KQ,125,FALSE))</f>
        <v>#</v>
      </c>
    </row>
    <row r="15476" spans="1:2">
      <c r="A15476" t="s">
        <v>374</v>
      </c>
      <c r="B15476" t="str">
        <f>IF(ISBLANK(VLOOKUP(A15476,Questionnaire!A:KQ,125,FALSE)),"#",VLOOKUP(A15476,Questionnaire!A:KQ,125,FALSE))</f>
        <v>#</v>
      </c>
    </row>
    <row r="15477" spans="1:2">
      <c r="A15477" t="s">
        <v>377</v>
      </c>
      <c r="B15477" t="str">
        <f>IF(ISBLANK(VLOOKUP(A15477,Questionnaire!A:KQ,125,FALSE)),"#",VLOOKUP(A15477,Questionnaire!A:KQ,125,FALSE))</f>
        <v>#</v>
      </c>
    </row>
    <row r="15478" spans="1:2">
      <c r="A15478" t="s">
        <v>379</v>
      </c>
      <c r="B15478" t="str">
        <f>IF(ISBLANK(VLOOKUP(A15478,Questionnaire!A:KQ,125,FALSE)),"#",VLOOKUP(A15478,Questionnaire!A:KQ,125,FALSE))</f>
        <v>#</v>
      </c>
    </row>
    <row r="15479" spans="1:2">
      <c r="A15479" t="s">
        <v>380</v>
      </c>
      <c r="B15479" t="str">
        <f>IF(ISBLANK(VLOOKUP(A15479,Questionnaire!A:KQ,125,FALSE)),"#",VLOOKUP(A15479,Questionnaire!A:KQ,125,FALSE))</f>
        <v>#</v>
      </c>
    </row>
    <row r="15480" spans="1:2">
      <c r="A15480" t="s">
        <v>381</v>
      </c>
      <c r="B15480" t="str">
        <f>IF(ISBLANK(VLOOKUP(A15480,Questionnaire!A:KQ,125,FALSE)),"#",VLOOKUP(A15480,Questionnaire!A:KQ,125,FALSE))</f>
        <v>#</v>
      </c>
    </row>
    <row r="15481" spans="1:2">
      <c r="A15481" t="s">
        <v>382</v>
      </c>
      <c r="B15481" t="str">
        <f>IF(ISBLANK(VLOOKUP(A15481,Questionnaire!A:KQ,125,FALSE)),"#",VLOOKUP(A15481,Questionnaire!A:KQ,125,FALSE))</f>
        <v>#</v>
      </c>
    </row>
    <row r="15482" spans="1:2">
      <c r="A15482" t="s">
        <v>384</v>
      </c>
      <c r="B15482" t="str">
        <f>IF(ISBLANK(VLOOKUP(A15482,Questionnaire!A:KQ,125,FALSE)),"#",VLOOKUP(A15482,Questionnaire!A:KQ,125,FALSE))</f>
        <v>#</v>
      </c>
    </row>
    <row r="15483" spans="1:2">
      <c r="A15483" t="s">
        <v>387</v>
      </c>
      <c r="B15483" t="str">
        <f>IF(ISBLANK(VLOOKUP(A15483,Questionnaire!A:KQ,125,FALSE)),"#",VLOOKUP(A15483,Questionnaire!A:KQ,125,FALSE))</f>
        <v>#</v>
      </c>
    </row>
    <row r="15484" spans="1:2">
      <c r="A15484" t="s">
        <v>391</v>
      </c>
      <c r="B15484" t="str">
        <f>IF(ISBLANK(VLOOKUP(A15484,Questionnaire!A:KQ,125,FALSE)),"#",VLOOKUP(A15484,Questionnaire!A:KQ,125,FALSE))</f>
        <v>#</v>
      </c>
    </row>
    <row r="15485" spans="1:2">
      <c r="A15485" t="s">
        <v>393</v>
      </c>
      <c r="B15485" t="str">
        <f>IF(ISBLANK(VLOOKUP(A15485,Questionnaire!A:KQ,125,FALSE)),"#",VLOOKUP(A15485,Questionnaire!A:KQ,125,FALSE))</f>
        <v>#</v>
      </c>
    </row>
    <row r="15486" spans="1:2">
      <c r="A15486" t="s">
        <v>395</v>
      </c>
      <c r="B15486" t="str">
        <f>IF(ISBLANK(VLOOKUP(A15486,Questionnaire!A:KQ,125,FALSE)),"#",VLOOKUP(A15486,Questionnaire!A:KQ,125,FALSE))</f>
        <v>#</v>
      </c>
    </row>
    <row r="15487" spans="1:2">
      <c r="A15487" t="s">
        <v>398</v>
      </c>
      <c r="B15487" t="str">
        <f>IF(ISBLANK(VLOOKUP(A15487,Questionnaire!A:KQ,125,FALSE)),"#",VLOOKUP(A15487,Questionnaire!A:KQ,125,FALSE))</f>
        <v>#</v>
      </c>
    </row>
    <row r="15488" spans="1:2">
      <c r="A15488" t="s">
        <v>402</v>
      </c>
      <c r="B15488" t="str">
        <f>IF(ISBLANK(VLOOKUP(A15488,Questionnaire!A:KQ,125,FALSE)),"#",VLOOKUP(A15488,Questionnaire!A:KQ,125,FALSE))</f>
        <v>#</v>
      </c>
    </row>
    <row r="15489" spans="1:2">
      <c r="A15489" t="s">
        <v>405</v>
      </c>
      <c r="B15489" t="str">
        <f>IF(ISBLANK(VLOOKUP(A15489,Questionnaire!A:KQ,125,FALSE)),"#",VLOOKUP(A15489,Questionnaire!A:KQ,125,FALSE))</f>
        <v>#</v>
      </c>
    </row>
    <row r="15490" spans="1:2">
      <c r="A15490" t="s">
        <v>409</v>
      </c>
      <c r="B15490" t="str">
        <f>IF(ISBLANK(VLOOKUP(A15490,Questionnaire!A:KQ,125,FALSE)),"#",VLOOKUP(A15490,Questionnaire!A:KQ,125,FALSE))</f>
        <v>#</v>
      </c>
    </row>
    <row r="15491" spans="1:2">
      <c r="A15491" t="s">
        <v>412</v>
      </c>
      <c r="B15491" t="str">
        <f>IF(ISBLANK(VLOOKUP(A15491,Questionnaire!A:KQ,125,FALSE)),"#",VLOOKUP(A15491,Questionnaire!A:KQ,125,FALSE))</f>
        <v>#</v>
      </c>
    </row>
    <row r="15492" spans="1:2">
      <c r="A15492" t="s">
        <v>415</v>
      </c>
      <c r="B15492" t="str">
        <f>IF(ISBLANK(VLOOKUP(A15492,Questionnaire!A:KQ,125,FALSE)),"#",VLOOKUP(A15492,Questionnaire!A:KQ,125,FALSE))</f>
        <v>#</v>
      </c>
    </row>
    <row r="15493" spans="1:2">
      <c r="A15493" t="s">
        <v>418</v>
      </c>
      <c r="B15493" t="str">
        <f>IF(ISBLANK(VLOOKUP(A15493,Questionnaire!A:KQ,125,FALSE)),"#",VLOOKUP(A15493,Questionnaire!A:KQ,125,FALSE))</f>
        <v>#</v>
      </c>
    </row>
    <row r="15494" spans="1:2">
      <c r="A15494" t="s">
        <v>421</v>
      </c>
      <c r="B15494" t="str">
        <f>IF(ISBLANK(VLOOKUP(A15494,Questionnaire!A:KQ,125,FALSE)),"#",VLOOKUP(A15494,Questionnaire!A:KQ,125,FALSE))</f>
        <v>#</v>
      </c>
    </row>
    <row r="15495" spans="1:2">
      <c r="A15495" t="s">
        <v>424</v>
      </c>
      <c r="B15495" t="str">
        <f>IF(ISBLANK(VLOOKUP(A15495,Questionnaire!A:KQ,125,FALSE)),"#",VLOOKUP(A15495,Questionnaire!A:KQ,125,FALSE))</f>
        <v>#</v>
      </c>
    </row>
    <row r="15496" spans="1:2">
      <c r="A15496" t="s">
        <v>429</v>
      </c>
      <c r="B15496" t="str">
        <f>IF(ISBLANK(VLOOKUP(A15496,Questionnaire!A:KQ,125,FALSE)),"#",VLOOKUP(A15496,Questionnaire!A:KQ,125,FALSE))</f>
        <v>#</v>
      </c>
    </row>
    <row r="15497" spans="1:2">
      <c r="A15497" t="s">
        <v>432</v>
      </c>
      <c r="B15497" t="str">
        <f>IF(ISBLANK(VLOOKUP(A15497,Questionnaire!A:KQ,125,FALSE)),"#",VLOOKUP(A15497,Questionnaire!A:KQ,125,FALSE))</f>
        <v>#</v>
      </c>
    </row>
    <row r="15498" spans="1:2">
      <c r="A15498" t="s">
        <v>435</v>
      </c>
      <c r="B15498" t="str">
        <f>IF(ISBLANK(VLOOKUP(A15498,Questionnaire!A:KQ,125,FALSE)),"#",VLOOKUP(A15498,Questionnaire!A:KQ,125,FALSE))</f>
        <v>#</v>
      </c>
    </row>
    <row r="15499" spans="1:2">
      <c r="A15499" t="s">
        <v>437</v>
      </c>
      <c r="B15499" t="str">
        <f>IF(ISBLANK(VLOOKUP(A15499,Questionnaire!A:KQ,125,FALSE)),"#",VLOOKUP(A15499,Questionnaire!A:KQ,125,FALSE))</f>
        <v>#</v>
      </c>
    </row>
    <row r="15500" spans="1:2">
      <c r="A15500" t="s">
        <v>439</v>
      </c>
      <c r="B15500" t="str">
        <f>IF(ISBLANK(VLOOKUP(A15500,Questionnaire!A:KQ,125,FALSE)),"#",VLOOKUP(A15500,Questionnaire!A:KQ,125,FALSE))</f>
        <v>#</v>
      </c>
    </row>
    <row r="15501" spans="1:2">
      <c r="A15501" t="s">
        <v>442</v>
      </c>
      <c r="B15501" t="str">
        <f>IF(ISBLANK(VLOOKUP(A15501,Questionnaire!A:KQ,125,FALSE)),"#",VLOOKUP(A15501,Questionnaire!A:KQ,125,FALSE))</f>
        <v>#</v>
      </c>
    </row>
    <row r="15502" spans="1:2">
      <c r="A15502" t="s">
        <v>445</v>
      </c>
      <c r="B15502" t="str">
        <f>IF(ISBLANK(VLOOKUP(A15502,Questionnaire!A:KQ,125,FALSE)),"#",VLOOKUP(A15502,Questionnaire!A:KQ,125,FALSE))</f>
        <v>#</v>
      </c>
    </row>
    <row r="15503" spans="1:2">
      <c r="A15503" t="s">
        <v>448</v>
      </c>
      <c r="B15503" t="str">
        <f>IF(ISBLANK(VLOOKUP(A15503,Questionnaire!A:KQ,125,FALSE)),"#",VLOOKUP(A15503,Questionnaire!A:KQ,125,FALSE))</f>
        <v>#</v>
      </c>
    </row>
    <row r="15504" spans="1:2">
      <c r="A15504" t="s">
        <v>452</v>
      </c>
      <c r="B15504" t="str">
        <f>IF(ISBLANK(VLOOKUP(A15504,Questionnaire!A:KQ,125,FALSE)),"#",VLOOKUP(A15504,Questionnaire!A:KQ,125,FALSE))</f>
        <v>#</v>
      </c>
    </row>
    <row r="15505" spans="1:3">
      <c r="A15505" t="s">
        <v>455</v>
      </c>
      <c r="B15505" t="str">
        <f>IF(ISBLANK(VLOOKUP(A15505,Questionnaire!A:KQ,125,FALSE)),"#",VLOOKUP(A15505,Questionnaire!A:KQ,125,FALSE))</f>
        <v>#</v>
      </c>
    </row>
    <row r="15506" spans="1:3">
      <c r="A15506" t="s">
        <v>458</v>
      </c>
      <c r="B15506" t="str">
        <f>IF(ISBLANK(VLOOKUP(A15506,Questionnaire!A:KQ,125,FALSE)),"#",VLOOKUP(A15506,Questionnaire!A:KQ,125,FALSE))</f>
        <v>#</v>
      </c>
    </row>
    <row r="15507" spans="1:3">
      <c r="A15507" t="s">
        <v>461</v>
      </c>
      <c r="B15507" t="str">
        <f>IF(ISBLANK(VLOOKUP(A15507,Questionnaire!A:KQ,125,FALSE)),"#",VLOOKUP(A15507,Questionnaire!A:KQ,125,FALSE))</f>
        <v>#</v>
      </c>
    </row>
    <row r="15508" spans="1:3">
      <c r="A15508" t="s">
        <v>465</v>
      </c>
      <c r="B15508" t="str">
        <f>IF(ISBLANK(VLOOKUP(A15508,Questionnaire!A:KQ,125,FALSE)),"#",VLOOKUP(A15508,Questionnaire!A:KQ,125,FALSE))</f>
        <v>#</v>
      </c>
    </row>
    <row r="15509" spans="1:3">
      <c r="A15509" t="s">
        <v>467</v>
      </c>
      <c r="B15509" t="str">
        <f>IF(ISBLANK(VLOOKUP(A15509,Questionnaire!A:KQ,125,FALSE)),"#",VLOOKUP(A15509,Questionnaire!A:KQ,125,FALSE))</f>
        <v>#</v>
      </c>
    </row>
    <row r="15510" spans="1:3">
      <c r="A15510" t="s">
        <v>469</v>
      </c>
      <c r="B15510" t="str">
        <f>IF(ISBLANK(VLOOKUP(A15510,Questionnaire!A:KQ,125,FALSE)),"#",VLOOKUP(A15510,Questionnaire!A:KQ,125,FALSE))</f>
        <v>#</v>
      </c>
    </row>
    <row r="15511" spans="1:3">
      <c r="A15511" t="s">
        <v>471</v>
      </c>
      <c r="B15511" t="str">
        <f>IF(ISBLANK(VLOOKUP(A15511,Questionnaire!A:KQ,125,FALSE)),"#",VLOOKUP(A15511,Questionnaire!A:KQ,125,FALSE))</f>
        <v>#</v>
      </c>
    </row>
    <row r="15512" spans="1:3">
      <c r="A15512" t="s">
        <v>473</v>
      </c>
      <c r="B15512" t="str">
        <f>IF(ISBLANK(VLOOKUP(A15512,Questionnaire!A:KQ,125,FALSE)),"#",VLOOKUP(A15512,Questionnaire!A:KQ,125,FALSE))</f>
        <v>#</v>
      </c>
    </row>
    <row r="15513" spans="1:3">
      <c r="A15513" t="s">
        <v>475</v>
      </c>
      <c r="B15513" t="str">
        <f>IF(ISBLANK(VLOOKUP(A15513,Questionnaire!A:KQ,125,FALSE)),"#",VLOOKUP(A15513,Questionnaire!A:KQ,125,FALSE))</f>
        <v>#</v>
      </c>
    </row>
    <row r="15514" spans="1:3">
      <c r="A15514" t="s">
        <v>185</v>
      </c>
      <c r="B15514" t="str">
        <f>IF(ISBLANK(VLOOKUP(A15514,Questionnaire!A:KQ,126,FALSE)),"#",VLOOKUP(A15514,Questionnaire!A:KQ,126,FALSE))</f>
        <v>#</v>
      </c>
      <c r="C15514">
        <v>123</v>
      </c>
    </row>
    <row r="15515" spans="1:3">
      <c r="A15515" t="s">
        <v>187</v>
      </c>
      <c r="B15515" t="str">
        <f>IF(ISNA(VLOOKUP(VLOOKUP(A15515,Questionnaire!A:KQ,126,FALSE),'CORA Encoding'!D:E,2,FALSE)),"#",VLOOKUP(VLOOKUP(A15515,Questionnaire!A:KQ,126,FALSE),'CORA Encoding'!D:E,2,FALSE))</f>
        <v>#</v>
      </c>
    </row>
    <row r="15516" spans="1:3">
      <c r="A15516" t="s">
        <v>189</v>
      </c>
      <c r="B15516" t="str">
        <f>IF(ISNA(VLOOKUP(VLOOKUP(A15516,Questionnaire!A:KQ,126,FALSE),'CORA Encoding'!G:H,2,FALSE)),"#",VLOOKUP(VLOOKUP(A15516,Questionnaire!A:KQ,126,FALSE),'CORA Encoding'!G:H,2,FALSE))</f>
        <v>#</v>
      </c>
    </row>
    <row r="15517" spans="1:3">
      <c r="A15517" t="s">
        <v>191</v>
      </c>
      <c r="B15517" t="str">
        <f>IF(ISNA(VLOOKUP(VLOOKUP(A15517,Questionnaire!A:KQ,126,FALSE),'Country List'!E:F,2,FALSE)),"#",VLOOKUP(VLOOKUP(A15517,Questionnaire!A:KQ,126,FALSE),'Country List'!E:F,2,FALSE))</f>
        <v>#</v>
      </c>
    </row>
    <row r="15518" spans="1:3">
      <c r="A15518" t="s">
        <v>193</v>
      </c>
      <c r="B15518" t="str">
        <f>IF(ISNA(VLOOKUP(VLOOKUP(A15518,Questionnaire!A:KQ,126,FALSE),'Industry List'!B:C,2,FALSE)),"#",VLOOKUP(VLOOKUP(A15518,Questionnaire!A:KQ,126,FALSE),'Industry List'!B:C,2,FALSE))</f>
        <v>#</v>
      </c>
    </row>
    <row r="15519" spans="1:3">
      <c r="A15519" t="s">
        <v>197</v>
      </c>
      <c r="B15519" t="str">
        <f>IF(ISBLANK(VLOOKUP(A15519,Questionnaire!A:KQ,126,FALSE)),"#",VLOOKUP(A15519,Questionnaire!A:KQ,126,FALSE))</f>
        <v>#</v>
      </c>
    </row>
    <row r="15520" spans="1:3">
      <c r="A15520" t="s">
        <v>201</v>
      </c>
      <c r="B15520" t="str">
        <f>IF(ISBLANK(VLOOKUP(A15520,Questionnaire!A:KQ,126,FALSE)),"#",VLOOKUP(A15520,Questionnaire!A:KQ,126,FALSE))</f>
        <v>#</v>
      </c>
    </row>
    <row r="15521" spans="1:2">
      <c r="A15521" t="s">
        <v>203</v>
      </c>
      <c r="B15521" t="str">
        <f>IF(ISNA(VLOOKUP(VLOOKUP(A15521,Questionnaire!A:KQ,126,FALSE),'CORA Encoding'!J:K,2,FALSE)),"#",VLOOKUP(VLOOKUP(A15521,Questionnaire!A:KQ,126,FALSE),'CORA Encoding'!J:K,2,FALSE))</f>
        <v>#</v>
      </c>
    </row>
    <row r="15522" spans="1:2">
      <c r="A15522" t="s">
        <v>208</v>
      </c>
      <c r="B15522" t="str">
        <f>IF(ISBLANK(VLOOKUP(A15522,Questionnaire!A:KQ,126,FALSE)),"#",VLOOKUP(A15522,Questionnaire!A:KQ,126,FALSE))</f>
        <v>#</v>
      </c>
    </row>
    <row r="15523" spans="1:2">
      <c r="A15523" t="s">
        <v>213</v>
      </c>
      <c r="B15523" t="str">
        <f>IF(ISBLANK(VLOOKUP(A15523,Questionnaire!A:KQ,126,FALSE)),"#",VLOOKUP(A15523,Questionnaire!A:KQ,126,FALSE))</f>
        <v>#</v>
      </c>
    </row>
    <row r="15524" spans="1:2">
      <c r="A15524" t="s">
        <v>215</v>
      </c>
      <c r="B15524" t="str">
        <f>IF(ISBLANK(VLOOKUP(A15524,Questionnaire!A:KQ,126,FALSE)),"#",VLOOKUP(A15524,Questionnaire!A:KQ,126,FALSE))</f>
        <v>#</v>
      </c>
    </row>
    <row r="15525" spans="1:2">
      <c r="A15525" t="s">
        <v>217</v>
      </c>
      <c r="B15525" t="str">
        <f>IF(ISBLANK(VLOOKUP(A15525,Questionnaire!A:KQ,126,FALSE)),"#",VLOOKUP(A15525,Questionnaire!A:KQ,126,FALSE))</f>
        <v>#</v>
      </c>
    </row>
    <row r="15526" spans="1:2">
      <c r="A15526" t="s">
        <v>219</v>
      </c>
      <c r="B15526" t="str">
        <f>IF(ISBLANK(VLOOKUP(A15526,Questionnaire!A:KQ,126,FALSE)),"#",VLOOKUP(A15526,Questionnaire!A:KQ,126,FALSE))</f>
        <v>#</v>
      </c>
    </row>
    <row r="15527" spans="1:2">
      <c r="A15527" t="s">
        <v>221</v>
      </c>
      <c r="B15527" t="str">
        <f>IF(ISBLANK(VLOOKUP(A15527,Questionnaire!A:KQ,126,FALSE)),"#",VLOOKUP(A15527,Questionnaire!A:KQ,126,FALSE))</f>
        <v>#</v>
      </c>
    </row>
    <row r="15528" spans="1:2">
      <c r="A15528" t="s">
        <v>223</v>
      </c>
      <c r="B15528" t="str">
        <f>IF(ISBLANK(VLOOKUP(A15528,Questionnaire!A:KQ,126,FALSE)),"#",VLOOKUP(A15528,Questionnaire!A:KQ,126,FALSE))</f>
        <v>#</v>
      </c>
    </row>
    <row r="15529" spans="1:2">
      <c r="A15529" t="s">
        <v>225</v>
      </c>
      <c r="B15529" t="str">
        <f>IF(ISBLANK(VLOOKUP(A15529,Questionnaire!A:KQ,126,FALSE)),"#",VLOOKUP(A15529,Questionnaire!A:KQ,126,FALSE))</f>
        <v>#</v>
      </c>
    </row>
    <row r="15530" spans="1:2">
      <c r="A15530" t="s">
        <v>227</v>
      </c>
      <c r="B15530" t="str">
        <f>IF(ISBLANK(VLOOKUP(A15530,Questionnaire!A:KQ,126,FALSE)),"#",VLOOKUP(A15530,Questionnaire!A:KQ,126,FALSE))</f>
        <v>#</v>
      </c>
    </row>
    <row r="15531" spans="1:2">
      <c r="A15531" t="s">
        <v>229</v>
      </c>
      <c r="B15531" t="str">
        <f>IF(ISBLANK(VLOOKUP(A15531,Questionnaire!A:KQ,126,FALSE)),"#",VLOOKUP(A15531,Questionnaire!A:KQ,126,FALSE))</f>
        <v>#</v>
      </c>
    </row>
    <row r="15532" spans="1:2">
      <c r="A15532" t="s">
        <v>231</v>
      </c>
      <c r="B15532" t="str">
        <f>IF(ISBLANK(VLOOKUP(A15532,Questionnaire!A:KQ,126,FALSE)),"#",VLOOKUP(A15532,Questionnaire!A:KQ,126,FALSE))</f>
        <v>#</v>
      </c>
    </row>
    <row r="15533" spans="1:2">
      <c r="A15533" t="s">
        <v>233</v>
      </c>
      <c r="B15533" t="str">
        <f>IF(ISBLANK(VLOOKUP(A15533,Questionnaire!A:KQ,126,FALSE)),"#",VLOOKUP(A15533,Questionnaire!A:KQ,126,FALSE))</f>
        <v>#</v>
      </c>
    </row>
    <row r="15534" spans="1:2">
      <c r="A15534" t="s">
        <v>235</v>
      </c>
      <c r="B15534" t="str">
        <f>IF(ISBLANK(VLOOKUP(A15534,Questionnaire!A:KQ,126,FALSE)),"#",VLOOKUP(A15534,Questionnaire!A:KQ,126,FALSE))</f>
        <v>#</v>
      </c>
    </row>
    <row r="15535" spans="1:2">
      <c r="A15535" t="s">
        <v>237</v>
      </c>
      <c r="B15535" t="str">
        <f>IF(ISBLANK(VLOOKUP(A15535,Questionnaire!A:KQ,126,FALSE)),"#",VLOOKUP(A15535,Questionnaire!A:KQ,126,FALSE))</f>
        <v>#</v>
      </c>
    </row>
    <row r="15536" spans="1:2">
      <c r="A15536" t="s">
        <v>239</v>
      </c>
      <c r="B15536" t="str">
        <f>IF(ISBLANK(VLOOKUP(A15536,Questionnaire!A:KQ,126,FALSE)),"#",VLOOKUP(A15536,Questionnaire!A:KQ,126,FALSE))</f>
        <v>#</v>
      </c>
    </row>
    <row r="15537" spans="1:2">
      <c r="A15537" t="s">
        <v>242</v>
      </c>
      <c r="B15537" t="str">
        <f>IF(ISBLANK(VLOOKUP(A15537,Questionnaire!A:KQ,126,FALSE)),"#",VLOOKUP(A15537,Questionnaire!A:KQ,126,FALSE))</f>
        <v>#</v>
      </c>
    </row>
    <row r="15538" spans="1:2">
      <c r="A15538" t="s">
        <v>245</v>
      </c>
      <c r="B15538" t="str">
        <f>IF(ISBLANK(VLOOKUP(A15538,Questionnaire!A:KQ,126,FALSE)),"#",VLOOKUP(A15538,Questionnaire!A:KQ,126,FALSE))</f>
        <v>#</v>
      </c>
    </row>
    <row r="15539" spans="1:2">
      <c r="A15539" t="s">
        <v>247</v>
      </c>
      <c r="B15539" t="str">
        <f>IF(ISBLANK(VLOOKUP(A15539,Questionnaire!A:KQ,126,FALSE)),"#",VLOOKUP(A15539,Questionnaire!A:KQ,126,FALSE))</f>
        <v>#</v>
      </c>
    </row>
    <row r="15540" spans="1:2">
      <c r="A15540" t="s">
        <v>249</v>
      </c>
      <c r="B15540" t="str">
        <f>IF(ISBLANK(VLOOKUP(A15540,Questionnaire!A:KQ,126,FALSE)),"#",VLOOKUP(A15540,Questionnaire!A:KQ,126,FALSE))</f>
        <v>#</v>
      </c>
    </row>
    <row r="15541" spans="1:2">
      <c r="A15541" t="s">
        <v>250</v>
      </c>
      <c r="B15541" t="str">
        <f>IF(ISBLANK(VLOOKUP(A15541,Questionnaire!A:KQ,126,FALSE)),"#",VLOOKUP(A15541,Questionnaire!A:KQ,126,FALSE))</f>
        <v>#</v>
      </c>
    </row>
    <row r="15542" spans="1:2">
      <c r="A15542" t="s">
        <v>252</v>
      </c>
      <c r="B15542" t="str">
        <f>IF(ISBLANK(VLOOKUP(A15542,Questionnaire!A:KQ,126,FALSE)),"#",VLOOKUP(A15542,Questionnaire!A:KQ,126,FALSE))</f>
        <v>#</v>
      </c>
    </row>
    <row r="15543" spans="1:2">
      <c r="A15543" t="s">
        <v>255</v>
      </c>
      <c r="B15543" t="str">
        <f>IF(ISBLANK(VLOOKUP(A15543,Questionnaire!A:KQ,126,FALSE)),"#",VLOOKUP(A15543,Questionnaire!A:KQ,126,FALSE))</f>
        <v>#</v>
      </c>
    </row>
    <row r="15544" spans="1:2">
      <c r="A15544" t="s">
        <v>258</v>
      </c>
      <c r="B15544" t="str">
        <f>IF(ISNA(VLOOKUP(VLOOKUP(A15544,Questionnaire!A:KQ,126,FALSE),'CORA Encoding'!M:N,2,FALSE)),"#",VLOOKUP(VLOOKUP(A15544,Questionnaire!A:KQ,126,FALSE),'CORA Encoding'!M:N,2,FALSE))</f>
        <v>#</v>
      </c>
    </row>
    <row r="15545" spans="1:2">
      <c r="A15545" t="s">
        <v>261</v>
      </c>
      <c r="B15545" t="str">
        <f>IF(ISBLANK(VLOOKUP(A15545,Questionnaire!A:KQ,126,FALSE)),"#",VLOOKUP(A15545,Questionnaire!A:KQ,126,FALSE))</f>
        <v>#</v>
      </c>
    </row>
    <row r="15546" spans="1:2">
      <c r="A15546" t="s">
        <v>263</v>
      </c>
      <c r="B15546" t="str">
        <f>IF(ISBLANK(VLOOKUP(A15546,Questionnaire!A:KQ,126,FALSE)),"#",VLOOKUP(A15546,Questionnaire!A:KQ,126,FALSE))</f>
        <v>#</v>
      </c>
    </row>
    <row r="15547" spans="1:2">
      <c r="A15547" t="s">
        <v>265</v>
      </c>
      <c r="B15547" t="str">
        <f>IF(ISBLANK(VLOOKUP(A15547,Questionnaire!A:KQ,126,FALSE)),"#",VLOOKUP(A15547,Questionnaire!A:KQ,126,FALSE))</f>
        <v>#</v>
      </c>
    </row>
    <row r="15548" spans="1:2">
      <c r="A15548" t="s">
        <v>267</v>
      </c>
      <c r="B15548" t="str">
        <f>IF(ISBLANK(VLOOKUP(A15548,Questionnaire!A:KQ,126,FALSE)),"#",VLOOKUP(A15548,Questionnaire!A:KQ,126,FALSE))</f>
        <v>#</v>
      </c>
    </row>
    <row r="15549" spans="1:2">
      <c r="A15549" t="s">
        <v>269</v>
      </c>
      <c r="B15549" t="str">
        <f>IF(ISBLANK(VLOOKUP(A15549,Questionnaire!A:KQ,126,FALSE)),"#",VLOOKUP(A15549,Questionnaire!A:KQ,126,FALSE))</f>
        <v>#</v>
      </c>
    </row>
    <row r="15550" spans="1:2">
      <c r="A15550" t="s">
        <v>274</v>
      </c>
      <c r="B15550" t="str">
        <f>IF(ISBLANK(VLOOKUP(A15550,Questionnaire!A:KQ,126,FALSE)),"#",VLOOKUP(A15550,Questionnaire!A:KQ,126,FALSE))</f>
        <v>#</v>
      </c>
    </row>
    <row r="15551" spans="1:2">
      <c r="A15551" t="s">
        <v>276</v>
      </c>
      <c r="B15551" t="str">
        <f>IF(ISBLANK(VLOOKUP(A15551,Questionnaire!A:KQ,126,FALSE)),"#",VLOOKUP(A15551,Questionnaire!A:KQ,126,FALSE))</f>
        <v>#</v>
      </c>
    </row>
    <row r="15552" spans="1:2">
      <c r="A15552" t="s">
        <v>278</v>
      </c>
      <c r="B15552" t="str">
        <f>IF(ISBLANK(VLOOKUP(A15552,Questionnaire!A:KQ,126,FALSE)),"#",VLOOKUP(A15552,Questionnaire!A:KQ,126,FALSE))</f>
        <v>#</v>
      </c>
    </row>
    <row r="15553" spans="1:2">
      <c r="A15553" t="s">
        <v>280</v>
      </c>
      <c r="B15553" t="str">
        <f>IF(ISBLANK(VLOOKUP(A15553,Questionnaire!A:KQ,126,FALSE)),"#",VLOOKUP(A15553,Questionnaire!A:KQ,126,FALSE))</f>
        <v>#</v>
      </c>
    </row>
    <row r="15554" spans="1:2">
      <c r="A15554" t="s">
        <v>282</v>
      </c>
      <c r="B15554" t="str">
        <f>IF(ISBLANK(VLOOKUP(A15554,Questionnaire!A:KQ,126,FALSE)),"#",VLOOKUP(A15554,Questionnaire!A:KQ,126,FALSE))</f>
        <v>#</v>
      </c>
    </row>
    <row r="15555" spans="1:2">
      <c r="A15555" t="s">
        <v>286</v>
      </c>
      <c r="B15555" t="str">
        <f>IF(ISBLANK(VLOOKUP(A15555,Questionnaire!A:KQ,126,FALSE)),"#",VLOOKUP(A15555,Questionnaire!A:KQ,126,FALSE))</f>
        <v>#</v>
      </c>
    </row>
    <row r="15556" spans="1:2">
      <c r="A15556" t="s">
        <v>288</v>
      </c>
      <c r="B15556" t="str">
        <f>IF(ISBLANK(VLOOKUP(A15556,Questionnaire!A:KQ,126,FALSE)),"#",VLOOKUP(A15556,Questionnaire!A:KQ,126,FALSE))</f>
        <v>#</v>
      </c>
    </row>
    <row r="15557" spans="1:2">
      <c r="A15557" t="s">
        <v>290</v>
      </c>
      <c r="B15557" t="str">
        <f>IF(ISBLANK(VLOOKUP(A15557,Questionnaire!A:KQ,126,FALSE)),"#",VLOOKUP(A15557,Questionnaire!A:KQ,126,FALSE))</f>
        <v>#</v>
      </c>
    </row>
    <row r="15558" spans="1:2">
      <c r="A15558" t="s">
        <v>292</v>
      </c>
      <c r="B15558" t="str">
        <f>IF(ISBLANK(VLOOKUP(A15558,Questionnaire!A:KQ,126,FALSE)),"#",VLOOKUP(A15558,Questionnaire!A:KQ,126,FALSE))</f>
        <v>#</v>
      </c>
    </row>
    <row r="15559" spans="1:2">
      <c r="A15559" t="s">
        <v>294</v>
      </c>
      <c r="B15559" t="str">
        <f>IF(ISBLANK(VLOOKUP(A15559,Questionnaire!A:KQ,126,FALSE)),"#",VLOOKUP(A15559,Questionnaire!A:KQ,126,FALSE))</f>
        <v>#</v>
      </c>
    </row>
    <row r="15560" spans="1:2">
      <c r="A15560" t="s">
        <v>296</v>
      </c>
      <c r="B15560" t="str">
        <f>IF(ISBLANK(VLOOKUP(A15560,Questionnaire!A:KQ,126,FALSE)),"#",VLOOKUP(A15560,Questionnaire!A:KQ,126,FALSE))</f>
        <v>#</v>
      </c>
    </row>
    <row r="15561" spans="1:2">
      <c r="A15561" t="s">
        <v>301</v>
      </c>
      <c r="B15561" t="str">
        <f>IF(ISBLANK(VLOOKUP(A15561,Questionnaire!A:KQ,126,FALSE)),"#",VLOOKUP(A15561,Questionnaire!A:KQ,126,FALSE))</f>
        <v>#</v>
      </c>
    </row>
    <row r="15562" spans="1:2">
      <c r="A15562" t="s">
        <v>303</v>
      </c>
      <c r="B15562" t="str">
        <f>IF(ISBLANK(VLOOKUP(A15562,Questionnaire!A:KQ,126,FALSE)),"#",VLOOKUP(A15562,Questionnaire!A:KQ,126,FALSE))</f>
        <v>#</v>
      </c>
    </row>
    <row r="15563" spans="1:2">
      <c r="A15563" t="s">
        <v>305</v>
      </c>
      <c r="B15563" t="str">
        <f>IF(ISBLANK(VLOOKUP(A15563,Questionnaire!A:KQ,126,FALSE)),"#",VLOOKUP(A15563,Questionnaire!A:KQ,126,FALSE))</f>
        <v>#</v>
      </c>
    </row>
    <row r="15564" spans="1:2">
      <c r="A15564" t="s">
        <v>307</v>
      </c>
      <c r="B15564" t="str">
        <f>IF(ISBLANK(VLOOKUP(A15564,Questionnaire!A:KQ,126,FALSE)),"#",VLOOKUP(A15564,Questionnaire!A:KQ,126,FALSE))</f>
        <v>#</v>
      </c>
    </row>
    <row r="15565" spans="1:2">
      <c r="A15565" t="s">
        <v>311</v>
      </c>
      <c r="B15565" t="str">
        <f>IF(ISBLANK(VLOOKUP(A15565,Questionnaire!A:KQ,126,FALSE)),"#",VLOOKUP(A15565,Questionnaire!A:KQ,126,FALSE))</f>
        <v>#</v>
      </c>
    </row>
    <row r="15566" spans="1:2">
      <c r="A15566" t="s">
        <v>313</v>
      </c>
      <c r="B15566" t="str">
        <f>IF(ISBLANK(VLOOKUP(A15566,Questionnaire!A:KQ,126,FALSE)),"#",VLOOKUP(A15566,Questionnaire!A:KQ,126,FALSE))</f>
        <v>#</v>
      </c>
    </row>
    <row r="15567" spans="1:2">
      <c r="A15567" t="s">
        <v>314</v>
      </c>
      <c r="B15567" t="str">
        <f>IF(ISBLANK(VLOOKUP(A15567,Questionnaire!A:KQ,126,FALSE)),"#",VLOOKUP(A15567,Questionnaire!A:KQ,126,FALSE))</f>
        <v>#</v>
      </c>
    </row>
    <row r="15568" spans="1:2">
      <c r="A15568" t="s">
        <v>315</v>
      </c>
      <c r="B15568" t="str">
        <f>IF(ISBLANK(VLOOKUP(A15568,Questionnaire!A:KQ,126,FALSE)),"#",VLOOKUP(A15568,Questionnaire!A:KQ,126,FALSE))</f>
        <v>#</v>
      </c>
    </row>
    <row r="15569" spans="1:2">
      <c r="A15569" t="s">
        <v>317</v>
      </c>
      <c r="B15569" t="str">
        <f>IF(ISBLANK(VLOOKUP(A15569,Questionnaire!A:KQ,126,FALSE)),"#",VLOOKUP(A15569,Questionnaire!A:KQ,126,FALSE))</f>
        <v>#</v>
      </c>
    </row>
    <row r="15570" spans="1:2">
      <c r="A15570" t="s">
        <v>319</v>
      </c>
      <c r="B15570" t="str">
        <f>IF(ISBLANK(VLOOKUP(A15570,Questionnaire!A:KQ,126,FALSE)),"#",VLOOKUP(A15570,Questionnaire!A:KQ,126,FALSE))</f>
        <v>#</v>
      </c>
    </row>
    <row r="15571" spans="1:2">
      <c r="A15571" t="s">
        <v>322</v>
      </c>
      <c r="B15571" t="str">
        <f>IF(ISBLANK(VLOOKUP(A15571,Questionnaire!A:KQ,126,FALSE)),"#",VLOOKUP(A15571,Questionnaire!A:KQ,126,FALSE))</f>
        <v>#</v>
      </c>
    </row>
    <row r="15572" spans="1:2">
      <c r="A15572" t="s">
        <v>326</v>
      </c>
      <c r="B15572" t="str">
        <f>IF(ISBLANK(VLOOKUP(A15572,Questionnaire!A:KQ,126,FALSE)),"#",VLOOKUP(A15572,Questionnaire!A:KQ,126,FALSE))</f>
        <v>#</v>
      </c>
    </row>
    <row r="15573" spans="1:2">
      <c r="A15573" t="s">
        <v>328</v>
      </c>
      <c r="B15573" t="str">
        <f>IF(ISBLANK(VLOOKUP(A15573,Questionnaire!A:KQ,126,FALSE)),"#",VLOOKUP(A15573,Questionnaire!A:KQ,126,FALSE))</f>
        <v>#</v>
      </c>
    </row>
    <row r="15574" spans="1:2">
      <c r="A15574" t="s">
        <v>332</v>
      </c>
      <c r="B15574" t="str">
        <f>IF(ISBLANK(VLOOKUP(A15574,Questionnaire!A:KQ,126,FALSE)),"#",VLOOKUP(A15574,Questionnaire!A:KQ,126,FALSE))</f>
        <v>#</v>
      </c>
    </row>
    <row r="15575" spans="1:2">
      <c r="A15575" t="s">
        <v>333</v>
      </c>
      <c r="B15575" t="str">
        <f>IF(ISBLANK(VLOOKUP(A15575,Questionnaire!A:KQ,126,FALSE)),"#",VLOOKUP(A15575,Questionnaire!A:KQ,126,FALSE))</f>
        <v>#</v>
      </c>
    </row>
    <row r="15576" spans="1:2">
      <c r="A15576" t="s">
        <v>334</v>
      </c>
      <c r="B15576" t="str">
        <f>IF(ISBLANK(VLOOKUP(A15576,Questionnaire!A:KQ,126,FALSE)),"#",VLOOKUP(A15576,Questionnaire!A:KQ,126,FALSE))</f>
        <v>#</v>
      </c>
    </row>
    <row r="15577" spans="1:2">
      <c r="A15577" t="s">
        <v>335</v>
      </c>
      <c r="B15577" t="str">
        <f>IF(ISBLANK(VLOOKUP(A15577,Questionnaire!A:KQ,126,FALSE)),"#",VLOOKUP(A15577,Questionnaire!A:KQ,126,FALSE))</f>
        <v>#</v>
      </c>
    </row>
    <row r="15578" spans="1:2">
      <c r="A15578" t="s">
        <v>336</v>
      </c>
      <c r="B15578" t="str">
        <f>IF(ISBLANK(VLOOKUP(A15578,Questionnaire!A:KQ,126,FALSE)),"#",VLOOKUP(A15578,Questionnaire!A:KQ,126,FALSE))</f>
        <v>#</v>
      </c>
    </row>
    <row r="15579" spans="1:2">
      <c r="A15579" t="s">
        <v>337</v>
      </c>
      <c r="B15579" t="str">
        <f>IF(ISBLANK(VLOOKUP(A15579,Questionnaire!A:KQ,126,FALSE)),"#",VLOOKUP(A15579,Questionnaire!A:KQ,126,FALSE))</f>
        <v>#</v>
      </c>
    </row>
    <row r="15580" spans="1:2">
      <c r="A15580" t="s">
        <v>338</v>
      </c>
      <c r="B15580" t="str">
        <f>IF(ISBLANK(VLOOKUP(A15580,Questionnaire!A:KQ,126,FALSE)),"#",VLOOKUP(A15580,Questionnaire!A:KQ,126,FALSE))</f>
        <v>#</v>
      </c>
    </row>
    <row r="15581" spans="1:2">
      <c r="A15581" t="s">
        <v>339</v>
      </c>
      <c r="B15581" t="str">
        <f>IF(ISBLANK(VLOOKUP(A15581,Questionnaire!A:KQ,126,FALSE)),"#",VLOOKUP(A15581,Questionnaire!A:KQ,126,FALSE))</f>
        <v>#</v>
      </c>
    </row>
    <row r="15582" spans="1:2">
      <c r="A15582" t="s">
        <v>340</v>
      </c>
      <c r="B15582" t="str">
        <f>IF(ISBLANK(VLOOKUP(A15582,Questionnaire!A:KQ,126,FALSE)),"#",VLOOKUP(A15582,Questionnaire!A:KQ,126,FALSE))</f>
        <v>#</v>
      </c>
    </row>
    <row r="15583" spans="1:2">
      <c r="A15583" t="s">
        <v>341</v>
      </c>
      <c r="B15583" t="str">
        <f>IF(ISBLANK(VLOOKUP(A15583,Questionnaire!A:KQ,126,FALSE)),"#",VLOOKUP(A15583,Questionnaire!A:KQ,126,FALSE))</f>
        <v>#</v>
      </c>
    </row>
    <row r="15584" spans="1:2">
      <c r="A15584" t="s">
        <v>342</v>
      </c>
      <c r="B15584" t="str">
        <f>IF(ISBLANK(VLOOKUP(A15584,Questionnaire!A:KQ,126,FALSE)),"#",VLOOKUP(A15584,Questionnaire!A:KQ,126,FALSE))</f>
        <v>#</v>
      </c>
    </row>
    <row r="15585" spans="1:2">
      <c r="A15585" t="s">
        <v>343</v>
      </c>
      <c r="B15585" t="str">
        <f>IF(ISBLANK(VLOOKUP(A15585,Questionnaire!A:KQ,126,FALSE)),"#",VLOOKUP(A15585,Questionnaire!A:KQ,126,FALSE))</f>
        <v>#</v>
      </c>
    </row>
    <row r="15586" spans="1:2">
      <c r="A15586" t="s">
        <v>344</v>
      </c>
      <c r="B15586" t="str">
        <f>IF(ISBLANK(VLOOKUP(A15586,Questionnaire!A:KQ,126,FALSE)),"#",VLOOKUP(A15586,Questionnaire!A:KQ,126,FALSE))</f>
        <v>#</v>
      </c>
    </row>
    <row r="15587" spans="1:2">
      <c r="A15587" t="s">
        <v>345</v>
      </c>
      <c r="B15587" t="str">
        <f>IF(ISBLANK(VLOOKUP(A15587,Questionnaire!A:KQ,126,FALSE)),"#",VLOOKUP(A15587,Questionnaire!A:KQ,126,FALSE))</f>
        <v>#</v>
      </c>
    </row>
    <row r="15588" spans="1:2">
      <c r="A15588" t="s">
        <v>348</v>
      </c>
      <c r="B15588" t="str">
        <f>IF(ISBLANK(VLOOKUP(A15588,Questionnaire!A:KQ,126,FALSE)),"#",VLOOKUP(A15588,Questionnaire!A:KQ,126,FALSE))</f>
        <v>#</v>
      </c>
    </row>
    <row r="15589" spans="1:2">
      <c r="A15589" t="s">
        <v>353</v>
      </c>
      <c r="B15589" t="str">
        <f>IF(ISBLANK(VLOOKUP(A15589,Questionnaire!A:KQ,126,FALSE)),"#",VLOOKUP(A15589,Questionnaire!A:KQ,126,FALSE))</f>
        <v>#</v>
      </c>
    </row>
    <row r="15590" spans="1:2">
      <c r="A15590" t="s">
        <v>354</v>
      </c>
      <c r="B15590" t="str">
        <f>IF(ISBLANK(VLOOKUP(A15590,Questionnaire!A:KQ,126,FALSE)),"#",VLOOKUP(A15590,Questionnaire!A:KQ,126,FALSE))</f>
        <v>#</v>
      </c>
    </row>
    <row r="15591" spans="1:2">
      <c r="A15591" t="s">
        <v>355</v>
      </c>
      <c r="B15591" t="str">
        <f>IF(ISBLANK(VLOOKUP(A15591,Questionnaire!A:KQ,126,FALSE)),"#",VLOOKUP(A15591,Questionnaire!A:KQ,126,FALSE))</f>
        <v>#</v>
      </c>
    </row>
    <row r="15592" spans="1:2">
      <c r="A15592" t="s">
        <v>356</v>
      </c>
      <c r="B15592" t="str">
        <f>IF(ISBLANK(VLOOKUP(A15592,Questionnaire!A:KQ,126,FALSE)),"#",VLOOKUP(A15592,Questionnaire!A:KQ,126,FALSE))</f>
        <v>#</v>
      </c>
    </row>
    <row r="15593" spans="1:2">
      <c r="A15593" t="s">
        <v>357</v>
      </c>
      <c r="B15593" t="str">
        <f>IF(ISBLANK(VLOOKUP(A15593,Questionnaire!A:KQ,126,FALSE)),"#",VLOOKUP(A15593,Questionnaire!A:KQ,126,FALSE))</f>
        <v>#</v>
      </c>
    </row>
    <row r="15594" spans="1:2">
      <c r="A15594" t="s">
        <v>360</v>
      </c>
      <c r="B15594" t="str">
        <f>IF(ISBLANK(VLOOKUP(A15594,Questionnaire!A:KQ,126,FALSE)),"#",VLOOKUP(A15594,Questionnaire!A:KQ,126,FALSE))</f>
        <v>#</v>
      </c>
    </row>
    <row r="15595" spans="1:2">
      <c r="A15595" t="s">
        <v>362</v>
      </c>
      <c r="B15595" t="str">
        <f>IF(ISBLANK(VLOOKUP(A15595,Questionnaire!A:KQ,126,FALSE)),"#",VLOOKUP(A15595,Questionnaire!A:KQ,126,FALSE))</f>
        <v>#</v>
      </c>
    </row>
    <row r="15596" spans="1:2">
      <c r="A15596" t="s">
        <v>363</v>
      </c>
      <c r="B15596" t="str">
        <f>IF(ISBLANK(VLOOKUP(A15596,Questionnaire!A:KQ,126,FALSE)),"#",VLOOKUP(A15596,Questionnaire!A:KQ,126,FALSE))</f>
        <v>#</v>
      </c>
    </row>
    <row r="15597" spans="1:2">
      <c r="A15597" t="s">
        <v>364</v>
      </c>
      <c r="B15597" t="str">
        <f>IF(ISBLANK(VLOOKUP(A15597,Questionnaire!A:KQ,126,FALSE)),"#",VLOOKUP(A15597,Questionnaire!A:KQ,126,FALSE))</f>
        <v>#</v>
      </c>
    </row>
    <row r="15598" spans="1:2">
      <c r="A15598" t="s">
        <v>365</v>
      </c>
      <c r="B15598" t="str">
        <f>IF(ISBLANK(VLOOKUP(A15598,Questionnaire!A:KQ,126,FALSE)),"#",VLOOKUP(A15598,Questionnaire!A:KQ,126,FALSE))</f>
        <v>#</v>
      </c>
    </row>
    <row r="15599" spans="1:2">
      <c r="A15599" t="s">
        <v>366</v>
      </c>
      <c r="B15599" t="str">
        <f>IF(ISBLANK(VLOOKUP(A15599,Questionnaire!A:KQ,126,FALSE)),"#",VLOOKUP(A15599,Questionnaire!A:KQ,126,FALSE))</f>
        <v>#</v>
      </c>
    </row>
    <row r="15600" spans="1:2">
      <c r="A15600" t="s">
        <v>371</v>
      </c>
      <c r="B15600" t="str">
        <f>IF(ISBLANK(VLOOKUP(A15600,Questionnaire!A:KQ,126,FALSE)),"#",VLOOKUP(A15600,Questionnaire!A:KQ,126,FALSE))</f>
        <v>#</v>
      </c>
    </row>
    <row r="15601" spans="1:2">
      <c r="A15601" t="s">
        <v>372</v>
      </c>
      <c r="B15601" t="str">
        <f>IF(ISBLANK(VLOOKUP(A15601,Questionnaire!A:KQ,126,FALSE)),"#",VLOOKUP(A15601,Questionnaire!A:KQ,126,FALSE))</f>
        <v>#</v>
      </c>
    </row>
    <row r="15602" spans="1:2">
      <c r="A15602" t="s">
        <v>373</v>
      </c>
      <c r="B15602" t="str">
        <f>IF(ISBLANK(VLOOKUP(A15602,Questionnaire!A:KQ,126,FALSE)),"#",VLOOKUP(A15602,Questionnaire!A:KQ,126,FALSE))</f>
        <v>#</v>
      </c>
    </row>
    <row r="15603" spans="1:2">
      <c r="A15603" t="s">
        <v>374</v>
      </c>
      <c r="B15603" t="str">
        <f>IF(ISBLANK(VLOOKUP(A15603,Questionnaire!A:KQ,126,FALSE)),"#",VLOOKUP(A15603,Questionnaire!A:KQ,126,FALSE))</f>
        <v>#</v>
      </c>
    </row>
    <row r="15604" spans="1:2">
      <c r="A15604" t="s">
        <v>377</v>
      </c>
      <c r="B15604" t="str">
        <f>IF(ISBLANK(VLOOKUP(A15604,Questionnaire!A:KQ,126,FALSE)),"#",VLOOKUP(A15604,Questionnaire!A:KQ,126,FALSE))</f>
        <v>#</v>
      </c>
    </row>
    <row r="15605" spans="1:2">
      <c r="A15605" t="s">
        <v>379</v>
      </c>
      <c r="B15605" t="str">
        <f>IF(ISBLANK(VLOOKUP(A15605,Questionnaire!A:KQ,126,FALSE)),"#",VLOOKUP(A15605,Questionnaire!A:KQ,126,FALSE))</f>
        <v>#</v>
      </c>
    </row>
    <row r="15606" spans="1:2">
      <c r="A15606" t="s">
        <v>380</v>
      </c>
      <c r="B15606" t="str">
        <f>IF(ISBLANK(VLOOKUP(A15606,Questionnaire!A:KQ,126,FALSE)),"#",VLOOKUP(A15606,Questionnaire!A:KQ,126,FALSE))</f>
        <v>#</v>
      </c>
    </row>
    <row r="15607" spans="1:2">
      <c r="A15607" t="s">
        <v>381</v>
      </c>
      <c r="B15607" t="str">
        <f>IF(ISBLANK(VLOOKUP(A15607,Questionnaire!A:KQ,126,FALSE)),"#",VLOOKUP(A15607,Questionnaire!A:KQ,126,FALSE))</f>
        <v>#</v>
      </c>
    </row>
    <row r="15608" spans="1:2">
      <c r="A15608" t="s">
        <v>382</v>
      </c>
      <c r="B15608" t="str">
        <f>IF(ISBLANK(VLOOKUP(A15608,Questionnaire!A:KQ,126,FALSE)),"#",VLOOKUP(A15608,Questionnaire!A:KQ,126,FALSE))</f>
        <v>#</v>
      </c>
    </row>
    <row r="15609" spans="1:2">
      <c r="A15609" t="s">
        <v>384</v>
      </c>
      <c r="B15609" t="str">
        <f>IF(ISBLANK(VLOOKUP(A15609,Questionnaire!A:KQ,126,FALSE)),"#",VLOOKUP(A15609,Questionnaire!A:KQ,126,FALSE))</f>
        <v>#</v>
      </c>
    </row>
    <row r="15610" spans="1:2">
      <c r="A15610" t="s">
        <v>387</v>
      </c>
      <c r="B15610" t="str">
        <f>IF(ISBLANK(VLOOKUP(A15610,Questionnaire!A:KQ,126,FALSE)),"#",VLOOKUP(A15610,Questionnaire!A:KQ,126,FALSE))</f>
        <v>#</v>
      </c>
    </row>
    <row r="15611" spans="1:2">
      <c r="A15611" t="s">
        <v>391</v>
      </c>
      <c r="B15611" t="str">
        <f>IF(ISBLANK(VLOOKUP(A15611,Questionnaire!A:KQ,126,FALSE)),"#",VLOOKUP(A15611,Questionnaire!A:KQ,126,FALSE))</f>
        <v>#</v>
      </c>
    </row>
    <row r="15612" spans="1:2">
      <c r="A15612" t="s">
        <v>393</v>
      </c>
      <c r="B15612" t="str">
        <f>IF(ISBLANK(VLOOKUP(A15612,Questionnaire!A:KQ,126,FALSE)),"#",VLOOKUP(A15612,Questionnaire!A:KQ,126,FALSE))</f>
        <v>#</v>
      </c>
    </row>
    <row r="15613" spans="1:2">
      <c r="A15613" t="s">
        <v>395</v>
      </c>
      <c r="B15613" t="str">
        <f>IF(ISBLANK(VLOOKUP(A15613,Questionnaire!A:KQ,126,FALSE)),"#",VLOOKUP(A15613,Questionnaire!A:KQ,126,FALSE))</f>
        <v>#</v>
      </c>
    </row>
    <row r="15614" spans="1:2">
      <c r="A15614" t="s">
        <v>398</v>
      </c>
      <c r="B15614" t="str">
        <f>IF(ISBLANK(VLOOKUP(A15614,Questionnaire!A:KQ,126,FALSE)),"#",VLOOKUP(A15614,Questionnaire!A:KQ,126,FALSE))</f>
        <v>#</v>
      </c>
    </row>
    <row r="15615" spans="1:2">
      <c r="A15615" t="s">
        <v>402</v>
      </c>
      <c r="B15615" t="str">
        <f>IF(ISBLANK(VLOOKUP(A15615,Questionnaire!A:KQ,126,FALSE)),"#",VLOOKUP(A15615,Questionnaire!A:KQ,126,FALSE))</f>
        <v>#</v>
      </c>
    </row>
    <row r="15616" spans="1:2">
      <c r="A15616" t="s">
        <v>405</v>
      </c>
      <c r="B15616" t="str">
        <f>IF(ISBLANK(VLOOKUP(A15616,Questionnaire!A:KQ,126,FALSE)),"#",VLOOKUP(A15616,Questionnaire!A:KQ,126,FALSE))</f>
        <v>#</v>
      </c>
    </row>
    <row r="15617" spans="1:2">
      <c r="A15617" t="s">
        <v>409</v>
      </c>
      <c r="B15617" t="str">
        <f>IF(ISBLANK(VLOOKUP(A15617,Questionnaire!A:KQ,126,FALSE)),"#",VLOOKUP(A15617,Questionnaire!A:KQ,126,FALSE))</f>
        <v>#</v>
      </c>
    </row>
    <row r="15618" spans="1:2">
      <c r="A15618" t="s">
        <v>412</v>
      </c>
      <c r="B15618" t="str">
        <f>IF(ISBLANK(VLOOKUP(A15618,Questionnaire!A:KQ,126,FALSE)),"#",VLOOKUP(A15618,Questionnaire!A:KQ,126,FALSE))</f>
        <v>#</v>
      </c>
    </row>
    <row r="15619" spans="1:2">
      <c r="A15619" t="s">
        <v>415</v>
      </c>
      <c r="B15619" t="str">
        <f>IF(ISBLANK(VLOOKUP(A15619,Questionnaire!A:KQ,126,FALSE)),"#",VLOOKUP(A15619,Questionnaire!A:KQ,126,FALSE))</f>
        <v>#</v>
      </c>
    </row>
    <row r="15620" spans="1:2">
      <c r="A15620" t="s">
        <v>418</v>
      </c>
      <c r="B15620" t="str">
        <f>IF(ISBLANK(VLOOKUP(A15620,Questionnaire!A:KQ,126,FALSE)),"#",VLOOKUP(A15620,Questionnaire!A:KQ,126,FALSE))</f>
        <v>#</v>
      </c>
    </row>
    <row r="15621" spans="1:2">
      <c r="A15621" t="s">
        <v>421</v>
      </c>
      <c r="B15621" t="str">
        <f>IF(ISBLANK(VLOOKUP(A15621,Questionnaire!A:KQ,126,FALSE)),"#",VLOOKUP(A15621,Questionnaire!A:KQ,126,FALSE))</f>
        <v>#</v>
      </c>
    </row>
    <row r="15622" spans="1:2">
      <c r="A15622" t="s">
        <v>424</v>
      </c>
      <c r="B15622" t="str">
        <f>IF(ISBLANK(VLOOKUP(A15622,Questionnaire!A:KQ,126,FALSE)),"#",VLOOKUP(A15622,Questionnaire!A:KQ,126,FALSE))</f>
        <v>#</v>
      </c>
    </row>
    <row r="15623" spans="1:2">
      <c r="A15623" t="s">
        <v>429</v>
      </c>
      <c r="B15623" t="str">
        <f>IF(ISBLANK(VLOOKUP(A15623,Questionnaire!A:KQ,126,FALSE)),"#",VLOOKUP(A15623,Questionnaire!A:KQ,126,FALSE))</f>
        <v>#</v>
      </c>
    </row>
    <row r="15624" spans="1:2">
      <c r="A15624" t="s">
        <v>432</v>
      </c>
      <c r="B15624" t="str">
        <f>IF(ISBLANK(VLOOKUP(A15624,Questionnaire!A:KQ,126,FALSE)),"#",VLOOKUP(A15624,Questionnaire!A:KQ,126,FALSE))</f>
        <v>#</v>
      </c>
    </row>
    <row r="15625" spans="1:2">
      <c r="A15625" t="s">
        <v>435</v>
      </c>
      <c r="B15625" t="str">
        <f>IF(ISBLANK(VLOOKUP(A15625,Questionnaire!A:KQ,126,FALSE)),"#",VLOOKUP(A15625,Questionnaire!A:KQ,126,FALSE))</f>
        <v>#</v>
      </c>
    </row>
    <row r="15626" spans="1:2">
      <c r="A15626" t="s">
        <v>437</v>
      </c>
      <c r="B15626" t="str">
        <f>IF(ISBLANK(VLOOKUP(A15626,Questionnaire!A:KQ,126,FALSE)),"#",VLOOKUP(A15626,Questionnaire!A:KQ,126,FALSE))</f>
        <v>#</v>
      </c>
    </row>
    <row r="15627" spans="1:2">
      <c r="A15627" t="s">
        <v>439</v>
      </c>
      <c r="B15627" t="str">
        <f>IF(ISBLANK(VLOOKUP(A15627,Questionnaire!A:KQ,126,FALSE)),"#",VLOOKUP(A15627,Questionnaire!A:KQ,126,FALSE))</f>
        <v>#</v>
      </c>
    </row>
    <row r="15628" spans="1:2">
      <c r="A15628" t="s">
        <v>442</v>
      </c>
      <c r="B15628" t="str">
        <f>IF(ISBLANK(VLOOKUP(A15628,Questionnaire!A:KQ,126,FALSE)),"#",VLOOKUP(A15628,Questionnaire!A:KQ,126,FALSE))</f>
        <v>#</v>
      </c>
    </row>
    <row r="15629" spans="1:2">
      <c r="A15629" t="s">
        <v>445</v>
      </c>
      <c r="B15629" t="str">
        <f>IF(ISBLANK(VLOOKUP(A15629,Questionnaire!A:KQ,126,FALSE)),"#",VLOOKUP(A15629,Questionnaire!A:KQ,126,FALSE))</f>
        <v>#</v>
      </c>
    </row>
    <row r="15630" spans="1:2">
      <c r="A15630" t="s">
        <v>448</v>
      </c>
      <c r="B15630" t="str">
        <f>IF(ISBLANK(VLOOKUP(A15630,Questionnaire!A:KQ,126,FALSE)),"#",VLOOKUP(A15630,Questionnaire!A:KQ,126,FALSE))</f>
        <v>#</v>
      </c>
    </row>
    <row r="15631" spans="1:2">
      <c r="A15631" t="s">
        <v>452</v>
      </c>
      <c r="B15631" t="str">
        <f>IF(ISBLANK(VLOOKUP(A15631,Questionnaire!A:KQ,126,FALSE)),"#",VLOOKUP(A15631,Questionnaire!A:KQ,126,FALSE))</f>
        <v>#</v>
      </c>
    </row>
    <row r="15632" spans="1:2">
      <c r="A15632" t="s">
        <v>455</v>
      </c>
      <c r="B15632" t="str">
        <f>IF(ISBLANK(VLOOKUP(A15632,Questionnaire!A:KQ,126,FALSE)),"#",VLOOKUP(A15632,Questionnaire!A:KQ,126,FALSE))</f>
        <v>#</v>
      </c>
    </row>
    <row r="15633" spans="1:3">
      <c r="A15633" t="s">
        <v>458</v>
      </c>
      <c r="B15633" t="str">
        <f>IF(ISBLANK(VLOOKUP(A15633,Questionnaire!A:KQ,126,FALSE)),"#",VLOOKUP(A15633,Questionnaire!A:KQ,126,FALSE))</f>
        <v>#</v>
      </c>
    </row>
    <row r="15634" spans="1:3">
      <c r="A15634" t="s">
        <v>461</v>
      </c>
      <c r="B15634" t="str">
        <f>IF(ISBLANK(VLOOKUP(A15634,Questionnaire!A:KQ,126,FALSE)),"#",VLOOKUP(A15634,Questionnaire!A:KQ,126,FALSE))</f>
        <v>#</v>
      </c>
    </row>
    <row r="15635" spans="1:3">
      <c r="A15635" t="s">
        <v>465</v>
      </c>
      <c r="B15635" t="str">
        <f>IF(ISBLANK(VLOOKUP(A15635,Questionnaire!A:KQ,126,FALSE)),"#",VLOOKUP(A15635,Questionnaire!A:KQ,126,FALSE))</f>
        <v>#</v>
      </c>
    </row>
    <row r="15636" spans="1:3">
      <c r="A15636" t="s">
        <v>467</v>
      </c>
      <c r="B15636" t="str">
        <f>IF(ISBLANK(VLOOKUP(A15636,Questionnaire!A:KQ,126,FALSE)),"#",VLOOKUP(A15636,Questionnaire!A:KQ,126,FALSE))</f>
        <v>#</v>
      </c>
    </row>
    <row r="15637" spans="1:3">
      <c r="A15637" t="s">
        <v>469</v>
      </c>
      <c r="B15637" t="str">
        <f>IF(ISBLANK(VLOOKUP(A15637,Questionnaire!A:KQ,126,FALSE)),"#",VLOOKUP(A15637,Questionnaire!A:KQ,126,FALSE))</f>
        <v>#</v>
      </c>
    </row>
    <row r="15638" spans="1:3">
      <c r="A15638" t="s">
        <v>471</v>
      </c>
      <c r="B15638" t="str">
        <f>IF(ISBLANK(VLOOKUP(A15638,Questionnaire!A:KQ,126,FALSE)),"#",VLOOKUP(A15638,Questionnaire!A:KQ,126,FALSE))</f>
        <v>#</v>
      </c>
    </row>
    <row r="15639" spans="1:3">
      <c r="A15639" t="s">
        <v>473</v>
      </c>
      <c r="B15639" t="str">
        <f>IF(ISBLANK(VLOOKUP(A15639,Questionnaire!A:KQ,126,FALSE)),"#",VLOOKUP(A15639,Questionnaire!A:KQ,126,FALSE))</f>
        <v>#</v>
      </c>
    </row>
    <row r="15640" spans="1:3">
      <c r="A15640" t="s">
        <v>475</v>
      </c>
      <c r="B15640" t="str">
        <f>IF(ISBLANK(VLOOKUP(A15640,Questionnaire!A:KQ,126,FALSE)),"#",VLOOKUP(A15640,Questionnaire!A:KQ,126,FALSE))</f>
        <v>#</v>
      </c>
    </row>
    <row r="15641" spans="1:3">
      <c r="A15641" t="s">
        <v>185</v>
      </c>
      <c r="B15641" t="str">
        <f>IF(ISBLANK(VLOOKUP(A15641,Questionnaire!A:KQ,127,FALSE)),"#",VLOOKUP(A15641,Questionnaire!A:KQ,127,FALSE))</f>
        <v>#</v>
      </c>
      <c r="C15641">
        <v>124</v>
      </c>
    </row>
    <row r="15642" spans="1:3">
      <c r="A15642" t="s">
        <v>187</v>
      </c>
      <c r="B15642" t="str">
        <f>IF(ISNA(VLOOKUP(VLOOKUP(A15642,Questionnaire!A:KQ,127,FALSE),'CORA Encoding'!D:E,2,FALSE)),"#",VLOOKUP(VLOOKUP(A15642,Questionnaire!A:KQ,127,FALSE),'CORA Encoding'!D:E,2,FALSE))</f>
        <v>#</v>
      </c>
    </row>
    <row r="15643" spans="1:3">
      <c r="A15643" t="s">
        <v>189</v>
      </c>
      <c r="B15643" t="str">
        <f>IF(ISNA(VLOOKUP(VLOOKUP(A15643,Questionnaire!A:KQ,127,FALSE),'CORA Encoding'!G:H,2,FALSE)),"#",VLOOKUP(VLOOKUP(A15643,Questionnaire!A:KQ,127,FALSE),'CORA Encoding'!G:H,2,FALSE))</f>
        <v>#</v>
      </c>
    </row>
    <row r="15644" spans="1:3">
      <c r="A15644" t="s">
        <v>191</v>
      </c>
      <c r="B15644" t="str">
        <f>IF(ISNA(VLOOKUP(VLOOKUP(A15644,Questionnaire!A:KQ,127,FALSE),'Country List'!E:F,2,FALSE)),"#",VLOOKUP(VLOOKUP(A15644,Questionnaire!A:KQ,127,FALSE),'Country List'!E:F,2,FALSE))</f>
        <v>#</v>
      </c>
    </row>
    <row r="15645" spans="1:3">
      <c r="A15645" t="s">
        <v>193</v>
      </c>
      <c r="B15645" t="str">
        <f>IF(ISNA(VLOOKUP(VLOOKUP(A15645,Questionnaire!A:KQ,127,FALSE),'Industry List'!B:C,2,FALSE)),"#",VLOOKUP(VLOOKUP(A15645,Questionnaire!A:KQ,127,FALSE),'Industry List'!B:C,2,FALSE))</f>
        <v>#</v>
      </c>
    </row>
    <row r="15646" spans="1:3">
      <c r="A15646" t="s">
        <v>197</v>
      </c>
      <c r="B15646" t="str">
        <f>IF(ISBLANK(VLOOKUP(A15646,Questionnaire!A:KQ,127,FALSE)),"#",VLOOKUP(A15646,Questionnaire!A:KQ,127,FALSE))</f>
        <v>#</v>
      </c>
    </row>
    <row r="15647" spans="1:3">
      <c r="A15647" t="s">
        <v>201</v>
      </c>
      <c r="B15647" t="str">
        <f>IF(ISBLANK(VLOOKUP(A15647,Questionnaire!A:KQ,127,FALSE)),"#",VLOOKUP(A15647,Questionnaire!A:KQ,127,FALSE))</f>
        <v>#</v>
      </c>
    </row>
    <row r="15648" spans="1:3">
      <c r="A15648" t="s">
        <v>203</v>
      </c>
      <c r="B15648" t="str">
        <f>IF(ISNA(VLOOKUP(VLOOKUP(A15648,Questionnaire!A:KQ,127,FALSE),'CORA Encoding'!J:K,2,FALSE)),"#",VLOOKUP(VLOOKUP(A15648,Questionnaire!A:KQ,127,FALSE),'CORA Encoding'!J:K,2,FALSE))</f>
        <v>#</v>
      </c>
    </row>
    <row r="15649" spans="1:2">
      <c r="A15649" t="s">
        <v>208</v>
      </c>
      <c r="B15649" t="str">
        <f>IF(ISBLANK(VLOOKUP(A15649,Questionnaire!A:KQ,127,FALSE)),"#",VLOOKUP(A15649,Questionnaire!A:KQ,127,FALSE))</f>
        <v>#</v>
      </c>
    </row>
    <row r="15650" spans="1:2">
      <c r="A15650" t="s">
        <v>213</v>
      </c>
      <c r="B15650" t="str">
        <f>IF(ISBLANK(VLOOKUP(A15650,Questionnaire!A:KQ,127,FALSE)),"#",VLOOKUP(A15650,Questionnaire!A:KQ,127,FALSE))</f>
        <v>#</v>
      </c>
    </row>
    <row r="15651" spans="1:2">
      <c r="A15651" t="s">
        <v>215</v>
      </c>
      <c r="B15651" t="str">
        <f>IF(ISBLANK(VLOOKUP(A15651,Questionnaire!A:KQ,127,FALSE)),"#",VLOOKUP(A15651,Questionnaire!A:KQ,127,FALSE))</f>
        <v>#</v>
      </c>
    </row>
    <row r="15652" spans="1:2">
      <c r="A15652" t="s">
        <v>217</v>
      </c>
      <c r="B15652" t="str">
        <f>IF(ISBLANK(VLOOKUP(A15652,Questionnaire!A:KQ,127,FALSE)),"#",VLOOKUP(A15652,Questionnaire!A:KQ,127,FALSE))</f>
        <v>#</v>
      </c>
    </row>
    <row r="15653" spans="1:2">
      <c r="A15653" t="s">
        <v>219</v>
      </c>
      <c r="B15653" t="str">
        <f>IF(ISBLANK(VLOOKUP(A15653,Questionnaire!A:KQ,127,FALSE)),"#",VLOOKUP(A15653,Questionnaire!A:KQ,127,FALSE))</f>
        <v>#</v>
      </c>
    </row>
    <row r="15654" spans="1:2">
      <c r="A15654" t="s">
        <v>221</v>
      </c>
      <c r="B15654" t="str">
        <f>IF(ISBLANK(VLOOKUP(A15654,Questionnaire!A:KQ,127,FALSE)),"#",VLOOKUP(A15654,Questionnaire!A:KQ,127,FALSE))</f>
        <v>#</v>
      </c>
    </row>
    <row r="15655" spans="1:2">
      <c r="A15655" t="s">
        <v>223</v>
      </c>
      <c r="B15655" t="str">
        <f>IF(ISBLANK(VLOOKUP(A15655,Questionnaire!A:KQ,127,FALSE)),"#",VLOOKUP(A15655,Questionnaire!A:KQ,127,FALSE))</f>
        <v>#</v>
      </c>
    </row>
    <row r="15656" spans="1:2">
      <c r="A15656" t="s">
        <v>225</v>
      </c>
      <c r="B15656" t="str">
        <f>IF(ISBLANK(VLOOKUP(A15656,Questionnaire!A:KQ,127,FALSE)),"#",VLOOKUP(A15656,Questionnaire!A:KQ,127,FALSE))</f>
        <v>#</v>
      </c>
    </row>
    <row r="15657" spans="1:2">
      <c r="A15657" t="s">
        <v>227</v>
      </c>
      <c r="B15657" t="str">
        <f>IF(ISBLANK(VLOOKUP(A15657,Questionnaire!A:KQ,127,FALSE)),"#",VLOOKUP(A15657,Questionnaire!A:KQ,127,FALSE))</f>
        <v>#</v>
      </c>
    </row>
    <row r="15658" spans="1:2">
      <c r="A15658" t="s">
        <v>229</v>
      </c>
      <c r="B15658" t="str">
        <f>IF(ISBLANK(VLOOKUP(A15658,Questionnaire!A:KQ,127,FALSE)),"#",VLOOKUP(A15658,Questionnaire!A:KQ,127,FALSE))</f>
        <v>#</v>
      </c>
    </row>
    <row r="15659" spans="1:2">
      <c r="A15659" t="s">
        <v>231</v>
      </c>
      <c r="B15659" t="str">
        <f>IF(ISBLANK(VLOOKUP(A15659,Questionnaire!A:KQ,127,FALSE)),"#",VLOOKUP(A15659,Questionnaire!A:KQ,127,FALSE))</f>
        <v>#</v>
      </c>
    </row>
    <row r="15660" spans="1:2">
      <c r="A15660" t="s">
        <v>233</v>
      </c>
      <c r="B15660" t="str">
        <f>IF(ISBLANK(VLOOKUP(A15660,Questionnaire!A:KQ,127,FALSE)),"#",VLOOKUP(A15660,Questionnaire!A:KQ,127,FALSE))</f>
        <v>#</v>
      </c>
    </row>
    <row r="15661" spans="1:2">
      <c r="A15661" t="s">
        <v>235</v>
      </c>
      <c r="B15661" t="str">
        <f>IF(ISBLANK(VLOOKUP(A15661,Questionnaire!A:KQ,127,FALSE)),"#",VLOOKUP(A15661,Questionnaire!A:KQ,127,FALSE))</f>
        <v>#</v>
      </c>
    </row>
    <row r="15662" spans="1:2">
      <c r="A15662" t="s">
        <v>237</v>
      </c>
      <c r="B15662" t="str">
        <f>IF(ISBLANK(VLOOKUP(A15662,Questionnaire!A:KQ,127,FALSE)),"#",VLOOKUP(A15662,Questionnaire!A:KQ,127,FALSE))</f>
        <v>#</v>
      </c>
    </row>
    <row r="15663" spans="1:2">
      <c r="A15663" t="s">
        <v>239</v>
      </c>
      <c r="B15663" t="str">
        <f>IF(ISBLANK(VLOOKUP(A15663,Questionnaire!A:KQ,127,FALSE)),"#",VLOOKUP(A15663,Questionnaire!A:KQ,127,FALSE))</f>
        <v>#</v>
      </c>
    </row>
    <row r="15664" spans="1:2">
      <c r="A15664" t="s">
        <v>242</v>
      </c>
      <c r="B15664" t="str">
        <f>IF(ISBLANK(VLOOKUP(A15664,Questionnaire!A:KQ,127,FALSE)),"#",VLOOKUP(A15664,Questionnaire!A:KQ,127,FALSE))</f>
        <v>#</v>
      </c>
    </row>
    <row r="15665" spans="1:2">
      <c r="A15665" t="s">
        <v>245</v>
      </c>
      <c r="B15665" t="str">
        <f>IF(ISBLANK(VLOOKUP(A15665,Questionnaire!A:KQ,127,FALSE)),"#",VLOOKUP(A15665,Questionnaire!A:KQ,127,FALSE))</f>
        <v>#</v>
      </c>
    </row>
    <row r="15666" spans="1:2">
      <c r="A15666" t="s">
        <v>247</v>
      </c>
      <c r="B15666" t="str">
        <f>IF(ISBLANK(VLOOKUP(A15666,Questionnaire!A:KQ,127,FALSE)),"#",VLOOKUP(A15666,Questionnaire!A:KQ,127,FALSE))</f>
        <v>#</v>
      </c>
    </row>
    <row r="15667" spans="1:2">
      <c r="A15667" t="s">
        <v>249</v>
      </c>
      <c r="B15667" t="str">
        <f>IF(ISBLANK(VLOOKUP(A15667,Questionnaire!A:KQ,127,FALSE)),"#",VLOOKUP(A15667,Questionnaire!A:KQ,127,FALSE))</f>
        <v>#</v>
      </c>
    </row>
    <row r="15668" spans="1:2">
      <c r="A15668" t="s">
        <v>250</v>
      </c>
      <c r="B15668" t="str">
        <f>IF(ISBLANK(VLOOKUP(A15668,Questionnaire!A:KQ,127,FALSE)),"#",VLOOKUP(A15668,Questionnaire!A:KQ,127,FALSE))</f>
        <v>#</v>
      </c>
    </row>
    <row r="15669" spans="1:2">
      <c r="A15669" t="s">
        <v>252</v>
      </c>
      <c r="B15669" t="str">
        <f>IF(ISBLANK(VLOOKUP(A15669,Questionnaire!A:KQ,127,FALSE)),"#",VLOOKUP(A15669,Questionnaire!A:KQ,127,FALSE))</f>
        <v>#</v>
      </c>
    </row>
    <row r="15670" spans="1:2">
      <c r="A15670" t="s">
        <v>255</v>
      </c>
      <c r="B15670" t="str">
        <f>IF(ISBLANK(VLOOKUP(A15670,Questionnaire!A:KQ,127,FALSE)),"#",VLOOKUP(A15670,Questionnaire!A:KQ,127,FALSE))</f>
        <v>#</v>
      </c>
    </row>
    <row r="15671" spans="1:2">
      <c r="A15671" t="s">
        <v>258</v>
      </c>
      <c r="B15671" t="str">
        <f>IF(ISNA(VLOOKUP(VLOOKUP(A15671,Questionnaire!A:KQ,127,FALSE),'CORA Encoding'!M:N,2,FALSE)),"#",VLOOKUP(VLOOKUP(A15671,Questionnaire!A:KQ,127,FALSE),'CORA Encoding'!M:N,2,FALSE))</f>
        <v>#</v>
      </c>
    </row>
    <row r="15672" spans="1:2">
      <c r="A15672" t="s">
        <v>261</v>
      </c>
      <c r="B15672" t="str">
        <f>IF(ISBLANK(VLOOKUP(A15672,Questionnaire!A:KQ,127,FALSE)),"#",VLOOKUP(A15672,Questionnaire!A:KQ,127,FALSE))</f>
        <v>#</v>
      </c>
    </row>
    <row r="15673" spans="1:2">
      <c r="A15673" t="s">
        <v>263</v>
      </c>
      <c r="B15673" t="str">
        <f>IF(ISBLANK(VLOOKUP(A15673,Questionnaire!A:KQ,127,FALSE)),"#",VLOOKUP(A15673,Questionnaire!A:KQ,127,FALSE))</f>
        <v>#</v>
      </c>
    </row>
    <row r="15674" spans="1:2">
      <c r="A15674" t="s">
        <v>265</v>
      </c>
      <c r="B15674" t="str">
        <f>IF(ISBLANK(VLOOKUP(A15674,Questionnaire!A:KQ,127,FALSE)),"#",VLOOKUP(A15674,Questionnaire!A:KQ,127,FALSE))</f>
        <v>#</v>
      </c>
    </row>
    <row r="15675" spans="1:2">
      <c r="A15675" t="s">
        <v>267</v>
      </c>
      <c r="B15675" t="str">
        <f>IF(ISBLANK(VLOOKUP(A15675,Questionnaire!A:KQ,127,FALSE)),"#",VLOOKUP(A15675,Questionnaire!A:KQ,127,FALSE))</f>
        <v>#</v>
      </c>
    </row>
    <row r="15676" spans="1:2">
      <c r="A15676" t="s">
        <v>269</v>
      </c>
      <c r="B15676" t="str">
        <f>IF(ISBLANK(VLOOKUP(A15676,Questionnaire!A:KQ,127,FALSE)),"#",VLOOKUP(A15676,Questionnaire!A:KQ,127,FALSE))</f>
        <v>#</v>
      </c>
    </row>
    <row r="15677" spans="1:2">
      <c r="A15677" t="s">
        <v>274</v>
      </c>
      <c r="B15677" t="str">
        <f>IF(ISBLANK(VLOOKUP(A15677,Questionnaire!A:KQ,127,FALSE)),"#",VLOOKUP(A15677,Questionnaire!A:KQ,127,FALSE))</f>
        <v>#</v>
      </c>
    </row>
    <row r="15678" spans="1:2">
      <c r="A15678" t="s">
        <v>276</v>
      </c>
      <c r="B15678" t="str">
        <f>IF(ISBLANK(VLOOKUP(A15678,Questionnaire!A:KQ,127,FALSE)),"#",VLOOKUP(A15678,Questionnaire!A:KQ,127,FALSE))</f>
        <v>#</v>
      </c>
    </row>
    <row r="15679" spans="1:2">
      <c r="A15679" t="s">
        <v>278</v>
      </c>
      <c r="B15679" t="str">
        <f>IF(ISBLANK(VLOOKUP(A15679,Questionnaire!A:KQ,127,FALSE)),"#",VLOOKUP(A15679,Questionnaire!A:KQ,127,FALSE))</f>
        <v>#</v>
      </c>
    </row>
    <row r="15680" spans="1:2">
      <c r="A15680" t="s">
        <v>280</v>
      </c>
      <c r="B15680" t="str">
        <f>IF(ISBLANK(VLOOKUP(A15680,Questionnaire!A:KQ,127,FALSE)),"#",VLOOKUP(A15680,Questionnaire!A:KQ,127,FALSE))</f>
        <v>#</v>
      </c>
    </row>
    <row r="15681" spans="1:2">
      <c r="A15681" t="s">
        <v>282</v>
      </c>
      <c r="B15681" t="str">
        <f>IF(ISBLANK(VLOOKUP(A15681,Questionnaire!A:KQ,127,FALSE)),"#",VLOOKUP(A15681,Questionnaire!A:KQ,127,FALSE))</f>
        <v>#</v>
      </c>
    </row>
    <row r="15682" spans="1:2">
      <c r="A15682" t="s">
        <v>286</v>
      </c>
      <c r="B15682" t="str">
        <f>IF(ISBLANK(VLOOKUP(A15682,Questionnaire!A:KQ,127,FALSE)),"#",VLOOKUP(A15682,Questionnaire!A:KQ,127,FALSE))</f>
        <v>#</v>
      </c>
    </row>
    <row r="15683" spans="1:2">
      <c r="A15683" t="s">
        <v>288</v>
      </c>
      <c r="B15683" t="str">
        <f>IF(ISBLANK(VLOOKUP(A15683,Questionnaire!A:KQ,127,FALSE)),"#",VLOOKUP(A15683,Questionnaire!A:KQ,127,FALSE))</f>
        <v>#</v>
      </c>
    </row>
    <row r="15684" spans="1:2">
      <c r="A15684" t="s">
        <v>290</v>
      </c>
      <c r="B15684" t="str">
        <f>IF(ISBLANK(VLOOKUP(A15684,Questionnaire!A:KQ,127,FALSE)),"#",VLOOKUP(A15684,Questionnaire!A:KQ,127,FALSE))</f>
        <v>#</v>
      </c>
    </row>
    <row r="15685" spans="1:2">
      <c r="A15685" t="s">
        <v>292</v>
      </c>
      <c r="B15685" t="str">
        <f>IF(ISBLANK(VLOOKUP(A15685,Questionnaire!A:KQ,127,FALSE)),"#",VLOOKUP(A15685,Questionnaire!A:KQ,127,FALSE))</f>
        <v>#</v>
      </c>
    </row>
    <row r="15686" spans="1:2">
      <c r="A15686" t="s">
        <v>294</v>
      </c>
      <c r="B15686" t="str">
        <f>IF(ISBLANK(VLOOKUP(A15686,Questionnaire!A:KQ,127,FALSE)),"#",VLOOKUP(A15686,Questionnaire!A:KQ,127,FALSE))</f>
        <v>#</v>
      </c>
    </row>
    <row r="15687" spans="1:2">
      <c r="A15687" t="s">
        <v>296</v>
      </c>
      <c r="B15687" t="str">
        <f>IF(ISBLANK(VLOOKUP(A15687,Questionnaire!A:KQ,127,FALSE)),"#",VLOOKUP(A15687,Questionnaire!A:KQ,127,FALSE))</f>
        <v>#</v>
      </c>
    </row>
    <row r="15688" spans="1:2">
      <c r="A15688" t="s">
        <v>301</v>
      </c>
      <c r="B15688" t="str">
        <f>IF(ISBLANK(VLOOKUP(A15688,Questionnaire!A:KQ,127,FALSE)),"#",VLOOKUP(A15688,Questionnaire!A:KQ,127,FALSE))</f>
        <v>#</v>
      </c>
    </row>
    <row r="15689" spans="1:2">
      <c r="A15689" t="s">
        <v>303</v>
      </c>
      <c r="B15689" t="str">
        <f>IF(ISBLANK(VLOOKUP(A15689,Questionnaire!A:KQ,127,FALSE)),"#",VLOOKUP(A15689,Questionnaire!A:KQ,127,FALSE))</f>
        <v>#</v>
      </c>
    </row>
    <row r="15690" spans="1:2">
      <c r="A15690" t="s">
        <v>305</v>
      </c>
      <c r="B15690" t="str">
        <f>IF(ISBLANK(VLOOKUP(A15690,Questionnaire!A:KQ,127,FALSE)),"#",VLOOKUP(A15690,Questionnaire!A:KQ,127,FALSE))</f>
        <v>#</v>
      </c>
    </row>
    <row r="15691" spans="1:2">
      <c r="A15691" t="s">
        <v>307</v>
      </c>
      <c r="B15691" t="str">
        <f>IF(ISBLANK(VLOOKUP(A15691,Questionnaire!A:KQ,127,FALSE)),"#",VLOOKUP(A15691,Questionnaire!A:KQ,127,FALSE))</f>
        <v>#</v>
      </c>
    </row>
    <row r="15692" spans="1:2">
      <c r="A15692" t="s">
        <v>311</v>
      </c>
      <c r="B15692" t="str">
        <f>IF(ISBLANK(VLOOKUP(A15692,Questionnaire!A:KQ,127,FALSE)),"#",VLOOKUP(A15692,Questionnaire!A:KQ,127,FALSE))</f>
        <v>#</v>
      </c>
    </row>
    <row r="15693" spans="1:2">
      <c r="A15693" t="s">
        <v>313</v>
      </c>
      <c r="B15693" t="str">
        <f>IF(ISBLANK(VLOOKUP(A15693,Questionnaire!A:KQ,127,FALSE)),"#",VLOOKUP(A15693,Questionnaire!A:KQ,127,FALSE))</f>
        <v>#</v>
      </c>
    </row>
    <row r="15694" spans="1:2">
      <c r="A15694" t="s">
        <v>314</v>
      </c>
      <c r="B15694" t="str">
        <f>IF(ISBLANK(VLOOKUP(A15694,Questionnaire!A:KQ,127,FALSE)),"#",VLOOKUP(A15694,Questionnaire!A:KQ,127,FALSE))</f>
        <v>#</v>
      </c>
    </row>
    <row r="15695" spans="1:2">
      <c r="A15695" t="s">
        <v>315</v>
      </c>
      <c r="B15695" t="str">
        <f>IF(ISBLANK(VLOOKUP(A15695,Questionnaire!A:KQ,127,FALSE)),"#",VLOOKUP(A15695,Questionnaire!A:KQ,127,FALSE))</f>
        <v>#</v>
      </c>
    </row>
    <row r="15696" spans="1:2">
      <c r="A15696" t="s">
        <v>317</v>
      </c>
      <c r="B15696" t="str">
        <f>IF(ISBLANK(VLOOKUP(A15696,Questionnaire!A:KQ,127,FALSE)),"#",VLOOKUP(A15696,Questionnaire!A:KQ,127,FALSE))</f>
        <v>#</v>
      </c>
    </row>
    <row r="15697" spans="1:2">
      <c r="A15697" t="s">
        <v>319</v>
      </c>
      <c r="B15697" t="str">
        <f>IF(ISBLANK(VLOOKUP(A15697,Questionnaire!A:KQ,127,FALSE)),"#",VLOOKUP(A15697,Questionnaire!A:KQ,127,FALSE))</f>
        <v>#</v>
      </c>
    </row>
    <row r="15698" spans="1:2">
      <c r="A15698" t="s">
        <v>322</v>
      </c>
      <c r="B15698" t="str">
        <f>IF(ISBLANK(VLOOKUP(A15698,Questionnaire!A:KQ,127,FALSE)),"#",VLOOKUP(A15698,Questionnaire!A:KQ,127,FALSE))</f>
        <v>#</v>
      </c>
    </row>
    <row r="15699" spans="1:2">
      <c r="A15699" t="s">
        <v>326</v>
      </c>
      <c r="B15699" t="str">
        <f>IF(ISBLANK(VLOOKUP(A15699,Questionnaire!A:KQ,127,FALSE)),"#",VLOOKUP(A15699,Questionnaire!A:KQ,127,FALSE))</f>
        <v>#</v>
      </c>
    </row>
    <row r="15700" spans="1:2">
      <c r="A15700" t="s">
        <v>328</v>
      </c>
      <c r="B15700" t="str">
        <f>IF(ISBLANK(VLOOKUP(A15700,Questionnaire!A:KQ,127,FALSE)),"#",VLOOKUP(A15700,Questionnaire!A:KQ,127,FALSE))</f>
        <v>#</v>
      </c>
    </row>
    <row r="15701" spans="1:2">
      <c r="A15701" t="s">
        <v>332</v>
      </c>
      <c r="B15701" t="str">
        <f>IF(ISBLANK(VLOOKUP(A15701,Questionnaire!A:KQ,127,FALSE)),"#",VLOOKUP(A15701,Questionnaire!A:KQ,127,FALSE))</f>
        <v>#</v>
      </c>
    </row>
    <row r="15702" spans="1:2">
      <c r="A15702" t="s">
        <v>333</v>
      </c>
      <c r="B15702" t="str">
        <f>IF(ISBLANK(VLOOKUP(A15702,Questionnaire!A:KQ,127,FALSE)),"#",VLOOKUP(A15702,Questionnaire!A:KQ,127,FALSE))</f>
        <v>#</v>
      </c>
    </row>
    <row r="15703" spans="1:2">
      <c r="A15703" t="s">
        <v>334</v>
      </c>
      <c r="B15703" t="str">
        <f>IF(ISBLANK(VLOOKUP(A15703,Questionnaire!A:KQ,127,FALSE)),"#",VLOOKUP(A15703,Questionnaire!A:KQ,127,FALSE))</f>
        <v>#</v>
      </c>
    </row>
    <row r="15704" spans="1:2">
      <c r="A15704" t="s">
        <v>335</v>
      </c>
      <c r="B15704" t="str">
        <f>IF(ISBLANK(VLOOKUP(A15704,Questionnaire!A:KQ,127,FALSE)),"#",VLOOKUP(A15704,Questionnaire!A:KQ,127,FALSE))</f>
        <v>#</v>
      </c>
    </row>
    <row r="15705" spans="1:2">
      <c r="A15705" t="s">
        <v>336</v>
      </c>
      <c r="B15705" t="str">
        <f>IF(ISBLANK(VLOOKUP(A15705,Questionnaire!A:KQ,127,FALSE)),"#",VLOOKUP(A15705,Questionnaire!A:KQ,127,FALSE))</f>
        <v>#</v>
      </c>
    </row>
    <row r="15706" spans="1:2">
      <c r="A15706" t="s">
        <v>337</v>
      </c>
      <c r="B15706" t="str">
        <f>IF(ISBLANK(VLOOKUP(A15706,Questionnaire!A:KQ,127,FALSE)),"#",VLOOKUP(A15706,Questionnaire!A:KQ,127,FALSE))</f>
        <v>#</v>
      </c>
    </row>
    <row r="15707" spans="1:2">
      <c r="A15707" t="s">
        <v>338</v>
      </c>
      <c r="B15707" t="str">
        <f>IF(ISBLANK(VLOOKUP(A15707,Questionnaire!A:KQ,127,FALSE)),"#",VLOOKUP(A15707,Questionnaire!A:KQ,127,FALSE))</f>
        <v>#</v>
      </c>
    </row>
    <row r="15708" spans="1:2">
      <c r="A15708" t="s">
        <v>339</v>
      </c>
      <c r="B15708" t="str">
        <f>IF(ISBLANK(VLOOKUP(A15708,Questionnaire!A:KQ,127,FALSE)),"#",VLOOKUP(A15708,Questionnaire!A:KQ,127,FALSE))</f>
        <v>#</v>
      </c>
    </row>
    <row r="15709" spans="1:2">
      <c r="A15709" t="s">
        <v>340</v>
      </c>
      <c r="B15709" t="str">
        <f>IF(ISBLANK(VLOOKUP(A15709,Questionnaire!A:KQ,127,FALSE)),"#",VLOOKUP(A15709,Questionnaire!A:KQ,127,FALSE))</f>
        <v>#</v>
      </c>
    </row>
    <row r="15710" spans="1:2">
      <c r="A15710" t="s">
        <v>341</v>
      </c>
      <c r="B15710" t="str">
        <f>IF(ISBLANK(VLOOKUP(A15710,Questionnaire!A:KQ,127,FALSE)),"#",VLOOKUP(A15710,Questionnaire!A:KQ,127,FALSE))</f>
        <v>#</v>
      </c>
    </row>
    <row r="15711" spans="1:2">
      <c r="A15711" t="s">
        <v>342</v>
      </c>
      <c r="B15711" t="str">
        <f>IF(ISBLANK(VLOOKUP(A15711,Questionnaire!A:KQ,127,FALSE)),"#",VLOOKUP(A15711,Questionnaire!A:KQ,127,FALSE))</f>
        <v>#</v>
      </c>
    </row>
    <row r="15712" spans="1:2">
      <c r="A15712" t="s">
        <v>343</v>
      </c>
      <c r="B15712" t="str">
        <f>IF(ISBLANK(VLOOKUP(A15712,Questionnaire!A:KQ,127,FALSE)),"#",VLOOKUP(A15712,Questionnaire!A:KQ,127,FALSE))</f>
        <v>#</v>
      </c>
    </row>
    <row r="15713" spans="1:2">
      <c r="A15713" t="s">
        <v>344</v>
      </c>
      <c r="B15713" t="str">
        <f>IF(ISBLANK(VLOOKUP(A15713,Questionnaire!A:KQ,127,FALSE)),"#",VLOOKUP(A15713,Questionnaire!A:KQ,127,FALSE))</f>
        <v>#</v>
      </c>
    </row>
    <row r="15714" spans="1:2">
      <c r="A15714" t="s">
        <v>345</v>
      </c>
      <c r="B15714" t="str">
        <f>IF(ISBLANK(VLOOKUP(A15714,Questionnaire!A:KQ,127,FALSE)),"#",VLOOKUP(A15714,Questionnaire!A:KQ,127,FALSE))</f>
        <v>#</v>
      </c>
    </row>
    <row r="15715" spans="1:2">
      <c r="A15715" t="s">
        <v>348</v>
      </c>
      <c r="B15715" t="str">
        <f>IF(ISBLANK(VLOOKUP(A15715,Questionnaire!A:KQ,127,FALSE)),"#",VLOOKUP(A15715,Questionnaire!A:KQ,127,FALSE))</f>
        <v>#</v>
      </c>
    </row>
    <row r="15716" spans="1:2">
      <c r="A15716" t="s">
        <v>353</v>
      </c>
      <c r="B15716" t="str">
        <f>IF(ISBLANK(VLOOKUP(A15716,Questionnaire!A:KQ,127,FALSE)),"#",VLOOKUP(A15716,Questionnaire!A:KQ,127,FALSE))</f>
        <v>#</v>
      </c>
    </row>
    <row r="15717" spans="1:2">
      <c r="A15717" t="s">
        <v>354</v>
      </c>
      <c r="B15717" t="str">
        <f>IF(ISBLANK(VLOOKUP(A15717,Questionnaire!A:KQ,127,FALSE)),"#",VLOOKUP(A15717,Questionnaire!A:KQ,127,FALSE))</f>
        <v>#</v>
      </c>
    </row>
    <row r="15718" spans="1:2">
      <c r="A15718" t="s">
        <v>355</v>
      </c>
      <c r="B15718" t="str">
        <f>IF(ISBLANK(VLOOKUP(A15718,Questionnaire!A:KQ,127,FALSE)),"#",VLOOKUP(A15718,Questionnaire!A:KQ,127,FALSE))</f>
        <v>#</v>
      </c>
    </row>
    <row r="15719" spans="1:2">
      <c r="A15719" t="s">
        <v>356</v>
      </c>
      <c r="B15719" t="str">
        <f>IF(ISBLANK(VLOOKUP(A15719,Questionnaire!A:KQ,127,FALSE)),"#",VLOOKUP(A15719,Questionnaire!A:KQ,127,FALSE))</f>
        <v>#</v>
      </c>
    </row>
    <row r="15720" spans="1:2">
      <c r="A15720" t="s">
        <v>357</v>
      </c>
      <c r="B15720" t="str">
        <f>IF(ISBLANK(VLOOKUP(A15720,Questionnaire!A:KQ,127,FALSE)),"#",VLOOKUP(A15720,Questionnaire!A:KQ,127,FALSE))</f>
        <v>#</v>
      </c>
    </row>
    <row r="15721" spans="1:2">
      <c r="A15721" t="s">
        <v>360</v>
      </c>
      <c r="B15721" t="str">
        <f>IF(ISBLANK(VLOOKUP(A15721,Questionnaire!A:KQ,127,FALSE)),"#",VLOOKUP(A15721,Questionnaire!A:KQ,127,FALSE))</f>
        <v>#</v>
      </c>
    </row>
    <row r="15722" spans="1:2">
      <c r="A15722" t="s">
        <v>362</v>
      </c>
      <c r="B15722" t="str">
        <f>IF(ISBLANK(VLOOKUP(A15722,Questionnaire!A:KQ,127,FALSE)),"#",VLOOKUP(A15722,Questionnaire!A:KQ,127,FALSE))</f>
        <v>#</v>
      </c>
    </row>
    <row r="15723" spans="1:2">
      <c r="A15723" t="s">
        <v>363</v>
      </c>
      <c r="B15723" t="str">
        <f>IF(ISBLANK(VLOOKUP(A15723,Questionnaire!A:KQ,127,FALSE)),"#",VLOOKUP(A15723,Questionnaire!A:KQ,127,FALSE))</f>
        <v>#</v>
      </c>
    </row>
    <row r="15724" spans="1:2">
      <c r="A15724" t="s">
        <v>364</v>
      </c>
      <c r="B15724" t="str">
        <f>IF(ISBLANK(VLOOKUP(A15724,Questionnaire!A:KQ,127,FALSE)),"#",VLOOKUP(A15724,Questionnaire!A:KQ,127,FALSE))</f>
        <v>#</v>
      </c>
    </row>
    <row r="15725" spans="1:2">
      <c r="A15725" t="s">
        <v>365</v>
      </c>
      <c r="B15725" t="str">
        <f>IF(ISBLANK(VLOOKUP(A15725,Questionnaire!A:KQ,127,FALSE)),"#",VLOOKUP(A15725,Questionnaire!A:KQ,127,FALSE))</f>
        <v>#</v>
      </c>
    </row>
    <row r="15726" spans="1:2">
      <c r="A15726" t="s">
        <v>366</v>
      </c>
      <c r="B15726" t="str">
        <f>IF(ISBLANK(VLOOKUP(A15726,Questionnaire!A:KQ,127,FALSE)),"#",VLOOKUP(A15726,Questionnaire!A:KQ,127,FALSE))</f>
        <v>#</v>
      </c>
    </row>
    <row r="15727" spans="1:2">
      <c r="A15727" t="s">
        <v>371</v>
      </c>
      <c r="B15727" t="str">
        <f>IF(ISBLANK(VLOOKUP(A15727,Questionnaire!A:KQ,127,FALSE)),"#",VLOOKUP(A15727,Questionnaire!A:KQ,127,FALSE))</f>
        <v>#</v>
      </c>
    </row>
    <row r="15728" spans="1:2">
      <c r="A15728" t="s">
        <v>372</v>
      </c>
      <c r="B15728" t="str">
        <f>IF(ISBLANK(VLOOKUP(A15728,Questionnaire!A:KQ,127,FALSE)),"#",VLOOKUP(A15728,Questionnaire!A:KQ,127,FALSE))</f>
        <v>#</v>
      </c>
    </row>
    <row r="15729" spans="1:2">
      <c r="A15729" t="s">
        <v>373</v>
      </c>
      <c r="B15729" t="str">
        <f>IF(ISBLANK(VLOOKUP(A15729,Questionnaire!A:KQ,127,FALSE)),"#",VLOOKUP(A15729,Questionnaire!A:KQ,127,FALSE))</f>
        <v>#</v>
      </c>
    </row>
    <row r="15730" spans="1:2">
      <c r="A15730" t="s">
        <v>374</v>
      </c>
      <c r="B15730" t="str">
        <f>IF(ISBLANK(VLOOKUP(A15730,Questionnaire!A:KQ,127,FALSE)),"#",VLOOKUP(A15730,Questionnaire!A:KQ,127,FALSE))</f>
        <v>#</v>
      </c>
    </row>
    <row r="15731" spans="1:2">
      <c r="A15731" t="s">
        <v>377</v>
      </c>
      <c r="B15731" t="str">
        <f>IF(ISBLANK(VLOOKUP(A15731,Questionnaire!A:KQ,127,FALSE)),"#",VLOOKUP(A15731,Questionnaire!A:KQ,127,FALSE))</f>
        <v>#</v>
      </c>
    </row>
    <row r="15732" spans="1:2">
      <c r="A15732" t="s">
        <v>379</v>
      </c>
      <c r="B15732" t="str">
        <f>IF(ISBLANK(VLOOKUP(A15732,Questionnaire!A:KQ,127,FALSE)),"#",VLOOKUP(A15732,Questionnaire!A:KQ,127,FALSE))</f>
        <v>#</v>
      </c>
    </row>
    <row r="15733" spans="1:2">
      <c r="A15733" t="s">
        <v>380</v>
      </c>
      <c r="B15733" t="str">
        <f>IF(ISBLANK(VLOOKUP(A15733,Questionnaire!A:KQ,127,FALSE)),"#",VLOOKUP(A15733,Questionnaire!A:KQ,127,FALSE))</f>
        <v>#</v>
      </c>
    </row>
    <row r="15734" spans="1:2">
      <c r="A15734" t="s">
        <v>381</v>
      </c>
      <c r="B15734" t="str">
        <f>IF(ISBLANK(VLOOKUP(A15734,Questionnaire!A:KQ,127,FALSE)),"#",VLOOKUP(A15734,Questionnaire!A:KQ,127,FALSE))</f>
        <v>#</v>
      </c>
    </row>
    <row r="15735" spans="1:2">
      <c r="A15735" t="s">
        <v>382</v>
      </c>
      <c r="B15735" t="str">
        <f>IF(ISBLANK(VLOOKUP(A15735,Questionnaire!A:KQ,127,FALSE)),"#",VLOOKUP(A15735,Questionnaire!A:KQ,127,FALSE))</f>
        <v>#</v>
      </c>
    </row>
    <row r="15736" spans="1:2">
      <c r="A15736" t="s">
        <v>384</v>
      </c>
      <c r="B15736" t="str">
        <f>IF(ISBLANK(VLOOKUP(A15736,Questionnaire!A:KQ,127,FALSE)),"#",VLOOKUP(A15736,Questionnaire!A:KQ,127,FALSE))</f>
        <v>#</v>
      </c>
    </row>
    <row r="15737" spans="1:2">
      <c r="A15737" t="s">
        <v>387</v>
      </c>
      <c r="B15737" t="str">
        <f>IF(ISBLANK(VLOOKUP(A15737,Questionnaire!A:KQ,127,FALSE)),"#",VLOOKUP(A15737,Questionnaire!A:KQ,127,FALSE))</f>
        <v>#</v>
      </c>
    </row>
    <row r="15738" spans="1:2">
      <c r="A15738" t="s">
        <v>391</v>
      </c>
      <c r="B15738" t="str">
        <f>IF(ISBLANK(VLOOKUP(A15738,Questionnaire!A:KQ,127,FALSE)),"#",VLOOKUP(A15738,Questionnaire!A:KQ,127,FALSE))</f>
        <v>#</v>
      </c>
    </row>
    <row r="15739" spans="1:2">
      <c r="A15739" t="s">
        <v>393</v>
      </c>
      <c r="B15739" t="str">
        <f>IF(ISBLANK(VLOOKUP(A15739,Questionnaire!A:KQ,127,FALSE)),"#",VLOOKUP(A15739,Questionnaire!A:KQ,127,FALSE))</f>
        <v>#</v>
      </c>
    </row>
    <row r="15740" spans="1:2">
      <c r="A15740" t="s">
        <v>395</v>
      </c>
      <c r="B15740" t="str">
        <f>IF(ISBLANK(VLOOKUP(A15740,Questionnaire!A:KQ,127,FALSE)),"#",VLOOKUP(A15740,Questionnaire!A:KQ,127,FALSE))</f>
        <v>#</v>
      </c>
    </row>
    <row r="15741" spans="1:2">
      <c r="A15741" t="s">
        <v>398</v>
      </c>
      <c r="B15741" t="str">
        <f>IF(ISBLANK(VLOOKUP(A15741,Questionnaire!A:KQ,127,FALSE)),"#",VLOOKUP(A15741,Questionnaire!A:KQ,127,FALSE))</f>
        <v>#</v>
      </c>
    </row>
    <row r="15742" spans="1:2">
      <c r="A15742" t="s">
        <v>402</v>
      </c>
      <c r="B15742" t="str">
        <f>IF(ISBLANK(VLOOKUP(A15742,Questionnaire!A:KQ,127,FALSE)),"#",VLOOKUP(A15742,Questionnaire!A:KQ,127,FALSE))</f>
        <v>#</v>
      </c>
    </row>
    <row r="15743" spans="1:2">
      <c r="A15743" t="s">
        <v>405</v>
      </c>
      <c r="B15743" t="str">
        <f>IF(ISBLANK(VLOOKUP(A15743,Questionnaire!A:KQ,127,FALSE)),"#",VLOOKUP(A15743,Questionnaire!A:KQ,127,FALSE))</f>
        <v>#</v>
      </c>
    </row>
    <row r="15744" spans="1:2">
      <c r="A15744" t="s">
        <v>409</v>
      </c>
      <c r="B15744" t="str">
        <f>IF(ISBLANK(VLOOKUP(A15744,Questionnaire!A:KQ,127,FALSE)),"#",VLOOKUP(A15744,Questionnaire!A:KQ,127,FALSE))</f>
        <v>#</v>
      </c>
    </row>
    <row r="15745" spans="1:2">
      <c r="A15745" t="s">
        <v>412</v>
      </c>
      <c r="B15745" t="str">
        <f>IF(ISBLANK(VLOOKUP(A15745,Questionnaire!A:KQ,127,FALSE)),"#",VLOOKUP(A15745,Questionnaire!A:KQ,127,FALSE))</f>
        <v>#</v>
      </c>
    </row>
    <row r="15746" spans="1:2">
      <c r="A15746" t="s">
        <v>415</v>
      </c>
      <c r="B15746" t="str">
        <f>IF(ISBLANK(VLOOKUP(A15746,Questionnaire!A:KQ,127,FALSE)),"#",VLOOKUP(A15746,Questionnaire!A:KQ,127,FALSE))</f>
        <v>#</v>
      </c>
    </row>
    <row r="15747" spans="1:2">
      <c r="A15747" t="s">
        <v>418</v>
      </c>
      <c r="B15747" t="str">
        <f>IF(ISBLANK(VLOOKUP(A15747,Questionnaire!A:KQ,127,FALSE)),"#",VLOOKUP(A15747,Questionnaire!A:KQ,127,FALSE))</f>
        <v>#</v>
      </c>
    </row>
    <row r="15748" spans="1:2">
      <c r="A15748" t="s">
        <v>421</v>
      </c>
      <c r="B15748" t="str">
        <f>IF(ISBLANK(VLOOKUP(A15748,Questionnaire!A:KQ,127,FALSE)),"#",VLOOKUP(A15748,Questionnaire!A:KQ,127,FALSE))</f>
        <v>#</v>
      </c>
    </row>
    <row r="15749" spans="1:2">
      <c r="A15749" t="s">
        <v>424</v>
      </c>
      <c r="B15749" t="str">
        <f>IF(ISBLANK(VLOOKUP(A15749,Questionnaire!A:KQ,127,FALSE)),"#",VLOOKUP(A15749,Questionnaire!A:KQ,127,FALSE))</f>
        <v>#</v>
      </c>
    </row>
    <row r="15750" spans="1:2">
      <c r="A15750" t="s">
        <v>429</v>
      </c>
      <c r="B15750" t="str">
        <f>IF(ISBLANK(VLOOKUP(A15750,Questionnaire!A:KQ,127,FALSE)),"#",VLOOKUP(A15750,Questionnaire!A:KQ,127,FALSE))</f>
        <v>#</v>
      </c>
    </row>
    <row r="15751" spans="1:2">
      <c r="A15751" t="s">
        <v>432</v>
      </c>
      <c r="B15751" t="str">
        <f>IF(ISBLANK(VLOOKUP(A15751,Questionnaire!A:KQ,127,FALSE)),"#",VLOOKUP(A15751,Questionnaire!A:KQ,127,FALSE))</f>
        <v>#</v>
      </c>
    </row>
    <row r="15752" spans="1:2">
      <c r="A15752" t="s">
        <v>435</v>
      </c>
      <c r="B15752" t="str">
        <f>IF(ISBLANK(VLOOKUP(A15752,Questionnaire!A:KQ,127,FALSE)),"#",VLOOKUP(A15752,Questionnaire!A:KQ,127,FALSE))</f>
        <v>#</v>
      </c>
    </row>
    <row r="15753" spans="1:2">
      <c r="A15753" t="s">
        <v>437</v>
      </c>
      <c r="B15753" t="str">
        <f>IF(ISBLANK(VLOOKUP(A15753,Questionnaire!A:KQ,127,FALSE)),"#",VLOOKUP(A15753,Questionnaire!A:KQ,127,FALSE))</f>
        <v>#</v>
      </c>
    </row>
    <row r="15754" spans="1:2">
      <c r="A15754" t="s">
        <v>439</v>
      </c>
      <c r="B15754" t="str">
        <f>IF(ISBLANK(VLOOKUP(A15754,Questionnaire!A:KQ,127,FALSE)),"#",VLOOKUP(A15754,Questionnaire!A:KQ,127,FALSE))</f>
        <v>#</v>
      </c>
    </row>
    <row r="15755" spans="1:2">
      <c r="A15755" t="s">
        <v>442</v>
      </c>
      <c r="B15755" t="str">
        <f>IF(ISBLANK(VLOOKUP(A15755,Questionnaire!A:KQ,127,FALSE)),"#",VLOOKUP(A15755,Questionnaire!A:KQ,127,FALSE))</f>
        <v>#</v>
      </c>
    </row>
    <row r="15756" spans="1:2">
      <c r="A15756" t="s">
        <v>445</v>
      </c>
      <c r="B15756" t="str">
        <f>IF(ISBLANK(VLOOKUP(A15756,Questionnaire!A:KQ,127,FALSE)),"#",VLOOKUP(A15756,Questionnaire!A:KQ,127,FALSE))</f>
        <v>#</v>
      </c>
    </row>
    <row r="15757" spans="1:2">
      <c r="A15757" t="s">
        <v>448</v>
      </c>
      <c r="B15757" t="str">
        <f>IF(ISBLANK(VLOOKUP(A15757,Questionnaire!A:KQ,127,FALSE)),"#",VLOOKUP(A15757,Questionnaire!A:KQ,127,FALSE))</f>
        <v>#</v>
      </c>
    </row>
    <row r="15758" spans="1:2">
      <c r="A15758" t="s">
        <v>452</v>
      </c>
      <c r="B15758" t="str">
        <f>IF(ISBLANK(VLOOKUP(A15758,Questionnaire!A:KQ,127,FALSE)),"#",VLOOKUP(A15758,Questionnaire!A:KQ,127,FALSE))</f>
        <v>#</v>
      </c>
    </row>
    <row r="15759" spans="1:2">
      <c r="A15759" t="s">
        <v>455</v>
      </c>
      <c r="B15759" t="str">
        <f>IF(ISBLANK(VLOOKUP(A15759,Questionnaire!A:KQ,127,FALSE)),"#",VLOOKUP(A15759,Questionnaire!A:KQ,127,FALSE))</f>
        <v>#</v>
      </c>
    </row>
    <row r="15760" spans="1:2">
      <c r="A15760" t="s">
        <v>458</v>
      </c>
      <c r="B15760" t="str">
        <f>IF(ISBLANK(VLOOKUP(A15760,Questionnaire!A:KQ,127,FALSE)),"#",VLOOKUP(A15760,Questionnaire!A:KQ,127,FALSE))</f>
        <v>#</v>
      </c>
    </row>
    <row r="15761" spans="1:3">
      <c r="A15761" t="s">
        <v>461</v>
      </c>
      <c r="B15761" t="str">
        <f>IF(ISBLANK(VLOOKUP(A15761,Questionnaire!A:KQ,127,FALSE)),"#",VLOOKUP(A15761,Questionnaire!A:KQ,127,FALSE))</f>
        <v>#</v>
      </c>
    </row>
    <row r="15762" spans="1:3">
      <c r="A15762" t="s">
        <v>465</v>
      </c>
      <c r="B15762" t="str">
        <f>IF(ISBLANK(VLOOKUP(A15762,Questionnaire!A:KQ,127,FALSE)),"#",VLOOKUP(A15762,Questionnaire!A:KQ,127,FALSE))</f>
        <v>#</v>
      </c>
    </row>
    <row r="15763" spans="1:3">
      <c r="A15763" t="s">
        <v>467</v>
      </c>
      <c r="B15763" t="str">
        <f>IF(ISBLANK(VLOOKUP(A15763,Questionnaire!A:KQ,127,FALSE)),"#",VLOOKUP(A15763,Questionnaire!A:KQ,127,FALSE))</f>
        <v>#</v>
      </c>
    </row>
    <row r="15764" spans="1:3">
      <c r="A15764" t="s">
        <v>469</v>
      </c>
      <c r="B15764" t="str">
        <f>IF(ISBLANK(VLOOKUP(A15764,Questionnaire!A:KQ,127,FALSE)),"#",VLOOKUP(A15764,Questionnaire!A:KQ,127,FALSE))</f>
        <v>#</v>
      </c>
    </row>
    <row r="15765" spans="1:3">
      <c r="A15765" t="s">
        <v>471</v>
      </c>
      <c r="B15765" t="str">
        <f>IF(ISBLANK(VLOOKUP(A15765,Questionnaire!A:KQ,127,FALSE)),"#",VLOOKUP(A15765,Questionnaire!A:KQ,127,FALSE))</f>
        <v>#</v>
      </c>
    </row>
    <row r="15766" spans="1:3">
      <c r="A15766" t="s">
        <v>473</v>
      </c>
      <c r="B15766" t="str">
        <f>IF(ISBLANK(VLOOKUP(A15766,Questionnaire!A:KQ,127,FALSE)),"#",VLOOKUP(A15766,Questionnaire!A:KQ,127,FALSE))</f>
        <v>#</v>
      </c>
    </row>
    <row r="15767" spans="1:3">
      <c r="A15767" t="s">
        <v>475</v>
      </c>
      <c r="B15767" t="str">
        <f>IF(ISBLANK(VLOOKUP(A15767,Questionnaire!A:KQ,127,FALSE)),"#",VLOOKUP(A15767,Questionnaire!A:KQ,127,FALSE))</f>
        <v>#</v>
      </c>
    </row>
    <row r="15768" spans="1:3">
      <c r="A15768" t="s">
        <v>185</v>
      </c>
      <c r="B15768" t="str">
        <f>IF(ISBLANK(VLOOKUP(A15768,Questionnaire!A:KQ,128,FALSE)),"#",VLOOKUP(A15768,Questionnaire!A:KQ,128,FALSE))</f>
        <v>#</v>
      </c>
      <c r="C15768">
        <v>125</v>
      </c>
    </row>
    <row r="15769" spans="1:3">
      <c r="A15769" t="s">
        <v>187</v>
      </c>
      <c r="B15769" t="str">
        <f>IF(ISNA(VLOOKUP(VLOOKUP(A15769,Questionnaire!A:KQ,128,FALSE),'CORA Encoding'!D:E,2,FALSE)),"#",VLOOKUP(VLOOKUP(A15769,Questionnaire!A:KQ,128,FALSE),'CORA Encoding'!D:E,2,FALSE))</f>
        <v>#</v>
      </c>
    </row>
    <row r="15770" spans="1:3">
      <c r="A15770" t="s">
        <v>189</v>
      </c>
      <c r="B15770" t="str">
        <f>IF(ISNA(VLOOKUP(VLOOKUP(A15770,Questionnaire!A:KQ,128,FALSE),'CORA Encoding'!G:H,2,FALSE)),"#",VLOOKUP(VLOOKUP(A15770,Questionnaire!A:KQ,128,FALSE),'CORA Encoding'!G:H,2,FALSE))</f>
        <v>#</v>
      </c>
    </row>
    <row r="15771" spans="1:3">
      <c r="A15771" t="s">
        <v>191</v>
      </c>
      <c r="B15771" t="str">
        <f>IF(ISNA(VLOOKUP(VLOOKUP(A15771,Questionnaire!A:KQ,128,FALSE),'Country List'!E:F,2,FALSE)),"#",VLOOKUP(VLOOKUP(A15771,Questionnaire!A:KQ,128,FALSE),'Country List'!E:F,2,FALSE))</f>
        <v>#</v>
      </c>
    </row>
    <row r="15772" spans="1:3">
      <c r="A15772" t="s">
        <v>193</v>
      </c>
      <c r="B15772" t="str">
        <f>IF(ISNA(VLOOKUP(VLOOKUP(A15772,Questionnaire!A:KQ,128,FALSE),'Industry List'!B:C,2,FALSE)),"#",VLOOKUP(VLOOKUP(A15772,Questionnaire!A:KQ,128,FALSE),'Industry List'!B:C,2,FALSE))</f>
        <v>#</v>
      </c>
    </row>
    <row r="15773" spans="1:3">
      <c r="A15773" t="s">
        <v>197</v>
      </c>
      <c r="B15773" t="str">
        <f>IF(ISBLANK(VLOOKUP(A15773,Questionnaire!A:KQ,128,FALSE)),"#",VLOOKUP(A15773,Questionnaire!A:KQ,128,FALSE))</f>
        <v>#</v>
      </c>
    </row>
    <row r="15774" spans="1:3">
      <c r="A15774" t="s">
        <v>201</v>
      </c>
      <c r="B15774" t="str">
        <f>IF(ISBLANK(VLOOKUP(A15774,Questionnaire!A:KQ,128,FALSE)),"#",VLOOKUP(A15774,Questionnaire!A:KQ,128,FALSE))</f>
        <v>#</v>
      </c>
    </row>
    <row r="15775" spans="1:3">
      <c r="A15775" t="s">
        <v>203</v>
      </c>
      <c r="B15775" t="str">
        <f>IF(ISNA(VLOOKUP(VLOOKUP(A15775,Questionnaire!A:KQ,128,FALSE),'CORA Encoding'!J:K,2,FALSE)),"#",VLOOKUP(VLOOKUP(A15775,Questionnaire!A:KQ,128,FALSE),'CORA Encoding'!J:K,2,FALSE))</f>
        <v>#</v>
      </c>
    </row>
    <row r="15776" spans="1:3">
      <c r="A15776" t="s">
        <v>208</v>
      </c>
      <c r="B15776" t="str">
        <f>IF(ISBLANK(VLOOKUP(A15776,Questionnaire!A:KQ,128,FALSE)),"#",VLOOKUP(A15776,Questionnaire!A:KQ,128,FALSE))</f>
        <v>#</v>
      </c>
    </row>
    <row r="15777" spans="1:2">
      <c r="A15777" t="s">
        <v>213</v>
      </c>
      <c r="B15777" t="str">
        <f>IF(ISBLANK(VLOOKUP(A15777,Questionnaire!A:KQ,128,FALSE)),"#",VLOOKUP(A15777,Questionnaire!A:KQ,128,FALSE))</f>
        <v>#</v>
      </c>
    </row>
    <row r="15778" spans="1:2">
      <c r="A15778" t="s">
        <v>215</v>
      </c>
      <c r="B15778" t="str">
        <f>IF(ISBLANK(VLOOKUP(A15778,Questionnaire!A:KQ,128,FALSE)),"#",VLOOKUP(A15778,Questionnaire!A:KQ,128,FALSE))</f>
        <v>#</v>
      </c>
    </row>
    <row r="15779" spans="1:2">
      <c r="A15779" t="s">
        <v>217</v>
      </c>
      <c r="B15779" t="str">
        <f>IF(ISBLANK(VLOOKUP(A15779,Questionnaire!A:KQ,128,FALSE)),"#",VLOOKUP(A15779,Questionnaire!A:KQ,128,FALSE))</f>
        <v>#</v>
      </c>
    </row>
    <row r="15780" spans="1:2">
      <c r="A15780" t="s">
        <v>219</v>
      </c>
      <c r="B15780" t="str">
        <f>IF(ISBLANK(VLOOKUP(A15780,Questionnaire!A:KQ,128,FALSE)),"#",VLOOKUP(A15780,Questionnaire!A:KQ,128,FALSE))</f>
        <v>#</v>
      </c>
    </row>
    <row r="15781" spans="1:2">
      <c r="A15781" t="s">
        <v>221</v>
      </c>
      <c r="B15781" t="str">
        <f>IF(ISBLANK(VLOOKUP(A15781,Questionnaire!A:KQ,128,FALSE)),"#",VLOOKUP(A15781,Questionnaire!A:KQ,128,FALSE))</f>
        <v>#</v>
      </c>
    </row>
    <row r="15782" spans="1:2">
      <c r="A15782" t="s">
        <v>223</v>
      </c>
      <c r="B15782" t="str">
        <f>IF(ISBLANK(VLOOKUP(A15782,Questionnaire!A:KQ,128,FALSE)),"#",VLOOKUP(A15782,Questionnaire!A:KQ,128,FALSE))</f>
        <v>#</v>
      </c>
    </row>
    <row r="15783" spans="1:2">
      <c r="A15783" t="s">
        <v>225</v>
      </c>
      <c r="B15783" t="str">
        <f>IF(ISBLANK(VLOOKUP(A15783,Questionnaire!A:KQ,128,FALSE)),"#",VLOOKUP(A15783,Questionnaire!A:KQ,128,FALSE))</f>
        <v>#</v>
      </c>
    </row>
    <row r="15784" spans="1:2">
      <c r="A15784" t="s">
        <v>227</v>
      </c>
      <c r="B15784" t="str">
        <f>IF(ISBLANK(VLOOKUP(A15784,Questionnaire!A:KQ,128,FALSE)),"#",VLOOKUP(A15784,Questionnaire!A:KQ,128,FALSE))</f>
        <v>#</v>
      </c>
    </row>
    <row r="15785" spans="1:2">
      <c r="A15785" t="s">
        <v>229</v>
      </c>
      <c r="B15785" t="str">
        <f>IF(ISBLANK(VLOOKUP(A15785,Questionnaire!A:KQ,128,FALSE)),"#",VLOOKUP(A15785,Questionnaire!A:KQ,128,FALSE))</f>
        <v>#</v>
      </c>
    </row>
    <row r="15786" spans="1:2">
      <c r="A15786" t="s">
        <v>231</v>
      </c>
      <c r="B15786" t="str">
        <f>IF(ISBLANK(VLOOKUP(A15786,Questionnaire!A:KQ,128,FALSE)),"#",VLOOKUP(A15786,Questionnaire!A:KQ,128,FALSE))</f>
        <v>#</v>
      </c>
    </row>
    <row r="15787" spans="1:2">
      <c r="A15787" t="s">
        <v>233</v>
      </c>
      <c r="B15787" t="str">
        <f>IF(ISBLANK(VLOOKUP(A15787,Questionnaire!A:KQ,128,FALSE)),"#",VLOOKUP(A15787,Questionnaire!A:KQ,128,FALSE))</f>
        <v>#</v>
      </c>
    </row>
    <row r="15788" spans="1:2">
      <c r="A15788" t="s">
        <v>235</v>
      </c>
      <c r="B15788" t="str">
        <f>IF(ISBLANK(VLOOKUP(A15788,Questionnaire!A:KQ,128,FALSE)),"#",VLOOKUP(A15788,Questionnaire!A:KQ,128,FALSE))</f>
        <v>#</v>
      </c>
    </row>
    <row r="15789" spans="1:2">
      <c r="A15789" t="s">
        <v>237</v>
      </c>
      <c r="B15789" t="str">
        <f>IF(ISBLANK(VLOOKUP(A15789,Questionnaire!A:KQ,128,FALSE)),"#",VLOOKUP(A15789,Questionnaire!A:KQ,128,FALSE))</f>
        <v>#</v>
      </c>
    </row>
    <row r="15790" spans="1:2">
      <c r="A15790" t="s">
        <v>239</v>
      </c>
      <c r="B15790" t="str">
        <f>IF(ISBLANK(VLOOKUP(A15790,Questionnaire!A:KQ,128,FALSE)),"#",VLOOKUP(A15790,Questionnaire!A:KQ,128,FALSE))</f>
        <v>#</v>
      </c>
    </row>
    <row r="15791" spans="1:2">
      <c r="A15791" t="s">
        <v>242</v>
      </c>
      <c r="B15791" t="str">
        <f>IF(ISBLANK(VLOOKUP(A15791,Questionnaire!A:KQ,128,FALSE)),"#",VLOOKUP(A15791,Questionnaire!A:KQ,128,FALSE))</f>
        <v>#</v>
      </c>
    </row>
    <row r="15792" spans="1:2">
      <c r="A15792" t="s">
        <v>245</v>
      </c>
      <c r="B15792" t="str">
        <f>IF(ISBLANK(VLOOKUP(A15792,Questionnaire!A:KQ,128,FALSE)),"#",VLOOKUP(A15792,Questionnaire!A:KQ,128,FALSE))</f>
        <v>#</v>
      </c>
    </row>
    <row r="15793" spans="1:2">
      <c r="A15793" t="s">
        <v>247</v>
      </c>
      <c r="B15793" t="str">
        <f>IF(ISBLANK(VLOOKUP(A15793,Questionnaire!A:KQ,128,FALSE)),"#",VLOOKUP(A15793,Questionnaire!A:KQ,128,FALSE))</f>
        <v>#</v>
      </c>
    </row>
    <row r="15794" spans="1:2">
      <c r="A15794" t="s">
        <v>249</v>
      </c>
      <c r="B15794" t="str">
        <f>IF(ISBLANK(VLOOKUP(A15794,Questionnaire!A:KQ,128,FALSE)),"#",VLOOKUP(A15794,Questionnaire!A:KQ,128,FALSE))</f>
        <v>#</v>
      </c>
    </row>
    <row r="15795" spans="1:2">
      <c r="A15795" t="s">
        <v>250</v>
      </c>
      <c r="B15795" t="str">
        <f>IF(ISBLANK(VLOOKUP(A15795,Questionnaire!A:KQ,128,FALSE)),"#",VLOOKUP(A15795,Questionnaire!A:KQ,128,FALSE))</f>
        <v>#</v>
      </c>
    </row>
    <row r="15796" spans="1:2">
      <c r="A15796" t="s">
        <v>252</v>
      </c>
      <c r="B15796" t="str">
        <f>IF(ISBLANK(VLOOKUP(A15796,Questionnaire!A:KQ,128,FALSE)),"#",VLOOKUP(A15796,Questionnaire!A:KQ,128,FALSE))</f>
        <v>#</v>
      </c>
    </row>
    <row r="15797" spans="1:2">
      <c r="A15797" t="s">
        <v>255</v>
      </c>
      <c r="B15797" t="str">
        <f>IF(ISBLANK(VLOOKUP(A15797,Questionnaire!A:KQ,128,FALSE)),"#",VLOOKUP(A15797,Questionnaire!A:KQ,128,FALSE))</f>
        <v>#</v>
      </c>
    </row>
    <row r="15798" spans="1:2">
      <c r="A15798" t="s">
        <v>258</v>
      </c>
      <c r="B15798" t="str">
        <f>IF(ISNA(VLOOKUP(VLOOKUP(A15798,Questionnaire!A:KQ,128,FALSE),'CORA Encoding'!M:N,2,FALSE)),"#",VLOOKUP(VLOOKUP(A15798,Questionnaire!A:KQ,128,FALSE),'CORA Encoding'!M:N,2,FALSE))</f>
        <v>#</v>
      </c>
    </row>
    <row r="15799" spans="1:2">
      <c r="A15799" t="s">
        <v>261</v>
      </c>
      <c r="B15799" t="str">
        <f>IF(ISBLANK(VLOOKUP(A15799,Questionnaire!A:KQ,128,FALSE)),"#",VLOOKUP(A15799,Questionnaire!A:KQ,128,FALSE))</f>
        <v>#</v>
      </c>
    </row>
    <row r="15800" spans="1:2">
      <c r="A15800" t="s">
        <v>263</v>
      </c>
      <c r="B15800" t="str">
        <f>IF(ISBLANK(VLOOKUP(A15800,Questionnaire!A:KQ,128,FALSE)),"#",VLOOKUP(A15800,Questionnaire!A:KQ,128,FALSE))</f>
        <v>#</v>
      </c>
    </row>
    <row r="15801" spans="1:2">
      <c r="A15801" t="s">
        <v>265</v>
      </c>
      <c r="B15801" t="str">
        <f>IF(ISBLANK(VLOOKUP(A15801,Questionnaire!A:KQ,128,FALSE)),"#",VLOOKUP(A15801,Questionnaire!A:KQ,128,FALSE))</f>
        <v>#</v>
      </c>
    </row>
    <row r="15802" spans="1:2">
      <c r="A15802" t="s">
        <v>267</v>
      </c>
      <c r="B15802" t="str">
        <f>IF(ISBLANK(VLOOKUP(A15802,Questionnaire!A:KQ,128,FALSE)),"#",VLOOKUP(A15802,Questionnaire!A:KQ,128,FALSE))</f>
        <v>#</v>
      </c>
    </row>
    <row r="15803" spans="1:2">
      <c r="A15803" t="s">
        <v>269</v>
      </c>
      <c r="B15803" t="str">
        <f>IF(ISBLANK(VLOOKUP(A15803,Questionnaire!A:KQ,128,FALSE)),"#",VLOOKUP(A15803,Questionnaire!A:KQ,128,FALSE))</f>
        <v>#</v>
      </c>
    </row>
    <row r="15804" spans="1:2">
      <c r="A15804" t="s">
        <v>274</v>
      </c>
      <c r="B15804" t="str">
        <f>IF(ISBLANK(VLOOKUP(A15804,Questionnaire!A:KQ,128,FALSE)),"#",VLOOKUP(A15804,Questionnaire!A:KQ,128,FALSE))</f>
        <v>#</v>
      </c>
    </row>
    <row r="15805" spans="1:2">
      <c r="A15805" t="s">
        <v>276</v>
      </c>
      <c r="B15805" t="str">
        <f>IF(ISBLANK(VLOOKUP(A15805,Questionnaire!A:KQ,128,FALSE)),"#",VLOOKUP(A15805,Questionnaire!A:KQ,128,FALSE))</f>
        <v>#</v>
      </c>
    </row>
    <row r="15806" spans="1:2">
      <c r="A15806" t="s">
        <v>278</v>
      </c>
      <c r="B15806" t="str">
        <f>IF(ISBLANK(VLOOKUP(A15806,Questionnaire!A:KQ,128,FALSE)),"#",VLOOKUP(A15806,Questionnaire!A:KQ,128,FALSE))</f>
        <v>#</v>
      </c>
    </row>
    <row r="15807" spans="1:2">
      <c r="A15807" t="s">
        <v>280</v>
      </c>
      <c r="B15807" t="str">
        <f>IF(ISBLANK(VLOOKUP(A15807,Questionnaire!A:KQ,128,FALSE)),"#",VLOOKUP(A15807,Questionnaire!A:KQ,128,FALSE))</f>
        <v>#</v>
      </c>
    </row>
    <row r="15808" spans="1:2">
      <c r="A15808" t="s">
        <v>282</v>
      </c>
      <c r="B15808" t="str">
        <f>IF(ISBLANK(VLOOKUP(A15808,Questionnaire!A:KQ,128,FALSE)),"#",VLOOKUP(A15808,Questionnaire!A:KQ,128,FALSE))</f>
        <v>#</v>
      </c>
    </row>
    <row r="15809" spans="1:2">
      <c r="A15809" t="s">
        <v>286</v>
      </c>
      <c r="B15809" t="str">
        <f>IF(ISBLANK(VLOOKUP(A15809,Questionnaire!A:KQ,128,FALSE)),"#",VLOOKUP(A15809,Questionnaire!A:KQ,128,FALSE))</f>
        <v>#</v>
      </c>
    </row>
    <row r="15810" spans="1:2">
      <c r="A15810" t="s">
        <v>288</v>
      </c>
      <c r="B15810" t="str">
        <f>IF(ISBLANK(VLOOKUP(A15810,Questionnaire!A:KQ,128,FALSE)),"#",VLOOKUP(A15810,Questionnaire!A:KQ,128,FALSE))</f>
        <v>#</v>
      </c>
    </row>
    <row r="15811" spans="1:2">
      <c r="A15811" t="s">
        <v>290</v>
      </c>
      <c r="B15811" t="str">
        <f>IF(ISBLANK(VLOOKUP(A15811,Questionnaire!A:KQ,128,FALSE)),"#",VLOOKUP(A15811,Questionnaire!A:KQ,128,FALSE))</f>
        <v>#</v>
      </c>
    </row>
    <row r="15812" spans="1:2">
      <c r="A15812" t="s">
        <v>292</v>
      </c>
      <c r="B15812" t="str">
        <f>IF(ISBLANK(VLOOKUP(A15812,Questionnaire!A:KQ,128,FALSE)),"#",VLOOKUP(A15812,Questionnaire!A:KQ,128,FALSE))</f>
        <v>#</v>
      </c>
    </row>
    <row r="15813" spans="1:2">
      <c r="A15813" t="s">
        <v>294</v>
      </c>
      <c r="B15813" t="str">
        <f>IF(ISBLANK(VLOOKUP(A15813,Questionnaire!A:KQ,128,FALSE)),"#",VLOOKUP(A15813,Questionnaire!A:KQ,128,FALSE))</f>
        <v>#</v>
      </c>
    </row>
    <row r="15814" spans="1:2">
      <c r="A15814" t="s">
        <v>296</v>
      </c>
      <c r="B15814" t="str">
        <f>IF(ISBLANK(VLOOKUP(A15814,Questionnaire!A:KQ,128,FALSE)),"#",VLOOKUP(A15814,Questionnaire!A:KQ,128,FALSE))</f>
        <v>#</v>
      </c>
    </row>
    <row r="15815" spans="1:2">
      <c r="A15815" t="s">
        <v>301</v>
      </c>
      <c r="B15815" t="str">
        <f>IF(ISBLANK(VLOOKUP(A15815,Questionnaire!A:KQ,128,FALSE)),"#",VLOOKUP(A15815,Questionnaire!A:KQ,128,FALSE))</f>
        <v>#</v>
      </c>
    </row>
    <row r="15816" spans="1:2">
      <c r="A15816" t="s">
        <v>303</v>
      </c>
      <c r="B15816" t="str">
        <f>IF(ISBLANK(VLOOKUP(A15816,Questionnaire!A:KQ,128,FALSE)),"#",VLOOKUP(A15816,Questionnaire!A:KQ,128,FALSE))</f>
        <v>#</v>
      </c>
    </row>
    <row r="15817" spans="1:2">
      <c r="A15817" t="s">
        <v>305</v>
      </c>
      <c r="B15817" t="str">
        <f>IF(ISBLANK(VLOOKUP(A15817,Questionnaire!A:KQ,128,FALSE)),"#",VLOOKUP(A15817,Questionnaire!A:KQ,128,FALSE))</f>
        <v>#</v>
      </c>
    </row>
    <row r="15818" spans="1:2">
      <c r="A15818" t="s">
        <v>307</v>
      </c>
      <c r="B15818" t="str">
        <f>IF(ISBLANK(VLOOKUP(A15818,Questionnaire!A:KQ,128,FALSE)),"#",VLOOKUP(A15818,Questionnaire!A:KQ,128,FALSE))</f>
        <v>#</v>
      </c>
    </row>
    <row r="15819" spans="1:2">
      <c r="A15819" t="s">
        <v>311</v>
      </c>
      <c r="B15819" t="str">
        <f>IF(ISBLANK(VLOOKUP(A15819,Questionnaire!A:KQ,128,FALSE)),"#",VLOOKUP(A15819,Questionnaire!A:KQ,128,FALSE))</f>
        <v>#</v>
      </c>
    </row>
    <row r="15820" spans="1:2">
      <c r="A15820" t="s">
        <v>313</v>
      </c>
      <c r="B15820" t="str">
        <f>IF(ISBLANK(VLOOKUP(A15820,Questionnaire!A:KQ,128,FALSE)),"#",VLOOKUP(A15820,Questionnaire!A:KQ,128,FALSE))</f>
        <v>#</v>
      </c>
    </row>
    <row r="15821" spans="1:2">
      <c r="A15821" t="s">
        <v>314</v>
      </c>
      <c r="B15821" t="str">
        <f>IF(ISBLANK(VLOOKUP(A15821,Questionnaire!A:KQ,128,FALSE)),"#",VLOOKUP(A15821,Questionnaire!A:KQ,128,FALSE))</f>
        <v>#</v>
      </c>
    </row>
    <row r="15822" spans="1:2">
      <c r="A15822" t="s">
        <v>315</v>
      </c>
      <c r="B15822" t="str">
        <f>IF(ISBLANK(VLOOKUP(A15822,Questionnaire!A:KQ,128,FALSE)),"#",VLOOKUP(A15822,Questionnaire!A:KQ,128,FALSE))</f>
        <v>#</v>
      </c>
    </row>
    <row r="15823" spans="1:2">
      <c r="A15823" t="s">
        <v>317</v>
      </c>
      <c r="B15823" t="str">
        <f>IF(ISBLANK(VLOOKUP(A15823,Questionnaire!A:KQ,128,FALSE)),"#",VLOOKUP(A15823,Questionnaire!A:KQ,128,FALSE))</f>
        <v>#</v>
      </c>
    </row>
    <row r="15824" spans="1:2">
      <c r="A15824" t="s">
        <v>319</v>
      </c>
      <c r="B15824" t="str">
        <f>IF(ISBLANK(VLOOKUP(A15824,Questionnaire!A:KQ,128,FALSE)),"#",VLOOKUP(A15824,Questionnaire!A:KQ,128,FALSE))</f>
        <v>#</v>
      </c>
    </row>
    <row r="15825" spans="1:2">
      <c r="A15825" t="s">
        <v>322</v>
      </c>
      <c r="B15825" t="str">
        <f>IF(ISBLANK(VLOOKUP(A15825,Questionnaire!A:KQ,128,FALSE)),"#",VLOOKUP(A15825,Questionnaire!A:KQ,128,FALSE))</f>
        <v>#</v>
      </c>
    </row>
    <row r="15826" spans="1:2">
      <c r="A15826" t="s">
        <v>326</v>
      </c>
      <c r="B15826" t="str">
        <f>IF(ISBLANK(VLOOKUP(A15826,Questionnaire!A:KQ,128,FALSE)),"#",VLOOKUP(A15826,Questionnaire!A:KQ,128,FALSE))</f>
        <v>#</v>
      </c>
    </row>
    <row r="15827" spans="1:2">
      <c r="A15827" t="s">
        <v>328</v>
      </c>
      <c r="B15827" t="str">
        <f>IF(ISBLANK(VLOOKUP(A15827,Questionnaire!A:KQ,128,FALSE)),"#",VLOOKUP(A15827,Questionnaire!A:KQ,128,FALSE))</f>
        <v>#</v>
      </c>
    </row>
    <row r="15828" spans="1:2">
      <c r="A15828" t="s">
        <v>332</v>
      </c>
      <c r="B15828" t="str">
        <f>IF(ISBLANK(VLOOKUP(A15828,Questionnaire!A:KQ,128,FALSE)),"#",VLOOKUP(A15828,Questionnaire!A:KQ,128,FALSE))</f>
        <v>#</v>
      </c>
    </row>
    <row r="15829" spans="1:2">
      <c r="A15829" t="s">
        <v>333</v>
      </c>
      <c r="B15829" t="str">
        <f>IF(ISBLANK(VLOOKUP(A15829,Questionnaire!A:KQ,128,FALSE)),"#",VLOOKUP(A15829,Questionnaire!A:KQ,128,FALSE))</f>
        <v>#</v>
      </c>
    </row>
    <row r="15830" spans="1:2">
      <c r="A15830" t="s">
        <v>334</v>
      </c>
      <c r="B15830" t="str">
        <f>IF(ISBLANK(VLOOKUP(A15830,Questionnaire!A:KQ,128,FALSE)),"#",VLOOKUP(A15830,Questionnaire!A:KQ,128,FALSE))</f>
        <v>#</v>
      </c>
    </row>
    <row r="15831" spans="1:2">
      <c r="A15831" t="s">
        <v>335</v>
      </c>
      <c r="B15831" t="str">
        <f>IF(ISBLANK(VLOOKUP(A15831,Questionnaire!A:KQ,128,FALSE)),"#",VLOOKUP(A15831,Questionnaire!A:KQ,128,FALSE))</f>
        <v>#</v>
      </c>
    </row>
    <row r="15832" spans="1:2">
      <c r="A15832" t="s">
        <v>336</v>
      </c>
      <c r="B15832" t="str">
        <f>IF(ISBLANK(VLOOKUP(A15832,Questionnaire!A:KQ,128,FALSE)),"#",VLOOKUP(A15832,Questionnaire!A:KQ,128,FALSE))</f>
        <v>#</v>
      </c>
    </row>
    <row r="15833" spans="1:2">
      <c r="A15833" t="s">
        <v>337</v>
      </c>
      <c r="B15833" t="str">
        <f>IF(ISBLANK(VLOOKUP(A15833,Questionnaire!A:KQ,128,FALSE)),"#",VLOOKUP(A15833,Questionnaire!A:KQ,128,FALSE))</f>
        <v>#</v>
      </c>
    </row>
    <row r="15834" spans="1:2">
      <c r="A15834" t="s">
        <v>338</v>
      </c>
      <c r="B15834" t="str">
        <f>IF(ISBLANK(VLOOKUP(A15834,Questionnaire!A:KQ,128,FALSE)),"#",VLOOKUP(A15834,Questionnaire!A:KQ,128,FALSE))</f>
        <v>#</v>
      </c>
    </row>
    <row r="15835" spans="1:2">
      <c r="A15835" t="s">
        <v>339</v>
      </c>
      <c r="B15835" t="str">
        <f>IF(ISBLANK(VLOOKUP(A15835,Questionnaire!A:KQ,128,FALSE)),"#",VLOOKUP(A15835,Questionnaire!A:KQ,128,FALSE))</f>
        <v>#</v>
      </c>
    </row>
    <row r="15836" spans="1:2">
      <c r="A15836" t="s">
        <v>340</v>
      </c>
      <c r="B15836" t="str">
        <f>IF(ISBLANK(VLOOKUP(A15836,Questionnaire!A:KQ,128,FALSE)),"#",VLOOKUP(A15836,Questionnaire!A:KQ,128,FALSE))</f>
        <v>#</v>
      </c>
    </row>
    <row r="15837" spans="1:2">
      <c r="A15837" t="s">
        <v>341</v>
      </c>
      <c r="B15837" t="str">
        <f>IF(ISBLANK(VLOOKUP(A15837,Questionnaire!A:KQ,128,FALSE)),"#",VLOOKUP(A15837,Questionnaire!A:KQ,128,FALSE))</f>
        <v>#</v>
      </c>
    </row>
    <row r="15838" spans="1:2">
      <c r="A15838" t="s">
        <v>342</v>
      </c>
      <c r="B15838" t="str">
        <f>IF(ISBLANK(VLOOKUP(A15838,Questionnaire!A:KQ,128,FALSE)),"#",VLOOKUP(A15838,Questionnaire!A:KQ,128,FALSE))</f>
        <v>#</v>
      </c>
    </row>
    <row r="15839" spans="1:2">
      <c r="A15839" t="s">
        <v>343</v>
      </c>
      <c r="B15839" t="str">
        <f>IF(ISBLANK(VLOOKUP(A15839,Questionnaire!A:KQ,128,FALSE)),"#",VLOOKUP(A15839,Questionnaire!A:KQ,128,FALSE))</f>
        <v>#</v>
      </c>
    </row>
    <row r="15840" spans="1:2">
      <c r="A15840" t="s">
        <v>344</v>
      </c>
      <c r="B15840" t="str">
        <f>IF(ISBLANK(VLOOKUP(A15840,Questionnaire!A:KQ,128,FALSE)),"#",VLOOKUP(A15840,Questionnaire!A:KQ,128,FALSE))</f>
        <v>#</v>
      </c>
    </row>
    <row r="15841" spans="1:2">
      <c r="A15841" t="s">
        <v>345</v>
      </c>
      <c r="B15841" t="str">
        <f>IF(ISBLANK(VLOOKUP(A15841,Questionnaire!A:KQ,128,FALSE)),"#",VLOOKUP(A15841,Questionnaire!A:KQ,128,FALSE))</f>
        <v>#</v>
      </c>
    </row>
    <row r="15842" spans="1:2">
      <c r="A15842" t="s">
        <v>348</v>
      </c>
      <c r="B15842" t="str">
        <f>IF(ISBLANK(VLOOKUP(A15842,Questionnaire!A:KQ,128,FALSE)),"#",VLOOKUP(A15842,Questionnaire!A:KQ,128,FALSE))</f>
        <v>#</v>
      </c>
    </row>
    <row r="15843" spans="1:2">
      <c r="A15843" t="s">
        <v>353</v>
      </c>
      <c r="B15843" t="str">
        <f>IF(ISBLANK(VLOOKUP(A15843,Questionnaire!A:KQ,128,FALSE)),"#",VLOOKUP(A15843,Questionnaire!A:KQ,128,FALSE))</f>
        <v>#</v>
      </c>
    </row>
    <row r="15844" spans="1:2">
      <c r="A15844" t="s">
        <v>354</v>
      </c>
      <c r="B15844" t="str">
        <f>IF(ISBLANK(VLOOKUP(A15844,Questionnaire!A:KQ,128,FALSE)),"#",VLOOKUP(A15844,Questionnaire!A:KQ,128,FALSE))</f>
        <v>#</v>
      </c>
    </row>
    <row r="15845" spans="1:2">
      <c r="A15845" t="s">
        <v>355</v>
      </c>
      <c r="B15845" t="str">
        <f>IF(ISBLANK(VLOOKUP(A15845,Questionnaire!A:KQ,128,FALSE)),"#",VLOOKUP(A15845,Questionnaire!A:KQ,128,FALSE))</f>
        <v>#</v>
      </c>
    </row>
    <row r="15846" spans="1:2">
      <c r="A15846" t="s">
        <v>356</v>
      </c>
      <c r="B15846" t="str">
        <f>IF(ISBLANK(VLOOKUP(A15846,Questionnaire!A:KQ,128,FALSE)),"#",VLOOKUP(A15846,Questionnaire!A:KQ,128,FALSE))</f>
        <v>#</v>
      </c>
    </row>
    <row r="15847" spans="1:2">
      <c r="A15847" t="s">
        <v>357</v>
      </c>
      <c r="B15847" t="str">
        <f>IF(ISBLANK(VLOOKUP(A15847,Questionnaire!A:KQ,128,FALSE)),"#",VLOOKUP(A15847,Questionnaire!A:KQ,128,FALSE))</f>
        <v>#</v>
      </c>
    </row>
    <row r="15848" spans="1:2">
      <c r="A15848" t="s">
        <v>360</v>
      </c>
      <c r="B15848" t="str">
        <f>IF(ISBLANK(VLOOKUP(A15848,Questionnaire!A:KQ,128,FALSE)),"#",VLOOKUP(A15848,Questionnaire!A:KQ,128,FALSE))</f>
        <v>#</v>
      </c>
    </row>
    <row r="15849" spans="1:2">
      <c r="A15849" t="s">
        <v>362</v>
      </c>
      <c r="B15849" t="str">
        <f>IF(ISBLANK(VLOOKUP(A15849,Questionnaire!A:KQ,128,FALSE)),"#",VLOOKUP(A15849,Questionnaire!A:KQ,128,FALSE))</f>
        <v>#</v>
      </c>
    </row>
    <row r="15850" spans="1:2">
      <c r="A15850" t="s">
        <v>363</v>
      </c>
      <c r="B15850" t="str">
        <f>IF(ISBLANK(VLOOKUP(A15850,Questionnaire!A:KQ,128,FALSE)),"#",VLOOKUP(A15850,Questionnaire!A:KQ,128,FALSE))</f>
        <v>#</v>
      </c>
    </row>
    <row r="15851" spans="1:2">
      <c r="A15851" t="s">
        <v>364</v>
      </c>
      <c r="B15851" t="str">
        <f>IF(ISBLANK(VLOOKUP(A15851,Questionnaire!A:KQ,128,FALSE)),"#",VLOOKUP(A15851,Questionnaire!A:KQ,128,FALSE))</f>
        <v>#</v>
      </c>
    </row>
    <row r="15852" spans="1:2">
      <c r="A15852" t="s">
        <v>365</v>
      </c>
      <c r="B15852" t="str">
        <f>IF(ISBLANK(VLOOKUP(A15852,Questionnaire!A:KQ,128,FALSE)),"#",VLOOKUP(A15852,Questionnaire!A:KQ,128,FALSE))</f>
        <v>#</v>
      </c>
    </row>
    <row r="15853" spans="1:2">
      <c r="A15853" t="s">
        <v>366</v>
      </c>
      <c r="B15853" t="str">
        <f>IF(ISBLANK(VLOOKUP(A15853,Questionnaire!A:KQ,128,FALSE)),"#",VLOOKUP(A15853,Questionnaire!A:KQ,128,FALSE))</f>
        <v>#</v>
      </c>
    </row>
    <row r="15854" spans="1:2">
      <c r="A15854" t="s">
        <v>371</v>
      </c>
      <c r="B15854" t="str">
        <f>IF(ISBLANK(VLOOKUP(A15854,Questionnaire!A:KQ,128,FALSE)),"#",VLOOKUP(A15854,Questionnaire!A:KQ,128,FALSE))</f>
        <v>#</v>
      </c>
    </row>
    <row r="15855" spans="1:2">
      <c r="A15855" t="s">
        <v>372</v>
      </c>
      <c r="B15855" t="str">
        <f>IF(ISBLANK(VLOOKUP(A15855,Questionnaire!A:KQ,128,FALSE)),"#",VLOOKUP(A15855,Questionnaire!A:KQ,128,FALSE))</f>
        <v>#</v>
      </c>
    </row>
    <row r="15856" spans="1:2">
      <c r="A15856" t="s">
        <v>373</v>
      </c>
      <c r="B15856" t="str">
        <f>IF(ISBLANK(VLOOKUP(A15856,Questionnaire!A:KQ,128,FALSE)),"#",VLOOKUP(A15856,Questionnaire!A:KQ,128,FALSE))</f>
        <v>#</v>
      </c>
    </row>
    <row r="15857" spans="1:2">
      <c r="A15857" t="s">
        <v>374</v>
      </c>
      <c r="B15857" t="str">
        <f>IF(ISBLANK(VLOOKUP(A15857,Questionnaire!A:KQ,128,FALSE)),"#",VLOOKUP(A15857,Questionnaire!A:KQ,128,FALSE))</f>
        <v>#</v>
      </c>
    </row>
    <row r="15858" spans="1:2">
      <c r="A15858" t="s">
        <v>377</v>
      </c>
      <c r="B15858" t="str">
        <f>IF(ISBLANK(VLOOKUP(A15858,Questionnaire!A:KQ,128,FALSE)),"#",VLOOKUP(A15858,Questionnaire!A:KQ,128,FALSE))</f>
        <v>#</v>
      </c>
    </row>
    <row r="15859" spans="1:2">
      <c r="A15859" t="s">
        <v>379</v>
      </c>
      <c r="B15859" t="str">
        <f>IF(ISBLANK(VLOOKUP(A15859,Questionnaire!A:KQ,128,FALSE)),"#",VLOOKUP(A15859,Questionnaire!A:KQ,128,FALSE))</f>
        <v>#</v>
      </c>
    </row>
    <row r="15860" spans="1:2">
      <c r="A15860" t="s">
        <v>380</v>
      </c>
      <c r="B15860" t="str">
        <f>IF(ISBLANK(VLOOKUP(A15860,Questionnaire!A:KQ,128,FALSE)),"#",VLOOKUP(A15860,Questionnaire!A:KQ,128,FALSE))</f>
        <v>#</v>
      </c>
    </row>
    <row r="15861" spans="1:2">
      <c r="A15861" t="s">
        <v>381</v>
      </c>
      <c r="B15861" t="str">
        <f>IF(ISBLANK(VLOOKUP(A15861,Questionnaire!A:KQ,128,FALSE)),"#",VLOOKUP(A15861,Questionnaire!A:KQ,128,FALSE))</f>
        <v>#</v>
      </c>
    </row>
    <row r="15862" spans="1:2">
      <c r="A15862" t="s">
        <v>382</v>
      </c>
      <c r="B15862" t="str">
        <f>IF(ISBLANK(VLOOKUP(A15862,Questionnaire!A:KQ,128,FALSE)),"#",VLOOKUP(A15862,Questionnaire!A:KQ,128,FALSE))</f>
        <v>#</v>
      </c>
    </row>
    <row r="15863" spans="1:2">
      <c r="A15863" t="s">
        <v>384</v>
      </c>
      <c r="B15863" t="str">
        <f>IF(ISBLANK(VLOOKUP(A15863,Questionnaire!A:KQ,128,FALSE)),"#",VLOOKUP(A15863,Questionnaire!A:KQ,128,FALSE))</f>
        <v>#</v>
      </c>
    </row>
    <row r="15864" spans="1:2">
      <c r="A15864" t="s">
        <v>387</v>
      </c>
      <c r="B15864" t="str">
        <f>IF(ISBLANK(VLOOKUP(A15864,Questionnaire!A:KQ,128,FALSE)),"#",VLOOKUP(A15864,Questionnaire!A:KQ,128,FALSE))</f>
        <v>#</v>
      </c>
    </row>
    <row r="15865" spans="1:2">
      <c r="A15865" t="s">
        <v>391</v>
      </c>
      <c r="B15865" t="str">
        <f>IF(ISBLANK(VLOOKUP(A15865,Questionnaire!A:KQ,128,FALSE)),"#",VLOOKUP(A15865,Questionnaire!A:KQ,128,FALSE))</f>
        <v>#</v>
      </c>
    </row>
    <row r="15866" spans="1:2">
      <c r="A15866" t="s">
        <v>393</v>
      </c>
      <c r="B15866" t="str">
        <f>IF(ISBLANK(VLOOKUP(A15866,Questionnaire!A:KQ,128,FALSE)),"#",VLOOKUP(A15866,Questionnaire!A:KQ,128,FALSE))</f>
        <v>#</v>
      </c>
    </row>
    <row r="15867" spans="1:2">
      <c r="A15867" t="s">
        <v>395</v>
      </c>
      <c r="B15867" t="str">
        <f>IF(ISBLANK(VLOOKUP(A15867,Questionnaire!A:KQ,128,FALSE)),"#",VLOOKUP(A15867,Questionnaire!A:KQ,128,FALSE))</f>
        <v>#</v>
      </c>
    </row>
    <row r="15868" spans="1:2">
      <c r="A15868" t="s">
        <v>398</v>
      </c>
      <c r="B15868" t="str">
        <f>IF(ISBLANK(VLOOKUP(A15868,Questionnaire!A:KQ,128,FALSE)),"#",VLOOKUP(A15868,Questionnaire!A:KQ,128,FALSE))</f>
        <v>#</v>
      </c>
    </row>
    <row r="15869" spans="1:2">
      <c r="A15869" t="s">
        <v>402</v>
      </c>
      <c r="B15869" t="str">
        <f>IF(ISBLANK(VLOOKUP(A15869,Questionnaire!A:KQ,128,FALSE)),"#",VLOOKUP(A15869,Questionnaire!A:KQ,128,FALSE))</f>
        <v>#</v>
      </c>
    </row>
    <row r="15870" spans="1:2">
      <c r="A15870" t="s">
        <v>405</v>
      </c>
      <c r="B15870" t="str">
        <f>IF(ISBLANK(VLOOKUP(A15870,Questionnaire!A:KQ,128,FALSE)),"#",VLOOKUP(A15870,Questionnaire!A:KQ,128,FALSE))</f>
        <v>#</v>
      </c>
    </row>
    <row r="15871" spans="1:2">
      <c r="A15871" t="s">
        <v>409</v>
      </c>
      <c r="B15871" t="str">
        <f>IF(ISBLANK(VLOOKUP(A15871,Questionnaire!A:KQ,128,FALSE)),"#",VLOOKUP(A15871,Questionnaire!A:KQ,128,FALSE))</f>
        <v>#</v>
      </c>
    </row>
    <row r="15872" spans="1:2">
      <c r="A15872" t="s">
        <v>412</v>
      </c>
      <c r="B15872" t="str">
        <f>IF(ISBLANK(VLOOKUP(A15872,Questionnaire!A:KQ,128,FALSE)),"#",VLOOKUP(A15872,Questionnaire!A:KQ,128,FALSE))</f>
        <v>#</v>
      </c>
    </row>
    <row r="15873" spans="1:2">
      <c r="A15873" t="s">
        <v>415</v>
      </c>
      <c r="B15873" t="str">
        <f>IF(ISBLANK(VLOOKUP(A15873,Questionnaire!A:KQ,128,FALSE)),"#",VLOOKUP(A15873,Questionnaire!A:KQ,128,FALSE))</f>
        <v>#</v>
      </c>
    </row>
    <row r="15874" spans="1:2">
      <c r="A15874" t="s">
        <v>418</v>
      </c>
      <c r="B15874" t="str">
        <f>IF(ISBLANK(VLOOKUP(A15874,Questionnaire!A:KQ,128,FALSE)),"#",VLOOKUP(A15874,Questionnaire!A:KQ,128,FALSE))</f>
        <v>#</v>
      </c>
    </row>
    <row r="15875" spans="1:2">
      <c r="A15875" t="s">
        <v>421</v>
      </c>
      <c r="B15875" t="str">
        <f>IF(ISBLANK(VLOOKUP(A15875,Questionnaire!A:KQ,128,FALSE)),"#",VLOOKUP(A15875,Questionnaire!A:KQ,128,FALSE))</f>
        <v>#</v>
      </c>
    </row>
    <row r="15876" spans="1:2">
      <c r="A15876" t="s">
        <v>424</v>
      </c>
      <c r="B15876" t="str">
        <f>IF(ISBLANK(VLOOKUP(A15876,Questionnaire!A:KQ,128,FALSE)),"#",VLOOKUP(A15876,Questionnaire!A:KQ,128,FALSE))</f>
        <v>#</v>
      </c>
    </row>
    <row r="15877" spans="1:2">
      <c r="A15877" t="s">
        <v>429</v>
      </c>
      <c r="B15877" t="str">
        <f>IF(ISBLANK(VLOOKUP(A15877,Questionnaire!A:KQ,128,FALSE)),"#",VLOOKUP(A15877,Questionnaire!A:KQ,128,FALSE))</f>
        <v>#</v>
      </c>
    </row>
    <row r="15878" spans="1:2">
      <c r="A15878" t="s">
        <v>432</v>
      </c>
      <c r="B15878" t="str">
        <f>IF(ISBLANK(VLOOKUP(A15878,Questionnaire!A:KQ,128,FALSE)),"#",VLOOKUP(A15878,Questionnaire!A:KQ,128,FALSE))</f>
        <v>#</v>
      </c>
    </row>
    <row r="15879" spans="1:2">
      <c r="A15879" t="s">
        <v>435</v>
      </c>
      <c r="B15879" t="str">
        <f>IF(ISBLANK(VLOOKUP(A15879,Questionnaire!A:KQ,128,FALSE)),"#",VLOOKUP(A15879,Questionnaire!A:KQ,128,FALSE))</f>
        <v>#</v>
      </c>
    </row>
    <row r="15880" spans="1:2">
      <c r="A15880" t="s">
        <v>437</v>
      </c>
      <c r="B15880" t="str">
        <f>IF(ISBLANK(VLOOKUP(A15880,Questionnaire!A:KQ,128,FALSE)),"#",VLOOKUP(A15880,Questionnaire!A:KQ,128,FALSE))</f>
        <v>#</v>
      </c>
    </row>
    <row r="15881" spans="1:2">
      <c r="A15881" t="s">
        <v>439</v>
      </c>
      <c r="B15881" t="str">
        <f>IF(ISBLANK(VLOOKUP(A15881,Questionnaire!A:KQ,128,FALSE)),"#",VLOOKUP(A15881,Questionnaire!A:KQ,128,FALSE))</f>
        <v>#</v>
      </c>
    </row>
    <row r="15882" spans="1:2">
      <c r="A15882" t="s">
        <v>442</v>
      </c>
      <c r="B15882" t="str">
        <f>IF(ISBLANK(VLOOKUP(A15882,Questionnaire!A:KQ,128,FALSE)),"#",VLOOKUP(A15882,Questionnaire!A:KQ,128,FALSE))</f>
        <v>#</v>
      </c>
    </row>
    <row r="15883" spans="1:2">
      <c r="A15883" t="s">
        <v>445</v>
      </c>
      <c r="B15883" t="str">
        <f>IF(ISBLANK(VLOOKUP(A15883,Questionnaire!A:KQ,128,FALSE)),"#",VLOOKUP(A15883,Questionnaire!A:KQ,128,FALSE))</f>
        <v>#</v>
      </c>
    </row>
    <row r="15884" spans="1:2">
      <c r="A15884" t="s">
        <v>448</v>
      </c>
      <c r="B15884" t="str">
        <f>IF(ISBLANK(VLOOKUP(A15884,Questionnaire!A:KQ,128,FALSE)),"#",VLOOKUP(A15884,Questionnaire!A:KQ,128,FALSE))</f>
        <v>#</v>
      </c>
    </row>
    <row r="15885" spans="1:2">
      <c r="A15885" t="s">
        <v>452</v>
      </c>
      <c r="B15885" t="str">
        <f>IF(ISBLANK(VLOOKUP(A15885,Questionnaire!A:KQ,128,FALSE)),"#",VLOOKUP(A15885,Questionnaire!A:KQ,128,FALSE))</f>
        <v>#</v>
      </c>
    </row>
    <row r="15886" spans="1:2">
      <c r="A15886" t="s">
        <v>455</v>
      </c>
      <c r="B15886" t="str">
        <f>IF(ISBLANK(VLOOKUP(A15886,Questionnaire!A:KQ,128,FALSE)),"#",VLOOKUP(A15886,Questionnaire!A:KQ,128,FALSE))</f>
        <v>#</v>
      </c>
    </row>
    <row r="15887" spans="1:2">
      <c r="A15887" t="s">
        <v>458</v>
      </c>
      <c r="B15887" t="str">
        <f>IF(ISBLANK(VLOOKUP(A15887,Questionnaire!A:KQ,128,FALSE)),"#",VLOOKUP(A15887,Questionnaire!A:KQ,128,FALSE))</f>
        <v>#</v>
      </c>
    </row>
    <row r="15888" spans="1:2">
      <c r="A15888" t="s">
        <v>461</v>
      </c>
      <c r="B15888" t="str">
        <f>IF(ISBLANK(VLOOKUP(A15888,Questionnaire!A:KQ,128,FALSE)),"#",VLOOKUP(A15888,Questionnaire!A:KQ,128,FALSE))</f>
        <v>#</v>
      </c>
    </row>
    <row r="15889" spans="1:3">
      <c r="A15889" t="s">
        <v>465</v>
      </c>
      <c r="B15889" t="str">
        <f>IF(ISBLANK(VLOOKUP(A15889,Questionnaire!A:KQ,128,FALSE)),"#",VLOOKUP(A15889,Questionnaire!A:KQ,128,FALSE))</f>
        <v>#</v>
      </c>
    </row>
    <row r="15890" spans="1:3">
      <c r="A15890" t="s">
        <v>467</v>
      </c>
      <c r="B15890" t="str">
        <f>IF(ISBLANK(VLOOKUP(A15890,Questionnaire!A:KQ,128,FALSE)),"#",VLOOKUP(A15890,Questionnaire!A:KQ,128,FALSE))</f>
        <v>#</v>
      </c>
    </row>
    <row r="15891" spans="1:3">
      <c r="A15891" t="s">
        <v>469</v>
      </c>
      <c r="B15891" t="str">
        <f>IF(ISBLANK(VLOOKUP(A15891,Questionnaire!A:KQ,128,FALSE)),"#",VLOOKUP(A15891,Questionnaire!A:KQ,128,FALSE))</f>
        <v>#</v>
      </c>
    </row>
    <row r="15892" spans="1:3">
      <c r="A15892" t="s">
        <v>471</v>
      </c>
      <c r="B15892" t="str">
        <f>IF(ISBLANK(VLOOKUP(A15892,Questionnaire!A:KQ,128,FALSE)),"#",VLOOKUP(A15892,Questionnaire!A:KQ,128,FALSE))</f>
        <v>#</v>
      </c>
    </row>
    <row r="15893" spans="1:3">
      <c r="A15893" t="s">
        <v>473</v>
      </c>
      <c r="B15893" t="str">
        <f>IF(ISBLANK(VLOOKUP(A15893,Questionnaire!A:KQ,128,FALSE)),"#",VLOOKUP(A15893,Questionnaire!A:KQ,128,FALSE))</f>
        <v>#</v>
      </c>
    </row>
    <row r="15894" spans="1:3">
      <c r="A15894" t="s">
        <v>475</v>
      </c>
      <c r="B15894" t="str">
        <f>IF(ISBLANK(VLOOKUP(A15894,Questionnaire!A:KQ,128,FALSE)),"#",VLOOKUP(A15894,Questionnaire!A:KQ,128,FALSE))</f>
        <v>#</v>
      </c>
    </row>
    <row r="15895" spans="1:3">
      <c r="A15895" t="s">
        <v>185</v>
      </c>
      <c r="B15895" t="str">
        <f>IF(ISBLANK(VLOOKUP(A15895,Questionnaire!A:KQ,129,FALSE)),"#",VLOOKUP(A15895,Questionnaire!A:KQ,129,FALSE))</f>
        <v>#</v>
      </c>
      <c r="C15895">
        <v>126</v>
      </c>
    </row>
    <row r="15896" spans="1:3">
      <c r="A15896" t="s">
        <v>187</v>
      </c>
      <c r="B15896" t="str">
        <f>IF(ISNA(VLOOKUP(VLOOKUP(A15896,Questionnaire!A:KQ,129,FALSE),'CORA Encoding'!D:E,2,FALSE)),"#",VLOOKUP(VLOOKUP(A15896,Questionnaire!A:KQ,129,FALSE),'CORA Encoding'!D:E,2,FALSE))</f>
        <v>#</v>
      </c>
    </row>
    <row r="15897" spans="1:3">
      <c r="A15897" t="s">
        <v>189</v>
      </c>
      <c r="B15897" t="str">
        <f>IF(ISNA(VLOOKUP(VLOOKUP(A15897,Questionnaire!A:KQ,129,FALSE),'CORA Encoding'!G:H,2,FALSE)),"#",VLOOKUP(VLOOKUP(A15897,Questionnaire!A:KQ,129,FALSE),'CORA Encoding'!G:H,2,FALSE))</f>
        <v>#</v>
      </c>
    </row>
    <row r="15898" spans="1:3">
      <c r="A15898" t="s">
        <v>191</v>
      </c>
      <c r="B15898" t="str">
        <f>IF(ISNA(VLOOKUP(VLOOKUP(A15898,Questionnaire!A:KQ,129,FALSE),'Country List'!E:F,2,FALSE)),"#",VLOOKUP(VLOOKUP(A15898,Questionnaire!A:KQ,129,FALSE),'Country List'!E:F,2,FALSE))</f>
        <v>#</v>
      </c>
    </row>
    <row r="15899" spans="1:3">
      <c r="A15899" t="s">
        <v>193</v>
      </c>
      <c r="B15899" t="str">
        <f>IF(ISNA(VLOOKUP(VLOOKUP(A15899,Questionnaire!A:KQ,129,FALSE),'Industry List'!B:C,2,FALSE)),"#",VLOOKUP(VLOOKUP(A15899,Questionnaire!A:KQ,129,FALSE),'Industry List'!B:C,2,FALSE))</f>
        <v>#</v>
      </c>
    </row>
    <row r="15900" spans="1:3">
      <c r="A15900" t="s">
        <v>197</v>
      </c>
      <c r="B15900" t="str">
        <f>IF(ISBLANK(VLOOKUP(A15900,Questionnaire!A:KQ,129,FALSE)),"#",VLOOKUP(A15900,Questionnaire!A:KQ,129,FALSE))</f>
        <v>#</v>
      </c>
    </row>
    <row r="15901" spans="1:3">
      <c r="A15901" t="s">
        <v>201</v>
      </c>
      <c r="B15901" t="str">
        <f>IF(ISBLANK(VLOOKUP(A15901,Questionnaire!A:KQ,129,FALSE)),"#",VLOOKUP(A15901,Questionnaire!A:KQ,129,FALSE))</f>
        <v>#</v>
      </c>
    </row>
    <row r="15902" spans="1:3">
      <c r="A15902" t="s">
        <v>203</v>
      </c>
      <c r="B15902" t="str">
        <f>IF(ISNA(VLOOKUP(VLOOKUP(A15902,Questionnaire!A:KQ,129,FALSE),'CORA Encoding'!J:K,2,FALSE)),"#",VLOOKUP(VLOOKUP(A15902,Questionnaire!A:KQ,129,FALSE),'CORA Encoding'!J:K,2,FALSE))</f>
        <v>#</v>
      </c>
    </row>
    <row r="15903" spans="1:3">
      <c r="A15903" t="s">
        <v>208</v>
      </c>
      <c r="B15903" t="str">
        <f>IF(ISBLANK(VLOOKUP(A15903,Questionnaire!A:KQ,129,FALSE)),"#",VLOOKUP(A15903,Questionnaire!A:KQ,129,FALSE))</f>
        <v>#</v>
      </c>
    </row>
    <row r="15904" spans="1:3">
      <c r="A15904" t="s">
        <v>213</v>
      </c>
      <c r="B15904" t="str">
        <f>IF(ISBLANK(VLOOKUP(A15904,Questionnaire!A:KQ,129,FALSE)),"#",VLOOKUP(A15904,Questionnaire!A:KQ,129,FALSE))</f>
        <v>#</v>
      </c>
    </row>
    <row r="15905" spans="1:2">
      <c r="A15905" t="s">
        <v>215</v>
      </c>
      <c r="B15905" t="str">
        <f>IF(ISBLANK(VLOOKUP(A15905,Questionnaire!A:KQ,129,FALSE)),"#",VLOOKUP(A15905,Questionnaire!A:KQ,129,FALSE))</f>
        <v>#</v>
      </c>
    </row>
    <row r="15906" spans="1:2">
      <c r="A15906" t="s">
        <v>217</v>
      </c>
      <c r="B15906" t="str">
        <f>IF(ISBLANK(VLOOKUP(A15906,Questionnaire!A:KQ,129,FALSE)),"#",VLOOKUP(A15906,Questionnaire!A:KQ,129,FALSE))</f>
        <v>#</v>
      </c>
    </row>
    <row r="15907" spans="1:2">
      <c r="A15907" t="s">
        <v>219</v>
      </c>
      <c r="B15907" t="str">
        <f>IF(ISBLANK(VLOOKUP(A15907,Questionnaire!A:KQ,129,FALSE)),"#",VLOOKUP(A15907,Questionnaire!A:KQ,129,FALSE))</f>
        <v>#</v>
      </c>
    </row>
    <row r="15908" spans="1:2">
      <c r="A15908" t="s">
        <v>221</v>
      </c>
      <c r="B15908" t="str">
        <f>IF(ISBLANK(VLOOKUP(A15908,Questionnaire!A:KQ,129,FALSE)),"#",VLOOKUP(A15908,Questionnaire!A:KQ,129,FALSE))</f>
        <v>#</v>
      </c>
    </row>
    <row r="15909" spans="1:2">
      <c r="A15909" t="s">
        <v>223</v>
      </c>
      <c r="B15909" t="str">
        <f>IF(ISBLANK(VLOOKUP(A15909,Questionnaire!A:KQ,129,FALSE)),"#",VLOOKUP(A15909,Questionnaire!A:KQ,129,FALSE))</f>
        <v>#</v>
      </c>
    </row>
    <row r="15910" spans="1:2">
      <c r="A15910" t="s">
        <v>225</v>
      </c>
      <c r="B15910" t="str">
        <f>IF(ISBLANK(VLOOKUP(A15910,Questionnaire!A:KQ,129,FALSE)),"#",VLOOKUP(A15910,Questionnaire!A:KQ,129,FALSE))</f>
        <v>#</v>
      </c>
    </row>
    <row r="15911" spans="1:2">
      <c r="A15911" t="s">
        <v>227</v>
      </c>
      <c r="B15911" t="str">
        <f>IF(ISBLANK(VLOOKUP(A15911,Questionnaire!A:KQ,129,FALSE)),"#",VLOOKUP(A15911,Questionnaire!A:KQ,129,FALSE))</f>
        <v>#</v>
      </c>
    </row>
    <row r="15912" spans="1:2">
      <c r="A15912" t="s">
        <v>229</v>
      </c>
      <c r="B15912" t="str">
        <f>IF(ISBLANK(VLOOKUP(A15912,Questionnaire!A:KQ,129,FALSE)),"#",VLOOKUP(A15912,Questionnaire!A:KQ,129,FALSE))</f>
        <v>#</v>
      </c>
    </row>
    <row r="15913" spans="1:2">
      <c r="A15913" t="s">
        <v>231</v>
      </c>
      <c r="B15913" t="str">
        <f>IF(ISBLANK(VLOOKUP(A15913,Questionnaire!A:KQ,129,FALSE)),"#",VLOOKUP(A15913,Questionnaire!A:KQ,129,FALSE))</f>
        <v>#</v>
      </c>
    </row>
    <row r="15914" spans="1:2">
      <c r="A15914" t="s">
        <v>233</v>
      </c>
      <c r="B15914" t="str">
        <f>IF(ISBLANK(VLOOKUP(A15914,Questionnaire!A:KQ,129,FALSE)),"#",VLOOKUP(A15914,Questionnaire!A:KQ,129,FALSE))</f>
        <v>#</v>
      </c>
    </row>
    <row r="15915" spans="1:2">
      <c r="A15915" t="s">
        <v>235</v>
      </c>
      <c r="B15915" t="str">
        <f>IF(ISBLANK(VLOOKUP(A15915,Questionnaire!A:KQ,129,FALSE)),"#",VLOOKUP(A15915,Questionnaire!A:KQ,129,FALSE))</f>
        <v>#</v>
      </c>
    </row>
    <row r="15916" spans="1:2">
      <c r="A15916" t="s">
        <v>237</v>
      </c>
      <c r="B15916" t="str">
        <f>IF(ISBLANK(VLOOKUP(A15916,Questionnaire!A:KQ,129,FALSE)),"#",VLOOKUP(A15916,Questionnaire!A:KQ,129,FALSE))</f>
        <v>#</v>
      </c>
    </row>
    <row r="15917" spans="1:2">
      <c r="A15917" t="s">
        <v>239</v>
      </c>
      <c r="B15917" t="str">
        <f>IF(ISBLANK(VLOOKUP(A15917,Questionnaire!A:KQ,129,FALSE)),"#",VLOOKUP(A15917,Questionnaire!A:KQ,129,FALSE))</f>
        <v>#</v>
      </c>
    </row>
    <row r="15918" spans="1:2">
      <c r="A15918" t="s">
        <v>242</v>
      </c>
      <c r="B15918" t="str">
        <f>IF(ISBLANK(VLOOKUP(A15918,Questionnaire!A:KQ,129,FALSE)),"#",VLOOKUP(A15918,Questionnaire!A:KQ,129,FALSE))</f>
        <v>#</v>
      </c>
    </row>
    <row r="15919" spans="1:2">
      <c r="A15919" t="s">
        <v>245</v>
      </c>
      <c r="B15919" t="str">
        <f>IF(ISBLANK(VLOOKUP(A15919,Questionnaire!A:KQ,129,FALSE)),"#",VLOOKUP(A15919,Questionnaire!A:KQ,129,FALSE))</f>
        <v>#</v>
      </c>
    </row>
    <row r="15920" spans="1:2">
      <c r="A15920" t="s">
        <v>247</v>
      </c>
      <c r="B15920" t="str">
        <f>IF(ISBLANK(VLOOKUP(A15920,Questionnaire!A:KQ,129,FALSE)),"#",VLOOKUP(A15920,Questionnaire!A:KQ,129,FALSE))</f>
        <v>#</v>
      </c>
    </row>
    <row r="15921" spans="1:2">
      <c r="A15921" t="s">
        <v>249</v>
      </c>
      <c r="B15921" t="str">
        <f>IF(ISBLANK(VLOOKUP(A15921,Questionnaire!A:KQ,129,FALSE)),"#",VLOOKUP(A15921,Questionnaire!A:KQ,129,FALSE))</f>
        <v>#</v>
      </c>
    </row>
    <row r="15922" spans="1:2">
      <c r="A15922" t="s">
        <v>250</v>
      </c>
      <c r="B15922" t="str">
        <f>IF(ISBLANK(VLOOKUP(A15922,Questionnaire!A:KQ,129,FALSE)),"#",VLOOKUP(A15922,Questionnaire!A:KQ,129,FALSE))</f>
        <v>#</v>
      </c>
    </row>
    <row r="15923" spans="1:2">
      <c r="A15923" t="s">
        <v>252</v>
      </c>
      <c r="B15923" t="str">
        <f>IF(ISBLANK(VLOOKUP(A15923,Questionnaire!A:KQ,129,FALSE)),"#",VLOOKUP(A15923,Questionnaire!A:KQ,129,FALSE))</f>
        <v>#</v>
      </c>
    </row>
    <row r="15924" spans="1:2">
      <c r="A15924" t="s">
        <v>255</v>
      </c>
      <c r="B15924" t="str">
        <f>IF(ISBLANK(VLOOKUP(A15924,Questionnaire!A:KQ,129,FALSE)),"#",VLOOKUP(A15924,Questionnaire!A:KQ,129,FALSE))</f>
        <v>#</v>
      </c>
    </row>
    <row r="15925" spans="1:2">
      <c r="A15925" t="s">
        <v>258</v>
      </c>
      <c r="B15925" t="str">
        <f>IF(ISNA(VLOOKUP(VLOOKUP(A15925,Questionnaire!A:KQ,129,FALSE),'CORA Encoding'!M:N,2,FALSE)),"#",VLOOKUP(VLOOKUP(A15925,Questionnaire!A:KQ,129,FALSE),'CORA Encoding'!M:N,2,FALSE))</f>
        <v>#</v>
      </c>
    </row>
    <row r="15926" spans="1:2">
      <c r="A15926" t="s">
        <v>261</v>
      </c>
      <c r="B15926" t="str">
        <f>IF(ISBLANK(VLOOKUP(A15926,Questionnaire!A:KQ,129,FALSE)),"#",VLOOKUP(A15926,Questionnaire!A:KQ,129,FALSE))</f>
        <v>#</v>
      </c>
    </row>
    <row r="15927" spans="1:2">
      <c r="A15927" t="s">
        <v>263</v>
      </c>
      <c r="B15927" t="str">
        <f>IF(ISBLANK(VLOOKUP(A15927,Questionnaire!A:KQ,129,FALSE)),"#",VLOOKUP(A15927,Questionnaire!A:KQ,129,FALSE))</f>
        <v>#</v>
      </c>
    </row>
    <row r="15928" spans="1:2">
      <c r="A15928" t="s">
        <v>265</v>
      </c>
      <c r="B15928" t="str">
        <f>IF(ISBLANK(VLOOKUP(A15928,Questionnaire!A:KQ,129,FALSE)),"#",VLOOKUP(A15928,Questionnaire!A:KQ,129,FALSE))</f>
        <v>#</v>
      </c>
    </row>
    <row r="15929" spans="1:2">
      <c r="A15929" t="s">
        <v>267</v>
      </c>
      <c r="B15929" t="str">
        <f>IF(ISBLANK(VLOOKUP(A15929,Questionnaire!A:KQ,129,FALSE)),"#",VLOOKUP(A15929,Questionnaire!A:KQ,129,FALSE))</f>
        <v>#</v>
      </c>
    </row>
    <row r="15930" spans="1:2">
      <c r="A15930" t="s">
        <v>269</v>
      </c>
      <c r="B15930" t="str">
        <f>IF(ISBLANK(VLOOKUP(A15930,Questionnaire!A:KQ,129,FALSE)),"#",VLOOKUP(A15930,Questionnaire!A:KQ,129,FALSE))</f>
        <v>#</v>
      </c>
    </row>
    <row r="15931" spans="1:2">
      <c r="A15931" t="s">
        <v>274</v>
      </c>
      <c r="B15931" t="str">
        <f>IF(ISBLANK(VLOOKUP(A15931,Questionnaire!A:KQ,129,FALSE)),"#",VLOOKUP(A15931,Questionnaire!A:KQ,129,FALSE))</f>
        <v>#</v>
      </c>
    </row>
    <row r="15932" spans="1:2">
      <c r="A15932" t="s">
        <v>276</v>
      </c>
      <c r="B15932" t="str">
        <f>IF(ISBLANK(VLOOKUP(A15932,Questionnaire!A:KQ,129,FALSE)),"#",VLOOKUP(A15932,Questionnaire!A:KQ,129,FALSE))</f>
        <v>#</v>
      </c>
    </row>
    <row r="15933" spans="1:2">
      <c r="A15933" t="s">
        <v>278</v>
      </c>
      <c r="B15933" t="str">
        <f>IF(ISBLANK(VLOOKUP(A15933,Questionnaire!A:KQ,129,FALSE)),"#",VLOOKUP(A15933,Questionnaire!A:KQ,129,FALSE))</f>
        <v>#</v>
      </c>
    </row>
    <row r="15934" spans="1:2">
      <c r="A15934" t="s">
        <v>280</v>
      </c>
      <c r="B15934" t="str">
        <f>IF(ISBLANK(VLOOKUP(A15934,Questionnaire!A:KQ,129,FALSE)),"#",VLOOKUP(A15934,Questionnaire!A:KQ,129,FALSE))</f>
        <v>#</v>
      </c>
    </row>
    <row r="15935" spans="1:2">
      <c r="A15935" t="s">
        <v>282</v>
      </c>
      <c r="B15935" t="str">
        <f>IF(ISBLANK(VLOOKUP(A15935,Questionnaire!A:KQ,129,FALSE)),"#",VLOOKUP(A15935,Questionnaire!A:KQ,129,FALSE))</f>
        <v>#</v>
      </c>
    </row>
    <row r="15936" spans="1:2">
      <c r="A15936" t="s">
        <v>286</v>
      </c>
      <c r="B15936" t="str">
        <f>IF(ISBLANK(VLOOKUP(A15936,Questionnaire!A:KQ,129,FALSE)),"#",VLOOKUP(A15936,Questionnaire!A:KQ,129,FALSE))</f>
        <v>#</v>
      </c>
    </row>
    <row r="15937" spans="1:2">
      <c r="A15937" t="s">
        <v>288</v>
      </c>
      <c r="B15937" t="str">
        <f>IF(ISBLANK(VLOOKUP(A15937,Questionnaire!A:KQ,129,FALSE)),"#",VLOOKUP(A15937,Questionnaire!A:KQ,129,FALSE))</f>
        <v>#</v>
      </c>
    </row>
    <row r="15938" spans="1:2">
      <c r="A15938" t="s">
        <v>290</v>
      </c>
      <c r="B15938" t="str">
        <f>IF(ISBLANK(VLOOKUP(A15938,Questionnaire!A:KQ,129,FALSE)),"#",VLOOKUP(A15938,Questionnaire!A:KQ,129,FALSE))</f>
        <v>#</v>
      </c>
    </row>
    <row r="15939" spans="1:2">
      <c r="A15939" t="s">
        <v>292</v>
      </c>
      <c r="B15939" t="str">
        <f>IF(ISBLANK(VLOOKUP(A15939,Questionnaire!A:KQ,129,FALSE)),"#",VLOOKUP(A15939,Questionnaire!A:KQ,129,FALSE))</f>
        <v>#</v>
      </c>
    </row>
    <row r="15940" spans="1:2">
      <c r="A15940" t="s">
        <v>294</v>
      </c>
      <c r="B15940" t="str">
        <f>IF(ISBLANK(VLOOKUP(A15940,Questionnaire!A:KQ,129,FALSE)),"#",VLOOKUP(A15940,Questionnaire!A:KQ,129,FALSE))</f>
        <v>#</v>
      </c>
    </row>
    <row r="15941" spans="1:2">
      <c r="A15941" t="s">
        <v>296</v>
      </c>
      <c r="B15941" t="str">
        <f>IF(ISBLANK(VLOOKUP(A15941,Questionnaire!A:KQ,129,FALSE)),"#",VLOOKUP(A15941,Questionnaire!A:KQ,129,FALSE))</f>
        <v>#</v>
      </c>
    </row>
    <row r="15942" spans="1:2">
      <c r="A15942" t="s">
        <v>301</v>
      </c>
      <c r="B15942" t="str">
        <f>IF(ISBLANK(VLOOKUP(A15942,Questionnaire!A:KQ,129,FALSE)),"#",VLOOKUP(A15942,Questionnaire!A:KQ,129,FALSE))</f>
        <v>#</v>
      </c>
    </row>
    <row r="15943" spans="1:2">
      <c r="A15943" t="s">
        <v>303</v>
      </c>
      <c r="B15943" t="str">
        <f>IF(ISBLANK(VLOOKUP(A15943,Questionnaire!A:KQ,129,FALSE)),"#",VLOOKUP(A15943,Questionnaire!A:KQ,129,FALSE))</f>
        <v>#</v>
      </c>
    </row>
    <row r="15944" spans="1:2">
      <c r="A15944" t="s">
        <v>305</v>
      </c>
      <c r="B15944" t="str">
        <f>IF(ISBLANK(VLOOKUP(A15944,Questionnaire!A:KQ,129,FALSE)),"#",VLOOKUP(A15944,Questionnaire!A:KQ,129,FALSE))</f>
        <v>#</v>
      </c>
    </row>
    <row r="15945" spans="1:2">
      <c r="A15945" t="s">
        <v>307</v>
      </c>
      <c r="B15945" t="str">
        <f>IF(ISBLANK(VLOOKUP(A15945,Questionnaire!A:KQ,129,FALSE)),"#",VLOOKUP(A15945,Questionnaire!A:KQ,129,FALSE))</f>
        <v>#</v>
      </c>
    </row>
    <row r="15946" spans="1:2">
      <c r="A15946" t="s">
        <v>311</v>
      </c>
      <c r="B15946" t="str">
        <f>IF(ISBLANK(VLOOKUP(A15946,Questionnaire!A:KQ,129,FALSE)),"#",VLOOKUP(A15946,Questionnaire!A:KQ,129,FALSE))</f>
        <v>#</v>
      </c>
    </row>
    <row r="15947" spans="1:2">
      <c r="A15947" t="s">
        <v>313</v>
      </c>
      <c r="B15947" t="str">
        <f>IF(ISBLANK(VLOOKUP(A15947,Questionnaire!A:KQ,129,FALSE)),"#",VLOOKUP(A15947,Questionnaire!A:KQ,129,FALSE))</f>
        <v>#</v>
      </c>
    </row>
    <row r="15948" spans="1:2">
      <c r="A15948" t="s">
        <v>314</v>
      </c>
      <c r="B15948" t="str">
        <f>IF(ISBLANK(VLOOKUP(A15948,Questionnaire!A:KQ,129,FALSE)),"#",VLOOKUP(A15948,Questionnaire!A:KQ,129,FALSE))</f>
        <v>#</v>
      </c>
    </row>
    <row r="15949" spans="1:2">
      <c r="A15949" t="s">
        <v>315</v>
      </c>
      <c r="B15949" t="str">
        <f>IF(ISBLANK(VLOOKUP(A15949,Questionnaire!A:KQ,129,FALSE)),"#",VLOOKUP(A15949,Questionnaire!A:KQ,129,FALSE))</f>
        <v>#</v>
      </c>
    </row>
    <row r="15950" spans="1:2">
      <c r="A15950" t="s">
        <v>317</v>
      </c>
      <c r="B15950" t="str">
        <f>IF(ISBLANK(VLOOKUP(A15950,Questionnaire!A:KQ,129,FALSE)),"#",VLOOKUP(A15950,Questionnaire!A:KQ,129,FALSE))</f>
        <v>#</v>
      </c>
    </row>
    <row r="15951" spans="1:2">
      <c r="A15951" t="s">
        <v>319</v>
      </c>
      <c r="B15951" t="str">
        <f>IF(ISBLANK(VLOOKUP(A15951,Questionnaire!A:KQ,129,FALSE)),"#",VLOOKUP(A15951,Questionnaire!A:KQ,129,FALSE))</f>
        <v>#</v>
      </c>
    </row>
    <row r="15952" spans="1:2">
      <c r="A15952" t="s">
        <v>322</v>
      </c>
      <c r="B15952" t="str">
        <f>IF(ISBLANK(VLOOKUP(A15952,Questionnaire!A:KQ,129,FALSE)),"#",VLOOKUP(A15952,Questionnaire!A:KQ,129,FALSE))</f>
        <v>#</v>
      </c>
    </row>
    <row r="15953" spans="1:2">
      <c r="A15953" t="s">
        <v>326</v>
      </c>
      <c r="B15953" t="str">
        <f>IF(ISBLANK(VLOOKUP(A15953,Questionnaire!A:KQ,129,FALSE)),"#",VLOOKUP(A15953,Questionnaire!A:KQ,129,FALSE))</f>
        <v>#</v>
      </c>
    </row>
    <row r="15954" spans="1:2">
      <c r="A15954" t="s">
        <v>328</v>
      </c>
      <c r="B15954" t="str">
        <f>IF(ISBLANK(VLOOKUP(A15954,Questionnaire!A:KQ,129,FALSE)),"#",VLOOKUP(A15954,Questionnaire!A:KQ,129,FALSE))</f>
        <v>#</v>
      </c>
    </row>
    <row r="15955" spans="1:2">
      <c r="A15955" t="s">
        <v>332</v>
      </c>
      <c r="B15955" t="str">
        <f>IF(ISBLANK(VLOOKUP(A15955,Questionnaire!A:KQ,129,FALSE)),"#",VLOOKUP(A15955,Questionnaire!A:KQ,129,FALSE))</f>
        <v>#</v>
      </c>
    </row>
    <row r="15956" spans="1:2">
      <c r="A15956" t="s">
        <v>333</v>
      </c>
      <c r="B15956" t="str">
        <f>IF(ISBLANK(VLOOKUP(A15956,Questionnaire!A:KQ,129,FALSE)),"#",VLOOKUP(A15956,Questionnaire!A:KQ,129,FALSE))</f>
        <v>#</v>
      </c>
    </row>
    <row r="15957" spans="1:2">
      <c r="A15957" t="s">
        <v>334</v>
      </c>
      <c r="B15957" t="str">
        <f>IF(ISBLANK(VLOOKUP(A15957,Questionnaire!A:KQ,129,FALSE)),"#",VLOOKUP(A15957,Questionnaire!A:KQ,129,FALSE))</f>
        <v>#</v>
      </c>
    </row>
    <row r="15958" spans="1:2">
      <c r="A15958" t="s">
        <v>335</v>
      </c>
      <c r="B15958" t="str">
        <f>IF(ISBLANK(VLOOKUP(A15958,Questionnaire!A:KQ,129,FALSE)),"#",VLOOKUP(A15958,Questionnaire!A:KQ,129,FALSE))</f>
        <v>#</v>
      </c>
    </row>
    <row r="15959" spans="1:2">
      <c r="A15959" t="s">
        <v>336</v>
      </c>
      <c r="B15959" t="str">
        <f>IF(ISBLANK(VLOOKUP(A15959,Questionnaire!A:KQ,129,FALSE)),"#",VLOOKUP(A15959,Questionnaire!A:KQ,129,FALSE))</f>
        <v>#</v>
      </c>
    </row>
    <row r="15960" spans="1:2">
      <c r="A15960" t="s">
        <v>337</v>
      </c>
      <c r="B15960" t="str">
        <f>IF(ISBLANK(VLOOKUP(A15960,Questionnaire!A:KQ,129,FALSE)),"#",VLOOKUP(A15960,Questionnaire!A:KQ,129,FALSE))</f>
        <v>#</v>
      </c>
    </row>
    <row r="15961" spans="1:2">
      <c r="A15961" t="s">
        <v>338</v>
      </c>
      <c r="B15961" t="str">
        <f>IF(ISBLANK(VLOOKUP(A15961,Questionnaire!A:KQ,129,FALSE)),"#",VLOOKUP(A15961,Questionnaire!A:KQ,129,FALSE))</f>
        <v>#</v>
      </c>
    </row>
    <row r="15962" spans="1:2">
      <c r="A15962" t="s">
        <v>339</v>
      </c>
      <c r="B15962" t="str">
        <f>IF(ISBLANK(VLOOKUP(A15962,Questionnaire!A:KQ,129,FALSE)),"#",VLOOKUP(A15962,Questionnaire!A:KQ,129,FALSE))</f>
        <v>#</v>
      </c>
    </row>
    <row r="15963" spans="1:2">
      <c r="A15963" t="s">
        <v>340</v>
      </c>
      <c r="B15963" t="str">
        <f>IF(ISBLANK(VLOOKUP(A15963,Questionnaire!A:KQ,129,FALSE)),"#",VLOOKUP(A15963,Questionnaire!A:KQ,129,FALSE))</f>
        <v>#</v>
      </c>
    </row>
    <row r="15964" spans="1:2">
      <c r="A15964" t="s">
        <v>341</v>
      </c>
      <c r="B15964" t="str">
        <f>IF(ISBLANK(VLOOKUP(A15964,Questionnaire!A:KQ,129,FALSE)),"#",VLOOKUP(A15964,Questionnaire!A:KQ,129,FALSE))</f>
        <v>#</v>
      </c>
    </row>
    <row r="15965" spans="1:2">
      <c r="A15965" t="s">
        <v>342</v>
      </c>
      <c r="B15965" t="str">
        <f>IF(ISBLANK(VLOOKUP(A15965,Questionnaire!A:KQ,129,FALSE)),"#",VLOOKUP(A15965,Questionnaire!A:KQ,129,FALSE))</f>
        <v>#</v>
      </c>
    </row>
    <row r="15966" spans="1:2">
      <c r="A15966" t="s">
        <v>343</v>
      </c>
      <c r="B15966" t="str">
        <f>IF(ISBLANK(VLOOKUP(A15966,Questionnaire!A:KQ,129,FALSE)),"#",VLOOKUP(A15966,Questionnaire!A:KQ,129,FALSE))</f>
        <v>#</v>
      </c>
    </row>
    <row r="15967" spans="1:2">
      <c r="A15967" t="s">
        <v>344</v>
      </c>
      <c r="B15967" t="str">
        <f>IF(ISBLANK(VLOOKUP(A15967,Questionnaire!A:KQ,129,FALSE)),"#",VLOOKUP(A15967,Questionnaire!A:KQ,129,FALSE))</f>
        <v>#</v>
      </c>
    </row>
    <row r="15968" spans="1:2">
      <c r="A15968" t="s">
        <v>345</v>
      </c>
      <c r="B15968" t="str">
        <f>IF(ISBLANK(VLOOKUP(A15968,Questionnaire!A:KQ,129,FALSE)),"#",VLOOKUP(A15968,Questionnaire!A:KQ,129,FALSE))</f>
        <v>#</v>
      </c>
    </row>
    <row r="15969" spans="1:2">
      <c r="A15969" t="s">
        <v>348</v>
      </c>
      <c r="B15969" t="str">
        <f>IF(ISBLANK(VLOOKUP(A15969,Questionnaire!A:KQ,129,FALSE)),"#",VLOOKUP(A15969,Questionnaire!A:KQ,129,FALSE))</f>
        <v>#</v>
      </c>
    </row>
    <row r="15970" spans="1:2">
      <c r="A15970" t="s">
        <v>353</v>
      </c>
      <c r="B15970" t="str">
        <f>IF(ISBLANK(VLOOKUP(A15970,Questionnaire!A:KQ,129,FALSE)),"#",VLOOKUP(A15970,Questionnaire!A:KQ,129,FALSE))</f>
        <v>#</v>
      </c>
    </row>
    <row r="15971" spans="1:2">
      <c r="A15971" t="s">
        <v>354</v>
      </c>
      <c r="B15971" t="str">
        <f>IF(ISBLANK(VLOOKUP(A15971,Questionnaire!A:KQ,129,FALSE)),"#",VLOOKUP(A15971,Questionnaire!A:KQ,129,FALSE))</f>
        <v>#</v>
      </c>
    </row>
    <row r="15972" spans="1:2">
      <c r="A15972" t="s">
        <v>355</v>
      </c>
      <c r="B15972" t="str">
        <f>IF(ISBLANK(VLOOKUP(A15972,Questionnaire!A:KQ,129,FALSE)),"#",VLOOKUP(A15972,Questionnaire!A:KQ,129,FALSE))</f>
        <v>#</v>
      </c>
    </row>
    <row r="15973" spans="1:2">
      <c r="A15973" t="s">
        <v>356</v>
      </c>
      <c r="B15973" t="str">
        <f>IF(ISBLANK(VLOOKUP(A15973,Questionnaire!A:KQ,129,FALSE)),"#",VLOOKUP(A15973,Questionnaire!A:KQ,129,FALSE))</f>
        <v>#</v>
      </c>
    </row>
    <row r="15974" spans="1:2">
      <c r="A15974" t="s">
        <v>357</v>
      </c>
      <c r="B15974" t="str">
        <f>IF(ISBLANK(VLOOKUP(A15974,Questionnaire!A:KQ,129,FALSE)),"#",VLOOKUP(A15974,Questionnaire!A:KQ,129,FALSE))</f>
        <v>#</v>
      </c>
    </row>
    <row r="15975" spans="1:2">
      <c r="A15975" t="s">
        <v>360</v>
      </c>
      <c r="B15975" t="str">
        <f>IF(ISBLANK(VLOOKUP(A15975,Questionnaire!A:KQ,129,FALSE)),"#",VLOOKUP(A15975,Questionnaire!A:KQ,129,FALSE))</f>
        <v>#</v>
      </c>
    </row>
    <row r="15976" spans="1:2">
      <c r="A15976" t="s">
        <v>362</v>
      </c>
      <c r="B15976" t="str">
        <f>IF(ISBLANK(VLOOKUP(A15976,Questionnaire!A:KQ,129,FALSE)),"#",VLOOKUP(A15976,Questionnaire!A:KQ,129,FALSE))</f>
        <v>#</v>
      </c>
    </row>
    <row r="15977" spans="1:2">
      <c r="A15977" t="s">
        <v>363</v>
      </c>
      <c r="B15977" t="str">
        <f>IF(ISBLANK(VLOOKUP(A15977,Questionnaire!A:KQ,129,FALSE)),"#",VLOOKUP(A15977,Questionnaire!A:KQ,129,FALSE))</f>
        <v>#</v>
      </c>
    </row>
    <row r="15978" spans="1:2">
      <c r="A15978" t="s">
        <v>364</v>
      </c>
      <c r="B15978" t="str">
        <f>IF(ISBLANK(VLOOKUP(A15978,Questionnaire!A:KQ,129,FALSE)),"#",VLOOKUP(A15978,Questionnaire!A:KQ,129,FALSE))</f>
        <v>#</v>
      </c>
    </row>
    <row r="15979" spans="1:2">
      <c r="A15979" t="s">
        <v>365</v>
      </c>
      <c r="B15979" t="str">
        <f>IF(ISBLANK(VLOOKUP(A15979,Questionnaire!A:KQ,129,FALSE)),"#",VLOOKUP(A15979,Questionnaire!A:KQ,129,FALSE))</f>
        <v>#</v>
      </c>
    </row>
    <row r="15980" spans="1:2">
      <c r="A15980" t="s">
        <v>366</v>
      </c>
      <c r="B15980" t="str">
        <f>IF(ISBLANK(VLOOKUP(A15980,Questionnaire!A:KQ,129,FALSE)),"#",VLOOKUP(A15980,Questionnaire!A:KQ,129,FALSE))</f>
        <v>#</v>
      </c>
    </row>
    <row r="15981" spans="1:2">
      <c r="A15981" t="s">
        <v>371</v>
      </c>
      <c r="B15981" t="str">
        <f>IF(ISBLANK(VLOOKUP(A15981,Questionnaire!A:KQ,129,FALSE)),"#",VLOOKUP(A15981,Questionnaire!A:KQ,129,FALSE))</f>
        <v>#</v>
      </c>
    </row>
    <row r="15982" spans="1:2">
      <c r="A15982" t="s">
        <v>372</v>
      </c>
      <c r="B15982" t="str">
        <f>IF(ISBLANK(VLOOKUP(A15982,Questionnaire!A:KQ,129,FALSE)),"#",VLOOKUP(A15982,Questionnaire!A:KQ,129,FALSE))</f>
        <v>#</v>
      </c>
    </row>
    <row r="15983" spans="1:2">
      <c r="A15983" t="s">
        <v>373</v>
      </c>
      <c r="B15983" t="str">
        <f>IF(ISBLANK(VLOOKUP(A15983,Questionnaire!A:KQ,129,FALSE)),"#",VLOOKUP(A15983,Questionnaire!A:KQ,129,FALSE))</f>
        <v>#</v>
      </c>
    </row>
    <row r="15984" spans="1:2">
      <c r="A15984" t="s">
        <v>374</v>
      </c>
      <c r="B15984" t="str">
        <f>IF(ISBLANK(VLOOKUP(A15984,Questionnaire!A:KQ,129,FALSE)),"#",VLOOKUP(A15984,Questionnaire!A:KQ,129,FALSE))</f>
        <v>#</v>
      </c>
    </row>
    <row r="15985" spans="1:2">
      <c r="A15985" t="s">
        <v>377</v>
      </c>
      <c r="B15985" t="str">
        <f>IF(ISBLANK(VLOOKUP(A15985,Questionnaire!A:KQ,129,FALSE)),"#",VLOOKUP(A15985,Questionnaire!A:KQ,129,FALSE))</f>
        <v>#</v>
      </c>
    </row>
    <row r="15986" spans="1:2">
      <c r="A15986" t="s">
        <v>379</v>
      </c>
      <c r="B15986" t="str">
        <f>IF(ISBLANK(VLOOKUP(A15986,Questionnaire!A:KQ,129,FALSE)),"#",VLOOKUP(A15986,Questionnaire!A:KQ,129,FALSE))</f>
        <v>#</v>
      </c>
    </row>
    <row r="15987" spans="1:2">
      <c r="A15987" t="s">
        <v>380</v>
      </c>
      <c r="B15987" t="str">
        <f>IF(ISBLANK(VLOOKUP(A15987,Questionnaire!A:KQ,129,FALSE)),"#",VLOOKUP(A15987,Questionnaire!A:KQ,129,FALSE))</f>
        <v>#</v>
      </c>
    </row>
    <row r="15988" spans="1:2">
      <c r="A15988" t="s">
        <v>381</v>
      </c>
      <c r="B15988" t="str">
        <f>IF(ISBLANK(VLOOKUP(A15988,Questionnaire!A:KQ,129,FALSE)),"#",VLOOKUP(A15988,Questionnaire!A:KQ,129,FALSE))</f>
        <v>#</v>
      </c>
    </row>
    <row r="15989" spans="1:2">
      <c r="A15989" t="s">
        <v>382</v>
      </c>
      <c r="B15989" t="str">
        <f>IF(ISBLANK(VLOOKUP(A15989,Questionnaire!A:KQ,129,FALSE)),"#",VLOOKUP(A15989,Questionnaire!A:KQ,129,FALSE))</f>
        <v>#</v>
      </c>
    </row>
    <row r="15990" spans="1:2">
      <c r="A15990" t="s">
        <v>384</v>
      </c>
      <c r="B15990" t="str">
        <f>IF(ISBLANK(VLOOKUP(A15990,Questionnaire!A:KQ,129,FALSE)),"#",VLOOKUP(A15990,Questionnaire!A:KQ,129,FALSE))</f>
        <v>#</v>
      </c>
    </row>
    <row r="15991" spans="1:2">
      <c r="A15991" t="s">
        <v>387</v>
      </c>
      <c r="B15991" t="str">
        <f>IF(ISBLANK(VLOOKUP(A15991,Questionnaire!A:KQ,129,FALSE)),"#",VLOOKUP(A15991,Questionnaire!A:KQ,129,FALSE))</f>
        <v>#</v>
      </c>
    </row>
    <row r="15992" spans="1:2">
      <c r="A15992" t="s">
        <v>391</v>
      </c>
      <c r="B15992" t="str">
        <f>IF(ISBLANK(VLOOKUP(A15992,Questionnaire!A:KQ,129,FALSE)),"#",VLOOKUP(A15992,Questionnaire!A:KQ,129,FALSE))</f>
        <v>#</v>
      </c>
    </row>
    <row r="15993" spans="1:2">
      <c r="A15993" t="s">
        <v>393</v>
      </c>
      <c r="B15993" t="str">
        <f>IF(ISBLANK(VLOOKUP(A15993,Questionnaire!A:KQ,129,FALSE)),"#",VLOOKUP(A15993,Questionnaire!A:KQ,129,FALSE))</f>
        <v>#</v>
      </c>
    </row>
    <row r="15994" spans="1:2">
      <c r="A15994" t="s">
        <v>395</v>
      </c>
      <c r="B15994" t="str">
        <f>IF(ISBLANK(VLOOKUP(A15994,Questionnaire!A:KQ,129,FALSE)),"#",VLOOKUP(A15994,Questionnaire!A:KQ,129,FALSE))</f>
        <v>#</v>
      </c>
    </row>
    <row r="15995" spans="1:2">
      <c r="A15995" t="s">
        <v>398</v>
      </c>
      <c r="B15995" t="str">
        <f>IF(ISBLANK(VLOOKUP(A15995,Questionnaire!A:KQ,129,FALSE)),"#",VLOOKUP(A15995,Questionnaire!A:KQ,129,FALSE))</f>
        <v>#</v>
      </c>
    </row>
    <row r="15996" spans="1:2">
      <c r="A15996" t="s">
        <v>402</v>
      </c>
      <c r="B15996" t="str">
        <f>IF(ISBLANK(VLOOKUP(A15996,Questionnaire!A:KQ,129,FALSE)),"#",VLOOKUP(A15996,Questionnaire!A:KQ,129,FALSE))</f>
        <v>#</v>
      </c>
    </row>
    <row r="15997" spans="1:2">
      <c r="A15997" t="s">
        <v>405</v>
      </c>
      <c r="B15997" t="str">
        <f>IF(ISBLANK(VLOOKUP(A15997,Questionnaire!A:KQ,129,FALSE)),"#",VLOOKUP(A15997,Questionnaire!A:KQ,129,FALSE))</f>
        <v>#</v>
      </c>
    </row>
    <row r="15998" spans="1:2">
      <c r="A15998" t="s">
        <v>409</v>
      </c>
      <c r="B15998" t="str">
        <f>IF(ISBLANK(VLOOKUP(A15998,Questionnaire!A:KQ,129,FALSE)),"#",VLOOKUP(A15998,Questionnaire!A:KQ,129,FALSE))</f>
        <v>#</v>
      </c>
    </row>
    <row r="15999" spans="1:2">
      <c r="A15999" t="s">
        <v>412</v>
      </c>
      <c r="B15999" t="str">
        <f>IF(ISBLANK(VLOOKUP(A15999,Questionnaire!A:KQ,129,FALSE)),"#",VLOOKUP(A15999,Questionnaire!A:KQ,129,FALSE))</f>
        <v>#</v>
      </c>
    </row>
    <row r="16000" spans="1:2">
      <c r="A16000" t="s">
        <v>415</v>
      </c>
      <c r="B16000" t="str">
        <f>IF(ISBLANK(VLOOKUP(A16000,Questionnaire!A:KQ,129,FALSE)),"#",VLOOKUP(A16000,Questionnaire!A:KQ,129,FALSE))</f>
        <v>#</v>
      </c>
    </row>
    <row r="16001" spans="1:2">
      <c r="A16001" t="s">
        <v>418</v>
      </c>
      <c r="B16001" t="str">
        <f>IF(ISBLANK(VLOOKUP(A16001,Questionnaire!A:KQ,129,FALSE)),"#",VLOOKUP(A16001,Questionnaire!A:KQ,129,FALSE))</f>
        <v>#</v>
      </c>
    </row>
    <row r="16002" spans="1:2">
      <c r="A16002" t="s">
        <v>421</v>
      </c>
      <c r="B16002" t="str">
        <f>IF(ISBLANK(VLOOKUP(A16002,Questionnaire!A:KQ,129,FALSE)),"#",VLOOKUP(A16002,Questionnaire!A:KQ,129,FALSE))</f>
        <v>#</v>
      </c>
    </row>
    <row r="16003" spans="1:2">
      <c r="A16003" t="s">
        <v>424</v>
      </c>
      <c r="B16003" t="str">
        <f>IF(ISBLANK(VLOOKUP(A16003,Questionnaire!A:KQ,129,FALSE)),"#",VLOOKUP(A16003,Questionnaire!A:KQ,129,FALSE))</f>
        <v>#</v>
      </c>
    </row>
    <row r="16004" spans="1:2">
      <c r="A16004" t="s">
        <v>429</v>
      </c>
      <c r="B16004" t="str">
        <f>IF(ISBLANK(VLOOKUP(A16004,Questionnaire!A:KQ,129,FALSE)),"#",VLOOKUP(A16004,Questionnaire!A:KQ,129,FALSE))</f>
        <v>#</v>
      </c>
    </row>
    <row r="16005" spans="1:2">
      <c r="A16005" t="s">
        <v>432</v>
      </c>
      <c r="B16005" t="str">
        <f>IF(ISBLANK(VLOOKUP(A16005,Questionnaire!A:KQ,129,FALSE)),"#",VLOOKUP(A16005,Questionnaire!A:KQ,129,FALSE))</f>
        <v>#</v>
      </c>
    </row>
    <row r="16006" spans="1:2">
      <c r="A16006" t="s">
        <v>435</v>
      </c>
      <c r="B16006" t="str">
        <f>IF(ISBLANK(VLOOKUP(A16006,Questionnaire!A:KQ,129,FALSE)),"#",VLOOKUP(A16006,Questionnaire!A:KQ,129,FALSE))</f>
        <v>#</v>
      </c>
    </row>
    <row r="16007" spans="1:2">
      <c r="A16007" t="s">
        <v>437</v>
      </c>
      <c r="B16007" t="str">
        <f>IF(ISBLANK(VLOOKUP(A16007,Questionnaire!A:KQ,129,FALSE)),"#",VLOOKUP(A16007,Questionnaire!A:KQ,129,FALSE))</f>
        <v>#</v>
      </c>
    </row>
    <row r="16008" spans="1:2">
      <c r="A16008" t="s">
        <v>439</v>
      </c>
      <c r="B16008" t="str">
        <f>IF(ISBLANK(VLOOKUP(A16008,Questionnaire!A:KQ,129,FALSE)),"#",VLOOKUP(A16008,Questionnaire!A:KQ,129,FALSE))</f>
        <v>#</v>
      </c>
    </row>
    <row r="16009" spans="1:2">
      <c r="A16009" t="s">
        <v>442</v>
      </c>
      <c r="B16009" t="str">
        <f>IF(ISBLANK(VLOOKUP(A16009,Questionnaire!A:KQ,129,FALSE)),"#",VLOOKUP(A16009,Questionnaire!A:KQ,129,FALSE))</f>
        <v>#</v>
      </c>
    </row>
    <row r="16010" spans="1:2">
      <c r="A16010" t="s">
        <v>445</v>
      </c>
      <c r="B16010" t="str">
        <f>IF(ISBLANK(VLOOKUP(A16010,Questionnaire!A:KQ,129,FALSE)),"#",VLOOKUP(A16010,Questionnaire!A:KQ,129,FALSE))</f>
        <v>#</v>
      </c>
    </row>
    <row r="16011" spans="1:2">
      <c r="A16011" t="s">
        <v>448</v>
      </c>
      <c r="B16011" t="str">
        <f>IF(ISBLANK(VLOOKUP(A16011,Questionnaire!A:KQ,129,FALSE)),"#",VLOOKUP(A16011,Questionnaire!A:KQ,129,FALSE))</f>
        <v>#</v>
      </c>
    </row>
    <row r="16012" spans="1:2">
      <c r="A16012" t="s">
        <v>452</v>
      </c>
      <c r="B16012" t="str">
        <f>IF(ISBLANK(VLOOKUP(A16012,Questionnaire!A:KQ,129,FALSE)),"#",VLOOKUP(A16012,Questionnaire!A:KQ,129,FALSE))</f>
        <v>#</v>
      </c>
    </row>
    <row r="16013" spans="1:2">
      <c r="A16013" t="s">
        <v>455</v>
      </c>
      <c r="B16013" t="str">
        <f>IF(ISBLANK(VLOOKUP(A16013,Questionnaire!A:KQ,129,FALSE)),"#",VLOOKUP(A16013,Questionnaire!A:KQ,129,FALSE))</f>
        <v>#</v>
      </c>
    </row>
    <row r="16014" spans="1:2">
      <c r="A16014" t="s">
        <v>458</v>
      </c>
      <c r="B16014" t="str">
        <f>IF(ISBLANK(VLOOKUP(A16014,Questionnaire!A:KQ,129,FALSE)),"#",VLOOKUP(A16014,Questionnaire!A:KQ,129,FALSE))</f>
        <v>#</v>
      </c>
    </row>
    <row r="16015" spans="1:2">
      <c r="A16015" t="s">
        <v>461</v>
      </c>
      <c r="B16015" t="str">
        <f>IF(ISBLANK(VLOOKUP(A16015,Questionnaire!A:KQ,129,FALSE)),"#",VLOOKUP(A16015,Questionnaire!A:KQ,129,FALSE))</f>
        <v>#</v>
      </c>
    </row>
    <row r="16016" spans="1:2">
      <c r="A16016" t="s">
        <v>465</v>
      </c>
      <c r="B16016" t="str">
        <f>IF(ISBLANK(VLOOKUP(A16016,Questionnaire!A:KQ,129,FALSE)),"#",VLOOKUP(A16016,Questionnaire!A:KQ,129,FALSE))</f>
        <v>#</v>
      </c>
    </row>
    <row r="16017" spans="1:3">
      <c r="A16017" t="s">
        <v>467</v>
      </c>
      <c r="B16017" t="str">
        <f>IF(ISBLANK(VLOOKUP(A16017,Questionnaire!A:KQ,129,FALSE)),"#",VLOOKUP(A16017,Questionnaire!A:KQ,129,FALSE))</f>
        <v>#</v>
      </c>
    </row>
    <row r="16018" spans="1:3">
      <c r="A16018" t="s">
        <v>469</v>
      </c>
      <c r="B16018" t="str">
        <f>IF(ISBLANK(VLOOKUP(A16018,Questionnaire!A:KQ,129,FALSE)),"#",VLOOKUP(A16018,Questionnaire!A:KQ,129,FALSE))</f>
        <v>#</v>
      </c>
    </row>
    <row r="16019" spans="1:3">
      <c r="A16019" t="s">
        <v>471</v>
      </c>
      <c r="B16019" t="str">
        <f>IF(ISBLANK(VLOOKUP(A16019,Questionnaire!A:KQ,129,FALSE)),"#",VLOOKUP(A16019,Questionnaire!A:KQ,129,FALSE))</f>
        <v>#</v>
      </c>
    </row>
    <row r="16020" spans="1:3">
      <c r="A16020" t="s">
        <v>473</v>
      </c>
      <c r="B16020" t="str">
        <f>IF(ISBLANK(VLOOKUP(A16020,Questionnaire!A:KQ,129,FALSE)),"#",VLOOKUP(A16020,Questionnaire!A:KQ,129,FALSE))</f>
        <v>#</v>
      </c>
    </row>
    <row r="16021" spans="1:3">
      <c r="A16021" t="s">
        <v>475</v>
      </c>
      <c r="B16021" t="str">
        <f>IF(ISBLANK(VLOOKUP(A16021,Questionnaire!A:KQ,129,FALSE)),"#",VLOOKUP(A16021,Questionnaire!A:KQ,129,FALSE))</f>
        <v>#</v>
      </c>
    </row>
    <row r="16022" spans="1:3">
      <c r="A16022" t="s">
        <v>185</v>
      </c>
      <c r="B16022" t="str">
        <f>IF(ISBLANK(VLOOKUP(A16022,Questionnaire!A:KQ,130,FALSE)),"#",VLOOKUP(A16022,Questionnaire!A:KQ,130,FALSE))</f>
        <v>#</v>
      </c>
      <c r="C16022">
        <v>127</v>
      </c>
    </row>
    <row r="16023" spans="1:3">
      <c r="A16023" t="s">
        <v>187</v>
      </c>
      <c r="B16023" t="str">
        <f>IF(ISNA(VLOOKUP(VLOOKUP(A16023,Questionnaire!A:KQ,130,FALSE),'CORA Encoding'!D:E,2,FALSE)),"#",VLOOKUP(VLOOKUP(A16023,Questionnaire!A:KQ,130,FALSE),'CORA Encoding'!D:E,2,FALSE))</f>
        <v>#</v>
      </c>
    </row>
    <row r="16024" spans="1:3">
      <c r="A16024" t="s">
        <v>189</v>
      </c>
      <c r="B16024" t="str">
        <f>IF(ISNA(VLOOKUP(VLOOKUP(A16024,Questionnaire!A:KQ,130,FALSE),'CORA Encoding'!G:H,2,FALSE)),"#",VLOOKUP(VLOOKUP(A16024,Questionnaire!A:KQ,130,FALSE),'CORA Encoding'!G:H,2,FALSE))</f>
        <v>#</v>
      </c>
    </row>
    <row r="16025" spans="1:3">
      <c r="A16025" t="s">
        <v>191</v>
      </c>
      <c r="B16025" t="str">
        <f>IF(ISNA(VLOOKUP(VLOOKUP(A16025,Questionnaire!A:KQ,130,FALSE),'Country List'!E:F,2,FALSE)),"#",VLOOKUP(VLOOKUP(A16025,Questionnaire!A:KQ,130,FALSE),'Country List'!E:F,2,FALSE))</f>
        <v>#</v>
      </c>
    </row>
    <row r="16026" spans="1:3">
      <c r="A16026" t="s">
        <v>193</v>
      </c>
      <c r="B16026" t="str">
        <f>IF(ISNA(VLOOKUP(VLOOKUP(A16026,Questionnaire!A:KQ,130,FALSE),'Industry List'!B:C,2,FALSE)),"#",VLOOKUP(VLOOKUP(A16026,Questionnaire!A:KQ,130,FALSE),'Industry List'!B:C,2,FALSE))</f>
        <v>#</v>
      </c>
    </row>
    <row r="16027" spans="1:3">
      <c r="A16027" t="s">
        <v>197</v>
      </c>
      <c r="B16027" t="str">
        <f>IF(ISBLANK(VLOOKUP(A16027,Questionnaire!A:KQ,130,FALSE)),"#",VLOOKUP(A16027,Questionnaire!A:KQ,130,FALSE))</f>
        <v>#</v>
      </c>
    </row>
    <row r="16028" spans="1:3">
      <c r="A16028" t="s">
        <v>201</v>
      </c>
      <c r="B16028" t="str">
        <f>IF(ISBLANK(VLOOKUP(A16028,Questionnaire!A:KQ,130,FALSE)),"#",VLOOKUP(A16028,Questionnaire!A:KQ,130,FALSE))</f>
        <v>#</v>
      </c>
    </row>
    <row r="16029" spans="1:3">
      <c r="A16029" t="s">
        <v>203</v>
      </c>
      <c r="B16029" t="str">
        <f>IF(ISNA(VLOOKUP(VLOOKUP(A16029,Questionnaire!A:KQ,130,FALSE),'CORA Encoding'!J:K,2,FALSE)),"#",VLOOKUP(VLOOKUP(A16029,Questionnaire!A:KQ,130,FALSE),'CORA Encoding'!J:K,2,FALSE))</f>
        <v>#</v>
      </c>
    </row>
    <row r="16030" spans="1:3">
      <c r="A16030" t="s">
        <v>208</v>
      </c>
      <c r="B16030" t="str">
        <f>IF(ISBLANK(VLOOKUP(A16030,Questionnaire!A:KQ,130,FALSE)),"#",VLOOKUP(A16030,Questionnaire!A:KQ,130,FALSE))</f>
        <v>#</v>
      </c>
    </row>
    <row r="16031" spans="1:3">
      <c r="A16031" t="s">
        <v>213</v>
      </c>
      <c r="B16031" t="str">
        <f>IF(ISBLANK(VLOOKUP(A16031,Questionnaire!A:KQ,130,FALSE)),"#",VLOOKUP(A16031,Questionnaire!A:KQ,130,FALSE))</f>
        <v>#</v>
      </c>
    </row>
    <row r="16032" spans="1:3">
      <c r="A16032" t="s">
        <v>215</v>
      </c>
      <c r="B16032" t="str">
        <f>IF(ISBLANK(VLOOKUP(A16032,Questionnaire!A:KQ,130,FALSE)),"#",VLOOKUP(A16032,Questionnaire!A:KQ,130,FALSE))</f>
        <v>#</v>
      </c>
    </row>
    <row r="16033" spans="1:2">
      <c r="A16033" t="s">
        <v>217</v>
      </c>
      <c r="B16033" t="str">
        <f>IF(ISBLANK(VLOOKUP(A16033,Questionnaire!A:KQ,130,FALSE)),"#",VLOOKUP(A16033,Questionnaire!A:KQ,130,FALSE))</f>
        <v>#</v>
      </c>
    </row>
    <row r="16034" spans="1:2">
      <c r="A16034" t="s">
        <v>219</v>
      </c>
      <c r="B16034" t="str">
        <f>IF(ISBLANK(VLOOKUP(A16034,Questionnaire!A:KQ,130,FALSE)),"#",VLOOKUP(A16034,Questionnaire!A:KQ,130,FALSE))</f>
        <v>#</v>
      </c>
    </row>
    <row r="16035" spans="1:2">
      <c r="A16035" t="s">
        <v>221</v>
      </c>
      <c r="B16035" t="str">
        <f>IF(ISBLANK(VLOOKUP(A16035,Questionnaire!A:KQ,130,FALSE)),"#",VLOOKUP(A16035,Questionnaire!A:KQ,130,FALSE))</f>
        <v>#</v>
      </c>
    </row>
    <row r="16036" spans="1:2">
      <c r="A16036" t="s">
        <v>223</v>
      </c>
      <c r="B16036" t="str">
        <f>IF(ISBLANK(VLOOKUP(A16036,Questionnaire!A:KQ,130,FALSE)),"#",VLOOKUP(A16036,Questionnaire!A:KQ,130,FALSE))</f>
        <v>#</v>
      </c>
    </row>
    <row r="16037" spans="1:2">
      <c r="A16037" t="s">
        <v>225</v>
      </c>
      <c r="B16037" t="str">
        <f>IF(ISBLANK(VLOOKUP(A16037,Questionnaire!A:KQ,130,FALSE)),"#",VLOOKUP(A16037,Questionnaire!A:KQ,130,FALSE))</f>
        <v>#</v>
      </c>
    </row>
    <row r="16038" spans="1:2">
      <c r="A16038" t="s">
        <v>227</v>
      </c>
      <c r="B16038" t="str">
        <f>IF(ISBLANK(VLOOKUP(A16038,Questionnaire!A:KQ,130,FALSE)),"#",VLOOKUP(A16038,Questionnaire!A:KQ,130,FALSE))</f>
        <v>#</v>
      </c>
    </row>
    <row r="16039" spans="1:2">
      <c r="A16039" t="s">
        <v>229</v>
      </c>
      <c r="B16039" t="str">
        <f>IF(ISBLANK(VLOOKUP(A16039,Questionnaire!A:KQ,130,FALSE)),"#",VLOOKUP(A16039,Questionnaire!A:KQ,130,FALSE))</f>
        <v>#</v>
      </c>
    </row>
    <row r="16040" spans="1:2">
      <c r="A16040" t="s">
        <v>231</v>
      </c>
      <c r="B16040" t="str">
        <f>IF(ISBLANK(VLOOKUP(A16040,Questionnaire!A:KQ,130,FALSE)),"#",VLOOKUP(A16040,Questionnaire!A:KQ,130,FALSE))</f>
        <v>#</v>
      </c>
    </row>
    <row r="16041" spans="1:2">
      <c r="A16041" t="s">
        <v>233</v>
      </c>
      <c r="B16041" t="str">
        <f>IF(ISBLANK(VLOOKUP(A16041,Questionnaire!A:KQ,130,FALSE)),"#",VLOOKUP(A16041,Questionnaire!A:KQ,130,FALSE))</f>
        <v>#</v>
      </c>
    </row>
    <row r="16042" spans="1:2">
      <c r="A16042" t="s">
        <v>235</v>
      </c>
      <c r="B16042" t="str">
        <f>IF(ISBLANK(VLOOKUP(A16042,Questionnaire!A:KQ,130,FALSE)),"#",VLOOKUP(A16042,Questionnaire!A:KQ,130,FALSE))</f>
        <v>#</v>
      </c>
    </row>
    <row r="16043" spans="1:2">
      <c r="A16043" t="s">
        <v>237</v>
      </c>
      <c r="B16043" t="str">
        <f>IF(ISBLANK(VLOOKUP(A16043,Questionnaire!A:KQ,130,FALSE)),"#",VLOOKUP(A16043,Questionnaire!A:KQ,130,FALSE))</f>
        <v>#</v>
      </c>
    </row>
    <row r="16044" spans="1:2">
      <c r="A16044" t="s">
        <v>239</v>
      </c>
      <c r="B16044" t="str">
        <f>IF(ISBLANK(VLOOKUP(A16044,Questionnaire!A:KQ,130,FALSE)),"#",VLOOKUP(A16044,Questionnaire!A:KQ,130,FALSE))</f>
        <v>#</v>
      </c>
    </row>
    <row r="16045" spans="1:2">
      <c r="A16045" t="s">
        <v>242</v>
      </c>
      <c r="B16045" t="str">
        <f>IF(ISBLANK(VLOOKUP(A16045,Questionnaire!A:KQ,130,FALSE)),"#",VLOOKUP(A16045,Questionnaire!A:KQ,130,FALSE))</f>
        <v>#</v>
      </c>
    </row>
    <row r="16046" spans="1:2">
      <c r="A16046" t="s">
        <v>245</v>
      </c>
      <c r="B16046" t="str">
        <f>IF(ISBLANK(VLOOKUP(A16046,Questionnaire!A:KQ,130,FALSE)),"#",VLOOKUP(A16046,Questionnaire!A:KQ,130,FALSE))</f>
        <v>#</v>
      </c>
    </row>
    <row r="16047" spans="1:2">
      <c r="A16047" t="s">
        <v>247</v>
      </c>
      <c r="B16047" t="str">
        <f>IF(ISBLANK(VLOOKUP(A16047,Questionnaire!A:KQ,130,FALSE)),"#",VLOOKUP(A16047,Questionnaire!A:KQ,130,FALSE))</f>
        <v>#</v>
      </c>
    </row>
    <row r="16048" spans="1:2">
      <c r="A16048" t="s">
        <v>249</v>
      </c>
      <c r="B16048" t="str">
        <f>IF(ISBLANK(VLOOKUP(A16048,Questionnaire!A:KQ,130,FALSE)),"#",VLOOKUP(A16048,Questionnaire!A:KQ,130,FALSE))</f>
        <v>#</v>
      </c>
    </row>
    <row r="16049" spans="1:2">
      <c r="A16049" t="s">
        <v>250</v>
      </c>
      <c r="B16049" t="str">
        <f>IF(ISBLANK(VLOOKUP(A16049,Questionnaire!A:KQ,130,FALSE)),"#",VLOOKUP(A16049,Questionnaire!A:KQ,130,FALSE))</f>
        <v>#</v>
      </c>
    </row>
    <row r="16050" spans="1:2">
      <c r="A16050" t="s">
        <v>252</v>
      </c>
      <c r="B16050" t="str">
        <f>IF(ISBLANK(VLOOKUP(A16050,Questionnaire!A:KQ,130,FALSE)),"#",VLOOKUP(A16050,Questionnaire!A:KQ,130,FALSE))</f>
        <v>#</v>
      </c>
    </row>
    <row r="16051" spans="1:2">
      <c r="A16051" t="s">
        <v>255</v>
      </c>
      <c r="B16051" t="str">
        <f>IF(ISBLANK(VLOOKUP(A16051,Questionnaire!A:KQ,130,FALSE)),"#",VLOOKUP(A16051,Questionnaire!A:KQ,130,FALSE))</f>
        <v>#</v>
      </c>
    </row>
    <row r="16052" spans="1:2">
      <c r="A16052" t="s">
        <v>258</v>
      </c>
      <c r="B16052" t="str">
        <f>IF(ISNA(VLOOKUP(VLOOKUP(A16052,Questionnaire!A:KQ,130,FALSE),'CORA Encoding'!M:N,2,FALSE)),"#",VLOOKUP(VLOOKUP(A16052,Questionnaire!A:KQ,130,FALSE),'CORA Encoding'!M:N,2,FALSE))</f>
        <v>#</v>
      </c>
    </row>
    <row r="16053" spans="1:2">
      <c r="A16053" t="s">
        <v>261</v>
      </c>
      <c r="B16053" t="str">
        <f>IF(ISBLANK(VLOOKUP(A16053,Questionnaire!A:KQ,130,FALSE)),"#",VLOOKUP(A16053,Questionnaire!A:KQ,130,FALSE))</f>
        <v>#</v>
      </c>
    </row>
    <row r="16054" spans="1:2">
      <c r="A16054" t="s">
        <v>263</v>
      </c>
      <c r="B16054" t="str">
        <f>IF(ISBLANK(VLOOKUP(A16054,Questionnaire!A:KQ,130,FALSE)),"#",VLOOKUP(A16054,Questionnaire!A:KQ,130,FALSE))</f>
        <v>#</v>
      </c>
    </row>
    <row r="16055" spans="1:2">
      <c r="A16055" t="s">
        <v>265</v>
      </c>
      <c r="B16055" t="str">
        <f>IF(ISBLANK(VLOOKUP(A16055,Questionnaire!A:KQ,130,FALSE)),"#",VLOOKUP(A16055,Questionnaire!A:KQ,130,FALSE))</f>
        <v>#</v>
      </c>
    </row>
    <row r="16056" spans="1:2">
      <c r="A16056" t="s">
        <v>267</v>
      </c>
      <c r="B16056" t="str">
        <f>IF(ISBLANK(VLOOKUP(A16056,Questionnaire!A:KQ,130,FALSE)),"#",VLOOKUP(A16056,Questionnaire!A:KQ,130,FALSE))</f>
        <v>#</v>
      </c>
    </row>
    <row r="16057" spans="1:2">
      <c r="A16057" t="s">
        <v>269</v>
      </c>
      <c r="B16057" t="str">
        <f>IF(ISBLANK(VLOOKUP(A16057,Questionnaire!A:KQ,130,FALSE)),"#",VLOOKUP(A16057,Questionnaire!A:KQ,130,FALSE))</f>
        <v>#</v>
      </c>
    </row>
    <row r="16058" spans="1:2">
      <c r="A16058" t="s">
        <v>274</v>
      </c>
      <c r="B16058" t="str">
        <f>IF(ISBLANK(VLOOKUP(A16058,Questionnaire!A:KQ,130,FALSE)),"#",VLOOKUP(A16058,Questionnaire!A:KQ,130,FALSE))</f>
        <v>#</v>
      </c>
    </row>
    <row r="16059" spans="1:2">
      <c r="A16059" t="s">
        <v>276</v>
      </c>
      <c r="B16059" t="str">
        <f>IF(ISBLANK(VLOOKUP(A16059,Questionnaire!A:KQ,130,FALSE)),"#",VLOOKUP(A16059,Questionnaire!A:KQ,130,FALSE))</f>
        <v>#</v>
      </c>
    </row>
    <row r="16060" spans="1:2">
      <c r="A16060" t="s">
        <v>278</v>
      </c>
      <c r="B16060" t="str">
        <f>IF(ISBLANK(VLOOKUP(A16060,Questionnaire!A:KQ,130,FALSE)),"#",VLOOKUP(A16060,Questionnaire!A:KQ,130,FALSE))</f>
        <v>#</v>
      </c>
    </row>
    <row r="16061" spans="1:2">
      <c r="A16061" t="s">
        <v>280</v>
      </c>
      <c r="B16061" t="str">
        <f>IF(ISBLANK(VLOOKUP(A16061,Questionnaire!A:KQ,130,FALSE)),"#",VLOOKUP(A16061,Questionnaire!A:KQ,130,FALSE))</f>
        <v>#</v>
      </c>
    </row>
    <row r="16062" spans="1:2">
      <c r="A16062" t="s">
        <v>282</v>
      </c>
      <c r="B16062" t="str">
        <f>IF(ISBLANK(VLOOKUP(A16062,Questionnaire!A:KQ,130,FALSE)),"#",VLOOKUP(A16062,Questionnaire!A:KQ,130,FALSE))</f>
        <v>#</v>
      </c>
    </row>
    <row r="16063" spans="1:2">
      <c r="A16063" t="s">
        <v>286</v>
      </c>
      <c r="B16063" t="str">
        <f>IF(ISBLANK(VLOOKUP(A16063,Questionnaire!A:KQ,130,FALSE)),"#",VLOOKUP(A16063,Questionnaire!A:KQ,130,FALSE))</f>
        <v>#</v>
      </c>
    </row>
    <row r="16064" spans="1:2">
      <c r="A16064" t="s">
        <v>288</v>
      </c>
      <c r="B16064" t="str">
        <f>IF(ISBLANK(VLOOKUP(A16064,Questionnaire!A:KQ,130,FALSE)),"#",VLOOKUP(A16064,Questionnaire!A:KQ,130,FALSE))</f>
        <v>#</v>
      </c>
    </row>
    <row r="16065" spans="1:2">
      <c r="A16065" t="s">
        <v>290</v>
      </c>
      <c r="B16065" t="str">
        <f>IF(ISBLANK(VLOOKUP(A16065,Questionnaire!A:KQ,130,FALSE)),"#",VLOOKUP(A16065,Questionnaire!A:KQ,130,FALSE))</f>
        <v>#</v>
      </c>
    </row>
    <row r="16066" spans="1:2">
      <c r="A16066" t="s">
        <v>292</v>
      </c>
      <c r="B16066" t="str">
        <f>IF(ISBLANK(VLOOKUP(A16066,Questionnaire!A:KQ,130,FALSE)),"#",VLOOKUP(A16066,Questionnaire!A:KQ,130,FALSE))</f>
        <v>#</v>
      </c>
    </row>
    <row r="16067" spans="1:2">
      <c r="A16067" t="s">
        <v>294</v>
      </c>
      <c r="B16067" t="str">
        <f>IF(ISBLANK(VLOOKUP(A16067,Questionnaire!A:KQ,130,FALSE)),"#",VLOOKUP(A16067,Questionnaire!A:KQ,130,FALSE))</f>
        <v>#</v>
      </c>
    </row>
    <row r="16068" spans="1:2">
      <c r="A16068" t="s">
        <v>296</v>
      </c>
      <c r="B16068" t="str">
        <f>IF(ISBLANK(VLOOKUP(A16068,Questionnaire!A:KQ,130,FALSE)),"#",VLOOKUP(A16068,Questionnaire!A:KQ,130,FALSE))</f>
        <v>#</v>
      </c>
    </row>
    <row r="16069" spans="1:2">
      <c r="A16069" t="s">
        <v>301</v>
      </c>
      <c r="B16069" t="str">
        <f>IF(ISBLANK(VLOOKUP(A16069,Questionnaire!A:KQ,130,FALSE)),"#",VLOOKUP(A16069,Questionnaire!A:KQ,130,FALSE))</f>
        <v>#</v>
      </c>
    </row>
    <row r="16070" spans="1:2">
      <c r="A16070" t="s">
        <v>303</v>
      </c>
      <c r="B16070" t="str">
        <f>IF(ISBLANK(VLOOKUP(A16070,Questionnaire!A:KQ,130,FALSE)),"#",VLOOKUP(A16070,Questionnaire!A:KQ,130,FALSE))</f>
        <v>#</v>
      </c>
    </row>
    <row r="16071" spans="1:2">
      <c r="A16071" t="s">
        <v>305</v>
      </c>
      <c r="B16071" t="str">
        <f>IF(ISBLANK(VLOOKUP(A16071,Questionnaire!A:KQ,130,FALSE)),"#",VLOOKUP(A16071,Questionnaire!A:KQ,130,FALSE))</f>
        <v>#</v>
      </c>
    </row>
    <row r="16072" spans="1:2">
      <c r="A16072" t="s">
        <v>307</v>
      </c>
      <c r="B16072" t="str">
        <f>IF(ISBLANK(VLOOKUP(A16072,Questionnaire!A:KQ,130,FALSE)),"#",VLOOKUP(A16072,Questionnaire!A:KQ,130,FALSE))</f>
        <v>#</v>
      </c>
    </row>
    <row r="16073" spans="1:2">
      <c r="A16073" t="s">
        <v>311</v>
      </c>
      <c r="B16073" t="str">
        <f>IF(ISBLANK(VLOOKUP(A16073,Questionnaire!A:KQ,130,FALSE)),"#",VLOOKUP(A16073,Questionnaire!A:KQ,130,FALSE))</f>
        <v>#</v>
      </c>
    </row>
    <row r="16074" spans="1:2">
      <c r="A16074" t="s">
        <v>313</v>
      </c>
      <c r="B16074" t="str">
        <f>IF(ISBLANK(VLOOKUP(A16074,Questionnaire!A:KQ,130,FALSE)),"#",VLOOKUP(A16074,Questionnaire!A:KQ,130,FALSE))</f>
        <v>#</v>
      </c>
    </row>
    <row r="16075" spans="1:2">
      <c r="A16075" t="s">
        <v>314</v>
      </c>
      <c r="B16075" t="str">
        <f>IF(ISBLANK(VLOOKUP(A16075,Questionnaire!A:KQ,130,FALSE)),"#",VLOOKUP(A16075,Questionnaire!A:KQ,130,FALSE))</f>
        <v>#</v>
      </c>
    </row>
    <row r="16076" spans="1:2">
      <c r="A16076" t="s">
        <v>315</v>
      </c>
      <c r="B16076" t="str">
        <f>IF(ISBLANK(VLOOKUP(A16076,Questionnaire!A:KQ,130,FALSE)),"#",VLOOKUP(A16076,Questionnaire!A:KQ,130,FALSE))</f>
        <v>#</v>
      </c>
    </row>
    <row r="16077" spans="1:2">
      <c r="A16077" t="s">
        <v>317</v>
      </c>
      <c r="B16077" t="str">
        <f>IF(ISBLANK(VLOOKUP(A16077,Questionnaire!A:KQ,130,FALSE)),"#",VLOOKUP(A16077,Questionnaire!A:KQ,130,FALSE))</f>
        <v>#</v>
      </c>
    </row>
    <row r="16078" spans="1:2">
      <c r="A16078" t="s">
        <v>319</v>
      </c>
      <c r="B16078" t="str">
        <f>IF(ISBLANK(VLOOKUP(A16078,Questionnaire!A:KQ,130,FALSE)),"#",VLOOKUP(A16078,Questionnaire!A:KQ,130,FALSE))</f>
        <v>#</v>
      </c>
    </row>
    <row r="16079" spans="1:2">
      <c r="A16079" t="s">
        <v>322</v>
      </c>
      <c r="B16079" t="str">
        <f>IF(ISBLANK(VLOOKUP(A16079,Questionnaire!A:KQ,130,FALSE)),"#",VLOOKUP(A16079,Questionnaire!A:KQ,130,FALSE))</f>
        <v>#</v>
      </c>
    </row>
    <row r="16080" spans="1:2">
      <c r="A16080" t="s">
        <v>326</v>
      </c>
      <c r="B16080" t="str">
        <f>IF(ISBLANK(VLOOKUP(A16080,Questionnaire!A:KQ,130,FALSE)),"#",VLOOKUP(A16080,Questionnaire!A:KQ,130,FALSE))</f>
        <v>#</v>
      </c>
    </row>
    <row r="16081" spans="1:2">
      <c r="A16081" t="s">
        <v>328</v>
      </c>
      <c r="B16081" t="str">
        <f>IF(ISBLANK(VLOOKUP(A16081,Questionnaire!A:KQ,130,FALSE)),"#",VLOOKUP(A16081,Questionnaire!A:KQ,130,FALSE))</f>
        <v>#</v>
      </c>
    </row>
    <row r="16082" spans="1:2">
      <c r="A16082" t="s">
        <v>332</v>
      </c>
      <c r="B16082" t="str">
        <f>IF(ISBLANK(VLOOKUP(A16082,Questionnaire!A:KQ,130,FALSE)),"#",VLOOKUP(A16082,Questionnaire!A:KQ,130,FALSE))</f>
        <v>#</v>
      </c>
    </row>
    <row r="16083" spans="1:2">
      <c r="A16083" t="s">
        <v>333</v>
      </c>
      <c r="B16083" t="str">
        <f>IF(ISBLANK(VLOOKUP(A16083,Questionnaire!A:KQ,130,FALSE)),"#",VLOOKUP(A16083,Questionnaire!A:KQ,130,FALSE))</f>
        <v>#</v>
      </c>
    </row>
    <row r="16084" spans="1:2">
      <c r="A16084" t="s">
        <v>334</v>
      </c>
      <c r="B16084" t="str">
        <f>IF(ISBLANK(VLOOKUP(A16084,Questionnaire!A:KQ,130,FALSE)),"#",VLOOKUP(A16084,Questionnaire!A:KQ,130,FALSE))</f>
        <v>#</v>
      </c>
    </row>
    <row r="16085" spans="1:2">
      <c r="A16085" t="s">
        <v>335</v>
      </c>
      <c r="B16085" t="str">
        <f>IF(ISBLANK(VLOOKUP(A16085,Questionnaire!A:KQ,130,FALSE)),"#",VLOOKUP(A16085,Questionnaire!A:KQ,130,FALSE))</f>
        <v>#</v>
      </c>
    </row>
    <row r="16086" spans="1:2">
      <c r="A16086" t="s">
        <v>336</v>
      </c>
      <c r="B16086" t="str">
        <f>IF(ISBLANK(VLOOKUP(A16086,Questionnaire!A:KQ,130,FALSE)),"#",VLOOKUP(A16086,Questionnaire!A:KQ,130,FALSE))</f>
        <v>#</v>
      </c>
    </row>
    <row r="16087" spans="1:2">
      <c r="A16087" t="s">
        <v>337</v>
      </c>
      <c r="B16087" t="str">
        <f>IF(ISBLANK(VLOOKUP(A16087,Questionnaire!A:KQ,130,FALSE)),"#",VLOOKUP(A16087,Questionnaire!A:KQ,130,FALSE))</f>
        <v>#</v>
      </c>
    </row>
    <row r="16088" spans="1:2">
      <c r="A16088" t="s">
        <v>338</v>
      </c>
      <c r="B16088" t="str">
        <f>IF(ISBLANK(VLOOKUP(A16088,Questionnaire!A:KQ,130,FALSE)),"#",VLOOKUP(A16088,Questionnaire!A:KQ,130,FALSE))</f>
        <v>#</v>
      </c>
    </row>
    <row r="16089" spans="1:2">
      <c r="A16089" t="s">
        <v>339</v>
      </c>
      <c r="B16089" t="str">
        <f>IF(ISBLANK(VLOOKUP(A16089,Questionnaire!A:KQ,130,FALSE)),"#",VLOOKUP(A16089,Questionnaire!A:KQ,130,FALSE))</f>
        <v>#</v>
      </c>
    </row>
    <row r="16090" spans="1:2">
      <c r="A16090" t="s">
        <v>340</v>
      </c>
      <c r="B16090" t="str">
        <f>IF(ISBLANK(VLOOKUP(A16090,Questionnaire!A:KQ,130,FALSE)),"#",VLOOKUP(A16090,Questionnaire!A:KQ,130,FALSE))</f>
        <v>#</v>
      </c>
    </row>
    <row r="16091" spans="1:2">
      <c r="A16091" t="s">
        <v>341</v>
      </c>
      <c r="B16091" t="str">
        <f>IF(ISBLANK(VLOOKUP(A16091,Questionnaire!A:KQ,130,FALSE)),"#",VLOOKUP(A16091,Questionnaire!A:KQ,130,FALSE))</f>
        <v>#</v>
      </c>
    </row>
    <row r="16092" spans="1:2">
      <c r="A16092" t="s">
        <v>342</v>
      </c>
      <c r="B16092" t="str">
        <f>IF(ISBLANK(VLOOKUP(A16092,Questionnaire!A:KQ,130,FALSE)),"#",VLOOKUP(A16092,Questionnaire!A:KQ,130,FALSE))</f>
        <v>#</v>
      </c>
    </row>
    <row r="16093" spans="1:2">
      <c r="A16093" t="s">
        <v>343</v>
      </c>
      <c r="B16093" t="str">
        <f>IF(ISBLANK(VLOOKUP(A16093,Questionnaire!A:KQ,130,FALSE)),"#",VLOOKUP(A16093,Questionnaire!A:KQ,130,FALSE))</f>
        <v>#</v>
      </c>
    </row>
    <row r="16094" spans="1:2">
      <c r="A16094" t="s">
        <v>344</v>
      </c>
      <c r="B16094" t="str">
        <f>IF(ISBLANK(VLOOKUP(A16094,Questionnaire!A:KQ,130,FALSE)),"#",VLOOKUP(A16094,Questionnaire!A:KQ,130,FALSE))</f>
        <v>#</v>
      </c>
    </row>
    <row r="16095" spans="1:2">
      <c r="A16095" t="s">
        <v>345</v>
      </c>
      <c r="B16095" t="str">
        <f>IF(ISBLANK(VLOOKUP(A16095,Questionnaire!A:KQ,130,FALSE)),"#",VLOOKUP(A16095,Questionnaire!A:KQ,130,FALSE))</f>
        <v>#</v>
      </c>
    </row>
    <row r="16096" spans="1:2">
      <c r="A16096" t="s">
        <v>348</v>
      </c>
      <c r="B16096" t="str">
        <f>IF(ISBLANK(VLOOKUP(A16096,Questionnaire!A:KQ,130,FALSE)),"#",VLOOKUP(A16096,Questionnaire!A:KQ,130,FALSE))</f>
        <v>#</v>
      </c>
    </row>
    <row r="16097" spans="1:2">
      <c r="A16097" t="s">
        <v>353</v>
      </c>
      <c r="B16097" t="str">
        <f>IF(ISBLANK(VLOOKUP(A16097,Questionnaire!A:KQ,130,FALSE)),"#",VLOOKUP(A16097,Questionnaire!A:KQ,130,FALSE))</f>
        <v>#</v>
      </c>
    </row>
    <row r="16098" spans="1:2">
      <c r="A16098" t="s">
        <v>354</v>
      </c>
      <c r="B16098" t="str">
        <f>IF(ISBLANK(VLOOKUP(A16098,Questionnaire!A:KQ,130,FALSE)),"#",VLOOKUP(A16098,Questionnaire!A:KQ,130,FALSE))</f>
        <v>#</v>
      </c>
    </row>
    <row r="16099" spans="1:2">
      <c r="A16099" t="s">
        <v>355</v>
      </c>
      <c r="B16099" t="str">
        <f>IF(ISBLANK(VLOOKUP(A16099,Questionnaire!A:KQ,130,FALSE)),"#",VLOOKUP(A16099,Questionnaire!A:KQ,130,FALSE))</f>
        <v>#</v>
      </c>
    </row>
    <row r="16100" spans="1:2">
      <c r="A16100" t="s">
        <v>356</v>
      </c>
      <c r="B16100" t="str">
        <f>IF(ISBLANK(VLOOKUP(A16100,Questionnaire!A:KQ,130,FALSE)),"#",VLOOKUP(A16100,Questionnaire!A:KQ,130,FALSE))</f>
        <v>#</v>
      </c>
    </row>
    <row r="16101" spans="1:2">
      <c r="A16101" t="s">
        <v>357</v>
      </c>
      <c r="B16101" t="str">
        <f>IF(ISBLANK(VLOOKUP(A16101,Questionnaire!A:KQ,130,FALSE)),"#",VLOOKUP(A16101,Questionnaire!A:KQ,130,FALSE))</f>
        <v>#</v>
      </c>
    </row>
    <row r="16102" spans="1:2">
      <c r="A16102" t="s">
        <v>360</v>
      </c>
      <c r="B16102" t="str">
        <f>IF(ISBLANK(VLOOKUP(A16102,Questionnaire!A:KQ,130,FALSE)),"#",VLOOKUP(A16102,Questionnaire!A:KQ,130,FALSE))</f>
        <v>#</v>
      </c>
    </row>
    <row r="16103" spans="1:2">
      <c r="A16103" t="s">
        <v>362</v>
      </c>
      <c r="B16103" t="str">
        <f>IF(ISBLANK(VLOOKUP(A16103,Questionnaire!A:KQ,130,FALSE)),"#",VLOOKUP(A16103,Questionnaire!A:KQ,130,FALSE))</f>
        <v>#</v>
      </c>
    </row>
    <row r="16104" spans="1:2">
      <c r="A16104" t="s">
        <v>363</v>
      </c>
      <c r="B16104" t="str">
        <f>IF(ISBLANK(VLOOKUP(A16104,Questionnaire!A:KQ,130,FALSE)),"#",VLOOKUP(A16104,Questionnaire!A:KQ,130,FALSE))</f>
        <v>#</v>
      </c>
    </row>
    <row r="16105" spans="1:2">
      <c r="A16105" t="s">
        <v>364</v>
      </c>
      <c r="B16105" t="str">
        <f>IF(ISBLANK(VLOOKUP(A16105,Questionnaire!A:KQ,130,FALSE)),"#",VLOOKUP(A16105,Questionnaire!A:KQ,130,FALSE))</f>
        <v>#</v>
      </c>
    </row>
    <row r="16106" spans="1:2">
      <c r="A16106" t="s">
        <v>365</v>
      </c>
      <c r="B16106" t="str">
        <f>IF(ISBLANK(VLOOKUP(A16106,Questionnaire!A:KQ,130,FALSE)),"#",VLOOKUP(A16106,Questionnaire!A:KQ,130,FALSE))</f>
        <v>#</v>
      </c>
    </row>
    <row r="16107" spans="1:2">
      <c r="A16107" t="s">
        <v>366</v>
      </c>
      <c r="B16107" t="str">
        <f>IF(ISBLANK(VLOOKUP(A16107,Questionnaire!A:KQ,130,FALSE)),"#",VLOOKUP(A16107,Questionnaire!A:KQ,130,FALSE))</f>
        <v>#</v>
      </c>
    </row>
    <row r="16108" spans="1:2">
      <c r="A16108" t="s">
        <v>371</v>
      </c>
      <c r="B16108" t="str">
        <f>IF(ISBLANK(VLOOKUP(A16108,Questionnaire!A:KQ,130,FALSE)),"#",VLOOKUP(A16108,Questionnaire!A:KQ,130,FALSE))</f>
        <v>#</v>
      </c>
    </row>
    <row r="16109" spans="1:2">
      <c r="A16109" t="s">
        <v>372</v>
      </c>
      <c r="B16109" t="str">
        <f>IF(ISBLANK(VLOOKUP(A16109,Questionnaire!A:KQ,130,FALSE)),"#",VLOOKUP(A16109,Questionnaire!A:KQ,130,FALSE))</f>
        <v>#</v>
      </c>
    </row>
    <row r="16110" spans="1:2">
      <c r="A16110" t="s">
        <v>373</v>
      </c>
      <c r="B16110" t="str">
        <f>IF(ISBLANK(VLOOKUP(A16110,Questionnaire!A:KQ,130,FALSE)),"#",VLOOKUP(A16110,Questionnaire!A:KQ,130,FALSE))</f>
        <v>#</v>
      </c>
    </row>
    <row r="16111" spans="1:2">
      <c r="A16111" t="s">
        <v>374</v>
      </c>
      <c r="B16111" t="str">
        <f>IF(ISBLANK(VLOOKUP(A16111,Questionnaire!A:KQ,130,FALSE)),"#",VLOOKUP(A16111,Questionnaire!A:KQ,130,FALSE))</f>
        <v>#</v>
      </c>
    </row>
    <row r="16112" spans="1:2">
      <c r="A16112" t="s">
        <v>377</v>
      </c>
      <c r="B16112" t="str">
        <f>IF(ISBLANK(VLOOKUP(A16112,Questionnaire!A:KQ,130,FALSE)),"#",VLOOKUP(A16112,Questionnaire!A:KQ,130,FALSE))</f>
        <v>#</v>
      </c>
    </row>
    <row r="16113" spans="1:2">
      <c r="A16113" t="s">
        <v>379</v>
      </c>
      <c r="B16113" t="str">
        <f>IF(ISBLANK(VLOOKUP(A16113,Questionnaire!A:KQ,130,FALSE)),"#",VLOOKUP(A16113,Questionnaire!A:KQ,130,FALSE))</f>
        <v>#</v>
      </c>
    </row>
    <row r="16114" spans="1:2">
      <c r="A16114" t="s">
        <v>380</v>
      </c>
      <c r="B16114" t="str">
        <f>IF(ISBLANK(VLOOKUP(A16114,Questionnaire!A:KQ,130,FALSE)),"#",VLOOKUP(A16114,Questionnaire!A:KQ,130,FALSE))</f>
        <v>#</v>
      </c>
    </row>
    <row r="16115" spans="1:2">
      <c r="A16115" t="s">
        <v>381</v>
      </c>
      <c r="B16115" t="str">
        <f>IF(ISBLANK(VLOOKUP(A16115,Questionnaire!A:KQ,130,FALSE)),"#",VLOOKUP(A16115,Questionnaire!A:KQ,130,FALSE))</f>
        <v>#</v>
      </c>
    </row>
    <row r="16116" spans="1:2">
      <c r="A16116" t="s">
        <v>382</v>
      </c>
      <c r="B16116" t="str">
        <f>IF(ISBLANK(VLOOKUP(A16116,Questionnaire!A:KQ,130,FALSE)),"#",VLOOKUP(A16116,Questionnaire!A:KQ,130,FALSE))</f>
        <v>#</v>
      </c>
    </row>
    <row r="16117" spans="1:2">
      <c r="A16117" t="s">
        <v>384</v>
      </c>
      <c r="B16117" t="str">
        <f>IF(ISBLANK(VLOOKUP(A16117,Questionnaire!A:KQ,130,FALSE)),"#",VLOOKUP(A16117,Questionnaire!A:KQ,130,FALSE))</f>
        <v>#</v>
      </c>
    </row>
    <row r="16118" spans="1:2">
      <c r="A16118" t="s">
        <v>387</v>
      </c>
      <c r="B16118" t="str">
        <f>IF(ISBLANK(VLOOKUP(A16118,Questionnaire!A:KQ,130,FALSE)),"#",VLOOKUP(A16118,Questionnaire!A:KQ,130,FALSE))</f>
        <v>#</v>
      </c>
    </row>
    <row r="16119" spans="1:2">
      <c r="A16119" t="s">
        <v>391</v>
      </c>
      <c r="B16119" t="str">
        <f>IF(ISBLANK(VLOOKUP(A16119,Questionnaire!A:KQ,130,FALSE)),"#",VLOOKUP(A16119,Questionnaire!A:KQ,130,FALSE))</f>
        <v>#</v>
      </c>
    </row>
    <row r="16120" spans="1:2">
      <c r="A16120" t="s">
        <v>393</v>
      </c>
      <c r="B16120" t="str">
        <f>IF(ISBLANK(VLOOKUP(A16120,Questionnaire!A:KQ,130,FALSE)),"#",VLOOKUP(A16120,Questionnaire!A:KQ,130,FALSE))</f>
        <v>#</v>
      </c>
    </row>
    <row r="16121" spans="1:2">
      <c r="A16121" t="s">
        <v>395</v>
      </c>
      <c r="B16121" t="str">
        <f>IF(ISBLANK(VLOOKUP(A16121,Questionnaire!A:KQ,130,FALSE)),"#",VLOOKUP(A16121,Questionnaire!A:KQ,130,FALSE))</f>
        <v>#</v>
      </c>
    </row>
    <row r="16122" spans="1:2">
      <c r="A16122" t="s">
        <v>398</v>
      </c>
      <c r="B16122" t="str">
        <f>IF(ISBLANK(VLOOKUP(A16122,Questionnaire!A:KQ,130,FALSE)),"#",VLOOKUP(A16122,Questionnaire!A:KQ,130,FALSE))</f>
        <v>#</v>
      </c>
    </row>
    <row r="16123" spans="1:2">
      <c r="A16123" t="s">
        <v>402</v>
      </c>
      <c r="B16123" t="str">
        <f>IF(ISBLANK(VLOOKUP(A16123,Questionnaire!A:KQ,130,FALSE)),"#",VLOOKUP(A16123,Questionnaire!A:KQ,130,FALSE))</f>
        <v>#</v>
      </c>
    </row>
    <row r="16124" spans="1:2">
      <c r="A16124" t="s">
        <v>405</v>
      </c>
      <c r="B16124" t="str">
        <f>IF(ISBLANK(VLOOKUP(A16124,Questionnaire!A:KQ,130,FALSE)),"#",VLOOKUP(A16124,Questionnaire!A:KQ,130,FALSE))</f>
        <v>#</v>
      </c>
    </row>
    <row r="16125" spans="1:2">
      <c r="A16125" t="s">
        <v>409</v>
      </c>
      <c r="B16125" t="str">
        <f>IF(ISBLANK(VLOOKUP(A16125,Questionnaire!A:KQ,130,FALSE)),"#",VLOOKUP(A16125,Questionnaire!A:KQ,130,FALSE))</f>
        <v>#</v>
      </c>
    </row>
    <row r="16126" spans="1:2">
      <c r="A16126" t="s">
        <v>412</v>
      </c>
      <c r="B16126" t="str">
        <f>IF(ISBLANK(VLOOKUP(A16126,Questionnaire!A:KQ,130,FALSE)),"#",VLOOKUP(A16126,Questionnaire!A:KQ,130,FALSE))</f>
        <v>#</v>
      </c>
    </row>
    <row r="16127" spans="1:2">
      <c r="A16127" t="s">
        <v>415</v>
      </c>
      <c r="B16127" t="str">
        <f>IF(ISBLANK(VLOOKUP(A16127,Questionnaire!A:KQ,130,FALSE)),"#",VLOOKUP(A16127,Questionnaire!A:KQ,130,FALSE))</f>
        <v>#</v>
      </c>
    </row>
    <row r="16128" spans="1:2">
      <c r="A16128" t="s">
        <v>418</v>
      </c>
      <c r="B16128" t="str">
        <f>IF(ISBLANK(VLOOKUP(A16128,Questionnaire!A:KQ,130,FALSE)),"#",VLOOKUP(A16128,Questionnaire!A:KQ,130,FALSE))</f>
        <v>#</v>
      </c>
    </row>
    <row r="16129" spans="1:2">
      <c r="A16129" t="s">
        <v>421</v>
      </c>
      <c r="B16129" t="str">
        <f>IF(ISBLANK(VLOOKUP(A16129,Questionnaire!A:KQ,130,FALSE)),"#",VLOOKUP(A16129,Questionnaire!A:KQ,130,FALSE))</f>
        <v>#</v>
      </c>
    </row>
    <row r="16130" spans="1:2">
      <c r="A16130" t="s">
        <v>424</v>
      </c>
      <c r="B16130" t="str">
        <f>IF(ISBLANK(VLOOKUP(A16130,Questionnaire!A:KQ,130,FALSE)),"#",VLOOKUP(A16130,Questionnaire!A:KQ,130,FALSE))</f>
        <v>#</v>
      </c>
    </row>
    <row r="16131" spans="1:2">
      <c r="A16131" t="s">
        <v>429</v>
      </c>
      <c r="B16131" t="str">
        <f>IF(ISBLANK(VLOOKUP(A16131,Questionnaire!A:KQ,130,FALSE)),"#",VLOOKUP(A16131,Questionnaire!A:KQ,130,FALSE))</f>
        <v>#</v>
      </c>
    </row>
    <row r="16132" spans="1:2">
      <c r="A16132" t="s">
        <v>432</v>
      </c>
      <c r="B16132" t="str">
        <f>IF(ISBLANK(VLOOKUP(A16132,Questionnaire!A:KQ,130,FALSE)),"#",VLOOKUP(A16132,Questionnaire!A:KQ,130,FALSE))</f>
        <v>#</v>
      </c>
    </row>
    <row r="16133" spans="1:2">
      <c r="A16133" t="s">
        <v>435</v>
      </c>
      <c r="B16133" t="str">
        <f>IF(ISBLANK(VLOOKUP(A16133,Questionnaire!A:KQ,130,FALSE)),"#",VLOOKUP(A16133,Questionnaire!A:KQ,130,FALSE))</f>
        <v>#</v>
      </c>
    </row>
    <row r="16134" spans="1:2">
      <c r="A16134" t="s">
        <v>437</v>
      </c>
      <c r="B16134" t="str">
        <f>IF(ISBLANK(VLOOKUP(A16134,Questionnaire!A:KQ,130,FALSE)),"#",VLOOKUP(A16134,Questionnaire!A:KQ,130,FALSE))</f>
        <v>#</v>
      </c>
    </row>
    <row r="16135" spans="1:2">
      <c r="A16135" t="s">
        <v>439</v>
      </c>
      <c r="B16135" t="str">
        <f>IF(ISBLANK(VLOOKUP(A16135,Questionnaire!A:KQ,130,FALSE)),"#",VLOOKUP(A16135,Questionnaire!A:KQ,130,FALSE))</f>
        <v>#</v>
      </c>
    </row>
    <row r="16136" spans="1:2">
      <c r="A16136" t="s">
        <v>442</v>
      </c>
      <c r="B16136" t="str">
        <f>IF(ISBLANK(VLOOKUP(A16136,Questionnaire!A:KQ,130,FALSE)),"#",VLOOKUP(A16136,Questionnaire!A:KQ,130,FALSE))</f>
        <v>#</v>
      </c>
    </row>
    <row r="16137" spans="1:2">
      <c r="A16137" t="s">
        <v>445</v>
      </c>
      <c r="B16137" t="str">
        <f>IF(ISBLANK(VLOOKUP(A16137,Questionnaire!A:KQ,130,FALSE)),"#",VLOOKUP(A16137,Questionnaire!A:KQ,130,FALSE))</f>
        <v>#</v>
      </c>
    </row>
    <row r="16138" spans="1:2">
      <c r="A16138" t="s">
        <v>448</v>
      </c>
      <c r="B16138" t="str">
        <f>IF(ISBLANK(VLOOKUP(A16138,Questionnaire!A:KQ,130,FALSE)),"#",VLOOKUP(A16138,Questionnaire!A:KQ,130,FALSE))</f>
        <v>#</v>
      </c>
    </row>
    <row r="16139" spans="1:2">
      <c r="A16139" t="s">
        <v>452</v>
      </c>
      <c r="B16139" t="str">
        <f>IF(ISBLANK(VLOOKUP(A16139,Questionnaire!A:KQ,130,FALSE)),"#",VLOOKUP(A16139,Questionnaire!A:KQ,130,FALSE))</f>
        <v>#</v>
      </c>
    </row>
    <row r="16140" spans="1:2">
      <c r="A16140" t="s">
        <v>455</v>
      </c>
      <c r="B16140" t="str">
        <f>IF(ISBLANK(VLOOKUP(A16140,Questionnaire!A:KQ,130,FALSE)),"#",VLOOKUP(A16140,Questionnaire!A:KQ,130,FALSE))</f>
        <v>#</v>
      </c>
    </row>
    <row r="16141" spans="1:2">
      <c r="A16141" t="s">
        <v>458</v>
      </c>
      <c r="B16141" t="str">
        <f>IF(ISBLANK(VLOOKUP(A16141,Questionnaire!A:KQ,130,FALSE)),"#",VLOOKUP(A16141,Questionnaire!A:KQ,130,FALSE))</f>
        <v>#</v>
      </c>
    </row>
    <row r="16142" spans="1:2">
      <c r="A16142" t="s">
        <v>461</v>
      </c>
      <c r="B16142" t="str">
        <f>IF(ISBLANK(VLOOKUP(A16142,Questionnaire!A:KQ,130,FALSE)),"#",VLOOKUP(A16142,Questionnaire!A:KQ,130,FALSE))</f>
        <v>#</v>
      </c>
    </row>
    <row r="16143" spans="1:2">
      <c r="A16143" t="s">
        <v>465</v>
      </c>
      <c r="B16143" t="str">
        <f>IF(ISBLANK(VLOOKUP(A16143,Questionnaire!A:KQ,130,FALSE)),"#",VLOOKUP(A16143,Questionnaire!A:KQ,130,FALSE))</f>
        <v>#</v>
      </c>
    </row>
    <row r="16144" spans="1:2">
      <c r="A16144" t="s">
        <v>467</v>
      </c>
      <c r="B16144" t="str">
        <f>IF(ISBLANK(VLOOKUP(A16144,Questionnaire!A:KQ,130,FALSE)),"#",VLOOKUP(A16144,Questionnaire!A:KQ,130,FALSE))</f>
        <v>#</v>
      </c>
    </row>
    <row r="16145" spans="1:3">
      <c r="A16145" t="s">
        <v>469</v>
      </c>
      <c r="B16145" t="str">
        <f>IF(ISBLANK(VLOOKUP(A16145,Questionnaire!A:KQ,130,FALSE)),"#",VLOOKUP(A16145,Questionnaire!A:KQ,130,FALSE))</f>
        <v>#</v>
      </c>
    </row>
    <row r="16146" spans="1:3">
      <c r="A16146" t="s">
        <v>471</v>
      </c>
      <c r="B16146" t="str">
        <f>IF(ISBLANK(VLOOKUP(A16146,Questionnaire!A:KQ,130,FALSE)),"#",VLOOKUP(A16146,Questionnaire!A:KQ,130,FALSE))</f>
        <v>#</v>
      </c>
    </row>
    <row r="16147" spans="1:3">
      <c r="A16147" t="s">
        <v>473</v>
      </c>
      <c r="B16147" t="str">
        <f>IF(ISBLANK(VLOOKUP(A16147,Questionnaire!A:KQ,130,FALSE)),"#",VLOOKUP(A16147,Questionnaire!A:KQ,130,FALSE))</f>
        <v>#</v>
      </c>
    </row>
    <row r="16148" spans="1:3">
      <c r="A16148" t="s">
        <v>475</v>
      </c>
      <c r="B16148" t="str">
        <f>IF(ISBLANK(VLOOKUP(A16148,Questionnaire!A:KQ,130,FALSE)),"#",VLOOKUP(A16148,Questionnaire!A:KQ,130,FALSE))</f>
        <v>#</v>
      </c>
    </row>
    <row r="16149" spans="1:3">
      <c r="A16149" t="s">
        <v>185</v>
      </c>
      <c r="B16149" t="str">
        <f>IF(ISBLANK(VLOOKUP(A16149,Questionnaire!A:KQ,131,FALSE)),"#",VLOOKUP(A16149,Questionnaire!A:KQ,131,FALSE))</f>
        <v>#</v>
      </c>
      <c r="C16149">
        <v>128</v>
      </c>
    </row>
    <row r="16150" spans="1:3">
      <c r="A16150" t="s">
        <v>187</v>
      </c>
      <c r="B16150" t="str">
        <f>IF(ISNA(VLOOKUP(VLOOKUP(A16150,Questionnaire!A:KQ,131,FALSE),'CORA Encoding'!D:E,2,FALSE)),"#",VLOOKUP(VLOOKUP(A16150,Questionnaire!A:KQ,131,FALSE),'CORA Encoding'!D:E,2,FALSE))</f>
        <v>#</v>
      </c>
    </row>
    <row r="16151" spans="1:3">
      <c r="A16151" t="s">
        <v>189</v>
      </c>
      <c r="B16151" t="str">
        <f>IF(ISNA(VLOOKUP(VLOOKUP(A16151,Questionnaire!A:KQ,131,FALSE),'CORA Encoding'!G:H,2,FALSE)),"#",VLOOKUP(VLOOKUP(A16151,Questionnaire!A:KQ,131,FALSE),'CORA Encoding'!G:H,2,FALSE))</f>
        <v>#</v>
      </c>
    </row>
    <row r="16152" spans="1:3">
      <c r="A16152" t="s">
        <v>191</v>
      </c>
      <c r="B16152" t="str">
        <f>IF(ISNA(VLOOKUP(VLOOKUP(A16152,Questionnaire!A:KQ,131,FALSE),'Country List'!E:F,2,FALSE)),"#",VLOOKUP(VLOOKUP(A16152,Questionnaire!A:KQ,131,FALSE),'Country List'!E:F,2,FALSE))</f>
        <v>#</v>
      </c>
    </row>
    <row r="16153" spans="1:3">
      <c r="A16153" t="s">
        <v>193</v>
      </c>
      <c r="B16153" t="str">
        <f>IF(ISNA(VLOOKUP(VLOOKUP(A16153,Questionnaire!A:KQ,131,FALSE),'Industry List'!B:C,2,FALSE)),"#",VLOOKUP(VLOOKUP(A16153,Questionnaire!A:KQ,131,FALSE),'Industry List'!B:C,2,FALSE))</f>
        <v>#</v>
      </c>
    </row>
    <row r="16154" spans="1:3">
      <c r="A16154" t="s">
        <v>197</v>
      </c>
      <c r="B16154" t="str">
        <f>IF(ISBLANK(VLOOKUP(A16154,Questionnaire!A:KQ,131,FALSE)),"#",VLOOKUP(A16154,Questionnaire!A:KQ,131,FALSE))</f>
        <v>#</v>
      </c>
    </row>
    <row r="16155" spans="1:3">
      <c r="A16155" t="s">
        <v>201</v>
      </c>
      <c r="B16155" t="str">
        <f>IF(ISBLANK(VLOOKUP(A16155,Questionnaire!A:KQ,131,FALSE)),"#",VLOOKUP(A16155,Questionnaire!A:KQ,131,FALSE))</f>
        <v>#</v>
      </c>
    </row>
    <row r="16156" spans="1:3">
      <c r="A16156" t="s">
        <v>203</v>
      </c>
      <c r="B16156" t="str">
        <f>IF(ISNA(VLOOKUP(VLOOKUP(A16156,Questionnaire!A:KQ,131,FALSE),'CORA Encoding'!J:K,2,FALSE)),"#",VLOOKUP(VLOOKUP(A16156,Questionnaire!A:KQ,131,FALSE),'CORA Encoding'!J:K,2,FALSE))</f>
        <v>#</v>
      </c>
    </row>
    <row r="16157" spans="1:3">
      <c r="A16157" t="s">
        <v>208</v>
      </c>
      <c r="B16157" t="str">
        <f>IF(ISBLANK(VLOOKUP(A16157,Questionnaire!A:KQ,131,FALSE)),"#",VLOOKUP(A16157,Questionnaire!A:KQ,131,FALSE))</f>
        <v>#</v>
      </c>
    </row>
    <row r="16158" spans="1:3">
      <c r="A16158" t="s">
        <v>213</v>
      </c>
      <c r="B16158" t="str">
        <f>IF(ISBLANK(VLOOKUP(A16158,Questionnaire!A:KQ,131,FALSE)),"#",VLOOKUP(A16158,Questionnaire!A:KQ,131,FALSE))</f>
        <v>#</v>
      </c>
    </row>
    <row r="16159" spans="1:3">
      <c r="A16159" t="s">
        <v>215</v>
      </c>
      <c r="B16159" t="str">
        <f>IF(ISBLANK(VLOOKUP(A16159,Questionnaire!A:KQ,131,FALSE)),"#",VLOOKUP(A16159,Questionnaire!A:KQ,131,FALSE))</f>
        <v>#</v>
      </c>
    </row>
    <row r="16160" spans="1:3">
      <c r="A16160" t="s">
        <v>217</v>
      </c>
      <c r="B16160" t="str">
        <f>IF(ISBLANK(VLOOKUP(A16160,Questionnaire!A:KQ,131,FALSE)),"#",VLOOKUP(A16160,Questionnaire!A:KQ,131,FALSE))</f>
        <v>#</v>
      </c>
    </row>
    <row r="16161" spans="1:2">
      <c r="A16161" t="s">
        <v>219</v>
      </c>
      <c r="B16161" t="str">
        <f>IF(ISBLANK(VLOOKUP(A16161,Questionnaire!A:KQ,131,FALSE)),"#",VLOOKUP(A16161,Questionnaire!A:KQ,131,FALSE))</f>
        <v>#</v>
      </c>
    </row>
    <row r="16162" spans="1:2">
      <c r="A16162" t="s">
        <v>221</v>
      </c>
      <c r="B16162" t="str">
        <f>IF(ISBLANK(VLOOKUP(A16162,Questionnaire!A:KQ,131,FALSE)),"#",VLOOKUP(A16162,Questionnaire!A:KQ,131,FALSE))</f>
        <v>#</v>
      </c>
    </row>
    <row r="16163" spans="1:2">
      <c r="A16163" t="s">
        <v>223</v>
      </c>
      <c r="B16163" t="str">
        <f>IF(ISBLANK(VLOOKUP(A16163,Questionnaire!A:KQ,131,FALSE)),"#",VLOOKUP(A16163,Questionnaire!A:KQ,131,FALSE))</f>
        <v>#</v>
      </c>
    </row>
    <row r="16164" spans="1:2">
      <c r="A16164" t="s">
        <v>225</v>
      </c>
      <c r="B16164" t="str">
        <f>IF(ISBLANK(VLOOKUP(A16164,Questionnaire!A:KQ,131,FALSE)),"#",VLOOKUP(A16164,Questionnaire!A:KQ,131,FALSE))</f>
        <v>#</v>
      </c>
    </row>
    <row r="16165" spans="1:2">
      <c r="A16165" t="s">
        <v>227</v>
      </c>
      <c r="B16165" t="str">
        <f>IF(ISBLANK(VLOOKUP(A16165,Questionnaire!A:KQ,131,FALSE)),"#",VLOOKUP(A16165,Questionnaire!A:KQ,131,FALSE))</f>
        <v>#</v>
      </c>
    </row>
    <row r="16166" spans="1:2">
      <c r="A16166" t="s">
        <v>229</v>
      </c>
      <c r="B16166" t="str">
        <f>IF(ISBLANK(VLOOKUP(A16166,Questionnaire!A:KQ,131,FALSE)),"#",VLOOKUP(A16166,Questionnaire!A:KQ,131,FALSE))</f>
        <v>#</v>
      </c>
    </row>
    <row r="16167" spans="1:2">
      <c r="A16167" t="s">
        <v>231</v>
      </c>
      <c r="B16167" t="str">
        <f>IF(ISBLANK(VLOOKUP(A16167,Questionnaire!A:KQ,131,FALSE)),"#",VLOOKUP(A16167,Questionnaire!A:KQ,131,FALSE))</f>
        <v>#</v>
      </c>
    </row>
    <row r="16168" spans="1:2">
      <c r="A16168" t="s">
        <v>233</v>
      </c>
      <c r="B16168" t="str">
        <f>IF(ISBLANK(VLOOKUP(A16168,Questionnaire!A:KQ,131,FALSE)),"#",VLOOKUP(A16168,Questionnaire!A:KQ,131,FALSE))</f>
        <v>#</v>
      </c>
    </row>
    <row r="16169" spans="1:2">
      <c r="A16169" t="s">
        <v>235</v>
      </c>
      <c r="B16169" t="str">
        <f>IF(ISBLANK(VLOOKUP(A16169,Questionnaire!A:KQ,131,FALSE)),"#",VLOOKUP(A16169,Questionnaire!A:KQ,131,FALSE))</f>
        <v>#</v>
      </c>
    </row>
    <row r="16170" spans="1:2">
      <c r="A16170" t="s">
        <v>237</v>
      </c>
      <c r="B16170" t="str">
        <f>IF(ISBLANK(VLOOKUP(A16170,Questionnaire!A:KQ,131,FALSE)),"#",VLOOKUP(A16170,Questionnaire!A:KQ,131,FALSE))</f>
        <v>#</v>
      </c>
    </row>
    <row r="16171" spans="1:2">
      <c r="A16171" t="s">
        <v>239</v>
      </c>
      <c r="B16171" t="str">
        <f>IF(ISBLANK(VLOOKUP(A16171,Questionnaire!A:KQ,131,FALSE)),"#",VLOOKUP(A16171,Questionnaire!A:KQ,131,FALSE))</f>
        <v>#</v>
      </c>
    </row>
    <row r="16172" spans="1:2">
      <c r="A16172" t="s">
        <v>242</v>
      </c>
      <c r="B16172" t="str">
        <f>IF(ISBLANK(VLOOKUP(A16172,Questionnaire!A:KQ,131,FALSE)),"#",VLOOKUP(A16172,Questionnaire!A:KQ,131,FALSE))</f>
        <v>#</v>
      </c>
    </row>
    <row r="16173" spans="1:2">
      <c r="A16173" t="s">
        <v>245</v>
      </c>
      <c r="B16173" t="str">
        <f>IF(ISBLANK(VLOOKUP(A16173,Questionnaire!A:KQ,131,FALSE)),"#",VLOOKUP(A16173,Questionnaire!A:KQ,131,FALSE))</f>
        <v>#</v>
      </c>
    </row>
    <row r="16174" spans="1:2">
      <c r="A16174" t="s">
        <v>247</v>
      </c>
      <c r="B16174" t="str">
        <f>IF(ISBLANK(VLOOKUP(A16174,Questionnaire!A:KQ,131,FALSE)),"#",VLOOKUP(A16174,Questionnaire!A:KQ,131,FALSE))</f>
        <v>#</v>
      </c>
    </row>
    <row r="16175" spans="1:2">
      <c r="A16175" t="s">
        <v>249</v>
      </c>
      <c r="B16175" t="str">
        <f>IF(ISBLANK(VLOOKUP(A16175,Questionnaire!A:KQ,131,FALSE)),"#",VLOOKUP(A16175,Questionnaire!A:KQ,131,FALSE))</f>
        <v>#</v>
      </c>
    </row>
    <row r="16176" spans="1:2">
      <c r="A16176" t="s">
        <v>250</v>
      </c>
      <c r="B16176" t="str">
        <f>IF(ISBLANK(VLOOKUP(A16176,Questionnaire!A:KQ,131,FALSE)),"#",VLOOKUP(A16176,Questionnaire!A:KQ,131,FALSE))</f>
        <v>#</v>
      </c>
    </row>
    <row r="16177" spans="1:2">
      <c r="A16177" t="s">
        <v>252</v>
      </c>
      <c r="B16177" t="str">
        <f>IF(ISBLANK(VLOOKUP(A16177,Questionnaire!A:KQ,131,FALSE)),"#",VLOOKUP(A16177,Questionnaire!A:KQ,131,FALSE))</f>
        <v>#</v>
      </c>
    </row>
    <row r="16178" spans="1:2">
      <c r="A16178" t="s">
        <v>255</v>
      </c>
      <c r="B16178" t="str">
        <f>IF(ISBLANK(VLOOKUP(A16178,Questionnaire!A:KQ,131,FALSE)),"#",VLOOKUP(A16178,Questionnaire!A:KQ,131,FALSE))</f>
        <v>#</v>
      </c>
    </row>
    <row r="16179" spans="1:2">
      <c r="A16179" t="s">
        <v>258</v>
      </c>
      <c r="B16179" t="str">
        <f>IF(ISNA(VLOOKUP(VLOOKUP(A16179,Questionnaire!A:KQ,131,FALSE),'CORA Encoding'!M:N,2,FALSE)),"#",VLOOKUP(VLOOKUP(A16179,Questionnaire!A:KQ,131,FALSE),'CORA Encoding'!M:N,2,FALSE))</f>
        <v>#</v>
      </c>
    </row>
    <row r="16180" spans="1:2">
      <c r="A16180" t="s">
        <v>261</v>
      </c>
      <c r="B16180" t="str">
        <f>IF(ISBLANK(VLOOKUP(A16180,Questionnaire!A:KQ,131,FALSE)),"#",VLOOKUP(A16180,Questionnaire!A:KQ,131,FALSE))</f>
        <v>#</v>
      </c>
    </row>
    <row r="16181" spans="1:2">
      <c r="A16181" t="s">
        <v>263</v>
      </c>
      <c r="B16181" t="str">
        <f>IF(ISBLANK(VLOOKUP(A16181,Questionnaire!A:KQ,131,FALSE)),"#",VLOOKUP(A16181,Questionnaire!A:KQ,131,FALSE))</f>
        <v>#</v>
      </c>
    </row>
    <row r="16182" spans="1:2">
      <c r="A16182" t="s">
        <v>265</v>
      </c>
      <c r="B16182" t="str">
        <f>IF(ISBLANK(VLOOKUP(A16182,Questionnaire!A:KQ,131,FALSE)),"#",VLOOKUP(A16182,Questionnaire!A:KQ,131,FALSE))</f>
        <v>#</v>
      </c>
    </row>
    <row r="16183" spans="1:2">
      <c r="A16183" t="s">
        <v>267</v>
      </c>
      <c r="B16183" t="str">
        <f>IF(ISBLANK(VLOOKUP(A16183,Questionnaire!A:KQ,131,FALSE)),"#",VLOOKUP(A16183,Questionnaire!A:KQ,131,FALSE))</f>
        <v>#</v>
      </c>
    </row>
    <row r="16184" spans="1:2">
      <c r="A16184" t="s">
        <v>269</v>
      </c>
      <c r="B16184" t="str">
        <f>IF(ISBLANK(VLOOKUP(A16184,Questionnaire!A:KQ,131,FALSE)),"#",VLOOKUP(A16184,Questionnaire!A:KQ,131,FALSE))</f>
        <v>#</v>
      </c>
    </row>
    <row r="16185" spans="1:2">
      <c r="A16185" t="s">
        <v>274</v>
      </c>
      <c r="B16185" t="str">
        <f>IF(ISBLANK(VLOOKUP(A16185,Questionnaire!A:KQ,131,FALSE)),"#",VLOOKUP(A16185,Questionnaire!A:KQ,131,FALSE))</f>
        <v>#</v>
      </c>
    </row>
    <row r="16186" spans="1:2">
      <c r="A16186" t="s">
        <v>276</v>
      </c>
      <c r="B16186" t="str">
        <f>IF(ISBLANK(VLOOKUP(A16186,Questionnaire!A:KQ,131,FALSE)),"#",VLOOKUP(A16186,Questionnaire!A:KQ,131,FALSE))</f>
        <v>#</v>
      </c>
    </row>
    <row r="16187" spans="1:2">
      <c r="A16187" t="s">
        <v>278</v>
      </c>
      <c r="B16187" t="str">
        <f>IF(ISBLANK(VLOOKUP(A16187,Questionnaire!A:KQ,131,FALSE)),"#",VLOOKUP(A16187,Questionnaire!A:KQ,131,FALSE))</f>
        <v>#</v>
      </c>
    </row>
    <row r="16188" spans="1:2">
      <c r="A16188" t="s">
        <v>280</v>
      </c>
      <c r="B16188" t="str">
        <f>IF(ISBLANK(VLOOKUP(A16188,Questionnaire!A:KQ,131,FALSE)),"#",VLOOKUP(A16188,Questionnaire!A:KQ,131,FALSE))</f>
        <v>#</v>
      </c>
    </row>
    <row r="16189" spans="1:2">
      <c r="A16189" t="s">
        <v>282</v>
      </c>
      <c r="B16189" t="str">
        <f>IF(ISBLANK(VLOOKUP(A16189,Questionnaire!A:KQ,131,FALSE)),"#",VLOOKUP(A16189,Questionnaire!A:KQ,131,FALSE))</f>
        <v>#</v>
      </c>
    </row>
    <row r="16190" spans="1:2">
      <c r="A16190" t="s">
        <v>286</v>
      </c>
      <c r="B16190" t="str">
        <f>IF(ISBLANK(VLOOKUP(A16190,Questionnaire!A:KQ,131,FALSE)),"#",VLOOKUP(A16190,Questionnaire!A:KQ,131,FALSE))</f>
        <v>#</v>
      </c>
    </row>
    <row r="16191" spans="1:2">
      <c r="A16191" t="s">
        <v>288</v>
      </c>
      <c r="B16191" t="str">
        <f>IF(ISBLANK(VLOOKUP(A16191,Questionnaire!A:KQ,131,FALSE)),"#",VLOOKUP(A16191,Questionnaire!A:KQ,131,FALSE))</f>
        <v>#</v>
      </c>
    </row>
    <row r="16192" spans="1:2">
      <c r="A16192" t="s">
        <v>290</v>
      </c>
      <c r="B16192" t="str">
        <f>IF(ISBLANK(VLOOKUP(A16192,Questionnaire!A:KQ,131,FALSE)),"#",VLOOKUP(A16192,Questionnaire!A:KQ,131,FALSE))</f>
        <v>#</v>
      </c>
    </row>
    <row r="16193" spans="1:2">
      <c r="A16193" t="s">
        <v>292</v>
      </c>
      <c r="B16193" t="str">
        <f>IF(ISBLANK(VLOOKUP(A16193,Questionnaire!A:KQ,131,FALSE)),"#",VLOOKUP(A16193,Questionnaire!A:KQ,131,FALSE))</f>
        <v>#</v>
      </c>
    </row>
    <row r="16194" spans="1:2">
      <c r="A16194" t="s">
        <v>294</v>
      </c>
      <c r="B16194" t="str">
        <f>IF(ISBLANK(VLOOKUP(A16194,Questionnaire!A:KQ,131,FALSE)),"#",VLOOKUP(A16194,Questionnaire!A:KQ,131,FALSE))</f>
        <v>#</v>
      </c>
    </row>
    <row r="16195" spans="1:2">
      <c r="A16195" t="s">
        <v>296</v>
      </c>
      <c r="B16195" t="str">
        <f>IF(ISBLANK(VLOOKUP(A16195,Questionnaire!A:KQ,131,FALSE)),"#",VLOOKUP(A16195,Questionnaire!A:KQ,131,FALSE))</f>
        <v>#</v>
      </c>
    </row>
    <row r="16196" spans="1:2">
      <c r="A16196" t="s">
        <v>301</v>
      </c>
      <c r="B16196" t="str">
        <f>IF(ISBLANK(VLOOKUP(A16196,Questionnaire!A:KQ,131,FALSE)),"#",VLOOKUP(A16196,Questionnaire!A:KQ,131,FALSE))</f>
        <v>#</v>
      </c>
    </row>
    <row r="16197" spans="1:2">
      <c r="A16197" t="s">
        <v>303</v>
      </c>
      <c r="B16197" t="str">
        <f>IF(ISBLANK(VLOOKUP(A16197,Questionnaire!A:KQ,131,FALSE)),"#",VLOOKUP(A16197,Questionnaire!A:KQ,131,FALSE))</f>
        <v>#</v>
      </c>
    </row>
    <row r="16198" spans="1:2">
      <c r="A16198" t="s">
        <v>305</v>
      </c>
      <c r="B16198" t="str">
        <f>IF(ISBLANK(VLOOKUP(A16198,Questionnaire!A:KQ,131,FALSE)),"#",VLOOKUP(A16198,Questionnaire!A:KQ,131,FALSE))</f>
        <v>#</v>
      </c>
    </row>
    <row r="16199" spans="1:2">
      <c r="A16199" t="s">
        <v>307</v>
      </c>
      <c r="B16199" t="str">
        <f>IF(ISBLANK(VLOOKUP(A16199,Questionnaire!A:KQ,131,FALSE)),"#",VLOOKUP(A16199,Questionnaire!A:KQ,131,FALSE))</f>
        <v>#</v>
      </c>
    </row>
    <row r="16200" spans="1:2">
      <c r="A16200" t="s">
        <v>311</v>
      </c>
      <c r="B16200" t="str">
        <f>IF(ISBLANK(VLOOKUP(A16200,Questionnaire!A:KQ,131,FALSE)),"#",VLOOKUP(A16200,Questionnaire!A:KQ,131,FALSE))</f>
        <v>#</v>
      </c>
    </row>
    <row r="16201" spans="1:2">
      <c r="A16201" t="s">
        <v>313</v>
      </c>
      <c r="B16201" t="str">
        <f>IF(ISBLANK(VLOOKUP(A16201,Questionnaire!A:KQ,131,FALSE)),"#",VLOOKUP(A16201,Questionnaire!A:KQ,131,FALSE))</f>
        <v>#</v>
      </c>
    </row>
    <row r="16202" spans="1:2">
      <c r="A16202" t="s">
        <v>314</v>
      </c>
      <c r="B16202" t="str">
        <f>IF(ISBLANK(VLOOKUP(A16202,Questionnaire!A:KQ,131,FALSE)),"#",VLOOKUP(A16202,Questionnaire!A:KQ,131,FALSE))</f>
        <v>#</v>
      </c>
    </row>
    <row r="16203" spans="1:2">
      <c r="A16203" t="s">
        <v>315</v>
      </c>
      <c r="B16203" t="str">
        <f>IF(ISBLANK(VLOOKUP(A16203,Questionnaire!A:KQ,131,FALSE)),"#",VLOOKUP(A16203,Questionnaire!A:KQ,131,FALSE))</f>
        <v>#</v>
      </c>
    </row>
    <row r="16204" spans="1:2">
      <c r="A16204" t="s">
        <v>317</v>
      </c>
      <c r="B16204" t="str">
        <f>IF(ISBLANK(VLOOKUP(A16204,Questionnaire!A:KQ,131,FALSE)),"#",VLOOKUP(A16204,Questionnaire!A:KQ,131,FALSE))</f>
        <v>#</v>
      </c>
    </row>
    <row r="16205" spans="1:2">
      <c r="A16205" t="s">
        <v>319</v>
      </c>
      <c r="B16205" t="str">
        <f>IF(ISBLANK(VLOOKUP(A16205,Questionnaire!A:KQ,131,FALSE)),"#",VLOOKUP(A16205,Questionnaire!A:KQ,131,FALSE))</f>
        <v>#</v>
      </c>
    </row>
    <row r="16206" spans="1:2">
      <c r="A16206" t="s">
        <v>322</v>
      </c>
      <c r="B16206" t="str">
        <f>IF(ISBLANK(VLOOKUP(A16206,Questionnaire!A:KQ,131,FALSE)),"#",VLOOKUP(A16206,Questionnaire!A:KQ,131,FALSE))</f>
        <v>#</v>
      </c>
    </row>
    <row r="16207" spans="1:2">
      <c r="A16207" t="s">
        <v>326</v>
      </c>
      <c r="B16207" t="str">
        <f>IF(ISBLANK(VLOOKUP(A16207,Questionnaire!A:KQ,131,FALSE)),"#",VLOOKUP(A16207,Questionnaire!A:KQ,131,FALSE))</f>
        <v>#</v>
      </c>
    </row>
    <row r="16208" spans="1:2">
      <c r="A16208" t="s">
        <v>328</v>
      </c>
      <c r="B16208" t="str">
        <f>IF(ISBLANK(VLOOKUP(A16208,Questionnaire!A:KQ,131,FALSE)),"#",VLOOKUP(A16208,Questionnaire!A:KQ,131,FALSE))</f>
        <v>#</v>
      </c>
    </row>
    <row r="16209" spans="1:2">
      <c r="A16209" t="s">
        <v>332</v>
      </c>
      <c r="B16209" t="str">
        <f>IF(ISBLANK(VLOOKUP(A16209,Questionnaire!A:KQ,131,FALSE)),"#",VLOOKUP(A16209,Questionnaire!A:KQ,131,FALSE))</f>
        <v>#</v>
      </c>
    </row>
    <row r="16210" spans="1:2">
      <c r="A16210" t="s">
        <v>333</v>
      </c>
      <c r="B16210" t="str">
        <f>IF(ISBLANK(VLOOKUP(A16210,Questionnaire!A:KQ,131,FALSE)),"#",VLOOKUP(A16210,Questionnaire!A:KQ,131,FALSE))</f>
        <v>#</v>
      </c>
    </row>
    <row r="16211" spans="1:2">
      <c r="A16211" t="s">
        <v>334</v>
      </c>
      <c r="B16211" t="str">
        <f>IF(ISBLANK(VLOOKUP(A16211,Questionnaire!A:KQ,131,FALSE)),"#",VLOOKUP(A16211,Questionnaire!A:KQ,131,FALSE))</f>
        <v>#</v>
      </c>
    </row>
    <row r="16212" spans="1:2">
      <c r="A16212" t="s">
        <v>335</v>
      </c>
      <c r="B16212" t="str">
        <f>IF(ISBLANK(VLOOKUP(A16212,Questionnaire!A:KQ,131,FALSE)),"#",VLOOKUP(A16212,Questionnaire!A:KQ,131,FALSE))</f>
        <v>#</v>
      </c>
    </row>
    <row r="16213" spans="1:2">
      <c r="A16213" t="s">
        <v>336</v>
      </c>
      <c r="B16213" t="str">
        <f>IF(ISBLANK(VLOOKUP(A16213,Questionnaire!A:KQ,131,FALSE)),"#",VLOOKUP(A16213,Questionnaire!A:KQ,131,FALSE))</f>
        <v>#</v>
      </c>
    </row>
    <row r="16214" spans="1:2">
      <c r="A16214" t="s">
        <v>337</v>
      </c>
      <c r="B16214" t="str">
        <f>IF(ISBLANK(VLOOKUP(A16214,Questionnaire!A:KQ,131,FALSE)),"#",VLOOKUP(A16214,Questionnaire!A:KQ,131,FALSE))</f>
        <v>#</v>
      </c>
    </row>
    <row r="16215" spans="1:2">
      <c r="A16215" t="s">
        <v>338</v>
      </c>
      <c r="B16215" t="str">
        <f>IF(ISBLANK(VLOOKUP(A16215,Questionnaire!A:KQ,131,FALSE)),"#",VLOOKUP(A16215,Questionnaire!A:KQ,131,FALSE))</f>
        <v>#</v>
      </c>
    </row>
    <row r="16216" spans="1:2">
      <c r="A16216" t="s">
        <v>339</v>
      </c>
      <c r="B16216" t="str">
        <f>IF(ISBLANK(VLOOKUP(A16216,Questionnaire!A:KQ,131,FALSE)),"#",VLOOKUP(A16216,Questionnaire!A:KQ,131,FALSE))</f>
        <v>#</v>
      </c>
    </row>
    <row r="16217" spans="1:2">
      <c r="A16217" t="s">
        <v>340</v>
      </c>
      <c r="B16217" t="str">
        <f>IF(ISBLANK(VLOOKUP(A16217,Questionnaire!A:KQ,131,FALSE)),"#",VLOOKUP(A16217,Questionnaire!A:KQ,131,FALSE))</f>
        <v>#</v>
      </c>
    </row>
    <row r="16218" spans="1:2">
      <c r="A16218" t="s">
        <v>341</v>
      </c>
      <c r="B16218" t="str">
        <f>IF(ISBLANK(VLOOKUP(A16218,Questionnaire!A:KQ,131,FALSE)),"#",VLOOKUP(A16218,Questionnaire!A:KQ,131,FALSE))</f>
        <v>#</v>
      </c>
    </row>
    <row r="16219" spans="1:2">
      <c r="A16219" t="s">
        <v>342</v>
      </c>
      <c r="B16219" t="str">
        <f>IF(ISBLANK(VLOOKUP(A16219,Questionnaire!A:KQ,131,FALSE)),"#",VLOOKUP(A16219,Questionnaire!A:KQ,131,FALSE))</f>
        <v>#</v>
      </c>
    </row>
    <row r="16220" spans="1:2">
      <c r="A16220" t="s">
        <v>343</v>
      </c>
      <c r="B16220" t="str">
        <f>IF(ISBLANK(VLOOKUP(A16220,Questionnaire!A:KQ,131,FALSE)),"#",VLOOKUP(A16220,Questionnaire!A:KQ,131,FALSE))</f>
        <v>#</v>
      </c>
    </row>
    <row r="16221" spans="1:2">
      <c r="A16221" t="s">
        <v>344</v>
      </c>
      <c r="B16221" t="str">
        <f>IF(ISBLANK(VLOOKUP(A16221,Questionnaire!A:KQ,131,FALSE)),"#",VLOOKUP(A16221,Questionnaire!A:KQ,131,FALSE))</f>
        <v>#</v>
      </c>
    </row>
    <row r="16222" spans="1:2">
      <c r="A16222" t="s">
        <v>345</v>
      </c>
      <c r="B16222" t="str">
        <f>IF(ISBLANK(VLOOKUP(A16222,Questionnaire!A:KQ,131,FALSE)),"#",VLOOKUP(A16222,Questionnaire!A:KQ,131,FALSE))</f>
        <v>#</v>
      </c>
    </row>
    <row r="16223" spans="1:2">
      <c r="A16223" t="s">
        <v>348</v>
      </c>
      <c r="B16223" t="str">
        <f>IF(ISBLANK(VLOOKUP(A16223,Questionnaire!A:KQ,131,FALSE)),"#",VLOOKUP(A16223,Questionnaire!A:KQ,131,FALSE))</f>
        <v>#</v>
      </c>
    </row>
    <row r="16224" spans="1:2">
      <c r="A16224" t="s">
        <v>353</v>
      </c>
      <c r="B16224" t="str">
        <f>IF(ISBLANK(VLOOKUP(A16224,Questionnaire!A:KQ,131,FALSE)),"#",VLOOKUP(A16224,Questionnaire!A:KQ,131,FALSE))</f>
        <v>#</v>
      </c>
    </row>
    <row r="16225" spans="1:2">
      <c r="A16225" t="s">
        <v>354</v>
      </c>
      <c r="B16225" t="str">
        <f>IF(ISBLANK(VLOOKUP(A16225,Questionnaire!A:KQ,131,FALSE)),"#",VLOOKUP(A16225,Questionnaire!A:KQ,131,FALSE))</f>
        <v>#</v>
      </c>
    </row>
    <row r="16226" spans="1:2">
      <c r="A16226" t="s">
        <v>355</v>
      </c>
      <c r="B16226" t="str">
        <f>IF(ISBLANK(VLOOKUP(A16226,Questionnaire!A:KQ,131,FALSE)),"#",VLOOKUP(A16226,Questionnaire!A:KQ,131,FALSE))</f>
        <v>#</v>
      </c>
    </row>
    <row r="16227" spans="1:2">
      <c r="A16227" t="s">
        <v>356</v>
      </c>
      <c r="B16227" t="str">
        <f>IF(ISBLANK(VLOOKUP(A16227,Questionnaire!A:KQ,131,FALSE)),"#",VLOOKUP(A16227,Questionnaire!A:KQ,131,FALSE))</f>
        <v>#</v>
      </c>
    </row>
    <row r="16228" spans="1:2">
      <c r="A16228" t="s">
        <v>357</v>
      </c>
      <c r="B16228" t="str">
        <f>IF(ISBLANK(VLOOKUP(A16228,Questionnaire!A:KQ,131,FALSE)),"#",VLOOKUP(A16228,Questionnaire!A:KQ,131,FALSE))</f>
        <v>#</v>
      </c>
    </row>
    <row r="16229" spans="1:2">
      <c r="A16229" t="s">
        <v>360</v>
      </c>
      <c r="B16229" t="str">
        <f>IF(ISBLANK(VLOOKUP(A16229,Questionnaire!A:KQ,131,FALSE)),"#",VLOOKUP(A16229,Questionnaire!A:KQ,131,FALSE))</f>
        <v>#</v>
      </c>
    </row>
    <row r="16230" spans="1:2">
      <c r="A16230" t="s">
        <v>362</v>
      </c>
      <c r="B16230" t="str">
        <f>IF(ISBLANK(VLOOKUP(A16230,Questionnaire!A:KQ,131,FALSE)),"#",VLOOKUP(A16230,Questionnaire!A:KQ,131,FALSE))</f>
        <v>#</v>
      </c>
    </row>
    <row r="16231" spans="1:2">
      <c r="A16231" t="s">
        <v>363</v>
      </c>
      <c r="B16231" t="str">
        <f>IF(ISBLANK(VLOOKUP(A16231,Questionnaire!A:KQ,131,FALSE)),"#",VLOOKUP(A16231,Questionnaire!A:KQ,131,FALSE))</f>
        <v>#</v>
      </c>
    </row>
    <row r="16232" spans="1:2">
      <c r="A16232" t="s">
        <v>364</v>
      </c>
      <c r="B16232" t="str">
        <f>IF(ISBLANK(VLOOKUP(A16232,Questionnaire!A:KQ,131,FALSE)),"#",VLOOKUP(A16232,Questionnaire!A:KQ,131,FALSE))</f>
        <v>#</v>
      </c>
    </row>
    <row r="16233" spans="1:2">
      <c r="A16233" t="s">
        <v>365</v>
      </c>
      <c r="B16233" t="str">
        <f>IF(ISBLANK(VLOOKUP(A16233,Questionnaire!A:KQ,131,FALSE)),"#",VLOOKUP(A16233,Questionnaire!A:KQ,131,FALSE))</f>
        <v>#</v>
      </c>
    </row>
    <row r="16234" spans="1:2">
      <c r="A16234" t="s">
        <v>366</v>
      </c>
      <c r="B16234" t="str">
        <f>IF(ISBLANK(VLOOKUP(A16234,Questionnaire!A:KQ,131,FALSE)),"#",VLOOKUP(A16234,Questionnaire!A:KQ,131,FALSE))</f>
        <v>#</v>
      </c>
    </row>
    <row r="16235" spans="1:2">
      <c r="A16235" t="s">
        <v>371</v>
      </c>
      <c r="B16235" t="str">
        <f>IF(ISBLANK(VLOOKUP(A16235,Questionnaire!A:KQ,131,FALSE)),"#",VLOOKUP(A16235,Questionnaire!A:KQ,131,FALSE))</f>
        <v>#</v>
      </c>
    </row>
    <row r="16236" spans="1:2">
      <c r="A16236" t="s">
        <v>372</v>
      </c>
      <c r="B16236" t="str">
        <f>IF(ISBLANK(VLOOKUP(A16236,Questionnaire!A:KQ,131,FALSE)),"#",VLOOKUP(A16236,Questionnaire!A:KQ,131,FALSE))</f>
        <v>#</v>
      </c>
    </row>
    <row r="16237" spans="1:2">
      <c r="A16237" t="s">
        <v>373</v>
      </c>
      <c r="B16237" t="str">
        <f>IF(ISBLANK(VLOOKUP(A16237,Questionnaire!A:KQ,131,FALSE)),"#",VLOOKUP(A16237,Questionnaire!A:KQ,131,FALSE))</f>
        <v>#</v>
      </c>
    </row>
    <row r="16238" spans="1:2">
      <c r="A16238" t="s">
        <v>374</v>
      </c>
      <c r="B16238" t="str">
        <f>IF(ISBLANK(VLOOKUP(A16238,Questionnaire!A:KQ,131,FALSE)),"#",VLOOKUP(A16238,Questionnaire!A:KQ,131,FALSE))</f>
        <v>#</v>
      </c>
    </row>
    <row r="16239" spans="1:2">
      <c r="A16239" t="s">
        <v>377</v>
      </c>
      <c r="B16239" t="str">
        <f>IF(ISBLANK(VLOOKUP(A16239,Questionnaire!A:KQ,131,FALSE)),"#",VLOOKUP(A16239,Questionnaire!A:KQ,131,FALSE))</f>
        <v>#</v>
      </c>
    </row>
    <row r="16240" spans="1:2">
      <c r="A16240" t="s">
        <v>379</v>
      </c>
      <c r="B16240" t="str">
        <f>IF(ISBLANK(VLOOKUP(A16240,Questionnaire!A:KQ,131,FALSE)),"#",VLOOKUP(A16240,Questionnaire!A:KQ,131,FALSE))</f>
        <v>#</v>
      </c>
    </row>
    <row r="16241" spans="1:2">
      <c r="A16241" t="s">
        <v>380</v>
      </c>
      <c r="B16241" t="str">
        <f>IF(ISBLANK(VLOOKUP(A16241,Questionnaire!A:KQ,131,FALSE)),"#",VLOOKUP(A16241,Questionnaire!A:KQ,131,FALSE))</f>
        <v>#</v>
      </c>
    </row>
    <row r="16242" spans="1:2">
      <c r="A16242" t="s">
        <v>381</v>
      </c>
      <c r="B16242" t="str">
        <f>IF(ISBLANK(VLOOKUP(A16242,Questionnaire!A:KQ,131,FALSE)),"#",VLOOKUP(A16242,Questionnaire!A:KQ,131,FALSE))</f>
        <v>#</v>
      </c>
    </row>
    <row r="16243" spans="1:2">
      <c r="A16243" t="s">
        <v>382</v>
      </c>
      <c r="B16243" t="str">
        <f>IF(ISBLANK(VLOOKUP(A16243,Questionnaire!A:KQ,131,FALSE)),"#",VLOOKUP(A16243,Questionnaire!A:KQ,131,FALSE))</f>
        <v>#</v>
      </c>
    </row>
    <row r="16244" spans="1:2">
      <c r="A16244" t="s">
        <v>384</v>
      </c>
      <c r="B16244" t="str">
        <f>IF(ISBLANK(VLOOKUP(A16244,Questionnaire!A:KQ,131,FALSE)),"#",VLOOKUP(A16244,Questionnaire!A:KQ,131,FALSE))</f>
        <v>#</v>
      </c>
    </row>
    <row r="16245" spans="1:2">
      <c r="A16245" t="s">
        <v>387</v>
      </c>
      <c r="B16245" t="str">
        <f>IF(ISBLANK(VLOOKUP(A16245,Questionnaire!A:KQ,131,FALSE)),"#",VLOOKUP(A16245,Questionnaire!A:KQ,131,FALSE))</f>
        <v>#</v>
      </c>
    </row>
    <row r="16246" spans="1:2">
      <c r="A16246" t="s">
        <v>391</v>
      </c>
      <c r="B16246" t="str">
        <f>IF(ISBLANK(VLOOKUP(A16246,Questionnaire!A:KQ,131,FALSE)),"#",VLOOKUP(A16246,Questionnaire!A:KQ,131,FALSE))</f>
        <v>#</v>
      </c>
    </row>
    <row r="16247" spans="1:2">
      <c r="A16247" t="s">
        <v>393</v>
      </c>
      <c r="B16247" t="str">
        <f>IF(ISBLANK(VLOOKUP(A16247,Questionnaire!A:KQ,131,FALSE)),"#",VLOOKUP(A16247,Questionnaire!A:KQ,131,FALSE))</f>
        <v>#</v>
      </c>
    </row>
    <row r="16248" spans="1:2">
      <c r="A16248" t="s">
        <v>395</v>
      </c>
      <c r="B16248" t="str">
        <f>IF(ISBLANK(VLOOKUP(A16248,Questionnaire!A:KQ,131,FALSE)),"#",VLOOKUP(A16248,Questionnaire!A:KQ,131,FALSE))</f>
        <v>#</v>
      </c>
    </row>
    <row r="16249" spans="1:2">
      <c r="A16249" t="s">
        <v>398</v>
      </c>
      <c r="B16249" t="str">
        <f>IF(ISBLANK(VLOOKUP(A16249,Questionnaire!A:KQ,131,FALSE)),"#",VLOOKUP(A16249,Questionnaire!A:KQ,131,FALSE))</f>
        <v>#</v>
      </c>
    </row>
    <row r="16250" spans="1:2">
      <c r="A16250" t="s">
        <v>402</v>
      </c>
      <c r="B16250" t="str">
        <f>IF(ISBLANK(VLOOKUP(A16250,Questionnaire!A:KQ,131,FALSE)),"#",VLOOKUP(A16250,Questionnaire!A:KQ,131,FALSE))</f>
        <v>#</v>
      </c>
    </row>
    <row r="16251" spans="1:2">
      <c r="A16251" t="s">
        <v>405</v>
      </c>
      <c r="B16251" t="str">
        <f>IF(ISBLANK(VLOOKUP(A16251,Questionnaire!A:KQ,131,FALSE)),"#",VLOOKUP(A16251,Questionnaire!A:KQ,131,FALSE))</f>
        <v>#</v>
      </c>
    </row>
    <row r="16252" spans="1:2">
      <c r="A16252" t="s">
        <v>409</v>
      </c>
      <c r="B16252" t="str">
        <f>IF(ISBLANK(VLOOKUP(A16252,Questionnaire!A:KQ,131,FALSE)),"#",VLOOKUP(A16252,Questionnaire!A:KQ,131,FALSE))</f>
        <v>#</v>
      </c>
    </row>
    <row r="16253" spans="1:2">
      <c r="A16253" t="s">
        <v>412</v>
      </c>
      <c r="B16253" t="str">
        <f>IF(ISBLANK(VLOOKUP(A16253,Questionnaire!A:KQ,131,FALSE)),"#",VLOOKUP(A16253,Questionnaire!A:KQ,131,FALSE))</f>
        <v>#</v>
      </c>
    </row>
    <row r="16254" spans="1:2">
      <c r="A16254" t="s">
        <v>415</v>
      </c>
      <c r="B16254" t="str">
        <f>IF(ISBLANK(VLOOKUP(A16254,Questionnaire!A:KQ,131,FALSE)),"#",VLOOKUP(A16254,Questionnaire!A:KQ,131,FALSE))</f>
        <v>#</v>
      </c>
    </row>
    <row r="16255" spans="1:2">
      <c r="A16255" t="s">
        <v>418</v>
      </c>
      <c r="B16255" t="str">
        <f>IF(ISBLANK(VLOOKUP(A16255,Questionnaire!A:KQ,131,FALSE)),"#",VLOOKUP(A16255,Questionnaire!A:KQ,131,FALSE))</f>
        <v>#</v>
      </c>
    </row>
    <row r="16256" spans="1:2">
      <c r="A16256" t="s">
        <v>421</v>
      </c>
      <c r="B16256" t="str">
        <f>IF(ISBLANK(VLOOKUP(A16256,Questionnaire!A:KQ,131,FALSE)),"#",VLOOKUP(A16256,Questionnaire!A:KQ,131,FALSE))</f>
        <v>#</v>
      </c>
    </row>
    <row r="16257" spans="1:2">
      <c r="A16257" t="s">
        <v>424</v>
      </c>
      <c r="B16257" t="str">
        <f>IF(ISBLANK(VLOOKUP(A16257,Questionnaire!A:KQ,131,FALSE)),"#",VLOOKUP(A16257,Questionnaire!A:KQ,131,FALSE))</f>
        <v>#</v>
      </c>
    </row>
    <row r="16258" spans="1:2">
      <c r="A16258" t="s">
        <v>429</v>
      </c>
      <c r="B16258" t="str">
        <f>IF(ISBLANK(VLOOKUP(A16258,Questionnaire!A:KQ,131,FALSE)),"#",VLOOKUP(A16258,Questionnaire!A:KQ,131,FALSE))</f>
        <v>#</v>
      </c>
    </row>
    <row r="16259" spans="1:2">
      <c r="A16259" t="s">
        <v>432</v>
      </c>
      <c r="B16259" t="str">
        <f>IF(ISBLANK(VLOOKUP(A16259,Questionnaire!A:KQ,131,FALSE)),"#",VLOOKUP(A16259,Questionnaire!A:KQ,131,FALSE))</f>
        <v>#</v>
      </c>
    </row>
    <row r="16260" spans="1:2">
      <c r="A16260" t="s">
        <v>435</v>
      </c>
      <c r="B16260" t="str">
        <f>IF(ISBLANK(VLOOKUP(A16260,Questionnaire!A:KQ,131,FALSE)),"#",VLOOKUP(A16260,Questionnaire!A:KQ,131,FALSE))</f>
        <v>#</v>
      </c>
    </row>
    <row r="16261" spans="1:2">
      <c r="A16261" t="s">
        <v>437</v>
      </c>
      <c r="B16261" t="str">
        <f>IF(ISBLANK(VLOOKUP(A16261,Questionnaire!A:KQ,131,FALSE)),"#",VLOOKUP(A16261,Questionnaire!A:KQ,131,FALSE))</f>
        <v>#</v>
      </c>
    </row>
    <row r="16262" spans="1:2">
      <c r="A16262" t="s">
        <v>439</v>
      </c>
      <c r="B16262" t="str">
        <f>IF(ISBLANK(VLOOKUP(A16262,Questionnaire!A:KQ,131,FALSE)),"#",VLOOKUP(A16262,Questionnaire!A:KQ,131,FALSE))</f>
        <v>#</v>
      </c>
    </row>
    <row r="16263" spans="1:2">
      <c r="A16263" t="s">
        <v>442</v>
      </c>
      <c r="B16263" t="str">
        <f>IF(ISBLANK(VLOOKUP(A16263,Questionnaire!A:KQ,131,FALSE)),"#",VLOOKUP(A16263,Questionnaire!A:KQ,131,FALSE))</f>
        <v>#</v>
      </c>
    </row>
    <row r="16264" spans="1:2">
      <c r="A16264" t="s">
        <v>445</v>
      </c>
      <c r="B16264" t="str">
        <f>IF(ISBLANK(VLOOKUP(A16264,Questionnaire!A:KQ,131,FALSE)),"#",VLOOKUP(A16264,Questionnaire!A:KQ,131,FALSE))</f>
        <v>#</v>
      </c>
    </row>
    <row r="16265" spans="1:2">
      <c r="A16265" t="s">
        <v>448</v>
      </c>
      <c r="B16265" t="str">
        <f>IF(ISBLANK(VLOOKUP(A16265,Questionnaire!A:KQ,131,FALSE)),"#",VLOOKUP(A16265,Questionnaire!A:KQ,131,FALSE))</f>
        <v>#</v>
      </c>
    </row>
    <row r="16266" spans="1:2">
      <c r="A16266" t="s">
        <v>452</v>
      </c>
      <c r="B16266" t="str">
        <f>IF(ISBLANK(VLOOKUP(A16266,Questionnaire!A:KQ,131,FALSE)),"#",VLOOKUP(A16266,Questionnaire!A:KQ,131,FALSE))</f>
        <v>#</v>
      </c>
    </row>
    <row r="16267" spans="1:2">
      <c r="A16267" t="s">
        <v>455</v>
      </c>
      <c r="B16267" t="str">
        <f>IF(ISBLANK(VLOOKUP(A16267,Questionnaire!A:KQ,131,FALSE)),"#",VLOOKUP(A16267,Questionnaire!A:KQ,131,FALSE))</f>
        <v>#</v>
      </c>
    </row>
    <row r="16268" spans="1:2">
      <c r="A16268" t="s">
        <v>458</v>
      </c>
      <c r="B16268" t="str">
        <f>IF(ISBLANK(VLOOKUP(A16268,Questionnaire!A:KQ,131,FALSE)),"#",VLOOKUP(A16268,Questionnaire!A:KQ,131,FALSE))</f>
        <v>#</v>
      </c>
    </row>
    <row r="16269" spans="1:2">
      <c r="A16269" t="s">
        <v>461</v>
      </c>
      <c r="B16269" t="str">
        <f>IF(ISBLANK(VLOOKUP(A16269,Questionnaire!A:KQ,131,FALSE)),"#",VLOOKUP(A16269,Questionnaire!A:KQ,131,FALSE))</f>
        <v>#</v>
      </c>
    </row>
    <row r="16270" spans="1:2">
      <c r="A16270" t="s">
        <v>465</v>
      </c>
      <c r="B16270" t="str">
        <f>IF(ISBLANK(VLOOKUP(A16270,Questionnaire!A:KQ,131,FALSE)),"#",VLOOKUP(A16270,Questionnaire!A:KQ,131,FALSE))</f>
        <v>#</v>
      </c>
    </row>
    <row r="16271" spans="1:2">
      <c r="A16271" t="s">
        <v>467</v>
      </c>
      <c r="B16271" t="str">
        <f>IF(ISBLANK(VLOOKUP(A16271,Questionnaire!A:KQ,131,FALSE)),"#",VLOOKUP(A16271,Questionnaire!A:KQ,131,FALSE))</f>
        <v>#</v>
      </c>
    </row>
    <row r="16272" spans="1:2">
      <c r="A16272" t="s">
        <v>469</v>
      </c>
      <c r="B16272" t="str">
        <f>IF(ISBLANK(VLOOKUP(A16272,Questionnaire!A:KQ,131,FALSE)),"#",VLOOKUP(A16272,Questionnaire!A:KQ,131,FALSE))</f>
        <v>#</v>
      </c>
    </row>
    <row r="16273" spans="1:3">
      <c r="A16273" t="s">
        <v>471</v>
      </c>
      <c r="B16273" t="str">
        <f>IF(ISBLANK(VLOOKUP(A16273,Questionnaire!A:KQ,131,FALSE)),"#",VLOOKUP(A16273,Questionnaire!A:KQ,131,FALSE))</f>
        <v>#</v>
      </c>
    </row>
    <row r="16274" spans="1:3">
      <c r="A16274" t="s">
        <v>473</v>
      </c>
      <c r="B16274" t="str">
        <f>IF(ISBLANK(VLOOKUP(A16274,Questionnaire!A:KQ,131,FALSE)),"#",VLOOKUP(A16274,Questionnaire!A:KQ,131,FALSE))</f>
        <v>#</v>
      </c>
    </row>
    <row r="16275" spans="1:3">
      <c r="A16275" t="s">
        <v>475</v>
      </c>
      <c r="B16275" t="str">
        <f>IF(ISBLANK(VLOOKUP(A16275,Questionnaire!A:KQ,131,FALSE)),"#",VLOOKUP(A16275,Questionnaire!A:KQ,131,FALSE))</f>
        <v>#</v>
      </c>
    </row>
    <row r="16276" spans="1:3">
      <c r="A16276" t="s">
        <v>185</v>
      </c>
      <c r="B16276" t="str">
        <f>IF(ISBLANK(VLOOKUP(A16276,Questionnaire!A:KQ,132,FALSE)),"#",VLOOKUP(A16276,Questionnaire!A:KQ,132,FALSE))</f>
        <v>#</v>
      </c>
      <c r="C16276">
        <v>129</v>
      </c>
    </row>
    <row r="16277" spans="1:3">
      <c r="A16277" t="s">
        <v>187</v>
      </c>
      <c r="B16277" t="str">
        <f>IF(ISNA(VLOOKUP(VLOOKUP(A16277,Questionnaire!A:KQ,132,FALSE),'CORA Encoding'!D:E,2,FALSE)),"#",VLOOKUP(VLOOKUP(A16277,Questionnaire!A:KQ,132,FALSE),'CORA Encoding'!D:E,2,FALSE))</f>
        <v>#</v>
      </c>
    </row>
    <row r="16278" spans="1:3">
      <c r="A16278" t="s">
        <v>189</v>
      </c>
      <c r="B16278" t="str">
        <f>IF(ISNA(VLOOKUP(VLOOKUP(A16278,Questionnaire!A:KQ,132,FALSE),'CORA Encoding'!G:H,2,FALSE)),"#",VLOOKUP(VLOOKUP(A16278,Questionnaire!A:KQ,132,FALSE),'CORA Encoding'!G:H,2,FALSE))</f>
        <v>#</v>
      </c>
    </row>
    <row r="16279" spans="1:3">
      <c r="A16279" t="s">
        <v>191</v>
      </c>
      <c r="B16279" t="str">
        <f>IF(ISNA(VLOOKUP(VLOOKUP(A16279,Questionnaire!A:KQ,132,FALSE),'Country List'!E:F,2,FALSE)),"#",VLOOKUP(VLOOKUP(A16279,Questionnaire!A:KQ,132,FALSE),'Country List'!E:F,2,FALSE))</f>
        <v>#</v>
      </c>
    </row>
    <row r="16280" spans="1:3">
      <c r="A16280" t="s">
        <v>193</v>
      </c>
      <c r="B16280" t="str">
        <f>IF(ISNA(VLOOKUP(VLOOKUP(A16280,Questionnaire!A:KQ,132,FALSE),'Industry List'!B:C,2,FALSE)),"#",VLOOKUP(VLOOKUP(A16280,Questionnaire!A:KQ,132,FALSE),'Industry List'!B:C,2,FALSE))</f>
        <v>#</v>
      </c>
    </row>
    <row r="16281" spans="1:3">
      <c r="A16281" t="s">
        <v>197</v>
      </c>
      <c r="B16281" t="str">
        <f>IF(ISBLANK(VLOOKUP(A16281,Questionnaire!A:KQ,132,FALSE)),"#",VLOOKUP(A16281,Questionnaire!A:KQ,132,FALSE))</f>
        <v>#</v>
      </c>
    </row>
    <row r="16282" spans="1:3">
      <c r="A16282" t="s">
        <v>201</v>
      </c>
      <c r="B16282" t="str">
        <f>IF(ISBLANK(VLOOKUP(A16282,Questionnaire!A:KQ,132,FALSE)),"#",VLOOKUP(A16282,Questionnaire!A:KQ,132,FALSE))</f>
        <v>#</v>
      </c>
    </row>
    <row r="16283" spans="1:3">
      <c r="A16283" t="s">
        <v>203</v>
      </c>
      <c r="B16283" t="str">
        <f>IF(ISNA(VLOOKUP(VLOOKUP(A16283,Questionnaire!A:KQ,132,FALSE),'CORA Encoding'!J:K,2,FALSE)),"#",VLOOKUP(VLOOKUP(A16283,Questionnaire!A:KQ,132,FALSE),'CORA Encoding'!J:K,2,FALSE))</f>
        <v>#</v>
      </c>
    </row>
    <row r="16284" spans="1:3">
      <c r="A16284" t="s">
        <v>208</v>
      </c>
      <c r="B16284" t="str">
        <f>IF(ISBLANK(VLOOKUP(A16284,Questionnaire!A:KQ,132,FALSE)),"#",VLOOKUP(A16284,Questionnaire!A:KQ,132,FALSE))</f>
        <v>#</v>
      </c>
    </row>
    <row r="16285" spans="1:3">
      <c r="A16285" t="s">
        <v>213</v>
      </c>
      <c r="B16285" t="str">
        <f>IF(ISBLANK(VLOOKUP(A16285,Questionnaire!A:KQ,132,FALSE)),"#",VLOOKUP(A16285,Questionnaire!A:KQ,132,FALSE))</f>
        <v>#</v>
      </c>
    </row>
    <row r="16286" spans="1:3">
      <c r="A16286" t="s">
        <v>215</v>
      </c>
      <c r="B16286" t="str">
        <f>IF(ISBLANK(VLOOKUP(A16286,Questionnaire!A:KQ,132,FALSE)),"#",VLOOKUP(A16286,Questionnaire!A:KQ,132,FALSE))</f>
        <v>#</v>
      </c>
    </row>
    <row r="16287" spans="1:3">
      <c r="A16287" t="s">
        <v>217</v>
      </c>
      <c r="B16287" t="str">
        <f>IF(ISBLANK(VLOOKUP(A16287,Questionnaire!A:KQ,132,FALSE)),"#",VLOOKUP(A16287,Questionnaire!A:KQ,132,FALSE))</f>
        <v>#</v>
      </c>
    </row>
    <row r="16288" spans="1:3">
      <c r="A16288" t="s">
        <v>219</v>
      </c>
      <c r="B16288" t="str">
        <f>IF(ISBLANK(VLOOKUP(A16288,Questionnaire!A:KQ,132,FALSE)),"#",VLOOKUP(A16288,Questionnaire!A:KQ,132,FALSE))</f>
        <v>#</v>
      </c>
    </row>
    <row r="16289" spans="1:2">
      <c r="A16289" t="s">
        <v>221</v>
      </c>
      <c r="B16289" t="str">
        <f>IF(ISBLANK(VLOOKUP(A16289,Questionnaire!A:KQ,132,FALSE)),"#",VLOOKUP(A16289,Questionnaire!A:KQ,132,FALSE))</f>
        <v>#</v>
      </c>
    </row>
    <row r="16290" spans="1:2">
      <c r="A16290" t="s">
        <v>223</v>
      </c>
      <c r="B16290" t="str">
        <f>IF(ISBLANK(VLOOKUP(A16290,Questionnaire!A:KQ,132,FALSE)),"#",VLOOKUP(A16290,Questionnaire!A:KQ,132,FALSE))</f>
        <v>#</v>
      </c>
    </row>
    <row r="16291" spans="1:2">
      <c r="A16291" t="s">
        <v>225</v>
      </c>
      <c r="B16291" t="str">
        <f>IF(ISBLANK(VLOOKUP(A16291,Questionnaire!A:KQ,132,FALSE)),"#",VLOOKUP(A16291,Questionnaire!A:KQ,132,FALSE))</f>
        <v>#</v>
      </c>
    </row>
    <row r="16292" spans="1:2">
      <c r="A16292" t="s">
        <v>227</v>
      </c>
      <c r="B16292" t="str">
        <f>IF(ISBLANK(VLOOKUP(A16292,Questionnaire!A:KQ,132,FALSE)),"#",VLOOKUP(A16292,Questionnaire!A:KQ,132,FALSE))</f>
        <v>#</v>
      </c>
    </row>
    <row r="16293" spans="1:2">
      <c r="A16293" t="s">
        <v>229</v>
      </c>
      <c r="B16293" t="str">
        <f>IF(ISBLANK(VLOOKUP(A16293,Questionnaire!A:KQ,132,FALSE)),"#",VLOOKUP(A16293,Questionnaire!A:KQ,132,FALSE))</f>
        <v>#</v>
      </c>
    </row>
    <row r="16294" spans="1:2">
      <c r="A16294" t="s">
        <v>231</v>
      </c>
      <c r="B16294" t="str">
        <f>IF(ISBLANK(VLOOKUP(A16294,Questionnaire!A:KQ,132,FALSE)),"#",VLOOKUP(A16294,Questionnaire!A:KQ,132,FALSE))</f>
        <v>#</v>
      </c>
    </row>
    <row r="16295" spans="1:2">
      <c r="A16295" t="s">
        <v>233</v>
      </c>
      <c r="B16295" t="str">
        <f>IF(ISBLANK(VLOOKUP(A16295,Questionnaire!A:KQ,132,FALSE)),"#",VLOOKUP(A16295,Questionnaire!A:KQ,132,FALSE))</f>
        <v>#</v>
      </c>
    </row>
    <row r="16296" spans="1:2">
      <c r="A16296" t="s">
        <v>235</v>
      </c>
      <c r="B16296" t="str">
        <f>IF(ISBLANK(VLOOKUP(A16296,Questionnaire!A:KQ,132,FALSE)),"#",VLOOKUP(A16296,Questionnaire!A:KQ,132,FALSE))</f>
        <v>#</v>
      </c>
    </row>
    <row r="16297" spans="1:2">
      <c r="A16297" t="s">
        <v>237</v>
      </c>
      <c r="B16297" t="str">
        <f>IF(ISBLANK(VLOOKUP(A16297,Questionnaire!A:KQ,132,FALSE)),"#",VLOOKUP(A16297,Questionnaire!A:KQ,132,FALSE))</f>
        <v>#</v>
      </c>
    </row>
    <row r="16298" spans="1:2">
      <c r="A16298" t="s">
        <v>239</v>
      </c>
      <c r="B16298" t="str">
        <f>IF(ISBLANK(VLOOKUP(A16298,Questionnaire!A:KQ,132,FALSE)),"#",VLOOKUP(A16298,Questionnaire!A:KQ,132,FALSE))</f>
        <v>#</v>
      </c>
    </row>
    <row r="16299" spans="1:2">
      <c r="A16299" t="s">
        <v>242</v>
      </c>
      <c r="B16299" t="str">
        <f>IF(ISBLANK(VLOOKUP(A16299,Questionnaire!A:KQ,132,FALSE)),"#",VLOOKUP(A16299,Questionnaire!A:KQ,132,FALSE))</f>
        <v>#</v>
      </c>
    </row>
    <row r="16300" spans="1:2">
      <c r="A16300" t="s">
        <v>245</v>
      </c>
      <c r="B16300" t="str">
        <f>IF(ISBLANK(VLOOKUP(A16300,Questionnaire!A:KQ,132,FALSE)),"#",VLOOKUP(A16300,Questionnaire!A:KQ,132,FALSE))</f>
        <v>#</v>
      </c>
    </row>
    <row r="16301" spans="1:2">
      <c r="A16301" t="s">
        <v>247</v>
      </c>
      <c r="B16301" t="str">
        <f>IF(ISBLANK(VLOOKUP(A16301,Questionnaire!A:KQ,132,FALSE)),"#",VLOOKUP(A16301,Questionnaire!A:KQ,132,FALSE))</f>
        <v>#</v>
      </c>
    </row>
    <row r="16302" spans="1:2">
      <c r="A16302" t="s">
        <v>249</v>
      </c>
      <c r="B16302" t="str">
        <f>IF(ISBLANK(VLOOKUP(A16302,Questionnaire!A:KQ,132,FALSE)),"#",VLOOKUP(A16302,Questionnaire!A:KQ,132,FALSE))</f>
        <v>#</v>
      </c>
    </row>
    <row r="16303" spans="1:2">
      <c r="A16303" t="s">
        <v>250</v>
      </c>
      <c r="B16303" t="str">
        <f>IF(ISBLANK(VLOOKUP(A16303,Questionnaire!A:KQ,132,FALSE)),"#",VLOOKUP(A16303,Questionnaire!A:KQ,132,FALSE))</f>
        <v>#</v>
      </c>
    </row>
    <row r="16304" spans="1:2">
      <c r="A16304" t="s">
        <v>252</v>
      </c>
      <c r="B16304" t="str">
        <f>IF(ISBLANK(VLOOKUP(A16304,Questionnaire!A:KQ,132,FALSE)),"#",VLOOKUP(A16304,Questionnaire!A:KQ,132,FALSE))</f>
        <v>#</v>
      </c>
    </row>
    <row r="16305" spans="1:2">
      <c r="A16305" t="s">
        <v>255</v>
      </c>
      <c r="B16305" t="str">
        <f>IF(ISBLANK(VLOOKUP(A16305,Questionnaire!A:KQ,132,FALSE)),"#",VLOOKUP(A16305,Questionnaire!A:KQ,132,FALSE))</f>
        <v>#</v>
      </c>
    </row>
    <row r="16306" spans="1:2">
      <c r="A16306" t="s">
        <v>258</v>
      </c>
      <c r="B16306" t="str">
        <f>IF(ISNA(VLOOKUP(VLOOKUP(A16306,Questionnaire!A:KQ,132,FALSE),'CORA Encoding'!M:N,2,FALSE)),"#",VLOOKUP(VLOOKUP(A16306,Questionnaire!A:KQ,132,FALSE),'CORA Encoding'!M:N,2,FALSE))</f>
        <v>#</v>
      </c>
    </row>
    <row r="16307" spans="1:2">
      <c r="A16307" t="s">
        <v>261</v>
      </c>
      <c r="B16307" t="str">
        <f>IF(ISBLANK(VLOOKUP(A16307,Questionnaire!A:KQ,132,FALSE)),"#",VLOOKUP(A16307,Questionnaire!A:KQ,132,FALSE))</f>
        <v>#</v>
      </c>
    </row>
    <row r="16308" spans="1:2">
      <c r="A16308" t="s">
        <v>263</v>
      </c>
      <c r="B16308" t="str">
        <f>IF(ISBLANK(VLOOKUP(A16308,Questionnaire!A:KQ,132,FALSE)),"#",VLOOKUP(A16308,Questionnaire!A:KQ,132,FALSE))</f>
        <v>#</v>
      </c>
    </row>
    <row r="16309" spans="1:2">
      <c r="A16309" t="s">
        <v>265</v>
      </c>
      <c r="B16309" t="str">
        <f>IF(ISBLANK(VLOOKUP(A16309,Questionnaire!A:KQ,132,FALSE)),"#",VLOOKUP(A16309,Questionnaire!A:KQ,132,FALSE))</f>
        <v>#</v>
      </c>
    </row>
    <row r="16310" spans="1:2">
      <c r="A16310" t="s">
        <v>267</v>
      </c>
      <c r="B16310" t="str">
        <f>IF(ISBLANK(VLOOKUP(A16310,Questionnaire!A:KQ,132,FALSE)),"#",VLOOKUP(A16310,Questionnaire!A:KQ,132,FALSE))</f>
        <v>#</v>
      </c>
    </row>
    <row r="16311" spans="1:2">
      <c r="A16311" t="s">
        <v>269</v>
      </c>
      <c r="B16311" t="str">
        <f>IF(ISBLANK(VLOOKUP(A16311,Questionnaire!A:KQ,132,FALSE)),"#",VLOOKUP(A16311,Questionnaire!A:KQ,132,FALSE))</f>
        <v>#</v>
      </c>
    </row>
    <row r="16312" spans="1:2">
      <c r="A16312" t="s">
        <v>274</v>
      </c>
      <c r="B16312" t="str">
        <f>IF(ISBLANK(VLOOKUP(A16312,Questionnaire!A:KQ,132,FALSE)),"#",VLOOKUP(A16312,Questionnaire!A:KQ,132,FALSE))</f>
        <v>#</v>
      </c>
    </row>
    <row r="16313" spans="1:2">
      <c r="A16313" t="s">
        <v>276</v>
      </c>
      <c r="B16313" t="str">
        <f>IF(ISBLANK(VLOOKUP(A16313,Questionnaire!A:KQ,132,FALSE)),"#",VLOOKUP(A16313,Questionnaire!A:KQ,132,FALSE))</f>
        <v>#</v>
      </c>
    </row>
    <row r="16314" spans="1:2">
      <c r="A16314" t="s">
        <v>278</v>
      </c>
      <c r="B16314" t="str">
        <f>IF(ISBLANK(VLOOKUP(A16314,Questionnaire!A:KQ,132,FALSE)),"#",VLOOKUP(A16314,Questionnaire!A:KQ,132,FALSE))</f>
        <v>#</v>
      </c>
    </row>
    <row r="16315" spans="1:2">
      <c r="A16315" t="s">
        <v>280</v>
      </c>
      <c r="B16315" t="str">
        <f>IF(ISBLANK(VLOOKUP(A16315,Questionnaire!A:KQ,132,FALSE)),"#",VLOOKUP(A16315,Questionnaire!A:KQ,132,FALSE))</f>
        <v>#</v>
      </c>
    </row>
    <row r="16316" spans="1:2">
      <c r="A16316" t="s">
        <v>282</v>
      </c>
      <c r="B16316" t="str">
        <f>IF(ISBLANK(VLOOKUP(A16316,Questionnaire!A:KQ,132,FALSE)),"#",VLOOKUP(A16316,Questionnaire!A:KQ,132,FALSE))</f>
        <v>#</v>
      </c>
    </row>
    <row r="16317" spans="1:2">
      <c r="A16317" t="s">
        <v>286</v>
      </c>
      <c r="B16317" t="str">
        <f>IF(ISBLANK(VLOOKUP(A16317,Questionnaire!A:KQ,132,FALSE)),"#",VLOOKUP(A16317,Questionnaire!A:KQ,132,FALSE))</f>
        <v>#</v>
      </c>
    </row>
    <row r="16318" spans="1:2">
      <c r="A16318" t="s">
        <v>288</v>
      </c>
      <c r="B16318" t="str">
        <f>IF(ISBLANK(VLOOKUP(A16318,Questionnaire!A:KQ,132,FALSE)),"#",VLOOKUP(A16318,Questionnaire!A:KQ,132,FALSE))</f>
        <v>#</v>
      </c>
    </row>
    <row r="16319" spans="1:2">
      <c r="A16319" t="s">
        <v>290</v>
      </c>
      <c r="B16319" t="str">
        <f>IF(ISBLANK(VLOOKUP(A16319,Questionnaire!A:KQ,132,FALSE)),"#",VLOOKUP(A16319,Questionnaire!A:KQ,132,FALSE))</f>
        <v>#</v>
      </c>
    </row>
    <row r="16320" spans="1:2">
      <c r="A16320" t="s">
        <v>292</v>
      </c>
      <c r="B16320" t="str">
        <f>IF(ISBLANK(VLOOKUP(A16320,Questionnaire!A:KQ,132,FALSE)),"#",VLOOKUP(A16320,Questionnaire!A:KQ,132,FALSE))</f>
        <v>#</v>
      </c>
    </row>
    <row r="16321" spans="1:2">
      <c r="A16321" t="s">
        <v>294</v>
      </c>
      <c r="B16321" t="str">
        <f>IF(ISBLANK(VLOOKUP(A16321,Questionnaire!A:KQ,132,FALSE)),"#",VLOOKUP(A16321,Questionnaire!A:KQ,132,FALSE))</f>
        <v>#</v>
      </c>
    </row>
    <row r="16322" spans="1:2">
      <c r="A16322" t="s">
        <v>296</v>
      </c>
      <c r="B16322" t="str">
        <f>IF(ISBLANK(VLOOKUP(A16322,Questionnaire!A:KQ,132,FALSE)),"#",VLOOKUP(A16322,Questionnaire!A:KQ,132,FALSE))</f>
        <v>#</v>
      </c>
    </row>
    <row r="16323" spans="1:2">
      <c r="A16323" t="s">
        <v>301</v>
      </c>
      <c r="B16323" t="str">
        <f>IF(ISBLANK(VLOOKUP(A16323,Questionnaire!A:KQ,132,FALSE)),"#",VLOOKUP(A16323,Questionnaire!A:KQ,132,FALSE))</f>
        <v>#</v>
      </c>
    </row>
    <row r="16324" spans="1:2">
      <c r="A16324" t="s">
        <v>303</v>
      </c>
      <c r="B16324" t="str">
        <f>IF(ISBLANK(VLOOKUP(A16324,Questionnaire!A:KQ,132,FALSE)),"#",VLOOKUP(A16324,Questionnaire!A:KQ,132,FALSE))</f>
        <v>#</v>
      </c>
    </row>
    <row r="16325" spans="1:2">
      <c r="A16325" t="s">
        <v>305</v>
      </c>
      <c r="B16325" t="str">
        <f>IF(ISBLANK(VLOOKUP(A16325,Questionnaire!A:KQ,132,FALSE)),"#",VLOOKUP(A16325,Questionnaire!A:KQ,132,FALSE))</f>
        <v>#</v>
      </c>
    </row>
    <row r="16326" spans="1:2">
      <c r="A16326" t="s">
        <v>307</v>
      </c>
      <c r="B16326" t="str">
        <f>IF(ISBLANK(VLOOKUP(A16326,Questionnaire!A:KQ,132,FALSE)),"#",VLOOKUP(A16326,Questionnaire!A:KQ,132,FALSE))</f>
        <v>#</v>
      </c>
    </row>
    <row r="16327" spans="1:2">
      <c r="A16327" t="s">
        <v>311</v>
      </c>
      <c r="B16327" t="str">
        <f>IF(ISBLANK(VLOOKUP(A16327,Questionnaire!A:KQ,132,FALSE)),"#",VLOOKUP(A16327,Questionnaire!A:KQ,132,FALSE))</f>
        <v>#</v>
      </c>
    </row>
    <row r="16328" spans="1:2">
      <c r="A16328" t="s">
        <v>313</v>
      </c>
      <c r="B16328" t="str">
        <f>IF(ISBLANK(VLOOKUP(A16328,Questionnaire!A:KQ,132,FALSE)),"#",VLOOKUP(A16328,Questionnaire!A:KQ,132,FALSE))</f>
        <v>#</v>
      </c>
    </row>
    <row r="16329" spans="1:2">
      <c r="A16329" t="s">
        <v>314</v>
      </c>
      <c r="B16329" t="str">
        <f>IF(ISBLANK(VLOOKUP(A16329,Questionnaire!A:KQ,132,FALSE)),"#",VLOOKUP(A16329,Questionnaire!A:KQ,132,FALSE))</f>
        <v>#</v>
      </c>
    </row>
    <row r="16330" spans="1:2">
      <c r="A16330" t="s">
        <v>315</v>
      </c>
      <c r="B16330" t="str">
        <f>IF(ISBLANK(VLOOKUP(A16330,Questionnaire!A:KQ,132,FALSE)),"#",VLOOKUP(A16330,Questionnaire!A:KQ,132,FALSE))</f>
        <v>#</v>
      </c>
    </row>
    <row r="16331" spans="1:2">
      <c r="A16331" t="s">
        <v>317</v>
      </c>
      <c r="B16331" t="str">
        <f>IF(ISBLANK(VLOOKUP(A16331,Questionnaire!A:KQ,132,FALSE)),"#",VLOOKUP(A16331,Questionnaire!A:KQ,132,FALSE))</f>
        <v>#</v>
      </c>
    </row>
    <row r="16332" spans="1:2">
      <c r="A16332" t="s">
        <v>319</v>
      </c>
      <c r="B16332" t="str">
        <f>IF(ISBLANK(VLOOKUP(A16332,Questionnaire!A:KQ,132,FALSE)),"#",VLOOKUP(A16332,Questionnaire!A:KQ,132,FALSE))</f>
        <v>#</v>
      </c>
    </row>
    <row r="16333" spans="1:2">
      <c r="A16333" t="s">
        <v>322</v>
      </c>
      <c r="B16333" t="str">
        <f>IF(ISBLANK(VLOOKUP(A16333,Questionnaire!A:KQ,132,FALSE)),"#",VLOOKUP(A16333,Questionnaire!A:KQ,132,FALSE))</f>
        <v>#</v>
      </c>
    </row>
    <row r="16334" spans="1:2">
      <c r="A16334" t="s">
        <v>326</v>
      </c>
      <c r="B16334" t="str">
        <f>IF(ISBLANK(VLOOKUP(A16334,Questionnaire!A:KQ,132,FALSE)),"#",VLOOKUP(A16334,Questionnaire!A:KQ,132,FALSE))</f>
        <v>#</v>
      </c>
    </row>
    <row r="16335" spans="1:2">
      <c r="A16335" t="s">
        <v>328</v>
      </c>
      <c r="B16335" t="str">
        <f>IF(ISBLANK(VLOOKUP(A16335,Questionnaire!A:KQ,132,FALSE)),"#",VLOOKUP(A16335,Questionnaire!A:KQ,132,FALSE))</f>
        <v>#</v>
      </c>
    </row>
    <row r="16336" spans="1:2">
      <c r="A16336" t="s">
        <v>332</v>
      </c>
      <c r="B16336" t="str">
        <f>IF(ISBLANK(VLOOKUP(A16336,Questionnaire!A:KQ,132,FALSE)),"#",VLOOKUP(A16336,Questionnaire!A:KQ,132,FALSE))</f>
        <v>#</v>
      </c>
    </row>
    <row r="16337" spans="1:2">
      <c r="A16337" t="s">
        <v>333</v>
      </c>
      <c r="B16337" t="str">
        <f>IF(ISBLANK(VLOOKUP(A16337,Questionnaire!A:KQ,132,FALSE)),"#",VLOOKUP(A16337,Questionnaire!A:KQ,132,FALSE))</f>
        <v>#</v>
      </c>
    </row>
    <row r="16338" spans="1:2">
      <c r="A16338" t="s">
        <v>334</v>
      </c>
      <c r="B16338" t="str">
        <f>IF(ISBLANK(VLOOKUP(A16338,Questionnaire!A:KQ,132,FALSE)),"#",VLOOKUP(A16338,Questionnaire!A:KQ,132,FALSE))</f>
        <v>#</v>
      </c>
    </row>
    <row r="16339" spans="1:2">
      <c r="A16339" t="s">
        <v>335</v>
      </c>
      <c r="B16339" t="str">
        <f>IF(ISBLANK(VLOOKUP(A16339,Questionnaire!A:KQ,132,FALSE)),"#",VLOOKUP(A16339,Questionnaire!A:KQ,132,FALSE))</f>
        <v>#</v>
      </c>
    </row>
    <row r="16340" spans="1:2">
      <c r="A16340" t="s">
        <v>336</v>
      </c>
      <c r="B16340" t="str">
        <f>IF(ISBLANK(VLOOKUP(A16340,Questionnaire!A:KQ,132,FALSE)),"#",VLOOKUP(A16340,Questionnaire!A:KQ,132,FALSE))</f>
        <v>#</v>
      </c>
    </row>
    <row r="16341" spans="1:2">
      <c r="A16341" t="s">
        <v>337</v>
      </c>
      <c r="B16341" t="str">
        <f>IF(ISBLANK(VLOOKUP(A16341,Questionnaire!A:KQ,132,FALSE)),"#",VLOOKUP(A16341,Questionnaire!A:KQ,132,FALSE))</f>
        <v>#</v>
      </c>
    </row>
    <row r="16342" spans="1:2">
      <c r="A16342" t="s">
        <v>338</v>
      </c>
      <c r="B16342" t="str">
        <f>IF(ISBLANK(VLOOKUP(A16342,Questionnaire!A:KQ,132,FALSE)),"#",VLOOKUP(A16342,Questionnaire!A:KQ,132,FALSE))</f>
        <v>#</v>
      </c>
    </row>
    <row r="16343" spans="1:2">
      <c r="A16343" t="s">
        <v>339</v>
      </c>
      <c r="B16343" t="str">
        <f>IF(ISBLANK(VLOOKUP(A16343,Questionnaire!A:KQ,132,FALSE)),"#",VLOOKUP(A16343,Questionnaire!A:KQ,132,FALSE))</f>
        <v>#</v>
      </c>
    </row>
    <row r="16344" spans="1:2">
      <c r="A16344" t="s">
        <v>340</v>
      </c>
      <c r="B16344" t="str">
        <f>IF(ISBLANK(VLOOKUP(A16344,Questionnaire!A:KQ,132,FALSE)),"#",VLOOKUP(A16344,Questionnaire!A:KQ,132,FALSE))</f>
        <v>#</v>
      </c>
    </row>
    <row r="16345" spans="1:2">
      <c r="A16345" t="s">
        <v>341</v>
      </c>
      <c r="B16345" t="str">
        <f>IF(ISBLANK(VLOOKUP(A16345,Questionnaire!A:KQ,132,FALSE)),"#",VLOOKUP(A16345,Questionnaire!A:KQ,132,FALSE))</f>
        <v>#</v>
      </c>
    </row>
    <row r="16346" spans="1:2">
      <c r="A16346" t="s">
        <v>342</v>
      </c>
      <c r="B16346" t="str">
        <f>IF(ISBLANK(VLOOKUP(A16346,Questionnaire!A:KQ,132,FALSE)),"#",VLOOKUP(A16346,Questionnaire!A:KQ,132,FALSE))</f>
        <v>#</v>
      </c>
    </row>
    <row r="16347" spans="1:2">
      <c r="A16347" t="s">
        <v>343</v>
      </c>
      <c r="B16347" t="str">
        <f>IF(ISBLANK(VLOOKUP(A16347,Questionnaire!A:KQ,132,FALSE)),"#",VLOOKUP(A16347,Questionnaire!A:KQ,132,FALSE))</f>
        <v>#</v>
      </c>
    </row>
    <row r="16348" spans="1:2">
      <c r="A16348" t="s">
        <v>344</v>
      </c>
      <c r="B16348" t="str">
        <f>IF(ISBLANK(VLOOKUP(A16348,Questionnaire!A:KQ,132,FALSE)),"#",VLOOKUP(A16348,Questionnaire!A:KQ,132,FALSE))</f>
        <v>#</v>
      </c>
    </row>
    <row r="16349" spans="1:2">
      <c r="A16349" t="s">
        <v>345</v>
      </c>
      <c r="B16349" t="str">
        <f>IF(ISBLANK(VLOOKUP(A16349,Questionnaire!A:KQ,132,FALSE)),"#",VLOOKUP(A16349,Questionnaire!A:KQ,132,FALSE))</f>
        <v>#</v>
      </c>
    </row>
    <row r="16350" spans="1:2">
      <c r="A16350" t="s">
        <v>348</v>
      </c>
      <c r="B16350" t="str">
        <f>IF(ISBLANK(VLOOKUP(A16350,Questionnaire!A:KQ,132,FALSE)),"#",VLOOKUP(A16350,Questionnaire!A:KQ,132,FALSE))</f>
        <v>#</v>
      </c>
    </row>
    <row r="16351" spans="1:2">
      <c r="A16351" t="s">
        <v>353</v>
      </c>
      <c r="B16351" t="str">
        <f>IF(ISBLANK(VLOOKUP(A16351,Questionnaire!A:KQ,132,FALSE)),"#",VLOOKUP(A16351,Questionnaire!A:KQ,132,FALSE))</f>
        <v>#</v>
      </c>
    </row>
    <row r="16352" spans="1:2">
      <c r="A16352" t="s">
        <v>354</v>
      </c>
      <c r="B16352" t="str">
        <f>IF(ISBLANK(VLOOKUP(A16352,Questionnaire!A:KQ,132,FALSE)),"#",VLOOKUP(A16352,Questionnaire!A:KQ,132,FALSE))</f>
        <v>#</v>
      </c>
    </row>
    <row r="16353" spans="1:2">
      <c r="A16353" t="s">
        <v>355</v>
      </c>
      <c r="B16353" t="str">
        <f>IF(ISBLANK(VLOOKUP(A16353,Questionnaire!A:KQ,132,FALSE)),"#",VLOOKUP(A16353,Questionnaire!A:KQ,132,FALSE))</f>
        <v>#</v>
      </c>
    </row>
    <row r="16354" spans="1:2">
      <c r="A16354" t="s">
        <v>356</v>
      </c>
      <c r="B16354" t="str">
        <f>IF(ISBLANK(VLOOKUP(A16354,Questionnaire!A:KQ,132,FALSE)),"#",VLOOKUP(A16354,Questionnaire!A:KQ,132,FALSE))</f>
        <v>#</v>
      </c>
    </row>
    <row r="16355" spans="1:2">
      <c r="A16355" t="s">
        <v>357</v>
      </c>
      <c r="B16355" t="str">
        <f>IF(ISBLANK(VLOOKUP(A16355,Questionnaire!A:KQ,132,FALSE)),"#",VLOOKUP(A16355,Questionnaire!A:KQ,132,FALSE))</f>
        <v>#</v>
      </c>
    </row>
    <row r="16356" spans="1:2">
      <c r="A16356" t="s">
        <v>360</v>
      </c>
      <c r="B16356" t="str">
        <f>IF(ISBLANK(VLOOKUP(A16356,Questionnaire!A:KQ,132,FALSE)),"#",VLOOKUP(A16356,Questionnaire!A:KQ,132,FALSE))</f>
        <v>#</v>
      </c>
    </row>
    <row r="16357" spans="1:2">
      <c r="A16357" t="s">
        <v>362</v>
      </c>
      <c r="B16357" t="str">
        <f>IF(ISBLANK(VLOOKUP(A16357,Questionnaire!A:KQ,132,FALSE)),"#",VLOOKUP(A16357,Questionnaire!A:KQ,132,FALSE))</f>
        <v>#</v>
      </c>
    </row>
    <row r="16358" spans="1:2">
      <c r="A16358" t="s">
        <v>363</v>
      </c>
      <c r="B16358" t="str">
        <f>IF(ISBLANK(VLOOKUP(A16358,Questionnaire!A:KQ,132,FALSE)),"#",VLOOKUP(A16358,Questionnaire!A:KQ,132,FALSE))</f>
        <v>#</v>
      </c>
    </row>
    <row r="16359" spans="1:2">
      <c r="A16359" t="s">
        <v>364</v>
      </c>
      <c r="B16359" t="str">
        <f>IF(ISBLANK(VLOOKUP(A16359,Questionnaire!A:KQ,132,FALSE)),"#",VLOOKUP(A16359,Questionnaire!A:KQ,132,FALSE))</f>
        <v>#</v>
      </c>
    </row>
    <row r="16360" spans="1:2">
      <c r="A16360" t="s">
        <v>365</v>
      </c>
      <c r="B16360" t="str">
        <f>IF(ISBLANK(VLOOKUP(A16360,Questionnaire!A:KQ,132,FALSE)),"#",VLOOKUP(A16360,Questionnaire!A:KQ,132,FALSE))</f>
        <v>#</v>
      </c>
    </row>
    <row r="16361" spans="1:2">
      <c r="A16361" t="s">
        <v>366</v>
      </c>
      <c r="B16361" t="str">
        <f>IF(ISBLANK(VLOOKUP(A16361,Questionnaire!A:KQ,132,FALSE)),"#",VLOOKUP(A16361,Questionnaire!A:KQ,132,FALSE))</f>
        <v>#</v>
      </c>
    </row>
    <row r="16362" spans="1:2">
      <c r="A16362" t="s">
        <v>371</v>
      </c>
      <c r="B16362" t="str">
        <f>IF(ISBLANK(VLOOKUP(A16362,Questionnaire!A:KQ,132,FALSE)),"#",VLOOKUP(A16362,Questionnaire!A:KQ,132,FALSE))</f>
        <v>#</v>
      </c>
    </row>
    <row r="16363" spans="1:2">
      <c r="A16363" t="s">
        <v>372</v>
      </c>
      <c r="B16363" t="str">
        <f>IF(ISBLANK(VLOOKUP(A16363,Questionnaire!A:KQ,132,FALSE)),"#",VLOOKUP(A16363,Questionnaire!A:KQ,132,FALSE))</f>
        <v>#</v>
      </c>
    </row>
    <row r="16364" spans="1:2">
      <c r="A16364" t="s">
        <v>373</v>
      </c>
      <c r="B16364" t="str">
        <f>IF(ISBLANK(VLOOKUP(A16364,Questionnaire!A:KQ,132,FALSE)),"#",VLOOKUP(A16364,Questionnaire!A:KQ,132,FALSE))</f>
        <v>#</v>
      </c>
    </row>
    <row r="16365" spans="1:2">
      <c r="A16365" t="s">
        <v>374</v>
      </c>
      <c r="B16365" t="str">
        <f>IF(ISBLANK(VLOOKUP(A16365,Questionnaire!A:KQ,132,FALSE)),"#",VLOOKUP(A16365,Questionnaire!A:KQ,132,FALSE))</f>
        <v>#</v>
      </c>
    </row>
    <row r="16366" spans="1:2">
      <c r="A16366" t="s">
        <v>377</v>
      </c>
      <c r="B16366" t="str">
        <f>IF(ISBLANK(VLOOKUP(A16366,Questionnaire!A:KQ,132,FALSE)),"#",VLOOKUP(A16366,Questionnaire!A:KQ,132,FALSE))</f>
        <v>#</v>
      </c>
    </row>
    <row r="16367" spans="1:2">
      <c r="A16367" t="s">
        <v>379</v>
      </c>
      <c r="B16367" t="str">
        <f>IF(ISBLANK(VLOOKUP(A16367,Questionnaire!A:KQ,132,FALSE)),"#",VLOOKUP(A16367,Questionnaire!A:KQ,132,FALSE))</f>
        <v>#</v>
      </c>
    </row>
    <row r="16368" spans="1:2">
      <c r="A16368" t="s">
        <v>380</v>
      </c>
      <c r="B16368" t="str">
        <f>IF(ISBLANK(VLOOKUP(A16368,Questionnaire!A:KQ,132,FALSE)),"#",VLOOKUP(A16368,Questionnaire!A:KQ,132,FALSE))</f>
        <v>#</v>
      </c>
    </row>
    <row r="16369" spans="1:2">
      <c r="A16369" t="s">
        <v>381</v>
      </c>
      <c r="B16369" t="str">
        <f>IF(ISBLANK(VLOOKUP(A16369,Questionnaire!A:KQ,132,FALSE)),"#",VLOOKUP(A16369,Questionnaire!A:KQ,132,FALSE))</f>
        <v>#</v>
      </c>
    </row>
    <row r="16370" spans="1:2">
      <c r="A16370" t="s">
        <v>382</v>
      </c>
      <c r="B16370" t="str">
        <f>IF(ISBLANK(VLOOKUP(A16370,Questionnaire!A:KQ,132,FALSE)),"#",VLOOKUP(A16370,Questionnaire!A:KQ,132,FALSE))</f>
        <v>#</v>
      </c>
    </row>
    <row r="16371" spans="1:2">
      <c r="A16371" t="s">
        <v>384</v>
      </c>
      <c r="B16371" t="str">
        <f>IF(ISBLANK(VLOOKUP(A16371,Questionnaire!A:KQ,132,FALSE)),"#",VLOOKUP(A16371,Questionnaire!A:KQ,132,FALSE))</f>
        <v>#</v>
      </c>
    </row>
    <row r="16372" spans="1:2">
      <c r="A16372" t="s">
        <v>387</v>
      </c>
      <c r="B16372" t="str">
        <f>IF(ISBLANK(VLOOKUP(A16372,Questionnaire!A:KQ,132,FALSE)),"#",VLOOKUP(A16372,Questionnaire!A:KQ,132,FALSE))</f>
        <v>#</v>
      </c>
    </row>
    <row r="16373" spans="1:2">
      <c r="A16373" t="s">
        <v>391</v>
      </c>
      <c r="B16373" t="str">
        <f>IF(ISBLANK(VLOOKUP(A16373,Questionnaire!A:KQ,132,FALSE)),"#",VLOOKUP(A16373,Questionnaire!A:KQ,132,FALSE))</f>
        <v>#</v>
      </c>
    </row>
    <row r="16374" spans="1:2">
      <c r="A16374" t="s">
        <v>393</v>
      </c>
      <c r="B16374" t="str">
        <f>IF(ISBLANK(VLOOKUP(A16374,Questionnaire!A:KQ,132,FALSE)),"#",VLOOKUP(A16374,Questionnaire!A:KQ,132,FALSE))</f>
        <v>#</v>
      </c>
    </row>
    <row r="16375" spans="1:2">
      <c r="A16375" t="s">
        <v>395</v>
      </c>
      <c r="B16375" t="str">
        <f>IF(ISBLANK(VLOOKUP(A16375,Questionnaire!A:KQ,132,FALSE)),"#",VLOOKUP(A16375,Questionnaire!A:KQ,132,FALSE))</f>
        <v>#</v>
      </c>
    </row>
    <row r="16376" spans="1:2">
      <c r="A16376" t="s">
        <v>398</v>
      </c>
      <c r="B16376" t="str">
        <f>IF(ISBLANK(VLOOKUP(A16376,Questionnaire!A:KQ,132,FALSE)),"#",VLOOKUP(A16376,Questionnaire!A:KQ,132,FALSE))</f>
        <v>#</v>
      </c>
    </row>
    <row r="16377" spans="1:2">
      <c r="A16377" t="s">
        <v>402</v>
      </c>
      <c r="B16377" t="str">
        <f>IF(ISBLANK(VLOOKUP(A16377,Questionnaire!A:KQ,132,FALSE)),"#",VLOOKUP(A16377,Questionnaire!A:KQ,132,FALSE))</f>
        <v>#</v>
      </c>
    </row>
    <row r="16378" spans="1:2">
      <c r="A16378" t="s">
        <v>405</v>
      </c>
      <c r="B16378" t="str">
        <f>IF(ISBLANK(VLOOKUP(A16378,Questionnaire!A:KQ,132,FALSE)),"#",VLOOKUP(A16378,Questionnaire!A:KQ,132,FALSE))</f>
        <v>#</v>
      </c>
    </row>
    <row r="16379" spans="1:2">
      <c r="A16379" t="s">
        <v>409</v>
      </c>
      <c r="B16379" t="str">
        <f>IF(ISBLANK(VLOOKUP(A16379,Questionnaire!A:KQ,132,FALSE)),"#",VLOOKUP(A16379,Questionnaire!A:KQ,132,FALSE))</f>
        <v>#</v>
      </c>
    </row>
    <row r="16380" spans="1:2">
      <c r="A16380" t="s">
        <v>412</v>
      </c>
      <c r="B16380" t="str">
        <f>IF(ISBLANK(VLOOKUP(A16380,Questionnaire!A:KQ,132,FALSE)),"#",VLOOKUP(A16380,Questionnaire!A:KQ,132,FALSE))</f>
        <v>#</v>
      </c>
    </row>
    <row r="16381" spans="1:2">
      <c r="A16381" t="s">
        <v>415</v>
      </c>
      <c r="B16381" t="str">
        <f>IF(ISBLANK(VLOOKUP(A16381,Questionnaire!A:KQ,132,FALSE)),"#",VLOOKUP(A16381,Questionnaire!A:KQ,132,FALSE))</f>
        <v>#</v>
      </c>
    </row>
    <row r="16382" spans="1:2">
      <c r="A16382" t="s">
        <v>418</v>
      </c>
      <c r="B16382" t="str">
        <f>IF(ISBLANK(VLOOKUP(A16382,Questionnaire!A:KQ,132,FALSE)),"#",VLOOKUP(A16382,Questionnaire!A:KQ,132,FALSE))</f>
        <v>#</v>
      </c>
    </row>
    <row r="16383" spans="1:2">
      <c r="A16383" t="s">
        <v>421</v>
      </c>
      <c r="B16383" t="str">
        <f>IF(ISBLANK(VLOOKUP(A16383,Questionnaire!A:KQ,132,FALSE)),"#",VLOOKUP(A16383,Questionnaire!A:KQ,132,FALSE))</f>
        <v>#</v>
      </c>
    </row>
    <row r="16384" spans="1:2">
      <c r="A16384" t="s">
        <v>424</v>
      </c>
      <c r="B16384" t="str">
        <f>IF(ISBLANK(VLOOKUP(A16384,Questionnaire!A:KQ,132,FALSE)),"#",VLOOKUP(A16384,Questionnaire!A:KQ,132,FALSE))</f>
        <v>#</v>
      </c>
    </row>
    <row r="16385" spans="1:2">
      <c r="A16385" t="s">
        <v>429</v>
      </c>
      <c r="B16385" t="str">
        <f>IF(ISBLANK(VLOOKUP(A16385,Questionnaire!A:KQ,132,FALSE)),"#",VLOOKUP(A16385,Questionnaire!A:KQ,132,FALSE))</f>
        <v>#</v>
      </c>
    </row>
    <row r="16386" spans="1:2">
      <c r="A16386" t="s">
        <v>432</v>
      </c>
      <c r="B16386" t="str">
        <f>IF(ISBLANK(VLOOKUP(A16386,Questionnaire!A:KQ,132,FALSE)),"#",VLOOKUP(A16386,Questionnaire!A:KQ,132,FALSE))</f>
        <v>#</v>
      </c>
    </row>
    <row r="16387" spans="1:2">
      <c r="A16387" t="s">
        <v>435</v>
      </c>
      <c r="B16387" t="str">
        <f>IF(ISBLANK(VLOOKUP(A16387,Questionnaire!A:KQ,132,FALSE)),"#",VLOOKUP(A16387,Questionnaire!A:KQ,132,FALSE))</f>
        <v>#</v>
      </c>
    </row>
    <row r="16388" spans="1:2">
      <c r="A16388" t="s">
        <v>437</v>
      </c>
      <c r="B16388" t="str">
        <f>IF(ISBLANK(VLOOKUP(A16388,Questionnaire!A:KQ,132,FALSE)),"#",VLOOKUP(A16388,Questionnaire!A:KQ,132,FALSE))</f>
        <v>#</v>
      </c>
    </row>
    <row r="16389" spans="1:2">
      <c r="A16389" t="s">
        <v>439</v>
      </c>
      <c r="B16389" t="str">
        <f>IF(ISBLANK(VLOOKUP(A16389,Questionnaire!A:KQ,132,FALSE)),"#",VLOOKUP(A16389,Questionnaire!A:KQ,132,FALSE))</f>
        <v>#</v>
      </c>
    </row>
    <row r="16390" spans="1:2">
      <c r="A16390" t="s">
        <v>442</v>
      </c>
      <c r="B16390" t="str">
        <f>IF(ISBLANK(VLOOKUP(A16390,Questionnaire!A:KQ,132,FALSE)),"#",VLOOKUP(A16390,Questionnaire!A:KQ,132,FALSE))</f>
        <v>#</v>
      </c>
    </row>
    <row r="16391" spans="1:2">
      <c r="A16391" t="s">
        <v>445</v>
      </c>
      <c r="B16391" t="str">
        <f>IF(ISBLANK(VLOOKUP(A16391,Questionnaire!A:KQ,132,FALSE)),"#",VLOOKUP(A16391,Questionnaire!A:KQ,132,FALSE))</f>
        <v>#</v>
      </c>
    </row>
    <row r="16392" spans="1:2">
      <c r="A16392" t="s">
        <v>448</v>
      </c>
      <c r="B16392" t="str">
        <f>IF(ISBLANK(VLOOKUP(A16392,Questionnaire!A:KQ,132,FALSE)),"#",VLOOKUP(A16392,Questionnaire!A:KQ,132,FALSE))</f>
        <v>#</v>
      </c>
    </row>
    <row r="16393" spans="1:2">
      <c r="A16393" t="s">
        <v>452</v>
      </c>
      <c r="B16393" t="str">
        <f>IF(ISBLANK(VLOOKUP(A16393,Questionnaire!A:KQ,132,FALSE)),"#",VLOOKUP(A16393,Questionnaire!A:KQ,132,FALSE))</f>
        <v>#</v>
      </c>
    </row>
    <row r="16394" spans="1:2">
      <c r="A16394" t="s">
        <v>455</v>
      </c>
      <c r="B16394" t="str">
        <f>IF(ISBLANK(VLOOKUP(A16394,Questionnaire!A:KQ,132,FALSE)),"#",VLOOKUP(A16394,Questionnaire!A:KQ,132,FALSE))</f>
        <v>#</v>
      </c>
    </row>
    <row r="16395" spans="1:2">
      <c r="A16395" t="s">
        <v>458</v>
      </c>
      <c r="B16395" t="str">
        <f>IF(ISBLANK(VLOOKUP(A16395,Questionnaire!A:KQ,132,FALSE)),"#",VLOOKUP(A16395,Questionnaire!A:KQ,132,FALSE))</f>
        <v>#</v>
      </c>
    </row>
    <row r="16396" spans="1:2">
      <c r="A16396" t="s">
        <v>461</v>
      </c>
      <c r="B16396" t="str">
        <f>IF(ISBLANK(VLOOKUP(A16396,Questionnaire!A:KQ,132,FALSE)),"#",VLOOKUP(A16396,Questionnaire!A:KQ,132,FALSE))</f>
        <v>#</v>
      </c>
    </row>
    <row r="16397" spans="1:2">
      <c r="A16397" t="s">
        <v>465</v>
      </c>
      <c r="B16397" t="str">
        <f>IF(ISBLANK(VLOOKUP(A16397,Questionnaire!A:KQ,132,FALSE)),"#",VLOOKUP(A16397,Questionnaire!A:KQ,132,FALSE))</f>
        <v>#</v>
      </c>
    </row>
    <row r="16398" spans="1:2">
      <c r="A16398" t="s">
        <v>467</v>
      </c>
      <c r="B16398" t="str">
        <f>IF(ISBLANK(VLOOKUP(A16398,Questionnaire!A:KQ,132,FALSE)),"#",VLOOKUP(A16398,Questionnaire!A:KQ,132,FALSE))</f>
        <v>#</v>
      </c>
    </row>
    <row r="16399" spans="1:2">
      <c r="A16399" t="s">
        <v>469</v>
      </c>
      <c r="B16399" t="str">
        <f>IF(ISBLANK(VLOOKUP(A16399,Questionnaire!A:KQ,132,FALSE)),"#",VLOOKUP(A16399,Questionnaire!A:KQ,132,FALSE))</f>
        <v>#</v>
      </c>
    </row>
    <row r="16400" spans="1:2">
      <c r="A16400" t="s">
        <v>471</v>
      </c>
      <c r="B16400" t="str">
        <f>IF(ISBLANK(VLOOKUP(A16400,Questionnaire!A:KQ,132,FALSE)),"#",VLOOKUP(A16400,Questionnaire!A:KQ,132,FALSE))</f>
        <v>#</v>
      </c>
    </row>
    <row r="16401" spans="1:3">
      <c r="A16401" t="s">
        <v>473</v>
      </c>
      <c r="B16401" t="str">
        <f>IF(ISBLANK(VLOOKUP(A16401,Questionnaire!A:KQ,132,FALSE)),"#",VLOOKUP(A16401,Questionnaire!A:KQ,132,FALSE))</f>
        <v>#</v>
      </c>
    </row>
    <row r="16402" spans="1:3">
      <c r="A16402" t="s">
        <v>475</v>
      </c>
      <c r="B16402" t="str">
        <f>IF(ISBLANK(VLOOKUP(A16402,Questionnaire!A:KQ,132,FALSE)),"#",VLOOKUP(A16402,Questionnaire!A:KQ,132,FALSE))</f>
        <v>#</v>
      </c>
    </row>
    <row r="16403" spans="1:3">
      <c r="A16403" t="s">
        <v>185</v>
      </c>
      <c r="B16403" t="str">
        <f>IF(ISBLANK(VLOOKUP(A16403,Questionnaire!A:KQ,133,FALSE)),"#",VLOOKUP(A16403,Questionnaire!A:KQ,133,FALSE))</f>
        <v>#</v>
      </c>
      <c r="C16403">
        <v>130</v>
      </c>
    </row>
    <row r="16404" spans="1:3">
      <c r="A16404" t="s">
        <v>187</v>
      </c>
      <c r="B16404" t="str">
        <f>IF(ISNA(VLOOKUP(VLOOKUP(A16404,Questionnaire!A:KQ,133,FALSE),'CORA Encoding'!D:E,2,FALSE)),"#",VLOOKUP(VLOOKUP(A16404,Questionnaire!A:KQ,133,FALSE),'CORA Encoding'!D:E,2,FALSE))</f>
        <v>#</v>
      </c>
    </row>
    <row r="16405" spans="1:3">
      <c r="A16405" t="s">
        <v>189</v>
      </c>
      <c r="B16405" t="str">
        <f>IF(ISNA(VLOOKUP(VLOOKUP(A16405,Questionnaire!A:KQ,133,FALSE),'CORA Encoding'!G:H,2,FALSE)),"#",VLOOKUP(VLOOKUP(A16405,Questionnaire!A:KQ,133,FALSE),'CORA Encoding'!G:H,2,FALSE))</f>
        <v>#</v>
      </c>
    </row>
    <row r="16406" spans="1:3">
      <c r="A16406" t="s">
        <v>191</v>
      </c>
      <c r="B16406" t="str">
        <f>IF(ISNA(VLOOKUP(VLOOKUP(A16406,Questionnaire!A:KQ,133,FALSE),'Country List'!E:F,2,FALSE)),"#",VLOOKUP(VLOOKUP(A16406,Questionnaire!A:KQ,133,FALSE),'Country List'!E:F,2,FALSE))</f>
        <v>#</v>
      </c>
    </row>
    <row r="16407" spans="1:3">
      <c r="A16407" t="s">
        <v>193</v>
      </c>
      <c r="B16407" t="str">
        <f>IF(ISNA(VLOOKUP(VLOOKUP(A16407,Questionnaire!A:KQ,133,FALSE),'Industry List'!B:C,2,FALSE)),"#",VLOOKUP(VLOOKUP(A16407,Questionnaire!A:KQ,133,FALSE),'Industry List'!B:C,2,FALSE))</f>
        <v>#</v>
      </c>
    </row>
    <row r="16408" spans="1:3">
      <c r="A16408" t="s">
        <v>197</v>
      </c>
      <c r="B16408" t="str">
        <f>IF(ISBLANK(VLOOKUP(A16408,Questionnaire!A:KQ,133,FALSE)),"#",VLOOKUP(A16408,Questionnaire!A:KQ,133,FALSE))</f>
        <v>#</v>
      </c>
    </row>
    <row r="16409" spans="1:3">
      <c r="A16409" t="s">
        <v>201</v>
      </c>
      <c r="B16409" t="str">
        <f>IF(ISBLANK(VLOOKUP(A16409,Questionnaire!A:KQ,133,FALSE)),"#",VLOOKUP(A16409,Questionnaire!A:KQ,133,FALSE))</f>
        <v>#</v>
      </c>
    </row>
    <row r="16410" spans="1:3">
      <c r="A16410" t="s">
        <v>203</v>
      </c>
      <c r="B16410" t="str">
        <f>IF(ISNA(VLOOKUP(VLOOKUP(A16410,Questionnaire!A:KQ,133,FALSE),'CORA Encoding'!J:K,2,FALSE)),"#",VLOOKUP(VLOOKUP(A16410,Questionnaire!A:KQ,133,FALSE),'CORA Encoding'!J:K,2,FALSE))</f>
        <v>#</v>
      </c>
    </row>
    <row r="16411" spans="1:3">
      <c r="A16411" t="s">
        <v>208</v>
      </c>
      <c r="B16411" t="str">
        <f>IF(ISBLANK(VLOOKUP(A16411,Questionnaire!A:KQ,133,FALSE)),"#",VLOOKUP(A16411,Questionnaire!A:KQ,133,FALSE))</f>
        <v>#</v>
      </c>
    </row>
    <row r="16412" spans="1:3">
      <c r="A16412" t="s">
        <v>213</v>
      </c>
      <c r="B16412" t="str">
        <f>IF(ISBLANK(VLOOKUP(A16412,Questionnaire!A:KQ,133,FALSE)),"#",VLOOKUP(A16412,Questionnaire!A:KQ,133,FALSE))</f>
        <v>#</v>
      </c>
    </row>
    <row r="16413" spans="1:3">
      <c r="A16413" t="s">
        <v>215</v>
      </c>
      <c r="B16413" t="str">
        <f>IF(ISBLANK(VLOOKUP(A16413,Questionnaire!A:KQ,133,FALSE)),"#",VLOOKUP(A16413,Questionnaire!A:KQ,133,FALSE))</f>
        <v>#</v>
      </c>
    </row>
    <row r="16414" spans="1:3">
      <c r="A16414" t="s">
        <v>217</v>
      </c>
      <c r="B16414" t="str">
        <f>IF(ISBLANK(VLOOKUP(A16414,Questionnaire!A:KQ,133,FALSE)),"#",VLOOKUP(A16414,Questionnaire!A:KQ,133,FALSE))</f>
        <v>#</v>
      </c>
    </row>
    <row r="16415" spans="1:3">
      <c r="A16415" t="s">
        <v>219</v>
      </c>
      <c r="B16415" t="str">
        <f>IF(ISBLANK(VLOOKUP(A16415,Questionnaire!A:KQ,133,FALSE)),"#",VLOOKUP(A16415,Questionnaire!A:KQ,133,FALSE))</f>
        <v>#</v>
      </c>
    </row>
    <row r="16416" spans="1:3">
      <c r="A16416" t="s">
        <v>221</v>
      </c>
      <c r="B16416" t="str">
        <f>IF(ISBLANK(VLOOKUP(A16416,Questionnaire!A:KQ,133,FALSE)),"#",VLOOKUP(A16416,Questionnaire!A:KQ,133,FALSE))</f>
        <v>#</v>
      </c>
    </row>
    <row r="16417" spans="1:2">
      <c r="A16417" t="s">
        <v>223</v>
      </c>
      <c r="B16417" t="str">
        <f>IF(ISBLANK(VLOOKUP(A16417,Questionnaire!A:KQ,133,FALSE)),"#",VLOOKUP(A16417,Questionnaire!A:KQ,133,FALSE))</f>
        <v>#</v>
      </c>
    </row>
    <row r="16418" spans="1:2">
      <c r="A16418" t="s">
        <v>225</v>
      </c>
      <c r="B16418" t="str">
        <f>IF(ISBLANK(VLOOKUP(A16418,Questionnaire!A:KQ,133,FALSE)),"#",VLOOKUP(A16418,Questionnaire!A:KQ,133,FALSE))</f>
        <v>#</v>
      </c>
    </row>
    <row r="16419" spans="1:2">
      <c r="A16419" t="s">
        <v>227</v>
      </c>
      <c r="B16419" t="str">
        <f>IF(ISBLANK(VLOOKUP(A16419,Questionnaire!A:KQ,133,FALSE)),"#",VLOOKUP(A16419,Questionnaire!A:KQ,133,FALSE))</f>
        <v>#</v>
      </c>
    </row>
    <row r="16420" spans="1:2">
      <c r="A16420" t="s">
        <v>229</v>
      </c>
      <c r="B16420" t="str">
        <f>IF(ISBLANK(VLOOKUP(A16420,Questionnaire!A:KQ,133,FALSE)),"#",VLOOKUP(A16420,Questionnaire!A:KQ,133,FALSE))</f>
        <v>#</v>
      </c>
    </row>
    <row r="16421" spans="1:2">
      <c r="A16421" t="s">
        <v>231</v>
      </c>
      <c r="B16421" t="str">
        <f>IF(ISBLANK(VLOOKUP(A16421,Questionnaire!A:KQ,133,FALSE)),"#",VLOOKUP(A16421,Questionnaire!A:KQ,133,FALSE))</f>
        <v>#</v>
      </c>
    </row>
    <row r="16422" spans="1:2">
      <c r="A16422" t="s">
        <v>233</v>
      </c>
      <c r="B16422" t="str">
        <f>IF(ISBLANK(VLOOKUP(A16422,Questionnaire!A:KQ,133,FALSE)),"#",VLOOKUP(A16422,Questionnaire!A:KQ,133,FALSE))</f>
        <v>#</v>
      </c>
    </row>
    <row r="16423" spans="1:2">
      <c r="A16423" t="s">
        <v>235</v>
      </c>
      <c r="B16423" t="str">
        <f>IF(ISBLANK(VLOOKUP(A16423,Questionnaire!A:KQ,133,FALSE)),"#",VLOOKUP(A16423,Questionnaire!A:KQ,133,FALSE))</f>
        <v>#</v>
      </c>
    </row>
    <row r="16424" spans="1:2">
      <c r="A16424" t="s">
        <v>237</v>
      </c>
      <c r="B16424" t="str">
        <f>IF(ISBLANK(VLOOKUP(A16424,Questionnaire!A:KQ,133,FALSE)),"#",VLOOKUP(A16424,Questionnaire!A:KQ,133,FALSE))</f>
        <v>#</v>
      </c>
    </row>
    <row r="16425" spans="1:2">
      <c r="A16425" t="s">
        <v>239</v>
      </c>
      <c r="B16425" t="str">
        <f>IF(ISBLANK(VLOOKUP(A16425,Questionnaire!A:KQ,133,FALSE)),"#",VLOOKUP(A16425,Questionnaire!A:KQ,133,FALSE))</f>
        <v>#</v>
      </c>
    </row>
    <row r="16426" spans="1:2">
      <c r="A16426" t="s">
        <v>242</v>
      </c>
      <c r="B16426" t="str">
        <f>IF(ISBLANK(VLOOKUP(A16426,Questionnaire!A:KQ,133,FALSE)),"#",VLOOKUP(A16426,Questionnaire!A:KQ,133,FALSE))</f>
        <v>#</v>
      </c>
    </row>
    <row r="16427" spans="1:2">
      <c r="A16427" t="s">
        <v>245</v>
      </c>
      <c r="B16427" t="str">
        <f>IF(ISBLANK(VLOOKUP(A16427,Questionnaire!A:KQ,133,FALSE)),"#",VLOOKUP(A16427,Questionnaire!A:KQ,133,FALSE))</f>
        <v>#</v>
      </c>
    </row>
    <row r="16428" spans="1:2">
      <c r="A16428" t="s">
        <v>247</v>
      </c>
      <c r="B16428" t="str">
        <f>IF(ISBLANK(VLOOKUP(A16428,Questionnaire!A:KQ,133,FALSE)),"#",VLOOKUP(A16428,Questionnaire!A:KQ,133,FALSE))</f>
        <v>#</v>
      </c>
    </row>
    <row r="16429" spans="1:2">
      <c r="A16429" t="s">
        <v>249</v>
      </c>
      <c r="B16429" t="str">
        <f>IF(ISBLANK(VLOOKUP(A16429,Questionnaire!A:KQ,133,FALSE)),"#",VLOOKUP(A16429,Questionnaire!A:KQ,133,FALSE))</f>
        <v>#</v>
      </c>
    </row>
    <row r="16430" spans="1:2">
      <c r="A16430" t="s">
        <v>250</v>
      </c>
      <c r="B16430" t="str">
        <f>IF(ISBLANK(VLOOKUP(A16430,Questionnaire!A:KQ,133,FALSE)),"#",VLOOKUP(A16430,Questionnaire!A:KQ,133,FALSE))</f>
        <v>#</v>
      </c>
    </row>
    <row r="16431" spans="1:2">
      <c r="A16431" t="s">
        <v>252</v>
      </c>
      <c r="B16431" t="str">
        <f>IF(ISBLANK(VLOOKUP(A16431,Questionnaire!A:KQ,133,FALSE)),"#",VLOOKUP(A16431,Questionnaire!A:KQ,133,FALSE))</f>
        <v>#</v>
      </c>
    </row>
    <row r="16432" spans="1:2">
      <c r="A16432" t="s">
        <v>255</v>
      </c>
      <c r="B16432" t="str">
        <f>IF(ISBLANK(VLOOKUP(A16432,Questionnaire!A:KQ,133,FALSE)),"#",VLOOKUP(A16432,Questionnaire!A:KQ,133,FALSE))</f>
        <v>#</v>
      </c>
    </row>
    <row r="16433" spans="1:2">
      <c r="A16433" t="s">
        <v>258</v>
      </c>
      <c r="B16433" t="str">
        <f>IF(ISNA(VLOOKUP(VLOOKUP(A16433,Questionnaire!A:KQ,133,FALSE),'CORA Encoding'!M:N,2,FALSE)),"#",VLOOKUP(VLOOKUP(A16433,Questionnaire!A:KQ,133,FALSE),'CORA Encoding'!M:N,2,FALSE))</f>
        <v>#</v>
      </c>
    </row>
    <row r="16434" spans="1:2">
      <c r="A16434" t="s">
        <v>261</v>
      </c>
      <c r="B16434" t="str">
        <f>IF(ISBLANK(VLOOKUP(A16434,Questionnaire!A:KQ,133,FALSE)),"#",VLOOKUP(A16434,Questionnaire!A:KQ,133,FALSE))</f>
        <v>#</v>
      </c>
    </row>
    <row r="16435" spans="1:2">
      <c r="A16435" t="s">
        <v>263</v>
      </c>
      <c r="B16435" t="str">
        <f>IF(ISBLANK(VLOOKUP(A16435,Questionnaire!A:KQ,133,FALSE)),"#",VLOOKUP(A16435,Questionnaire!A:KQ,133,FALSE))</f>
        <v>#</v>
      </c>
    </row>
    <row r="16436" spans="1:2">
      <c r="A16436" t="s">
        <v>265</v>
      </c>
      <c r="B16436" t="str">
        <f>IF(ISBLANK(VLOOKUP(A16436,Questionnaire!A:KQ,133,FALSE)),"#",VLOOKUP(A16436,Questionnaire!A:KQ,133,FALSE))</f>
        <v>#</v>
      </c>
    </row>
    <row r="16437" spans="1:2">
      <c r="A16437" t="s">
        <v>267</v>
      </c>
      <c r="B16437" t="str">
        <f>IF(ISBLANK(VLOOKUP(A16437,Questionnaire!A:KQ,133,FALSE)),"#",VLOOKUP(A16437,Questionnaire!A:KQ,133,FALSE))</f>
        <v>#</v>
      </c>
    </row>
    <row r="16438" spans="1:2">
      <c r="A16438" t="s">
        <v>269</v>
      </c>
      <c r="B16438" t="str">
        <f>IF(ISBLANK(VLOOKUP(A16438,Questionnaire!A:KQ,133,FALSE)),"#",VLOOKUP(A16438,Questionnaire!A:KQ,133,FALSE))</f>
        <v>#</v>
      </c>
    </row>
    <row r="16439" spans="1:2">
      <c r="A16439" t="s">
        <v>274</v>
      </c>
      <c r="B16439" t="str">
        <f>IF(ISBLANK(VLOOKUP(A16439,Questionnaire!A:KQ,133,FALSE)),"#",VLOOKUP(A16439,Questionnaire!A:KQ,133,FALSE))</f>
        <v>#</v>
      </c>
    </row>
    <row r="16440" spans="1:2">
      <c r="A16440" t="s">
        <v>276</v>
      </c>
      <c r="B16440" t="str">
        <f>IF(ISBLANK(VLOOKUP(A16440,Questionnaire!A:KQ,133,FALSE)),"#",VLOOKUP(A16440,Questionnaire!A:KQ,133,FALSE))</f>
        <v>#</v>
      </c>
    </row>
    <row r="16441" spans="1:2">
      <c r="A16441" t="s">
        <v>278</v>
      </c>
      <c r="B16441" t="str">
        <f>IF(ISBLANK(VLOOKUP(A16441,Questionnaire!A:KQ,133,FALSE)),"#",VLOOKUP(A16441,Questionnaire!A:KQ,133,FALSE))</f>
        <v>#</v>
      </c>
    </row>
    <row r="16442" spans="1:2">
      <c r="A16442" t="s">
        <v>280</v>
      </c>
      <c r="B16442" t="str">
        <f>IF(ISBLANK(VLOOKUP(A16442,Questionnaire!A:KQ,133,FALSE)),"#",VLOOKUP(A16442,Questionnaire!A:KQ,133,FALSE))</f>
        <v>#</v>
      </c>
    </row>
    <row r="16443" spans="1:2">
      <c r="A16443" t="s">
        <v>282</v>
      </c>
      <c r="B16443" t="str">
        <f>IF(ISBLANK(VLOOKUP(A16443,Questionnaire!A:KQ,133,FALSE)),"#",VLOOKUP(A16443,Questionnaire!A:KQ,133,FALSE))</f>
        <v>#</v>
      </c>
    </row>
    <row r="16444" spans="1:2">
      <c r="A16444" t="s">
        <v>286</v>
      </c>
      <c r="B16444" t="str">
        <f>IF(ISBLANK(VLOOKUP(A16444,Questionnaire!A:KQ,133,FALSE)),"#",VLOOKUP(A16444,Questionnaire!A:KQ,133,FALSE))</f>
        <v>#</v>
      </c>
    </row>
    <row r="16445" spans="1:2">
      <c r="A16445" t="s">
        <v>288</v>
      </c>
      <c r="B16445" t="str">
        <f>IF(ISBLANK(VLOOKUP(A16445,Questionnaire!A:KQ,133,FALSE)),"#",VLOOKUP(A16445,Questionnaire!A:KQ,133,FALSE))</f>
        <v>#</v>
      </c>
    </row>
    <row r="16446" spans="1:2">
      <c r="A16446" t="s">
        <v>290</v>
      </c>
      <c r="B16446" t="str">
        <f>IF(ISBLANK(VLOOKUP(A16446,Questionnaire!A:KQ,133,FALSE)),"#",VLOOKUP(A16446,Questionnaire!A:KQ,133,FALSE))</f>
        <v>#</v>
      </c>
    </row>
    <row r="16447" spans="1:2">
      <c r="A16447" t="s">
        <v>292</v>
      </c>
      <c r="B16447" t="str">
        <f>IF(ISBLANK(VLOOKUP(A16447,Questionnaire!A:KQ,133,FALSE)),"#",VLOOKUP(A16447,Questionnaire!A:KQ,133,FALSE))</f>
        <v>#</v>
      </c>
    </row>
    <row r="16448" spans="1:2">
      <c r="A16448" t="s">
        <v>294</v>
      </c>
      <c r="B16448" t="str">
        <f>IF(ISBLANK(VLOOKUP(A16448,Questionnaire!A:KQ,133,FALSE)),"#",VLOOKUP(A16448,Questionnaire!A:KQ,133,FALSE))</f>
        <v>#</v>
      </c>
    </row>
    <row r="16449" spans="1:2">
      <c r="A16449" t="s">
        <v>296</v>
      </c>
      <c r="B16449" t="str">
        <f>IF(ISBLANK(VLOOKUP(A16449,Questionnaire!A:KQ,133,FALSE)),"#",VLOOKUP(A16449,Questionnaire!A:KQ,133,FALSE))</f>
        <v>#</v>
      </c>
    </row>
    <row r="16450" spans="1:2">
      <c r="A16450" t="s">
        <v>301</v>
      </c>
      <c r="B16450" t="str">
        <f>IF(ISBLANK(VLOOKUP(A16450,Questionnaire!A:KQ,133,FALSE)),"#",VLOOKUP(A16450,Questionnaire!A:KQ,133,FALSE))</f>
        <v>#</v>
      </c>
    </row>
    <row r="16451" spans="1:2">
      <c r="A16451" t="s">
        <v>303</v>
      </c>
      <c r="B16451" t="str">
        <f>IF(ISBLANK(VLOOKUP(A16451,Questionnaire!A:KQ,133,FALSE)),"#",VLOOKUP(A16451,Questionnaire!A:KQ,133,FALSE))</f>
        <v>#</v>
      </c>
    </row>
    <row r="16452" spans="1:2">
      <c r="A16452" t="s">
        <v>305</v>
      </c>
      <c r="B16452" t="str">
        <f>IF(ISBLANK(VLOOKUP(A16452,Questionnaire!A:KQ,133,FALSE)),"#",VLOOKUP(A16452,Questionnaire!A:KQ,133,FALSE))</f>
        <v>#</v>
      </c>
    </row>
    <row r="16453" spans="1:2">
      <c r="A16453" t="s">
        <v>307</v>
      </c>
      <c r="B16453" t="str">
        <f>IF(ISBLANK(VLOOKUP(A16453,Questionnaire!A:KQ,133,FALSE)),"#",VLOOKUP(A16453,Questionnaire!A:KQ,133,FALSE))</f>
        <v>#</v>
      </c>
    </row>
    <row r="16454" spans="1:2">
      <c r="A16454" t="s">
        <v>311</v>
      </c>
      <c r="B16454" t="str">
        <f>IF(ISBLANK(VLOOKUP(A16454,Questionnaire!A:KQ,133,FALSE)),"#",VLOOKUP(A16454,Questionnaire!A:KQ,133,FALSE))</f>
        <v>#</v>
      </c>
    </row>
    <row r="16455" spans="1:2">
      <c r="A16455" t="s">
        <v>313</v>
      </c>
      <c r="B16455" t="str">
        <f>IF(ISBLANK(VLOOKUP(A16455,Questionnaire!A:KQ,133,FALSE)),"#",VLOOKUP(A16455,Questionnaire!A:KQ,133,FALSE))</f>
        <v>#</v>
      </c>
    </row>
    <row r="16456" spans="1:2">
      <c r="A16456" t="s">
        <v>314</v>
      </c>
      <c r="B16456" t="str">
        <f>IF(ISBLANK(VLOOKUP(A16456,Questionnaire!A:KQ,133,FALSE)),"#",VLOOKUP(A16456,Questionnaire!A:KQ,133,FALSE))</f>
        <v>#</v>
      </c>
    </row>
    <row r="16457" spans="1:2">
      <c r="A16457" t="s">
        <v>315</v>
      </c>
      <c r="B16457" t="str">
        <f>IF(ISBLANK(VLOOKUP(A16457,Questionnaire!A:KQ,133,FALSE)),"#",VLOOKUP(A16457,Questionnaire!A:KQ,133,FALSE))</f>
        <v>#</v>
      </c>
    </row>
    <row r="16458" spans="1:2">
      <c r="A16458" t="s">
        <v>317</v>
      </c>
      <c r="B16458" t="str">
        <f>IF(ISBLANK(VLOOKUP(A16458,Questionnaire!A:KQ,133,FALSE)),"#",VLOOKUP(A16458,Questionnaire!A:KQ,133,FALSE))</f>
        <v>#</v>
      </c>
    </row>
    <row r="16459" spans="1:2">
      <c r="A16459" t="s">
        <v>319</v>
      </c>
      <c r="B16459" t="str">
        <f>IF(ISBLANK(VLOOKUP(A16459,Questionnaire!A:KQ,133,FALSE)),"#",VLOOKUP(A16459,Questionnaire!A:KQ,133,FALSE))</f>
        <v>#</v>
      </c>
    </row>
    <row r="16460" spans="1:2">
      <c r="A16460" t="s">
        <v>322</v>
      </c>
      <c r="B16460" t="str">
        <f>IF(ISBLANK(VLOOKUP(A16460,Questionnaire!A:KQ,133,FALSE)),"#",VLOOKUP(A16460,Questionnaire!A:KQ,133,FALSE))</f>
        <v>#</v>
      </c>
    </row>
    <row r="16461" spans="1:2">
      <c r="A16461" t="s">
        <v>326</v>
      </c>
      <c r="B16461" t="str">
        <f>IF(ISBLANK(VLOOKUP(A16461,Questionnaire!A:KQ,133,FALSE)),"#",VLOOKUP(A16461,Questionnaire!A:KQ,133,FALSE))</f>
        <v>#</v>
      </c>
    </row>
    <row r="16462" spans="1:2">
      <c r="A16462" t="s">
        <v>328</v>
      </c>
      <c r="B16462" t="str">
        <f>IF(ISBLANK(VLOOKUP(A16462,Questionnaire!A:KQ,133,FALSE)),"#",VLOOKUP(A16462,Questionnaire!A:KQ,133,FALSE))</f>
        <v>#</v>
      </c>
    </row>
    <row r="16463" spans="1:2">
      <c r="A16463" t="s">
        <v>332</v>
      </c>
      <c r="B16463" t="str">
        <f>IF(ISBLANK(VLOOKUP(A16463,Questionnaire!A:KQ,133,FALSE)),"#",VLOOKUP(A16463,Questionnaire!A:KQ,133,FALSE))</f>
        <v>#</v>
      </c>
    </row>
    <row r="16464" spans="1:2">
      <c r="A16464" t="s">
        <v>333</v>
      </c>
      <c r="B16464" t="str">
        <f>IF(ISBLANK(VLOOKUP(A16464,Questionnaire!A:KQ,133,FALSE)),"#",VLOOKUP(A16464,Questionnaire!A:KQ,133,FALSE))</f>
        <v>#</v>
      </c>
    </row>
    <row r="16465" spans="1:2">
      <c r="A16465" t="s">
        <v>334</v>
      </c>
      <c r="B16465" t="str">
        <f>IF(ISBLANK(VLOOKUP(A16465,Questionnaire!A:KQ,133,FALSE)),"#",VLOOKUP(A16465,Questionnaire!A:KQ,133,FALSE))</f>
        <v>#</v>
      </c>
    </row>
    <row r="16466" spans="1:2">
      <c r="A16466" t="s">
        <v>335</v>
      </c>
      <c r="B16466" t="str">
        <f>IF(ISBLANK(VLOOKUP(A16466,Questionnaire!A:KQ,133,FALSE)),"#",VLOOKUP(A16466,Questionnaire!A:KQ,133,FALSE))</f>
        <v>#</v>
      </c>
    </row>
    <row r="16467" spans="1:2">
      <c r="A16467" t="s">
        <v>336</v>
      </c>
      <c r="B16467" t="str">
        <f>IF(ISBLANK(VLOOKUP(A16467,Questionnaire!A:KQ,133,FALSE)),"#",VLOOKUP(A16467,Questionnaire!A:KQ,133,FALSE))</f>
        <v>#</v>
      </c>
    </row>
    <row r="16468" spans="1:2">
      <c r="A16468" t="s">
        <v>337</v>
      </c>
      <c r="B16468" t="str">
        <f>IF(ISBLANK(VLOOKUP(A16468,Questionnaire!A:KQ,133,FALSE)),"#",VLOOKUP(A16468,Questionnaire!A:KQ,133,FALSE))</f>
        <v>#</v>
      </c>
    </row>
    <row r="16469" spans="1:2">
      <c r="A16469" t="s">
        <v>338</v>
      </c>
      <c r="B16469" t="str">
        <f>IF(ISBLANK(VLOOKUP(A16469,Questionnaire!A:KQ,133,FALSE)),"#",VLOOKUP(A16469,Questionnaire!A:KQ,133,FALSE))</f>
        <v>#</v>
      </c>
    </row>
    <row r="16470" spans="1:2">
      <c r="A16470" t="s">
        <v>339</v>
      </c>
      <c r="B16470" t="str">
        <f>IF(ISBLANK(VLOOKUP(A16470,Questionnaire!A:KQ,133,FALSE)),"#",VLOOKUP(A16470,Questionnaire!A:KQ,133,FALSE))</f>
        <v>#</v>
      </c>
    </row>
    <row r="16471" spans="1:2">
      <c r="A16471" t="s">
        <v>340</v>
      </c>
      <c r="B16471" t="str">
        <f>IF(ISBLANK(VLOOKUP(A16471,Questionnaire!A:KQ,133,FALSE)),"#",VLOOKUP(A16471,Questionnaire!A:KQ,133,FALSE))</f>
        <v>#</v>
      </c>
    </row>
    <row r="16472" spans="1:2">
      <c r="A16472" t="s">
        <v>341</v>
      </c>
      <c r="B16472" t="str">
        <f>IF(ISBLANK(VLOOKUP(A16472,Questionnaire!A:KQ,133,FALSE)),"#",VLOOKUP(A16472,Questionnaire!A:KQ,133,FALSE))</f>
        <v>#</v>
      </c>
    </row>
    <row r="16473" spans="1:2">
      <c r="A16473" t="s">
        <v>342</v>
      </c>
      <c r="B16473" t="str">
        <f>IF(ISBLANK(VLOOKUP(A16473,Questionnaire!A:KQ,133,FALSE)),"#",VLOOKUP(A16473,Questionnaire!A:KQ,133,FALSE))</f>
        <v>#</v>
      </c>
    </row>
    <row r="16474" spans="1:2">
      <c r="A16474" t="s">
        <v>343</v>
      </c>
      <c r="B16474" t="str">
        <f>IF(ISBLANK(VLOOKUP(A16474,Questionnaire!A:KQ,133,FALSE)),"#",VLOOKUP(A16474,Questionnaire!A:KQ,133,FALSE))</f>
        <v>#</v>
      </c>
    </row>
    <row r="16475" spans="1:2">
      <c r="A16475" t="s">
        <v>344</v>
      </c>
      <c r="B16475" t="str">
        <f>IF(ISBLANK(VLOOKUP(A16475,Questionnaire!A:KQ,133,FALSE)),"#",VLOOKUP(A16475,Questionnaire!A:KQ,133,FALSE))</f>
        <v>#</v>
      </c>
    </row>
    <row r="16476" spans="1:2">
      <c r="A16476" t="s">
        <v>345</v>
      </c>
      <c r="B16476" t="str">
        <f>IF(ISBLANK(VLOOKUP(A16476,Questionnaire!A:KQ,133,FALSE)),"#",VLOOKUP(A16476,Questionnaire!A:KQ,133,FALSE))</f>
        <v>#</v>
      </c>
    </row>
    <row r="16477" spans="1:2">
      <c r="A16477" t="s">
        <v>348</v>
      </c>
      <c r="B16477" t="str">
        <f>IF(ISBLANK(VLOOKUP(A16477,Questionnaire!A:KQ,133,FALSE)),"#",VLOOKUP(A16477,Questionnaire!A:KQ,133,FALSE))</f>
        <v>#</v>
      </c>
    </row>
    <row r="16478" spans="1:2">
      <c r="A16478" t="s">
        <v>353</v>
      </c>
      <c r="B16478" t="str">
        <f>IF(ISBLANK(VLOOKUP(A16478,Questionnaire!A:KQ,133,FALSE)),"#",VLOOKUP(A16478,Questionnaire!A:KQ,133,FALSE))</f>
        <v>#</v>
      </c>
    </row>
    <row r="16479" spans="1:2">
      <c r="A16479" t="s">
        <v>354</v>
      </c>
      <c r="B16479" t="str">
        <f>IF(ISBLANK(VLOOKUP(A16479,Questionnaire!A:KQ,133,FALSE)),"#",VLOOKUP(A16479,Questionnaire!A:KQ,133,FALSE))</f>
        <v>#</v>
      </c>
    </row>
    <row r="16480" spans="1:2">
      <c r="A16480" t="s">
        <v>355</v>
      </c>
      <c r="B16480" t="str">
        <f>IF(ISBLANK(VLOOKUP(A16480,Questionnaire!A:KQ,133,FALSE)),"#",VLOOKUP(A16480,Questionnaire!A:KQ,133,FALSE))</f>
        <v>#</v>
      </c>
    </row>
    <row r="16481" spans="1:2">
      <c r="A16481" t="s">
        <v>356</v>
      </c>
      <c r="B16481" t="str">
        <f>IF(ISBLANK(VLOOKUP(A16481,Questionnaire!A:KQ,133,FALSE)),"#",VLOOKUP(A16481,Questionnaire!A:KQ,133,FALSE))</f>
        <v>#</v>
      </c>
    </row>
    <row r="16482" spans="1:2">
      <c r="A16482" t="s">
        <v>357</v>
      </c>
      <c r="B16482" t="str">
        <f>IF(ISBLANK(VLOOKUP(A16482,Questionnaire!A:KQ,133,FALSE)),"#",VLOOKUP(A16482,Questionnaire!A:KQ,133,FALSE))</f>
        <v>#</v>
      </c>
    </row>
    <row r="16483" spans="1:2">
      <c r="A16483" t="s">
        <v>360</v>
      </c>
      <c r="B16483" t="str">
        <f>IF(ISBLANK(VLOOKUP(A16483,Questionnaire!A:KQ,133,FALSE)),"#",VLOOKUP(A16483,Questionnaire!A:KQ,133,FALSE))</f>
        <v>#</v>
      </c>
    </row>
    <row r="16484" spans="1:2">
      <c r="A16484" t="s">
        <v>362</v>
      </c>
      <c r="B16484" t="str">
        <f>IF(ISBLANK(VLOOKUP(A16484,Questionnaire!A:KQ,133,FALSE)),"#",VLOOKUP(A16484,Questionnaire!A:KQ,133,FALSE))</f>
        <v>#</v>
      </c>
    </row>
    <row r="16485" spans="1:2">
      <c r="A16485" t="s">
        <v>363</v>
      </c>
      <c r="B16485" t="str">
        <f>IF(ISBLANK(VLOOKUP(A16485,Questionnaire!A:KQ,133,FALSE)),"#",VLOOKUP(A16485,Questionnaire!A:KQ,133,FALSE))</f>
        <v>#</v>
      </c>
    </row>
    <row r="16486" spans="1:2">
      <c r="A16486" t="s">
        <v>364</v>
      </c>
      <c r="B16486" t="str">
        <f>IF(ISBLANK(VLOOKUP(A16486,Questionnaire!A:KQ,133,FALSE)),"#",VLOOKUP(A16486,Questionnaire!A:KQ,133,FALSE))</f>
        <v>#</v>
      </c>
    </row>
    <row r="16487" spans="1:2">
      <c r="A16487" t="s">
        <v>365</v>
      </c>
      <c r="B16487" t="str">
        <f>IF(ISBLANK(VLOOKUP(A16487,Questionnaire!A:KQ,133,FALSE)),"#",VLOOKUP(A16487,Questionnaire!A:KQ,133,FALSE))</f>
        <v>#</v>
      </c>
    </row>
    <row r="16488" spans="1:2">
      <c r="A16488" t="s">
        <v>366</v>
      </c>
      <c r="B16488" t="str">
        <f>IF(ISBLANK(VLOOKUP(A16488,Questionnaire!A:KQ,133,FALSE)),"#",VLOOKUP(A16488,Questionnaire!A:KQ,133,FALSE))</f>
        <v>#</v>
      </c>
    </row>
    <row r="16489" spans="1:2">
      <c r="A16489" t="s">
        <v>371</v>
      </c>
      <c r="B16489" t="str">
        <f>IF(ISBLANK(VLOOKUP(A16489,Questionnaire!A:KQ,133,FALSE)),"#",VLOOKUP(A16489,Questionnaire!A:KQ,133,FALSE))</f>
        <v>#</v>
      </c>
    </row>
    <row r="16490" spans="1:2">
      <c r="A16490" t="s">
        <v>372</v>
      </c>
      <c r="B16490" t="str">
        <f>IF(ISBLANK(VLOOKUP(A16490,Questionnaire!A:KQ,133,FALSE)),"#",VLOOKUP(A16490,Questionnaire!A:KQ,133,FALSE))</f>
        <v>#</v>
      </c>
    </row>
    <row r="16491" spans="1:2">
      <c r="A16491" t="s">
        <v>373</v>
      </c>
      <c r="B16491" t="str">
        <f>IF(ISBLANK(VLOOKUP(A16491,Questionnaire!A:KQ,133,FALSE)),"#",VLOOKUP(A16491,Questionnaire!A:KQ,133,FALSE))</f>
        <v>#</v>
      </c>
    </row>
    <row r="16492" spans="1:2">
      <c r="A16492" t="s">
        <v>374</v>
      </c>
      <c r="B16492" t="str">
        <f>IF(ISBLANK(VLOOKUP(A16492,Questionnaire!A:KQ,133,FALSE)),"#",VLOOKUP(A16492,Questionnaire!A:KQ,133,FALSE))</f>
        <v>#</v>
      </c>
    </row>
    <row r="16493" spans="1:2">
      <c r="A16493" t="s">
        <v>377</v>
      </c>
      <c r="B16493" t="str">
        <f>IF(ISBLANK(VLOOKUP(A16493,Questionnaire!A:KQ,133,FALSE)),"#",VLOOKUP(A16493,Questionnaire!A:KQ,133,FALSE))</f>
        <v>#</v>
      </c>
    </row>
    <row r="16494" spans="1:2">
      <c r="A16494" t="s">
        <v>379</v>
      </c>
      <c r="B16494" t="str">
        <f>IF(ISBLANK(VLOOKUP(A16494,Questionnaire!A:KQ,133,FALSE)),"#",VLOOKUP(A16494,Questionnaire!A:KQ,133,FALSE))</f>
        <v>#</v>
      </c>
    </row>
    <row r="16495" spans="1:2">
      <c r="A16495" t="s">
        <v>380</v>
      </c>
      <c r="B16495" t="str">
        <f>IF(ISBLANK(VLOOKUP(A16495,Questionnaire!A:KQ,133,FALSE)),"#",VLOOKUP(A16495,Questionnaire!A:KQ,133,FALSE))</f>
        <v>#</v>
      </c>
    </row>
    <row r="16496" spans="1:2">
      <c r="A16496" t="s">
        <v>381</v>
      </c>
      <c r="B16496" t="str">
        <f>IF(ISBLANK(VLOOKUP(A16496,Questionnaire!A:KQ,133,FALSE)),"#",VLOOKUP(A16496,Questionnaire!A:KQ,133,FALSE))</f>
        <v>#</v>
      </c>
    </row>
    <row r="16497" spans="1:2">
      <c r="A16497" t="s">
        <v>382</v>
      </c>
      <c r="B16497" t="str">
        <f>IF(ISBLANK(VLOOKUP(A16497,Questionnaire!A:KQ,133,FALSE)),"#",VLOOKUP(A16497,Questionnaire!A:KQ,133,FALSE))</f>
        <v>#</v>
      </c>
    </row>
    <row r="16498" spans="1:2">
      <c r="A16498" t="s">
        <v>384</v>
      </c>
      <c r="B16498" t="str">
        <f>IF(ISBLANK(VLOOKUP(A16498,Questionnaire!A:KQ,133,FALSE)),"#",VLOOKUP(A16498,Questionnaire!A:KQ,133,FALSE))</f>
        <v>#</v>
      </c>
    </row>
    <row r="16499" spans="1:2">
      <c r="A16499" t="s">
        <v>387</v>
      </c>
      <c r="B16499" t="str">
        <f>IF(ISBLANK(VLOOKUP(A16499,Questionnaire!A:KQ,133,FALSE)),"#",VLOOKUP(A16499,Questionnaire!A:KQ,133,FALSE))</f>
        <v>#</v>
      </c>
    </row>
    <row r="16500" spans="1:2">
      <c r="A16500" t="s">
        <v>391</v>
      </c>
      <c r="B16500" t="str">
        <f>IF(ISBLANK(VLOOKUP(A16500,Questionnaire!A:KQ,133,FALSE)),"#",VLOOKUP(A16500,Questionnaire!A:KQ,133,FALSE))</f>
        <v>#</v>
      </c>
    </row>
    <row r="16501" spans="1:2">
      <c r="A16501" t="s">
        <v>393</v>
      </c>
      <c r="B16501" t="str">
        <f>IF(ISBLANK(VLOOKUP(A16501,Questionnaire!A:KQ,133,FALSE)),"#",VLOOKUP(A16501,Questionnaire!A:KQ,133,FALSE))</f>
        <v>#</v>
      </c>
    </row>
    <row r="16502" spans="1:2">
      <c r="A16502" t="s">
        <v>395</v>
      </c>
      <c r="B16502" t="str">
        <f>IF(ISBLANK(VLOOKUP(A16502,Questionnaire!A:KQ,133,FALSE)),"#",VLOOKUP(A16502,Questionnaire!A:KQ,133,FALSE))</f>
        <v>#</v>
      </c>
    </row>
    <row r="16503" spans="1:2">
      <c r="A16503" t="s">
        <v>398</v>
      </c>
      <c r="B16503" t="str">
        <f>IF(ISBLANK(VLOOKUP(A16503,Questionnaire!A:KQ,133,FALSE)),"#",VLOOKUP(A16503,Questionnaire!A:KQ,133,FALSE))</f>
        <v>#</v>
      </c>
    </row>
    <row r="16504" spans="1:2">
      <c r="A16504" t="s">
        <v>402</v>
      </c>
      <c r="B16504" t="str">
        <f>IF(ISBLANK(VLOOKUP(A16504,Questionnaire!A:KQ,133,FALSE)),"#",VLOOKUP(A16504,Questionnaire!A:KQ,133,FALSE))</f>
        <v>#</v>
      </c>
    </row>
    <row r="16505" spans="1:2">
      <c r="A16505" t="s">
        <v>405</v>
      </c>
      <c r="B16505" t="str">
        <f>IF(ISBLANK(VLOOKUP(A16505,Questionnaire!A:KQ,133,FALSE)),"#",VLOOKUP(A16505,Questionnaire!A:KQ,133,FALSE))</f>
        <v>#</v>
      </c>
    </row>
    <row r="16506" spans="1:2">
      <c r="A16506" t="s">
        <v>409</v>
      </c>
      <c r="B16506" t="str">
        <f>IF(ISBLANK(VLOOKUP(A16506,Questionnaire!A:KQ,133,FALSE)),"#",VLOOKUP(A16506,Questionnaire!A:KQ,133,FALSE))</f>
        <v>#</v>
      </c>
    </row>
    <row r="16507" spans="1:2">
      <c r="A16507" t="s">
        <v>412</v>
      </c>
      <c r="B16507" t="str">
        <f>IF(ISBLANK(VLOOKUP(A16507,Questionnaire!A:KQ,133,FALSE)),"#",VLOOKUP(A16507,Questionnaire!A:KQ,133,FALSE))</f>
        <v>#</v>
      </c>
    </row>
    <row r="16508" spans="1:2">
      <c r="A16508" t="s">
        <v>415</v>
      </c>
      <c r="B16508" t="str">
        <f>IF(ISBLANK(VLOOKUP(A16508,Questionnaire!A:KQ,133,FALSE)),"#",VLOOKUP(A16508,Questionnaire!A:KQ,133,FALSE))</f>
        <v>#</v>
      </c>
    </row>
    <row r="16509" spans="1:2">
      <c r="A16509" t="s">
        <v>418</v>
      </c>
      <c r="B16509" t="str">
        <f>IF(ISBLANK(VLOOKUP(A16509,Questionnaire!A:KQ,133,FALSE)),"#",VLOOKUP(A16509,Questionnaire!A:KQ,133,FALSE))</f>
        <v>#</v>
      </c>
    </row>
    <row r="16510" spans="1:2">
      <c r="A16510" t="s">
        <v>421</v>
      </c>
      <c r="B16510" t="str">
        <f>IF(ISBLANK(VLOOKUP(A16510,Questionnaire!A:KQ,133,FALSE)),"#",VLOOKUP(A16510,Questionnaire!A:KQ,133,FALSE))</f>
        <v>#</v>
      </c>
    </row>
    <row r="16511" spans="1:2">
      <c r="A16511" t="s">
        <v>424</v>
      </c>
      <c r="B16511" t="str">
        <f>IF(ISBLANK(VLOOKUP(A16511,Questionnaire!A:KQ,133,FALSE)),"#",VLOOKUP(A16511,Questionnaire!A:KQ,133,FALSE))</f>
        <v>#</v>
      </c>
    </row>
    <row r="16512" spans="1:2">
      <c r="A16512" t="s">
        <v>429</v>
      </c>
      <c r="B16512" t="str">
        <f>IF(ISBLANK(VLOOKUP(A16512,Questionnaire!A:KQ,133,FALSE)),"#",VLOOKUP(A16512,Questionnaire!A:KQ,133,FALSE))</f>
        <v>#</v>
      </c>
    </row>
    <row r="16513" spans="1:2">
      <c r="A16513" t="s">
        <v>432</v>
      </c>
      <c r="B16513" t="str">
        <f>IF(ISBLANK(VLOOKUP(A16513,Questionnaire!A:KQ,133,FALSE)),"#",VLOOKUP(A16513,Questionnaire!A:KQ,133,FALSE))</f>
        <v>#</v>
      </c>
    </row>
    <row r="16514" spans="1:2">
      <c r="A16514" t="s">
        <v>435</v>
      </c>
      <c r="B16514" t="str">
        <f>IF(ISBLANK(VLOOKUP(A16514,Questionnaire!A:KQ,133,FALSE)),"#",VLOOKUP(A16514,Questionnaire!A:KQ,133,FALSE))</f>
        <v>#</v>
      </c>
    </row>
    <row r="16515" spans="1:2">
      <c r="A16515" t="s">
        <v>437</v>
      </c>
      <c r="B16515" t="str">
        <f>IF(ISBLANK(VLOOKUP(A16515,Questionnaire!A:KQ,133,FALSE)),"#",VLOOKUP(A16515,Questionnaire!A:KQ,133,FALSE))</f>
        <v>#</v>
      </c>
    </row>
    <row r="16516" spans="1:2">
      <c r="A16516" t="s">
        <v>439</v>
      </c>
      <c r="B16516" t="str">
        <f>IF(ISBLANK(VLOOKUP(A16516,Questionnaire!A:KQ,133,FALSE)),"#",VLOOKUP(A16516,Questionnaire!A:KQ,133,FALSE))</f>
        <v>#</v>
      </c>
    </row>
    <row r="16517" spans="1:2">
      <c r="A16517" t="s">
        <v>442</v>
      </c>
      <c r="B16517" t="str">
        <f>IF(ISBLANK(VLOOKUP(A16517,Questionnaire!A:KQ,133,FALSE)),"#",VLOOKUP(A16517,Questionnaire!A:KQ,133,FALSE))</f>
        <v>#</v>
      </c>
    </row>
    <row r="16518" spans="1:2">
      <c r="A16518" t="s">
        <v>445</v>
      </c>
      <c r="B16518" t="str">
        <f>IF(ISBLANK(VLOOKUP(A16518,Questionnaire!A:KQ,133,FALSE)),"#",VLOOKUP(A16518,Questionnaire!A:KQ,133,FALSE))</f>
        <v>#</v>
      </c>
    </row>
    <row r="16519" spans="1:2">
      <c r="A16519" t="s">
        <v>448</v>
      </c>
      <c r="B16519" t="str">
        <f>IF(ISBLANK(VLOOKUP(A16519,Questionnaire!A:KQ,133,FALSE)),"#",VLOOKUP(A16519,Questionnaire!A:KQ,133,FALSE))</f>
        <v>#</v>
      </c>
    </row>
    <row r="16520" spans="1:2">
      <c r="A16520" t="s">
        <v>452</v>
      </c>
      <c r="B16520" t="str">
        <f>IF(ISBLANK(VLOOKUP(A16520,Questionnaire!A:KQ,133,FALSE)),"#",VLOOKUP(A16520,Questionnaire!A:KQ,133,FALSE))</f>
        <v>#</v>
      </c>
    </row>
    <row r="16521" spans="1:2">
      <c r="A16521" t="s">
        <v>455</v>
      </c>
      <c r="B16521" t="str">
        <f>IF(ISBLANK(VLOOKUP(A16521,Questionnaire!A:KQ,133,FALSE)),"#",VLOOKUP(A16521,Questionnaire!A:KQ,133,FALSE))</f>
        <v>#</v>
      </c>
    </row>
    <row r="16522" spans="1:2">
      <c r="A16522" t="s">
        <v>458</v>
      </c>
      <c r="B16522" t="str">
        <f>IF(ISBLANK(VLOOKUP(A16522,Questionnaire!A:KQ,133,FALSE)),"#",VLOOKUP(A16522,Questionnaire!A:KQ,133,FALSE))</f>
        <v>#</v>
      </c>
    </row>
    <row r="16523" spans="1:2">
      <c r="A16523" t="s">
        <v>461</v>
      </c>
      <c r="B16523" t="str">
        <f>IF(ISBLANK(VLOOKUP(A16523,Questionnaire!A:KQ,133,FALSE)),"#",VLOOKUP(A16523,Questionnaire!A:KQ,133,FALSE))</f>
        <v>#</v>
      </c>
    </row>
    <row r="16524" spans="1:2">
      <c r="A16524" t="s">
        <v>465</v>
      </c>
      <c r="B16524" t="str">
        <f>IF(ISBLANK(VLOOKUP(A16524,Questionnaire!A:KQ,133,FALSE)),"#",VLOOKUP(A16524,Questionnaire!A:KQ,133,FALSE))</f>
        <v>#</v>
      </c>
    </row>
    <row r="16525" spans="1:2">
      <c r="A16525" t="s">
        <v>467</v>
      </c>
      <c r="B16525" t="str">
        <f>IF(ISBLANK(VLOOKUP(A16525,Questionnaire!A:KQ,133,FALSE)),"#",VLOOKUP(A16525,Questionnaire!A:KQ,133,FALSE))</f>
        <v>#</v>
      </c>
    </row>
    <row r="16526" spans="1:2">
      <c r="A16526" t="s">
        <v>469</v>
      </c>
      <c r="B16526" t="str">
        <f>IF(ISBLANK(VLOOKUP(A16526,Questionnaire!A:KQ,133,FALSE)),"#",VLOOKUP(A16526,Questionnaire!A:KQ,133,FALSE))</f>
        <v>#</v>
      </c>
    </row>
    <row r="16527" spans="1:2">
      <c r="A16527" t="s">
        <v>471</v>
      </c>
      <c r="B16527" t="str">
        <f>IF(ISBLANK(VLOOKUP(A16527,Questionnaire!A:KQ,133,FALSE)),"#",VLOOKUP(A16527,Questionnaire!A:KQ,133,FALSE))</f>
        <v>#</v>
      </c>
    </row>
    <row r="16528" spans="1:2">
      <c r="A16528" t="s">
        <v>473</v>
      </c>
      <c r="B16528" t="str">
        <f>IF(ISBLANK(VLOOKUP(A16528,Questionnaire!A:KQ,133,FALSE)),"#",VLOOKUP(A16528,Questionnaire!A:KQ,133,FALSE))</f>
        <v>#</v>
      </c>
    </row>
    <row r="16529" spans="1:3">
      <c r="A16529" t="s">
        <v>475</v>
      </c>
      <c r="B16529" t="str">
        <f>IF(ISBLANK(VLOOKUP(A16529,Questionnaire!A:KQ,133,FALSE)),"#",VLOOKUP(A16529,Questionnaire!A:KQ,133,FALSE))</f>
        <v>#</v>
      </c>
    </row>
    <row r="16530" spans="1:3">
      <c r="A16530" t="s">
        <v>185</v>
      </c>
      <c r="B16530" t="str">
        <f>IF(ISBLANK(VLOOKUP(A16530,Questionnaire!A:KQ,134,FALSE)),"#",VLOOKUP(A16530,Questionnaire!A:KQ,134,FALSE))</f>
        <v>#</v>
      </c>
      <c r="C16530">
        <v>131</v>
      </c>
    </row>
    <row r="16531" spans="1:3">
      <c r="A16531" t="s">
        <v>187</v>
      </c>
      <c r="B16531" t="str">
        <f>IF(ISNA(VLOOKUP(VLOOKUP(A16531,Questionnaire!A:KQ,134,FALSE),'CORA Encoding'!D:E,2,FALSE)),"#",VLOOKUP(VLOOKUP(A16531,Questionnaire!A:KQ,134,FALSE),'CORA Encoding'!D:E,2,FALSE))</f>
        <v>#</v>
      </c>
    </row>
    <row r="16532" spans="1:3">
      <c r="A16532" t="s">
        <v>189</v>
      </c>
      <c r="B16532" t="str">
        <f>IF(ISNA(VLOOKUP(VLOOKUP(A16532,Questionnaire!A:KQ,134,FALSE),'CORA Encoding'!G:H,2,FALSE)),"#",VLOOKUP(VLOOKUP(A16532,Questionnaire!A:KQ,134,FALSE),'CORA Encoding'!G:H,2,FALSE))</f>
        <v>#</v>
      </c>
    </row>
    <row r="16533" spans="1:3">
      <c r="A16533" t="s">
        <v>191</v>
      </c>
      <c r="B16533" t="str">
        <f>IF(ISNA(VLOOKUP(VLOOKUP(A16533,Questionnaire!A:KQ,134,FALSE),'Country List'!E:F,2,FALSE)),"#",VLOOKUP(VLOOKUP(A16533,Questionnaire!A:KQ,134,FALSE),'Country List'!E:F,2,FALSE))</f>
        <v>#</v>
      </c>
    </row>
    <row r="16534" spans="1:3">
      <c r="A16534" t="s">
        <v>193</v>
      </c>
      <c r="B16534" t="str">
        <f>IF(ISNA(VLOOKUP(VLOOKUP(A16534,Questionnaire!A:KQ,134,FALSE),'Industry List'!B:C,2,FALSE)),"#",VLOOKUP(VLOOKUP(A16534,Questionnaire!A:KQ,134,FALSE),'Industry List'!B:C,2,FALSE))</f>
        <v>#</v>
      </c>
    </row>
    <row r="16535" spans="1:3">
      <c r="A16535" t="s">
        <v>197</v>
      </c>
      <c r="B16535" t="str">
        <f>IF(ISBLANK(VLOOKUP(A16535,Questionnaire!A:KQ,134,FALSE)),"#",VLOOKUP(A16535,Questionnaire!A:KQ,134,FALSE))</f>
        <v>#</v>
      </c>
    </row>
    <row r="16536" spans="1:3">
      <c r="A16536" t="s">
        <v>201</v>
      </c>
      <c r="B16536" t="str">
        <f>IF(ISBLANK(VLOOKUP(A16536,Questionnaire!A:KQ,134,FALSE)),"#",VLOOKUP(A16536,Questionnaire!A:KQ,134,FALSE))</f>
        <v>#</v>
      </c>
    </row>
    <row r="16537" spans="1:3">
      <c r="A16537" t="s">
        <v>203</v>
      </c>
      <c r="B16537" t="str">
        <f>IF(ISNA(VLOOKUP(VLOOKUP(A16537,Questionnaire!A:KQ,134,FALSE),'CORA Encoding'!J:K,2,FALSE)),"#",VLOOKUP(VLOOKUP(A16537,Questionnaire!A:KQ,134,FALSE),'CORA Encoding'!J:K,2,FALSE))</f>
        <v>#</v>
      </c>
    </row>
    <row r="16538" spans="1:3">
      <c r="A16538" t="s">
        <v>208</v>
      </c>
      <c r="B16538" t="str">
        <f>IF(ISBLANK(VLOOKUP(A16538,Questionnaire!A:KQ,134,FALSE)),"#",VLOOKUP(A16538,Questionnaire!A:KQ,134,FALSE))</f>
        <v>#</v>
      </c>
    </row>
    <row r="16539" spans="1:3">
      <c r="A16539" t="s">
        <v>213</v>
      </c>
      <c r="B16539" t="str">
        <f>IF(ISBLANK(VLOOKUP(A16539,Questionnaire!A:KQ,134,FALSE)),"#",VLOOKUP(A16539,Questionnaire!A:KQ,134,FALSE))</f>
        <v>#</v>
      </c>
    </row>
    <row r="16540" spans="1:3">
      <c r="A16540" t="s">
        <v>215</v>
      </c>
      <c r="B16540" t="str">
        <f>IF(ISBLANK(VLOOKUP(A16540,Questionnaire!A:KQ,134,FALSE)),"#",VLOOKUP(A16540,Questionnaire!A:KQ,134,FALSE))</f>
        <v>#</v>
      </c>
    </row>
    <row r="16541" spans="1:3">
      <c r="A16541" t="s">
        <v>217</v>
      </c>
      <c r="B16541" t="str">
        <f>IF(ISBLANK(VLOOKUP(A16541,Questionnaire!A:KQ,134,FALSE)),"#",VLOOKUP(A16541,Questionnaire!A:KQ,134,FALSE))</f>
        <v>#</v>
      </c>
    </row>
    <row r="16542" spans="1:3">
      <c r="A16542" t="s">
        <v>219</v>
      </c>
      <c r="B16542" t="str">
        <f>IF(ISBLANK(VLOOKUP(A16542,Questionnaire!A:KQ,134,FALSE)),"#",VLOOKUP(A16542,Questionnaire!A:KQ,134,FALSE))</f>
        <v>#</v>
      </c>
    </row>
    <row r="16543" spans="1:3">
      <c r="A16543" t="s">
        <v>221</v>
      </c>
      <c r="B16543" t="str">
        <f>IF(ISBLANK(VLOOKUP(A16543,Questionnaire!A:KQ,134,FALSE)),"#",VLOOKUP(A16543,Questionnaire!A:KQ,134,FALSE))</f>
        <v>#</v>
      </c>
    </row>
    <row r="16544" spans="1:3">
      <c r="A16544" t="s">
        <v>223</v>
      </c>
      <c r="B16544" t="str">
        <f>IF(ISBLANK(VLOOKUP(A16544,Questionnaire!A:KQ,134,FALSE)),"#",VLOOKUP(A16544,Questionnaire!A:KQ,134,FALSE))</f>
        <v>#</v>
      </c>
    </row>
    <row r="16545" spans="1:2">
      <c r="A16545" t="s">
        <v>225</v>
      </c>
      <c r="B16545" t="str">
        <f>IF(ISBLANK(VLOOKUP(A16545,Questionnaire!A:KQ,134,FALSE)),"#",VLOOKUP(A16545,Questionnaire!A:KQ,134,FALSE))</f>
        <v>#</v>
      </c>
    </row>
    <row r="16546" spans="1:2">
      <c r="A16546" t="s">
        <v>227</v>
      </c>
      <c r="B16546" t="str">
        <f>IF(ISBLANK(VLOOKUP(A16546,Questionnaire!A:KQ,134,FALSE)),"#",VLOOKUP(A16546,Questionnaire!A:KQ,134,FALSE))</f>
        <v>#</v>
      </c>
    </row>
    <row r="16547" spans="1:2">
      <c r="A16547" t="s">
        <v>229</v>
      </c>
      <c r="B16547" t="str">
        <f>IF(ISBLANK(VLOOKUP(A16547,Questionnaire!A:KQ,134,FALSE)),"#",VLOOKUP(A16547,Questionnaire!A:KQ,134,FALSE))</f>
        <v>#</v>
      </c>
    </row>
    <row r="16548" spans="1:2">
      <c r="A16548" t="s">
        <v>231</v>
      </c>
      <c r="B16548" t="str">
        <f>IF(ISBLANK(VLOOKUP(A16548,Questionnaire!A:KQ,134,FALSE)),"#",VLOOKUP(A16548,Questionnaire!A:KQ,134,FALSE))</f>
        <v>#</v>
      </c>
    </row>
    <row r="16549" spans="1:2">
      <c r="A16549" t="s">
        <v>233</v>
      </c>
      <c r="B16549" t="str">
        <f>IF(ISBLANK(VLOOKUP(A16549,Questionnaire!A:KQ,134,FALSE)),"#",VLOOKUP(A16549,Questionnaire!A:KQ,134,FALSE))</f>
        <v>#</v>
      </c>
    </row>
    <row r="16550" spans="1:2">
      <c r="A16550" t="s">
        <v>235</v>
      </c>
      <c r="B16550" t="str">
        <f>IF(ISBLANK(VLOOKUP(A16550,Questionnaire!A:KQ,134,FALSE)),"#",VLOOKUP(A16550,Questionnaire!A:KQ,134,FALSE))</f>
        <v>#</v>
      </c>
    </row>
    <row r="16551" spans="1:2">
      <c r="A16551" t="s">
        <v>237</v>
      </c>
      <c r="B16551" t="str">
        <f>IF(ISBLANK(VLOOKUP(A16551,Questionnaire!A:KQ,134,FALSE)),"#",VLOOKUP(A16551,Questionnaire!A:KQ,134,FALSE))</f>
        <v>#</v>
      </c>
    </row>
    <row r="16552" spans="1:2">
      <c r="A16552" t="s">
        <v>239</v>
      </c>
      <c r="B16552" t="str">
        <f>IF(ISBLANK(VLOOKUP(A16552,Questionnaire!A:KQ,134,FALSE)),"#",VLOOKUP(A16552,Questionnaire!A:KQ,134,FALSE))</f>
        <v>#</v>
      </c>
    </row>
    <row r="16553" spans="1:2">
      <c r="A16553" t="s">
        <v>242</v>
      </c>
      <c r="B16553" t="str">
        <f>IF(ISBLANK(VLOOKUP(A16553,Questionnaire!A:KQ,134,FALSE)),"#",VLOOKUP(A16553,Questionnaire!A:KQ,134,FALSE))</f>
        <v>#</v>
      </c>
    </row>
    <row r="16554" spans="1:2">
      <c r="A16554" t="s">
        <v>245</v>
      </c>
      <c r="B16554" t="str">
        <f>IF(ISBLANK(VLOOKUP(A16554,Questionnaire!A:KQ,134,FALSE)),"#",VLOOKUP(A16554,Questionnaire!A:KQ,134,FALSE))</f>
        <v>#</v>
      </c>
    </row>
    <row r="16555" spans="1:2">
      <c r="A16555" t="s">
        <v>247</v>
      </c>
      <c r="B16555" t="str">
        <f>IF(ISBLANK(VLOOKUP(A16555,Questionnaire!A:KQ,134,FALSE)),"#",VLOOKUP(A16555,Questionnaire!A:KQ,134,FALSE))</f>
        <v>#</v>
      </c>
    </row>
    <row r="16556" spans="1:2">
      <c r="A16556" t="s">
        <v>249</v>
      </c>
      <c r="B16556" t="str">
        <f>IF(ISBLANK(VLOOKUP(A16556,Questionnaire!A:KQ,134,FALSE)),"#",VLOOKUP(A16556,Questionnaire!A:KQ,134,FALSE))</f>
        <v>#</v>
      </c>
    </row>
    <row r="16557" spans="1:2">
      <c r="A16557" t="s">
        <v>250</v>
      </c>
      <c r="B16557" t="str">
        <f>IF(ISBLANK(VLOOKUP(A16557,Questionnaire!A:KQ,134,FALSE)),"#",VLOOKUP(A16557,Questionnaire!A:KQ,134,FALSE))</f>
        <v>#</v>
      </c>
    </row>
    <row r="16558" spans="1:2">
      <c r="A16558" t="s">
        <v>252</v>
      </c>
      <c r="B16558" t="str">
        <f>IF(ISBLANK(VLOOKUP(A16558,Questionnaire!A:KQ,134,FALSE)),"#",VLOOKUP(A16558,Questionnaire!A:KQ,134,FALSE))</f>
        <v>#</v>
      </c>
    </row>
    <row r="16559" spans="1:2">
      <c r="A16559" t="s">
        <v>255</v>
      </c>
      <c r="B16559" t="str">
        <f>IF(ISBLANK(VLOOKUP(A16559,Questionnaire!A:KQ,134,FALSE)),"#",VLOOKUP(A16559,Questionnaire!A:KQ,134,FALSE))</f>
        <v>#</v>
      </c>
    </row>
    <row r="16560" spans="1:2">
      <c r="A16560" t="s">
        <v>258</v>
      </c>
      <c r="B16560" t="str">
        <f>IF(ISNA(VLOOKUP(VLOOKUP(A16560,Questionnaire!A:KQ,134,FALSE),'CORA Encoding'!M:N,2,FALSE)),"#",VLOOKUP(VLOOKUP(A16560,Questionnaire!A:KQ,134,FALSE),'CORA Encoding'!M:N,2,FALSE))</f>
        <v>#</v>
      </c>
    </row>
    <row r="16561" spans="1:2">
      <c r="A16561" t="s">
        <v>261</v>
      </c>
      <c r="B16561" t="str">
        <f>IF(ISBLANK(VLOOKUP(A16561,Questionnaire!A:KQ,134,FALSE)),"#",VLOOKUP(A16561,Questionnaire!A:KQ,134,FALSE))</f>
        <v>#</v>
      </c>
    </row>
    <row r="16562" spans="1:2">
      <c r="A16562" t="s">
        <v>263</v>
      </c>
      <c r="B16562" t="str">
        <f>IF(ISBLANK(VLOOKUP(A16562,Questionnaire!A:KQ,134,FALSE)),"#",VLOOKUP(A16562,Questionnaire!A:KQ,134,FALSE))</f>
        <v>#</v>
      </c>
    </row>
    <row r="16563" spans="1:2">
      <c r="A16563" t="s">
        <v>265</v>
      </c>
      <c r="B16563" t="str">
        <f>IF(ISBLANK(VLOOKUP(A16563,Questionnaire!A:KQ,134,FALSE)),"#",VLOOKUP(A16563,Questionnaire!A:KQ,134,FALSE))</f>
        <v>#</v>
      </c>
    </row>
    <row r="16564" spans="1:2">
      <c r="A16564" t="s">
        <v>267</v>
      </c>
      <c r="B16564" t="str">
        <f>IF(ISBLANK(VLOOKUP(A16564,Questionnaire!A:KQ,134,FALSE)),"#",VLOOKUP(A16564,Questionnaire!A:KQ,134,FALSE))</f>
        <v>#</v>
      </c>
    </row>
    <row r="16565" spans="1:2">
      <c r="A16565" t="s">
        <v>269</v>
      </c>
      <c r="B16565" t="str">
        <f>IF(ISBLANK(VLOOKUP(A16565,Questionnaire!A:KQ,134,FALSE)),"#",VLOOKUP(A16565,Questionnaire!A:KQ,134,FALSE))</f>
        <v>#</v>
      </c>
    </row>
    <row r="16566" spans="1:2">
      <c r="A16566" t="s">
        <v>274</v>
      </c>
      <c r="B16566" t="str">
        <f>IF(ISBLANK(VLOOKUP(A16566,Questionnaire!A:KQ,134,FALSE)),"#",VLOOKUP(A16566,Questionnaire!A:KQ,134,FALSE))</f>
        <v>#</v>
      </c>
    </row>
    <row r="16567" spans="1:2">
      <c r="A16567" t="s">
        <v>276</v>
      </c>
      <c r="B16567" t="str">
        <f>IF(ISBLANK(VLOOKUP(A16567,Questionnaire!A:KQ,134,FALSE)),"#",VLOOKUP(A16567,Questionnaire!A:KQ,134,FALSE))</f>
        <v>#</v>
      </c>
    </row>
    <row r="16568" spans="1:2">
      <c r="A16568" t="s">
        <v>278</v>
      </c>
      <c r="B16568" t="str">
        <f>IF(ISBLANK(VLOOKUP(A16568,Questionnaire!A:KQ,134,FALSE)),"#",VLOOKUP(A16568,Questionnaire!A:KQ,134,FALSE))</f>
        <v>#</v>
      </c>
    </row>
    <row r="16569" spans="1:2">
      <c r="A16569" t="s">
        <v>280</v>
      </c>
      <c r="B16569" t="str">
        <f>IF(ISBLANK(VLOOKUP(A16569,Questionnaire!A:KQ,134,FALSE)),"#",VLOOKUP(A16569,Questionnaire!A:KQ,134,FALSE))</f>
        <v>#</v>
      </c>
    </row>
    <row r="16570" spans="1:2">
      <c r="A16570" t="s">
        <v>282</v>
      </c>
      <c r="B16570" t="str">
        <f>IF(ISBLANK(VLOOKUP(A16570,Questionnaire!A:KQ,134,FALSE)),"#",VLOOKUP(A16570,Questionnaire!A:KQ,134,FALSE))</f>
        <v>#</v>
      </c>
    </row>
    <row r="16571" spans="1:2">
      <c r="A16571" t="s">
        <v>286</v>
      </c>
      <c r="B16571" t="str">
        <f>IF(ISBLANK(VLOOKUP(A16571,Questionnaire!A:KQ,134,FALSE)),"#",VLOOKUP(A16571,Questionnaire!A:KQ,134,FALSE))</f>
        <v>#</v>
      </c>
    </row>
    <row r="16572" spans="1:2">
      <c r="A16572" t="s">
        <v>288</v>
      </c>
      <c r="B16572" t="str">
        <f>IF(ISBLANK(VLOOKUP(A16572,Questionnaire!A:KQ,134,FALSE)),"#",VLOOKUP(A16572,Questionnaire!A:KQ,134,FALSE))</f>
        <v>#</v>
      </c>
    </row>
    <row r="16573" spans="1:2">
      <c r="A16573" t="s">
        <v>290</v>
      </c>
      <c r="B16573" t="str">
        <f>IF(ISBLANK(VLOOKUP(A16573,Questionnaire!A:KQ,134,FALSE)),"#",VLOOKUP(A16573,Questionnaire!A:KQ,134,FALSE))</f>
        <v>#</v>
      </c>
    </row>
    <row r="16574" spans="1:2">
      <c r="A16574" t="s">
        <v>292</v>
      </c>
      <c r="B16574" t="str">
        <f>IF(ISBLANK(VLOOKUP(A16574,Questionnaire!A:KQ,134,FALSE)),"#",VLOOKUP(A16574,Questionnaire!A:KQ,134,FALSE))</f>
        <v>#</v>
      </c>
    </row>
    <row r="16575" spans="1:2">
      <c r="A16575" t="s">
        <v>294</v>
      </c>
      <c r="B16575" t="str">
        <f>IF(ISBLANK(VLOOKUP(A16575,Questionnaire!A:KQ,134,FALSE)),"#",VLOOKUP(A16575,Questionnaire!A:KQ,134,FALSE))</f>
        <v>#</v>
      </c>
    </row>
    <row r="16576" spans="1:2">
      <c r="A16576" t="s">
        <v>296</v>
      </c>
      <c r="B16576" t="str">
        <f>IF(ISBLANK(VLOOKUP(A16576,Questionnaire!A:KQ,134,FALSE)),"#",VLOOKUP(A16576,Questionnaire!A:KQ,134,FALSE))</f>
        <v>#</v>
      </c>
    </row>
    <row r="16577" spans="1:2">
      <c r="A16577" t="s">
        <v>301</v>
      </c>
      <c r="B16577" t="str">
        <f>IF(ISBLANK(VLOOKUP(A16577,Questionnaire!A:KQ,134,FALSE)),"#",VLOOKUP(A16577,Questionnaire!A:KQ,134,FALSE))</f>
        <v>#</v>
      </c>
    </row>
    <row r="16578" spans="1:2">
      <c r="A16578" t="s">
        <v>303</v>
      </c>
      <c r="B16578" t="str">
        <f>IF(ISBLANK(VLOOKUP(A16578,Questionnaire!A:KQ,134,FALSE)),"#",VLOOKUP(A16578,Questionnaire!A:KQ,134,FALSE))</f>
        <v>#</v>
      </c>
    </row>
    <row r="16579" spans="1:2">
      <c r="A16579" t="s">
        <v>305</v>
      </c>
      <c r="B16579" t="str">
        <f>IF(ISBLANK(VLOOKUP(A16579,Questionnaire!A:KQ,134,FALSE)),"#",VLOOKUP(A16579,Questionnaire!A:KQ,134,FALSE))</f>
        <v>#</v>
      </c>
    </row>
    <row r="16580" spans="1:2">
      <c r="A16580" t="s">
        <v>307</v>
      </c>
      <c r="B16580" t="str">
        <f>IF(ISBLANK(VLOOKUP(A16580,Questionnaire!A:KQ,134,FALSE)),"#",VLOOKUP(A16580,Questionnaire!A:KQ,134,FALSE))</f>
        <v>#</v>
      </c>
    </row>
    <row r="16581" spans="1:2">
      <c r="A16581" t="s">
        <v>311</v>
      </c>
      <c r="B16581" t="str">
        <f>IF(ISBLANK(VLOOKUP(A16581,Questionnaire!A:KQ,134,FALSE)),"#",VLOOKUP(A16581,Questionnaire!A:KQ,134,FALSE))</f>
        <v>#</v>
      </c>
    </row>
    <row r="16582" spans="1:2">
      <c r="A16582" t="s">
        <v>313</v>
      </c>
      <c r="B16582" t="str">
        <f>IF(ISBLANK(VLOOKUP(A16582,Questionnaire!A:KQ,134,FALSE)),"#",VLOOKUP(A16582,Questionnaire!A:KQ,134,FALSE))</f>
        <v>#</v>
      </c>
    </row>
    <row r="16583" spans="1:2">
      <c r="A16583" t="s">
        <v>314</v>
      </c>
      <c r="B16583" t="str">
        <f>IF(ISBLANK(VLOOKUP(A16583,Questionnaire!A:KQ,134,FALSE)),"#",VLOOKUP(A16583,Questionnaire!A:KQ,134,FALSE))</f>
        <v>#</v>
      </c>
    </row>
    <row r="16584" spans="1:2">
      <c r="A16584" t="s">
        <v>315</v>
      </c>
      <c r="B16584" t="str">
        <f>IF(ISBLANK(VLOOKUP(A16584,Questionnaire!A:KQ,134,FALSE)),"#",VLOOKUP(A16584,Questionnaire!A:KQ,134,FALSE))</f>
        <v>#</v>
      </c>
    </row>
    <row r="16585" spans="1:2">
      <c r="A16585" t="s">
        <v>317</v>
      </c>
      <c r="B16585" t="str">
        <f>IF(ISBLANK(VLOOKUP(A16585,Questionnaire!A:KQ,134,FALSE)),"#",VLOOKUP(A16585,Questionnaire!A:KQ,134,FALSE))</f>
        <v>#</v>
      </c>
    </row>
    <row r="16586" spans="1:2">
      <c r="A16586" t="s">
        <v>319</v>
      </c>
      <c r="B16586" t="str">
        <f>IF(ISBLANK(VLOOKUP(A16586,Questionnaire!A:KQ,134,FALSE)),"#",VLOOKUP(A16586,Questionnaire!A:KQ,134,FALSE))</f>
        <v>#</v>
      </c>
    </row>
    <row r="16587" spans="1:2">
      <c r="A16587" t="s">
        <v>322</v>
      </c>
      <c r="B16587" t="str">
        <f>IF(ISBLANK(VLOOKUP(A16587,Questionnaire!A:KQ,134,FALSE)),"#",VLOOKUP(A16587,Questionnaire!A:KQ,134,FALSE))</f>
        <v>#</v>
      </c>
    </row>
    <row r="16588" spans="1:2">
      <c r="A16588" t="s">
        <v>326</v>
      </c>
      <c r="B16588" t="str">
        <f>IF(ISBLANK(VLOOKUP(A16588,Questionnaire!A:KQ,134,FALSE)),"#",VLOOKUP(A16588,Questionnaire!A:KQ,134,FALSE))</f>
        <v>#</v>
      </c>
    </row>
    <row r="16589" spans="1:2">
      <c r="A16589" t="s">
        <v>328</v>
      </c>
      <c r="B16589" t="str">
        <f>IF(ISBLANK(VLOOKUP(A16589,Questionnaire!A:KQ,134,FALSE)),"#",VLOOKUP(A16589,Questionnaire!A:KQ,134,FALSE))</f>
        <v>#</v>
      </c>
    </row>
    <row r="16590" spans="1:2">
      <c r="A16590" t="s">
        <v>332</v>
      </c>
      <c r="B16590" t="str">
        <f>IF(ISBLANK(VLOOKUP(A16590,Questionnaire!A:KQ,134,FALSE)),"#",VLOOKUP(A16590,Questionnaire!A:KQ,134,FALSE))</f>
        <v>#</v>
      </c>
    </row>
    <row r="16591" spans="1:2">
      <c r="A16591" t="s">
        <v>333</v>
      </c>
      <c r="B16591" t="str">
        <f>IF(ISBLANK(VLOOKUP(A16591,Questionnaire!A:KQ,134,FALSE)),"#",VLOOKUP(A16591,Questionnaire!A:KQ,134,FALSE))</f>
        <v>#</v>
      </c>
    </row>
    <row r="16592" spans="1:2">
      <c r="A16592" t="s">
        <v>334</v>
      </c>
      <c r="B16592" t="str">
        <f>IF(ISBLANK(VLOOKUP(A16592,Questionnaire!A:KQ,134,FALSE)),"#",VLOOKUP(A16592,Questionnaire!A:KQ,134,FALSE))</f>
        <v>#</v>
      </c>
    </row>
    <row r="16593" spans="1:2">
      <c r="A16593" t="s">
        <v>335</v>
      </c>
      <c r="B16593" t="str">
        <f>IF(ISBLANK(VLOOKUP(A16593,Questionnaire!A:KQ,134,FALSE)),"#",VLOOKUP(A16593,Questionnaire!A:KQ,134,FALSE))</f>
        <v>#</v>
      </c>
    </row>
    <row r="16594" spans="1:2">
      <c r="A16594" t="s">
        <v>336</v>
      </c>
      <c r="B16594" t="str">
        <f>IF(ISBLANK(VLOOKUP(A16594,Questionnaire!A:KQ,134,FALSE)),"#",VLOOKUP(A16594,Questionnaire!A:KQ,134,FALSE))</f>
        <v>#</v>
      </c>
    </row>
    <row r="16595" spans="1:2">
      <c r="A16595" t="s">
        <v>337</v>
      </c>
      <c r="B16595" t="str">
        <f>IF(ISBLANK(VLOOKUP(A16595,Questionnaire!A:KQ,134,FALSE)),"#",VLOOKUP(A16595,Questionnaire!A:KQ,134,FALSE))</f>
        <v>#</v>
      </c>
    </row>
    <row r="16596" spans="1:2">
      <c r="A16596" t="s">
        <v>338</v>
      </c>
      <c r="B16596" t="str">
        <f>IF(ISBLANK(VLOOKUP(A16596,Questionnaire!A:KQ,134,FALSE)),"#",VLOOKUP(A16596,Questionnaire!A:KQ,134,FALSE))</f>
        <v>#</v>
      </c>
    </row>
    <row r="16597" spans="1:2">
      <c r="A16597" t="s">
        <v>339</v>
      </c>
      <c r="B16597" t="str">
        <f>IF(ISBLANK(VLOOKUP(A16597,Questionnaire!A:KQ,134,FALSE)),"#",VLOOKUP(A16597,Questionnaire!A:KQ,134,FALSE))</f>
        <v>#</v>
      </c>
    </row>
    <row r="16598" spans="1:2">
      <c r="A16598" t="s">
        <v>340</v>
      </c>
      <c r="B16598" t="str">
        <f>IF(ISBLANK(VLOOKUP(A16598,Questionnaire!A:KQ,134,FALSE)),"#",VLOOKUP(A16598,Questionnaire!A:KQ,134,FALSE))</f>
        <v>#</v>
      </c>
    </row>
    <row r="16599" spans="1:2">
      <c r="A16599" t="s">
        <v>341</v>
      </c>
      <c r="B16599" t="str">
        <f>IF(ISBLANK(VLOOKUP(A16599,Questionnaire!A:KQ,134,FALSE)),"#",VLOOKUP(A16599,Questionnaire!A:KQ,134,FALSE))</f>
        <v>#</v>
      </c>
    </row>
    <row r="16600" spans="1:2">
      <c r="A16600" t="s">
        <v>342</v>
      </c>
      <c r="B16600" t="str">
        <f>IF(ISBLANK(VLOOKUP(A16600,Questionnaire!A:KQ,134,FALSE)),"#",VLOOKUP(A16600,Questionnaire!A:KQ,134,FALSE))</f>
        <v>#</v>
      </c>
    </row>
    <row r="16601" spans="1:2">
      <c r="A16601" t="s">
        <v>343</v>
      </c>
      <c r="B16601" t="str">
        <f>IF(ISBLANK(VLOOKUP(A16601,Questionnaire!A:KQ,134,FALSE)),"#",VLOOKUP(A16601,Questionnaire!A:KQ,134,FALSE))</f>
        <v>#</v>
      </c>
    </row>
    <row r="16602" spans="1:2">
      <c r="A16602" t="s">
        <v>344</v>
      </c>
      <c r="B16602" t="str">
        <f>IF(ISBLANK(VLOOKUP(A16602,Questionnaire!A:KQ,134,FALSE)),"#",VLOOKUP(A16602,Questionnaire!A:KQ,134,FALSE))</f>
        <v>#</v>
      </c>
    </row>
    <row r="16603" spans="1:2">
      <c r="A16603" t="s">
        <v>345</v>
      </c>
      <c r="B16603" t="str">
        <f>IF(ISBLANK(VLOOKUP(A16603,Questionnaire!A:KQ,134,FALSE)),"#",VLOOKUP(A16603,Questionnaire!A:KQ,134,FALSE))</f>
        <v>#</v>
      </c>
    </row>
    <row r="16604" spans="1:2">
      <c r="A16604" t="s">
        <v>348</v>
      </c>
      <c r="B16604" t="str">
        <f>IF(ISBLANK(VLOOKUP(A16604,Questionnaire!A:KQ,134,FALSE)),"#",VLOOKUP(A16604,Questionnaire!A:KQ,134,FALSE))</f>
        <v>#</v>
      </c>
    </row>
    <row r="16605" spans="1:2">
      <c r="A16605" t="s">
        <v>353</v>
      </c>
      <c r="B16605" t="str">
        <f>IF(ISBLANK(VLOOKUP(A16605,Questionnaire!A:KQ,134,FALSE)),"#",VLOOKUP(A16605,Questionnaire!A:KQ,134,FALSE))</f>
        <v>#</v>
      </c>
    </row>
    <row r="16606" spans="1:2">
      <c r="A16606" t="s">
        <v>354</v>
      </c>
      <c r="B16606" t="str">
        <f>IF(ISBLANK(VLOOKUP(A16606,Questionnaire!A:KQ,134,FALSE)),"#",VLOOKUP(A16606,Questionnaire!A:KQ,134,FALSE))</f>
        <v>#</v>
      </c>
    </row>
    <row r="16607" spans="1:2">
      <c r="A16607" t="s">
        <v>355</v>
      </c>
      <c r="B16607" t="str">
        <f>IF(ISBLANK(VLOOKUP(A16607,Questionnaire!A:KQ,134,FALSE)),"#",VLOOKUP(A16607,Questionnaire!A:KQ,134,FALSE))</f>
        <v>#</v>
      </c>
    </row>
    <row r="16608" spans="1:2">
      <c r="A16608" t="s">
        <v>356</v>
      </c>
      <c r="B16608" t="str">
        <f>IF(ISBLANK(VLOOKUP(A16608,Questionnaire!A:KQ,134,FALSE)),"#",VLOOKUP(A16608,Questionnaire!A:KQ,134,FALSE))</f>
        <v>#</v>
      </c>
    </row>
    <row r="16609" spans="1:2">
      <c r="A16609" t="s">
        <v>357</v>
      </c>
      <c r="B16609" t="str">
        <f>IF(ISBLANK(VLOOKUP(A16609,Questionnaire!A:KQ,134,FALSE)),"#",VLOOKUP(A16609,Questionnaire!A:KQ,134,FALSE))</f>
        <v>#</v>
      </c>
    </row>
    <row r="16610" spans="1:2">
      <c r="A16610" t="s">
        <v>360</v>
      </c>
      <c r="B16610" t="str">
        <f>IF(ISBLANK(VLOOKUP(A16610,Questionnaire!A:KQ,134,FALSE)),"#",VLOOKUP(A16610,Questionnaire!A:KQ,134,FALSE))</f>
        <v>#</v>
      </c>
    </row>
    <row r="16611" spans="1:2">
      <c r="A16611" t="s">
        <v>362</v>
      </c>
      <c r="B16611" t="str">
        <f>IF(ISBLANK(VLOOKUP(A16611,Questionnaire!A:KQ,134,FALSE)),"#",VLOOKUP(A16611,Questionnaire!A:KQ,134,FALSE))</f>
        <v>#</v>
      </c>
    </row>
    <row r="16612" spans="1:2">
      <c r="A16612" t="s">
        <v>363</v>
      </c>
      <c r="B16612" t="str">
        <f>IF(ISBLANK(VLOOKUP(A16612,Questionnaire!A:KQ,134,FALSE)),"#",VLOOKUP(A16612,Questionnaire!A:KQ,134,FALSE))</f>
        <v>#</v>
      </c>
    </row>
    <row r="16613" spans="1:2">
      <c r="A16613" t="s">
        <v>364</v>
      </c>
      <c r="B16613" t="str">
        <f>IF(ISBLANK(VLOOKUP(A16613,Questionnaire!A:KQ,134,FALSE)),"#",VLOOKUP(A16613,Questionnaire!A:KQ,134,FALSE))</f>
        <v>#</v>
      </c>
    </row>
    <row r="16614" spans="1:2">
      <c r="A16614" t="s">
        <v>365</v>
      </c>
      <c r="B16614" t="str">
        <f>IF(ISBLANK(VLOOKUP(A16614,Questionnaire!A:KQ,134,FALSE)),"#",VLOOKUP(A16614,Questionnaire!A:KQ,134,FALSE))</f>
        <v>#</v>
      </c>
    </row>
    <row r="16615" spans="1:2">
      <c r="A16615" t="s">
        <v>366</v>
      </c>
      <c r="B16615" t="str">
        <f>IF(ISBLANK(VLOOKUP(A16615,Questionnaire!A:KQ,134,FALSE)),"#",VLOOKUP(A16615,Questionnaire!A:KQ,134,FALSE))</f>
        <v>#</v>
      </c>
    </row>
    <row r="16616" spans="1:2">
      <c r="A16616" t="s">
        <v>371</v>
      </c>
      <c r="B16616" t="str">
        <f>IF(ISBLANK(VLOOKUP(A16616,Questionnaire!A:KQ,134,FALSE)),"#",VLOOKUP(A16616,Questionnaire!A:KQ,134,FALSE))</f>
        <v>#</v>
      </c>
    </row>
    <row r="16617" spans="1:2">
      <c r="A16617" t="s">
        <v>372</v>
      </c>
      <c r="B16617" t="str">
        <f>IF(ISBLANK(VLOOKUP(A16617,Questionnaire!A:KQ,134,FALSE)),"#",VLOOKUP(A16617,Questionnaire!A:KQ,134,FALSE))</f>
        <v>#</v>
      </c>
    </row>
    <row r="16618" spans="1:2">
      <c r="A16618" t="s">
        <v>373</v>
      </c>
      <c r="B16618" t="str">
        <f>IF(ISBLANK(VLOOKUP(A16618,Questionnaire!A:KQ,134,FALSE)),"#",VLOOKUP(A16618,Questionnaire!A:KQ,134,FALSE))</f>
        <v>#</v>
      </c>
    </row>
    <row r="16619" spans="1:2">
      <c r="A16619" t="s">
        <v>374</v>
      </c>
      <c r="B16619" t="str">
        <f>IF(ISBLANK(VLOOKUP(A16619,Questionnaire!A:KQ,134,FALSE)),"#",VLOOKUP(A16619,Questionnaire!A:KQ,134,FALSE))</f>
        <v>#</v>
      </c>
    </row>
    <row r="16620" spans="1:2">
      <c r="A16620" t="s">
        <v>377</v>
      </c>
      <c r="B16620" t="str">
        <f>IF(ISBLANK(VLOOKUP(A16620,Questionnaire!A:KQ,134,FALSE)),"#",VLOOKUP(A16620,Questionnaire!A:KQ,134,FALSE))</f>
        <v>#</v>
      </c>
    </row>
    <row r="16621" spans="1:2">
      <c r="A16621" t="s">
        <v>379</v>
      </c>
      <c r="B16621" t="str">
        <f>IF(ISBLANK(VLOOKUP(A16621,Questionnaire!A:KQ,134,FALSE)),"#",VLOOKUP(A16621,Questionnaire!A:KQ,134,FALSE))</f>
        <v>#</v>
      </c>
    </row>
    <row r="16622" spans="1:2">
      <c r="A16622" t="s">
        <v>380</v>
      </c>
      <c r="B16622" t="str">
        <f>IF(ISBLANK(VLOOKUP(A16622,Questionnaire!A:KQ,134,FALSE)),"#",VLOOKUP(A16622,Questionnaire!A:KQ,134,FALSE))</f>
        <v>#</v>
      </c>
    </row>
    <row r="16623" spans="1:2">
      <c r="A16623" t="s">
        <v>381</v>
      </c>
      <c r="B16623" t="str">
        <f>IF(ISBLANK(VLOOKUP(A16623,Questionnaire!A:KQ,134,FALSE)),"#",VLOOKUP(A16623,Questionnaire!A:KQ,134,FALSE))</f>
        <v>#</v>
      </c>
    </row>
    <row r="16624" spans="1:2">
      <c r="A16624" t="s">
        <v>382</v>
      </c>
      <c r="B16624" t="str">
        <f>IF(ISBLANK(VLOOKUP(A16624,Questionnaire!A:KQ,134,FALSE)),"#",VLOOKUP(A16624,Questionnaire!A:KQ,134,FALSE))</f>
        <v>#</v>
      </c>
    </row>
    <row r="16625" spans="1:2">
      <c r="A16625" t="s">
        <v>384</v>
      </c>
      <c r="B16625" t="str">
        <f>IF(ISBLANK(VLOOKUP(A16625,Questionnaire!A:KQ,134,FALSE)),"#",VLOOKUP(A16625,Questionnaire!A:KQ,134,FALSE))</f>
        <v>#</v>
      </c>
    </row>
    <row r="16626" spans="1:2">
      <c r="A16626" t="s">
        <v>387</v>
      </c>
      <c r="B16626" t="str">
        <f>IF(ISBLANK(VLOOKUP(A16626,Questionnaire!A:KQ,134,FALSE)),"#",VLOOKUP(A16626,Questionnaire!A:KQ,134,FALSE))</f>
        <v>#</v>
      </c>
    </row>
    <row r="16627" spans="1:2">
      <c r="A16627" t="s">
        <v>391</v>
      </c>
      <c r="B16627" t="str">
        <f>IF(ISBLANK(VLOOKUP(A16627,Questionnaire!A:KQ,134,FALSE)),"#",VLOOKUP(A16627,Questionnaire!A:KQ,134,FALSE))</f>
        <v>#</v>
      </c>
    </row>
    <row r="16628" spans="1:2">
      <c r="A16628" t="s">
        <v>393</v>
      </c>
      <c r="B16628" t="str">
        <f>IF(ISBLANK(VLOOKUP(A16628,Questionnaire!A:KQ,134,FALSE)),"#",VLOOKUP(A16628,Questionnaire!A:KQ,134,FALSE))</f>
        <v>#</v>
      </c>
    </row>
    <row r="16629" spans="1:2">
      <c r="A16629" t="s">
        <v>395</v>
      </c>
      <c r="B16629" t="str">
        <f>IF(ISBLANK(VLOOKUP(A16629,Questionnaire!A:KQ,134,FALSE)),"#",VLOOKUP(A16629,Questionnaire!A:KQ,134,FALSE))</f>
        <v>#</v>
      </c>
    </row>
    <row r="16630" spans="1:2">
      <c r="A16630" t="s">
        <v>398</v>
      </c>
      <c r="B16630" t="str">
        <f>IF(ISBLANK(VLOOKUP(A16630,Questionnaire!A:KQ,134,FALSE)),"#",VLOOKUP(A16630,Questionnaire!A:KQ,134,FALSE))</f>
        <v>#</v>
      </c>
    </row>
    <row r="16631" spans="1:2">
      <c r="A16631" t="s">
        <v>402</v>
      </c>
      <c r="B16631" t="str">
        <f>IF(ISBLANK(VLOOKUP(A16631,Questionnaire!A:KQ,134,FALSE)),"#",VLOOKUP(A16631,Questionnaire!A:KQ,134,FALSE))</f>
        <v>#</v>
      </c>
    </row>
    <row r="16632" spans="1:2">
      <c r="A16632" t="s">
        <v>405</v>
      </c>
      <c r="B16632" t="str">
        <f>IF(ISBLANK(VLOOKUP(A16632,Questionnaire!A:KQ,134,FALSE)),"#",VLOOKUP(A16632,Questionnaire!A:KQ,134,FALSE))</f>
        <v>#</v>
      </c>
    </row>
    <row r="16633" spans="1:2">
      <c r="A16633" t="s">
        <v>409</v>
      </c>
      <c r="B16633" t="str">
        <f>IF(ISBLANK(VLOOKUP(A16633,Questionnaire!A:KQ,134,FALSE)),"#",VLOOKUP(A16633,Questionnaire!A:KQ,134,FALSE))</f>
        <v>#</v>
      </c>
    </row>
    <row r="16634" spans="1:2">
      <c r="A16634" t="s">
        <v>412</v>
      </c>
      <c r="B16634" t="str">
        <f>IF(ISBLANK(VLOOKUP(A16634,Questionnaire!A:KQ,134,FALSE)),"#",VLOOKUP(A16634,Questionnaire!A:KQ,134,FALSE))</f>
        <v>#</v>
      </c>
    </row>
    <row r="16635" spans="1:2">
      <c r="A16635" t="s">
        <v>415</v>
      </c>
      <c r="B16635" t="str">
        <f>IF(ISBLANK(VLOOKUP(A16635,Questionnaire!A:KQ,134,FALSE)),"#",VLOOKUP(A16635,Questionnaire!A:KQ,134,FALSE))</f>
        <v>#</v>
      </c>
    </row>
    <row r="16636" spans="1:2">
      <c r="A16636" t="s">
        <v>418</v>
      </c>
      <c r="B16636" t="str">
        <f>IF(ISBLANK(VLOOKUP(A16636,Questionnaire!A:KQ,134,FALSE)),"#",VLOOKUP(A16636,Questionnaire!A:KQ,134,FALSE))</f>
        <v>#</v>
      </c>
    </row>
    <row r="16637" spans="1:2">
      <c r="A16637" t="s">
        <v>421</v>
      </c>
      <c r="B16637" t="str">
        <f>IF(ISBLANK(VLOOKUP(A16637,Questionnaire!A:KQ,134,FALSE)),"#",VLOOKUP(A16637,Questionnaire!A:KQ,134,FALSE))</f>
        <v>#</v>
      </c>
    </row>
    <row r="16638" spans="1:2">
      <c r="A16638" t="s">
        <v>424</v>
      </c>
      <c r="B16638" t="str">
        <f>IF(ISBLANK(VLOOKUP(A16638,Questionnaire!A:KQ,134,FALSE)),"#",VLOOKUP(A16638,Questionnaire!A:KQ,134,FALSE))</f>
        <v>#</v>
      </c>
    </row>
    <row r="16639" spans="1:2">
      <c r="A16639" t="s">
        <v>429</v>
      </c>
      <c r="B16639" t="str">
        <f>IF(ISBLANK(VLOOKUP(A16639,Questionnaire!A:KQ,134,FALSE)),"#",VLOOKUP(A16639,Questionnaire!A:KQ,134,FALSE))</f>
        <v>#</v>
      </c>
    </row>
    <row r="16640" spans="1:2">
      <c r="A16640" t="s">
        <v>432</v>
      </c>
      <c r="B16640" t="str">
        <f>IF(ISBLANK(VLOOKUP(A16640,Questionnaire!A:KQ,134,FALSE)),"#",VLOOKUP(A16640,Questionnaire!A:KQ,134,FALSE))</f>
        <v>#</v>
      </c>
    </row>
    <row r="16641" spans="1:2">
      <c r="A16641" t="s">
        <v>435</v>
      </c>
      <c r="B16641" t="str">
        <f>IF(ISBLANK(VLOOKUP(A16641,Questionnaire!A:KQ,134,FALSE)),"#",VLOOKUP(A16641,Questionnaire!A:KQ,134,FALSE))</f>
        <v>#</v>
      </c>
    </row>
    <row r="16642" spans="1:2">
      <c r="A16642" t="s">
        <v>437</v>
      </c>
      <c r="B16642" t="str">
        <f>IF(ISBLANK(VLOOKUP(A16642,Questionnaire!A:KQ,134,FALSE)),"#",VLOOKUP(A16642,Questionnaire!A:KQ,134,FALSE))</f>
        <v>#</v>
      </c>
    </row>
    <row r="16643" spans="1:2">
      <c r="A16643" t="s">
        <v>439</v>
      </c>
      <c r="B16643" t="str">
        <f>IF(ISBLANK(VLOOKUP(A16643,Questionnaire!A:KQ,134,FALSE)),"#",VLOOKUP(A16643,Questionnaire!A:KQ,134,FALSE))</f>
        <v>#</v>
      </c>
    </row>
    <row r="16644" spans="1:2">
      <c r="A16644" t="s">
        <v>442</v>
      </c>
      <c r="B16644" t="str">
        <f>IF(ISBLANK(VLOOKUP(A16644,Questionnaire!A:KQ,134,FALSE)),"#",VLOOKUP(A16644,Questionnaire!A:KQ,134,FALSE))</f>
        <v>#</v>
      </c>
    </row>
    <row r="16645" spans="1:2">
      <c r="A16645" t="s">
        <v>445</v>
      </c>
      <c r="B16645" t="str">
        <f>IF(ISBLANK(VLOOKUP(A16645,Questionnaire!A:KQ,134,FALSE)),"#",VLOOKUP(A16645,Questionnaire!A:KQ,134,FALSE))</f>
        <v>#</v>
      </c>
    </row>
    <row r="16646" spans="1:2">
      <c r="A16646" t="s">
        <v>448</v>
      </c>
      <c r="B16646" t="str">
        <f>IF(ISBLANK(VLOOKUP(A16646,Questionnaire!A:KQ,134,FALSE)),"#",VLOOKUP(A16646,Questionnaire!A:KQ,134,FALSE))</f>
        <v>#</v>
      </c>
    </row>
    <row r="16647" spans="1:2">
      <c r="A16647" t="s">
        <v>452</v>
      </c>
      <c r="B16647" t="str">
        <f>IF(ISBLANK(VLOOKUP(A16647,Questionnaire!A:KQ,134,FALSE)),"#",VLOOKUP(A16647,Questionnaire!A:KQ,134,FALSE))</f>
        <v>#</v>
      </c>
    </row>
    <row r="16648" spans="1:2">
      <c r="A16648" t="s">
        <v>455</v>
      </c>
      <c r="B16648" t="str">
        <f>IF(ISBLANK(VLOOKUP(A16648,Questionnaire!A:KQ,134,FALSE)),"#",VLOOKUP(A16648,Questionnaire!A:KQ,134,FALSE))</f>
        <v>#</v>
      </c>
    </row>
    <row r="16649" spans="1:2">
      <c r="A16649" t="s">
        <v>458</v>
      </c>
      <c r="B16649" t="str">
        <f>IF(ISBLANK(VLOOKUP(A16649,Questionnaire!A:KQ,134,FALSE)),"#",VLOOKUP(A16649,Questionnaire!A:KQ,134,FALSE))</f>
        <v>#</v>
      </c>
    </row>
    <row r="16650" spans="1:2">
      <c r="A16650" t="s">
        <v>461</v>
      </c>
      <c r="B16650" t="str">
        <f>IF(ISBLANK(VLOOKUP(A16650,Questionnaire!A:KQ,134,FALSE)),"#",VLOOKUP(A16650,Questionnaire!A:KQ,134,FALSE))</f>
        <v>#</v>
      </c>
    </row>
    <row r="16651" spans="1:2">
      <c r="A16651" t="s">
        <v>465</v>
      </c>
      <c r="B16651" t="str">
        <f>IF(ISBLANK(VLOOKUP(A16651,Questionnaire!A:KQ,134,FALSE)),"#",VLOOKUP(A16651,Questionnaire!A:KQ,134,FALSE))</f>
        <v>#</v>
      </c>
    </row>
    <row r="16652" spans="1:2">
      <c r="A16652" t="s">
        <v>467</v>
      </c>
      <c r="B16652" t="str">
        <f>IF(ISBLANK(VLOOKUP(A16652,Questionnaire!A:KQ,134,FALSE)),"#",VLOOKUP(A16652,Questionnaire!A:KQ,134,FALSE))</f>
        <v>#</v>
      </c>
    </row>
    <row r="16653" spans="1:2">
      <c r="A16653" t="s">
        <v>469</v>
      </c>
      <c r="B16653" t="str">
        <f>IF(ISBLANK(VLOOKUP(A16653,Questionnaire!A:KQ,134,FALSE)),"#",VLOOKUP(A16653,Questionnaire!A:KQ,134,FALSE))</f>
        <v>#</v>
      </c>
    </row>
    <row r="16654" spans="1:2">
      <c r="A16654" t="s">
        <v>471</v>
      </c>
      <c r="B16654" t="str">
        <f>IF(ISBLANK(VLOOKUP(A16654,Questionnaire!A:KQ,134,FALSE)),"#",VLOOKUP(A16654,Questionnaire!A:KQ,134,FALSE))</f>
        <v>#</v>
      </c>
    </row>
    <row r="16655" spans="1:2">
      <c r="A16655" t="s">
        <v>473</v>
      </c>
      <c r="B16655" t="str">
        <f>IF(ISBLANK(VLOOKUP(A16655,Questionnaire!A:KQ,134,FALSE)),"#",VLOOKUP(A16655,Questionnaire!A:KQ,134,FALSE))</f>
        <v>#</v>
      </c>
    </row>
    <row r="16656" spans="1:2">
      <c r="A16656" t="s">
        <v>475</v>
      </c>
      <c r="B16656" t="str">
        <f>IF(ISBLANK(VLOOKUP(A16656,Questionnaire!A:KQ,134,FALSE)),"#",VLOOKUP(A16656,Questionnaire!A:KQ,134,FALSE))</f>
        <v>#</v>
      </c>
    </row>
    <row r="16657" spans="1:3">
      <c r="A16657" t="s">
        <v>185</v>
      </c>
      <c r="B16657" t="str">
        <f>IF(ISBLANK(VLOOKUP(A16657,Questionnaire!A:KQ,135,FALSE)),"#",VLOOKUP(A16657,Questionnaire!A:KQ,135,FALSE))</f>
        <v>#</v>
      </c>
      <c r="C16657">
        <v>132</v>
      </c>
    </row>
    <row r="16658" spans="1:3">
      <c r="A16658" t="s">
        <v>187</v>
      </c>
      <c r="B16658" t="str">
        <f>IF(ISNA(VLOOKUP(VLOOKUP(A16658,Questionnaire!A:KQ,135,FALSE),'CORA Encoding'!D:E,2,FALSE)),"#",VLOOKUP(VLOOKUP(A16658,Questionnaire!A:KQ,135,FALSE),'CORA Encoding'!D:E,2,FALSE))</f>
        <v>#</v>
      </c>
    </row>
    <row r="16659" spans="1:3">
      <c r="A16659" t="s">
        <v>189</v>
      </c>
      <c r="B16659" t="str">
        <f>IF(ISNA(VLOOKUP(VLOOKUP(A16659,Questionnaire!A:KQ,135,FALSE),'CORA Encoding'!G:H,2,FALSE)),"#",VLOOKUP(VLOOKUP(A16659,Questionnaire!A:KQ,135,FALSE),'CORA Encoding'!G:H,2,FALSE))</f>
        <v>#</v>
      </c>
    </row>
    <row r="16660" spans="1:3">
      <c r="A16660" t="s">
        <v>191</v>
      </c>
      <c r="B16660" t="str">
        <f>IF(ISNA(VLOOKUP(VLOOKUP(A16660,Questionnaire!A:KQ,135,FALSE),'Country List'!E:F,2,FALSE)),"#",VLOOKUP(VLOOKUP(A16660,Questionnaire!A:KQ,135,FALSE),'Country List'!E:F,2,FALSE))</f>
        <v>#</v>
      </c>
    </row>
    <row r="16661" spans="1:3">
      <c r="A16661" t="s">
        <v>193</v>
      </c>
      <c r="B16661" t="str">
        <f>IF(ISNA(VLOOKUP(VLOOKUP(A16661,Questionnaire!A:KQ,135,FALSE),'Industry List'!B:C,2,FALSE)),"#",VLOOKUP(VLOOKUP(A16661,Questionnaire!A:KQ,135,FALSE),'Industry List'!B:C,2,FALSE))</f>
        <v>#</v>
      </c>
    </row>
    <row r="16662" spans="1:3">
      <c r="A16662" t="s">
        <v>197</v>
      </c>
      <c r="B16662" t="str">
        <f>IF(ISBLANK(VLOOKUP(A16662,Questionnaire!A:KQ,135,FALSE)),"#",VLOOKUP(A16662,Questionnaire!A:KQ,135,FALSE))</f>
        <v>#</v>
      </c>
    </row>
    <row r="16663" spans="1:3">
      <c r="A16663" t="s">
        <v>201</v>
      </c>
      <c r="B16663" t="str">
        <f>IF(ISBLANK(VLOOKUP(A16663,Questionnaire!A:KQ,135,FALSE)),"#",VLOOKUP(A16663,Questionnaire!A:KQ,135,FALSE))</f>
        <v>#</v>
      </c>
    </row>
    <row r="16664" spans="1:3">
      <c r="A16664" t="s">
        <v>203</v>
      </c>
      <c r="B16664" t="str">
        <f>IF(ISNA(VLOOKUP(VLOOKUP(A16664,Questionnaire!A:KQ,135,FALSE),'CORA Encoding'!J:K,2,FALSE)),"#",VLOOKUP(VLOOKUP(A16664,Questionnaire!A:KQ,135,FALSE),'CORA Encoding'!J:K,2,FALSE))</f>
        <v>#</v>
      </c>
    </row>
    <row r="16665" spans="1:3">
      <c r="A16665" t="s">
        <v>208</v>
      </c>
      <c r="B16665" t="str">
        <f>IF(ISBLANK(VLOOKUP(A16665,Questionnaire!A:KQ,135,FALSE)),"#",VLOOKUP(A16665,Questionnaire!A:KQ,135,FALSE))</f>
        <v>#</v>
      </c>
    </row>
    <row r="16666" spans="1:3">
      <c r="A16666" t="s">
        <v>213</v>
      </c>
      <c r="B16666" t="str">
        <f>IF(ISBLANK(VLOOKUP(A16666,Questionnaire!A:KQ,135,FALSE)),"#",VLOOKUP(A16666,Questionnaire!A:KQ,135,FALSE))</f>
        <v>#</v>
      </c>
    </row>
    <row r="16667" spans="1:3">
      <c r="A16667" t="s">
        <v>215</v>
      </c>
      <c r="B16667" t="str">
        <f>IF(ISBLANK(VLOOKUP(A16667,Questionnaire!A:KQ,135,FALSE)),"#",VLOOKUP(A16667,Questionnaire!A:KQ,135,FALSE))</f>
        <v>#</v>
      </c>
    </row>
    <row r="16668" spans="1:3">
      <c r="A16668" t="s">
        <v>217</v>
      </c>
      <c r="B16668" t="str">
        <f>IF(ISBLANK(VLOOKUP(A16668,Questionnaire!A:KQ,135,FALSE)),"#",VLOOKUP(A16668,Questionnaire!A:KQ,135,FALSE))</f>
        <v>#</v>
      </c>
    </row>
    <row r="16669" spans="1:3">
      <c r="A16669" t="s">
        <v>219</v>
      </c>
      <c r="B16669" t="str">
        <f>IF(ISBLANK(VLOOKUP(A16669,Questionnaire!A:KQ,135,FALSE)),"#",VLOOKUP(A16669,Questionnaire!A:KQ,135,FALSE))</f>
        <v>#</v>
      </c>
    </row>
    <row r="16670" spans="1:3">
      <c r="A16670" t="s">
        <v>221</v>
      </c>
      <c r="B16670" t="str">
        <f>IF(ISBLANK(VLOOKUP(A16670,Questionnaire!A:KQ,135,FALSE)),"#",VLOOKUP(A16670,Questionnaire!A:KQ,135,FALSE))</f>
        <v>#</v>
      </c>
    </row>
    <row r="16671" spans="1:3">
      <c r="A16671" t="s">
        <v>223</v>
      </c>
      <c r="B16671" t="str">
        <f>IF(ISBLANK(VLOOKUP(A16671,Questionnaire!A:KQ,135,FALSE)),"#",VLOOKUP(A16671,Questionnaire!A:KQ,135,FALSE))</f>
        <v>#</v>
      </c>
    </row>
    <row r="16672" spans="1:3">
      <c r="A16672" t="s">
        <v>225</v>
      </c>
      <c r="B16672" t="str">
        <f>IF(ISBLANK(VLOOKUP(A16672,Questionnaire!A:KQ,135,FALSE)),"#",VLOOKUP(A16672,Questionnaire!A:KQ,135,FALSE))</f>
        <v>#</v>
      </c>
    </row>
    <row r="16673" spans="1:2">
      <c r="A16673" t="s">
        <v>227</v>
      </c>
      <c r="B16673" t="str">
        <f>IF(ISBLANK(VLOOKUP(A16673,Questionnaire!A:KQ,135,FALSE)),"#",VLOOKUP(A16673,Questionnaire!A:KQ,135,FALSE))</f>
        <v>#</v>
      </c>
    </row>
    <row r="16674" spans="1:2">
      <c r="A16674" t="s">
        <v>229</v>
      </c>
      <c r="B16674" t="str">
        <f>IF(ISBLANK(VLOOKUP(A16674,Questionnaire!A:KQ,135,FALSE)),"#",VLOOKUP(A16674,Questionnaire!A:KQ,135,FALSE))</f>
        <v>#</v>
      </c>
    </row>
    <row r="16675" spans="1:2">
      <c r="A16675" t="s">
        <v>231</v>
      </c>
      <c r="B16675" t="str">
        <f>IF(ISBLANK(VLOOKUP(A16675,Questionnaire!A:KQ,135,FALSE)),"#",VLOOKUP(A16675,Questionnaire!A:KQ,135,FALSE))</f>
        <v>#</v>
      </c>
    </row>
    <row r="16676" spans="1:2">
      <c r="A16676" t="s">
        <v>233</v>
      </c>
      <c r="B16676" t="str">
        <f>IF(ISBLANK(VLOOKUP(A16676,Questionnaire!A:KQ,135,FALSE)),"#",VLOOKUP(A16676,Questionnaire!A:KQ,135,FALSE))</f>
        <v>#</v>
      </c>
    </row>
    <row r="16677" spans="1:2">
      <c r="A16677" t="s">
        <v>235</v>
      </c>
      <c r="B16677" t="str">
        <f>IF(ISBLANK(VLOOKUP(A16677,Questionnaire!A:KQ,135,FALSE)),"#",VLOOKUP(A16677,Questionnaire!A:KQ,135,FALSE))</f>
        <v>#</v>
      </c>
    </row>
    <row r="16678" spans="1:2">
      <c r="A16678" t="s">
        <v>237</v>
      </c>
      <c r="B16678" t="str">
        <f>IF(ISBLANK(VLOOKUP(A16678,Questionnaire!A:KQ,135,FALSE)),"#",VLOOKUP(A16678,Questionnaire!A:KQ,135,FALSE))</f>
        <v>#</v>
      </c>
    </row>
    <row r="16679" spans="1:2">
      <c r="A16679" t="s">
        <v>239</v>
      </c>
      <c r="B16679" t="str">
        <f>IF(ISBLANK(VLOOKUP(A16679,Questionnaire!A:KQ,135,FALSE)),"#",VLOOKUP(A16679,Questionnaire!A:KQ,135,FALSE))</f>
        <v>#</v>
      </c>
    </row>
    <row r="16680" spans="1:2">
      <c r="A16680" t="s">
        <v>242</v>
      </c>
      <c r="B16680" t="str">
        <f>IF(ISBLANK(VLOOKUP(A16680,Questionnaire!A:KQ,135,FALSE)),"#",VLOOKUP(A16680,Questionnaire!A:KQ,135,FALSE))</f>
        <v>#</v>
      </c>
    </row>
    <row r="16681" spans="1:2">
      <c r="A16681" t="s">
        <v>245</v>
      </c>
      <c r="B16681" t="str">
        <f>IF(ISBLANK(VLOOKUP(A16681,Questionnaire!A:KQ,135,FALSE)),"#",VLOOKUP(A16681,Questionnaire!A:KQ,135,FALSE))</f>
        <v>#</v>
      </c>
    </row>
    <row r="16682" spans="1:2">
      <c r="A16682" t="s">
        <v>247</v>
      </c>
      <c r="B16682" t="str">
        <f>IF(ISBLANK(VLOOKUP(A16682,Questionnaire!A:KQ,135,FALSE)),"#",VLOOKUP(A16682,Questionnaire!A:KQ,135,FALSE))</f>
        <v>#</v>
      </c>
    </row>
    <row r="16683" spans="1:2">
      <c r="A16683" t="s">
        <v>249</v>
      </c>
      <c r="B16683" t="str">
        <f>IF(ISBLANK(VLOOKUP(A16683,Questionnaire!A:KQ,135,FALSE)),"#",VLOOKUP(A16683,Questionnaire!A:KQ,135,FALSE))</f>
        <v>#</v>
      </c>
    </row>
    <row r="16684" spans="1:2">
      <c r="A16684" t="s">
        <v>250</v>
      </c>
      <c r="B16684" t="str">
        <f>IF(ISBLANK(VLOOKUP(A16684,Questionnaire!A:KQ,135,FALSE)),"#",VLOOKUP(A16684,Questionnaire!A:KQ,135,FALSE))</f>
        <v>#</v>
      </c>
    </row>
    <row r="16685" spans="1:2">
      <c r="A16685" t="s">
        <v>252</v>
      </c>
      <c r="B16685" t="str">
        <f>IF(ISBLANK(VLOOKUP(A16685,Questionnaire!A:KQ,135,FALSE)),"#",VLOOKUP(A16685,Questionnaire!A:KQ,135,FALSE))</f>
        <v>#</v>
      </c>
    </row>
    <row r="16686" spans="1:2">
      <c r="A16686" t="s">
        <v>255</v>
      </c>
      <c r="B16686" t="str">
        <f>IF(ISBLANK(VLOOKUP(A16686,Questionnaire!A:KQ,135,FALSE)),"#",VLOOKUP(A16686,Questionnaire!A:KQ,135,FALSE))</f>
        <v>#</v>
      </c>
    </row>
    <row r="16687" spans="1:2">
      <c r="A16687" t="s">
        <v>258</v>
      </c>
      <c r="B16687" t="str">
        <f>IF(ISNA(VLOOKUP(VLOOKUP(A16687,Questionnaire!A:KQ,135,FALSE),'CORA Encoding'!M:N,2,FALSE)),"#",VLOOKUP(VLOOKUP(A16687,Questionnaire!A:KQ,135,FALSE),'CORA Encoding'!M:N,2,FALSE))</f>
        <v>#</v>
      </c>
    </row>
    <row r="16688" spans="1:2">
      <c r="A16688" t="s">
        <v>261</v>
      </c>
      <c r="B16688" t="str">
        <f>IF(ISBLANK(VLOOKUP(A16688,Questionnaire!A:KQ,135,FALSE)),"#",VLOOKUP(A16688,Questionnaire!A:KQ,135,FALSE))</f>
        <v>#</v>
      </c>
    </row>
    <row r="16689" spans="1:2">
      <c r="A16689" t="s">
        <v>263</v>
      </c>
      <c r="B16689" t="str">
        <f>IF(ISBLANK(VLOOKUP(A16689,Questionnaire!A:KQ,135,FALSE)),"#",VLOOKUP(A16689,Questionnaire!A:KQ,135,FALSE))</f>
        <v>#</v>
      </c>
    </row>
    <row r="16690" spans="1:2">
      <c r="A16690" t="s">
        <v>265</v>
      </c>
      <c r="B16690" t="str">
        <f>IF(ISBLANK(VLOOKUP(A16690,Questionnaire!A:KQ,135,FALSE)),"#",VLOOKUP(A16690,Questionnaire!A:KQ,135,FALSE))</f>
        <v>#</v>
      </c>
    </row>
    <row r="16691" spans="1:2">
      <c r="A16691" t="s">
        <v>267</v>
      </c>
      <c r="B16691" t="str">
        <f>IF(ISBLANK(VLOOKUP(A16691,Questionnaire!A:KQ,135,FALSE)),"#",VLOOKUP(A16691,Questionnaire!A:KQ,135,FALSE))</f>
        <v>#</v>
      </c>
    </row>
    <row r="16692" spans="1:2">
      <c r="A16692" t="s">
        <v>269</v>
      </c>
      <c r="B16692" t="str">
        <f>IF(ISBLANK(VLOOKUP(A16692,Questionnaire!A:KQ,135,FALSE)),"#",VLOOKUP(A16692,Questionnaire!A:KQ,135,FALSE))</f>
        <v>#</v>
      </c>
    </row>
    <row r="16693" spans="1:2">
      <c r="A16693" t="s">
        <v>274</v>
      </c>
      <c r="B16693" t="str">
        <f>IF(ISBLANK(VLOOKUP(A16693,Questionnaire!A:KQ,135,FALSE)),"#",VLOOKUP(A16693,Questionnaire!A:KQ,135,FALSE))</f>
        <v>#</v>
      </c>
    </row>
    <row r="16694" spans="1:2">
      <c r="A16694" t="s">
        <v>276</v>
      </c>
      <c r="B16694" t="str">
        <f>IF(ISBLANK(VLOOKUP(A16694,Questionnaire!A:KQ,135,FALSE)),"#",VLOOKUP(A16694,Questionnaire!A:KQ,135,FALSE))</f>
        <v>#</v>
      </c>
    </row>
    <row r="16695" spans="1:2">
      <c r="A16695" t="s">
        <v>278</v>
      </c>
      <c r="B16695" t="str">
        <f>IF(ISBLANK(VLOOKUP(A16695,Questionnaire!A:KQ,135,FALSE)),"#",VLOOKUP(A16695,Questionnaire!A:KQ,135,FALSE))</f>
        <v>#</v>
      </c>
    </row>
    <row r="16696" spans="1:2">
      <c r="A16696" t="s">
        <v>280</v>
      </c>
      <c r="B16696" t="str">
        <f>IF(ISBLANK(VLOOKUP(A16696,Questionnaire!A:KQ,135,FALSE)),"#",VLOOKUP(A16696,Questionnaire!A:KQ,135,FALSE))</f>
        <v>#</v>
      </c>
    </row>
    <row r="16697" spans="1:2">
      <c r="A16697" t="s">
        <v>282</v>
      </c>
      <c r="B16697" t="str">
        <f>IF(ISBLANK(VLOOKUP(A16697,Questionnaire!A:KQ,135,FALSE)),"#",VLOOKUP(A16697,Questionnaire!A:KQ,135,FALSE))</f>
        <v>#</v>
      </c>
    </row>
    <row r="16698" spans="1:2">
      <c r="A16698" t="s">
        <v>286</v>
      </c>
      <c r="B16698" t="str">
        <f>IF(ISBLANK(VLOOKUP(A16698,Questionnaire!A:KQ,135,FALSE)),"#",VLOOKUP(A16698,Questionnaire!A:KQ,135,FALSE))</f>
        <v>#</v>
      </c>
    </row>
    <row r="16699" spans="1:2">
      <c r="A16699" t="s">
        <v>288</v>
      </c>
      <c r="B16699" t="str">
        <f>IF(ISBLANK(VLOOKUP(A16699,Questionnaire!A:KQ,135,FALSE)),"#",VLOOKUP(A16699,Questionnaire!A:KQ,135,FALSE))</f>
        <v>#</v>
      </c>
    </row>
    <row r="16700" spans="1:2">
      <c r="A16700" t="s">
        <v>290</v>
      </c>
      <c r="B16700" t="str">
        <f>IF(ISBLANK(VLOOKUP(A16700,Questionnaire!A:KQ,135,FALSE)),"#",VLOOKUP(A16700,Questionnaire!A:KQ,135,FALSE))</f>
        <v>#</v>
      </c>
    </row>
    <row r="16701" spans="1:2">
      <c r="A16701" t="s">
        <v>292</v>
      </c>
      <c r="B16701" t="str">
        <f>IF(ISBLANK(VLOOKUP(A16701,Questionnaire!A:KQ,135,FALSE)),"#",VLOOKUP(A16701,Questionnaire!A:KQ,135,FALSE))</f>
        <v>#</v>
      </c>
    </row>
    <row r="16702" spans="1:2">
      <c r="A16702" t="s">
        <v>294</v>
      </c>
      <c r="B16702" t="str">
        <f>IF(ISBLANK(VLOOKUP(A16702,Questionnaire!A:KQ,135,FALSE)),"#",VLOOKUP(A16702,Questionnaire!A:KQ,135,FALSE))</f>
        <v>#</v>
      </c>
    </row>
    <row r="16703" spans="1:2">
      <c r="A16703" t="s">
        <v>296</v>
      </c>
      <c r="B16703" t="str">
        <f>IF(ISBLANK(VLOOKUP(A16703,Questionnaire!A:KQ,135,FALSE)),"#",VLOOKUP(A16703,Questionnaire!A:KQ,135,FALSE))</f>
        <v>#</v>
      </c>
    </row>
    <row r="16704" spans="1:2">
      <c r="A16704" t="s">
        <v>301</v>
      </c>
      <c r="B16704" t="str">
        <f>IF(ISBLANK(VLOOKUP(A16704,Questionnaire!A:KQ,135,FALSE)),"#",VLOOKUP(A16704,Questionnaire!A:KQ,135,FALSE))</f>
        <v>#</v>
      </c>
    </row>
    <row r="16705" spans="1:2">
      <c r="A16705" t="s">
        <v>303</v>
      </c>
      <c r="B16705" t="str">
        <f>IF(ISBLANK(VLOOKUP(A16705,Questionnaire!A:KQ,135,FALSE)),"#",VLOOKUP(A16705,Questionnaire!A:KQ,135,FALSE))</f>
        <v>#</v>
      </c>
    </row>
    <row r="16706" spans="1:2">
      <c r="A16706" t="s">
        <v>305</v>
      </c>
      <c r="B16706" t="str">
        <f>IF(ISBLANK(VLOOKUP(A16706,Questionnaire!A:KQ,135,FALSE)),"#",VLOOKUP(A16706,Questionnaire!A:KQ,135,FALSE))</f>
        <v>#</v>
      </c>
    </row>
    <row r="16707" spans="1:2">
      <c r="A16707" t="s">
        <v>307</v>
      </c>
      <c r="B16707" t="str">
        <f>IF(ISBLANK(VLOOKUP(A16707,Questionnaire!A:KQ,135,FALSE)),"#",VLOOKUP(A16707,Questionnaire!A:KQ,135,FALSE))</f>
        <v>#</v>
      </c>
    </row>
    <row r="16708" spans="1:2">
      <c r="A16708" t="s">
        <v>311</v>
      </c>
      <c r="B16708" t="str">
        <f>IF(ISBLANK(VLOOKUP(A16708,Questionnaire!A:KQ,135,FALSE)),"#",VLOOKUP(A16708,Questionnaire!A:KQ,135,FALSE))</f>
        <v>#</v>
      </c>
    </row>
    <row r="16709" spans="1:2">
      <c r="A16709" t="s">
        <v>313</v>
      </c>
      <c r="B16709" t="str">
        <f>IF(ISBLANK(VLOOKUP(A16709,Questionnaire!A:KQ,135,FALSE)),"#",VLOOKUP(A16709,Questionnaire!A:KQ,135,FALSE))</f>
        <v>#</v>
      </c>
    </row>
    <row r="16710" spans="1:2">
      <c r="A16710" t="s">
        <v>314</v>
      </c>
      <c r="B16710" t="str">
        <f>IF(ISBLANK(VLOOKUP(A16710,Questionnaire!A:KQ,135,FALSE)),"#",VLOOKUP(A16710,Questionnaire!A:KQ,135,FALSE))</f>
        <v>#</v>
      </c>
    </row>
    <row r="16711" spans="1:2">
      <c r="A16711" t="s">
        <v>315</v>
      </c>
      <c r="B16711" t="str">
        <f>IF(ISBLANK(VLOOKUP(A16711,Questionnaire!A:KQ,135,FALSE)),"#",VLOOKUP(A16711,Questionnaire!A:KQ,135,FALSE))</f>
        <v>#</v>
      </c>
    </row>
    <row r="16712" spans="1:2">
      <c r="A16712" t="s">
        <v>317</v>
      </c>
      <c r="B16712" t="str">
        <f>IF(ISBLANK(VLOOKUP(A16712,Questionnaire!A:KQ,135,FALSE)),"#",VLOOKUP(A16712,Questionnaire!A:KQ,135,FALSE))</f>
        <v>#</v>
      </c>
    </row>
    <row r="16713" spans="1:2">
      <c r="A16713" t="s">
        <v>319</v>
      </c>
      <c r="B16713" t="str">
        <f>IF(ISBLANK(VLOOKUP(A16713,Questionnaire!A:KQ,135,FALSE)),"#",VLOOKUP(A16713,Questionnaire!A:KQ,135,FALSE))</f>
        <v>#</v>
      </c>
    </row>
    <row r="16714" spans="1:2">
      <c r="A16714" t="s">
        <v>322</v>
      </c>
      <c r="B16714" t="str">
        <f>IF(ISBLANK(VLOOKUP(A16714,Questionnaire!A:KQ,135,FALSE)),"#",VLOOKUP(A16714,Questionnaire!A:KQ,135,FALSE))</f>
        <v>#</v>
      </c>
    </row>
    <row r="16715" spans="1:2">
      <c r="A16715" t="s">
        <v>326</v>
      </c>
      <c r="B16715" t="str">
        <f>IF(ISBLANK(VLOOKUP(A16715,Questionnaire!A:KQ,135,FALSE)),"#",VLOOKUP(A16715,Questionnaire!A:KQ,135,FALSE))</f>
        <v>#</v>
      </c>
    </row>
    <row r="16716" spans="1:2">
      <c r="A16716" t="s">
        <v>328</v>
      </c>
      <c r="B16716" t="str">
        <f>IF(ISBLANK(VLOOKUP(A16716,Questionnaire!A:KQ,135,FALSE)),"#",VLOOKUP(A16716,Questionnaire!A:KQ,135,FALSE))</f>
        <v>#</v>
      </c>
    </row>
    <row r="16717" spans="1:2">
      <c r="A16717" t="s">
        <v>332</v>
      </c>
      <c r="B16717" t="str">
        <f>IF(ISBLANK(VLOOKUP(A16717,Questionnaire!A:KQ,135,FALSE)),"#",VLOOKUP(A16717,Questionnaire!A:KQ,135,FALSE))</f>
        <v>#</v>
      </c>
    </row>
    <row r="16718" spans="1:2">
      <c r="A16718" t="s">
        <v>333</v>
      </c>
      <c r="B16718" t="str">
        <f>IF(ISBLANK(VLOOKUP(A16718,Questionnaire!A:KQ,135,FALSE)),"#",VLOOKUP(A16718,Questionnaire!A:KQ,135,FALSE))</f>
        <v>#</v>
      </c>
    </row>
    <row r="16719" spans="1:2">
      <c r="A16719" t="s">
        <v>334</v>
      </c>
      <c r="B16719" t="str">
        <f>IF(ISBLANK(VLOOKUP(A16719,Questionnaire!A:KQ,135,FALSE)),"#",VLOOKUP(A16719,Questionnaire!A:KQ,135,FALSE))</f>
        <v>#</v>
      </c>
    </row>
    <row r="16720" spans="1:2">
      <c r="A16720" t="s">
        <v>335</v>
      </c>
      <c r="B16720" t="str">
        <f>IF(ISBLANK(VLOOKUP(A16720,Questionnaire!A:KQ,135,FALSE)),"#",VLOOKUP(A16720,Questionnaire!A:KQ,135,FALSE))</f>
        <v>#</v>
      </c>
    </row>
    <row r="16721" spans="1:2">
      <c r="A16721" t="s">
        <v>336</v>
      </c>
      <c r="B16721" t="str">
        <f>IF(ISBLANK(VLOOKUP(A16721,Questionnaire!A:KQ,135,FALSE)),"#",VLOOKUP(A16721,Questionnaire!A:KQ,135,FALSE))</f>
        <v>#</v>
      </c>
    </row>
    <row r="16722" spans="1:2">
      <c r="A16722" t="s">
        <v>337</v>
      </c>
      <c r="B16722" t="str">
        <f>IF(ISBLANK(VLOOKUP(A16722,Questionnaire!A:KQ,135,FALSE)),"#",VLOOKUP(A16722,Questionnaire!A:KQ,135,FALSE))</f>
        <v>#</v>
      </c>
    </row>
    <row r="16723" spans="1:2">
      <c r="A16723" t="s">
        <v>338</v>
      </c>
      <c r="B16723" t="str">
        <f>IF(ISBLANK(VLOOKUP(A16723,Questionnaire!A:KQ,135,FALSE)),"#",VLOOKUP(A16723,Questionnaire!A:KQ,135,FALSE))</f>
        <v>#</v>
      </c>
    </row>
    <row r="16724" spans="1:2">
      <c r="A16724" t="s">
        <v>339</v>
      </c>
      <c r="B16724" t="str">
        <f>IF(ISBLANK(VLOOKUP(A16724,Questionnaire!A:KQ,135,FALSE)),"#",VLOOKUP(A16724,Questionnaire!A:KQ,135,FALSE))</f>
        <v>#</v>
      </c>
    </row>
    <row r="16725" spans="1:2">
      <c r="A16725" t="s">
        <v>340</v>
      </c>
      <c r="B16725" t="str">
        <f>IF(ISBLANK(VLOOKUP(A16725,Questionnaire!A:KQ,135,FALSE)),"#",VLOOKUP(A16725,Questionnaire!A:KQ,135,FALSE))</f>
        <v>#</v>
      </c>
    </row>
    <row r="16726" spans="1:2">
      <c r="A16726" t="s">
        <v>341</v>
      </c>
      <c r="B16726" t="str">
        <f>IF(ISBLANK(VLOOKUP(A16726,Questionnaire!A:KQ,135,FALSE)),"#",VLOOKUP(A16726,Questionnaire!A:KQ,135,FALSE))</f>
        <v>#</v>
      </c>
    </row>
    <row r="16727" spans="1:2">
      <c r="A16727" t="s">
        <v>342</v>
      </c>
      <c r="B16727" t="str">
        <f>IF(ISBLANK(VLOOKUP(A16727,Questionnaire!A:KQ,135,FALSE)),"#",VLOOKUP(A16727,Questionnaire!A:KQ,135,FALSE))</f>
        <v>#</v>
      </c>
    </row>
    <row r="16728" spans="1:2">
      <c r="A16728" t="s">
        <v>343</v>
      </c>
      <c r="B16728" t="str">
        <f>IF(ISBLANK(VLOOKUP(A16728,Questionnaire!A:KQ,135,FALSE)),"#",VLOOKUP(A16728,Questionnaire!A:KQ,135,FALSE))</f>
        <v>#</v>
      </c>
    </row>
    <row r="16729" spans="1:2">
      <c r="A16729" t="s">
        <v>344</v>
      </c>
      <c r="B16729" t="str">
        <f>IF(ISBLANK(VLOOKUP(A16729,Questionnaire!A:KQ,135,FALSE)),"#",VLOOKUP(A16729,Questionnaire!A:KQ,135,FALSE))</f>
        <v>#</v>
      </c>
    </row>
    <row r="16730" spans="1:2">
      <c r="A16730" t="s">
        <v>345</v>
      </c>
      <c r="B16730" t="str">
        <f>IF(ISBLANK(VLOOKUP(A16730,Questionnaire!A:KQ,135,FALSE)),"#",VLOOKUP(A16730,Questionnaire!A:KQ,135,FALSE))</f>
        <v>#</v>
      </c>
    </row>
    <row r="16731" spans="1:2">
      <c r="A16731" t="s">
        <v>348</v>
      </c>
      <c r="B16731" t="str">
        <f>IF(ISBLANK(VLOOKUP(A16731,Questionnaire!A:KQ,135,FALSE)),"#",VLOOKUP(A16731,Questionnaire!A:KQ,135,FALSE))</f>
        <v>#</v>
      </c>
    </row>
    <row r="16732" spans="1:2">
      <c r="A16732" t="s">
        <v>353</v>
      </c>
      <c r="B16732" t="str">
        <f>IF(ISBLANK(VLOOKUP(A16732,Questionnaire!A:KQ,135,FALSE)),"#",VLOOKUP(A16732,Questionnaire!A:KQ,135,FALSE))</f>
        <v>#</v>
      </c>
    </row>
    <row r="16733" spans="1:2">
      <c r="A16733" t="s">
        <v>354</v>
      </c>
      <c r="B16733" t="str">
        <f>IF(ISBLANK(VLOOKUP(A16733,Questionnaire!A:KQ,135,FALSE)),"#",VLOOKUP(A16733,Questionnaire!A:KQ,135,FALSE))</f>
        <v>#</v>
      </c>
    </row>
    <row r="16734" spans="1:2">
      <c r="A16734" t="s">
        <v>355</v>
      </c>
      <c r="B16734" t="str">
        <f>IF(ISBLANK(VLOOKUP(A16734,Questionnaire!A:KQ,135,FALSE)),"#",VLOOKUP(A16734,Questionnaire!A:KQ,135,FALSE))</f>
        <v>#</v>
      </c>
    </row>
    <row r="16735" spans="1:2">
      <c r="A16735" t="s">
        <v>356</v>
      </c>
      <c r="B16735" t="str">
        <f>IF(ISBLANK(VLOOKUP(A16735,Questionnaire!A:KQ,135,FALSE)),"#",VLOOKUP(A16735,Questionnaire!A:KQ,135,FALSE))</f>
        <v>#</v>
      </c>
    </row>
    <row r="16736" spans="1:2">
      <c r="A16736" t="s">
        <v>357</v>
      </c>
      <c r="B16736" t="str">
        <f>IF(ISBLANK(VLOOKUP(A16736,Questionnaire!A:KQ,135,FALSE)),"#",VLOOKUP(A16736,Questionnaire!A:KQ,135,FALSE))</f>
        <v>#</v>
      </c>
    </row>
    <row r="16737" spans="1:2">
      <c r="A16737" t="s">
        <v>360</v>
      </c>
      <c r="B16737" t="str">
        <f>IF(ISBLANK(VLOOKUP(A16737,Questionnaire!A:KQ,135,FALSE)),"#",VLOOKUP(A16737,Questionnaire!A:KQ,135,FALSE))</f>
        <v>#</v>
      </c>
    </row>
    <row r="16738" spans="1:2">
      <c r="A16738" t="s">
        <v>362</v>
      </c>
      <c r="B16738" t="str">
        <f>IF(ISBLANK(VLOOKUP(A16738,Questionnaire!A:KQ,135,FALSE)),"#",VLOOKUP(A16738,Questionnaire!A:KQ,135,FALSE))</f>
        <v>#</v>
      </c>
    </row>
    <row r="16739" spans="1:2">
      <c r="A16739" t="s">
        <v>363</v>
      </c>
      <c r="B16739" t="str">
        <f>IF(ISBLANK(VLOOKUP(A16739,Questionnaire!A:KQ,135,FALSE)),"#",VLOOKUP(A16739,Questionnaire!A:KQ,135,FALSE))</f>
        <v>#</v>
      </c>
    </row>
    <row r="16740" spans="1:2">
      <c r="A16740" t="s">
        <v>364</v>
      </c>
      <c r="B16740" t="str">
        <f>IF(ISBLANK(VLOOKUP(A16740,Questionnaire!A:KQ,135,FALSE)),"#",VLOOKUP(A16740,Questionnaire!A:KQ,135,FALSE))</f>
        <v>#</v>
      </c>
    </row>
    <row r="16741" spans="1:2">
      <c r="A16741" t="s">
        <v>365</v>
      </c>
      <c r="B16741" t="str">
        <f>IF(ISBLANK(VLOOKUP(A16741,Questionnaire!A:KQ,135,FALSE)),"#",VLOOKUP(A16741,Questionnaire!A:KQ,135,FALSE))</f>
        <v>#</v>
      </c>
    </row>
    <row r="16742" spans="1:2">
      <c r="A16742" t="s">
        <v>366</v>
      </c>
      <c r="B16742" t="str">
        <f>IF(ISBLANK(VLOOKUP(A16742,Questionnaire!A:KQ,135,FALSE)),"#",VLOOKUP(A16742,Questionnaire!A:KQ,135,FALSE))</f>
        <v>#</v>
      </c>
    </row>
    <row r="16743" spans="1:2">
      <c r="A16743" t="s">
        <v>371</v>
      </c>
      <c r="B16743" t="str">
        <f>IF(ISBLANK(VLOOKUP(A16743,Questionnaire!A:KQ,135,FALSE)),"#",VLOOKUP(A16743,Questionnaire!A:KQ,135,FALSE))</f>
        <v>#</v>
      </c>
    </row>
    <row r="16744" spans="1:2">
      <c r="A16744" t="s">
        <v>372</v>
      </c>
      <c r="B16744" t="str">
        <f>IF(ISBLANK(VLOOKUP(A16744,Questionnaire!A:KQ,135,FALSE)),"#",VLOOKUP(A16744,Questionnaire!A:KQ,135,FALSE))</f>
        <v>#</v>
      </c>
    </row>
    <row r="16745" spans="1:2">
      <c r="A16745" t="s">
        <v>373</v>
      </c>
      <c r="B16745" t="str">
        <f>IF(ISBLANK(VLOOKUP(A16745,Questionnaire!A:KQ,135,FALSE)),"#",VLOOKUP(A16745,Questionnaire!A:KQ,135,FALSE))</f>
        <v>#</v>
      </c>
    </row>
    <row r="16746" spans="1:2">
      <c r="A16746" t="s">
        <v>374</v>
      </c>
      <c r="B16746" t="str">
        <f>IF(ISBLANK(VLOOKUP(A16746,Questionnaire!A:KQ,135,FALSE)),"#",VLOOKUP(A16746,Questionnaire!A:KQ,135,FALSE))</f>
        <v>#</v>
      </c>
    </row>
    <row r="16747" spans="1:2">
      <c r="A16747" t="s">
        <v>377</v>
      </c>
      <c r="B16747" t="str">
        <f>IF(ISBLANK(VLOOKUP(A16747,Questionnaire!A:KQ,135,FALSE)),"#",VLOOKUP(A16747,Questionnaire!A:KQ,135,FALSE))</f>
        <v>#</v>
      </c>
    </row>
    <row r="16748" spans="1:2">
      <c r="A16748" t="s">
        <v>379</v>
      </c>
      <c r="B16748" t="str">
        <f>IF(ISBLANK(VLOOKUP(A16748,Questionnaire!A:KQ,135,FALSE)),"#",VLOOKUP(A16748,Questionnaire!A:KQ,135,FALSE))</f>
        <v>#</v>
      </c>
    </row>
    <row r="16749" spans="1:2">
      <c r="A16749" t="s">
        <v>380</v>
      </c>
      <c r="B16749" t="str">
        <f>IF(ISBLANK(VLOOKUP(A16749,Questionnaire!A:KQ,135,FALSE)),"#",VLOOKUP(A16749,Questionnaire!A:KQ,135,FALSE))</f>
        <v>#</v>
      </c>
    </row>
    <row r="16750" spans="1:2">
      <c r="A16750" t="s">
        <v>381</v>
      </c>
      <c r="B16750" t="str">
        <f>IF(ISBLANK(VLOOKUP(A16750,Questionnaire!A:KQ,135,FALSE)),"#",VLOOKUP(A16750,Questionnaire!A:KQ,135,FALSE))</f>
        <v>#</v>
      </c>
    </row>
    <row r="16751" spans="1:2">
      <c r="A16751" t="s">
        <v>382</v>
      </c>
      <c r="B16751" t="str">
        <f>IF(ISBLANK(VLOOKUP(A16751,Questionnaire!A:KQ,135,FALSE)),"#",VLOOKUP(A16751,Questionnaire!A:KQ,135,FALSE))</f>
        <v>#</v>
      </c>
    </row>
    <row r="16752" spans="1:2">
      <c r="A16752" t="s">
        <v>384</v>
      </c>
      <c r="B16752" t="str">
        <f>IF(ISBLANK(VLOOKUP(A16752,Questionnaire!A:KQ,135,FALSE)),"#",VLOOKUP(A16752,Questionnaire!A:KQ,135,FALSE))</f>
        <v>#</v>
      </c>
    </row>
    <row r="16753" spans="1:2">
      <c r="A16753" t="s">
        <v>387</v>
      </c>
      <c r="B16753" t="str">
        <f>IF(ISBLANK(VLOOKUP(A16753,Questionnaire!A:KQ,135,FALSE)),"#",VLOOKUP(A16753,Questionnaire!A:KQ,135,FALSE))</f>
        <v>#</v>
      </c>
    </row>
    <row r="16754" spans="1:2">
      <c r="A16754" t="s">
        <v>391</v>
      </c>
      <c r="B16754" t="str">
        <f>IF(ISBLANK(VLOOKUP(A16754,Questionnaire!A:KQ,135,FALSE)),"#",VLOOKUP(A16754,Questionnaire!A:KQ,135,FALSE))</f>
        <v>#</v>
      </c>
    </row>
    <row r="16755" spans="1:2">
      <c r="A16755" t="s">
        <v>393</v>
      </c>
      <c r="B16755" t="str">
        <f>IF(ISBLANK(VLOOKUP(A16755,Questionnaire!A:KQ,135,FALSE)),"#",VLOOKUP(A16755,Questionnaire!A:KQ,135,FALSE))</f>
        <v>#</v>
      </c>
    </row>
    <row r="16756" spans="1:2">
      <c r="A16756" t="s">
        <v>395</v>
      </c>
      <c r="B16756" t="str">
        <f>IF(ISBLANK(VLOOKUP(A16756,Questionnaire!A:KQ,135,FALSE)),"#",VLOOKUP(A16756,Questionnaire!A:KQ,135,FALSE))</f>
        <v>#</v>
      </c>
    </row>
    <row r="16757" spans="1:2">
      <c r="A16757" t="s">
        <v>398</v>
      </c>
      <c r="B16757" t="str">
        <f>IF(ISBLANK(VLOOKUP(A16757,Questionnaire!A:KQ,135,FALSE)),"#",VLOOKUP(A16757,Questionnaire!A:KQ,135,FALSE))</f>
        <v>#</v>
      </c>
    </row>
    <row r="16758" spans="1:2">
      <c r="A16758" t="s">
        <v>402</v>
      </c>
      <c r="B16758" t="str">
        <f>IF(ISBLANK(VLOOKUP(A16758,Questionnaire!A:KQ,135,FALSE)),"#",VLOOKUP(A16758,Questionnaire!A:KQ,135,FALSE))</f>
        <v>#</v>
      </c>
    </row>
    <row r="16759" spans="1:2">
      <c r="A16759" t="s">
        <v>405</v>
      </c>
      <c r="B16759" t="str">
        <f>IF(ISBLANK(VLOOKUP(A16759,Questionnaire!A:KQ,135,FALSE)),"#",VLOOKUP(A16759,Questionnaire!A:KQ,135,FALSE))</f>
        <v>#</v>
      </c>
    </row>
    <row r="16760" spans="1:2">
      <c r="A16760" t="s">
        <v>409</v>
      </c>
      <c r="B16760" t="str">
        <f>IF(ISBLANK(VLOOKUP(A16760,Questionnaire!A:KQ,135,FALSE)),"#",VLOOKUP(A16760,Questionnaire!A:KQ,135,FALSE))</f>
        <v>#</v>
      </c>
    </row>
    <row r="16761" spans="1:2">
      <c r="A16761" t="s">
        <v>412</v>
      </c>
      <c r="B16761" t="str">
        <f>IF(ISBLANK(VLOOKUP(A16761,Questionnaire!A:KQ,135,FALSE)),"#",VLOOKUP(A16761,Questionnaire!A:KQ,135,FALSE))</f>
        <v>#</v>
      </c>
    </row>
    <row r="16762" spans="1:2">
      <c r="A16762" t="s">
        <v>415</v>
      </c>
      <c r="B16762" t="str">
        <f>IF(ISBLANK(VLOOKUP(A16762,Questionnaire!A:KQ,135,FALSE)),"#",VLOOKUP(A16762,Questionnaire!A:KQ,135,FALSE))</f>
        <v>#</v>
      </c>
    </row>
    <row r="16763" spans="1:2">
      <c r="A16763" t="s">
        <v>418</v>
      </c>
      <c r="B16763" t="str">
        <f>IF(ISBLANK(VLOOKUP(A16763,Questionnaire!A:KQ,135,FALSE)),"#",VLOOKUP(A16763,Questionnaire!A:KQ,135,FALSE))</f>
        <v>#</v>
      </c>
    </row>
    <row r="16764" spans="1:2">
      <c r="A16764" t="s">
        <v>421</v>
      </c>
      <c r="B16764" t="str">
        <f>IF(ISBLANK(VLOOKUP(A16764,Questionnaire!A:KQ,135,FALSE)),"#",VLOOKUP(A16764,Questionnaire!A:KQ,135,FALSE))</f>
        <v>#</v>
      </c>
    </row>
    <row r="16765" spans="1:2">
      <c r="A16765" t="s">
        <v>424</v>
      </c>
      <c r="B16765" t="str">
        <f>IF(ISBLANK(VLOOKUP(A16765,Questionnaire!A:KQ,135,FALSE)),"#",VLOOKUP(A16765,Questionnaire!A:KQ,135,FALSE))</f>
        <v>#</v>
      </c>
    </row>
    <row r="16766" spans="1:2">
      <c r="A16766" t="s">
        <v>429</v>
      </c>
      <c r="B16766" t="str">
        <f>IF(ISBLANK(VLOOKUP(A16766,Questionnaire!A:KQ,135,FALSE)),"#",VLOOKUP(A16766,Questionnaire!A:KQ,135,FALSE))</f>
        <v>#</v>
      </c>
    </row>
    <row r="16767" spans="1:2">
      <c r="A16767" t="s">
        <v>432</v>
      </c>
      <c r="B16767" t="str">
        <f>IF(ISBLANK(VLOOKUP(A16767,Questionnaire!A:KQ,135,FALSE)),"#",VLOOKUP(A16767,Questionnaire!A:KQ,135,FALSE))</f>
        <v>#</v>
      </c>
    </row>
    <row r="16768" spans="1:2">
      <c r="A16768" t="s">
        <v>435</v>
      </c>
      <c r="B16768" t="str">
        <f>IF(ISBLANK(VLOOKUP(A16768,Questionnaire!A:KQ,135,FALSE)),"#",VLOOKUP(A16768,Questionnaire!A:KQ,135,FALSE))</f>
        <v>#</v>
      </c>
    </row>
    <row r="16769" spans="1:3">
      <c r="A16769" t="s">
        <v>437</v>
      </c>
      <c r="B16769" t="str">
        <f>IF(ISBLANK(VLOOKUP(A16769,Questionnaire!A:KQ,135,FALSE)),"#",VLOOKUP(A16769,Questionnaire!A:KQ,135,FALSE))</f>
        <v>#</v>
      </c>
    </row>
    <row r="16770" spans="1:3">
      <c r="A16770" t="s">
        <v>439</v>
      </c>
      <c r="B16770" t="str">
        <f>IF(ISBLANK(VLOOKUP(A16770,Questionnaire!A:KQ,135,FALSE)),"#",VLOOKUP(A16770,Questionnaire!A:KQ,135,FALSE))</f>
        <v>#</v>
      </c>
    </row>
    <row r="16771" spans="1:3">
      <c r="A16771" t="s">
        <v>442</v>
      </c>
      <c r="B16771" t="str">
        <f>IF(ISBLANK(VLOOKUP(A16771,Questionnaire!A:KQ,135,FALSE)),"#",VLOOKUP(A16771,Questionnaire!A:KQ,135,FALSE))</f>
        <v>#</v>
      </c>
    </row>
    <row r="16772" spans="1:3">
      <c r="A16772" t="s">
        <v>445</v>
      </c>
      <c r="B16772" t="str">
        <f>IF(ISBLANK(VLOOKUP(A16772,Questionnaire!A:KQ,135,FALSE)),"#",VLOOKUP(A16772,Questionnaire!A:KQ,135,FALSE))</f>
        <v>#</v>
      </c>
    </row>
    <row r="16773" spans="1:3">
      <c r="A16773" t="s">
        <v>448</v>
      </c>
      <c r="B16773" t="str">
        <f>IF(ISBLANK(VLOOKUP(A16773,Questionnaire!A:KQ,135,FALSE)),"#",VLOOKUP(A16773,Questionnaire!A:KQ,135,FALSE))</f>
        <v>#</v>
      </c>
    </row>
    <row r="16774" spans="1:3">
      <c r="A16774" t="s">
        <v>452</v>
      </c>
      <c r="B16774" t="str">
        <f>IF(ISBLANK(VLOOKUP(A16774,Questionnaire!A:KQ,135,FALSE)),"#",VLOOKUP(A16774,Questionnaire!A:KQ,135,FALSE))</f>
        <v>#</v>
      </c>
    </row>
    <row r="16775" spans="1:3">
      <c r="A16775" t="s">
        <v>455</v>
      </c>
      <c r="B16775" t="str">
        <f>IF(ISBLANK(VLOOKUP(A16775,Questionnaire!A:KQ,135,FALSE)),"#",VLOOKUP(A16775,Questionnaire!A:KQ,135,FALSE))</f>
        <v>#</v>
      </c>
    </row>
    <row r="16776" spans="1:3">
      <c r="A16776" t="s">
        <v>458</v>
      </c>
      <c r="B16776" t="str">
        <f>IF(ISBLANK(VLOOKUP(A16776,Questionnaire!A:KQ,135,FALSE)),"#",VLOOKUP(A16776,Questionnaire!A:KQ,135,FALSE))</f>
        <v>#</v>
      </c>
    </row>
    <row r="16777" spans="1:3">
      <c r="A16777" t="s">
        <v>461</v>
      </c>
      <c r="B16777" t="str">
        <f>IF(ISBLANK(VLOOKUP(A16777,Questionnaire!A:KQ,135,FALSE)),"#",VLOOKUP(A16777,Questionnaire!A:KQ,135,FALSE))</f>
        <v>#</v>
      </c>
    </row>
    <row r="16778" spans="1:3">
      <c r="A16778" t="s">
        <v>465</v>
      </c>
      <c r="B16778" t="str">
        <f>IF(ISBLANK(VLOOKUP(A16778,Questionnaire!A:KQ,135,FALSE)),"#",VLOOKUP(A16778,Questionnaire!A:KQ,135,FALSE))</f>
        <v>#</v>
      </c>
    </row>
    <row r="16779" spans="1:3">
      <c r="A16779" t="s">
        <v>467</v>
      </c>
      <c r="B16779" t="str">
        <f>IF(ISBLANK(VLOOKUP(A16779,Questionnaire!A:KQ,135,FALSE)),"#",VLOOKUP(A16779,Questionnaire!A:KQ,135,FALSE))</f>
        <v>#</v>
      </c>
    </row>
    <row r="16780" spans="1:3">
      <c r="A16780" t="s">
        <v>469</v>
      </c>
      <c r="B16780" t="str">
        <f>IF(ISBLANK(VLOOKUP(A16780,Questionnaire!A:KQ,135,FALSE)),"#",VLOOKUP(A16780,Questionnaire!A:KQ,135,FALSE))</f>
        <v>#</v>
      </c>
    </row>
    <row r="16781" spans="1:3">
      <c r="A16781" t="s">
        <v>471</v>
      </c>
      <c r="B16781" t="str">
        <f>IF(ISBLANK(VLOOKUP(A16781,Questionnaire!A:KQ,135,FALSE)),"#",VLOOKUP(A16781,Questionnaire!A:KQ,135,FALSE))</f>
        <v>#</v>
      </c>
    </row>
    <row r="16782" spans="1:3">
      <c r="A16782" t="s">
        <v>473</v>
      </c>
      <c r="B16782" t="str">
        <f>IF(ISBLANK(VLOOKUP(A16782,Questionnaire!A:KQ,135,FALSE)),"#",VLOOKUP(A16782,Questionnaire!A:KQ,135,FALSE))</f>
        <v>#</v>
      </c>
    </row>
    <row r="16783" spans="1:3">
      <c r="A16783" t="s">
        <v>475</v>
      </c>
      <c r="B16783" t="str">
        <f>IF(ISBLANK(VLOOKUP(A16783,Questionnaire!A:KQ,135,FALSE)),"#",VLOOKUP(A16783,Questionnaire!A:KQ,135,FALSE))</f>
        <v>#</v>
      </c>
    </row>
    <row r="16784" spans="1:3">
      <c r="A16784" t="s">
        <v>185</v>
      </c>
      <c r="B16784" t="str">
        <f>IF(ISBLANK(VLOOKUP(A16784,Questionnaire!A:KQ,136,FALSE)),"#",VLOOKUP(A16784,Questionnaire!A:KQ,136,FALSE))</f>
        <v>#</v>
      </c>
      <c r="C16784">
        <v>133</v>
      </c>
    </row>
    <row r="16785" spans="1:2">
      <c r="A16785" t="s">
        <v>187</v>
      </c>
      <c r="B16785" t="str">
        <f>IF(ISNA(VLOOKUP(VLOOKUP(A16785,Questionnaire!A:KQ,136,FALSE),'CORA Encoding'!D:E,2,FALSE)),"#",VLOOKUP(VLOOKUP(A16785,Questionnaire!A:KQ,136,FALSE),'CORA Encoding'!D:E,2,FALSE))</f>
        <v>#</v>
      </c>
    </row>
    <row r="16786" spans="1:2">
      <c r="A16786" t="s">
        <v>189</v>
      </c>
      <c r="B16786" t="str">
        <f>IF(ISNA(VLOOKUP(VLOOKUP(A16786,Questionnaire!A:KQ,136,FALSE),'CORA Encoding'!G:H,2,FALSE)),"#",VLOOKUP(VLOOKUP(A16786,Questionnaire!A:KQ,136,FALSE),'CORA Encoding'!G:H,2,FALSE))</f>
        <v>#</v>
      </c>
    </row>
    <row r="16787" spans="1:2">
      <c r="A16787" t="s">
        <v>191</v>
      </c>
      <c r="B16787" t="str">
        <f>IF(ISNA(VLOOKUP(VLOOKUP(A16787,Questionnaire!A:KQ,136,FALSE),'Country List'!E:F,2,FALSE)),"#",VLOOKUP(VLOOKUP(A16787,Questionnaire!A:KQ,136,FALSE),'Country List'!E:F,2,FALSE))</f>
        <v>#</v>
      </c>
    </row>
    <row r="16788" spans="1:2">
      <c r="A16788" t="s">
        <v>193</v>
      </c>
      <c r="B16788" t="str">
        <f>IF(ISNA(VLOOKUP(VLOOKUP(A16788,Questionnaire!A:KQ,136,FALSE),'Industry List'!B:C,2,FALSE)),"#",VLOOKUP(VLOOKUP(A16788,Questionnaire!A:KQ,136,FALSE),'Industry List'!B:C,2,FALSE))</f>
        <v>#</v>
      </c>
    </row>
    <row r="16789" spans="1:2">
      <c r="A16789" t="s">
        <v>197</v>
      </c>
      <c r="B16789" t="str">
        <f>IF(ISBLANK(VLOOKUP(A16789,Questionnaire!A:KQ,136,FALSE)),"#",VLOOKUP(A16789,Questionnaire!A:KQ,136,FALSE))</f>
        <v>#</v>
      </c>
    </row>
    <row r="16790" spans="1:2">
      <c r="A16790" t="s">
        <v>201</v>
      </c>
      <c r="B16790" t="str">
        <f>IF(ISBLANK(VLOOKUP(A16790,Questionnaire!A:KQ,136,FALSE)),"#",VLOOKUP(A16790,Questionnaire!A:KQ,136,FALSE))</f>
        <v>#</v>
      </c>
    </row>
    <row r="16791" spans="1:2">
      <c r="A16791" t="s">
        <v>203</v>
      </c>
      <c r="B16791" t="str">
        <f>IF(ISNA(VLOOKUP(VLOOKUP(A16791,Questionnaire!A:KQ,136,FALSE),'CORA Encoding'!J:K,2,FALSE)),"#",VLOOKUP(VLOOKUP(A16791,Questionnaire!A:KQ,136,FALSE),'CORA Encoding'!J:K,2,FALSE))</f>
        <v>#</v>
      </c>
    </row>
    <row r="16792" spans="1:2">
      <c r="A16792" t="s">
        <v>208</v>
      </c>
      <c r="B16792" t="str">
        <f>IF(ISBLANK(VLOOKUP(A16792,Questionnaire!A:KQ,136,FALSE)),"#",VLOOKUP(A16792,Questionnaire!A:KQ,136,FALSE))</f>
        <v>#</v>
      </c>
    </row>
    <row r="16793" spans="1:2">
      <c r="A16793" t="s">
        <v>213</v>
      </c>
      <c r="B16793" t="str">
        <f>IF(ISBLANK(VLOOKUP(A16793,Questionnaire!A:KQ,136,FALSE)),"#",VLOOKUP(A16793,Questionnaire!A:KQ,136,FALSE))</f>
        <v>#</v>
      </c>
    </row>
    <row r="16794" spans="1:2">
      <c r="A16794" t="s">
        <v>215</v>
      </c>
      <c r="B16794" t="str">
        <f>IF(ISBLANK(VLOOKUP(A16794,Questionnaire!A:KQ,136,FALSE)),"#",VLOOKUP(A16794,Questionnaire!A:KQ,136,FALSE))</f>
        <v>#</v>
      </c>
    </row>
    <row r="16795" spans="1:2">
      <c r="A16795" t="s">
        <v>217</v>
      </c>
      <c r="B16795" t="str">
        <f>IF(ISBLANK(VLOOKUP(A16795,Questionnaire!A:KQ,136,FALSE)),"#",VLOOKUP(A16795,Questionnaire!A:KQ,136,FALSE))</f>
        <v>#</v>
      </c>
    </row>
    <row r="16796" spans="1:2">
      <c r="A16796" t="s">
        <v>219</v>
      </c>
      <c r="B16796" t="str">
        <f>IF(ISBLANK(VLOOKUP(A16796,Questionnaire!A:KQ,136,FALSE)),"#",VLOOKUP(A16796,Questionnaire!A:KQ,136,FALSE))</f>
        <v>#</v>
      </c>
    </row>
    <row r="16797" spans="1:2">
      <c r="A16797" t="s">
        <v>221</v>
      </c>
      <c r="B16797" t="str">
        <f>IF(ISBLANK(VLOOKUP(A16797,Questionnaire!A:KQ,136,FALSE)),"#",VLOOKUP(A16797,Questionnaire!A:KQ,136,FALSE))</f>
        <v>#</v>
      </c>
    </row>
    <row r="16798" spans="1:2">
      <c r="A16798" t="s">
        <v>223</v>
      </c>
      <c r="B16798" t="str">
        <f>IF(ISBLANK(VLOOKUP(A16798,Questionnaire!A:KQ,136,FALSE)),"#",VLOOKUP(A16798,Questionnaire!A:KQ,136,FALSE))</f>
        <v>#</v>
      </c>
    </row>
    <row r="16799" spans="1:2">
      <c r="A16799" t="s">
        <v>225</v>
      </c>
      <c r="B16799" t="str">
        <f>IF(ISBLANK(VLOOKUP(A16799,Questionnaire!A:KQ,136,FALSE)),"#",VLOOKUP(A16799,Questionnaire!A:KQ,136,FALSE))</f>
        <v>#</v>
      </c>
    </row>
    <row r="16800" spans="1:2">
      <c r="A16800" t="s">
        <v>227</v>
      </c>
      <c r="B16800" t="str">
        <f>IF(ISBLANK(VLOOKUP(A16800,Questionnaire!A:KQ,136,FALSE)),"#",VLOOKUP(A16800,Questionnaire!A:KQ,136,FALSE))</f>
        <v>#</v>
      </c>
    </row>
    <row r="16801" spans="1:2">
      <c r="A16801" t="s">
        <v>229</v>
      </c>
      <c r="B16801" t="str">
        <f>IF(ISBLANK(VLOOKUP(A16801,Questionnaire!A:KQ,136,FALSE)),"#",VLOOKUP(A16801,Questionnaire!A:KQ,136,FALSE))</f>
        <v>#</v>
      </c>
    </row>
    <row r="16802" spans="1:2">
      <c r="A16802" t="s">
        <v>231</v>
      </c>
      <c r="B16802" t="str">
        <f>IF(ISBLANK(VLOOKUP(A16802,Questionnaire!A:KQ,136,FALSE)),"#",VLOOKUP(A16802,Questionnaire!A:KQ,136,FALSE))</f>
        <v>#</v>
      </c>
    </row>
    <row r="16803" spans="1:2">
      <c r="A16803" t="s">
        <v>233</v>
      </c>
      <c r="B16803" t="str">
        <f>IF(ISBLANK(VLOOKUP(A16803,Questionnaire!A:KQ,136,FALSE)),"#",VLOOKUP(A16803,Questionnaire!A:KQ,136,FALSE))</f>
        <v>#</v>
      </c>
    </row>
    <row r="16804" spans="1:2">
      <c r="A16804" t="s">
        <v>235</v>
      </c>
      <c r="B16804" t="str">
        <f>IF(ISBLANK(VLOOKUP(A16804,Questionnaire!A:KQ,136,FALSE)),"#",VLOOKUP(A16804,Questionnaire!A:KQ,136,FALSE))</f>
        <v>#</v>
      </c>
    </row>
    <row r="16805" spans="1:2">
      <c r="A16805" t="s">
        <v>237</v>
      </c>
      <c r="B16805" t="str">
        <f>IF(ISBLANK(VLOOKUP(A16805,Questionnaire!A:KQ,136,FALSE)),"#",VLOOKUP(A16805,Questionnaire!A:KQ,136,FALSE))</f>
        <v>#</v>
      </c>
    </row>
    <row r="16806" spans="1:2">
      <c r="A16806" t="s">
        <v>239</v>
      </c>
      <c r="B16806" t="str">
        <f>IF(ISBLANK(VLOOKUP(A16806,Questionnaire!A:KQ,136,FALSE)),"#",VLOOKUP(A16806,Questionnaire!A:KQ,136,FALSE))</f>
        <v>#</v>
      </c>
    </row>
    <row r="16807" spans="1:2">
      <c r="A16807" t="s">
        <v>242</v>
      </c>
      <c r="B16807" t="str">
        <f>IF(ISBLANK(VLOOKUP(A16807,Questionnaire!A:KQ,136,FALSE)),"#",VLOOKUP(A16807,Questionnaire!A:KQ,136,FALSE))</f>
        <v>#</v>
      </c>
    </row>
    <row r="16808" spans="1:2">
      <c r="A16808" t="s">
        <v>245</v>
      </c>
      <c r="B16808" t="str">
        <f>IF(ISBLANK(VLOOKUP(A16808,Questionnaire!A:KQ,136,FALSE)),"#",VLOOKUP(A16808,Questionnaire!A:KQ,136,FALSE))</f>
        <v>#</v>
      </c>
    </row>
    <row r="16809" spans="1:2">
      <c r="A16809" t="s">
        <v>247</v>
      </c>
      <c r="B16809" t="str">
        <f>IF(ISBLANK(VLOOKUP(A16809,Questionnaire!A:KQ,136,FALSE)),"#",VLOOKUP(A16809,Questionnaire!A:KQ,136,FALSE))</f>
        <v>#</v>
      </c>
    </row>
    <row r="16810" spans="1:2">
      <c r="A16810" t="s">
        <v>249</v>
      </c>
      <c r="B16810" t="str">
        <f>IF(ISBLANK(VLOOKUP(A16810,Questionnaire!A:KQ,136,FALSE)),"#",VLOOKUP(A16810,Questionnaire!A:KQ,136,FALSE))</f>
        <v>#</v>
      </c>
    </row>
    <row r="16811" spans="1:2">
      <c r="A16811" t="s">
        <v>250</v>
      </c>
      <c r="B16811" t="str">
        <f>IF(ISBLANK(VLOOKUP(A16811,Questionnaire!A:KQ,136,FALSE)),"#",VLOOKUP(A16811,Questionnaire!A:KQ,136,FALSE))</f>
        <v>#</v>
      </c>
    </row>
    <row r="16812" spans="1:2">
      <c r="A16812" t="s">
        <v>252</v>
      </c>
      <c r="B16812" t="str">
        <f>IF(ISBLANK(VLOOKUP(A16812,Questionnaire!A:KQ,136,FALSE)),"#",VLOOKUP(A16812,Questionnaire!A:KQ,136,FALSE))</f>
        <v>#</v>
      </c>
    </row>
    <row r="16813" spans="1:2">
      <c r="A16813" t="s">
        <v>255</v>
      </c>
      <c r="B16813" t="str">
        <f>IF(ISBLANK(VLOOKUP(A16813,Questionnaire!A:KQ,136,FALSE)),"#",VLOOKUP(A16813,Questionnaire!A:KQ,136,FALSE))</f>
        <v>#</v>
      </c>
    </row>
    <row r="16814" spans="1:2">
      <c r="A16814" t="s">
        <v>258</v>
      </c>
      <c r="B16814" t="str">
        <f>IF(ISNA(VLOOKUP(VLOOKUP(A16814,Questionnaire!A:KQ,136,FALSE),'CORA Encoding'!M:N,2,FALSE)),"#",VLOOKUP(VLOOKUP(A16814,Questionnaire!A:KQ,136,FALSE),'CORA Encoding'!M:N,2,FALSE))</f>
        <v>#</v>
      </c>
    </row>
    <row r="16815" spans="1:2">
      <c r="A16815" t="s">
        <v>261</v>
      </c>
      <c r="B16815" t="str">
        <f>IF(ISBLANK(VLOOKUP(A16815,Questionnaire!A:KQ,136,FALSE)),"#",VLOOKUP(A16815,Questionnaire!A:KQ,136,FALSE))</f>
        <v>#</v>
      </c>
    </row>
    <row r="16816" spans="1:2">
      <c r="A16816" t="s">
        <v>263</v>
      </c>
      <c r="B16816" t="str">
        <f>IF(ISBLANK(VLOOKUP(A16816,Questionnaire!A:KQ,136,FALSE)),"#",VLOOKUP(A16816,Questionnaire!A:KQ,136,FALSE))</f>
        <v>#</v>
      </c>
    </row>
    <row r="16817" spans="1:2">
      <c r="A16817" t="s">
        <v>265</v>
      </c>
      <c r="B16817" t="str">
        <f>IF(ISBLANK(VLOOKUP(A16817,Questionnaire!A:KQ,136,FALSE)),"#",VLOOKUP(A16817,Questionnaire!A:KQ,136,FALSE))</f>
        <v>#</v>
      </c>
    </row>
    <row r="16818" spans="1:2">
      <c r="A16818" t="s">
        <v>267</v>
      </c>
      <c r="B16818" t="str">
        <f>IF(ISBLANK(VLOOKUP(A16818,Questionnaire!A:KQ,136,FALSE)),"#",VLOOKUP(A16818,Questionnaire!A:KQ,136,FALSE))</f>
        <v>#</v>
      </c>
    </row>
    <row r="16819" spans="1:2">
      <c r="A16819" t="s">
        <v>269</v>
      </c>
      <c r="B16819" t="str">
        <f>IF(ISBLANK(VLOOKUP(A16819,Questionnaire!A:KQ,136,FALSE)),"#",VLOOKUP(A16819,Questionnaire!A:KQ,136,FALSE))</f>
        <v>#</v>
      </c>
    </row>
    <row r="16820" spans="1:2">
      <c r="A16820" t="s">
        <v>274</v>
      </c>
      <c r="B16820" t="str">
        <f>IF(ISBLANK(VLOOKUP(A16820,Questionnaire!A:KQ,136,FALSE)),"#",VLOOKUP(A16820,Questionnaire!A:KQ,136,FALSE))</f>
        <v>#</v>
      </c>
    </row>
    <row r="16821" spans="1:2">
      <c r="A16821" t="s">
        <v>276</v>
      </c>
      <c r="B16821" t="str">
        <f>IF(ISBLANK(VLOOKUP(A16821,Questionnaire!A:KQ,136,FALSE)),"#",VLOOKUP(A16821,Questionnaire!A:KQ,136,FALSE))</f>
        <v>#</v>
      </c>
    </row>
    <row r="16822" spans="1:2">
      <c r="A16822" t="s">
        <v>278</v>
      </c>
      <c r="B16822" t="str">
        <f>IF(ISBLANK(VLOOKUP(A16822,Questionnaire!A:KQ,136,FALSE)),"#",VLOOKUP(A16822,Questionnaire!A:KQ,136,FALSE))</f>
        <v>#</v>
      </c>
    </row>
    <row r="16823" spans="1:2">
      <c r="A16823" t="s">
        <v>280</v>
      </c>
      <c r="B16823" t="str">
        <f>IF(ISBLANK(VLOOKUP(A16823,Questionnaire!A:KQ,136,FALSE)),"#",VLOOKUP(A16823,Questionnaire!A:KQ,136,FALSE))</f>
        <v>#</v>
      </c>
    </row>
    <row r="16824" spans="1:2">
      <c r="A16824" t="s">
        <v>282</v>
      </c>
      <c r="B16824" t="str">
        <f>IF(ISBLANK(VLOOKUP(A16824,Questionnaire!A:KQ,136,FALSE)),"#",VLOOKUP(A16824,Questionnaire!A:KQ,136,FALSE))</f>
        <v>#</v>
      </c>
    </row>
    <row r="16825" spans="1:2">
      <c r="A16825" t="s">
        <v>286</v>
      </c>
      <c r="B16825" t="str">
        <f>IF(ISBLANK(VLOOKUP(A16825,Questionnaire!A:KQ,136,FALSE)),"#",VLOOKUP(A16825,Questionnaire!A:KQ,136,FALSE))</f>
        <v>#</v>
      </c>
    </row>
    <row r="16826" spans="1:2">
      <c r="A16826" t="s">
        <v>288</v>
      </c>
      <c r="B16826" t="str">
        <f>IF(ISBLANK(VLOOKUP(A16826,Questionnaire!A:KQ,136,FALSE)),"#",VLOOKUP(A16826,Questionnaire!A:KQ,136,FALSE))</f>
        <v>#</v>
      </c>
    </row>
    <row r="16827" spans="1:2">
      <c r="A16827" t="s">
        <v>290</v>
      </c>
      <c r="B16827" t="str">
        <f>IF(ISBLANK(VLOOKUP(A16827,Questionnaire!A:KQ,136,FALSE)),"#",VLOOKUP(A16827,Questionnaire!A:KQ,136,FALSE))</f>
        <v>#</v>
      </c>
    </row>
    <row r="16828" spans="1:2">
      <c r="A16828" t="s">
        <v>292</v>
      </c>
      <c r="B16828" t="str">
        <f>IF(ISBLANK(VLOOKUP(A16828,Questionnaire!A:KQ,136,FALSE)),"#",VLOOKUP(A16828,Questionnaire!A:KQ,136,FALSE))</f>
        <v>#</v>
      </c>
    </row>
    <row r="16829" spans="1:2">
      <c r="A16829" t="s">
        <v>294</v>
      </c>
      <c r="B16829" t="str">
        <f>IF(ISBLANK(VLOOKUP(A16829,Questionnaire!A:KQ,136,FALSE)),"#",VLOOKUP(A16829,Questionnaire!A:KQ,136,FALSE))</f>
        <v>#</v>
      </c>
    </row>
    <row r="16830" spans="1:2">
      <c r="A16830" t="s">
        <v>296</v>
      </c>
      <c r="B16830" t="str">
        <f>IF(ISBLANK(VLOOKUP(A16830,Questionnaire!A:KQ,136,FALSE)),"#",VLOOKUP(A16830,Questionnaire!A:KQ,136,FALSE))</f>
        <v>#</v>
      </c>
    </row>
    <row r="16831" spans="1:2">
      <c r="A16831" t="s">
        <v>301</v>
      </c>
      <c r="B16831" t="str">
        <f>IF(ISBLANK(VLOOKUP(A16831,Questionnaire!A:KQ,136,FALSE)),"#",VLOOKUP(A16831,Questionnaire!A:KQ,136,FALSE))</f>
        <v>#</v>
      </c>
    </row>
    <row r="16832" spans="1:2">
      <c r="A16832" t="s">
        <v>303</v>
      </c>
      <c r="B16832" t="str">
        <f>IF(ISBLANK(VLOOKUP(A16832,Questionnaire!A:KQ,136,FALSE)),"#",VLOOKUP(A16832,Questionnaire!A:KQ,136,FALSE))</f>
        <v>#</v>
      </c>
    </row>
    <row r="16833" spans="1:2">
      <c r="A16833" t="s">
        <v>305</v>
      </c>
      <c r="B16833" t="str">
        <f>IF(ISBLANK(VLOOKUP(A16833,Questionnaire!A:KQ,136,FALSE)),"#",VLOOKUP(A16833,Questionnaire!A:KQ,136,FALSE))</f>
        <v>#</v>
      </c>
    </row>
    <row r="16834" spans="1:2">
      <c r="A16834" t="s">
        <v>307</v>
      </c>
      <c r="B16834" t="str">
        <f>IF(ISBLANK(VLOOKUP(A16834,Questionnaire!A:KQ,136,FALSE)),"#",VLOOKUP(A16834,Questionnaire!A:KQ,136,FALSE))</f>
        <v>#</v>
      </c>
    </row>
    <row r="16835" spans="1:2">
      <c r="A16835" t="s">
        <v>311</v>
      </c>
      <c r="B16835" t="str">
        <f>IF(ISBLANK(VLOOKUP(A16835,Questionnaire!A:KQ,136,FALSE)),"#",VLOOKUP(A16835,Questionnaire!A:KQ,136,FALSE))</f>
        <v>#</v>
      </c>
    </row>
    <row r="16836" spans="1:2">
      <c r="A16836" t="s">
        <v>313</v>
      </c>
      <c r="B16836" t="str">
        <f>IF(ISBLANK(VLOOKUP(A16836,Questionnaire!A:KQ,136,FALSE)),"#",VLOOKUP(A16836,Questionnaire!A:KQ,136,FALSE))</f>
        <v>#</v>
      </c>
    </row>
    <row r="16837" spans="1:2">
      <c r="A16837" t="s">
        <v>314</v>
      </c>
      <c r="B16837" t="str">
        <f>IF(ISBLANK(VLOOKUP(A16837,Questionnaire!A:KQ,136,FALSE)),"#",VLOOKUP(A16837,Questionnaire!A:KQ,136,FALSE))</f>
        <v>#</v>
      </c>
    </row>
    <row r="16838" spans="1:2">
      <c r="A16838" t="s">
        <v>315</v>
      </c>
      <c r="B16838" t="str">
        <f>IF(ISBLANK(VLOOKUP(A16838,Questionnaire!A:KQ,136,FALSE)),"#",VLOOKUP(A16838,Questionnaire!A:KQ,136,FALSE))</f>
        <v>#</v>
      </c>
    </row>
    <row r="16839" spans="1:2">
      <c r="A16839" t="s">
        <v>317</v>
      </c>
      <c r="B16839" t="str">
        <f>IF(ISBLANK(VLOOKUP(A16839,Questionnaire!A:KQ,136,FALSE)),"#",VLOOKUP(A16839,Questionnaire!A:KQ,136,FALSE))</f>
        <v>#</v>
      </c>
    </row>
    <row r="16840" spans="1:2">
      <c r="A16840" t="s">
        <v>319</v>
      </c>
      <c r="B16840" t="str">
        <f>IF(ISBLANK(VLOOKUP(A16840,Questionnaire!A:KQ,136,FALSE)),"#",VLOOKUP(A16840,Questionnaire!A:KQ,136,FALSE))</f>
        <v>#</v>
      </c>
    </row>
    <row r="16841" spans="1:2">
      <c r="A16841" t="s">
        <v>322</v>
      </c>
      <c r="B16841" t="str">
        <f>IF(ISBLANK(VLOOKUP(A16841,Questionnaire!A:KQ,136,FALSE)),"#",VLOOKUP(A16841,Questionnaire!A:KQ,136,FALSE))</f>
        <v>#</v>
      </c>
    </row>
    <row r="16842" spans="1:2">
      <c r="A16842" t="s">
        <v>326</v>
      </c>
      <c r="B16842" t="str">
        <f>IF(ISBLANK(VLOOKUP(A16842,Questionnaire!A:KQ,136,FALSE)),"#",VLOOKUP(A16842,Questionnaire!A:KQ,136,FALSE))</f>
        <v>#</v>
      </c>
    </row>
    <row r="16843" spans="1:2">
      <c r="A16843" t="s">
        <v>328</v>
      </c>
      <c r="B16843" t="str">
        <f>IF(ISBLANK(VLOOKUP(A16843,Questionnaire!A:KQ,136,FALSE)),"#",VLOOKUP(A16843,Questionnaire!A:KQ,136,FALSE))</f>
        <v>#</v>
      </c>
    </row>
    <row r="16844" spans="1:2">
      <c r="A16844" t="s">
        <v>332</v>
      </c>
      <c r="B16844" t="str">
        <f>IF(ISBLANK(VLOOKUP(A16844,Questionnaire!A:KQ,136,FALSE)),"#",VLOOKUP(A16844,Questionnaire!A:KQ,136,FALSE))</f>
        <v>#</v>
      </c>
    </row>
    <row r="16845" spans="1:2">
      <c r="A16845" t="s">
        <v>333</v>
      </c>
      <c r="B16845" t="str">
        <f>IF(ISBLANK(VLOOKUP(A16845,Questionnaire!A:KQ,136,FALSE)),"#",VLOOKUP(A16845,Questionnaire!A:KQ,136,FALSE))</f>
        <v>#</v>
      </c>
    </row>
    <row r="16846" spans="1:2">
      <c r="A16846" t="s">
        <v>334</v>
      </c>
      <c r="B16846" t="str">
        <f>IF(ISBLANK(VLOOKUP(A16846,Questionnaire!A:KQ,136,FALSE)),"#",VLOOKUP(A16846,Questionnaire!A:KQ,136,FALSE))</f>
        <v>#</v>
      </c>
    </row>
    <row r="16847" spans="1:2">
      <c r="A16847" t="s">
        <v>335</v>
      </c>
      <c r="B16847" t="str">
        <f>IF(ISBLANK(VLOOKUP(A16847,Questionnaire!A:KQ,136,FALSE)),"#",VLOOKUP(A16847,Questionnaire!A:KQ,136,FALSE))</f>
        <v>#</v>
      </c>
    </row>
    <row r="16848" spans="1:2">
      <c r="A16848" t="s">
        <v>336</v>
      </c>
      <c r="B16848" t="str">
        <f>IF(ISBLANK(VLOOKUP(A16848,Questionnaire!A:KQ,136,FALSE)),"#",VLOOKUP(A16848,Questionnaire!A:KQ,136,FALSE))</f>
        <v>#</v>
      </c>
    </row>
    <row r="16849" spans="1:2">
      <c r="A16849" t="s">
        <v>337</v>
      </c>
      <c r="B16849" t="str">
        <f>IF(ISBLANK(VLOOKUP(A16849,Questionnaire!A:KQ,136,FALSE)),"#",VLOOKUP(A16849,Questionnaire!A:KQ,136,FALSE))</f>
        <v>#</v>
      </c>
    </row>
    <row r="16850" spans="1:2">
      <c r="A16850" t="s">
        <v>338</v>
      </c>
      <c r="B16850" t="str">
        <f>IF(ISBLANK(VLOOKUP(A16850,Questionnaire!A:KQ,136,FALSE)),"#",VLOOKUP(A16850,Questionnaire!A:KQ,136,FALSE))</f>
        <v>#</v>
      </c>
    </row>
    <row r="16851" spans="1:2">
      <c r="A16851" t="s">
        <v>339</v>
      </c>
      <c r="B16851" t="str">
        <f>IF(ISBLANK(VLOOKUP(A16851,Questionnaire!A:KQ,136,FALSE)),"#",VLOOKUP(A16851,Questionnaire!A:KQ,136,FALSE))</f>
        <v>#</v>
      </c>
    </row>
    <row r="16852" spans="1:2">
      <c r="A16852" t="s">
        <v>340</v>
      </c>
      <c r="B16852" t="str">
        <f>IF(ISBLANK(VLOOKUP(A16852,Questionnaire!A:KQ,136,FALSE)),"#",VLOOKUP(A16852,Questionnaire!A:KQ,136,FALSE))</f>
        <v>#</v>
      </c>
    </row>
    <row r="16853" spans="1:2">
      <c r="A16853" t="s">
        <v>341</v>
      </c>
      <c r="B16853" t="str">
        <f>IF(ISBLANK(VLOOKUP(A16853,Questionnaire!A:KQ,136,FALSE)),"#",VLOOKUP(A16853,Questionnaire!A:KQ,136,FALSE))</f>
        <v>#</v>
      </c>
    </row>
    <row r="16854" spans="1:2">
      <c r="A16854" t="s">
        <v>342</v>
      </c>
      <c r="B16854" t="str">
        <f>IF(ISBLANK(VLOOKUP(A16854,Questionnaire!A:KQ,136,FALSE)),"#",VLOOKUP(A16854,Questionnaire!A:KQ,136,FALSE))</f>
        <v>#</v>
      </c>
    </row>
    <row r="16855" spans="1:2">
      <c r="A16855" t="s">
        <v>343</v>
      </c>
      <c r="B16855" t="str">
        <f>IF(ISBLANK(VLOOKUP(A16855,Questionnaire!A:KQ,136,FALSE)),"#",VLOOKUP(A16855,Questionnaire!A:KQ,136,FALSE))</f>
        <v>#</v>
      </c>
    </row>
    <row r="16856" spans="1:2">
      <c r="A16856" t="s">
        <v>344</v>
      </c>
      <c r="B16856" t="str">
        <f>IF(ISBLANK(VLOOKUP(A16856,Questionnaire!A:KQ,136,FALSE)),"#",VLOOKUP(A16856,Questionnaire!A:KQ,136,FALSE))</f>
        <v>#</v>
      </c>
    </row>
    <row r="16857" spans="1:2">
      <c r="A16857" t="s">
        <v>345</v>
      </c>
      <c r="B16857" t="str">
        <f>IF(ISBLANK(VLOOKUP(A16857,Questionnaire!A:KQ,136,FALSE)),"#",VLOOKUP(A16857,Questionnaire!A:KQ,136,FALSE))</f>
        <v>#</v>
      </c>
    </row>
    <row r="16858" spans="1:2">
      <c r="A16858" t="s">
        <v>348</v>
      </c>
      <c r="B16858" t="str">
        <f>IF(ISBLANK(VLOOKUP(A16858,Questionnaire!A:KQ,136,FALSE)),"#",VLOOKUP(A16858,Questionnaire!A:KQ,136,FALSE))</f>
        <v>#</v>
      </c>
    </row>
    <row r="16859" spans="1:2">
      <c r="A16859" t="s">
        <v>353</v>
      </c>
      <c r="B16859" t="str">
        <f>IF(ISBLANK(VLOOKUP(A16859,Questionnaire!A:KQ,136,FALSE)),"#",VLOOKUP(A16859,Questionnaire!A:KQ,136,FALSE))</f>
        <v>#</v>
      </c>
    </row>
    <row r="16860" spans="1:2">
      <c r="A16860" t="s">
        <v>354</v>
      </c>
      <c r="B16860" t="str">
        <f>IF(ISBLANK(VLOOKUP(A16860,Questionnaire!A:KQ,136,FALSE)),"#",VLOOKUP(A16860,Questionnaire!A:KQ,136,FALSE))</f>
        <v>#</v>
      </c>
    </row>
    <row r="16861" spans="1:2">
      <c r="A16861" t="s">
        <v>355</v>
      </c>
      <c r="B16861" t="str">
        <f>IF(ISBLANK(VLOOKUP(A16861,Questionnaire!A:KQ,136,FALSE)),"#",VLOOKUP(A16861,Questionnaire!A:KQ,136,FALSE))</f>
        <v>#</v>
      </c>
    </row>
    <row r="16862" spans="1:2">
      <c r="A16862" t="s">
        <v>356</v>
      </c>
      <c r="B16862" t="str">
        <f>IF(ISBLANK(VLOOKUP(A16862,Questionnaire!A:KQ,136,FALSE)),"#",VLOOKUP(A16862,Questionnaire!A:KQ,136,FALSE))</f>
        <v>#</v>
      </c>
    </row>
    <row r="16863" spans="1:2">
      <c r="A16863" t="s">
        <v>357</v>
      </c>
      <c r="B16863" t="str">
        <f>IF(ISBLANK(VLOOKUP(A16863,Questionnaire!A:KQ,136,FALSE)),"#",VLOOKUP(A16863,Questionnaire!A:KQ,136,FALSE))</f>
        <v>#</v>
      </c>
    </row>
    <row r="16864" spans="1:2">
      <c r="A16864" t="s">
        <v>360</v>
      </c>
      <c r="B16864" t="str">
        <f>IF(ISBLANK(VLOOKUP(A16864,Questionnaire!A:KQ,136,FALSE)),"#",VLOOKUP(A16864,Questionnaire!A:KQ,136,FALSE))</f>
        <v>#</v>
      </c>
    </row>
    <row r="16865" spans="1:2">
      <c r="A16865" t="s">
        <v>362</v>
      </c>
      <c r="B16865" t="str">
        <f>IF(ISBLANK(VLOOKUP(A16865,Questionnaire!A:KQ,136,FALSE)),"#",VLOOKUP(A16865,Questionnaire!A:KQ,136,FALSE))</f>
        <v>#</v>
      </c>
    </row>
    <row r="16866" spans="1:2">
      <c r="A16866" t="s">
        <v>363</v>
      </c>
      <c r="B16866" t="str">
        <f>IF(ISBLANK(VLOOKUP(A16866,Questionnaire!A:KQ,136,FALSE)),"#",VLOOKUP(A16866,Questionnaire!A:KQ,136,FALSE))</f>
        <v>#</v>
      </c>
    </row>
    <row r="16867" spans="1:2">
      <c r="A16867" t="s">
        <v>364</v>
      </c>
      <c r="B16867" t="str">
        <f>IF(ISBLANK(VLOOKUP(A16867,Questionnaire!A:KQ,136,FALSE)),"#",VLOOKUP(A16867,Questionnaire!A:KQ,136,FALSE))</f>
        <v>#</v>
      </c>
    </row>
    <row r="16868" spans="1:2">
      <c r="A16868" t="s">
        <v>365</v>
      </c>
      <c r="B16868" t="str">
        <f>IF(ISBLANK(VLOOKUP(A16868,Questionnaire!A:KQ,136,FALSE)),"#",VLOOKUP(A16868,Questionnaire!A:KQ,136,FALSE))</f>
        <v>#</v>
      </c>
    </row>
    <row r="16869" spans="1:2">
      <c r="A16869" t="s">
        <v>366</v>
      </c>
      <c r="B16869" t="str">
        <f>IF(ISBLANK(VLOOKUP(A16869,Questionnaire!A:KQ,136,FALSE)),"#",VLOOKUP(A16869,Questionnaire!A:KQ,136,FALSE))</f>
        <v>#</v>
      </c>
    </row>
    <row r="16870" spans="1:2">
      <c r="A16870" t="s">
        <v>371</v>
      </c>
      <c r="B16870" t="str">
        <f>IF(ISBLANK(VLOOKUP(A16870,Questionnaire!A:KQ,136,FALSE)),"#",VLOOKUP(A16870,Questionnaire!A:KQ,136,FALSE))</f>
        <v>#</v>
      </c>
    </row>
    <row r="16871" spans="1:2">
      <c r="A16871" t="s">
        <v>372</v>
      </c>
      <c r="B16871" t="str">
        <f>IF(ISBLANK(VLOOKUP(A16871,Questionnaire!A:KQ,136,FALSE)),"#",VLOOKUP(A16871,Questionnaire!A:KQ,136,FALSE))</f>
        <v>#</v>
      </c>
    </row>
    <row r="16872" spans="1:2">
      <c r="A16872" t="s">
        <v>373</v>
      </c>
      <c r="B16872" t="str">
        <f>IF(ISBLANK(VLOOKUP(A16872,Questionnaire!A:KQ,136,FALSE)),"#",VLOOKUP(A16872,Questionnaire!A:KQ,136,FALSE))</f>
        <v>#</v>
      </c>
    </row>
    <row r="16873" spans="1:2">
      <c r="A16873" t="s">
        <v>374</v>
      </c>
      <c r="B16873" t="str">
        <f>IF(ISBLANK(VLOOKUP(A16873,Questionnaire!A:KQ,136,FALSE)),"#",VLOOKUP(A16873,Questionnaire!A:KQ,136,FALSE))</f>
        <v>#</v>
      </c>
    </row>
    <row r="16874" spans="1:2">
      <c r="A16874" t="s">
        <v>377</v>
      </c>
      <c r="B16874" t="str">
        <f>IF(ISBLANK(VLOOKUP(A16874,Questionnaire!A:KQ,136,FALSE)),"#",VLOOKUP(A16874,Questionnaire!A:KQ,136,FALSE))</f>
        <v>#</v>
      </c>
    </row>
    <row r="16875" spans="1:2">
      <c r="A16875" t="s">
        <v>379</v>
      </c>
      <c r="B16875" t="str">
        <f>IF(ISBLANK(VLOOKUP(A16875,Questionnaire!A:KQ,136,FALSE)),"#",VLOOKUP(A16875,Questionnaire!A:KQ,136,FALSE))</f>
        <v>#</v>
      </c>
    </row>
    <row r="16876" spans="1:2">
      <c r="A16876" t="s">
        <v>380</v>
      </c>
      <c r="B16876" t="str">
        <f>IF(ISBLANK(VLOOKUP(A16876,Questionnaire!A:KQ,136,FALSE)),"#",VLOOKUP(A16876,Questionnaire!A:KQ,136,FALSE))</f>
        <v>#</v>
      </c>
    </row>
    <row r="16877" spans="1:2">
      <c r="A16877" t="s">
        <v>381</v>
      </c>
      <c r="B16877" t="str">
        <f>IF(ISBLANK(VLOOKUP(A16877,Questionnaire!A:KQ,136,FALSE)),"#",VLOOKUP(A16877,Questionnaire!A:KQ,136,FALSE))</f>
        <v>#</v>
      </c>
    </row>
    <row r="16878" spans="1:2">
      <c r="A16878" t="s">
        <v>382</v>
      </c>
      <c r="B16878" t="str">
        <f>IF(ISBLANK(VLOOKUP(A16878,Questionnaire!A:KQ,136,FALSE)),"#",VLOOKUP(A16878,Questionnaire!A:KQ,136,FALSE))</f>
        <v>#</v>
      </c>
    </row>
    <row r="16879" spans="1:2">
      <c r="A16879" t="s">
        <v>384</v>
      </c>
      <c r="B16879" t="str">
        <f>IF(ISBLANK(VLOOKUP(A16879,Questionnaire!A:KQ,136,FALSE)),"#",VLOOKUP(A16879,Questionnaire!A:KQ,136,FALSE))</f>
        <v>#</v>
      </c>
    </row>
    <row r="16880" spans="1:2">
      <c r="A16880" t="s">
        <v>387</v>
      </c>
      <c r="B16880" t="str">
        <f>IF(ISBLANK(VLOOKUP(A16880,Questionnaire!A:KQ,136,FALSE)),"#",VLOOKUP(A16880,Questionnaire!A:KQ,136,FALSE))</f>
        <v>#</v>
      </c>
    </row>
    <row r="16881" spans="1:2">
      <c r="A16881" t="s">
        <v>391</v>
      </c>
      <c r="B16881" t="str">
        <f>IF(ISBLANK(VLOOKUP(A16881,Questionnaire!A:KQ,136,FALSE)),"#",VLOOKUP(A16881,Questionnaire!A:KQ,136,FALSE))</f>
        <v>#</v>
      </c>
    </row>
    <row r="16882" spans="1:2">
      <c r="A16882" t="s">
        <v>393</v>
      </c>
      <c r="B16882" t="str">
        <f>IF(ISBLANK(VLOOKUP(A16882,Questionnaire!A:KQ,136,FALSE)),"#",VLOOKUP(A16882,Questionnaire!A:KQ,136,FALSE))</f>
        <v>#</v>
      </c>
    </row>
    <row r="16883" spans="1:2">
      <c r="A16883" t="s">
        <v>395</v>
      </c>
      <c r="B16883" t="str">
        <f>IF(ISBLANK(VLOOKUP(A16883,Questionnaire!A:KQ,136,FALSE)),"#",VLOOKUP(A16883,Questionnaire!A:KQ,136,FALSE))</f>
        <v>#</v>
      </c>
    </row>
    <row r="16884" spans="1:2">
      <c r="A16884" t="s">
        <v>398</v>
      </c>
      <c r="B16884" t="str">
        <f>IF(ISBLANK(VLOOKUP(A16884,Questionnaire!A:KQ,136,FALSE)),"#",VLOOKUP(A16884,Questionnaire!A:KQ,136,FALSE))</f>
        <v>#</v>
      </c>
    </row>
    <row r="16885" spans="1:2">
      <c r="A16885" t="s">
        <v>402</v>
      </c>
      <c r="B16885" t="str">
        <f>IF(ISBLANK(VLOOKUP(A16885,Questionnaire!A:KQ,136,FALSE)),"#",VLOOKUP(A16885,Questionnaire!A:KQ,136,FALSE))</f>
        <v>#</v>
      </c>
    </row>
    <row r="16886" spans="1:2">
      <c r="A16886" t="s">
        <v>405</v>
      </c>
      <c r="B16886" t="str">
        <f>IF(ISBLANK(VLOOKUP(A16886,Questionnaire!A:KQ,136,FALSE)),"#",VLOOKUP(A16886,Questionnaire!A:KQ,136,FALSE))</f>
        <v>#</v>
      </c>
    </row>
    <row r="16887" spans="1:2">
      <c r="A16887" t="s">
        <v>409</v>
      </c>
      <c r="B16887" t="str">
        <f>IF(ISBLANK(VLOOKUP(A16887,Questionnaire!A:KQ,136,FALSE)),"#",VLOOKUP(A16887,Questionnaire!A:KQ,136,FALSE))</f>
        <v>#</v>
      </c>
    </row>
    <row r="16888" spans="1:2">
      <c r="A16888" t="s">
        <v>412</v>
      </c>
      <c r="B16888" t="str">
        <f>IF(ISBLANK(VLOOKUP(A16888,Questionnaire!A:KQ,136,FALSE)),"#",VLOOKUP(A16888,Questionnaire!A:KQ,136,FALSE))</f>
        <v>#</v>
      </c>
    </row>
    <row r="16889" spans="1:2">
      <c r="A16889" t="s">
        <v>415</v>
      </c>
      <c r="B16889" t="str">
        <f>IF(ISBLANK(VLOOKUP(A16889,Questionnaire!A:KQ,136,FALSE)),"#",VLOOKUP(A16889,Questionnaire!A:KQ,136,FALSE))</f>
        <v>#</v>
      </c>
    </row>
    <row r="16890" spans="1:2">
      <c r="A16890" t="s">
        <v>418</v>
      </c>
      <c r="B16890" t="str">
        <f>IF(ISBLANK(VLOOKUP(A16890,Questionnaire!A:KQ,136,FALSE)),"#",VLOOKUP(A16890,Questionnaire!A:KQ,136,FALSE))</f>
        <v>#</v>
      </c>
    </row>
    <row r="16891" spans="1:2">
      <c r="A16891" t="s">
        <v>421</v>
      </c>
      <c r="B16891" t="str">
        <f>IF(ISBLANK(VLOOKUP(A16891,Questionnaire!A:KQ,136,FALSE)),"#",VLOOKUP(A16891,Questionnaire!A:KQ,136,FALSE))</f>
        <v>#</v>
      </c>
    </row>
    <row r="16892" spans="1:2">
      <c r="A16892" t="s">
        <v>424</v>
      </c>
      <c r="B16892" t="str">
        <f>IF(ISBLANK(VLOOKUP(A16892,Questionnaire!A:KQ,136,FALSE)),"#",VLOOKUP(A16892,Questionnaire!A:KQ,136,FALSE))</f>
        <v>#</v>
      </c>
    </row>
    <row r="16893" spans="1:2">
      <c r="A16893" t="s">
        <v>429</v>
      </c>
      <c r="B16893" t="str">
        <f>IF(ISBLANK(VLOOKUP(A16893,Questionnaire!A:KQ,136,FALSE)),"#",VLOOKUP(A16893,Questionnaire!A:KQ,136,FALSE))</f>
        <v>#</v>
      </c>
    </row>
    <row r="16894" spans="1:2">
      <c r="A16894" t="s">
        <v>432</v>
      </c>
      <c r="B16894" t="str">
        <f>IF(ISBLANK(VLOOKUP(A16894,Questionnaire!A:KQ,136,FALSE)),"#",VLOOKUP(A16894,Questionnaire!A:KQ,136,FALSE))</f>
        <v>#</v>
      </c>
    </row>
    <row r="16895" spans="1:2">
      <c r="A16895" t="s">
        <v>435</v>
      </c>
      <c r="B16895" t="str">
        <f>IF(ISBLANK(VLOOKUP(A16895,Questionnaire!A:KQ,136,FALSE)),"#",VLOOKUP(A16895,Questionnaire!A:KQ,136,FALSE))</f>
        <v>#</v>
      </c>
    </row>
    <row r="16896" spans="1:2">
      <c r="A16896" t="s">
        <v>437</v>
      </c>
      <c r="B16896" t="str">
        <f>IF(ISBLANK(VLOOKUP(A16896,Questionnaire!A:KQ,136,FALSE)),"#",VLOOKUP(A16896,Questionnaire!A:KQ,136,FALSE))</f>
        <v>#</v>
      </c>
    </row>
    <row r="16897" spans="1:3">
      <c r="A16897" t="s">
        <v>439</v>
      </c>
      <c r="B16897" t="str">
        <f>IF(ISBLANK(VLOOKUP(A16897,Questionnaire!A:KQ,136,FALSE)),"#",VLOOKUP(A16897,Questionnaire!A:KQ,136,FALSE))</f>
        <v>#</v>
      </c>
    </row>
    <row r="16898" spans="1:3">
      <c r="A16898" t="s">
        <v>442</v>
      </c>
      <c r="B16898" t="str">
        <f>IF(ISBLANK(VLOOKUP(A16898,Questionnaire!A:KQ,136,FALSE)),"#",VLOOKUP(A16898,Questionnaire!A:KQ,136,FALSE))</f>
        <v>#</v>
      </c>
    </row>
    <row r="16899" spans="1:3">
      <c r="A16899" t="s">
        <v>445</v>
      </c>
      <c r="B16899" t="str">
        <f>IF(ISBLANK(VLOOKUP(A16899,Questionnaire!A:KQ,136,FALSE)),"#",VLOOKUP(A16899,Questionnaire!A:KQ,136,FALSE))</f>
        <v>#</v>
      </c>
    </row>
    <row r="16900" spans="1:3">
      <c r="A16900" t="s">
        <v>448</v>
      </c>
      <c r="B16900" t="str">
        <f>IF(ISBLANK(VLOOKUP(A16900,Questionnaire!A:KQ,136,FALSE)),"#",VLOOKUP(A16900,Questionnaire!A:KQ,136,FALSE))</f>
        <v>#</v>
      </c>
    </row>
    <row r="16901" spans="1:3">
      <c r="A16901" t="s">
        <v>452</v>
      </c>
      <c r="B16901" t="str">
        <f>IF(ISBLANK(VLOOKUP(A16901,Questionnaire!A:KQ,136,FALSE)),"#",VLOOKUP(A16901,Questionnaire!A:KQ,136,FALSE))</f>
        <v>#</v>
      </c>
    </row>
    <row r="16902" spans="1:3">
      <c r="A16902" t="s">
        <v>455</v>
      </c>
      <c r="B16902" t="str">
        <f>IF(ISBLANK(VLOOKUP(A16902,Questionnaire!A:KQ,136,FALSE)),"#",VLOOKUP(A16902,Questionnaire!A:KQ,136,FALSE))</f>
        <v>#</v>
      </c>
    </row>
    <row r="16903" spans="1:3">
      <c r="A16903" t="s">
        <v>458</v>
      </c>
      <c r="B16903" t="str">
        <f>IF(ISBLANK(VLOOKUP(A16903,Questionnaire!A:KQ,136,FALSE)),"#",VLOOKUP(A16903,Questionnaire!A:KQ,136,FALSE))</f>
        <v>#</v>
      </c>
    </row>
    <row r="16904" spans="1:3">
      <c r="A16904" t="s">
        <v>461</v>
      </c>
      <c r="B16904" t="str">
        <f>IF(ISBLANK(VLOOKUP(A16904,Questionnaire!A:KQ,136,FALSE)),"#",VLOOKUP(A16904,Questionnaire!A:KQ,136,FALSE))</f>
        <v>#</v>
      </c>
    </row>
    <row r="16905" spans="1:3">
      <c r="A16905" t="s">
        <v>465</v>
      </c>
      <c r="B16905" t="str">
        <f>IF(ISBLANK(VLOOKUP(A16905,Questionnaire!A:KQ,136,FALSE)),"#",VLOOKUP(A16905,Questionnaire!A:KQ,136,FALSE))</f>
        <v>#</v>
      </c>
    </row>
    <row r="16906" spans="1:3">
      <c r="A16906" t="s">
        <v>467</v>
      </c>
      <c r="B16906" t="str">
        <f>IF(ISBLANK(VLOOKUP(A16906,Questionnaire!A:KQ,136,FALSE)),"#",VLOOKUP(A16906,Questionnaire!A:KQ,136,FALSE))</f>
        <v>#</v>
      </c>
    </row>
    <row r="16907" spans="1:3">
      <c r="A16907" t="s">
        <v>469</v>
      </c>
      <c r="B16907" t="str">
        <f>IF(ISBLANK(VLOOKUP(A16907,Questionnaire!A:KQ,136,FALSE)),"#",VLOOKUP(A16907,Questionnaire!A:KQ,136,FALSE))</f>
        <v>#</v>
      </c>
    </row>
    <row r="16908" spans="1:3">
      <c r="A16908" t="s">
        <v>471</v>
      </c>
      <c r="B16908" t="str">
        <f>IF(ISBLANK(VLOOKUP(A16908,Questionnaire!A:KQ,136,FALSE)),"#",VLOOKUP(A16908,Questionnaire!A:KQ,136,FALSE))</f>
        <v>#</v>
      </c>
    </row>
    <row r="16909" spans="1:3">
      <c r="A16909" t="s">
        <v>473</v>
      </c>
      <c r="B16909" t="str">
        <f>IF(ISBLANK(VLOOKUP(A16909,Questionnaire!A:KQ,136,FALSE)),"#",VLOOKUP(A16909,Questionnaire!A:KQ,136,FALSE))</f>
        <v>#</v>
      </c>
    </row>
    <row r="16910" spans="1:3">
      <c r="A16910" t="s">
        <v>475</v>
      </c>
      <c r="B16910" t="str">
        <f>IF(ISBLANK(VLOOKUP(A16910,Questionnaire!A:KQ,136,FALSE)),"#",VLOOKUP(A16910,Questionnaire!A:KQ,136,FALSE))</f>
        <v>#</v>
      </c>
    </row>
    <row r="16911" spans="1:3">
      <c r="A16911" t="s">
        <v>185</v>
      </c>
      <c r="B16911" t="str">
        <f>IF(ISBLANK(VLOOKUP(A16911,Questionnaire!A:KQ,137,FALSE)),"#",VLOOKUP(A16911,Questionnaire!A:KQ,137,FALSE))</f>
        <v>#</v>
      </c>
      <c r="C16911">
        <v>134</v>
      </c>
    </row>
    <row r="16912" spans="1:3">
      <c r="A16912" t="s">
        <v>187</v>
      </c>
      <c r="B16912" t="str">
        <f>IF(ISNA(VLOOKUP(VLOOKUP(A16912,Questionnaire!A:KQ,137,FALSE),'CORA Encoding'!D:E,2,FALSE)),"#",VLOOKUP(VLOOKUP(A16912,Questionnaire!A:KQ,137,FALSE),'CORA Encoding'!D:E,2,FALSE))</f>
        <v>#</v>
      </c>
    </row>
    <row r="16913" spans="1:2">
      <c r="A16913" t="s">
        <v>189</v>
      </c>
      <c r="B16913" t="str">
        <f>IF(ISNA(VLOOKUP(VLOOKUP(A16913,Questionnaire!A:KQ,137,FALSE),'CORA Encoding'!G:H,2,FALSE)),"#",VLOOKUP(VLOOKUP(A16913,Questionnaire!A:KQ,137,FALSE),'CORA Encoding'!G:H,2,FALSE))</f>
        <v>#</v>
      </c>
    </row>
    <row r="16914" spans="1:2">
      <c r="A16914" t="s">
        <v>191</v>
      </c>
      <c r="B16914" t="str">
        <f>IF(ISNA(VLOOKUP(VLOOKUP(A16914,Questionnaire!A:KQ,137,FALSE),'Country List'!E:F,2,FALSE)),"#",VLOOKUP(VLOOKUP(A16914,Questionnaire!A:KQ,137,FALSE),'Country List'!E:F,2,FALSE))</f>
        <v>#</v>
      </c>
    </row>
    <row r="16915" spans="1:2">
      <c r="A16915" t="s">
        <v>193</v>
      </c>
      <c r="B16915" t="str">
        <f>IF(ISNA(VLOOKUP(VLOOKUP(A16915,Questionnaire!A:KQ,137,FALSE),'Industry List'!B:C,2,FALSE)),"#",VLOOKUP(VLOOKUP(A16915,Questionnaire!A:KQ,137,FALSE),'Industry List'!B:C,2,FALSE))</f>
        <v>#</v>
      </c>
    </row>
    <row r="16916" spans="1:2">
      <c r="A16916" t="s">
        <v>197</v>
      </c>
      <c r="B16916" t="str">
        <f>IF(ISBLANK(VLOOKUP(A16916,Questionnaire!A:KQ,137,FALSE)),"#",VLOOKUP(A16916,Questionnaire!A:KQ,137,FALSE))</f>
        <v>#</v>
      </c>
    </row>
    <row r="16917" spans="1:2">
      <c r="A16917" t="s">
        <v>201</v>
      </c>
      <c r="B16917" t="str">
        <f>IF(ISBLANK(VLOOKUP(A16917,Questionnaire!A:KQ,137,FALSE)),"#",VLOOKUP(A16917,Questionnaire!A:KQ,137,FALSE))</f>
        <v>#</v>
      </c>
    </row>
    <row r="16918" spans="1:2">
      <c r="A16918" t="s">
        <v>203</v>
      </c>
      <c r="B16918" t="str">
        <f>IF(ISNA(VLOOKUP(VLOOKUP(A16918,Questionnaire!A:KQ,137,FALSE),'CORA Encoding'!J:K,2,FALSE)),"#",VLOOKUP(VLOOKUP(A16918,Questionnaire!A:KQ,137,FALSE),'CORA Encoding'!J:K,2,FALSE))</f>
        <v>#</v>
      </c>
    </row>
    <row r="16919" spans="1:2">
      <c r="A16919" t="s">
        <v>208</v>
      </c>
      <c r="B16919" t="str">
        <f>IF(ISBLANK(VLOOKUP(A16919,Questionnaire!A:KQ,137,FALSE)),"#",VLOOKUP(A16919,Questionnaire!A:KQ,137,FALSE))</f>
        <v>#</v>
      </c>
    </row>
    <row r="16920" spans="1:2">
      <c r="A16920" t="s">
        <v>213</v>
      </c>
      <c r="B16920" t="str">
        <f>IF(ISBLANK(VLOOKUP(A16920,Questionnaire!A:KQ,137,FALSE)),"#",VLOOKUP(A16920,Questionnaire!A:KQ,137,FALSE))</f>
        <v>#</v>
      </c>
    </row>
    <row r="16921" spans="1:2">
      <c r="A16921" t="s">
        <v>215</v>
      </c>
      <c r="B16921" t="str">
        <f>IF(ISBLANK(VLOOKUP(A16921,Questionnaire!A:KQ,137,FALSE)),"#",VLOOKUP(A16921,Questionnaire!A:KQ,137,FALSE))</f>
        <v>#</v>
      </c>
    </row>
    <row r="16922" spans="1:2">
      <c r="A16922" t="s">
        <v>217</v>
      </c>
      <c r="B16922" t="str">
        <f>IF(ISBLANK(VLOOKUP(A16922,Questionnaire!A:KQ,137,FALSE)),"#",VLOOKUP(A16922,Questionnaire!A:KQ,137,FALSE))</f>
        <v>#</v>
      </c>
    </row>
    <row r="16923" spans="1:2">
      <c r="A16923" t="s">
        <v>219</v>
      </c>
      <c r="B16923" t="str">
        <f>IF(ISBLANK(VLOOKUP(A16923,Questionnaire!A:KQ,137,FALSE)),"#",VLOOKUP(A16923,Questionnaire!A:KQ,137,FALSE))</f>
        <v>#</v>
      </c>
    </row>
    <row r="16924" spans="1:2">
      <c r="A16924" t="s">
        <v>221</v>
      </c>
      <c r="B16924" t="str">
        <f>IF(ISBLANK(VLOOKUP(A16924,Questionnaire!A:KQ,137,FALSE)),"#",VLOOKUP(A16924,Questionnaire!A:KQ,137,FALSE))</f>
        <v>#</v>
      </c>
    </row>
    <row r="16925" spans="1:2">
      <c r="A16925" t="s">
        <v>223</v>
      </c>
      <c r="B16925" t="str">
        <f>IF(ISBLANK(VLOOKUP(A16925,Questionnaire!A:KQ,137,FALSE)),"#",VLOOKUP(A16925,Questionnaire!A:KQ,137,FALSE))</f>
        <v>#</v>
      </c>
    </row>
    <row r="16926" spans="1:2">
      <c r="A16926" t="s">
        <v>225</v>
      </c>
      <c r="B16926" t="str">
        <f>IF(ISBLANK(VLOOKUP(A16926,Questionnaire!A:KQ,137,FALSE)),"#",VLOOKUP(A16926,Questionnaire!A:KQ,137,FALSE))</f>
        <v>#</v>
      </c>
    </row>
    <row r="16927" spans="1:2">
      <c r="A16927" t="s">
        <v>227</v>
      </c>
      <c r="B16927" t="str">
        <f>IF(ISBLANK(VLOOKUP(A16927,Questionnaire!A:KQ,137,FALSE)),"#",VLOOKUP(A16927,Questionnaire!A:KQ,137,FALSE))</f>
        <v>#</v>
      </c>
    </row>
    <row r="16928" spans="1:2">
      <c r="A16928" t="s">
        <v>229</v>
      </c>
      <c r="B16928" t="str">
        <f>IF(ISBLANK(VLOOKUP(A16928,Questionnaire!A:KQ,137,FALSE)),"#",VLOOKUP(A16928,Questionnaire!A:KQ,137,FALSE))</f>
        <v>#</v>
      </c>
    </row>
    <row r="16929" spans="1:2">
      <c r="A16929" t="s">
        <v>231</v>
      </c>
      <c r="B16929" t="str">
        <f>IF(ISBLANK(VLOOKUP(A16929,Questionnaire!A:KQ,137,FALSE)),"#",VLOOKUP(A16929,Questionnaire!A:KQ,137,FALSE))</f>
        <v>#</v>
      </c>
    </row>
    <row r="16930" spans="1:2">
      <c r="A16930" t="s">
        <v>233</v>
      </c>
      <c r="B16930" t="str">
        <f>IF(ISBLANK(VLOOKUP(A16930,Questionnaire!A:KQ,137,FALSE)),"#",VLOOKUP(A16930,Questionnaire!A:KQ,137,FALSE))</f>
        <v>#</v>
      </c>
    </row>
    <row r="16931" spans="1:2">
      <c r="A16931" t="s">
        <v>235</v>
      </c>
      <c r="B16931" t="str">
        <f>IF(ISBLANK(VLOOKUP(A16931,Questionnaire!A:KQ,137,FALSE)),"#",VLOOKUP(A16931,Questionnaire!A:KQ,137,FALSE))</f>
        <v>#</v>
      </c>
    </row>
    <row r="16932" spans="1:2">
      <c r="A16932" t="s">
        <v>237</v>
      </c>
      <c r="B16932" t="str">
        <f>IF(ISBLANK(VLOOKUP(A16932,Questionnaire!A:KQ,137,FALSE)),"#",VLOOKUP(A16932,Questionnaire!A:KQ,137,FALSE))</f>
        <v>#</v>
      </c>
    </row>
    <row r="16933" spans="1:2">
      <c r="A16933" t="s">
        <v>239</v>
      </c>
      <c r="B16933" t="str">
        <f>IF(ISBLANK(VLOOKUP(A16933,Questionnaire!A:KQ,137,FALSE)),"#",VLOOKUP(A16933,Questionnaire!A:KQ,137,FALSE))</f>
        <v>#</v>
      </c>
    </row>
    <row r="16934" spans="1:2">
      <c r="A16934" t="s">
        <v>242</v>
      </c>
      <c r="B16934" t="str">
        <f>IF(ISBLANK(VLOOKUP(A16934,Questionnaire!A:KQ,137,FALSE)),"#",VLOOKUP(A16934,Questionnaire!A:KQ,137,FALSE))</f>
        <v>#</v>
      </c>
    </row>
    <row r="16935" spans="1:2">
      <c r="A16935" t="s">
        <v>245</v>
      </c>
      <c r="B16935" t="str">
        <f>IF(ISBLANK(VLOOKUP(A16935,Questionnaire!A:KQ,137,FALSE)),"#",VLOOKUP(A16935,Questionnaire!A:KQ,137,FALSE))</f>
        <v>#</v>
      </c>
    </row>
    <row r="16936" spans="1:2">
      <c r="A16936" t="s">
        <v>247</v>
      </c>
      <c r="B16936" t="str">
        <f>IF(ISBLANK(VLOOKUP(A16936,Questionnaire!A:KQ,137,FALSE)),"#",VLOOKUP(A16936,Questionnaire!A:KQ,137,FALSE))</f>
        <v>#</v>
      </c>
    </row>
    <row r="16937" spans="1:2">
      <c r="A16937" t="s">
        <v>249</v>
      </c>
      <c r="B16937" t="str">
        <f>IF(ISBLANK(VLOOKUP(A16937,Questionnaire!A:KQ,137,FALSE)),"#",VLOOKUP(A16937,Questionnaire!A:KQ,137,FALSE))</f>
        <v>#</v>
      </c>
    </row>
    <row r="16938" spans="1:2">
      <c r="A16938" t="s">
        <v>250</v>
      </c>
      <c r="B16938" t="str">
        <f>IF(ISBLANK(VLOOKUP(A16938,Questionnaire!A:KQ,137,FALSE)),"#",VLOOKUP(A16938,Questionnaire!A:KQ,137,FALSE))</f>
        <v>#</v>
      </c>
    </row>
    <row r="16939" spans="1:2">
      <c r="A16939" t="s">
        <v>252</v>
      </c>
      <c r="B16939" t="str">
        <f>IF(ISBLANK(VLOOKUP(A16939,Questionnaire!A:KQ,137,FALSE)),"#",VLOOKUP(A16939,Questionnaire!A:KQ,137,FALSE))</f>
        <v>#</v>
      </c>
    </row>
    <row r="16940" spans="1:2">
      <c r="A16940" t="s">
        <v>255</v>
      </c>
      <c r="B16940" t="str">
        <f>IF(ISBLANK(VLOOKUP(A16940,Questionnaire!A:KQ,137,FALSE)),"#",VLOOKUP(A16940,Questionnaire!A:KQ,137,FALSE))</f>
        <v>#</v>
      </c>
    </row>
    <row r="16941" spans="1:2">
      <c r="A16941" t="s">
        <v>258</v>
      </c>
      <c r="B16941" t="str">
        <f>IF(ISNA(VLOOKUP(VLOOKUP(A16941,Questionnaire!A:KQ,137,FALSE),'CORA Encoding'!M:N,2,FALSE)),"#",VLOOKUP(VLOOKUP(A16941,Questionnaire!A:KQ,137,FALSE),'CORA Encoding'!M:N,2,FALSE))</f>
        <v>#</v>
      </c>
    </row>
    <row r="16942" spans="1:2">
      <c r="A16942" t="s">
        <v>261</v>
      </c>
      <c r="B16942" t="str">
        <f>IF(ISBLANK(VLOOKUP(A16942,Questionnaire!A:KQ,137,FALSE)),"#",VLOOKUP(A16942,Questionnaire!A:KQ,137,FALSE))</f>
        <v>#</v>
      </c>
    </row>
    <row r="16943" spans="1:2">
      <c r="A16943" t="s">
        <v>263</v>
      </c>
      <c r="B16943" t="str">
        <f>IF(ISBLANK(VLOOKUP(A16943,Questionnaire!A:KQ,137,FALSE)),"#",VLOOKUP(A16943,Questionnaire!A:KQ,137,FALSE))</f>
        <v>#</v>
      </c>
    </row>
    <row r="16944" spans="1:2">
      <c r="A16944" t="s">
        <v>265</v>
      </c>
      <c r="B16944" t="str">
        <f>IF(ISBLANK(VLOOKUP(A16944,Questionnaire!A:KQ,137,FALSE)),"#",VLOOKUP(A16944,Questionnaire!A:KQ,137,FALSE))</f>
        <v>#</v>
      </c>
    </row>
    <row r="16945" spans="1:2">
      <c r="A16945" t="s">
        <v>267</v>
      </c>
      <c r="B16945" t="str">
        <f>IF(ISBLANK(VLOOKUP(A16945,Questionnaire!A:KQ,137,FALSE)),"#",VLOOKUP(A16945,Questionnaire!A:KQ,137,FALSE))</f>
        <v>#</v>
      </c>
    </row>
    <row r="16946" spans="1:2">
      <c r="A16946" t="s">
        <v>269</v>
      </c>
      <c r="B16946" t="str">
        <f>IF(ISBLANK(VLOOKUP(A16946,Questionnaire!A:KQ,137,FALSE)),"#",VLOOKUP(A16946,Questionnaire!A:KQ,137,FALSE))</f>
        <v>#</v>
      </c>
    </row>
    <row r="16947" spans="1:2">
      <c r="A16947" t="s">
        <v>274</v>
      </c>
      <c r="B16947" t="str">
        <f>IF(ISBLANK(VLOOKUP(A16947,Questionnaire!A:KQ,137,FALSE)),"#",VLOOKUP(A16947,Questionnaire!A:KQ,137,FALSE))</f>
        <v>#</v>
      </c>
    </row>
    <row r="16948" spans="1:2">
      <c r="A16948" t="s">
        <v>276</v>
      </c>
      <c r="B16948" t="str">
        <f>IF(ISBLANK(VLOOKUP(A16948,Questionnaire!A:KQ,137,FALSE)),"#",VLOOKUP(A16948,Questionnaire!A:KQ,137,FALSE))</f>
        <v>#</v>
      </c>
    </row>
    <row r="16949" spans="1:2">
      <c r="A16949" t="s">
        <v>278</v>
      </c>
      <c r="B16949" t="str">
        <f>IF(ISBLANK(VLOOKUP(A16949,Questionnaire!A:KQ,137,FALSE)),"#",VLOOKUP(A16949,Questionnaire!A:KQ,137,FALSE))</f>
        <v>#</v>
      </c>
    </row>
    <row r="16950" spans="1:2">
      <c r="A16950" t="s">
        <v>280</v>
      </c>
      <c r="B16950" t="str">
        <f>IF(ISBLANK(VLOOKUP(A16950,Questionnaire!A:KQ,137,FALSE)),"#",VLOOKUP(A16950,Questionnaire!A:KQ,137,FALSE))</f>
        <v>#</v>
      </c>
    </row>
    <row r="16951" spans="1:2">
      <c r="A16951" t="s">
        <v>282</v>
      </c>
      <c r="B16951" t="str">
        <f>IF(ISBLANK(VLOOKUP(A16951,Questionnaire!A:KQ,137,FALSE)),"#",VLOOKUP(A16951,Questionnaire!A:KQ,137,FALSE))</f>
        <v>#</v>
      </c>
    </row>
    <row r="16952" spans="1:2">
      <c r="A16952" t="s">
        <v>286</v>
      </c>
      <c r="B16952" t="str">
        <f>IF(ISBLANK(VLOOKUP(A16952,Questionnaire!A:KQ,137,FALSE)),"#",VLOOKUP(A16952,Questionnaire!A:KQ,137,FALSE))</f>
        <v>#</v>
      </c>
    </row>
    <row r="16953" spans="1:2">
      <c r="A16953" t="s">
        <v>288</v>
      </c>
      <c r="B16953" t="str">
        <f>IF(ISBLANK(VLOOKUP(A16953,Questionnaire!A:KQ,137,FALSE)),"#",VLOOKUP(A16953,Questionnaire!A:KQ,137,FALSE))</f>
        <v>#</v>
      </c>
    </row>
    <row r="16954" spans="1:2">
      <c r="A16954" t="s">
        <v>290</v>
      </c>
      <c r="B16954" t="str">
        <f>IF(ISBLANK(VLOOKUP(A16954,Questionnaire!A:KQ,137,FALSE)),"#",VLOOKUP(A16954,Questionnaire!A:KQ,137,FALSE))</f>
        <v>#</v>
      </c>
    </row>
    <row r="16955" spans="1:2">
      <c r="A16955" t="s">
        <v>292</v>
      </c>
      <c r="B16955" t="str">
        <f>IF(ISBLANK(VLOOKUP(A16955,Questionnaire!A:KQ,137,FALSE)),"#",VLOOKUP(A16955,Questionnaire!A:KQ,137,FALSE))</f>
        <v>#</v>
      </c>
    </row>
    <row r="16956" spans="1:2">
      <c r="A16956" t="s">
        <v>294</v>
      </c>
      <c r="B16956" t="str">
        <f>IF(ISBLANK(VLOOKUP(A16956,Questionnaire!A:KQ,137,FALSE)),"#",VLOOKUP(A16956,Questionnaire!A:KQ,137,FALSE))</f>
        <v>#</v>
      </c>
    </row>
    <row r="16957" spans="1:2">
      <c r="A16957" t="s">
        <v>296</v>
      </c>
      <c r="B16957" t="str">
        <f>IF(ISBLANK(VLOOKUP(A16957,Questionnaire!A:KQ,137,FALSE)),"#",VLOOKUP(A16957,Questionnaire!A:KQ,137,FALSE))</f>
        <v>#</v>
      </c>
    </row>
    <row r="16958" spans="1:2">
      <c r="A16958" t="s">
        <v>301</v>
      </c>
      <c r="B16958" t="str">
        <f>IF(ISBLANK(VLOOKUP(A16958,Questionnaire!A:KQ,137,FALSE)),"#",VLOOKUP(A16958,Questionnaire!A:KQ,137,FALSE))</f>
        <v>#</v>
      </c>
    </row>
    <row r="16959" spans="1:2">
      <c r="A16959" t="s">
        <v>303</v>
      </c>
      <c r="B16959" t="str">
        <f>IF(ISBLANK(VLOOKUP(A16959,Questionnaire!A:KQ,137,FALSE)),"#",VLOOKUP(A16959,Questionnaire!A:KQ,137,FALSE))</f>
        <v>#</v>
      </c>
    </row>
    <row r="16960" spans="1:2">
      <c r="A16960" t="s">
        <v>305</v>
      </c>
      <c r="B16960" t="str">
        <f>IF(ISBLANK(VLOOKUP(A16960,Questionnaire!A:KQ,137,FALSE)),"#",VLOOKUP(A16960,Questionnaire!A:KQ,137,FALSE))</f>
        <v>#</v>
      </c>
    </row>
    <row r="16961" spans="1:2">
      <c r="A16961" t="s">
        <v>307</v>
      </c>
      <c r="B16961" t="str">
        <f>IF(ISBLANK(VLOOKUP(A16961,Questionnaire!A:KQ,137,FALSE)),"#",VLOOKUP(A16961,Questionnaire!A:KQ,137,FALSE))</f>
        <v>#</v>
      </c>
    </row>
    <row r="16962" spans="1:2">
      <c r="A16962" t="s">
        <v>311</v>
      </c>
      <c r="B16962" t="str">
        <f>IF(ISBLANK(VLOOKUP(A16962,Questionnaire!A:KQ,137,FALSE)),"#",VLOOKUP(A16962,Questionnaire!A:KQ,137,FALSE))</f>
        <v>#</v>
      </c>
    </row>
    <row r="16963" spans="1:2">
      <c r="A16963" t="s">
        <v>313</v>
      </c>
      <c r="B16963" t="str">
        <f>IF(ISBLANK(VLOOKUP(A16963,Questionnaire!A:KQ,137,FALSE)),"#",VLOOKUP(A16963,Questionnaire!A:KQ,137,FALSE))</f>
        <v>#</v>
      </c>
    </row>
    <row r="16964" spans="1:2">
      <c r="A16964" t="s">
        <v>314</v>
      </c>
      <c r="B16964" t="str">
        <f>IF(ISBLANK(VLOOKUP(A16964,Questionnaire!A:KQ,137,FALSE)),"#",VLOOKUP(A16964,Questionnaire!A:KQ,137,FALSE))</f>
        <v>#</v>
      </c>
    </row>
    <row r="16965" spans="1:2">
      <c r="A16965" t="s">
        <v>315</v>
      </c>
      <c r="B16965" t="str">
        <f>IF(ISBLANK(VLOOKUP(A16965,Questionnaire!A:KQ,137,FALSE)),"#",VLOOKUP(A16965,Questionnaire!A:KQ,137,FALSE))</f>
        <v>#</v>
      </c>
    </row>
    <row r="16966" spans="1:2">
      <c r="A16966" t="s">
        <v>317</v>
      </c>
      <c r="B16966" t="str">
        <f>IF(ISBLANK(VLOOKUP(A16966,Questionnaire!A:KQ,137,FALSE)),"#",VLOOKUP(A16966,Questionnaire!A:KQ,137,FALSE))</f>
        <v>#</v>
      </c>
    </row>
    <row r="16967" spans="1:2">
      <c r="A16967" t="s">
        <v>319</v>
      </c>
      <c r="B16967" t="str">
        <f>IF(ISBLANK(VLOOKUP(A16967,Questionnaire!A:KQ,137,FALSE)),"#",VLOOKUP(A16967,Questionnaire!A:KQ,137,FALSE))</f>
        <v>#</v>
      </c>
    </row>
    <row r="16968" spans="1:2">
      <c r="A16968" t="s">
        <v>322</v>
      </c>
      <c r="B16968" t="str">
        <f>IF(ISBLANK(VLOOKUP(A16968,Questionnaire!A:KQ,137,FALSE)),"#",VLOOKUP(A16968,Questionnaire!A:KQ,137,FALSE))</f>
        <v>#</v>
      </c>
    </row>
    <row r="16969" spans="1:2">
      <c r="A16969" t="s">
        <v>326</v>
      </c>
      <c r="B16969" t="str">
        <f>IF(ISBLANK(VLOOKUP(A16969,Questionnaire!A:KQ,137,FALSE)),"#",VLOOKUP(A16969,Questionnaire!A:KQ,137,FALSE))</f>
        <v>#</v>
      </c>
    </row>
    <row r="16970" spans="1:2">
      <c r="A16970" t="s">
        <v>328</v>
      </c>
      <c r="B16970" t="str">
        <f>IF(ISBLANK(VLOOKUP(A16970,Questionnaire!A:KQ,137,FALSE)),"#",VLOOKUP(A16970,Questionnaire!A:KQ,137,FALSE))</f>
        <v>#</v>
      </c>
    </row>
    <row r="16971" spans="1:2">
      <c r="A16971" t="s">
        <v>332</v>
      </c>
      <c r="B16971" t="str">
        <f>IF(ISBLANK(VLOOKUP(A16971,Questionnaire!A:KQ,137,FALSE)),"#",VLOOKUP(A16971,Questionnaire!A:KQ,137,FALSE))</f>
        <v>#</v>
      </c>
    </row>
    <row r="16972" spans="1:2">
      <c r="A16972" t="s">
        <v>333</v>
      </c>
      <c r="B16972" t="str">
        <f>IF(ISBLANK(VLOOKUP(A16972,Questionnaire!A:KQ,137,FALSE)),"#",VLOOKUP(A16972,Questionnaire!A:KQ,137,FALSE))</f>
        <v>#</v>
      </c>
    </row>
    <row r="16973" spans="1:2">
      <c r="A16973" t="s">
        <v>334</v>
      </c>
      <c r="B16973" t="str">
        <f>IF(ISBLANK(VLOOKUP(A16973,Questionnaire!A:KQ,137,FALSE)),"#",VLOOKUP(A16973,Questionnaire!A:KQ,137,FALSE))</f>
        <v>#</v>
      </c>
    </row>
    <row r="16974" spans="1:2">
      <c r="A16974" t="s">
        <v>335</v>
      </c>
      <c r="B16974" t="str">
        <f>IF(ISBLANK(VLOOKUP(A16974,Questionnaire!A:KQ,137,FALSE)),"#",VLOOKUP(A16974,Questionnaire!A:KQ,137,FALSE))</f>
        <v>#</v>
      </c>
    </row>
    <row r="16975" spans="1:2">
      <c r="A16975" t="s">
        <v>336</v>
      </c>
      <c r="B16975" t="str">
        <f>IF(ISBLANK(VLOOKUP(A16975,Questionnaire!A:KQ,137,FALSE)),"#",VLOOKUP(A16975,Questionnaire!A:KQ,137,FALSE))</f>
        <v>#</v>
      </c>
    </row>
    <row r="16976" spans="1:2">
      <c r="A16976" t="s">
        <v>337</v>
      </c>
      <c r="B16976" t="str">
        <f>IF(ISBLANK(VLOOKUP(A16976,Questionnaire!A:KQ,137,FALSE)),"#",VLOOKUP(A16976,Questionnaire!A:KQ,137,FALSE))</f>
        <v>#</v>
      </c>
    </row>
    <row r="16977" spans="1:2">
      <c r="A16977" t="s">
        <v>338</v>
      </c>
      <c r="B16977" t="str">
        <f>IF(ISBLANK(VLOOKUP(A16977,Questionnaire!A:KQ,137,FALSE)),"#",VLOOKUP(A16977,Questionnaire!A:KQ,137,FALSE))</f>
        <v>#</v>
      </c>
    </row>
    <row r="16978" spans="1:2">
      <c r="A16978" t="s">
        <v>339</v>
      </c>
      <c r="B16978" t="str">
        <f>IF(ISBLANK(VLOOKUP(A16978,Questionnaire!A:KQ,137,FALSE)),"#",VLOOKUP(A16978,Questionnaire!A:KQ,137,FALSE))</f>
        <v>#</v>
      </c>
    </row>
    <row r="16979" spans="1:2">
      <c r="A16979" t="s">
        <v>340</v>
      </c>
      <c r="B16979" t="str">
        <f>IF(ISBLANK(VLOOKUP(A16979,Questionnaire!A:KQ,137,FALSE)),"#",VLOOKUP(A16979,Questionnaire!A:KQ,137,FALSE))</f>
        <v>#</v>
      </c>
    </row>
    <row r="16980" spans="1:2">
      <c r="A16980" t="s">
        <v>341</v>
      </c>
      <c r="B16980" t="str">
        <f>IF(ISBLANK(VLOOKUP(A16980,Questionnaire!A:KQ,137,FALSE)),"#",VLOOKUP(A16980,Questionnaire!A:KQ,137,FALSE))</f>
        <v>#</v>
      </c>
    </row>
    <row r="16981" spans="1:2">
      <c r="A16981" t="s">
        <v>342</v>
      </c>
      <c r="B16981" t="str">
        <f>IF(ISBLANK(VLOOKUP(A16981,Questionnaire!A:KQ,137,FALSE)),"#",VLOOKUP(A16981,Questionnaire!A:KQ,137,FALSE))</f>
        <v>#</v>
      </c>
    </row>
    <row r="16982" spans="1:2">
      <c r="A16982" t="s">
        <v>343</v>
      </c>
      <c r="B16982" t="str">
        <f>IF(ISBLANK(VLOOKUP(A16982,Questionnaire!A:KQ,137,FALSE)),"#",VLOOKUP(A16982,Questionnaire!A:KQ,137,FALSE))</f>
        <v>#</v>
      </c>
    </row>
    <row r="16983" spans="1:2">
      <c r="A16983" t="s">
        <v>344</v>
      </c>
      <c r="B16983" t="str">
        <f>IF(ISBLANK(VLOOKUP(A16983,Questionnaire!A:KQ,137,FALSE)),"#",VLOOKUP(A16983,Questionnaire!A:KQ,137,FALSE))</f>
        <v>#</v>
      </c>
    </row>
    <row r="16984" spans="1:2">
      <c r="A16984" t="s">
        <v>345</v>
      </c>
      <c r="B16984" t="str">
        <f>IF(ISBLANK(VLOOKUP(A16984,Questionnaire!A:KQ,137,FALSE)),"#",VLOOKUP(A16984,Questionnaire!A:KQ,137,FALSE))</f>
        <v>#</v>
      </c>
    </row>
    <row r="16985" spans="1:2">
      <c r="A16985" t="s">
        <v>348</v>
      </c>
      <c r="B16985" t="str">
        <f>IF(ISBLANK(VLOOKUP(A16985,Questionnaire!A:KQ,137,FALSE)),"#",VLOOKUP(A16985,Questionnaire!A:KQ,137,FALSE))</f>
        <v>#</v>
      </c>
    </row>
    <row r="16986" spans="1:2">
      <c r="A16986" t="s">
        <v>353</v>
      </c>
      <c r="B16986" t="str">
        <f>IF(ISBLANK(VLOOKUP(A16986,Questionnaire!A:KQ,137,FALSE)),"#",VLOOKUP(A16986,Questionnaire!A:KQ,137,FALSE))</f>
        <v>#</v>
      </c>
    </row>
    <row r="16987" spans="1:2">
      <c r="A16987" t="s">
        <v>354</v>
      </c>
      <c r="B16987" t="str">
        <f>IF(ISBLANK(VLOOKUP(A16987,Questionnaire!A:KQ,137,FALSE)),"#",VLOOKUP(A16987,Questionnaire!A:KQ,137,FALSE))</f>
        <v>#</v>
      </c>
    </row>
    <row r="16988" spans="1:2">
      <c r="A16988" t="s">
        <v>355</v>
      </c>
      <c r="B16988" t="str">
        <f>IF(ISBLANK(VLOOKUP(A16988,Questionnaire!A:KQ,137,FALSE)),"#",VLOOKUP(A16988,Questionnaire!A:KQ,137,FALSE))</f>
        <v>#</v>
      </c>
    </row>
    <row r="16989" spans="1:2">
      <c r="A16989" t="s">
        <v>356</v>
      </c>
      <c r="B16989" t="str">
        <f>IF(ISBLANK(VLOOKUP(A16989,Questionnaire!A:KQ,137,FALSE)),"#",VLOOKUP(A16989,Questionnaire!A:KQ,137,FALSE))</f>
        <v>#</v>
      </c>
    </row>
    <row r="16990" spans="1:2">
      <c r="A16990" t="s">
        <v>357</v>
      </c>
      <c r="B16990" t="str">
        <f>IF(ISBLANK(VLOOKUP(A16990,Questionnaire!A:KQ,137,FALSE)),"#",VLOOKUP(A16990,Questionnaire!A:KQ,137,FALSE))</f>
        <v>#</v>
      </c>
    </row>
    <row r="16991" spans="1:2">
      <c r="A16991" t="s">
        <v>360</v>
      </c>
      <c r="B16991" t="str">
        <f>IF(ISBLANK(VLOOKUP(A16991,Questionnaire!A:KQ,137,FALSE)),"#",VLOOKUP(A16991,Questionnaire!A:KQ,137,FALSE))</f>
        <v>#</v>
      </c>
    </row>
    <row r="16992" spans="1:2">
      <c r="A16992" t="s">
        <v>362</v>
      </c>
      <c r="B16992" t="str">
        <f>IF(ISBLANK(VLOOKUP(A16992,Questionnaire!A:KQ,137,FALSE)),"#",VLOOKUP(A16992,Questionnaire!A:KQ,137,FALSE))</f>
        <v>#</v>
      </c>
    </row>
    <row r="16993" spans="1:2">
      <c r="A16993" t="s">
        <v>363</v>
      </c>
      <c r="B16993" t="str">
        <f>IF(ISBLANK(VLOOKUP(A16993,Questionnaire!A:KQ,137,FALSE)),"#",VLOOKUP(A16993,Questionnaire!A:KQ,137,FALSE))</f>
        <v>#</v>
      </c>
    </row>
    <row r="16994" spans="1:2">
      <c r="A16994" t="s">
        <v>364</v>
      </c>
      <c r="B16994" t="str">
        <f>IF(ISBLANK(VLOOKUP(A16994,Questionnaire!A:KQ,137,FALSE)),"#",VLOOKUP(A16994,Questionnaire!A:KQ,137,FALSE))</f>
        <v>#</v>
      </c>
    </row>
    <row r="16995" spans="1:2">
      <c r="A16995" t="s">
        <v>365</v>
      </c>
      <c r="B16995" t="str">
        <f>IF(ISBLANK(VLOOKUP(A16995,Questionnaire!A:KQ,137,FALSE)),"#",VLOOKUP(A16995,Questionnaire!A:KQ,137,FALSE))</f>
        <v>#</v>
      </c>
    </row>
    <row r="16996" spans="1:2">
      <c r="A16996" t="s">
        <v>366</v>
      </c>
      <c r="B16996" t="str">
        <f>IF(ISBLANK(VLOOKUP(A16996,Questionnaire!A:KQ,137,FALSE)),"#",VLOOKUP(A16996,Questionnaire!A:KQ,137,FALSE))</f>
        <v>#</v>
      </c>
    </row>
    <row r="16997" spans="1:2">
      <c r="A16997" t="s">
        <v>371</v>
      </c>
      <c r="B16997" t="str">
        <f>IF(ISBLANK(VLOOKUP(A16997,Questionnaire!A:KQ,137,FALSE)),"#",VLOOKUP(A16997,Questionnaire!A:KQ,137,FALSE))</f>
        <v>#</v>
      </c>
    </row>
    <row r="16998" spans="1:2">
      <c r="A16998" t="s">
        <v>372</v>
      </c>
      <c r="B16998" t="str">
        <f>IF(ISBLANK(VLOOKUP(A16998,Questionnaire!A:KQ,137,FALSE)),"#",VLOOKUP(A16998,Questionnaire!A:KQ,137,FALSE))</f>
        <v>#</v>
      </c>
    </row>
    <row r="16999" spans="1:2">
      <c r="A16999" t="s">
        <v>373</v>
      </c>
      <c r="B16999" t="str">
        <f>IF(ISBLANK(VLOOKUP(A16999,Questionnaire!A:KQ,137,FALSE)),"#",VLOOKUP(A16999,Questionnaire!A:KQ,137,FALSE))</f>
        <v>#</v>
      </c>
    </row>
    <row r="17000" spans="1:2">
      <c r="A17000" t="s">
        <v>374</v>
      </c>
      <c r="B17000" t="str">
        <f>IF(ISBLANK(VLOOKUP(A17000,Questionnaire!A:KQ,137,FALSE)),"#",VLOOKUP(A17000,Questionnaire!A:KQ,137,FALSE))</f>
        <v>#</v>
      </c>
    </row>
    <row r="17001" spans="1:2">
      <c r="A17001" t="s">
        <v>377</v>
      </c>
      <c r="B17001" t="str">
        <f>IF(ISBLANK(VLOOKUP(A17001,Questionnaire!A:KQ,137,FALSE)),"#",VLOOKUP(A17001,Questionnaire!A:KQ,137,FALSE))</f>
        <v>#</v>
      </c>
    </row>
    <row r="17002" spans="1:2">
      <c r="A17002" t="s">
        <v>379</v>
      </c>
      <c r="B17002" t="str">
        <f>IF(ISBLANK(VLOOKUP(A17002,Questionnaire!A:KQ,137,FALSE)),"#",VLOOKUP(A17002,Questionnaire!A:KQ,137,FALSE))</f>
        <v>#</v>
      </c>
    </row>
    <row r="17003" spans="1:2">
      <c r="A17003" t="s">
        <v>380</v>
      </c>
      <c r="B17003" t="str">
        <f>IF(ISBLANK(VLOOKUP(A17003,Questionnaire!A:KQ,137,FALSE)),"#",VLOOKUP(A17003,Questionnaire!A:KQ,137,FALSE))</f>
        <v>#</v>
      </c>
    </row>
    <row r="17004" spans="1:2">
      <c r="A17004" t="s">
        <v>381</v>
      </c>
      <c r="B17004" t="str">
        <f>IF(ISBLANK(VLOOKUP(A17004,Questionnaire!A:KQ,137,FALSE)),"#",VLOOKUP(A17004,Questionnaire!A:KQ,137,FALSE))</f>
        <v>#</v>
      </c>
    </row>
    <row r="17005" spans="1:2">
      <c r="A17005" t="s">
        <v>382</v>
      </c>
      <c r="B17005" t="str">
        <f>IF(ISBLANK(VLOOKUP(A17005,Questionnaire!A:KQ,137,FALSE)),"#",VLOOKUP(A17005,Questionnaire!A:KQ,137,FALSE))</f>
        <v>#</v>
      </c>
    </row>
    <row r="17006" spans="1:2">
      <c r="A17006" t="s">
        <v>384</v>
      </c>
      <c r="B17006" t="str">
        <f>IF(ISBLANK(VLOOKUP(A17006,Questionnaire!A:KQ,137,FALSE)),"#",VLOOKUP(A17006,Questionnaire!A:KQ,137,FALSE))</f>
        <v>#</v>
      </c>
    </row>
    <row r="17007" spans="1:2">
      <c r="A17007" t="s">
        <v>387</v>
      </c>
      <c r="B17007" t="str">
        <f>IF(ISBLANK(VLOOKUP(A17007,Questionnaire!A:KQ,137,FALSE)),"#",VLOOKUP(A17007,Questionnaire!A:KQ,137,FALSE))</f>
        <v>#</v>
      </c>
    </row>
    <row r="17008" spans="1:2">
      <c r="A17008" t="s">
        <v>391</v>
      </c>
      <c r="B17008" t="str">
        <f>IF(ISBLANK(VLOOKUP(A17008,Questionnaire!A:KQ,137,FALSE)),"#",VLOOKUP(A17008,Questionnaire!A:KQ,137,FALSE))</f>
        <v>#</v>
      </c>
    </row>
    <row r="17009" spans="1:2">
      <c r="A17009" t="s">
        <v>393</v>
      </c>
      <c r="B17009" t="str">
        <f>IF(ISBLANK(VLOOKUP(A17009,Questionnaire!A:KQ,137,FALSE)),"#",VLOOKUP(A17009,Questionnaire!A:KQ,137,FALSE))</f>
        <v>#</v>
      </c>
    </row>
    <row r="17010" spans="1:2">
      <c r="A17010" t="s">
        <v>395</v>
      </c>
      <c r="B17010" t="str">
        <f>IF(ISBLANK(VLOOKUP(A17010,Questionnaire!A:KQ,137,FALSE)),"#",VLOOKUP(A17010,Questionnaire!A:KQ,137,FALSE))</f>
        <v>#</v>
      </c>
    </row>
    <row r="17011" spans="1:2">
      <c r="A17011" t="s">
        <v>398</v>
      </c>
      <c r="B17011" t="str">
        <f>IF(ISBLANK(VLOOKUP(A17011,Questionnaire!A:KQ,137,FALSE)),"#",VLOOKUP(A17011,Questionnaire!A:KQ,137,FALSE))</f>
        <v>#</v>
      </c>
    </row>
    <row r="17012" spans="1:2">
      <c r="A17012" t="s">
        <v>402</v>
      </c>
      <c r="B17012" t="str">
        <f>IF(ISBLANK(VLOOKUP(A17012,Questionnaire!A:KQ,137,FALSE)),"#",VLOOKUP(A17012,Questionnaire!A:KQ,137,FALSE))</f>
        <v>#</v>
      </c>
    </row>
    <row r="17013" spans="1:2">
      <c r="A17013" t="s">
        <v>405</v>
      </c>
      <c r="B17013" t="str">
        <f>IF(ISBLANK(VLOOKUP(A17013,Questionnaire!A:KQ,137,FALSE)),"#",VLOOKUP(A17013,Questionnaire!A:KQ,137,FALSE))</f>
        <v>#</v>
      </c>
    </row>
    <row r="17014" spans="1:2">
      <c r="A17014" t="s">
        <v>409</v>
      </c>
      <c r="B17014" t="str">
        <f>IF(ISBLANK(VLOOKUP(A17014,Questionnaire!A:KQ,137,FALSE)),"#",VLOOKUP(A17014,Questionnaire!A:KQ,137,FALSE))</f>
        <v>#</v>
      </c>
    </row>
    <row r="17015" spans="1:2">
      <c r="A17015" t="s">
        <v>412</v>
      </c>
      <c r="B17015" t="str">
        <f>IF(ISBLANK(VLOOKUP(A17015,Questionnaire!A:KQ,137,FALSE)),"#",VLOOKUP(A17015,Questionnaire!A:KQ,137,FALSE))</f>
        <v>#</v>
      </c>
    </row>
    <row r="17016" spans="1:2">
      <c r="A17016" t="s">
        <v>415</v>
      </c>
      <c r="B17016" t="str">
        <f>IF(ISBLANK(VLOOKUP(A17016,Questionnaire!A:KQ,137,FALSE)),"#",VLOOKUP(A17016,Questionnaire!A:KQ,137,FALSE))</f>
        <v>#</v>
      </c>
    </row>
    <row r="17017" spans="1:2">
      <c r="A17017" t="s">
        <v>418</v>
      </c>
      <c r="B17017" t="str">
        <f>IF(ISBLANK(VLOOKUP(A17017,Questionnaire!A:KQ,137,FALSE)),"#",VLOOKUP(A17017,Questionnaire!A:KQ,137,FALSE))</f>
        <v>#</v>
      </c>
    </row>
    <row r="17018" spans="1:2">
      <c r="A17018" t="s">
        <v>421</v>
      </c>
      <c r="B17018" t="str">
        <f>IF(ISBLANK(VLOOKUP(A17018,Questionnaire!A:KQ,137,FALSE)),"#",VLOOKUP(A17018,Questionnaire!A:KQ,137,FALSE))</f>
        <v>#</v>
      </c>
    </row>
    <row r="17019" spans="1:2">
      <c r="A17019" t="s">
        <v>424</v>
      </c>
      <c r="B17019" t="str">
        <f>IF(ISBLANK(VLOOKUP(A17019,Questionnaire!A:KQ,137,FALSE)),"#",VLOOKUP(A17019,Questionnaire!A:KQ,137,FALSE))</f>
        <v>#</v>
      </c>
    </row>
    <row r="17020" spans="1:2">
      <c r="A17020" t="s">
        <v>429</v>
      </c>
      <c r="B17020" t="str">
        <f>IF(ISBLANK(VLOOKUP(A17020,Questionnaire!A:KQ,137,FALSE)),"#",VLOOKUP(A17020,Questionnaire!A:KQ,137,FALSE))</f>
        <v>#</v>
      </c>
    </row>
    <row r="17021" spans="1:2">
      <c r="A17021" t="s">
        <v>432</v>
      </c>
      <c r="B17021" t="str">
        <f>IF(ISBLANK(VLOOKUP(A17021,Questionnaire!A:KQ,137,FALSE)),"#",VLOOKUP(A17021,Questionnaire!A:KQ,137,FALSE))</f>
        <v>#</v>
      </c>
    </row>
    <row r="17022" spans="1:2">
      <c r="A17022" t="s">
        <v>435</v>
      </c>
      <c r="B17022" t="str">
        <f>IF(ISBLANK(VLOOKUP(A17022,Questionnaire!A:KQ,137,FALSE)),"#",VLOOKUP(A17022,Questionnaire!A:KQ,137,FALSE))</f>
        <v>#</v>
      </c>
    </row>
    <row r="17023" spans="1:2">
      <c r="A17023" t="s">
        <v>437</v>
      </c>
      <c r="B17023" t="str">
        <f>IF(ISBLANK(VLOOKUP(A17023,Questionnaire!A:KQ,137,FALSE)),"#",VLOOKUP(A17023,Questionnaire!A:KQ,137,FALSE))</f>
        <v>#</v>
      </c>
    </row>
    <row r="17024" spans="1:2">
      <c r="A17024" t="s">
        <v>439</v>
      </c>
      <c r="B17024" t="str">
        <f>IF(ISBLANK(VLOOKUP(A17024,Questionnaire!A:KQ,137,FALSE)),"#",VLOOKUP(A17024,Questionnaire!A:KQ,137,FALSE))</f>
        <v>#</v>
      </c>
    </row>
    <row r="17025" spans="1:3">
      <c r="A17025" t="s">
        <v>442</v>
      </c>
      <c r="B17025" t="str">
        <f>IF(ISBLANK(VLOOKUP(A17025,Questionnaire!A:KQ,137,FALSE)),"#",VLOOKUP(A17025,Questionnaire!A:KQ,137,FALSE))</f>
        <v>#</v>
      </c>
    </row>
    <row r="17026" spans="1:3">
      <c r="A17026" t="s">
        <v>445</v>
      </c>
      <c r="B17026" t="str">
        <f>IF(ISBLANK(VLOOKUP(A17026,Questionnaire!A:KQ,137,FALSE)),"#",VLOOKUP(A17026,Questionnaire!A:KQ,137,FALSE))</f>
        <v>#</v>
      </c>
    </row>
    <row r="17027" spans="1:3">
      <c r="A17027" t="s">
        <v>448</v>
      </c>
      <c r="B17027" t="str">
        <f>IF(ISBLANK(VLOOKUP(A17027,Questionnaire!A:KQ,137,FALSE)),"#",VLOOKUP(A17027,Questionnaire!A:KQ,137,FALSE))</f>
        <v>#</v>
      </c>
    </row>
    <row r="17028" spans="1:3">
      <c r="A17028" t="s">
        <v>452</v>
      </c>
      <c r="B17028" t="str">
        <f>IF(ISBLANK(VLOOKUP(A17028,Questionnaire!A:KQ,137,FALSE)),"#",VLOOKUP(A17028,Questionnaire!A:KQ,137,FALSE))</f>
        <v>#</v>
      </c>
    </row>
    <row r="17029" spans="1:3">
      <c r="A17029" t="s">
        <v>455</v>
      </c>
      <c r="B17029" t="str">
        <f>IF(ISBLANK(VLOOKUP(A17029,Questionnaire!A:KQ,137,FALSE)),"#",VLOOKUP(A17029,Questionnaire!A:KQ,137,FALSE))</f>
        <v>#</v>
      </c>
    </row>
    <row r="17030" spans="1:3">
      <c r="A17030" t="s">
        <v>458</v>
      </c>
      <c r="B17030" t="str">
        <f>IF(ISBLANK(VLOOKUP(A17030,Questionnaire!A:KQ,137,FALSE)),"#",VLOOKUP(A17030,Questionnaire!A:KQ,137,FALSE))</f>
        <v>#</v>
      </c>
    </row>
    <row r="17031" spans="1:3">
      <c r="A17031" t="s">
        <v>461</v>
      </c>
      <c r="B17031" t="str">
        <f>IF(ISBLANK(VLOOKUP(A17031,Questionnaire!A:KQ,137,FALSE)),"#",VLOOKUP(A17031,Questionnaire!A:KQ,137,FALSE))</f>
        <v>#</v>
      </c>
    </row>
    <row r="17032" spans="1:3">
      <c r="A17032" t="s">
        <v>465</v>
      </c>
      <c r="B17032" t="str">
        <f>IF(ISBLANK(VLOOKUP(A17032,Questionnaire!A:KQ,137,FALSE)),"#",VLOOKUP(A17032,Questionnaire!A:KQ,137,FALSE))</f>
        <v>#</v>
      </c>
    </row>
    <row r="17033" spans="1:3">
      <c r="A17033" t="s">
        <v>467</v>
      </c>
      <c r="B17033" t="str">
        <f>IF(ISBLANK(VLOOKUP(A17033,Questionnaire!A:KQ,137,FALSE)),"#",VLOOKUP(A17033,Questionnaire!A:KQ,137,FALSE))</f>
        <v>#</v>
      </c>
    </row>
    <row r="17034" spans="1:3">
      <c r="A17034" t="s">
        <v>469</v>
      </c>
      <c r="B17034" t="str">
        <f>IF(ISBLANK(VLOOKUP(A17034,Questionnaire!A:KQ,137,FALSE)),"#",VLOOKUP(A17034,Questionnaire!A:KQ,137,FALSE))</f>
        <v>#</v>
      </c>
    </row>
    <row r="17035" spans="1:3">
      <c r="A17035" t="s">
        <v>471</v>
      </c>
      <c r="B17035" t="str">
        <f>IF(ISBLANK(VLOOKUP(A17035,Questionnaire!A:KQ,137,FALSE)),"#",VLOOKUP(A17035,Questionnaire!A:KQ,137,FALSE))</f>
        <v>#</v>
      </c>
    </row>
    <row r="17036" spans="1:3">
      <c r="A17036" t="s">
        <v>473</v>
      </c>
      <c r="B17036" t="str">
        <f>IF(ISBLANK(VLOOKUP(A17036,Questionnaire!A:KQ,137,FALSE)),"#",VLOOKUP(A17036,Questionnaire!A:KQ,137,FALSE))</f>
        <v>#</v>
      </c>
    </row>
    <row r="17037" spans="1:3">
      <c r="A17037" t="s">
        <v>475</v>
      </c>
      <c r="B17037" t="str">
        <f>IF(ISBLANK(VLOOKUP(A17037,Questionnaire!A:KQ,137,FALSE)),"#",VLOOKUP(A17037,Questionnaire!A:KQ,137,FALSE))</f>
        <v>#</v>
      </c>
    </row>
    <row r="17038" spans="1:3">
      <c r="A17038" t="s">
        <v>185</v>
      </c>
      <c r="B17038" t="str">
        <f>IF(ISBLANK(VLOOKUP(A17038,Questionnaire!A:KQ,138,FALSE)),"#",VLOOKUP(A17038,Questionnaire!A:KQ,138,FALSE))</f>
        <v>#</v>
      </c>
      <c r="C17038">
        <v>135</v>
      </c>
    </row>
    <row r="17039" spans="1:3">
      <c r="A17039" t="s">
        <v>187</v>
      </c>
      <c r="B17039" t="str">
        <f>IF(ISNA(VLOOKUP(VLOOKUP(A17039,Questionnaire!A:KQ,138,FALSE),'CORA Encoding'!D:E,2,FALSE)),"#",VLOOKUP(VLOOKUP(A17039,Questionnaire!A:KQ,138,FALSE),'CORA Encoding'!D:E,2,FALSE))</f>
        <v>#</v>
      </c>
    </row>
    <row r="17040" spans="1:3">
      <c r="A17040" t="s">
        <v>189</v>
      </c>
      <c r="B17040" t="str">
        <f>IF(ISNA(VLOOKUP(VLOOKUP(A17040,Questionnaire!A:KQ,138,FALSE),'CORA Encoding'!G:H,2,FALSE)),"#",VLOOKUP(VLOOKUP(A17040,Questionnaire!A:KQ,138,FALSE),'CORA Encoding'!G:H,2,FALSE))</f>
        <v>#</v>
      </c>
    </row>
    <row r="17041" spans="1:2">
      <c r="A17041" t="s">
        <v>191</v>
      </c>
      <c r="B17041" t="str">
        <f>IF(ISNA(VLOOKUP(VLOOKUP(A17041,Questionnaire!A:KQ,138,FALSE),'Country List'!E:F,2,FALSE)),"#",VLOOKUP(VLOOKUP(A17041,Questionnaire!A:KQ,138,FALSE),'Country List'!E:F,2,FALSE))</f>
        <v>#</v>
      </c>
    </row>
    <row r="17042" spans="1:2">
      <c r="A17042" t="s">
        <v>193</v>
      </c>
      <c r="B17042" t="str">
        <f>IF(ISNA(VLOOKUP(VLOOKUP(A17042,Questionnaire!A:KQ,138,FALSE),'Industry List'!B:C,2,FALSE)),"#",VLOOKUP(VLOOKUP(A17042,Questionnaire!A:KQ,138,FALSE),'Industry List'!B:C,2,FALSE))</f>
        <v>#</v>
      </c>
    </row>
    <row r="17043" spans="1:2">
      <c r="A17043" t="s">
        <v>197</v>
      </c>
      <c r="B17043" t="str">
        <f>IF(ISBLANK(VLOOKUP(A17043,Questionnaire!A:KQ,138,FALSE)),"#",VLOOKUP(A17043,Questionnaire!A:KQ,138,FALSE))</f>
        <v>#</v>
      </c>
    </row>
    <row r="17044" spans="1:2">
      <c r="A17044" t="s">
        <v>201</v>
      </c>
      <c r="B17044" t="str">
        <f>IF(ISBLANK(VLOOKUP(A17044,Questionnaire!A:KQ,138,FALSE)),"#",VLOOKUP(A17044,Questionnaire!A:KQ,138,FALSE))</f>
        <v>#</v>
      </c>
    </row>
    <row r="17045" spans="1:2">
      <c r="A17045" t="s">
        <v>203</v>
      </c>
      <c r="B17045" t="str">
        <f>IF(ISNA(VLOOKUP(VLOOKUP(A17045,Questionnaire!A:KQ,138,FALSE),'CORA Encoding'!J:K,2,FALSE)),"#",VLOOKUP(VLOOKUP(A17045,Questionnaire!A:KQ,138,FALSE),'CORA Encoding'!J:K,2,FALSE))</f>
        <v>#</v>
      </c>
    </row>
    <row r="17046" spans="1:2">
      <c r="A17046" t="s">
        <v>208</v>
      </c>
      <c r="B17046" t="str">
        <f>IF(ISBLANK(VLOOKUP(A17046,Questionnaire!A:KQ,138,FALSE)),"#",VLOOKUP(A17046,Questionnaire!A:KQ,138,FALSE))</f>
        <v>#</v>
      </c>
    </row>
    <row r="17047" spans="1:2">
      <c r="A17047" t="s">
        <v>213</v>
      </c>
      <c r="B17047" t="str">
        <f>IF(ISBLANK(VLOOKUP(A17047,Questionnaire!A:KQ,138,FALSE)),"#",VLOOKUP(A17047,Questionnaire!A:KQ,138,FALSE))</f>
        <v>#</v>
      </c>
    </row>
    <row r="17048" spans="1:2">
      <c r="A17048" t="s">
        <v>215</v>
      </c>
      <c r="B17048" t="str">
        <f>IF(ISBLANK(VLOOKUP(A17048,Questionnaire!A:KQ,138,FALSE)),"#",VLOOKUP(A17048,Questionnaire!A:KQ,138,FALSE))</f>
        <v>#</v>
      </c>
    </row>
    <row r="17049" spans="1:2">
      <c r="A17049" t="s">
        <v>217</v>
      </c>
      <c r="B17049" t="str">
        <f>IF(ISBLANK(VLOOKUP(A17049,Questionnaire!A:KQ,138,FALSE)),"#",VLOOKUP(A17049,Questionnaire!A:KQ,138,FALSE))</f>
        <v>#</v>
      </c>
    </row>
    <row r="17050" spans="1:2">
      <c r="A17050" t="s">
        <v>219</v>
      </c>
      <c r="B17050" t="str">
        <f>IF(ISBLANK(VLOOKUP(A17050,Questionnaire!A:KQ,138,FALSE)),"#",VLOOKUP(A17050,Questionnaire!A:KQ,138,FALSE))</f>
        <v>#</v>
      </c>
    </row>
    <row r="17051" spans="1:2">
      <c r="A17051" t="s">
        <v>221</v>
      </c>
      <c r="B17051" t="str">
        <f>IF(ISBLANK(VLOOKUP(A17051,Questionnaire!A:KQ,138,FALSE)),"#",VLOOKUP(A17051,Questionnaire!A:KQ,138,FALSE))</f>
        <v>#</v>
      </c>
    </row>
    <row r="17052" spans="1:2">
      <c r="A17052" t="s">
        <v>223</v>
      </c>
      <c r="B17052" t="str">
        <f>IF(ISBLANK(VLOOKUP(A17052,Questionnaire!A:KQ,138,FALSE)),"#",VLOOKUP(A17052,Questionnaire!A:KQ,138,FALSE))</f>
        <v>#</v>
      </c>
    </row>
    <row r="17053" spans="1:2">
      <c r="A17053" t="s">
        <v>225</v>
      </c>
      <c r="B17053" t="str">
        <f>IF(ISBLANK(VLOOKUP(A17053,Questionnaire!A:KQ,138,FALSE)),"#",VLOOKUP(A17053,Questionnaire!A:KQ,138,FALSE))</f>
        <v>#</v>
      </c>
    </row>
    <row r="17054" spans="1:2">
      <c r="A17054" t="s">
        <v>227</v>
      </c>
      <c r="B17054" t="str">
        <f>IF(ISBLANK(VLOOKUP(A17054,Questionnaire!A:KQ,138,FALSE)),"#",VLOOKUP(A17054,Questionnaire!A:KQ,138,FALSE))</f>
        <v>#</v>
      </c>
    </row>
    <row r="17055" spans="1:2">
      <c r="A17055" t="s">
        <v>229</v>
      </c>
      <c r="B17055" t="str">
        <f>IF(ISBLANK(VLOOKUP(A17055,Questionnaire!A:KQ,138,FALSE)),"#",VLOOKUP(A17055,Questionnaire!A:KQ,138,FALSE))</f>
        <v>#</v>
      </c>
    </row>
    <row r="17056" spans="1:2">
      <c r="A17056" t="s">
        <v>231</v>
      </c>
      <c r="B17056" t="str">
        <f>IF(ISBLANK(VLOOKUP(A17056,Questionnaire!A:KQ,138,FALSE)),"#",VLOOKUP(A17056,Questionnaire!A:KQ,138,FALSE))</f>
        <v>#</v>
      </c>
    </row>
    <row r="17057" spans="1:2">
      <c r="A17057" t="s">
        <v>233</v>
      </c>
      <c r="B17057" t="str">
        <f>IF(ISBLANK(VLOOKUP(A17057,Questionnaire!A:KQ,138,FALSE)),"#",VLOOKUP(A17057,Questionnaire!A:KQ,138,FALSE))</f>
        <v>#</v>
      </c>
    </row>
    <row r="17058" spans="1:2">
      <c r="A17058" t="s">
        <v>235</v>
      </c>
      <c r="B17058" t="str">
        <f>IF(ISBLANK(VLOOKUP(A17058,Questionnaire!A:KQ,138,FALSE)),"#",VLOOKUP(A17058,Questionnaire!A:KQ,138,FALSE))</f>
        <v>#</v>
      </c>
    </row>
    <row r="17059" spans="1:2">
      <c r="A17059" t="s">
        <v>237</v>
      </c>
      <c r="B17059" t="str">
        <f>IF(ISBLANK(VLOOKUP(A17059,Questionnaire!A:KQ,138,FALSE)),"#",VLOOKUP(A17059,Questionnaire!A:KQ,138,FALSE))</f>
        <v>#</v>
      </c>
    </row>
    <row r="17060" spans="1:2">
      <c r="A17060" t="s">
        <v>239</v>
      </c>
      <c r="B17060" t="str">
        <f>IF(ISBLANK(VLOOKUP(A17060,Questionnaire!A:KQ,138,FALSE)),"#",VLOOKUP(A17060,Questionnaire!A:KQ,138,FALSE))</f>
        <v>#</v>
      </c>
    </row>
    <row r="17061" spans="1:2">
      <c r="A17061" t="s">
        <v>242</v>
      </c>
      <c r="B17061" t="str">
        <f>IF(ISBLANK(VLOOKUP(A17061,Questionnaire!A:KQ,138,FALSE)),"#",VLOOKUP(A17061,Questionnaire!A:KQ,138,FALSE))</f>
        <v>#</v>
      </c>
    </row>
    <row r="17062" spans="1:2">
      <c r="A17062" t="s">
        <v>245</v>
      </c>
      <c r="B17062" t="str">
        <f>IF(ISBLANK(VLOOKUP(A17062,Questionnaire!A:KQ,138,FALSE)),"#",VLOOKUP(A17062,Questionnaire!A:KQ,138,FALSE))</f>
        <v>#</v>
      </c>
    </row>
    <row r="17063" spans="1:2">
      <c r="A17063" t="s">
        <v>247</v>
      </c>
      <c r="B17063" t="str">
        <f>IF(ISBLANK(VLOOKUP(A17063,Questionnaire!A:KQ,138,FALSE)),"#",VLOOKUP(A17063,Questionnaire!A:KQ,138,FALSE))</f>
        <v>#</v>
      </c>
    </row>
    <row r="17064" spans="1:2">
      <c r="A17064" t="s">
        <v>249</v>
      </c>
      <c r="B17064" t="str">
        <f>IF(ISBLANK(VLOOKUP(A17064,Questionnaire!A:KQ,138,FALSE)),"#",VLOOKUP(A17064,Questionnaire!A:KQ,138,FALSE))</f>
        <v>#</v>
      </c>
    </row>
    <row r="17065" spans="1:2">
      <c r="A17065" t="s">
        <v>250</v>
      </c>
      <c r="B17065" t="str">
        <f>IF(ISBLANK(VLOOKUP(A17065,Questionnaire!A:KQ,138,FALSE)),"#",VLOOKUP(A17065,Questionnaire!A:KQ,138,FALSE))</f>
        <v>#</v>
      </c>
    </row>
    <row r="17066" spans="1:2">
      <c r="A17066" t="s">
        <v>252</v>
      </c>
      <c r="B17066" t="str">
        <f>IF(ISBLANK(VLOOKUP(A17066,Questionnaire!A:KQ,138,FALSE)),"#",VLOOKUP(A17066,Questionnaire!A:KQ,138,FALSE))</f>
        <v>#</v>
      </c>
    </row>
    <row r="17067" spans="1:2">
      <c r="A17067" t="s">
        <v>255</v>
      </c>
      <c r="B17067" t="str">
        <f>IF(ISBLANK(VLOOKUP(A17067,Questionnaire!A:KQ,138,FALSE)),"#",VLOOKUP(A17067,Questionnaire!A:KQ,138,FALSE))</f>
        <v>#</v>
      </c>
    </row>
    <row r="17068" spans="1:2">
      <c r="A17068" t="s">
        <v>258</v>
      </c>
      <c r="B17068" t="str">
        <f>IF(ISNA(VLOOKUP(VLOOKUP(A17068,Questionnaire!A:KQ,138,FALSE),'CORA Encoding'!M:N,2,FALSE)),"#",VLOOKUP(VLOOKUP(A17068,Questionnaire!A:KQ,138,FALSE),'CORA Encoding'!M:N,2,FALSE))</f>
        <v>#</v>
      </c>
    </row>
    <row r="17069" spans="1:2">
      <c r="A17069" t="s">
        <v>261</v>
      </c>
      <c r="B17069" t="str">
        <f>IF(ISBLANK(VLOOKUP(A17069,Questionnaire!A:KQ,138,FALSE)),"#",VLOOKUP(A17069,Questionnaire!A:KQ,138,FALSE))</f>
        <v>#</v>
      </c>
    </row>
    <row r="17070" spans="1:2">
      <c r="A17070" t="s">
        <v>263</v>
      </c>
      <c r="B17070" t="str">
        <f>IF(ISBLANK(VLOOKUP(A17070,Questionnaire!A:KQ,138,FALSE)),"#",VLOOKUP(A17070,Questionnaire!A:KQ,138,FALSE))</f>
        <v>#</v>
      </c>
    </row>
    <row r="17071" spans="1:2">
      <c r="A17071" t="s">
        <v>265</v>
      </c>
      <c r="B17071" t="str">
        <f>IF(ISBLANK(VLOOKUP(A17071,Questionnaire!A:KQ,138,FALSE)),"#",VLOOKUP(A17071,Questionnaire!A:KQ,138,FALSE))</f>
        <v>#</v>
      </c>
    </row>
    <row r="17072" spans="1:2">
      <c r="A17072" t="s">
        <v>267</v>
      </c>
      <c r="B17072" t="str">
        <f>IF(ISBLANK(VLOOKUP(A17072,Questionnaire!A:KQ,138,FALSE)),"#",VLOOKUP(A17072,Questionnaire!A:KQ,138,FALSE))</f>
        <v>#</v>
      </c>
    </row>
    <row r="17073" spans="1:2">
      <c r="A17073" t="s">
        <v>269</v>
      </c>
      <c r="B17073" t="str">
        <f>IF(ISBLANK(VLOOKUP(A17073,Questionnaire!A:KQ,138,FALSE)),"#",VLOOKUP(A17073,Questionnaire!A:KQ,138,FALSE))</f>
        <v>#</v>
      </c>
    </row>
    <row r="17074" spans="1:2">
      <c r="A17074" t="s">
        <v>274</v>
      </c>
      <c r="B17074" t="str">
        <f>IF(ISBLANK(VLOOKUP(A17074,Questionnaire!A:KQ,138,FALSE)),"#",VLOOKUP(A17074,Questionnaire!A:KQ,138,FALSE))</f>
        <v>#</v>
      </c>
    </row>
    <row r="17075" spans="1:2">
      <c r="A17075" t="s">
        <v>276</v>
      </c>
      <c r="B17075" t="str">
        <f>IF(ISBLANK(VLOOKUP(A17075,Questionnaire!A:KQ,138,FALSE)),"#",VLOOKUP(A17075,Questionnaire!A:KQ,138,FALSE))</f>
        <v>#</v>
      </c>
    </row>
    <row r="17076" spans="1:2">
      <c r="A17076" t="s">
        <v>278</v>
      </c>
      <c r="B17076" t="str">
        <f>IF(ISBLANK(VLOOKUP(A17076,Questionnaire!A:KQ,138,FALSE)),"#",VLOOKUP(A17076,Questionnaire!A:KQ,138,FALSE))</f>
        <v>#</v>
      </c>
    </row>
    <row r="17077" spans="1:2">
      <c r="A17077" t="s">
        <v>280</v>
      </c>
      <c r="B17077" t="str">
        <f>IF(ISBLANK(VLOOKUP(A17077,Questionnaire!A:KQ,138,FALSE)),"#",VLOOKUP(A17077,Questionnaire!A:KQ,138,FALSE))</f>
        <v>#</v>
      </c>
    </row>
    <row r="17078" spans="1:2">
      <c r="A17078" t="s">
        <v>282</v>
      </c>
      <c r="B17078" t="str">
        <f>IF(ISBLANK(VLOOKUP(A17078,Questionnaire!A:KQ,138,FALSE)),"#",VLOOKUP(A17078,Questionnaire!A:KQ,138,FALSE))</f>
        <v>#</v>
      </c>
    </row>
    <row r="17079" spans="1:2">
      <c r="A17079" t="s">
        <v>286</v>
      </c>
      <c r="B17079" t="str">
        <f>IF(ISBLANK(VLOOKUP(A17079,Questionnaire!A:KQ,138,FALSE)),"#",VLOOKUP(A17079,Questionnaire!A:KQ,138,FALSE))</f>
        <v>#</v>
      </c>
    </row>
    <row r="17080" spans="1:2">
      <c r="A17080" t="s">
        <v>288</v>
      </c>
      <c r="B17080" t="str">
        <f>IF(ISBLANK(VLOOKUP(A17080,Questionnaire!A:KQ,138,FALSE)),"#",VLOOKUP(A17080,Questionnaire!A:KQ,138,FALSE))</f>
        <v>#</v>
      </c>
    </row>
    <row r="17081" spans="1:2">
      <c r="A17081" t="s">
        <v>290</v>
      </c>
      <c r="B17081" t="str">
        <f>IF(ISBLANK(VLOOKUP(A17081,Questionnaire!A:KQ,138,FALSE)),"#",VLOOKUP(A17081,Questionnaire!A:KQ,138,FALSE))</f>
        <v>#</v>
      </c>
    </row>
    <row r="17082" spans="1:2">
      <c r="A17082" t="s">
        <v>292</v>
      </c>
      <c r="B17082" t="str">
        <f>IF(ISBLANK(VLOOKUP(A17082,Questionnaire!A:KQ,138,FALSE)),"#",VLOOKUP(A17082,Questionnaire!A:KQ,138,FALSE))</f>
        <v>#</v>
      </c>
    </row>
    <row r="17083" spans="1:2">
      <c r="A17083" t="s">
        <v>294</v>
      </c>
      <c r="B17083" t="str">
        <f>IF(ISBLANK(VLOOKUP(A17083,Questionnaire!A:KQ,138,FALSE)),"#",VLOOKUP(A17083,Questionnaire!A:KQ,138,FALSE))</f>
        <v>#</v>
      </c>
    </row>
    <row r="17084" spans="1:2">
      <c r="A17084" t="s">
        <v>296</v>
      </c>
      <c r="B17084" t="str">
        <f>IF(ISBLANK(VLOOKUP(A17084,Questionnaire!A:KQ,138,FALSE)),"#",VLOOKUP(A17084,Questionnaire!A:KQ,138,FALSE))</f>
        <v>#</v>
      </c>
    </row>
    <row r="17085" spans="1:2">
      <c r="A17085" t="s">
        <v>301</v>
      </c>
      <c r="B17085" t="str">
        <f>IF(ISBLANK(VLOOKUP(A17085,Questionnaire!A:KQ,138,FALSE)),"#",VLOOKUP(A17085,Questionnaire!A:KQ,138,FALSE))</f>
        <v>#</v>
      </c>
    </row>
    <row r="17086" spans="1:2">
      <c r="A17086" t="s">
        <v>303</v>
      </c>
      <c r="B17086" t="str">
        <f>IF(ISBLANK(VLOOKUP(A17086,Questionnaire!A:KQ,138,FALSE)),"#",VLOOKUP(A17086,Questionnaire!A:KQ,138,FALSE))</f>
        <v>#</v>
      </c>
    </row>
    <row r="17087" spans="1:2">
      <c r="A17087" t="s">
        <v>305</v>
      </c>
      <c r="B17087" t="str">
        <f>IF(ISBLANK(VLOOKUP(A17087,Questionnaire!A:KQ,138,FALSE)),"#",VLOOKUP(A17087,Questionnaire!A:KQ,138,FALSE))</f>
        <v>#</v>
      </c>
    </row>
    <row r="17088" spans="1:2">
      <c r="A17088" t="s">
        <v>307</v>
      </c>
      <c r="B17088" t="str">
        <f>IF(ISBLANK(VLOOKUP(A17088,Questionnaire!A:KQ,138,FALSE)),"#",VLOOKUP(A17088,Questionnaire!A:KQ,138,FALSE))</f>
        <v>#</v>
      </c>
    </row>
    <row r="17089" spans="1:2">
      <c r="A17089" t="s">
        <v>311</v>
      </c>
      <c r="B17089" t="str">
        <f>IF(ISBLANK(VLOOKUP(A17089,Questionnaire!A:KQ,138,FALSE)),"#",VLOOKUP(A17089,Questionnaire!A:KQ,138,FALSE))</f>
        <v>#</v>
      </c>
    </row>
    <row r="17090" spans="1:2">
      <c r="A17090" t="s">
        <v>313</v>
      </c>
      <c r="B17090" t="str">
        <f>IF(ISBLANK(VLOOKUP(A17090,Questionnaire!A:KQ,138,FALSE)),"#",VLOOKUP(A17090,Questionnaire!A:KQ,138,FALSE))</f>
        <v>#</v>
      </c>
    </row>
    <row r="17091" spans="1:2">
      <c r="A17091" t="s">
        <v>314</v>
      </c>
      <c r="B17091" t="str">
        <f>IF(ISBLANK(VLOOKUP(A17091,Questionnaire!A:KQ,138,FALSE)),"#",VLOOKUP(A17091,Questionnaire!A:KQ,138,FALSE))</f>
        <v>#</v>
      </c>
    </row>
    <row r="17092" spans="1:2">
      <c r="A17092" t="s">
        <v>315</v>
      </c>
      <c r="B17092" t="str">
        <f>IF(ISBLANK(VLOOKUP(A17092,Questionnaire!A:KQ,138,FALSE)),"#",VLOOKUP(A17092,Questionnaire!A:KQ,138,FALSE))</f>
        <v>#</v>
      </c>
    </row>
    <row r="17093" spans="1:2">
      <c r="A17093" t="s">
        <v>317</v>
      </c>
      <c r="B17093" t="str">
        <f>IF(ISBLANK(VLOOKUP(A17093,Questionnaire!A:KQ,138,FALSE)),"#",VLOOKUP(A17093,Questionnaire!A:KQ,138,FALSE))</f>
        <v>#</v>
      </c>
    </row>
    <row r="17094" spans="1:2">
      <c r="A17094" t="s">
        <v>319</v>
      </c>
      <c r="B17094" t="str">
        <f>IF(ISBLANK(VLOOKUP(A17094,Questionnaire!A:KQ,138,FALSE)),"#",VLOOKUP(A17094,Questionnaire!A:KQ,138,FALSE))</f>
        <v>#</v>
      </c>
    </row>
    <row r="17095" spans="1:2">
      <c r="A17095" t="s">
        <v>322</v>
      </c>
      <c r="B17095" t="str">
        <f>IF(ISBLANK(VLOOKUP(A17095,Questionnaire!A:KQ,138,FALSE)),"#",VLOOKUP(A17095,Questionnaire!A:KQ,138,FALSE))</f>
        <v>#</v>
      </c>
    </row>
    <row r="17096" spans="1:2">
      <c r="A17096" t="s">
        <v>326</v>
      </c>
      <c r="B17096" t="str">
        <f>IF(ISBLANK(VLOOKUP(A17096,Questionnaire!A:KQ,138,FALSE)),"#",VLOOKUP(A17096,Questionnaire!A:KQ,138,FALSE))</f>
        <v>#</v>
      </c>
    </row>
    <row r="17097" spans="1:2">
      <c r="A17097" t="s">
        <v>328</v>
      </c>
      <c r="B17097" t="str">
        <f>IF(ISBLANK(VLOOKUP(A17097,Questionnaire!A:KQ,138,FALSE)),"#",VLOOKUP(A17097,Questionnaire!A:KQ,138,FALSE))</f>
        <v>#</v>
      </c>
    </row>
    <row r="17098" spans="1:2">
      <c r="A17098" t="s">
        <v>332</v>
      </c>
      <c r="B17098" t="str">
        <f>IF(ISBLANK(VLOOKUP(A17098,Questionnaire!A:KQ,138,FALSE)),"#",VLOOKUP(A17098,Questionnaire!A:KQ,138,FALSE))</f>
        <v>#</v>
      </c>
    </row>
    <row r="17099" spans="1:2">
      <c r="A17099" t="s">
        <v>333</v>
      </c>
      <c r="B17099" t="str">
        <f>IF(ISBLANK(VLOOKUP(A17099,Questionnaire!A:KQ,138,FALSE)),"#",VLOOKUP(A17099,Questionnaire!A:KQ,138,FALSE))</f>
        <v>#</v>
      </c>
    </row>
    <row r="17100" spans="1:2">
      <c r="A17100" t="s">
        <v>334</v>
      </c>
      <c r="B17100" t="str">
        <f>IF(ISBLANK(VLOOKUP(A17100,Questionnaire!A:KQ,138,FALSE)),"#",VLOOKUP(A17100,Questionnaire!A:KQ,138,FALSE))</f>
        <v>#</v>
      </c>
    </row>
    <row r="17101" spans="1:2">
      <c r="A17101" t="s">
        <v>335</v>
      </c>
      <c r="B17101" t="str">
        <f>IF(ISBLANK(VLOOKUP(A17101,Questionnaire!A:KQ,138,FALSE)),"#",VLOOKUP(A17101,Questionnaire!A:KQ,138,FALSE))</f>
        <v>#</v>
      </c>
    </row>
    <row r="17102" spans="1:2">
      <c r="A17102" t="s">
        <v>336</v>
      </c>
      <c r="B17102" t="str">
        <f>IF(ISBLANK(VLOOKUP(A17102,Questionnaire!A:KQ,138,FALSE)),"#",VLOOKUP(A17102,Questionnaire!A:KQ,138,FALSE))</f>
        <v>#</v>
      </c>
    </row>
    <row r="17103" spans="1:2">
      <c r="A17103" t="s">
        <v>337</v>
      </c>
      <c r="B17103" t="str">
        <f>IF(ISBLANK(VLOOKUP(A17103,Questionnaire!A:KQ,138,FALSE)),"#",VLOOKUP(A17103,Questionnaire!A:KQ,138,FALSE))</f>
        <v>#</v>
      </c>
    </row>
    <row r="17104" spans="1:2">
      <c r="A17104" t="s">
        <v>338</v>
      </c>
      <c r="B17104" t="str">
        <f>IF(ISBLANK(VLOOKUP(A17104,Questionnaire!A:KQ,138,FALSE)),"#",VLOOKUP(A17104,Questionnaire!A:KQ,138,FALSE))</f>
        <v>#</v>
      </c>
    </row>
    <row r="17105" spans="1:2">
      <c r="A17105" t="s">
        <v>339</v>
      </c>
      <c r="B17105" t="str">
        <f>IF(ISBLANK(VLOOKUP(A17105,Questionnaire!A:KQ,138,FALSE)),"#",VLOOKUP(A17105,Questionnaire!A:KQ,138,FALSE))</f>
        <v>#</v>
      </c>
    </row>
    <row r="17106" spans="1:2">
      <c r="A17106" t="s">
        <v>340</v>
      </c>
      <c r="B17106" t="str">
        <f>IF(ISBLANK(VLOOKUP(A17106,Questionnaire!A:KQ,138,FALSE)),"#",VLOOKUP(A17106,Questionnaire!A:KQ,138,FALSE))</f>
        <v>#</v>
      </c>
    </row>
    <row r="17107" spans="1:2">
      <c r="A17107" t="s">
        <v>341</v>
      </c>
      <c r="B17107" t="str">
        <f>IF(ISBLANK(VLOOKUP(A17107,Questionnaire!A:KQ,138,FALSE)),"#",VLOOKUP(A17107,Questionnaire!A:KQ,138,FALSE))</f>
        <v>#</v>
      </c>
    </row>
    <row r="17108" spans="1:2">
      <c r="A17108" t="s">
        <v>342</v>
      </c>
      <c r="B17108" t="str">
        <f>IF(ISBLANK(VLOOKUP(A17108,Questionnaire!A:KQ,138,FALSE)),"#",VLOOKUP(A17108,Questionnaire!A:KQ,138,FALSE))</f>
        <v>#</v>
      </c>
    </row>
    <row r="17109" spans="1:2">
      <c r="A17109" t="s">
        <v>343</v>
      </c>
      <c r="B17109" t="str">
        <f>IF(ISBLANK(VLOOKUP(A17109,Questionnaire!A:KQ,138,FALSE)),"#",VLOOKUP(A17109,Questionnaire!A:KQ,138,FALSE))</f>
        <v>#</v>
      </c>
    </row>
    <row r="17110" spans="1:2">
      <c r="A17110" t="s">
        <v>344</v>
      </c>
      <c r="B17110" t="str">
        <f>IF(ISBLANK(VLOOKUP(A17110,Questionnaire!A:KQ,138,FALSE)),"#",VLOOKUP(A17110,Questionnaire!A:KQ,138,FALSE))</f>
        <v>#</v>
      </c>
    </row>
    <row r="17111" spans="1:2">
      <c r="A17111" t="s">
        <v>345</v>
      </c>
      <c r="B17111" t="str">
        <f>IF(ISBLANK(VLOOKUP(A17111,Questionnaire!A:KQ,138,FALSE)),"#",VLOOKUP(A17111,Questionnaire!A:KQ,138,FALSE))</f>
        <v>#</v>
      </c>
    </row>
    <row r="17112" spans="1:2">
      <c r="A17112" t="s">
        <v>348</v>
      </c>
      <c r="B17112" t="str">
        <f>IF(ISBLANK(VLOOKUP(A17112,Questionnaire!A:KQ,138,FALSE)),"#",VLOOKUP(A17112,Questionnaire!A:KQ,138,FALSE))</f>
        <v>#</v>
      </c>
    </row>
    <row r="17113" spans="1:2">
      <c r="A17113" t="s">
        <v>353</v>
      </c>
      <c r="B17113" t="str">
        <f>IF(ISBLANK(VLOOKUP(A17113,Questionnaire!A:KQ,138,FALSE)),"#",VLOOKUP(A17113,Questionnaire!A:KQ,138,FALSE))</f>
        <v>#</v>
      </c>
    </row>
    <row r="17114" spans="1:2">
      <c r="A17114" t="s">
        <v>354</v>
      </c>
      <c r="B17114" t="str">
        <f>IF(ISBLANK(VLOOKUP(A17114,Questionnaire!A:KQ,138,FALSE)),"#",VLOOKUP(A17114,Questionnaire!A:KQ,138,FALSE))</f>
        <v>#</v>
      </c>
    </row>
    <row r="17115" spans="1:2">
      <c r="A17115" t="s">
        <v>355</v>
      </c>
      <c r="B17115" t="str">
        <f>IF(ISBLANK(VLOOKUP(A17115,Questionnaire!A:KQ,138,FALSE)),"#",VLOOKUP(A17115,Questionnaire!A:KQ,138,FALSE))</f>
        <v>#</v>
      </c>
    </row>
    <row r="17116" spans="1:2">
      <c r="A17116" t="s">
        <v>356</v>
      </c>
      <c r="B17116" t="str">
        <f>IF(ISBLANK(VLOOKUP(A17116,Questionnaire!A:KQ,138,FALSE)),"#",VLOOKUP(A17116,Questionnaire!A:KQ,138,FALSE))</f>
        <v>#</v>
      </c>
    </row>
    <row r="17117" spans="1:2">
      <c r="A17117" t="s">
        <v>357</v>
      </c>
      <c r="B17117" t="str">
        <f>IF(ISBLANK(VLOOKUP(A17117,Questionnaire!A:KQ,138,FALSE)),"#",VLOOKUP(A17117,Questionnaire!A:KQ,138,FALSE))</f>
        <v>#</v>
      </c>
    </row>
    <row r="17118" spans="1:2">
      <c r="A17118" t="s">
        <v>360</v>
      </c>
      <c r="B17118" t="str">
        <f>IF(ISBLANK(VLOOKUP(A17118,Questionnaire!A:KQ,138,FALSE)),"#",VLOOKUP(A17118,Questionnaire!A:KQ,138,FALSE))</f>
        <v>#</v>
      </c>
    </row>
    <row r="17119" spans="1:2">
      <c r="A17119" t="s">
        <v>362</v>
      </c>
      <c r="B17119" t="str">
        <f>IF(ISBLANK(VLOOKUP(A17119,Questionnaire!A:KQ,138,FALSE)),"#",VLOOKUP(A17119,Questionnaire!A:KQ,138,FALSE))</f>
        <v>#</v>
      </c>
    </row>
    <row r="17120" spans="1:2">
      <c r="A17120" t="s">
        <v>363</v>
      </c>
      <c r="B17120" t="str">
        <f>IF(ISBLANK(VLOOKUP(A17120,Questionnaire!A:KQ,138,FALSE)),"#",VLOOKUP(A17120,Questionnaire!A:KQ,138,FALSE))</f>
        <v>#</v>
      </c>
    </row>
    <row r="17121" spans="1:2">
      <c r="A17121" t="s">
        <v>364</v>
      </c>
      <c r="B17121" t="str">
        <f>IF(ISBLANK(VLOOKUP(A17121,Questionnaire!A:KQ,138,FALSE)),"#",VLOOKUP(A17121,Questionnaire!A:KQ,138,FALSE))</f>
        <v>#</v>
      </c>
    </row>
    <row r="17122" spans="1:2">
      <c r="A17122" t="s">
        <v>365</v>
      </c>
      <c r="B17122" t="str">
        <f>IF(ISBLANK(VLOOKUP(A17122,Questionnaire!A:KQ,138,FALSE)),"#",VLOOKUP(A17122,Questionnaire!A:KQ,138,FALSE))</f>
        <v>#</v>
      </c>
    </row>
    <row r="17123" spans="1:2">
      <c r="A17123" t="s">
        <v>366</v>
      </c>
      <c r="B17123" t="str">
        <f>IF(ISBLANK(VLOOKUP(A17123,Questionnaire!A:KQ,138,FALSE)),"#",VLOOKUP(A17123,Questionnaire!A:KQ,138,FALSE))</f>
        <v>#</v>
      </c>
    </row>
    <row r="17124" spans="1:2">
      <c r="A17124" t="s">
        <v>371</v>
      </c>
      <c r="B17124" t="str">
        <f>IF(ISBLANK(VLOOKUP(A17124,Questionnaire!A:KQ,138,FALSE)),"#",VLOOKUP(A17124,Questionnaire!A:KQ,138,FALSE))</f>
        <v>#</v>
      </c>
    </row>
    <row r="17125" spans="1:2">
      <c r="A17125" t="s">
        <v>372</v>
      </c>
      <c r="B17125" t="str">
        <f>IF(ISBLANK(VLOOKUP(A17125,Questionnaire!A:KQ,138,FALSE)),"#",VLOOKUP(A17125,Questionnaire!A:KQ,138,FALSE))</f>
        <v>#</v>
      </c>
    </row>
    <row r="17126" spans="1:2">
      <c r="A17126" t="s">
        <v>373</v>
      </c>
      <c r="B17126" t="str">
        <f>IF(ISBLANK(VLOOKUP(A17126,Questionnaire!A:KQ,138,FALSE)),"#",VLOOKUP(A17126,Questionnaire!A:KQ,138,FALSE))</f>
        <v>#</v>
      </c>
    </row>
    <row r="17127" spans="1:2">
      <c r="A17127" t="s">
        <v>374</v>
      </c>
      <c r="B17127" t="str">
        <f>IF(ISBLANK(VLOOKUP(A17127,Questionnaire!A:KQ,138,FALSE)),"#",VLOOKUP(A17127,Questionnaire!A:KQ,138,FALSE))</f>
        <v>#</v>
      </c>
    </row>
    <row r="17128" spans="1:2">
      <c r="A17128" t="s">
        <v>377</v>
      </c>
      <c r="B17128" t="str">
        <f>IF(ISBLANK(VLOOKUP(A17128,Questionnaire!A:KQ,138,FALSE)),"#",VLOOKUP(A17128,Questionnaire!A:KQ,138,FALSE))</f>
        <v>#</v>
      </c>
    </row>
    <row r="17129" spans="1:2">
      <c r="A17129" t="s">
        <v>379</v>
      </c>
      <c r="B17129" t="str">
        <f>IF(ISBLANK(VLOOKUP(A17129,Questionnaire!A:KQ,138,FALSE)),"#",VLOOKUP(A17129,Questionnaire!A:KQ,138,FALSE))</f>
        <v>#</v>
      </c>
    </row>
    <row r="17130" spans="1:2">
      <c r="A17130" t="s">
        <v>380</v>
      </c>
      <c r="B17130" t="str">
        <f>IF(ISBLANK(VLOOKUP(A17130,Questionnaire!A:KQ,138,FALSE)),"#",VLOOKUP(A17130,Questionnaire!A:KQ,138,FALSE))</f>
        <v>#</v>
      </c>
    </row>
    <row r="17131" spans="1:2">
      <c r="A17131" t="s">
        <v>381</v>
      </c>
      <c r="B17131" t="str">
        <f>IF(ISBLANK(VLOOKUP(A17131,Questionnaire!A:KQ,138,FALSE)),"#",VLOOKUP(A17131,Questionnaire!A:KQ,138,FALSE))</f>
        <v>#</v>
      </c>
    </row>
    <row r="17132" spans="1:2">
      <c r="A17132" t="s">
        <v>382</v>
      </c>
      <c r="B17132" t="str">
        <f>IF(ISBLANK(VLOOKUP(A17132,Questionnaire!A:KQ,138,FALSE)),"#",VLOOKUP(A17132,Questionnaire!A:KQ,138,FALSE))</f>
        <v>#</v>
      </c>
    </row>
    <row r="17133" spans="1:2">
      <c r="A17133" t="s">
        <v>384</v>
      </c>
      <c r="B17133" t="str">
        <f>IF(ISBLANK(VLOOKUP(A17133,Questionnaire!A:KQ,138,FALSE)),"#",VLOOKUP(A17133,Questionnaire!A:KQ,138,FALSE))</f>
        <v>#</v>
      </c>
    </row>
    <row r="17134" spans="1:2">
      <c r="A17134" t="s">
        <v>387</v>
      </c>
      <c r="B17134" t="str">
        <f>IF(ISBLANK(VLOOKUP(A17134,Questionnaire!A:KQ,138,FALSE)),"#",VLOOKUP(A17134,Questionnaire!A:KQ,138,FALSE))</f>
        <v>#</v>
      </c>
    </row>
    <row r="17135" spans="1:2">
      <c r="A17135" t="s">
        <v>391</v>
      </c>
      <c r="B17135" t="str">
        <f>IF(ISBLANK(VLOOKUP(A17135,Questionnaire!A:KQ,138,FALSE)),"#",VLOOKUP(A17135,Questionnaire!A:KQ,138,FALSE))</f>
        <v>#</v>
      </c>
    </row>
    <row r="17136" spans="1:2">
      <c r="A17136" t="s">
        <v>393</v>
      </c>
      <c r="B17136" t="str">
        <f>IF(ISBLANK(VLOOKUP(A17136,Questionnaire!A:KQ,138,FALSE)),"#",VLOOKUP(A17136,Questionnaire!A:KQ,138,FALSE))</f>
        <v>#</v>
      </c>
    </row>
    <row r="17137" spans="1:2">
      <c r="A17137" t="s">
        <v>395</v>
      </c>
      <c r="B17137" t="str">
        <f>IF(ISBLANK(VLOOKUP(A17137,Questionnaire!A:KQ,138,FALSE)),"#",VLOOKUP(A17137,Questionnaire!A:KQ,138,FALSE))</f>
        <v>#</v>
      </c>
    </row>
    <row r="17138" spans="1:2">
      <c r="A17138" t="s">
        <v>398</v>
      </c>
      <c r="B17138" t="str">
        <f>IF(ISBLANK(VLOOKUP(A17138,Questionnaire!A:KQ,138,FALSE)),"#",VLOOKUP(A17138,Questionnaire!A:KQ,138,FALSE))</f>
        <v>#</v>
      </c>
    </row>
    <row r="17139" spans="1:2">
      <c r="A17139" t="s">
        <v>402</v>
      </c>
      <c r="B17139" t="str">
        <f>IF(ISBLANK(VLOOKUP(A17139,Questionnaire!A:KQ,138,FALSE)),"#",VLOOKUP(A17139,Questionnaire!A:KQ,138,FALSE))</f>
        <v>#</v>
      </c>
    </row>
    <row r="17140" spans="1:2">
      <c r="A17140" t="s">
        <v>405</v>
      </c>
      <c r="B17140" t="str">
        <f>IF(ISBLANK(VLOOKUP(A17140,Questionnaire!A:KQ,138,FALSE)),"#",VLOOKUP(A17140,Questionnaire!A:KQ,138,FALSE))</f>
        <v>#</v>
      </c>
    </row>
    <row r="17141" spans="1:2">
      <c r="A17141" t="s">
        <v>409</v>
      </c>
      <c r="B17141" t="str">
        <f>IF(ISBLANK(VLOOKUP(A17141,Questionnaire!A:KQ,138,FALSE)),"#",VLOOKUP(A17141,Questionnaire!A:KQ,138,FALSE))</f>
        <v>#</v>
      </c>
    </row>
    <row r="17142" spans="1:2">
      <c r="A17142" t="s">
        <v>412</v>
      </c>
      <c r="B17142" t="str">
        <f>IF(ISBLANK(VLOOKUP(A17142,Questionnaire!A:KQ,138,FALSE)),"#",VLOOKUP(A17142,Questionnaire!A:KQ,138,FALSE))</f>
        <v>#</v>
      </c>
    </row>
    <row r="17143" spans="1:2">
      <c r="A17143" t="s">
        <v>415</v>
      </c>
      <c r="B17143" t="str">
        <f>IF(ISBLANK(VLOOKUP(A17143,Questionnaire!A:KQ,138,FALSE)),"#",VLOOKUP(A17143,Questionnaire!A:KQ,138,FALSE))</f>
        <v>#</v>
      </c>
    </row>
    <row r="17144" spans="1:2">
      <c r="A17144" t="s">
        <v>418</v>
      </c>
      <c r="B17144" t="str">
        <f>IF(ISBLANK(VLOOKUP(A17144,Questionnaire!A:KQ,138,FALSE)),"#",VLOOKUP(A17144,Questionnaire!A:KQ,138,FALSE))</f>
        <v>#</v>
      </c>
    </row>
    <row r="17145" spans="1:2">
      <c r="A17145" t="s">
        <v>421</v>
      </c>
      <c r="B17145" t="str">
        <f>IF(ISBLANK(VLOOKUP(A17145,Questionnaire!A:KQ,138,FALSE)),"#",VLOOKUP(A17145,Questionnaire!A:KQ,138,FALSE))</f>
        <v>#</v>
      </c>
    </row>
    <row r="17146" spans="1:2">
      <c r="A17146" t="s">
        <v>424</v>
      </c>
      <c r="B17146" t="str">
        <f>IF(ISBLANK(VLOOKUP(A17146,Questionnaire!A:KQ,138,FALSE)),"#",VLOOKUP(A17146,Questionnaire!A:KQ,138,FALSE))</f>
        <v>#</v>
      </c>
    </row>
    <row r="17147" spans="1:2">
      <c r="A17147" t="s">
        <v>429</v>
      </c>
      <c r="B17147" t="str">
        <f>IF(ISBLANK(VLOOKUP(A17147,Questionnaire!A:KQ,138,FALSE)),"#",VLOOKUP(A17147,Questionnaire!A:KQ,138,FALSE))</f>
        <v>#</v>
      </c>
    </row>
    <row r="17148" spans="1:2">
      <c r="A17148" t="s">
        <v>432</v>
      </c>
      <c r="B17148" t="str">
        <f>IF(ISBLANK(VLOOKUP(A17148,Questionnaire!A:KQ,138,FALSE)),"#",VLOOKUP(A17148,Questionnaire!A:KQ,138,FALSE))</f>
        <v>#</v>
      </c>
    </row>
    <row r="17149" spans="1:2">
      <c r="A17149" t="s">
        <v>435</v>
      </c>
      <c r="B17149" t="str">
        <f>IF(ISBLANK(VLOOKUP(A17149,Questionnaire!A:KQ,138,FALSE)),"#",VLOOKUP(A17149,Questionnaire!A:KQ,138,FALSE))</f>
        <v>#</v>
      </c>
    </row>
    <row r="17150" spans="1:2">
      <c r="A17150" t="s">
        <v>437</v>
      </c>
      <c r="B17150" t="str">
        <f>IF(ISBLANK(VLOOKUP(A17150,Questionnaire!A:KQ,138,FALSE)),"#",VLOOKUP(A17150,Questionnaire!A:KQ,138,FALSE))</f>
        <v>#</v>
      </c>
    </row>
    <row r="17151" spans="1:2">
      <c r="A17151" t="s">
        <v>439</v>
      </c>
      <c r="B17151" t="str">
        <f>IF(ISBLANK(VLOOKUP(A17151,Questionnaire!A:KQ,138,FALSE)),"#",VLOOKUP(A17151,Questionnaire!A:KQ,138,FALSE))</f>
        <v>#</v>
      </c>
    </row>
    <row r="17152" spans="1:2">
      <c r="A17152" t="s">
        <v>442</v>
      </c>
      <c r="B17152" t="str">
        <f>IF(ISBLANK(VLOOKUP(A17152,Questionnaire!A:KQ,138,FALSE)),"#",VLOOKUP(A17152,Questionnaire!A:KQ,138,FALSE))</f>
        <v>#</v>
      </c>
    </row>
    <row r="17153" spans="1:3">
      <c r="A17153" t="s">
        <v>445</v>
      </c>
      <c r="B17153" t="str">
        <f>IF(ISBLANK(VLOOKUP(A17153,Questionnaire!A:KQ,138,FALSE)),"#",VLOOKUP(A17153,Questionnaire!A:KQ,138,FALSE))</f>
        <v>#</v>
      </c>
    </row>
    <row r="17154" spans="1:3">
      <c r="A17154" t="s">
        <v>448</v>
      </c>
      <c r="B17154" t="str">
        <f>IF(ISBLANK(VLOOKUP(A17154,Questionnaire!A:KQ,138,FALSE)),"#",VLOOKUP(A17154,Questionnaire!A:KQ,138,FALSE))</f>
        <v>#</v>
      </c>
    </row>
    <row r="17155" spans="1:3">
      <c r="A17155" t="s">
        <v>452</v>
      </c>
      <c r="B17155" t="str">
        <f>IF(ISBLANK(VLOOKUP(A17155,Questionnaire!A:KQ,138,FALSE)),"#",VLOOKUP(A17155,Questionnaire!A:KQ,138,FALSE))</f>
        <v>#</v>
      </c>
    </row>
    <row r="17156" spans="1:3">
      <c r="A17156" t="s">
        <v>455</v>
      </c>
      <c r="B17156" t="str">
        <f>IF(ISBLANK(VLOOKUP(A17156,Questionnaire!A:KQ,138,FALSE)),"#",VLOOKUP(A17156,Questionnaire!A:KQ,138,FALSE))</f>
        <v>#</v>
      </c>
    </row>
    <row r="17157" spans="1:3">
      <c r="A17157" t="s">
        <v>458</v>
      </c>
      <c r="B17157" t="str">
        <f>IF(ISBLANK(VLOOKUP(A17157,Questionnaire!A:KQ,138,FALSE)),"#",VLOOKUP(A17157,Questionnaire!A:KQ,138,FALSE))</f>
        <v>#</v>
      </c>
    </row>
    <row r="17158" spans="1:3">
      <c r="A17158" t="s">
        <v>461</v>
      </c>
      <c r="B17158" t="str">
        <f>IF(ISBLANK(VLOOKUP(A17158,Questionnaire!A:KQ,138,FALSE)),"#",VLOOKUP(A17158,Questionnaire!A:KQ,138,FALSE))</f>
        <v>#</v>
      </c>
    </row>
    <row r="17159" spans="1:3">
      <c r="A17159" t="s">
        <v>465</v>
      </c>
      <c r="B17159" t="str">
        <f>IF(ISBLANK(VLOOKUP(A17159,Questionnaire!A:KQ,138,FALSE)),"#",VLOOKUP(A17159,Questionnaire!A:KQ,138,FALSE))</f>
        <v>#</v>
      </c>
    </row>
    <row r="17160" spans="1:3">
      <c r="A17160" t="s">
        <v>467</v>
      </c>
      <c r="B17160" t="str">
        <f>IF(ISBLANK(VLOOKUP(A17160,Questionnaire!A:KQ,138,FALSE)),"#",VLOOKUP(A17160,Questionnaire!A:KQ,138,FALSE))</f>
        <v>#</v>
      </c>
    </row>
    <row r="17161" spans="1:3">
      <c r="A17161" t="s">
        <v>469</v>
      </c>
      <c r="B17161" t="str">
        <f>IF(ISBLANK(VLOOKUP(A17161,Questionnaire!A:KQ,138,FALSE)),"#",VLOOKUP(A17161,Questionnaire!A:KQ,138,FALSE))</f>
        <v>#</v>
      </c>
    </row>
    <row r="17162" spans="1:3">
      <c r="A17162" t="s">
        <v>471</v>
      </c>
      <c r="B17162" t="str">
        <f>IF(ISBLANK(VLOOKUP(A17162,Questionnaire!A:KQ,138,FALSE)),"#",VLOOKUP(A17162,Questionnaire!A:KQ,138,FALSE))</f>
        <v>#</v>
      </c>
    </row>
    <row r="17163" spans="1:3">
      <c r="A17163" t="s">
        <v>473</v>
      </c>
      <c r="B17163" t="str">
        <f>IF(ISBLANK(VLOOKUP(A17163,Questionnaire!A:KQ,138,FALSE)),"#",VLOOKUP(A17163,Questionnaire!A:KQ,138,FALSE))</f>
        <v>#</v>
      </c>
    </row>
    <row r="17164" spans="1:3">
      <c r="A17164" t="s">
        <v>475</v>
      </c>
      <c r="B17164" t="str">
        <f>IF(ISBLANK(VLOOKUP(A17164,Questionnaire!A:KQ,138,FALSE)),"#",VLOOKUP(A17164,Questionnaire!A:KQ,138,FALSE))</f>
        <v>#</v>
      </c>
    </row>
    <row r="17165" spans="1:3">
      <c r="A17165" t="s">
        <v>185</v>
      </c>
      <c r="B17165" t="str">
        <f>IF(ISBLANK(VLOOKUP(A17165,Questionnaire!A:KQ,139,FALSE)),"#",VLOOKUP(A17165,Questionnaire!A:KQ,139,FALSE))</f>
        <v>#</v>
      </c>
      <c r="C17165">
        <v>136</v>
      </c>
    </row>
    <row r="17166" spans="1:3">
      <c r="A17166" t="s">
        <v>187</v>
      </c>
      <c r="B17166" t="str">
        <f>IF(ISNA(VLOOKUP(VLOOKUP(A17166,Questionnaire!A:KQ,139,FALSE),'CORA Encoding'!D:E,2,FALSE)),"#",VLOOKUP(VLOOKUP(A17166,Questionnaire!A:KQ,139,FALSE),'CORA Encoding'!D:E,2,FALSE))</f>
        <v>#</v>
      </c>
    </row>
    <row r="17167" spans="1:3">
      <c r="A17167" t="s">
        <v>189</v>
      </c>
      <c r="B17167" t="str">
        <f>IF(ISNA(VLOOKUP(VLOOKUP(A17167,Questionnaire!A:KQ,139,FALSE),'CORA Encoding'!G:H,2,FALSE)),"#",VLOOKUP(VLOOKUP(A17167,Questionnaire!A:KQ,139,FALSE),'CORA Encoding'!G:H,2,FALSE))</f>
        <v>#</v>
      </c>
    </row>
    <row r="17168" spans="1:3">
      <c r="A17168" t="s">
        <v>191</v>
      </c>
      <c r="B17168" t="str">
        <f>IF(ISNA(VLOOKUP(VLOOKUP(A17168,Questionnaire!A:KQ,139,FALSE),'Country List'!E:F,2,FALSE)),"#",VLOOKUP(VLOOKUP(A17168,Questionnaire!A:KQ,139,FALSE),'Country List'!E:F,2,FALSE))</f>
        <v>#</v>
      </c>
    </row>
    <row r="17169" spans="1:2">
      <c r="A17169" t="s">
        <v>193</v>
      </c>
      <c r="B17169" t="str">
        <f>IF(ISNA(VLOOKUP(VLOOKUP(A17169,Questionnaire!A:KQ,139,FALSE),'Industry List'!B:C,2,FALSE)),"#",VLOOKUP(VLOOKUP(A17169,Questionnaire!A:KQ,139,FALSE),'Industry List'!B:C,2,FALSE))</f>
        <v>#</v>
      </c>
    </row>
    <row r="17170" spans="1:2">
      <c r="A17170" t="s">
        <v>197</v>
      </c>
      <c r="B17170" t="str">
        <f>IF(ISBLANK(VLOOKUP(A17170,Questionnaire!A:KQ,139,FALSE)),"#",VLOOKUP(A17170,Questionnaire!A:KQ,139,FALSE))</f>
        <v>#</v>
      </c>
    </row>
    <row r="17171" spans="1:2">
      <c r="A17171" t="s">
        <v>201</v>
      </c>
      <c r="B17171" t="str">
        <f>IF(ISBLANK(VLOOKUP(A17171,Questionnaire!A:KQ,139,FALSE)),"#",VLOOKUP(A17171,Questionnaire!A:KQ,139,FALSE))</f>
        <v>#</v>
      </c>
    </row>
    <row r="17172" spans="1:2">
      <c r="A17172" t="s">
        <v>203</v>
      </c>
      <c r="B17172" t="str">
        <f>IF(ISNA(VLOOKUP(VLOOKUP(A17172,Questionnaire!A:KQ,139,FALSE),'CORA Encoding'!J:K,2,FALSE)),"#",VLOOKUP(VLOOKUP(A17172,Questionnaire!A:KQ,139,FALSE),'CORA Encoding'!J:K,2,FALSE))</f>
        <v>#</v>
      </c>
    </row>
    <row r="17173" spans="1:2">
      <c r="A17173" t="s">
        <v>208</v>
      </c>
      <c r="B17173" t="str">
        <f>IF(ISBLANK(VLOOKUP(A17173,Questionnaire!A:KQ,139,FALSE)),"#",VLOOKUP(A17173,Questionnaire!A:KQ,139,FALSE))</f>
        <v>#</v>
      </c>
    </row>
    <row r="17174" spans="1:2">
      <c r="A17174" t="s">
        <v>213</v>
      </c>
      <c r="B17174" t="str">
        <f>IF(ISBLANK(VLOOKUP(A17174,Questionnaire!A:KQ,139,FALSE)),"#",VLOOKUP(A17174,Questionnaire!A:KQ,139,FALSE))</f>
        <v>#</v>
      </c>
    </row>
    <row r="17175" spans="1:2">
      <c r="A17175" t="s">
        <v>215</v>
      </c>
      <c r="B17175" t="str">
        <f>IF(ISBLANK(VLOOKUP(A17175,Questionnaire!A:KQ,139,FALSE)),"#",VLOOKUP(A17175,Questionnaire!A:KQ,139,FALSE))</f>
        <v>#</v>
      </c>
    </row>
    <row r="17176" spans="1:2">
      <c r="A17176" t="s">
        <v>217</v>
      </c>
      <c r="B17176" t="str">
        <f>IF(ISBLANK(VLOOKUP(A17176,Questionnaire!A:KQ,139,FALSE)),"#",VLOOKUP(A17176,Questionnaire!A:KQ,139,FALSE))</f>
        <v>#</v>
      </c>
    </row>
    <row r="17177" spans="1:2">
      <c r="A17177" t="s">
        <v>219</v>
      </c>
      <c r="B17177" t="str">
        <f>IF(ISBLANK(VLOOKUP(A17177,Questionnaire!A:KQ,139,FALSE)),"#",VLOOKUP(A17177,Questionnaire!A:KQ,139,FALSE))</f>
        <v>#</v>
      </c>
    </row>
    <row r="17178" spans="1:2">
      <c r="A17178" t="s">
        <v>221</v>
      </c>
      <c r="B17178" t="str">
        <f>IF(ISBLANK(VLOOKUP(A17178,Questionnaire!A:KQ,139,FALSE)),"#",VLOOKUP(A17178,Questionnaire!A:KQ,139,FALSE))</f>
        <v>#</v>
      </c>
    </row>
    <row r="17179" spans="1:2">
      <c r="A17179" t="s">
        <v>223</v>
      </c>
      <c r="B17179" t="str">
        <f>IF(ISBLANK(VLOOKUP(A17179,Questionnaire!A:KQ,139,FALSE)),"#",VLOOKUP(A17179,Questionnaire!A:KQ,139,FALSE))</f>
        <v>#</v>
      </c>
    </row>
    <row r="17180" spans="1:2">
      <c r="A17180" t="s">
        <v>225</v>
      </c>
      <c r="B17180" t="str">
        <f>IF(ISBLANK(VLOOKUP(A17180,Questionnaire!A:KQ,139,FALSE)),"#",VLOOKUP(A17180,Questionnaire!A:KQ,139,FALSE))</f>
        <v>#</v>
      </c>
    </row>
    <row r="17181" spans="1:2">
      <c r="A17181" t="s">
        <v>227</v>
      </c>
      <c r="B17181" t="str">
        <f>IF(ISBLANK(VLOOKUP(A17181,Questionnaire!A:KQ,139,FALSE)),"#",VLOOKUP(A17181,Questionnaire!A:KQ,139,FALSE))</f>
        <v>#</v>
      </c>
    </row>
    <row r="17182" spans="1:2">
      <c r="A17182" t="s">
        <v>229</v>
      </c>
      <c r="B17182" t="str">
        <f>IF(ISBLANK(VLOOKUP(A17182,Questionnaire!A:KQ,139,FALSE)),"#",VLOOKUP(A17182,Questionnaire!A:KQ,139,FALSE))</f>
        <v>#</v>
      </c>
    </row>
    <row r="17183" spans="1:2">
      <c r="A17183" t="s">
        <v>231</v>
      </c>
      <c r="B17183" t="str">
        <f>IF(ISBLANK(VLOOKUP(A17183,Questionnaire!A:KQ,139,FALSE)),"#",VLOOKUP(A17183,Questionnaire!A:KQ,139,FALSE))</f>
        <v>#</v>
      </c>
    </row>
    <row r="17184" spans="1:2">
      <c r="A17184" t="s">
        <v>233</v>
      </c>
      <c r="B17184" t="str">
        <f>IF(ISBLANK(VLOOKUP(A17184,Questionnaire!A:KQ,139,FALSE)),"#",VLOOKUP(A17184,Questionnaire!A:KQ,139,FALSE))</f>
        <v>#</v>
      </c>
    </row>
    <row r="17185" spans="1:2">
      <c r="A17185" t="s">
        <v>235</v>
      </c>
      <c r="B17185" t="str">
        <f>IF(ISBLANK(VLOOKUP(A17185,Questionnaire!A:KQ,139,FALSE)),"#",VLOOKUP(A17185,Questionnaire!A:KQ,139,FALSE))</f>
        <v>#</v>
      </c>
    </row>
    <row r="17186" spans="1:2">
      <c r="A17186" t="s">
        <v>237</v>
      </c>
      <c r="B17186" t="str">
        <f>IF(ISBLANK(VLOOKUP(A17186,Questionnaire!A:KQ,139,FALSE)),"#",VLOOKUP(A17186,Questionnaire!A:KQ,139,FALSE))</f>
        <v>#</v>
      </c>
    </row>
    <row r="17187" spans="1:2">
      <c r="A17187" t="s">
        <v>239</v>
      </c>
      <c r="B17187" t="str">
        <f>IF(ISBLANK(VLOOKUP(A17187,Questionnaire!A:KQ,139,FALSE)),"#",VLOOKUP(A17187,Questionnaire!A:KQ,139,FALSE))</f>
        <v>#</v>
      </c>
    </row>
    <row r="17188" spans="1:2">
      <c r="A17188" t="s">
        <v>242</v>
      </c>
      <c r="B17188" t="str">
        <f>IF(ISBLANK(VLOOKUP(A17188,Questionnaire!A:KQ,139,FALSE)),"#",VLOOKUP(A17188,Questionnaire!A:KQ,139,FALSE))</f>
        <v>#</v>
      </c>
    </row>
    <row r="17189" spans="1:2">
      <c r="A17189" t="s">
        <v>245</v>
      </c>
      <c r="B17189" t="str">
        <f>IF(ISBLANK(VLOOKUP(A17189,Questionnaire!A:KQ,139,FALSE)),"#",VLOOKUP(A17189,Questionnaire!A:KQ,139,FALSE))</f>
        <v>#</v>
      </c>
    </row>
    <row r="17190" spans="1:2">
      <c r="A17190" t="s">
        <v>247</v>
      </c>
      <c r="B17190" t="str">
        <f>IF(ISBLANK(VLOOKUP(A17190,Questionnaire!A:KQ,139,FALSE)),"#",VLOOKUP(A17190,Questionnaire!A:KQ,139,FALSE))</f>
        <v>#</v>
      </c>
    </row>
    <row r="17191" spans="1:2">
      <c r="A17191" t="s">
        <v>249</v>
      </c>
      <c r="B17191" t="str">
        <f>IF(ISBLANK(VLOOKUP(A17191,Questionnaire!A:KQ,139,FALSE)),"#",VLOOKUP(A17191,Questionnaire!A:KQ,139,FALSE))</f>
        <v>#</v>
      </c>
    </row>
    <row r="17192" spans="1:2">
      <c r="A17192" t="s">
        <v>250</v>
      </c>
      <c r="B17192" t="str">
        <f>IF(ISBLANK(VLOOKUP(A17192,Questionnaire!A:KQ,139,FALSE)),"#",VLOOKUP(A17192,Questionnaire!A:KQ,139,FALSE))</f>
        <v>#</v>
      </c>
    </row>
    <row r="17193" spans="1:2">
      <c r="A17193" t="s">
        <v>252</v>
      </c>
      <c r="B17193" t="str">
        <f>IF(ISBLANK(VLOOKUP(A17193,Questionnaire!A:KQ,139,FALSE)),"#",VLOOKUP(A17193,Questionnaire!A:KQ,139,FALSE))</f>
        <v>#</v>
      </c>
    </row>
    <row r="17194" spans="1:2">
      <c r="A17194" t="s">
        <v>255</v>
      </c>
      <c r="B17194" t="str">
        <f>IF(ISBLANK(VLOOKUP(A17194,Questionnaire!A:KQ,139,FALSE)),"#",VLOOKUP(A17194,Questionnaire!A:KQ,139,FALSE))</f>
        <v>#</v>
      </c>
    </row>
    <row r="17195" spans="1:2">
      <c r="A17195" t="s">
        <v>258</v>
      </c>
      <c r="B17195" t="str">
        <f>IF(ISNA(VLOOKUP(VLOOKUP(A17195,Questionnaire!A:KQ,139,FALSE),'CORA Encoding'!M:N,2,FALSE)),"#",VLOOKUP(VLOOKUP(A17195,Questionnaire!A:KQ,139,FALSE),'CORA Encoding'!M:N,2,FALSE))</f>
        <v>#</v>
      </c>
    </row>
    <row r="17196" spans="1:2">
      <c r="A17196" t="s">
        <v>261</v>
      </c>
      <c r="B17196" t="str">
        <f>IF(ISBLANK(VLOOKUP(A17196,Questionnaire!A:KQ,139,FALSE)),"#",VLOOKUP(A17196,Questionnaire!A:KQ,139,FALSE))</f>
        <v>#</v>
      </c>
    </row>
    <row r="17197" spans="1:2">
      <c r="A17197" t="s">
        <v>263</v>
      </c>
      <c r="B17197" t="str">
        <f>IF(ISBLANK(VLOOKUP(A17197,Questionnaire!A:KQ,139,FALSE)),"#",VLOOKUP(A17197,Questionnaire!A:KQ,139,FALSE))</f>
        <v>#</v>
      </c>
    </row>
    <row r="17198" spans="1:2">
      <c r="A17198" t="s">
        <v>265</v>
      </c>
      <c r="B17198" t="str">
        <f>IF(ISBLANK(VLOOKUP(A17198,Questionnaire!A:KQ,139,FALSE)),"#",VLOOKUP(A17198,Questionnaire!A:KQ,139,FALSE))</f>
        <v>#</v>
      </c>
    </row>
    <row r="17199" spans="1:2">
      <c r="A17199" t="s">
        <v>267</v>
      </c>
      <c r="B17199" t="str">
        <f>IF(ISBLANK(VLOOKUP(A17199,Questionnaire!A:KQ,139,FALSE)),"#",VLOOKUP(A17199,Questionnaire!A:KQ,139,FALSE))</f>
        <v>#</v>
      </c>
    </row>
    <row r="17200" spans="1:2">
      <c r="A17200" t="s">
        <v>269</v>
      </c>
      <c r="B17200" t="str">
        <f>IF(ISBLANK(VLOOKUP(A17200,Questionnaire!A:KQ,139,FALSE)),"#",VLOOKUP(A17200,Questionnaire!A:KQ,139,FALSE))</f>
        <v>#</v>
      </c>
    </row>
    <row r="17201" spans="1:2">
      <c r="A17201" t="s">
        <v>274</v>
      </c>
      <c r="B17201" t="str">
        <f>IF(ISBLANK(VLOOKUP(A17201,Questionnaire!A:KQ,139,FALSE)),"#",VLOOKUP(A17201,Questionnaire!A:KQ,139,FALSE))</f>
        <v>#</v>
      </c>
    </row>
    <row r="17202" spans="1:2">
      <c r="A17202" t="s">
        <v>276</v>
      </c>
      <c r="B17202" t="str">
        <f>IF(ISBLANK(VLOOKUP(A17202,Questionnaire!A:KQ,139,FALSE)),"#",VLOOKUP(A17202,Questionnaire!A:KQ,139,FALSE))</f>
        <v>#</v>
      </c>
    </row>
    <row r="17203" spans="1:2">
      <c r="A17203" t="s">
        <v>278</v>
      </c>
      <c r="B17203" t="str">
        <f>IF(ISBLANK(VLOOKUP(A17203,Questionnaire!A:KQ,139,FALSE)),"#",VLOOKUP(A17203,Questionnaire!A:KQ,139,FALSE))</f>
        <v>#</v>
      </c>
    </row>
    <row r="17204" spans="1:2">
      <c r="A17204" t="s">
        <v>280</v>
      </c>
      <c r="B17204" t="str">
        <f>IF(ISBLANK(VLOOKUP(A17204,Questionnaire!A:KQ,139,FALSE)),"#",VLOOKUP(A17204,Questionnaire!A:KQ,139,FALSE))</f>
        <v>#</v>
      </c>
    </row>
    <row r="17205" spans="1:2">
      <c r="A17205" t="s">
        <v>282</v>
      </c>
      <c r="B17205" t="str">
        <f>IF(ISBLANK(VLOOKUP(A17205,Questionnaire!A:KQ,139,FALSE)),"#",VLOOKUP(A17205,Questionnaire!A:KQ,139,FALSE))</f>
        <v>#</v>
      </c>
    </row>
    <row r="17206" spans="1:2">
      <c r="A17206" t="s">
        <v>286</v>
      </c>
      <c r="B17206" t="str">
        <f>IF(ISBLANK(VLOOKUP(A17206,Questionnaire!A:KQ,139,FALSE)),"#",VLOOKUP(A17206,Questionnaire!A:KQ,139,FALSE))</f>
        <v>#</v>
      </c>
    </row>
    <row r="17207" spans="1:2">
      <c r="A17207" t="s">
        <v>288</v>
      </c>
      <c r="B17207" t="str">
        <f>IF(ISBLANK(VLOOKUP(A17207,Questionnaire!A:KQ,139,FALSE)),"#",VLOOKUP(A17207,Questionnaire!A:KQ,139,FALSE))</f>
        <v>#</v>
      </c>
    </row>
    <row r="17208" spans="1:2">
      <c r="A17208" t="s">
        <v>290</v>
      </c>
      <c r="B17208" t="str">
        <f>IF(ISBLANK(VLOOKUP(A17208,Questionnaire!A:KQ,139,FALSE)),"#",VLOOKUP(A17208,Questionnaire!A:KQ,139,FALSE))</f>
        <v>#</v>
      </c>
    </row>
    <row r="17209" spans="1:2">
      <c r="A17209" t="s">
        <v>292</v>
      </c>
      <c r="B17209" t="str">
        <f>IF(ISBLANK(VLOOKUP(A17209,Questionnaire!A:KQ,139,FALSE)),"#",VLOOKUP(A17209,Questionnaire!A:KQ,139,FALSE))</f>
        <v>#</v>
      </c>
    </row>
    <row r="17210" spans="1:2">
      <c r="A17210" t="s">
        <v>294</v>
      </c>
      <c r="B17210" t="str">
        <f>IF(ISBLANK(VLOOKUP(A17210,Questionnaire!A:KQ,139,FALSE)),"#",VLOOKUP(A17210,Questionnaire!A:KQ,139,FALSE))</f>
        <v>#</v>
      </c>
    </row>
    <row r="17211" spans="1:2">
      <c r="A17211" t="s">
        <v>296</v>
      </c>
      <c r="B17211" t="str">
        <f>IF(ISBLANK(VLOOKUP(A17211,Questionnaire!A:KQ,139,FALSE)),"#",VLOOKUP(A17211,Questionnaire!A:KQ,139,FALSE))</f>
        <v>#</v>
      </c>
    </row>
    <row r="17212" spans="1:2">
      <c r="A17212" t="s">
        <v>301</v>
      </c>
      <c r="B17212" t="str">
        <f>IF(ISBLANK(VLOOKUP(A17212,Questionnaire!A:KQ,139,FALSE)),"#",VLOOKUP(A17212,Questionnaire!A:KQ,139,FALSE))</f>
        <v>#</v>
      </c>
    </row>
    <row r="17213" spans="1:2">
      <c r="A17213" t="s">
        <v>303</v>
      </c>
      <c r="B17213" t="str">
        <f>IF(ISBLANK(VLOOKUP(A17213,Questionnaire!A:KQ,139,FALSE)),"#",VLOOKUP(A17213,Questionnaire!A:KQ,139,FALSE))</f>
        <v>#</v>
      </c>
    </row>
    <row r="17214" spans="1:2">
      <c r="A17214" t="s">
        <v>305</v>
      </c>
      <c r="B17214" t="str">
        <f>IF(ISBLANK(VLOOKUP(A17214,Questionnaire!A:KQ,139,FALSE)),"#",VLOOKUP(A17214,Questionnaire!A:KQ,139,FALSE))</f>
        <v>#</v>
      </c>
    </row>
    <row r="17215" spans="1:2">
      <c r="A17215" t="s">
        <v>307</v>
      </c>
      <c r="B17215" t="str">
        <f>IF(ISBLANK(VLOOKUP(A17215,Questionnaire!A:KQ,139,FALSE)),"#",VLOOKUP(A17215,Questionnaire!A:KQ,139,FALSE))</f>
        <v>#</v>
      </c>
    </row>
    <row r="17216" spans="1:2">
      <c r="A17216" t="s">
        <v>311</v>
      </c>
      <c r="B17216" t="str">
        <f>IF(ISBLANK(VLOOKUP(A17216,Questionnaire!A:KQ,139,FALSE)),"#",VLOOKUP(A17216,Questionnaire!A:KQ,139,FALSE))</f>
        <v>#</v>
      </c>
    </row>
    <row r="17217" spans="1:2">
      <c r="A17217" t="s">
        <v>313</v>
      </c>
      <c r="B17217" t="str">
        <f>IF(ISBLANK(VLOOKUP(A17217,Questionnaire!A:KQ,139,FALSE)),"#",VLOOKUP(A17217,Questionnaire!A:KQ,139,FALSE))</f>
        <v>#</v>
      </c>
    </row>
    <row r="17218" spans="1:2">
      <c r="A17218" t="s">
        <v>314</v>
      </c>
      <c r="B17218" t="str">
        <f>IF(ISBLANK(VLOOKUP(A17218,Questionnaire!A:KQ,139,FALSE)),"#",VLOOKUP(A17218,Questionnaire!A:KQ,139,FALSE))</f>
        <v>#</v>
      </c>
    </row>
    <row r="17219" spans="1:2">
      <c r="A17219" t="s">
        <v>315</v>
      </c>
      <c r="B17219" t="str">
        <f>IF(ISBLANK(VLOOKUP(A17219,Questionnaire!A:KQ,139,FALSE)),"#",VLOOKUP(A17219,Questionnaire!A:KQ,139,FALSE))</f>
        <v>#</v>
      </c>
    </row>
    <row r="17220" spans="1:2">
      <c r="A17220" t="s">
        <v>317</v>
      </c>
      <c r="B17220" t="str">
        <f>IF(ISBLANK(VLOOKUP(A17220,Questionnaire!A:KQ,139,FALSE)),"#",VLOOKUP(A17220,Questionnaire!A:KQ,139,FALSE))</f>
        <v>#</v>
      </c>
    </row>
    <row r="17221" spans="1:2">
      <c r="A17221" t="s">
        <v>319</v>
      </c>
      <c r="B17221" t="str">
        <f>IF(ISBLANK(VLOOKUP(A17221,Questionnaire!A:KQ,139,FALSE)),"#",VLOOKUP(A17221,Questionnaire!A:KQ,139,FALSE))</f>
        <v>#</v>
      </c>
    </row>
    <row r="17222" spans="1:2">
      <c r="A17222" t="s">
        <v>322</v>
      </c>
      <c r="B17222" t="str">
        <f>IF(ISBLANK(VLOOKUP(A17222,Questionnaire!A:KQ,139,FALSE)),"#",VLOOKUP(A17222,Questionnaire!A:KQ,139,FALSE))</f>
        <v>#</v>
      </c>
    </row>
    <row r="17223" spans="1:2">
      <c r="A17223" t="s">
        <v>326</v>
      </c>
      <c r="B17223" t="str">
        <f>IF(ISBLANK(VLOOKUP(A17223,Questionnaire!A:KQ,139,FALSE)),"#",VLOOKUP(A17223,Questionnaire!A:KQ,139,FALSE))</f>
        <v>#</v>
      </c>
    </row>
    <row r="17224" spans="1:2">
      <c r="A17224" t="s">
        <v>328</v>
      </c>
      <c r="B17224" t="str">
        <f>IF(ISBLANK(VLOOKUP(A17224,Questionnaire!A:KQ,139,FALSE)),"#",VLOOKUP(A17224,Questionnaire!A:KQ,139,FALSE))</f>
        <v>#</v>
      </c>
    </row>
    <row r="17225" spans="1:2">
      <c r="A17225" t="s">
        <v>332</v>
      </c>
      <c r="B17225" t="str">
        <f>IF(ISBLANK(VLOOKUP(A17225,Questionnaire!A:KQ,139,FALSE)),"#",VLOOKUP(A17225,Questionnaire!A:KQ,139,FALSE))</f>
        <v>#</v>
      </c>
    </row>
    <row r="17226" spans="1:2">
      <c r="A17226" t="s">
        <v>333</v>
      </c>
      <c r="B17226" t="str">
        <f>IF(ISBLANK(VLOOKUP(A17226,Questionnaire!A:KQ,139,FALSE)),"#",VLOOKUP(A17226,Questionnaire!A:KQ,139,FALSE))</f>
        <v>#</v>
      </c>
    </row>
    <row r="17227" spans="1:2">
      <c r="A17227" t="s">
        <v>334</v>
      </c>
      <c r="B17227" t="str">
        <f>IF(ISBLANK(VLOOKUP(A17227,Questionnaire!A:KQ,139,FALSE)),"#",VLOOKUP(A17227,Questionnaire!A:KQ,139,FALSE))</f>
        <v>#</v>
      </c>
    </row>
    <row r="17228" spans="1:2">
      <c r="A17228" t="s">
        <v>335</v>
      </c>
      <c r="B17228" t="str">
        <f>IF(ISBLANK(VLOOKUP(A17228,Questionnaire!A:KQ,139,FALSE)),"#",VLOOKUP(A17228,Questionnaire!A:KQ,139,FALSE))</f>
        <v>#</v>
      </c>
    </row>
    <row r="17229" spans="1:2">
      <c r="A17229" t="s">
        <v>336</v>
      </c>
      <c r="B17229" t="str">
        <f>IF(ISBLANK(VLOOKUP(A17229,Questionnaire!A:KQ,139,FALSE)),"#",VLOOKUP(A17229,Questionnaire!A:KQ,139,FALSE))</f>
        <v>#</v>
      </c>
    </row>
    <row r="17230" spans="1:2">
      <c r="A17230" t="s">
        <v>337</v>
      </c>
      <c r="B17230" t="str">
        <f>IF(ISBLANK(VLOOKUP(A17230,Questionnaire!A:KQ,139,FALSE)),"#",VLOOKUP(A17230,Questionnaire!A:KQ,139,FALSE))</f>
        <v>#</v>
      </c>
    </row>
    <row r="17231" spans="1:2">
      <c r="A17231" t="s">
        <v>338</v>
      </c>
      <c r="B17231" t="str">
        <f>IF(ISBLANK(VLOOKUP(A17231,Questionnaire!A:KQ,139,FALSE)),"#",VLOOKUP(A17231,Questionnaire!A:KQ,139,FALSE))</f>
        <v>#</v>
      </c>
    </row>
    <row r="17232" spans="1:2">
      <c r="A17232" t="s">
        <v>339</v>
      </c>
      <c r="B17232" t="str">
        <f>IF(ISBLANK(VLOOKUP(A17232,Questionnaire!A:KQ,139,FALSE)),"#",VLOOKUP(A17232,Questionnaire!A:KQ,139,FALSE))</f>
        <v>#</v>
      </c>
    </row>
    <row r="17233" spans="1:2">
      <c r="A17233" t="s">
        <v>340</v>
      </c>
      <c r="B17233" t="str">
        <f>IF(ISBLANK(VLOOKUP(A17233,Questionnaire!A:KQ,139,FALSE)),"#",VLOOKUP(A17233,Questionnaire!A:KQ,139,FALSE))</f>
        <v>#</v>
      </c>
    </row>
    <row r="17234" spans="1:2">
      <c r="A17234" t="s">
        <v>341</v>
      </c>
      <c r="B17234" t="str">
        <f>IF(ISBLANK(VLOOKUP(A17234,Questionnaire!A:KQ,139,FALSE)),"#",VLOOKUP(A17234,Questionnaire!A:KQ,139,FALSE))</f>
        <v>#</v>
      </c>
    </row>
    <row r="17235" spans="1:2">
      <c r="A17235" t="s">
        <v>342</v>
      </c>
      <c r="B17235" t="str">
        <f>IF(ISBLANK(VLOOKUP(A17235,Questionnaire!A:KQ,139,FALSE)),"#",VLOOKUP(A17235,Questionnaire!A:KQ,139,FALSE))</f>
        <v>#</v>
      </c>
    </row>
    <row r="17236" spans="1:2">
      <c r="A17236" t="s">
        <v>343</v>
      </c>
      <c r="B17236" t="str">
        <f>IF(ISBLANK(VLOOKUP(A17236,Questionnaire!A:KQ,139,FALSE)),"#",VLOOKUP(A17236,Questionnaire!A:KQ,139,FALSE))</f>
        <v>#</v>
      </c>
    </row>
    <row r="17237" spans="1:2">
      <c r="A17237" t="s">
        <v>344</v>
      </c>
      <c r="B17237" t="str">
        <f>IF(ISBLANK(VLOOKUP(A17237,Questionnaire!A:KQ,139,FALSE)),"#",VLOOKUP(A17237,Questionnaire!A:KQ,139,FALSE))</f>
        <v>#</v>
      </c>
    </row>
    <row r="17238" spans="1:2">
      <c r="A17238" t="s">
        <v>345</v>
      </c>
      <c r="B17238" t="str">
        <f>IF(ISBLANK(VLOOKUP(A17238,Questionnaire!A:KQ,139,FALSE)),"#",VLOOKUP(A17238,Questionnaire!A:KQ,139,FALSE))</f>
        <v>#</v>
      </c>
    </row>
    <row r="17239" spans="1:2">
      <c r="A17239" t="s">
        <v>348</v>
      </c>
      <c r="B17239" t="str">
        <f>IF(ISBLANK(VLOOKUP(A17239,Questionnaire!A:KQ,139,FALSE)),"#",VLOOKUP(A17239,Questionnaire!A:KQ,139,FALSE))</f>
        <v>#</v>
      </c>
    </row>
    <row r="17240" spans="1:2">
      <c r="A17240" t="s">
        <v>353</v>
      </c>
      <c r="B17240" t="str">
        <f>IF(ISBLANK(VLOOKUP(A17240,Questionnaire!A:KQ,139,FALSE)),"#",VLOOKUP(A17240,Questionnaire!A:KQ,139,FALSE))</f>
        <v>#</v>
      </c>
    </row>
    <row r="17241" spans="1:2">
      <c r="A17241" t="s">
        <v>354</v>
      </c>
      <c r="B17241" t="str">
        <f>IF(ISBLANK(VLOOKUP(A17241,Questionnaire!A:KQ,139,FALSE)),"#",VLOOKUP(A17241,Questionnaire!A:KQ,139,FALSE))</f>
        <v>#</v>
      </c>
    </row>
    <row r="17242" spans="1:2">
      <c r="A17242" t="s">
        <v>355</v>
      </c>
      <c r="B17242" t="str">
        <f>IF(ISBLANK(VLOOKUP(A17242,Questionnaire!A:KQ,139,FALSE)),"#",VLOOKUP(A17242,Questionnaire!A:KQ,139,FALSE))</f>
        <v>#</v>
      </c>
    </row>
    <row r="17243" spans="1:2">
      <c r="A17243" t="s">
        <v>356</v>
      </c>
      <c r="B17243" t="str">
        <f>IF(ISBLANK(VLOOKUP(A17243,Questionnaire!A:KQ,139,FALSE)),"#",VLOOKUP(A17243,Questionnaire!A:KQ,139,FALSE))</f>
        <v>#</v>
      </c>
    </row>
    <row r="17244" spans="1:2">
      <c r="A17244" t="s">
        <v>357</v>
      </c>
      <c r="B17244" t="str">
        <f>IF(ISBLANK(VLOOKUP(A17244,Questionnaire!A:KQ,139,FALSE)),"#",VLOOKUP(A17244,Questionnaire!A:KQ,139,FALSE))</f>
        <v>#</v>
      </c>
    </row>
    <row r="17245" spans="1:2">
      <c r="A17245" t="s">
        <v>360</v>
      </c>
      <c r="B17245" t="str">
        <f>IF(ISBLANK(VLOOKUP(A17245,Questionnaire!A:KQ,139,FALSE)),"#",VLOOKUP(A17245,Questionnaire!A:KQ,139,FALSE))</f>
        <v>#</v>
      </c>
    </row>
    <row r="17246" spans="1:2">
      <c r="A17246" t="s">
        <v>362</v>
      </c>
      <c r="B17246" t="str">
        <f>IF(ISBLANK(VLOOKUP(A17246,Questionnaire!A:KQ,139,FALSE)),"#",VLOOKUP(A17246,Questionnaire!A:KQ,139,FALSE))</f>
        <v>#</v>
      </c>
    </row>
    <row r="17247" spans="1:2">
      <c r="A17247" t="s">
        <v>363</v>
      </c>
      <c r="B17247" t="str">
        <f>IF(ISBLANK(VLOOKUP(A17247,Questionnaire!A:KQ,139,FALSE)),"#",VLOOKUP(A17247,Questionnaire!A:KQ,139,FALSE))</f>
        <v>#</v>
      </c>
    </row>
    <row r="17248" spans="1:2">
      <c r="A17248" t="s">
        <v>364</v>
      </c>
      <c r="B17248" t="str">
        <f>IF(ISBLANK(VLOOKUP(A17248,Questionnaire!A:KQ,139,FALSE)),"#",VLOOKUP(A17248,Questionnaire!A:KQ,139,FALSE))</f>
        <v>#</v>
      </c>
    </row>
    <row r="17249" spans="1:2">
      <c r="A17249" t="s">
        <v>365</v>
      </c>
      <c r="B17249" t="str">
        <f>IF(ISBLANK(VLOOKUP(A17249,Questionnaire!A:KQ,139,FALSE)),"#",VLOOKUP(A17249,Questionnaire!A:KQ,139,FALSE))</f>
        <v>#</v>
      </c>
    </row>
    <row r="17250" spans="1:2">
      <c r="A17250" t="s">
        <v>366</v>
      </c>
      <c r="B17250" t="str">
        <f>IF(ISBLANK(VLOOKUP(A17250,Questionnaire!A:KQ,139,FALSE)),"#",VLOOKUP(A17250,Questionnaire!A:KQ,139,FALSE))</f>
        <v>#</v>
      </c>
    </row>
    <row r="17251" spans="1:2">
      <c r="A17251" t="s">
        <v>371</v>
      </c>
      <c r="B17251" t="str">
        <f>IF(ISBLANK(VLOOKUP(A17251,Questionnaire!A:KQ,139,FALSE)),"#",VLOOKUP(A17251,Questionnaire!A:KQ,139,FALSE))</f>
        <v>#</v>
      </c>
    </row>
    <row r="17252" spans="1:2">
      <c r="A17252" t="s">
        <v>372</v>
      </c>
      <c r="B17252" t="str">
        <f>IF(ISBLANK(VLOOKUP(A17252,Questionnaire!A:KQ,139,FALSE)),"#",VLOOKUP(A17252,Questionnaire!A:KQ,139,FALSE))</f>
        <v>#</v>
      </c>
    </row>
    <row r="17253" spans="1:2">
      <c r="A17253" t="s">
        <v>373</v>
      </c>
      <c r="B17253" t="str">
        <f>IF(ISBLANK(VLOOKUP(A17253,Questionnaire!A:KQ,139,FALSE)),"#",VLOOKUP(A17253,Questionnaire!A:KQ,139,FALSE))</f>
        <v>#</v>
      </c>
    </row>
    <row r="17254" spans="1:2">
      <c r="A17254" t="s">
        <v>374</v>
      </c>
      <c r="B17254" t="str">
        <f>IF(ISBLANK(VLOOKUP(A17254,Questionnaire!A:KQ,139,FALSE)),"#",VLOOKUP(A17254,Questionnaire!A:KQ,139,FALSE))</f>
        <v>#</v>
      </c>
    </row>
    <row r="17255" spans="1:2">
      <c r="A17255" t="s">
        <v>377</v>
      </c>
      <c r="B17255" t="str">
        <f>IF(ISBLANK(VLOOKUP(A17255,Questionnaire!A:KQ,139,FALSE)),"#",VLOOKUP(A17255,Questionnaire!A:KQ,139,FALSE))</f>
        <v>#</v>
      </c>
    </row>
    <row r="17256" spans="1:2">
      <c r="A17256" t="s">
        <v>379</v>
      </c>
      <c r="B17256" t="str">
        <f>IF(ISBLANK(VLOOKUP(A17256,Questionnaire!A:KQ,139,FALSE)),"#",VLOOKUP(A17256,Questionnaire!A:KQ,139,FALSE))</f>
        <v>#</v>
      </c>
    </row>
    <row r="17257" spans="1:2">
      <c r="A17257" t="s">
        <v>380</v>
      </c>
      <c r="B17257" t="str">
        <f>IF(ISBLANK(VLOOKUP(A17257,Questionnaire!A:KQ,139,FALSE)),"#",VLOOKUP(A17257,Questionnaire!A:KQ,139,FALSE))</f>
        <v>#</v>
      </c>
    </row>
    <row r="17258" spans="1:2">
      <c r="A17258" t="s">
        <v>381</v>
      </c>
      <c r="B17258" t="str">
        <f>IF(ISBLANK(VLOOKUP(A17258,Questionnaire!A:KQ,139,FALSE)),"#",VLOOKUP(A17258,Questionnaire!A:KQ,139,FALSE))</f>
        <v>#</v>
      </c>
    </row>
    <row r="17259" spans="1:2">
      <c r="A17259" t="s">
        <v>382</v>
      </c>
      <c r="B17259" t="str">
        <f>IF(ISBLANK(VLOOKUP(A17259,Questionnaire!A:KQ,139,FALSE)),"#",VLOOKUP(A17259,Questionnaire!A:KQ,139,FALSE))</f>
        <v>#</v>
      </c>
    </row>
    <row r="17260" spans="1:2">
      <c r="A17260" t="s">
        <v>384</v>
      </c>
      <c r="B17260" t="str">
        <f>IF(ISBLANK(VLOOKUP(A17260,Questionnaire!A:KQ,139,FALSE)),"#",VLOOKUP(A17260,Questionnaire!A:KQ,139,FALSE))</f>
        <v>#</v>
      </c>
    </row>
    <row r="17261" spans="1:2">
      <c r="A17261" t="s">
        <v>387</v>
      </c>
      <c r="B17261" t="str">
        <f>IF(ISBLANK(VLOOKUP(A17261,Questionnaire!A:KQ,139,FALSE)),"#",VLOOKUP(A17261,Questionnaire!A:KQ,139,FALSE))</f>
        <v>#</v>
      </c>
    </row>
    <row r="17262" spans="1:2">
      <c r="A17262" t="s">
        <v>391</v>
      </c>
      <c r="B17262" t="str">
        <f>IF(ISBLANK(VLOOKUP(A17262,Questionnaire!A:KQ,139,FALSE)),"#",VLOOKUP(A17262,Questionnaire!A:KQ,139,FALSE))</f>
        <v>#</v>
      </c>
    </row>
    <row r="17263" spans="1:2">
      <c r="A17263" t="s">
        <v>393</v>
      </c>
      <c r="B17263" t="str">
        <f>IF(ISBLANK(VLOOKUP(A17263,Questionnaire!A:KQ,139,FALSE)),"#",VLOOKUP(A17263,Questionnaire!A:KQ,139,FALSE))</f>
        <v>#</v>
      </c>
    </row>
    <row r="17264" spans="1:2">
      <c r="A17264" t="s">
        <v>395</v>
      </c>
      <c r="B17264" t="str">
        <f>IF(ISBLANK(VLOOKUP(A17264,Questionnaire!A:KQ,139,FALSE)),"#",VLOOKUP(A17264,Questionnaire!A:KQ,139,FALSE))</f>
        <v>#</v>
      </c>
    </row>
    <row r="17265" spans="1:2">
      <c r="A17265" t="s">
        <v>398</v>
      </c>
      <c r="B17265" t="str">
        <f>IF(ISBLANK(VLOOKUP(A17265,Questionnaire!A:KQ,139,FALSE)),"#",VLOOKUP(A17265,Questionnaire!A:KQ,139,FALSE))</f>
        <v>#</v>
      </c>
    </row>
    <row r="17266" spans="1:2">
      <c r="A17266" t="s">
        <v>402</v>
      </c>
      <c r="B17266" t="str">
        <f>IF(ISBLANK(VLOOKUP(A17266,Questionnaire!A:KQ,139,FALSE)),"#",VLOOKUP(A17266,Questionnaire!A:KQ,139,FALSE))</f>
        <v>#</v>
      </c>
    </row>
    <row r="17267" spans="1:2">
      <c r="A17267" t="s">
        <v>405</v>
      </c>
      <c r="B17267" t="str">
        <f>IF(ISBLANK(VLOOKUP(A17267,Questionnaire!A:KQ,139,FALSE)),"#",VLOOKUP(A17267,Questionnaire!A:KQ,139,FALSE))</f>
        <v>#</v>
      </c>
    </row>
    <row r="17268" spans="1:2">
      <c r="A17268" t="s">
        <v>409</v>
      </c>
      <c r="B17268" t="str">
        <f>IF(ISBLANK(VLOOKUP(A17268,Questionnaire!A:KQ,139,FALSE)),"#",VLOOKUP(A17268,Questionnaire!A:KQ,139,FALSE))</f>
        <v>#</v>
      </c>
    </row>
    <row r="17269" spans="1:2">
      <c r="A17269" t="s">
        <v>412</v>
      </c>
      <c r="B17269" t="str">
        <f>IF(ISBLANK(VLOOKUP(A17269,Questionnaire!A:KQ,139,FALSE)),"#",VLOOKUP(A17269,Questionnaire!A:KQ,139,FALSE))</f>
        <v>#</v>
      </c>
    </row>
    <row r="17270" spans="1:2">
      <c r="A17270" t="s">
        <v>415</v>
      </c>
      <c r="B17270" t="str">
        <f>IF(ISBLANK(VLOOKUP(A17270,Questionnaire!A:KQ,139,FALSE)),"#",VLOOKUP(A17270,Questionnaire!A:KQ,139,FALSE))</f>
        <v>#</v>
      </c>
    </row>
    <row r="17271" spans="1:2">
      <c r="A17271" t="s">
        <v>418</v>
      </c>
      <c r="B17271" t="str">
        <f>IF(ISBLANK(VLOOKUP(A17271,Questionnaire!A:KQ,139,FALSE)),"#",VLOOKUP(A17271,Questionnaire!A:KQ,139,FALSE))</f>
        <v>#</v>
      </c>
    </row>
    <row r="17272" spans="1:2">
      <c r="A17272" t="s">
        <v>421</v>
      </c>
      <c r="B17272" t="str">
        <f>IF(ISBLANK(VLOOKUP(A17272,Questionnaire!A:KQ,139,FALSE)),"#",VLOOKUP(A17272,Questionnaire!A:KQ,139,FALSE))</f>
        <v>#</v>
      </c>
    </row>
    <row r="17273" spans="1:2">
      <c r="A17273" t="s">
        <v>424</v>
      </c>
      <c r="B17273" t="str">
        <f>IF(ISBLANK(VLOOKUP(A17273,Questionnaire!A:KQ,139,FALSE)),"#",VLOOKUP(A17273,Questionnaire!A:KQ,139,FALSE))</f>
        <v>#</v>
      </c>
    </row>
    <row r="17274" spans="1:2">
      <c r="A17274" t="s">
        <v>429</v>
      </c>
      <c r="B17274" t="str">
        <f>IF(ISBLANK(VLOOKUP(A17274,Questionnaire!A:KQ,139,FALSE)),"#",VLOOKUP(A17274,Questionnaire!A:KQ,139,FALSE))</f>
        <v>#</v>
      </c>
    </row>
    <row r="17275" spans="1:2">
      <c r="A17275" t="s">
        <v>432</v>
      </c>
      <c r="B17275" t="str">
        <f>IF(ISBLANK(VLOOKUP(A17275,Questionnaire!A:KQ,139,FALSE)),"#",VLOOKUP(A17275,Questionnaire!A:KQ,139,FALSE))</f>
        <v>#</v>
      </c>
    </row>
    <row r="17276" spans="1:2">
      <c r="A17276" t="s">
        <v>435</v>
      </c>
      <c r="B17276" t="str">
        <f>IF(ISBLANK(VLOOKUP(A17276,Questionnaire!A:KQ,139,FALSE)),"#",VLOOKUP(A17276,Questionnaire!A:KQ,139,FALSE))</f>
        <v>#</v>
      </c>
    </row>
    <row r="17277" spans="1:2">
      <c r="A17277" t="s">
        <v>437</v>
      </c>
      <c r="B17277" t="str">
        <f>IF(ISBLANK(VLOOKUP(A17277,Questionnaire!A:KQ,139,FALSE)),"#",VLOOKUP(A17277,Questionnaire!A:KQ,139,FALSE))</f>
        <v>#</v>
      </c>
    </row>
    <row r="17278" spans="1:2">
      <c r="A17278" t="s">
        <v>439</v>
      </c>
      <c r="B17278" t="str">
        <f>IF(ISBLANK(VLOOKUP(A17278,Questionnaire!A:KQ,139,FALSE)),"#",VLOOKUP(A17278,Questionnaire!A:KQ,139,FALSE))</f>
        <v>#</v>
      </c>
    </row>
    <row r="17279" spans="1:2">
      <c r="A17279" t="s">
        <v>442</v>
      </c>
      <c r="B17279" t="str">
        <f>IF(ISBLANK(VLOOKUP(A17279,Questionnaire!A:KQ,139,FALSE)),"#",VLOOKUP(A17279,Questionnaire!A:KQ,139,FALSE))</f>
        <v>#</v>
      </c>
    </row>
    <row r="17280" spans="1:2">
      <c r="A17280" t="s">
        <v>445</v>
      </c>
      <c r="B17280" t="str">
        <f>IF(ISBLANK(VLOOKUP(A17280,Questionnaire!A:KQ,139,FALSE)),"#",VLOOKUP(A17280,Questionnaire!A:KQ,139,FALSE))</f>
        <v>#</v>
      </c>
    </row>
    <row r="17281" spans="1:3">
      <c r="A17281" t="s">
        <v>448</v>
      </c>
      <c r="B17281" t="str">
        <f>IF(ISBLANK(VLOOKUP(A17281,Questionnaire!A:KQ,139,FALSE)),"#",VLOOKUP(A17281,Questionnaire!A:KQ,139,FALSE))</f>
        <v>#</v>
      </c>
    </row>
    <row r="17282" spans="1:3">
      <c r="A17282" t="s">
        <v>452</v>
      </c>
      <c r="B17282" t="str">
        <f>IF(ISBLANK(VLOOKUP(A17282,Questionnaire!A:KQ,139,FALSE)),"#",VLOOKUP(A17282,Questionnaire!A:KQ,139,FALSE))</f>
        <v>#</v>
      </c>
    </row>
    <row r="17283" spans="1:3">
      <c r="A17283" t="s">
        <v>455</v>
      </c>
      <c r="B17283" t="str">
        <f>IF(ISBLANK(VLOOKUP(A17283,Questionnaire!A:KQ,139,FALSE)),"#",VLOOKUP(A17283,Questionnaire!A:KQ,139,FALSE))</f>
        <v>#</v>
      </c>
    </row>
    <row r="17284" spans="1:3">
      <c r="A17284" t="s">
        <v>458</v>
      </c>
      <c r="B17284" t="str">
        <f>IF(ISBLANK(VLOOKUP(A17284,Questionnaire!A:KQ,139,FALSE)),"#",VLOOKUP(A17284,Questionnaire!A:KQ,139,FALSE))</f>
        <v>#</v>
      </c>
    </row>
    <row r="17285" spans="1:3">
      <c r="A17285" t="s">
        <v>461</v>
      </c>
      <c r="B17285" t="str">
        <f>IF(ISBLANK(VLOOKUP(A17285,Questionnaire!A:KQ,139,FALSE)),"#",VLOOKUP(A17285,Questionnaire!A:KQ,139,FALSE))</f>
        <v>#</v>
      </c>
    </row>
    <row r="17286" spans="1:3">
      <c r="A17286" t="s">
        <v>465</v>
      </c>
      <c r="B17286" t="str">
        <f>IF(ISBLANK(VLOOKUP(A17286,Questionnaire!A:KQ,139,FALSE)),"#",VLOOKUP(A17286,Questionnaire!A:KQ,139,FALSE))</f>
        <v>#</v>
      </c>
    </row>
    <row r="17287" spans="1:3">
      <c r="A17287" t="s">
        <v>467</v>
      </c>
      <c r="B17287" t="str">
        <f>IF(ISBLANK(VLOOKUP(A17287,Questionnaire!A:KQ,139,FALSE)),"#",VLOOKUP(A17287,Questionnaire!A:KQ,139,FALSE))</f>
        <v>#</v>
      </c>
    </row>
    <row r="17288" spans="1:3">
      <c r="A17288" t="s">
        <v>469</v>
      </c>
      <c r="B17288" t="str">
        <f>IF(ISBLANK(VLOOKUP(A17288,Questionnaire!A:KQ,139,FALSE)),"#",VLOOKUP(A17288,Questionnaire!A:KQ,139,FALSE))</f>
        <v>#</v>
      </c>
    </row>
    <row r="17289" spans="1:3">
      <c r="A17289" t="s">
        <v>471</v>
      </c>
      <c r="B17289" t="str">
        <f>IF(ISBLANK(VLOOKUP(A17289,Questionnaire!A:KQ,139,FALSE)),"#",VLOOKUP(A17289,Questionnaire!A:KQ,139,FALSE))</f>
        <v>#</v>
      </c>
    </row>
    <row r="17290" spans="1:3">
      <c r="A17290" t="s">
        <v>473</v>
      </c>
      <c r="B17290" t="str">
        <f>IF(ISBLANK(VLOOKUP(A17290,Questionnaire!A:KQ,139,FALSE)),"#",VLOOKUP(A17290,Questionnaire!A:KQ,139,FALSE))</f>
        <v>#</v>
      </c>
    </row>
    <row r="17291" spans="1:3">
      <c r="A17291" t="s">
        <v>475</v>
      </c>
      <c r="B17291" t="str">
        <f>IF(ISBLANK(VLOOKUP(A17291,Questionnaire!A:KQ,139,FALSE)),"#",VLOOKUP(A17291,Questionnaire!A:KQ,139,FALSE))</f>
        <v>#</v>
      </c>
    </row>
    <row r="17292" spans="1:3">
      <c r="A17292" t="s">
        <v>185</v>
      </c>
      <c r="B17292" t="str">
        <f>IF(ISBLANK(VLOOKUP(A17292,Questionnaire!A:KQ,140,FALSE)),"#",VLOOKUP(A17292,Questionnaire!A:KQ,140,FALSE))</f>
        <v>#</v>
      </c>
      <c r="C17292">
        <v>137</v>
      </c>
    </row>
    <row r="17293" spans="1:3">
      <c r="A17293" t="s">
        <v>187</v>
      </c>
      <c r="B17293" t="str">
        <f>IF(ISNA(VLOOKUP(VLOOKUP(A17293,Questionnaire!A:KQ,140,FALSE),'CORA Encoding'!D:E,2,FALSE)),"#",VLOOKUP(VLOOKUP(A17293,Questionnaire!A:KQ,140,FALSE),'CORA Encoding'!D:E,2,FALSE))</f>
        <v>#</v>
      </c>
    </row>
    <row r="17294" spans="1:3">
      <c r="A17294" t="s">
        <v>189</v>
      </c>
      <c r="B17294" t="str">
        <f>IF(ISNA(VLOOKUP(VLOOKUP(A17294,Questionnaire!A:KQ,140,FALSE),'CORA Encoding'!G:H,2,FALSE)),"#",VLOOKUP(VLOOKUP(A17294,Questionnaire!A:KQ,140,FALSE),'CORA Encoding'!G:H,2,FALSE))</f>
        <v>#</v>
      </c>
    </row>
    <row r="17295" spans="1:3">
      <c r="A17295" t="s">
        <v>191</v>
      </c>
      <c r="B17295" t="str">
        <f>IF(ISNA(VLOOKUP(VLOOKUP(A17295,Questionnaire!A:KQ,140,FALSE),'Country List'!E:F,2,FALSE)),"#",VLOOKUP(VLOOKUP(A17295,Questionnaire!A:KQ,140,FALSE),'Country List'!E:F,2,FALSE))</f>
        <v>#</v>
      </c>
    </row>
    <row r="17296" spans="1:3">
      <c r="A17296" t="s">
        <v>193</v>
      </c>
      <c r="B17296" t="str">
        <f>IF(ISNA(VLOOKUP(VLOOKUP(A17296,Questionnaire!A:KQ,140,FALSE),'Industry List'!B:C,2,FALSE)),"#",VLOOKUP(VLOOKUP(A17296,Questionnaire!A:KQ,140,FALSE),'Industry List'!B:C,2,FALSE))</f>
        <v>#</v>
      </c>
    </row>
    <row r="17297" spans="1:2">
      <c r="A17297" t="s">
        <v>197</v>
      </c>
      <c r="B17297" t="str">
        <f>IF(ISBLANK(VLOOKUP(A17297,Questionnaire!A:KQ,140,FALSE)),"#",VLOOKUP(A17297,Questionnaire!A:KQ,140,FALSE))</f>
        <v>#</v>
      </c>
    </row>
    <row r="17298" spans="1:2">
      <c r="A17298" t="s">
        <v>201</v>
      </c>
      <c r="B17298" t="str">
        <f>IF(ISBLANK(VLOOKUP(A17298,Questionnaire!A:KQ,140,FALSE)),"#",VLOOKUP(A17298,Questionnaire!A:KQ,140,FALSE))</f>
        <v>#</v>
      </c>
    </row>
    <row r="17299" spans="1:2">
      <c r="A17299" t="s">
        <v>203</v>
      </c>
      <c r="B17299" t="str">
        <f>IF(ISNA(VLOOKUP(VLOOKUP(A17299,Questionnaire!A:KQ,140,FALSE),'CORA Encoding'!J:K,2,FALSE)),"#",VLOOKUP(VLOOKUP(A17299,Questionnaire!A:KQ,140,FALSE),'CORA Encoding'!J:K,2,FALSE))</f>
        <v>#</v>
      </c>
    </row>
    <row r="17300" spans="1:2">
      <c r="A17300" t="s">
        <v>208</v>
      </c>
      <c r="B17300" t="str">
        <f>IF(ISBLANK(VLOOKUP(A17300,Questionnaire!A:KQ,140,FALSE)),"#",VLOOKUP(A17300,Questionnaire!A:KQ,140,FALSE))</f>
        <v>#</v>
      </c>
    </row>
    <row r="17301" spans="1:2">
      <c r="A17301" t="s">
        <v>213</v>
      </c>
      <c r="B17301" t="str">
        <f>IF(ISBLANK(VLOOKUP(A17301,Questionnaire!A:KQ,140,FALSE)),"#",VLOOKUP(A17301,Questionnaire!A:KQ,140,FALSE))</f>
        <v>#</v>
      </c>
    </row>
    <row r="17302" spans="1:2">
      <c r="A17302" t="s">
        <v>215</v>
      </c>
      <c r="B17302" t="str">
        <f>IF(ISBLANK(VLOOKUP(A17302,Questionnaire!A:KQ,140,FALSE)),"#",VLOOKUP(A17302,Questionnaire!A:KQ,140,FALSE))</f>
        <v>#</v>
      </c>
    </row>
    <row r="17303" spans="1:2">
      <c r="A17303" t="s">
        <v>217</v>
      </c>
      <c r="B17303" t="str">
        <f>IF(ISBLANK(VLOOKUP(A17303,Questionnaire!A:KQ,140,FALSE)),"#",VLOOKUP(A17303,Questionnaire!A:KQ,140,FALSE))</f>
        <v>#</v>
      </c>
    </row>
    <row r="17304" spans="1:2">
      <c r="A17304" t="s">
        <v>219</v>
      </c>
      <c r="B17304" t="str">
        <f>IF(ISBLANK(VLOOKUP(A17304,Questionnaire!A:KQ,140,FALSE)),"#",VLOOKUP(A17304,Questionnaire!A:KQ,140,FALSE))</f>
        <v>#</v>
      </c>
    </row>
    <row r="17305" spans="1:2">
      <c r="A17305" t="s">
        <v>221</v>
      </c>
      <c r="B17305" t="str">
        <f>IF(ISBLANK(VLOOKUP(A17305,Questionnaire!A:KQ,140,FALSE)),"#",VLOOKUP(A17305,Questionnaire!A:KQ,140,FALSE))</f>
        <v>#</v>
      </c>
    </row>
    <row r="17306" spans="1:2">
      <c r="A17306" t="s">
        <v>223</v>
      </c>
      <c r="B17306" t="str">
        <f>IF(ISBLANK(VLOOKUP(A17306,Questionnaire!A:KQ,140,FALSE)),"#",VLOOKUP(A17306,Questionnaire!A:KQ,140,FALSE))</f>
        <v>#</v>
      </c>
    </row>
    <row r="17307" spans="1:2">
      <c r="A17307" t="s">
        <v>225</v>
      </c>
      <c r="B17307" t="str">
        <f>IF(ISBLANK(VLOOKUP(A17307,Questionnaire!A:KQ,140,FALSE)),"#",VLOOKUP(A17307,Questionnaire!A:KQ,140,FALSE))</f>
        <v>#</v>
      </c>
    </row>
    <row r="17308" spans="1:2">
      <c r="A17308" t="s">
        <v>227</v>
      </c>
      <c r="B17308" t="str">
        <f>IF(ISBLANK(VLOOKUP(A17308,Questionnaire!A:KQ,140,FALSE)),"#",VLOOKUP(A17308,Questionnaire!A:KQ,140,FALSE))</f>
        <v>#</v>
      </c>
    </row>
    <row r="17309" spans="1:2">
      <c r="A17309" t="s">
        <v>229</v>
      </c>
      <c r="B17309" t="str">
        <f>IF(ISBLANK(VLOOKUP(A17309,Questionnaire!A:KQ,140,FALSE)),"#",VLOOKUP(A17309,Questionnaire!A:KQ,140,FALSE))</f>
        <v>#</v>
      </c>
    </row>
    <row r="17310" spans="1:2">
      <c r="A17310" t="s">
        <v>231</v>
      </c>
      <c r="B17310" t="str">
        <f>IF(ISBLANK(VLOOKUP(A17310,Questionnaire!A:KQ,140,FALSE)),"#",VLOOKUP(A17310,Questionnaire!A:KQ,140,FALSE))</f>
        <v>#</v>
      </c>
    </row>
    <row r="17311" spans="1:2">
      <c r="A17311" t="s">
        <v>233</v>
      </c>
      <c r="B17311" t="str">
        <f>IF(ISBLANK(VLOOKUP(A17311,Questionnaire!A:KQ,140,FALSE)),"#",VLOOKUP(A17311,Questionnaire!A:KQ,140,FALSE))</f>
        <v>#</v>
      </c>
    </row>
    <row r="17312" spans="1:2">
      <c r="A17312" t="s">
        <v>235</v>
      </c>
      <c r="B17312" t="str">
        <f>IF(ISBLANK(VLOOKUP(A17312,Questionnaire!A:KQ,140,FALSE)),"#",VLOOKUP(A17312,Questionnaire!A:KQ,140,FALSE))</f>
        <v>#</v>
      </c>
    </row>
    <row r="17313" spans="1:2">
      <c r="A17313" t="s">
        <v>237</v>
      </c>
      <c r="B17313" t="str">
        <f>IF(ISBLANK(VLOOKUP(A17313,Questionnaire!A:KQ,140,FALSE)),"#",VLOOKUP(A17313,Questionnaire!A:KQ,140,FALSE))</f>
        <v>#</v>
      </c>
    </row>
    <row r="17314" spans="1:2">
      <c r="A17314" t="s">
        <v>239</v>
      </c>
      <c r="B17314" t="str">
        <f>IF(ISBLANK(VLOOKUP(A17314,Questionnaire!A:KQ,140,FALSE)),"#",VLOOKUP(A17314,Questionnaire!A:KQ,140,FALSE))</f>
        <v>#</v>
      </c>
    </row>
    <row r="17315" spans="1:2">
      <c r="A17315" t="s">
        <v>242</v>
      </c>
      <c r="B17315" t="str">
        <f>IF(ISBLANK(VLOOKUP(A17315,Questionnaire!A:KQ,140,FALSE)),"#",VLOOKUP(A17315,Questionnaire!A:KQ,140,FALSE))</f>
        <v>#</v>
      </c>
    </row>
    <row r="17316" spans="1:2">
      <c r="A17316" t="s">
        <v>245</v>
      </c>
      <c r="B17316" t="str">
        <f>IF(ISBLANK(VLOOKUP(A17316,Questionnaire!A:KQ,140,FALSE)),"#",VLOOKUP(A17316,Questionnaire!A:KQ,140,FALSE))</f>
        <v>#</v>
      </c>
    </row>
    <row r="17317" spans="1:2">
      <c r="A17317" t="s">
        <v>247</v>
      </c>
      <c r="B17317" t="str">
        <f>IF(ISBLANK(VLOOKUP(A17317,Questionnaire!A:KQ,140,FALSE)),"#",VLOOKUP(A17317,Questionnaire!A:KQ,140,FALSE))</f>
        <v>#</v>
      </c>
    </row>
    <row r="17318" spans="1:2">
      <c r="A17318" t="s">
        <v>249</v>
      </c>
      <c r="B17318" t="str">
        <f>IF(ISBLANK(VLOOKUP(A17318,Questionnaire!A:KQ,140,FALSE)),"#",VLOOKUP(A17318,Questionnaire!A:KQ,140,FALSE))</f>
        <v>#</v>
      </c>
    </row>
    <row r="17319" spans="1:2">
      <c r="A17319" t="s">
        <v>250</v>
      </c>
      <c r="B17319" t="str">
        <f>IF(ISBLANK(VLOOKUP(A17319,Questionnaire!A:KQ,140,FALSE)),"#",VLOOKUP(A17319,Questionnaire!A:KQ,140,FALSE))</f>
        <v>#</v>
      </c>
    </row>
    <row r="17320" spans="1:2">
      <c r="A17320" t="s">
        <v>252</v>
      </c>
      <c r="B17320" t="str">
        <f>IF(ISBLANK(VLOOKUP(A17320,Questionnaire!A:KQ,140,FALSE)),"#",VLOOKUP(A17320,Questionnaire!A:KQ,140,FALSE))</f>
        <v>#</v>
      </c>
    </row>
    <row r="17321" spans="1:2">
      <c r="A17321" t="s">
        <v>255</v>
      </c>
      <c r="B17321" t="str">
        <f>IF(ISBLANK(VLOOKUP(A17321,Questionnaire!A:KQ,140,FALSE)),"#",VLOOKUP(A17321,Questionnaire!A:KQ,140,FALSE))</f>
        <v>#</v>
      </c>
    </row>
    <row r="17322" spans="1:2">
      <c r="A17322" t="s">
        <v>258</v>
      </c>
      <c r="B17322" t="str">
        <f>IF(ISNA(VLOOKUP(VLOOKUP(A17322,Questionnaire!A:KQ,140,FALSE),'CORA Encoding'!M:N,2,FALSE)),"#",VLOOKUP(VLOOKUP(A17322,Questionnaire!A:KQ,140,FALSE),'CORA Encoding'!M:N,2,FALSE))</f>
        <v>#</v>
      </c>
    </row>
    <row r="17323" spans="1:2">
      <c r="A17323" t="s">
        <v>261</v>
      </c>
      <c r="B17323" t="str">
        <f>IF(ISBLANK(VLOOKUP(A17323,Questionnaire!A:KQ,140,FALSE)),"#",VLOOKUP(A17323,Questionnaire!A:KQ,140,FALSE))</f>
        <v>#</v>
      </c>
    </row>
    <row r="17324" spans="1:2">
      <c r="A17324" t="s">
        <v>263</v>
      </c>
      <c r="B17324" t="str">
        <f>IF(ISBLANK(VLOOKUP(A17324,Questionnaire!A:KQ,140,FALSE)),"#",VLOOKUP(A17324,Questionnaire!A:KQ,140,FALSE))</f>
        <v>#</v>
      </c>
    </row>
    <row r="17325" spans="1:2">
      <c r="A17325" t="s">
        <v>265</v>
      </c>
      <c r="B17325" t="str">
        <f>IF(ISBLANK(VLOOKUP(A17325,Questionnaire!A:KQ,140,FALSE)),"#",VLOOKUP(A17325,Questionnaire!A:KQ,140,FALSE))</f>
        <v>#</v>
      </c>
    </row>
    <row r="17326" spans="1:2">
      <c r="A17326" t="s">
        <v>267</v>
      </c>
      <c r="B17326" t="str">
        <f>IF(ISBLANK(VLOOKUP(A17326,Questionnaire!A:KQ,140,FALSE)),"#",VLOOKUP(A17326,Questionnaire!A:KQ,140,FALSE))</f>
        <v>#</v>
      </c>
    </row>
    <row r="17327" spans="1:2">
      <c r="A17327" t="s">
        <v>269</v>
      </c>
      <c r="B17327" t="str">
        <f>IF(ISBLANK(VLOOKUP(A17327,Questionnaire!A:KQ,140,FALSE)),"#",VLOOKUP(A17327,Questionnaire!A:KQ,140,FALSE))</f>
        <v>#</v>
      </c>
    </row>
    <row r="17328" spans="1:2">
      <c r="A17328" t="s">
        <v>274</v>
      </c>
      <c r="B17328" t="str">
        <f>IF(ISBLANK(VLOOKUP(A17328,Questionnaire!A:KQ,140,FALSE)),"#",VLOOKUP(A17328,Questionnaire!A:KQ,140,FALSE))</f>
        <v>#</v>
      </c>
    </row>
    <row r="17329" spans="1:2">
      <c r="A17329" t="s">
        <v>276</v>
      </c>
      <c r="B17329" t="str">
        <f>IF(ISBLANK(VLOOKUP(A17329,Questionnaire!A:KQ,140,FALSE)),"#",VLOOKUP(A17329,Questionnaire!A:KQ,140,FALSE))</f>
        <v>#</v>
      </c>
    </row>
    <row r="17330" spans="1:2">
      <c r="A17330" t="s">
        <v>278</v>
      </c>
      <c r="B17330" t="str">
        <f>IF(ISBLANK(VLOOKUP(A17330,Questionnaire!A:KQ,140,FALSE)),"#",VLOOKUP(A17330,Questionnaire!A:KQ,140,FALSE))</f>
        <v>#</v>
      </c>
    </row>
    <row r="17331" spans="1:2">
      <c r="A17331" t="s">
        <v>280</v>
      </c>
      <c r="B17331" t="str">
        <f>IF(ISBLANK(VLOOKUP(A17331,Questionnaire!A:KQ,140,FALSE)),"#",VLOOKUP(A17331,Questionnaire!A:KQ,140,FALSE))</f>
        <v>#</v>
      </c>
    </row>
    <row r="17332" spans="1:2">
      <c r="A17332" t="s">
        <v>282</v>
      </c>
      <c r="B17332" t="str">
        <f>IF(ISBLANK(VLOOKUP(A17332,Questionnaire!A:KQ,140,FALSE)),"#",VLOOKUP(A17332,Questionnaire!A:KQ,140,FALSE))</f>
        <v>#</v>
      </c>
    </row>
    <row r="17333" spans="1:2">
      <c r="A17333" t="s">
        <v>286</v>
      </c>
      <c r="B17333" t="str">
        <f>IF(ISBLANK(VLOOKUP(A17333,Questionnaire!A:KQ,140,FALSE)),"#",VLOOKUP(A17333,Questionnaire!A:KQ,140,FALSE))</f>
        <v>#</v>
      </c>
    </row>
    <row r="17334" spans="1:2">
      <c r="A17334" t="s">
        <v>288</v>
      </c>
      <c r="B17334" t="str">
        <f>IF(ISBLANK(VLOOKUP(A17334,Questionnaire!A:KQ,140,FALSE)),"#",VLOOKUP(A17334,Questionnaire!A:KQ,140,FALSE))</f>
        <v>#</v>
      </c>
    </row>
    <row r="17335" spans="1:2">
      <c r="A17335" t="s">
        <v>290</v>
      </c>
      <c r="B17335" t="str">
        <f>IF(ISBLANK(VLOOKUP(A17335,Questionnaire!A:KQ,140,FALSE)),"#",VLOOKUP(A17335,Questionnaire!A:KQ,140,FALSE))</f>
        <v>#</v>
      </c>
    </row>
    <row r="17336" spans="1:2">
      <c r="A17336" t="s">
        <v>292</v>
      </c>
      <c r="B17336" t="str">
        <f>IF(ISBLANK(VLOOKUP(A17336,Questionnaire!A:KQ,140,FALSE)),"#",VLOOKUP(A17336,Questionnaire!A:KQ,140,FALSE))</f>
        <v>#</v>
      </c>
    </row>
    <row r="17337" spans="1:2">
      <c r="A17337" t="s">
        <v>294</v>
      </c>
      <c r="B17337" t="str">
        <f>IF(ISBLANK(VLOOKUP(A17337,Questionnaire!A:KQ,140,FALSE)),"#",VLOOKUP(A17337,Questionnaire!A:KQ,140,FALSE))</f>
        <v>#</v>
      </c>
    </row>
    <row r="17338" spans="1:2">
      <c r="A17338" t="s">
        <v>296</v>
      </c>
      <c r="B17338" t="str">
        <f>IF(ISBLANK(VLOOKUP(A17338,Questionnaire!A:KQ,140,FALSE)),"#",VLOOKUP(A17338,Questionnaire!A:KQ,140,FALSE))</f>
        <v>#</v>
      </c>
    </row>
    <row r="17339" spans="1:2">
      <c r="A17339" t="s">
        <v>301</v>
      </c>
      <c r="B17339" t="str">
        <f>IF(ISBLANK(VLOOKUP(A17339,Questionnaire!A:KQ,140,FALSE)),"#",VLOOKUP(A17339,Questionnaire!A:KQ,140,FALSE))</f>
        <v>#</v>
      </c>
    </row>
    <row r="17340" spans="1:2">
      <c r="A17340" t="s">
        <v>303</v>
      </c>
      <c r="B17340" t="str">
        <f>IF(ISBLANK(VLOOKUP(A17340,Questionnaire!A:KQ,140,FALSE)),"#",VLOOKUP(A17340,Questionnaire!A:KQ,140,FALSE))</f>
        <v>#</v>
      </c>
    </row>
    <row r="17341" spans="1:2">
      <c r="A17341" t="s">
        <v>305</v>
      </c>
      <c r="B17341" t="str">
        <f>IF(ISBLANK(VLOOKUP(A17341,Questionnaire!A:KQ,140,FALSE)),"#",VLOOKUP(A17341,Questionnaire!A:KQ,140,FALSE))</f>
        <v>#</v>
      </c>
    </row>
    <row r="17342" spans="1:2">
      <c r="A17342" t="s">
        <v>307</v>
      </c>
      <c r="B17342" t="str">
        <f>IF(ISBLANK(VLOOKUP(A17342,Questionnaire!A:KQ,140,FALSE)),"#",VLOOKUP(A17342,Questionnaire!A:KQ,140,FALSE))</f>
        <v>#</v>
      </c>
    </row>
    <row r="17343" spans="1:2">
      <c r="A17343" t="s">
        <v>311</v>
      </c>
      <c r="B17343" t="str">
        <f>IF(ISBLANK(VLOOKUP(A17343,Questionnaire!A:KQ,140,FALSE)),"#",VLOOKUP(A17343,Questionnaire!A:KQ,140,FALSE))</f>
        <v>#</v>
      </c>
    </row>
    <row r="17344" spans="1:2">
      <c r="A17344" t="s">
        <v>313</v>
      </c>
      <c r="B17344" t="str">
        <f>IF(ISBLANK(VLOOKUP(A17344,Questionnaire!A:KQ,140,FALSE)),"#",VLOOKUP(A17344,Questionnaire!A:KQ,140,FALSE))</f>
        <v>#</v>
      </c>
    </row>
    <row r="17345" spans="1:2">
      <c r="A17345" t="s">
        <v>314</v>
      </c>
      <c r="B17345" t="str">
        <f>IF(ISBLANK(VLOOKUP(A17345,Questionnaire!A:KQ,140,FALSE)),"#",VLOOKUP(A17345,Questionnaire!A:KQ,140,FALSE))</f>
        <v>#</v>
      </c>
    </row>
    <row r="17346" spans="1:2">
      <c r="A17346" t="s">
        <v>315</v>
      </c>
      <c r="B17346" t="str">
        <f>IF(ISBLANK(VLOOKUP(A17346,Questionnaire!A:KQ,140,FALSE)),"#",VLOOKUP(A17346,Questionnaire!A:KQ,140,FALSE))</f>
        <v>#</v>
      </c>
    </row>
    <row r="17347" spans="1:2">
      <c r="A17347" t="s">
        <v>317</v>
      </c>
      <c r="B17347" t="str">
        <f>IF(ISBLANK(VLOOKUP(A17347,Questionnaire!A:KQ,140,FALSE)),"#",VLOOKUP(A17347,Questionnaire!A:KQ,140,FALSE))</f>
        <v>#</v>
      </c>
    </row>
    <row r="17348" spans="1:2">
      <c r="A17348" t="s">
        <v>319</v>
      </c>
      <c r="B17348" t="str">
        <f>IF(ISBLANK(VLOOKUP(A17348,Questionnaire!A:KQ,140,FALSE)),"#",VLOOKUP(A17348,Questionnaire!A:KQ,140,FALSE))</f>
        <v>#</v>
      </c>
    </row>
    <row r="17349" spans="1:2">
      <c r="A17349" t="s">
        <v>322</v>
      </c>
      <c r="B17349" t="str">
        <f>IF(ISBLANK(VLOOKUP(A17349,Questionnaire!A:KQ,140,FALSE)),"#",VLOOKUP(A17349,Questionnaire!A:KQ,140,FALSE))</f>
        <v>#</v>
      </c>
    </row>
    <row r="17350" spans="1:2">
      <c r="A17350" t="s">
        <v>326</v>
      </c>
      <c r="B17350" t="str">
        <f>IF(ISBLANK(VLOOKUP(A17350,Questionnaire!A:KQ,140,FALSE)),"#",VLOOKUP(A17350,Questionnaire!A:KQ,140,FALSE))</f>
        <v>#</v>
      </c>
    </row>
    <row r="17351" spans="1:2">
      <c r="A17351" t="s">
        <v>328</v>
      </c>
      <c r="B17351" t="str">
        <f>IF(ISBLANK(VLOOKUP(A17351,Questionnaire!A:KQ,140,FALSE)),"#",VLOOKUP(A17351,Questionnaire!A:KQ,140,FALSE))</f>
        <v>#</v>
      </c>
    </row>
    <row r="17352" spans="1:2">
      <c r="A17352" t="s">
        <v>332</v>
      </c>
      <c r="B17352" t="str">
        <f>IF(ISBLANK(VLOOKUP(A17352,Questionnaire!A:KQ,140,FALSE)),"#",VLOOKUP(A17352,Questionnaire!A:KQ,140,FALSE))</f>
        <v>#</v>
      </c>
    </row>
    <row r="17353" spans="1:2">
      <c r="A17353" t="s">
        <v>333</v>
      </c>
      <c r="B17353" t="str">
        <f>IF(ISBLANK(VLOOKUP(A17353,Questionnaire!A:KQ,140,FALSE)),"#",VLOOKUP(A17353,Questionnaire!A:KQ,140,FALSE))</f>
        <v>#</v>
      </c>
    </row>
    <row r="17354" spans="1:2">
      <c r="A17354" t="s">
        <v>334</v>
      </c>
      <c r="B17354" t="str">
        <f>IF(ISBLANK(VLOOKUP(A17354,Questionnaire!A:KQ,140,FALSE)),"#",VLOOKUP(A17354,Questionnaire!A:KQ,140,FALSE))</f>
        <v>#</v>
      </c>
    </row>
    <row r="17355" spans="1:2">
      <c r="A17355" t="s">
        <v>335</v>
      </c>
      <c r="B17355" t="str">
        <f>IF(ISBLANK(VLOOKUP(A17355,Questionnaire!A:KQ,140,FALSE)),"#",VLOOKUP(A17355,Questionnaire!A:KQ,140,FALSE))</f>
        <v>#</v>
      </c>
    </row>
    <row r="17356" spans="1:2">
      <c r="A17356" t="s">
        <v>336</v>
      </c>
      <c r="B17356" t="str">
        <f>IF(ISBLANK(VLOOKUP(A17356,Questionnaire!A:KQ,140,FALSE)),"#",VLOOKUP(A17356,Questionnaire!A:KQ,140,FALSE))</f>
        <v>#</v>
      </c>
    </row>
    <row r="17357" spans="1:2">
      <c r="A17357" t="s">
        <v>337</v>
      </c>
      <c r="B17357" t="str">
        <f>IF(ISBLANK(VLOOKUP(A17357,Questionnaire!A:KQ,140,FALSE)),"#",VLOOKUP(A17357,Questionnaire!A:KQ,140,FALSE))</f>
        <v>#</v>
      </c>
    </row>
    <row r="17358" spans="1:2">
      <c r="A17358" t="s">
        <v>338</v>
      </c>
      <c r="B17358" t="str">
        <f>IF(ISBLANK(VLOOKUP(A17358,Questionnaire!A:KQ,140,FALSE)),"#",VLOOKUP(A17358,Questionnaire!A:KQ,140,FALSE))</f>
        <v>#</v>
      </c>
    </row>
    <row r="17359" spans="1:2">
      <c r="A17359" t="s">
        <v>339</v>
      </c>
      <c r="B17359" t="str">
        <f>IF(ISBLANK(VLOOKUP(A17359,Questionnaire!A:KQ,140,FALSE)),"#",VLOOKUP(A17359,Questionnaire!A:KQ,140,FALSE))</f>
        <v>#</v>
      </c>
    </row>
    <row r="17360" spans="1:2">
      <c r="A17360" t="s">
        <v>340</v>
      </c>
      <c r="B17360" t="str">
        <f>IF(ISBLANK(VLOOKUP(A17360,Questionnaire!A:KQ,140,FALSE)),"#",VLOOKUP(A17360,Questionnaire!A:KQ,140,FALSE))</f>
        <v>#</v>
      </c>
    </row>
    <row r="17361" spans="1:2">
      <c r="A17361" t="s">
        <v>341</v>
      </c>
      <c r="B17361" t="str">
        <f>IF(ISBLANK(VLOOKUP(A17361,Questionnaire!A:KQ,140,FALSE)),"#",VLOOKUP(A17361,Questionnaire!A:KQ,140,FALSE))</f>
        <v>#</v>
      </c>
    </row>
    <row r="17362" spans="1:2">
      <c r="A17362" t="s">
        <v>342</v>
      </c>
      <c r="B17362" t="str">
        <f>IF(ISBLANK(VLOOKUP(A17362,Questionnaire!A:KQ,140,FALSE)),"#",VLOOKUP(A17362,Questionnaire!A:KQ,140,FALSE))</f>
        <v>#</v>
      </c>
    </row>
    <row r="17363" spans="1:2">
      <c r="A17363" t="s">
        <v>343</v>
      </c>
      <c r="B17363" t="str">
        <f>IF(ISBLANK(VLOOKUP(A17363,Questionnaire!A:KQ,140,FALSE)),"#",VLOOKUP(A17363,Questionnaire!A:KQ,140,FALSE))</f>
        <v>#</v>
      </c>
    </row>
    <row r="17364" spans="1:2">
      <c r="A17364" t="s">
        <v>344</v>
      </c>
      <c r="B17364" t="str">
        <f>IF(ISBLANK(VLOOKUP(A17364,Questionnaire!A:KQ,140,FALSE)),"#",VLOOKUP(A17364,Questionnaire!A:KQ,140,FALSE))</f>
        <v>#</v>
      </c>
    </row>
    <row r="17365" spans="1:2">
      <c r="A17365" t="s">
        <v>345</v>
      </c>
      <c r="B17365" t="str">
        <f>IF(ISBLANK(VLOOKUP(A17365,Questionnaire!A:KQ,140,FALSE)),"#",VLOOKUP(A17365,Questionnaire!A:KQ,140,FALSE))</f>
        <v>#</v>
      </c>
    </row>
    <row r="17366" spans="1:2">
      <c r="A17366" t="s">
        <v>348</v>
      </c>
      <c r="B17366" t="str">
        <f>IF(ISBLANK(VLOOKUP(A17366,Questionnaire!A:KQ,140,FALSE)),"#",VLOOKUP(A17366,Questionnaire!A:KQ,140,FALSE))</f>
        <v>#</v>
      </c>
    </row>
    <row r="17367" spans="1:2">
      <c r="A17367" t="s">
        <v>353</v>
      </c>
      <c r="B17367" t="str">
        <f>IF(ISBLANK(VLOOKUP(A17367,Questionnaire!A:KQ,140,FALSE)),"#",VLOOKUP(A17367,Questionnaire!A:KQ,140,FALSE))</f>
        <v>#</v>
      </c>
    </row>
    <row r="17368" spans="1:2">
      <c r="A17368" t="s">
        <v>354</v>
      </c>
      <c r="B17368" t="str">
        <f>IF(ISBLANK(VLOOKUP(A17368,Questionnaire!A:KQ,140,FALSE)),"#",VLOOKUP(A17368,Questionnaire!A:KQ,140,FALSE))</f>
        <v>#</v>
      </c>
    </row>
    <row r="17369" spans="1:2">
      <c r="A17369" t="s">
        <v>355</v>
      </c>
      <c r="B17369" t="str">
        <f>IF(ISBLANK(VLOOKUP(A17369,Questionnaire!A:KQ,140,FALSE)),"#",VLOOKUP(A17369,Questionnaire!A:KQ,140,FALSE))</f>
        <v>#</v>
      </c>
    </row>
    <row r="17370" spans="1:2">
      <c r="A17370" t="s">
        <v>356</v>
      </c>
      <c r="B17370" t="str">
        <f>IF(ISBLANK(VLOOKUP(A17370,Questionnaire!A:KQ,140,FALSE)),"#",VLOOKUP(A17370,Questionnaire!A:KQ,140,FALSE))</f>
        <v>#</v>
      </c>
    </row>
    <row r="17371" spans="1:2">
      <c r="A17371" t="s">
        <v>357</v>
      </c>
      <c r="B17371" t="str">
        <f>IF(ISBLANK(VLOOKUP(A17371,Questionnaire!A:KQ,140,FALSE)),"#",VLOOKUP(A17371,Questionnaire!A:KQ,140,FALSE))</f>
        <v>#</v>
      </c>
    </row>
    <row r="17372" spans="1:2">
      <c r="A17372" t="s">
        <v>360</v>
      </c>
      <c r="B17372" t="str">
        <f>IF(ISBLANK(VLOOKUP(A17372,Questionnaire!A:KQ,140,FALSE)),"#",VLOOKUP(A17372,Questionnaire!A:KQ,140,FALSE))</f>
        <v>#</v>
      </c>
    </row>
    <row r="17373" spans="1:2">
      <c r="A17373" t="s">
        <v>362</v>
      </c>
      <c r="B17373" t="str">
        <f>IF(ISBLANK(VLOOKUP(A17373,Questionnaire!A:KQ,140,FALSE)),"#",VLOOKUP(A17373,Questionnaire!A:KQ,140,FALSE))</f>
        <v>#</v>
      </c>
    </row>
    <row r="17374" spans="1:2">
      <c r="A17374" t="s">
        <v>363</v>
      </c>
      <c r="B17374" t="str">
        <f>IF(ISBLANK(VLOOKUP(A17374,Questionnaire!A:KQ,140,FALSE)),"#",VLOOKUP(A17374,Questionnaire!A:KQ,140,FALSE))</f>
        <v>#</v>
      </c>
    </row>
    <row r="17375" spans="1:2">
      <c r="A17375" t="s">
        <v>364</v>
      </c>
      <c r="B17375" t="str">
        <f>IF(ISBLANK(VLOOKUP(A17375,Questionnaire!A:KQ,140,FALSE)),"#",VLOOKUP(A17375,Questionnaire!A:KQ,140,FALSE))</f>
        <v>#</v>
      </c>
    </row>
    <row r="17376" spans="1:2">
      <c r="A17376" t="s">
        <v>365</v>
      </c>
      <c r="B17376" t="str">
        <f>IF(ISBLANK(VLOOKUP(A17376,Questionnaire!A:KQ,140,FALSE)),"#",VLOOKUP(A17376,Questionnaire!A:KQ,140,FALSE))</f>
        <v>#</v>
      </c>
    </row>
    <row r="17377" spans="1:2">
      <c r="A17377" t="s">
        <v>366</v>
      </c>
      <c r="B17377" t="str">
        <f>IF(ISBLANK(VLOOKUP(A17377,Questionnaire!A:KQ,140,FALSE)),"#",VLOOKUP(A17377,Questionnaire!A:KQ,140,FALSE))</f>
        <v>#</v>
      </c>
    </row>
    <row r="17378" spans="1:2">
      <c r="A17378" t="s">
        <v>371</v>
      </c>
      <c r="B17378" t="str">
        <f>IF(ISBLANK(VLOOKUP(A17378,Questionnaire!A:KQ,140,FALSE)),"#",VLOOKUP(A17378,Questionnaire!A:KQ,140,FALSE))</f>
        <v>#</v>
      </c>
    </row>
    <row r="17379" spans="1:2">
      <c r="A17379" t="s">
        <v>372</v>
      </c>
      <c r="B17379" t="str">
        <f>IF(ISBLANK(VLOOKUP(A17379,Questionnaire!A:KQ,140,FALSE)),"#",VLOOKUP(A17379,Questionnaire!A:KQ,140,FALSE))</f>
        <v>#</v>
      </c>
    </row>
    <row r="17380" spans="1:2">
      <c r="A17380" t="s">
        <v>373</v>
      </c>
      <c r="B17380" t="str">
        <f>IF(ISBLANK(VLOOKUP(A17380,Questionnaire!A:KQ,140,FALSE)),"#",VLOOKUP(A17380,Questionnaire!A:KQ,140,FALSE))</f>
        <v>#</v>
      </c>
    </row>
    <row r="17381" spans="1:2">
      <c r="A17381" t="s">
        <v>374</v>
      </c>
      <c r="B17381" t="str">
        <f>IF(ISBLANK(VLOOKUP(A17381,Questionnaire!A:KQ,140,FALSE)),"#",VLOOKUP(A17381,Questionnaire!A:KQ,140,FALSE))</f>
        <v>#</v>
      </c>
    </row>
    <row r="17382" spans="1:2">
      <c r="A17382" t="s">
        <v>377</v>
      </c>
      <c r="B17382" t="str">
        <f>IF(ISBLANK(VLOOKUP(A17382,Questionnaire!A:KQ,140,FALSE)),"#",VLOOKUP(A17382,Questionnaire!A:KQ,140,FALSE))</f>
        <v>#</v>
      </c>
    </row>
    <row r="17383" spans="1:2">
      <c r="A17383" t="s">
        <v>379</v>
      </c>
      <c r="B17383" t="str">
        <f>IF(ISBLANK(VLOOKUP(A17383,Questionnaire!A:KQ,140,FALSE)),"#",VLOOKUP(A17383,Questionnaire!A:KQ,140,FALSE))</f>
        <v>#</v>
      </c>
    </row>
    <row r="17384" spans="1:2">
      <c r="A17384" t="s">
        <v>380</v>
      </c>
      <c r="B17384" t="str">
        <f>IF(ISBLANK(VLOOKUP(A17384,Questionnaire!A:KQ,140,FALSE)),"#",VLOOKUP(A17384,Questionnaire!A:KQ,140,FALSE))</f>
        <v>#</v>
      </c>
    </row>
    <row r="17385" spans="1:2">
      <c r="A17385" t="s">
        <v>381</v>
      </c>
      <c r="B17385" t="str">
        <f>IF(ISBLANK(VLOOKUP(A17385,Questionnaire!A:KQ,140,FALSE)),"#",VLOOKUP(A17385,Questionnaire!A:KQ,140,FALSE))</f>
        <v>#</v>
      </c>
    </row>
    <row r="17386" spans="1:2">
      <c r="A17386" t="s">
        <v>382</v>
      </c>
      <c r="B17386" t="str">
        <f>IF(ISBLANK(VLOOKUP(A17386,Questionnaire!A:KQ,140,FALSE)),"#",VLOOKUP(A17386,Questionnaire!A:KQ,140,FALSE))</f>
        <v>#</v>
      </c>
    </row>
    <row r="17387" spans="1:2">
      <c r="A17387" t="s">
        <v>384</v>
      </c>
      <c r="B17387" t="str">
        <f>IF(ISBLANK(VLOOKUP(A17387,Questionnaire!A:KQ,140,FALSE)),"#",VLOOKUP(A17387,Questionnaire!A:KQ,140,FALSE))</f>
        <v>#</v>
      </c>
    </row>
    <row r="17388" spans="1:2">
      <c r="A17388" t="s">
        <v>387</v>
      </c>
      <c r="B17388" t="str">
        <f>IF(ISBLANK(VLOOKUP(A17388,Questionnaire!A:KQ,140,FALSE)),"#",VLOOKUP(A17388,Questionnaire!A:KQ,140,FALSE))</f>
        <v>#</v>
      </c>
    </row>
    <row r="17389" spans="1:2">
      <c r="A17389" t="s">
        <v>391</v>
      </c>
      <c r="B17389" t="str">
        <f>IF(ISBLANK(VLOOKUP(A17389,Questionnaire!A:KQ,140,FALSE)),"#",VLOOKUP(A17389,Questionnaire!A:KQ,140,FALSE))</f>
        <v>#</v>
      </c>
    </row>
    <row r="17390" spans="1:2">
      <c r="A17390" t="s">
        <v>393</v>
      </c>
      <c r="B17390" t="str">
        <f>IF(ISBLANK(VLOOKUP(A17390,Questionnaire!A:KQ,140,FALSE)),"#",VLOOKUP(A17390,Questionnaire!A:KQ,140,FALSE))</f>
        <v>#</v>
      </c>
    </row>
    <row r="17391" spans="1:2">
      <c r="A17391" t="s">
        <v>395</v>
      </c>
      <c r="B17391" t="str">
        <f>IF(ISBLANK(VLOOKUP(A17391,Questionnaire!A:KQ,140,FALSE)),"#",VLOOKUP(A17391,Questionnaire!A:KQ,140,FALSE))</f>
        <v>#</v>
      </c>
    </row>
    <row r="17392" spans="1:2">
      <c r="A17392" t="s">
        <v>398</v>
      </c>
      <c r="B17392" t="str">
        <f>IF(ISBLANK(VLOOKUP(A17392,Questionnaire!A:KQ,140,FALSE)),"#",VLOOKUP(A17392,Questionnaire!A:KQ,140,FALSE))</f>
        <v>#</v>
      </c>
    </row>
    <row r="17393" spans="1:2">
      <c r="A17393" t="s">
        <v>402</v>
      </c>
      <c r="B17393" t="str">
        <f>IF(ISBLANK(VLOOKUP(A17393,Questionnaire!A:KQ,140,FALSE)),"#",VLOOKUP(A17393,Questionnaire!A:KQ,140,FALSE))</f>
        <v>#</v>
      </c>
    </row>
    <row r="17394" spans="1:2">
      <c r="A17394" t="s">
        <v>405</v>
      </c>
      <c r="B17394" t="str">
        <f>IF(ISBLANK(VLOOKUP(A17394,Questionnaire!A:KQ,140,FALSE)),"#",VLOOKUP(A17394,Questionnaire!A:KQ,140,FALSE))</f>
        <v>#</v>
      </c>
    </row>
    <row r="17395" spans="1:2">
      <c r="A17395" t="s">
        <v>409</v>
      </c>
      <c r="B17395" t="str">
        <f>IF(ISBLANK(VLOOKUP(A17395,Questionnaire!A:KQ,140,FALSE)),"#",VLOOKUP(A17395,Questionnaire!A:KQ,140,FALSE))</f>
        <v>#</v>
      </c>
    </row>
    <row r="17396" spans="1:2">
      <c r="A17396" t="s">
        <v>412</v>
      </c>
      <c r="B17396" t="str">
        <f>IF(ISBLANK(VLOOKUP(A17396,Questionnaire!A:KQ,140,FALSE)),"#",VLOOKUP(A17396,Questionnaire!A:KQ,140,FALSE))</f>
        <v>#</v>
      </c>
    </row>
    <row r="17397" spans="1:2">
      <c r="A17397" t="s">
        <v>415</v>
      </c>
      <c r="B17397" t="str">
        <f>IF(ISBLANK(VLOOKUP(A17397,Questionnaire!A:KQ,140,FALSE)),"#",VLOOKUP(A17397,Questionnaire!A:KQ,140,FALSE))</f>
        <v>#</v>
      </c>
    </row>
    <row r="17398" spans="1:2">
      <c r="A17398" t="s">
        <v>418</v>
      </c>
      <c r="B17398" t="str">
        <f>IF(ISBLANK(VLOOKUP(A17398,Questionnaire!A:KQ,140,FALSE)),"#",VLOOKUP(A17398,Questionnaire!A:KQ,140,FALSE))</f>
        <v>#</v>
      </c>
    </row>
    <row r="17399" spans="1:2">
      <c r="A17399" t="s">
        <v>421</v>
      </c>
      <c r="B17399" t="str">
        <f>IF(ISBLANK(VLOOKUP(A17399,Questionnaire!A:KQ,140,FALSE)),"#",VLOOKUP(A17399,Questionnaire!A:KQ,140,FALSE))</f>
        <v>#</v>
      </c>
    </row>
    <row r="17400" spans="1:2">
      <c r="A17400" t="s">
        <v>424</v>
      </c>
      <c r="B17400" t="str">
        <f>IF(ISBLANK(VLOOKUP(A17400,Questionnaire!A:KQ,140,FALSE)),"#",VLOOKUP(A17400,Questionnaire!A:KQ,140,FALSE))</f>
        <v>#</v>
      </c>
    </row>
    <row r="17401" spans="1:2">
      <c r="A17401" t="s">
        <v>429</v>
      </c>
      <c r="B17401" t="str">
        <f>IF(ISBLANK(VLOOKUP(A17401,Questionnaire!A:KQ,140,FALSE)),"#",VLOOKUP(A17401,Questionnaire!A:KQ,140,FALSE))</f>
        <v>#</v>
      </c>
    </row>
    <row r="17402" spans="1:2">
      <c r="A17402" t="s">
        <v>432</v>
      </c>
      <c r="B17402" t="str">
        <f>IF(ISBLANK(VLOOKUP(A17402,Questionnaire!A:KQ,140,FALSE)),"#",VLOOKUP(A17402,Questionnaire!A:KQ,140,FALSE))</f>
        <v>#</v>
      </c>
    </row>
    <row r="17403" spans="1:2">
      <c r="A17403" t="s">
        <v>435</v>
      </c>
      <c r="B17403" t="str">
        <f>IF(ISBLANK(VLOOKUP(A17403,Questionnaire!A:KQ,140,FALSE)),"#",VLOOKUP(A17403,Questionnaire!A:KQ,140,FALSE))</f>
        <v>#</v>
      </c>
    </row>
    <row r="17404" spans="1:2">
      <c r="A17404" t="s">
        <v>437</v>
      </c>
      <c r="B17404" t="str">
        <f>IF(ISBLANK(VLOOKUP(A17404,Questionnaire!A:KQ,140,FALSE)),"#",VLOOKUP(A17404,Questionnaire!A:KQ,140,FALSE))</f>
        <v>#</v>
      </c>
    </row>
    <row r="17405" spans="1:2">
      <c r="A17405" t="s">
        <v>439</v>
      </c>
      <c r="B17405" t="str">
        <f>IF(ISBLANK(VLOOKUP(A17405,Questionnaire!A:KQ,140,FALSE)),"#",VLOOKUP(A17405,Questionnaire!A:KQ,140,FALSE))</f>
        <v>#</v>
      </c>
    </row>
    <row r="17406" spans="1:2">
      <c r="A17406" t="s">
        <v>442</v>
      </c>
      <c r="B17406" t="str">
        <f>IF(ISBLANK(VLOOKUP(A17406,Questionnaire!A:KQ,140,FALSE)),"#",VLOOKUP(A17406,Questionnaire!A:KQ,140,FALSE))</f>
        <v>#</v>
      </c>
    </row>
    <row r="17407" spans="1:2">
      <c r="A17407" t="s">
        <v>445</v>
      </c>
      <c r="B17407" t="str">
        <f>IF(ISBLANK(VLOOKUP(A17407,Questionnaire!A:KQ,140,FALSE)),"#",VLOOKUP(A17407,Questionnaire!A:KQ,140,FALSE))</f>
        <v>#</v>
      </c>
    </row>
    <row r="17408" spans="1:2">
      <c r="A17408" t="s">
        <v>448</v>
      </c>
      <c r="B17408" t="str">
        <f>IF(ISBLANK(VLOOKUP(A17408,Questionnaire!A:KQ,140,FALSE)),"#",VLOOKUP(A17408,Questionnaire!A:KQ,140,FALSE))</f>
        <v>#</v>
      </c>
    </row>
    <row r="17409" spans="1:3">
      <c r="A17409" t="s">
        <v>452</v>
      </c>
      <c r="B17409" t="str">
        <f>IF(ISBLANK(VLOOKUP(A17409,Questionnaire!A:KQ,140,FALSE)),"#",VLOOKUP(A17409,Questionnaire!A:KQ,140,FALSE))</f>
        <v>#</v>
      </c>
    </row>
    <row r="17410" spans="1:3">
      <c r="A17410" t="s">
        <v>455</v>
      </c>
      <c r="B17410" t="str">
        <f>IF(ISBLANK(VLOOKUP(A17410,Questionnaire!A:KQ,140,FALSE)),"#",VLOOKUP(A17410,Questionnaire!A:KQ,140,FALSE))</f>
        <v>#</v>
      </c>
    </row>
    <row r="17411" spans="1:3">
      <c r="A17411" t="s">
        <v>458</v>
      </c>
      <c r="B17411" t="str">
        <f>IF(ISBLANK(VLOOKUP(A17411,Questionnaire!A:KQ,140,FALSE)),"#",VLOOKUP(A17411,Questionnaire!A:KQ,140,FALSE))</f>
        <v>#</v>
      </c>
    </row>
    <row r="17412" spans="1:3">
      <c r="A17412" t="s">
        <v>461</v>
      </c>
      <c r="B17412" t="str">
        <f>IF(ISBLANK(VLOOKUP(A17412,Questionnaire!A:KQ,140,FALSE)),"#",VLOOKUP(A17412,Questionnaire!A:KQ,140,FALSE))</f>
        <v>#</v>
      </c>
    </row>
    <row r="17413" spans="1:3">
      <c r="A17413" t="s">
        <v>465</v>
      </c>
      <c r="B17413" t="str">
        <f>IF(ISBLANK(VLOOKUP(A17413,Questionnaire!A:KQ,140,FALSE)),"#",VLOOKUP(A17413,Questionnaire!A:KQ,140,FALSE))</f>
        <v>#</v>
      </c>
    </row>
    <row r="17414" spans="1:3">
      <c r="A17414" t="s">
        <v>467</v>
      </c>
      <c r="B17414" t="str">
        <f>IF(ISBLANK(VLOOKUP(A17414,Questionnaire!A:KQ,140,FALSE)),"#",VLOOKUP(A17414,Questionnaire!A:KQ,140,FALSE))</f>
        <v>#</v>
      </c>
    </row>
    <row r="17415" spans="1:3">
      <c r="A17415" t="s">
        <v>469</v>
      </c>
      <c r="B17415" t="str">
        <f>IF(ISBLANK(VLOOKUP(A17415,Questionnaire!A:KQ,140,FALSE)),"#",VLOOKUP(A17415,Questionnaire!A:KQ,140,FALSE))</f>
        <v>#</v>
      </c>
    </row>
    <row r="17416" spans="1:3">
      <c r="A17416" t="s">
        <v>471</v>
      </c>
      <c r="B17416" t="str">
        <f>IF(ISBLANK(VLOOKUP(A17416,Questionnaire!A:KQ,140,FALSE)),"#",VLOOKUP(A17416,Questionnaire!A:KQ,140,FALSE))</f>
        <v>#</v>
      </c>
    </row>
    <row r="17417" spans="1:3">
      <c r="A17417" t="s">
        <v>473</v>
      </c>
      <c r="B17417" t="str">
        <f>IF(ISBLANK(VLOOKUP(A17417,Questionnaire!A:KQ,140,FALSE)),"#",VLOOKUP(A17417,Questionnaire!A:KQ,140,FALSE))</f>
        <v>#</v>
      </c>
    </row>
    <row r="17418" spans="1:3">
      <c r="A17418" t="s">
        <v>475</v>
      </c>
      <c r="B17418" t="str">
        <f>IF(ISBLANK(VLOOKUP(A17418,Questionnaire!A:KQ,140,FALSE)),"#",VLOOKUP(A17418,Questionnaire!A:KQ,140,FALSE))</f>
        <v>#</v>
      </c>
    </row>
    <row r="17419" spans="1:3">
      <c r="A17419" t="s">
        <v>185</v>
      </c>
      <c r="B17419" t="str">
        <f>IF(ISBLANK(VLOOKUP(A17419,Questionnaire!A:KQ,141,FALSE)),"#",VLOOKUP(A17419,Questionnaire!A:KQ,141,FALSE))</f>
        <v>#</v>
      </c>
      <c r="C17419">
        <v>138</v>
      </c>
    </row>
    <row r="17420" spans="1:3">
      <c r="A17420" t="s">
        <v>187</v>
      </c>
      <c r="B17420" t="str">
        <f>IF(ISNA(VLOOKUP(VLOOKUP(A17420,Questionnaire!A:KQ,141,FALSE),'CORA Encoding'!D:E,2,FALSE)),"#",VLOOKUP(VLOOKUP(A17420,Questionnaire!A:KQ,141,FALSE),'CORA Encoding'!D:E,2,FALSE))</f>
        <v>#</v>
      </c>
    </row>
    <row r="17421" spans="1:3">
      <c r="A17421" t="s">
        <v>189</v>
      </c>
      <c r="B17421" t="str">
        <f>IF(ISNA(VLOOKUP(VLOOKUP(A17421,Questionnaire!A:KQ,141,FALSE),'CORA Encoding'!G:H,2,FALSE)),"#",VLOOKUP(VLOOKUP(A17421,Questionnaire!A:KQ,141,FALSE),'CORA Encoding'!G:H,2,FALSE))</f>
        <v>#</v>
      </c>
    </row>
    <row r="17422" spans="1:3">
      <c r="A17422" t="s">
        <v>191</v>
      </c>
      <c r="B17422" t="str">
        <f>IF(ISNA(VLOOKUP(VLOOKUP(A17422,Questionnaire!A:KQ,141,FALSE),'Country List'!E:F,2,FALSE)),"#",VLOOKUP(VLOOKUP(A17422,Questionnaire!A:KQ,141,FALSE),'Country List'!E:F,2,FALSE))</f>
        <v>#</v>
      </c>
    </row>
    <row r="17423" spans="1:3">
      <c r="A17423" t="s">
        <v>193</v>
      </c>
      <c r="B17423" t="str">
        <f>IF(ISNA(VLOOKUP(VLOOKUP(A17423,Questionnaire!A:KQ,141,FALSE),'Industry List'!B:C,2,FALSE)),"#",VLOOKUP(VLOOKUP(A17423,Questionnaire!A:KQ,141,FALSE),'Industry List'!B:C,2,FALSE))</f>
        <v>#</v>
      </c>
    </row>
    <row r="17424" spans="1:3">
      <c r="A17424" t="s">
        <v>197</v>
      </c>
      <c r="B17424" t="str">
        <f>IF(ISBLANK(VLOOKUP(A17424,Questionnaire!A:KQ,141,FALSE)),"#",VLOOKUP(A17424,Questionnaire!A:KQ,141,FALSE))</f>
        <v>#</v>
      </c>
    </row>
    <row r="17425" spans="1:2">
      <c r="A17425" t="s">
        <v>201</v>
      </c>
      <c r="B17425" t="str">
        <f>IF(ISBLANK(VLOOKUP(A17425,Questionnaire!A:KQ,141,FALSE)),"#",VLOOKUP(A17425,Questionnaire!A:KQ,141,FALSE))</f>
        <v>#</v>
      </c>
    </row>
    <row r="17426" spans="1:2">
      <c r="A17426" t="s">
        <v>203</v>
      </c>
      <c r="B17426" t="str">
        <f>IF(ISNA(VLOOKUP(VLOOKUP(A17426,Questionnaire!A:KQ,141,FALSE),'CORA Encoding'!J:K,2,FALSE)),"#",VLOOKUP(VLOOKUP(A17426,Questionnaire!A:KQ,141,FALSE),'CORA Encoding'!J:K,2,FALSE))</f>
        <v>#</v>
      </c>
    </row>
    <row r="17427" spans="1:2">
      <c r="A17427" t="s">
        <v>208</v>
      </c>
      <c r="B17427" t="str">
        <f>IF(ISBLANK(VLOOKUP(A17427,Questionnaire!A:KQ,141,FALSE)),"#",VLOOKUP(A17427,Questionnaire!A:KQ,141,FALSE))</f>
        <v>#</v>
      </c>
    </row>
    <row r="17428" spans="1:2">
      <c r="A17428" t="s">
        <v>213</v>
      </c>
      <c r="B17428" t="str">
        <f>IF(ISBLANK(VLOOKUP(A17428,Questionnaire!A:KQ,141,FALSE)),"#",VLOOKUP(A17428,Questionnaire!A:KQ,141,FALSE))</f>
        <v>#</v>
      </c>
    </row>
    <row r="17429" spans="1:2">
      <c r="A17429" t="s">
        <v>215</v>
      </c>
      <c r="B17429" t="str">
        <f>IF(ISBLANK(VLOOKUP(A17429,Questionnaire!A:KQ,141,FALSE)),"#",VLOOKUP(A17429,Questionnaire!A:KQ,141,FALSE))</f>
        <v>#</v>
      </c>
    </row>
    <row r="17430" spans="1:2">
      <c r="A17430" t="s">
        <v>217</v>
      </c>
      <c r="B17430" t="str">
        <f>IF(ISBLANK(VLOOKUP(A17430,Questionnaire!A:KQ,141,FALSE)),"#",VLOOKUP(A17430,Questionnaire!A:KQ,141,FALSE))</f>
        <v>#</v>
      </c>
    </row>
    <row r="17431" spans="1:2">
      <c r="A17431" t="s">
        <v>219</v>
      </c>
      <c r="B17431" t="str">
        <f>IF(ISBLANK(VLOOKUP(A17431,Questionnaire!A:KQ,141,FALSE)),"#",VLOOKUP(A17431,Questionnaire!A:KQ,141,FALSE))</f>
        <v>#</v>
      </c>
    </row>
    <row r="17432" spans="1:2">
      <c r="A17432" t="s">
        <v>221</v>
      </c>
      <c r="B17432" t="str">
        <f>IF(ISBLANK(VLOOKUP(A17432,Questionnaire!A:KQ,141,FALSE)),"#",VLOOKUP(A17432,Questionnaire!A:KQ,141,FALSE))</f>
        <v>#</v>
      </c>
    </row>
    <row r="17433" spans="1:2">
      <c r="A17433" t="s">
        <v>223</v>
      </c>
      <c r="B17433" t="str">
        <f>IF(ISBLANK(VLOOKUP(A17433,Questionnaire!A:KQ,141,FALSE)),"#",VLOOKUP(A17433,Questionnaire!A:KQ,141,FALSE))</f>
        <v>#</v>
      </c>
    </row>
    <row r="17434" spans="1:2">
      <c r="A17434" t="s">
        <v>225</v>
      </c>
      <c r="B17434" t="str">
        <f>IF(ISBLANK(VLOOKUP(A17434,Questionnaire!A:KQ,141,FALSE)),"#",VLOOKUP(A17434,Questionnaire!A:KQ,141,FALSE))</f>
        <v>#</v>
      </c>
    </row>
    <row r="17435" spans="1:2">
      <c r="A17435" t="s">
        <v>227</v>
      </c>
      <c r="B17435" t="str">
        <f>IF(ISBLANK(VLOOKUP(A17435,Questionnaire!A:KQ,141,FALSE)),"#",VLOOKUP(A17435,Questionnaire!A:KQ,141,FALSE))</f>
        <v>#</v>
      </c>
    </row>
    <row r="17436" spans="1:2">
      <c r="A17436" t="s">
        <v>229</v>
      </c>
      <c r="B17436" t="str">
        <f>IF(ISBLANK(VLOOKUP(A17436,Questionnaire!A:KQ,141,FALSE)),"#",VLOOKUP(A17436,Questionnaire!A:KQ,141,FALSE))</f>
        <v>#</v>
      </c>
    </row>
    <row r="17437" spans="1:2">
      <c r="A17437" t="s">
        <v>231</v>
      </c>
      <c r="B17437" t="str">
        <f>IF(ISBLANK(VLOOKUP(A17437,Questionnaire!A:KQ,141,FALSE)),"#",VLOOKUP(A17437,Questionnaire!A:KQ,141,FALSE))</f>
        <v>#</v>
      </c>
    </row>
    <row r="17438" spans="1:2">
      <c r="A17438" t="s">
        <v>233</v>
      </c>
      <c r="B17438" t="str">
        <f>IF(ISBLANK(VLOOKUP(A17438,Questionnaire!A:KQ,141,FALSE)),"#",VLOOKUP(A17438,Questionnaire!A:KQ,141,FALSE))</f>
        <v>#</v>
      </c>
    </row>
    <row r="17439" spans="1:2">
      <c r="A17439" t="s">
        <v>235</v>
      </c>
      <c r="B17439" t="str">
        <f>IF(ISBLANK(VLOOKUP(A17439,Questionnaire!A:KQ,141,FALSE)),"#",VLOOKUP(A17439,Questionnaire!A:KQ,141,FALSE))</f>
        <v>#</v>
      </c>
    </row>
    <row r="17440" spans="1:2">
      <c r="A17440" t="s">
        <v>237</v>
      </c>
      <c r="B17440" t="str">
        <f>IF(ISBLANK(VLOOKUP(A17440,Questionnaire!A:KQ,141,FALSE)),"#",VLOOKUP(A17440,Questionnaire!A:KQ,141,FALSE))</f>
        <v>#</v>
      </c>
    </row>
    <row r="17441" spans="1:2">
      <c r="A17441" t="s">
        <v>239</v>
      </c>
      <c r="B17441" t="str">
        <f>IF(ISBLANK(VLOOKUP(A17441,Questionnaire!A:KQ,141,FALSE)),"#",VLOOKUP(A17441,Questionnaire!A:KQ,141,FALSE))</f>
        <v>#</v>
      </c>
    </row>
    <row r="17442" spans="1:2">
      <c r="A17442" t="s">
        <v>242</v>
      </c>
      <c r="B17442" t="str">
        <f>IF(ISBLANK(VLOOKUP(A17442,Questionnaire!A:KQ,141,FALSE)),"#",VLOOKUP(A17442,Questionnaire!A:KQ,141,FALSE))</f>
        <v>#</v>
      </c>
    </row>
    <row r="17443" spans="1:2">
      <c r="A17443" t="s">
        <v>245</v>
      </c>
      <c r="B17443" t="str">
        <f>IF(ISBLANK(VLOOKUP(A17443,Questionnaire!A:KQ,141,FALSE)),"#",VLOOKUP(A17443,Questionnaire!A:KQ,141,FALSE))</f>
        <v>#</v>
      </c>
    </row>
    <row r="17444" spans="1:2">
      <c r="A17444" t="s">
        <v>247</v>
      </c>
      <c r="B17444" t="str">
        <f>IF(ISBLANK(VLOOKUP(A17444,Questionnaire!A:KQ,141,FALSE)),"#",VLOOKUP(A17444,Questionnaire!A:KQ,141,FALSE))</f>
        <v>#</v>
      </c>
    </row>
    <row r="17445" spans="1:2">
      <c r="A17445" t="s">
        <v>249</v>
      </c>
      <c r="B17445" t="str">
        <f>IF(ISBLANK(VLOOKUP(A17445,Questionnaire!A:KQ,141,FALSE)),"#",VLOOKUP(A17445,Questionnaire!A:KQ,141,FALSE))</f>
        <v>#</v>
      </c>
    </row>
    <row r="17446" spans="1:2">
      <c r="A17446" t="s">
        <v>250</v>
      </c>
      <c r="B17446" t="str">
        <f>IF(ISBLANK(VLOOKUP(A17446,Questionnaire!A:KQ,141,FALSE)),"#",VLOOKUP(A17446,Questionnaire!A:KQ,141,FALSE))</f>
        <v>#</v>
      </c>
    </row>
    <row r="17447" spans="1:2">
      <c r="A17447" t="s">
        <v>252</v>
      </c>
      <c r="B17447" t="str">
        <f>IF(ISBLANK(VLOOKUP(A17447,Questionnaire!A:KQ,141,FALSE)),"#",VLOOKUP(A17447,Questionnaire!A:KQ,141,FALSE))</f>
        <v>#</v>
      </c>
    </row>
    <row r="17448" spans="1:2">
      <c r="A17448" t="s">
        <v>255</v>
      </c>
      <c r="B17448" t="str">
        <f>IF(ISBLANK(VLOOKUP(A17448,Questionnaire!A:KQ,141,FALSE)),"#",VLOOKUP(A17448,Questionnaire!A:KQ,141,FALSE))</f>
        <v>#</v>
      </c>
    </row>
    <row r="17449" spans="1:2">
      <c r="A17449" t="s">
        <v>258</v>
      </c>
      <c r="B17449" t="str">
        <f>IF(ISNA(VLOOKUP(VLOOKUP(A17449,Questionnaire!A:KQ,141,FALSE),'CORA Encoding'!M:N,2,FALSE)),"#",VLOOKUP(VLOOKUP(A17449,Questionnaire!A:KQ,141,FALSE),'CORA Encoding'!M:N,2,FALSE))</f>
        <v>#</v>
      </c>
    </row>
    <row r="17450" spans="1:2">
      <c r="A17450" t="s">
        <v>261</v>
      </c>
      <c r="B17450" t="str">
        <f>IF(ISBLANK(VLOOKUP(A17450,Questionnaire!A:KQ,141,FALSE)),"#",VLOOKUP(A17450,Questionnaire!A:KQ,141,FALSE))</f>
        <v>#</v>
      </c>
    </row>
    <row r="17451" spans="1:2">
      <c r="A17451" t="s">
        <v>263</v>
      </c>
      <c r="B17451" t="str">
        <f>IF(ISBLANK(VLOOKUP(A17451,Questionnaire!A:KQ,141,FALSE)),"#",VLOOKUP(A17451,Questionnaire!A:KQ,141,FALSE))</f>
        <v>#</v>
      </c>
    </row>
    <row r="17452" spans="1:2">
      <c r="A17452" t="s">
        <v>265</v>
      </c>
      <c r="B17452" t="str">
        <f>IF(ISBLANK(VLOOKUP(A17452,Questionnaire!A:KQ,141,FALSE)),"#",VLOOKUP(A17452,Questionnaire!A:KQ,141,FALSE))</f>
        <v>#</v>
      </c>
    </row>
    <row r="17453" spans="1:2">
      <c r="A17453" t="s">
        <v>267</v>
      </c>
      <c r="B17453" t="str">
        <f>IF(ISBLANK(VLOOKUP(A17453,Questionnaire!A:KQ,141,FALSE)),"#",VLOOKUP(A17453,Questionnaire!A:KQ,141,FALSE))</f>
        <v>#</v>
      </c>
    </row>
    <row r="17454" spans="1:2">
      <c r="A17454" t="s">
        <v>269</v>
      </c>
      <c r="B17454" t="str">
        <f>IF(ISBLANK(VLOOKUP(A17454,Questionnaire!A:KQ,141,FALSE)),"#",VLOOKUP(A17454,Questionnaire!A:KQ,141,FALSE))</f>
        <v>#</v>
      </c>
    </row>
    <row r="17455" spans="1:2">
      <c r="A17455" t="s">
        <v>274</v>
      </c>
      <c r="B17455" t="str">
        <f>IF(ISBLANK(VLOOKUP(A17455,Questionnaire!A:KQ,141,FALSE)),"#",VLOOKUP(A17455,Questionnaire!A:KQ,141,FALSE))</f>
        <v>#</v>
      </c>
    </row>
    <row r="17456" spans="1:2">
      <c r="A17456" t="s">
        <v>276</v>
      </c>
      <c r="B17456" t="str">
        <f>IF(ISBLANK(VLOOKUP(A17456,Questionnaire!A:KQ,141,FALSE)),"#",VLOOKUP(A17456,Questionnaire!A:KQ,141,FALSE))</f>
        <v>#</v>
      </c>
    </row>
    <row r="17457" spans="1:2">
      <c r="A17457" t="s">
        <v>278</v>
      </c>
      <c r="B17457" t="str">
        <f>IF(ISBLANK(VLOOKUP(A17457,Questionnaire!A:KQ,141,FALSE)),"#",VLOOKUP(A17457,Questionnaire!A:KQ,141,FALSE))</f>
        <v>#</v>
      </c>
    </row>
    <row r="17458" spans="1:2">
      <c r="A17458" t="s">
        <v>280</v>
      </c>
      <c r="B17458" t="str">
        <f>IF(ISBLANK(VLOOKUP(A17458,Questionnaire!A:KQ,141,FALSE)),"#",VLOOKUP(A17458,Questionnaire!A:KQ,141,FALSE))</f>
        <v>#</v>
      </c>
    </row>
    <row r="17459" spans="1:2">
      <c r="A17459" t="s">
        <v>282</v>
      </c>
      <c r="B17459" t="str">
        <f>IF(ISBLANK(VLOOKUP(A17459,Questionnaire!A:KQ,141,FALSE)),"#",VLOOKUP(A17459,Questionnaire!A:KQ,141,FALSE))</f>
        <v>#</v>
      </c>
    </row>
    <row r="17460" spans="1:2">
      <c r="A17460" t="s">
        <v>286</v>
      </c>
      <c r="B17460" t="str">
        <f>IF(ISBLANK(VLOOKUP(A17460,Questionnaire!A:KQ,141,FALSE)),"#",VLOOKUP(A17460,Questionnaire!A:KQ,141,FALSE))</f>
        <v>#</v>
      </c>
    </row>
    <row r="17461" spans="1:2">
      <c r="A17461" t="s">
        <v>288</v>
      </c>
      <c r="B17461" t="str">
        <f>IF(ISBLANK(VLOOKUP(A17461,Questionnaire!A:KQ,141,FALSE)),"#",VLOOKUP(A17461,Questionnaire!A:KQ,141,FALSE))</f>
        <v>#</v>
      </c>
    </row>
    <row r="17462" spans="1:2">
      <c r="A17462" t="s">
        <v>290</v>
      </c>
      <c r="B17462" t="str">
        <f>IF(ISBLANK(VLOOKUP(A17462,Questionnaire!A:KQ,141,FALSE)),"#",VLOOKUP(A17462,Questionnaire!A:KQ,141,FALSE))</f>
        <v>#</v>
      </c>
    </row>
    <row r="17463" spans="1:2">
      <c r="A17463" t="s">
        <v>292</v>
      </c>
      <c r="B17463" t="str">
        <f>IF(ISBLANK(VLOOKUP(A17463,Questionnaire!A:KQ,141,FALSE)),"#",VLOOKUP(A17463,Questionnaire!A:KQ,141,FALSE))</f>
        <v>#</v>
      </c>
    </row>
    <row r="17464" spans="1:2">
      <c r="A17464" t="s">
        <v>294</v>
      </c>
      <c r="B17464" t="str">
        <f>IF(ISBLANK(VLOOKUP(A17464,Questionnaire!A:KQ,141,FALSE)),"#",VLOOKUP(A17464,Questionnaire!A:KQ,141,FALSE))</f>
        <v>#</v>
      </c>
    </row>
    <row r="17465" spans="1:2">
      <c r="A17465" t="s">
        <v>296</v>
      </c>
      <c r="B17465" t="str">
        <f>IF(ISBLANK(VLOOKUP(A17465,Questionnaire!A:KQ,141,FALSE)),"#",VLOOKUP(A17465,Questionnaire!A:KQ,141,FALSE))</f>
        <v>#</v>
      </c>
    </row>
    <row r="17466" spans="1:2">
      <c r="A17466" t="s">
        <v>301</v>
      </c>
      <c r="B17466" t="str">
        <f>IF(ISBLANK(VLOOKUP(A17466,Questionnaire!A:KQ,141,FALSE)),"#",VLOOKUP(A17466,Questionnaire!A:KQ,141,FALSE))</f>
        <v>#</v>
      </c>
    </row>
    <row r="17467" spans="1:2">
      <c r="A17467" t="s">
        <v>303</v>
      </c>
      <c r="B17467" t="str">
        <f>IF(ISBLANK(VLOOKUP(A17467,Questionnaire!A:KQ,141,FALSE)),"#",VLOOKUP(A17467,Questionnaire!A:KQ,141,FALSE))</f>
        <v>#</v>
      </c>
    </row>
    <row r="17468" spans="1:2">
      <c r="A17468" t="s">
        <v>305</v>
      </c>
      <c r="B17468" t="str">
        <f>IF(ISBLANK(VLOOKUP(A17468,Questionnaire!A:KQ,141,FALSE)),"#",VLOOKUP(A17468,Questionnaire!A:KQ,141,FALSE))</f>
        <v>#</v>
      </c>
    </row>
    <row r="17469" spans="1:2">
      <c r="A17469" t="s">
        <v>307</v>
      </c>
      <c r="B17469" t="str">
        <f>IF(ISBLANK(VLOOKUP(A17469,Questionnaire!A:KQ,141,FALSE)),"#",VLOOKUP(A17469,Questionnaire!A:KQ,141,FALSE))</f>
        <v>#</v>
      </c>
    </row>
    <row r="17470" spans="1:2">
      <c r="A17470" t="s">
        <v>311</v>
      </c>
      <c r="B17470" t="str">
        <f>IF(ISBLANK(VLOOKUP(A17470,Questionnaire!A:KQ,141,FALSE)),"#",VLOOKUP(A17470,Questionnaire!A:KQ,141,FALSE))</f>
        <v>#</v>
      </c>
    </row>
    <row r="17471" spans="1:2">
      <c r="A17471" t="s">
        <v>313</v>
      </c>
      <c r="B17471" t="str">
        <f>IF(ISBLANK(VLOOKUP(A17471,Questionnaire!A:KQ,141,FALSE)),"#",VLOOKUP(A17471,Questionnaire!A:KQ,141,FALSE))</f>
        <v>#</v>
      </c>
    </row>
    <row r="17472" spans="1:2">
      <c r="A17472" t="s">
        <v>314</v>
      </c>
      <c r="B17472" t="str">
        <f>IF(ISBLANK(VLOOKUP(A17472,Questionnaire!A:KQ,141,FALSE)),"#",VLOOKUP(A17472,Questionnaire!A:KQ,141,FALSE))</f>
        <v>#</v>
      </c>
    </row>
    <row r="17473" spans="1:2">
      <c r="A17473" t="s">
        <v>315</v>
      </c>
      <c r="B17473" t="str">
        <f>IF(ISBLANK(VLOOKUP(A17473,Questionnaire!A:KQ,141,FALSE)),"#",VLOOKUP(A17473,Questionnaire!A:KQ,141,FALSE))</f>
        <v>#</v>
      </c>
    </row>
    <row r="17474" spans="1:2">
      <c r="A17474" t="s">
        <v>317</v>
      </c>
      <c r="B17474" t="str">
        <f>IF(ISBLANK(VLOOKUP(A17474,Questionnaire!A:KQ,141,FALSE)),"#",VLOOKUP(A17474,Questionnaire!A:KQ,141,FALSE))</f>
        <v>#</v>
      </c>
    </row>
    <row r="17475" spans="1:2">
      <c r="A17475" t="s">
        <v>319</v>
      </c>
      <c r="B17475" t="str">
        <f>IF(ISBLANK(VLOOKUP(A17475,Questionnaire!A:KQ,141,FALSE)),"#",VLOOKUP(A17475,Questionnaire!A:KQ,141,FALSE))</f>
        <v>#</v>
      </c>
    </row>
    <row r="17476" spans="1:2">
      <c r="A17476" t="s">
        <v>322</v>
      </c>
      <c r="B17476" t="str">
        <f>IF(ISBLANK(VLOOKUP(A17476,Questionnaire!A:KQ,141,FALSE)),"#",VLOOKUP(A17476,Questionnaire!A:KQ,141,FALSE))</f>
        <v>#</v>
      </c>
    </row>
    <row r="17477" spans="1:2">
      <c r="A17477" t="s">
        <v>326</v>
      </c>
      <c r="B17477" t="str">
        <f>IF(ISBLANK(VLOOKUP(A17477,Questionnaire!A:KQ,141,FALSE)),"#",VLOOKUP(A17477,Questionnaire!A:KQ,141,FALSE))</f>
        <v>#</v>
      </c>
    </row>
    <row r="17478" spans="1:2">
      <c r="A17478" t="s">
        <v>328</v>
      </c>
      <c r="B17478" t="str">
        <f>IF(ISBLANK(VLOOKUP(A17478,Questionnaire!A:KQ,141,FALSE)),"#",VLOOKUP(A17478,Questionnaire!A:KQ,141,FALSE))</f>
        <v>#</v>
      </c>
    </row>
    <row r="17479" spans="1:2">
      <c r="A17479" t="s">
        <v>332</v>
      </c>
      <c r="B17479" t="str">
        <f>IF(ISBLANK(VLOOKUP(A17479,Questionnaire!A:KQ,141,FALSE)),"#",VLOOKUP(A17479,Questionnaire!A:KQ,141,FALSE))</f>
        <v>#</v>
      </c>
    </row>
    <row r="17480" spans="1:2">
      <c r="A17480" t="s">
        <v>333</v>
      </c>
      <c r="B17480" t="str">
        <f>IF(ISBLANK(VLOOKUP(A17480,Questionnaire!A:KQ,141,FALSE)),"#",VLOOKUP(A17480,Questionnaire!A:KQ,141,FALSE))</f>
        <v>#</v>
      </c>
    </row>
    <row r="17481" spans="1:2">
      <c r="A17481" t="s">
        <v>334</v>
      </c>
      <c r="B17481" t="str">
        <f>IF(ISBLANK(VLOOKUP(A17481,Questionnaire!A:KQ,141,FALSE)),"#",VLOOKUP(A17481,Questionnaire!A:KQ,141,FALSE))</f>
        <v>#</v>
      </c>
    </row>
    <row r="17482" spans="1:2">
      <c r="A17482" t="s">
        <v>335</v>
      </c>
      <c r="B17482" t="str">
        <f>IF(ISBLANK(VLOOKUP(A17482,Questionnaire!A:KQ,141,FALSE)),"#",VLOOKUP(A17482,Questionnaire!A:KQ,141,FALSE))</f>
        <v>#</v>
      </c>
    </row>
    <row r="17483" spans="1:2">
      <c r="A17483" t="s">
        <v>336</v>
      </c>
      <c r="B17483" t="str">
        <f>IF(ISBLANK(VLOOKUP(A17483,Questionnaire!A:KQ,141,FALSE)),"#",VLOOKUP(A17483,Questionnaire!A:KQ,141,FALSE))</f>
        <v>#</v>
      </c>
    </row>
    <row r="17484" spans="1:2">
      <c r="A17484" t="s">
        <v>337</v>
      </c>
      <c r="B17484" t="str">
        <f>IF(ISBLANK(VLOOKUP(A17484,Questionnaire!A:KQ,141,FALSE)),"#",VLOOKUP(A17484,Questionnaire!A:KQ,141,FALSE))</f>
        <v>#</v>
      </c>
    </row>
    <row r="17485" spans="1:2">
      <c r="A17485" t="s">
        <v>338</v>
      </c>
      <c r="B17485" t="str">
        <f>IF(ISBLANK(VLOOKUP(A17485,Questionnaire!A:KQ,141,FALSE)),"#",VLOOKUP(A17485,Questionnaire!A:KQ,141,FALSE))</f>
        <v>#</v>
      </c>
    </row>
    <row r="17486" spans="1:2">
      <c r="A17486" t="s">
        <v>339</v>
      </c>
      <c r="B17486" t="str">
        <f>IF(ISBLANK(VLOOKUP(A17486,Questionnaire!A:KQ,141,FALSE)),"#",VLOOKUP(A17486,Questionnaire!A:KQ,141,FALSE))</f>
        <v>#</v>
      </c>
    </row>
    <row r="17487" spans="1:2">
      <c r="A17487" t="s">
        <v>340</v>
      </c>
      <c r="B17487" t="str">
        <f>IF(ISBLANK(VLOOKUP(A17487,Questionnaire!A:KQ,141,FALSE)),"#",VLOOKUP(A17487,Questionnaire!A:KQ,141,FALSE))</f>
        <v>#</v>
      </c>
    </row>
    <row r="17488" spans="1:2">
      <c r="A17488" t="s">
        <v>341</v>
      </c>
      <c r="B17488" t="str">
        <f>IF(ISBLANK(VLOOKUP(A17488,Questionnaire!A:KQ,141,FALSE)),"#",VLOOKUP(A17488,Questionnaire!A:KQ,141,FALSE))</f>
        <v>#</v>
      </c>
    </row>
    <row r="17489" spans="1:2">
      <c r="A17489" t="s">
        <v>342</v>
      </c>
      <c r="B17489" t="str">
        <f>IF(ISBLANK(VLOOKUP(A17489,Questionnaire!A:KQ,141,FALSE)),"#",VLOOKUP(A17489,Questionnaire!A:KQ,141,FALSE))</f>
        <v>#</v>
      </c>
    </row>
    <row r="17490" spans="1:2">
      <c r="A17490" t="s">
        <v>343</v>
      </c>
      <c r="B17490" t="str">
        <f>IF(ISBLANK(VLOOKUP(A17490,Questionnaire!A:KQ,141,FALSE)),"#",VLOOKUP(A17490,Questionnaire!A:KQ,141,FALSE))</f>
        <v>#</v>
      </c>
    </row>
    <row r="17491" spans="1:2">
      <c r="A17491" t="s">
        <v>344</v>
      </c>
      <c r="B17491" t="str">
        <f>IF(ISBLANK(VLOOKUP(A17491,Questionnaire!A:KQ,141,FALSE)),"#",VLOOKUP(A17491,Questionnaire!A:KQ,141,FALSE))</f>
        <v>#</v>
      </c>
    </row>
    <row r="17492" spans="1:2">
      <c r="A17492" t="s">
        <v>345</v>
      </c>
      <c r="B17492" t="str">
        <f>IF(ISBLANK(VLOOKUP(A17492,Questionnaire!A:KQ,141,FALSE)),"#",VLOOKUP(A17492,Questionnaire!A:KQ,141,FALSE))</f>
        <v>#</v>
      </c>
    </row>
    <row r="17493" spans="1:2">
      <c r="A17493" t="s">
        <v>348</v>
      </c>
      <c r="B17493" t="str">
        <f>IF(ISBLANK(VLOOKUP(A17493,Questionnaire!A:KQ,141,FALSE)),"#",VLOOKUP(A17493,Questionnaire!A:KQ,141,FALSE))</f>
        <v>#</v>
      </c>
    </row>
    <row r="17494" spans="1:2">
      <c r="A17494" t="s">
        <v>353</v>
      </c>
      <c r="B17494" t="str">
        <f>IF(ISBLANK(VLOOKUP(A17494,Questionnaire!A:KQ,141,FALSE)),"#",VLOOKUP(A17494,Questionnaire!A:KQ,141,FALSE))</f>
        <v>#</v>
      </c>
    </row>
    <row r="17495" spans="1:2">
      <c r="A17495" t="s">
        <v>354</v>
      </c>
      <c r="B17495" t="str">
        <f>IF(ISBLANK(VLOOKUP(A17495,Questionnaire!A:KQ,141,FALSE)),"#",VLOOKUP(A17495,Questionnaire!A:KQ,141,FALSE))</f>
        <v>#</v>
      </c>
    </row>
    <row r="17496" spans="1:2">
      <c r="A17496" t="s">
        <v>355</v>
      </c>
      <c r="B17496" t="str">
        <f>IF(ISBLANK(VLOOKUP(A17496,Questionnaire!A:KQ,141,FALSE)),"#",VLOOKUP(A17496,Questionnaire!A:KQ,141,FALSE))</f>
        <v>#</v>
      </c>
    </row>
    <row r="17497" spans="1:2">
      <c r="A17497" t="s">
        <v>356</v>
      </c>
      <c r="B17497" t="str">
        <f>IF(ISBLANK(VLOOKUP(A17497,Questionnaire!A:KQ,141,FALSE)),"#",VLOOKUP(A17497,Questionnaire!A:KQ,141,FALSE))</f>
        <v>#</v>
      </c>
    </row>
    <row r="17498" spans="1:2">
      <c r="A17498" t="s">
        <v>357</v>
      </c>
      <c r="B17498" t="str">
        <f>IF(ISBLANK(VLOOKUP(A17498,Questionnaire!A:KQ,141,FALSE)),"#",VLOOKUP(A17498,Questionnaire!A:KQ,141,FALSE))</f>
        <v>#</v>
      </c>
    </row>
    <row r="17499" spans="1:2">
      <c r="A17499" t="s">
        <v>360</v>
      </c>
      <c r="B17499" t="str">
        <f>IF(ISBLANK(VLOOKUP(A17499,Questionnaire!A:KQ,141,FALSE)),"#",VLOOKUP(A17499,Questionnaire!A:KQ,141,FALSE))</f>
        <v>#</v>
      </c>
    </row>
    <row r="17500" spans="1:2">
      <c r="A17500" t="s">
        <v>362</v>
      </c>
      <c r="B17500" t="str">
        <f>IF(ISBLANK(VLOOKUP(A17500,Questionnaire!A:KQ,141,FALSE)),"#",VLOOKUP(A17500,Questionnaire!A:KQ,141,FALSE))</f>
        <v>#</v>
      </c>
    </row>
    <row r="17501" spans="1:2">
      <c r="A17501" t="s">
        <v>363</v>
      </c>
      <c r="B17501" t="str">
        <f>IF(ISBLANK(VLOOKUP(A17501,Questionnaire!A:KQ,141,FALSE)),"#",VLOOKUP(A17501,Questionnaire!A:KQ,141,FALSE))</f>
        <v>#</v>
      </c>
    </row>
    <row r="17502" spans="1:2">
      <c r="A17502" t="s">
        <v>364</v>
      </c>
      <c r="B17502" t="str">
        <f>IF(ISBLANK(VLOOKUP(A17502,Questionnaire!A:KQ,141,FALSE)),"#",VLOOKUP(A17502,Questionnaire!A:KQ,141,FALSE))</f>
        <v>#</v>
      </c>
    </row>
    <row r="17503" spans="1:2">
      <c r="A17503" t="s">
        <v>365</v>
      </c>
      <c r="B17503" t="str">
        <f>IF(ISBLANK(VLOOKUP(A17503,Questionnaire!A:KQ,141,FALSE)),"#",VLOOKUP(A17503,Questionnaire!A:KQ,141,FALSE))</f>
        <v>#</v>
      </c>
    </row>
    <row r="17504" spans="1:2">
      <c r="A17504" t="s">
        <v>366</v>
      </c>
      <c r="B17504" t="str">
        <f>IF(ISBLANK(VLOOKUP(A17504,Questionnaire!A:KQ,141,FALSE)),"#",VLOOKUP(A17504,Questionnaire!A:KQ,141,FALSE))</f>
        <v>#</v>
      </c>
    </row>
    <row r="17505" spans="1:2">
      <c r="A17505" t="s">
        <v>371</v>
      </c>
      <c r="B17505" t="str">
        <f>IF(ISBLANK(VLOOKUP(A17505,Questionnaire!A:KQ,141,FALSE)),"#",VLOOKUP(A17505,Questionnaire!A:KQ,141,FALSE))</f>
        <v>#</v>
      </c>
    </row>
    <row r="17506" spans="1:2">
      <c r="A17506" t="s">
        <v>372</v>
      </c>
      <c r="B17506" t="str">
        <f>IF(ISBLANK(VLOOKUP(A17506,Questionnaire!A:KQ,141,FALSE)),"#",VLOOKUP(A17506,Questionnaire!A:KQ,141,FALSE))</f>
        <v>#</v>
      </c>
    </row>
    <row r="17507" spans="1:2">
      <c r="A17507" t="s">
        <v>373</v>
      </c>
      <c r="B17507" t="str">
        <f>IF(ISBLANK(VLOOKUP(A17507,Questionnaire!A:KQ,141,FALSE)),"#",VLOOKUP(A17507,Questionnaire!A:KQ,141,FALSE))</f>
        <v>#</v>
      </c>
    </row>
    <row r="17508" spans="1:2">
      <c r="A17508" t="s">
        <v>374</v>
      </c>
      <c r="B17508" t="str">
        <f>IF(ISBLANK(VLOOKUP(A17508,Questionnaire!A:KQ,141,FALSE)),"#",VLOOKUP(A17508,Questionnaire!A:KQ,141,FALSE))</f>
        <v>#</v>
      </c>
    </row>
    <row r="17509" spans="1:2">
      <c r="A17509" t="s">
        <v>377</v>
      </c>
      <c r="B17509" t="str">
        <f>IF(ISBLANK(VLOOKUP(A17509,Questionnaire!A:KQ,141,FALSE)),"#",VLOOKUP(A17509,Questionnaire!A:KQ,141,FALSE))</f>
        <v>#</v>
      </c>
    </row>
    <row r="17510" spans="1:2">
      <c r="A17510" t="s">
        <v>379</v>
      </c>
      <c r="B17510" t="str">
        <f>IF(ISBLANK(VLOOKUP(A17510,Questionnaire!A:KQ,141,FALSE)),"#",VLOOKUP(A17510,Questionnaire!A:KQ,141,FALSE))</f>
        <v>#</v>
      </c>
    </row>
    <row r="17511" spans="1:2">
      <c r="A17511" t="s">
        <v>380</v>
      </c>
      <c r="B17511" t="str">
        <f>IF(ISBLANK(VLOOKUP(A17511,Questionnaire!A:KQ,141,FALSE)),"#",VLOOKUP(A17511,Questionnaire!A:KQ,141,FALSE))</f>
        <v>#</v>
      </c>
    </row>
    <row r="17512" spans="1:2">
      <c r="A17512" t="s">
        <v>381</v>
      </c>
      <c r="B17512" t="str">
        <f>IF(ISBLANK(VLOOKUP(A17512,Questionnaire!A:KQ,141,FALSE)),"#",VLOOKUP(A17512,Questionnaire!A:KQ,141,FALSE))</f>
        <v>#</v>
      </c>
    </row>
    <row r="17513" spans="1:2">
      <c r="A17513" t="s">
        <v>382</v>
      </c>
      <c r="B17513" t="str">
        <f>IF(ISBLANK(VLOOKUP(A17513,Questionnaire!A:KQ,141,FALSE)),"#",VLOOKUP(A17513,Questionnaire!A:KQ,141,FALSE))</f>
        <v>#</v>
      </c>
    </row>
    <row r="17514" spans="1:2">
      <c r="A17514" t="s">
        <v>384</v>
      </c>
      <c r="B17514" t="str">
        <f>IF(ISBLANK(VLOOKUP(A17514,Questionnaire!A:KQ,141,FALSE)),"#",VLOOKUP(A17514,Questionnaire!A:KQ,141,FALSE))</f>
        <v>#</v>
      </c>
    </row>
    <row r="17515" spans="1:2">
      <c r="A17515" t="s">
        <v>387</v>
      </c>
      <c r="B17515" t="str">
        <f>IF(ISBLANK(VLOOKUP(A17515,Questionnaire!A:KQ,141,FALSE)),"#",VLOOKUP(A17515,Questionnaire!A:KQ,141,FALSE))</f>
        <v>#</v>
      </c>
    </row>
    <row r="17516" spans="1:2">
      <c r="A17516" t="s">
        <v>391</v>
      </c>
      <c r="B17516" t="str">
        <f>IF(ISBLANK(VLOOKUP(A17516,Questionnaire!A:KQ,141,FALSE)),"#",VLOOKUP(A17516,Questionnaire!A:KQ,141,FALSE))</f>
        <v>#</v>
      </c>
    </row>
    <row r="17517" spans="1:2">
      <c r="A17517" t="s">
        <v>393</v>
      </c>
      <c r="B17517" t="str">
        <f>IF(ISBLANK(VLOOKUP(A17517,Questionnaire!A:KQ,141,FALSE)),"#",VLOOKUP(A17517,Questionnaire!A:KQ,141,FALSE))</f>
        <v>#</v>
      </c>
    </row>
    <row r="17518" spans="1:2">
      <c r="A17518" t="s">
        <v>395</v>
      </c>
      <c r="B17518" t="str">
        <f>IF(ISBLANK(VLOOKUP(A17518,Questionnaire!A:KQ,141,FALSE)),"#",VLOOKUP(A17518,Questionnaire!A:KQ,141,FALSE))</f>
        <v>#</v>
      </c>
    </row>
    <row r="17519" spans="1:2">
      <c r="A17519" t="s">
        <v>398</v>
      </c>
      <c r="B17519" t="str">
        <f>IF(ISBLANK(VLOOKUP(A17519,Questionnaire!A:KQ,141,FALSE)),"#",VLOOKUP(A17519,Questionnaire!A:KQ,141,FALSE))</f>
        <v>#</v>
      </c>
    </row>
    <row r="17520" spans="1:2">
      <c r="A17520" t="s">
        <v>402</v>
      </c>
      <c r="B17520" t="str">
        <f>IF(ISBLANK(VLOOKUP(A17520,Questionnaire!A:KQ,141,FALSE)),"#",VLOOKUP(A17520,Questionnaire!A:KQ,141,FALSE))</f>
        <v>#</v>
      </c>
    </row>
    <row r="17521" spans="1:2">
      <c r="A17521" t="s">
        <v>405</v>
      </c>
      <c r="B17521" t="str">
        <f>IF(ISBLANK(VLOOKUP(A17521,Questionnaire!A:KQ,141,FALSE)),"#",VLOOKUP(A17521,Questionnaire!A:KQ,141,FALSE))</f>
        <v>#</v>
      </c>
    </row>
    <row r="17522" spans="1:2">
      <c r="A17522" t="s">
        <v>409</v>
      </c>
      <c r="B17522" t="str">
        <f>IF(ISBLANK(VLOOKUP(A17522,Questionnaire!A:KQ,141,FALSE)),"#",VLOOKUP(A17522,Questionnaire!A:KQ,141,FALSE))</f>
        <v>#</v>
      </c>
    </row>
    <row r="17523" spans="1:2">
      <c r="A17523" t="s">
        <v>412</v>
      </c>
      <c r="B17523" t="str">
        <f>IF(ISBLANK(VLOOKUP(A17523,Questionnaire!A:KQ,141,FALSE)),"#",VLOOKUP(A17523,Questionnaire!A:KQ,141,FALSE))</f>
        <v>#</v>
      </c>
    </row>
    <row r="17524" spans="1:2">
      <c r="A17524" t="s">
        <v>415</v>
      </c>
      <c r="B17524" t="str">
        <f>IF(ISBLANK(VLOOKUP(A17524,Questionnaire!A:KQ,141,FALSE)),"#",VLOOKUP(A17524,Questionnaire!A:KQ,141,FALSE))</f>
        <v>#</v>
      </c>
    </row>
    <row r="17525" spans="1:2">
      <c r="A17525" t="s">
        <v>418</v>
      </c>
      <c r="B17525" t="str">
        <f>IF(ISBLANK(VLOOKUP(A17525,Questionnaire!A:KQ,141,FALSE)),"#",VLOOKUP(A17525,Questionnaire!A:KQ,141,FALSE))</f>
        <v>#</v>
      </c>
    </row>
    <row r="17526" spans="1:2">
      <c r="A17526" t="s">
        <v>421</v>
      </c>
      <c r="B17526" t="str">
        <f>IF(ISBLANK(VLOOKUP(A17526,Questionnaire!A:KQ,141,FALSE)),"#",VLOOKUP(A17526,Questionnaire!A:KQ,141,FALSE))</f>
        <v>#</v>
      </c>
    </row>
    <row r="17527" spans="1:2">
      <c r="A17527" t="s">
        <v>424</v>
      </c>
      <c r="B17527" t="str">
        <f>IF(ISBLANK(VLOOKUP(A17527,Questionnaire!A:KQ,141,FALSE)),"#",VLOOKUP(A17527,Questionnaire!A:KQ,141,FALSE))</f>
        <v>#</v>
      </c>
    </row>
    <row r="17528" spans="1:2">
      <c r="A17528" t="s">
        <v>429</v>
      </c>
      <c r="B17528" t="str">
        <f>IF(ISBLANK(VLOOKUP(A17528,Questionnaire!A:KQ,141,FALSE)),"#",VLOOKUP(A17528,Questionnaire!A:KQ,141,FALSE))</f>
        <v>#</v>
      </c>
    </row>
    <row r="17529" spans="1:2">
      <c r="A17529" t="s">
        <v>432</v>
      </c>
      <c r="B17529" t="str">
        <f>IF(ISBLANK(VLOOKUP(A17529,Questionnaire!A:KQ,141,FALSE)),"#",VLOOKUP(A17529,Questionnaire!A:KQ,141,FALSE))</f>
        <v>#</v>
      </c>
    </row>
    <row r="17530" spans="1:2">
      <c r="A17530" t="s">
        <v>435</v>
      </c>
      <c r="B17530" t="str">
        <f>IF(ISBLANK(VLOOKUP(A17530,Questionnaire!A:KQ,141,FALSE)),"#",VLOOKUP(A17530,Questionnaire!A:KQ,141,FALSE))</f>
        <v>#</v>
      </c>
    </row>
    <row r="17531" spans="1:2">
      <c r="A17531" t="s">
        <v>437</v>
      </c>
      <c r="B17531" t="str">
        <f>IF(ISBLANK(VLOOKUP(A17531,Questionnaire!A:KQ,141,FALSE)),"#",VLOOKUP(A17531,Questionnaire!A:KQ,141,FALSE))</f>
        <v>#</v>
      </c>
    </row>
    <row r="17532" spans="1:2">
      <c r="A17532" t="s">
        <v>439</v>
      </c>
      <c r="B17532" t="str">
        <f>IF(ISBLANK(VLOOKUP(A17532,Questionnaire!A:KQ,141,FALSE)),"#",VLOOKUP(A17532,Questionnaire!A:KQ,141,FALSE))</f>
        <v>#</v>
      </c>
    </row>
    <row r="17533" spans="1:2">
      <c r="A17533" t="s">
        <v>442</v>
      </c>
      <c r="B17533" t="str">
        <f>IF(ISBLANK(VLOOKUP(A17533,Questionnaire!A:KQ,141,FALSE)),"#",VLOOKUP(A17533,Questionnaire!A:KQ,141,FALSE))</f>
        <v>#</v>
      </c>
    </row>
    <row r="17534" spans="1:2">
      <c r="A17534" t="s">
        <v>445</v>
      </c>
      <c r="B17534" t="str">
        <f>IF(ISBLANK(VLOOKUP(A17534,Questionnaire!A:KQ,141,FALSE)),"#",VLOOKUP(A17534,Questionnaire!A:KQ,141,FALSE))</f>
        <v>#</v>
      </c>
    </row>
    <row r="17535" spans="1:2">
      <c r="A17535" t="s">
        <v>448</v>
      </c>
      <c r="B17535" t="str">
        <f>IF(ISBLANK(VLOOKUP(A17535,Questionnaire!A:KQ,141,FALSE)),"#",VLOOKUP(A17535,Questionnaire!A:KQ,141,FALSE))</f>
        <v>#</v>
      </c>
    </row>
    <row r="17536" spans="1:2">
      <c r="A17536" t="s">
        <v>452</v>
      </c>
      <c r="B17536" t="str">
        <f>IF(ISBLANK(VLOOKUP(A17536,Questionnaire!A:KQ,141,FALSE)),"#",VLOOKUP(A17536,Questionnaire!A:KQ,141,FALSE))</f>
        <v>#</v>
      </c>
    </row>
    <row r="17537" spans="1:3">
      <c r="A17537" t="s">
        <v>455</v>
      </c>
      <c r="B17537" t="str">
        <f>IF(ISBLANK(VLOOKUP(A17537,Questionnaire!A:KQ,141,FALSE)),"#",VLOOKUP(A17537,Questionnaire!A:KQ,141,FALSE))</f>
        <v>#</v>
      </c>
    </row>
    <row r="17538" spans="1:3">
      <c r="A17538" t="s">
        <v>458</v>
      </c>
      <c r="B17538" t="str">
        <f>IF(ISBLANK(VLOOKUP(A17538,Questionnaire!A:KQ,141,FALSE)),"#",VLOOKUP(A17538,Questionnaire!A:KQ,141,FALSE))</f>
        <v>#</v>
      </c>
    </row>
    <row r="17539" spans="1:3">
      <c r="A17539" t="s">
        <v>461</v>
      </c>
      <c r="B17539" t="str">
        <f>IF(ISBLANK(VLOOKUP(A17539,Questionnaire!A:KQ,141,FALSE)),"#",VLOOKUP(A17539,Questionnaire!A:KQ,141,FALSE))</f>
        <v>#</v>
      </c>
    </row>
    <row r="17540" spans="1:3">
      <c r="A17540" t="s">
        <v>465</v>
      </c>
      <c r="B17540" t="str">
        <f>IF(ISBLANK(VLOOKUP(A17540,Questionnaire!A:KQ,141,FALSE)),"#",VLOOKUP(A17540,Questionnaire!A:KQ,141,FALSE))</f>
        <v>#</v>
      </c>
    </row>
    <row r="17541" spans="1:3">
      <c r="A17541" t="s">
        <v>467</v>
      </c>
      <c r="B17541" t="str">
        <f>IF(ISBLANK(VLOOKUP(A17541,Questionnaire!A:KQ,141,FALSE)),"#",VLOOKUP(A17541,Questionnaire!A:KQ,141,FALSE))</f>
        <v>#</v>
      </c>
    </row>
    <row r="17542" spans="1:3">
      <c r="A17542" t="s">
        <v>469</v>
      </c>
      <c r="B17542" t="str">
        <f>IF(ISBLANK(VLOOKUP(A17542,Questionnaire!A:KQ,141,FALSE)),"#",VLOOKUP(A17542,Questionnaire!A:KQ,141,FALSE))</f>
        <v>#</v>
      </c>
    </row>
    <row r="17543" spans="1:3">
      <c r="A17543" t="s">
        <v>471</v>
      </c>
      <c r="B17543" t="str">
        <f>IF(ISBLANK(VLOOKUP(A17543,Questionnaire!A:KQ,141,FALSE)),"#",VLOOKUP(A17543,Questionnaire!A:KQ,141,FALSE))</f>
        <v>#</v>
      </c>
    </row>
    <row r="17544" spans="1:3">
      <c r="A17544" t="s">
        <v>473</v>
      </c>
      <c r="B17544" t="str">
        <f>IF(ISBLANK(VLOOKUP(A17544,Questionnaire!A:KQ,141,FALSE)),"#",VLOOKUP(A17544,Questionnaire!A:KQ,141,FALSE))</f>
        <v>#</v>
      </c>
    </row>
    <row r="17545" spans="1:3">
      <c r="A17545" t="s">
        <v>475</v>
      </c>
      <c r="B17545" t="str">
        <f>IF(ISBLANK(VLOOKUP(A17545,Questionnaire!A:KQ,141,FALSE)),"#",VLOOKUP(A17545,Questionnaire!A:KQ,141,FALSE))</f>
        <v>#</v>
      </c>
    </row>
    <row r="17546" spans="1:3">
      <c r="A17546" t="s">
        <v>185</v>
      </c>
      <c r="B17546" t="str">
        <f>IF(ISBLANK(VLOOKUP(A17546,Questionnaire!A:KQ,142,FALSE)),"#",VLOOKUP(A17546,Questionnaire!A:KQ,142,FALSE))</f>
        <v>#</v>
      </c>
      <c r="C17546">
        <v>139</v>
      </c>
    </row>
    <row r="17547" spans="1:3">
      <c r="A17547" t="s">
        <v>187</v>
      </c>
      <c r="B17547" t="str">
        <f>IF(ISNA(VLOOKUP(VLOOKUP(A17547,Questionnaire!A:KQ,142,FALSE),'CORA Encoding'!D:E,2,FALSE)),"#",VLOOKUP(VLOOKUP(A17547,Questionnaire!A:KQ,142,FALSE),'CORA Encoding'!D:E,2,FALSE))</f>
        <v>#</v>
      </c>
    </row>
    <row r="17548" spans="1:3">
      <c r="A17548" t="s">
        <v>189</v>
      </c>
      <c r="B17548" t="str">
        <f>IF(ISNA(VLOOKUP(VLOOKUP(A17548,Questionnaire!A:KQ,142,FALSE),'CORA Encoding'!G:H,2,FALSE)),"#",VLOOKUP(VLOOKUP(A17548,Questionnaire!A:KQ,142,FALSE),'CORA Encoding'!G:H,2,FALSE))</f>
        <v>#</v>
      </c>
    </row>
    <row r="17549" spans="1:3">
      <c r="A17549" t="s">
        <v>191</v>
      </c>
      <c r="B17549" t="str">
        <f>IF(ISNA(VLOOKUP(VLOOKUP(A17549,Questionnaire!A:KQ,142,FALSE),'Country List'!E:F,2,FALSE)),"#",VLOOKUP(VLOOKUP(A17549,Questionnaire!A:KQ,142,FALSE),'Country List'!E:F,2,FALSE))</f>
        <v>#</v>
      </c>
    </row>
    <row r="17550" spans="1:3">
      <c r="A17550" t="s">
        <v>193</v>
      </c>
      <c r="B17550" t="str">
        <f>IF(ISNA(VLOOKUP(VLOOKUP(A17550,Questionnaire!A:KQ,142,FALSE),'Industry List'!B:C,2,FALSE)),"#",VLOOKUP(VLOOKUP(A17550,Questionnaire!A:KQ,142,FALSE),'Industry List'!B:C,2,FALSE))</f>
        <v>#</v>
      </c>
    </row>
    <row r="17551" spans="1:3">
      <c r="A17551" t="s">
        <v>197</v>
      </c>
      <c r="B17551" t="str">
        <f>IF(ISBLANK(VLOOKUP(A17551,Questionnaire!A:KQ,142,FALSE)),"#",VLOOKUP(A17551,Questionnaire!A:KQ,142,FALSE))</f>
        <v>#</v>
      </c>
    </row>
    <row r="17552" spans="1:3">
      <c r="A17552" t="s">
        <v>201</v>
      </c>
      <c r="B17552" t="str">
        <f>IF(ISBLANK(VLOOKUP(A17552,Questionnaire!A:KQ,142,FALSE)),"#",VLOOKUP(A17552,Questionnaire!A:KQ,142,FALSE))</f>
        <v>#</v>
      </c>
    </row>
    <row r="17553" spans="1:2">
      <c r="A17553" t="s">
        <v>203</v>
      </c>
      <c r="B17553" t="str">
        <f>IF(ISNA(VLOOKUP(VLOOKUP(A17553,Questionnaire!A:KQ,142,FALSE),'CORA Encoding'!J:K,2,FALSE)),"#",VLOOKUP(VLOOKUP(A17553,Questionnaire!A:KQ,142,FALSE),'CORA Encoding'!J:K,2,FALSE))</f>
        <v>#</v>
      </c>
    </row>
    <row r="17554" spans="1:2">
      <c r="A17554" t="s">
        <v>208</v>
      </c>
      <c r="B17554" t="str">
        <f>IF(ISBLANK(VLOOKUP(A17554,Questionnaire!A:KQ,142,FALSE)),"#",VLOOKUP(A17554,Questionnaire!A:KQ,142,FALSE))</f>
        <v>#</v>
      </c>
    </row>
    <row r="17555" spans="1:2">
      <c r="A17555" t="s">
        <v>213</v>
      </c>
      <c r="B17555" t="str">
        <f>IF(ISBLANK(VLOOKUP(A17555,Questionnaire!A:KQ,142,FALSE)),"#",VLOOKUP(A17555,Questionnaire!A:KQ,142,FALSE))</f>
        <v>#</v>
      </c>
    </row>
    <row r="17556" spans="1:2">
      <c r="A17556" t="s">
        <v>215</v>
      </c>
      <c r="B17556" t="str">
        <f>IF(ISBLANK(VLOOKUP(A17556,Questionnaire!A:KQ,142,FALSE)),"#",VLOOKUP(A17556,Questionnaire!A:KQ,142,FALSE))</f>
        <v>#</v>
      </c>
    </row>
    <row r="17557" spans="1:2">
      <c r="A17557" t="s">
        <v>217</v>
      </c>
      <c r="B17557" t="str">
        <f>IF(ISBLANK(VLOOKUP(A17557,Questionnaire!A:KQ,142,FALSE)),"#",VLOOKUP(A17557,Questionnaire!A:KQ,142,FALSE))</f>
        <v>#</v>
      </c>
    </row>
    <row r="17558" spans="1:2">
      <c r="A17558" t="s">
        <v>219</v>
      </c>
      <c r="B17558" t="str">
        <f>IF(ISBLANK(VLOOKUP(A17558,Questionnaire!A:KQ,142,FALSE)),"#",VLOOKUP(A17558,Questionnaire!A:KQ,142,FALSE))</f>
        <v>#</v>
      </c>
    </row>
    <row r="17559" spans="1:2">
      <c r="A17559" t="s">
        <v>221</v>
      </c>
      <c r="B17559" t="str">
        <f>IF(ISBLANK(VLOOKUP(A17559,Questionnaire!A:KQ,142,FALSE)),"#",VLOOKUP(A17559,Questionnaire!A:KQ,142,FALSE))</f>
        <v>#</v>
      </c>
    </row>
    <row r="17560" spans="1:2">
      <c r="A17560" t="s">
        <v>223</v>
      </c>
      <c r="B17560" t="str">
        <f>IF(ISBLANK(VLOOKUP(A17560,Questionnaire!A:KQ,142,FALSE)),"#",VLOOKUP(A17560,Questionnaire!A:KQ,142,FALSE))</f>
        <v>#</v>
      </c>
    </row>
    <row r="17561" spans="1:2">
      <c r="A17561" t="s">
        <v>225</v>
      </c>
      <c r="B17561" t="str">
        <f>IF(ISBLANK(VLOOKUP(A17561,Questionnaire!A:KQ,142,FALSE)),"#",VLOOKUP(A17561,Questionnaire!A:KQ,142,FALSE))</f>
        <v>#</v>
      </c>
    </row>
    <row r="17562" spans="1:2">
      <c r="A17562" t="s">
        <v>227</v>
      </c>
      <c r="B17562" t="str">
        <f>IF(ISBLANK(VLOOKUP(A17562,Questionnaire!A:KQ,142,FALSE)),"#",VLOOKUP(A17562,Questionnaire!A:KQ,142,FALSE))</f>
        <v>#</v>
      </c>
    </row>
    <row r="17563" spans="1:2">
      <c r="A17563" t="s">
        <v>229</v>
      </c>
      <c r="B17563" t="str">
        <f>IF(ISBLANK(VLOOKUP(A17563,Questionnaire!A:KQ,142,FALSE)),"#",VLOOKUP(A17563,Questionnaire!A:KQ,142,FALSE))</f>
        <v>#</v>
      </c>
    </row>
    <row r="17564" spans="1:2">
      <c r="A17564" t="s">
        <v>231</v>
      </c>
      <c r="B17564" t="str">
        <f>IF(ISBLANK(VLOOKUP(A17564,Questionnaire!A:KQ,142,FALSE)),"#",VLOOKUP(A17564,Questionnaire!A:KQ,142,FALSE))</f>
        <v>#</v>
      </c>
    </row>
    <row r="17565" spans="1:2">
      <c r="A17565" t="s">
        <v>233</v>
      </c>
      <c r="B17565" t="str">
        <f>IF(ISBLANK(VLOOKUP(A17565,Questionnaire!A:KQ,142,FALSE)),"#",VLOOKUP(A17565,Questionnaire!A:KQ,142,FALSE))</f>
        <v>#</v>
      </c>
    </row>
    <row r="17566" spans="1:2">
      <c r="A17566" t="s">
        <v>235</v>
      </c>
      <c r="B17566" t="str">
        <f>IF(ISBLANK(VLOOKUP(A17566,Questionnaire!A:KQ,142,FALSE)),"#",VLOOKUP(A17566,Questionnaire!A:KQ,142,FALSE))</f>
        <v>#</v>
      </c>
    </row>
    <row r="17567" spans="1:2">
      <c r="A17567" t="s">
        <v>237</v>
      </c>
      <c r="B17567" t="str">
        <f>IF(ISBLANK(VLOOKUP(A17567,Questionnaire!A:KQ,142,FALSE)),"#",VLOOKUP(A17567,Questionnaire!A:KQ,142,FALSE))</f>
        <v>#</v>
      </c>
    </row>
    <row r="17568" spans="1:2">
      <c r="A17568" t="s">
        <v>239</v>
      </c>
      <c r="B17568" t="str">
        <f>IF(ISBLANK(VLOOKUP(A17568,Questionnaire!A:KQ,142,FALSE)),"#",VLOOKUP(A17568,Questionnaire!A:KQ,142,FALSE))</f>
        <v>#</v>
      </c>
    </row>
    <row r="17569" spans="1:2">
      <c r="A17569" t="s">
        <v>242</v>
      </c>
      <c r="B17569" t="str">
        <f>IF(ISBLANK(VLOOKUP(A17569,Questionnaire!A:KQ,142,FALSE)),"#",VLOOKUP(A17569,Questionnaire!A:KQ,142,FALSE))</f>
        <v>#</v>
      </c>
    </row>
    <row r="17570" spans="1:2">
      <c r="A17570" t="s">
        <v>245</v>
      </c>
      <c r="B17570" t="str">
        <f>IF(ISBLANK(VLOOKUP(A17570,Questionnaire!A:KQ,142,FALSE)),"#",VLOOKUP(A17570,Questionnaire!A:KQ,142,FALSE))</f>
        <v>#</v>
      </c>
    </row>
    <row r="17571" spans="1:2">
      <c r="A17571" t="s">
        <v>247</v>
      </c>
      <c r="B17571" t="str">
        <f>IF(ISBLANK(VLOOKUP(A17571,Questionnaire!A:KQ,142,FALSE)),"#",VLOOKUP(A17571,Questionnaire!A:KQ,142,FALSE))</f>
        <v>#</v>
      </c>
    </row>
    <row r="17572" spans="1:2">
      <c r="A17572" t="s">
        <v>249</v>
      </c>
      <c r="B17572" t="str">
        <f>IF(ISBLANK(VLOOKUP(A17572,Questionnaire!A:KQ,142,FALSE)),"#",VLOOKUP(A17572,Questionnaire!A:KQ,142,FALSE))</f>
        <v>#</v>
      </c>
    </row>
    <row r="17573" spans="1:2">
      <c r="A17573" t="s">
        <v>250</v>
      </c>
      <c r="B17573" t="str">
        <f>IF(ISBLANK(VLOOKUP(A17573,Questionnaire!A:KQ,142,FALSE)),"#",VLOOKUP(A17573,Questionnaire!A:KQ,142,FALSE))</f>
        <v>#</v>
      </c>
    </row>
    <row r="17574" spans="1:2">
      <c r="A17574" t="s">
        <v>252</v>
      </c>
      <c r="B17574" t="str">
        <f>IF(ISBLANK(VLOOKUP(A17574,Questionnaire!A:KQ,142,FALSE)),"#",VLOOKUP(A17574,Questionnaire!A:KQ,142,FALSE))</f>
        <v>#</v>
      </c>
    </row>
    <row r="17575" spans="1:2">
      <c r="A17575" t="s">
        <v>255</v>
      </c>
      <c r="B17575" t="str">
        <f>IF(ISBLANK(VLOOKUP(A17575,Questionnaire!A:KQ,142,FALSE)),"#",VLOOKUP(A17575,Questionnaire!A:KQ,142,FALSE))</f>
        <v>#</v>
      </c>
    </row>
    <row r="17576" spans="1:2">
      <c r="A17576" t="s">
        <v>258</v>
      </c>
      <c r="B17576" t="str">
        <f>IF(ISNA(VLOOKUP(VLOOKUP(A17576,Questionnaire!A:KQ,142,FALSE),'CORA Encoding'!M:N,2,FALSE)),"#",VLOOKUP(VLOOKUP(A17576,Questionnaire!A:KQ,142,FALSE),'CORA Encoding'!M:N,2,FALSE))</f>
        <v>#</v>
      </c>
    </row>
    <row r="17577" spans="1:2">
      <c r="A17577" t="s">
        <v>261</v>
      </c>
      <c r="B17577" t="str">
        <f>IF(ISBLANK(VLOOKUP(A17577,Questionnaire!A:KQ,142,FALSE)),"#",VLOOKUP(A17577,Questionnaire!A:KQ,142,FALSE))</f>
        <v>#</v>
      </c>
    </row>
    <row r="17578" spans="1:2">
      <c r="A17578" t="s">
        <v>263</v>
      </c>
      <c r="B17578" t="str">
        <f>IF(ISBLANK(VLOOKUP(A17578,Questionnaire!A:KQ,142,FALSE)),"#",VLOOKUP(A17578,Questionnaire!A:KQ,142,FALSE))</f>
        <v>#</v>
      </c>
    </row>
    <row r="17579" spans="1:2">
      <c r="A17579" t="s">
        <v>265</v>
      </c>
      <c r="B17579" t="str">
        <f>IF(ISBLANK(VLOOKUP(A17579,Questionnaire!A:KQ,142,FALSE)),"#",VLOOKUP(A17579,Questionnaire!A:KQ,142,FALSE))</f>
        <v>#</v>
      </c>
    </row>
    <row r="17580" spans="1:2">
      <c r="A17580" t="s">
        <v>267</v>
      </c>
      <c r="B17580" t="str">
        <f>IF(ISBLANK(VLOOKUP(A17580,Questionnaire!A:KQ,142,FALSE)),"#",VLOOKUP(A17580,Questionnaire!A:KQ,142,FALSE))</f>
        <v>#</v>
      </c>
    </row>
    <row r="17581" spans="1:2">
      <c r="A17581" t="s">
        <v>269</v>
      </c>
      <c r="B17581" t="str">
        <f>IF(ISBLANK(VLOOKUP(A17581,Questionnaire!A:KQ,142,FALSE)),"#",VLOOKUP(A17581,Questionnaire!A:KQ,142,FALSE))</f>
        <v>#</v>
      </c>
    </row>
    <row r="17582" spans="1:2">
      <c r="A17582" t="s">
        <v>274</v>
      </c>
      <c r="B17582" t="str">
        <f>IF(ISBLANK(VLOOKUP(A17582,Questionnaire!A:KQ,142,FALSE)),"#",VLOOKUP(A17582,Questionnaire!A:KQ,142,FALSE))</f>
        <v>#</v>
      </c>
    </row>
    <row r="17583" spans="1:2">
      <c r="A17583" t="s">
        <v>276</v>
      </c>
      <c r="B17583" t="str">
        <f>IF(ISBLANK(VLOOKUP(A17583,Questionnaire!A:KQ,142,FALSE)),"#",VLOOKUP(A17583,Questionnaire!A:KQ,142,FALSE))</f>
        <v>#</v>
      </c>
    </row>
    <row r="17584" spans="1:2">
      <c r="A17584" t="s">
        <v>278</v>
      </c>
      <c r="B17584" t="str">
        <f>IF(ISBLANK(VLOOKUP(A17584,Questionnaire!A:KQ,142,FALSE)),"#",VLOOKUP(A17584,Questionnaire!A:KQ,142,FALSE))</f>
        <v>#</v>
      </c>
    </row>
    <row r="17585" spans="1:2">
      <c r="A17585" t="s">
        <v>280</v>
      </c>
      <c r="B17585" t="str">
        <f>IF(ISBLANK(VLOOKUP(A17585,Questionnaire!A:KQ,142,FALSE)),"#",VLOOKUP(A17585,Questionnaire!A:KQ,142,FALSE))</f>
        <v>#</v>
      </c>
    </row>
    <row r="17586" spans="1:2">
      <c r="A17586" t="s">
        <v>282</v>
      </c>
      <c r="B17586" t="str">
        <f>IF(ISBLANK(VLOOKUP(A17586,Questionnaire!A:KQ,142,FALSE)),"#",VLOOKUP(A17586,Questionnaire!A:KQ,142,FALSE))</f>
        <v>#</v>
      </c>
    </row>
    <row r="17587" spans="1:2">
      <c r="A17587" t="s">
        <v>286</v>
      </c>
      <c r="B17587" t="str">
        <f>IF(ISBLANK(VLOOKUP(A17587,Questionnaire!A:KQ,142,FALSE)),"#",VLOOKUP(A17587,Questionnaire!A:KQ,142,FALSE))</f>
        <v>#</v>
      </c>
    </row>
    <row r="17588" spans="1:2">
      <c r="A17588" t="s">
        <v>288</v>
      </c>
      <c r="B17588" t="str">
        <f>IF(ISBLANK(VLOOKUP(A17588,Questionnaire!A:KQ,142,FALSE)),"#",VLOOKUP(A17588,Questionnaire!A:KQ,142,FALSE))</f>
        <v>#</v>
      </c>
    </row>
    <row r="17589" spans="1:2">
      <c r="A17589" t="s">
        <v>290</v>
      </c>
      <c r="B17589" t="str">
        <f>IF(ISBLANK(VLOOKUP(A17589,Questionnaire!A:KQ,142,FALSE)),"#",VLOOKUP(A17589,Questionnaire!A:KQ,142,FALSE))</f>
        <v>#</v>
      </c>
    </row>
    <row r="17590" spans="1:2">
      <c r="A17590" t="s">
        <v>292</v>
      </c>
      <c r="B17590" t="str">
        <f>IF(ISBLANK(VLOOKUP(A17590,Questionnaire!A:KQ,142,FALSE)),"#",VLOOKUP(A17590,Questionnaire!A:KQ,142,FALSE))</f>
        <v>#</v>
      </c>
    </row>
    <row r="17591" spans="1:2">
      <c r="A17591" t="s">
        <v>294</v>
      </c>
      <c r="B17591" t="str">
        <f>IF(ISBLANK(VLOOKUP(A17591,Questionnaire!A:KQ,142,FALSE)),"#",VLOOKUP(A17591,Questionnaire!A:KQ,142,FALSE))</f>
        <v>#</v>
      </c>
    </row>
    <row r="17592" spans="1:2">
      <c r="A17592" t="s">
        <v>296</v>
      </c>
      <c r="B17592" t="str">
        <f>IF(ISBLANK(VLOOKUP(A17592,Questionnaire!A:KQ,142,FALSE)),"#",VLOOKUP(A17592,Questionnaire!A:KQ,142,FALSE))</f>
        <v>#</v>
      </c>
    </row>
    <row r="17593" spans="1:2">
      <c r="A17593" t="s">
        <v>301</v>
      </c>
      <c r="B17593" t="str">
        <f>IF(ISBLANK(VLOOKUP(A17593,Questionnaire!A:KQ,142,FALSE)),"#",VLOOKUP(A17593,Questionnaire!A:KQ,142,FALSE))</f>
        <v>#</v>
      </c>
    </row>
    <row r="17594" spans="1:2">
      <c r="A17594" t="s">
        <v>303</v>
      </c>
      <c r="B17594" t="str">
        <f>IF(ISBLANK(VLOOKUP(A17594,Questionnaire!A:KQ,142,FALSE)),"#",VLOOKUP(A17594,Questionnaire!A:KQ,142,FALSE))</f>
        <v>#</v>
      </c>
    </row>
    <row r="17595" spans="1:2">
      <c r="A17595" t="s">
        <v>305</v>
      </c>
      <c r="B17595" t="str">
        <f>IF(ISBLANK(VLOOKUP(A17595,Questionnaire!A:KQ,142,FALSE)),"#",VLOOKUP(A17595,Questionnaire!A:KQ,142,FALSE))</f>
        <v>#</v>
      </c>
    </row>
    <row r="17596" spans="1:2">
      <c r="A17596" t="s">
        <v>307</v>
      </c>
      <c r="B17596" t="str">
        <f>IF(ISBLANK(VLOOKUP(A17596,Questionnaire!A:KQ,142,FALSE)),"#",VLOOKUP(A17596,Questionnaire!A:KQ,142,FALSE))</f>
        <v>#</v>
      </c>
    </row>
    <row r="17597" spans="1:2">
      <c r="A17597" t="s">
        <v>311</v>
      </c>
      <c r="B17597" t="str">
        <f>IF(ISBLANK(VLOOKUP(A17597,Questionnaire!A:KQ,142,FALSE)),"#",VLOOKUP(A17597,Questionnaire!A:KQ,142,FALSE))</f>
        <v>#</v>
      </c>
    </row>
    <row r="17598" spans="1:2">
      <c r="A17598" t="s">
        <v>313</v>
      </c>
      <c r="B17598" t="str">
        <f>IF(ISBLANK(VLOOKUP(A17598,Questionnaire!A:KQ,142,FALSE)),"#",VLOOKUP(A17598,Questionnaire!A:KQ,142,FALSE))</f>
        <v>#</v>
      </c>
    </row>
    <row r="17599" spans="1:2">
      <c r="A17599" t="s">
        <v>314</v>
      </c>
      <c r="B17599" t="str">
        <f>IF(ISBLANK(VLOOKUP(A17599,Questionnaire!A:KQ,142,FALSE)),"#",VLOOKUP(A17599,Questionnaire!A:KQ,142,FALSE))</f>
        <v>#</v>
      </c>
    </row>
    <row r="17600" spans="1:2">
      <c r="A17600" t="s">
        <v>315</v>
      </c>
      <c r="B17600" t="str">
        <f>IF(ISBLANK(VLOOKUP(A17600,Questionnaire!A:KQ,142,FALSE)),"#",VLOOKUP(A17600,Questionnaire!A:KQ,142,FALSE))</f>
        <v>#</v>
      </c>
    </row>
    <row r="17601" spans="1:2">
      <c r="A17601" t="s">
        <v>317</v>
      </c>
      <c r="B17601" t="str">
        <f>IF(ISBLANK(VLOOKUP(A17601,Questionnaire!A:KQ,142,FALSE)),"#",VLOOKUP(A17601,Questionnaire!A:KQ,142,FALSE))</f>
        <v>#</v>
      </c>
    </row>
    <row r="17602" spans="1:2">
      <c r="A17602" t="s">
        <v>319</v>
      </c>
      <c r="B17602" t="str">
        <f>IF(ISBLANK(VLOOKUP(A17602,Questionnaire!A:KQ,142,FALSE)),"#",VLOOKUP(A17602,Questionnaire!A:KQ,142,FALSE))</f>
        <v>#</v>
      </c>
    </row>
    <row r="17603" spans="1:2">
      <c r="A17603" t="s">
        <v>322</v>
      </c>
      <c r="B17603" t="str">
        <f>IF(ISBLANK(VLOOKUP(A17603,Questionnaire!A:KQ,142,FALSE)),"#",VLOOKUP(A17603,Questionnaire!A:KQ,142,FALSE))</f>
        <v>#</v>
      </c>
    </row>
    <row r="17604" spans="1:2">
      <c r="A17604" t="s">
        <v>326</v>
      </c>
      <c r="B17604" t="str">
        <f>IF(ISBLANK(VLOOKUP(A17604,Questionnaire!A:KQ,142,FALSE)),"#",VLOOKUP(A17604,Questionnaire!A:KQ,142,FALSE))</f>
        <v>#</v>
      </c>
    </row>
    <row r="17605" spans="1:2">
      <c r="A17605" t="s">
        <v>328</v>
      </c>
      <c r="B17605" t="str">
        <f>IF(ISBLANK(VLOOKUP(A17605,Questionnaire!A:KQ,142,FALSE)),"#",VLOOKUP(A17605,Questionnaire!A:KQ,142,FALSE))</f>
        <v>#</v>
      </c>
    </row>
    <row r="17606" spans="1:2">
      <c r="A17606" t="s">
        <v>332</v>
      </c>
      <c r="B17606" t="str">
        <f>IF(ISBLANK(VLOOKUP(A17606,Questionnaire!A:KQ,142,FALSE)),"#",VLOOKUP(A17606,Questionnaire!A:KQ,142,FALSE))</f>
        <v>#</v>
      </c>
    </row>
    <row r="17607" spans="1:2">
      <c r="A17607" t="s">
        <v>333</v>
      </c>
      <c r="B17607" t="str">
        <f>IF(ISBLANK(VLOOKUP(A17607,Questionnaire!A:KQ,142,FALSE)),"#",VLOOKUP(A17607,Questionnaire!A:KQ,142,FALSE))</f>
        <v>#</v>
      </c>
    </row>
    <row r="17608" spans="1:2">
      <c r="A17608" t="s">
        <v>334</v>
      </c>
      <c r="B17608" t="str">
        <f>IF(ISBLANK(VLOOKUP(A17608,Questionnaire!A:KQ,142,FALSE)),"#",VLOOKUP(A17608,Questionnaire!A:KQ,142,FALSE))</f>
        <v>#</v>
      </c>
    </row>
    <row r="17609" spans="1:2">
      <c r="A17609" t="s">
        <v>335</v>
      </c>
      <c r="B17609" t="str">
        <f>IF(ISBLANK(VLOOKUP(A17609,Questionnaire!A:KQ,142,FALSE)),"#",VLOOKUP(A17609,Questionnaire!A:KQ,142,FALSE))</f>
        <v>#</v>
      </c>
    </row>
    <row r="17610" spans="1:2">
      <c r="A17610" t="s">
        <v>336</v>
      </c>
      <c r="B17610" t="str">
        <f>IF(ISBLANK(VLOOKUP(A17610,Questionnaire!A:KQ,142,FALSE)),"#",VLOOKUP(A17610,Questionnaire!A:KQ,142,FALSE))</f>
        <v>#</v>
      </c>
    </row>
    <row r="17611" spans="1:2">
      <c r="A17611" t="s">
        <v>337</v>
      </c>
      <c r="B17611" t="str">
        <f>IF(ISBLANK(VLOOKUP(A17611,Questionnaire!A:KQ,142,FALSE)),"#",VLOOKUP(A17611,Questionnaire!A:KQ,142,FALSE))</f>
        <v>#</v>
      </c>
    </row>
    <row r="17612" spans="1:2">
      <c r="A17612" t="s">
        <v>338</v>
      </c>
      <c r="B17612" t="str">
        <f>IF(ISBLANK(VLOOKUP(A17612,Questionnaire!A:KQ,142,FALSE)),"#",VLOOKUP(A17612,Questionnaire!A:KQ,142,FALSE))</f>
        <v>#</v>
      </c>
    </row>
    <row r="17613" spans="1:2">
      <c r="A17613" t="s">
        <v>339</v>
      </c>
      <c r="B17613" t="str">
        <f>IF(ISBLANK(VLOOKUP(A17613,Questionnaire!A:KQ,142,FALSE)),"#",VLOOKUP(A17613,Questionnaire!A:KQ,142,FALSE))</f>
        <v>#</v>
      </c>
    </row>
    <row r="17614" spans="1:2">
      <c r="A17614" t="s">
        <v>340</v>
      </c>
      <c r="B17614" t="str">
        <f>IF(ISBLANK(VLOOKUP(A17614,Questionnaire!A:KQ,142,FALSE)),"#",VLOOKUP(A17614,Questionnaire!A:KQ,142,FALSE))</f>
        <v>#</v>
      </c>
    </row>
    <row r="17615" spans="1:2">
      <c r="A17615" t="s">
        <v>341</v>
      </c>
      <c r="B17615" t="str">
        <f>IF(ISBLANK(VLOOKUP(A17615,Questionnaire!A:KQ,142,FALSE)),"#",VLOOKUP(A17615,Questionnaire!A:KQ,142,FALSE))</f>
        <v>#</v>
      </c>
    </row>
    <row r="17616" spans="1:2">
      <c r="A17616" t="s">
        <v>342</v>
      </c>
      <c r="B17616" t="str">
        <f>IF(ISBLANK(VLOOKUP(A17616,Questionnaire!A:KQ,142,FALSE)),"#",VLOOKUP(A17616,Questionnaire!A:KQ,142,FALSE))</f>
        <v>#</v>
      </c>
    </row>
    <row r="17617" spans="1:2">
      <c r="A17617" t="s">
        <v>343</v>
      </c>
      <c r="B17617" t="str">
        <f>IF(ISBLANK(VLOOKUP(A17617,Questionnaire!A:KQ,142,FALSE)),"#",VLOOKUP(A17617,Questionnaire!A:KQ,142,FALSE))</f>
        <v>#</v>
      </c>
    </row>
    <row r="17618" spans="1:2">
      <c r="A17618" t="s">
        <v>344</v>
      </c>
      <c r="B17618" t="str">
        <f>IF(ISBLANK(VLOOKUP(A17618,Questionnaire!A:KQ,142,FALSE)),"#",VLOOKUP(A17618,Questionnaire!A:KQ,142,FALSE))</f>
        <v>#</v>
      </c>
    </row>
    <row r="17619" spans="1:2">
      <c r="A17619" t="s">
        <v>345</v>
      </c>
      <c r="B17619" t="str">
        <f>IF(ISBLANK(VLOOKUP(A17619,Questionnaire!A:KQ,142,FALSE)),"#",VLOOKUP(A17619,Questionnaire!A:KQ,142,FALSE))</f>
        <v>#</v>
      </c>
    </row>
    <row r="17620" spans="1:2">
      <c r="A17620" t="s">
        <v>348</v>
      </c>
      <c r="B17620" t="str">
        <f>IF(ISBLANK(VLOOKUP(A17620,Questionnaire!A:KQ,142,FALSE)),"#",VLOOKUP(A17620,Questionnaire!A:KQ,142,FALSE))</f>
        <v>#</v>
      </c>
    </row>
    <row r="17621" spans="1:2">
      <c r="A17621" t="s">
        <v>353</v>
      </c>
      <c r="B17621" t="str">
        <f>IF(ISBLANK(VLOOKUP(A17621,Questionnaire!A:KQ,142,FALSE)),"#",VLOOKUP(A17621,Questionnaire!A:KQ,142,FALSE))</f>
        <v>#</v>
      </c>
    </row>
    <row r="17622" spans="1:2">
      <c r="A17622" t="s">
        <v>354</v>
      </c>
      <c r="B17622" t="str">
        <f>IF(ISBLANK(VLOOKUP(A17622,Questionnaire!A:KQ,142,FALSE)),"#",VLOOKUP(A17622,Questionnaire!A:KQ,142,FALSE))</f>
        <v>#</v>
      </c>
    </row>
    <row r="17623" spans="1:2">
      <c r="A17623" t="s">
        <v>355</v>
      </c>
      <c r="B17623" t="str">
        <f>IF(ISBLANK(VLOOKUP(A17623,Questionnaire!A:KQ,142,FALSE)),"#",VLOOKUP(A17623,Questionnaire!A:KQ,142,FALSE))</f>
        <v>#</v>
      </c>
    </row>
    <row r="17624" spans="1:2">
      <c r="A17624" t="s">
        <v>356</v>
      </c>
      <c r="B17624" t="str">
        <f>IF(ISBLANK(VLOOKUP(A17624,Questionnaire!A:KQ,142,FALSE)),"#",VLOOKUP(A17624,Questionnaire!A:KQ,142,FALSE))</f>
        <v>#</v>
      </c>
    </row>
    <row r="17625" spans="1:2">
      <c r="A17625" t="s">
        <v>357</v>
      </c>
      <c r="B17625" t="str">
        <f>IF(ISBLANK(VLOOKUP(A17625,Questionnaire!A:KQ,142,FALSE)),"#",VLOOKUP(A17625,Questionnaire!A:KQ,142,FALSE))</f>
        <v>#</v>
      </c>
    </row>
    <row r="17626" spans="1:2">
      <c r="A17626" t="s">
        <v>360</v>
      </c>
      <c r="B17626" t="str">
        <f>IF(ISBLANK(VLOOKUP(A17626,Questionnaire!A:KQ,142,FALSE)),"#",VLOOKUP(A17626,Questionnaire!A:KQ,142,FALSE))</f>
        <v>#</v>
      </c>
    </row>
    <row r="17627" spans="1:2">
      <c r="A17627" t="s">
        <v>362</v>
      </c>
      <c r="B17627" t="str">
        <f>IF(ISBLANK(VLOOKUP(A17627,Questionnaire!A:KQ,142,FALSE)),"#",VLOOKUP(A17627,Questionnaire!A:KQ,142,FALSE))</f>
        <v>#</v>
      </c>
    </row>
    <row r="17628" spans="1:2">
      <c r="A17628" t="s">
        <v>363</v>
      </c>
      <c r="B17628" t="str">
        <f>IF(ISBLANK(VLOOKUP(A17628,Questionnaire!A:KQ,142,FALSE)),"#",VLOOKUP(A17628,Questionnaire!A:KQ,142,FALSE))</f>
        <v>#</v>
      </c>
    </row>
    <row r="17629" spans="1:2">
      <c r="A17629" t="s">
        <v>364</v>
      </c>
      <c r="B17629" t="str">
        <f>IF(ISBLANK(VLOOKUP(A17629,Questionnaire!A:KQ,142,FALSE)),"#",VLOOKUP(A17629,Questionnaire!A:KQ,142,FALSE))</f>
        <v>#</v>
      </c>
    </row>
    <row r="17630" spans="1:2">
      <c r="A17630" t="s">
        <v>365</v>
      </c>
      <c r="B17630" t="str">
        <f>IF(ISBLANK(VLOOKUP(A17630,Questionnaire!A:KQ,142,FALSE)),"#",VLOOKUP(A17630,Questionnaire!A:KQ,142,FALSE))</f>
        <v>#</v>
      </c>
    </row>
    <row r="17631" spans="1:2">
      <c r="A17631" t="s">
        <v>366</v>
      </c>
      <c r="B17631" t="str">
        <f>IF(ISBLANK(VLOOKUP(A17631,Questionnaire!A:KQ,142,FALSE)),"#",VLOOKUP(A17631,Questionnaire!A:KQ,142,FALSE))</f>
        <v>#</v>
      </c>
    </row>
    <row r="17632" spans="1:2">
      <c r="A17632" t="s">
        <v>371</v>
      </c>
      <c r="B17632" t="str">
        <f>IF(ISBLANK(VLOOKUP(A17632,Questionnaire!A:KQ,142,FALSE)),"#",VLOOKUP(A17632,Questionnaire!A:KQ,142,FALSE))</f>
        <v>#</v>
      </c>
    </row>
    <row r="17633" spans="1:2">
      <c r="A17633" t="s">
        <v>372</v>
      </c>
      <c r="B17633" t="str">
        <f>IF(ISBLANK(VLOOKUP(A17633,Questionnaire!A:KQ,142,FALSE)),"#",VLOOKUP(A17633,Questionnaire!A:KQ,142,FALSE))</f>
        <v>#</v>
      </c>
    </row>
    <row r="17634" spans="1:2">
      <c r="A17634" t="s">
        <v>373</v>
      </c>
      <c r="B17634" t="str">
        <f>IF(ISBLANK(VLOOKUP(A17634,Questionnaire!A:KQ,142,FALSE)),"#",VLOOKUP(A17634,Questionnaire!A:KQ,142,FALSE))</f>
        <v>#</v>
      </c>
    </row>
    <row r="17635" spans="1:2">
      <c r="A17635" t="s">
        <v>374</v>
      </c>
      <c r="B17635" t="str">
        <f>IF(ISBLANK(VLOOKUP(A17635,Questionnaire!A:KQ,142,FALSE)),"#",VLOOKUP(A17635,Questionnaire!A:KQ,142,FALSE))</f>
        <v>#</v>
      </c>
    </row>
    <row r="17636" spans="1:2">
      <c r="A17636" t="s">
        <v>377</v>
      </c>
      <c r="B17636" t="str">
        <f>IF(ISBLANK(VLOOKUP(A17636,Questionnaire!A:KQ,142,FALSE)),"#",VLOOKUP(A17636,Questionnaire!A:KQ,142,FALSE))</f>
        <v>#</v>
      </c>
    </row>
    <row r="17637" spans="1:2">
      <c r="A17637" t="s">
        <v>379</v>
      </c>
      <c r="B17637" t="str">
        <f>IF(ISBLANK(VLOOKUP(A17637,Questionnaire!A:KQ,142,FALSE)),"#",VLOOKUP(A17637,Questionnaire!A:KQ,142,FALSE))</f>
        <v>#</v>
      </c>
    </row>
    <row r="17638" spans="1:2">
      <c r="A17638" t="s">
        <v>380</v>
      </c>
      <c r="B17638" t="str">
        <f>IF(ISBLANK(VLOOKUP(A17638,Questionnaire!A:KQ,142,FALSE)),"#",VLOOKUP(A17638,Questionnaire!A:KQ,142,FALSE))</f>
        <v>#</v>
      </c>
    </row>
    <row r="17639" spans="1:2">
      <c r="A17639" t="s">
        <v>381</v>
      </c>
      <c r="B17639" t="str">
        <f>IF(ISBLANK(VLOOKUP(A17639,Questionnaire!A:KQ,142,FALSE)),"#",VLOOKUP(A17639,Questionnaire!A:KQ,142,FALSE))</f>
        <v>#</v>
      </c>
    </row>
    <row r="17640" spans="1:2">
      <c r="A17640" t="s">
        <v>382</v>
      </c>
      <c r="B17640" t="str">
        <f>IF(ISBLANK(VLOOKUP(A17640,Questionnaire!A:KQ,142,FALSE)),"#",VLOOKUP(A17640,Questionnaire!A:KQ,142,FALSE))</f>
        <v>#</v>
      </c>
    </row>
    <row r="17641" spans="1:2">
      <c r="A17641" t="s">
        <v>384</v>
      </c>
      <c r="B17641" t="str">
        <f>IF(ISBLANK(VLOOKUP(A17641,Questionnaire!A:KQ,142,FALSE)),"#",VLOOKUP(A17641,Questionnaire!A:KQ,142,FALSE))</f>
        <v>#</v>
      </c>
    </row>
    <row r="17642" spans="1:2">
      <c r="A17642" t="s">
        <v>387</v>
      </c>
      <c r="B17642" t="str">
        <f>IF(ISBLANK(VLOOKUP(A17642,Questionnaire!A:KQ,142,FALSE)),"#",VLOOKUP(A17642,Questionnaire!A:KQ,142,FALSE))</f>
        <v>#</v>
      </c>
    </row>
    <row r="17643" spans="1:2">
      <c r="A17643" t="s">
        <v>391</v>
      </c>
      <c r="B17643" t="str">
        <f>IF(ISBLANK(VLOOKUP(A17643,Questionnaire!A:KQ,142,FALSE)),"#",VLOOKUP(A17643,Questionnaire!A:KQ,142,FALSE))</f>
        <v>#</v>
      </c>
    </row>
    <row r="17644" spans="1:2">
      <c r="A17644" t="s">
        <v>393</v>
      </c>
      <c r="B17644" t="str">
        <f>IF(ISBLANK(VLOOKUP(A17644,Questionnaire!A:KQ,142,FALSE)),"#",VLOOKUP(A17644,Questionnaire!A:KQ,142,FALSE))</f>
        <v>#</v>
      </c>
    </row>
    <row r="17645" spans="1:2">
      <c r="A17645" t="s">
        <v>395</v>
      </c>
      <c r="B17645" t="str">
        <f>IF(ISBLANK(VLOOKUP(A17645,Questionnaire!A:KQ,142,FALSE)),"#",VLOOKUP(A17645,Questionnaire!A:KQ,142,FALSE))</f>
        <v>#</v>
      </c>
    </row>
    <row r="17646" spans="1:2">
      <c r="A17646" t="s">
        <v>398</v>
      </c>
      <c r="B17646" t="str">
        <f>IF(ISBLANK(VLOOKUP(A17646,Questionnaire!A:KQ,142,FALSE)),"#",VLOOKUP(A17646,Questionnaire!A:KQ,142,FALSE))</f>
        <v>#</v>
      </c>
    </row>
    <row r="17647" spans="1:2">
      <c r="A17647" t="s">
        <v>402</v>
      </c>
      <c r="B17647" t="str">
        <f>IF(ISBLANK(VLOOKUP(A17647,Questionnaire!A:KQ,142,FALSE)),"#",VLOOKUP(A17647,Questionnaire!A:KQ,142,FALSE))</f>
        <v>#</v>
      </c>
    </row>
    <row r="17648" spans="1:2">
      <c r="A17648" t="s">
        <v>405</v>
      </c>
      <c r="B17648" t="str">
        <f>IF(ISBLANK(VLOOKUP(A17648,Questionnaire!A:KQ,142,FALSE)),"#",VLOOKUP(A17648,Questionnaire!A:KQ,142,FALSE))</f>
        <v>#</v>
      </c>
    </row>
    <row r="17649" spans="1:2">
      <c r="A17649" t="s">
        <v>409</v>
      </c>
      <c r="B17649" t="str">
        <f>IF(ISBLANK(VLOOKUP(A17649,Questionnaire!A:KQ,142,FALSE)),"#",VLOOKUP(A17649,Questionnaire!A:KQ,142,FALSE))</f>
        <v>#</v>
      </c>
    </row>
    <row r="17650" spans="1:2">
      <c r="A17650" t="s">
        <v>412</v>
      </c>
      <c r="B17650" t="str">
        <f>IF(ISBLANK(VLOOKUP(A17650,Questionnaire!A:KQ,142,FALSE)),"#",VLOOKUP(A17650,Questionnaire!A:KQ,142,FALSE))</f>
        <v>#</v>
      </c>
    </row>
    <row r="17651" spans="1:2">
      <c r="A17651" t="s">
        <v>415</v>
      </c>
      <c r="B17651" t="str">
        <f>IF(ISBLANK(VLOOKUP(A17651,Questionnaire!A:KQ,142,FALSE)),"#",VLOOKUP(A17651,Questionnaire!A:KQ,142,FALSE))</f>
        <v>#</v>
      </c>
    </row>
    <row r="17652" spans="1:2">
      <c r="A17652" t="s">
        <v>418</v>
      </c>
      <c r="B17652" t="str">
        <f>IF(ISBLANK(VLOOKUP(A17652,Questionnaire!A:KQ,142,FALSE)),"#",VLOOKUP(A17652,Questionnaire!A:KQ,142,FALSE))</f>
        <v>#</v>
      </c>
    </row>
    <row r="17653" spans="1:2">
      <c r="A17653" t="s">
        <v>421</v>
      </c>
      <c r="B17653" t="str">
        <f>IF(ISBLANK(VLOOKUP(A17653,Questionnaire!A:KQ,142,FALSE)),"#",VLOOKUP(A17653,Questionnaire!A:KQ,142,FALSE))</f>
        <v>#</v>
      </c>
    </row>
    <row r="17654" spans="1:2">
      <c r="A17654" t="s">
        <v>424</v>
      </c>
      <c r="B17654" t="str">
        <f>IF(ISBLANK(VLOOKUP(A17654,Questionnaire!A:KQ,142,FALSE)),"#",VLOOKUP(A17654,Questionnaire!A:KQ,142,FALSE))</f>
        <v>#</v>
      </c>
    </row>
    <row r="17655" spans="1:2">
      <c r="A17655" t="s">
        <v>429</v>
      </c>
      <c r="B17655" t="str">
        <f>IF(ISBLANK(VLOOKUP(A17655,Questionnaire!A:KQ,142,FALSE)),"#",VLOOKUP(A17655,Questionnaire!A:KQ,142,FALSE))</f>
        <v>#</v>
      </c>
    </row>
    <row r="17656" spans="1:2">
      <c r="A17656" t="s">
        <v>432</v>
      </c>
      <c r="B17656" t="str">
        <f>IF(ISBLANK(VLOOKUP(A17656,Questionnaire!A:KQ,142,FALSE)),"#",VLOOKUP(A17656,Questionnaire!A:KQ,142,FALSE))</f>
        <v>#</v>
      </c>
    </row>
    <row r="17657" spans="1:2">
      <c r="A17657" t="s">
        <v>435</v>
      </c>
      <c r="B17657" t="str">
        <f>IF(ISBLANK(VLOOKUP(A17657,Questionnaire!A:KQ,142,FALSE)),"#",VLOOKUP(A17657,Questionnaire!A:KQ,142,FALSE))</f>
        <v>#</v>
      </c>
    </row>
    <row r="17658" spans="1:2">
      <c r="A17658" t="s">
        <v>437</v>
      </c>
      <c r="B17658" t="str">
        <f>IF(ISBLANK(VLOOKUP(A17658,Questionnaire!A:KQ,142,FALSE)),"#",VLOOKUP(A17658,Questionnaire!A:KQ,142,FALSE))</f>
        <v>#</v>
      </c>
    </row>
    <row r="17659" spans="1:2">
      <c r="A17659" t="s">
        <v>439</v>
      </c>
      <c r="B17659" t="str">
        <f>IF(ISBLANK(VLOOKUP(A17659,Questionnaire!A:KQ,142,FALSE)),"#",VLOOKUP(A17659,Questionnaire!A:KQ,142,FALSE))</f>
        <v>#</v>
      </c>
    </row>
    <row r="17660" spans="1:2">
      <c r="A17660" t="s">
        <v>442</v>
      </c>
      <c r="B17660" t="str">
        <f>IF(ISBLANK(VLOOKUP(A17660,Questionnaire!A:KQ,142,FALSE)),"#",VLOOKUP(A17660,Questionnaire!A:KQ,142,FALSE))</f>
        <v>#</v>
      </c>
    </row>
    <row r="17661" spans="1:2">
      <c r="A17661" t="s">
        <v>445</v>
      </c>
      <c r="B17661" t="str">
        <f>IF(ISBLANK(VLOOKUP(A17661,Questionnaire!A:KQ,142,FALSE)),"#",VLOOKUP(A17661,Questionnaire!A:KQ,142,FALSE))</f>
        <v>#</v>
      </c>
    </row>
    <row r="17662" spans="1:2">
      <c r="A17662" t="s">
        <v>448</v>
      </c>
      <c r="B17662" t="str">
        <f>IF(ISBLANK(VLOOKUP(A17662,Questionnaire!A:KQ,142,FALSE)),"#",VLOOKUP(A17662,Questionnaire!A:KQ,142,FALSE))</f>
        <v>#</v>
      </c>
    </row>
    <row r="17663" spans="1:2">
      <c r="A17663" t="s">
        <v>452</v>
      </c>
      <c r="B17663" t="str">
        <f>IF(ISBLANK(VLOOKUP(A17663,Questionnaire!A:KQ,142,FALSE)),"#",VLOOKUP(A17663,Questionnaire!A:KQ,142,FALSE))</f>
        <v>#</v>
      </c>
    </row>
    <row r="17664" spans="1:2">
      <c r="A17664" t="s">
        <v>455</v>
      </c>
      <c r="B17664" t="str">
        <f>IF(ISBLANK(VLOOKUP(A17664,Questionnaire!A:KQ,142,FALSE)),"#",VLOOKUP(A17664,Questionnaire!A:KQ,142,FALSE))</f>
        <v>#</v>
      </c>
    </row>
    <row r="17665" spans="1:3">
      <c r="A17665" t="s">
        <v>458</v>
      </c>
      <c r="B17665" t="str">
        <f>IF(ISBLANK(VLOOKUP(A17665,Questionnaire!A:KQ,142,FALSE)),"#",VLOOKUP(A17665,Questionnaire!A:KQ,142,FALSE))</f>
        <v>#</v>
      </c>
    </row>
    <row r="17666" spans="1:3">
      <c r="A17666" t="s">
        <v>461</v>
      </c>
      <c r="B17666" t="str">
        <f>IF(ISBLANK(VLOOKUP(A17666,Questionnaire!A:KQ,142,FALSE)),"#",VLOOKUP(A17666,Questionnaire!A:KQ,142,FALSE))</f>
        <v>#</v>
      </c>
    </row>
    <row r="17667" spans="1:3">
      <c r="A17667" t="s">
        <v>465</v>
      </c>
      <c r="B17667" t="str">
        <f>IF(ISBLANK(VLOOKUP(A17667,Questionnaire!A:KQ,142,FALSE)),"#",VLOOKUP(A17667,Questionnaire!A:KQ,142,FALSE))</f>
        <v>#</v>
      </c>
    </row>
    <row r="17668" spans="1:3">
      <c r="A17668" t="s">
        <v>467</v>
      </c>
      <c r="B17668" t="str">
        <f>IF(ISBLANK(VLOOKUP(A17668,Questionnaire!A:KQ,142,FALSE)),"#",VLOOKUP(A17668,Questionnaire!A:KQ,142,FALSE))</f>
        <v>#</v>
      </c>
    </row>
    <row r="17669" spans="1:3">
      <c r="A17669" t="s">
        <v>469</v>
      </c>
      <c r="B17669" t="str">
        <f>IF(ISBLANK(VLOOKUP(A17669,Questionnaire!A:KQ,142,FALSE)),"#",VLOOKUP(A17669,Questionnaire!A:KQ,142,FALSE))</f>
        <v>#</v>
      </c>
    </row>
    <row r="17670" spans="1:3">
      <c r="A17670" t="s">
        <v>471</v>
      </c>
      <c r="B17670" t="str">
        <f>IF(ISBLANK(VLOOKUP(A17670,Questionnaire!A:KQ,142,FALSE)),"#",VLOOKUP(A17670,Questionnaire!A:KQ,142,FALSE))</f>
        <v>#</v>
      </c>
    </row>
    <row r="17671" spans="1:3">
      <c r="A17671" t="s">
        <v>473</v>
      </c>
      <c r="B17671" t="str">
        <f>IF(ISBLANK(VLOOKUP(A17671,Questionnaire!A:KQ,142,FALSE)),"#",VLOOKUP(A17671,Questionnaire!A:KQ,142,FALSE))</f>
        <v>#</v>
      </c>
    </row>
    <row r="17672" spans="1:3">
      <c r="A17672" t="s">
        <v>475</v>
      </c>
      <c r="B17672" t="str">
        <f>IF(ISBLANK(VLOOKUP(A17672,Questionnaire!A:KQ,142,FALSE)),"#",VLOOKUP(A17672,Questionnaire!A:KQ,142,FALSE))</f>
        <v>#</v>
      </c>
    </row>
    <row r="17673" spans="1:3">
      <c r="A17673" t="s">
        <v>185</v>
      </c>
      <c r="B17673" t="str">
        <f>IF(ISBLANK(VLOOKUP(A17673,Questionnaire!A:KQ,143,FALSE)),"#",VLOOKUP(A17673,Questionnaire!A:KQ,143,FALSE))</f>
        <v>#</v>
      </c>
      <c r="C17673">
        <v>140</v>
      </c>
    </row>
    <row r="17674" spans="1:3">
      <c r="A17674" t="s">
        <v>187</v>
      </c>
      <c r="B17674" t="str">
        <f>IF(ISNA(VLOOKUP(VLOOKUP(A17674,Questionnaire!A:KQ,143,FALSE),'CORA Encoding'!D:E,2,FALSE)),"#",VLOOKUP(VLOOKUP(A17674,Questionnaire!A:KQ,143,FALSE),'CORA Encoding'!D:E,2,FALSE))</f>
        <v>#</v>
      </c>
    </row>
    <row r="17675" spans="1:3">
      <c r="A17675" t="s">
        <v>189</v>
      </c>
      <c r="B17675" t="str">
        <f>IF(ISNA(VLOOKUP(VLOOKUP(A17675,Questionnaire!A:KQ,143,FALSE),'CORA Encoding'!G:H,2,FALSE)),"#",VLOOKUP(VLOOKUP(A17675,Questionnaire!A:KQ,143,FALSE),'CORA Encoding'!G:H,2,FALSE))</f>
        <v>#</v>
      </c>
    </row>
    <row r="17676" spans="1:3">
      <c r="A17676" t="s">
        <v>191</v>
      </c>
      <c r="B17676" t="str">
        <f>IF(ISNA(VLOOKUP(VLOOKUP(A17676,Questionnaire!A:KQ,143,FALSE),'Country List'!E:F,2,FALSE)),"#",VLOOKUP(VLOOKUP(A17676,Questionnaire!A:KQ,143,FALSE),'Country List'!E:F,2,FALSE))</f>
        <v>#</v>
      </c>
    </row>
    <row r="17677" spans="1:3">
      <c r="A17677" t="s">
        <v>193</v>
      </c>
      <c r="B17677" t="str">
        <f>IF(ISNA(VLOOKUP(VLOOKUP(A17677,Questionnaire!A:KQ,143,FALSE),'Industry List'!B:C,2,FALSE)),"#",VLOOKUP(VLOOKUP(A17677,Questionnaire!A:KQ,143,FALSE),'Industry List'!B:C,2,FALSE))</f>
        <v>#</v>
      </c>
    </row>
    <row r="17678" spans="1:3">
      <c r="A17678" t="s">
        <v>197</v>
      </c>
      <c r="B17678" t="str">
        <f>IF(ISBLANK(VLOOKUP(A17678,Questionnaire!A:KQ,143,FALSE)),"#",VLOOKUP(A17678,Questionnaire!A:KQ,143,FALSE))</f>
        <v>#</v>
      </c>
    </row>
    <row r="17679" spans="1:3">
      <c r="A17679" t="s">
        <v>201</v>
      </c>
      <c r="B17679" t="str">
        <f>IF(ISBLANK(VLOOKUP(A17679,Questionnaire!A:KQ,143,FALSE)),"#",VLOOKUP(A17679,Questionnaire!A:KQ,143,FALSE))</f>
        <v>#</v>
      </c>
    </row>
    <row r="17680" spans="1:3">
      <c r="A17680" t="s">
        <v>203</v>
      </c>
      <c r="B17680" t="str">
        <f>IF(ISNA(VLOOKUP(VLOOKUP(A17680,Questionnaire!A:KQ,143,FALSE),'CORA Encoding'!J:K,2,FALSE)),"#",VLOOKUP(VLOOKUP(A17680,Questionnaire!A:KQ,143,FALSE),'CORA Encoding'!J:K,2,FALSE))</f>
        <v>#</v>
      </c>
    </row>
    <row r="17681" spans="1:2">
      <c r="A17681" t="s">
        <v>208</v>
      </c>
      <c r="B17681" t="str">
        <f>IF(ISBLANK(VLOOKUP(A17681,Questionnaire!A:KQ,143,FALSE)),"#",VLOOKUP(A17681,Questionnaire!A:KQ,143,FALSE))</f>
        <v>#</v>
      </c>
    </row>
    <row r="17682" spans="1:2">
      <c r="A17682" t="s">
        <v>213</v>
      </c>
      <c r="B17682" t="str">
        <f>IF(ISBLANK(VLOOKUP(A17682,Questionnaire!A:KQ,143,FALSE)),"#",VLOOKUP(A17682,Questionnaire!A:KQ,143,FALSE))</f>
        <v>#</v>
      </c>
    </row>
    <row r="17683" spans="1:2">
      <c r="A17683" t="s">
        <v>215</v>
      </c>
      <c r="B17683" t="str">
        <f>IF(ISBLANK(VLOOKUP(A17683,Questionnaire!A:KQ,143,FALSE)),"#",VLOOKUP(A17683,Questionnaire!A:KQ,143,FALSE))</f>
        <v>#</v>
      </c>
    </row>
    <row r="17684" spans="1:2">
      <c r="A17684" t="s">
        <v>217</v>
      </c>
      <c r="B17684" t="str">
        <f>IF(ISBLANK(VLOOKUP(A17684,Questionnaire!A:KQ,143,FALSE)),"#",VLOOKUP(A17684,Questionnaire!A:KQ,143,FALSE))</f>
        <v>#</v>
      </c>
    </row>
    <row r="17685" spans="1:2">
      <c r="A17685" t="s">
        <v>219</v>
      </c>
      <c r="B17685" t="str">
        <f>IF(ISBLANK(VLOOKUP(A17685,Questionnaire!A:KQ,143,FALSE)),"#",VLOOKUP(A17685,Questionnaire!A:KQ,143,FALSE))</f>
        <v>#</v>
      </c>
    </row>
    <row r="17686" spans="1:2">
      <c r="A17686" t="s">
        <v>221</v>
      </c>
      <c r="B17686" t="str">
        <f>IF(ISBLANK(VLOOKUP(A17686,Questionnaire!A:KQ,143,FALSE)),"#",VLOOKUP(A17686,Questionnaire!A:KQ,143,FALSE))</f>
        <v>#</v>
      </c>
    </row>
    <row r="17687" spans="1:2">
      <c r="A17687" t="s">
        <v>223</v>
      </c>
      <c r="B17687" t="str">
        <f>IF(ISBLANK(VLOOKUP(A17687,Questionnaire!A:KQ,143,FALSE)),"#",VLOOKUP(A17687,Questionnaire!A:KQ,143,FALSE))</f>
        <v>#</v>
      </c>
    </row>
    <row r="17688" spans="1:2">
      <c r="A17688" t="s">
        <v>225</v>
      </c>
      <c r="B17688" t="str">
        <f>IF(ISBLANK(VLOOKUP(A17688,Questionnaire!A:KQ,143,FALSE)),"#",VLOOKUP(A17688,Questionnaire!A:KQ,143,FALSE))</f>
        <v>#</v>
      </c>
    </row>
    <row r="17689" spans="1:2">
      <c r="A17689" t="s">
        <v>227</v>
      </c>
      <c r="B17689" t="str">
        <f>IF(ISBLANK(VLOOKUP(A17689,Questionnaire!A:KQ,143,FALSE)),"#",VLOOKUP(A17689,Questionnaire!A:KQ,143,FALSE))</f>
        <v>#</v>
      </c>
    </row>
    <row r="17690" spans="1:2">
      <c r="A17690" t="s">
        <v>229</v>
      </c>
      <c r="B17690" t="str">
        <f>IF(ISBLANK(VLOOKUP(A17690,Questionnaire!A:KQ,143,FALSE)),"#",VLOOKUP(A17690,Questionnaire!A:KQ,143,FALSE))</f>
        <v>#</v>
      </c>
    </row>
    <row r="17691" spans="1:2">
      <c r="A17691" t="s">
        <v>231</v>
      </c>
      <c r="B17691" t="str">
        <f>IF(ISBLANK(VLOOKUP(A17691,Questionnaire!A:KQ,143,FALSE)),"#",VLOOKUP(A17691,Questionnaire!A:KQ,143,FALSE))</f>
        <v>#</v>
      </c>
    </row>
    <row r="17692" spans="1:2">
      <c r="A17692" t="s">
        <v>233</v>
      </c>
      <c r="B17692" t="str">
        <f>IF(ISBLANK(VLOOKUP(A17692,Questionnaire!A:KQ,143,FALSE)),"#",VLOOKUP(A17692,Questionnaire!A:KQ,143,FALSE))</f>
        <v>#</v>
      </c>
    </row>
    <row r="17693" spans="1:2">
      <c r="A17693" t="s">
        <v>235</v>
      </c>
      <c r="B17693" t="str">
        <f>IF(ISBLANK(VLOOKUP(A17693,Questionnaire!A:KQ,143,FALSE)),"#",VLOOKUP(A17693,Questionnaire!A:KQ,143,FALSE))</f>
        <v>#</v>
      </c>
    </row>
    <row r="17694" spans="1:2">
      <c r="A17694" t="s">
        <v>237</v>
      </c>
      <c r="B17694" t="str">
        <f>IF(ISBLANK(VLOOKUP(A17694,Questionnaire!A:KQ,143,FALSE)),"#",VLOOKUP(A17694,Questionnaire!A:KQ,143,FALSE))</f>
        <v>#</v>
      </c>
    </row>
    <row r="17695" spans="1:2">
      <c r="A17695" t="s">
        <v>239</v>
      </c>
      <c r="B17695" t="str">
        <f>IF(ISBLANK(VLOOKUP(A17695,Questionnaire!A:KQ,143,FALSE)),"#",VLOOKUP(A17695,Questionnaire!A:KQ,143,FALSE))</f>
        <v>#</v>
      </c>
    </row>
    <row r="17696" spans="1:2">
      <c r="A17696" t="s">
        <v>242</v>
      </c>
      <c r="B17696" t="str">
        <f>IF(ISBLANK(VLOOKUP(A17696,Questionnaire!A:KQ,143,FALSE)),"#",VLOOKUP(A17696,Questionnaire!A:KQ,143,FALSE))</f>
        <v>#</v>
      </c>
    </row>
    <row r="17697" spans="1:2">
      <c r="A17697" t="s">
        <v>245</v>
      </c>
      <c r="B17697" t="str">
        <f>IF(ISBLANK(VLOOKUP(A17697,Questionnaire!A:KQ,143,FALSE)),"#",VLOOKUP(A17697,Questionnaire!A:KQ,143,FALSE))</f>
        <v>#</v>
      </c>
    </row>
    <row r="17698" spans="1:2">
      <c r="A17698" t="s">
        <v>247</v>
      </c>
      <c r="B17698" t="str">
        <f>IF(ISBLANK(VLOOKUP(A17698,Questionnaire!A:KQ,143,FALSE)),"#",VLOOKUP(A17698,Questionnaire!A:KQ,143,FALSE))</f>
        <v>#</v>
      </c>
    </row>
    <row r="17699" spans="1:2">
      <c r="A17699" t="s">
        <v>249</v>
      </c>
      <c r="B17699" t="str">
        <f>IF(ISBLANK(VLOOKUP(A17699,Questionnaire!A:KQ,143,FALSE)),"#",VLOOKUP(A17699,Questionnaire!A:KQ,143,FALSE))</f>
        <v>#</v>
      </c>
    </row>
    <row r="17700" spans="1:2">
      <c r="A17700" t="s">
        <v>250</v>
      </c>
      <c r="B17700" t="str">
        <f>IF(ISBLANK(VLOOKUP(A17700,Questionnaire!A:KQ,143,FALSE)),"#",VLOOKUP(A17700,Questionnaire!A:KQ,143,FALSE))</f>
        <v>#</v>
      </c>
    </row>
    <row r="17701" spans="1:2">
      <c r="A17701" t="s">
        <v>252</v>
      </c>
      <c r="B17701" t="str">
        <f>IF(ISBLANK(VLOOKUP(A17701,Questionnaire!A:KQ,143,FALSE)),"#",VLOOKUP(A17701,Questionnaire!A:KQ,143,FALSE))</f>
        <v>#</v>
      </c>
    </row>
    <row r="17702" spans="1:2">
      <c r="A17702" t="s">
        <v>255</v>
      </c>
      <c r="B17702" t="str">
        <f>IF(ISBLANK(VLOOKUP(A17702,Questionnaire!A:KQ,143,FALSE)),"#",VLOOKUP(A17702,Questionnaire!A:KQ,143,FALSE))</f>
        <v>#</v>
      </c>
    </row>
    <row r="17703" spans="1:2">
      <c r="A17703" t="s">
        <v>258</v>
      </c>
      <c r="B17703" t="str">
        <f>IF(ISNA(VLOOKUP(VLOOKUP(A17703,Questionnaire!A:KQ,143,FALSE),'CORA Encoding'!M:N,2,FALSE)),"#",VLOOKUP(VLOOKUP(A17703,Questionnaire!A:KQ,143,FALSE),'CORA Encoding'!M:N,2,FALSE))</f>
        <v>#</v>
      </c>
    </row>
    <row r="17704" spans="1:2">
      <c r="A17704" t="s">
        <v>261</v>
      </c>
      <c r="B17704" t="str">
        <f>IF(ISBLANK(VLOOKUP(A17704,Questionnaire!A:KQ,143,FALSE)),"#",VLOOKUP(A17704,Questionnaire!A:KQ,143,FALSE))</f>
        <v>#</v>
      </c>
    </row>
    <row r="17705" spans="1:2">
      <c r="A17705" t="s">
        <v>263</v>
      </c>
      <c r="B17705" t="str">
        <f>IF(ISBLANK(VLOOKUP(A17705,Questionnaire!A:KQ,143,FALSE)),"#",VLOOKUP(A17705,Questionnaire!A:KQ,143,FALSE))</f>
        <v>#</v>
      </c>
    </row>
    <row r="17706" spans="1:2">
      <c r="A17706" t="s">
        <v>265</v>
      </c>
      <c r="B17706" t="str">
        <f>IF(ISBLANK(VLOOKUP(A17706,Questionnaire!A:KQ,143,FALSE)),"#",VLOOKUP(A17706,Questionnaire!A:KQ,143,FALSE))</f>
        <v>#</v>
      </c>
    </row>
    <row r="17707" spans="1:2">
      <c r="A17707" t="s">
        <v>267</v>
      </c>
      <c r="B17707" t="str">
        <f>IF(ISBLANK(VLOOKUP(A17707,Questionnaire!A:KQ,143,FALSE)),"#",VLOOKUP(A17707,Questionnaire!A:KQ,143,FALSE))</f>
        <v>#</v>
      </c>
    </row>
    <row r="17708" spans="1:2">
      <c r="A17708" t="s">
        <v>269</v>
      </c>
      <c r="B17708" t="str">
        <f>IF(ISBLANK(VLOOKUP(A17708,Questionnaire!A:KQ,143,FALSE)),"#",VLOOKUP(A17708,Questionnaire!A:KQ,143,FALSE))</f>
        <v>#</v>
      </c>
    </row>
    <row r="17709" spans="1:2">
      <c r="A17709" t="s">
        <v>274</v>
      </c>
      <c r="B17709" t="str">
        <f>IF(ISBLANK(VLOOKUP(A17709,Questionnaire!A:KQ,143,FALSE)),"#",VLOOKUP(A17709,Questionnaire!A:KQ,143,FALSE))</f>
        <v>#</v>
      </c>
    </row>
    <row r="17710" spans="1:2">
      <c r="A17710" t="s">
        <v>276</v>
      </c>
      <c r="B17710" t="str">
        <f>IF(ISBLANK(VLOOKUP(A17710,Questionnaire!A:KQ,143,FALSE)),"#",VLOOKUP(A17710,Questionnaire!A:KQ,143,FALSE))</f>
        <v>#</v>
      </c>
    </row>
    <row r="17711" spans="1:2">
      <c r="A17711" t="s">
        <v>278</v>
      </c>
      <c r="B17711" t="str">
        <f>IF(ISBLANK(VLOOKUP(A17711,Questionnaire!A:KQ,143,FALSE)),"#",VLOOKUP(A17711,Questionnaire!A:KQ,143,FALSE))</f>
        <v>#</v>
      </c>
    </row>
    <row r="17712" spans="1:2">
      <c r="A17712" t="s">
        <v>280</v>
      </c>
      <c r="B17712" t="str">
        <f>IF(ISBLANK(VLOOKUP(A17712,Questionnaire!A:KQ,143,FALSE)),"#",VLOOKUP(A17712,Questionnaire!A:KQ,143,FALSE))</f>
        <v>#</v>
      </c>
    </row>
    <row r="17713" spans="1:2">
      <c r="A17713" t="s">
        <v>282</v>
      </c>
      <c r="B17713" t="str">
        <f>IF(ISBLANK(VLOOKUP(A17713,Questionnaire!A:KQ,143,FALSE)),"#",VLOOKUP(A17713,Questionnaire!A:KQ,143,FALSE))</f>
        <v>#</v>
      </c>
    </row>
    <row r="17714" spans="1:2">
      <c r="A17714" t="s">
        <v>286</v>
      </c>
      <c r="B17714" t="str">
        <f>IF(ISBLANK(VLOOKUP(A17714,Questionnaire!A:KQ,143,FALSE)),"#",VLOOKUP(A17714,Questionnaire!A:KQ,143,FALSE))</f>
        <v>#</v>
      </c>
    </row>
    <row r="17715" spans="1:2">
      <c r="A17715" t="s">
        <v>288</v>
      </c>
      <c r="B17715" t="str">
        <f>IF(ISBLANK(VLOOKUP(A17715,Questionnaire!A:KQ,143,FALSE)),"#",VLOOKUP(A17715,Questionnaire!A:KQ,143,FALSE))</f>
        <v>#</v>
      </c>
    </row>
    <row r="17716" spans="1:2">
      <c r="A17716" t="s">
        <v>290</v>
      </c>
      <c r="B17716" t="str">
        <f>IF(ISBLANK(VLOOKUP(A17716,Questionnaire!A:KQ,143,FALSE)),"#",VLOOKUP(A17716,Questionnaire!A:KQ,143,FALSE))</f>
        <v>#</v>
      </c>
    </row>
    <row r="17717" spans="1:2">
      <c r="A17717" t="s">
        <v>292</v>
      </c>
      <c r="B17717" t="str">
        <f>IF(ISBLANK(VLOOKUP(A17717,Questionnaire!A:KQ,143,FALSE)),"#",VLOOKUP(A17717,Questionnaire!A:KQ,143,FALSE))</f>
        <v>#</v>
      </c>
    </row>
    <row r="17718" spans="1:2">
      <c r="A17718" t="s">
        <v>294</v>
      </c>
      <c r="B17718" t="str">
        <f>IF(ISBLANK(VLOOKUP(A17718,Questionnaire!A:KQ,143,FALSE)),"#",VLOOKUP(A17718,Questionnaire!A:KQ,143,FALSE))</f>
        <v>#</v>
      </c>
    </row>
    <row r="17719" spans="1:2">
      <c r="A17719" t="s">
        <v>296</v>
      </c>
      <c r="B17719" t="str">
        <f>IF(ISBLANK(VLOOKUP(A17719,Questionnaire!A:KQ,143,FALSE)),"#",VLOOKUP(A17719,Questionnaire!A:KQ,143,FALSE))</f>
        <v>#</v>
      </c>
    </row>
    <row r="17720" spans="1:2">
      <c r="A17720" t="s">
        <v>301</v>
      </c>
      <c r="B17720" t="str">
        <f>IF(ISBLANK(VLOOKUP(A17720,Questionnaire!A:KQ,143,FALSE)),"#",VLOOKUP(A17720,Questionnaire!A:KQ,143,FALSE))</f>
        <v>#</v>
      </c>
    </row>
    <row r="17721" spans="1:2">
      <c r="A17721" t="s">
        <v>303</v>
      </c>
      <c r="B17721" t="str">
        <f>IF(ISBLANK(VLOOKUP(A17721,Questionnaire!A:KQ,143,FALSE)),"#",VLOOKUP(A17721,Questionnaire!A:KQ,143,FALSE))</f>
        <v>#</v>
      </c>
    </row>
    <row r="17722" spans="1:2">
      <c r="A17722" t="s">
        <v>305</v>
      </c>
      <c r="B17722" t="str">
        <f>IF(ISBLANK(VLOOKUP(A17722,Questionnaire!A:KQ,143,FALSE)),"#",VLOOKUP(A17722,Questionnaire!A:KQ,143,FALSE))</f>
        <v>#</v>
      </c>
    </row>
    <row r="17723" spans="1:2">
      <c r="A17723" t="s">
        <v>307</v>
      </c>
      <c r="B17723" t="str">
        <f>IF(ISBLANK(VLOOKUP(A17723,Questionnaire!A:KQ,143,FALSE)),"#",VLOOKUP(A17723,Questionnaire!A:KQ,143,FALSE))</f>
        <v>#</v>
      </c>
    </row>
    <row r="17724" spans="1:2">
      <c r="A17724" t="s">
        <v>311</v>
      </c>
      <c r="B17724" t="str">
        <f>IF(ISBLANK(VLOOKUP(A17724,Questionnaire!A:KQ,143,FALSE)),"#",VLOOKUP(A17724,Questionnaire!A:KQ,143,FALSE))</f>
        <v>#</v>
      </c>
    </row>
    <row r="17725" spans="1:2">
      <c r="A17725" t="s">
        <v>313</v>
      </c>
      <c r="B17725" t="str">
        <f>IF(ISBLANK(VLOOKUP(A17725,Questionnaire!A:KQ,143,FALSE)),"#",VLOOKUP(A17725,Questionnaire!A:KQ,143,FALSE))</f>
        <v>#</v>
      </c>
    </row>
    <row r="17726" spans="1:2">
      <c r="A17726" t="s">
        <v>314</v>
      </c>
      <c r="B17726" t="str">
        <f>IF(ISBLANK(VLOOKUP(A17726,Questionnaire!A:KQ,143,FALSE)),"#",VLOOKUP(A17726,Questionnaire!A:KQ,143,FALSE))</f>
        <v>#</v>
      </c>
    </row>
    <row r="17727" spans="1:2">
      <c r="A17727" t="s">
        <v>315</v>
      </c>
      <c r="B17727" t="str">
        <f>IF(ISBLANK(VLOOKUP(A17727,Questionnaire!A:KQ,143,FALSE)),"#",VLOOKUP(A17727,Questionnaire!A:KQ,143,FALSE))</f>
        <v>#</v>
      </c>
    </row>
    <row r="17728" spans="1:2">
      <c r="A17728" t="s">
        <v>317</v>
      </c>
      <c r="B17728" t="str">
        <f>IF(ISBLANK(VLOOKUP(A17728,Questionnaire!A:KQ,143,FALSE)),"#",VLOOKUP(A17728,Questionnaire!A:KQ,143,FALSE))</f>
        <v>#</v>
      </c>
    </row>
    <row r="17729" spans="1:2">
      <c r="A17729" t="s">
        <v>319</v>
      </c>
      <c r="B17729" t="str">
        <f>IF(ISBLANK(VLOOKUP(A17729,Questionnaire!A:KQ,143,FALSE)),"#",VLOOKUP(A17729,Questionnaire!A:KQ,143,FALSE))</f>
        <v>#</v>
      </c>
    </row>
    <row r="17730" spans="1:2">
      <c r="A17730" t="s">
        <v>322</v>
      </c>
      <c r="B17730" t="str">
        <f>IF(ISBLANK(VLOOKUP(A17730,Questionnaire!A:KQ,143,FALSE)),"#",VLOOKUP(A17730,Questionnaire!A:KQ,143,FALSE))</f>
        <v>#</v>
      </c>
    </row>
    <row r="17731" spans="1:2">
      <c r="A17731" t="s">
        <v>326</v>
      </c>
      <c r="B17731" t="str">
        <f>IF(ISBLANK(VLOOKUP(A17731,Questionnaire!A:KQ,143,FALSE)),"#",VLOOKUP(A17731,Questionnaire!A:KQ,143,FALSE))</f>
        <v>#</v>
      </c>
    </row>
    <row r="17732" spans="1:2">
      <c r="A17732" t="s">
        <v>328</v>
      </c>
      <c r="B17732" t="str">
        <f>IF(ISBLANK(VLOOKUP(A17732,Questionnaire!A:KQ,143,FALSE)),"#",VLOOKUP(A17732,Questionnaire!A:KQ,143,FALSE))</f>
        <v>#</v>
      </c>
    </row>
    <row r="17733" spans="1:2">
      <c r="A17733" t="s">
        <v>332</v>
      </c>
      <c r="B17733" t="str">
        <f>IF(ISBLANK(VLOOKUP(A17733,Questionnaire!A:KQ,143,FALSE)),"#",VLOOKUP(A17733,Questionnaire!A:KQ,143,FALSE))</f>
        <v>#</v>
      </c>
    </row>
    <row r="17734" spans="1:2">
      <c r="A17734" t="s">
        <v>333</v>
      </c>
      <c r="B17734" t="str">
        <f>IF(ISBLANK(VLOOKUP(A17734,Questionnaire!A:KQ,143,FALSE)),"#",VLOOKUP(A17734,Questionnaire!A:KQ,143,FALSE))</f>
        <v>#</v>
      </c>
    </row>
    <row r="17735" spans="1:2">
      <c r="A17735" t="s">
        <v>334</v>
      </c>
      <c r="B17735" t="str">
        <f>IF(ISBLANK(VLOOKUP(A17735,Questionnaire!A:KQ,143,FALSE)),"#",VLOOKUP(A17735,Questionnaire!A:KQ,143,FALSE))</f>
        <v>#</v>
      </c>
    </row>
    <row r="17736" spans="1:2">
      <c r="A17736" t="s">
        <v>335</v>
      </c>
      <c r="B17736" t="str">
        <f>IF(ISBLANK(VLOOKUP(A17736,Questionnaire!A:KQ,143,FALSE)),"#",VLOOKUP(A17736,Questionnaire!A:KQ,143,FALSE))</f>
        <v>#</v>
      </c>
    </row>
    <row r="17737" spans="1:2">
      <c r="A17737" t="s">
        <v>336</v>
      </c>
      <c r="B17737" t="str">
        <f>IF(ISBLANK(VLOOKUP(A17737,Questionnaire!A:KQ,143,FALSE)),"#",VLOOKUP(A17737,Questionnaire!A:KQ,143,FALSE))</f>
        <v>#</v>
      </c>
    </row>
    <row r="17738" spans="1:2">
      <c r="A17738" t="s">
        <v>337</v>
      </c>
      <c r="B17738" t="str">
        <f>IF(ISBLANK(VLOOKUP(A17738,Questionnaire!A:KQ,143,FALSE)),"#",VLOOKUP(A17738,Questionnaire!A:KQ,143,FALSE))</f>
        <v>#</v>
      </c>
    </row>
    <row r="17739" spans="1:2">
      <c r="A17739" t="s">
        <v>338</v>
      </c>
      <c r="B17739" t="str">
        <f>IF(ISBLANK(VLOOKUP(A17739,Questionnaire!A:KQ,143,FALSE)),"#",VLOOKUP(A17739,Questionnaire!A:KQ,143,FALSE))</f>
        <v>#</v>
      </c>
    </row>
    <row r="17740" spans="1:2">
      <c r="A17740" t="s">
        <v>339</v>
      </c>
      <c r="B17740" t="str">
        <f>IF(ISBLANK(VLOOKUP(A17740,Questionnaire!A:KQ,143,FALSE)),"#",VLOOKUP(A17740,Questionnaire!A:KQ,143,FALSE))</f>
        <v>#</v>
      </c>
    </row>
    <row r="17741" spans="1:2">
      <c r="A17741" t="s">
        <v>340</v>
      </c>
      <c r="B17741" t="str">
        <f>IF(ISBLANK(VLOOKUP(A17741,Questionnaire!A:KQ,143,FALSE)),"#",VLOOKUP(A17741,Questionnaire!A:KQ,143,FALSE))</f>
        <v>#</v>
      </c>
    </row>
    <row r="17742" spans="1:2">
      <c r="A17742" t="s">
        <v>341</v>
      </c>
      <c r="B17742" t="str">
        <f>IF(ISBLANK(VLOOKUP(A17742,Questionnaire!A:KQ,143,FALSE)),"#",VLOOKUP(A17742,Questionnaire!A:KQ,143,FALSE))</f>
        <v>#</v>
      </c>
    </row>
    <row r="17743" spans="1:2">
      <c r="A17743" t="s">
        <v>342</v>
      </c>
      <c r="B17743" t="str">
        <f>IF(ISBLANK(VLOOKUP(A17743,Questionnaire!A:KQ,143,FALSE)),"#",VLOOKUP(A17743,Questionnaire!A:KQ,143,FALSE))</f>
        <v>#</v>
      </c>
    </row>
    <row r="17744" spans="1:2">
      <c r="A17744" t="s">
        <v>343</v>
      </c>
      <c r="B17744" t="str">
        <f>IF(ISBLANK(VLOOKUP(A17744,Questionnaire!A:KQ,143,FALSE)),"#",VLOOKUP(A17744,Questionnaire!A:KQ,143,FALSE))</f>
        <v>#</v>
      </c>
    </row>
    <row r="17745" spans="1:2">
      <c r="A17745" t="s">
        <v>344</v>
      </c>
      <c r="B17745" t="str">
        <f>IF(ISBLANK(VLOOKUP(A17745,Questionnaire!A:KQ,143,FALSE)),"#",VLOOKUP(A17745,Questionnaire!A:KQ,143,FALSE))</f>
        <v>#</v>
      </c>
    </row>
    <row r="17746" spans="1:2">
      <c r="A17746" t="s">
        <v>345</v>
      </c>
      <c r="B17746" t="str">
        <f>IF(ISBLANK(VLOOKUP(A17746,Questionnaire!A:KQ,143,FALSE)),"#",VLOOKUP(A17746,Questionnaire!A:KQ,143,FALSE))</f>
        <v>#</v>
      </c>
    </row>
    <row r="17747" spans="1:2">
      <c r="A17747" t="s">
        <v>348</v>
      </c>
      <c r="B17747" t="str">
        <f>IF(ISBLANK(VLOOKUP(A17747,Questionnaire!A:KQ,143,FALSE)),"#",VLOOKUP(A17747,Questionnaire!A:KQ,143,FALSE))</f>
        <v>#</v>
      </c>
    </row>
    <row r="17748" spans="1:2">
      <c r="A17748" t="s">
        <v>353</v>
      </c>
      <c r="B17748" t="str">
        <f>IF(ISBLANK(VLOOKUP(A17748,Questionnaire!A:KQ,143,FALSE)),"#",VLOOKUP(A17748,Questionnaire!A:KQ,143,FALSE))</f>
        <v>#</v>
      </c>
    </row>
    <row r="17749" spans="1:2">
      <c r="A17749" t="s">
        <v>354</v>
      </c>
      <c r="B17749" t="str">
        <f>IF(ISBLANK(VLOOKUP(A17749,Questionnaire!A:KQ,143,FALSE)),"#",VLOOKUP(A17749,Questionnaire!A:KQ,143,FALSE))</f>
        <v>#</v>
      </c>
    </row>
    <row r="17750" spans="1:2">
      <c r="A17750" t="s">
        <v>355</v>
      </c>
      <c r="B17750" t="str">
        <f>IF(ISBLANK(VLOOKUP(A17750,Questionnaire!A:KQ,143,FALSE)),"#",VLOOKUP(A17750,Questionnaire!A:KQ,143,FALSE))</f>
        <v>#</v>
      </c>
    </row>
    <row r="17751" spans="1:2">
      <c r="A17751" t="s">
        <v>356</v>
      </c>
      <c r="B17751" t="str">
        <f>IF(ISBLANK(VLOOKUP(A17751,Questionnaire!A:KQ,143,FALSE)),"#",VLOOKUP(A17751,Questionnaire!A:KQ,143,FALSE))</f>
        <v>#</v>
      </c>
    </row>
    <row r="17752" spans="1:2">
      <c r="A17752" t="s">
        <v>357</v>
      </c>
      <c r="B17752" t="str">
        <f>IF(ISBLANK(VLOOKUP(A17752,Questionnaire!A:KQ,143,FALSE)),"#",VLOOKUP(A17752,Questionnaire!A:KQ,143,FALSE))</f>
        <v>#</v>
      </c>
    </row>
    <row r="17753" spans="1:2">
      <c r="A17753" t="s">
        <v>360</v>
      </c>
      <c r="B17753" t="str">
        <f>IF(ISBLANK(VLOOKUP(A17753,Questionnaire!A:KQ,143,FALSE)),"#",VLOOKUP(A17753,Questionnaire!A:KQ,143,FALSE))</f>
        <v>#</v>
      </c>
    </row>
    <row r="17754" spans="1:2">
      <c r="A17754" t="s">
        <v>362</v>
      </c>
      <c r="B17754" t="str">
        <f>IF(ISBLANK(VLOOKUP(A17754,Questionnaire!A:KQ,143,FALSE)),"#",VLOOKUP(A17754,Questionnaire!A:KQ,143,FALSE))</f>
        <v>#</v>
      </c>
    </row>
    <row r="17755" spans="1:2">
      <c r="A17755" t="s">
        <v>363</v>
      </c>
      <c r="B17755" t="str">
        <f>IF(ISBLANK(VLOOKUP(A17755,Questionnaire!A:KQ,143,FALSE)),"#",VLOOKUP(A17755,Questionnaire!A:KQ,143,FALSE))</f>
        <v>#</v>
      </c>
    </row>
    <row r="17756" spans="1:2">
      <c r="A17756" t="s">
        <v>364</v>
      </c>
      <c r="B17756" t="str">
        <f>IF(ISBLANK(VLOOKUP(A17756,Questionnaire!A:KQ,143,FALSE)),"#",VLOOKUP(A17756,Questionnaire!A:KQ,143,FALSE))</f>
        <v>#</v>
      </c>
    </row>
    <row r="17757" spans="1:2">
      <c r="A17757" t="s">
        <v>365</v>
      </c>
      <c r="B17757" t="str">
        <f>IF(ISBLANK(VLOOKUP(A17757,Questionnaire!A:KQ,143,FALSE)),"#",VLOOKUP(A17757,Questionnaire!A:KQ,143,FALSE))</f>
        <v>#</v>
      </c>
    </row>
    <row r="17758" spans="1:2">
      <c r="A17758" t="s">
        <v>366</v>
      </c>
      <c r="B17758" t="str">
        <f>IF(ISBLANK(VLOOKUP(A17758,Questionnaire!A:KQ,143,FALSE)),"#",VLOOKUP(A17758,Questionnaire!A:KQ,143,FALSE))</f>
        <v>#</v>
      </c>
    </row>
    <row r="17759" spans="1:2">
      <c r="A17759" t="s">
        <v>371</v>
      </c>
      <c r="B17759" t="str">
        <f>IF(ISBLANK(VLOOKUP(A17759,Questionnaire!A:KQ,143,FALSE)),"#",VLOOKUP(A17759,Questionnaire!A:KQ,143,FALSE))</f>
        <v>#</v>
      </c>
    </row>
    <row r="17760" spans="1:2">
      <c r="A17760" t="s">
        <v>372</v>
      </c>
      <c r="B17760" t="str">
        <f>IF(ISBLANK(VLOOKUP(A17760,Questionnaire!A:KQ,143,FALSE)),"#",VLOOKUP(A17760,Questionnaire!A:KQ,143,FALSE))</f>
        <v>#</v>
      </c>
    </row>
    <row r="17761" spans="1:2">
      <c r="A17761" t="s">
        <v>373</v>
      </c>
      <c r="B17761" t="str">
        <f>IF(ISBLANK(VLOOKUP(A17761,Questionnaire!A:KQ,143,FALSE)),"#",VLOOKUP(A17761,Questionnaire!A:KQ,143,FALSE))</f>
        <v>#</v>
      </c>
    </row>
    <row r="17762" spans="1:2">
      <c r="A17762" t="s">
        <v>374</v>
      </c>
      <c r="B17762" t="str">
        <f>IF(ISBLANK(VLOOKUP(A17762,Questionnaire!A:KQ,143,FALSE)),"#",VLOOKUP(A17762,Questionnaire!A:KQ,143,FALSE))</f>
        <v>#</v>
      </c>
    </row>
    <row r="17763" spans="1:2">
      <c r="A17763" t="s">
        <v>377</v>
      </c>
      <c r="B17763" t="str">
        <f>IF(ISBLANK(VLOOKUP(A17763,Questionnaire!A:KQ,143,FALSE)),"#",VLOOKUP(A17763,Questionnaire!A:KQ,143,FALSE))</f>
        <v>#</v>
      </c>
    </row>
    <row r="17764" spans="1:2">
      <c r="A17764" t="s">
        <v>379</v>
      </c>
      <c r="B17764" t="str">
        <f>IF(ISBLANK(VLOOKUP(A17764,Questionnaire!A:KQ,143,FALSE)),"#",VLOOKUP(A17764,Questionnaire!A:KQ,143,FALSE))</f>
        <v>#</v>
      </c>
    </row>
    <row r="17765" spans="1:2">
      <c r="A17765" t="s">
        <v>380</v>
      </c>
      <c r="B17765" t="str">
        <f>IF(ISBLANK(VLOOKUP(A17765,Questionnaire!A:KQ,143,FALSE)),"#",VLOOKUP(A17765,Questionnaire!A:KQ,143,FALSE))</f>
        <v>#</v>
      </c>
    </row>
    <row r="17766" spans="1:2">
      <c r="A17766" t="s">
        <v>381</v>
      </c>
      <c r="B17766" t="str">
        <f>IF(ISBLANK(VLOOKUP(A17766,Questionnaire!A:KQ,143,FALSE)),"#",VLOOKUP(A17766,Questionnaire!A:KQ,143,FALSE))</f>
        <v>#</v>
      </c>
    </row>
    <row r="17767" spans="1:2">
      <c r="A17767" t="s">
        <v>382</v>
      </c>
      <c r="B17767" t="str">
        <f>IF(ISBLANK(VLOOKUP(A17767,Questionnaire!A:KQ,143,FALSE)),"#",VLOOKUP(A17767,Questionnaire!A:KQ,143,FALSE))</f>
        <v>#</v>
      </c>
    </row>
    <row r="17768" spans="1:2">
      <c r="A17768" t="s">
        <v>384</v>
      </c>
      <c r="B17768" t="str">
        <f>IF(ISBLANK(VLOOKUP(A17768,Questionnaire!A:KQ,143,FALSE)),"#",VLOOKUP(A17768,Questionnaire!A:KQ,143,FALSE))</f>
        <v>#</v>
      </c>
    </row>
    <row r="17769" spans="1:2">
      <c r="A17769" t="s">
        <v>387</v>
      </c>
      <c r="B17769" t="str">
        <f>IF(ISBLANK(VLOOKUP(A17769,Questionnaire!A:KQ,143,FALSE)),"#",VLOOKUP(A17769,Questionnaire!A:KQ,143,FALSE))</f>
        <v>#</v>
      </c>
    </row>
    <row r="17770" spans="1:2">
      <c r="A17770" t="s">
        <v>391</v>
      </c>
      <c r="B17770" t="str">
        <f>IF(ISBLANK(VLOOKUP(A17770,Questionnaire!A:KQ,143,FALSE)),"#",VLOOKUP(A17770,Questionnaire!A:KQ,143,FALSE))</f>
        <v>#</v>
      </c>
    </row>
    <row r="17771" spans="1:2">
      <c r="A17771" t="s">
        <v>393</v>
      </c>
      <c r="B17771" t="str">
        <f>IF(ISBLANK(VLOOKUP(A17771,Questionnaire!A:KQ,143,FALSE)),"#",VLOOKUP(A17771,Questionnaire!A:KQ,143,FALSE))</f>
        <v>#</v>
      </c>
    </row>
    <row r="17772" spans="1:2">
      <c r="A17772" t="s">
        <v>395</v>
      </c>
      <c r="B17772" t="str">
        <f>IF(ISBLANK(VLOOKUP(A17772,Questionnaire!A:KQ,143,FALSE)),"#",VLOOKUP(A17772,Questionnaire!A:KQ,143,FALSE))</f>
        <v>#</v>
      </c>
    </row>
    <row r="17773" spans="1:2">
      <c r="A17773" t="s">
        <v>398</v>
      </c>
      <c r="B17773" t="str">
        <f>IF(ISBLANK(VLOOKUP(A17773,Questionnaire!A:KQ,143,FALSE)),"#",VLOOKUP(A17773,Questionnaire!A:KQ,143,FALSE))</f>
        <v>#</v>
      </c>
    </row>
    <row r="17774" spans="1:2">
      <c r="A17774" t="s">
        <v>402</v>
      </c>
      <c r="B17774" t="str">
        <f>IF(ISBLANK(VLOOKUP(A17774,Questionnaire!A:KQ,143,FALSE)),"#",VLOOKUP(A17774,Questionnaire!A:KQ,143,FALSE))</f>
        <v>#</v>
      </c>
    </row>
    <row r="17775" spans="1:2">
      <c r="A17775" t="s">
        <v>405</v>
      </c>
      <c r="B17775" t="str">
        <f>IF(ISBLANK(VLOOKUP(A17775,Questionnaire!A:KQ,143,FALSE)),"#",VLOOKUP(A17775,Questionnaire!A:KQ,143,FALSE))</f>
        <v>#</v>
      </c>
    </row>
    <row r="17776" spans="1:2">
      <c r="A17776" t="s">
        <v>409</v>
      </c>
      <c r="B17776" t="str">
        <f>IF(ISBLANK(VLOOKUP(A17776,Questionnaire!A:KQ,143,FALSE)),"#",VLOOKUP(A17776,Questionnaire!A:KQ,143,FALSE))</f>
        <v>#</v>
      </c>
    </row>
    <row r="17777" spans="1:2">
      <c r="A17777" t="s">
        <v>412</v>
      </c>
      <c r="B17777" t="str">
        <f>IF(ISBLANK(VLOOKUP(A17777,Questionnaire!A:KQ,143,FALSE)),"#",VLOOKUP(A17777,Questionnaire!A:KQ,143,FALSE))</f>
        <v>#</v>
      </c>
    </row>
    <row r="17778" spans="1:2">
      <c r="A17778" t="s">
        <v>415</v>
      </c>
      <c r="B17778" t="str">
        <f>IF(ISBLANK(VLOOKUP(A17778,Questionnaire!A:KQ,143,FALSE)),"#",VLOOKUP(A17778,Questionnaire!A:KQ,143,FALSE))</f>
        <v>#</v>
      </c>
    </row>
    <row r="17779" spans="1:2">
      <c r="A17779" t="s">
        <v>418</v>
      </c>
      <c r="B17779" t="str">
        <f>IF(ISBLANK(VLOOKUP(A17779,Questionnaire!A:KQ,143,FALSE)),"#",VLOOKUP(A17779,Questionnaire!A:KQ,143,FALSE))</f>
        <v>#</v>
      </c>
    </row>
    <row r="17780" spans="1:2">
      <c r="A17780" t="s">
        <v>421</v>
      </c>
      <c r="B17780" t="str">
        <f>IF(ISBLANK(VLOOKUP(A17780,Questionnaire!A:KQ,143,FALSE)),"#",VLOOKUP(A17780,Questionnaire!A:KQ,143,FALSE))</f>
        <v>#</v>
      </c>
    </row>
    <row r="17781" spans="1:2">
      <c r="A17781" t="s">
        <v>424</v>
      </c>
      <c r="B17781" t="str">
        <f>IF(ISBLANK(VLOOKUP(A17781,Questionnaire!A:KQ,143,FALSE)),"#",VLOOKUP(A17781,Questionnaire!A:KQ,143,FALSE))</f>
        <v>#</v>
      </c>
    </row>
    <row r="17782" spans="1:2">
      <c r="A17782" t="s">
        <v>429</v>
      </c>
      <c r="B17782" t="str">
        <f>IF(ISBLANK(VLOOKUP(A17782,Questionnaire!A:KQ,143,FALSE)),"#",VLOOKUP(A17782,Questionnaire!A:KQ,143,FALSE))</f>
        <v>#</v>
      </c>
    </row>
    <row r="17783" spans="1:2">
      <c r="A17783" t="s">
        <v>432</v>
      </c>
      <c r="B17783" t="str">
        <f>IF(ISBLANK(VLOOKUP(A17783,Questionnaire!A:KQ,143,FALSE)),"#",VLOOKUP(A17783,Questionnaire!A:KQ,143,FALSE))</f>
        <v>#</v>
      </c>
    </row>
    <row r="17784" spans="1:2">
      <c r="A17784" t="s">
        <v>435</v>
      </c>
      <c r="B17784" t="str">
        <f>IF(ISBLANK(VLOOKUP(A17784,Questionnaire!A:KQ,143,FALSE)),"#",VLOOKUP(A17784,Questionnaire!A:KQ,143,FALSE))</f>
        <v>#</v>
      </c>
    </row>
    <row r="17785" spans="1:2">
      <c r="A17785" t="s">
        <v>437</v>
      </c>
      <c r="B17785" t="str">
        <f>IF(ISBLANK(VLOOKUP(A17785,Questionnaire!A:KQ,143,FALSE)),"#",VLOOKUP(A17785,Questionnaire!A:KQ,143,FALSE))</f>
        <v>#</v>
      </c>
    </row>
    <row r="17786" spans="1:2">
      <c r="A17786" t="s">
        <v>439</v>
      </c>
      <c r="B17786" t="str">
        <f>IF(ISBLANK(VLOOKUP(A17786,Questionnaire!A:KQ,143,FALSE)),"#",VLOOKUP(A17786,Questionnaire!A:KQ,143,FALSE))</f>
        <v>#</v>
      </c>
    </row>
    <row r="17787" spans="1:2">
      <c r="A17787" t="s">
        <v>442</v>
      </c>
      <c r="B17787" t="str">
        <f>IF(ISBLANK(VLOOKUP(A17787,Questionnaire!A:KQ,143,FALSE)),"#",VLOOKUP(A17787,Questionnaire!A:KQ,143,FALSE))</f>
        <v>#</v>
      </c>
    </row>
    <row r="17788" spans="1:2">
      <c r="A17788" t="s">
        <v>445</v>
      </c>
      <c r="B17788" t="str">
        <f>IF(ISBLANK(VLOOKUP(A17788,Questionnaire!A:KQ,143,FALSE)),"#",VLOOKUP(A17788,Questionnaire!A:KQ,143,FALSE))</f>
        <v>#</v>
      </c>
    </row>
    <row r="17789" spans="1:2">
      <c r="A17789" t="s">
        <v>448</v>
      </c>
      <c r="B17789" t="str">
        <f>IF(ISBLANK(VLOOKUP(A17789,Questionnaire!A:KQ,143,FALSE)),"#",VLOOKUP(A17789,Questionnaire!A:KQ,143,FALSE))</f>
        <v>#</v>
      </c>
    </row>
    <row r="17790" spans="1:2">
      <c r="A17790" t="s">
        <v>452</v>
      </c>
      <c r="B17790" t="str">
        <f>IF(ISBLANK(VLOOKUP(A17790,Questionnaire!A:KQ,143,FALSE)),"#",VLOOKUP(A17790,Questionnaire!A:KQ,143,FALSE))</f>
        <v>#</v>
      </c>
    </row>
    <row r="17791" spans="1:2">
      <c r="A17791" t="s">
        <v>455</v>
      </c>
      <c r="B17791" t="str">
        <f>IF(ISBLANK(VLOOKUP(A17791,Questionnaire!A:KQ,143,FALSE)),"#",VLOOKUP(A17791,Questionnaire!A:KQ,143,FALSE))</f>
        <v>#</v>
      </c>
    </row>
    <row r="17792" spans="1:2">
      <c r="A17792" t="s">
        <v>458</v>
      </c>
      <c r="B17792" t="str">
        <f>IF(ISBLANK(VLOOKUP(A17792,Questionnaire!A:KQ,143,FALSE)),"#",VLOOKUP(A17792,Questionnaire!A:KQ,143,FALSE))</f>
        <v>#</v>
      </c>
    </row>
    <row r="17793" spans="1:3">
      <c r="A17793" t="s">
        <v>461</v>
      </c>
      <c r="B17793" t="str">
        <f>IF(ISBLANK(VLOOKUP(A17793,Questionnaire!A:KQ,143,FALSE)),"#",VLOOKUP(A17793,Questionnaire!A:KQ,143,FALSE))</f>
        <v>#</v>
      </c>
    </row>
    <row r="17794" spans="1:3">
      <c r="A17794" t="s">
        <v>465</v>
      </c>
      <c r="B17794" t="str">
        <f>IF(ISBLANK(VLOOKUP(A17794,Questionnaire!A:KQ,143,FALSE)),"#",VLOOKUP(A17794,Questionnaire!A:KQ,143,FALSE))</f>
        <v>#</v>
      </c>
    </row>
    <row r="17795" spans="1:3">
      <c r="A17795" t="s">
        <v>467</v>
      </c>
      <c r="B17795" t="str">
        <f>IF(ISBLANK(VLOOKUP(A17795,Questionnaire!A:KQ,143,FALSE)),"#",VLOOKUP(A17795,Questionnaire!A:KQ,143,FALSE))</f>
        <v>#</v>
      </c>
    </row>
    <row r="17796" spans="1:3">
      <c r="A17796" t="s">
        <v>469</v>
      </c>
      <c r="B17796" t="str">
        <f>IF(ISBLANK(VLOOKUP(A17796,Questionnaire!A:KQ,143,FALSE)),"#",VLOOKUP(A17796,Questionnaire!A:KQ,143,FALSE))</f>
        <v>#</v>
      </c>
    </row>
    <row r="17797" spans="1:3">
      <c r="A17797" t="s">
        <v>471</v>
      </c>
      <c r="B17797" t="str">
        <f>IF(ISBLANK(VLOOKUP(A17797,Questionnaire!A:KQ,143,FALSE)),"#",VLOOKUP(A17797,Questionnaire!A:KQ,143,FALSE))</f>
        <v>#</v>
      </c>
    </row>
    <row r="17798" spans="1:3">
      <c r="A17798" t="s">
        <v>473</v>
      </c>
      <c r="B17798" t="str">
        <f>IF(ISBLANK(VLOOKUP(A17798,Questionnaire!A:KQ,143,FALSE)),"#",VLOOKUP(A17798,Questionnaire!A:KQ,143,FALSE))</f>
        <v>#</v>
      </c>
    </row>
    <row r="17799" spans="1:3">
      <c r="A17799" t="s">
        <v>475</v>
      </c>
      <c r="B17799" t="str">
        <f>IF(ISBLANK(VLOOKUP(A17799,Questionnaire!A:KQ,143,FALSE)),"#",VLOOKUP(A17799,Questionnaire!A:KQ,143,FALSE))</f>
        <v>#</v>
      </c>
    </row>
    <row r="17800" spans="1:3">
      <c r="A17800" t="s">
        <v>185</v>
      </c>
      <c r="B17800" t="str">
        <f>IF(ISBLANK(VLOOKUP(A17800,Questionnaire!A:KQ,144,FALSE)),"#",VLOOKUP(A17800,Questionnaire!A:KQ,144,FALSE))</f>
        <v>#</v>
      </c>
      <c r="C17800">
        <v>141</v>
      </c>
    </row>
    <row r="17801" spans="1:3">
      <c r="A17801" t="s">
        <v>187</v>
      </c>
      <c r="B17801" t="str">
        <f>IF(ISNA(VLOOKUP(VLOOKUP(A17801,Questionnaire!A:KQ,144,FALSE),'CORA Encoding'!D:E,2,FALSE)),"#",VLOOKUP(VLOOKUP(A17801,Questionnaire!A:KQ,144,FALSE),'CORA Encoding'!D:E,2,FALSE))</f>
        <v>#</v>
      </c>
    </row>
    <row r="17802" spans="1:3">
      <c r="A17802" t="s">
        <v>189</v>
      </c>
      <c r="B17802" t="str">
        <f>IF(ISNA(VLOOKUP(VLOOKUP(A17802,Questionnaire!A:KQ,144,FALSE),'CORA Encoding'!G:H,2,FALSE)),"#",VLOOKUP(VLOOKUP(A17802,Questionnaire!A:KQ,144,FALSE),'CORA Encoding'!G:H,2,FALSE))</f>
        <v>#</v>
      </c>
    </row>
    <row r="17803" spans="1:3">
      <c r="A17803" t="s">
        <v>191</v>
      </c>
      <c r="B17803" t="str">
        <f>IF(ISNA(VLOOKUP(VLOOKUP(A17803,Questionnaire!A:KQ,144,FALSE),'Country List'!E:F,2,FALSE)),"#",VLOOKUP(VLOOKUP(A17803,Questionnaire!A:KQ,144,FALSE),'Country List'!E:F,2,FALSE))</f>
        <v>#</v>
      </c>
    </row>
    <row r="17804" spans="1:3">
      <c r="A17804" t="s">
        <v>193</v>
      </c>
      <c r="B17804" t="str">
        <f>IF(ISNA(VLOOKUP(VLOOKUP(A17804,Questionnaire!A:KQ,144,FALSE),'Industry List'!B:C,2,FALSE)),"#",VLOOKUP(VLOOKUP(A17804,Questionnaire!A:KQ,144,FALSE),'Industry List'!B:C,2,FALSE))</f>
        <v>#</v>
      </c>
    </row>
    <row r="17805" spans="1:3">
      <c r="A17805" t="s">
        <v>197</v>
      </c>
      <c r="B17805" t="str">
        <f>IF(ISBLANK(VLOOKUP(A17805,Questionnaire!A:KQ,144,FALSE)),"#",VLOOKUP(A17805,Questionnaire!A:KQ,144,FALSE))</f>
        <v>#</v>
      </c>
    </row>
    <row r="17806" spans="1:3">
      <c r="A17806" t="s">
        <v>201</v>
      </c>
      <c r="B17806" t="str">
        <f>IF(ISBLANK(VLOOKUP(A17806,Questionnaire!A:KQ,144,FALSE)),"#",VLOOKUP(A17806,Questionnaire!A:KQ,144,FALSE))</f>
        <v>#</v>
      </c>
    </row>
    <row r="17807" spans="1:3">
      <c r="A17807" t="s">
        <v>203</v>
      </c>
      <c r="B17807" t="str">
        <f>IF(ISNA(VLOOKUP(VLOOKUP(A17807,Questionnaire!A:KQ,144,FALSE),'CORA Encoding'!J:K,2,FALSE)),"#",VLOOKUP(VLOOKUP(A17807,Questionnaire!A:KQ,144,FALSE),'CORA Encoding'!J:K,2,FALSE))</f>
        <v>#</v>
      </c>
    </row>
    <row r="17808" spans="1:3">
      <c r="A17808" t="s">
        <v>208</v>
      </c>
      <c r="B17808" t="str">
        <f>IF(ISBLANK(VLOOKUP(A17808,Questionnaire!A:KQ,144,FALSE)),"#",VLOOKUP(A17808,Questionnaire!A:KQ,144,FALSE))</f>
        <v>#</v>
      </c>
    </row>
    <row r="17809" spans="1:2">
      <c r="A17809" t="s">
        <v>213</v>
      </c>
      <c r="B17809" t="str">
        <f>IF(ISBLANK(VLOOKUP(A17809,Questionnaire!A:KQ,144,FALSE)),"#",VLOOKUP(A17809,Questionnaire!A:KQ,144,FALSE))</f>
        <v>#</v>
      </c>
    </row>
    <row r="17810" spans="1:2">
      <c r="A17810" t="s">
        <v>215</v>
      </c>
      <c r="B17810" t="str">
        <f>IF(ISBLANK(VLOOKUP(A17810,Questionnaire!A:KQ,144,FALSE)),"#",VLOOKUP(A17810,Questionnaire!A:KQ,144,FALSE))</f>
        <v>#</v>
      </c>
    </row>
    <row r="17811" spans="1:2">
      <c r="A17811" t="s">
        <v>217</v>
      </c>
      <c r="B17811" t="str">
        <f>IF(ISBLANK(VLOOKUP(A17811,Questionnaire!A:KQ,144,FALSE)),"#",VLOOKUP(A17811,Questionnaire!A:KQ,144,FALSE))</f>
        <v>#</v>
      </c>
    </row>
    <row r="17812" spans="1:2">
      <c r="A17812" t="s">
        <v>219</v>
      </c>
      <c r="B17812" t="str">
        <f>IF(ISBLANK(VLOOKUP(A17812,Questionnaire!A:KQ,144,FALSE)),"#",VLOOKUP(A17812,Questionnaire!A:KQ,144,FALSE))</f>
        <v>#</v>
      </c>
    </row>
    <row r="17813" spans="1:2">
      <c r="A17813" t="s">
        <v>221</v>
      </c>
      <c r="B17813" t="str">
        <f>IF(ISBLANK(VLOOKUP(A17813,Questionnaire!A:KQ,144,FALSE)),"#",VLOOKUP(A17813,Questionnaire!A:KQ,144,FALSE))</f>
        <v>#</v>
      </c>
    </row>
    <row r="17814" spans="1:2">
      <c r="A17814" t="s">
        <v>223</v>
      </c>
      <c r="B17814" t="str">
        <f>IF(ISBLANK(VLOOKUP(A17814,Questionnaire!A:KQ,144,FALSE)),"#",VLOOKUP(A17814,Questionnaire!A:KQ,144,FALSE))</f>
        <v>#</v>
      </c>
    </row>
    <row r="17815" spans="1:2">
      <c r="A17815" t="s">
        <v>225</v>
      </c>
      <c r="B17815" t="str">
        <f>IF(ISBLANK(VLOOKUP(A17815,Questionnaire!A:KQ,144,FALSE)),"#",VLOOKUP(A17815,Questionnaire!A:KQ,144,FALSE))</f>
        <v>#</v>
      </c>
    </row>
    <row r="17816" spans="1:2">
      <c r="A17816" t="s">
        <v>227</v>
      </c>
      <c r="B17816" t="str">
        <f>IF(ISBLANK(VLOOKUP(A17816,Questionnaire!A:KQ,144,FALSE)),"#",VLOOKUP(A17816,Questionnaire!A:KQ,144,FALSE))</f>
        <v>#</v>
      </c>
    </row>
    <row r="17817" spans="1:2">
      <c r="A17817" t="s">
        <v>229</v>
      </c>
      <c r="B17817" t="str">
        <f>IF(ISBLANK(VLOOKUP(A17817,Questionnaire!A:KQ,144,FALSE)),"#",VLOOKUP(A17817,Questionnaire!A:KQ,144,FALSE))</f>
        <v>#</v>
      </c>
    </row>
    <row r="17818" spans="1:2">
      <c r="A17818" t="s">
        <v>231</v>
      </c>
      <c r="B17818" t="str">
        <f>IF(ISBLANK(VLOOKUP(A17818,Questionnaire!A:KQ,144,FALSE)),"#",VLOOKUP(A17818,Questionnaire!A:KQ,144,FALSE))</f>
        <v>#</v>
      </c>
    </row>
    <row r="17819" spans="1:2">
      <c r="A17819" t="s">
        <v>233</v>
      </c>
      <c r="B17819" t="str">
        <f>IF(ISBLANK(VLOOKUP(A17819,Questionnaire!A:KQ,144,FALSE)),"#",VLOOKUP(A17819,Questionnaire!A:KQ,144,FALSE))</f>
        <v>#</v>
      </c>
    </row>
    <row r="17820" spans="1:2">
      <c r="A17820" t="s">
        <v>235</v>
      </c>
      <c r="B17820" t="str">
        <f>IF(ISBLANK(VLOOKUP(A17820,Questionnaire!A:KQ,144,FALSE)),"#",VLOOKUP(A17820,Questionnaire!A:KQ,144,FALSE))</f>
        <v>#</v>
      </c>
    </row>
    <row r="17821" spans="1:2">
      <c r="A17821" t="s">
        <v>237</v>
      </c>
      <c r="B17821" t="str">
        <f>IF(ISBLANK(VLOOKUP(A17821,Questionnaire!A:KQ,144,FALSE)),"#",VLOOKUP(A17821,Questionnaire!A:KQ,144,FALSE))</f>
        <v>#</v>
      </c>
    </row>
    <row r="17822" spans="1:2">
      <c r="A17822" t="s">
        <v>239</v>
      </c>
      <c r="B17822" t="str">
        <f>IF(ISBLANK(VLOOKUP(A17822,Questionnaire!A:KQ,144,FALSE)),"#",VLOOKUP(A17822,Questionnaire!A:KQ,144,FALSE))</f>
        <v>#</v>
      </c>
    </row>
    <row r="17823" spans="1:2">
      <c r="A17823" t="s">
        <v>242</v>
      </c>
      <c r="B17823" t="str">
        <f>IF(ISBLANK(VLOOKUP(A17823,Questionnaire!A:KQ,144,FALSE)),"#",VLOOKUP(A17823,Questionnaire!A:KQ,144,FALSE))</f>
        <v>#</v>
      </c>
    </row>
    <row r="17824" spans="1:2">
      <c r="A17824" t="s">
        <v>245</v>
      </c>
      <c r="B17824" t="str">
        <f>IF(ISBLANK(VLOOKUP(A17824,Questionnaire!A:KQ,144,FALSE)),"#",VLOOKUP(A17824,Questionnaire!A:KQ,144,FALSE))</f>
        <v>#</v>
      </c>
    </row>
    <row r="17825" spans="1:2">
      <c r="A17825" t="s">
        <v>247</v>
      </c>
      <c r="B17825" t="str">
        <f>IF(ISBLANK(VLOOKUP(A17825,Questionnaire!A:KQ,144,FALSE)),"#",VLOOKUP(A17825,Questionnaire!A:KQ,144,FALSE))</f>
        <v>#</v>
      </c>
    </row>
    <row r="17826" spans="1:2">
      <c r="A17826" t="s">
        <v>249</v>
      </c>
      <c r="B17826" t="str">
        <f>IF(ISBLANK(VLOOKUP(A17826,Questionnaire!A:KQ,144,FALSE)),"#",VLOOKUP(A17826,Questionnaire!A:KQ,144,FALSE))</f>
        <v>#</v>
      </c>
    </row>
    <row r="17827" spans="1:2">
      <c r="A17827" t="s">
        <v>250</v>
      </c>
      <c r="B17827" t="str">
        <f>IF(ISBLANK(VLOOKUP(A17827,Questionnaire!A:KQ,144,FALSE)),"#",VLOOKUP(A17827,Questionnaire!A:KQ,144,FALSE))</f>
        <v>#</v>
      </c>
    </row>
    <row r="17828" spans="1:2">
      <c r="A17828" t="s">
        <v>252</v>
      </c>
      <c r="B17828" t="str">
        <f>IF(ISBLANK(VLOOKUP(A17828,Questionnaire!A:KQ,144,FALSE)),"#",VLOOKUP(A17828,Questionnaire!A:KQ,144,FALSE))</f>
        <v>#</v>
      </c>
    </row>
    <row r="17829" spans="1:2">
      <c r="A17829" t="s">
        <v>255</v>
      </c>
      <c r="B17829" t="str">
        <f>IF(ISBLANK(VLOOKUP(A17829,Questionnaire!A:KQ,144,FALSE)),"#",VLOOKUP(A17829,Questionnaire!A:KQ,144,FALSE))</f>
        <v>#</v>
      </c>
    </row>
    <row r="17830" spans="1:2">
      <c r="A17830" t="s">
        <v>258</v>
      </c>
      <c r="B17830" t="str">
        <f>IF(ISNA(VLOOKUP(VLOOKUP(A17830,Questionnaire!A:KQ,144,FALSE),'CORA Encoding'!M:N,2,FALSE)),"#",VLOOKUP(VLOOKUP(A17830,Questionnaire!A:KQ,144,FALSE),'CORA Encoding'!M:N,2,FALSE))</f>
        <v>#</v>
      </c>
    </row>
    <row r="17831" spans="1:2">
      <c r="A17831" t="s">
        <v>261</v>
      </c>
      <c r="B17831" t="str">
        <f>IF(ISBLANK(VLOOKUP(A17831,Questionnaire!A:KQ,144,FALSE)),"#",VLOOKUP(A17831,Questionnaire!A:KQ,144,FALSE))</f>
        <v>#</v>
      </c>
    </row>
    <row r="17832" spans="1:2">
      <c r="A17832" t="s">
        <v>263</v>
      </c>
      <c r="B17832" t="str">
        <f>IF(ISBLANK(VLOOKUP(A17832,Questionnaire!A:KQ,144,FALSE)),"#",VLOOKUP(A17832,Questionnaire!A:KQ,144,FALSE))</f>
        <v>#</v>
      </c>
    </row>
    <row r="17833" spans="1:2">
      <c r="A17833" t="s">
        <v>265</v>
      </c>
      <c r="B17833" t="str">
        <f>IF(ISBLANK(VLOOKUP(A17833,Questionnaire!A:KQ,144,FALSE)),"#",VLOOKUP(A17833,Questionnaire!A:KQ,144,FALSE))</f>
        <v>#</v>
      </c>
    </row>
    <row r="17834" spans="1:2">
      <c r="A17834" t="s">
        <v>267</v>
      </c>
      <c r="B17834" t="str">
        <f>IF(ISBLANK(VLOOKUP(A17834,Questionnaire!A:KQ,144,FALSE)),"#",VLOOKUP(A17834,Questionnaire!A:KQ,144,FALSE))</f>
        <v>#</v>
      </c>
    </row>
    <row r="17835" spans="1:2">
      <c r="A17835" t="s">
        <v>269</v>
      </c>
      <c r="B17835" t="str">
        <f>IF(ISBLANK(VLOOKUP(A17835,Questionnaire!A:KQ,144,FALSE)),"#",VLOOKUP(A17835,Questionnaire!A:KQ,144,FALSE))</f>
        <v>#</v>
      </c>
    </row>
    <row r="17836" spans="1:2">
      <c r="A17836" t="s">
        <v>274</v>
      </c>
      <c r="B17836" t="str">
        <f>IF(ISBLANK(VLOOKUP(A17836,Questionnaire!A:KQ,144,FALSE)),"#",VLOOKUP(A17836,Questionnaire!A:KQ,144,FALSE))</f>
        <v>#</v>
      </c>
    </row>
    <row r="17837" spans="1:2">
      <c r="A17837" t="s">
        <v>276</v>
      </c>
      <c r="B17837" t="str">
        <f>IF(ISBLANK(VLOOKUP(A17837,Questionnaire!A:KQ,144,FALSE)),"#",VLOOKUP(A17837,Questionnaire!A:KQ,144,FALSE))</f>
        <v>#</v>
      </c>
    </row>
    <row r="17838" spans="1:2">
      <c r="A17838" t="s">
        <v>278</v>
      </c>
      <c r="B17838" t="str">
        <f>IF(ISBLANK(VLOOKUP(A17838,Questionnaire!A:KQ,144,FALSE)),"#",VLOOKUP(A17838,Questionnaire!A:KQ,144,FALSE))</f>
        <v>#</v>
      </c>
    </row>
    <row r="17839" spans="1:2">
      <c r="A17839" t="s">
        <v>280</v>
      </c>
      <c r="B17839" t="str">
        <f>IF(ISBLANK(VLOOKUP(A17839,Questionnaire!A:KQ,144,FALSE)),"#",VLOOKUP(A17839,Questionnaire!A:KQ,144,FALSE))</f>
        <v>#</v>
      </c>
    </row>
    <row r="17840" spans="1:2">
      <c r="A17840" t="s">
        <v>282</v>
      </c>
      <c r="B17840" t="str">
        <f>IF(ISBLANK(VLOOKUP(A17840,Questionnaire!A:KQ,144,FALSE)),"#",VLOOKUP(A17840,Questionnaire!A:KQ,144,FALSE))</f>
        <v>#</v>
      </c>
    </row>
    <row r="17841" spans="1:2">
      <c r="A17841" t="s">
        <v>286</v>
      </c>
      <c r="B17841" t="str">
        <f>IF(ISBLANK(VLOOKUP(A17841,Questionnaire!A:KQ,144,FALSE)),"#",VLOOKUP(A17841,Questionnaire!A:KQ,144,FALSE))</f>
        <v>#</v>
      </c>
    </row>
    <row r="17842" spans="1:2">
      <c r="A17842" t="s">
        <v>288</v>
      </c>
      <c r="B17842" t="str">
        <f>IF(ISBLANK(VLOOKUP(A17842,Questionnaire!A:KQ,144,FALSE)),"#",VLOOKUP(A17842,Questionnaire!A:KQ,144,FALSE))</f>
        <v>#</v>
      </c>
    </row>
    <row r="17843" spans="1:2">
      <c r="A17843" t="s">
        <v>290</v>
      </c>
      <c r="B17843" t="str">
        <f>IF(ISBLANK(VLOOKUP(A17843,Questionnaire!A:KQ,144,FALSE)),"#",VLOOKUP(A17843,Questionnaire!A:KQ,144,FALSE))</f>
        <v>#</v>
      </c>
    </row>
    <row r="17844" spans="1:2">
      <c r="A17844" t="s">
        <v>292</v>
      </c>
      <c r="B17844" t="str">
        <f>IF(ISBLANK(VLOOKUP(A17844,Questionnaire!A:KQ,144,FALSE)),"#",VLOOKUP(A17844,Questionnaire!A:KQ,144,FALSE))</f>
        <v>#</v>
      </c>
    </row>
    <row r="17845" spans="1:2">
      <c r="A17845" t="s">
        <v>294</v>
      </c>
      <c r="B17845" t="str">
        <f>IF(ISBLANK(VLOOKUP(A17845,Questionnaire!A:KQ,144,FALSE)),"#",VLOOKUP(A17845,Questionnaire!A:KQ,144,FALSE))</f>
        <v>#</v>
      </c>
    </row>
    <row r="17846" spans="1:2">
      <c r="A17846" t="s">
        <v>296</v>
      </c>
      <c r="B17846" t="str">
        <f>IF(ISBLANK(VLOOKUP(A17846,Questionnaire!A:KQ,144,FALSE)),"#",VLOOKUP(A17846,Questionnaire!A:KQ,144,FALSE))</f>
        <v>#</v>
      </c>
    </row>
    <row r="17847" spans="1:2">
      <c r="A17847" t="s">
        <v>301</v>
      </c>
      <c r="B17847" t="str">
        <f>IF(ISBLANK(VLOOKUP(A17847,Questionnaire!A:KQ,144,FALSE)),"#",VLOOKUP(A17847,Questionnaire!A:KQ,144,FALSE))</f>
        <v>#</v>
      </c>
    </row>
    <row r="17848" spans="1:2">
      <c r="A17848" t="s">
        <v>303</v>
      </c>
      <c r="B17848" t="str">
        <f>IF(ISBLANK(VLOOKUP(A17848,Questionnaire!A:KQ,144,FALSE)),"#",VLOOKUP(A17848,Questionnaire!A:KQ,144,FALSE))</f>
        <v>#</v>
      </c>
    </row>
    <row r="17849" spans="1:2">
      <c r="A17849" t="s">
        <v>305</v>
      </c>
      <c r="B17849" t="str">
        <f>IF(ISBLANK(VLOOKUP(A17849,Questionnaire!A:KQ,144,FALSE)),"#",VLOOKUP(A17849,Questionnaire!A:KQ,144,FALSE))</f>
        <v>#</v>
      </c>
    </row>
    <row r="17850" spans="1:2">
      <c r="A17850" t="s">
        <v>307</v>
      </c>
      <c r="B17850" t="str">
        <f>IF(ISBLANK(VLOOKUP(A17850,Questionnaire!A:KQ,144,FALSE)),"#",VLOOKUP(A17850,Questionnaire!A:KQ,144,FALSE))</f>
        <v>#</v>
      </c>
    </row>
    <row r="17851" spans="1:2">
      <c r="A17851" t="s">
        <v>311</v>
      </c>
      <c r="B17851" t="str">
        <f>IF(ISBLANK(VLOOKUP(A17851,Questionnaire!A:KQ,144,FALSE)),"#",VLOOKUP(A17851,Questionnaire!A:KQ,144,FALSE))</f>
        <v>#</v>
      </c>
    </row>
    <row r="17852" spans="1:2">
      <c r="A17852" t="s">
        <v>313</v>
      </c>
      <c r="B17852" t="str">
        <f>IF(ISBLANK(VLOOKUP(A17852,Questionnaire!A:KQ,144,FALSE)),"#",VLOOKUP(A17852,Questionnaire!A:KQ,144,FALSE))</f>
        <v>#</v>
      </c>
    </row>
    <row r="17853" spans="1:2">
      <c r="A17853" t="s">
        <v>314</v>
      </c>
      <c r="B17853" t="str">
        <f>IF(ISBLANK(VLOOKUP(A17853,Questionnaire!A:KQ,144,FALSE)),"#",VLOOKUP(A17853,Questionnaire!A:KQ,144,FALSE))</f>
        <v>#</v>
      </c>
    </row>
    <row r="17854" spans="1:2">
      <c r="A17854" t="s">
        <v>315</v>
      </c>
      <c r="B17854" t="str">
        <f>IF(ISBLANK(VLOOKUP(A17854,Questionnaire!A:KQ,144,FALSE)),"#",VLOOKUP(A17854,Questionnaire!A:KQ,144,FALSE))</f>
        <v>#</v>
      </c>
    </row>
    <row r="17855" spans="1:2">
      <c r="A17855" t="s">
        <v>317</v>
      </c>
      <c r="B17855" t="str">
        <f>IF(ISBLANK(VLOOKUP(A17855,Questionnaire!A:KQ,144,FALSE)),"#",VLOOKUP(A17855,Questionnaire!A:KQ,144,FALSE))</f>
        <v>#</v>
      </c>
    </row>
    <row r="17856" spans="1:2">
      <c r="A17856" t="s">
        <v>319</v>
      </c>
      <c r="B17856" t="str">
        <f>IF(ISBLANK(VLOOKUP(A17856,Questionnaire!A:KQ,144,FALSE)),"#",VLOOKUP(A17856,Questionnaire!A:KQ,144,FALSE))</f>
        <v>#</v>
      </c>
    </row>
    <row r="17857" spans="1:2">
      <c r="A17857" t="s">
        <v>322</v>
      </c>
      <c r="B17857" t="str">
        <f>IF(ISBLANK(VLOOKUP(A17857,Questionnaire!A:KQ,144,FALSE)),"#",VLOOKUP(A17857,Questionnaire!A:KQ,144,FALSE))</f>
        <v>#</v>
      </c>
    </row>
    <row r="17858" spans="1:2">
      <c r="A17858" t="s">
        <v>326</v>
      </c>
      <c r="B17858" t="str">
        <f>IF(ISBLANK(VLOOKUP(A17858,Questionnaire!A:KQ,144,FALSE)),"#",VLOOKUP(A17858,Questionnaire!A:KQ,144,FALSE))</f>
        <v>#</v>
      </c>
    </row>
    <row r="17859" spans="1:2">
      <c r="A17859" t="s">
        <v>328</v>
      </c>
      <c r="B17859" t="str">
        <f>IF(ISBLANK(VLOOKUP(A17859,Questionnaire!A:KQ,144,FALSE)),"#",VLOOKUP(A17859,Questionnaire!A:KQ,144,FALSE))</f>
        <v>#</v>
      </c>
    </row>
    <row r="17860" spans="1:2">
      <c r="A17860" t="s">
        <v>332</v>
      </c>
      <c r="B17860" t="str">
        <f>IF(ISBLANK(VLOOKUP(A17860,Questionnaire!A:KQ,144,FALSE)),"#",VLOOKUP(A17860,Questionnaire!A:KQ,144,FALSE))</f>
        <v>#</v>
      </c>
    </row>
    <row r="17861" spans="1:2">
      <c r="A17861" t="s">
        <v>333</v>
      </c>
      <c r="B17861" t="str">
        <f>IF(ISBLANK(VLOOKUP(A17861,Questionnaire!A:KQ,144,FALSE)),"#",VLOOKUP(A17861,Questionnaire!A:KQ,144,FALSE))</f>
        <v>#</v>
      </c>
    </row>
    <row r="17862" spans="1:2">
      <c r="A17862" t="s">
        <v>334</v>
      </c>
      <c r="B17862" t="str">
        <f>IF(ISBLANK(VLOOKUP(A17862,Questionnaire!A:KQ,144,FALSE)),"#",VLOOKUP(A17862,Questionnaire!A:KQ,144,FALSE))</f>
        <v>#</v>
      </c>
    </row>
    <row r="17863" spans="1:2">
      <c r="A17863" t="s">
        <v>335</v>
      </c>
      <c r="B17863" t="str">
        <f>IF(ISBLANK(VLOOKUP(A17863,Questionnaire!A:KQ,144,FALSE)),"#",VLOOKUP(A17863,Questionnaire!A:KQ,144,FALSE))</f>
        <v>#</v>
      </c>
    </row>
    <row r="17864" spans="1:2">
      <c r="A17864" t="s">
        <v>336</v>
      </c>
      <c r="B17864" t="str">
        <f>IF(ISBLANK(VLOOKUP(A17864,Questionnaire!A:KQ,144,FALSE)),"#",VLOOKUP(A17864,Questionnaire!A:KQ,144,FALSE))</f>
        <v>#</v>
      </c>
    </row>
    <row r="17865" spans="1:2">
      <c r="A17865" t="s">
        <v>337</v>
      </c>
      <c r="B17865" t="str">
        <f>IF(ISBLANK(VLOOKUP(A17865,Questionnaire!A:KQ,144,FALSE)),"#",VLOOKUP(A17865,Questionnaire!A:KQ,144,FALSE))</f>
        <v>#</v>
      </c>
    </row>
    <row r="17866" spans="1:2">
      <c r="A17866" t="s">
        <v>338</v>
      </c>
      <c r="B17866" t="str">
        <f>IF(ISBLANK(VLOOKUP(A17866,Questionnaire!A:KQ,144,FALSE)),"#",VLOOKUP(A17866,Questionnaire!A:KQ,144,FALSE))</f>
        <v>#</v>
      </c>
    </row>
    <row r="17867" spans="1:2">
      <c r="A17867" t="s">
        <v>339</v>
      </c>
      <c r="B17867" t="str">
        <f>IF(ISBLANK(VLOOKUP(A17867,Questionnaire!A:KQ,144,FALSE)),"#",VLOOKUP(A17867,Questionnaire!A:KQ,144,FALSE))</f>
        <v>#</v>
      </c>
    </row>
    <row r="17868" spans="1:2">
      <c r="A17868" t="s">
        <v>340</v>
      </c>
      <c r="B17868" t="str">
        <f>IF(ISBLANK(VLOOKUP(A17868,Questionnaire!A:KQ,144,FALSE)),"#",VLOOKUP(A17868,Questionnaire!A:KQ,144,FALSE))</f>
        <v>#</v>
      </c>
    </row>
    <row r="17869" spans="1:2">
      <c r="A17869" t="s">
        <v>341</v>
      </c>
      <c r="B17869" t="str">
        <f>IF(ISBLANK(VLOOKUP(A17869,Questionnaire!A:KQ,144,FALSE)),"#",VLOOKUP(A17869,Questionnaire!A:KQ,144,FALSE))</f>
        <v>#</v>
      </c>
    </row>
    <row r="17870" spans="1:2">
      <c r="A17870" t="s">
        <v>342</v>
      </c>
      <c r="B17870" t="str">
        <f>IF(ISBLANK(VLOOKUP(A17870,Questionnaire!A:KQ,144,FALSE)),"#",VLOOKUP(A17870,Questionnaire!A:KQ,144,FALSE))</f>
        <v>#</v>
      </c>
    </row>
    <row r="17871" spans="1:2">
      <c r="A17871" t="s">
        <v>343</v>
      </c>
      <c r="B17871" t="str">
        <f>IF(ISBLANK(VLOOKUP(A17871,Questionnaire!A:KQ,144,FALSE)),"#",VLOOKUP(A17871,Questionnaire!A:KQ,144,FALSE))</f>
        <v>#</v>
      </c>
    </row>
    <row r="17872" spans="1:2">
      <c r="A17872" t="s">
        <v>344</v>
      </c>
      <c r="B17872" t="str">
        <f>IF(ISBLANK(VLOOKUP(A17872,Questionnaire!A:KQ,144,FALSE)),"#",VLOOKUP(A17872,Questionnaire!A:KQ,144,FALSE))</f>
        <v>#</v>
      </c>
    </row>
    <row r="17873" spans="1:2">
      <c r="A17873" t="s">
        <v>345</v>
      </c>
      <c r="B17873" t="str">
        <f>IF(ISBLANK(VLOOKUP(A17873,Questionnaire!A:KQ,144,FALSE)),"#",VLOOKUP(A17873,Questionnaire!A:KQ,144,FALSE))</f>
        <v>#</v>
      </c>
    </row>
    <row r="17874" spans="1:2">
      <c r="A17874" t="s">
        <v>348</v>
      </c>
      <c r="B17874" t="str">
        <f>IF(ISBLANK(VLOOKUP(A17874,Questionnaire!A:KQ,144,FALSE)),"#",VLOOKUP(A17874,Questionnaire!A:KQ,144,FALSE))</f>
        <v>#</v>
      </c>
    </row>
    <row r="17875" spans="1:2">
      <c r="A17875" t="s">
        <v>353</v>
      </c>
      <c r="B17875" t="str">
        <f>IF(ISBLANK(VLOOKUP(A17875,Questionnaire!A:KQ,144,FALSE)),"#",VLOOKUP(A17875,Questionnaire!A:KQ,144,FALSE))</f>
        <v>#</v>
      </c>
    </row>
    <row r="17876" spans="1:2">
      <c r="A17876" t="s">
        <v>354</v>
      </c>
      <c r="B17876" t="str">
        <f>IF(ISBLANK(VLOOKUP(A17876,Questionnaire!A:KQ,144,FALSE)),"#",VLOOKUP(A17876,Questionnaire!A:KQ,144,FALSE))</f>
        <v>#</v>
      </c>
    </row>
    <row r="17877" spans="1:2">
      <c r="A17877" t="s">
        <v>355</v>
      </c>
      <c r="B17877" t="str">
        <f>IF(ISBLANK(VLOOKUP(A17877,Questionnaire!A:KQ,144,FALSE)),"#",VLOOKUP(A17877,Questionnaire!A:KQ,144,FALSE))</f>
        <v>#</v>
      </c>
    </row>
    <row r="17878" spans="1:2">
      <c r="A17878" t="s">
        <v>356</v>
      </c>
      <c r="B17878" t="str">
        <f>IF(ISBLANK(VLOOKUP(A17878,Questionnaire!A:KQ,144,FALSE)),"#",VLOOKUP(A17878,Questionnaire!A:KQ,144,FALSE))</f>
        <v>#</v>
      </c>
    </row>
    <row r="17879" spans="1:2">
      <c r="A17879" t="s">
        <v>357</v>
      </c>
      <c r="B17879" t="str">
        <f>IF(ISBLANK(VLOOKUP(A17879,Questionnaire!A:KQ,144,FALSE)),"#",VLOOKUP(A17879,Questionnaire!A:KQ,144,FALSE))</f>
        <v>#</v>
      </c>
    </row>
    <row r="17880" spans="1:2">
      <c r="A17880" t="s">
        <v>360</v>
      </c>
      <c r="B17880" t="str">
        <f>IF(ISBLANK(VLOOKUP(A17880,Questionnaire!A:KQ,144,FALSE)),"#",VLOOKUP(A17880,Questionnaire!A:KQ,144,FALSE))</f>
        <v>#</v>
      </c>
    </row>
    <row r="17881" spans="1:2">
      <c r="A17881" t="s">
        <v>362</v>
      </c>
      <c r="B17881" t="str">
        <f>IF(ISBLANK(VLOOKUP(A17881,Questionnaire!A:KQ,144,FALSE)),"#",VLOOKUP(A17881,Questionnaire!A:KQ,144,FALSE))</f>
        <v>#</v>
      </c>
    </row>
    <row r="17882" spans="1:2">
      <c r="A17882" t="s">
        <v>363</v>
      </c>
      <c r="B17882" t="str">
        <f>IF(ISBLANK(VLOOKUP(A17882,Questionnaire!A:KQ,144,FALSE)),"#",VLOOKUP(A17882,Questionnaire!A:KQ,144,FALSE))</f>
        <v>#</v>
      </c>
    </row>
    <row r="17883" spans="1:2">
      <c r="A17883" t="s">
        <v>364</v>
      </c>
      <c r="B17883" t="str">
        <f>IF(ISBLANK(VLOOKUP(A17883,Questionnaire!A:KQ,144,FALSE)),"#",VLOOKUP(A17883,Questionnaire!A:KQ,144,FALSE))</f>
        <v>#</v>
      </c>
    </row>
    <row r="17884" spans="1:2">
      <c r="A17884" t="s">
        <v>365</v>
      </c>
      <c r="B17884" t="str">
        <f>IF(ISBLANK(VLOOKUP(A17884,Questionnaire!A:KQ,144,FALSE)),"#",VLOOKUP(A17884,Questionnaire!A:KQ,144,FALSE))</f>
        <v>#</v>
      </c>
    </row>
    <row r="17885" spans="1:2">
      <c r="A17885" t="s">
        <v>366</v>
      </c>
      <c r="B17885" t="str">
        <f>IF(ISBLANK(VLOOKUP(A17885,Questionnaire!A:KQ,144,FALSE)),"#",VLOOKUP(A17885,Questionnaire!A:KQ,144,FALSE))</f>
        <v>#</v>
      </c>
    </row>
    <row r="17886" spans="1:2">
      <c r="A17886" t="s">
        <v>371</v>
      </c>
      <c r="B17886" t="str">
        <f>IF(ISBLANK(VLOOKUP(A17886,Questionnaire!A:KQ,144,FALSE)),"#",VLOOKUP(A17886,Questionnaire!A:KQ,144,FALSE))</f>
        <v>#</v>
      </c>
    </row>
    <row r="17887" spans="1:2">
      <c r="A17887" t="s">
        <v>372</v>
      </c>
      <c r="B17887" t="str">
        <f>IF(ISBLANK(VLOOKUP(A17887,Questionnaire!A:KQ,144,FALSE)),"#",VLOOKUP(A17887,Questionnaire!A:KQ,144,FALSE))</f>
        <v>#</v>
      </c>
    </row>
    <row r="17888" spans="1:2">
      <c r="A17888" t="s">
        <v>373</v>
      </c>
      <c r="B17888" t="str">
        <f>IF(ISBLANK(VLOOKUP(A17888,Questionnaire!A:KQ,144,FALSE)),"#",VLOOKUP(A17888,Questionnaire!A:KQ,144,FALSE))</f>
        <v>#</v>
      </c>
    </row>
    <row r="17889" spans="1:2">
      <c r="A17889" t="s">
        <v>374</v>
      </c>
      <c r="B17889" t="str">
        <f>IF(ISBLANK(VLOOKUP(A17889,Questionnaire!A:KQ,144,FALSE)),"#",VLOOKUP(A17889,Questionnaire!A:KQ,144,FALSE))</f>
        <v>#</v>
      </c>
    </row>
    <row r="17890" spans="1:2">
      <c r="A17890" t="s">
        <v>377</v>
      </c>
      <c r="B17890" t="str">
        <f>IF(ISBLANK(VLOOKUP(A17890,Questionnaire!A:KQ,144,FALSE)),"#",VLOOKUP(A17890,Questionnaire!A:KQ,144,FALSE))</f>
        <v>#</v>
      </c>
    </row>
    <row r="17891" spans="1:2">
      <c r="A17891" t="s">
        <v>379</v>
      </c>
      <c r="B17891" t="str">
        <f>IF(ISBLANK(VLOOKUP(A17891,Questionnaire!A:KQ,144,FALSE)),"#",VLOOKUP(A17891,Questionnaire!A:KQ,144,FALSE))</f>
        <v>#</v>
      </c>
    </row>
    <row r="17892" spans="1:2">
      <c r="A17892" t="s">
        <v>380</v>
      </c>
      <c r="B17892" t="str">
        <f>IF(ISBLANK(VLOOKUP(A17892,Questionnaire!A:KQ,144,FALSE)),"#",VLOOKUP(A17892,Questionnaire!A:KQ,144,FALSE))</f>
        <v>#</v>
      </c>
    </row>
    <row r="17893" spans="1:2">
      <c r="A17893" t="s">
        <v>381</v>
      </c>
      <c r="B17893" t="str">
        <f>IF(ISBLANK(VLOOKUP(A17893,Questionnaire!A:KQ,144,FALSE)),"#",VLOOKUP(A17893,Questionnaire!A:KQ,144,FALSE))</f>
        <v>#</v>
      </c>
    </row>
    <row r="17894" spans="1:2">
      <c r="A17894" t="s">
        <v>382</v>
      </c>
      <c r="B17894" t="str">
        <f>IF(ISBLANK(VLOOKUP(A17894,Questionnaire!A:KQ,144,FALSE)),"#",VLOOKUP(A17894,Questionnaire!A:KQ,144,FALSE))</f>
        <v>#</v>
      </c>
    </row>
    <row r="17895" spans="1:2">
      <c r="A17895" t="s">
        <v>384</v>
      </c>
      <c r="B17895" t="str">
        <f>IF(ISBLANK(VLOOKUP(A17895,Questionnaire!A:KQ,144,FALSE)),"#",VLOOKUP(A17895,Questionnaire!A:KQ,144,FALSE))</f>
        <v>#</v>
      </c>
    </row>
    <row r="17896" spans="1:2">
      <c r="A17896" t="s">
        <v>387</v>
      </c>
      <c r="B17896" t="str">
        <f>IF(ISBLANK(VLOOKUP(A17896,Questionnaire!A:KQ,144,FALSE)),"#",VLOOKUP(A17896,Questionnaire!A:KQ,144,FALSE))</f>
        <v>#</v>
      </c>
    </row>
    <row r="17897" spans="1:2">
      <c r="A17897" t="s">
        <v>391</v>
      </c>
      <c r="B17897" t="str">
        <f>IF(ISBLANK(VLOOKUP(A17897,Questionnaire!A:KQ,144,FALSE)),"#",VLOOKUP(A17897,Questionnaire!A:KQ,144,FALSE))</f>
        <v>#</v>
      </c>
    </row>
    <row r="17898" spans="1:2">
      <c r="A17898" t="s">
        <v>393</v>
      </c>
      <c r="B17898" t="str">
        <f>IF(ISBLANK(VLOOKUP(A17898,Questionnaire!A:KQ,144,FALSE)),"#",VLOOKUP(A17898,Questionnaire!A:KQ,144,FALSE))</f>
        <v>#</v>
      </c>
    </row>
    <row r="17899" spans="1:2">
      <c r="A17899" t="s">
        <v>395</v>
      </c>
      <c r="B17899" t="str">
        <f>IF(ISBLANK(VLOOKUP(A17899,Questionnaire!A:KQ,144,FALSE)),"#",VLOOKUP(A17899,Questionnaire!A:KQ,144,FALSE))</f>
        <v>#</v>
      </c>
    </row>
    <row r="17900" spans="1:2">
      <c r="A17900" t="s">
        <v>398</v>
      </c>
      <c r="B17900" t="str">
        <f>IF(ISBLANK(VLOOKUP(A17900,Questionnaire!A:KQ,144,FALSE)),"#",VLOOKUP(A17900,Questionnaire!A:KQ,144,FALSE))</f>
        <v>#</v>
      </c>
    </row>
    <row r="17901" spans="1:2">
      <c r="A17901" t="s">
        <v>402</v>
      </c>
      <c r="B17901" t="str">
        <f>IF(ISBLANK(VLOOKUP(A17901,Questionnaire!A:KQ,144,FALSE)),"#",VLOOKUP(A17901,Questionnaire!A:KQ,144,FALSE))</f>
        <v>#</v>
      </c>
    </row>
    <row r="17902" spans="1:2">
      <c r="A17902" t="s">
        <v>405</v>
      </c>
      <c r="B17902" t="str">
        <f>IF(ISBLANK(VLOOKUP(A17902,Questionnaire!A:KQ,144,FALSE)),"#",VLOOKUP(A17902,Questionnaire!A:KQ,144,FALSE))</f>
        <v>#</v>
      </c>
    </row>
    <row r="17903" spans="1:2">
      <c r="A17903" t="s">
        <v>409</v>
      </c>
      <c r="B17903" t="str">
        <f>IF(ISBLANK(VLOOKUP(A17903,Questionnaire!A:KQ,144,FALSE)),"#",VLOOKUP(A17903,Questionnaire!A:KQ,144,FALSE))</f>
        <v>#</v>
      </c>
    </row>
    <row r="17904" spans="1:2">
      <c r="A17904" t="s">
        <v>412</v>
      </c>
      <c r="B17904" t="str">
        <f>IF(ISBLANK(VLOOKUP(A17904,Questionnaire!A:KQ,144,FALSE)),"#",VLOOKUP(A17904,Questionnaire!A:KQ,144,FALSE))</f>
        <v>#</v>
      </c>
    </row>
    <row r="17905" spans="1:2">
      <c r="A17905" t="s">
        <v>415</v>
      </c>
      <c r="B17905" t="str">
        <f>IF(ISBLANK(VLOOKUP(A17905,Questionnaire!A:KQ,144,FALSE)),"#",VLOOKUP(A17905,Questionnaire!A:KQ,144,FALSE))</f>
        <v>#</v>
      </c>
    </row>
    <row r="17906" spans="1:2">
      <c r="A17906" t="s">
        <v>418</v>
      </c>
      <c r="B17906" t="str">
        <f>IF(ISBLANK(VLOOKUP(A17906,Questionnaire!A:KQ,144,FALSE)),"#",VLOOKUP(A17906,Questionnaire!A:KQ,144,FALSE))</f>
        <v>#</v>
      </c>
    </row>
    <row r="17907" spans="1:2">
      <c r="A17907" t="s">
        <v>421</v>
      </c>
      <c r="B17907" t="str">
        <f>IF(ISBLANK(VLOOKUP(A17907,Questionnaire!A:KQ,144,FALSE)),"#",VLOOKUP(A17907,Questionnaire!A:KQ,144,FALSE))</f>
        <v>#</v>
      </c>
    </row>
    <row r="17908" spans="1:2">
      <c r="A17908" t="s">
        <v>424</v>
      </c>
      <c r="B17908" t="str">
        <f>IF(ISBLANK(VLOOKUP(A17908,Questionnaire!A:KQ,144,FALSE)),"#",VLOOKUP(A17908,Questionnaire!A:KQ,144,FALSE))</f>
        <v>#</v>
      </c>
    </row>
    <row r="17909" spans="1:2">
      <c r="A17909" t="s">
        <v>429</v>
      </c>
      <c r="B17909" t="str">
        <f>IF(ISBLANK(VLOOKUP(A17909,Questionnaire!A:KQ,144,FALSE)),"#",VLOOKUP(A17909,Questionnaire!A:KQ,144,FALSE))</f>
        <v>#</v>
      </c>
    </row>
    <row r="17910" spans="1:2">
      <c r="A17910" t="s">
        <v>432</v>
      </c>
      <c r="B17910" t="str">
        <f>IF(ISBLANK(VLOOKUP(A17910,Questionnaire!A:KQ,144,FALSE)),"#",VLOOKUP(A17910,Questionnaire!A:KQ,144,FALSE))</f>
        <v>#</v>
      </c>
    </row>
    <row r="17911" spans="1:2">
      <c r="A17911" t="s">
        <v>435</v>
      </c>
      <c r="B17911" t="str">
        <f>IF(ISBLANK(VLOOKUP(A17911,Questionnaire!A:KQ,144,FALSE)),"#",VLOOKUP(A17911,Questionnaire!A:KQ,144,FALSE))</f>
        <v>#</v>
      </c>
    </row>
    <row r="17912" spans="1:2">
      <c r="A17912" t="s">
        <v>437</v>
      </c>
      <c r="B17912" t="str">
        <f>IF(ISBLANK(VLOOKUP(A17912,Questionnaire!A:KQ,144,FALSE)),"#",VLOOKUP(A17912,Questionnaire!A:KQ,144,FALSE))</f>
        <v>#</v>
      </c>
    </row>
    <row r="17913" spans="1:2">
      <c r="A17913" t="s">
        <v>439</v>
      </c>
      <c r="B17913" t="str">
        <f>IF(ISBLANK(VLOOKUP(A17913,Questionnaire!A:KQ,144,FALSE)),"#",VLOOKUP(A17913,Questionnaire!A:KQ,144,FALSE))</f>
        <v>#</v>
      </c>
    </row>
    <row r="17914" spans="1:2">
      <c r="A17914" t="s">
        <v>442</v>
      </c>
      <c r="B17914" t="str">
        <f>IF(ISBLANK(VLOOKUP(A17914,Questionnaire!A:KQ,144,FALSE)),"#",VLOOKUP(A17914,Questionnaire!A:KQ,144,FALSE))</f>
        <v>#</v>
      </c>
    </row>
    <row r="17915" spans="1:2">
      <c r="A17915" t="s">
        <v>445</v>
      </c>
      <c r="B17915" t="str">
        <f>IF(ISBLANK(VLOOKUP(A17915,Questionnaire!A:KQ,144,FALSE)),"#",VLOOKUP(A17915,Questionnaire!A:KQ,144,FALSE))</f>
        <v>#</v>
      </c>
    </row>
    <row r="17916" spans="1:2">
      <c r="A17916" t="s">
        <v>448</v>
      </c>
      <c r="B17916" t="str">
        <f>IF(ISBLANK(VLOOKUP(A17916,Questionnaire!A:KQ,144,FALSE)),"#",VLOOKUP(A17916,Questionnaire!A:KQ,144,FALSE))</f>
        <v>#</v>
      </c>
    </row>
    <row r="17917" spans="1:2">
      <c r="A17917" t="s">
        <v>452</v>
      </c>
      <c r="B17917" t="str">
        <f>IF(ISBLANK(VLOOKUP(A17917,Questionnaire!A:KQ,144,FALSE)),"#",VLOOKUP(A17917,Questionnaire!A:KQ,144,FALSE))</f>
        <v>#</v>
      </c>
    </row>
    <row r="17918" spans="1:2">
      <c r="A17918" t="s">
        <v>455</v>
      </c>
      <c r="B17918" t="str">
        <f>IF(ISBLANK(VLOOKUP(A17918,Questionnaire!A:KQ,144,FALSE)),"#",VLOOKUP(A17918,Questionnaire!A:KQ,144,FALSE))</f>
        <v>#</v>
      </c>
    </row>
    <row r="17919" spans="1:2">
      <c r="A17919" t="s">
        <v>458</v>
      </c>
      <c r="B17919" t="str">
        <f>IF(ISBLANK(VLOOKUP(A17919,Questionnaire!A:KQ,144,FALSE)),"#",VLOOKUP(A17919,Questionnaire!A:KQ,144,FALSE))</f>
        <v>#</v>
      </c>
    </row>
    <row r="17920" spans="1:2">
      <c r="A17920" t="s">
        <v>461</v>
      </c>
      <c r="B17920" t="str">
        <f>IF(ISBLANK(VLOOKUP(A17920,Questionnaire!A:KQ,144,FALSE)),"#",VLOOKUP(A17920,Questionnaire!A:KQ,144,FALSE))</f>
        <v>#</v>
      </c>
    </row>
    <row r="17921" spans="1:3">
      <c r="A17921" t="s">
        <v>465</v>
      </c>
      <c r="B17921" t="str">
        <f>IF(ISBLANK(VLOOKUP(A17921,Questionnaire!A:KQ,144,FALSE)),"#",VLOOKUP(A17921,Questionnaire!A:KQ,144,FALSE))</f>
        <v>#</v>
      </c>
    </row>
    <row r="17922" spans="1:3">
      <c r="A17922" t="s">
        <v>467</v>
      </c>
      <c r="B17922" t="str">
        <f>IF(ISBLANK(VLOOKUP(A17922,Questionnaire!A:KQ,144,FALSE)),"#",VLOOKUP(A17922,Questionnaire!A:KQ,144,FALSE))</f>
        <v>#</v>
      </c>
    </row>
    <row r="17923" spans="1:3">
      <c r="A17923" t="s">
        <v>469</v>
      </c>
      <c r="B17923" t="str">
        <f>IF(ISBLANK(VLOOKUP(A17923,Questionnaire!A:KQ,144,FALSE)),"#",VLOOKUP(A17923,Questionnaire!A:KQ,144,FALSE))</f>
        <v>#</v>
      </c>
    </row>
    <row r="17924" spans="1:3">
      <c r="A17924" t="s">
        <v>471</v>
      </c>
      <c r="B17924" t="str">
        <f>IF(ISBLANK(VLOOKUP(A17924,Questionnaire!A:KQ,144,FALSE)),"#",VLOOKUP(A17924,Questionnaire!A:KQ,144,FALSE))</f>
        <v>#</v>
      </c>
    </row>
    <row r="17925" spans="1:3">
      <c r="A17925" t="s">
        <v>473</v>
      </c>
      <c r="B17925" t="str">
        <f>IF(ISBLANK(VLOOKUP(A17925,Questionnaire!A:KQ,144,FALSE)),"#",VLOOKUP(A17925,Questionnaire!A:KQ,144,FALSE))</f>
        <v>#</v>
      </c>
    </row>
    <row r="17926" spans="1:3">
      <c r="A17926" t="s">
        <v>475</v>
      </c>
      <c r="B17926" t="str">
        <f>IF(ISBLANK(VLOOKUP(A17926,Questionnaire!A:KQ,144,FALSE)),"#",VLOOKUP(A17926,Questionnaire!A:KQ,144,FALSE))</f>
        <v>#</v>
      </c>
    </row>
    <row r="17927" spans="1:3">
      <c r="A17927" t="s">
        <v>185</v>
      </c>
      <c r="B17927" t="str">
        <f>IF(ISBLANK(VLOOKUP(A17927,Questionnaire!A:KQ,145,FALSE)),"#",VLOOKUP(A17927,Questionnaire!A:KQ,145,FALSE))</f>
        <v>#</v>
      </c>
      <c r="C17927">
        <v>142</v>
      </c>
    </row>
    <row r="17928" spans="1:3">
      <c r="A17928" t="s">
        <v>187</v>
      </c>
      <c r="B17928" t="str">
        <f>IF(ISNA(VLOOKUP(VLOOKUP(A17928,Questionnaire!A:KQ,145,FALSE),'CORA Encoding'!D:E,2,FALSE)),"#",VLOOKUP(VLOOKUP(A17928,Questionnaire!A:KQ,145,FALSE),'CORA Encoding'!D:E,2,FALSE))</f>
        <v>#</v>
      </c>
    </row>
    <row r="17929" spans="1:3">
      <c r="A17929" t="s">
        <v>189</v>
      </c>
      <c r="B17929" t="str">
        <f>IF(ISNA(VLOOKUP(VLOOKUP(A17929,Questionnaire!A:KQ,145,FALSE),'CORA Encoding'!G:H,2,FALSE)),"#",VLOOKUP(VLOOKUP(A17929,Questionnaire!A:KQ,145,FALSE),'CORA Encoding'!G:H,2,FALSE))</f>
        <v>#</v>
      </c>
    </row>
    <row r="17930" spans="1:3">
      <c r="A17930" t="s">
        <v>191</v>
      </c>
      <c r="B17930" t="str">
        <f>IF(ISNA(VLOOKUP(VLOOKUP(A17930,Questionnaire!A:KQ,145,FALSE),'Country List'!E:F,2,FALSE)),"#",VLOOKUP(VLOOKUP(A17930,Questionnaire!A:KQ,145,FALSE),'Country List'!E:F,2,FALSE))</f>
        <v>#</v>
      </c>
    </row>
    <row r="17931" spans="1:3">
      <c r="A17931" t="s">
        <v>193</v>
      </c>
      <c r="B17931" t="str">
        <f>IF(ISNA(VLOOKUP(VLOOKUP(A17931,Questionnaire!A:KQ,145,FALSE),'Industry List'!B:C,2,FALSE)),"#",VLOOKUP(VLOOKUP(A17931,Questionnaire!A:KQ,145,FALSE),'Industry List'!B:C,2,FALSE))</f>
        <v>#</v>
      </c>
    </row>
    <row r="17932" spans="1:3">
      <c r="A17932" t="s">
        <v>197</v>
      </c>
      <c r="B17932" t="str">
        <f>IF(ISBLANK(VLOOKUP(A17932,Questionnaire!A:KQ,145,FALSE)),"#",VLOOKUP(A17932,Questionnaire!A:KQ,145,FALSE))</f>
        <v>#</v>
      </c>
    </row>
    <row r="17933" spans="1:3">
      <c r="A17933" t="s">
        <v>201</v>
      </c>
      <c r="B17933" t="str">
        <f>IF(ISBLANK(VLOOKUP(A17933,Questionnaire!A:KQ,145,FALSE)),"#",VLOOKUP(A17933,Questionnaire!A:KQ,145,FALSE))</f>
        <v>#</v>
      </c>
    </row>
    <row r="17934" spans="1:3">
      <c r="A17934" t="s">
        <v>203</v>
      </c>
      <c r="B17934" t="str">
        <f>IF(ISNA(VLOOKUP(VLOOKUP(A17934,Questionnaire!A:KQ,145,FALSE),'CORA Encoding'!J:K,2,FALSE)),"#",VLOOKUP(VLOOKUP(A17934,Questionnaire!A:KQ,145,FALSE),'CORA Encoding'!J:K,2,FALSE))</f>
        <v>#</v>
      </c>
    </row>
    <row r="17935" spans="1:3">
      <c r="A17935" t="s">
        <v>208</v>
      </c>
      <c r="B17935" t="str">
        <f>IF(ISBLANK(VLOOKUP(A17935,Questionnaire!A:KQ,145,FALSE)),"#",VLOOKUP(A17935,Questionnaire!A:KQ,145,FALSE))</f>
        <v>#</v>
      </c>
    </row>
    <row r="17936" spans="1:3">
      <c r="A17936" t="s">
        <v>213</v>
      </c>
      <c r="B17936" t="str">
        <f>IF(ISBLANK(VLOOKUP(A17936,Questionnaire!A:KQ,145,FALSE)),"#",VLOOKUP(A17936,Questionnaire!A:KQ,145,FALSE))</f>
        <v>#</v>
      </c>
    </row>
    <row r="17937" spans="1:2">
      <c r="A17937" t="s">
        <v>215</v>
      </c>
      <c r="B17937" t="str">
        <f>IF(ISBLANK(VLOOKUP(A17937,Questionnaire!A:KQ,145,FALSE)),"#",VLOOKUP(A17937,Questionnaire!A:KQ,145,FALSE))</f>
        <v>#</v>
      </c>
    </row>
    <row r="17938" spans="1:2">
      <c r="A17938" t="s">
        <v>217</v>
      </c>
      <c r="B17938" t="str">
        <f>IF(ISBLANK(VLOOKUP(A17938,Questionnaire!A:KQ,145,FALSE)),"#",VLOOKUP(A17938,Questionnaire!A:KQ,145,FALSE))</f>
        <v>#</v>
      </c>
    </row>
    <row r="17939" spans="1:2">
      <c r="A17939" t="s">
        <v>219</v>
      </c>
      <c r="B17939" t="str">
        <f>IF(ISBLANK(VLOOKUP(A17939,Questionnaire!A:KQ,145,FALSE)),"#",VLOOKUP(A17939,Questionnaire!A:KQ,145,FALSE))</f>
        <v>#</v>
      </c>
    </row>
    <row r="17940" spans="1:2">
      <c r="A17940" t="s">
        <v>221</v>
      </c>
      <c r="B17940" t="str">
        <f>IF(ISBLANK(VLOOKUP(A17940,Questionnaire!A:KQ,145,FALSE)),"#",VLOOKUP(A17940,Questionnaire!A:KQ,145,FALSE))</f>
        <v>#</v>
      </c>
    </row>
    <row r="17941" spans="1:2">
      <c r="A17941" t="s">
        <v>223</v>
      </c>
      <c r="B17941" t="str">
        <f>IF(ISBLANK(VLOOKUP(A17941,Questionnaire!A:KQ,145,FALSE)),"#",VLOOKUP(A17941,Questionnaire!A:KQ,145,FALSE))</f>
        <v>#</v>
      </c>
    </row>
    <row r="17942" spans="1:2">
      <c r="A17942" t="s">
        <v>225</v>
      </c>
      <c r="B17942" t="str">
        <f>IF(ISBLANK(VLOOKUP(A17942,Questionnaire!A:KQ,145,FALSE)),"#",VLOOKUP(A17942,Questionnaire!A:KQ,145,FALSE))</f>
        <v>#</v>
      </c>
    </row>
    <row r="17943" spans="1:2">
      <c r="A17943" t="s">
        <v>227</v>
      </c>
      <c r="B17943" t="str">
        <f>IF(ISBLANK(VLOOKUP(A17943,Questionnaire!A:KQ,145,FALSE)),"#",VLOOKUP(A17943,Questionnaire!A:KQ,145,FALSE))</f>
        <v>#</v>
      </c>
    </row>
    <row r="17944" spans="1:2">
      <c r="A17944" t="s">
        <v>229</v>
      </c>
      <c r="B17944" t="str">
        <f>IF(ISBLANK(VLOOKUP(A17944,Questionnaire!A:KQ,145,FALSE)),"#",VLOOKUP(A17944,Questionnaire!A:KQ,145,FALSE))</f>
        <v>#</v>
      </c>
    </row>
    <row r="17945" spans="1:2">
      <c r="A17945" t="s">
        <v>231</v>
      </c>
      <c r="B17945" t="str">
        <f>IF(ISBLANK(VLOOKUP(A17945,Questionnaire!A:KQ,145,FALSE)),"#",VLOOKUP(A17945,Questionnaire!A:KQ,145,FALSE))</f>
        <v>#</v>
      </c>
    </row>
    <row r="17946" spans="1:2">
      <c r="A17946" t="s">
        <v>233</v>
      </c>
      <c r="B17946" t="str">
        <f>IF(ISBLANK(VLOOKUP(A17946,Questionnaire!A:KQ,145,FALSE)),"#",VLOOKUP(A17946,Questionnaire!A:KQ,145,FALSE))</f>
        <v>#</v>
      </c>
    </row>
    <row r="17947" spans="1:2">
      <c r="A17947" t="s">
        <v>235</v>
      </c>
      <c r="B17947" t="str">
        <f>IF(ISBLANK(VLOOKUP(A17947,Questionnaire!A:KQ,145,FALSE)),"#",VLOOKUP(A17947,Questionnaire!A:KQ,145,FALSE))</f>
        <v>#</v>
      </c>
    </row>
    <row r="17948" spans="1:2">
      <c r="A17948" t="s">
        <v>237</v>
      </c>
      <c r="B17948" t="str">
        <f>IF(ISBLANK(VLOOKUP(A17948,Questionnaire!A:KQ,145,FALSE)),"#",VLOOKUP(A17948,Questionnaire!A:KQ,145,FALSE))</f>
        <v>#</v>
      </c>
    </row>
    <row r="17949" spans="1:2">
      <c r="A17949" t="s">
        <v>239</v>
      </c>
      <c r="B17949" t="str">
        <f>IF(ISBLANK(VLOOKUP(A17949,Questionnaire!A:KQ,145,FALSE)),"#",VLOOKUP(A17949,Questionnaire!A:KQ,145,FALSE))</f>
        <v>#</v>
      </c>
    </row>
    <row r="17950" spans="1:2">
      <c r="A17950" t="s">
        <v>242</v>
      </c>
      <c r="B17950" t="str">
        <f>IF(ISBLANK(VLOOKUP(A17950,Questionnaire!A:KQ,145,FALSE)),"#",VLOOKUP(A17950,Questionnaire!A:KQ,145,FALSE))</f>
        <v>#</v>
      </c>
    </row>
    <row r="17951" spans="1:2">
      <c r="A17951" t="s">
        <v>245</v>
      </c>
      <c r="B17951" t="str">
        <f>IF(ISBLANK(VLOOKUP(A17951,Questionnaire!A:KQ,145,FALSE)),"#",VLOOKUP(A17951,Questionnaire!A:KQ,145,FALSE))</f>
        <v>#</v>
      </c>
    </row>
    <row r="17952" spans="1:2">
      <c r="A17952" t="s">
        <v>247</v>
      </c>
      <c r="B17952" t="str">
        <f>IF(ISBLANK(VLOOKUP(A17952,Questionnaire!A:KQ,145,FALSE)),"#",VLOOKUP(A17952,Questionnaire!A:KQ,145,FALSE))</f>
        <v>#</v>
      </c>
    </row>
    <row r="17953" spans="1:2">
      <c r="A17953" t="s">
        <v>249</v>
      </c>
      <c r="B17953" t="str">
        <f>IF(ISBLANK(VLOOKUP(A17953,Questionnaire!A:KQ,145,FALSE)),"#",VLOOKUP(A17953,Questionnaire!A:KQ,145,FALSE))</f>
        <v>#</v>
      </c>
    </row>
    <row r="17954" spans="1:2">
      <c r="A17954" t="s">
        <v>250</v>
      </c>
      <c r="B17954" t="str">
        <f>IF(ISBLANK(VLOOKUP(A17954,Questionnaire!A:KQ,145,FALSE)),"#",VLOOKUP(A17954,Questionnaire!A:KQ,145,FALSE))</f>
        <v>#</v>
      </c>
    </row>
    <row r="17955" spans="1:2">
      <c r="A17955" t="s">
        <v>252</v>
      </c>
      <c r="B17955" t="str">
        <f>IF(ISBLANK(VLOOKUP(A17955,Questionnaire!A:KQ,145,FALSE)),"#",VLOOKUP(A17955,Questionnaire!A:KQ,145,FALSE))</f>
        <v>#</v>
      </c>
    </row>
    <row r="17956" spans="1:2">
      <c r="A17956" t="s">
        <v>255</v>
      </c>
      <c r="B17956" t="str">
        <f>IF(ISBLANK(VLOOKUP(A17956,Questionnaire!A:KQ,145,FALSE)),"#",VLOOKUP(A17956,Questionnaire!A:KQ,145,FALSE))</f>
        <v>#</v>
      </c>
    </row>
    <row r="17957" spans="1:2">
      <c r="A17957" t="s">
        <v>258</v>
      </c>
      <c r="B17957" t="str">
        <f>IF(ISNA(VLOOKUP(VLOOKUP(A17957,Questionnaire!A:KQ,145,FALSE),'CORA Encoding'!M:N,2,FALSE)),"#",VLOOKUP(VLOOKUP(A17957,Questionnaire!A:KQ,145,FALSE),'CORA Encoding'!M:N,2,FALSE))</f>
        <v>#</v>
      </c>
    </row>
    <row r="17958" spans="1:2">
      <c r="A17958" t="s">
        <v>261</v>
      </c>
      <c r="B17958" t="str">
        <f>IF(ISBLANK(VLOOKUP(A17958,Questionnaire!A:KQ,145,FALSE)),"#",VLOOKUP(A17958,Questionnaire!A:KQ,145,FALSE))</f>
        <v>#</v>
      </c>
    </row>
    <row r="17959" spans="1:2">
      <c r="A17959" t="s">
        <v>263</v>
      </c>
      <c r="B17959" t="str">
        <f>IF(ISBLANK(VLOOKUP(A17959,Questionnaire!A:KQ,145,FALSE)),"#",VLOOKUP(A17959,Questionnaire!A:KQ,145,FALSE))</f>
        <v>#</v>
      </c>
    </row>
    <row r="17960" spans="1:2">
      <c r="A17960" t="s">
        <v>265</v>
      </c>
      <c r="B17960" t="str">
        <f>IF(ISBLANK(VLOOKUP(A17960,Questionnaire!A:KQ,145,FALSE)),"#",VLOOKUP(A17960,Questionnaire!A:KQ,145,FALSE))</f>
        <v>#</v>
      </c>
    </row>
    <row r="17961" spans="1:2">
      <c r="A17961" t="s">
        <v>267</v>
      </c>
      <c r="B17961" t="str">
        <f>IF(ISBLANK(VLOOKUP(A17961,Questionnaire!A:KQ,145,FALSE)),"#",VLOOKUP(A17961,Questionnaire!A:KQ,145,FALSE))</f>
        <v>#</v>
      </c>
    </row>
    <row r="17962" spans="1:2">
      <c r="A17962" t="s">
        <v>269</v>
      </c>
      <c r="B17962" t="str">
        <f>IF(ISBLANK(VLOOKUP(A17962,Questionnaire!A:KQ,145,FALSE)),"#",VLOOKUP(A17962,Questionnaire!A:KQ,145,FALSE))</f>
        <v>#</v>
      </c>
    </row>
    <row r="17963" spans="1:2">
      <c r="A17963" t="s">
        <v>274</v>
      </c>
      <c r="B17963" t="str">
        <f>IF(ISBLANK(VLOOKUP(A17963,Questionnaire!A:KQ,145,FALSE)),"#",VLOOKUP(A17963,Questionnaire!A:KQ,145,FALSE))</f>
        <v>#</v>
      </c>
    </row>
    <row r="17964" spans="1:2">
      <c r="A17964" t="s">
        <v>276</v>
      </c>
      <c r="B17964" t="str">
        <f>IF(ISBLANK(VLOOKUP(A17964,Questionnaire!A:KQ,145,FALSE)),"#",VLOOKUP(A17964,Questionnaire!A:KQ,145,FALSE))</f>
        <v>#</v>
      </c>
    </row>
    <row r="17965" spans="1:2">
      <c r="A17965" t="s">
        <v>278</v>
      </c>
      <c r="B17965" t="str">
        <f>IF(ISBLANK(VLOOKUP(A17965,Questionnaire!A:KQ,145,FALSE)),"#",VLOOKUP(A17965,Questionnaire!A:KQ,145,FALSE))</f>
        <v>#</v>
      </c>
    </row>
    <row r="17966" spans="1:2">
      <c r="A17966" t="s">
        <v>280</v>
      </c>
      <c r="B17966" t="str">
        <f>IF(ISBLANK(VLOOKUP(A17966,Questionnaire!A:KQ,145,FALSE)),"#",VLOOKUP(A17966,Questionnaire!A:KQ,145,FALSE))</f>
        <v>#</v>
      </c>
    </row>
    <row r="17967" spans="1:2">
      <c r="A17967" t="s">
        <v>282</v>
      </c>
      <c r="B17967" t="str">
        <f>IF(ISBLANK(VLOOKUP(A17967,Questionnaire!A:KQ,145,FALSE)),"#",VLOOKUP(A17967,Questionnaire!A:KQ,145,FALSE))</f>
        <v>#</v>
      </c>
    </row>
    <row r="17968" spans="1:2">
      <c r="A17968" t="s">
        <v>286</v>
      </c>
      <c r="B17968" t="str">
        <f>IF(ISBLANK(VLOOKUP(A17968,Questionnaire!A:KQ,145,FALSE)),"#",VLOOKUP(A17968,Questionnaire!A:KQ,145,FALSE))</f>
        <v>#</v>
      </c>
    </row>
    <row r="17969" spans="1:2">
      <c r="A17969" t="s">
        <v>288</v>
      </c>
      <c r="B17969" t="str">
        <f>IF(ISBLANK(VLOOKUP(A17969,Questionnaire!A:KQ,145,FALSE)),"#",VLOOKUP(A17969,Questionnaire!A:KQ,145,FALSE))</f>
        <v>#</v>
      </c>
    </row>
    <row r="17970" spans="1:2">
      <c r="A17970" t="s">
        <v>290</v>
      </c>
      <c r="B17970" t="str">
        <f>IF(ISBLANK(VLOOKUP(A17970,Questionnaire!A:KQ,145,FALSE)),"#",VLOOKUP(A17970,Questionnaire!A:KQ,145,FALSE))</f>
        <v>#</v>
      </c>
    </row>
    <row r="17971" spans="1:2">
      <c r="A17971" t="s">
        <v>292</v>
      </c>
      <c r="B17971" t="str">
        <f>IF(ISBLANK(VLOOKUP(A17971,Questionnaire!A:KQ,145,FALSE)),"#",VLOOKUP(A17971,Questionnaire!A:KQ,145,FALSE))</f>
        <v>#</v>
      </c>
    </row>
    <row r="17972" spans="1:2">
      <c r="A17972" t="s">
        <v>294</v>
      </c>
      <c r="B17972" t="str">
        <f>IF(ISBLANK(VLOOKUP(A17972,Questionnaire!A:KQ,145,FALSE)),"#",VLOOKUP(A17972,Questionnaire!A:KQ,145,FALSE))</f>
        <v>#</v>
      </c>
    </row>
    <row r="17973" spans="1:2">
      <c r="A17973" t="s">
        <v>296</v>
      </c>
      <c r="B17973" t="str">
        <f>IF(ISBLANK(VLOOKUP(A17973,Questionnaire!A:KQ,145,FALSE)),"#",VLOOKUP(A17973,Questionnaire!A:KQ,145,FALSE))</f>
        <v>#</v>
      </c>
    </row>
    <row r="17974" spans="1:2">
      <c r="A17974" t="s">
        <v>301</v>
      </c>
      <c r="B17974" t="str">
        <f>IF(ISBLANK(VLOOKUP(A17974,Questionnaire!A:KQ,145,FALSE)),"#",VLOOKUP(A17974,Questionnaire!A:KQ,145,FALSE))</f>
        <v>#</v>
      </c>
    </row>
    <row r="17975" spans="1:2">
      <c r="A17975" t="s">
        <v>303</v>
      </c>
      <c r="B17975" t="str">
        <f>IF(ISBLANK(VLOOKUP(A17975,Questionnaire!A:KQ,145,FALSE)),"#",VLOOKUP(A17975,Questionnaire!A:KQ,145,FALSE))</f>
        <v>#</v>
      </c>
    </row>
    <row r="17976" spans="1:2">
      <c r="A17976" t="s">
        <v>305</v>
      </c>
      <c r="B17976" t="str">
        <f>IF(ISBLANK(VLOOKUP(A17976,Questionnaire!A:KQ,145,FALSE)),"#",VLOOKUP(A17976,Questionnaire!A:KQ,145,FALSE))</f>
        <v>#</v>
      </c>
    </row>
    <row r="17977" spans="1:2">
      <c r="A17977" t="s">
        <v>307</v>
      </c>
      <c r="B17977" t="str">
        <f>IF(ISBLANK(VLOOKUP(A17977,Questionnaire!A:KQ,145,FALSE)),"#",VLOOKUP(A17977,Questionnaire!A:KQ,145,FALSE))</f>
        <v>#</v>
      </c>
    </row>
    <row r="17978" spans="1:2">
      <c r="A17978" t="s">
        <v>311</v>
      </c>
      <c r="B17978" t="str">
        <f>IF(ISBLANK(VLOOKUP(A17978,Questionnaire!A:KQ,145,FALSE)),"#",VLOOKUP(A17978,Questionnaire!A:KQ,145,FALSE))</f>
        <v>#</v>
      </c>
    </row>
    <row r="17979" spans="1:2">
      <c r="A17979" t="s">
        <v>313</v>
      </c>
      <c r="B17979" t="str">
        <f>IF(ISBLANK(VLOOKUP(A17979,Questionnaire!A:KQ,145,FALSE)),"#",VLOOKUP(A17979,Questionnaire!A:KQ,145,FALSE))</f>
        <v>#</v>
      </c>
    </row>
    <row r="17980" spans="1:2">
      <c r="A17980" t="s">
        <v>314</v>
      </c>
      <c r="B17980" t="str">
        <f>IF(ISBLANK(VLOOKUP(A17980,Questionnaire!A:KQ,145,FALSE)),"#",VLOOKUP(A17980,Questionnaire!A:KQ,145,FALSE))</f>
        <v>#</v>
      </c>
    </row>
    <row r="17981" spans="1:2">
      <c r="A17981" t="s">
        <v>315</v>
      </c>
      <c r="B17981" t="str">
        <f>IF(ISBLANK(VLOOKUP(A17981,Questionnaire!A:KQ,145,FALSE)),"#",VLOOKUP(A17981,Questionnaire!A:KQ,145,FALSE))</f>
        <v>#</v>
      </c>
    </row>
    <row r="17982" spans="1:2">
      <c r="A17982" t="s">
        <v>317</v>
      </c>
      <c r="B17982" t="str">
        <f>IF(ISBLANK(VLOOKUP(A17982,Questionnaire!A:KQ,145,FALSE)),"#",VLOOKUP(A17982,Questionnaire!A:KQ,145,FALSE))</f>
        <v>#</v>
      </c>
    </row>
    <row r="17983" spans="1:2">
      <c r="A17983" t="s">
        <v>319</v>
      </c>
      <c r="B17983" t="str">
        <f>IF(ISBLANK(VLOOKUP(A17983,Questionnaire!A:KQ,145,FALSE)),"#",VLOOKUP(A17983,Questionnaire!A:KQ,145,FALSE))</f>
        <v>#</v>
      </c>
    </row>
    <row r="17984" spans="1:2">
      <c r="A17984" t="s">
        <v>322</v>
      </c>
      <c r="B17984" t="str">
        <f>IF(ISBLANK(VLOOKUP(A17984,Questionnaire!A:KQ,145,FALSE)),"#",VLOOKUP(A17984,Questionnaire!A:KQ,145,FALSE))</f>
        <v>#</v>
      </c>
    </row>
    <row r="17985" spans="1:2">
      <c r="A17985" t="s">
        <v>326</v>
      </c>
      <c r="B17985" t="str">
        <f>IF(ISBLANK(VLOOKUP(A17985,Questionnaire!A:KQ,145,FALSE)),"#",VLOOKUP(A17985,Questionnaire!A:KQ,145,FALSE))</f>
        <v>#</v>
      </c>
    </row>
    <row r="17986" spans="1:2">
      <c r="A17986" t="s">
        <v>328</v>
      </c>
      <c r="B17986" t="str">
        <f>IF(ISBLANK(VLOOKUP(A17986,Questionnaire!A:KQ,145,FALSE)),"#",VLOOKUP(A17986,Questionnaire!A:KQ,145,FALSE))</f>
        <v>#</v>
      </c>
    </row>
    <row r="17987" spans="1:2">
      <c r="A17987" t="s">
        <v>332</v>
      </c>
      <c r="B17987" t="str">
        <f>IF(ISBLANK(VLOOKUP(A17987,Questionnaire!A:KQ,145,FALSE)),"#",VLOOKUP(A17987,Questionnaire!A:KQ,145,FALSE))</f>
        <v>#</v>
      </c>
    </row>
    <row r="17988" spans="1:2">
      <c r="A17988" t="s">
        <v>333</v>
      </c>
      <c r="B17988" t="str">
        <f>IF(ISBLANK(VLOOKUP(A17988,Questionnaire!A:KQ,145,FALSE)),"#",VLOOKUP(A17988,Questionnaire!A:KQ,145,FALSE))</f>
        <v>#</v>
      </c>
    </row>
    <row r="17989" spans="1:2">
      <c r="A17989" t="s">
        <v>334</v>
      </c>
      <c r="B17989" t="str">
        <f>IF(ISBLANK(VLOOKUP(A17989,Questionnaire!A:KQ,145,FALSE)),"#",VLOOKUP(A17989,Questionnaire!A:KQ,145,FALSE))</f>
        <v>#</v>
      </c>
    </row>
    <row r="17990" spans="1:2">
      <c r="A17990" t="s">
        <v>335</v>
      </c>
      <c r="B17990" t="str">
        <f>IF(ISBLANK(VLOOKUP(A17990,Questionnaire!A:KQ,145,FALSE)),"#",VLOOKUP(A17990,Questionnaire!A:KQ,145,FALSE))</f>
        <v>#</v>
      </c>
    </row>
    <row r="17991" spans="1:2">
      <c r="A17991" t="s">
        <v>336</v>
      </c>
      <c r="B17991" t="str">
        <f>IF(ISBLANK(VLOOKUP(A17991,Questionnaire!A:KQ,145,FALSE)),"#",VLOOKUP(A17991,Questionnaire!A:KQ,145,FALSE))</f>
        <v>#</v>
      </c>
    </row>
    <row r="17992" spans="1:2">
      <c r="A17992" t="s">
        <v>337</v>
      </c>
      <c r="B17992" t="str">
        <f>IF(ISBLANK(VLOOKUP(A17992,Questionnaire!A:KQ,145,FALSE)),"#",VLOOKUP(A17992,Questionnaire!A:KQ,145,FALSE))</f>
        <v>#</v>
      </c>
    </row>
    <row r="17993" spans="1:2">
      <c r="A17993" t="s">
        <v>338</v>
      </c>
      <c r="B17993" t="str">
        <f>IF(ISBLANK(VLOOKUP(A17993,Questionnaire!A:KQ,145,FALSE)),"#",VLOOKUP(A17993,Questionnaire!A:KQ,145,FALSE))</f>
        <v>#</v>
      </c>
    </row>
    <row r="17994" spans="1:2">
      <c r="A17994" t="s">
        <v>339</v>
      </c>
      <c r="B17994" t="str">
        <f>IF(ISBLANK(VLOOKUP(A17994,Questionnaire!A:KQ,145,FALSE)),"#",VLOOKUP(A17994,Questionnaire!A:KQ,145,FALSE))</f>
        <v>#</v>
      </c>
    </row>
    <row r="17995" spans="1:2">
      <c r="A17995" t="s">
        <v>340</v>
      </c>
      <c r="B17995" t="str">
        <f>IF(ISBLANK(VLOOKUP(A17995,Questionnaire!A:KQ,145,FALSE)),"#",VLOOKUP(A17995,Questionnaire!A:KQ,145,FALSE))</f>
        <v>#</v>
      </c>
    </row>
    <row r="17996" spans="1:2">
      <c r="A17996" t="s">
        <v>341</v>
      </c>
      <c r="B17996" t="str">
        <f>IF(ISBLANK(VLOOKUP(A17996,Questionnaire!A:KQ,145,FALSE)),"#",VLOOKUP(A17996,Questionnaire!A:KQ,145,FALSE))</f>
        <v>#</v>
      </c>
    </row>
    <row r="17997" spans="1:2">
      <c r="A17997" t="s">
        <v>342</v>
      </c>
      <c r="B17997" t="str">
        <f>IF(ISBLANK(VLOOKUP(A17997,Questionnaire!A:KQ,145,FALSE)),"#",VLOOKUP(A17997,Questionnaire!A:KQ,145,FALSE))</f>
        <v>#</v>
      </c>
    </row>
    <row r="17998" spans="1:2">
      <c r="A17998" t="s">
        <v>343</v>
      </c>
      <c r="B17998" t="str">
        <f>IF(ISBLANK(VLOOKUP(A17998,Questionnaire!A:KQ,145,FALSE)),"#",VLOOKUP(A17998,Questionnaire!A:KQ,145,FALSE))</f>
        <v>#</v>
      </c>
    </row>
    <row r="17999" spans="1:2">
      <c r="A17999" t="s">
        <v>344</v>
      </c>
      <c r="B17999" t="str">
        <f>IF(ISBLANK(VLOOKUP(A17999,Questionnaire!A:KQ,145,FALSE)),"#",VLOOKUP(A17999,Questionnaire!A:KQ,145,FALSE))</f>
        <v>#</v>
      </c>
    </row>
    <row r="18000" spans="1:2">
      <c r="A18000" t="s">
        <v>345</v>
      </c>
      <c r="B18000" t="str">
        <f>IF(ISBLANK(VLOOKUP(A18000,Questionnaire!A:KQ,145,FALSE)),"#",VLOOKUP(A18000,Questionnaire!A:KQ,145,FALSE))</f>
        <v>#</v>
      </c>
    </row>
    <row r="18001" spans="1:2">
      <c r="A18001" t="s">
        <v>348</v>
      </c>
      <c r="B18001" t="str">
        <f>IF(ISBLANK(VLOOKUP(A18001,Questionnaire!A:KQ,145,FALSE)),"#",VLOOKUP(A18001,Questionnaire!A:KQ,145,FALSE))</f>
        <v>#</v>
      </c>
    </row>
    <row r="18002" spans="1:2">
      <c r="A18002" t="s">
        <v>353</v>
      </c>
      <c r="B18002" t="str">
        <f>IF(ISBLANK(VLOOKUP(A18002,Questionnaire!A:KQ,145,FALSE)),"#",VLOOKUP(A18002,Questionnaire!A:KQ,145,FALSE))</f>
        <v>#</v>
      </c>
    </row>
    <row r="18003" spans="1:2">
      <c r="A18003" t="s">
        <v>354</v>
      </c>
      <c r="B18003" t="str">
        <f>IF(ISBLANK(VLOOKUP(A18003,Questionnaire!A:KQ,145,FALSE)),"#",VLOOKUP(A18003,Questionnaire!A:KQ,145,FALSE))</f>
        <v>#</v>
      </c>
    </row>
    <row r="18004" spans="1:2">
      <c r="A18004" t="s">
        <v>355</v>
      </c>
      <c r="B18004" t="str">
        <f>IF(ISBLANK(VLOOKUP(A18004,Questionnaire!A:KQ,145,FALSE)),"#",VLOOKUP(A18004,Questionnaire!A:KQ,145,FALSE))</f>
        <v>#</v>
      </c>
    </row>
    <row r="18005" spans="1:2">
      <c r="A18005" t="s">
        <v>356</v>
      </c>
      <c r="B18005" t="str">
        <f>IF(ISBLANK(VLOOKUP(A18005,Questionnaire!A:KQ,145,FALSE)),"#",VLOOKUP(A18005,Questionnaire!A:KQ,145,FALSE))</f>
        <v>#</v>
      </c>
    </row>
    <row r="18006" spans="1:2">
      <c r="A18006" t="s">
        <v>357</v>
      </c>
      <c r="B18006" t="str">
        <f>IF(ISBLANK(VLOOKUP(A18006,Questionnaire!A:KQ,145,FALSE)),"#",VLOOKUP(A18006,Questionnaire!A:KQ,145,FALSE))</f>
        <v>#</v>
      </c>
    </row>
    <row r="18007" spans="1:2">
      <c r="A18007" t="s">
        <v>360</v>
      </c>
      <c r="B18007" t="str">
        <f>IF(ISBLANK(VLOOKUP(A18007,Questionnaire!A:KQ,145,FALSE)),"#",VLOOKUP(A18007,Questionnaire!A:KQ,145,FALSE))</f>
        <v>#</v>
      </c>
    </row>
    <row r="18008" spans="1:2">
      <c r="A18008" t="s">
        <v>362</v>
      </c>
      <c r="B18008" t="str">
        <f>IF(ISBLANK(VLOOKUP(A18008,Questionnaire!A:KQ,145,FALSE)),"#",VLOOKUP(A18008,Questionnaire!A:KQ,145,FALSE))</f>
        <v>#</v>
      </c>
    </row>
    <row r="18009" spans="1:2">
      <c r="A18009" t="s">
        <v>363</v>
      </c>
      <c r="B18009" t="str">
        <f>IF(ISBLANK(VLOOKUP(A18009,Questionnaire!A:KQ,145,FALSE)),"#",VLOOKUP(A18009,Questionnaire!A:KQ,145,FALSE))</f>
        <v>#</v>
      </c>
    </row>
    <row r="18010" spans="1:2">
      <c r="A18010" t="s">
        <v>364</v>
      </c>
      <c r="B18010" t="str">
        <f>IF(ISBLANK(VLOOKUP(A18010,Questionnaire!A:KQ,145,FALSE)),"#",VLOOKUP(A18010,Questionnaire!A:KQ,145,FALSE))</f>
        <v>#</v>
      </c>
    </row>
    <row r="18011" spans="1:2">
      <c r="A18011" t="s">
        <v>365</v>
      </c>
      <c r="B18011" t="str">
        <f>IF(ISBLANK(VLOOKUP(A18011,Questionnaire!A:KQ,145,FALSE)),"#",VLOOKUP(A18011,Questionnaire!A:KQ,145,FALSE))</f>
        <v>#</v>
      </c>
    </row>
    <row r="18012" spans="1:2">
      <c r="A18012" t="s">
        <v>366</v>
      </c>
      <c r="B18012" t="str">
        <f>IF(ISBLANK(VLOOKUP(A18012,Questionnaire!A:KQ,145,FALSE)),"#",VLOOKUP(A18012,Questionnaire!A:KQ,145,FALSE))</f>
        <v>#</v>
      </c>
    </row>
    <row r="18013" spans="1:2">
      <c r="A18013" t="s">
        <v>371</v>
      </c>
      <c r="B18013" t="str">
        <f>IF(ISBLANK(VLOOKUP(A18013,Questionnaire!A:KQ,145,FALSE)),"#",VLOOKUP(A18013,Questionnaire!A:KQ,145,FALSE))</f>
        <v>#</v>
      </c>
    </row>
    <row r="18014" spans="1:2">
      <c r="A18014" t="s">
        <v>372</v>
      </c>
      <c r="B18014" t="str">
        <f>IF(ISBLANK(VLOOKUP(A18014,Questionnaire!A:KQ,145,FALSE)),"#",VLOOKUP(A18014,Questionnaire!A:KQ,145,FALSE))</f>
        <v>#</v>
      </c>
    </row>
    <row r="18015" spans="1:2">
      <c r="A18015" t="s">
        <v>373</v>
      </c>
      <c r="B18015" t="str">
        <f>IF(ISBLANK(VLOOKUP(A18015,Questionnaire!A:KQ,145,FALSE)),"#",VLOOKUP(A18015,Questionnaire!A:KQ,145,FALSE))</f>
        <v>#</v>
      </c>
    </row>
    <row r="18016" spans="1:2">
      <c r="A18016" t="s">
        <v>374</v>
      </c>
      <c r="B18016" t="str">
        <f>IF(ISBLANK(VLOOKUP(A18016,Questionnaire!A:KQ,145,FALSE)),"#",VLOOKUP(A18016,Questionnaire!A:KQ,145,FALSE))</f>
        <v>#</v>
      </c>
    </row>
    <row r="18017" spans="1:2">
      <c r="A18017" t="s">
        <v>377</v>
      </c>
      <c r="B18017" t="str">
        <f>IF(ISBLANK(VLOOKUP(A18017,Questionnaire!A:KQ,145,FALSE)),"#",VLOOKUP(A18017,Questionnaire!A:KQ,145,FALSE))</f>
        <v>#</v>
      </c>
    </row>
    <row r="18018" spans="1:2">
      <c r="A18018" t="s">
        <v>379</v>
      </c>
      <c r="B18018" t="str">
        <f>IF(ISBLANK(VLOOKUP(A18018,Questionnaire!A:KQ,145,FALSE)),"#",VLOOKUP(A18018,Questionnaire!A:KQ,145,FALSE))</f>
        <v>#</v>
      </c>
    </row>
    <row r="18019" spans="1:2">
      <c r="A18019" t="s">
        <v>380</v>
      </c>
      <c r="B18019" t="str">
        <f>IF(ISBLANK(VLOOKUP(A18019,Questionnaire!A:KQ,145,FALSE)),"#",VLOOKUP(A18019,Questionnaire!A:KQ,145,FALSE))</f>
        <v>#</v>
      </c>
    </row>
    <row r="18020" spans="1:2">
      <c r="A18020" t="s">
        <v>381</v>
      </c>
      <c r="B18020" t="str">
        <f>IF(ISBLANK(VLOOKUP(A18020,Questionnaire!A:KQ,145,FALSE)),"#",VLOOKUP(A18020,Questionnaire!A:KQ,145,FALSE))</f>
        <v>#</v>
      </c>
    </row>
    <row r="18021" spans="1:2">
      <c r="A18021" t="s">
        <v>382</v>
      </c>
      <c r="B18021" t="str">
        <f>IF(ISBLANK(VLOOKUP(A18021,Questionnaire!A:KQ,145,FALSE)),"#",VLOOKUP(A18021,Questionnaire!A:KQ,145,FALSE))</f>
        <v>#</v>
      </c>
    </row>
    <row r="18022" spans="1:2">
      <c r="A18022" t="s">
        <v>384</v>
      </c>
      <c r="B18022" t="str">
        <f>IF(ISBLANK(VLOOKUP(A18022,Questionnaire!A:KQ,145,FALSE)),"#",VLOOKUP(A18022,Questionnaire!A:KQ,145,FALSE))</f>
        <v>#</v>
      </c>
    </row>
    <row r="18023" spans="1:2">
      <c r="A18023" t="s">
        <v>387</v>
      </c>
      <c r="B18023" t="str">
        <f>IF(ISBLANK(VLOOKUP(A18023,Questionnaire!A:KQ,145,FALSE)),"#",VLOOKUP(A18023,Questionnaire!A:KQ,145,FALSE))</f>
        <v>#</v>
      </c>
    </row>
    <row r="18024" spans="1:2">
      <c r="A18024" t="s">
        <v>391</v>
      </c>
      <c r="B18024" t="str">
        <f>IF(ISBLANK(VLOOKUP(A18024,Questionnaire!A:KQ,145,FALSE)),"#",VLOOKUP(A18024,Questionnaire!A:KQ,145,FALSE))</f>
        <v>#</v>
      </c>
    </row>
    <row r="18025" spans="1:2">
      <c r="A18025" t="s">
        <v>393</v>
      </c>
      <c r="B18025" t="str">
        <f>IF(ISBLANK(VLOOKUP(A18025,Questionnaire!A:KQ,145,FALSE)),"#",VLOOKUP(A18025,Questionnaire!A:KQ,145,FALSE))</f>
        <v>#</v>
      </c>
    </row>
    <row r="18026" spans="1:2">
      <c r="A18026" t="s">
        <v>395</v>
      </c>
      <c r="B18026" t="str">
        <f>IF(ISBLANK(VLOOKUP(A18026,Questionnaire!A:KQ,145,FALSE)),"#",VLOOKUP(A18026,Questionnaire!A:KQ,145,FALSE))</f>
        <v>#</v>
      </c>
    </row>
    <row r="18027" spans="1:2">
      <c r="A18027" t="s">
        <v>398</v>
      </c>
      <c r="B18027" t="str">
        <f>IF(ISBLANK(VLOOKUP(A18027,Questionnaire!A:KQ,145,FALSE)),"#",VLOOKUP(A18027,Questionnaire!A:KQ,145,FALSE))</f>
        <v>#</v>
      </c>
    </row>
    <row r="18028" spans="1:2">
      <c r="A18028" t="s">
        <v>402</v>
      </c>
      <c r="B18028" t="str">
        <f>IF(ISBLANK(VLOOKUP(A18028,Questionnaire!A:KQ,145,FALSE)),"#",VLOOKUP(A18028,Questionnaire!A:KQ,145,FALSE))</f>
        <v>#</v>
      </c>
    </row>
    <row r="18029" spans="1:2">
      <c r="A18029" t="s">
        <v>405</v>
      </c>
      <c r="B18029" t="str">
        <f>IF(ISBLANK(VLOOKUP(A18029,Questionnaire!A:KQ,145,FALSE)),"#",VLOOKUP(A18029,Questionnaire!A:KQ,145,FALSE))</f>
        <v>#</v>
      </c>
    </row>
    <row r="18030" spans="1:2">
      <c r="A18030" t="s">
        <v>409</v>
      </c>
      <c r="B18030" t="str">
        <f>IF(ISBLANK(VLOOKUP(A18030,Questionnaire!A:KQ,145,FALSE)),"#",VLOOKUP(A18030,Questionnaire!A:KQ,145,FALSE))</f>
        <v>#</v>
      </c>
    </row>
    <row r="18031" spans="1:2">
      <c r="A18031" t="s">
        <v>412</v>
      </c>
      <c r="B18031" t="str">
        <f>IF(ISBLANK(VLOOKUP(A18031,Questionnaire!A:KQ,145,FALSE)),"#",VLOOKUP(A18031,Questionnaire!A:KQ,145,FALSE))</f>
        <v>#</v>
      </c>
    </row>
    <row r="18032" spans="1:2">
      <c r="A18032" t="s">
        <v>415</v>
      </c>
      <c r="B18032" t="str">
        <f>IF(ISBLANK(VLOOKUP(A18032,Questionnaire!A:KQ,145,FALSE)),"#",VLOOKUP(A18032,Questionnaire!A:KQ,145,FALSE))</f>
        <v>#</v>
      </c>
    </row>
    <row r="18033" spans="1:2">
      <c r="A18033" t="s">
        <v>418</v>
      </c>
      <c r="B18033" t="str">
        <f>IF(ISBLANK(VLOOKUP(A18033,Questionnaire!A:KQ,145,FALSE)),"#",VLOOKUP(A18033,Questionnaire!A:KQ,145,FALSE))</f>
        <v>#</v>
      </c>
    </row>
    <row r="18034" spans="1:2">
      <c r="A18034" t="s">
        <v>421</v>
      </c>
      <c r="B18034" t="str">
        <f>IF(ISBLANK(VLOOKUP(A18034,Questionnaire!A:KQ,145,FALSE)),"#",VLOOKUP(A18034,Questionnaire!A:KQ,145,FALSE))</f>
        <v>#</v>
      </c>
    </row>
    <row r="18035" spans="1:2">
      <c r="A18035" t="s">
        <v>424</v>
      </c>
      <c r="B18035" t="str">
        <f>IF(ISBLANK(VLOOKUP(A18035,Questionnaire!A:KQ,145,FALSE)),"#",VLOOKUP(A18035,Questionnaire!A:KQ,145,FALSE))</f>
        <v>#</v>
      </c>
    </row>
    <row r="18036" spans="1:2">
      <c r="A18036" t="s">
        <v>429</v>
      </c>
      <c r="B18036" t="str">
        <f>IF(ISBLANK(VLOOKUP(A18036,Questionnaire!A:KQ,145,FALSE)),"#",VLOOKUP(A18036,Questionnaire!A:KQ,145,FALSE))</f>
        <v>#</v>
      </c>
    </row>
    <row r="18037" spans="1:2">
      <c r="A18037" t="s">
        <v>432</v>
      </c>
      <c r="B18037" t="str">
        <f>IF(ISBLANK(VLOOKUP(A18037,Questionnaire!A:KQ,145,FALSE)),"#",VLOOKUP(A18037,Questionnaire!A:KQ,145,FALSE))</f>
        <v>#</v>
      </c>
    </row>
    <row r="18038" spans="1:2">
      <c r="A18038" t="s">
        <v>435</v>
      </c>
      <c r="B18038" t="str">
        <f>IF(ISBLANK(VLOOKUP(A18038,Questionnaire!A:KQ,145,FALSE)),"#",VLOOKUP(A18038,Questionnaire!A:KQ,145,FALSE))</f>
        <v>#</v>
      </c>
    </row>
    <row r="18039" spans="1:2">
      <c r="A18039" t="s">
        <v>437</v>
      </c>
      <c r="B18039" t="str">
        <f>IF(ISBLANK(VLOOKUP(A18039,Questionnaire!A:KQ,145,FALSE)),"#",VLOOKUP(A18039,Questionnaire!A:KQ,145,FALSE))</f>
        <v>#</v>
      </c>
    </row>
    <row r="18040" spans="1:2">
      <c r="A18040" t="s">
        <v>439</v>
      </c>
      <c r="B18040" t="str">
        <f>IF(ISBLANK(VLOOKUP(A18040,Questionnaire!A:KQ,145,FALSE)),"#",VLOOKUP(A18040,Questionnaire!A:KQ,145,FALSE))</f>
        <v>#</v>
      </c>
    </row>
    <row r="18041" spans="1:2">
      <c r="A18041" t="s">
        <v>442</v>
      </c>
      <c r="B18041" t="str">
        <f>IF(ISBLANK(VLOOKUP(A18041,Questionnaire!A:KQ,145,FALSE)),"#",VLOOKUP(A18041,Questionnaire!A:KQ,145,FALSE))</f>
        <v>#</v>
      </c>
    </row>
    <row r="18042" spans="1:2">
      <c r="A18042" t="s">
        <v>445</v>
      </c>
      <c r="B18042" t="str">
        <f>IF(ISBLANK(VLOOKUP(A18042,Questionnaire!A:KQ,145,FALSE)),"#",VLOOKUP(A18042,Questionnaire!A:KQ,145,FALSE))</f>
        <v>#</v>
      </c>
    </row>
    <row r="18043" spans="1:2">
      <c r="A18043" t="s">
        <v>448</v>
      </c>
      <c r="B18043" t="str">
        <f>IF(ISBLANK(VLOOKUP(A18043,Questionnaire!A:KQ,145,FALSE)),"#",VLOOKUP(A18043,Questionnaire!A:KQ,145,FALSE))</f>
        <v>#</v>
      </c>
    </row>
    <row r="18044" spans="1:2">
      <c r="A18044" t="s">
        <v>452</v>
      </c>
      <c r="B18044" t="str">
        <f>IF(ISBLANK(VLOOKUP(A18044,Questionnaire!A:KQ,145,FALSE)),"#",VLOOKUP(A18044,Questionnaire!A:KQ,145,FALSE))</f>
        <v>#</v>
      </c>
    </row>
    <row r="18045" spans="1:2">
      <c r="A18045" t="s">
        <v>455</v>
      </c>
      <c r="B18045" t="str">
        <f>IF(ISBLANK(VLOOKUP(A18045,Questionnaire!A:KQ,145,FALSE)),"#",VLOOKUP(A18045,Questionnaire!A:KQ,145,FALSE))</f>
        <v>#</v>
      </c>
    </row>
    <row r="18046" spans="1:2">
      <c r="A18046" t="s">
        <v>458</v>
      </c>
      <c r="B18046" t="str">
        <f>IF(ISBLANK(VLOOKUP(A18046,Questionnaire!A:KQ,145,FALSE)),"#",VLOOKUP(A18046,Questionnaire!A:KQ,145,FALSE))</f>
        <v>#</v>
      </c>
    </row>
    <row r="18047" spans="1:2">
      <c r="A18047" t="s">
        <v>461</v>
      </c>
      <c r="B18047" t="str">
        <f>IF(ISBLANK(VLOOKUP(A18047,Questionnaire!A:KQ,145,FALSE)),"#",VLOOKUP(A18047,Questionnaire!A:KQ,145,FALSE))</f>
        <v>#</v>
      </c>
    </row>
    <row r="18048" spans="1:2">
      <c r="A18048" t="s">
        <v>465</v>
      </c>
      <c r="B18048" t="str">
        <f>IF(ISBLANK(VLOOKUP(A18048,Questionnaire!A:KQ,145,FALSE)),"#",VLOOKUP(A18048,Questionnaire!A:KQ,145,FALSE))</f>
        <v>#</v>
      </c>
    </row>
    <row r="18049" spans="1:3">
      <c r="A18049" t="s">
        <v>467</v>
      </c>
      <c r="B18049" t="str">
        <f>IF(ISBLANK(VLOOKUP(A18049,Questionnaire!A:KQ,145,FALSE)),"#",VLOOKUP(A18049,Questionnaire!A:KQ,145,FALSE))</f>
        <v>#</v>
      </c>
    </row>
    <row r="18050" spans="1:3">
      <c r="A18050" t="s">
        <v>469</v>
      </c>
      <c r="B18050" t="str">
        <f>IF(ISBLANK(VLOOKUP(A18050,Questionnaire!A:KQ,145,FALSE)),"#",VLOOKUP(A18050,Questionnaire!A:KQ,145,FALSE))</f>
        <v>#</v>
      </c>
    </row>
    <row r="18051" spans="1:3">
      <c r="A18051" t="s">
        <v>471</v>
      </c>
      <c r="B18051" t="str">
        <f>IF(ISBLANK(VLOOKUP(A18051,Questionnaire!A:KQ,145,FALSE)),"#",VLOOKUP(A18051,Questionnaire!A:KQ,145,FALSE))</f>
        <v>#</v>
      </c>
    </row>
    <row r="18052" spans="1:3">
      <c r="A18052" t="s">
        <v>473</v>
      </c>
      <c r="B18052" t="str">
        <f>IF(ISBLANK(VLOOKUP(A18052,Questionnaire!A:KQ,145,FALSE)),"#",VLOOKUP(A18052,Questionnaire!A:KQ,145,FALSE))</f>
        <v>#</v>
      </c>
    </row>
    <row r="18053" spans="1:3">
      <c r="A18053" t="s">
        <v>475</v>
      </c>
      <c r="B18053" t="str">
        <f>IF(ISBLANK(VLOOKUP(A18053,Questionnaire!A:KQ,145,FALSE)),"#",VLOOKUP(A18053,Questionnaire!A:KQ,145,FALSE))</f>
        <v>#</v>
      </c>
    </row>
    <row r="18054" spans="1:3">
      <c r="A18054" t="s">
        <v>185</v>
      </c>
      <c r="B18054" t="str">
        <f>IF(ISBLANK(VLOOKUP(A18054,Questionnaire!A:KQ,146,FALSE)),"#",VLOOKUP(A18054,Questionnaire!A:KQ,146,FALSE))</f>
        <v>#</v>
      </c>
      <c r="C18054">
        <v>143</v>
      </c>
    </row>
    <row r="18055" spans="1:3">
      <c r="A18055" t="s">
        <v>187</v>
      </c>
      <c r="B18055" t="str">
        <f>IF(ISNA(VLOOKUP(VLOOKUP(A18055,Questionnaire!A:KQ,146,FALSE),'CORA Encoding'!D:E,2,FALSE)),"#",VLOOKUP(VLOOKUP(A18055,Questionnaire!A:KQ,146,FALSE),'CORA Encoding'!D:E,2,FALSE))</f>
        <v>#</v>
      </c>
    </row>
    <row r="18056" spans="1:3">
      <c r="A18056" t="s">
        <v>189</v>
      </c>
      <c r="B18056" t="str">
        <f>IF(ISNA(VLOOKUP(VLOOKUP(A18056,Questionnaire!A:KQ,146,FALSE),'CORA Encoding'!G:H,2,FALSE)),"#",VLOOKUP(VLOOKUP(A18056,Questionnaire!A:KQ,146,FALSE),'CORA Encoding'!G:H,2,FALSE))</f>
        <v>#</v>
      </c>
    </row>
    <row r="18057" spans="1:3">
      <c r="A18057" t="s">
        <v>191</v>
      </c>
      <c r="B18057" t="str">
        <f>IF(ISNA(VLOOKUP(VLOOKUP(A18057,Questionnaire!A:KQ,146,FALSE),'Country List'!E:F,2,FALSE)),"#",VLOOKUP(VLOOKUP(A18057,Questionnaire!A:KQ,146,FALSE),'Country List'!E:F,2,FALSE))</f>
        <v>#</v>
      </c>
    </row>
    <row r="18058" spans="1:3">
      <c r="A18058" t="s">
        <v>193</v>
      </c>
      <c r="B18058" t="str">
        <f>IF(ISNA(VLOOKUP(VLOOKUP(A18058,Questionnaire!A:KQ,146,FALSE),'Industry List'!B:C,2,FALSE)),"#",VLOOKUP(VLOOKUP(A18058,Questionnaire!A:KQ,146,FALSE),'Industry List'!B:C,2,FALSE))</f>
        <v>#</v>
      </c>
    </row>
    <row r="18059" spans="1:3">
      <c r="A18059" t="s">
        <v>197</v>
      </c>
      <c r="B18059" t="str">
        <f>IF(ISBLANK(VLOOKUP(A18059,Questionnaire!A:KQ,146,FALSE)),"#",VLOOKUP(A18059,Questionnaire!A:KQ,146,FALSE))</f>
        <v>#</v>
      </c>
    </row>
    <row r="18060" spans="1:3">
      <c r="A18060" t="s">
        <v>201</v>
      </c>
      <c r="B18060" t="str">
        <f>IF(ISBLANK(VLOOKUP(A18060,Questionnaire!A:KQ,146,FALSE)),"#",VLOOKUP(A18060,Questionnaire!A:KQ,146,FALSE))</f>
        <v>#</v>
      </c>
    </row>
    <row r="18061" spans="1:3">
      <c r="A18061" t="s">
        <v>203</v>
      </c>
      <c r="B18061" t="str">
        <f>IF(ISNA(VLOOKUP(VLOOKUP(A18061,Questionnaire!A:KQ,146,FALSE),'CORA Encoding'!J:K,2,FALSE)),"#",VLOOKUP(VLOOKUP(A18061,Questionnaire!A:KQ,146,FALSE),'CORA Encoding'!J:K,2,FALSE))</f>
        <v>#</v>
      </c>
    </row>
    <row r="18062" spans="1:3">
      <c r="A18062" t="s">
        <v>208</v>
      </c>
      <c r="B18062" t="str">
        <f>IF(ISBLANK(VLOOKUP(A18062,Questionnaire!A:KQ,146,FALSE)),"#",VLOOKUP(A18062,Questionnaire!A:KQ,146,FALSE))</f>
        <v>#</v>
      </c>
    </row>
    <row r="18063" spans="1:3">
      <c r="A18063" t="s">
        <v>213</v>
      </c>
      <c r="B18063" t="str">
        <f>IF(ISBLANK(VLOOKUP(A18063,Questionnaire!A:KQ,146,FALSE)),"#",VLOOKUP(A18063,Questionnaire!A:KQ,146,FALSE))</f>
        <v>#</v>
      </c>
    </row>
    <row r="18064" spans="1:3">
      <c r="A18064" t="s">
        <v>215</v>
      </c>
      <c r="B18064" t="str">
        <f>IF(ISBLANK(VLOOKUP(A18064,Questionnaire!A:KQ,146,FALSE)),"#",VLOOKUP(A18064,Questionnaire!A:KQ,146,FALSE))</f>
        <v>#</v>
      </c>
    </row>
    <row r="18065" spans="1:2">
      <c r="A18065" t="s">
        <v>217</v>
      </c>
      <c r="B18065" t="str">
        <f>IF(ISBLANK(VLOOKUP(A18065,Questionnaire!A:KQ,146,FALSE)),"#",VLOOKUP(A18065,Questionnaire!A:KQ,146,FALSE))</f>
        <v>#</v>
      </c>
    </row>
    <row r="18066" spans="1:2">
      <c r="A18066" t="s">
        <v>219</v>
      </c>
      <c r="B18066" t="str">
        <f>IF(ISBLANK(VLOOKUP(A18066,Questionnaire!A:KQ,146,FALSE)),"#",VLOOKUP(A18066,Questionnaire!A:KQ,146,FALSE))</f>
        <v>#</v>
      </c>
    </row>
    <row r="18067" spans="1:2">
      <c r="A18067" t="s">
        <v>221</v>
      </c>
      <c r="B18067" t="str">
        <f>IF(ISBLANK(VLOOKUP(A18067,Questionnaire!A:KQ,146,FALSE)),"#",VLOOKUP(A18067,Questionnaire!A:KQ,146,FALSE))</f>
        <v>#</v>
      </c>
    </row>
    <row r="18068" spans="1:2">
      <c r="A18068" t="s">
        <v>223</v>
      </c>
      <c r="B18068" t="str">
        <f>IF(ISBLANK(VLOOKUP(A18068,Questionnaire!A:KQ,146,FALSE)),"#",VLOOKUP(A18068,Questionnaire!A:KQ,146,FALSE))</f>
        <v>#</v>
      </c>
    </row>
    <row r="18069" spans="1:2">
      <c r="A18069" t="s">
        <v>225</v>
      </c>
      <c r="B18069" t="str">
        <f>IF(ISBLANK(VLOOKUP(A18069,Questionnaire!A:KQ,146,FALSE)),"#",VLOOKUP(A18069,Questionnaire!A:KQ,146,FALSE))</f>
        <v>#</v>
      </c>
    </row>
    <row r="18070" spans="1:2">
      <c r="A18070" t="s">
        <v>227</v>
      </c>
      <c r="B18070" t="str">
        <f>IF(ISBLANK(VLOOKUP(A18070,Questionnaire!A:KQ,146,FALSE)),"#",VLOOKUP(A18070,Questionnaire!A:KQ,146,FALSE))</f>
        <v>#</v>
      </c>
    </row>
    <row r="18071" spans="1:2">
      <c r="A18071" t="s">
        <v>229</v>
      </c>
      <c r="B18071" t="str">
        <f>IF(ISBLANK(VLOOKUP(A18071,Questionnaire!A:KQ,146,FALSE)),"#",VLOOKUP(A18071,Questionnaire!A:KQ,146,FALSE))</f>
        <v>#</v>
      </c>
    </row>
    <row r="18072" spans="1:2">
      <c r="A18072" t="s">
        <v>231</v>
      </c>
      <c r="B18072" t="str">
        <f>IF(ISBLANK(VLOOKUP(A18072,Questionnaire!A:KQ,146,FALSE)),"#",VLOOKUP(A18072,Questionnaire!A:KQ,146,FALSE))</f>
        <v>#</v>
      </c>
    </row>
    <row r="18073" spans="1:2">
      <c r="A18073" t="s">
        <v>233</v>
      </c>
      <c r="B18073" t="str">
        <f>IF(ISBLANK(VLOOKUP(A18073,Questionnaire!A:KQ,146,FALSE)),"#",VLOOKUP(A18073,Questionnaire!A:KQ,146,FALSE))</f>
        <v>#</v>
      </c>
    </row>
    <row r="18074" spans="1:2">
      <c r="A18074" t="s">
        <v>235</v>
      </c>
      <c r="B18074" t="str">
        <f>IF(ISBLANK(VLOOKUP(A18074,Questionnaire!A:KQ,146,FALSE)),"#",VLOOKUP(A18074,Questionnaire!A:KQ,146,FALSE))</f>
        <v>#</v>
      </c>
    </row>
    <row r="18075" spans="1:2">
      <c r="A18075" t="s">
        <v>237</v>
      </c>
      <c r="B18075" t="str">
        <f>IF(ISBLANK(VLOOKUP(A18075,Questionnaire!A:KQ,146,FALSE)),"#",VLOOKUP(A18075,Questionnaire!A:KQ,146,FALSE))</f>
        <v>#</v>
      </c>
    </row>
    <row r="18076" spans="1:2">
      <c r="A18076" t="s">
        <v>239</v>
      </c>
      <c r="B18076" t="str">
        <f>IF(ISBLANK(VLOOKUP(A18076,Questionnaire!A:KQ,146,FALSE)),"#",VLOOKUP(A18076,Questionnaire!A:KQ,146,FALSE))</f>
        <v>#</v>
      </c>
    </row>
    <row r="18077" spans="1:2">
      <c r="A18077" t="s">
        <v>242</v>
      </c>
      <c r="B18077" t="str">
        <f>IF(ISBLANK(VLOOKUP(A18077,Questionnaire!A:KQ,146,FALSE)),"#",VLOOKUP(A18077,Questionnaire!A:KQ,146,FALSE))</f>
        <v>#</v>
      </c>
    </row>
    <row r="18078" spans="1:2">
      <c r="A18078" t="s">
        <v>245</v>
      </c>
      <c r="B18078" t="str">
        <f>IF(ISBLANK(VLOOKUP(A18078,Questionnaire!A:KQ,146,FALSE)),"#",VLOOKUP(A18078,Questionnaire!A:KQ,146,FALSE))</f>
        <v>#</v>
      </c>
    </row>
    <row r="18079" spans="1:2">
      <c r="A18079" t="s">
        <v>247</v>
      </c>
      <c r="B18079" t="str">
        <f>IF(ISBLANK(VLOOKUP(A18079,Questionnaire!A:KQ,146,FALSE)),"#",VLOOKUP(A18079,Questionnaire!A:KQ,146,FALSE))</f>
        <v>#</v>
      </c>
    </row>
    <row r="18080" spans="1:2">
      <c r="A18080" t="s">
        <v>249</v>
      </c>
      <c r="B18080" t="str">
        <f>IF(ISBLANK(VLOOKUP(A18080,Questionnaire!A:KQ,146,FALSE)),"#",VLOOKUP(A18080,Questionnaire!A:KQ,146,FALSE))</f>
        <v>#</v>
      </c>
    </row>
    <row r="18081" spans="1:2">
      <c r="A18081" t="s">
        <v>250</v>
      </c>
      <c r="B18081" t="str">
        <f>IF(ISBLANK(VLOOKUP(A18081,Questionnaire!A:KQ,146,FALSE)),"#",VLOOKUP(A18081,Questionnaire!A:KQ,146,FALSE))</f>
        <v>#</v>
      </c>
    </row>
    <row r="18082" spans="1:2">
      <c r="A18082" t="s">
        <v>252</v>
      </c>
      <c r="B18082" t="str">
        <f>IF(ISBLANK(VLOOKUP(A18082,Questionnaire!A:KQ,146,FALSE)),"#",VLOOKUP(A18082,Questionnaire!A:KQ,146,FALSE))</f>
        <v>#</v>
      </c>
    </row>
    <row r="18083" spans="1:2">
      <c r="A18083" t="s">
        <v>255</v>
      </c>
      <c r="B18083" t="str">
        <f>IF(ISBLANK(VLOOKUP(A18083,Questionnaire!A:KQ,146,FALSE)),"#",VLOOKUP(A18083,Questionnaire!A:KQ,146,FALSE))</f>
        <v>#</v>
      </c>
    </row>
    <row r="18084" spans="1:2">
      <c r="A18084" t="s">
        <v>258</v>
      </c>
      <c r="B18084" t="str">
        <f>IF(ISNA(VLOOKUP(VLOOKUP(A18084,Questionnaire!A:KQ,146,FALSE),'CORA Encoding'!M:N,2,FALSE)),"#",VLOOKUP(VLOOKUP(A18084,Questionnaire!A:KQ,146,FALSE),'CORA Encoding'!M:N,2,FALSE))</f>
        <v>#</v>
      </c>
    </row>
    <row r="18085" spans="1:2">
      <c r="A18085" t="s">
        <v>261</v>
      </c>
      <c r="B18085" t="str">
        <f>IF(ISBLANK(VLOOKUP(A18085,Questionnaire!A:KQ,146,FALSE)),"#",VLOOKUP(A18085,Questionnaire!A:KQ,146,FALSE))</f>
        <v>#</v>
      </c>
    </row>
    <row r="18086" spans="1:2">
      <c r="A18086" t="s">
        <v>263</v>
      </c>
      <c r="B18086" t="str">
        <f>IF(ISBLANK(VLOOKUP(A18086,Questionnaire!A:KQ,146,FALSE)),"#",VLOOKUP(A18086,Questionnaire!A:KQ,146,FALSE))</f>
        <v>#</v>
      </c>
    </row>
    <row r="18087" spans="1:2">
      <c r="A18087" t="s">
        <v>265</v>
      </c>
      <c r="B18087" t="str">
        <f>IF(ISBLANK(VLOOKUP(A18087,Questionnaire!A:KQ,146,FALSE)),"#",VLOOKUP(A18087,Questionnaire!A:KQ,146,FALSE))</f>
        <v>#</v>
      </c>
    </row>
    <row r="18088" spans="1:2">
      <c r="A18088" t="s">
        <v>267</v>
      </c>
      <c r="B18088" t="str">
        <f>IF(ISBLANK(VLOOKUP(A18088,Questionnaire!A:KQ,146,FALSE)),"#",VLOOKUP(A18088,Questionnaire!A:KQ,146,FALSE))</f>
        <v>#</v>
      </c>
    </row>
    <row r="18089" spans="1:2">
      <c r="A18089" t="s">
        <v>269</v>
      </c>
      <c r="B18089" t="str">
        <f>IF(ISBLANK(VLOOKUP(A18089,Questionnaire!A:KQ,146,FALSE)),"#",VLOOKUP(A18089,Questionnaire!A:KQ,146,FALSE))</f>
        <v>#</v>
      </c>
    </row>
    <row r="18090" spans="1:2">
      <c r="A18090" t="s">
        <v>274</v>
      </c>
      <c r="B18090" t="str">
        <f>IF(ISBLANK(VLOOKUP(A18090,Questionnaire!A:KQ,146,FALSE)),"#",VLOOKUP(A18090,Questionnaire!A:KQ,146,FALSE))</f>
        <v>#</v>
      </c>
    </row>
    <row r="18091" spans="1:2">
      <c r="A18091" t="s">
        <v>276</v>
      </c>
      <c r="B18091" t="str">
        <f>IF(ISBLANK(VLOOKUP(A18091,Questionnaire!A:KQ,146,FALSE)),"#",VLOOKUP(A18091,Questionnaire!A:KQ,146,FALSE))</f>
        <v>#</v>
      </c>
    </row>
    <row r="18092" spans="1:2">
      <c r="A18092" t="s">
        <v>278</v>
      </c>
      <c r="B18092" t="str">
        <f>IF(ISBLANK(VLOOKUP(A18092,Questionnaire!A:KQ,146,FALSE)),"#",VLOOKUP(A18092,Questionnaire!A:KQ,146,FALSE))</f>
        <v>#</v>
      </c>
    </row>
    <row r="18093" spans="1:2">
      <c r="A18093" t="s">
        <v>280</v>
      </c>
      <c r="B18093" t="str">
        <f>IF(ISBLANK(VLOOKUP(A18093,Questionnaire!A:KQ,146,FALSE)),"#",VLOOKUP(A18093,Questionnaire!A:KQ,146,FALSE))</f>
        <v>#</v>
      </c>
    </row>
    <row r="18094" spans="1:2">
      <c r="A18094" t="s">
        <v>282</v>
      </c>
      <c r="B18094" t="str">
        <f>IF(ISBLANK(VLOOKUP(A18094,Questionnaire!A:KQ,146,FALSE)),"#",VLOOKUP(A18094,Questionnaire!A:KQ,146,FALSE))</f>
        <v>#</v>
      </c>
    </row>
    <row r="18095" spans="1:2">
      <c r="A18095" t="s">
        <v>286</v>
      </c>
      <c r="B18095" t="str">
        <f>IF(ISBLANK(VLOOKUP(A18095,Questionnaire!A:KQ,146,FALSE)),"#",VLOOKUP(A18095,Questionnaire!A:KQ,146,FALSE))</f>
        <v>#</v>
      </c>
    </row>
    <row r="18096" spans="1:2">
      <c r="A18096" t="s">
        <v>288</v>
      </c>
      <c r="B18096" t="str">
        <f>IF(ISBLANK(VLOOKUP(A18096,Questionnaire!A:KQ,146,FALSE)),"#",VLOOKUP(A18096,Questionnaire!A:KQ,146,FALSE))</f>
        <v>#</v>
      </c>
    </row>
    <row r="18097" spans="1:2">
      <c r="A18097" t="s">
        <v>290</v>
      </c>
      <c r="B18097" t="str">
        <f>IF(ISBLANK(VLOOKUP(A18097,Questionnaire!A:KQ,146,FALSE)),"#",VLOOKUP(A18097,Questionnaire!A:KQ,146,FALSE))</f>
        <v>#</v>
      </c>
    </row>
    <row r="18098" spans="1:2">
      <c r="A18098" t="s">
        <v>292</v>
      </c>
      <c r="B18098" t="str">
        <f>IF(ISBLANK(VLOOKUP(A18098,Questionnaire!A:KQ,146,FALSE)),"#",VLOOKUP(A18098,Questionnaire!A:KQ,146,FALSE))</f>
        <v>#</v>
      </c>
    </row>
    <row r="18099" spans="1:2">
      <c r="A18099" t="s">
        <v>294</v>
      </c>
      <c r="B18099" t="str">
        <f>IF(ISBLANK(VLOOKUP(A18099,Questionnaire!A:KQ,146,FALSE)),"#",VLOOKUP(A18099,Questionnaire!A:KQ,146,FALSE))</f>
        <v>#</v>
      </c>
    </row>
    <row r="18100" spans="1:2">
      <c r="A18100" t="s">
        <v>296</v>
      </c>
      <c r="B18100" t="str">
        <f>IF(ISBLANK(VLOOKUP(A18100,Questionnaire!A:KQ,146,FALSE)),"#",VLOOKUP(A18100,Questionnaire!A:KQ,146,FALSE))</f>
        <v>#</v>
      </c>
    </row>
    <row r="18101" spans="1:2">
      <c r="A18101" t="s">
        <v>301</v>
      </c>
      <c r="B18101" t="str">
        <f>IF(ISBLANK(VLOOKUP(A18101,Questionnaire!A:KQ,146,FALSE)),"#",VLOOKUP(A18101,Questionnaire!A:KQ,146,FALSE))</f>
        <v>#</v>
      </c>
    </row>
    <row r="18102" spans="1:2">
      <c r="A18102" t="s">
        <v>303</v>
      </c>
      <c r="B18102" t="str">
        <f>IF(ISBLANK(VLOOKUP(A18102,Questionnaire!A:KQ,146,FALSE)),"#",VLOOKUP(A18102,Questionnaire!A:KQ,146,FALSE))</f>
        <v>#</v>
      </c>
    </row>
    <row r="18103" spans="1:2">
      <c r="A18103" t="s">
        <v>305</v>
      </c>
      <c r="B18103" t="str">
        <f>IF(ISBLANK(VLOOKUP(A18103,Questionnaire!A:KQ,146,FALSE)),"#",VLOOKUP(A18103,Questionnaire!A:KQ,146,FALSE))</f>
        <v>#</v>
      </c>
    </row>
    <row r="18104" spans="1:2">
      <c r="A18104" t="s">
        <v>307</v>
      </c>
      <c r="B18104" t="str">
        <f>IF(ISBLANK(VLOOKUP(A18104,Questionnaire!A:KQ,146,FALSE)),"#",VLOOKUP(A18104,Questionnaire!A:KQ,146,FALSE))</f>
        <v>#</v>
      </c>
    </row>
    <row r="18105" spans="1:2">
      <c r="A18105" t="s">
        <v>311</v>
      </c>
      <c r="B18105" t="str">
        <f>IF(ISBLANK(VLOOKUP(A18105,Questionnaire!A:KQ,146,FALSE)),"#",VLOOKUP(A18105,Questionnaire!A:KQ,146,FALSE))</f>
        <v>#</v>
      </c>
    </row>
    <row r="18106" spans="1:2">
      <c r="A18106" t="s">
        <v>313</v>
      </c>
      <c r="B18106" t="str">
        <f>IF(ISBLANK(VLOOKUP(A18106,Questionnaire!A:KQ,146,FALSE)),"#",VLOOKUP(A18106,Questionnaire!A:KQ,146,FALSE))</f>
        <v>#</v>
      </c>
    </row>
    <row r="18107" spans="1:2">
      <c r="A18107" t="s">
        <v>314</v>
      </c>
      <c r="B18107" t="str">
        <f>IF(ISBLANK(VLOOKUP(A18107,Questionnaire!A:KQ,146,FALSE)),"#",VLOOKUP(A18107,Questionnaire!A:KQ,146,FALSE))</f>
        <v>#</v>
      </c>
    </row>
    <row r="18108" spans="1:2">
      <c r="A18108" t="s">
        <v>315</v>
      </c>
      <c r="B18108" t="str">
        <f>IF(ISBLANK(VLOOKUP(A18108,Questionnaire!A:KQ,146,FALSE)),"#",VLOOKUP(A18108,Questionnaire!A:KQ,146,FALSE))</f>
        <v>#</v>
      </c>
    </row>
    <row r="18109" spans="1:2">
      <c r="A18109" t="s">
        <v>317</v>
      </c>
      <c r="B18109" t="str">
        <f>IF(ISBLANK(VLOOKUP(A18109,Questionnaire!A:KQ,146,FALSE)),"#",VLOOKUP(A18109,Questionnaire!A:KQ,146,FALSE))</f>
        <v>#</v>
      </c>
    </row>
    <row r="18110" spans="1:2">
      <c r="A18110" t="s">
        <v>319</v>
      </c>
      <c r="B18110" t="str">
        <f>IF(ISBLANK(VLOOKUP(A18110,Questionnaire!A:KQ,146,FALSE)),"#",VLOOKUP(A18110,Questionnaire!A:KQ,146,FALSE))</f>
        <v>#</v>
      </c>
    </row>
    <row r="18111" spans="1:2">
      <c r="A18111" t="s">
        <v>322</v>
      </c>
      <c r="B18111" t="str">
        <f>IF(ISBLANK(VLOOKUP(A18111,Questionnaire!A:KQ,146,FALSE)),"#",VLOOKUP(A18111,Questionnaire!A:KQ,146,FALSE))</f>
        <v>#</v>
      </c>
    </row>
    <row r="18112" spans="1:2">
      <c r="A18112" t="s">
        <v>326</v>
      </c>
      <c r="B18112" t="str">
        <f>IF(ISBLANK(VLOOKUP(A18112,Questionnaire!A:KQ,146,FALSE)),"#",VLOOKUP(A18112,Questionnaire!A:KQ,146,FALSE))</f>
        <v>#</v>
      </c>
    </row>
    <row r="18113" spans="1:2">
      <c r="A18113" t="s">
        <v>328</v>
      </c>
      <c r="B18113" t="str">
        <f>IF(ISBLANK(VLOOKUP(A18113,Questionnaire!A:KQ,146,FALSE)),"#",VLOOKUP(A18113,Questionnaire!A:KQ,146,FALSE))</f>
        <v>#</v>
      </c>
    </row>
    <row r="18114" spans="1:2">
      <c r="A18114" t="s">
        <v>332</v>
      </c>
      <c r="B18114" t="str">
        <f>IF(ISBLANK(VLOOKUP(A18114,Questionnaire!A:KQ,146,FALSE)),"#",VLOOKUP(A18114,Questionnaire!A:KQ,146,FALSE))</f>
        <v>#</v>
      </c>
    </row>
    <row r="18115" spans="1:2">
      <c r="A18115" t="s">
        <v>333</v>
      </c>
      <c r="B18115" t="str">
        <f>IF(ISBLANK(VLOOKUP(A18115,Questionnaire!A:KQ,146,FALSE)),"#",VLOOKUP(A18115,Questionnaire!A:KQ,146,FALSE))</f>
        <v>#</v>
      </c>
    </row>
    <row r="18116" spans="1:2">
      <c r="A18116" t="s">
        <v>334</v>
      </c>
      <c r="B18116" t="str">
        <f>IF(ISBLANK(VLOOKUP(A18116,Questionnaire!A:KQ,146,FALSE)),"#",VLOOKUP(A18116,Questionnaire!A:KQ,146,FALSE))</f>
        <v>#</v>
      </c>
    </row>
    <row r="18117" spans="1:2">
      <c r="A18117" t="s">
        <v>335</v>
      </c>
      <c r="B18117" t="str">
        <f>IF(ISBLANK(VLOOKUP(A18117,Questionnaire!A:KQ,146,FALSE)),"#",VLOOKUP(A18117,Questionnaire!A:KQ,146,FALSE))</f>
        <v>#</v>
      </c>
    </row>
    <row r="18118" spans="1:2">
      <c r="A18118" t="s">
        <v>336</v>
      </c>
      <c r="B18118" t="str">
        <f>IF(ISBLANK(VLOOKUP(A18118,Questionnaire!A:KQ,146,FALSE)),"#",VLOOKUP(A18118,Questionnaire!A:KQ,146,FALSE))</f>
        <v>#</v>
      </c>
    </row>
    <row r="18119" spans="1:2">
      <c r="A18119" t="s">
        <v>337</v>
      </c>
      <c r="B18119" t="str">
        <f>IF(ISBLANK(VLOOKUP(A18119,Questionnaire!A:KQ,146,FALSE)),"#",VLOOKUP(A18119,Questionnaire!A:KQ,146,FALSE))</f>
        <v>#</v>
      </c>
    </row>
    <row r="18120" spans="1:2">
      <c r="A18120" t="s">
        <v>338</v>
      </c>
      <c r="B18120" t="str">
        <f>IF(ISBLANK(VLOOKUP(A18120,Questionnaire!A:KQ,146,FALSE)),"#",VLOOKUP(A18120,Questionnaire!A:KQ,146,FALSE))</f>
        <v>#</v>
      </c>
    </row>
    <row r="18121" spans="1:2">
      <c r="A18121" t="s">
        <v>339</v>
      </c>
      <c r="B18121" t="str">
        <f>IF(ISBLANK(VLOOKUP(A18121,Questionnaire!A:KQ,146,FALSE)),"#",VLOOKUP(A18121,Questionnaire!A:KQ,146,FALSE))</f>
        <v>#</v>
      </c>
    </row>
    <row r="18122" spans="1:2">
      <c r="A18122" t="s">
        <v>340</v>
      </c>
      <c r="B18122" t="str">
        <f>IF(ISBLANK(VLOOKUP(A18122,Questionnaire!A:KQ,146,FALSE)),"#",VLOOKUP(A18122,Questionnaire!A:KQ,146,FALSE))</f>
        <v>#</v>
      </c>
    </row>
    <row r="18123" spans="1:2">
      <c r="A18123" t="s">
        <v>341</v>
      </c>
      <c r="B18123" t="str">
        <f>IF(ISBLANK(VLOOKUP(A18123,Questionnaire!A:KQ,146,FALSE)),"#",VLOOKUP(A18123,Questionnaire!A:KQ,146,FALSE))</f>
        <v>#</v>
      </c>
    </row>
    <row r="18124" spans="1:2">
      <c r="A18124" t="s">
        <v>342</v>
      </c>
      <c r="B18124" t="str">
        <f>IF(ISBLANK(VLOOKUP(A18124,Questionnaire!A:KQ,146,FALSE)),"#",VLOOKUP(A18124,Questionnaire!A:KQ,146,FALSE))</f>
        <v>#</v>
      </c>
    </row>
    <row r="18125" spans="1:2">
      <c r="A18125" t="s">
        <v>343</v>
      </c>
      <c r="B18125" t="str">
        <f>IF(ISBLANK(VLOOKUP(A18125,Questionnaire!A:KQ,146,FALSE)),"#",VLOOKUP(A18125,Questionnaire!A:KQ,146,FALSE))</f>
        <v>#</v>
      </c>
    </row>
    <row r="18126" spans="1:2">
      <c r="A18126" t="s">
        <v>344</v>
      </c>
      <c r="B18126" t="str">
        <f>IF(ISBLANK(VLOOKUP(A18126,Questionnaire!A:KQ,146,FALSE)),"#",VLOOKUP(A18126,Questionnaire!A:KQ,146,FALSE))</f>
        <v>#</v>
      </c>
    </row>
    <row r="18127" spans="1:2">
      <c r="A18127" t="s">
        <v>345</v>
      </c>
      <c r="B18127" t="str">
        <f>IF(ISBLANK(VLOOKUP(A18127,Questionnaire!A:KQ,146,FALSE)),"#",VLOOKUP(A18127,Questionnaire!A:KQ,146,FALSE))</f>
        <v>#</v>
      </c>
    </row>
    <row r="18128" spans="1:2">
      <c r="A18128" t="s">
        <v>348</v>
      </c>
      <c r="B18128" t="str">
        <f>IF(ISBLANK(VLOOKUP(A18128,Questionnaire!A:KQ,146,FALSE)),"#",VLOOKUP(A18128,Questionnaire!A:KQ,146,FALSE))</f>
        <v>#</v>
      </c>
    </row>
    <row r="18129" spans="1:2">
      <c r="A18129" t="s">
        <v>353</v>
      </c>
      <c r="B18129" t="str">
        <f>IF(ISBLANK(VLOOKUP(A18129,Questionnaire!A:KQ,146,FALSE)),"#",VLOOKUP(A18129,Questionnaire!A:KQ,146,FALSE))</f>
        <v>#</v>
      </c>
    </row>
    <row r="18130" spans="1:2">
      <c r="A18130" t="s">
        <v>354</v>
      </c>
      <c r="B18130" t="str">
        <f>IF(ISBLANK(VLOOKUP(A18130,Questionnaire!A:KQ,146,FALSE)),"#",VLOOKUP(A18130,Questionnaire!A:KQ,146,FALSE))</f>
        <v>#</v>
      </c>
    </row>
    <row r="18131" spans="1:2">
      <c r="A18131" t="s">
        <v>355</v>
      </c>
      <c r="B18131" t="str">
        <f>IF(ISBLANK(VLOOKUP(A18131,Questionnaire!A:KQ,146,FALSE)),"#",VLOOKUP(A18131,Questionnaire!A:KQ,146,FALSE))</f>
        <v>#</v>
      </c>
    </row>
    <row r="18132" spans="1:2">
      <c r="A18132" t="s">
        <v>356</v>
      </c>
      <c r="B18132" t="str">
        <f>IF(ISBLANK(VLOOKUP(A18132,Questionnaire!A:KQ,146,FALSE)),"#",VLOOKUP(A18132,Questionnaire!A:KQ,146,FALSE))</f>
        <v>#</v>
      </c>
    </row>
    <row r="18133" spans="1:2">
      <c r="A18133" t="s">
        <v>357</v>
      </c>
      <c r="B18133" t="str">
        <f>IF(ISBLANK(VLOOKUP(A18133,Questionnaire!A:KQ,146,FALSE)),"#",VLOOKUP(A18133,Questionnaire!A:KQ,146,FALSE))</f>
        <v>#</v>
      </c>
    </row>
    <row r="18134" spans="1:2">
      <c r="A18134" t="s">
        <v>360</v>
      </c>
      <c r="B18134" t="str">
        <f>IF(ISBLANK(VLOOKUP(A18134,Questionnaire!A:KQ,146,FALSE)),"#",VLOOKUP(A18134,Questionnaire!A:KQ,146,FALSE))</f>
        <v>#</v>
      </c>
    </row>
    <row r="18135" spans="1:2">
      <c r="A18135" t="s">
        <v>362</v>
      </c>
      <c r="B18135" t="str">
        <f>IF(ISBLANK(VLOOKUP(A18135,Questionnaire!A:KQ,146,FALSE)),"#",VLOOKUP(A18135,Questionnaire!A:KQ,146,FALSE))</f>
        <v>#</v>
      </c>
    </row>
    <row r="18136" spans="1:2">
      <c r="A18136" t="s">
        <v>363</v>
      </c>
      <c r="B18136" t="str">
        <f>IF(ISBLANK(VLOOKUP(A18136,Questionnaire!A:KQ,146,FALSE)),"#",VLOOKUP(A18136,Questionnaire!A:KQ,146,FALSE))</f>
        <v>#</v>
      </c>
    </row>
    <row r="18137" spans="1:2">
      <c r="A18137" t="s">
        <v>364</v>
      </c>
      <c r="B18137" t="str">
        <f>IF(ISBLANK(VLOOKUP(A18137,Questionnaire!A:KQ,146,FALSE)),"#",VLOOKUP(A18137,Questionnaire!A:KQ,146,FALSE))</f>
        <v>#</v>
      </c>
    </row>
    <row r="18138" spans="1:2">
      <c r="A18138" t="s">
        <v>365</v>
      </c>
      <c r="B18138" t="str">
        <f>IF(ISBLANK(VLOOKUP(A18138,Questionnaire!A:KQ,146,FALSE)),"#",VLOOKUP(A18138,Questionnaire!A:KQ,146,FALSE))</f>
        <v>#</v>
      </c>
    </row>
    <row r="18139" spans="1:2">
      <c r="A18139" t="s">
        <v>366</v>
      </c>
      <c r="B18139" t="str">
        <f>IF(ISBLANK(VLOOKUP(A18139,Questionnaire!A:KQ,146,FALSE)),"#",VLOOKUP(A18139,Questionnaire!A:KQ,146,FALSE))</f>
        <v>#</v>
      </c>
    </row>
    <row r="18140" spans="1:2">
      <c r="A18140" t="s">
        <v>371</v>
      </c>
      <c r="B18140" t="str">
        <f>IF(ISBLANK(VLOOKUP(A18140,Questionnaire!A:KQ,146,FALSE)),"#",VLOOKUP(A18140,Questionnaire!A:KQ,146,FALSE))</f>
        <v>#</v>
      </c>
    </row>
    <row r="18141" spans="1:2">
      <c r="A18141" t="s">
        <v>372</v>
      </c>
      <c r="B18141" t="str">
        <f>IF(ISBLANK(VLOOKUP(A18141,Questionnaire!A:KQ,146,FALSE)),"#",VLOOKUP(A18141,Questionnaire!A:KQ,146,FALSE))</f>
        <v>#</v>
      </c>
    </row>
    <row r="18142" spans="1:2">
      <c r="A18142" t="s">
        <v>373</v>
      </c>
      <c r="B18142" t="str">
        <f>IF(ISBLANK(VLOOKUP(A18142,Questionnaire!A:KQ,146,FALSE)),"#",VLOOKUP(A18142,Questionnaire!A:KQ,146,FALSE))</f>
        <v>#</v>
      </c>
    </row>
    <row r="18143" spans="1:2">
      <c r="A18143" t="s">
        <v>374</v>
      </c>
      <c r="B18143" t="str">
        <f>IF(ISBLANK(VLOOKUP(A18143,Questionnaire!A:KQ,146,FALSE)),"#",VLOOKUP(A18143,Questionnaire!A:KQ,146,FALSE))</f>
        <v>#</v>
      </c>
    </row>
    <row r="18144" spans="1:2">
      <c r="A18144" t="s">
        <v>377</v>
      </c>
      <c r="B18144" t="str">
        <f>IF(ISBLANK(VLOOKUP(A18144,Questionnaire!A:KQ,146,FALSE)),"#",VLOOKUP(A18144,Questionnaire!A:KQ,146,FALSE))</f>
        <v>#</v>
      </c>
    </row>
    <row r="18145" spans="1:2">
      <c r="A18145" t="s">
        <v>379</v>
      </c>
      <c r="B18145" t="str">
        <f>IF(ISBLANK(VLOOKUP(A18145,Questionnaire!A:KQ,146,FALSE)),"#",VLOOKUP(A18145,Questionnaire!A:KQ,146,FALSE))</f>
        <v>#</v>
      </c>
    </row>
    <row r="18146" spans="1:2">
      <c r="A18146" t="s">
        <v>380</v>
      </c>
      <c r="B18146" t="str">
        <f>IF(ISBLANK(VLOOKUP(A18146,Questionnaire!A:KQ,146,FALSE)),"#",VLOOKUP(A18146,Questionnaire!A:KQ,146,FALSE))</f>
        <v>#</v>
      </c>
    </row>
    <row r="18147" spans="1:2">
      <c r="A18147" t="s">
        <v>381</v>
      </c>
      <c r="B18147" t="str">
        <f>IF(ISBLANK(VLOOKUP(A18147,Questionnaire!A:KQ,146,FALSE)),"#",VLOOKUP(A18147,Questionnaire!A:KQ,146,FALSE))</f>
        <v>#</v>
      </c>
    </row>
    <row r="18148" spans="1:2">
      <c r="A18148" t="s">
        <v>382</v>
      </c>
      <c r="B18148" t="str">
        <f>IF(ISBLANK(VLOOKUP(A18148,Questionnaire!A:KQ,146,FALSE)),"#",VLOOKUP(A18148,Questionnaire!A:KQ,146,FALSE))</f>
        <v>#</v>
      </c>
    </row>
    <row r="18149" spans="1:2">
      <c r="A18149" t="s">
        <v>384</v>
      </c>
      <c r="B18149" t="str">
        <f>IF(ISBLANK(VLOOKUP(A18149,Questionnaire!A:KQ,146,FALSE)),"#",VLOOKUP(A18149,Questionnaire!A:KQ,146,FALSE))</f>
        <v>#</v>
      </c>
    </row>
    <row r="18150" spans="1:2">
      <c r="A18150" t="s">
        <v>387</v>
      </c>
      <c r="B18150" t="str">
        <f>IF(ISBLANK(VLOOKUP(A18150,Questionnaire!A:KQ,146,FALSE)),"#",VLOOKUP(A18150,Questionnaire!A:KQ,146,FALSE))</f>
        <v>#</v>
      </c>
    </row>
    <row r="18151" spans="1:2">
      <c r="A18151" t="s">
        <v>391</v>
      </c>
      <c r="B18151" t="str">
        <f>IF(ISBLANK(VLOOKUP(A18151,Questionnaire!A:KQ,146,FALSE)),"#",VLOOKUP(A18151,Questionnaire!A:KQ,146,FALSE))</f>
        <v>#</v>
      </c>
    </row>
    <row r="18152" spans="1:2">
      <c r="A18152" t="s">
        <v>393</v>
      </c>
      <c r="B18152" t="str">
        <f>IF(ISBLANK(VLOOKUP(A18152,Questionnaire!A:KQ,146,FALSE)),"#",VLOOKUP(A18152,Questionnaire!A:KQ,146,FALSE))</f>
        <v>#</v>
      </c>
    </row>
    <row r="18153" spans="1:2">
      <c r="A18153" t="s">
        <v>395</v>
      </c>
      <c r="B18153" t="str">
        <f>IF(ISBLANK(VLOOKUP(A18153,Questionnaire!A:KQ,146,FALSE)),"#",VLOOKUP(A18153,Questionnaire!A:KQ,146,FALSE))</f>
        <v>#</v>
      </c>
    </row>
    <row r="18154" spans="1:2">
      <c r="A18154" t="s">
        <v>398</v>
      </c>
      <c r="B18154" t="str">
        <f>IF(ISBLANK(VLOOKUP(A18154,Questionnaire!A:KQ,146,FALSE)),"#",VLOOKUP(A18154,Questionnaire!A:KQ,146,FALSE))</f>
        <v>#</v>
      </c>
    </row>
    <row r="18155" spans="1:2">
      <c r="A18155" t="s">
        <v>402</v>
      </c>
      <c r="B18155" t="str">
        <f>IF(ISBLANK(VLOOKUP(A18155,Questionnaire!A:KQ,146,FALSE)),"#",VLOOKUP(A18155,Questionnaire!A:KQ,146,FALSE))</f>
        <v>#</v>
      </c>
    </row>
    <row r="18156" spans="1:2">
      <c r="A18156" t="s">
        <v>405</v>
      </c>
      <c r="B18156" t="str">
        <f>IF(ISBLANK(VLOOKUP(A18156,Questionnaire!A:KQ,146,FALSE)),"#",VLOOKUP(A18156,Questionnaire!A:KQ,146,FALSE))</f>
        <v>#</v>
      </c>
    </row>
    <row r="18157" spans="1:2">
      <c r="A18157" t="s">
        <v>409</v>
      </c>
      <c r="B18157" t="str">
        <f>IF(ISBLANK(VLOOKUP(A18157,Questionnaire!A:KQ,146,FALSE)),"#",VLOOKUP(A18157,Questionnaire!A:KQ,146,FALSE))</f>
        <v>#</v>
      </c>
    </row>
    <row r="18158" spans="1:2">
      <c r="A18158" t="s">
        <v>412</v>
      </c>
      <c r="B18158" t="str">
        <f>IF(ISBLANK(VLOOKUP(A18158,Questionnaire!A:KQ,146,FALSE)),"#",VLOOKUP(A18158,Questionnaire!A:KQ,146,FALSE))</f>
        <v>#</v>
      </c>
    </row>
    <row r="18159" spans="1:2">
      <c r="A18159" t="s">
        <v>415</v>
      </c>
      <c r="B18159" t="str">
        <f>IF(ISBLANK(VLOOKUP(A18159,Questionnaire!A:KQ,146,FALSE)),"#",VLOOKUP(A18159,Questionnaire!A:KQ,146,FALSE))</f>
        <v>#</v>
      </c>
    </row>
    <row r="18160" spans="1:2">
      <c r="A18160" t="s">
        <v>418</v>
      </c>
      <c r="B18160" t="str">
        <f>IF(ISBLANK(VLOOKUP(A18160,Questionnaire!A:KQ,146,FALSE)),"#",VLOOKUP(A18160,Questionnaire!A:KQ,146,FALSE))</f>
        <v>#</v>
      </c>
    </row>
    <row r="18161" spans="1:2">
      <c r="A18161" t="s">
        <v>421</v>
      </c>
      <c r="B18161" t="str">
        <f>IF(ISBLANK(VLOOKUP(A18161,Questionnaire!A:KQ,146,FALSE)),"#",VLOOKUP(A18161,Questionnaire!A:KQ,146,FALSE))</f>
        <v>#</v>
      </c>
    </row>
    <row r="18162" spans="1:2">
      <c r="A18162" t="s">
        <v>424</v>
      </c>
      <c r="B18162" t="str">
        <f>IF(ISBLANK(VLOOKUP(A18162,Questionnaire!A:KQ,146,FALSE)),"#",VLOOKUP(A18162,Questionnaire!A:KQ,146,FALSE))</f>
        <v>#</v>
      </c>
    </row>
    <row r="18163" spans="1:2">
      <c r="A18163" t="s">
        <v>429</v>
      </c>
      <c r="B18163" t="str">
        <f>IF(ISBLANK(VLOOKUP(A18163,Questionnaire!A:KQ,146,FALSE)),"#",VLOOKUP(A18163,Questionnaire!A:KQ,146,FALSE))</f>
        <v>#</v>
      </c>
    </row>
    <row r="18164" spans="1:2">
      <c r="A18164" t="s">
        <v>432</v>
      </c>
      <c r="B18164" t="str">
        <f>IF(ISBLANK(VLOOKUP(A18164,Questionnaire!A:KQ,146,FALSE)),"#",VLOOKUP(A18164,Questionnaire!A:KQ,146,FALSE))</f>
        <v>#</v>
      </c>
    </row>
    <row r="18165" spans="1:2">
      <c r="A18165" t="s">
        <v>435</v>
      </c>
      <c r="B18165" t="str">
        <f>IF(ISBLANK(VLOOKUP(A18165,Questionnaire!A:KQ,146,FALSE)),"#",VLOOKUP(A18165,Questionnaire!A:KQ,146,FALSE))</f>
        <v>#</v>
      </c>
    </row>
    <row r="18166" spans="1:2">
      <c r="A18166" t="s">
        <v>437</v>
      </c>
      <c r="B18166" t="str">
        <f>IF(ISBLANK(VLOOKUP(A18166,Questionnaire!A:KQ,146,FALSE)),"#",VLOOKUP(A18166,Questionnaire!A:KQ,146,FALSE))</f>
        <v>#</v>
      </c>
    </row>
    <row r="18167" spans="1:2">
      <c r="A18167" t="s">
        <v>439</v>
      </c>
      <c r="B18167" t="str">
        <f>IF(ISBLANK(VLOOKUP(A18167,Questionnaire!A:KQ,146,FALSE)),"#",VLOOKUP(A18167,Questionnaire!A:KQ,146,FALSE))</f>
        <v>#</v>
      </c>
    </row>
    <row r="18168" spans="1:2">
      <c r="A18168" t="s">
        <v>442</v>
      </c>
      <c r="B18168" t="str">
        <f>IF(ISBLANK(VLOOKUP(A18168,Questionnaire!A:KQ,146,FALSE)),"#",VLOOKUP(A18168,Questionnaire!A:KQ,146,FALSE))</f>
        <v>#</v>
      </c>
    </row>
    <row r="18169" spans="1:2">
      <c r="A18169" t="s">
        <v>445</v>
      </c>
      <c r="B18169" t="str">
        <f>IF(ISBLANK(VLOOKUP(A18169,Questionnaire!A:KQ,146,FALSE)),"#",VLOOKUP(A18169,Questionnaire!A:KQ,146,FALSE))</f>
        <v>#</v>
      </c>
    </row>
    <row r="18170" spans="1:2">
      <c r="A18170" t="s">
        <v>448</v>
      </c>
      <c r="B18170" t="str">
        <f>IF(ISBLANK(VLOOKUP(A18170,Questionnaire!A:KQ,146,FALSE)),"#",VLOOKUP(A18170,Questionnaire!A:KQ,146,FALSE))</f>
        <v>#</v>
      </c>
    </row>
    <row r="18171" spans="1:2">
      <c r="A18171" t="s">
        <v>452</v>
      </c>
      <c r="B18171" t="str">
        <f>IF(ISBLANK(VLOOKUP(A18171,Questionnaire!A:KQ,146,FALSE)),"#",VLOOKUP(A18171,Questionnaire!A:KQ,146,FALSE))</f>
        <v>#</v>
      </c>
    </row>
    <row r="18172" spans="1:2">
      <c r="A18172" t="s">
        <v>455</v>
      </c>
      <c r="B18172" t="str">
        <f>IF(ISBLANK(VLOOKUP(A18172,Questionnaire!A:KQ,146,FALSE)),"#",VLOOKUP(A18172,Questionnaire!A:KQ,146,FALSE))</f>
        <v>#</v>
      </c>
    </row>
    <row r="18173" spans="1:2">
      <c r="A18173" t="s">
        <v>458</v>
      </c>
      <c r="B18173" t="str">
        <f>IF(ISBLANK(VLOOKUP(A18173,Questionnaire!A:KQ,146,FALSE)),"#",VLOOKUP(A18173,Questionnaire!A:KQ,146,FALSE))</f>
        <v>#</v>
      </c>
    </row>
    <row r="18174" spans="1:2">
      <c r="A18174" t="s">
        <v>461</v>
      </c>
      <c r="B18174" t="str">
        <f>IF(ISBLANK(VLOOKUP(A18174,Questionnaire!A:KQ,146,FALSE)),"#",VLOOKUP(A18174,Questionnaire!A:KQ,146,FALSE))</f>
        <v>#</v>
      </c>
    </row>
    <row r="18175" spans="1:2">
      <c r="A18175" t="s">
        <v>465</v>
      </c>
      <c r="B18175" t="str">
        <f>IF(ISBLANK(VLOOKUP(A18175,Questionnaire!A:KQ,146,FALSE)),"#",VLOOKUP(A18175,Questionnaire!A:KQ,146,FALSE))</f>
        <v>#</v>
      </c>
    </row>
    <row r="18176" spans="1:2">
      <c r="A18176" t="s">
        <v>467</v>
      </c>
      <c r="B18176" t="str">
        <f>IF(ISBLANK(VLOOKUP(A18176,Questionnaire!A:KQ,146,FALSE)),"#",VLOOKUP(A18176,Questionnaire!A:KQ,146,FALSE))</f>
        <v>#</v>
      </c>
    </row>
    <row r="18177" spans="1:3">
      <c r="A18177" t="s">
        <v>469</v>
      </c>
      <c r="B18177" t="str">
        <f>IF(ISBLANK(VLOOKUP(A18177,Questionnaire!A:KQ,146,FALSE)),"#",VLOOKUP(A18177,Questionnaire!A:KQ,146,FALSE))</f>
        <v>#</v>
      </c>
    </row>
    <row r="18178" spans="1:3">
      <c r="A18178" t="s">
        <v>471</v>
      </c>
      <c r="B18178" t="str">
        <f>IF(ISBLANK(VLOOKUP(A18178,Questionnaire!A:KQ,146,FALSE)),"#",VLOOKUP(A18178,Questionnaire!A:KQ,146,FALSE))</f>
        <v>#</v>
      </c>
    </row>
    <row r="18179" spans="1:3">
      <c r="A18179" t="s">
        <v>473</v>
      </c>
      <c r="B18179" t="str">
        <f>IF(ISBLANK(VLOOKUP(A18179,Questionnaire!A:KQ,146,FALSE)),"#",VLOOKUP(A18179,Questionnaire!A:KQ,146,FALSE))</f>
        <v>#</v>
      </c>
    </row>
    <row r="18180" spans="1:3">
      <c r="A18180" t="s">
        <v>475</v>
      </c>
      <c r="B18180" t="str">
        <f>IF(ISBLANK(VLOOKUP(A18180,Questionnaire!A:KQ,146,FALSE)),"#",VLOOKUP(A18180,Questionnaire!A:KQ,146,FALSE))</f>
        <v>#</v>
      </c>
    </row>
    <row r="18181" spans="1:3">
      <c r="A18181" t="s">
        <v>185</v>
      </c>
      <c r="B18181" t="str">
        <f>IF(ISBLANK(VLOOKUP(A18181,Questionnaire!A:KQ,147,FALSE)),"#",VLOOKUP(A18181,Questionnaire!A:KQ,147,FALSE))</f>
        <v>#</v>
      </c>
      <c r="C18181">
        <v>144</v>
      </c>
    </row>
    <row r="18182" spans="1:3">
      <c r="A18182" t="s">
        <v>187</v>
      </c>
      <c r="B18182" t="str">
        <f>IF(ISNA(VLOOKUP(VLOOKUP(A18182,Questionnaire!A:KQ,147,FALSE),'CORA Encoding'!D:E,2,FALSE)),"#",VLOOKUP(VLOOKUP(A18182,Questionnaire!A:KQ,147,FALSE),'CORA Encoding'!D:E,2,FALSE))</f>
        <v>#</v>
      </c>
    </row>
    <row r="18183" spans="1:3">
      <c r="A18183" t="s">
        <v>189</v>
      </c>
      <c r="B18183" t="str">
        <f>IF(ISNA(VLOOKUP(VLOOKUP(A18183,Questionnaire!A:KQ,147,FALSE),'CORA Encoding'!G:H,2,FALSE)),"#",VLOOKUP(VLOOKUP(A18183,Questionnaire!A:KQ,147,FALSE),'CORA Encoding'!G:H,2,FALSE))</f>
        <v>#</v>
      </c>
    </row>
    <row r="18184" spans="1:3">
      <c r="A18184" t="s">
        <v>191</v>
      </c>
      <c r="B18184" t="str">
        <f>IF(ISNA(VLOOKUP(VLOOKUP(A18184,Questionnaire!A:KQ,147,FALSE),'Country List'!E:F,2,FALSE)),"#",VLOOKUP(VLOOKUP(A18184,Questionnaire!A:KQ,147,FALSE),'Country List'!E:F,2,FALSE))</f>
        <v>#</v>
      </c>
    </row>
    <row r="18185" spans="1:3">
      <c r="A18185" t="s">
        <v>193</v>
      </c>
      <c r="B18185" t="str">
        <f>IF(ISNA(VLOOKUP(VLOOKUP(A18185,Questionnaire!A:KQ,147,FALSE),'Industry List'!B:C,2,FALSE)),"#",VLOOKUP(VLOOKUP(A18185,Questionnaire!A:KQ,147,FALSE),'Industry List'!B:C,2,FALSE))</f>
        <v>#</v>
      </c>
    </row>
    <row r="18186" spans="1:3">
      <c r="A18186" t="s">
        <v>197</v>
      </c>
      <c r="B18186" t="str">
        <f>IF(ISBLANK(VLOOKUP(A18186,Questionnaire!A:KQ,147,FALSE)),"#",VLOOKUP(A18186,Questionnaire!A:KQ,147,FALSE))</f>
        <v>#</v>
      </c>
    </row>
    <row r="18187" spans="1:3">
      <c r="A18187" t="s">
        <v>201</v>
      </c>
      <c r="B18187" t="str">
        <f>IF(ISBLANK(VLOOKUP(A18187,Questionnaire!A:KQ,147,FALSE)),"#",VLOOKUP(A18187,Questionnaire!A:KQ,147,FALSE))</f>
        <v>#</v>
      </c>
    </row>
    <row r="18188" spans="1:3">
      <c r="A18188" t="s">
        <v>203</v>
      </c>
      <c r="B18188" t="str">
        <f>IF(ISNA(VLOOKUP(VLOOKUP(A18188,Questionnaire!A:KQ,147,FALSE),'CORA Encoding'!J:K,2,FALSE)),"#",VLOOKUP(VLOOKUP(A18188,Questionnaire!A:KQ,147,FALSE),'CORA Encoding'!J:K,2,FALSE))</f>
        <v>#</v>
      </c>
    </row>
    <row r="18189" spans="1:3">
      <c r="A18189" t="s">
        <v>208</v>
      </c>
      <c r="B18189" t="str">
        <f>IF(ISBLANK(VLOOKUP(A18189,Questionnaire!A:KQ,147,FALSE)),"#",VLOOKUP(A18189,Questionnaire!A:KQ,147,FALSE))</f>
        <v>#</v>
      </c>
    </row>
    <row r="18190" spans="1:3">
      <c r="A18190" t="s">
        <v>213</v>
      </c>
      <c r="B18190" t="str">
        <f>IF(ISBLANK(VLOOKUP(A18190,Questionnaire!A:KQ,147,FALSE)),"#",VLOOKUP(A18190,Questionnaire!A:KQ,147,FALSE))</f>
        <v>#</v>
      </c>
    </row>
    <row r="18191" spans="1:3">
      <c r="A18191" t="s">
        <v>215</v>
      </c>
      <c r="B18191" t="str">
        <f>IF(ISBLANK(VLOOKUP(A18191,Questionnaire!A:KQ,147,FALSE)),"#",VLOOKUP(A18191,Questionnaire!A:KQ,147,FALSE))</f>
        <v>#</v>
      </c>
    </row>
    <row r="18192" spans="1:3">
      <c r="A18192" t="s">
        <v>217</v>
      </c>
      <c r="B18192" t="str">
        <f>IF(ISBLANK(VLOOKUP(A18192,Questionnaire!A:KQ,147,FALSE)),"#",VLOOKUP(A18192,Questionnaire!A:KQ,147,FALSE))</f>
        <v>#</v>
      </c>
    </row>
    <row r="18193" spans="1:2">
      <c r="A18193" t="s">
        <v>219</v>
      </c>
      <c r="B18193" t="str">
        <f>IF(ISBLANK(VLOOKUP(A18193,Questionnaire!A:KQ,147,FALSE)),"#",VLOOKUP(A18193,Questionnaire!A:KQ,147,FALSE))</f>
        <v>#</v>
      </c>
    </row>
    <row r="18194" spans="1:2">
      <c r="A18194" t="s">
        <v>221</v>
      </c>
      <c r="B18194" t="str">
        <f>IF(ISBLANK(VLOOKUP(A18194,Questionnaire!A:KQ,147,FALSE)),"#",VLOOKUP(A18194,Questionnaire!A:KQ,147,FALSE))</f>
        <v>#</v>
      </c>
    </row>
    <row r="18195" spans="1:2">
      <c r="A18195" t="s">
        <v>223</v>
      </c>
      <c r="B18195" t="str">
        <f>IF(ISBLANK(VLOOKUP(A18195,Questionnaire!A:KQ,147,FALSE)),"#",VLOOKUP(A18195,Questionnaire!A:KQ,147,FALSE))</f>
        <v>#</v>
      </c>
    </row>
    <row r="18196" spans="1:2">
      <c r="A18196" t="s">
        <v>225</v>
      </c>
      <c r="B18196" t="str">
        <f>IF(ISBLANK(VLOOKUP(A18196,Questionnaire!A:KQ,147,FALSE)),"#",VLOOKUP(A18196,Questionnaire!A:KQ,147,FALSE))</f>
        <v>#</v>
      </c>
    </row>
    <row r="18197" spans="1:2">
      <c r="A18197" t="s">
        <v>227</v>
      </c>
      <c r="B18197" t="str">
        <f>IF(ISBLANK(VLOOKUP(A18197,Questionnaire!A:KQ,147,FALSE)),"#",VLOOKUP(A18197,Questionnaire!A:KQ,147,FALSE))</f>
        <v>#</v>
      </c>
    </row>
    <row r="18198" spans="1:2">
      <c r="A18198" t="s">
        <v>229</v>
      </c>
      <c r="B18198" t="str">
        <f>IF(ISBLANK(VLOOKUP(A18198,Questionnaire!A:KQ,147,FALSE)),"#",VLOOKUP(A18198,Questionnaire!A:KQ,147,FALSE))</f>
        <v>#</v>
      </c>
    </row>
    <row r="18199" spans="1:2">
      <c r="A18199" t="s">
        <v>231</v>
      </c>
      <c r="B18199" t="str">
        <f>IF(ISBLANK(VLOOKUP(A18199,Questionnaire!A:KQ,147,FALSE)),"#",VLOOKUP(A18199,Questionnaire!A:KQ,147,FALSE))</f>
        <v>#</v>
      </c>
    </row>
    <row r="18200" spans="1:2">
      <c r="A18200" t="s">
        <v>233</v>
      </c>
      <c r="B18200" t="str">
        <f>IF(ISBLANK(VLOOKUP(A18200,Questionnaire!A:KQ,147,FALSE)),"#",VLOOKUP(A18200,Questionnaire!A:KQ,147,FALSE))</f>
        <v>#</v>
      </c>
    </row>
    <row r="18201" spans="1:2">
      <c r="A18201" t="s">
        <v>235</v>
      </c>
      <c r="B18201" t="str">
        <f>IF(ISBLANK(VLOOKUP(A18201,Questionnaire!A:KQ,147,FALSE)),"#",VLOOKUP(A18201,Questionnaire!A:KQ,147,FALSE))</f>
        <v>#</v>
      </c>
    </row>
    <row r="18202" spans="1:2">
      <c r="A18202" t="s">
        <v>237</v>
      </c>
      <c r="B18202" t="str">
        <f>IF(ISBLANK(VLOOKUP(A18202,Questionnaire!A:KQ,147,FALSE)),"#",VLOOKUP(A18202,Questionnaire!A:KQ,147,FALSE))</f>
        <v>#</v>
      </c>
    </row>
    <row r="18203" spans="1:2">
      <c r="A18203" t="s">
        <v>239</v>
      </c>
      <c r="B18203" t="str">
        <f>IF(ISBLANK(VLOOKUP(A18203,Questionnaire!A:KQ,147,FALSE)),"#",VLOOKUP(A18203,Questionnaire!A:KQ,147,FALSE))</f>
        <v>#</v>
      </c>
    </row>
    <row r="18204" spans="1:2">
      <c r="A18204" t="s">
        <v>242</v>
      </c>
      <c r="B18204" t="str">
        <f>IF(ISBLANK(VLOOKUP(A18204,Questionnaire!A:KQ,147,FALSE)),"#",VLOOKUP(A18204,Questionnaire!A:KQ,147,FALSE))</f>
        <v>#</v>
      </c>
    </row>
    <row r="18205" spans="1:2">
      <c r="A18205" t="s">
        <v>245</v>
      </c>
      <c r="B18205" t="str">
        <f>IF(ISBLANK(VLOOKUP(A18205,Questionnaire!A:KQ,147,FALSE)),"#",VLOOKUP(A18205,Questionnaire!A:KQ,147,FALSE))</f>
        <v>#</v>
      </c>
    </row>
    <row r="18206" spans="1:2">
      <c r="A18206" t="s">
        <v>247</v>
      </c>
      <c r="B18206" t="str">
        <f>IF(ISBLANK(VLOOKUP(A18206,Questionnaire!A:KQ,147,FALSE)),"#",VLOOKUP(A18206,Questionnaire!A:KQ,147,FALSE))</f>
        <v>#</v>
      </c>
    </row>
    <row r="18207" spans="1:2">
      <c r="A18207" t="s">
        <v>249</v>
      </c>
      <c r="B18207" t="str">
        <f>IF(ISBLANK(VLOOKUP(A18207,Questionnaire!A:KQ,147,FALSE)),"#",VLOOKUP(A18207,Questionnaire!A:KQ,147,FALSE))</f>
        <v>#</v>
      </c>
    </row>
    <row r="18208" spans="1:2">
      <c r="A18208" t="s">
        <v>250</v>
      </c>
      <c r="B18208" t="str">
        <f>IF(ISBLANK(VLOOKUP(A18208,Questionnaire!A:KQ,147,FALSE)),"#",VLOOKUP(A18208,Questionnaire!A:KQ,147,FALSE))</f>
        <v>#</v>
      </c>
    </row>
    <row r="18209" spans="1:2">
      <c r="A18209" t="s">
        <v>252</v>
      </c>
      <c r="B18209" t="str">
        <f>IF(ISBLANK(VLOOKUP(A18209,Questionnaire!A:KQ,147,FALSE)),"#",VLOOKUP(A18209,Questionnaire!A:KQ,147,FALSE))</f>
        <v>#</v>
      </c>
    </row>
    <row r="18210" spans="1:2">
      <c r="A18210" t="s">
        <v>255</v>
      </c>
      <c r="B18210" t="str">
        <f>IF(ISBLANK(VLOOKUP(A18210,Questionnaire!A:KQ,147,FALSE)),"#",VLOOKUP(A18210,Questionnaire!A:KQ,147,FALSE))</f>
        <v>#</v>
      </c>
    </row>
    <row r="18211" spans="1:2">
      <c r="A18211" t="s">
        <v>258</v>
      </c>
      <c r="B18211" t="str">
        <f>IF(ISNA(VLOOKUP(VLOOKUP(A18211,Questionnaire!A:KQ,147,FALSE),'CORA Encoding'!M:N,2,FALSE)),"#",VLOOKUP(VLOOKUP(A18211,Questionnaire!A:KQ,147,FALSE),'CORA Encoding'!M:N,2,FALSE))</f>
        <v>#</v>
      </c>
    </row>
    <row r="18212" spans="1:2">
      <c r="A18212" t="s">
        <v>261</v>
      </c>
      <c r="B18212" t="str">
        <f>IF(ISBLANK(VLOOKUP(A18212,Questionnaire!A:KQ,147,FALSE)),"#",VLOOKUP(A18212,Questionnaire!A:KQ,147,FALSE))</f>
        <v>#</v>
      </c>
    </row>
    <row r="18213" spans="1:2">
      <c r="A18213" t="s">
        <v>263</v>
      </c>
      <c r="B18213" t="str">
        <f>IF(ISBLANK(VLOOKUP(A18213,Questionnaire!A:KQ,147,FALSE)),"#",VLOOKUP(A18213,Questionnaire!A:KQ,147,FALSE))</f>
        <v>#</v>
      </c>
    </row>
    <row r="18214" spans="1:2">
      <c r="A18214" t="s">
        <v>265</v>
      </c>
      <c r="B18214" t="str">
        <f>IF(ISBLANK(VLOOKUP(A18214,Questionnaire!A:KQ,147,FALSE)),"#",VLOOKUP(A18214,Questionnaire!A:KQ,147,FALSE))</f>
        <v>#</v>
      </c>
    </row>
    <row r="18215" spans="1:2">
      <c r="A18215" t="s">
        <v>267</v>
      </c>
      <c r="B18215" t="str">
        <f>IF(ISBLANK(VLOOKUP(A18215,Questionnaire!A:KQ,147,FALSE)),"#",VLOOKUP(A18215,Questionnaire!A:KQ,147,FALSE))</f>
        <v>#</v>
      </c>
    </row>
    <row r="18216" spans="1:2">
      <c r="A18216" t="s">
        <v>269</v>
      </c>
      <c r="B18216" t="str">
        <f>IF(ISBLANK(VLOOKUP(A18216,Questionnaire!A:KQ,147,FALSE)),"#",VLOOKUP(A18216,Questionnaire!A:KQ,147,FALSE))</f>
        <v>#</v>
      </c>
    </row>
    <row r="18217" spans="1:2">
      <c r="A18217" t="s">
        <v>274</v>
      </c>
      <c r="B18217" t="str">
        <f>IF(ISBLANK(VLOOKUP(A18217,Questionnaire!A:KQ,147,FALSE)),"#",VLOOKUP(A18217,Questionnaire!A:KQ,147,FALSE))</f>
        <v>#</v>
      </c>
    </row>
    <row r="18218" spans="1:2">
      <c r="A18218" t="s">
        <v>276</v>
      </c>
      <c r="B18218" t="str">
        <f>IF(ISBLANK(VLOOKUP(A18218,Questionnaire!A:KQ,147,FALSE)),"#",VLOOKUP(A18218,Questionnaire!A:KQ,147,FALSE))</f>
        <v>#</v>
      </c>
    </row>
    <row r="18219" spans="1:2">
      <c r="A18219" t="s">
        <v>278</v>
      </c>
      <c r="B18219" t="str">
        <f>IF(ISBLANK(VLOOKUP(A18219,Questionnaire!A:KQ,147,FALSE)),"#",VLOOKUP(A18219,Questionnaire!A:KQ,147,FALSE))</f>
        <v>#</v>
      </c>
    </row>
    <row r="18220" spans="1:2">
      <c r="A18220" t="s">
        <v>280</v>
      </c>
      <c r="B18220" t="str">
        <f>IF(ISBLANK(VLOOKUP(A18220,Questionnaire!A:KQ,147,FALSE)),"#",VLOOKUP(A18220,Questionnaire!A:KQ,147,FALSE))</f>
        <v>#</v>
      </c>
    </row>
    <row r="18221" spans="1:2">
      <c r="A18221" t="s">
        <v>282</v>
      </c>
      <c r="B18221" t="str">
        <f>IF(ISBLANK(VLOOKUP(A18221,Questionnaire!A:KQ,147,FALSE)),"#",VLOOKUP(A18221,Questionnaire!A:KQ,147,FALSE))</f>
        <v>#</v>
      </c>
    </row>
    <row r="18222" spans="1:2">
      <c r="A18222" t="s">
        <v>286</v>
      </c>
      <c r="B18222" t="str">
        <f>IF(ISBLANK(VLOOKUP(A18222,Questionnaire!A:KQ,147,FALSE)),"#",VLOOKUP(A18222,Questionnaire!A:KQ,147,FALSE))</f>
        <v>#</v>
      </c>
    </row>
    <row r="18223" spans="1:2">
      <c r="A18223" t="s">
        <v>288</v>
      </c>
      <c r="B18223" t="str">
        <f>IF(ISBLANK(VLOOKUP(A18223,Questionnaire!A:KQ,147,FALSE)),"#",VLOOKUP(A18223,Questionnaire!A:KQ,147,FALSE))</f>
        <v>#</v>
      </c>
    </row>
    <row r="18224" spans="1:2">
      <c r="A18224" t="s">
        <v>290</v>
      </c>
      <c r="B18224" t="str">
        <f>IF(ISBLANK(VLOOKUP(A18224,Questionnaire!A:KQ,147,FALSE)),"#",VLOOKUP(A18224,Questionnaire!A:KQ,147,FALSE))</f>
        <v>#</v>
      </c>
    </row>
    <row r="18225" spans="1:2">
      <c r="A18225" t="s">
        <v>292</v>
      </c>
      <c r="B18225" t="str">
        <f>IF(ISBLANK(VLOOKUP(A18225,Questionnaire!A:KQ,147,FALSE)),"#",VLOOKUP(A18225,Questionnaire!A:KQ,147,FALSE))</f>
        <v>#</v>
      </c>
    </row>
    <row r="18226" spans="1:2">
      <c r="A18226" t="s">
        <v>294</v>
      </c>
      <c r="B18226" t="str">
        <f>IF(ISBLANK(VLOOKUP(A18226,Questionnaire!A:KQ,147,FALSE)),"#",VLOOKUP(A18226,Questionnaire!A:KQ,147,FALSE))</f>
        <v>#</v>
      </c>
    </row>
    <row r="18227" spans="1:2">
      <c r="A18227" t="s">
        <v>296</v>
      </c>
      <c r="B18227" t="str">
        <f>IF(ISBLANK(VLOOKUP(A18227,Questionnaire!A:KQ,147,FALSE)),"#",VLOOKUP(A18227,Questionnaire!A:KQ,147,FALSE))</f>
        <v>#</v>
      </c>
    </row>
    <row r="18228" spans="1:2">
      <c r="A18228" t="s">
        <v>301</v>
      </c>
      <c r="B18228" t="str">
        <f>IF(ISBLANK(VLOOKUP(A18228,Questionnaire!A:KQ,147,FALSE)),"#",VLOOKUP(A18228,Questionnaire!A:KQ,147,FALSE))</f>
        <v>#</v>
      </c>
    </row>
    <row r="18229" spans="1:2">
      <c r="A18229" t="s">
        <v>303</v>
      </c>
      <c r="B18229" t="str">
        <f>IF(ISBLANK(VLOOKUP(A18229,Questionnaire!A:KQ,147,FALSE)),"#",VLOOKUP(A18229,Questionnaire!A:KQ,147,FALSE))</f>
        <v>#</v>
      </c>
    </row>
    <row r="18230" spans="1:2">
      <c r="A18230" t="s">
        <v>305</v>
      </c>
      <c r="B18230" t="str">
        <f>IF(ISBLANK(VLOOKUP(A18230,Questionnaire!A:KQ,147,FALSE)),"#",VLOOKUP(A18230,Questionnaire!A:KQ,147,FALSE))</f>
        <v>#</v>
      </c>
    </row>
    <row r="18231" spans="1:2">
      <c r="A18231" t="s">
        <v>307</v>
      </c>
      <c r="B18231" t="str">
        <f>IF(ISBLANK(VLOOKUP(A18231,Questionnaire!A:KQ,147,FALSE)),"#",VLOOKUP(A18231,Questionnaire!A:KQ,147,FALSE))</f>
        <v>#</v>
      </c>
    </row>
    <row r="18232" spans="1:2">
      <c r="A18232" t="s">
        <v>311</v>
      </c>
      <c r="B18232" t="str">
        <f>IF(ISBLANK(VLOOKUP(A18232,Questionnaire!A:KQ,147,FALSE)),"#",VLOOKUP(A18232,Questionnaire!A:KQ,147,FALSE))</f>
        <v>#</v>
      </c>
    </row>
    <row r="18233" spans="1:2">
      <c r="A18233" t="s">
        <v>313</v>
      </c>
      <c r="B18233" t="str">
        <f>IF(ISBLANK(VLOOKUP(A18233,Questionnaire!A:KQ,147,FALSE)),"#",VLOOKUP(A18233,Questionnaire!A:KQ,147,FALSE))</f>
        <v>#</v>
      </c>
    </row>
    <row r="18234" spans="1:2">
      <c r="A18234" t="s">
        <v>314</v>
      </c>
      <c r="B18234" t="str">
        <f>IF(ISBLANK(VLOOKUP(A18234,Questionnaire!A:KQ,147,FALSE)),"#",VLOOKUP(A18234,Questionnaire!A:KQ,147,FALSE))</f>
        <v>#</v>
      </c>
    </row>
    <row r="18235" spans="1:2">
      <c r="A18235" t="s">
        <v>315</v>
      </c>
      <c r="B18235" t="str">
        <f>IF(ISBLANK(VLOOKUP(A18235,Questionnaire!A:KQ,147,FALSE)),"#",VLOOKUP(A18235,Questionnaire!A:KQ,147,FALSE))</f>
        <v>#</v>
      </c>
    </row>
    <row r="18236" spans="1:2">
      <c r="A18236" t="s">
        <v>317</v>
      </c>
      <c r="B18236" t="str">
        <f>IF(ISBLANK(VLOOKUP(A18236,Questionnaire!A:KQ,147,FALSE)),"#",VLOOKUP(A18236,Questionnaire!A:KQ,147,FALSE))</f>
        <v>#</v>
      </c>
    </row>
    <row r="18237" spans="1:2">
      <c r="A18237" t="s">
        <v>319</v>
      </c>
      <c r="B18237" t="str">
        <f>IF(ISBLANK(VLOOKUP(A18237,Questionnaire!A:KQ,147,FALSE)),"#",VLOOKUP(A18237,Questionnaire!A:KQ,147,FALSE))</f>
        <v>#</v>
      </c>
    </row>
    <row r="18238" spans="1:2">
      <c r="A18238" t="s">
        <v>322</v>
      </c>
      <c r="B18238" t="str">
        <f>IF(ISBLANK(VLOOKUP(A18238,Questionnaire!A:KQ,147,FALSE)),"#",VLOOKUP(A18238,Questionnaire!A:KQ,147,FALSE))</f>
        <v>#</v>
      </c>
    </row>
    <row r="18239" spans="1:2">
      <c r="A18239" t="s">
        <v>326</v>
      </c>
      <c r="B18239" t="str">
        <f>IF(ISBLANK(VLOOKUP(A18239,Questionnaire!A:KQ,147,FALSE)),"#",VLOOKUP(A18239,Questionnaire!A:KQ,147,FALSE))</f>
        <v>#</v>
      </c>
    </row>
    <row r="18240" spans="1:2">
      <c r="A18240" t="s">
        <v>328</v>
      </c>
      <c r="B18240" t="str">
        <f>IF(ISBLANK(VLOOKUP(A18240,Questionnaire!A:KQ,147,FALSE)),"#",VLOOKUP(A18240,Questionnaire!A:KQ,147,FALSE))</f>
        <v>#</v>
      </c>
    </row>
    <row r="18241" spans="1:2">
      <c r="A18241" t="s">
        <v>332</v>
      </c>
      <c r="B18241" t="str">
        <f>IF(ISBLANK(VLOOKUP(A18241,Questionnaire!A:KQ,147,FALSE)),"#",VLOOKUP(A18241,Questionnaire!A:KQ,147,FALSE))</f>
        <v>#</v>
      </c>
    </row>
    <row r="18242" spans="1:2">
      <c r="A18242" t="s">
        <v>333</v>
      </c>
      <c r="B18242" t="str">
        <f>IF(ISBLANK(VLOOKUP(A18242,Questionnaire!A:KQ,147,FALSE)),"#",VLOOKUP(A18242,Questionnaire!A:KQ,147,FALSE))</f>
        <v>#</v>
      </c>
    </row>
    <row r="18243" spans="1:2">
      <c r="A18243" t="s">
        <v>334</v>
      </c>
      <c r="B18243" t="str">
        <f>IF(ISBLANK(VLOOKUP(A18243,Questionnaire!A:KQ,147,FALSE)),"#",VLOOKUP(A18243,Questionnaire!A:KQ,147,FALSE))</f>
        <v>#</v>
      </c>
    </row>
    <row r="18244" spans="1:2">
      <c r="A18244" t="s">
        <v>335</v>
      </c>
      <c r="B18244" t="str">
        <f>IF(ISBLANK(VLOOKUP(A18244,Questionnaire!A:KQ,147,FALSE)),"#",VLOOKUP(A18244,Questionnaire!A:KQ,147,FALSE))</f>
        <v>#</v>
      </c>
    </row>
    <row r="18245" spans="1:2">
      <c r="A18245" t="s">
        <v>336</v>
      </c>
      <c r="B18245" t="str">
        <f>IF(ISBLANK(VLOOKUP(A18245,Questionnaire!A:KQ,147,FALSE)),"#",VLOOKUP(A18245,Questionnaire!A:KQ,147,FALSE))</f>
        <v>#</v>
      </c>
    </row>
    <row r="18246" spans="1:2">
      <c r="A18246" t="s">
        <v>337</v>
      </c>
      <c r="B18246" t="str">
        <f>IF(ISBLANK(VLOOKUP(A18246,Questionnaire!A:KQ,147,FALSE)),"#",VLOOKUP(A18246,Questionnaire!A:KQ,147,FALSE))</f>
        <v>#</v>
      </c>
    </row>
    <row r="18247" spans="1:2">
      <c r="A18247" t="s">
        <v>338</v>
      </c>
      <c r="B18247" t="str">
        <f>IF(ISBLANK(VLOOKUP(A18247,Questionnaire!A:KQ,147,FALSE)),"#",VLOOKUP(A18247,Questionnaire!A:KQ,147,FALSE))</f>
        <v>#</v>
      </c>
    </row>
    <row r="18248" spans="1:2">
      <c r="A18248" t="s">
        <v>339</v>
      </c>
      <c r="B18248" t="str">
        <f>IF(ISBLANK(VLOOKUP(A18248,Questionnaire!A:KQ,147,FALSE)),"#",VLOOKUP(A18248,Questionnaire!A:KQ,147,FALSE))</f>
        <v>#</v>
      </c>
    </row>
    <row r="18249" spans="1:2">
      <c r="A18249" t="s">
        <v>340</v>
      </c>
      <c r="B18249" t="str">
        <f>IF(ISBLANK(VLOOKUP(A18249,Questionnaire!A:KQ,147,FALSE)),"#",VLOOKUP(A18249,Questionnaire!A:KQ,147,FALSE))</f>
        <v>#</v>
      </c>
    </row>
    <row r="18250" spans="1:2">
      <c r="A18250" t="s">
        <v>341</v>
      </c>
      <c r="B18250" t="str">
        <f>IF(ISBLANK(VLOOKUP(A18250,Questionnaire!A:KQ,147,FALSE)),"#",VLOOKUP(A18250,Questionnaire!A:KQ,147,FALSE))</f>
        <v>#</v>
      </c>
    </row>
    <row r="18251" spans="1:2">
      <c r="A18251" t="s">
        <v>342</v>
      </c>
      <c r="B18251" t="str">
        <f>IF(ISBLANK(VLOOKUP(A18251,Questionnaire!A:KQ,147,FALSE)),"#",VLOOKUP(A18251,Questionnaire!A:KQ,147,FALSE))</f>
        <v>#</v>
      </c>
    </row>
    <row r="18252" spans="1:2">
      <c r="A18252" t="s">
        <v>343</v>
      </c>
      <c r="B18252" t="str">
        <f>IF(ISBLANK(VLOOKUP(A18252,Questionnaire!A:KQ,147,FALSE)),"#",VLOOKUP(A18252,Questionnaire!A:KQ,147,FALSE))</f>
        <v>#</v>
      </c>
    </row>
    <row r="18253" spans="1:2">
      <c r="A18253" t="s">
        <v>344</v>
      </c>
      <c r="B18253" t="str">
        <f>IF(ISBLANK(VLOOKUP(A18253,Questionnaire!A:KQ,147,FALSE)),"#",VLOOKUP(A18253,Questionnaire!A:KQ,147,FALSE))</f>
        <v>#</v>
      </c>
    </row>
    <row r="18254" spans="1:2">
      <c r="A18254" t="s">
        <v>345</v>
      </c>
      <c r="B18254" t="str">
        <f>IF(ISBLANK(VLOOKUP(A18254,Questionnaire!A:KQ,147,FALSE)),"#",VLOOKUP(A18254,Questionnaire!A:KQ,147,FALSE))</f>
        <v>#</v>
      </c>
    </row>
    <row r="18255" spans="1:2">
      <c r="A18255" t="s">
        <v>348</v>
      </c>
      <c r="B18255" t="str">
        <f>IF(ISBLANK(VLOOKUP(A18255,Questionnaire!A:KQ,147,FALSE)),"#",VLOOKUP(A18255,Questionnaire!A:KQ,147,FALSE))</f>
        <v>#</v>
      </c>
    </row>
    <row r="18256" spans="1:2">
      <c r="A18256" t="s">
        <v>353</v>
      </c>
      <c r="B18256" t="str">
        <f>IF(ISBLANK(VLOOKUP(A18256,Questionnaire!A:KQ,147,FALSE)),"#",VLOOKUP(A18256,Questionnaire!A:KQ,147,FALSE))</f>
        <v>#</v>
      </c>
    </row>
    <row r="18257" spans="1:2">
      <c r="A18257" t="s">
        <v>354</v>
      </c>
      <c r="B18257" t="str">
        <f>IF(ISBLANK(VLOOKUP(A18257,Questionnaire!A:KQ,147,FALSE)),"#",VLOOKUP(A18257,Questionnaire!A:KQ,147,FALSE))</f>
        <v>#</v>
      </c>
    </row>
    <row r="18258" spans="1:2">
      <c r="A18258" t="s">
        <v>355</v>
      </c>
      <c r="B18258" t="str">
        <f>IF(ISBLANK(VLOOKUP(A18258,Questionnaire!A:KQ,147,FALSE)),"#",VLOOKUP(A18258,Questionnaire!A:KQ,147,FALSE))</f>
        <v>#</v>
      </c>
    </row>
    <row r="18259" spans="1:2">
      <c r="A18259" t="s">
        <v>356</v>
      </c>
      <c r="B18259" t="str">
        <f>IF(ISBLANK(VLOOKUP(A18259,Questionnaire!A:KQ,147,FALSE)),"#",VLOOKUP(A18259,Questionnaire!A:KQ,147,FALSE))</f>
        <v>#</v>
      </c>
    </row>
    <row r="18260" spans="1:2">
      <c r="A18260" t="s">
        <v>357</v>
      </c>
      <c r="B18260" t="str">
        <f>IF(ISBLANK(VLOOKUP(A18260,Questionnaire!A:KQ,147,FALSE)),"#",VLOOKUP(A18260,Questionnaire!A:KQ,147,FALSE))</f>
        <v>#</v>
      </c>
    </row>
    <row r="18261" spans="1:2">
      <c r="A18261" t="s">
        <v>360</v>
      </c>
      <c r="B18261" t="str">
        <f>IF(ISBLANK(VLOOKUP(A18261,Questionnaire!A:KQ,147,FALSE)),"#",VLOOKUP(A18261,Questionnaire!A:KQ,147,FALSE))</f>
        <v>#</v>
      </c>
    </row>
    <row r="18262" spans="1:2">
      <c r="A18262" t="s">
        <v>362</v>
      </c>
      <c r="B18262" t="str">
        <f>IF(ISBLANK(VLOOKUP(A18262,Questionnaire!A:KQ,147,FALSE)),"#",VLOOKUP(A18262,Questionnaire!A:KQ,147,FALSE))</f>
        <v>#</v>
      </c>
    </row>
    <row r="18263" spans="1:2">
      <c r="A18263" t="s">
        <v>363</v>
      </c>
      <c r="B18263" t="str">
        <f>IF(ISBLANK(VLOOKUP(A18263,Questionnaire!A:KQ,147,FALSE)),"#",VLOOKUP(A18263,Questionnaire!A:KQ,147,FALSE))</f>
        <v>#</v>
      </c>
    </row>
    <row r="18264" spans="1:2">
      <c r="A18264" t="s">
        <v>364</v>
      </c>
      <c r="B18264" t="str">
        <f>IF(ISBLANK(VLOOKUP(A18264,Questionnaire!A:KQ,147,FALSE)),"#",VLOOKUP(A18264,Questionnaire!A:KQ,147,FALSE))</f>
        <v>#</v>
      </c>
    </row>
    <row r="18265" spans="1:2">
      <c r="A18265" t="s">
        <v>365</v>
      </c>
      <c r="B18265" t="str">
        <f>IF(ISBLANK(VLOOKUP(A18265,Questionnaire!A:KQ,147,FALSE)),"#",VLOOKUP(A18265,Questionnaire!A:KQ,147,FALSE))</f>
        <v>#</v>
      </c>
    </row>
    <row r="18266" spans="1:2">
      <c r="A18266" t="s">
        <v>366</v>
      </c>
      <c r="B18266" t="str">
        <f>IF(ISBLANK(VLOOKUP(A18266,Questionnaire!A:KQ,147,FALSE)),"#",VLOOKUP(A18266,Questionnaire!A:KQ,147,FALSE))</f>
        <v>#</v>
      </c>
    </row>
    <row r="18267" spans="1:2">
      <c r="A18267" t="s">
        <v>371</v>
      </c>
      <c r="B18267" t="str">
        <f>IF(ISBLANK(VLOOKUP(A18267,Questionnaire!A:KQ,147,FALSE)),"#",VLOOKUP(A18267,Questionnaire!A:KQ,147,FALSE))</f>
        <v>#</v>
      </c>
    </row>
    <row r="18268" spans="1:2">
      <c r="A18268" t="s">
        <v>372</v>
      </c>
      <c r="B18268" t="str">
        <f>IF(ISBLANK(VLOOKUP(A18268,Questionnaire!A:KQ,147,FALSE)),"#",VLOOKUP(A18268,Questionnaire!A:KQ,147,FALSE))</f>
        <v>#</v>
      </c>
    </row>
    <row r="18269" spans="1:2">
      <c r="A18269" t="s">
        <v>373</v>
      </c>
      <c r="B18269" t="str">
        <f>IF(ISBLANK(VLOOKUP(A18269,Questionnaire!A:KQ,147,FALSE)),"#",VLOOKUP(A18269,Questionnaire!A:KQ,147,FALSE))</f>
        <v>#</v>
      </c>
    </row>
    <row r="18270" spans="1:2">
      <c r="A18270" t="s">
        <v>374</v>
      </c>
      <c r="B18270" t="str">
        <f>IF(ISBLANK(VLOOKUP(A18270,Questionnaire!A:KQ,147,FALSE)),"#",VLOOKUP(A18270,Questionnaire!A:KQ,147,FALSE))</f>
        <v>#</v>
      </c>
    </row>
    <row r="18271" spans="1:2">
      <c r="A18271" t="s">
        <v>377</v>
      </c>
      <c r="B18271" t="str">
        <f>IF(ISBLANK(VLOOKUP(A18271,Questionnaire!A:KQ,147,FALSE)),"#",VLOOKUP(A18271,Questionnaire!A:KQ,147,FALSE))</f>
        <v>#</v>
      </c>
    </row>
    <row r="18272" spans="1:2">
      <c r="A18272" t="s">
        <v>379</v>
      </c>
      <c r="B18272" t="str">
        <f>IF(ISBLANK(VLOOKUP(A18272,Questionnaire!A:KQ,147,FALSE)),"#",VLOOKUP(A18272,Questionnaire!A:KQ,147,FALSE))</f>
        <v>#</v>
      </c>
    </row>
    <row r="18273" spans="1:2">
      <c r="A18273" t="s">
        <v>380</v>
      </c>
      <c r="B18273" t="str">
        <f>IF(ISBLANK(VLOOKUP(A18273,Questionnaire!A:KQ,147,FALSE)),"#",VLOOKUP(A18273,Questionnaire!A:KQ,147,FALSE))</f>
        <v>#</v>
      </c>
    </row>
    <row r="18274" spans="1:2">
      <c r="A18274" t="s">
        <v>381</v>
      </c>
      <c r="B18274" t="str">
        <f>IF(ISBLANK(VLOOKUP(A18274,Questionnaire!A:KQ,147,FALSE)),"#",VLOOKUP(A18274,Questionnaire!A:KQ,147,FALSE))</f>
        <v>#</v>
      </c>
    </row>
    <row r="18275" spans="1:2">
      <c r="A18275" t="s">
        <v>382</v>
      </c>
      <c r="B18275" t="str">
        <f>IF(ISBLANK(VLOOKUP(A18275,Questionnaire!A:KQ,147,FALSE)),"#",VLOOKUP(A18275,Questionnaire!A:KQ,147,FALSE))</f>
        <v>#</v>
      </c>
    </row>
    <row r="18276" spans="1:2">
      <c r="A18276" t="s">
        <v>384</v>
      </c>
      <c r="B18276" t="str">
        <f>IF(ISBLANK(VLOOKUP(A18276,Questionnaire!A:KQ,147,FALSE)),"#",VLOOKUP(A18276,Questionnaire!A:KQ,147,FALSE))</f>
        <v>#</v>
      </c>
    </row>
    <row r="18277" spans="1:2">
      <c r="A18277" t="s">
        <v>387</v>
      </c>
      <c r="B18277" t="str">
        <f>IF(ISBLANK(VLOOKUP(A18277,Questionnaire!A:KQ,147,FALSE)),"#",VLOOKUP(A18277,Questionnaire!A:KQ,147,FALSE))</f>
        <v>#</v>
      </c>
    </row>
    <row r="18278" spans="1:2">
      <c r="A18278" t="s">
        <v>391</v>
      </c>
      <c r="B18278" t="str">
        <f>IF(ISBLANK(VLOOKUP(A18278,Questionnaire!A:KQ,147,FALSE)),"#",VLOOKUP(A18278,Questionnaire!A:KQ,147,FALSE))</f>
        <v>#</v>
      </c>
    </row>
    <row r="18279" spans="1:2">
      <c r="A18279" t="s">
        <v>393</v>
      </c>
      <c r="B18279" t="str">
        <f>IF(ISBLANK(VLOOKUP(A18279,Questionnaire!A:KQ,147,FALSE)),"#",VLOOKUP(A18279,Questionnaire!A:KQ,147,FALSE))</f>
        <v>#</v>
      </c>
    </row>
    <row r="18280" spans="1:2">
      <c r="A18280" t="s">
        <v>395</v>
      </c>
      <c r="B18280" t="str">
        <f>IF(ISBLANK(VLOOKUP(A18280,Questionnaire!A:KQ,147,FALSE)),"#",VLOOKUP(A18280,Questionnaire!A:KQ,147,FALSE))</f>
        <v>#</v>
      </c>
    </row>
    <row r="18281" spans="1:2">
      <c r="A18281" t="s">
        <v>398</v>
      </c>
      <c r="B18281" t="str">
        <f>IF(ISBLANK(VLOOKUP(A18281,Questionnaire!A:KQ,147,FALSE)),"#",VLOOKUP(A18281,Questionnaire!A:KQ,147,FALSE))</f>
        <v>#</v>
      </c>
    </row>
    <row r="18282" spans="1:2">
      <c r="A18282" t="s">
        <v>402</v>
      </c>
      <c r="B18282" t="str">
        <f>IF(ISBLANK(VLOOKUP(A18282,Questionnaire!A:KQ,147,FALSE)),"#",VLOOKUP(A18282,Questionnaire!A:KQ,147,FALSE))</f>
        <v>#</v>
      </c>
    </row>
    <row r="18283" spans="1:2">
      <c r="A18283" t="s">
        <v>405</v>
      </c>
      <c r="B18283" t="str">
        <f>IF(ISBLANK(VLOOKUP(A18283,Questionnaire!A:KQ,147,FALSE)),"#",VLOOKUP(A18283,Questionnaire!A:KQ,147,FALSE))</f>
        <v>#</v>
      </c>
    </row>
    <row r="18284" spans="1:2">
      <c r="A18284" t="s">
        <v>409</v>
      </c>
      <c r="B18284" t="str">
        <f>IF(ISBLANK(VLOOKUP(A18284,Questionnaire!A:KQ,147,FALSE)),"#",VLOOKUP(A18284,Questionnaire!A:KQ,147,FALSE))</f>
        <v>#</v>
      </c>
    </row>
    <row r="18285" spans="1:2">
      <c r="A18285" t="s">
        <v>412</v>
      </c>
      <c r="B18285" t="str">
        <f>IF(ISBLANK(VLOOKUP(A18285,Questionnaire!A:KQ,147,FALSE)),"#",VLOOKUP(A18285,Questionnaire!A:KQ,147,FALSE))</f>
        <v>#</v>
      </c>
    </row>
    <row r="18286" spans="1:2">
      <c r="A18286" t="s">
        <v>415</v>
      </c>
      <c r="B18286" t="str">
        <f>IF(ISBLANK(VLOOKUP(A18286,Questionnaire!A:KQ,147,FALSE)),"#",VLOOKUP(A18286,Questionnaire!A:KQ,147,FALSE))</f>
        <v>#</v>
      </c>
    </row>
    <row r="18287" spans="1:2">
      <c r="A18287" t="s">
        <v>418</v>
      </c>
      <c r="B18287" t="str">
        <f>IF(ISBLANK(VLOOKUP(A18287,Questionnaire!A:KQ,147,FALSE)),"#",VLOOKUP(A18287,Questionnaire!A:KQ,147,FALSE))</f>
        <v>#</v>
      </c>
    </row>
    <row r="18288" spans="1:2">
      <c r="A18288" t="s">
        <v>421</v>
      </c>
      <c r="B18288" t="str">
        <f>IF(ISBLANK(VLOOKUP(A18288,Questionnaire!A:KQ,147,FALSE)),"#",VLOOKUP(A18288,Questionnaire!A:KQ,147,FALSE))</f>
        <v>#</v>
      </c>
    </row>
    <row r="18289" spans="1:2">
      <c r="A18289" t="s">
        <v>424</v>
      </c>
      <c r="B18289" t="str">
        <f>IF(ISBLANK(VLOOKUP(A18289,Questionnaire!A:KQ,147,FALSE)),"#",VLOOKUP(A18289,Questionnaire!A:KQ,147,FALSE))</f>
        <v>#</v>
      </c>
    </row>
    <row r="18290" spans="1:2">
      <c r="A18290" t="s">
        <v>429</v>
      </c>
      <c r="B18290" t="str">
        <f>IF(ISBLANK(VLOOKUP(A18290,Questionnaire!A:KQ,147,FALSE)),"#",VLOOKUP(A18290,Questionnaire!A:KQ,147,FALSE))</f>
        <v>#</v>
      </c>
    </row>
    <row r="18291" spans="1:2">
      <c r="A18291" t="s">
        <v>432</v>
      </c>
      <c r="B18291" t="str">
        <f>IF(ISBLANK(VLOOKUP(A18291,Questionnaire!A:KQ,147,FALSE)),"#",VLOOKUP(A18291,Questionnaire!A:KQ,147,FALSE))</f>
        <v>#</v>
      </c>
    </row>
    <row r="18292" spans="1:2">
      <c r="A18292" t="s">
        <v>435</v>
      </c>
      <c r="B18292" t="str">
        <f>IF(ISBLANK(VLOOKUP(A18292,Questionnaire!A:KQ,147,FALSE)),"#",VLOOKUP(A18292,Questionnaire!A:KQ,147,FALSE))</f>
        <v>#</v>
      </c>
    </row>
    <row r="18293" spans="1:2">
      <c r="A18293" t="s">
        <v>437</v>
      </c>
      <c r="B18293" t="str">
        <f>IF(ISBLANK(VLOOKUP(A18293,Questionnaire!A:KQ,147,FALSE)),"#",VLOOKUP(A18293,Questionnaire!A:KQ,147,FALSE))</f>
        <v>#</v>
      </c>
    </row>
    <row r="18294" spans="1:2">
      <c r="A18294" t="s">
        <v>439</v>
      </c>
      <c r="B18294" t="str">
        <f>IF(ISBLANK(VLOOKUP(A18294,Questionnaire!A:KQ,147,FALSE)),"#",VLOOKUP(A18294,Questionnaire!A:KQ,147,FALSE))</f>
        <v>#</v>
      </c>
    </row>
    <row r="18295" spans="1:2">
      <c r="A18295" t="s">
        <v>442</v>
      </c>
      <c r="B18295" t="str">
        <f>IF(ISBLANK(VLOOKUP(A18295,Questionnaire!A:KQ,147,FALSE)),"#",VLOOKUP(A18295,Questionnaire!A:KQ,147,FALSE))</f>
        <v>#</v>
      </c>
    </row>
    <row r="18296" spans="1:2">
      <c r="A18296" t="s">
        <v>445</v>
      </c>
      <c r="B18296" t="str">
        <f>IF(ISBLANK(VLOOKUP(A18296,Questionnaire!A:KQ,147,FALSE)),"#",VLOOKUP(A18296,Questionnaire!A:KQ,147,FALSE))</f>
        <v>#</v>
      </c>
    </row>
    <row r="18297" spans="1:2">
      <c r="A18297" t="s">
        <v>448</v>
      </c>
      <c r="B18297" t="str">
        <f>IF(ISBLANK(VLOOKUP(A18297,Questionnaire!A:KQ,147,FALSE)),"#",VLOOKUP(A18297,Questionnaire!A:KQ,147,FALSE))</f>
        <v>#</v>
      </c>
    </row>
    <row r="18298" spans="1:2">
      <c r="A18298" t="s">
        <v>452</v>
      </c>
      <c r="B18298" t="str">
        <f>IF(ISBLANK(VLOOKUP(A18298,Questionnaire!A:KQ,147,FALSE)),"#",VLOOKUP(A18298,Questionnaire!A:KQ,147,FALSE))</f>
        <v>#</v>
      </c>
    </row>
    <row r="18299" spans="1:2">
      <c r="A18299" t="s">
        <v>455</v>
      </c>
      <c r="B18299" t="str">
        <f>IF(ISBLANK(VLOOKUP(A18299,Questionnaire!A:KQ,147,FALSE)),"#",VLOOKUP(A18299,Questionnaire!A:KQ,147,FALSE))</f>
        <v>#</v>
      </c>
    </row>
    <row r="18300" spans="1:2">
      <c r="A18300" t="s">
        <v>458</v>
      </c>
      <c r="B18300" t="str">
        <f>IF(ISBLANK(VLOOKUP(A18300,Questionnaire!A:KQ,147,FALSE)),"#",VLOOKUP(A18300,Questionnaire!A:KQ,147,FALSE))</f>
        <v>#</v>
      </c>
    </row>
    <row r="18301" spans="1:2">
      <c r="A18301" t="s">
        <v>461</v>
      </c>
      <c r="B18301" t="str">
        <f>IF(ISBLANK(VLOOKUP(A18301,Questionnaire!A:KQ,147,FALSE)),"#",VLOOKUP(A18301,Questionnaire!A:KQ,147,FALSE))</f>
        <v>#</v>
      </c>
    </row>
    <row r="18302" spans="1:2">
      <c r="A18302" t="s">
        <v>465</v>
      </c>
      <c r="B18302" t="str">
        <f>IF(ISBLANK(VLOOKUP(A18302,Questionnaire!A:KQ,147,FALSE)),"#",VLOOKUP(A18302,Questionnaire!A:KQ,147,FALSE))</f>
        <v>#</v>
      </c>
    </row>
    <row r="18303" spans="1:2">
      <c r="A18303" t="s">
        <v>467</v>
      </c>
      <c r="B18303" t="str">
        <f>IF(ISBLANK(VLOOKUP(A18303,Questionnaire!A:KQ,147,FALSE)),"#",VLOOKUP(A18303,Questionnaire!A:KQ,147,FALSE))</f>
        <v>#</v>
      </c>
    </row>
    <row r="18304" spans="1:2">
      <c r="A18304" t="s">
        <v>469</v>
      </c>
      <c r="B18304" t="str">
        <f>IF(ISBLANK(VLOOKUP(A18304,Questionnaire!A:KQ,147,FALSE)),"#",VLOOKUP(A18304,Questionnaire!A:KQ,147,FALSE))</f>
        <v>#</v>
      </c>
    </row>
    <row r="18305" spans="1:3">
      <c r="A18305" t="s">
        <v>471</v>
      </c>
      <c r="B18305" t="str">
        <f>IF(ISBLANK(VLOOKUP(A18305,Questionnaire!A:KQ,147,FALSE)),"#",VLOOKUP(A18305,Questionnaire!A:KQ,147,FALSE))</f>
        <v>#</v>
      </c>
    </row>
    <row r="18306" spans="1:3">
      <c r="A18306" t="s">
        <v>473</v>
      </c>
      <c r="B18306" t="str">
        <f>IF(ISBLANK(VLOOKUP(A18306,Questionnaire!A:KQ,147,FALSE)),"#",VLOOKUP(A18306,Questionnaire!A:KQ,147,FALSE))</f>
        <v>#</v>
      </c>
    </row>
    <row r="18307" spans="1:3">
      <c r="A18307" t="s">
        <v>475</v>
      </c>
      <c r="B18307" t="str">
        <f>IF(ISBLANK(VLOOKUP(A18307,Questionnaire!A:KQ,147,FALSE)),"#",VLOOKUP(A18307,Questionnaire!A:KQ,147,FALSE))</f>
        <v>#</v>
      </c>
    </row>
    <row r="18308" spans="1:3">
      <c r="A18308" t="s">
        <v>185</v>
      </c>
      <c r="B18308" t="str">
        <f>IF(ISBLANK(VLOOKUP(A18308,Questionnaire!A:KQ,148,FALSE)),"#",VLOOKUP(A18308,Questionnaire!A:KQ,148,FALSE))</f>
        <v>#</v>
      </c>
      <c r="C18308">
        <v>145</v>
      </c>
    </row>
    <row r="18309" spans="1:3">
      <c r="A18309" t="s">
        <v>187</v>
      </c>
      <c r="B18309" t="str">
        <f>IF(ISNA(VLOOKUP(VLOOKUP(A18309,Questionnaire!A:KQ,148,FALSE),'CORA Encoding'!D:E,2,FALSE)),"#",VLOOKUP(VLOOKUP(A18309,Questionnaire!A:KQ,148,FALSE),'CORA Encoding'!D:E,2,FALSE))</f>
        <v>#</v>
      </c>
    </row>
    <row r="18310" spans="1:3">
      <c r="A18310" t="s">
        <v>189</v>
      </c>
      <c r="B18310" t="str">
        <f>IF(ISNA(VLOOKUP(VLOOKUP(A18310,Questionnaire!A:KQ,148,FALSE),'CORA Encoding'!G:H,2,FALSE)),"#",VLOOKUP(VLOOKUP(A18310,Questionnaire!A:KQ,148,FALSE),'CORA Encoding'!G:H,2,FALSE))</f>
        <v>#</v>
      </c>
    </row>
    <row r="18311" spans="1:3">
      <c r="A18311" t="s">
        <v>191</v>
      </c>
      <c r="B18311" t="str">
        <f>IF(ISNA(VLOOKUP(VLOOKUP(A18311,Questionnaire!A:KQ,148,FALSE),'Country List'!E:F,2,FALSE)),"#",VLOOKUP(VLOOKUP(A18311,Questionnaire!A:KQ,148,FALSE),'Country List'!E:F,2,FALSE))</f>
        <v>#</v>
      </c>
    </row>
    <row r="18312" spans="1:3">
      <c r="A18312" t="s">
        <v>193</v>
      </c>
      <c r="B18312" t="str">
        <f>IF(ISNA(VLOOKUP(VLOOKUP(A18312,Questionnaire!A:KQ,148,FALSE),'Industry List'!B:C,2,FALSE)),"#",VLOOKUP(VLOOKUP(A18312,Questionnaire!A:KQ,148,FALSE),'Industry List'!B:C,2,FALSE))</f>
        <v>#</v>
      </c>
    </row>
    <row r="18313" spans="1:3">
      <c r="A18313" t="s">
        <v>197</v>
      </c>
      <c r="B18313" t="str">
        <f>IF(ISBLANK(VLOOKUP(A18313,Questionnaire!A:KQ,148,FALSE)),"#",VLOOKUP(A18313,Questionnaire!A:KQ,148,FALSE))</f>
        <v>#</v>
      </c>
    </row>
    <row r="18314" spans="1:3">
      <c r="A18314" t="s">
        <v>201</v>
      </c>
      <c r="B18314" t="str">
        <f>IF(ISBLANK(VLOOKUP(A18314,Questionnaire!A:KQ,148,FALSE)),"#",VLOOKUP(A18314,Questionnaire!A:KQ,148,FALSE))</f>
        <v>#</v>
      </c>
    </row>
    <row r="18315" spans="1:3">
      <c r="A18315" t="s">
        <v>203</v>
      </c>
      <c r="B18315" t="str">
        <f>IF(ISNA(VLOOKUP(VLOOKUP(A18315,Questionnaire!A:KQ,148,FALSE),'CORA Encoding'!J:K,2,FALSE)),"#",VLOOKUP(VLOOKUP(A18315,Questionnaire!A:KQ,148,FALSE),'CORA Encoding'!J:K,2,FALSE))</f>
        <v>#</v>
      </c>
    </row>
    <row r="18316" spans="1:3">
      <c r="A18316" t="s">
        <v>208</v>
      </c>
      <c r="B18316" t="str">
        <f>IF(ISBLANK(VLOOKUP(A18316,Questionnaire!A:KQ,148,FALSE)),"#",VLOOKUP(A18316,Questionnaire!A:KQ,148,FALSE))</f>
        <v>#</v>
      </c>
    </row>
    <row r="18317" spans="1:3">
      <c r="A18317" t="s">
        <v>213</v>
      </c>
      <c r="B18317" t="str">
        <f>IF(ISBLANK(VLOOKUP(A18317,Questionnaire!A:KQ,148,FALSE)),"#",VLOOKUP(A18317,Questionnaire!A:KQ,148,FALSE))</f>
        <v>#</v>
      </c>
    </row>
    <row r="18318" spans="1:3">
      <c r="A18318" t="s">
        <v>215</v>
      </c>
      <c r="B18318" t="str">
        <f>IF(ISBLANK(VLOOKUP(A18318,Questionnaire!A:KQ,148,FALSE)),"#",VLOOKUP(A18318,Questionnaire!A:KQ,148,FALSE))</f>
        <v>#</v>
      </c>
    </row>
    <row r="18319" spans="1:3">
      <c r="A18319" t="s">
        <v>217</v>
      </c>
      <c r="B18319" t="str">
        <f>IF(ISBLANK(VLOOKUP(A18319,Questionnaire!A:KQ,148,FALSE)),"#",VLOOKUP(A18319,Questionnaire!A:KQ,148,FALSE))</f>
        <v>#</v>
      </c>
    </row>
    <row r="18320" spans="1:3">
      <c r="A18320" t="s">
        <v>219</v>
      </c>
      <c r="B18320" t="str">
        <f>IF(ISBLANK(VLOOKUP(A18320,Questionnaire!A:KQ,148,FALSE)),"#",VLOOKUP(A18320,Questionnaire!A:KQ,148,FALSE))</f>
        <v>#</v>
      </c>
    </row>
    <row r="18321" spans="1:2">
      <c r="A18321" t="s">
        <v>221</v>
      </c>
      <c r="B18321" t="str">
        <f>IF(ISBLANK(VLOOKUP(A18321,Questionnaire!A:KQ,148,FALSE)),"#",VLOOKUP(A18321,Questionnaire!A:KQ,148,FALSE))</f>
        <v>#</v>
      </c>
    </row>
    <row r="18322" spans="1:2">
      <c r="A18322" t="s">
        <v>223</v>
      </c>
      <c r="B18322" t="str">
        <f>IF(ISBLANK(VLOOKUP(A18322,Questionnaire!A:KQ,148,FALSE)),"#",VLOOKUP(A18322,Questionnaire!A:KQ,148,FALSE))</f>
        <v>#</v>
      </c>
    </row>
    <row r="18323" spans="1:2">
      <c r="A18323" t="s">
        <v>225</v>
      </c>
      <c r="B18323" t="str">
        <f>IF(ISBLANK(VLOOKUP(A18323,Questionnaire!A:KQ,148,FALSE)),"#",VLOOKUP(A18323,Questionnaire!A:KQ,148,FALSE))</f>
        <v>#</v>
      </c>
    </row>
    <row r="18324" spans="1:2">
      <c r="A18324" t="s">
        <v>227</v>
      </c>
      <c r="B18324" t="str">
        <f>IF(ISBLANK(VLOOKUP(A18324,Questionnaire!A:KQ,148,FALSE)),"#",VLOOKUP(A18324,Questionnaire!A:KQ,148,FALSE))</f>
        <v>#</v>
      </c>
    </row>
    <row r="18325" spans="1:2">
      <c r="A18325" t="s">
        <v>229</v>
      </c>
      <c r="B18325" t="str">
        <f>IF(ISBLANK(VLOOKUP(A18325,Questionnaire!A:KQ,148,FALSE)),"#",VLOOKUP(A18325,Questionnaire!A:KQ,148,FALSE))</f>
        <v>#</v>
      </c>
    </row>
    <row r="18326" spans="1:2">
      <c r="A18326" t="s">
        <v>231</v>
      </c>
      <c r="B18326" t="str">
        <f>IF(ISBLANK(VLOOKUP(A18326,Questionnaire!A:KQ,148,FALSE)),"#",VLOOKUP(A18326,Questionnaire!A:KQ,148,FALSE))</f>
        <v>#</v>
      </c>
    </row>
    <row r="18327" spans="1:2">
      <c r="A18327" t="s">
        <v>233</v>
      </c>
      <c r="B18327" t="str">
        <f>IF(ISBLANK(VLOOKUP(A18327,Questionnaire!A:KQ,148,FALSE)),"#",VLOOKUP(A18327,Questionnaire!A:KQ,148,FALSE))</f>
        <v>#</v>
      </c>
    </row>
    <row r="18328" spans="1:2">
      <c r="A18328" t="s">
        <v>235</v>
      </c>
      <c r="B18328" t="str">
        <f>IF(ISBLANK(VLOOKUP(A18328,Questionnaire!A:KQ,148,FALSE)),"#",VLOOKUP(A18328,Questionnaire!A:KQ,148,FALSE))</f>
        <v>#</v>
      </c>
    </row>
    <row r="18329" spans="1:2">
      <c r="A18329" t="s">
        <v>237</v>
      </c>
      <c r="B18329" t="str">
        <f>IF(ISBLANK(VLOOKUP(A18329,Questionnaire!A:KQ,148,FALSE)),"#",VLOOKUP(A18329,Questionnaire!A:KQ,148,FALSE))</f>
        <v>#</v>
      </c>
    </row>
    <row r="18330" spans="1:2">
      <c r="A18330" t="s">
        <v>239</v>
      </c>
      <c r="B18330" t="str">
        <f>IF(ISBLANK(VLOOKUP(A18330,Questionnaire!A:KQ,148,FALSE)),"#",VLOOKUP(A18330,Questionnaire!A:KQ,148,FALSE))</f>
        <v>#</v>
      </c>
    </row>
    <row r="18331" spans="1:2">
      <c r="A18331" t="s">
        <v>242</v>
      </c>
      <c r="B18331" t="str">
        <f>IF(ISBLANK(VLOOKUP(A18331,Questionnaire!A:KQ,148,FALSE)),"#",VLOOKUP(A18331,Questionnaire!A:KQ,148,FALSE))</f>
        <v>#</v>
      </c>
    </row>
    <row r="18332" spans="1:2">
      <c r="A18332" t="s">
        <v>245</v>
      </c>
      <c r="B18332" t="str">
        <f>IF(ISBLANK(VLOOKUP(A18332,Questionnaire!A:KQ,148,FALSE)),"#",VLOOKUP(A18332,Questionnaire!A:KQ,148,FALSE))</f>
        <v>#</v>
      </c>
    </row>
    <row r="18333" spans="1:2">
      <c r="A18333" t="s">
        <v>247</v>
      </c>
      <c r="B18333" t="str">
        <f>IF(ISBLANK(VLOOKUP(A18333,Questionnaire!A:KQ,148,FALSE)),"#",VLOOKUP(A18333,Questionnaire!A:KQ,148,FALSE))</f>
        <v>#</v>
      </c>
    </row>
    <row r="18334" spans="1:2">
      <c r="A18334" t="s">
        <v>249</v>
      </c>
      <c r="B18334" t="str">
        <f>IF(ISBLANK(VLOOKUP(A18334,Questionnaire!A:KQ,148,FALSE)),"#",VLOOKUP(A18334,Questionnaire!A:KQ,148,FALSE))</f>
        <v>#</v>
      </c>
    </row>
    <row r="18335" spans="1:2">
      <c r="A18335" t="s">
        <v>250</v>
      </c>
      <c r="B18335" t="str">
        <f>IF(ISBLANK(VLOOKUP(A18335,Questionnaire!A:KQ,148,FALSE)),"#",VLOOKUP(A18335,Questionnaire!A:KQ,148,FALSE))</f>
        <v>#</v>
      </c>
    </row>
    <row r="18336" spans="1:2">
      <c r="A18336" t="s">
        <v>252</v>
      </c>
      <c r="B18336" t="str">
        <f>IF(ISBLANK(VLOOKUP(A18336,Questionnaire!A:KQ,148,FALSE)),"#",VLOOKUP(A18336,Questionnaire!A:KQ,148,FALSE))</f>
        <v>#</v>
      </c>
    </row>
    <row r="18337" spans="1:2">
      <c r="A18337" t="s">
        <v>255</v>
      </c>
      <c r="B18337" t="str">
        <f>IF(ISBLANK(VLOOKUP(A18337,Questionnaire!A:KQ,148,FALSE)),"#",VLOOKUP(A18337,Questionnaire!A:KQ,148,FALSE))</f>
        <v>#</v>
      </c>
    </row>
    <row r="18338" spans="1:2">
      <c r="A18338" t="s">
        <v>258</v>
      </c>
      <c r="B18338" t="str">
        <f>IF(ISNA(VLOOKUP(VLOOKUP(A18338,Questionnaire!A:KQ,148,FALSE),'CORA Encoding'!M:N,2,FALSE)),"#",VLOOKUP(VLOOKUP(A18338,Questionnaire!A:KQ,148,FALSE),'CORA Encoding'!M:N,2,FALSE))</f>
        <v>#</v>
      </c>
    </row>
    <row r="18339" spans="1:2">
      <c r="A18339" t="s">
        <v>261</v>
      </c>
      <c r="B18339" t="str">
        <f>IF(ISBLANK(VLOOKUP(A18339,Questionnaire!A:KQ,148,FALSE)),"#",VLOOKUP(A18339,Questionnaire!A:KQ,148,FALSE))</f>
        <v>#</v>
      </c>
    </row>
    <row r="18340" spans="1:2">
      <c r="A18340" t="s">
        <v>263</v>
      </c>
      <c r="B18340" t="str">
        <f>IF(ISBLANK(VLOOKUP(A18340,Questionnaire!A:KQ,148,FALSE)),"#",VLOOKUP(A18340,Questionnaire!A:KQ,148,FALSE))</f>
        <v>#</v>
      </c>
    </row>
    <row r="18341" spans="1:2">
      <c r="A18341" t="s">
        <v>265</v>
      </c>
      <c r="B18341" t="str">
        <f>IF(ISBLANK(VLOOKUP(A18341,Questionnaire!A:KQ,148,FALSE)),"#",VLOOKUP(A18341,Questionnaire!A:KQ,148,FALSE))</f>
        <v>#</v>
      </c>
    </row>
    <row r="18342" spans="1:2">
      <c r="A18342" t="s">
        <v>267</v>
      </c>
      <c r="B18342" t="str">
        <f>IF(ISBLANK(VLOOKUP(A18342,Questionnaire!A:KQ,148,FALSE)),"#",VLOOKUP(A18342,Questionnaire!A:KQ,148,FALSE))</f>
        <v>#</v>
      </c>
    </row>
    <row r="18343" spans="1:2">
      <c r="A18343" t="s">
        <v>269</v>
      </c>
      <c r="B18343" t="str">
        <f>IF(ISBLANK(VLOOKUP(A18343,Questionnaire!A:KQ,148,FALSE)),"#",VLOOKUP(A18343,Questionnaire!A:KQ,148,FALSE))</f>
        <v>#</v>
      </c>
    </row>
    <row r="18344" spans="1:2">
      <c r="A18344" t="s">
        <v>274</v>
      </c>
      <c r="B18344" t="str">
        <f>IF(ISBLANK(VLOOKUP(A18344,Questionnaire!A:KQ,148,FALSE)),"#",VLOOKUP(A18344,Questionnaire!A:KQ,148,FALSE))</f>
        <v>#</v>
      </c>
    </row>
    <row r="18345" spans="1:2">
      <c r="A18345" t="s">
        <v>276</v>
      </c>
      <c r="B18345" t="str">
        <f>IF(ISBLANK(VLOOKUP(A18345,Questionnaire!A:KQ,148,FALSE)),"#",VLOOKUP(A18345,Questionnaire!A:KQ,148,FALSE))</f>
        <v>#</v>
      </c>
    </row>
    <row r="18346" spans="1:2">
      <c r="A18346" t="s">
        <v>278</v>
      </c>
      <c r="B18346" t="str">
        <f>IF(ISBLANK(VLOOKUP(A18346,Questionnaire!A:KQ,148,FALSE)),"#",VLOOKUP(A18346,Questionnaire!A:KQ,148,FALSE))</f>
        <v>#</v>
      </c>
    </row>
    <row r="18347" spans="1:2">
      <c r="A18347" t="s">
        <v>280</v>
      </c>
      <c r="B18347" t="str">
        <f>IF(ISBLANK(VLOOKUP(A18347,Questionnaire!A:KQ,148,FALSE)),"#",VLOOKUP(A18347,Questionnaire!A:KQ,148,FALSE))</f>
        <v>#</v>
      </c>
    </row>
    <row r="18348" spans="1:2">
      <c r="A18348" t="s">
        <v>282</v>
      </c>
      <c r="B18348" t="str">
        <f>IF(ISBLANK(VLOOKUP(A18348,Questionnaire!A:KQ,148,FALSE)),"#",VLOOKUP(A18348,Questionnaire!A:KQ,148,FALSE))</f>
        <v>#</v>
      </c>
    </row>
    <row r="18349" spans="1:2">
      <c r="A18349" t="s">
        <v>286</v>
      </c>
      <c r="B18349" t="str">
        <f>IF(ISBLANK(VLOOKUP(A18349,Questionnaire!A:KQ,148,FALSE)),"#",VLOOKUP(A18349,Questionnaire!A:KQ,148,FALSE))</f>
        <v>#</v>
      </c>
    </row>
    <row r="18350" spans="1:2">
      <c r="A18350" t="s">
        <v>288</v>
      </c>
      <c r="B18350" t="str">
        <f>IF(ISBLANK(VLOOKUP(A18350,Questionnaire!A:KQ,148,FALSE)),"#",VLOOKUP(A18350,Questionnaire!A:KQ,148,FALSE))</f>
        <v>#</v>
      </c>
    </row>
    <row r="18351" spans="1:2">
      <c r="A18351" t="s">
        <v>290</v>
      </c>
      <c r="B18351" t="str">
        <f>IF(ISBLANK(VLOOKUP(A18351,Questionnaire!A:KQ,148,FALSE)),"#",VLOOKUP(A18351,Questionnaire!A:KQ,148,FALSE))</f>
        <v>#</v>
      </c>
    </row>
    <row r="18352" spans="1:2">
      <c r="A18352" t="s">
        <v>292</v>
      </c>
      <c r="B18352" t="str">
        <f>IF(ISBLANK(VLOOKUP(A18352,Questionnaire!A:KQ,148,FALSE)),"#",VLOOKUP(A18352,Questionnaire!A:KQ,148,FALSE))</f>
        <v>#</v>
      </c>
    </row>
    <row r="18353" spans="1:2">
      <c r="A18353" t="s">
        <v>294</v>
      </c>
      <c r="B18353" t="str">
        <f>IF(ISBLANK(VLOOKUP(A18353,Questionnaire!A:KQ,148,FALSE)),"#",VLOOKUP(A18353,Questionnaire!A:KQ,148,FALSE))</f>
        <v>#</v>
      </c>
    </row>
    <row r="18354" spans="1:2">
      <c r="A18354" t="s">
        <v>296</v>
      </c>
      <c r="B18354" t="str">
        <f>IF(ISBLANK(VLOOKUP(A18354,Questionnaire!A:KQ,148,FALSE)),"#",VLOOKUP(A18354,Questionnaire!A:KQ,148,FALSE))</f>
        <v>#</v>
      </c>
    </row>
    <row r="18355" spans="1:2">
      <c r="A18355" t="s">
        <v>301</v>
      </c>
      <c r="B18355" t="str">
        <f>IF(ISBLANK(VLOOKUP(A18355,Questionnaire!A:KQ,148,FALSE)),"#",VLOOKUP(A18355,Questionnaire!A:KQ,148,FALSE))</f>
        <v>#</v>
      </c>
    </row>
    <row r="18356" spans="1:2">
      <c r="A18356" t="s">
        <v>303</v>
      </c>
      <c r="B18356" t="str">
        <f>IF(ISBLANK(VLOOKUP(A18356,Questionnaire!A:KQ,148,FALSE)),"#",VLOOKUP(A18356,Questionnaire!A:KQ,148,FALSE))</f>
        <v>#</v>
      </c>
    </row>
    <row r="18357" spans="1:2">
      <c r="A18357" t="s">
        <v>305</v>
      </c>
      <c r="B18357" t="str">
        <f>IF(ISBLANK(VLOOKUP(A18357,Questionnaire!A:KQ,148,FALSE)),"#",VLOOKUP(A18357,Questionnaire!A:KQ,148,FALSE))</f>
        <v>#</v>
      </c>
    </row>
    <row r="18358" spans="1:2">
      <c r="A18358" t="s">
        <v>307</v>
      </c>
      <c r="B18358" t="str">
        <f>IF(ISBLANK(VLOOKUP(A18358,Questionnaire!A:KQ,148,FALSE)),"#",VLOOKUP(A18358,Questionnaire!A:KQ,148,FALSE))</f>
        <v>#</v>
      </c>
    </row>
    <row r="18359" spans="1:2">
      <c r="A18359" t="s">
        <v>311</v>
      </c>
      <c r="B18359" t="str">
        <f>IF(ISBLANK(VLOOKUP(A18359,Questionnaire!A:KQ,148,FALSE)),"#",VLOOKUP(A18359,Questionnaire!A:KQ,148,FALSE))</f>
        <v>#</v>
      </c>
    </row>
    <row r="18360" spans="1:2">
      <c r="A18360" t="s">
        <v>313</v>
      </c>
      <c r="B18360" t="str">
        <f>IF(ISBLANK(VLOOKUP(A18360,Questionnaire!A:KQ,148,FALSE)),"#",VLOOKUP(A18360,Questionnaire!A:KQ,148,FALSE))</f>
        <v>#</v>
      </c>
    </row>
    <row r="18361" spans="1:2">
      <c r="A18361" t="s">
        <v>314</v>
      </c>
      <c r="B18361" t="str">
        <f>IF(ISBLANK(VLOOKUP(A18361,Questionnaire!A:KQ,148,FALSE)),"#",VLOOKUP(A18361,Questionnaire!A:KQ,148,FALSE))</f>
        <v>#</v>
      </c>
    </row>
    <row r="18362" spans="1:2">
      <c r="A18362" t="s">
        <v>315</v>
      </c>
      <c r="B18362" t="str">
        <f>IF(ISBLANK(VLOOKUP(A18362,Questionnaire!A:KQ,148,FALSE)),"#",VLOOKUP(A18362,Questionnaire!A:KQ,148,FALSE))</f>
        <v>#</v>
      </c>
    </row>
    <row r="18363" spans="1:2">
      <c r="A18363" t="s">
        <v>317</v>
      </c>
      <c r="B18363" t="str">
        <f>IF(ISBLANK(VLOOKUP(A18363,Questionnaire!A:KQ,148,FALSE)),"#",VLOOKUP(A18363,Questionnaire!A:KQ,148,FALSE))</f>
        <v>#</v>
      </c>
    </row>
    <row r="18364" spans="1:2">
      <c r="A18364" t="s">
        <v>319</v>
      </c>
      <c r="B18364" t="str">
        <f>IF(ISBLANK(VLOOKUP(A18364,Questionnaire!A:KQ,148,FALSE)),"#",VLOOKUP(A18364,Questionnaire!A:KQ,148,FALSE))</f>
        <v>#</v>
      </c>
    </row>
    <row r="18365" spans="1:2">
      <c r="A18365" t="s">
        <v>322</v>
      </c>
      <c r="B18365" t="str">
        <f>IF(ISBLANK(VLOOKUP(A18365,Questionnaire!A:KQ,148,FALSE)),"#",VLOOKUP(A18365,Questionnaire!A:KQ,148,FALSE))</f>
        <v>#</v>
      </c>
    </row>
    <row r="18366" spans="1:2">
      <c r="A18366" t="s">
        <v>326</v>
      </c>
      <c r="B18366" t="str">
        <f>IF(ISBLANK(VLOOKUP(A18366,Questionnaire!A:KQ,148,FALSE)),"#",VLOOKUP(A18366,Questionnaire!A:KQ,148,FALSE))</f>
        <v>#</v>
      </c>
    </row>
    <row r="18367" spans="1:2">
      <c r="A18367" t="s">
        <v>328</v>
      </c>
      <c r="B18367" t="str">
        <f>IF(ISBLANK(VLOOKUP(A18367,Questionnaire!A:KQ,148,FALSE)),"#",VLOOKUP(A18367,Questionnaire!A:KQ,148,FALSE))</f>
        <v>#</v>
      </c>
    </row>
    <row r="18368" spans="1:2">
      <c r="A18368" t="s">
        <v>332</v>
      </c>
      <c r="B18368" t="str">
        <f>IF(ISBLANK(VLOOKUP(A18368,Questionnaire!A:KQ,148,FALSE)),"#",VLOOKUP(A18368,Questionnaire!A:KQ,148,FALSE))</f>
        <v>#</v>
      </c>
    </row>
    <row r="18369" spans="1:2">
      <c r="A18369" t="s">
        <v>333</v>
      </c>
      <c r="B18369" t="str">
        <f>IF(ISBLANK(VLOOKUP(A18369,Questionnaire!A:KQ,148,FALSE)),"#",VLOOKUP(A18369,Questionnaire!A:KQ,148,FALSE))</f>
        <v>#</v>
      </c>
    </row>
    <row r="18370" spans="1:2">
      <c r="A18370" t="s">
        <v>334</v>
      </c>
      <c r="B18370" t="str">
        <f>IF(ISBLANK(VLOOKUP(A18370,Questionnaire!A:KQ,148,FALSE)),"#",VLOOKUP(A18370,Questionnaire!A:KQ,148,FALSE))</f>
        <v>#</v>
      </c>
    </row>
    <row r="18371" spans="1:2">
      <c r="A18371" t="s">
        <v>335</v>
      </c>
      <c r="B18371" t="str">
        <f>IF(ISBLANK(VLOOKUP(A18371,Questionnaire!A:KQ,148,FALSE)),"#",VLOOKUP(A18371,Questionnaire!A:KQ,148,FALSE))</f>
        <v>#</v>
      </c>
    </row>
    <row r="18372" spans="1:2">
      <c r="A18372" t="s">
        <v>336</v>
      </c>
      <c r="B18372" t="str">
        <f>IF(ISBLANK(VLOOKUP(A18372,Questionnaire!A:KQ,148,FALSE)),"#",VLOOKUP(A18372,Questionnaire!A:KQ,148,FALSE))</f>
        <v>#</v>
      </c>
    </row>
    <row r="18373" spans="1:2">
      <c r="A18373" t="s">
        <v>337</v>
      </c>
      <c r="B18373" t="str">
        <f>IF(ISBLANK(VLOOKUP(A18373,Questionnaire!A:KQ,148,FALSE)),"#",VLOOKUP(A18373,Questionnaire!A:KQ,148,FALSE))</f>
        <v>#</v>
      </c>
    </row>
    <row r="18374" spans="1:2">
      <c r="A18374" t="s">
        <v>338</v>
      </c>
      <c r="B18374" t="str">
        <f>IF(ISBLANK(VLOOKUP(A18374,Questionnaire!A:KQ,148,FALSE)),"#",VLOOKUP(A18374,Questionnaire!A:KQ,148,FALSE))</f>
        <v>#</v>
      </c>
    </row>
    <row r="18375" spans="1:2">
      <c r="A18375" t="s">
        <v>339</v>
      </c>
      <c r="B18375" t="str">
        <f>IF(ISBLANK(VLOOKUP(A18375,Questionnaire!A:KQ,148,FALSE)),"#",VLOOKUP(A18375,Questionnaire!A:KQ,148,FALSE))</f>
        <v>#</v>
      </c>
    </row>
    <row r="18376" spans="1:2">
      <c r="A18376" t="s">
        <v>340</v>
      </c>
      <c r="B18376" t="str">
        <f>IF(ISBLANK(VLOOKUP(A18376,Questionnaire!A:KQ,148,FALSE)),"#",VLOOKUP(A18376,Questionnaire!A:KQ,148,FALSE))</f>
        <v>#</v>
      </c>
    </row>
    <row r="18377" spans="1:2">
      <c r="A18377" t="s">
        <v>341</v>
      </c>
      <c r="B18377" t="str">
        <f>IF(ISBLANK(VLOOKUP(A18377,Questionnaire!A:KQ,148,FALSE)),"#",VLOOKUP(A18377,Questionnaire!A:KQ,148,FALSE))</f>
        <v>#</v>
      </c>
    </row>
    <row r="18378" spans="1:2">
      <c r="A18378" t="s">
        <v>342</v>
      </c>
      <c r="B18378" t="str">
        <f>IF(ISBLANK(VLOOKUP(A18378,Questionnaire!A:KQ,148,FALSE)),"#",VLOOKUP(A18378,Questionnaire!A:KQ,148,FALSE))</f>
        <v>#</v>
      </c>
    </row>
    <row r="18379" spans="1:2">
      <c r="A18379" t="s">
        <v>343</v>
      </c>
      <c r="B18379" t="str">
        <f>IF(ISBLANK(VLOOKUP(A18379,Questionnaire!A:KQ,148,FALSE)),"#",VLOOKUP(A18379,Questionnaire!A:KQ,148,FALSE))</f>
        <v>#</v>
      </c>
    </row>
    <row r="18380" spans="1:2">
      <c r="A18380" t="s">
        <v>344</v>
      </c>
      <c r="B18380" t="str">
        <f>IF(ISBLANK(VLOOKUP(A18380,Questionnaire!A:KQ,148,FALSE)),"#",VLOOKUP(A18380,Questionnaire!A:KQ,148,FALSE))</f>
        <v>#</v>
      </c>
    </row>
    <row r="18381" spans="1:2">
      <c r="A18381" t="s">
        <v>345</v>
      </c>
      <c r="B18381" t="str">
        <f>IF(ISBLANK(VLOOKUP(A18381,Questionnaire!A:KQ,148,FALSE)),"#",VLOOKUP(A18381,Questionnaire!A:KQ,148,FALSE))</f>
        <v>#</v>
      </c>
    </row>
    <row r="18382" spans="1:2">
      <c r="A18382" t="s">
        <v>348</v>
      </c>
      <c r="B18382" t="str">
        <f>IF(ISBLANK(VLOOKUP(A18382,Questionnaire!A:KQ,148,FALSE)),"#",VLOOKUP(A18382,Questionnaire!A:KQ,148,FALSE))</f>
        <v>#</v>
      </c>
    </row>
    <row r="18383" spans="1:2">
      <c r="A18383" t="s">
        <v>353</v>
      </c>
      <c r="B18383" t="str">
        <f>IF(ISBLANK(VLOOKUP(A18383,Questionnaire!A:KQ,148,FALSE)),"#",VLOOKUP(A18383,Questionnaire!A:KQ,148,FALSE))</f>
        <v>#</v>
      </c>
    </row>
    <row r="18384" spans="1:2">
      <c r="A18384" t="s">
        <v>354</v>
      </c>
      <c r="B18384" t="str">
        <f>IF(ISBLANK(VLOOKUP(A18384,Questionnaire!A:KQ,148,FALSE)),"#",VLOOKUP(A18384,Questionnaire!A:KQ,148,FALSE))</f>
        <v>#</v>
      </c>
    </row>
    <row r="18385" spans="1:2">
      <c r="A18385" t="s">
        <v>355</v>
      </c>
      <c r="B18385" t="str">
        <f>IF(ISBLANK(VLOOKUP(A18385,Questionnaire!A:KQ,148,FALSE)),"#",VLOOKUP(A18385,Questionnaire!A:KQ,148,FALSE))</f>
        <v>#</v>
      </c>
    </row>
    <row r="18386" spans="1:2">
      <c r="A18386" t="s">
        <v>356</v>
      </c>
      <c r="B18386" t="str">
        <f>IF(ISBLANK(VLOOKUP(A18386,Questionnaire!A:KQ,148,FALSE)),"#",VLOOKUP(A18386,Questionnaire!A:KQ,148,FALSE))</f>
        <v>#</v>
      </c>
    </row>
    <row r="18387" spans="1:2">
      <c r="A18387" t="s">
        <v>357</v>
      </c>
      <c r="B18387" t="str">
        <f>IF(ISBLANK(VLOOKUP(A18387,Questionnaire!A:KQ,148,FALSE)),"#",VLOOKUP(A18387,Questionnaire!A:KQ,148,FALSE))</f>
        <v>#</v>
      </c>
    </row>
    <row r="18388" spans="1:2">
      <c r="A18388" t="s">
        <v>360</v>
      </c>
      <c r="B18388" t="str">
        <f>IF(ISBLANK(VLOOKUP(A18388,Questionnaire!A:KQ,148,FALSE)),"#",VLOOKUP(A18388,Questionnaire!A:KQ,148,FALSE))</f>
        <v>#</v>
      </c>
    </row>
    <row r="18389" spans="1:2">
      <c r="A18389" t="s">
        <v>362</v>
      </c>
      <c r="B18389" t="str">
        <f>IF(ISBLANK(VLOOKUP(A18389,Questionnaire!A:KQ,148,FALSE)),"#",VLOOKUP(A18389,Questionnaire!A:KQ,148,FALSE))</f>
        <v>#</v>
      </c>
    </row>
    <row r="18390" spans="1:2">
      <c r="A18390" t="s">
        <v>363</v>
      </c>
      <c r="B18390" t="str">
        <f>IF(ISBLANK(VLOOKUP(A18390,Questionnaire!A:KQ,148,FALSE)),"#",VLOOKUP(A18390,Questionnaire!A:KQ,148,FALSE))</f>
        <v>#</v>
      </c>
    </row>
    <row r="18391" spans="1:2">
      <c r="A18391" t="s">
        <v>364</v>
      </c>
      <c r="B18391" t="str">
        <f>IF(ISBLANK(VLOOKUP(A18391,Questionnaire!A:KQ,148,FALSE)),"#",VLOOKUP(A18391,Questionnaire!A:KQ,148,FALSE))</f>
        <v>#</v>
      </c>
    </row>
    <row r="18392" spans="1:2">
      <c r="A18392" t="s">
        <v>365</v>
      </c>
      <c r="B18392" t="str">
        <f>IF(ISBLANK(VLOOKUP(A18392,Questionnaire!A:KQ,148,FALSE)),"#",VLOOKUP(A18392,Questionnaire!A:KQ,148,FALSE))</f>
        <v>#</v>
      </c>
    </row>
    <row r="18393" spans="1:2">
      <c r="A18393" t="s">
        <v>366</v>
      </c>
      <c r="B18393" t="str">
        <f>IF(ISBLANK(VLOOKUP(A18393,Questionnaire!A:KQ,148,FALSE)),"#",VLOOKUP(A18393,Questionnaire!A:KQ,148,FALSE))</f>
        <v>#</v>
      </c>
    </row>
    <row r="18394" spans="1:2">
      <c r="A18394" t="s">
        <v>371</v>
      </c>
      <c r="B18394" t="str">
        <f>IF(ISBLANK(VLOOKUP(A18394,Questionnaire!A:KQ,148,FALSE)),"#",VLOOKUP(A18394,Questionnaire!A:KQ,148,FALSE))</f>
        <v>#</v>
      </c>
    </row>
    <row r="18395" spans="1:2">
      <c r="A18395" t="s">
        <v>372</v>
      </c>
      <c r="B18395" t="str">
        <f>IF(ISBLANK(VLOOKUP(A18395,Questionnaire!A:KQ,148,FALSE)),"#",VLOOKUP(A18395,Questionnaire!A:KQ,148,FALSE))</f>
        <v>#</v>
      </c>
    </row>
    <row r="18396" spans="1:2">
      <c r="A18396" t="s">
        <v>373</v>
      </c>
      <c r="B18396" t="str">
        <f>IF(ISBLANK(VLOOKUP(A18396,Questionnaire!A:KQ,148,FALSE)),"#",VLOOKUP(A18396,Questionnaire!A:KQ,148,FALSE))</f>
        <v>#</v>
      </c>
    </row>
    <row r="18397" spans="1:2">
      <c r="A18397" t="s">
        <v>374</v>
      </c>
      <c r="B18397" t="str">
        <f>IF(ISBLANK(VLOOKUP(A18397,Questionnaire!A:KQ,148,FALSE)),"#",VLOOKUP(A18397,Questionnaire!A:KQ,148,FALSE))</f>
        <v>#</v>
      </c>
    </row>
    <row r="18398" spans="1:2">
      <c r="A18398" t="s">
        <v>377</v>
      </c>
      <c r="B18398" t="str">
        <f>IF(ISBLANK(VLOOKUP(A18398,Questionnaire!A:KQ,148,FALSE)),"#",VLOOKUP(A18398,Questionnaire!A:KQ,148,FALSE))</f>
        <v>#</v>
      </c>
    </row>
    <row r="18399" spans="1:2">
      <c r="A18399" t="s">
        <v>379</v>
      </c>
      <c r="B18399" t="str">
        <f>IF(ISBLANK(VLOOKUP(A18399,Questionnaire!A:KQ,148,FALSE)),"#",VLOOKUP(A18399,Questionnaire!A:KQ,148,FALSE))</f>
        <v>#</v>
      </c>
    </row>
    <row r="18400" spans="1:2">
      <c r="A18400" t="s">
        <v>380</v>
      </c>
      <c r="B18400" t="str">
        <f>IF(ISBLANK(VLOOKUP(A18400,Questionnaire!A:KQ,148,FALSE)),"#",VLOOKUP(A18400,Questionnaire!A:KQ,148,FALSE))</f>
        <v>#</v>
      </c>
    </row>
    <row r="18401" spans="1:2">
      <c r="A18401" t="s">
        <v>381</v>
      </c>
      <c r="B18401" t="str">
        <f>IF(ISBLANK(VLOOKUP(A18401,Questionnaire!A:KQ,148,FALSE)),"#",VLOOKUP(A18401,Questionnaire!A:KQ,148,FALSE))</f>
        <v>#</v>
      </c>
    </row>
    <row r="18402" spans="1:2">
      <c r="A18402" t="s">
        <v>382</v>
      </c>
      <c r="B18402" t="str">
        <f>IF(ISBLANK(VLOOKUP(A18402,Questionnaire!A:KQ,148,FALSE)),"#",VLOOKUP(A18402,Questionnaire!A:KQ,148,FALSE))</f>
        <v>#</v>
      </c>
    </row>
    <row r="18403" spans="1:2">
      <c r="A18403" t="s">
        <v>384</v>
      </c>
      <c r="B18403" t="str">
        <f>IF(ISBLANK(VLOOKUP(A18403,Questionnaire!A:KQ,148,FALSE)),"#",VLOOKUP(A18403,Questionnaire!A:KQ,148,FALSE))</f>
        <v>#</v>
      </c>
    </row>
    <row r="18404" spans="1:2">
      <c r="A18404" t="s">
        <v>387</v>
      </c>
      <c r="B18404" t="str">
        <f>IF(ISBLANK(VLOOKUP(A18404,Questionnaire!A:KQ,148,FALSE)),"#",VLOOKUP(A18404,Questionnaire!A:KQ,148,FALSE))</f>
        <v>#</v>
      </c>
    </row>
    <row r="18405" spans="1:2">
      <c r="A18405" t="s">
        <v>391</v>
      </c>
      <c r="B18405" t="str">
        <f>IF(ISBLANK(VLOOKUP(A18405,Questionnaire!A:KQ,148,FALSE)),"#",VLOOKUP(A18405,Questionnaire!A:KQ,148,FALSE))</f>
        <v>#</v>
      </c>
    </row>
    <row r="18406" spans="1:2">
      <c r="A18406" t="s">
        <v>393</v>
      </c>
      <c r="B18406" t="str">
        <f>IF(ISBLANK(VLOOKUP(A18406,Questionnaire!A:KQ,148,FALSE)),"#",VLOOKUP(A18406,Questionnaire!A:KQ,148,FALSE))</f>
        <v>#</v>
      </c>
    </row>
    <row r="18407" spans="1:2">
      <c r="A18407" t="s">
        <v>395</v>
      </c>
      <c r="B18407" t="str">
        <f>IF(ISBLANK(VLOOKUP(A18407,Questionnaire!A:KQ,148,FALSE)),"#",VLOOKUP(A18407,Questionnaire!A:KQ,148,FALSE))</f>
        <v>#</v>
      </c>
    </row>
    <row r="18408" spans="1:2">
      <c r="A18408" t="s">
        <v>398</v>
      </c>
      <c r="B18408" t="str">
        <f>IF(ISBLANK(VLOOKUP(A18408,Questionnaire!A:KQ,148,FALSE)),"#",VLOOKUP(A18408,Questionnaire!A:KQ,148,FALSE))</f>
        <v>#</v>
      </c>
    </row>
    <row r="18409" spans="1:2">
      <c r="A18409" t="s">
        <v>402</v>
      </c>
      <c r="B18409" t="str">
        <f>IF(ISBLANK(VLOOKUP(A18409,Questionnaire!A:KQ,148,FALSE)),"#",VLOOKUP(A18409,Questionnaire!A:KQ,148,FALSE))</f>
        <v>#</v>
      </c>
    </row>
    <row r="18410" spans="1:2">
      <c r="A18410" t="s">
        <v>405</v>
      </c>
      <c r="B18410" t="str">
        <f>IF(ISBLANK(VLOOKUP(A18410,Questionnaire!A:KQ,148,FALSE)),"#",VLOOKUP(A18410,Questionnaire!A:KQ,148,FALSE))</f>
        <v>#</v>
      </c>
    </row>
    <row r="18411" spans="1:2">
      <c r="A18411" t="s">
        <v>409</v>
      </c>
      <c r="B18411" t="str">
        <f>IF(ISBLANK(VLOOKUP(A18411,Questionnaire!A:KQ,148,FALSE)),"#",VLOOKUP(A18411,Questionnaire!A:KQ,148,FALSE))</f>
        <v>#</v>
      </c>
    </row>
    <row r="18412" spans="1:2">
      <c r="A18412" t="s">
        <v>412</v>
      </c>
      <c r="B18412" t="str">
        <f>IF(ISBLANK(VLOOKUP(A18412,Questionnaire!A:KQ,148,FALSE)),"#",VLOOKUP(A18412,Questionnaire!A:KQ,148,FALSE))</f>
        <v>#</v>
      </c>
    </row>
    <row r="18413" spans="1:2">
      <c r="A18413" t="s">
        <v>415</v>
      </c>
      <c r="B18413" t="str">
        <f>IF(ISBLANK(VLOOKUP(A18413,Questionnaire!A:KQ,148,FALSE)),"#",VLOOKUP(A18413,Questionnaire!A:KQ,148,FALSE))</f>
        <v>#</v>
      </c>
    </row>
    <row r="18414" spans="1:2">
      <c r="A18414" t="s">
        <v>418</v>
      </c>
      <c r="B18414" t="str">
        <f>IF(ISBLANK(VLOOKUP(A18414,Questionnaire!A:KQ,148,FALSE)),"#",VLOOKUP(A18414,Questionnaire!A:KQ,148,FALSE))</f>
        <v>#</v>
      </c>
    </row>
    <row r="18415" spans="1:2">
      <c r="A18415" t="s">
        <v>421</v>
      </c>
      <c r="B18415" t="str">
        <f>IF(ISBLANK(VLOOKUP(A18415,Questionnaire!A:KQ,148,FALSE)),"#",VLOOKUP(A18415,Questionnaire!A:KQ,148,FALSE))</f>
        <v>#</v>
      </c>
    </row>
    <row r="18416" spans="1:2">
      <c r="A18416" t="s">
        <v>424</v>
      </c>
      <c r="B18416" t="str">
        <f>IF(ISBLANK(VLOOKUP(A18416,Questionnaire!A:KQ,148,FALSE)),"#",VLOOKUP(A18416,Questionnaire!A:KQ,148,FALSE))</f>
        <v>#</v>
      </c>
    </row>
    <row r="18417" spans="1:2">
      <c r="A18417" t="s">
        <v>429</v>
      </c>
      <c r="B18417" t="str">
        <f>IF(ISBLANK(VLOOKUP(A18417,Questionnaire!A:KQ,148,FALSE)),"#",VLOOKUP(A18417,Questionnaire!A:KQ,148,FALSE))</f>
        <v>#</v>
      </c>
    </row>
    <row r="18418" spans="1:2">
      <c r="A18418" t="s">
        <v>432</v>
      </c>
      <c r="B18418" t="str">
        <f>IF(ISBLANK(VLOOKUP(A18418,Questionnaire!A:KQ,148,FALSE)),"#",VLOOKUP(A18418,Questionnaire!A:KQ,148,FALSE))</f>
        <v>#</v>
      </c>
    </row>
    <row r="18419" spans="1:2">
      <c r="A18419" t="s">
        <v>435</v>
      </c>
      <c r="B18419" t="str">
        <f>IF(ISBLANK(VLOOKUP(A18419,Questionnaire!A:KQ,148,FALSE)),"#",VLOOKUP(A18419,Questionnaire!A:KQ,148,FALSE))</f>
        <v>#</v>
      </c>
    </row>
    <row r="18420" spans="1:2">
      <c r="A18420" t="s">
        <v>437</v>
      </c>
      <c r="B18420" t="str">
        <f>IF(ISBLANK(VLOOKUP(A18420,Questionnaire!A:KQ,148,FALSE)),"#",VLOOKUP(A18420,Questionnaire!A:KQ,148,FALSE))</f>
        <v>#</v>
      </c>
    </row>
    <row r="18421" spans="1:2">
      <c r="A18421" t="s">
        <v>439</v>
      </c>
      <c r="B18421" t="str">
        <f>IF(ISBLANK(VLOOKUP(A18421,Questionnaire!A:KQ,148,FALSE)),"#",VLOOKUP(A18421,Questionnaire!A:KQ,148,FALSE))</f>
        <v>#</v>
      </c>
    </row>
    <row r="18422" spans="1:2">
      <c r="A18422" t="s">
        <v>442</v>
      </c>
      <c r="B18422" t="str">
        <f>IF(ISBLANK(VLOOKUP(A18422,Questionnaire!A:KQ,148,FALSE)),"#",VLOOKUP(A18422,Questionnaire!A:KQ,148,FALSE))</f>
        <v>#</v>
      </c>
    </row>
    <row r="18423" spans="1:2">
      <c r="A18423" t="s">
        <v>445</v>
      </c>
      <c r="B18423" t="str">
        <f>IF(ISBLANK(VLOOKUP(A18423,Questionnaire!A:KQ,148,FALSE)),"#",VLOOKUP(A18423,Questionnaire!A:KQ,148,FALSE))</f>
        <v>#</v>
      </c>
    </row>
    <row r="18424" spans="1:2">
      <c r="A18424" t="s">
        <v>448</v>
      </c>
      <c r="B18424" t="str">
        <f>IF(ISBLANK(VLOOKUP(A18424,Questionnaire!A:KQ,148,FALSE)),"#",VLOOKUP(A18424,Questionnaire!A:KQ,148,FALSE))</f>
        <v>#</v>
      </c>
    </row>
    <row r="18425" spans="1:2">
      <c r="A18425" t="s">
        <v>452</v>
      </c>
      <c r="B18425" t="str">
        <f>IF(ISBLANK(VLOOKUP(A18425,Questionnaire!A:KQ,148,FALSE)),"#",VLOOKUP(A18425,Questionnaire!A:KQ,148,FALSE))</f>
        <v>#</v>
      </c>
    </row>
    <row r="18426" spans="1:2">
      <c r="A18426" t="s">
        <v>455</v>
      </c>
      <c r="B18426" t="str">
        <f>IF(ISBLANK(VLOOKUP(A18426,Questionnaire!A:KQ,148,FALSE)),"#",VLOOKUP(A18426,Questionnaire!A:KQ,148,FALSE))</f>
        <v>#</v>
      </c>
    </row>
    <row r="18427" spans="1:2">
      <c r="A18427" t="s">
        <v>458</v>
      </c>
      <c r="B18427" t="str">
        <f>IF(ISBLANK(VLOOKUP(A18427,Questionnaire!A:KQ,148,FALSE)),"#",VLOOKUP(A18427,Questionnaire!A:KQ,148,FALSE))</f>
        <v>#</v>
      </c>
    </row>
    <row r="18428" spans="1:2">
      <c r="A18428" t="s">
        <v>461</v>
      </c>
      <c r="B18428" t="str">
        <f>IF(ISBLANK(VLOOKUP(A18428,Questionnaire!A:KQ,148,FALSE)),"#",VLOOKUP(A18428,Questionnaire!A:KQ,148,FALSE))</f>
        <v>#</v>
      </c>
    </row>
    <row r="18429" spans="1:2">
      <c r="A18429" t="s">
        <v>465</v>
      </c>
      <c r="B18429" t="str">
        <f>IF(ISBLANK(VLOOKUP(A18429,Questionnaire!A:KQ,148,FALSE)),"#",VLOOKUP(A18429,Questionnaire!A:KQ,148,FALSE))</f>
        <v>#</v>
      </c>
    </row>
    <row r="18430" spans="1:2">
      <c r="A18430" t="s">
        <v>467</v>
      </c>
      <c r="B18430" t="str">
        <f>IF(ISBLANK(VLOOKUP(A18430,Questionnaire!A:KQ,148,FALSE)),"#",VLOOKUP(A18430,Questionnaire!A:KQ,148,FALSE))</f>
        <v>#</v>
      </c>
    </row>
    <row r="18431" spans="1:2">
      <c r="A18431" t="s">
        <v>469</v>
      </c>
      <c r="B18431" t="str">
        <f>IF(ISBLANK(VLOOKUP(A18431,Questionnaire!A:KQ,148,FALSE)),"#",VLOOKUP(A18431,Questionnaire!A:KQ,148,FALSE))</f>
        <v>#</v>
      </c>
    </row>
    <row r="18432" spans="1:2">
      <c r="A18432" t="s">
        <v>471</v>
      </c>
      <c r="B18432" t="str">
        <f>IF(ISBLANK(VLOOKUP(A18432,Questionnaire!A:KQ,148,FALSE)),"#",VLOOKUP(A18432,Questionnaire!A:KQ,148,FALSE))</f>
        <v>#</v>
      </c>
    </row>
    <row r="18433" spans="1:3">
      <c r="A18433" t="s">
        <v>473</v>
      </c>
      <c r="B18433" t="str">
        <f>IF(ISBLANK(VLOOKUP(A18433,Questionnaire!A:KQ,148,FALSE)),"#",VLOOKUP(A18433,Questionnaire!A:KQ,148,FALSE))</f>
        <v>#</v>
      </c>
    </row>
    <row r="18434" spans="1:3">
      <c r="A18434" t="s">
        <v>475</v>
      </c>
      <c r="B18434" t="str">
        <f>IF(ISBLANK(VLOOKUP(A18434,Questionnaire!A:KQ,148,FALSE)),"#",VLOOKUP(A18434,Questionnaire!A:KQ,148,FALSE))</f>
        <v>#</v>
      </c>
    </row>
    <row r="18435" spans="1:3">
      <c r="A18435" t="s">
        <v>185</v>
      </c>
      <c r="B18435" t="str">
        <f>IF(ISBLANK(VLOOKUP(A18435,Questionnaire!A:KQ,149,FALSE)),"#",VLOOKUP(A18435,Questionnaire!A:KQ,149,FALSE))</f>
        <v>#</v>
      </c>
      <c r="C18435">
        <v>146</v>
      </c>
    </row>
    <row r="18436" spans="1:3">
      <c r="A18436" t="s">
        <v>187</v>
      </c>
      <c r="B18436" t="str">
        <f>IF(ISNA(VLOOKUP(VLOOKUP(A18436,Questionnaire!A:KQ,149,FALSE),'CORA Encoding'!D:E,2,FALSE)),"#",VLOOKUP(VLOOKUP(A18436,Questionnaire!A:KQ,149,FALSE),'CORA Encoding'!D:E,2,FALSE))</f>
        <v>#</v>
      </c>
    </row>
    <row r="18437" spans="1:3">
      <c r="A18437" t="s">
        <v>189</v>
      </c>
      <c r="B18437" t="str">
        <f>IF(ISNA(VLOOKUP(VLOOKUP(A18437,Questionnaire!A:KQ,149,FALSE),'CORA Encoding'!G:H,2,FALSE)),"#",VLOOKUP(VLOOKUP(A18437,Questionnaire!A:KQ,149,FALSE),'CORA Encoding'!G:H,2,FALSE))</f>
        <v>#</v>
      </c>
    </row>
    <row r="18438" spans="1:3">
      <c r="A18438" t="s">
        <v>191</v>
      </c>
      <c r="B18438" t="str">
        <f>IF(ISNA(VLOOKUP(VLOOKUP(A18438,Questionnaire!A:KQ,149,FALSE),'Country List'!E:F,2,FALSE)),"#",VLOOKUP(VLOOKUP(A18438,Questionnaire!A:KQ,149,FALSE),'Country List'!E:F,2,FALSE))</f>
        <v>#</v>
      </c>
    </row>
    <row r="18439" spans="1:3">
      <c r="A18439" t="s">
        <v>193</v>
      </c>
      <c r="B18439" t="str">
        <f>IF(ISNA(VLOOKUP(VLOOKUP(A18439,Questionnaire!A:KQ,149,FALSE),'Industry List'!B:C,2,FALSE)),"#",VLOOKUP(VLOOKUP(A18439,Questionnaire!A:KQ,149,FALSE),'Industry List'!B:C,2,FALSE))</f>
        <v>#</v>
      </c>
    </row>
    <row r="18440" spans="1:3">
      <c r="A18440" t="s">
        <v>197</v>
      </c>
      <c r="B18440" t="str">
        <f>IF(ISBLANK(VLOOKUP(A18440,Questionnaire!A:KQ,149,FALSE)),"#",VLOOKUP(A18440,Questionnaire!A:KQ,149,FALSE))</f>
        <v>#</v>
      </c>
    </row>
    <row r="18441" spans="1:3">
      <c r="A18441" t="s">
        <v>201</v>
      </c>
      <c r="B18441" t="str">
        <f>IF(ISBLANK(VLOOKUP(A18441,Questionnaire!A:KQ,149,FALSE)),"#",VLOOKUP(A18441,Questionnaire!A:KQ,149,FALSE))</f>
        <v>#</v>
      </c>
    </row>
    <row r="18442" spans="1:3">
      <c r="A18442" t="s">
        <v>203</v>
      </c>
      <c r="B18442" t="str">
        <f>IF(ISNA(VLOOKUP(VLOOKUP(A18442,Questionnaire!A:KQ,149,FALSE),'CORA Encoding'!J:K,2,FALSE)),"#",VLOOKUP(VLOOKUP(A18442,Questionnaire!A:KQ,149,FALSE),'CORA Encoding'!J:K,2,FALSE))</f>
        <v>#</v>
      </c>
    </row>
    <row r="18443" spans="1:3">
      <c r="A18443" t="s">
        <v>208</v>
      </c>
      <c r="B18443" t="str">
        <f>IF(ISBLANK(VLOOKUP(A18443,Questionnaire!A:KQ,149,FALSE)),"#",VLOOKUP(A18443,Questionnaire!A:KQ,149,FALSE))</f>
        <v>#</v>
      </c>
    </row>
    <row r="18444" spans="1:3">
      <c r="A18444" t="s">
        <v>213</v>
      </c>
      <c r="B18444" t="str">
        <f>IF(ISBLANK(VLOOKUP(A18444,Questionnaire!A:KQ,149,FALSE)),"#",VLOOKUP(A18444,Questionnaire!A:KQ,149,FALSE))</f>
        <v>#</v>
      </c>
    </row>
    <row r="18445" spans="1:3">
      <c r="A18445" t="s">
        <v>215</v>
      </c>
      <c r="B18445" t="str">
        <f>IF(ISBLANK(VLOOKUP(A18445,Questionnaire!A:KQ,149,FALSE)),"#",VLOOKUP(A18445,Questionnaire!A:KQ,149,FALSE))</f>
        <v>#</v>
      </c>
    </row>
    <row r="18446" spans="1:3">
      <c r="A18446" t="s">
        <v>217</v>
      </c>
      <c r="B18446" t="str">
        <f>IF(ISBLANK(VLOOKUP(A18446,Questionnaire!A:KQ,149,FALSE)),"#",VLOOKUP(A18446,Questionnaire!A:KQ,149,FALSE))</f>
        <v>#</v>
      </c>
    </row>
    <row r="18447" spans="1:3">
      <c r="A18447" t="s">
        <v>219</v>
      </c>
      <c r="B18447" t="str">
        <f>IF(ISBLANK(VLOOKUP(A18447,Questionnaire!A:KQ,149,FALSE)),"#",VLOOKUP(A18447,Questionnaire!A:KQ,149,FALSE))</f>
        <v>#</v>
      </c>
    </row>
    <row r="18448" spans="1:3">
      <c r="A18448" t="s">
        <v>221</v>
      </c>
      <c r="B18448" t="str">
        <f>IF(ISBLANK(VLOOKUP(A18448,Questionnaire!A:KQ,149,FALSE)),"#",VLOOKUP(A18448,Questionnaire!A:KQ,149,FALSE))</f>
        <v>#</v>
      </c>
    </row>
    <row r="18449" spans="1:2">
      <c r="A18449" t="s">
        <v>223</v>
      </c>
      <c r="B18449" t="str">
        <f>IF(ISBLANK(VLOOKUP(A18449,Questionnaire!A:KQ,149,FALSE)),"#",VLOOKUP(A18449,Questionnaire!A:KQ,149,FALSE))</f>
        <v>#</v>
      </c>
    </row>
    <row r="18450" spans="1:2">
      <c r="A18450" t="s">
        <v>225</v>
      </c>
      <c r="B18450" t="str">
        <f>IF(ISBLANK(VLOOKUP(A18450,Questionnaire!A:KQ,149,FALSE)),"#",VLOOKUP(A18450,Questionnaire!A:KQ,149,FALSE))</f>
        <v>#</v>
      </c>
    </row>
    <row r="18451" spans="1:2">
      <c r="A18451" t="s">
        <v>227</v>
      </c>
      <c r="B18451" t="str">
        <f>IF(ISBLANK(VLOOKUP(A18451,Questionnaire!A:KQ,149,FALSE)),"#",VLOOKUP(A18451,Questionnaire!A:KQ,149,FALSE))</f>
        <v>#</v>
      </c>
    </row>
    <row r="18452" spans="1:2">
      <c r="A18452" t="s">
        <v>229</v>
      </c>
      <c r="B18452" t="str">
        <f>IF(ISBLANK(VLOOKUP(A18452,Questionnaire!A:KQ,149,FALSE)),"#",VLOOKUP(A18452,Questionnaire!A:KQ,149,FALSE))</f>
        <v>#</v>
      </c>
    </row>
    <row r="18453" spans="1:2">
      <c r="A18453" t="s">
        <v>231</v>
      </c>
      <c r="B18453" t="str">
        <f>IF(ISBLANK(VLOOKUP(A18453,Questionnaire!A:KQ,149,FALSE)),"#",VLOOKUP(A18453,Questionnaire!A:KQ,149,FALSE))</f>
        <v>#</v>
      </c>
    </row>
    <row r="18454" spans="1:2">
      <c r="A18454" t="s">
        <v>233</v>
      </c>
      <c r="B18454" t="str">
        <f>IF(ISBLANK(VLOOKUP(A18454,Questionnaire!A:KQ,149,FALSE)),"#",VLOOKUP(A18454,Questionnaire!A:KQ,149,FALSE))</f>
        <v>#</v>
      </c>
    </row>
    <row r="18455" spans="1:2">
      <c r="A18455" t="s">
        <v>235</v>
      </c>
      <c r="B18455" t="str">
        <f>IF(ISBLANK(VLOOKUP(A18455,Questionnaire!A:KQ,149,FALSE)),"#",VLOOKUP(A18455,Questionnaire!A:KQ,149,FALSE))</f>
        <v>#</v>
      </c>
    </row>
    <row r="18456" spans="1:2">
      <c r="A18456" t="s">
        <v>237</v>
      </c>
      <c r="B18456" t="str">
        <f>IF(ISBLANK(VLOOKUP(A18456,Questionnaire!A:KQ,149,FALSE)),"#",VLOOKUP(A18456,Questionnaire!A:KQ,149,FALSE))</f>
        <v>#</v>
      </c>
    </row>
    <row r="18457" spans="1:2">
      <c r="A18457" t="s">
        <v>239</v>
      </c>
      <c r="B18457" t="str">
        <f>IF(ISBLANK(VLOOKUP(A18457,Questionnaire!A:KQ,149,FALSE)),"#",VLOOKUP(A18457,Questionnaire!A:KQ,149,FALSE))</f>
        <v>#</v>
      </c>
    </row>
    <row r="18458" spans="1:2">
      <c r="A18458" t="s">
        <v>242</v>
      </c>
      <c r="B18458" t="str">
        <f>IF(ISBLANK(VLOOKUP(A18458,Questionnaire!A:KQ,149,FALSE)),"#",VLOOKUP(A18458,Questionnaire!A:KQ,149,FALSE))</f>
        <v>#</v>
      </c>
    </row>
    <row r="18459" spans="1:2">
      <c r="A18459" t="s">
        <v>245</v>
      </c>
      <c r="B18459" t="str">
        <f>IF(ISBLANK(VLOOKUP(A18459,Questionnaire!A:KQ,149,FALSE)),"#",VLOOKUP(A18459,Questionnaire!A:KQ,149,FALSE))</f>
        <v>#</v>
      </c>
    </row>
    <row r="18460" spans="1:2">
      <c r="A18460" t="s">
        <v>247</v>
      </c>
      <c r="B18460" t="str">
        <f>IF(ISBLANK(VLOOKUP(A18460,Questionnaire!A:KQ,149,FALSE)),"#",VLOOKUP(A18460,Questionnaire!A:KQ,149,FALSE))</f>
        <v>#</v>
      </c>
    </row>
    <row r="18461" spans="1:2">
      <c r="A18461" t="s">
        <v>249</v>
      </c>
      <c r="B18461" t="str">
        <f>IF(ISBLANK(VLOOKUP(A18461,Questionnaire!A:KQ,149,FALSE)),"#",VLOOKUP(A18461,Questionnaire!A:KQ,149,FALSE))</f>
        <v>#</v>
      </c>
    </row>
    <row r="18462" spans="1:2">
      <c r="A18462" t="s">
        <v>250</v>
      </c>
      <c r="B18462" t="str">
        <f>IF(ISBLANK(VLOOKUP(A18462,Questionnaire!A:KQ,149,FALSE)),"#",VLOOKUP(A18462,Questionnaire!A:KQ,149,FALSE))</f>
        <v>#</v>
      </c>
    </row>
    <row r="18463" spans="1:2">
      <c r="A18463" t="s">
        <v>252</v>
      </c>
      <c r="B18463" t="str">
        <f>IF(ISBLANK(VLOOKUP(A18463,Questionnaire!A:KQ,149,FALSE)),"#",VLOOKUP(A18463,Questionnaire!A:KQ,149,FALSE))</f>
        <v>#</v>
      </c>
    </row>
    <row r="18464" spans="1:2">
      <c r="A18464" t="s">
        <v>255</v>
      </c>
      <c r="B18464" t="str">
        <f>IF(ISBLANK(VLOOKUP(A18464,Questionnaire!A:KQ,149,FALSE)),"#",VLOOKUP(A18464,Questionnaire!A:KQ,149,FALSE))</f>
        <v>#</v>
      </c>
    </row>
    <row r="18465" spans="1:2">
      <c r="A18465" t="s">
        <v>258</v>
      </c>
      <c r="B18465" t="str">
        <f>IF(ISNA(VLOOKUP(VLOOKUP(A18465,Questionnaire!A:KQ,149,FALSE),'CORA Encoding'!M:N,2,FALSE)),"#",VLOOKUP(VLOOKUP(A18465,Questionnaire!A:KQ,149,FALSE),'CORA Encoding'!M:N,2,FALSE))</f>
        <v>#</v>
      </c>
    </row>
    <row r="18466" spans="1:2">
      <c r="A18466" t="s">
        <v>261</v>
      </c>
      <c r="B18466" t="str">
        <f>IF(ISBLANK(VLOOKUP(A18466,Questionnaire!A:KQ,149,FALSE)),"#",VLOOKUP(A18466,Questionnaire!A:KQ,149,FALSE))</f>
        <v>#</v>
      </c>
    </row>
    <row r="18467" spans="1:2">
      <c r="A18467" t="s">
        <v>263</v>
      </c>
      <c r="B18467" t="str">
        <f>IF(ISBLANK(VLOOKUP(A18467,Questionnaire!A:KQ,149,FALSE)),"#",VLOOKUP(A18467,Questionnaire!A:KQ,149,FALSE))</f>
        <v>#</v>
      </c>
    </row>
    <row r="18468" spans="1:2">
      <c r="A18468" t="s">
        <v>265</v>
      </c>
      <c r="B18468" t="str">
        <f>IF(ISBLANK(VLOOKUP(A18468,Questionnaire!A:KQ,149,FALSE)),"#",VLOOKUP(A18468,Questionnaire!A:KQ,149,FALSE))</f>
        <v>#</v>
      </c>
    </row>
    <row r="18469" spans="1:2">
      <c r="A18469" t="s">
        <v>267</v>
      </c>
      <c r="B18469" t="str">
        <f>IF(ISBLANK(VLOOKUP(A18469,Questionnaire!A:KQ,149,FALSE)),"#",VLOOKUP(A18469,Questionnaire!A:KQ,149,FALSE))</f>
        <v>#</v>
      </c>
    </row>
    <row r="18470" spans="1:2">
      <c r="A18470" t="s">
        <v>269</v>
      </c>
      <c r="B18470" t="str">
        <f>IF(ISBLANK(VLOOKUP(A18470,Questionnaire!A:KQ,149,FALSE)),"#",VLOOKUP(A18470,Questionnaire!A:KQ,149,FALSE))</f>
        <v>#</v>
      </c>
    </row>
    <row r="18471" spans="1:2">
      <c r="A18471" t="s">
        <v>274</v>
      </c>
      <c r="B18471" t="str">
        <f>IF(ISBLANK(VLOOKUP(A18471,Questionnaire!A:KQ,149,FALSE)),"#",VLOOKUP(A18471,Questionnaire!A:KQ,149,FALSE))</f>
        <v>#</v>
      </c>
    </row>
    <row r="18472" spans="1:2">
      <c r="A18472" t="s">
        <v>276</v>
      </c>
      <c r="B18472" t="str">
        <f>IF(ISBLANK(VLOOKUP(A18472,Questionnaire!A:KQ,149,FALSE)),"#",VLOOKUP(A18472,Questionnaire!A:KQ,149,FALSE))</f>
        <v>#</v>
      </c>
    </row>
    <row r="18473" spans="1:2">
      <c r="A18473" t="s">
        <v>278</v>
      </c>
      <c r="B18473" t="str">
        <f>IF(ISBLANK(VLOOKUP(A18473,Questionnaire!A:KQ,149,FALSE)),"#",VLOOKUP(A18473,Questionnaire!A:KQ,149,FALSE))</f>
        <v>#</v>
      </c>
    </row>
    <row r="18474" spans="1:2">
      <c r="A18474" t="s">
        <v>280</v>
      </c>
      <c r="B18474" t="str">
        <f>IF(ISBLANK(VLOOKUP(A18474,Questionnaire!A:KQ,149,FALSE)),"#",VLOOKUP(A18474,Questionnaire!A:KQ,149,FALSE))</f>
        <v>#</v>
      </c>
    </row>
    <row r="18475" spans="1:2">
      <c r="A18475" t="s">
        <v>282</v>
      </c>
      <c r="B18475" t="str">
        <f>IF(ISBLANK(VLOOKUP(A18475,Questionnaire!A:KQ,149,FALSE)),"#",VLOOKUP(A18475,Questionnaire!A:KQ,149,FALSE))</f>
        <v>#</v>
      </c>
    </row>
    <row r="18476" spans="1:2">
      <c r="A18476" t="s">
        <v>286</v>
      </c>
      <c r="B18476" t="str">
        <f>IF(ISBLANK(VLOOKUP(A18476,Questionnaire!A:KQ,149,FALSE)),"#",VLOOKUP(A18476,Questionnaire!A:KQ,149,FALSE))</f>
        <v>#</v>
      </c>
    </row>
    <row r="18477" spans="1:2">
      <c r="A18477" t="s">
        <v>288</v>
      </c>
      <c r="B18477" t="str">
        <f>IF(ISBLANK(VLOOKUP(A18477,Questionnaire!A:KQ,149,FALSE)),"#",VLOOKUP(A18477,Questionnaire!A:KQ,149,FALSE))</f>
        <v>#</v>
      </c>
    </row>
    <row r="18478" spans="1:2">
      <c r="A18478" t="s">
        <v>290</v>
      </c>
      <c r="B18478" t="str">
        <f>IF(ISBLANK(VLOOKUP(A18478,Questionnaire!A:KQ,149,FALSE)),"#",VLOOKUP(A18478,Questionnaire!A:KQ,149,FALSE))</f>
        <v>#</v>
      </c>
    </row>
    <row r="18479" spans="1:2">
      <c r="A18479" t="s">
        <v>292</v>
      </c>
      <c r="B18479" t="str">
        <f>IF(ISBLANK(VLOOKUP(A18479,Questionnaire!A:KQ,149,FALSE)),"#",VLOOKUP(A18479,Questionnaire!A:KQ,149,FALSE))</f>
        <v>#</v>
      </c>
    </row>
    <row r="18480" spans="1:2">
      <c r="A18480" t="s">
        <v>294</v>
      </c>
      <c r="B18480" t="str">
        <f>IF(ISBLANK(VLOOKUP(A18480,Questionnaire!A:KQ,149,FALSE)),"#",VLOOKUP(A18480,Questionnaire!A:KQ,149,FALSE))</f>
        <v>#</v>
      </c>
    </row>
    <row r="18481" spans="1:2">
      <c r="A18481" t="s">
        <v>296</v>
      </c>
      <c r="B18481" t="str">
        <f>IF(ISBLANK(VLOOKUP(A18481,Questionnaire!A:KQ,149,FALSE)),"#",VLOOKUP(A18481,Questionnaire!A:KQ,149,FALSE))</f>
        <v>#</v>
      </c>
    </row>
    <row r="18482" spans="1:2">
      <c r="A18482" t="s">
        <v>301</v>
      </c>
      <c r="B18482" t="str">
        <f>IF(ISBLANK(VLOOKUP(A18482,Questionnaire!A:KQ,149,FALSE)),"#",VLOOKUP(A18482,Questionnaire!A:KQ,149,FALSE))</f>
        <v>#</v>
      </c>
    </row>
    <row r="18483" spans="1:2">
      <c r="A18483" t="s">
        <v>303</v>
      </c>
      <c r="B18483" t="str">
        <f>IF(ISBLANK(VLOOKUP(A18483,Questionnaire!A:KQ,149,FALSE)),"#",VLOOKUP(A18483,Questionnaire!A:KQ,149,FALSE))</f>
        <v>#</v>
      </c>
    </row>
    <row r="18484" spans="1:2">
      <c r="A18484" t="s">
        <v>305</v>
      </c>
      <c r="B18484" t="str">
        <f>IF(ISBLANK(VLOOKUP(A18484,Questionnaire!A:KQ,149,FALSE)),"#",VLOOKUP(A18484,Questionnaire!A:KQ,149,FALSE))</f>
        <v>#</v>
      </c>
    </row>
    <row r="18485" spans="1:2">
      <c r="A18485" t="s">
        <v>307</v>
      </c>
      <c r="B18485" t="str">
        <f>IF(ISBLANK(VLOOKUP(A18485,Questionnaire!A:KQ,149,FALSE)),"#",VLOOKUP(A18485,Questionnaire!A:KQ,149,FALSE))</f>
        <v>#</v>
      </c>
    </row>
    <row r="18486" spans="1:2">
      <c r="A18486" t="s">
        <v>311</v>
      </c>
      <c r="B18486" t="str">
        <f>IF(ISBLANK(VLOOKUP(A18486,Questionnaire!A:KQ,149,FALSE)),"#",VLOOKUP(A18486,Questionnaire!A:KQ,149,FALSE))</f>
        <v>#</v>
      </c>
    </row>
    <row r="18487" spans="1:2">
      <c r="A18487" t="s">
        <v>313</v>
      </c>
      <c r="B18487" t="str">
        <f>IF(ISBLANK(VLOOKUP(A18487,Questionnaire!A:KQ,149,FALSE)),"#",VLOOKUP(A18487,Questionnaire!A:KQ,149,FALSE))</f>
        <v>#</v>
      </c>
    </row>
    <row r="18488" spans="1:2">
      <c r="A18488" t="s">
        <v>314</v>
      </c>
      <c r="B18488" t="str">
        <f>IF(ISBLANK(VLOOKUP(A18488,Questionnaire!A:KQ,149,FALSE)),"#",VLOOKUP(A18488,Questionnaire!A:KQ,149,FALSE))</f>
        <v>#</v>
      </c>
    </row>
    <row r="18489" spans="1:2">
      <c r="A18489" t="s">
        <v>315</v>
      </c>
      <c r="B18489" t="str">
        <f>IF(ISBLANK(VLOOKUP(A18489,Questionnaire!A:KQ,149,FALSE)),"#",VLOOKUP(A18489,Questionnaire!A:KQ,149,FALSE))</f>
        <v>#</v>
      </c>
    </row>
    <row r="18490" spans="1:2">
      <c r="A18490" t="s">
        <v>317</v>
      </c>
      <c r="B18490" t="str">
        <f>IF(ISBLANK(VLOOKUP(A18490,Questionnaire!A:KQ,149,FALSE)),"#",VLOOKUP(A18490,Questionnaire!A:KQ,149,FALSE))</f>
        <v>#</v>
      </c>
    </row>
    <row r="18491" spans="1:2">
      <c r="A18491" t="s">
        <v>319</v>
      </c>
      <c r="B18491" t="str">
        <f>IF(ISBLANK(VLOOKUP(A18491,Questionnaire!A:KQ,149,FALSE)),"#",VLOOKUP(A18491,Questionnaire!A:KQ,149,FALSE))</f>
        <v>#</v>
      </c>
    </row>
    <row r="18492" spans="1:2">
      <c r="A18492" t="s">
        <v>322</v>
      </c>
      <c r="B18492" t="str">
        <f>IF(ISBLANK(VLOOKUP(A18492,Questionnaire!A:KQ,149,FALSE)),"#",VLOOKUP(A18492,Questionnaire!A:KQ,149,FALSE))</f>
        <v>#</v>
      </c>
    </row>
    <row r="18493" spans="1:2">
      <c r="A18493" t="s">
        <v>326</v>
      </c>
      <c r="B18493" t="str">
        <f>IF(ISBLANK(VLOOKUP(A18493,Questionnaire!A:KQ,149,FALSE)),"#",VLOOKUP(A18493,Questionnaire!A:KQ,149,FALSE))</f>
        <v>#</v>
      </c>
    </row>
    <row r="18494" spans="1:2">
      <c r="A18494" t="s">
        <v>328</v>
      </c>
      <c r="B18494" t="str">
        <f>IF(ISBLANK(VLOOKUP(A18494,Questionnaire!A:KQ,149,FALSE)),"#",VLOOKUP(A18494,Questionnaire!A:KQ,149,FALSE))</f>
        <v>#</v>
      </c>
    </row>
    <row r="18495" spans="1:2">
      <c r="A18495" t="s">
        <v>332</v>
      </c>
      <c r="B18495" t="str">
        <f>IF(ISBLANK(VLOOKUP(A18495,Questionnaire!A:KQ,149,FALSE)),"#",VLOOKUP(A18495,Questionnaire!A:KQ,149,FALSE))</f>
        <v>#</v>
      </c>
    </row>
    <row r="18496" spans="1:2">
      <c r="A18496" t="s">
        <v>333</v>
      </c>
      <c r="B18496" t="str">
        <f>IF(ISBLANK(VLOOKUP(A18496,Questionnaire!A:KQ,149,FALSE)),"#",VLOOKUP(A18496,Questionnaire!A:KQ,149,FALSE))</f>
        <v>#</v>
      </c>
    </row>
    <row r="18497" spans="1:2">
      <c r="A18497" t="s">
        <v>334</v>
      </c>
      <c r="B18497" t="str">
        <f>IF(ISBLANK(VLOOKUP(A18497,Questionnaire!A:KQ,149,FALSE)),"#",VLOOKUP(A18497,Questionnaire!A:KQ,149,FALSE))</f>
        <v>#</v>
      </c>
    </row>
    <row r="18498" spans="1:2">
      <c r="A18498" t="s">
        <v>335</v>
      </c>
      <c r="B18498" t="str">
        <f>IF(ISBLANK(VLOOKUP(A18498,Questionnaire!A:KQ,149,FALSE)),"#",VLOOKUP(A18498,Questionnaire!A:KQ,149,FALSE))</f>
        <v>#</v>
      </c>
    </row>
    <row r="18499" spans="1:2">
      <c r="A18499" t="s">
        <v>336</v>
      </c>
      <c r="B18499" t="str">
        <f>IF(ISBLANK(VLOOKUP(A18499,Questionnaire!A:KQ,149,FALSE)),"#",VLOOKUP(A18499,Questionnaire!A:KQ,149,FALSE))</f>
        <v>#</v>
      </c>
    </row>
    <row r="18500" spans="1:2">
      <c r="A18500" t="s">
        <v>337</v>
      </c>
      <c r="B18500" t="str">
        <f>IF(ISBLANK(VLOOKUP(A18500,Questionnaire!A:KQ,149,FALSE)),"#",VLOOKUP(A18500,Questionnaire!A:KQ,149,FALSE))</f>
        <v>#</v>
      </c>
    </row>
    <row r="18501" spans="1:2">
      <c r="A18501" t="s">
        <v>338</v>
      </c>
      <c r="B18501" t="str">
        <f>IF(ISBLANK(VLOOKUP(A18501,Questionnaire!A:KQ,149,FALSE)),"#",VLOOKUP(A18501,Questionnaire!A:KQ,149,FALSE))</f>
        <v>#</v>
      </c>
    </row>
    <row r="18502" spans="1:2">
      <c r="A18502" t="s">
        <v>339</v>
      </c>
      <c r="B18502" t="str">
        <f>IF(ISBLANK(VLOOKUP(A18502,Questionnaire!A:KQ,149,FALSE)),"#",VLOOKUP(A18502,Questionnaire!A:KQ,149,FALSE))</f>
        <v>#</v>
      </c>
    </row>
    <row r="18503" spans="1:2">
      <c r="A18503" t="s">
        <v>340</v>
      </c>
      <c r="B18503" t="str">
        <f>IF(ISBLANK(VLOOKUP(A18503,Questionnaire!A:KQ,149,FALSE)),"#",VLOOKUP(A18503,Questionnaire!A:KQ,149,FALSE))</f>
        <v>#</v>
      </c>
    </row>
    <row r="18504" spans="1:2">
      <c r="A18504" t="s">
        <v>341</v>
      </c>
      <c r="B18504" t="str">
        <f>IF(ISBLANK(VLOOKUP(A18504,Questionnaire!A:KQ,149,FALSE)),"#",VLOOKUP(A18504,Questionnaire!A:KQ,149,FALSE))</f>
        <v>#</v>
      </c>
    </row>
    <row r="18505" spans="1:2">
      <c r="A18505" t="s">
        <v>342</v>
      </c>
      <c r="B18505" t="str">
        <f>IF(ISBLANK(VLOOKUP(A18505,Questionnaire!A:KQ,149,FALSE)),"#",VLOOKUP(A18505,Questionnaire!A:KQ,149,FALSE))</f>
        <v>#</v>
      </c>
    </row>
    <row r="18506" spans="1:2">
      <c r="A18506" t="s">
        <v>343</v>
      </c>
      <c r="B18506" t="str">
        <f>IF(ISBLANK(VLOOKUP(A18506,Questionnaire!A:KQ,149,FALSE)),"#",VLOOKUP(A18506,Questionnaire!A:KQ,149,FALSE))</f>
        <v>#</v>
      </c>
    </row>
    <row r="18507" spans="1:2">
      <c r="A18507" t="s">
        <v>344</v>
      </c>
      <c r="B18507" t="str">
        <f>IF(ISBLANK(VLOOKUP(A18507,Questionnaire!A:KQ,149,FALSE)),"#",VLOOKUP(A18507,Questionnaire!A:KQ,149,FALSE))</f>
        <v>#</v>
      </c>
    </row>
    <row r="18508" spans="1:2">
      <c r="A18508" t="s">
        <v>345</v>
      </c>
      <c r="B18508" t="str">
        <f>IF(ISBLANK(VLOOKUP(A18508,Questionnaire!A:KQ,149,FALSE)),"#",VLOOKUP(A18508,Questionnaire!A:KQ,149,FALSE))</f>
        <v>#</v>
      </c>
    </row>
    <row r="18509" spans="1:2">
      <c r="A18509" t="s">
        <v>348</v>
      </c>
      <c r="B18509" t="str">
        <f>IF(ISBLANK(VLOOKUP(A18509,Questionnaire!A:KQ,149,FALSE)),"#",VLOOKUP(A18509,Questionnaire!A:KQ,149,FALSE))</f>
        <v>#</v>
      </c>
    </row>
    <row r="18510" spans="1:2">
      <c r="A18510" t="s">
        <v>353</v>
      </c>
      <c r="B18510" t="str">
        <f>IF(ISBLANK(VLOOKUP(A18510,Questionnaire!A:KQ,149,FALSE)),"#",VLOOKUP(A18510,Questionnaire!A:KQ,149,FALSE))</f>
        <v>#</v>
      </c>
    </row>
    <row r="18511" spans="1:2">
      <c r="A18511" t="s">
        <v>354</v>
      </c>
      <c r="B18511" t="str">
        <f>IF(ISBLANK(VLOOKUP(A18511,Questionnaire!A:KQ,149,FALSE)),"#",VLOOKUP(A18511,Questionnaire!A:KQ,149,FALSE))</f>
        <v>#</v>
      </c>
    </row>
    <row r="18512" spans="1:2">
      <c r="A18512" t="s">
        <v>355</v>
      </c>
      <c r="B18512" t="str">
        <f>IF(ISBLANK(VLOOKUP(A18512,Questionnaire!A:KQ,149,FALSE)),"#",VLOOKUP(A18512,Questionnaire!A:KQ,149,FALSE))</f>
        <v>#</v>
      </c>
    </row>
    <row r="18513" spans="1:2">
      <c r="A18513" t="s">
        <v>356</v>
      </c>
      <c r="B18513" t="str">
        <f>IF(ISBLANK(VLOOKUP(A18513,Questionnaire!A:KQ,149,FALSE)),"#",VLOOKUP(A18513,Questionnaire!A:KQ,149,FALSE))</f>
        <v>#</v>
      </c>
    </row>
    <row r="18514" spans="1:2">
      <c r="A18514" t="s">
        <v>357</v>
      </c>
      <c r="B18514" t="str">
        <f>IF(ISBLANK(VLOOKUP(A18514,Questionnaire!A:KQ,149,FALSE)),"#",VLOOKUP(A18514,Questionnaire!A:KQ,149,FALSE))</f>
        <v>#</v>
      </c>
    </row>
    <row r="18515" spans="1:2">
      <c r="A18515" t="s">
        <v>360</v>
      </c>
      <c r="B18515" t="str">
        <f>IF(ISBLANK(VLOOKUP(A18515,Questionnaire!A:KQ,149,FALSE)),"#",VLOOKUP(A18515,Questionnaire!A:KQ,149,FALSE))</f>
        <v>#</v>
      </c>
    </row>
    <row r="18516" spans="1:2">
      <c r="A18516" t="s">
        <v>362</v>
      </c>
      <c r="B18516" t="str">
        <f>IF(ISBLANK(VLOOKUP(A18516,Questionnaire!A:KQ,149,FALSE)),"#",VLOOKUP(A18516,Questionnaire!A:KQ,149,FALSE))</f>
        <v>#</v>
      </c>
    </row>
    <row r="18517" spans="1:2">
      <c r="A18517" t="s">
        <v>363</v>
      </c>
      <c r="B18517" t="str">
        <f>IF(ISBLANK(VLOOKUP(A18517,Questionnaire!A:KQ,149,FALSE)),"#",VLOOKUP(A18517,Questionnaire!A:KQ,149,FALSE))</f>
        <v>#</v>
      </c>
    </row>
    <row r="18518" spans="1:2">
      <c r="A18518" t="s">
        <v>364</v>
      </c>
      <c r="B18518" t="str">
        <f>IF(ISBLANK(VLOOKUP(A18518,Questionnaire!A:KQ,149,FALSE)),"#",VLOOKUP(A18518,Questionnaire!A:KQ,149,FALSE))</f>
        <v>#</v>
      </c>
    </row>
    <row r="18519" spans="1:2">
      <c r="A18519" t="s">
        <v>365</v>
      </c>
      <c r="B18519" t="str">
        <f>IF(ISBLANK(VLOOKUP(A18519,Questionnaire!A:KQ,149,FALSE)),"#",VLOOKUP(A18519,Questionnaire!A:KQ,149,FALSE))</f>
        <v>#</v>
      </c>
    </row>
    <row r="18520" spans="1:2">
      <c r="A18520" t="s">
        <v>366</v>
      </c>
      <c r="B18520" t="str">
        <f>IF(ISBLANK(VLOOKUP(A18520,Questionnaire!A:KQ,149,FALSE)),"#",VLOOKUP(A18520,Questionnaire!A:KQ,149,FALSE))</f>
        <v>#</v>
      </c>
    </row>
    <row r="18521" spans="1:2">
      <c r="A18521" t="s">
        <v>371</v>
      </c>
      <c r="B18521" t="str">
        <f>IF(ISBLANK(VLOOKUP(A18521,Questionnaire!A:KQ,149,FALSE)),"#",VLOOKUP(A18521,Questionnaire!A:KQ,149,FALSE))</f>
        <v>#</v>
      </c>
    </row>
    <row r="18522" spans="1:2">
      <c r="A18522" t="s">
        <v>372</v>
      </c>
      <c r="B18522" t="str">
        <f>IF(ISBLANK(VLOOKUP(A18522,Questionnaire!A:KQ,149,FALSE)),"#",VLOOKUP(A18522,Questionnaire!A:KQ,149,FALSE))</f>
        <v>#</v>
      </c>
    </row>
    <row r="18523" spans="1:2">
      <c r="A18523" t="s">
        <v>373</v>
      </c>
      <c r="B18523" t="str">
        <f>IF(ISBLANK(VLOOKUP(A18523,Questionnaire!A:KQ,149,FALSE)),"#",VLOOKUP(A18523,Questionnaire!A:KQ,149,FALSE))</f>
        <v>#</v>
      </c>
    </row>
    <row r="18524" spans="1:2">
      <c r="A18524" t="s">
        <v>374</v>
      </c>
      <c r="B18524" t="str">
        <f>IF(ISBLANK(VLOOKUP(A18524,Questionnaire!A:KQ,149,FALSE)),"#",VLOOKUP(A18524,Questionnaire!A:KQ,149,FALSE))</f>
        <v>#</v>
      </c>
    </row>
    <row r="18525" spans="1:2">
      <c r="A18525" t="s">
        <v>377</v>
      </c>
      <c r="B18525" t="str">
        <f>IF(ISBLANK(VLOOKUP(A18525,Questionnaire!A:KQ,149,FALSE)),"#",VLOOKUP(A18525,Questionnaire!A:KQ,149,FALSE))</f>
        <v>#</v>
      </c>
    </row>
    <row r="18526" spans="1:2">
      <c r="A18526" t="s">
        <v>379</v>
      </c>
      <c r="B18526" t="str">
        <f>IF(ISBLANK(VLOOKUP(A18526,Questionnaire!A:KQ,149,FALSE)),"#",VLOOKUP(A18526,Questionnaire!A:KQ,149,FALSE))</f>
        <v>#</v>
      </c>
    </row>
    <row r="18527" spans="1:2">
      <c r="A18527" t="s">
        <v>380</v>
      </c>
      <c r="B18527" t="str">
        <f>IF(ISBLANK(VLOOKUP(A18527,Questionnaire!A:KQ,149,FALSE)),"#",VLOOKUP(A18527,Questionnaire!A:KQ,149,FALSE))</f>
        <v>#</v>
      </c>
    </row>
    <row r="18528" spans="1:2">
      <c r="A18528" t="s">
        <v>381</v>
      </c>
      <c r="B18528" t="str">
        <f>IF(ISBLANK(VLOOKUP(A18528,Questionnaire!A:KQ,149,FALSE)),"#",VLOOKUP(A18528,Questionnaire!A:KQ,149,FALSE))</f>
        <v>#</v>
      </c>
    </row>
    <row r="18529" spans="1:2">
      <c r="A18529" t="s">
        <v>382</v>
      </c>
      <c r="B18529" t="str">
        <f>IF(ISBLANK(VLOOKUP(A18529,Questionnaire!A:KQ,149,FALSE)),"#",VLOOKUP(A18529,Questionnaire!A:KQ,149,FALSE))</f>
        <v>#</v>
      </c>
    </row>
    <row r="18530" spans="1:2">
      <c r="A18530" t="s">
        <v>384</v>
      </c>
      <c r="B18530" t="str">
        <f>IF(ISBLANK(VLOOKUP(A18530,Questionnaire!A:KQ,149,FALSE)),"#",VLOOKUP(A18530,Questionnaire!A:KQ,149,FALSE))</f>
        <v>#</v>
      </c>
    </row>
    <row r="18531" spans="1:2">
      <c r="A18531" t="s">
        <v>387</v>
      </c>
      <c r="B18531" t="str">
        <f>IF(ISBLANK(VLOOKUP(A18531,Questionnaire!A:KQ,149,FALSE)),"#",VLOOKUP(A18531,Questionnaire!A:KQ,149,FALSE))</f>
        <v>#</v>
      </c>
    </row>
    <row r="18532" spans="1:2">
      <c r="A18532" t="s">
        <v>391</v>
      </c>
      <c r="B18532" t="str">
        <f>IF(ISBLANK(VLOOKUP(A18532,Questionnaire!A:KQ,149,FALSE)),"#",VLOOKUP(A18532,Questionnaire!A:KQ,149,FALSE))</f>
        <v>#</v>
      </c>
    </row>
    <row r="18533" spans="1:2">
      <c r="A18533" t="s">
        <v>393</v>
      </c>
      <c r="B18533" t="str">
        <f>IF(ISBLANK(VLOOKUP(A18533,Questionnaire!A:KQ,149,FALSE)),"#",VLOOKUP(A18533,Questionnaire!A:KQ,149,FALSE))</f>
        <v>#</v>
      </c>
    </row>
    <row r="18534" spans="1:2">
      <c r="A18534" t="s">
        <v>395</v>
      </c>
      <c r="B18534" t="str">
        <f>IF(ISBLANK(VLOOKUP(A18534,Questionnaire!A:KQ,149,FALSE)),"#",VLOOKUP(A18534,Questionnaire!A:KQ,149,FALSE))</f>
        <v>#</v>
      </c>
    </row>
    <row r="18535" spans="1:2">
      <c r="A18535" t="s">
        <v>398</v>
      </c>
      <c r="B18535" t="str">
        <f>IF(ISBLANK(VLOOKUP(A18535,Questionnaire!A:KQ,149,FALSE)),"#",VLOOKUP(A18535,Questionnaire!A:KQ,149,FALSE))</f>
        <v>#</v>
      </c>
    </row>
    <row r="18536" spans="1:2">
      <c r="A18536" t="s">
        <v>402</v>
      </c>
      <c r="B18536" t="str">
        <f>IF(ISBLANK(VLOOKUP(A18536,Questionnaire!A:KQ,149,FALSE)),"#",VLOOKUP(A18536,Questionnaire!A:KQ,149,FALSE))</f>
        <v>#</v>
      </c>
    </row>
    <row r="18537" spans="1:2">
      <c r="A18537" t="s">
        <v>405</v>
      </c>
      <c r="B18537" t="str">
        <f>IF(ISBLANK(VLOOKUP(A18537,Questionnaire!A:KQ,149,FALSE)),"#",VLOOKUP(A18537,Questionnaire!A:KQ,149,FALSE))</f>
        <v>#</v>
      </c>
    </row>
    <row r="18538" spans="1:2">
      <c r="A18538" t="s">
        <v>409</v>
      </c>
      <c r="B18538" t="str">
        <f>IF(ISBLANK(VLOOKUP(A18538,Questionnaire!A:KQ,149,FALSE)),"#",VLOOKUP(A18538,Questionnaire!A:KQ,149,FALSE))</f>
        <v>#</v>
      </c>
    </row>
    <row r="18539" spans="1:2">
      <c r="A18539" t="s">
        <v>412</v>
      </c>
      <c r="B18539" t="str">
        <f>IF(ISBLANK(VLOOKUP(A18539,Questionnaire!A:KQ,149,FALSE)),"#",VLOOKUP(A18539,Questionnaire!A:KQ,149,FALSE))</f>
        <v>#</v>
      </c>
    </row>
    <row r="18540" spans="1:2">
      <c r="A18540" t="s">
        <v>415</v>
      </c>
      <c r="B18540" t="str">
        <f>IF(ISBLANK(VLOOKUP(A18540,Questionnaire!A:KQ,149,FALSE)),"#",VLOOKUP(A18540,Questionnaire!A:KQ,149,FALSE))</f>
        <v>#</v>
      </c>
    </row>
    <row r="18541" spans="1:2">
      <c r="A18541" t="s">
        <v>418</v>
      </c>
      <c r="B18541" t="str">
        <f>IF(ISBLANK(VLOOKUP(A18541,Questionnaire!A:KQ,149,FALSE)),"#",VLOOKUP(A18541,Questionnaire!A:KQ,149,FALSE))</f>
        <v>#</v>
      </c>
    </row>
    <row r="18542" spans="1:2">
      <c r="A18542" t="s">
        <v>421</v>
      </c>
      <c r="B18542" t="str">
        <f>IF(ISBLANK(VLOOKUP(A18542,Questionnaire!A:KQ,149,FALSE)),"#",VLOOKUP(A18542,Questionnaire!A:KQ,149,FALSE))</f>
        <v>#</v>
      </c>
    </row>
    <row r="18543" spans="1:2">
      <c r="A18543" t="s">
        <v>424</v>
      </c>
      <c r="B18543" t="str">
        <f>IF(ISBLANK(VLOOKUP(A18543,Questionnaire!A:KQ,149,FALSE)),"#",VLOOKUP(A18543,Questionnaire!A:KQ,149,FALSE))</f>
        <v>#</v>
      </c>
    </row>
    <row r="18544" spans="1:2">
      <c r="A18544" t="s">
        <v>429</v>
      </c>
      <c r="B18544" t="str">
        <f>IF(ISBLANK(VLOOKUP(A18544,Questionnaire!A:KQ,149,FALSE)),"#",VLOOKUP(A18544,Questionnaire!A:KQ,149,FALSE))</f>
        <v>#</v>
      </c>
    </row>
    <row r="18545" spans="1:2">
      <c r="A18545" t="s">
        <v>432</v>
      </c>
      <c r="B18545" t="str">
        <f>IF(ISBLANK(VLOOKUP(A18545,Questionnaire!A:KQ,149,FALSE)),"#",VLOOKUP(A18545,Questionnaire!A:KQ,149,FALSE))</f>
        <v>#</v>
      </c>
    </row>
    <row r="18546" spans="1:2">
      <c r="A18546" t="s">
        <v>435</v>
      </c>
      <c r="B18546" t="str">
        <f>IF(ISBLANK(VLOOKUP(A18546,Questionnaire!A:KQ,149,FALSE)),"#",VLOOKUP(A18546,Questionnaire!A:KQ,149,FALSE))</f>
        <v>#</v>
      </c>
    </row>
    <row r="18547" spans="1:2">
      <c r="A18547" t="s">
        <v>437</v>
      </c>
      <c r="B18547" t="str">
        <f>IF(ISBLANK(VLOOKUP(A18547,Questionnaire!A:KQ,149,FALSE)),"#",VLOOKUP(A18547,Questionnaire!A:KQ,149,FALSE))</f>
        <v>#</v>
      </c>
    </row>
    <row r="18548" spans="1:2">
      <c r="A18548" t="s">
        <v>439</v>
      </c>
      <c r="B18548" t="str">
        <f>IF(ISBLANK(VLOOKUP(A18548,Questionnaire!A:KQ,149,FALSE)),"#",VLOOKUP(A18548,Questionnaire!A:KQ,149,FALSE))</f>
        <v>#</v>
      </c>
    </row>
    <row r="18549" spans="1:2">
      <c r="A18549" t="s">
        <v>442</v>
      </c>
      <c r="B18549" t="str">
        <f>IF(ISBLANK(VLOOKUP(A18549,Questionnaire!A:KQ,149,FALSE)),"#",VLOOKUP(A18549,Questionnaire!A:KQ,149,FALSE))</f>
        <v>#</v>
      </c>
    </row>
    <row r="18550" spans="1:2">
      <c r="A18550" t="s">
        <v>445</v>
      </c>
      <c r="B18550" t="str">
        <f>IF(ISBLANK(VLOOKUP(A18550,Questionnaire!A:KQ,149,FALSE)),"#",VLOOKUP(A18550,Questionnaire!A:KQ,149,FALSE))</f>
        <v>#</v>
      </c>
    </row>
    <row r="18551" spans="1:2">
      <c r="A18551" t="s">
        <v>448</v>
      </c>
      <c r="B18551" t="str">
        <f>IF(ISBLANK(VLOOKUP(A18551,Questionnaire!A:KQ,149,FALSE)),"#",VLOOKUP(A18551,Questionnaire!A:KQ,149,FALSE))</f>
        <v>#</v>
      </c>
    </row>
    <row r="18552" spans="1:2">
      <c r="A18552" t="s">
        <v>452</v>
      </c>
      <c r="B18552" t="str">
        <f>IF(ISBLANK(VLOOKUP(A18552,Questionnaire!A:KQ,149,FALSE)),"#",VLOOKUP(A18552,Questionnaire!A:KQ,149,FALSE))</f>
        <v>#</v>
      </c>
    </row>
    <row r="18553" spans="1:2">
      <c r="A18553" t="s">
        <v>455</v>
      </c>
      <c r="B18553" t="str">
        <f>IF(ISBLANK(VLOOKUP(A18553,Questionnaire!A:KQ,149,FALSE)),"#",VLOOKUP(A18553,Questionnaire!A:KQ,149,FALSE))</f>
        <v>#</v>
      </c>
    </row>
    <row r="18554" spans="1:2">
      <c r="A18554" t="s">
        <v>458</v>
      </c>
      <c r="B18554" t="str">
        <f>IF(ISBLANK(VLOOKUP(A18554,Questionnaire!A:KQ,149,FALSE)),"#",VLOOKUP(A18554,Questionnaire!A:KQ,149,FALSE))</f>
        <v>#</v>
      </c>
    </row>
    <row r="18555" spans="1:2">
      <c r="A18555" t="s">
        <v>461</v>
      </c>
      <c r="B18555" t="str">
        <f>IF(ISBLANK(VLOOKUP(A18555,Questionnaire!A:KQ,149,FALSE)),"#",VLOOKUP(A18555,Questionnaire!A:KQ,149,FALSE))</f>
        <v>#</v>
      </c>
    </row>
    <row r="18556" spans="1:2">
      <c r="A18556" t="s">
        <v>465</v>
      </c>
      <c r="B18556" t="str">
        <f>IF(ISBLANK(VLOOKUP(A18556,Questionnaire!A:KQ,149,FALSE)),"#",VLOOKUP(A18556,Questionnaire!A:KQ,149,FALSE))</f>
        <v>#</v>
      </c>
    </row>
    <row r="18557" spans="1:2">
      <c r="A18557" t="s">
        <v>467</v>
      </c>
      <c r="B18557" t="str">
        <f>IF(ISBLANK(VLOOKUP(A18557,Questionnaire!A:KQ,149,FALSE)),"#",VLOOKUP(A18557,Questionnaire!A:KQ,149,FALSE))</f>
        <v>#</v>
      </c>
    </row>
    <row r="18558" spans="1:2">
      <c r="A18558" t="s">
        <v>469</v>
      </c>
      <c r="B18558" t="str">
        <f>IF(ISBLANK(VLOOKUP(A18558,Questionnaire!A:KQ,149,FALSE)),"#",VLOOKUP(A18558,Questionnaire!A:KQ,149,FALSE))</f>
        <v>#</v>
      </c>
    </row>
    <row r="18559" spans="1:2">
      <c r="A18559" t="s">
        <v>471</v>
      </c>
      <c r="B18559" t="str">
        <f>IF(ISBLANK(VLOOKUP(A18559,Questionnaire!A:KQ,149,FALSE)),"#",VLOOKUP(A18559,Questionnaire!A:KQ,149,FALSE))</f>
        <v>#</v>
      </c>
    </row>
    <row r="18560" spans="1:2">
      <c r="A18560" t="s">
        <v>473</v>
      </c>
      <c r="B18560" t="str">
        <f>IF(ISBLANK(VLOOKUP(A18560,Questionnaire!A:KQ,149,FALSE)),"#",VLOOKUP(A18560,Questionnaire!A:KQ,149,FALSE))</f>
        <v>#</v>
      </c>
    </row>
    <row r="18561" spans="1:3">
      <c r="A18561" t="s">
        <v>475</v>
      </c>
      <c r="B18561" t="str">
        <f>IF(ISBLANK(VLOOKUP(A18561,Questionnaire!A:KQ,149,FALSE)),"#",VLOOKUP(A18561,Questionnaire!A:KQ,149,FALSE))</f>
        <v>#</v>
      </c>
    </row>
    <row r="18562" spans="1:3">
      <c r="A18562" t="s">
        <v>185</v>
      </c>
      <c r="B18562" t="str">
        <f>IF(ISBLANK(VLOOKUP(A18562,Questionnaire!A:KQ,150,FALSE)),"#",VLOOKUP(A18562,Questionnaire!A:KQ,150,FALSE))</f>
        <v>#</v>
      </c>
      <c r="C18562">
        <v>147</v>
      </c>
    </row>
    <row r="18563" spans="1:3">
      <c r="A18563" t="s">
        <v>187</v>
      </c>
      <c r="B18563" t="str">
        <f>IF(ISNA(VLOOKUP(VLOOKUP(A18563,Questionnaire!A:KQ,150,FALSE),'CORA Encoding'!D:E,2,FALSE)),"#",VLOOKUP(VLOOKUP(A18563,Questionnaire!A:KQ,150,FALSE),'CORA Encoding'!D:E,2,FALSE))</f>
        <v>#</v>
      </c>
    </row>
    <row r="18564" spans="1:3">
      <c r="A18564" t="s">
        <v>189</v>
      </c>
      <c r="B18564" t="str">
        <f>IF(ISNA(VLOOKUP(VLOOKUP(A18564,Questionnaire!A:KQ,150,FALSE),'CORA Encoding'!G:H,2,FALSE)),"#",VLOOKUP(VLOOKUP(A18564,Questionnaire!A:KQ,150,FALSE),'CORA Encoding'!G:H,2,FALSE))</f>
        <v>#</v>
      </c>
    </row>
    <row r="18565" spans="1:3">
      <c r="A18565" t="s">
        <v>191</v>
      </c>
      <c r="B18565" t="str">
        <f>IF(ISNA(VLOOKUP(VLOOKUP(A18565,Questionnaire!A:KQ,150,FALSE),'Country List'!E:F,2,FALSE)),"#",VLOOKUP(VLOOKUP(A18565,Questionnaire!A:KQ,150,FALSE),'Country List'!E:F,2,FALSE))</f>
        <v>#</v>
      </c>
    </row>
    <row r="18566" spans="1:3">
      <c r="A18566" t="s">
        <v>193</v>
      </c>
      <c r="B18566" t="str">
        <f>IF(ISNA(VLOOKUP(VLOOKUP(A18566,Questionnaire!A:KQ,150,FALSE),'Industry List'!B:C,2,FALSE)),"#",VLOOKUP(VLOOKUP(A18566,Questionnaire!A:KQ,150,FALSE),'Industry List'!B:C,2,FALSE))</f>
        <v>#</v>
      </c>
    </row>
    <row r="18567" spans="1:3">
      <c r="A18567" t="s">
        <v>197</v>
      </c>
      <c r="B18567" t="str">
        <f>IF(ISBLANK(VLOOKUP(A18567,Questionnaire!A:KQ,150,FALSE)),"#",VLOOKUP(A18567,Questionnaire!A:KQ,150,FALSE))</f>
        <v>#</v>
      </c>
    </row>
    <row r="18568" spans="1:3">
      <c r="A18568" t="s">
        <v>201</v>
      </c>
      <c r="B18568" t="str">
        <f>IF(ISBLANK(VLOOKUP(A18568,Questionnaire!A:KQ,150,FALSE)),"#",VLOOKUP(A18568,Questionnaire!A:KQ,150,FALSE))</f>
        <v>#</v>
      </c>
    </row>
    <row r="18569" spans="1:3">
      <c r="A18569" t="s">
        <v>203</v>
      </c>
      <c r="B18569" t="str">
        <f>IF(ISNA(VLOOKUP(VLOOKUP(A18569,Questionnaire!A:KQ,150,FALSE),'CORA Encoding'!J:K,2,FALSE)),"#",VLOOKUP(VLOOKUP(A18569,Questionnaire!A:KQ,150,FALSE),'CORA Encoding'!J:K,2,FALSE))</f>
        <v>#</v>
      </c>
    </row>
    <row r="18570" spans="1:3">
      <c r="A18570" t="s">
        <v>208</v>
      </c>
      <c r="B18570" t="str">
        <f>IF(ISBLANK(VLOOKUP(A18570,Questionnaire!A:KQ,150,FALSE)),"#",VLOOKUP(A18570,Questionnaire!A:KQ,150,FALSE))</f>
        <v>#</v>
      </c>
    </row>
    <row r="18571" spans="1:3">
      <c r="A18571" t="s">
        <v>213</v>
      </c>
      <c r="B18571" t="str">
        <f>IF(ISBLANK(VLOOKUP(A18571,Questionnaire!A:KQ,150,FALSE)),"#",VLOOKUP(A18571,Questionnaire!A:KQ,150,FALSE))</f>
        <v>#</v>
      </c>
    </row>
    <row r="18572" spans="1:3">
      <c r="A18572" t="s">
        <v>215</v>
      </c>
      <c r="B18572" t="str">
        <f>IF(ISBLANK(VLOOKUP(A18572,Questionnaire!A:KQ,150,FALSE)),"#",VLOOKUP(A18572,Questionnaire!A:KQ,150,FALSE))</f>
        <v>#</v>
      </c>
    </row>
    <row r="18573" spans="1:3">
      <c r="A18573" t="s">
        <v>217</v>
      </c>
      <c r="B18573" t="str">
        <f>IF(ISBLANK(VLOOKUP(A18573,Questionnaire!A:KQ,150,FALSE)),"#",VLOOKUP(A18573,Questionnaire!A:KQ,150,FALSE))</f>
        <v>#</v>
      </c>
    </row>
    <row r="18574" spans="1:3">
      <c r="A18574" t="s">
        <v>219</v>
      </c>
      <c r="B18574" t="str">
        <f>IF(ISBLANK(VLOOKUP(A18574,Questionnaire!A:KQ,150,FALSE)),"#",VLOOKUP(A18574,Questionnaire!A:KQ,150,FALSE))</f>
        <v>#</v>
      </c>
    </row>
    <row r="18575" spans="1:3">
      <c r="A18575" t="s">
        <v>221</v>
      </c>
      <c r="B18575" t="str">
        <f>IF(ISBLANK(VLOOKUP(A18575,Questionnaire!A:KQ,150,FALSE)),"#",VLOOKUP(A18575,Questionnaire!A:KQ,150,FALSE))</f>
        <v>#</v>
      </c>
    </row>
    <row r="18576" spans="1:3">
      <c r="A18576" t="s">
        <v>223</v>
      </c>
      <c r="B18576" t="str">
        <f>IF(ISBLANK(VLOOKUP(A18576,Questionnaire!A:KQ,150,FALSE)),"#",VLOOKUP(A18576,Questionnaire!A:KQ,150,FALSE))</f>
        <v>#</v>
      </c>
    </row>
    <row r="18577" spans="1:2">
      <c r="A18577" t="s">
        <v>225</v>
      </c>
      <c r="B18577" t="str">
        <f>IF(ISBLANK(VLOOKUP(A18577,Questionnaire!A:KQ,150,FALSE)),"#",VLOOKUP(A18577,Questionnaire!A:KQ,150,FALSE))</f>
        <v>#</v>
      </c>
    </row>
    <row r="18578" spans="1:2">
      <c r="A18578" t="s">
        <v>227</v>
      </c>
      <c r="B18578" t="str">
        <f>IF(ISBLANK(VLOOKUP(A18578,Questionnaire!A:KQ,150,FALSE)),"#",VLOOKUP(A18578,Questionnaire!A:KQ,150,FALSE))</f>
        <v>#</v>
      </c>
    </row>
    <row r="18579" spans="1:2">
      <c r="A18579" t="s">
        <v>229</v>
      </c>
      <c r="B18579" t="str">
        <f>IF(ISBLANK(VLOOKUP(A18579,Questionnaire!A:KQ,150,FALSE)),"#",VLOOKUP(A18579,Questionnaire!A:KQ,150,FALSE))</f>
        <v>#</v>
      </c>
    </row>
    <row r="18580" spans="1:2">
      <c r="A18580" t="s">
        <v>231</v>
      </c>
      <c r="B18580" t="str">
        <f>IF(ISBLANK(VLOOKUP(A18580,Questionnaire!A:KQ,150,FALSE)),"#",VLOOKUP(A18580,Questionnaire!A:KQ,150,FALSE))</f>
        <v>#</v>
      </c>
    </row>
    <row r="18581" spans="1:2">
      <c r="A18581" t="s">
        <v>233</v>
      </c>
      <c r="B18581" t="str">
        <f>IF(ISBLANK(VLOOKUP(A18581,Questionnaire!A:KQ,150,FALSE)),"#",VLOOKUP(A18581,Questionnaire!A:KQ,150,FALSE))</f>
        <v>#</v>
      </c>
    </row>
    <row r="18582" spans="1:2">
      <c r="A18582" t="s">
        <v>235</v>
      </c>
      <c r="B18582" t="str">
        <f>IF(ISBLANK(VLOOKUP(A18582,Questionnaire!A:KQ,150,FALSE)),"#",VLOOKUP(A18582,Questionnaire!A:KQ,150,FALSE))</f>
        <v>#</v>
      </c>
    </row>
    <row r="18583" spans="1:2">
      <c r="A18583" t="s">
        <v>237</v>
      </c>
      <c r="B18583" t="str">
        <f>IF(ISBLANK(VLOOKUP(A18583,Questionnaire!A:KQ,150,FALSE)),"#",VLOOKUP(A18583,Questionnaire!A:KQ,150,FALSE))</f>
        <v>#</v>
      </c>
    </row>
    <row r="18584" spans="1:2">
      <c r="A18584" t="s">
        <v>239</v>
      </c>
      <c r="B18584" t="str">
        <f>IF(ISBLANK(VLOOKUP(A18584,Questionnaire!A:KQ,150,FALSE)),"#",VLOOKUP(A18584,Questionnaire!A:KQ,150,FALSE))</f>
        <v>#</v>
      </c>
    </row>
    <row r="18585" spans="1:2">
      <c r="A18585" t="s">
        <v>242</v>
      </c>
      <c r="B18585" t="str">
        <f>IF(ISBLANK(VLOOKUP(A18585,Questionnaire!A:KQ,150,FALSE)),"#",VLOOKUP(A18585,Questionnaire!A:KQ,150,FALSE))</f>
        <v>#</v>
      </c>
    </row>
    <row r="18586" spans="1:2">
      <c r="A18586" t="s">
        <v>245</v>
      </c>
      <c r="B18586" t="str">
        <f>IF(ISBLANK(VLOOKUP(A18586,Questionnaire!A:KQ,150,FALSE)),"#",VLOOKUP(A18586,Questionnaire!A:KQ,150,FALSE))</f>
        <v>#</v>
      </c>
    </row>
    <row r="18587" spans="1:2">
      <c r="A18587" t="s">
        <v>247</v>
      </c>
      <c r="B18587" t="str">
        <f>IF(ISBLANK(VLOOKUP(A18587,Questionnaire!A:KQ,150,FALSE)),"#",VLOOKUP(A18587,Questionnaire!A:KQ,150,FALSE))</f>
        <v>#</v>
      </c>
    </row>
    <row r="18588" spans="1:2">
      <c r="A18588" t="s">
        <v>249</v>
      </c>
      <c r="B18588" t="str">
        <f>IF(ISBLANK(VLOOKUP(A18588,Questionnaire!A:KQ,150,FALSE)),"#",VLOOKUP(A18588,Questionnaire!A:KQ,150,FALSE))</f>
        <v>#</v>
      </c>
    </row>
    <row r="18589" spans="1:2">
      <c r="A18589" t="s">
        <v>250</v>
      </c>
      <c r="B18589" t="str">
        <f>IF(ISBLANK(VLOOKUP(A18589,Questionnaire!A:KQ,150,FALSE)),"#",VLOOKUP(A18589,Questionnaire!A:KQ,150,FALSE))</f>
        <v>#</v>
      </c>
    </row>
    <row r="18590" spans="1:2">
      <c r="A18590" t="s">
        <v>252</v>
      </c>
      <c r="B18590" t="str">
        <f>IF(ISBLANK(VLOOKUP(A18590,Questionnaire!A:KQ,150,FALSE)),"#",VLOOKUP(A18590,Questionnaire!A:KQ,150,FALSE))</f>
        <v>#</v>
      </c>
    </row>
    <row r="18591" spans="1:2">
      <c r="A18591" t="s">
        <v>255</v>
      </c>
      <c r="B18591" t="str">
        <f>IF(ISBLANK(VLOOKUP(A18591,Questionnaire!A:KQ,150,FALSE)),"#",VLOOKUP(A18591,Questionnaire!A:KQ,150,FALSE))</f>
        <v>#</v>
      </c>
    </row>
    <row r="18592" spans="1:2">
      <c r="A18592" t="s">
        <v>258</v>
      </c>
      <c r="B18592" t="str">
        <f>IF(ISNA(VLOOKUP(VLOOKUP(A18592,Questionnaire!A:KQ,150,FALSE),'CORA Encoding'!M:N,2,FALSE)),"#",VLOOKUP(VLOOKUP(A18592,Questionnaire!A:KQ,150,FALSE),'CORA Encoding'!M:N,2,FALSE))</f>
        <v>#</v>
      </c>
    </row>
    <row r="18593" spans="1:2">
      <c r="A18593" t="s">
        <v>261</v>
      </c>
      <c r="B18593" t="str">
        <f>IF(ISBLANK(VLOOKUP(A18593,Questionnaire!A:KQ,150,FALSE)),"#",VLOOKUP(A18593,Questionnaire!A:KQ,150,FALSE))</f>
        <v>#</v>
      </c>
    </row>
    <row r="18594" spans="1:2">
      <c r="A18594" t="s">
        <v>263</v>
      </c>
      <c r="B18594" t="str">
        <f>IF(ISBLANK(VLOOKUP(A18594,Questionnaire!A:KQ,150,FALSE)),"#",VLOOKUP(A18594,Questionnaire!A:KQ,150,FALSE))</f>
        <v>#</v>
      </c>
    </row>
    <row r="18595" spans="1:2">
      <c r="A18595" t="s">
        <v>265</v>
      </c>
      <c r="B18595" t="str">
        <f>IF(ISBLANK(VLOOKUP(A18595,Questionnaire!A:KQ,150,FALSE)),"#",VLOOKUP(A18595,Questionnaire!A:KQ,150,FALSE))</f>
        <v>#</v>
      </c>
    </row>
    <row r="18596" spans="1:2">
      <c r="A18596" t="s">
        <v>267</v>
      </c>
      <c r="B18596" t="str">
        <f>IF(ISBLANK(VLOOKUP(A18596,Questionnaire!A:KQ,150,FALSE)),"#",VLOOKUP(A18596,Questionnaire!A:KQ,150,FALSE))</f>
        <v>#</v>
      </c>
    </row>
    <row r="18597" spans="1:2">
      <c r="A18597" t="s">
        <v>269</v>
      </c>
      <c r="B18597" t="str">
        <f>IF(ISBLANK(VLOOKUP(A18597,Questionnaire!A:KQ,150,FALSE)),"#",VLOOKUP(A18597,Questionnaire!A:KQ,150,FALSE))</f>
        <v>#</v>
      </c>
    </row>
    <row r="18598" spans="1:2">
      <c r="A18598" t="s">
        <v>274</v>
      </c>
      <c r="B18598" t="str">
        <f>IF(ISBLANK(VLOOKUP(A18598,Questionnaire!A:KQ,150,FALSE)),"#",VLOOKUP(A18598,Questionnaire!A:KQ,150,FALSE))</f>
        <v>#</v>
      </c>
    </row>
    <row r="18599" spans="1:2">
      <c r="A18599" t="s">
        <v>276</v>
      </c>
      <c r="B18599" t="str">
        <f>IF(ISBLANK(VLOOKUP(A18599,Questionnaire!A:KQ,150,FALSE)),"#",VLOOKUP(A18599,Questionnaire!A:KQ,150,FALSE))</f>
        <v>#</v>
      </c>
    </row>
    <row r="18600" spans="1:2">
      <c r="A18600" t="s">
        <v>278</v>
      </c>
      <c r="B18600" t="str">
        <f>IF(ISBLANK(VLOOKUP(A18600,Questionnaire!A:KQ,150,FALSE)),"#",VLOOKUP(A18600,Questionnaire!A:KQ,150,FALSE))</f>
        <v>#</v>
      </c>
    </row>
    <row r="18601" spans="1:2">
      <c r="A18601" t="s">
        <v>280</v>
      </c>
      <c r="B18601" t="str">
        <f>IF(ISBLANK(VLOOKUP(A18601,Questionnaire!A:KQ,150,FALSE)),"#",VLOOKUP(A18601,Questionnaire!A:KQ,150,FALSE))</f>
        <v>#</v>
      </c>
    </row>
    <row r="18602" spans="1:2">
      <c r="A18602" t="s">
        <v>282</v>
      </c>
      <c r="B18602" t="str">
        <f>IF(ISBLANK(VLOOKUP(A18602,Questionnaire!A:KQ,150,FALSE)),"#",VLOOKUP(A18602,Questionnaire!A:KQ,150,FALSE))</f>
        <v>#</v>
      </c>
    </row>
    <row r="18603" spans="1:2">
      <c r="A18603" t="s">
        <v>286</v>
      </c>
      <c r="B18603" t="str">
        <f>IF(ISBLANK(VLOOKUP(A18603,Questionnaire!A:KQ,150,FALSE)),"#",VLOOKUP(A18603,Questionnaire!A:KQ,150,FALSE))</f>
        <v>#</v>
      </c>
    </row>
    <row r="18604" spans="1:2">
      <c r="A18604" t="s">
        <v>288</v>
      </c>
      <c r="B18604" t="str">
        <f>IF(ISBLANK(VLOOKUP(A18604,Questionnaire!A:KQ,150,FALSE)),"#",VLOOKUP(A18604,Questionnaire!A:KQ,150,FALSE))</f>
        <v>#</v>
      </c>
    </row>
    <row r="18605" spans="1:2">
      <c r="A18605" t="s">
        <v>290</v>
      </c>
      <c r="B18605" t="str">
        <f>IF(ISBLANK(VLOOKUP(A18605,Questionnaire!A:KQ,150,FALSE)),"#",VLOOKUP(A18605,Questionnaire!A:KQ,150,FALSE))</f>
        <v>#</v>
      </c>
    </row>
    <row r="18606" spans="1:2">
      <c r="A18606" t="s">
        <v>292</v>
      </c>
      <c r="B18606" t="str">
        <f>IF(ISBLANK(VLOOKUP(A18606,Questionnaire!A:KQ,150,FALSE)),"#",VLOOKUP(A18606,Questionnaire!A:KQ,150,FALSE))</f>
        <v>#</v>
      </c>
    </row>
    <row r="18607" spans="1:2">
      <c r="A18607" t="s">
        <v>294</v>
      </c>
      <c r="B18607" t="str">
        <f>IF(ISBLANK(VLOOKUP(A18607,Questionnaire!A:KQ,150,FALSE)),"#",VLOOKUP(A18607,Questionnaire!A:KQ,150,FALSE))</f>
        <v>#</v>
      </c>
    </row>
    <row r="18608" spans="1:2">
      <c r="A18608" t="s">
        <v>296</v>
      </c>
      <c r="B18608" t="str">
        <f>IF(ISBLANK(VLOOKUP(A18608,Questionnaire!A:KQ,150,FALSE)),"#",VLOOKUP(A18608,Questionnaire!A:KQ,150,FALSE))</f>
        <v>#</v>
      </c>
    </row>
    <row r="18609" spans="1:2">
      <c r="A18609" t="s">
        <v>301</v>
      </c>
      <c r="B18609" t="str">
        <f>IF(ISBLANK(VLOOKUP(A18609,Questionnaire!A:KQ,150,FALSE)),"#",VLOOKUP(A18609,Questionnaire!A:KQ,150,FALSE))</f>
        <v>#</v>
      </c>
    </row>
    <row r="18610" spans="1:2">
      <c r="A18610" t="s">
        <v>303</v>
      </c>
      <c r="B18610" t="str">
        <f>IF(ISBLANK(VLOOKUP(A18610,Questionnaire!A:KQ,150,FALSE)),"#",VLOOKUP(A18610,Questionnaire!A:KQ,150,FALSE))</f>
        <v>#</v>
      </c>
    </row>
    <row r="18611" spans="1:2">
      <c r="A18611" t="s">
        <v>305</v>
      </c>
      <c r="B18611" t="str">
        <f>IF(ISBLANK(VLOOKUP(A18611,Questionnaire!A:KQ,150,FALSE)),"#",VLOOKUP(A18611,Questionnaire!A:KQ,150,FALSE))</f>
        <v>#</v>
      </c>
    </row>
    <row r="18612" spans="1:2">
      <c r="A18612" t="s">
        <v>307</v>
      </c>
      <c r="B18612" t="str">
        <f>IF(ISBLANK(VLOOKUP(A18612,Questionnaire!A:KQ,150,FALSE)),"#",VLOOKUP(A18612,Questionnaire!A:KQ,150,FALSE))</f>
        <v>#</v>
      </c>
    </row>
    <row r="18613" spans="1:2">
      <c r="A18613" t="s">
        <v>311</v>
      </c>
      <c r="B18613" t="str">
        <f>IF(ISBLANK(VLOOKUP(A18613,Questionnaire!A:KQ,150,FALSE)),"#",VLOOKUP(A18613,Questionnaire!A:KQ,150,FALSE))</f>
        <v>#</v>
      </c>
    </row>
    <row r="18614" spans="1:2">
      <c r="A18614" t="s">
        <v>313</v>
      </c>
      <c r="B18614" t="str">
        <f>IF(ISBLANK(VLOOKUP(A18614,Questionnaire!A:KQ,150,FALSE)),"#",VLOOKUP(A18614,Questionnaire!A:KQ,150,FALSE))</f>
        <v>#</v>
      </c>
    </row>
    <row r="18615" spans="1:2">
      <c r="A18615" t="s">
        <v>314</v>
      </c>
      <c r="B18615" t="str">
        <f>IF(ISBLANK(VLOOKUP(A18615,Questionnaire!A:KQ,150,FALSE)),"#",VLOOKUP(A18615,Questionnaire!A:KQ,150,FALSE))</f>
        <v>#</v>
      </c>
    </row>
    <row r="18616" spans="1:2">
      <c r="A18616" t="s">
        <v>315</v>
      </c>
      <c r="B18616" t="str">
        <f>IF(ISBLANK(VLOOKUP(A18616,Questionnaire!A:KQ,150,FALSE)),"#",VLOOKUP(A18616,Questionnaire!A:KQ,150,FALSE))</f>
        <v>#</v>
      </c>
    </row>
    <row r="18617" spans="1:2">
      <c r="A18617" t="s">
        <v>317</v>
      </c>
      <c r="B18617" t="str">
        <f>IF(ISBLANK(VLOOKUP(A18617,Questionnaire!A:KQ,150,FALSE)),"#",VLOOKUP(A18617,Questionnaire!A:KQ,150,FALSE))</f>
        <v>#</v>
      </c>
    </row>
    <row r="18618" spans="1:2">
      <c r="A18618" t="s">
        <v>319</v>
      </c>
      <c r="B18618" t="str">
        <f>IF(ISBLANK(VLOOKUP(A18618,Questionnaire!A:KQ,150,FALSE)),"#",VLOOKUP(A18618,Questionnaire!A:KQ,150,FALSE))</f>
        <v>#</v>
      </c>
    </row>
    <row r="18619" spans="1:2">
      <c r="A18619" t="s">
        <v>322</v>
      </c>
      <c r="B18619" t="str">
        <f>IF(ISBLANK(VLOOKUP(A18619,Questionnaire!A:KQ,150,FALSE)),"#",VLOOKUP(A18619,Questionnaire!A:KQ,150,FALSE))</f>
        <v>#</v>
      </c>
    </row>
    <row r="18620" spans="1:2">
      <c r="A18620" t="s">
        <v>326</v>
      </c>
      <c r="B18620" t="str">
        <f>IF(ISBLANK(VLOOKUP(A18620,Questionnaire!A:KQ,150,FALSE)),"#",VLOOKUP(A18620,Questionnaire!A:KQ,150,FALSE))</f>
        <v>#</v>
      </c>
    </row>
    <row r="18621" spans="1:2">
      <c r="A18621" t="s">
        <v>328</v>
      </c>
      <c r="B18621" t="str">
        <f>IF(ISBLANK(VLOOKUP(A18621,Questionnaire!A:KQ,150,FALSE)),"#",VLOOKUP(A18621,Questionnaire!A:KQ,150,FALSE))</f>
        <v>#</v>
      </c>
    </row>
    <row r="18622" spans="1:2">
      <c r="A18622" t="s">
        <v>332</v>
      </c>
      <c r="B18622" t="str">
        <f>IF(ISBLANK(VLOOKUP(A18622,Questionnaire!A:KQ,150,FALSE)),"#",VLOOKUP(A18622,Questionnaire!A:KQ,150,FALSE))</f>
        <v>#</v>
      </c>
    </row>
    <row r="18623" spans="1:2">
      <c r="A18623" t="s">
        <v>333</v>
      </c>
      <c r="B18623" t="str">
        <f>IF(ISBLANK(VLOOKUP(A18623,Questionnaire!A:KQ,150,FALSE)),"#",VLOOKUP(A18623,Questionnaire!A:KQ,150,FALSE))</f>
        <v>#</v>
      </c>
    </row>
    <row r="18624" spans="1:2">
      <c r="A18624" t="s">
        <v>334</v>
      </c>
      <c r="B18624" t="str">
        <f>IF(ISBLANK(VLOOKUP(A18624,Questionnaire!A:KQ,150,FALSE)),"#",VLOOKUP(A18624,Questionnaire!A:KQ,150,FALSE))</f>
        <v>#</v>
      </c>
    </row>
    <row r="18625" spans="1:2">
      <c r="A18625" t="s">
        <v>335</v>
      </c>
      <c r="B18625" t="str">
        <f>IF(ISBLANK(VLOOKUP(A18625,Questionnaire!A:KQ,150,FALSE)),"#",VLOOKUP(A18625,Questionnaire!A:KQ,150,FALSE))</f>
        <v>#</v>
      </c>
    </row>
    <row r="18626" spans="1:2">
      <c r="A18626" t="s">
        <v>336</v>
      </c>
      <c r="B18626" t="str">
        <f>IF(ISBLANK(VLOOKUP(A18626,Questionnaire!A:KQ,150,FALSE)),"#",VLOOKUP(A18626,Questionnaire!A:KQ,150,FALSE))</f>
        <v>#</v>
      </c>
    </row>
    <row r="18627" spans="1:2">
      <c r="A18627" t="s">
        <v>337</v>
      </c>
      <c r="B18627" t="str">
        <f>IF(ISBLANK(VLOOKUP(A18627,Questionnaire!A:KQ,150,FALSE)),"#",VLOOKUP(A18627,Questionnaire!A:KQ,150,FALSE))</f>
        <v>#</v>
      </c>
    </row>
    <row r="18628" spans="1:2">
      <c r="A18628" t="s">
        <v>338</v>
      </c>
      <c r="B18628" t="str">
        <f>IF(ISBLANK(VLOOKUP(A18628,Questionnaire!A:KQ,150,FALSE)),"#",VLOOKUP(A18628,Questionnaire!A:KQ,150,FALSE))</f>
        <v>#</v>
      </c>
    </row>
    <row r="18629" spans="1:2">
      <c r="A18629" t="s">
        <v>339</v>
      </c>
      <c r="B18629" t="str">
        <f>IF(ISBLANK(VLOOKUP(A18629,Questionnaire!A:KQ,150,FALSE)),"#",VLOOKUP(A18629,Questionnaire!A:KQ,150,FALSE))</f>
        <v>#</v>
      </c>
    </row>
    <row r="18630" spans="1:2">
      <c r="A18630" t="s">
        <v>340</v>
      </c>
      <c r="B18630" t="str">
        <f>IF(ISBLANK(VLOOKUP(A18630,Questionnaire!A:KQ,150,FALSE)),"#",VLOOKUP(A18630,Questionnaire!A:KQ,150,FALSE))</f>
        <v>#</v>
      </c>
    </row>
    <row r="18631" spans="1:2">
      <c r="A18631" t="s">
        <v>341</v>
      </c>
      <c r="B18631" t="str">
        <f>IF(ISBLANK(VLOOKUP(A18631,Questionnaire!A:KQ,150,FALSE)),"#",VLOOKUP(A18631,Questionnaire!A:KQ,150,FALSE))</f>
        <v>#</v>
      </c>
    </row>
    <row r="18632" spans="1:2">
      <c r="A18632" t="s">
        <v>342</v>
      </c>
      <c r="B18632" t="str">
        <f>IF(ISBLANK(VLOOKUP(A18632,Questionnaire!A:KQ,150,FALSE)),"#",VLOOKUP(A18632,Questionnaire!A:KQ,150,FALSE))</f>
        <v>#</v>
      </c>
    </row>
    <row r="18633" spans="1:2">
      <c r="A18633" t="s">
        <v>343</v>
      </c>
      <c r="B18633" t="str">
        <f>IF(ISBLANK(VLOOKUP(A18633,Questionnaire!A:KQ,150,FALSE)),"#",VLOOKUP(A18633,Questionnaire!A:KQ,150,FALSE))</f>
        <v>#</v>
      </c>
    </row>
    <row r="18634" spans="1:2">
      <c r="A18634" t="s">
        <v>344</v>
      </c>
      <c r="B18634" t="str">
        <f>IF(ISBLANK(VLOOKUP(A18634,Questionnaire!A:KQ,150,FALSE)),"#",VLOOKUP(A18634,Questionnaire!A:KQ,150,FALSE))</f>
        <v>#</v>
      </c>
    </row>
    <row r="18635" spans="1:2">
      <c r="A18635" t="s">
        <v>345</v>
      </c>
      <c r="B18635" t="str">
        <f>IF(ISBLANK(VLOOKUP(A18635,Questionnaire!A:KQ,150,FALSE)),"#",VLOOKUP(A18635,Questionnaire!A:KQ,150,FALSE))</f>
        <v>#</v>
      </c>
    </row>
    <row r="18636" spans="1:2">
      <c r="A18636" t="s">
        <v>348</v>
      </c>
      <c r="B18636" t="str">
        <f>IF(ISBLANK(VLOOKUP(A18636,Questionnaire!A:KQ,150,FALSE)),"#",VLOOKUP(A18636,Questionnaire!A:KQ,150,FALSE))</f>
        <v>#</v>
      </c>
    </row>
    <row r="18637" spans="1:2">
      <c r="A18637" t="s">
        <v>353</v>
      </c>
      <c r="B18637" t="str">
        <f>IF(ISBLANK(VLOOKUP(A18637,Questionnaire!A:KQ,150,FALSE)),"#",VLOOKUP(A18637,Questionnaire!A:KQ,150,FALSE))</f>
        <v>#</v>
      </c>
    </row>
    <row r="18638" spans="1:2">
      <c r="A18638" t="s">
        <v>354</v>
      </c>
      <c r="B18638" t="str">
        <f>IF(ISBLANK(VLOOKUP(A18638,Questionnaire!A:KQ,150,FALSE)),"#",VLOOKUP(A18638,Questionnaire!A:KQ,150,FALSE))</f>
        <v>#</v>
      </c>
    </row>
    <row r="18639" spans="1:2">
      <c r="A18639" t="s">
        <v>355</v>
      </c>
      <c r="B18639" t="str">
        <f>IF(ISBLANK(VLOOKUP(A18639,Questionnaire!A:KQ,150,FALSE)),"#",VLOOKUP(A18639,Questionnaire!A:KQ,150,FALSE))</f>
        <v>#</v>
      </c>
    </row>
    <row r="18640" spans="1:2">
      <c r="A18640" t="s">
        <v>356</v>
      </c>
      <c r="B18640" t="str">
        <f>IF(ISBLANK(VLOOKUP(A18640,Questionnaire!A:KQ,150,FALSE)),"#",VLOOKUP(A18640,Questionnaire!A:KQ,150,FALSE))</f>
        <v>#</v>
      </c>
    </row>
    <row r="18641" spans="1:2">
      <c r="A18641" t="s">
        <v>357</v>
      </c>
      <c r="B18641" t="str">
        <f>IF(ISBLANK(VLOOKUP(A18641,Questionnaire!A:KQ,150,FALSE)),"#",VLOOKUP(A18641,Questionnaire!A:KQ,150,FALSE))</f>
        <v>#</v>
      </c>
    </row>
    <row r="18642" spans="1:2">
      <c r="A18642" t="s">
        <v>360</v>
      </c>
      <c r="B18642" t="str">
        <f>IF(ISBLANK(VLOOKUP(A18642,Questionnaire!A:KQ,150,FALSE)),"#",VLOOKUP(A18642,Questionnaire!A:KQ,150,FALSE))</f>
        <v>#</v>
      </c>
    </row>
    <row r="18643" spans="1:2">
      <c r="A18643" t="s">
        <v>362</v>
      </c>
      <c r="B18643" t="str">
        <f>IF(ISBLANK(VLOOKUP(A18643,Questionnaire!A:KQ,150,FALSE)),"#",VLOOKUP(A18643,Questionnaire!A:KQ,150,FALSE))</f>
        <v>#</v>
      </c>
    </row>
    <row r="18644" spans="1:2">
      <c r="A18644" t="s">
        <v>363</v>
      </c>
      <c r="B18644" t="str">
        <f>IF(ISBLANK(VLOOKUP(A18644,Questionnaire!A:KQ,150,FALSE)),"#",VLOOKUP(A18644,Questionnaire!A:KQ,150,FALSE))</f>
        <v>#</v>
      </c>
    </row>
    <row r="18645" spans="1:2">
      <c r="A18645" t="s">
        <v>364</v>
      </c>
      <c r="B18645" t="str">
        <f>IF(ISBLANK(VLOOKUP(A18645,Questionnaire!A:KQ,150,FALSE)),"#",VLOOKUP(A18645,Questionnaire!A:KQ,150,FALSE))</f>
        <v>#</v>
      </c>
    </row>
    <row r="18646" spans="1:2">
      <c r="A18646" t="s">
        <v>365</v>
      </c>
      <c r="B18646" t="str">
        <f>IF(ISBLANK(VLOOKUP(A18646,Questionnaire!A:KQ,150,FALSE)),"#",VLOOKUP(A18646,Questionnaire!A:KQ,150,FALSE))</f>
        <v>#</v>
      </c>
    </row>
    <row r="18647" spans="1:2">
      <c r="A18647" t="s">
        <v>366</v>
      </c>
      <c r="B18647" t="str">
        <f>IF(ISBLANK(VLOOKUP(A18647,Questionnaire!A:KQ,150,FALSE)),"#",VLOOKUP(A18647,Questionnaire!A:KQ,150,FALSE))</f>
        <v>#</v>
      </c>
    </row>
    <row r="18648" spans="1:2">
      <c r="A18648" t="s">
        <v>371</v>
      </c>
      <c r="B18648" t="str">
        <f>IF(ISBLANK(VLOOKUP(A18648,Questionnaire!A:KQ,150,FALSE)),"#",VLOOKUP(A18648,Questionnaire!A:KQ,150,FALSE))</f>
        <v>#</v>
      </c>
    </row>
    <row r="18649" spans="1:2">
      <c r="A18649" t="s">
        <v>372</v>
      </c>
      <c r="B18649" t="str">
        <f>IF(ISBLANK(VLOOKUP(A18649,Questionnaire!A:KQ,150,FALSE)),"#",VLOOKUP(A18649,Questionnaire!A:KQ,150,FALSE))</f>
        <v>#</v>
      </c>
    </row>
    <row r="18650" spans="1:2">
      <c r="A18650" t="s">
        <v>373</v>
      </c>
      <c r="B18650" t="str">
        <f>IF(ISBLANK(VLOOKUP(A18650,Questionnaire!A:KQ,150,FALSE)),"#",VLOOKUP(A18650,Questionnaire!A:KQ,150,FALSE))</f>
        <v>#</v>
      </c>
    </row>
    <row r="18651" spans="1:2">
      <c r="A18651" t="s">
        <v>374</v>
      </c>
      <c r="B18651" t="str">
        <f>IF(ISBLANK(VLOOKUP(A18651,Questionnaire!A:KQ,150,FALSE)),"#",VLOOKUP(A18651,Questionnaire!A:KQ,150,FALSE))</f>
        <v>#</v>
      </c>
    </row>
    <row r="18652" spans="1:2">
      <c r="A18652" t="s">
        <v>377</v>
      </c>
      <c r="B18652" t="str">
        <f>IF(ISBLANK(VLOOKUP(A18652,Questionnaire!A:KQ,150,FALSE)),"#",VLOOKUP(A18652,Questionnaire!A:KQ,150,FALSE))</f>
        <v>#</v>
      </c>
    </row>
    <row r="18653" spans="1:2">
      <c r="A18653" t="s">
        <v>379</v>
      </c>
      <c r="B18653" t="str">
        <f>IF(ISBLANK(VLOOKUP(A18653,Questionnaire!A:KQ,150,FALSE)),"#",VLOOKUP(A18653,Questionnaire!A:KQ,150,FALSE))</f>
        <v>#</v>
      </c>
    </row>
    <row r="18654" spans="1:2">
      <c r="A18654" t="s">
        <v>380</v>
      </c>
      <c r="B18654" t="str">
        <f>IF(ISBLANK(VLOOKUP(A18654,Questionnaire!A:KQ,150,FALSE)),"#",VLOOKUP(A18654,Questionnaire!A:KQ,150,FALSE))</f>
        <v>#</v>
      </c>
    </row>
    <row r="18655" spans="1:2">
      <c r="A18655" t="s">
        <v>381</v>
      </c>
      <c r="B18655" t="str">
        <f>IF(ISBLANK(VLOOKUP(A18655,Questionnaire!A:KQ,150,FALSE)),"#",VLOOKUP(A18655,Questionnaire!A:KQ,150,FALSE))</f>
        <v>#</v>
      </c>
    </row>
    <row r="18656" spans="1:2">
      <c r="A18656" t="s">
        <v>382</v>
      </c>
      <c r="B18656" t="str">
        <f>IF(ISBLANK(VLOOKUP(A18656,Questionnaire!A:KQ,150,FALSE)),"#",VLOOKUP(A18656,Questionnaire!A:KQ,150,FALSE))</f>
        <v>#</v>
      </c>
    </row>
    <row r="18657" spans="1:2">
      <c r="A18657" t="s">
        <v>384</v>
      </c>
      <c r="B18657" t="str">
        <f>IF(ISBLANK(VLOOKUP(A18657,Questionnaire!A:KQ,150,FALSE)),"#",VLOOKUP(A18657,Questionnaire!A:KQ,150,FALSE))</f>
        <v>#</v>
      </c>
    </row>
    <row r="18658" spans="1:2">
      <c r="A18658" t="s">
        <v>387</v>
      </c>
      <c r="B18658" t="str">
        <f>IF(ISBLANK(VLOOKUP(A18658,Questionnaire!A:KQ,150,FALSE)),"#",VLOOKUP(A18658,Questionnaire!A:KQ,150,FALSE))</f>
        <v>#</v>
      </c>
    </row>
    <row r="18659" spans="1:2">
      <c r="A18659" t="s">
        <v>391</v>
      </c>
      <c r="B18659" t="str">
        <f>IF(ISBLANK(VLOOKUP(A18659,Questionnaire!A:KQ,150,FALSE)),"#",VLOOKUP(A18659,Questionnaire!A:KQ,150,FALSE))</f>
        <v>#</v>
      </c>
    </row>
    <row r="18660" spans="1:2">
      <c r="A18660" t="s">
        <v>393</v>
      </c>
      <c r="B18660" t="str">
        <f>IF(ISBLANK(VLOOKUP(A18660,Questionnaire!A:KQ,150,FALSE)),"#",VLOOKUP(A18660,Questionnaire!A:KQ,150,FALSE))</f>
        <v>#</v>
      </c>
    </row>
    <row r="18661" spans="1:2">
      <c r="A18661" t="s">
        <v>395</v>
      </c>
      <c r="B18661" t="str">
        <f>IF(ISBLANK(VLOOKUP(A18661,Questionnaire!A:KQ,150,FALSE)),"#",VLOOKUP(A18661,Questionnaire!A:KQ,150,FALSE))</f>
        <v>#</v>
      </c>
    </row>
    <row r="18662" spans="1:2">
      <c r="A18662" t="s">
        <v>398</v>
      </c>
      <c r="B18662" t="str">
        <f>IF(ISBLANK(VLOOKUP(A18662,Questionnaire!A:KQ,150,FALSE)),"#",VLOOKUP(A18662,Questionnaire!A:KQ,150,FALSE))</f>
        <v>#</v>
      </c>
    </row>
    <row r="18663" spans="1:2">
      <c r="A18663" t="s">
        <v>402</v>
      </c>
      <c r="B18663" t="str">
        <f>IF(ISBLANK(VLOOKUP(A18663,Questionnaire!A:KQ,150,FALSE)),"#",VLOOKUP(A18663,Questionnaire!A:KQ,150,FALSE))</f>
        <v>#</v>
      </c>
    </row>
    <row r="18664" spans="1:2">
      <c r="A18664" t="s">
        <v>405</v>
      </c>
      <c r="B18664" t="str">
        <f>IF(ISBLANK(VLOOKUP(A18664,Questionnaire!A:KQ,150,FALSE)),"#",VLOOKUP(A18664,Questionnaire!A:KQ,150,FALSE))</f>
        <v>#</v>
      </c>
    </row>
    <row r="18665" spans="1:2">
      <c r="A18665" t="s">
        <v>409</v>
      </c>
      <c r="B18665" t="str">
        <f>IF(ISBLANK(VLOOKUP(A18665,Questionnaire!A:KQ,150,FALSE)),"#",VLOOKUP(A18665,Questionnaire!A:KQ,150,FALSE))</f>
        <v>#</v>
      </c>
    </row>
    <row r="18666" spans="1:2">
      <c r="A18666" t="s">
        <v>412</v>
      </c>
      <c r="B18666" t="str">
        <f>IF(ISBLANK(VLOOKUP(A18666,Questionnaire!A:KQ,150,FALSE)),"#",VLOOKUP(A18666,Questionnaire!A:KQ,150,FALSE))</f>
        <v>#</v>
      </c>
    </row>
    <row r="18667" spans="1:2">
      <c r="A18667" t="s">
        <v>415</v>
      </c>
      <c r="B18667" t="str">
        <f>IF(ISBLANK(VLOOKUP(A18667,Questionnaire!A:KQ,150,FALSE)),"#",VLOOKUP(A18667,Questionnaire!A:KQ,150,FALSE))</f>
        <v>#</v>
      </c>
    </row>
    <row r="18668" spans="1:2">
      <c r="A18668" t="s">
        <v>418</v>
      </c>
      <c r="B18668" t="str">
        <f>IF(ISBLANK(VLOOKUP(A18668,Questionnaire!A:KQ,150,FALSE)),"#",VLOOKUP(A18668,Questionnaire!A:KQ,150,FALSE))</f>
        <v>#</v>
      </c>
    </row>
    <row r="18669" spans="1:2">
      <c r="A18669" t="s">
        <v>421</v>
      </c>
      <c r="B18669" t="str">
        <f>IF(ISBLANK(VLOOKUP(A18669,Questionnaire!A:KQ,150,FALSE)),"#",VLOOKUP(A18669,Questionnaire!A:KQ,150,FALSE))</f>
        <v>#</v>
      </c>
    </row>
    <row r="18670" spans="1:2">
      <c r="A18670" t="s">
        <v>424</v>
      </c>
      <c r="B18670" t="str">
        <f>IF(ISBLANK(VLOOKUP(A18670,Questionnaire!A:KQ,150,FALSE)),"#",VLOOKUP(A18670,Questionnaire!A:KQ,150,FALSE))</f>
        <v>#</v>
      </c>
    </row>
    <row r="18671" spans="1:2">
      <c r="A18671" t="s">
        <v>429</v>
      </c>
      <c r="B18671" t="str">
        <f>IF(ISBLANK(VLOOKUP(A18671,Questionnaire!A:KQ,150,FALSE)),"#",VLOOKUP(A18671,Questionnaire!A:KQ,150,FALSE))</f>
        <v>#</v>
      </c>
    </row>
    <row r="18672" spans="1:2">
      <c r="A18672" t="s">
        <v>432</v>
      </c>
      <c r="B18672" t="str">
        <f>IF(ISBLANK(VLOOKUP(A18672,Questionnaire!A:KQ,150,FALSE)),"#",VLOOKUP(A18672,Questionnaire!A:KQ,150,FALSE))</f>
        <v>#</v>
      </c>
    </row>
    <row r="18673" spans="1:2">
      <c r="A18673" t="s">
        <v>435</v>
      </c>
      <c r="B18673" t="str">
        <f>IF(ISBLANK(VLOOKUP(A18673,Questionnaire!A:KQ,150,FALSE)),"#",VLOOKUP(A18673,Questionnaire!A:KQ,150,FALSE))</f>
        <v>#</v>
      </c>
    </row>
    <row r="18674" spans="1:2">
      <c r="A18674" t="s">
        <v>437</v>
      </c>
      <c r="B18674" t="str">
        <f>IF(ISBLANK(VLOOKUP(A18674,Questionnaire!A:KQ,150,FALSE)),"#",VLOOKUP(A18674,Questionnaire!A:KQ,150,FALSE))</f>
        <v>#</v>
      </c>
    </row>
    <row r="18675" spans="1:2">
      <c r="A18675" t="s">
        <v>439</v>
      </c>
      <c r="B18675" t="str">
        <f>IF(ISBLANK(VLOOKUP(A18675,Questionnaire!A:KQ,150,FALSE)),"#",VLOOKUP(A18675,Questionnaire!A:KQ,150,FALSE))</f>
        <v>#</v>
      </c>
    </row>
    <row r="18676" spans="1:2">
      <c r="A18676" t="s">
        <v>442</v>
      </c>
      <c r="B18676" t="str">
        <f>IF(ISBLANK(VLOOKUP(A18676,Questionnaire!A:KQ,150,FALSE)),"#",VLOOKUP(A18676,Questionnaire!A:KQ,150,FALSE))</f>
        <v>#</v>
      </c>
    </row>
    <row r="18677" spans="1:2">
      <c r="A18677" t="s">
        <v>445</v>
      </c>
      <c r="B18677" t="str">
        <f>IF(ISBLANK(VLOOKUP(A18677,Questionnaire!A:KQ,150,FALSE)),"#",VLOOKUP(A18677,Questionnaire!A:KQ,150,FALSE))</f>
        <v>#</v>
      </c>
    </row>
    <row r="18678" spans="1:2">
      <c r="A18678" t="s">
        <v>448</v>
      </c>
      <c r="B18678" t="str">
        <f>IF(ISBLANK(VLOOKUP(A18678,Questionnaire!A:KQ,150,FALSE)),"#",VLOOKUP(A18678,Questionnaire!A:KQ,150,FALSE))</f>
        <v>#</v>
      </c>
    </row>
    <row r="18679" spans="1:2">
      <c r="A18679" t="s">
        <v>452</v>
      </c>
      <c r="B18679" t="str">
        <f>IF(ISBLANK(VLOOKUP(A18679,Questionnaire!A:KQ,150,FALSE)),"#",VLOOKUP(A18679,Questionnaire!A:KQ,150,FALSE))</f>
        <v>#</v>
      </c>
    </row>
    <row r="18680" spans="1:2">
      <c r="A18680" t="s">
        <v>455</v>
      </c>
      <c r="B18680" t="str">
        <f>IF(ISBLANK(VLOOKUP(A18680,Questionnaire!A:KQ,150,FALSE)),"#",VLOOKUP(A18680,Questionnaire!A:KQ,150,FALSE))</f>
        <v>#</v>
      </c>
    </row>
    <row r="18681" spans="1:2">
      <c r="A18681" t="s">
        <v>458</v>
      </c>
      <c r="B18681" t="str">
        <f>IF(ISBLANK(VLOOKUP(A18681,Questionnaire!A:KQ,150,FALSE)),"#",VLOOKUP(A18681,Questionnaire!A:KQ,150,FALSE))</f>
        <v>#</v>
      </c>
    </row>
    <row r="18682" spans="1:2">
      <c r="A18682" t="s">
        <v>461</v>
      </c>
      <c r="B18682" t="str">
        <f>IF(ISBLANK(VLOOKUP(A18682,Questionnaire!A:KQ,150,FALSE)),"#",VLOOKUP(A18682,Questionnaire!A:KQ,150,FALSE))</f>
        <v>#</v>
      </c>
    </row>
    <row r="18683" spans="1:2">
      <c r="A18683" t="s">
        <v>465</v>
      </c>
      <c r="B18683" t="str">
        <f>IF(ISBLANK(VLOOKUP(A18683,Questionnaire!A:KQ,150,FALSE)),"#",VLOOKUP(A18683,Questionnaire!A:KQ,150,FALSE))</f>
        <v>#</v>
      </c>
    </row>
    <row r="18684" spans="1:2">
      <c r="A18684" t="s">
        <v>467</v>
      </c>
      <c r="B18684" t="str">
        <f>IF(ISBLANK(VLOOKUP(A18684,Questionnaire!A:KQ,150,FALSE)),"#",VLOOKUP(A18684,Questionnaire!A:KQ,150,FALSE))</f>
        <v>#</v>
      </c>
    </row>
    <row r="18685" spans="1:2">
      <c r="A18685" t="s">
        <v>469</v>
      </c>
      <c r="B18685" t="str">
        <f>IF(ISBLANK(VLOOKUP(A18685,Questionnaire!A:KQ,150,FALSE)),"#",VLOOKUP(A18685,Questionnaire!A:KQ,150,FALSE))</f>
        <v>#</v>
      </c>
    </row>
    <row r="18686" spans="1:2">
      <c r="A18686" t="s">
        <v>471</v>
      </c>
      <c r="B18686" t="str">
        <f>IF(ISBLANK(VLOOKUP(A18686,Questionnaire!A:KQ,150,FALSE)),"#",VLOOKUP(A18686,Questionnaire!A:KQ,150,FALSE))</f>
        <v>#</v>
      </c>
    </row>
    <row r="18687" spans="1:2">
      <c r="A18687" t="s">
        <v>473</v>
      </c>
      <c r="B18687" t="str">
        <f>IF(ISBLANK(VLOOKUP(A18687,Questionnaire!A:KQ,150,FALSE)),"#",VLOOKUP(A18687,Questionnaire!A:KQ,150,FALSE))</f>
        <v>#</v>
      </c>
    </row>
    <row r="18688" spans="1:2">
      <c r="A18688" t="s">
        <v>475</v>
      </c>
      <c r="B18688" t="str">
        <f>IF(ISBLANK(VLOOKUP(A18688,Questionnaire!A:KQ,150,FALSE)),"#",VLOOKUP(A18688,Questionnaire!A:KQ,150,FALSE))</f>
        <v>#</v>
      </c>
    </row>
    <row r="18689" spans="1:3">
      <c r="A18689" t="s">
        <v>185</v>
      </c>
      <c r="B18689" t="str">
        <f>IF(ISBLANK(VLOOKUP(A18689,Questionnaire!A:KQ,151,FALSE)),"#",VLOOKUP(A18689,Questionnaire!A:KQ,151,FALSE))</f>
        <v>#</v>
      </c>
      <c r="C18689">
        <v>148</v>
      </c>
    </row>
    <row r="18690" spans="1:3">
      <c r="A18690" t="s">
        <v>187</v>
      </c>
      <c r="B18690" t="str">
        <f>IF(ISNA(VLOOKUP(VLOOKUP(A18690,Questionnaire!A:KQ,151,FALSE),'CORA Encoding'!D:E,2,FALSE)),"#",VLOOKUP(VLOOKUP(A18690,Questionnaire!A:KQ,151,FALSE),'CORA Encoding'!D:E,2,FALSE))</f>
        <v>#</v>
      </c>
    </row>
    <row r="18691" spans="1:3">
      <c r="A18691" t="s">
        <v>189</v>
      </c>
      <c r="B18691" t="str">
        <f>IF(ISNA(VLOOKUP(VLOOKUP(A18691,Questionnaire!A:KQ,151,FALSE),'CORA Encoding'!G:H,2,FALSE)),"#",VLOOKUP(VLOOKUP(A18691,Questionnaire!A:KQ,151,FALSE),'CORA Encoding'!G:H,2,FALSE))</f>
        <v>#</v>
      </c>
    </row>
    <row r="18692" spans="1:3">
      <c r="A18692" t="s">
        <v>191</v>
      </c>
      <c r="B18692" t="str">
        <f>IF(ISNA(VLOOKUP(VLOOKUP(A18692,Questionnaire!A:KQ,151,FALSE),'Country List'!E:F,2,FALSE)),"#",VLOOKUP(VLOOKUP(A18692,Questionnaire!A:KQ,151,FALSE),'Country List'!E:F,2,FALSE))</f>
        <v>#</v>
      </c>
    </row>
    <row r="18693" spans="1:3">
      <c r="A18693" t="s">
        <v>193</v>
      </c>
      <c r="B18693" t="str">
        <f>IF(ISNA(VLOOKUP(VLOOKUP(A18693,Questionnaire!A:KQ,151,FALSE),'Industry List'!B:C,2,FALSE)),"#",VLOOKUP(VLOOKUP(A18693,Questionnaire!A:KQ,151,FALSE),'Industry List'!B:C,2,FALSE))</f>
        <v>#</v>
      </c>
    </row>
    <row r="18694" spans="1:3">
      <c r="A18694" t="s">
        <v>197</v>
      </c>
      <c r="B18694" t="str">
        <f>IF(ISBLANK(VLOOKUP(A18694,Questionnaire!A:KQ,151,FALSE)),"#",VLOOKUP(A18694,Questionnaire!A:KQ,151,FALSE))</f>
        <v>#</v>
      </c>
    </row>
    <row r="18695" spans="1:3">
      <c r="A18695" t="s">
        <v>201</v>
      </c>
      <c r="B18695" t="str">
        <f>IF(ISBLANK(VLOOKUP(A18695,Questionnaire!A:KQ,151,FALSE)),"#",VLOOKUP(A18695,Questionnaire!A:KQ,151,FALSE))</f>
        <v>#</v>
      </c>
    </row>
    <row r="18696" spans="1:3">
      <c r="A18696" t="s">
        <v>203</v>
      </c>
      <c r="B18696" t="str">
        <f>IF(ISNA(VLOOKUP(VLOOKUP(A18696,Questionnaire!A:KQ,151,FALSE),'CORA Encoding'!J:K,2,FALSE)),"#",VLOOKUP(VLOOKUP(A18696,Questionnaire!A:KQ,151,FALSE),'CORA Encoding'!J:K,2,FALSE))</f>
        <v>#</v>
      </c>
    </row>
    <row r="18697" spans="1:3">
      <c r="A18697" t="s">
        <v>208</v>
      </c>
      <c r="B18697" t="str">
        <f>IF(ISBLANK(VLOOKUP(A18697,Questionnaire!A:KQ,151,FALSE)),"#",VLOOKUP(A18697,Questionnaire!A:KQ,151,FALSE))</f>
        <v>#</v>
      </c>
    </row>
    <row r="18698" spans="1:3">
      <c r="A18698" t="s">
        <v>213</v>
      </c>
      <c r="B18698" t="str">
        <f>IF(ISBLANK(VLOOKUP(A18698,Questionnaire!A:KQ,151,FALSE)),"#",VLOOKUP(A18698,Questionnaire!A:KQ,151,FALSE))</f>
        <v>#</v>
      </c>
    </row>
    <row r="18699" spans="1:3">
      <c r="A18699" t="s">
        <v>215</v>
      </c>
      <c r="B18699" t="str">
        <f>IF(ISBLANK(VLOOKUP(A18699,Questionnaire!A:KQ,151,FALSE)),"#",VLOOKUP(A18699,Questionnaire!A:KQ,151,FALSE))</f>
        <v>#</v>
      </c>
    </row>
    <row r="18700" spans="1:3">
      <c r="A18700" t="s">
        <v>217</v>
      </c>
      <c r="B18700" t="str">
        <f>IF(ISBLANK(VLOOKUP(A18700,Questionnaire!A:KQ,151,FALSE)),"#",VLOOKUP(A18700,Questionnaire!A:KQ,151,FALSE))</f>
        <v>#</v>
      </c>
    </row>
    <row r="18701" spans="1:3">
      <c r="A18701" t="s">
        <v>219</v>
      </c>
      <c r="B18701" t="str">
        <f>IF(ISBLANK(VLOOKUP(A18701,Questionnaire!A:KQ,151,FALSE)),"#",VLOOKUP(A18701,Questionnaire!A:KQ,151,FALSE))</f>
        <v>#</v>
      </c>
    </row>
    <row r="18702" spans="1:3">
      <c r="A18702" t="s">
        <v>221</v>
      </c>
      <c r="B18702" t="str">
        <f>IF(ISBLANK(VLOOKUP(A18702,Questionnaire!A:KQ,151,FALSE)),"#",VLOOKUP(A18702,Questionnaire!A:KQ,151,FALSE))</f>
        <v>#</v>
      </c>
    </row>
    <row r="18703" spans="1:3">
      <c r="A18703" t="s">
        <v>223</v>
      </c>
      <c r="B18703" t="str">
        <f>IF(ISBLANK(VLOOKUP(A18703,Questionnaire!A:KQ,151,FALSE)),"#",VLOOKUP(A18703,Questionnaire!A:KQ,151,FALSE))</f>
        <v>#</v>
      </c>
    </row>
    <row r="18704" spans="1:3">
      <c r="A18704" t="s">
        <v>225</v>
      </c>
      <c r="B18704" t="str">
        <f>IF(ISBLANK(VLOOKUP(A18704,Questionnaire!A:KQ,151,FALSE)),"#",VLOOKUP(A18704,Questionnaire!A:KQ,151,FALSE))</f>
        <v>#</v>
      </c>
    </row>
    <row r="18705" spans="1:2">
      <c r="A18705" t="s">
        <v>227</v>
      </c>
      <c r="B18705" t="str">
        <f>IF(ISBLANK(VLOOKUP(A18705,Questionnaire!A:KQ,151,FALSE)),"#",VLOOKUP(A18705,Questionnaire!A:KQ,151,FALSE))</f>
        <v>#</v>
      </c>
    </row>
    <row r="18706" spans="1:2">
      <c r="A18706" t="s">
        <v>229</v>
      </c>
      <c r="B18706" t="str">
        <f>IF(ISBLANK(VLOOKUP(A18706,Questionnaire!A:KQ,151,FALSE)),"#",VLOOKUP(A18706,Questionnaire!A:KQ,151,FALSE))</f>
        <v>#</v>
      </c>
    </row>
    <row r="18707" spans="1:2">
      <c r="A18707" t="s">
        <v>231</v>
      </c>
      <c r="B18707" t="str">
        <f>IF(ISBLANK(VLOOKUP(A18707,Questionnaire!A:KQ,151,FALSE)),"#",VLOOKUP(A18707,Questionnaire!A:KQ,151,FALSE))</f>
        <v>#</v>
      </c>
    </row>
    <row r="18708" spans="1:2">
      <c r="A18708" t="s">
        <v>233</v>
      </c>
      <c r="B18708" t="str">
        <f>IF(ISBLANK(VLOOKUP(A18708,Questionnaire!A:KQ,151,FALSE)),"#",VLOOKUP(A18708,Questionnaire!A:KQ,151,FALSE))</f>
        <v>#</v>
      </c>
    </row>
    <row r="18709" spans="1:2">
      <c r="A18709" t="s">
        <v>235</v>
      </c>
      <c r="B18709" t="str">
        <f>IF(ISBLANK(VLOOKUP(A18709,Questionnaire!A:KQ,151,FALSE)),"#",VLOOKUP(A18709,Questionnaire!A:KQ,151,FALSE))</f>
        <v>#</v>
      </c>
    </row>
    <row r="18710" spans="1:2">
      <c r="A18710" t="s">
        <v>237</v>
      </c>
      <c r="B18710" t="str">
        <f>IF(ISBLANK(VLOOKUP(A18710,Questionnaire!A:KQ,151,FALSE)),"#",VLOOKUP(A18710,Questionnaire!A:KQ,151,FALSE))</f>
        <v>#</v>
      </c>
    </row>
    <row r="18711" spans="1:2">
      <c r="A18711" t="s">
        <v>239</v>
      </c>
      <c r="B18711" t="str">
        <f>IF(ISBLANK(VLOOKUP(A18711,Questionnaire!A:KQ,151,FALSE)),"#",VLOOKUP(A18711,Questionnaire!A:KQ,151,FALSE))</f>
        <v>#</v>
      </c>
    </row>
    <row r="18712" spans="1:2">
      <c r="A18712" t="s">
        <v>242</v>
      </c>
      <c r="B18712" t="str">
        <f>IF(ISBLANK(VLOOKUP(A18712,Questionnaire!A:KQ,151,FALSE)),"#",VLOOKUP(A18712,Questionnaire!A:KQ,151,FALSE))</f>
        <v>#</v>
      </c>
    </row>
    <row r="18713" spans="1:2">
      <c r="A18713" t="s">
        <v>245</v>
      </c>
      <c r="B18713" t="str">
        <f>IF(ISBLANK(VLOOKUP(A18713,Questionnaire!A:KQ,151,FALSE)),"#",VLOOKUP(A18713,Questionnaire!A:KQ,151,FALSE))</f>
        <v>#</v>
      </c>
    </row>
    <row r="18714" spans="1:2">
      <c r="A18714" t="s">
        <v>247</v>
      </c>
      <c r="B18714" t="str">
        <f>IF(ISBLANK(VLOOKUP(A18714,Questionnaire!A:KQ,151,FALSE)),"#",VLOOKUP(A18714,Questionnaire!A:KQ,151,FALSE))</f>
        <v>#</v>
      </c>
    </row>
    <row r="18715" spans="1:2">
      <c r="A18715" t="s">
        <v>249</v>
      </c>
      <c r="B18715" t="str">
        <f>IF(ISBLANK(VLOOKUP(A18715,Questionnaire!A:KQ,151,FALSE)),"#",VLOOKUP(A18715,Questionnaire!A:KQ,151,FALSE))</f>
        <v>#</v>
      </c>
    </row>
    <row r="18716" spans="1:2">
      <c r="A18716" t="s">
        <v>250</v>
      </c>
      <c r="B18716" t="str">
        <f>IF(ISBLANK(VLOOKUP(A18716,Questionnaire!A:KQ,151,FALSE)),"#",VLOOKUP(A18716,Questionnaire!A:KQ,151,FALSE))</f>
        <v>#</v>
      </c>
    </row>
    <row r="18717" spans="1:2">
      <c r="A18717" t="s">
        <v>252</v>
      </c>
      <c r="B18717" t="str">
        <f>IF(ISBLANK(VLOOKUP(A18717,Questionnaire!A:KQ,151,FALSE)),"#",VLOOKUP(A18717,Questionnaire!A:KQ,151,FALSE))</f>
        <v>#</v>
      </c>
    </row>
    <row r="18718" spans="1:2">
      <c r="A18718" t="s">
        <v>255</v>
      </c>
      <c r="B18718" t="str">
        <f>IF(ISBLANK(VLOOKUP(A18718,Questionnaire!A:KQ,151,FALSE)),"#",VLOOKUP(A18718,Questionnaire!A:KQ,151,FALSE))</f>
        <v>#</v>
      </c>
    </row>
    <row r="18719" spans="1:2">
      <c r="A18719" t="s">
        <v>258</v>
      </c>
      <c r="B18719" t="str">
        <f>IF(ISNA(VLOOKUP(VLOOKUP(A18719,Questionnaire!A:KQ,151,FALSE),'CORA Encoding'!M:N,2,FALSE)),"#",VLOOKUP(VLOOKUP(A18719,Questionnaire!A:KQ,151,FALSE),'CORA Encoding'!M:N,2,FALSE))</f>
        <v>#</v>
      </c>
    </row>
    <row r="18720" spans="1:2">
      <c r="A18720" t="s">
        <v>261</v>
      </c>
      <c r="B18720" t="str">
        <f>IF(ISBLANK(VLOOKUP(A18720,Questionnaire!A:KQ,151,FALSE)),"#",VLOOKUP(A18720,Questionnaire!A:KQ,151,FALSE))</f>
        <v>#</v>
      </c>
    </row>
    <row r="18721" spans="1:2">
      <c r="A18721" t="s">
        <v>263</v>
      </c>
      <c r="B18721" t="str">
        <f>IF(ISBLANK(VLOOKUP(A18721,Questionnaire!A:KQ,151,FALSE)),"#",VLOOKUP(A18721,Questionnaire!A:KQ,151,FALSE))</f>
        <v>#</v>
      </c>
    </row>
    <row r="18722" spans="1:2">
      <c r="A18722" t="s">
        <v>265</v>
      </c>
      <c r="B18722" t="str">
        <f>IF(ISBLANK(VLOOKUP(A18722,Questionnaire!A:KQ,151,FALSE)),"#",VLOOKUP(A18722,Questionnaire!A:KQ,151,FALSE))</f>
        <v>#</v>
      </c>
    </row>
    <row r="18723" spans="1:2">
      <c r="A18723" t="s">
        <v>267</v>
      </c>
      <c r="B18723" t="str">
        <f>IF(ISBLANK(VLOOKUP(A18723,Questionnaire!A:KQ,151,FALSE)),"#",VLOOKUP(A18723,Questionnaire!A:KQ,151,FALSE))</f>
        <v>#</v>
      </c>
    </row>
    <row r="18724" spans="1:2">
      <c r="A18724" t="s">
        <v>269</v>
      </c>
      <c r="B18724" t="str">
        <f>IF(ISBLANK(VLOOKUP(A18724,Questionnaire!A:KQ,151,FALSE)),"#",VLOOKUP(A18724,Questionnaire!A:KQ,151,FALSE))</f>
        <v>#</v>
      </c>
    </row>
    <row r="18725" spans="1:2">
      <c r="A18725" t="s">
        <v>274</v>
      </c>
      <c r="B18725" t="str">
        <f>IF(ISBLANK(VLOOKUP(A18725,Questionnaire!A:KQ,151,FALSE)),"#",VLOOKUP(A18725,Questionnaire!A:KQ,151,FALSE))</f>
        <v>#</v>
      </c>
    </row>
    <row r="18726" spans="1:2">
      <c r="A18726" t="s">
        <v>276</v>
      </c>
      <c r="B18726" t="str">
        <f>IF(ISBLANK(VLOOKUP(A18726,Questionnaire!A:KQ,151,FALSE)),"#",VLOOKUP(A18726,Questionnaire!A:KQ,151,FALSE))</f>
        <v>#</v>
      </c>
    </row>
    <row r="18727" spans="1:2">
      <c r="A18727" t="s">
        <v>278</v>
      </c>
      <c r="B18727" t="str">
        <f>IF(ISBLANK(VLOOKUP(A18727,Questionnaire!A:KQ,151,FALSE)),"#",VLOOKUP(A18727,Questionnaire!A:KQ,151,FALSE))</f>
        <v>#</v>
      </c>
    </row>
    <row r="18728" spans="1:2">
      <c r="A18728" t="s">
        <v>280</v>
      </c>
      <c r="B18728" t="str">
        <f>IF(ISBLANK(VLOOKUP(A18728,Questionnaire!A:KQ,151,FALSE)),"#",VLOOKUP(A18728,Questionnaire!A:KQ,151,FALSE))</f>
        <v>#</v>
      </c>
    </row>
    <row r="18729" spans="1:2">
      <c r="A18729" t="s">
        <v>282</v>
      </c>
      <c r="B18729" t="str">
        <f>IF(ISBLANK(VLOOKUP(A18729,Questionnaire!A:KQ,151,FALSE)),"#",VLOOKUP(A18729,Questionnaire!A:KQ,151,FALSE))</f>
        <v>#</v>
      </c>
    </row>
    <row r="18730" spans="1:2">
      <c r="A18730" t="s">
        <v>286</v>
      </c>
      <c r="B18730" t="str">
        <f>IF(ISBLANK(VLOOKUP(A18730,Questionnaire!A:KQ,151,FALSE)),"#",VLOOKUP(A18730,Questionnaire!A:KQ,151,FALSE))</f>
        <v>#</v>
      </c>
    </row>
    <row r="18731" spans="1:2">
      <c r="A18731" t="s">
        <v>288</v>
      </c>
      <c r="B18731" t="str">
        <f>IF(ISBLANK(VLOOKUP(A18731,Questionnaire!A:KQ,151,FALSE)),"#",VLOOKUP(A18731,Questionnaire!A:KQ,151,FALSE))</f>
        <v>#</v>
      </c>
    </row>
    <row r="18732" spans="1:2">
      <c r="A18732" t="s">
        <v>290</v>
      </c>
      <c r="B18732" t="str">
        <f>IF(ISBLANK(VLOOKUP(A18732,Questionnaire!A:KQ,151,FALSE)),"#",VLOOKUP(A18732,Questionnaire!A:KQ,151,FALSE))</f>
        <v>#</v>
      </c>
    </row>
    <row r="18733" spans="1:2">
      <c r="A18733" t="s">
        <v>292</v>
      </c>
      <c r="B18733" t="str">
        <f>IF(ISBLANK(VLOOKUP(A18733,Questionnaire!A:KQ,151,FALSE)),"#",VLOOKUP(A18733,Questionnaire!A:KQ,151,FALSE))</f>
        <v>#</v>
      </c>
    </row>
    <row r="18734" spans="1:2">
      <c r="A18734" t="s">
        <v>294</v>
      </c>
      <c r="B18734" t="str">
        <f>IF(ISBLANK(VLOOKUP(A18734,Questionnaire!A:KQ,151,FALSE)),"#",VLOOKUP(A18734,Questionnaire!A:KQ,151,FALSE))</f>
        <v>#</v>
      </c>
    </row>
    <row r="18735" spans="1:2">
      <c r="A18735" t="s">
        <v>296</v>
      </c>
      <c r="B18735" t="str">
        <f>IF(ISBLANK(VLOOKUP(A18735,Questionnaire!A:KQ,151,FALSE)),"#",VLOOKUP(A18735,Questionnaire!A:KQ,151,FALSE))</f>
        <v>#</v>
      </c>
    </row>
    <row r="18736" spans="1:2">
      <c r="A18736" t="s">
        <v>301</v>
      </c>
      <c r="B18736" t="str">
        <f>IF(ISBLANK(VLOOKUP(A18736,Questionnaire!A:KQ,151,FALSE)),"#",VLOOKUP(A18736,Questionnaire!A:KQ,151,FALSE))</f>
        <v>#</v>
      </c>
    </row>
    <row r="18737" spans="1:2">
      <c r="A18737" t="s">
        <v>303</v>
      </c>
      <c r="B18737" t="str">
        <f>IF(ISBLANK(VLOOKUP(A18737,Questionnaire!A:KQ,151,FALSE)),"#",VLOOKUP(A18737,Questionnaire!A:KQ,151,FALSE))</f>
        <v>#</v>
      </c>
    </row>
    <row r="18738" spans="1:2">
      <c r="A18738" t="s">
        <v>305</v>
      </c>
      <c r="B18738" t="str">
        <f>IF(ISBLANK(VLOOKUP(A18738,Questionnaire!A:KQ,151,FALSE)),"#",VLOOKUP(A18738,Questionnaire!A:KQ,151,FALSE))</f>
        <v>#</v>
      </c>
    </row>
    <row r="18739" spans="1:2">
      <c r="A18739" t="s">
        <v>307</v>
      </c>
      <c r="B18739" t="str">
        <f>IF(ISBLANK(VLOOKUP(A18739,Questionnaire!A:KQ,151,FALSE)),"#",VLOOKUP(A18739,Questionnaire!A:KQ,151,FALSE))</f>
        <v>#</v>
      </c>
    </row>
    <row r="18740" spans="1:2">
      <c r="A18740" t="s">
        <v>311</v>
      </c>
      <c r="B18740" t="str">
        <f>IF(ISBLANK(VLOOKUP(A18740,Questionnaire!A:KQ,151,FALSE)),"#",VLOOKUP(A18740,Questionnaire!A:KQ,151,FALSE))</f>
        <v>#</v>
      </c>
    </row>
    <row r="18741" spans="1:2">
      <c r="A18741" t="s">
        <v>313</v>
      </c>
      <c r="B18741" t="str">
        <f>IF(ISBLANK(VLOOKUP(A18741,Questionnaire!A:KQ,151,FALSE)),"#",VLOOKUP(A18741,Questionnaire!A:KQ,151,FALSE))</f>
        <v>#</v>
      </c>
    </row>
    <row r="18742" spans="1:2">
      <c r="A18742" t="s">
        <v>314</v>
      </c>
      <c r="B18742" t="str">
        <f>IF(ISBLANK(VLOOKUP(A18742,Questionnaire!A:KQ,151,FALSE)),"#",VLOOKUP(A18742,Questionnaire!A:KQ,151,FALSE))</f>
        <v>#</v>
      </c>
    </row>
    <row r="18743" spans="1:2">
      <c r="A18743" t="s">
        <v>315</v>
      </c>
      <c r="B18743" t="str">
        <f>IF(ISBLANK(VLOOKUP(A18743,Questionnaire!A:KQ,151,FALSE)),"#",VLOOKUP(A18743,Questionnaire!A:KQ,151,FALSE))</f>
        <v>#</v>
      </c>
    </row>
    <row r="18744" spans="1:2">
      <c r="A18744" t="s">
        <v>317</v>
      </c>
      <c r="B18744" t="str">
        <f>IF(ISBLANK(VLOOKUP(A18744,Questionnaire!A:KQ,151,FALSE)),"#",VLOOKUP(A18744,Questionnaire!A:KQ,151,FALSE))</f>
        <v>#</v>
      </c>
    </row>
    <row r="18745" spans="1:2">
      <c r="A18745" t="s">
        <v>319</v>
      </c>
      <c r="B18745" t="str">
        <f>IF(ISBLANK(VLOOKUP(A18745,Questionnaire!A:KQ,151,FALSE)),"#",VLOOKUP(A18745,Questionnaire!A:KQ,151,FALSE))</f>
        <v>#</v>
      </c>
    </row>
    <row r="18746" spans="1:2">
      <c r="A18746" t="s">
        <v>322</v>
      </c>
      <c r="B18746" t="str">
        <f>IF(ISBLANK(VLOOKUP(A18746,Questionnaire!A:KQ,151,FALSE)),"#",VLOOKUP(A18746,Questionnaire!A:KQ,151,FALSE))</f>
        <v>#</v>
      </c>
    </row>
    <row r="18747" spans="1:2">
      <c r="A18747" t="s">
        <v>326</v>
      </c>
      <c r="B18747" t="str">
        <f>IF(ISBLANK(VLOOKUP(A18747,Questionnaire!A:KQ,151,FALSE)),"#",VLOOKUP(A18747,Questionnaire!A:KQ,151,FALSE))</f>
        <v>#</v>
      </c>
    </row>
    <row r="18748" spans="1:2">
      <c r="A18748" t="s">
        <v>328</v>
      </c>
      <c r="B18748" t="str">
        <f>IF(ISBLANK(VLOOKUP(A18748,Questionnaire!A:KQ,151,FALSE)),"#",VLOOKUP(A18748,Questionnaire!A:KQ,151,FALSE))</f>
        <v>#</v>
      </c>
    </row>
    <row r="18749" spans="1:2">
      <c r="A18749" t="s">
        <v>332</v>
      </c>
      <c r="B18749" t="str">
        <f>IF(ISBLANK(VLOOKUP(A18749,Questionnaire!A:KQ,151,FALSE)),"#",VLOOKUP(A18749,Questionnaire!A:KQ,151,FALSE))</f>
        <v>#</v>
      </c>
    </row>
    <row r="18750" spans="1:2">
      <c r="A18750" t="s">
        <v>333</v>
      </c>
      <c r="B18750" t="str">
        <f>IF(ISBLANK(VLOOKUP(A18750,Questionnaire!A:KQ,151,FALSE)),"#",VLOOKUP(A18750,Questionnaire!A:KQ,151,FALSE))</f>
        <v>#</v>
      </c>
    </row>
    <row r="18751" spans="1:2">
      <c r="A18751" t="s">
        <v>334</v>
      </c>
      <c r="B18751" t="str">
        <f>IF(ISBLANK(VLOOKUP(A18751,Questionnaire!A:KQ,151,FALSE)),"#",VLOOKUP(A18751,Questionnaire!A:KQ,151,FALSE))</f>
        <v>#</v>
      </c>
    </row>
    <row r="18752" spans="1:2">
      <c r="A18752" t="s">
        <v>335</v>
      </c>
      <c r="B18752" t="str">
        <f>IF(ISBLANK(VLOOKUP(A18752,Questionnaire!A:KQ,151,FALSE)),"#",VLOOKUP(A18752,Questionnaire!A:KQ,151,FALSE))</f>
        <v>#</v>
      </c>
    </row>
    <row r="18753" spans="1:2">
      <c r="A18753" t="s">
        <v>336</v>
      </c>
      <c r="B18753" t="str">
        <f>IF(ISBLANK(VLOOKUP(A18753,Questionnaire!A:KQ,151,FALSE)),"#",VLOOKUP(A18753,Questionnaire!A:KQ,151,FALSE))</f>
        <v>#</v>
      </c>
    </row>
    <row r="18754" spans="1:2">
      <c r="A18754" t="s">
        <v>337</v>
      </c>
      <c r="B18754" t="str">
        <f>IF(ISBLANK(VLOOKUP(A18754,Questionnaire!A:KQ,151,FALSE)),"#",VLOOKUP(A18754,Questionnaire!A:KQ,151,FALSE))</f>
        <v>#</v>
      </c>
    </row>
    <row r="18755" spans="1:2">
      <c r="A18755" t="s">
        <v>338</v>
      </c>
      <c r="B18755" t="str">
        <f>IF(ISBLANK(VLOOKUP(A18755,Questionnaire!A:KQ,151,FALSE)),"#",VLOOKUP(A18755,Questionnaire!A:KQ,151,FALSE))</f>
        <v>#</v>
      </c>
    </row>
    <row r="18756" spans="1:2">
      <c r="A18756" t="s">
        <v>339</v>
      </c>
      <c r="B18756" t="str">
        <f>IF(ISBLANK(VLOOKUP(A18756,Questionnaire!A:KQ,151,FALSE)),"#",VLOOKUP(A18756,Questionnaire!A:KQ,151,FALSE))</f>
        <v>#</v>
      </c>
    </row>
    <row r="18757" spans="1:2">
      <c r="A18757" t="s">
        <v>340</v>
      </c>
      <c r="B18757" t="str">
        <f>IF(ISBLANK(VLOOKUP(A18757,Questionnaire!A:KQ,151,FALSE)),"#",VLOOKUP(A18757,Questionnaire!A:KQ,151,FALSE))</f>
        <v>#</v>
      </c>
    </row>
    <row r="18758" spans="1:2">
      <c r="A18758" t="s">
        <v>341</v>
      </c>
      <c r="B18758" t="str">
        <f>IF(ISBLANK(VLOOKUP(A18758,Questionnaire!A:KQ,151,FALSE)),"#",VLOOKUP(A18758,Questionnaire!A:KQ,151,FALSE))</f>
        <v>#</v>
      </c>
    </row>
    <row r="18759" spans="1:2">
      <c r="A18759" t="s">
        <v>342</v>
      </c>
      <c r="B18759" t="str">
        <f>IF(ISBLANK(VLOOKUP(A18759,Questionnaire!A:KQ,151,FALSE)),"#",VLOOKUP(A18759,Questionnaire!A:KQ,151,FALSE))</f>
        <v>#</v>
      </c>
    </row>
    <row r="18760" spans="1:2">
      <c r="A18760" t="s">
        <v>343</v>
      </c>
      <c r="B18760" t="str">
        <f>IF(ISBLANK(VLOOKUP(A18760,Questionnaire!A:KQ,151,FALSE)),"#",VLOOKUP(A18760,Questionnaire!A:KQ,151,FALSE))</f>
        <v>#</v>
      </c>
    </row>
    <row r="18761" spans="1:2">
      <c r="A18761" t="s">
        <v>344</v>
      </c>
      <c r="B18761" t="str">
        <f>IF(ISBLANK(VLOOKUP(A18761,Questionnaire!A:KQ,151,FALSE)),"#",VLOOKUP(A18761,Questionnaire!A:KQ,151,FALSE))</f>
        <v>#</v>
      </c>
    </row>
    <row r="18762" spans="1:2">
      <c r="A18762" t="s">
        <v>345</v>
      </c>
      <c r="B18762" t="str">
        <f>IF(ISBLANK(VLOOKUP(A18762,Questionnaire!A:KQ,151,FALSE)),"#",VLOOKUP(A18762,Questionnaire!A:KQ,151,FALSE))</f>
        <v>#</v>
      </c>
    </row>
    <row r="18763" spans="1:2">
      <c r="A18763" t="s">
        <v>348</v>
      </c>
      <c r="B18763" t="str">
        <f>IF(ISBLANK(VLOOKUP(A18763,Questionnaire!A:KQ,151,FALSE)),"#",VLOOKUP(A18763,Questionnaire!A:KQ,151,FALSE))</f>
        <v>#</v>
      </c>
    </row>
    <row r="18764" spans="1:2">
      <c r="A18764" t="s">
        <v>353</v>
      </c>
      <c r="B18764" t="str">
        <f>IF(ISBLANK(VLOOKUP(A18764,Questionnaire!A:KQ,151,FALSE)),"#",VLOOKUP(A18764,Questionnaire!A:KQ,151,FALSE))</f>
        <v>#</v>
      </c>
    </row>
    <row r="18765" spans="1:2">
      <c r="A18765" t="s">
        <v>354</v>
      </c>
      <c r="B18765" t="str">
        <f>IF(ISBLANK(VLOOKUP(A18765,Questionnaire!A:KQ,151,FALSE)),"#",VLOOKUP(A18765,Questionnaire!A:KQ,151,FALSE))</f>
        <v>#</v>
      </c>
    </row>
    <row r="18766" spans="1:2">
      <c r="A18766" t="s">
        <v>355</v>
      </c>
      <c r="B18766" t="str">
        <f>IF(ISBLANK(VLOOKUP(A18766,Questionnaire!A:KQ,151,FALSE)),"#",VLOOKUP(A18766,Questionnaire!A:KQ,151,FALSE))</f>
        <v>#</v>
      </c>
    </row>
    <row r="18767" spans="1:2">
      <c r="A18767" t="s">
        <v>356</v>
      </c>
      <c r="B18767" t="str">
        <f>IF(ISBLANK(VLOOKUP(A18767,Questionnaire!A:KQ,151,FALSE)),"#",VLOOKUP(A18767,Questionnaire!A:KQ,151,FALSE))</f>
        <v>#</v>
      </c>
    </row>
    <row r="18768" spans="1:2">
      <c r="A18768" t="s">
        <v>357</v>
      </c>
      <c r="B18768" t="str">
        <f>IF(ISBLANK(VLOOKUP(A18768,Questionnaire!A:KQ,151,FALSE)),"#",VLOOKUP(A18768,Questionnaire!A:KQ,151,FALSE))</f>
        <v>#</v>
      </c>
    </row>
    <row r="18769" spans="1:2">
      <c r="A18769" t="s">
        <v>360</v>
      </c>
      <c r="B18769" t="str">
        <f>IF(ISBLANK(VLOOKUP(A18769,Questionnaire!A:KQ,151,FALSE)),"#",VLOOKUP(A18769,Questionnaire!A:KQ,151,FALSE))</f>
        <v>#</v>
      </c>
    </row>
    <row r="18770" spans="1:2">
      <c r="A18770" t="s">
        <v>362</v>
      </c>
      <c r="B18770" t="str">
        <f>IF(ISBLANK(VLOOKUP(A18770,Questionnaire!A:KQ,151,FALSE)),"#",VLOOKUP(A18770,Questionnaire!A:KQ,151,FALSE))</f>
        <v>#</v>
      </c>
    </row>
    <row r="18771" spans="1:2">
      <c r="A18771" t="s">
        <v>363</v>
      </c>
      <c r="B18771" t="str">
        <f>IF(ISBLANK(VLOOKUP(A18771,Questionnaire!A:KQ,151,FALSE)),"#",VLOOKUP(A18771,Questionnaire!A:KQ,151,FALSE))</f>
        <v>#</v>
      </c>
    </row>
    <row r="18772" spans="1:2">
      <c r="A18772" t="s">
        <v>364</v>
      </c>
      <c r="B18772" t="str">
        <f>IF(ISBLANK(VLOOKUP(A18772,Questionnaire!A:KQ,151,FALSE)),"#",VLOOKUP(A18772,Questionnaire!A:KQ,151,FALSE))</f>
        <v>#</v>
      </c>
    </row>
    <row r="18773" spans="1:2">
      <c r="A18773" t="s">
        <v>365</v>
      </c>
      <c r="B18773" t="str">
        <f>IF(ISBLANK(VLOOKUP(A18773,Questionnaire!A:KQ,151,FALSE)),"#",VLOOKUP(A18773,Questionnaire!A:KQ,151,FALSE))</f>
        <v>#</v>
      </c>
    </row>
    <row r="18774" spans="1:2">
      <c r="A18774" t="s">
        <v>366</v>
      </c>
      <c r="B18774" t="str">
        <f>IF(ISBLANK(VLOOKUP(A18774,Questionnaire!A:KQ,151,FALSE)),"#",VLOOKUP(A18774,Questionnaire!A:KQ,151,FALSE))</f>
        <v>#</v>
      </c>
    </row>
    <row r="18775" spans="1:2">
      <c r="A18775" t="s">
        <v>371</v>
      </c>
      <c r="B18775" t="str">
        <f>IF(ISBLANK(VLOOKUP(A18775,Questionnaire!A:KQ,151,FALSE)),"#",VLOOKUP(A18775,Questionnaire!A:KQ,151,FALSE))</f>
        <v>#</v>
      </c>
    </row>
    <row r="18776" spans="1:2">
      <c r="A18776" t="s">
        <v>372</v>
      </c>
      <c r="B18776" t="str">
        <f>IF(ISBLANK(VLOOKUP(A18776,Questionnaire!A:KQ,151,FALSE)),"#",VLOOKUP(A18776,Questionnaire!A:KQ,151,FALSE))</f>
        <v>#</v>
      </c>
    </row>
    <row r="18777" spans="1:2">
      <c r="A18777" t="s">
        <v>373</v>
      </c>
      <c r="B18777" t="str">
        <f>IF(ISBLANK(VLOOKUP(A18777,Questionnaire!A:KQ,151,FALSE)),"#",VLOOKUP(A18777,Questionnaire!A:KQ,151,FALSE))</f>
        <v>#</v>
      </c>
    </row>
    <row r="18778" spans="1:2">
      <c r="A18778" t="s">
        <v>374</v>
      </c>
      <c r="B18778" t="str">
        <f>IF(ISBLANK(VLOOKUP(A18778,Questionnaire!A:KQ,151,FALSE)),"#",VLOOKUP(A18778,Questionnaire!A:KQ,151,FALSE))</f>
        <v>#</v>
      </c>
    </row>
    <row r="18779" spans="1:2">
      <c r="A18779" t="s">
        <v>377</v>
      </c>
      <c r="B18779" t="str">
        <f>IF(ISBLANK(VLOOKUP(A18779,Questionnaire!A:KQ,151,FALSE)),"#",VLOOKUP(A18779,Questionnaire!A:KQ,151,FALSE))</f>
        <v>#</v>
      </c>
    </row>
    <row r="18780" spans="1:2">
      <c r="A18780" t="s">
        <v>379</v>
      </c>
      <c r="B18780" t="str">
        <f>IF(ISBLANK(VLOOKUP(A18780,Questionnaire!A:KQ,151,FALSE)),"#",VLOOKUP(A18780,Questionnaire!A:KQ,151,FALSE))</f>
        <v>#</v>
      </c>
    </row>
    <row r="18781" spans="1:2">
      <c r="A18781" t="s">
        <v>380</v>
      </c>
      <c r="B18781" t="str">
        <f>IF(ISBLANK(VLOOKUP(A18781,Questionnaire!A:KQ,151,FALSE)),"#",VLOOKUP(A18781,Questionnaire!A:KQ,151,FALSE))</f>
        <v>#</v>
      </c>
    </row>
    <row r="18782" spans="1:2">
      <c r="A18782" t="s">
        <v>381</v>
      </c>
      <c r="B18782" t="str">
        <f>IF(ISBLANK(VLOOKUP(A18782,Questionnaire!A:KQ,151,FALSE)),"#",VLOOKUP(A18782,Questionnaire!A:KQ,151,FALSE))</f>
        <v>#</v>
      </c>
    </row>
    <row r="18783" spans="1:2">
      <c r="A18783" t="s">
        <v>382</v>
      </c>
      <c r="B18783" t="str">
        <f>IF(ISBLANK(VLOOKUP(A18783,Questionnaire!A:KQ,151,FALSE)),"#",VLOOKUP(A18783,Questionnaire!A:KQ,151,FALSE))</f>
        <v>#</v>
      </c>
    </row>
    <row r="18784" spans="1:2">
      <c r="A18784" t="s">
        <v>384</v>
      </c>
      <c r="B18784" t="str">
        <f>IF(ISBLANK(VLOOKUP(A18784,Questionnaire!A:KQ,151,FALSE)),"#",VLOOKUP(A18784,Questionnaire!A:KQ,151,FALSE))</f>
        <v>#</v>
      </c>
    </row>
    <row r="18785" spans="1:2">
      <c r="A18785" t="s">
        <v>387</v>
      </c>
      <c r="B18785" t="str">
        <f>IF(ISBLANK(VLOOKUP(A18785,Questionnaire!A:KQ,151,FALSE)),"#",VLOOKUP(A18785,Questionnaire!A:KQ,151,FALSE))</f>
        <v>#</v>
      </c>
    </row>
    <row r="18786" spans="1:2">
      <c r="A18786" t="s">
        <v>391</v>
      </c>
      <c r="B18786" t="str">
        <f>IF(ISBLANK(VLOOKUP(A18786,Questionnaire!A:KQ,151,FALSE)),"#",VLOOKUP(A18786,Questionnaire!A:KQ,151,FALSE))</f>
        <v>#</v>
      </c>
    </row>
    <row r="18787" spans="1:2">
      <c r="A18787" t="s">
        <v>393</v>
      </c>
      <c r="B18787" t="str">
        <f>IF(ISBLANK(VLOOKUP(A18787,Questionnaire!A:KQ,151,FALSE)),"#",VLOOKUP(A18787,Questionnaire!A:KQ,151,FALSE))</f>
        <v>#</v>
      </c>
    </row>
    <row r="18788" spans="1:2">
      <c r="A18788" t="s">
        <v>395</v>
      </c>
      <c r="B18788" t="str">
        <f>IF(ISBLANK(VLOOKUP(A18788,Questionnaire!A:KQ,151,FALSE)),"#",VLOOKUP(A18788,Questionnaire!A:KQ,151,FALSE))</f>
        <v>#</v>
      </c>
    </row>
    <row r="18789" spans="1:2">
      <c r="A18789" t="s">
        <v>398</v>
      </c>
      <c r="B18789" t="str">
        <f>IF(ISBLANK(VLOOKUP(A18789,Questionnaire!A:KQ,151,FALSE)),"#",VLOOKUP(A18789,Questionnaire!A:KQ,151,FALSE))</f>
        <v>#</v>
      </c>
    </row>
    <row r="18790" spans="1:2">
      <c r="A18790" t="s">
        <v>402</v>
      </c>
      <c r="B18790" t="str">
        <f>IF(ISBLANK(VLOOKUP(A18790,Questionnaire!A:KQ,151,FALSE)),"#",VLOOKUP(A18790,Questionnaire!A:KQ,151,FALSE))</f>
        <v>#</v>
      </c>
    </row>
    <row r="18791" spans="1:2">
      <c r="A18791" t="s">
        <v>405</v>
      </c>
      <c r="B18791" t="str">
        <f>IF(ISBLANK(VLOOKUP(A18791,Questionnaire!A:KQ,151,FALSE)),"#",VLOOKUP(A18791,Questionnaire!A:KQ,151,FALSE))</f>
        <v>#</v>
      </c>
    </row>
    <row r="18792" spans="1:2">
      <c r="A18792" t="s">
        <v>409</v>
      </c>
      <c r="B18792" t="str">
        <f>IF(ISBLANK(VLOOKUP(A18792,Questionnaire!A:KQ,151,FALSE)),"#",VLOOKUP(A18792,Questionnaire!A:KQ,151,FALSE))</f>
        <v>#</v>
      </c>
    </row>
    <row r="18793" spans="1:2">
      <c r="A18793" t="s">
        <v>412</v>
      </c>
      <c r="B18793" t="str">
        <f>IF(ISBLANK(VLOOKUP(A18793,Questionnaire!A:KQ,151,FALSE)),"#",VLOOKUP(A18793,Questionnaire!A:KQ,151,FALSE))</f>
        <v>#</v>
      </c>
    </row>
    <row r="18794" spans="1:2">
      <c r="A18794" t="s">
        <v>415</v>
      </c>
      <c r="B18794" t="str">
        <f>IF(ISBLANK(VLOOKUP(A18794,Questionnaire!A:KQ,151,FALSE)),"#",VLOOKUP(A18794,Questionnaire!A:KQ,151,FALSE))</f>
        <v>#</v>
      </c>
    </row>
    <row r="18795" spans="1:2">
      <c r="A18795" t="s">
        <v>418</v>
      </c>
      <c r="B18795" t="str">
        <f>IF(ISBLANK(VLOOKUP(A18795,Questionnaire!A:KQ,151,FALSE)),"#",VLOOKUP(A18795,Questionnaire!A:KQ,151,FALSE))</f>
        <v>#</v>
      </c>
    </row>
    <row r="18796" spans="1:2">
      <c r="A18796" t="s">
        <v>421</v>
      </c>
      <c r="B18796" t="str">
        <f>IF(ISBLANK(VLOOKUP(A18796,Questionnaire!A:KQ,151,FALSE)),"#",VLOOKUP(A18796,Questionnaire!A:KQ,151,FALSE))</f>
        <v>#</v>
      </c>
    </row>
    <row r="18797" spans="1:2">
      <c r="A18797" t="s">
        <v>424</v>
      </c>
      <c r="B18797" t="str">
        <f>IF(ISBLANK(VLOOKUP(A18797,Questionnaire!A:KQ,151,FALSE)),"#",VLOOKUP(A18797,Questionnaire!A:KQ,151,FALSE))</f>
        <v>#</v>
      </c>
    </row>
    <row r="18798" spans="1:2">
      <c r="A18798" t="s">
        <v>429</v>
      </c>
      <c r="B18798" t="str">
        <f>IF(ISBLANK(VLOOKUP(A18798,Questionnaire!A:KQ,151,FALSE)),"#",VLOOKUP(A18798,Questionnaire!A:KQ,151,FALSE))</f>
        <v>#</v>
      </c>
    </row>
    <row r="18799" spans="1:2">
      <c r="A18799" t="s">
        <v>432</v>
      </c>
      <c r="B18799" t="str">
        <f>IF(ISBLANK(VLOOKUP(A18799,Questionnaire!A:KQ,151,FALSE)),"#",VLOOKUP(A18799,Questionnaire!A:KQ,151,FALSE))</f>
        <v>#</v>
      </c>
    </row>
    <row r="18800" spans="1:2">
      <c r="A18800" t="s">
        <v>435</v>
      </c>
      <c r="B18800" t="str">
        <f>IF(ISBLANK(VLOOKUP(A18800,Questionnaire!A:KQ,151,FALSE)),"#",VLOOKUP(A18800,Questionnaire!A:KQ,151,FALSE))</f>
        <v>#</v>
      </c>
    </row>
    <row r="18801" spans="1:3">
      <c r="A18801" t="s">
        <v>437</v>
      </c>
      <c r="B18801" t="str">
        <f>IF(ISBLANK(VLOOKUP(A18801,Questionnaire!A:KQ,151,FALSE)),"#",VLOOKUP(A18801,Questionnaire!A:KQ,151,FALSE))</f>
        <v>#</v>
      </c>
    </row>
    <row r="18802" spans="1:3">
      <c r="A18802" t="s">
        <v>439</v>
      </c>
      <c r="B18802" t="str">
        <f>IF(ISBLANK(VLOOKUP(A18802,Questionnaire!A:KQ,151,FALSE)),"#",VLOOKUP(A18802,Questionnaire!A:KQ,151,FALSE))</f>
        <v>#</v>
      </c>
    </row>
    <row r="18803" spans="1:3">
      <c r="A18803" t="s">
        <v>442</v>
      </c>
      <c r="B18803" t="str">
        <f>IF(ISBLANK(VLOOKUP(A18803,Questionnaire!A:KQ,151,FALSE)),"#",VLOOKUP(A18803,Questionnaire!A:KQ,151,FALSE))</f>
        <v>#</v>
      </c>
    </row>
    <row r="18804" spans="1:3">
      <c r="A18804" t="s">
        <v>445</v>
      </c>
      <c r="B18804" t="str">
        <f>IF(ISBLANK(VLOOKUP(A18804,Questionnaire!A:KQ,151,FALSE)),"#",VLOOKUP(A18804,Questionnaire!A:KQ,151,FALSE))</f>
        <v>#</v>
      </c>
    </row>
    <row r="18805" spans="1:3">
      <c r="A18805" t="s">
        <v>448</v>
      </c>
      <c r="B18805" t="str">
        <f>IF(ISBLANK(VLOOKUP(A18805,Questionnaire!A:KQ,151,FALSE)),"#",VLOOKUP(A18805,Questionnaire!A:KQ,151,FALSE))</f>
        <v>#</v>
      </c>
    </row>
    <row r="18806" spans="1:3">
      <c r="A18806" t="s">
        <v>452</v>
      </c>
      <c r="B18806" t="str">
        <f>IF(ISBLANK(VLOOKUP(A18806,Questionnaire!A:KQ,151,FALSE)),"#",VLOOKUP(A18806,Questionnaire!A:KQ,151,FALSE))</f>
        <v>#</v>
      </c>
    </row>
    <row r="18807" spans="1:3">
      <c r="A18807" t="s">
        <v>455</v>
      </c>
      <c r="B18807" t="str">
        <f>IF(ISBLANK(VLOOKUP(A18807,Questionnaire!A:KQ,151,FALSE)),"#",VLOOKUP(A18807,Questionnaire!A:KQ,151,FALSE))</f>
        <v>#</v>
      </c>
    </row>
    <row r="18808" spans="1:3">
      <c r="A18808" t="s">
        <v>458</v>
      </c>
      <c r="B18808" t="str">
        <f>IF(ISBLANK(VLOOKUP(A18808,Questionnaire!A:KQ,151,FALSE)),"#",VLOOKUP(A18808,Questionnaire!A:KQ,151,FALSE))</f>
        <v>#</v>
      </c>
    </row>
    <row r="18809" spans="1:3">
      <c r="A18809" t="s">
        <v>461</v>
      </c>
      <c r="B18809" t="str">
        <f>IF(ISBLANK(VLOOKUP(A18809,Questionnaire!A:KQ,151,FALSE)),"#",VLOOKUP(A18809,Questionnaire!A:KQ,151,FALSE))</f>
        <v>#</v>
      </c>
    </row>
    <row r="18810" spans="1:3">
      <c r="A18810" t="s">
        <v>465</v>
      </c>
      <c r="B18810" t="str">
        <f>IF(ISBLANK(VLOOKUP(A18810,Questionnaire!A:KQ,151,FALSE)),"#",VLOOKUP(A18810,Questionnaire!A:KQ,151,FALSE))</f>
        <v>#</v>
      </c>
    </row>
    <row r="18811" spans="1:3">
      <c r="A18811" t="s">
        <v>467</v>
      </c>
      <c r="B18811" t="str">
        <f>IF(ISBLANK(VLOOKUP(A18811,Questionnaire!A:KQ,151,FALSE)),"#",VLOOKUP(A18811,Questionnaire!A:KQ,151,FALSE))</f>
        <v>#</v>
      </c>
    </row>
    <row r="18812" spans="1:3">
      <c r="A18812" t="s">
        <v>469</v>
      </c>
      <c r="B18812" t="str">
        <f>IF(ISBLANK(VLOOKUP(A18812,Questionnaire!A:KQ,151,FALSE)),"#",VLOOKUP(A18812,Questionnaire!A:KQ,151,FALSE))</f>
        <v>#</v>
      </c>
    </row>
    <row r="18813" spans="1:3">
      <c r="A18813" t="s">
        <v>471</v>
      </c>
      <c r="B18813" t="str">
        <f>IF(ISBLANK(VLOOKUP(A18813,Questionnaire!A:KQ,151,FALSE)),"#",VLOOKUP(A18813,Questionnaire!A:KQ,151,FALSE))</f>
        <v>#</v>
      </c>
    </row>
    <row r="18814" spans="1:3">
      <c r="A18814" t="s">
        <v>473</v>
      </c>
      <c r="B18814" t="str">
        <f>IF(ISBLANK(VLOOKUP(A18814,Questionnaire!A:KQ,151,FALSE)),"#",VLOOKUP(A18814,Questionnaire!A:KQ,151,FALSE))</f>
        <v>#</v>
      </c>
    </row>
    <row r="18815" spans="1:3">
      <c r="A18815" t="s">
        <v>475</v>
      </c>
      <c r="B18815" t="str">
        <f>IF(ISBLANK(VLOOKUP(A18815,Questionnaire!A:KQ,151,FALSE)),"#",VLOOKUP(A18815,Questionnaire!A:KQ,151,FALSE))</f>
        <v>#</v>
      </c>
    </row>
    <row r="18816" spans="1:3">
      <c r="A18816" t="s">
        <v>185</v>
      </c>
      <c r="B18816" t="str">
        <f>IF(ISBLANK(VLOOKUP(A18816,Questionnaire!A:KQ,152,FALSE)),"#",VLOOKUP(A18816,Questionnaire!A:KQ,152,FALSE))</f>
        <v>#</v>
      </c>
      <c r="C18816">
        <v>149</v>
      </c>
    </row>
    <row r="18817" spans="1:2">
      <c r="A18817" t="s">
        <v>187</v>
      </c>
      <c r="B18817" t="str">
        <f>IF(ISNA(VLOOKUP(VLOOKUP(A18817,Questionnaire!A:KQ,152,FALSE),'CORA Encoding'!D:E,2,FALSE)),"#",VLOOKUP(VLOOKUP(A18817,Questionnaire!A:KQ,152,FALSE),'CORA Encoding'!D:E,2,FALSE))</f>
        <v>#</v>
      </c>
    </row>
    <row r="18818" spans="1:2">
      <c r="A18818" t="s">
        <v>189</v>
      </c>
      <c r="B18818" t="str">
        <f>IF(ISNA(VLOOKUP(VLOOKUP(A18818,Questionnaire!A:KQ,152,FALSE),'CORA Encoding'!G:H,2,FALSE)),"#",VLOOKUP(VLOOKUP(A18818,Questionnaire!A:KQ,152,FALSE),'CORA Encoding'!G:H,2,FALSE))</f>
        <v>#</v>
      </c>
    </row>
    <row r="18819" spans="1:2">
      <c r="A18819" t="s">
        <v>191</v>
      </c>
      <c r="B18819" t="str">
        <f>IF(ISNA(VLOOKUP(VLOOKUP(A18819,Questionnaire!A:KQ,152,FALSE),'Country List'!E:F,2,FALSE)),"#",VLOOKUP(VLOOKUP(A18819,Questionnaire!A:KQ,152,FALSE),'Country List'!E:F,2,FALSE))</f>
        <v>#</v>
      </c>
    </row>
    <row r="18820" spans="1:2">
      <c r="A18820" t="s">
        <v>193</v>
      </c>
      <c r="B18820" t="str">
        <f>IF(ISNA(VLOOKUP(VLOOKUP(A18820,Questionnaire!A:KQ,152,FALSE),'Industry List'!B:C,2,FALSE)),"#",VLOOKUP(VLOOKUP(A18820,Questionnaire!A:KQ,152,FALSE),'Industry List'!B:C,2,FALSE))</f>
        <v>#</v>
      </c>
    </row>
    <row r="18821" spans="1:2">
      <c r="A18821" t="s">
        <v>197</v>
      </c>
      <c r="B18821" t="str">
        <f>IF(ISBLANK(VLOOKUP(A18821,Questionnaire!A:KQ,152,FALSE)),"#",VLOOKUP(A18821,Questionnaire!A:KQ,152,FALSE))</f>
        <v>#</v>
      </c>
    </row>
    <row r="18822" spans="1:2">
      <c r="A18822" t="s">
        <v>201</v>
      </c>
      <c r="B18822" t="str">
        <f>IF(ISBLANK(VLOOKUP(A18822,Questionnaire!A:KQ,152,FALSE)),"#",VLOOKUP(A18822,Questionnaire!A:KQ,152,FALSE))</f>
        <v>#</v>
      </c>
    </row>
    <row r="18823" spans="1:2">
      <c r="A18823" t="s">
        <v>203</v>
      </c>
      <c r="B18823" t="str">
        <f>IF(ISNA(VLOOKUP(VLOOKUP(A18823,Questionnaire!A:KQ,152,FALSE),'CORA Encoding'!J:K,2,FALSE)),"#",VLOOKUP(VLOOKUP(A18823,Questionnaire!A:KQ,152,FALSE),'CORA Encoding'!J:K,2,FALSE))</f>
        <v>#</v>
      </c>
    </row>
    <row r="18824" spans="1:2">
      <c r="A18824" t="s">
        <v>208</v>
      </c>
      <c r="B18824" t="str">
        <f>IF(ISBLANK(VLOOKUP(A18824,Questionnaire!A:KQ,152,FALSE)),"#",VLOOKUP(A18824,Questionnaire!A:KQ,152,FALSE))</f>
        <v>#</v>
      </c>
    </row>
    <row r="18825" spans="1:2">
      <c r="A18825" t="s">
        <v>213</v>
      </c>
      <c r="B18825" t="str">
        <f>IF(ISBLANK(VLOOKUP(A18825,Questionnaire!A:KQ,152,FALSE)),"#",VLOOKUP(A18825,Questionnaire!A:KQ,152,FALSE))</f>
        <v>#</v>
      </c>
    </row>
    <row r="18826" spans="1:2">
      <c r="A18826" t="s">
        <v>215</v>
      </c>
      <c r="B18826" t="str">
        <f>IF(ISBLANK(VLOOKUP(A18826,Questionnaire!A:KQ,152,FALSE)),"#",VLOOKUP(A18826,Questionnaire!A:KQ,152,FALSE))</f>
        <v>#</v>
      </c>
    </row>
    <row r="18827" spans="1:2">
      <c r="A18827" t="s">
        <v>217</v>
      </c>
      <c r="B18827" t="str">
        <f>IF(ISBLANK(VLOOKUP(A18827,Questionnaire!A:KQ,152,FALSE)),"#",VLOOKUP(A18827,Questionnaire!A:KQ,152,FALSE))</f>
        <v>#</v>
      </c>
    </row>
    <row r="18828" spans="1:2">
      <c r="A18828" t="s">
        <v>219</v>
      </c>
      <c r="B18828" t="str">
        <f>IF(ISBLANK(VLOOKUP(A18828,Questionnaire!A:KQ,152,FALSE)),"#",VLOOKUP(A18828,Questionnaire!A:KQ,152,FALSE))</f>
        <v>#</v>
      </c>
    </row>
    <row r="18829" spans="1:2">
      <c r="A18829" t="s">
        <v>221</v>
      </c>
      <c r="B18829" t="str">
        <f>IF(ISBLANK(VLOOKUP(A18829,Questionnaire!A:KQ,152,FALSE)),"#",VLOOKUP(A18829,Questionnaire!A:KQ,152,FALSE))</f>
        <v>#</v>
      </c>
    </row>
    <row r="18830" spans="1:2">
      <c r="A18830" t="s">
        <v>223</v>
      </c>
      <c r="B18830" t="str">
        <f>IF(ISBLANK(VLOOKUP(A18830,Questionnaire!A:KQ,152,FALSE)),"#",VLOOKUP(A18830,Questionnaire!A:KQ,152,FALSE))</f>
        <v>#</v>
      </c>
    </row>
    <row r="18831" spans="1:2">
      <c r="A18831" t="s">
        <v>225</v>
      </c>
      <c r="B18831" t="str">
        <f>IF(ISBLANK(VLOOKUP(A18831,Questionnaire!A:KQ,152,FALSE)),"#",VLOOKUP(A18831,Questionnaire!A:KQ,152,FALSE))</f>
        <v>#</v>
      </c>
    </row>
    <row r="18832" spans="1:2">
      <c r="A18832" t="s">
        <v>227</v>
      </c>
      <c r="B18832" t="str">
        <f>IF(ISBLANK(VLOOKUP(A18832,Questionnaire!A:KQ,152,FALSE)),"#",VLOOKUP(A18832,Questionnaire!A:KQ,152,FALSE))</f>
        <v>#</v>
      </c>
    </row>
    <row r="18833" spans="1:2">
      <c r="A18833" t="s">
        <v>229</v>
      </c>
      <c r="B18833" t="str">
        <f>IF(ISBLANK(VLOOKUP(A18833,Questionnaire!A:KQ,152,FALSE)),"#",VLOOKUP(A18833,Questionnaire!A:KQ,152,FALSE))</f>
        <v>#</v>
      </c>
    </row>
    <row r="18834" spans="1:2">
      <c r="A18834" t="s">
        <v>231</v>
      </c>
      <c r="B18834" t="str">
        <f>IF(ISBLANK(VLOOKUP(A18834,Questionnaire!A:KQ,152,FALSE)),"#",VLOOKUP(A18834,Questionnaire!A:KQ,152,FALSE))</f>
        <v>#</v>
      </c>
    </row>
    <row r="18835" spans="1:2">
      <c r="A18835" t="s">
        <v>233</v>
      </c>
      <c r="B18835" t="str">
        <f>IF(ISBLANK(VLOOKUP(A18835,Questionnaire!A:KQ,152,FALSE)),"#",VLOOKUP(A18835,Questionnaire!A:KQ,152,FALSE))</f>
        <v>#</v>
      </c>
    </row>
    <row r="18836" spans="1:2">
      <c r="A18836" t="s">
        <v>235</v>
      </c>
      <c r="B18836" t="str">
        <f>IF(ISBLANK(VLOOKUP(A18836,Questionnaire!A:KQ,152,FALSE)),"#",VLOOKUP(A18836,Questionnaire!A:KQ,152,FALSE))</f>
        <v>#</v>
      </c>
    </row>
    <row r="18837" spans="1:2">
      <c r="A18837" t="s">
        <v>237</v>
      </c>
      <c r="B18837" t="str">
        <f>IF(ISBLANK(VLOOKUP(A18837,Questionnaire!A:KQ,152,FALSE)),"#",VLOOKUP(A18837,Questionnaire!A:KQ,152,FALSE))</f>
        <v>#</v>
      </c>
    </row>
    <row r="18838" spans="1:2">
      <c r="A18838" t="s">
        <v>239</v>
      </c>
      <c r="B18838" t="str">
        <f>IF(ISBLANK(VLOOKUP(A18838,Questionnaire!A:KQ,152,FALSE)),"#",VLOOKUP(A18838,Questionnaire!A:KQ,152,FALSE))</f>
        <v>#</v>
      </c>
    </row>
    <row r="18839" spans="1:2">
      <c r="A18839" t="s">
        <v>242</v>
      </c>
      <c r="B18839" t="str">
        <f>IF(ISBLANK(VLOOKUP(A18839,Questionnaire!A:KQ,152,FALSE)),"#",VLOOKUP(A18839,Questionnaire!A:KQ,152,FALSE))</f>
        <v>#</v>
      </c>
    </row>
    <row r="18840" spans="1:2">
      <c r="A18840" t="s">
        <v>245</v>
      </c>
      <c r="B18840" t="str">
        <f>IF(ISBLANK(VLOOKUP(A18840,Questionnaire!A:KQ,152,FALSE)),"#",VLOOKUP(A18840,Questionnaire!A:KQ,152,FALSE))</f>
        <v>#</v>
      </c>
    </row>
    <row r="18841" spans="1:2">
      <c r="A18841" t="s">
        <v>247</v>
      </c>
      <c r="B18841" t="str">
        <f>IF(ISBLANK(VLOOKUP(A18841,Questionnaire!A:KQ,152,FALSE)),"#",VLOOKUP(A18841,Questionnaire!A:KQ,152,FALSE))</f>
        <v>#</v>
      </c>
    </row>
    <row r="18842" spans="1:2">
      <c r="A18842" t="s">
        <v>249</v>
      </c>
      <c r="B18842" t="str">
        <f>IF(ISBLANK(VLOOKUP(A18842,Questionnaire!A:KQ,152,FALSE)),"#",VLOOKUP(A18842,Questionnaire!A:KQ,152,FALSE))</f>
        <v>#</v>
      </c>
    </row>
    <row r="18843" spans="1:2">
      <c r="A18843" t="s">
        <v>250</v>
      </c>
      <c r="B18843" t="str">
        <f>IF(ISBLANK(VLOOKUP(A18843,Questionnaire!A:KQ,152,FALSE)),"#",VLOOKUP(A18843,Questionnaire!A:KQ,152,FALSE))</f>
        <v>#</v>
      </c>
    </row>
    <row r="18844" spans="1:2">
      <c r="A18844" t="s">
        <v>252</v>
      </c>
      <c r="B18844" t="str">
        <f>IF(ISBLANK(VLOOKUP(A18844,Questionnaire!A:KQ,152,FALSE)),"#",VLOOKUP(A18844,Questionnaire!A:KQ,152,FALSE))</f>
        <v>#</v>
      </c>
    </row>
    <row r="18845" spans="1:2">
      <c r="A18845" t="s">
        <v>255</v>
      </c>
      <c r="B18845" t="str">
        <f>IF(ISBLANK(VLOOKUP(A18845,Questionnaire!A:KQ,152,FALSE)),"#",VLOOKUP(A18845,Questionnaire!A:KQ,152,FALSE))</f>
        <v>#</v>
      </c>
    </row>
    <row r="18846" spans="1:2">
      <c r="A18846" t="s">
        <v>258</v>
      </c>
      <c r="B18846" t="str">
        <f>IF(ISNA(VLOOKUP(VLOOKUP(A18846,Questionnaire!A:KQ,152,FALSE),'CORA Encoding'!M:N,2,FALSE)),"#",VLOOKUP(VLOOKUP(A18846,Questionnaire!A:KQ,152,FALSE),'CORA Encoding'!M:N,2,FALSE))</f>
        <v>#</v>
      </c>
    </row>
    <row r="18847" spans="1:2">
      <c r="A18847" t="s">
        <v>261</v>
      </c>
      <c r="B18847" t="str">
        <f>IF(ISBLANK(VLOOKUP(A18847,Questionnaire!A:KQ,152,FALSE)),"#",VLOOKUP(A18847,Questionnaire!A:KQ,152,FALSE))</f>
        <v>#</v>
      </c>
    </row>
    <row r="18848" spans="1:2">
      <c r="A18848" t="s">
        <v>263</v>
      </c>
      <c r="B18848" t="str">
        <f>IF(ISBLANK(VLOOKUP(A18848,Questionnaire!A:KQ,152,FALSE)),"#",VLOOKUP(A18848,Questionnaire!A:KQ,152,FALSE))</f>
        <v>#</v>
      </c>
    </row>
    <row r="18849" spans="1:2">
      <c r="A18849" t="s">
        <v>265</v>
      </c>
      <c r="B18849" t="str">
        <f>IF(ISBLANK(VLOOKUP(A18849,Questionnaire!A:KQ,152,FALSE)),"#",VLOOKUP(A18849,Questionnaire!A:KQ,152,FALSE))</f>
        <v>#</v>
      </c>
    </row>
    <row r="18850" spans="1:2">
      <c r="A18850" t="s">
        <v>267</v>
      </c>
      <c r="B18850" t="str">
        <f>IF(ISBLANK(VLOOKUP(A18850,Questionnaire!A:KQ,152,FALSE)),"#",VLOOKUP(A18850,Questionnaire!A:KQ,152,FALSE))</f>
        <v>#</v>
      </c>
    </row>
    <row r="18851" spans="1:2">
      <c r="A18851" t="s">
        <v>269</v>
      </c>
      <c r="B18851" t="str">
        <f>IF(ISBLANK(VLOOKUP(A18851,Questionnaire!A:KQ,152,FALSE)),"#",VLOOKUP(A18851,Questionnaire!A:KQ,152,FALSE))</f>
        <v>#</v>
      </c>
    </row>
    <row r="18852" spans="1:2">
      <c r="A18852" t="s">
        <v>274</v>
      </c>
      <c r="B18852" t="str">
        <f>IF(ISBLANK(VLOOKUP(A18852,Questionnaire!A:KQ,152,FALSE)),"#",VLOOKUP(A18852,Questionnaire!A:KQ,152,FALSE))</f>
        <v>#</v>
      </c>
    </row>
    <row r="18853" spans="1:2">
      <c r="A18853" t="s">
        <v>276</v>
      </c>
      <c r="B18853" t="str">
        <f>IF(ISBLANK(VLOOKUP(A18853,Questionnaire!A:KQ,152,FALSE)),"#",VLOOKUP(A18853,Questionnaire!A:KQ,152,FALSE))</f>
        <v>#</v>
      </c>
    </row>
    <row r="18854" spans="1:2">
      <c r="A18854" t="s">
        <v>278</v>
      </c>
      <c r="B18854" t="str">
        <f>IF(ISBLANK(VLOOKUP(A18854,Questionnaire!A:KQ,152,FALSE)),"#",VLOOKUP(A18854,Questionnaire!A:KQ,152,FALSE))</f>
        <v>#</v>
      </c>
    </row>
    <row r="18855" spans="1:2">
      <c r="A18855" t="s">
        <v>280</v>
      </c>
      <c r="B18855" t="str">
        <f>IF(ISBLANK(VLOOKUP(A18855,Questionnaire!A:KQ,152,FALSE)),"#",VLOOKUP(A18855,Questionnaire!A:KQ,152,FALSE))</f>
        <v>#</v>
      </c>
    </row>
    <row r="18856" spans="1:2">
      <c r="A18856" t="s">
        <v>282</v>
      </c>
      <c r="B18856" t="str">
        <f>IF(ISBLANK(VLOOKUP(A18856,Questionnaire!A:KQ,152,FALSE)),"#",VLOOKUP(A18856,Questionnaire!A:KQ,152,FALSE))</f>
        <v>#</v>
      </c>
    </row>
    <row r="18857" spans="1:2">
      <c r="A18857" t="s">
        <v>286</v>
      </c>
      <c r="B18857" t="str">
        <f>IF(ISBLANK(VLOOKUP(A18857,Questionnaire!A:KQ,152,FALSE)),"#",VLOOKUP(A18857,Questionnaire!A:KQ,152,FALSE))</f>
        <v>#</v>
      </c>
    </row>
    <row r="18858" spans="1:2">
      <c r="A18858" t="s">
        <v>288</v>
      </c>
      <c r="B18858" t="str">
        <f>IF(ISBLANK(VLOOKUP(A18858,Questionnaire!A:KQ,152,FALSE)),"#",VLOOKUP(A18858,Questionnaire!A:KQ,152,FALSE))</f>
        <v>#</v>
      </c>
    </row>
    <row r="18859" spans="1:2">
      <c r="A18859" t="s">
        <v>290</v>
      </c>
      <c r="B18859" t="str">
        <f>IF(ISBLANK(VLOOKUP(A18859,Questionnaire!A:KQ,152,FALSE)),"#",VLOOKUP(A18859,Questionnaire!A:KQ,152,FALSE))</f>
        <v>#</v>
      </c>
    </row>
    <row r="18860" spans="1:2">
      <c r="A18860" t="s">
        <v>292</v>
      </c>
      <c r="B18860" t="str">
        <f>IF(ISBLANK(VLOOKUP(A18860,Questionnaire!A:KQ,152,FALSE)),"#",VLOOKUP(A18860,Questionnaire!A:KQ,152,FALSE))</f>
        <v>#</v>
      </c>
    </row>
    <row r="18861" spans="1:2">
      <c r="A18861" t="s">
        <v>294</v>
      </c>
      <c r="B18861" t="str">
        <f>IF(ISBLANK(VLOOKUP(A18861,Questionnaire!A:KQ,152,FALSE)),"#",VLOOKUP(A18861,Questionnaire!A:KQ,152,FALSE))</f>
        <v>#</v>
      </c>
    </row>
    <row r="18862" spans="1:2">
      <c r="A18862" t="s">
        <v>296</v>
      </c>
      <c r="B18862" t="str">
        <f>IF(ISBLANK(VLOOKUP(A18862,Questionnaire!A:KQ,152,FALSE)),"#",VLOOKUP(A18862,Questionnaire!A:KQ,152,FALSE))</f>
        <v>#</v>
      </c>
    </row>
    <row r="18863" spans="1:2">
      <c r="A18863" t="s">
        <v>301</v>
      </c>
      <c r="B18863" t="str">
        <f>IF(ISBLANK(VLOOKUP(A18863,Questionnaire!A:KQ,152,FALSE)),"#",VLOOKUP(A18863,Questionnaire!A:KQ,152,FALSE))</f>
        <v>#</v>
      </c>
    </row>
    <row r="18864" spans="1:2">
      <c r="A18864" t="s">
        <v>303</v>
      </c>
      <c r="B18864" t="str">
        <f>IF(ISBLANK(VLOOKUP(A18864,Questionnaire!A:KQ,152,FALSE)),"#",VLOOKUP(A18864,Questionnaire!A:KQ,152,FALSE))</f>
        <v>#</v>
      </c>
    </row>
    <row r="18865" spans="1:2">
      <c r="A18865" t="s">
        <v>305</v>
      </c>
      <c r="B18865" t="str">
        <f>IF(ISBLANK(VLOOKUP(A18865,Questionnaire!A:KQ,152,FALSE)),"#",VLOOKUP(A18865,Questionnaire!A:KQ,152,FALSE))</f>
        <v>#</v>
      </c>
    </row>
    <row r="18866" spans="1:2">
      <c r="A18866" t="s">
        <v>307</v>
      </c>
      <c r="B18866" t="str">
        <f>IF(ISBLANK(VLOOKUP(A18866,Questionnaire!A:KQ,152,FALSE)),"#",VLOOKUP(A18866,Questionnaire!A:KQ,152,FALSE))</f>
        <v>#</v>
      </c>
    </row>
    <row r="18867" spans="1:2">
      <c r="A18867" t="s">
        <v>311</v>
      </c>
      <c r="B18867" t="str">
        <f>IF(ISBLANK(VLOOKUP(A18867,Questionnaire!A:KQ,152,FALSE)),"#",VLOOKUP(A18867,Questionnaire!A:KQ,152,FALSE))</f>
        <v>#</v>
      </c>
    </row>
    <row r="18868" spans="1:2">
      <c r="A18868" t="s">
        <v>313</v>
      </c>
      <c r="B18868" t="str">
        <f>IF(ISBLANK(VLOOKUP(A18868,Questionnaire!A:KQ,152,FALSE)),"#",VLOOKUP(A18868,Questionnaire!A:KQ,152,FALSE))</f>
        <v>#</v>
      </c>
    </row>
    <row r="18869" spans="1:2">
      <c r="A18869" t="s">
        <v>314</v>
      </c>
      <c r="B18869" t="str">
        <f>IF(ISBLANK(VLOOKUP(A18869,Questionnaire!A:KQ,152,FALSE)),"#",VLOOKUP(A18869,Questionnaire!A:KQ,152,FALSE))</f>
        <v>#</v>
      </c>
    </row>
    <row r="18870" spans="1:2">
      <c r="A18870" t="s">
        <v>315</v>
      </c>
      <c r="B18870" t="str">
        <f>IF(ISBLANK(VLOOKUP(A18870,Questionnaire!A:KQ,152,FALSE)),"#",VLOOKUP(A18870,Questionnaire!A:KQ,152,FALSE))</f>
        <v>#</v>
      </c>
    </row>
    <row r="18871" spans="1:2">
      <c r="A18871" t="s">
        <v>317</v>
      </c>
      <c r="B18871" t="str">
        <f>IF(ISBLANK(VLOOKUP(A18871,Questionnaire!A:KQ,152,FALSE)),"#",VLOOKUP(A18871,Questionnaire!A:KQ,152,FALSE))</f>
        <v>#</v>
      </c>
    </row>
    <row r="18872" spans="1:2">
      <c r="A18872" t="s">
        <v>319</v>
      </c>
      <c r="B18872" t="str">
        <f>IF(ISBLANK(VLOOKUP(A18872,Questionnaire!A:KQ,152,FALSE)),"#",VLOOKUP(A18872,Questionnaire!A:KQ,152,FALSE))</f>
        <v>#</v>
      </c>
    </row>
    <row r="18873" spans="1:2">
      <c r="A18873" t="s">
        <v>322</v>
      </c>
      <c r="B18873" t="str">
        <f>IF(ISBLANK(VLOOKUP(A18873,Questionnaire!A:KQ,152,FALSE)),"#",VLOOKUP(A18873,Questionnaire!A:KQ,152,FALSE))</f>
        <v>#</v>
      </c>
    </row>
    <row r="18874" spans="1:2">
      <c r="A18874" t="s">
        <v>326</v>
      </c>
      <c r="B18874" t="str">
        <f>IF(ISBLANK(VLOOKUP(A18874,Questionnaire!A:KQ,152,FALSE)),"#",VLOOKUP(A18874,Questionnaire!A:KQ,152,FALSE))</f>
        <v>#</v>
      </c>
    </row>
    <row r="18875" spans="1:2">
      <c r="A18875" t="s">
        <v>328</v>
      </c>
      <c r="B18875" t="str">
        <f>IF(ISBLANK(VLOOKUP(A18875,Questionnaire!A:KQ,152,FALSE)),"#",VLOOKUP(A18875,Questionnaire!A:KQ,152,FALSE))</f>
        <v>#</v>
      </c>
    </row>
    <row r="18876" spans="1:2">
      <c r="A18876" t="s">
        <v>332</v>
      </c>
      <c r="B18876" t="str">
        <f>IF(ISBLANK(VLOOKUP(A18876,Questionnaire!A:KQ,152,FALSE)),"#",VLOOKUP(A18876,Questionnaire!A:KQ,152,FALSE))</f>
        <v>#</v>
      </c>
    </row>
    <row r="18877" spans="1:2">
      <c r="A18877" t="s">
        <v>333</v>
      </c>
      <c r="B18877" t="str">
        <f>IF(ISBLANK(VLOOKUP(A18877,Questionnaire!A:KQ,152,FALSE)),"#",VLOOKUP(A18877,Questionnaire!A:KQ,152,FALSE))</f>
        <v>#</v>
      </c>
    </row>
    <row r="18878" spans="1:2">
      <c r="A18878" t="s">
        <v>334</v>
      </c>
      <c r="B18878" t="str">
        <f>IF(ISBLANK(VLOOKUP(A18878,Questionnaire!A:KQ,152,FALSE)),"#",VLOOKUP(A18878,Questionnaire!A:KQ,152,FALSE))</f>
        <v>#</v>
      </c>
    </row>
    <row r="18879" spans="1:2">
      <c r="A18879" t="s">
        <v>335</v>
      </c>
      <c r="B18879" t="str">
        <f>IF(ISBLANK(VLOOKUP(A18879,Questionnaire!A:KQ,152,FALSE)),"#",VLOOKUP(A18879,Questionnaire!A:KQ,152,FALSE))</f>
        <v>#</v>
      </c>
    </row>
    <row r="18880" spans="1:2">
      <c r="A18880" t="s">
        <v>336</v>
      </c>
      <c r="B18880" t="str">
        <f>IF(ISBLANK(VLOOKUP(A18880,Questionnaire!A:KQ,152,FALSE)),"#",VLOOKUP(A18880,Questionnaire!A:KQ,152,FALSE))</f>
        <v>#</v>
      </c>
    </row>
    <row r="18881" spans="1:2">
      <c r="A18881" t="s">
        <v>337</v>
      </c>
      <c r="B18881" t="str">
        <f>IF(ISBLANK(VLOOKUP(A18881,Questionnaire!A:KQ,152,FALSE)),"#",VLOOKUP(A18881,Questionnaire!A:KQ,152,FALSE))</f>
        <v>#</v>
      </c>
    </row>
    <row r="18882" spans="1:2">
      <c r="A18882" t="s">
        <v>338</v>
      </c>
      <c r="B18882" t="str">
        <f>IF(ISBLANK(VLOOKUP(A18882,Questionnaire!A:KQ,152,FALSE)),"#",VLOOKUP(A18882,Questionnaire!A:KQ,152,FALSE))</f>
        <v>#</v>
      </c>
    </row>
    <row r="18883" spans="1:2">
      <c r="A18883" t="s">
        <v>339</v>
      </c>
      <c r="B18883" t="str">
        <f>IF(ISBLANK(VLOOKUP(A18883,Questionnaire!A:KQ,152,FALSE)),"#",VLOOKUP(A18883,Questionnaire!A:KQ,152,FALSE))</f>
        <v>#</v>
      </c>
    </row>
    <row r="18884" spans="1:2">
      <c r="A18884" t="s">
        <v>340</v>
      </c>
      <c r="B18884" t="str">
        <f>IF(ISBLANK(VLOOKUP(A18884,Questionnaire!A:KQ,152,FALSE)),"#",VLOOKUP(A18884,Questionnaire!A:KQ,152,FALSE))</f>
        <v>#</v>
      </c>
    </row>
    <row r="18885" spans="1:2">
      <c r="A18885" t="s">
        <v>341</v>
      </c>
      <c r="B18885" t="str">
        <f>IF(ISBLANK(VLOOKUP(A18885,Questionnaire!A:KQ,152,FALSE)),"#",VLOOKUP(A18885,Questionnaire!A:KQ,152,FALSE))</f>
        <v>#</v>
      </c>
    </row>
    <row r="18886" spans="1:2">
      <c r="A18886" t="s">
        <v>342</v>
      </c>
      <c r="B18886" t="str">
        <f>IF(ISBLANK(VLOOKUP(A18886,Questionnaire!A:KQ,152,FALSE)),"#",VLOOKUP(A18886,Questionnaire!A:KQ,152,FALSE))</f>
        <v>#</v>
      </c>
    </row>
    <row r="18887" spans="1:2">
      <c r="A18887" t="s">
        <v>343</v>
      </c>
      <c r="B18887" t="str">
        <f>IF(ISBLANK(VLOOKUP(A18887,Questionnaire!A:KQ,152,FALSE)),"#",VLOOKUP(A18887,Questionnaire!A:KQ,152,FALSE))</f>
        <v>#</v>
      </c>
    </row>
    <row r="18888" spans="1:2">
      <c r="A18888" t="s">
        <v>344</v>
      </c>
      <c r="B18888" t="str">
        <f>IF(ISBLANK(VLOOKUP(A18888,Questionnaire!A:KQ,152,FALSE)),"#",VLOOKUP(A18888,Questionnaire!A:KQ,152,FALSE))</f>
        <v>#</v>
      </c>
    </row>
    <row r="18889" spans="1:2">
      <c r="A18889" t="s">
        <v>345</v>
      </c>
      <c r="B18889" t="str">
        <f>IF(ISBLANK(VLOOKUP(A18889,Questionnaire!A:KQ,152,FALSE)),"#",VLOOKUP(A18889,Questionnaire!A:KQ,152,FALSE))</f>
        <v>#</v>
      </c>
    </row>
    <row r="18890" spans="1:2">
      <c r="A18890" t="s">
        <v>348</v>
      </c>
      <c r="B18890" t="str">
        <f>IF(ISBLANK(VLOOKUP(A18890,Questionnaire!A:KQ,152,FALSE)),"#",VLOOKUP(A18890,Questionnaire!A:KQ,152,FALSE))</f>
        <v>#</v>
      </c>
    </row>
    <row r="18891" spans="1:2">
      <c r="A18891" t="s">
        <v>353</v>
      </c>
      <c r="B18891" t="str">
        <f>IF(ISBLANK(VLOOKUP(A18891,Questionnaire!A:KQ,152,FALSE)),"#",VLOOKUP(A18891,Questionnaire!A:KQ,152,FALSE))</f>
        <v>#</v>
      </c>
    </row>
    <row r="18892" spans="1:2">
      <c r="A18892" t="s">
        <v>354</v>
      </c>
      <c r="B18892" t="str">
        <f>IF(ISBLANK(VLOOKUP(A18892,Questionnaire!A:KQ,152,FALSE)),"#",VLOOKUP(A18892,Questionnaire!A:KQ,152,FALSE))</f>
        <v>#</v>
      </c>
    </row>
    <row r="18893" spans="1:2">
      <c r="A18893" t="s">
        <v>355</v>
      </c>
      <c r="B18893" t="str">
        <f>IF(ISBLANK(VLOOKUP(A18893,Questionnaire!A:KQ,152,FALSE)),"#",VLOOKUP(A18893,Questionnaire!A:KQ,152,FALSE))</f>
        <v>#</v>
      </c>
    </row>
    <row r="18894" spans="1:2">
      <c r="A18894" t="s">
        <v>356</v>
      </c>
      <c r="B18894" t="str">
        <f>IF(ISBLANK(VLOOKUP(A18894,Questionnaire!A:KQ,152,FALSE)),"#",VLOOKUP(A18894,Questionnaire!A:KQ,152,FALSE))</f>
        <v>#</v>
      </c>
    </row>
    <row r="18895" spans="1:2">
      <c r="A18895" t="s">
        <v>357</v>
      </c>
      <c r="B18895" t="str">
        <f>IF(ISBLANK(VLOOKUP(A18895,Questionnaire!A:KQ,152,FALSE)),"#",VLOOKUP(A18895,Questionnaire!A:KQ,152,FALSE))</f>
        <v>#</v>
      </c>
    </row>
    <row r="18896" spans="1:2">
      <c r="A18896" t="s">
        <v>360</v>
      </c>
      <c r="B18896" t="str">
        <f>IF(ISBLANK(VLOOKUP(A18896,Questionnaire!A:KQ,152,FALSE)),"#",VLOOKUP(A18896,Questionnaire!A:KQ,152,FALSE))</f>
        <v>#</v>
      </c>
    </row>
    <row r="18897" spans="1:2">
      <c r="A18897" t="s">
        <v>362</v>
      </c>
      <c r="B18897" t="str">
        <f>IF(ISBLANK(VLOOKUP(A18897,Questionnaire!A:KQ,152,FALSE)),"#",VLOOKUP(A18897,Questionnaire!A:KQ,152,FALSE))</f>
        <v>#</v>
      </c>
    </row>
    <row r="18898" spans="1:2">
      <c r="A18898" t="s">
        <v>363</v>
      </c>
      <c r="B18898" t="str">
        <f>IF(ISBLANK(VLOOKUP(A18898,Questionnaire!A:KQ,152,FALSE)),"#",VLOOKUP(A18898,Questionnaire!A:KQ,152,FALSE))</f>
        <v>#</v>
      </c>
    </row>
    <row r="18899" spans="1:2">
      <c r="A18899" t="s">
        <v>364</v>
      </c>
      <c r="B18899" t="str">
        <f>IF(ISBLANK(VLOOKUP(A18899,Questionnaire!A:KQ,152,FALSE)),"#",VLOOKUP(A18899,Questionnaire!A:KQ,152,FALSE))</f>
        <v>#</v>
      </c>
    </row>
    <row r="18900" spans="1:2">
      <c r="A18900" t="s">
        <v>365</v>
      </c>
      <c r="B18900" t="str">
        <f>IF(ISBLANK(VLOOKUP(A18900,Questionnaire!A:KQ,152,FALSE)),"#",VLOOKUP(A18900,Questionnaire!A:KQ,152,FALSE))</f>
        <v>#</v>
      </c>
    </row>
    <row r="18901" spans="1:2">
      <c r="A18901" t="s">
        <v>366</v>
      </c>
      <c r="B18901" t="str">
        <f>IF(ISBLANK(VLOOKUP(A18901,Questionnaire!A:KQ,152,FALSE)),"#",VLOOKUP(A18901,Questionnaire!A:KQ,152,FALSE))</f>
        <v>#</v>
      </c>
    </row>
    <row r="18902" spans="1:2">
      <c r="A18902" t="s">
        <v>371</v>
      </c>
      <c r="B18902" t="str">
        <f>IF(ISBLANK(VLOOKUP(A18902,Questionnaire!A:KQ,152,FALSE)),"#",VLOOKUP(A18902,Questionnaire!A:KQ,152,FALSE))</f>
        <v>#</v>
      </c>
    </row>
    <row r="18903" spans="1:2">
      <c r="A18903" t="s">
        <v>372</v>
      </c>
      <c r="B18903" t="str">
        <f>IF(ISBLANK(VLOOKUP(A18903,Questionnaire!A:KQ,152,FALSE)),"#",VLOOKUP(A18903,Questionnaire!A:KQ,152,FALSE))</f>
        <v>#</v>
      </c>
    </row>
    <row r="18904" spans="1:2">
      <c r="A18904" t="s">
        <v>373</v>
      </c>
      <c r="B18904" t="str">
        <f>IF(ISBLANK(VLOOKUP(A18904,Questionnaire!A:KQ,152,FALSE)),"#",VLOOKUP(A18904,Questionnaire!A:KQ,152,FALSE))</f>
        <v>#</v>
      </c>
    </row>
    <row r="18905" spans="1:2">
      <c r="A18905" t="s">
        <v>374</v>
      </c>
      <c r="B18905" t="str">
        <f>IF(ISBLANK(VLOOKUP(A18905,Questionnaire!A:KQ,152,FALSE)),"#",VLOOKUP(A18905,Questionnaire!A:KQ,152,FALSE))</f>
        <v>#</v>
      </c>
    </row>
    <row r="18906" spans="1:2">
      <c r="A18906" t="s">
        <v>377</v>
      </c>
      <c r="B18906" t="str">
        <f>IF(ISBLANK(VLOOKUP(A18906,Questionnaire!A:KQ,152,FALSE)),"#",VLOOKUP(A18906,Questionnaire!A:KQ,152,FALSE))</f>
        <v>#</v>
      </c>
    </row>
    <row r="18907" spans="1:2">
      <c r="A18907" t="s">
        <v>379</v>
      </c>
      <c r="B18907" t="str">
        <f>IF(ISBLANK(VLOOKUP(A18907,Questionnaire!A:KQ,152,FALSE)),"#",VLOOKUP(A18907,Questionnaire!A:KQ,152,FALSE))</f>
        <v>#</v>
      </c>
    </row>
    <row r="18908" spans="1:2">
      <c r="A18908" t="s">
        <v>380</v>
      </c>
      <c r="B18908" t="str">
        <f>IF(ISBLANK(VLOOKUP(A18908,Questionnaire!A:KQ,152,FALSE)),"#",VLOOKUP(A18908,Questionnaire!A:KQ,152,FALSE))</f>
        <v>#</v>
      </c>
    </row>
    <row r="18909" spans="1:2">
      <c r="A18909" t="s">
        <v>381</v>
      </c>
      <c r="B18909" t="str">
        <f>IF(ISBLANK(VLOOKUP(A18909,Questionnaire!A:KQ,152,FALSE)),"#",VLOOKUP(A18909,Questionnaire!A:KQ,152,FALSE))</f>
        <v>#</v>
      </c>
    </row>
    <row r="18910" spans="1:2">
      <c r="A18910" t="s">
        <v>382</v>
      </c>
      <c r="B18910" t="str">
        <f>IF(ISBLANK(VLOOKUP(A18910,Questionnaire!A:KQ,152,FALSE)),"#",VLOOKUP(A18910,Questionnaire!A:KQ,152,FALSE))</f>
        <v>#</v>
      </c>
    </row>
    <row r="18911" spans="1:2">
      <c r="A18911" t="s">
        <v>384</v>
      </c>
      <c r="B18911" t="str">
        <f>IF(ISBLANK(VLOOKUP(A18911,Questionnaire!A:KQ,152,FALSE)),"#",VLOOKUP(A18911,Questionnaire!A:KQ,152,FALSE))</f>
        <v>#</v>
      </c>
    </row>
    <row r="18912" spans="1:2">
      <c r="A18912" t="s">
        <v>387</v>
      </c>
      <c r="B18912" t="str">
        <f>IF(ISBLANK(VLOOKUP(A18912,Questionnaire!A:KQ,152,FALSE)),"#",VLOOKUP(A18912,Questionnaire!A:KQ,152,FALSE))</f>
        <v>#</v>
      </c>
    </row>
    <row r="18913" spans="1:2">
      <c r="A18913" t="s">
        <v>391</v>
      </c>
      <c r="B18913" t="str">
        <f>IF(ISBLANK(VLOOKUP(A18913,Questionnaire!A:KQ,152,FALSE)),"#",VLOOKUP(A18913,Questionnaire!A:KQ,152,FALSE))</f>
        <v>#</v>
      </c>
    </row>
    <row r="18914" spans="1:2">
      <c r="A18914" t="s">
        <v>393</v>
      </c>
      <c r="B18914" t="str">
        <f>IF(ISBLANK(VLOOKUP(A18914,Questionnaire!A:KQ,152,FALSE)),"#",VLOOKUP(A18914,Questionnaire!A:KQ,152,FALSE))</f>
        <v>#</v>
      </c>
    </row>
    <row r="18915" spans="1:2">
      <c r="A18915" t="s">
        <v>395</v>
      </c>
      <c r="B18915" t="str">
        <f>IF(ISBLANK(VLOOKUP(A18915,Questionnaire!A:KQ,152,FALSE)),"#",VLOOKUP(A18915,Questionnaire!A:KQ,152,FALSE))</f>
        <v>#</v>
      </c>
    </row>
    <row r="18916" spans="1:2">
      <c r="A18916" t="s">
        <v>398</v>
      </c>
      <c r="B18916" t="str">
        <f>IF(ISBLANK(VLOOKUP(A18916,Questionnaire!A:KQ,152,FALSE)),"#",VLOOKUP(A18916,Questionnaire!A:KQ,152,FALSE))</f>
        <v>#</v>
      </c>
    </row>
    <row r="18917" spans="1:2">
      <c r="A18917" t="s">
        <v>402</v>
      </c>
      <c r="B18917" t="str">
        <f>IF(ISBLANK(VLOOKUP(A18917,Questionnaire!A:KQ,152,FALSE)),"#",VLOOKUP(A18917,Questionnaire!A:KQ,152,FALSE))</f>
        <v>#</v>
      </c>
    </row>
    <row r="18918" spans="1:2">
      <c r="A18918" t="s">
        <v>405</v>
      </c>
      <c r="B18918" t="str">
        <f>IF(ISBLANK(VLOOKUP(A18918,Questionnaire!A:KQ,152,FALSE)),"#",VLOOKUP(A18918,Questionnaire!A:KQ,152,FALSE))</f>
        <v>#</v>
      </c>
    </row>
    <row r="18919" spans="1:2">
      <c r="A18919" t="s">
        <v>409</v>
      </c>
      <c r="B18919" t="str">
        <f>IF(ISBLANK(VLOOKUP(A18919,Questionnaire!A:KQ,152,FALSE)),"#",VLOOKUP(A18919,Questionnaire!A:KQ,152,FALSE))</f>
        <v>#</v>
      </c>
    </row>
    <row r="18920" spans="1:2">
      <c r="A18920" t="s">
        <v>412</v>
      </c>
      <c r="B18920" t="str">
        <f>IF(ISBLANK(VLOOKUP(A18920,Questionnaire!A:KQ,152,FALSE)),"#",VLOOKUP(A18920,Questionnaire!A:KQ,152,FALSE))</f>
        <v>#</v>
      </c>
    </row>
    <row r="18921" spans="1:2">
      <c r="A18921" t="s">
        <v>415</v>
      </c>
      <c r="B18921" t="str">
        <f>IF(ISBLANK(VLOOKUP(A18921,Questionnaire!A:KQ,152,FALSE)),"#",VLOOKUP(A18921,Questionnaire!A:KQ,152,FALSE))</f>
        <v>#</v>
      </c>
    </row>
    <row r="18922" spans="1:2">
      <c r="A18922" t="s">
        <v>418</v>
      </c>
      <c r="B18922" t="str">
        <f>IF(ISBLANK(VLOOKUP(A18922,Questionnaire!A:KQ,152,FALSE)),"#",VLOOKUP(A18922,Questionnaire!A:KQ,152,FALSE))</f>
        <v>#</v>
      </c>
    </row>
    <row r="18923" spans="1:2">
      <c r="A18923" t="s">
        <v>421</v>
      </c>
      <c r="B18923" t="str">
        <f>IF(ISBLANK(VLOOKUP(A18923,Questionnaire!A:KQ,152,FALSE)),"#",VLOOKUP(A18923,Questionnaire!A:KQ,152,FALSE))</f>
        <v>#</v>
      </c>
    </row>
    <row r="18924" spans="1:2">
      <c r="A18924" t="s">
        <v>424</v>
      </c>
      <c r="B18924" t="str">
        <f>IF(ISBLANK(VLOOKUP(A18924,Questionnaire!A:KQ,152,FALSE)),"#",VLOOKUP(A18924,Questionnaire!A:KQ,152,FALSE))</f>
        <v>#</v>
      </c>
    </row>
    <row r="18925" spans="1:2">
      <c r="A18925" t="s">
        <v>429</v>
      </c>
      <c r="B18925" t="str">
        <f>IF(ISBLANK(VLOOKUP(A18925,Questionnaire!A:KQ,152,FALSE)),"#",VLOOKUP(A18925,Questionnaire!A:KQ,152,FALSE))</f>
        <v>#</v>
      </c>
    </row>
    <row r="18926" spans="1:2">
      <c r="A18926" t="s">
        <v>432</v>
      </c>
      <c r="B18926" t="str">
        <f>IF(ISBLANK(VLOOKUP(A18926,Questionnaire!A:KQ,152,FALSE)),"#",VLOOKUP(A18926,Questionnaire!A:KQ,152,FALSE))</f>
        <v>#</v>
      </c>
    </row>
    <row r="18927" spans="1:2">
      <c r="A18927" t="s">
        <v>435</v>
      </c>
      <c r="B18927" t="str">
        <f>IF(ISBLANK(VLOOKUP(A18927,Questionnaire!A:KQ,152,FALSE)),"#",VLOOKUP(A18927,Questionnaire!A:KQ,152,FALSE))</f>
        <v>#</v>
      </c>
    </row>
    <row r="18928" spans="1:2">
      <c r="A18928" t="s">
        <v>437</v>
      </c>
      <c r="B18928" t="str">
        <f>IF(ISBLANK(VLOOKUP(A18928,Questionnaire!A:KQ,152,FALSE)),"#",VLOOKUP(A18928,Questionnaire!A:KQ,152,FALSE))</f>
        <v>#</v>
      </c>
    </row>
    <row r="18929" spans="1:3">
      <c r="A18929" t="s">
        <v>439</v>
      </c>
      <c r="B18929" t="str">
        <f>IF(ISBLANK(VLOOKUP(A18929,Questionnaire!A:KQ,152,FALSE)),"#",VLOOKUP(A18929,Questionnaire!A:KQ,152,FALSE))</f>
        <v>#</v>
      </c>
    </row>
    <row r="18930" spans="1:3">
      <c r="A18930" t="s">
        <v>442</v>
      </c>
      <c r="B18930" t="str">
        <f>IF(ISBLANK(VLOOKUP(A18930,Questionnaire!A:KQ,152,FALSE)),"#",VLOOKUP(A18930,Questionnaire!A:KQ,152,FALSE))</f>
        <v>#</v>
      </c>
    </row>
    <row r="18931" spans="1:3">
      <c r="A18931" t="s">
        <v>445</v>
      </c>
      <c r="B18931" t="str">
        <f>IF(ISBLANK(VLOOKUP(A18931,Questionnaire!A:KQ,152,FALSE)),"#",VLOOKUP(A18931,Questionnaire!A:KQ,152,FALSE))</f>
        <v>#</v>
      </c>
    </row>
    <row r="18932" spans="1:3">
      <c r="A18932" t="s">
        <v>448</v>
      </c>
      <c r="B18932" t="str">
        <f>IF(ISBLANK(VLOOKUP(A18932,Questionnaire!A:KQ,152,FALSE)),"#",VLOOKUP(A18932,Questionnaire!A:KQ,152,FALSE))</f>
        <v>#</v>
      </c>
    </row>
    <row r="18933" spans="1:3">
      <c r="A18933" t="s">
        <v>452</v>
      </c>
      <c r="B18933" t="str">
        <f>IF(ISBLANK(VLOOKUP(A18933,Questionnaire!A:KQ,152,FALSE)),"#",VLOOKUP(A18933,Questionnaire!A:KQ,152,FALSE))</f>
        <v>#</v>
      </c>
    </row>
    <row r="18934" spans="1:3">
      <c r="A18934" t="s">
        <v>455</v>
      </c>
      <c r="B18934" t="str">
        <f>IF(ISBLANK(VLOOKUP(A18934,Questionnaire!A:KQ,152,FALSE)),"#",VLOOKUP(A18934,Questionnaire!A:KQ,152,FALSE))</f>
        <v>#</v>
      </c>
    </row>
    <row r="18935" spans="1:3">
      <c r="A18935" t="s">
        <v>458</v>
      </c>
      <c r="B18935" t="str">
        <f>IF(ISBLANK(VLOOKUP(A18935,Questionnaire!A:KQ,152,FALSE)),"#",VLOOKUP(A18935,Questionnaire!A:KQ,152,FALSE))</f>
        <v>#</v>
      </c>
    </row>
    <row r="18936" spans="1:3">
      <c r="A18936" t="s">
        <v>461</v>
      </c>
      <c r="B18936" t="str">
        <f>IF(ISBLANK(VLOOKUP(A18936,Questionnaire!A:KQ,152,FALSE)),"#",VLOOKUP(A18936,Questionnaire!A:KQ,152,FALSE))</f>
        <v>#</v>
      </c>
    </row>
    <row r="18937" spans="1:3">
      <c r="A18937" t="s">
        <v>465</v>
      </c>
      <c r="B18937" t="str">
        <f>IF(ISBLANK(VLOOKUP(A18937,Questionnaire!A:KQ,152,FALSE)),"#",VLOOKUP(A18937,Questionnaire!A:KQ,152,FALSE))</f>
        <v>#</v>
      </c>
    </row>
    <row r="18938" spans="1:3">
      <c r="A18938" t="s">
        <v>467</v>
      </c>
      <c r="B18938" t="str">
        <f>IF(ISBLANK(VLOOKUP(A18938,Questionnaire!A:KQ,152,FALSE)),"#",VLOOKUP(A18938,Questionnaire!A:KQ,152,FALSE))</f>
        <v>#</v>
      </c>
    </row>
    <row r="18939" spans="1:3">
      <c r="A18939" t="s">
        <v>469</v>
      </c>
      <c r="B18939" t="str">
        <f>IF(ISBLANK(VLOOKUP(A18939,Questionnaire!A:KQ,152,FALSE)),"#",VLOOKUP(A18939,Questionnaire!A:KQ,152,FALSE))</f>
        <v>#</v>
      </c>
    </row>
    <row r="18940" spans="1:3">
      <c r="A18940" t="s">
        <v>471</v>
      </c>
      <c r="B18940" t="str">
        <f>IF(ISBLANK(VLOOKUP(A18940,Questionnaire!A:KQ,152,FALSE)),"#",VLOOKUP(A18940,Questionnaire!A:KQ,152,FALSE))</f>
        <v>#</v>
      </c>
    </row>
    <row r="18941" spans="1:3">
      <c r="A18941" t="s">
        <v>473</v>
      </c>
      <c r="B18941" t="str">
        <f>IF(ISBLANK(VLOOKUP(A18941,Questionnaire!A:KQ,152,FALSE)),"#",VLOOKUP(A18941,Questionnaire!A:KQ,152,FALSE))</f>
        <v>#</v>
      </c>
    </row>
    <row r="18942" spans="1:3">
      <c r="A18942" t="s">
        <v>475</v>
      </c>
      <c r="B18942" t="str">
        <f>IF(ISBLANK(VLOOKUP(A18942,Questionnaire!A:KQ,152,FALSE)),"#",VLOOKUP(A18942,Questionnaire!A:KQ,152,FALSE))</f>
        <v>#</v>
      </c>
    </row>
    <row r="18943" spans="1:3">
      <c r="A18943" t="s">
        <v>185</v>
      </c>
      <c r="B18943" t="str">
        <f>IF(ISBLANK(VLOOKUP(A18943,Questionnaire!A:KQ,153,FALSE)),"#",VLOOKUP(A18943,Questionnaire!A:KQ,153,FALSE))</f>
        <v>#</v>
      </c>
      <c r="C18943">
        <v>150</v>
      </c>
    </row>
    <row r="18944" spans="1:3">
      <c r="A18944" t="s">
        <v>187</v>
      </c>
      <c r="B18944" t="str">
        <f>IF(ISNA(VLOOKUP(VLOOKUP(A18944,Questionnaire!A:KQ,153,FALSE),'CORA Encoding'!D:E,2,FALSE)),"#",VLOOKUP(VLOOKUP(A18944,Questionnaire!A:KQ,153,FALSE),'CORA Encoding'!D:E,2,FALSE))</f>
        <v>#</v>
      </c>
    </row>
    <row r="18945" spans="1:2">
      <c r="A18945" t="s">
        <v>189</v>
      </c>
      <c r="B18945" t="str">
        <f>IF(ISNA(VLOOKUP(VLOOKUP(A18945,Questionnaire!A:KQ,153,FALSE),'CORA Encoding'!G:H,2,FALSE)),"#",VLOOKUP(VLOOKUP(A18945,Questionnaire!A:KQ,153,FALSE),'CORA Encoding'!G:H,2,FALSE))</f>
        <v>#</v>
      </c>
    </row>
    <row r="18946" spans="1:2">
      <c r="A18946" t="s">
        <v>191</v>
      </c>
      <c r="B18946" t="str">
        <f>IF(ISNA(VLOOKUP(VLOOKUP(A18946,Questionnaire!A:KQ,153,FALSE),'Country List'!E:F,2,FALSE)),"#",VLOOKUP(VLOOKUP(A18946,Questionnaire!A:KQ,153,FALSE),'Country List'!E:F,2,FALSE))</f>
        <v>#</v>
      </c>
    </row>
    <row r="18947" spans="1:2">
      <c r="A18947" t="s">
        <v>193</v>
      </c>
      <c r="B18947" t="str">
        <f>IF(ISNA(VLOOKUP(VLOOKUP(A18947,Questionnaire!A:KQ,153,FALSE),'Industry List'!B:C,2,FALSE)),"#",VLOOKUP(VLOOKUP(A18947,Questionnaire!A:KQ,153,FALSE),'Industry List'!B:C,2,FALSE))</f>
        <v>#</v>
      </c>
    </row>
    <row r="18948" spans="1:2">
      <c r="A18948" t="s">
        <v>197</v>
      </c>
      <c r="B18948" t="str">
        <f>IF(ISBLANK(VLOOKUP(A18948,Questionnaire!A:KQ,153,FALSE)),"#",VLOOKUP(A18948,Questionnaire!A:KQ,153,FALSE))</f>
        <v>#</v>
      </c>
    </row>
    <row r="18949" spans="1:2">
      <c r="A18949" t="s">
        <v>201</v>
      </c>
      <c r="B18949" t="str">
        <f>IF(ISBLANK(VLOOKUP(A18949,Questionnaire!A:KQ,153,FALSE)),"#",VLOOKUP(A18949,Questionnaire!A:KQ,153,FALSE))</f>
        <v>#</v>
      </c>
    </row>
    <row r="18950" spans="1:2">
      <c r="A18950" t="s">
        <v>203</v>
      </c>
      <c r="B18950" t="str">
        <f>IF(ISNA(VLOOKUP(VLOOKUP(A18950,Questionnaire!A:KQ,153,FALSE),'CORA Encoding'!J:K,2,FALSE)),"#",VLOOKUP(VLOOKUP(A18950,Questionnaire!A:KQ,153,FALSE),'CORA Encoding'!J:K,2,FALSE))</f>
        <v>#</v>
      </c>
    </row>
    <row r="18951" spans="1:2">
      <c r="A18951" t="s">
        <v>208</v>
      </c>
      <c r="B18951" t="str">
        <f>IF(ISBLANK(VLOOKUP(A18951,Questionnaire!A:KQ,153,FALSE)),"#",VLOOKUP(A18951,Questionnaire!A:KQ,153,FALSE))</f>
        <v>#</v>
      </c>
    </row>
    <row r="18952" spans="1:2">
      <c r="A18952" t="s">
        <v>213</v>
      </c>
      <c r="B18952" t="str">
        <f>IF(ISBLANK(VLOOKUP(A18952,Questionnaire!A:KQ,153,FALSE)),"#",VLOOKUP(A18952,Questionnaire!A:KQ,153,FALSE))</f>
        <v>#</v>
      </c>
    </row>
    <row r="18953" spans="1:2">
      <c r="A18953" t="s">
        <v>215</v>
      </c>
      <c r="B18953" t="str">
        <f>IF(ISBLANK(VLOOKUP(A18953,Questionnaire!A:KQ,153,FALSE)),"#",VLOOKUP(A18953,Questionnaire!A:KQ,153,FALSE))</f>
        <v>#</v>
      </c>
    </row>
    <row r="18954" spans="1:2">
      <c r="A18954" t="s">
        <v>217</v>
      </c>
      <c r="B18954" t="str">
        <f>IF(ISBLANK(VLOOKUP(A18954,Questionnaire!A:KQ,153,FALSE)),"#",VLOOKUP(A18954,Questionnaire!A:KQ,153,FALSE))</f>
        <v>#</v>
      </c>
    </row>
    <row r="18955" spans="1:2">
      <c r="A18955" t="s">
        <v>219</v>
      </c>
      <c r="B18955" t="str">
        <f>IF(ISBLANK(VLOOKUP(A18955,Questionnaire!A:KQ,153,FALSE)),"#",VLOOKUP(A18955,Questionnaire!A:KQ,153,FALSE))</f>
        <v>#</v>
      </c>
    </row>
    <row r="18956" spans="1:2">
      <c r="A18956" t="s">
        <v>221</v>
      </c>
      <c r="B18956" t="str">
        <f>IF(ISBLANK(VLOOKUP(A18956,Questionnaire!A:KQ,153,FALSE)),"#",VLOOKUP(A18956,Questionnaire!A:KQ,153,FALSE))</f>
        <v>#</v>
      </c>
    </row>
    <row r="18957" spans="1:2">
      <c r="A18957" t="s">
        <v>223</v>
      </c>
      <c r="B18957" t="str">
        <f>IF(ISBLANK(VLOOKUP(A18957,Questionnaire!A:KQ,153,FALSE)),"#",VLOOKUP(A18957,Questionnaire!A:KQ,153,FALSE))</f>
        <v>#</v>
      </c>
    </row>
    <row r="18958" spans="1:2">
      <c r="A18958" t="s">
        <v>225</v>
      </c>
      <c r="B18958" t="str">
        <f>IF(ISBLANK(VLOOKUP(A18958,Questionnaire!A:KQ,153,FALSE)),"#",VLOOKUP(A18958,Questionnaire!A:KQ,153,FALSE))</f>
        <v>#</v>
      </c>
    </row>
    <row r="18959" spans="1:2">
      <c r="A18959" t="s">
        <v>227</v>
      </c>
      <c r="B18959" t="str">
        <f>IF(ISBLANK(VLOOKUP(A18959,Questionnaire!A:KQ,153,FALSE)),"#",VLOOKUP(A18959,Questionnaire!A:KQ,153,FALSE))</f>
        <v>#</v>
      </c>
    </row>
    <row r="18960" spans="1:2">
      <c r="A18960" t="s">
        <v>229</v>
      </c>
      <c r="B18960" t="str">
        <f>IF(ISBLANK(VLOOKUP(A18960,Questionnaire!A:KQ,153,FALSE)),"#",VLOOKUP(A18960,Questionnaire!A:KQ,153,FALSE))</f>
        <v>#</v>
      </c>
    </row>
    <row r="18961" spans="1:2">
      <c r="A18961" t="s">
        <v>231</v>
      </c>
      <c r="B18961" t="str">
        <f>IF(ISBLANK(VLOOKUP(A18961,Questionnaire!A:KQ,153,FALSE)),"#",VLOOKUP(A18961,Questionnaire!A:KQ,153,FALSE))</f>
        <v>#</v>
      </c>
    </row>
    <row r="18962" spans="1:2">
      <c r="A18962" t="s">
        <v>233</v>
      </c>
      <c r="B18962" t="str">
        <f>IF(ISBLANK(VLOOKUP(A18962,Questionnaire!A:KQ,153,FALSE)),"#",VLOOKUP(A18962,Questionnaire!A:KQ,153,FALSE))</f>
        <v>#</v>
      </c>
    </row>
    <row r="18963" spans="1:2">
      <c r="A18963" t="s">
        <v>235</v>
      </c>
      <c r="B18963" t="str">
        <f>IF(ISBLANK(VLOOKUP(A18963,Questionnaire!A:KQ,153,FALSE)),"#",VLOOKUP(A18963,Questionnaire!A:KQ,153,FALSE))</f>
        <v>#</v>
      </c>
    </row>
    <row r="18964" spans="1:2">
      <c r="A18964" t="s">
        <v>237</v>
      </c>
      <c r="B18964" t="str">
        <f>IF(ISBLANK(VLOOKUP(A18964,Questionnaire!A:KQ,153,FALSE)),"#",VLOOKUP(A18964,Questionnaire!A:KQ,153,FALSE))</f>
        <v>#</v>
      </c>
    </row>
    <row r="18965" spans="1:2">
      <c r="A18965" t="s">
        <v>239</v>
      </c>
      <c r="B18965" t="str">
        <f>IF(ISBLANK(VLOOKUP(A18965,Questionnaire!A:KQ,153,FALSE)),"#",VLOOKUP(A18965,Questionnaire!A:KQ,153,FALSE))</f>
        <v>#</v>
      </c>
    </row>
    <row r="18966" spans="1:2">
      <c r="A18966" t="s">
        <v>242</v>
      </c>
      <c r="B18966" t="str">
        <f>IF(ISBLANK(VLOOKUP(A18966,Questionnaire!A:KQ,153,FALSE)),"#",VLOOKUP(A18966,Questionnaire!A:KQ,153,FALSE))</f>
        <v>#</v>
      </c>
    </row>
    <row r="18967" spans="1:2">
      <c r="A18967" t="s">
        <v>245</v>
      </c>
      <c r="B18967" t="str">
        <f>IF(ISBLANK(VLOOKUP(A18967,Questionnaire!A:KQ,153,FALSE)),"#",VLOOKUP(A18967,Questionnaire!A:KQ,153,FALSE))</f>
        <v>#</v>
      </c>
    </row>
    <row r="18968" spans="1:2">
      <c r="A18968" t="s">
        <v>247</v>
      </c>
      <c r="B18968" t="str">
        <f>IF(ISBLANK(VLOOKUP(A18968,Questionnaire!A:KQ,153,FALSE)),"#",VLOOKUP(A18968,Questionnaire!A:KQ,153,FALSE))</f>
        <v>#</v>
      </c>
    </row>
    <row r="18969" spans="1:2">
      <c r="A18969" t="s">
        <v>249</v>
      </c>
      <c r="B18969" t="str">
        <f>IF(ISBLANK(VLOOKUP(A18969,Questionnaire!A:KQ,153,FALSE)),"#",VLOOKUP(A18969,Questionnaire!A:KQ,153,FALSE))</f>
        <v>#</v>
      </c>
    </row>
    <row r="18970" spans="1:2">
      <c r="A18970" t="s">
        <v>250</v>
      </c>
      <c r="B18970" t="str">
        <f>IF(ISBLANK(VLOOKUP(A18970,Questionnaire!A:KQ,153,FALSE)),"#",VLOOKUP(A18970,Questionnaire!A:KQ,153,FALSE))</f>
        <v>#</v>
      </c>
    </row>
    <row r="18971" spans="1:2">
      <c r="A18971" t="s">
        <v>252</v>
      </c>
      <c r="B18971" t="str">
        <f>IF(ISBLANK(VLOOKUP(A18971,Questionnaire!A:KQ,153,FALSE)),"#",VLOOKUP(A18971,Questionnaire!A:KQ,153,FALSE))</f>
        <v>#</v>
      </c>
    </row>
    <row r="18972" spans="1:2">
      <c r="A18972" t="s">
        <v>255</v>
      </c>
      <c r="B18972" t="str">
        <f>IF(ISBLANK(VLOOKUP(A18972,Questionnaire!A:KQ,153,FALSE)),"#",VLOOKUP(A18972,Questionnaire!A:KQ,153,FALSE))</f>
        <v>#</v>
      </c>
    </row>
    <row r="18973" spans="1:2">
      <c r="A18973" t="s">
        <v>258</v>
      </c>
      <c r="B18973" t="str">
        <f>IF(ISNA(VLOOKUP(VLOOKUP(A18973,Questionnaire!A:KQ,153,FALSE),'CORA Encoding'!M:N,2,FALSE)),"#",VLOOKUP(VLOOKUP(A18973,Questionnaire!A:KQ,153,FALSE),'CORA Encoding'!M:N,2,FALSE))</f>
        <v>#</v>
      </c>
    </row>
    <row r="18974" spans="1:2">
      <c r="A18974" t="s">
        <v>261</v>
      </c>
      <c r="B18974" t="str">
        <f>IF(ISBLANK(VLOOKUP(A18974,Questionnaire!A:KQ,153,FALSE)),"#",VLOOKUP(A18974,Questionnaire!A:KQ,153,FALSE))</f>
        <v>#</v>
      </c>
    </row>
    <row r="18975" spans="1:2">
      <c r="A18975" t="s">
        <v>263</v>
      </c>
      <c r="B18975" t="str">
        <f>IF(ISBLANK(VLOOKUP(A18975,Questionnaire!A:KQ,153,FALSE)),"#",VLOOKUP(A18975,Questionnaire!A:KQ,153,FALSE))</f>
        <v>#</v>
      </c>
    </row>
    <row r="18976" spans="1:2">
      <c r="A18976" t="s">
        <v>265</v>
      </c>
      <c r="B18976" t="str">
        <f>IF(ISBLANK(VLOOKUP(A18976,Questionnaire!A:KQ,153,FALSE)),"#",VLOOKUP(A18976,Questionnaire!A:KQ,153,FALSE))</f>
        <v>#</v>
      </c>
    </row>
    <row r="18977" spans="1:2">
      <c r="A18977" t="s">
        <v>267</v>
      </c>
      <c r="B18977" t="str">
        <f>IF(ISBLANK(VLOOKUP(A18977,Questionnaire!A:KQ,153,FALSE)),"#",VLOOKUP(A18977,Questionnaire!A:KQ,153,FALSE))</f>
        <v>#</v>
      </c>
    </row>
    <row r="18978" spans="1:2">
      <c r="A18978" t="s">
        <v>269</v>
      </c>
      <c r="B18978" t="str">
        <f>IF(ISBLANK(VLOOKUP(A18978,Questionnaire!A:KQ,153,FALSE)),"#",VLOOKUP(A18978,Questionnaire!A:KQ,153,FALSE))</f>
        <v>#</v>
      </c>
    </row>
    <row r="18979" spans="1:2">
      <c r="A18979" t="s">
        <v>274</v>
      </c>
      <c r="B18979" t="str">
        <f>IF(ISBLANK(VLOOKUP(A18979,Questionnaire!A:KQ,153,FALSE)),"#",VLOOKUP(A18979,Questionnaire!A:KQ,153,FALSE))</f>
        <v>#</v>
      </c>
    </row>
    <row r="18980" spans="1:2">
      <c r="A18980" t="s">
        <v>276</v>
      </c>
      <c r="B18980" t="str">
        <f>IF(ISBLANK(VLOOKUP(A18980,Questionnaire!A:KQ,153,FALSE)),"#",VLOOKUP(A18980,Questionnaire!A:KQ,153,FALSE))</f>
        <v>#</v>
      </c>
    </row>
    <row r="18981" spans="1:2">
      <c r="A18981" t="s">
        <v>278</v>
      </c>
      <c r="B18981" t="str">
        <f>IF(ISBLANK(VLOOKUP(A18981,Questionnaire!A:KQ,153,FALSE)),"#",VLOOKUP(A18981,Questionnaire!A:KQ,153,FALSE))</f>
        <v>#</v>
      </c>
    </row>
    <row r="18982" spans="1:2">
      <c r="A18982" t="s">
        <v>280</v>
      </c>
      <c r="B18982" t="str">
        <f>IF(ISBLANK(VLOOKUP(A18982,Questionnaire!A:KQ,153,FALSE)),"#",VLOOKUP(A18982,Questionnaire!A:KQ,153,FALSE))</f>
        <v>#</v>
      </c>
    </row>
    <row r="18983" spans="1:2">
      <c r="A18983" t="s">
        <v>282</v>
      </c>
      <c r="B18983" t="str">
        <f>IF(ISBLANK(VLOOKUP(A18983,Questionnaire!A:KQ,153,FALSE)),"#",VLOOKUP(A18983,Questionnaire!A:KQ,153,FALSE))</f>
        <v>#</v>
      </c>
    </row>
    <row r="18984" spans="1:2">
      <c r="A18984" t="s">
        <v>286</v>
      </c>
      <c r="B18984" t="str">
        <f>IF(ISBLANK(VLOOKUP(A18984,Questionnaire!A:KQ,153,FALSE)),"#",VLOOKUP(A18984,Questionnaire!A:KQ,153,FALSE))</f>
        <v>#</v>
      </c>
    </row>
    <row r="18985" spans="1:2">
      <c r="A18985" t="s">
        <v>288</v>
      </c>
      <c r="B18985" t="str">
        <f>IF(ISBLANK(VLOOKUP(A18985,Questionnaire!A:KQ,153,FALSE)),"#",VLOOKUP(A18985,Questionnaire!A:KQ,153,FALSE))</f>
        <v>#</v>
      </c>
    </row>
    <row r="18986" spans="1:2">
      <c r="A18986" t="s">
        <v>290</v>
      </c>
      <c r="B18986" t="str">
        <f>IF(ISBLANK(VLOOKUP(A18986,Questionnaire!A:KQ,153,FALSE)),"#",VLOOKUP(A18986,Questionnaire!A:KQ,153,FALSE))</f>
        <v>#</v>
      </c>
    </row>
    <row r="18987" spans="1:2">
      <c r="A18987" t="s">
        <v>292</v>
      </c>
      <c r="B18987" t="str">
        <f>IF(ISBLANK(VLOOKUP(A18987,Questionnaire!A:KQ,153,FALSE)),"#",VLOOKUP(A18987,Questionnaire!A:KQ,153,FALSE))</f>
        <v>#</v>
      </c>
    </row>
    <row r="18988" spans="1:2">
      <c r="A18988" t="s">
        <v>294</v>
      </c>
      <c r="B18988" t="str">
        <f>IF(ISBLANK(VLOOKUP(A18988,Questionnaire!A:KQ,153,FALSE)),"#",VLOOKUP(A18988,Questionnaire!A:KQ,153,FALSE))</f>
        <v>#</v>
      </c>
    </row>
    <row r="18989" spans="1:2">
      <c r="A18989" t="s">
        <v>296</v>
      </c>
      <c r="B18989" t="str">
        <f>IF(ISBLANK(VLOOKUP(A18989,Questionnaire!A:KQ,153,FALSE)),"#",VLOOKUP(A18989,Questionnaire!A:KQ,153,FALSE))</f>
        <v>#</v>
      </c>
    </row>
    <row r="18990" spans="1:2">
      <c r="A18990" t="s">
        <v>301</v>
      </c>
      <c r="B18990" t="str">
        <f>IF(ISBLANK(VLOOKUP(A18990,Questionnaire!A:KQ,153,FALSE)),"#",VLOOKUP(A18990,Questionnaire!A:KQ,153,FALSE))</f>
        <v>#</v>
      </c>
    </row>
    <row r="18991" spans="1:2">
      <c r="A18991" t="s">
        <v>303</v>
      </c>
      <c r="B18991" t="str">
        <f>IF(ISBLANK(VLOOKUP(A18991,Questionnaire!A:KQ,153,FALSE)),"#",VLOOKUP(A18991,Questionnaire!A:KQ,153,FALSE))</f>
        <v>#</v>
      </c>
    </row>
    <row r="18992" spans="1:2">
      <c r="A18992" t="s">
        <v>305</v>
      </c>
      <c r="B18992" t="str">
        <f>IF(ISBLANK(VLOOKUP(A18992,Questionnaire!A:KQ,153,FALSE)),"#",VLOOKUP(A18992,Questionnaire!A:KQ,153,FALSE))</f>
        <v>#</v>
      </c>
    </row>
    <row r="18993" spans="1:2">
      <c r="A18993" t="s">
        <v>307</v>
      </c>
      <c r="B18993" t="str">
        <f>IF(ISBLANK(VLOOKUP(A18993,Questionnaire!A:KQ,153,FALSE)),"#",VLOOKUP(A18993,Questionnaire!A:KQ,153,FALSE))</f>
        <v>#</v>
      </c>
    </row>
    <row r="18994" spans="1:2">
      <c r="A18994" t="s">
        <v>311</v>
      </c>
      <c r="B18994" t="str">
        <f>IF(ISBLANK(VLOOKUP(A18994,Questionnaire!A:KQ,153,FALSE)),"#",VLOOKUP(A18994,Questionnaire!A:KQ,153,FALSE))</f>
        <v>#</v>
      </c>
    </row>
    <row r="18995" spans="1:2">
      <c r="A18995" t="s">
        <v>313</v>
      </c>
      <c r="B18995" t="str">
        <f>IF(ISBLANK(VLOOKUP(A18995,Questionnaire!A:KQ,153,FALSE)),"#",VLOOKUP(A18995,Questionnaire!A:KQ,153,FALSE))</f>
        <v>#</v>
      </c>
    </row>
    <row r="18996" spans="1:2">
      <c r="A18996" t="s">
        <v>314</v>
      </c>
      <c r="B18996" t="str">
        <f>IF(ISBLANK(VLOOKUP(A18996,Questionnaire!A:KQ,153,FALSE)),"#",VLOOKUP(A18996,Questionnaire!A:KQ,153,FALSE))</f>
        <v>#</v>
      </c>
    </row>
    <row r="18997" spans="1:2">
      <c r="A18997" t="s">
        <v>315</v>
      </c>
      <c r="B18997" t="str">
        <f>IF(ISBLANK(VLOOKUP(A18997,Questionnaire!A:KQ,153,FALSE)),"#",VLOOKUP(A18997,Questionnaire!A:KQ,153,FALSE))</f>
        <v>#</v>
      </c>
    </row>
    <row r="18998" spans="1:2">
      <c r="A18998" t="s">
        <v>317</v>
      </c>
      <c r="B18998" t="str">
        <f>IF(ISBLANK(VLOOKUP(A18998,Questionnaire!A:KQ,153,FALSE)),"#",VLOOKUP(A18998,Questionnaire!A:KQ,153,FALSE))</f>
        <v>#</v>
      </c>
    </row>
    <row r="18999" spans="1:2">
      <c r="A18999" t="s">
        <v>319</v>
      </c>
      <c r="B18999" t="str">
        <f>IF(ISBLANK(VLOOKUP(A18999,Questionnaire!A:KQ,153,FALSE)),"#",VLOOKUP(A18999,Questionnaire!A:KQ,153,FALSE))</f>
        <v>#</v>
      </c>
    </row>
    <row r="19000" spans="1:2">
      <c r="A19000" t="s">
        <v>322</v>
      </c>
      <c r="B19000" t="str">
        <f>IF(ISBLANK(VLOOKUP(A19000,Questionnaire!A:KQ,153,FALSE)),"#",VLOOKUP(A19000,Questionnaire!A:KQ,153,FALSE))</f>
        <v>#</v>
      </c>
    </row>
    <row r="19001" spans="1:2">
      <c r="A19001" t="s">
        <v>326</v>
      </c>
      <c r="B19001" t="str">
        <f>IF(ISBLANK(VLOOKUP(A19001,Questionnaire!A:KQ,153,FALSE)),"#",VLOOKUP(A19001,Questionnaire!A:KQ,153,FALSE))</f>
        <v>#</v>
      </c>
    </row>
    <row r="19002" spans="1:2">
      <c r="A19002" t="s">
        <v>328</v>
      </c>
      <c r="B19002" t="str">
        <f>IF(ISBLANK(VLOOKUP(A19002,Questionnaire!A:KQ,153,FALSE)),"#",VLOOKUP(A19002,Questionnaire!A:KQ,153,FALSE))</f>
        <v>#</v>
      </c>
    </row>
    <row r="19003" spans="1:2">
      <c r="A19003" t="s">
        <v>332</v>
      </c>
      <c r="B19003" t="str">
        <f>IF(ISBLANK(VLOOKUP(A19003,Questionnaire!A:KQ,153,FALSE)),"#",VLOOKUP(A19003,Questionnaire!A:KQ,153,FALSE))</f>
        <v>#</v>
      </c>
    </row>
    <row r="19004" spans="1:2">
      <c r="A19004" t="s">
        <v>333</v>
      </c>
      <c r="B19004" t="str">
        <f>IF(ISBLANK(VLOOKUP(A19004,Questionnaire!A:KQ,153,FALSE)),"#",VLOOKUP(A19004,Questionnaire!A:KQ,153,FALSE))</f>
        <v>#</v>
      </c>
    </row>
    <row r="19005" spans="1:2">
      <c r="A19005" t="s">
        <v>334</v>
      </c>
      <c r="B19005" t="str">
        <f>IF(ISBLANK(VLOOKUP(A19005,Questionnaire!A:KQ,153,FALSE)),"#",VLOOKUP(A19005,Questionnaire!A:KQ,153,FALSE))</f>
        <v>#</v>
      </c>
    </row>
    <row r="19006" spans="1:2">
      <c r="A19006" t="s">
        <v>335</v>
      </c>
      <c r="B19006" t="str">
        <f>IF(ISBLANK(VLOOKUP(A19006,Questionnaire!A:KQ,153,FALSE)),"#",VLOOKUP(A19006,Questionnaire!A:KQ,153,FALSE))</f>
        <v>#</v>
      </c>
    </row>
    <row r="19007" spans="1:2">
      <c r="A19007" t="s">
        <v>336</v>
      </c>
      <c r="B19007" t="str">
        <f>IF(ISBLANK(VLOOKUP(A19007,Questionnaire!A:KQ,153,FALSE)),"#",VLOOKUP(A19007,Questionnaire!A:KQ,153,FALSE))</f>
        <v>#</v>
      </c>
    </row>
    <row r="19008" spans="1:2">
      <c r="A19008" t="s">
        <v>337</v>
      </c>
      <c r="B19008" t="str">
        <f>IF(ISBLANK(VLOOKUP(A19008,Questionnaire!A:KQ,153,FALSE)),"#",VLOOKUP(A19008,Questionnaire!A:KQ,153,FALSE))</f>
        <v>#</v>
      </c>
    </row>
    <row r="19009" spans="1:2">
      <c r="A19009" t="s">
        <v>338</v>
      </c>
      <c r="B19009" t="str">
        <f>IF(ISBLANK(VLOOKUP(A19009,Questionnaire!A:KQ,153,FALSE)),"#",VLOOKUP(A19009,Questionnaire!A:KQ,153,FALSE))</f>
        <v>#</v>
      </c>
    </row>
    <row r="19010" spans="1:2">
      <c r="A19010" t="s">
        <v>339</v>
      </c>
      <c r="B19010" t="str">
        <f>IF(ISBLANK(VLOOKUP(A19010,Questionnaire!A:KQ,153,FALSE)),"#",VLOOKUP(A19010,Questionnaire!A:KQ,153,FALSE))</f>
        <v>#</v>
      </c>
    </row>
    <row r="19011" spans="1:2">
      <c r="A19011" t="s">
        <v>340</v>
      </c>
      <c r="B19011" t="str">
        <f>IF(ISBLANK(VLOOKUP(A19011,Questionnaire!A:KQ,153,FALSE)),"#",VLOOKUP(A19011,Questionnaire!A:KQ,153,FALSE))</f>
        <v>#</v>
      </c>
    </row>
    <row r="19012" spans="1:2">
      <c r="A19012" t="s">
        <v>341</v>
      </c>
      <c r="B19012" t="str">
        <f>IF(ISBLANK(VLOOKUP(A19012,Questionnaire!A:KQ,153,FALSE)),"#",VLOOKUP(A19012,Questionnaire!A:KQ,153,FALSE))</f>
        <v>#</v>
      </c>
    </row>
    <row r="19013" spans="1:2">
      <c r="A19013" t="s">
        <v>342</v>
      </c>
      <c r="B19013" t="str">
        <f>IF(ISBLANK(VLOOKUP(A19013,Questionnaire!A:KQ,153,FALSE)),"#",VLOOKUP(A19013,Questionnaire!A:KQ,153,FALSE))</f>
        <v>#</v>
      </c>
    </row>
    <row r="19014" spans="1:2">
      <c r="A19014" t="s">
        <v>343</v>
      </c>
      <c r="B19014" t="str">
        <f>IF(ISBLANK(VLOOKUP(A19014,Questionnaire!A:KQ,153,FALSE)),"#",VLOOKUP(A19014,Questionnaire!A:KQ,153,FALSE))</f>
        <v>#</v>
      </c>
    </row>
    <row r="19015" spans="1:2">
      <c r="A19015" t="s">
        <v>344</v>
      </c>
      <c r="B19015" t="str">
        <f>IF(ISBLANK(VLOOKUP(A19015,Questionnaire!A:KQ,153,FALSE)),"#",VLOOKUP(A19015,Questionnaire!A:KQ,153,FALSE))</f>
        <v>#</v>
      </c>
    </row>
    <row r="19016" spans="1:2">
      <c r="A19016" t="s">
        <v>345</v>
      </c>
      <c r="B19016" t="str">
        <f>IF(ISBLANK(VLOOKUP(A19016,Questionnaire!A:KQ,153,FALSE)),"#",VLOOKUP(A19016,Questionnaire!A:KQ,153,FALSE))</f>
        <v>#</v>
      </c>
    </row>
    <row r="19017" spans="1:2">
      <c r="A19017" t="s">
        <v>348</v>
      </c>
      <c r="B19017" t="str">
        <f>IF(ISBLANK(VLOOKUP(A19017,Questionnaire!A:KQ,153,FALSE)),"#",VLOOKUP(A19017,Questionnaire!A:KQ,153,FALSE))</f>
        <v>#</v>
      </c>
    </row>
    <row r="19018" spans="1:2">
      <c r="A19018" t="s">
        <v>353</v>
      </c>
      <c r="B19018" t="str">
        <f>IF(ISBLANK(VLOOKUP(A19018,Questionnaire!A:KQ,153,FALSE)),"#",VLOOKUP(A19018,Questionnaire!A:KQ,153,FALSE))</f>
        <v>#</v>
      </c>
    </row>
    <row r="19019" spans="1:2">
      <c r="A19019" t="s">
        <v>354</v>
      </c>
      <c r="B19019" t="str">
        <f>IF(ISBLANK(VLOOKUP(A19019,Questionnaire!A:KQ,153,FALSE)),"#",VLOOKUP(A19019,Questionnaire!A:KQ,153,FALSE))</f>
        <v>#</v>
      </c>
    </row>
    <row r="19020" spans="1:2">
      <c r="A19020" t="s">
        <v>355</v>
      </c>
      <c r="B19020" t="str">
        <f>IF(ISBLANK(VLOOKUP(A19020,Questionnaire!A:KQ,153,FALSE)),"#",VLOOKUP(A19020,Questionnaire!A:KQ,153,FALSE))</f>
        <v>#</v>
      </c>
    </row>
    <row r="19021" spans="1:2">
      <c r="A19021" t="s">
        <v>356</v>
      </c>
      <c r="B19021" t="str">
        <f>IF(ISBLANK(VLOOKUP(A19021,Questionnaire!A:KQ,153,FALSE)),"#",VLOOKUP(A19021,Questionnaire!A:KQ,153,FALSE))</f>
        <v>#</v>
      </c>
    </row>
    <row r="19022" spans="1:2">
      <c r="A19022" t="s">
        <v>357</v>
      </c>
      <c r="B19022" t="str">
        <f>IF(ISBLANK(VLOOKUP(A19022,Questionnaire!A:KQ,153,FALSE)),"#",VLOOKUP(A19022,Questionnaire!A:KQ,153,FALSE))</f>
        <v>#</v>
      </c>
    </row>
    <row r="19023" spans="1:2">
      <c r="A19023" t="s">
        <v>360</v>
      </c>
      <c r="B19023" t="str">
        <f>IF(ISBLANK(VLOOKUP(A19023,Questionnaire!A:KQ,153,FALSE)),"#",VLOOKUP(A19023,Questionnaire!A:KQ,153,FALSE))</f>
        <v>#</v>
      </c>
    </row>
    <row r="19024" spans="1:2">
      <c r="A19024" t="s">
        <v>362</v>
      </c>
      <c r="B19024" t="str">
        <f>IF(ISBLANK(VLOOKUP(A19024,Questionnaire!A:KQ,153,FALSE)),"#",VLOOKUP(A19024,Questionnaire!A:KQ,153,FALSE))</f>
        <v>#</v>
      </c>
    </row>
    <row r="19025" spans="1:2">
      <c r="A19025" t="s">
        <v>363</v>
      </c>
      <c r="B19025" t="str">
        <f>IF(ISBLANK(VLOOKUP(A19025,Questionnaire!A:KQ,153,FALSE)),"#",VLOOKUP(A19025,Questionnaire!A:KQ,153,FALSE))</f>
        <v>#</v>
      </c>
    </row>
    <row r="19026" spans="1:2">
      <c r="A19026" t="s">
        <v>364</v>
      </c>
      <c r="B19026" t="str">
        <f>IF(ISBLANK(VLOOKUP(A19026,Questionnaire!A:KQ,153,FALSE)),"#",VLOOKUP(A19026,Questionnaire!A:KQ,153,FALSE))</f>
        <v>#</v>
      </c>
    </row>
    <row r="19027" spans="1:2">
      <c r="A19027" t="s">
        <v>365</v>
      </c>
      <c r="B19027" t="str">
        <f>IF(ISBLANK(VLOOKUP(A19027,Questionnaire!A:KQ,153,FALSE)),"#",VLOOKUP(A19027,Questionnaire!A:KQ,153,FALSE))</f>
        <v>#</v>
      </c>
    </row>
    <row r="19028" spans="1:2">
      <c r="A19028" t="s">
        <v>366</v>
      </c>
      <c r="B19028" t="str">
        <f>IF(ISBLANK(VLOOKUP(A19028,Questionnaire!A:KQ,153,FALSE)),"#",VLOOKUP(A19028,Questionnaire!A:KQ,153,FALSE))</f>
        <v>#</v>
      </c>
    </row>
    <row r="19029" spans="1:2">
      <c r="A19029" t="s">
        <v>371</v>
      </c>
      <c r="B19029" t="str">
        <f>IF(ISBLANK(VLOOKUP(A19029,Questionnaire!A:KQ,153,FALSE)),"#",VLOOKUP(A19029,Questionnaire!A:KQ,153,FALSE))</f>
        <v>#</v>
      </c>
    </row>
    <row r="19030" spans="1:2">
      <c r="A19030" t="s">
        <v>372</v>
      </c>
      <c r="B19030" t="str">
        <f>IF(ISBLANK(VLOOKUP(A19030,Questionnaire!A:KQ,153,FALSE)),"#",VLOOKUP(A19030,Questionnaire!A:KQ,153,FALSE))</f>
        <v>#</v>
      </c>
    </row>
    <row r="19031" spans="1:2">
      <c r="A19031" t="s">
        <v>373</v>
      </c>
      <c r="B19031" t="str">
        <f>IF(ISBLANK(VLOOKUP(A19031,Questionnaire!A:KQ,153,FALSE)),"#",VLOOKUP(A19031,Questionnaire!A:KQ,153,FALSE))</f>
        <v>#</v>
      </c>
    </row>
    <row r="19032" spans="1:2">
      <c r="A19032" t="s">
        <v>374</v>
      </c>
      <c r="B19032" t="str">
        <f>IF(ISBLANK(VLOOKUP(A19032,Questionnaire!A:KQ,153,FALSE)),"#",VLOOKUP(A19032,Questionnaire!A:KQ,153,FALSE))</f>
        <v>#</v>
      </c>
    </row>
    <row r="19033" spans="1:2">
      <c r="A19033" t="s">
        <v>377</v>
      </c>
      <c r="B19033" t="str">
        <f>IF(ISBLANK(VLOOKUP(A19033,Questionnaire!A:KQ,153,FALSE)),"#",VLOOKUP(A19033,Questionnaire!A:KQ,153,FALSE))</f>
        <v>#</v>
      </c>
    </row>
    <row r="19034" spans="1:2">
      <c r="A19034" t="s">
        <v>379</v>
      </c>
      <c r="B19034" t="str">
        <f>IF(ISBLANK(VLOOKUP(A19034,Questionnaire!A:KQ,153,FALSE)),"#",VLOOKUP(A19034,Questionnaire!A:KQ,153,FALSE))</f>
        <v>#</v>
      </c>
    </row>
    <row r="19035" spans="1:2">
      <c r="A19035" t="s">
        <v>380</v>
      </c>
      <c r="B19035" t="str">
        <f>IF(ISBLANK(VLOOKUP(A19035,Questionnaire!A:KQ,153,FALSE)),"#",VLOOKUP(A19035,Questionnaire!A:KQ,153,FALSE))</f>
        <v>#</v>
      </c>
    </row>
    <row r="19036" spans="1:2">
      <c r="A19036" t="s">
        <v>381</v>
      </c>
      <c r="B19036" t="str">
        <f>IF(ISBLANK(VLOOKUP(A19036,Questionnaire!A:KQ,153,FALSE)),"#",VLOOKUP(A19036,Questionnaire!A:KQ,153,FALSE))</f>
        <v>#</v>
      </c>
    </row>
    <row r="19037" spans="1:2">
      <c r="A19037" t="s">
        <v>382</v>
      </c>
      <c r="B19037" t="str">
        <f>IF(ISBLANK(VLOOKUP(A19037,Questionnaire!A:KQ,153,FALSE)),"#",VLOOKUP(A19037,Questionnaire!A:KQ,153,FALSE))</f>
        <v>#</v>
      </c>
    </row>
    <row r="19038" spans="1:2">
      <c r="A19038" t="s">
        <v>384</v>
      </c>
      <c r="B19038" t="str">
        <f>IF(ISBLANK(VLOOKUP(A19038,Questionnaire!A:KQ,153,FALSE)),"#",VLOOKUP(A19038,Questionnaire!A:KQ,153,FALSE))</f>
        <v>#</v>
      </c>
    </row>
    <row r="19039" spans="1:2">
      <c r="A19039" t="s">
        <v>387</v>
      </c>
      <c r="B19039" t="str">
        <f>IF(ISBLANK(VLOOKUP(A19039,Questionnaire!A:KQ,153,FALSE)),"#",VLOOKUP(A19039,Questionnaire!A:KQ,153,FALSE))</f>
        <v>#</v>
      </c>
    </row>
    <row r="19040" spans="1:2">
      <c r="A19040" t="s">
        <v>391</v>
      </c>
      <c r="B19040" t="str">
        <f>IF(ISBLANK(VLOOKUP(A19040,Questionnaire!A:KQ,153,FALSE)),"#",VLOOKUP(A19040,Questionnaire!A:KQ,153,FALSE))</f>
        <v>#</v>
      </c>
    </row>
    <row r="19041" spans="1:2">
      <c r="A19041" t="s">
        <v>393</v>
      </c>
      <c r="B19041" t="str">
        <f>IF(ISBLANK(VLOOKUP(A19041,Questionnaire!A:KQ,153,FALSE)),"#",VLOOKUP(A19041,Questionnaire!A:KQ,153,FALSE))</f>
        <v>#</v>
      </c>
    </row>
    <row r="19042" spans="1:2">
      <c r="A19042" t="s">
        <v>395</v>
      </c>
      <c r="B19042" t="str">
        <f>IF(ISBLANK(VLOOKUP(A19042,Questionnaire!A:KQ,153,FALSE)),"#",VLOOKUP(A19042,Questionnaire!A:KQ,153,FALSE))</f>
        <v>#</v>
      </c>
    </row>
    <row r="19043" spans="1:2">
      <c r="A19043" t="s">
        <v>398</v>
      </c>
      <c r="B19043" t="str">
        <f>IF(ISBLANK(VLOOKUP(A19043,Questionnaire!A:KQ,153,FALSE)),"#",VLOOKUP(A19043,Questionnaire!A:KQ,153,FALSE))</f>
        <v>#</v>
      </c>
    </row>
    <row r="19044" spans="1:2">
      <c r="A19044" t="s">
        <v>402</v>
      </c>
      <c r="B19044" t="str">
        <f>IF(ISBLANK(VLOOKUP(A19044,Questionnaire!A:KQ,153,FALSE)),"#",VLOOKUP(A19044,Questionnaire!A:KQ,153,FALSE))</f>
        <v>#</v>
      </c>
    </row>
    <row r="19045" spans="1:2">
      <c r="A19045" t="s">
        <v>405</v>
      </c>
      <c r="B19045" t="str">
        <f>IF(ISBLANK(VLOOKUP(A19045,Questionnaire!A:KQ,153,FALSE)),"#",VLOOKUP(A19045,Questionnaire!A:KQ,153,FALSE))</f>
        <v>#</v>
      </c>
    </row>
    <row r="19046" spans="1:2">
      <c r="A19046" t="s">
        <v>409</v>
      </c>
      <c r="B19046" t="str">
        <f>IF(ISBLANK(VLOOKUP(A19046,Questionnaire!A:KQ,153,FALSE)),"#",VLOOKUP(A19046,Questionnaire!A:KQ,153,FALSE))</f>
        <v>#</v>
      </c>
    </row>
    <row r="19047" spans="1:2">
      <c r="A19047" t="s">
        <v>412</v>
      </c>
      <c r="B19047" t="str">
        <f>IF(ISBLANK(VLOOKUP(A19047,Questionnaire!A:KQ,153,FALSE)),"#",VLOOKUP(A19047,Questionnaire!A:KQ,153,FALSE))</f>
        <v>#</v>
      </c>
    </row>
    <row r="19048" spans="1:2">
      <c r="A19048" t="s">
        <v>415</v>
      </c>
      <c r="B19048" t="str">
        <f>IF(ISBLANK(VLOOKUP(A19048,Questionnaire!A:KQ,153,FALSE)),"#",VLOOKUP(A19048,Questionnaire!A:KQ,153,FALSE))</f>
        <v>#</v>
      </c>
    </row>
    <row r="19049" spans="1:2">
      <c r="A19049" t="s">
        <v>418</v>
      </c>
      <c r="B19049" t="str">
        <f>IF(ISBLANK(VLOOKUP(A19049,Questionnaire!A:KQ,153,FALSE)),"#",VLOOKUP(A19049,Questionnaire!A:KQ,153,FALSE))</f>
        <v>#</v>
      </c>
    </row>
    <row r="19050" spans="1:2">
      <c r="A19050" t="s">
        <v>421</v>
      </c>
      <c r="B19050" t="str">
        <f>IF(ISBLANK(VLOOKUP(A19050,Questionnaire!A:KQ,153,FALSE)),"#",VLOOKUP(A19050,Questionnaire!A:KQ,153,FALSE))</f>
        <v>#</v>
      </c>
    </row>
    <row r="19051" spans="1:2">
      <c r="A19051" t="s">
        <v>424</v>
      </c>
      <c r="B19051" t="str">
        <f>IF(ISBLANK(VLOOKUP(A19051,Questionnaire!A:KQ,153,FALSE)),"#",VLOOKUP(A19051,Questionnaire!A:KQ,153,FALSE))</f>
        <v>#</v>
      </c>
    </row>
    <row r="19052" spans="1:2">
      <c r="A19052" t="s">
        <v>429</v>
      </c>
      <c r="B19052" t="str">
        <f>IF(ISBLANK(VLOOKUP(A19052,Questionnaire!A:KQ,153,FALSE)),"#",VLOOKUP(A19052,Questionnaire!A:KQ,153,FALSE))</f>
        <v>#</v>
      </c>
    </row>
    <row r="19053" spans="1:2">
      <c r="A19053" t="s">
        <v>432</v>
      </c>
      <c r="B19053" t="str">
        <f>IF(ISBLANK(VLOOKUP(A19053,Questionnaire!A:KQ,153,FALSE)),"#",VLOOKUP(A19053,Questionnaire!A:KQ,153,FALSE))</f>
        <v>#</v>
      </c>
    </row>
    <row r="19054" spans="1:2">
      <c r="A19054" t="s">
        <v>435</v>
      </c>
      <c r="B19054" t="str">
        <f>IF(ISBLANK(VLOOKUP(A19054,Questionnaire!A:KQ,153,FALSE)),"#",VLOOKUP(A19054,Questionnaire!A:KQ,153,FALSE))</f>
        <v>#</v>
      </c>
    </row>
    <row r="19055" spans="1:2">
      <c r="A19055" t="s">
        <v>437</v>
      </c>
      <c r="B19055" t="str">
        <f>IF(ISBLANK(VLOOKUP(A19055,Questionnaire!A:KQ,153,FALSE)),"#",VLOOKUP(A19055,Questionnaire!A:KQ,153,FALSE))</f>
        <v>#</v>
      </c>
    </row>
    <row r="19056" spans="1:2">
      <c r="A19056" t="s">
        <v>439</v>
      </c>
      <c r="B19056" t="str">
        <f>IF(ISBLANK(VLOOKUP(A19056,Questionnaire!A:KQ,153,FALSE)),"#",VLOOKUP(A19056,Questionnaire!A:KQ,153,FALSE))</f>
        <v>#</v>
      </c>
    </row>
    <row r="19057" spans="1:3">
      <c r="A19057" t="s">
        <v>442</v>
      </c>
      <c r="B19057" t="str">
        <f>IF(ISBLANK(VLOOKUP(A19057,Questionnaire!A:KQ,153,FALSE)),"#",VLOOKUP(A19057,Questionnaire!A:KQ,153,FALSE))</f>
        <v>#</v>
      </c>
    </row>
    <row r="19058" spans="1:3">
      <c r="A19058" t="s">
        <v>445</v>
      </c>
      <c r="B19058" t="str">
        <f>IF(ISBLANK(VLOOKUP(A19058,Questionnaire!A:KQ,153,FALSE)),"#",VLOOKUP(A19058,Questionnaire!A:KQ,153,FALSE))</f>
        <v>#</v>
      </c>
    </row>
    <row r="19059" spans="1:3">
      <c r="A19059" t="s">
        <v>448</v>
      </c>
      <c r="B19059" t="str">
        <f>IF(ISBLANK(VLOOKUP(A19059,Questionnaire!A:KQ,153,FALSE)),"#",VLOOKUP(A19059,Questionnaire!A:KQ,153,FALSE))</f>
        <v>#</v>
      </c>
    </row>
    <row r="19060" spans="1:3">
      <c r="A19060" t="s">
        <v>452</v>
      </c>
      <c r="B19060" t="str">
        <f>IF(ISBLANK(VLOOKUP(A19060,Questionnaire!A:KQ,153,FALSE)),"#",VLOOKUP(A19060,Questionnaire!A:KQ,153,FALSE))</f>
        <v>#</v>
      </c>
    </row>
    <row r="19061" spans="1:3">
      <c r="A19061" t="s">
        <v>455</v>
      </c>
      <c r="B19061" t="str">
        <f>IF(ISBLANK(VLOOKUP(A19061,Questionnaire!A:KQ,153,FALSE)),"#",VLOOKUP(A19061,Questionnaire!A:KQ,153,FALSE))</f>
        <v>#</v>
      </c>
    </row>
    <row r="19062" spans="1:3">
      <c r="A19062" t="s">
        <v>458</v>
      </c>
      <c r="B19062" t="str">
        <f>IF(ISBLANK(VLOOKUP(A19062,Questionnaire!A:KQ,153,FALSE)),"#",VLOOKUP(A19062,Questionnaire!A:KQ,153,FALSE))</f>
        <v>#</v>
      </c>
    </row>
    <row r="19063" spans="1:3">
      <c r="A19063" t="s">
        <v>461</v>
      </c>
      <c r="B19063" t="str">
        <f>IF(ISBLANK(VLOOKUP(A19063,Questionnaire!A:KQ,153,FALSE)),"#",VLOOKUP(A19063,Questionnaire!A:KQ,153,FALSE))</f>
        <v>#</v>
      </c>
    </row>
    <row r="19064" spans="1:3">
      <c r="A19064" t="s">
        <v>465</v>
      </c>
      <c r="B19064" t="str">
        <f>IF(ISBLANK(VLOOKUP(A19064,Questionnaire!A:KQ,153,FALSE)),"#",VLOOKUP(A19064,Questionnaire!A:KQ,153,FALSE))</f>
        <v>#</v>
      </c>
    </row>
    <row r="19065" spans="1:3">
      <c r="A19065" t="s">
        <v>467</v>
      </c>
      <c r="B19065" t="str">
        <f>IF(ISBLANK(VLOOKUP(A19065,Questionnaire!A:KQ,153,FALSE)),"#",VLOOKUP(A19065,Questionnaire!A:KQ,153,FALSE))</f>
        <v>#</v>
      </c>
    </row>
    <row r="19066" spans="1:3">
      <c r="A19066" t="s">
        <v>469</v>
      </c>
      <c r="B19066" t="str">
        <f>IF(ISBLANK(VLOOKUP(A19066,Questionnaire!A:KQ,153,FALSE)),"#",VLOOKUP(A19066,Questionnaire!A:KQ,153,FALSE))</f>
        <v>#</v>
      </c>
    </row>
    <row r="19067" spans="1:3">
      <c r="A19067" t="s">
        <v>471</v>
      </c>
      <c r="B19067" t="str">
        <f>IF(ISBLANK(VLOOKUP(A19067,Questionnaire!A:KQ,153,FALSE)),"#",VLOOKUP(A19067,Questionnaire!A:KQ,153,FALSE))</f>
        <v>#</v>
      </c>
    </row>
    <row r="19068" spans="1:3">
      <c r="A19068" t="s">
        <v>473</v>
      </c>
      <c r="B19068" t="str">
        <f>IF(ISBLANK(VLOOKUP(A19068,Questionnaire!A:KQ,153,FALSE)),"#",VLOOKUP(A19068,Questionnaire!A:KQ,153,FALSE))</f>
        <v>#</v>
      </c>
    </row>
    <row r="19069" spans="1:3">
      <c r="A19069" t="s">
        <v>475</v>
      </c>
      <c r="B19069" t="str">
        <f>IF(ISBLANK(VLOOKUP(A19069,Questionnaire!A:KQ,153,FALSE)),"#",VLOOKUP(A19069,Questionnaire!A:KQ,153,FALSE))</f>
        <v>#</v>
      </c>
    </row>
    <row r="19070" spans="1:3">
      <c r="A19070" t="s">
        <v>185</v>
      </c>
      <c r="B19070" t="str">
        <f>IF(ISBLANK(VLOOKUP(A19070,Questionnaire!A:KQ,154,FALSE)),"#",VLOOKUP(A19070,Questionnaire!A:KQ,154,FALSE))</f>
        <v>#</v>
      </c>
      <c r="C19070">
        <v>151</v>
      </c>
    </row>
    <row r="19071" spans="1:3">
      <c r="A19071" t="s">
        <v>187</v>
      </c>
      <c r="B19071" t="str">
        <f>IF(ISNA(VLOOKUP(VLOOKUP(A19071,Questionnaire!A:KQ,154,FALSE),'CORA Encoding'!D:E,2,FALSE)),"#",VLOOKUP(VLOOKUP(A19071,Questionnaire!A:KQ,154,FALSE),'CORA Encoding'!D:E,2,FALSE))</f>
        <v>#</v>
      </c>
    </row>
    <row r="19072" spans="1:3">
      <c r="A19072" t="s">
        <v>189</v>
      </c>
      <c r="B19072" t="str">
        <f>IF(ISNA(VLOOKUP(VLOOKUP(A19072,Questionnaire!A:KQ,154,FALSE),'CORA Encoding'!G:H,2,FALSE)),"#",VLOOKUP(VLOOKUP(A19072,Questionnaire!A:KQ,154,FALSE),'CORA Encoding'!G:H,2,FALSE))</f>
        <v>#</v>
      </c>
    </row>
    <row r="19073" spans="1:2">
      <c r="A19073" t="s">
        <v>191</v>
      </c>
      <c r="B19073" t="str">
        <f>IF(ISNA(VLOOKUP(VLOOKUP(A19073,Questionnaire!A:KQ,154,FALSE),'Country List'!E:F,2,FALSE)),"#",VLOOKUP(VLOOKUP(A19073,Questionnaire!A:KQ,154,FALSE),'Country List'!E:F,2,FALSE))</f>
        <v>#</v>
      </c>
    </row>
    <row r="19074" spans="1:2">
      <c r="A19074" t="s">
        <v>193</v>
      </c>
      <c r="B19074" t="str">
        <f>IF(ISNA(VLOOKUP(VLOOKUP(A19074,Questionnaire!A:KQ,154,FALSE),'Industry List'!B:C,2,FALSE)),"#",VLOOKUP(VLOOKUP(A19074,Questionnaire!A:KQ,154,FALSE),'Industry List'!B:C,2,FALSE))</f>
        <v>#</v>
      </c>
    </row>
    <row r="19075" spans="1:2">
      <c r="A19075" t="s">
        <v>197</v>
      </c>
      <c r="B19075" t="str">
        <f>IF(ISBLANK(VLOOKUP(A19075,Questionnaire!A:KQ,154,FALSE)),"#",VLOOKUP(A19075,Questionnaire!A:KQ,154,FALSE))</f>
        <v>#</v>
      </c>
    </row>
    <row r="19076" spans="1:2">
      <c r="A19076" t="s">
        <v>201</v>
      </c>
      <c r="B19076" t="str">
        <f>IF(ISBLANK(VLOOKUP(A19076,Questionnaire!A:KQ,154,FALSE)),"#",VLOOKUP(A19076,Questionnaire!A:KQ,154,FALSE))</f>
        <v>#</v>
      </c>
    </row>
    <row r="19077" spans="1:2">
      <c r="A19077" t="s">
        <v>203</v>
      </c>
      <c r="B19077" t="str">
        <f>IF(ISNA(VLOOKUP(VLOOKUP(A19077,Questionnaire!A:KQ,154,FALSE),'CORA Encoding'!J:K,2,FALSE)),"#",VLOOKUP(VLOOKUP(A19077,Questionnaire!A:KQ,154,FALSE),'CORA Encoding'!J:K,2,FALSE))</f>
        <v>#</v>
      </c>
    </row>
    <row r="19078" spans="1:2">
      <c r="A19078" t="s">
        <v>208</v>
      </c>
      <c r="B19078" t="str">
        <f>IF(ISBLANK(VLOOKUP(A19078,Questionnaire!A:KQ,154,FALSE)),"#",VLOOKUP(A19078,Questionnaire!A:KQ,154,FALSE))</f>
        <v>#</v>
      </c>
    </row>
    <row r="19079" spans="1:2">
      <c r="A19079" t="s">
        <v>213</v>
      </c>
      <c r="B19079" t="str">
        <f>IF(ISBLANK(VLOOKUP(A19079,Questionnaire!A:KQ,154,FALSE)),"#",VLOOKUP(A19079,Questionnaire!A:KQ,154,FALSE))</f>
        <v>#</v>
      </c>
    </row>
    <row r="19080" spans="1:2">
      <c r="A19080" t="s">
        <v>215</v>
      </c>
      <c r="B19080" t="str">
        <f>IF(ISBLANK(VLOOKUP(A19080,Questionnaire!A:KQ,154,FALSE)),"#",VLOOKUP(A19080,Questionnaire!A:KQ,154,FALSE))</f>
        <v>#</v>
      </c>
    </row>
    <row r="19081" spans="1:2">
      <c r="A19081" t="s">
        <v>217</v>
      </c>
      <c r="B19081" t="str">
        <f>IF(ISBLANK(VLOOKUP(A19081,Questionnaire!A:KQ,154,FALSE)),"#",VLOOKUP(A19081,Questionnaire!A:KQ,154,FALSE))</f>
        <v>#</v>
      </c>
    </row>
    <row r="19082" spans="1:2">
      <c r="A19082" t="s">
        <v>219</v>
      </c>
      <c r="B19082" t="str">
        <f>IF(ISBLANK(VLOOKUP(A19082,Questionnaire!A:KQ,154,FALSE)),"#",VLOOKUP(A19082,Questionnaire!A:KQ,154,FALSE))</f>
        <v>#</v>
      </c>
    </row>
    <row r="19083" spans="1:2">
      <c r="A19083" t="s">
        <v>221</v>
      </c>
      <c r="B19083" t="str">
        <f>IF(ISBLANK(VLOOKUP(A19083,Questionnaire!A:KQ,154,FALSE)),"#",VLOOKUP(A19083,Questionnaire!A:KQ,154,FALSE))</f>
        <v>#</v>
      </c>
    </row>
    <row r="19084" spans="1:2">
      <c r="A19084" t="s">
        <v>223</v>
      </c>
      <c r="B19084" t="str">
        <f>IF(ISBLANK(VLOOKUP(A19084,Questionnaire!A:KQ,154,FALSE)),"#",VLOOKUP(A19084,Questionnaire!A:KQ,154,FALSE))</f>
        <v>#</v>
      </c>
    </row>
    <row r="19085" spans="1:2">
      <c r="A19085" t="s">
        <v>225</v>
      </c>
      <c r="B19085" t="str">
        <f>IF(ISBLANK(VLOOKUP(A19085,Questionnaire!A:KQ,154,FALSE)),"#",VLOOKUP(A19085,Questionnaire!A:KQ,154,FALSE))</f>
        <v>#</v>
      </c>
    </row>
    <row r="19086" spans="1:2">
      <c r="A19086" t="s">
        <v>227</v>
      </c>
      <c r="B19086" t="str">
        <f>IF(ISBLANK(VLOOKUP(A19086,Questionnaire!A:KQ,154,FALSE)),"#",VLOOKUP(A19086,Questionnaire!A:KQ,154,FALSE))</f>
        <v>#</v>
      </c>
    </row>
    <row r="19087" spans="1:2">
      <c r="A19087" t="s">
        <v>229</v>
      </c>
      <c r="B19087" t="str">
        <f>IF(ISBLANK(VLOOKUP(A19087,Questionnaire!A:KQ,154,FALSE)),"#",VLOOKUP(A19087,Questionnaire!A:KQ,154,FALSE))</f>
        <v>#</v>
      </c>
    </row>
    <row r="19088" spans="1:2">
      <c r="A19088" t="s">
        <v>231</v>
      </c>
      <c r="B19088" t="str">
        <f>IF(ISBLANK(VLOOKUP(A19088,Questionnaire!A:KQ,154,FALSE)),"#",VLOOKUP(A19088,Questionnaire!A:KQ,154,FALSE))</f>
        <v>#</v>
      </c>
    </row>
    <row r="19089" spans="1:2">
      <c r="A19089" t="s">
        <v>233</v>
      </c>
      <c r="B19089" t="str">
        <f>IF(ISBLANK(VLOOKUP(A19089,Questionnaire!A:KQ,154,FALSE)),"#",VLOOKUP(A19089,Questionnaire!A:KQ,154,FALSE))</f>
        <v>#</v>
      </c>
    </row>
    <row r="19090" spans="1:2">
      <c r="A19090" t="s">
        <v>235</v>
      </c>
      <c r="B19090" t="str">
        <f>IF(ISBLANK(VLOOKUP(A19090,Questionnaire!A:KQ,154,FALSE)),"#",VLOOKUP(A19090,Questionnaire!A:KQ,154,FALSE))</f>
        <v>#</v>
      </c>
    </row>
    <row r="19091" spans="1:2">
      <c r="A19091" t="s">
        <v>237</v>
      </c>
      <c r="B19091" t="str">
        <f>IF(ISBLANK(VLOOKUP(A19091,Questionnaire!A:KQ,154,FALSE)),"#",VLOOKUP(A19091,Questionnaire!A:KQ,154,FALSE))</f>
        <v>#</v>
      </c>
    </row>
    <row r="19092" spans="1:2">
      <c r="A19092" t="s">
        <v>239</v>
      </c>
      <c r="B19092" t="str">
        <f>IF(ISBLANK(VLOOKUP(A19092,Questionnaire!A:KQ,154,FALSE)),"#",VLOOKUP(A19092,Questionnaire!A:KQ,154,FALSE))</f>
        <v>#</v>
      </c>
    </row>
    <row r="19093" spans="1:2">
      <c r="A19093" t="s">
        <v>242</v>
      </c>
      <c r="B19093" t="str">
        <f>IF(ISBLANK(VLOOKUP(A19093,Questionnaire!A:KQ,154,FALSE)),"#",VLOOKUP(A19093,Questionnaire!A:KQ,154,FALSE))</f>
        <v>#</v>
      </c>
    </row>
    <row r="19094" spans="1:2">
      <c r="A19094" t="s">
        <v>245</v>
      </c>
      <c r="B19094" t="str">
        <f>IF(ISBLANK(VLOOKUP(A19094,Questionnaire!A:KQ,154,FALSE)),"#",VLOOKUP(A19094,Questionnaire!A:KQ,154,FALSE))</f>
        <v>#</v>
      </c>
    </row>
    <row r="19095" spans="1:2">
      <c r="A19095" t="s">
        <v>247</v>
      </c>
      <c r="B19095" t="str">
        <f>IF(ISBLANK(VLOOKUP(A19095,Questionnaire!A:KQ,154,FALSE)),"#",VLOOKUP(A19095,Questionnaire!A:KQ,154,FALSE))</f>
        <v>#</v>
      </c>
    </row>
    <row r="19096" spans="1:2">
      <c r="A19096" t="s">
        <v>249</v>
      </c>
      <c r="B19096" t="str">
        <f>IF(ISBLANK(VLOOKUP(A19096,Questionnaire!A:KQ,154,FALSE)),"#",VLOOKUP(A19096,Questionnaire!A:KQ,154,FALSE))</f>
        <v>#</v>
      </c>
    </row>
    <row r="19097" spans="1:2">
      <c r="A19097" t="s">
        <v>250</v>
      </c>
      <c r="B19097" t="str">
        <f>IF(ISBLANK(VLOOKUP(A19097,Questionnaire!A:KQ,154,FALSE)),"#",VLOOKUP(A19097,Questionnaire!A:KQ,154,FALSE))</f>
        <v>#</v>
      </c>
    </row>
    <row r="19098" spans="1:2">
      <c r="A19098" t="s">
        <v>252</v>
      </c>
      <c r="B19098" t="str">
        <f>IF(ISBLANK(VLOOKUP(A19098,Questionnaire!A:KQ,154,FALSE)),"#",VLOOKUP(A19098,Questionnaire!A:KQ,154,FALSE))</f>
        <v>#</v>
      </c>
    </row>
    <row r="19099" spans="1:2">
      <c r="A19099" t="s">
        <v>255</v>
      </c>
      <c r="B19099" t="str">
        <f>IF(ISBLANK(VLOOKUP(A19099,Questionnaire!A:KQ,154,FALSE)),"#",VLOOKUP(A19099,Questionnaire!A:KQ,154,FALSE))</f>
        <v>#</v>
      </c>
    </row>
    <row r="19100" spans="1:2">
      <c r="A19100" t="s">
        <v>258</v>
      </c>
      <c r="B19100" t="str">
        <f>IF(ISNA(VLOOKUP(VLOOKUP(A19100,Questionnaire!A:KQ,154,FALSE),'CORA Encoding'!M:N,2,FALSE)),"#",VLOOKUP(VLOOKUP(A19100,Questionnaire!A:KQ,154,FALSE),'CORA Encoding'!M:N,2,FALSE))</f>
        <v>#</v>
      </c>
    </row>
    <row r="19101" spans="1:2">
      <c r="A19101" t="s">
        <v>261</v>
      </c>
      <c r="B19101" t="str">
        <f>IF(ISBLANK(VLOOKUP(A19101,Questionnaire!A:KQ,154,FALSE)),"#",VLOOKUP(A19101,Questionnaire!A:KQ,154,FALSE))</f>
        <v>#</v>
      </c>
    </row>
    <row r="19102" spans="1:2">
      <c r="A19102" t="s">
        <v>263</v>
      </c>
      <c r="B19102" t="str">
        <f>IF(ISBLANK(VLOOKUP(A19102,Questionnaire!A:KQ,154,FALSE)),"#",VLOOKUP(A19102,Questionnaire!A:KQ,154,FALSE))</f>
        <v>#</v>
      </c>
    </row>
    <row r="19103" spans="1:2">
      <c r="A19103" t="s">
        <v>265</v>
      </c>
      <c r="B19103" t="str">
        <f>IF(ISBLANK(VLOOKUP(A19103,Questionnaire!A:KQ,154,FALSE)),"#",VLOOKUP(A19103,Questionnaire!A:KQ,154,FALSE))</f>
        <v>#</v>
      </c>
    </row>
    <row r="19104" spans="1:2">
      <c r="A19104" t="s">
        <v>267</v>
      </c>
      <c r="B19104" t="str">
        <f>IF(ISBLANK(VLOOKUP(A19104,Questionnaire!A:KQ,154,FALSE)),"#",VLOOKUP(A19104,Questionnaire!A:KQ,154,FALSE))</f>
        <v>#</v>
      </c>
    </row>
    <row r="19105" spans="1:2">
      <c r="A19105" t="s">
        <v>269</v>
      </c>
      <c r="B19105" t="str">
        <f>IF(ISBLANK(VLOOKUP(A19105,Questionnaire!A:KQ,154,FALSE)),"#",VLOOKUP(A19105,Questionnaire!A:KQ,154,FALSE))</f>
        <v>#</v>
      </c>
    </row>
    <row r="19106" spans="1:2">
      <c r="A19106" t="s">
        <v>274</v>
      </c>
      <c r="B19106" t="str">
        <f>IF(ISBLANK(VLOOKUP(A19106,Questionnaire!A:KQ,154,FALSE)),"#",VLOOKUP(A19106,Questionnaire!A:KQ,154,FALSE))</f>
        <v>#</v>
      </c>
    </row>
    <row r="19107" spans="1:2">
      <c r="A19107" t="s">
        <v>276</v>
      </c>
      <c r="B19107" t="str">
        <f>IF(ISBLANK(VLOOKUP(A19107,Questionnaire!A:KQ,154,FALSE)),"#",VLOOKUP(A19107,Questionnaire!A:KQ,154,FALSE))</f>
        <v>#</v>
      </c>
    </row>
    <row r="19108" spans="1:2">
      <c r="A19108" t="s">
        <v>278</v>
      </c>
      <c r="B19108" t="str">
        <f>IF(ISBLANK(VLOOKUP(A19108,Questionnaire!A:KQ,154,FALSE)),"#",VLOOKUP(A19108,Questionnaire!A:KQ,154,FALSE))</f>
        <v>#</v>
      </c>
    </row>
    <row r="19109" spans="1:2">
      <c r="A19109" t="s">
        <v>280</v>
      </c>
      <c r="B19109" t="str">
        <f>IF(ISBLANK(VLOOKUP(A19109,Questionnaire!A:KQ,154,FALSE)),"#",VLOOKUP(A19109,Questionnaire!A:KQ,154,FALSE))</f>
        <v>#</v>
      </c>
    </row>
    <row r="19110" spans="1:2">
      <c r="A19110" t="s">
        <v>282</v>
      </c>
      <c r="B19110" t="str">
        <f>IF(ISBLANK(VLOOKUP(A19110,Questionnaire!A:KQ,154,FALSE)),"#",VLOOKUP(A19110,Questionnaire!A:KQ,154,FALSE))</f>
        <v>#</v>
      </c>
    </row>
    <row r="19111" spans="1:2">
      <c r="A19111" t="s">
        <v>286</v>
      </c>
      <c r="B19111" t="str">
        <f>IF(ISBLANK(VLOOKUP(A19111,Questionnaire!A:KQ,154,FALSE)),"#",VLOOKUP(A19111,Questionnaire!A:KQ,154,FALSE))</f>
        <v>#</v>
      </c>
    </row>
    <row r="19112" spans="1:2">
      <c r="A19112" t="s">
        <v>288</v>
      </c>
      <c r="B19112" t="str">
        <f>IF(ISBLANK(VLOOKUP(A19112,Questionnaire!A:KQ,154,FALSE)),"#",VLOOKUP(A19112,Questionnaire!A:KQ,154,FALSE))</f>
        <v>#</v>
      </c>
    </row>
    <row r="19113" spans="1:2">
      <c r="A19113" t="s">
        <v>290</v>
      </c>
      <c r="B19113" t="str">
        <f>IF(ISBLANK(VLOOKUP(A19113,Questionnaire!A:KQ,154,FALSE)),"#",VLOOKUP(A19113,Questionnaire!A:KQ,154,FALSE))</f>
        <v>#</v>
      </c>
    </row>
    <row r="19114" spans="1:2">
      <c r="A19114" t="s">
        <v>292</v>
      </c>
      <c r="B19114" t="str">
        <f>IF(ISBLANK(VLOOKUP(A19114,Questionnaire!A:KQ,154,FALSE)),"#",VLOOKUP(A19114,Questionnaire!A:KQ,154,FALSE))</f>
        <v>#</v>
      </c>
    </row>
    <row r="19115" spans="1:2">
      <c r="A19115" t="s">
        <v>294</v>
      </c>
      <c r="B19115" t="str">
        <f>IF(ISBLANK(VLOOKUP(A19115,Questionnaire!A:KQ,154,FALSE)),"#",VLOOKUP(A19115,Questionnaire!A:KQ,154,FALSE))</f>
        <v>#</v>
      </c>
    </row>
    <row r="19116" spans="1:2">
      <c r="A19116" t="s">
        <v>296</v>
      </c>
      <c r="B19116" t="str">
        <f>IF(ISBLANK(VLOOKUP(A19116,Questionnaire!A:KQ,154,FALSE)),"#",VLOOKUP(A19116,Questionnaire!A:KQ,154,FALSE))</f>
        <v>#</v>
      </c>
    </row>
    <row r="19117" spans="1:2">
      <c r="A19117" t="s">
        <v>301</v>
      </c>
      <c r="B19117" t="str">
        <f>IF(ISBLANK(VLOOKUP(A19117,Questionnaire!A:KQ,154,FALSE)),"#",VLOOKUP(A19117,Questionnaire!A:KQ,154,FALSE))</f>
        <v>#</v>
      </c>
    </row>
    <row r="19118" spans="1:2">
      <c r="A19118" t="s">
        <v>303</v>
      </c>
      <c r="B19118" t="str">
        <f>IF(ISBLANK(VLOOKUP(A19118,Questionnaire!A:KQ,154,FALSE)),"#",VLOOKUP(A19118,Questionnaire!A:KQ,154,FALSE))</f>
        <v>#</v>
      </c>
    </row>
    <row r="19119" spans="1:2">
      <c r="A19119" t="s">
        <v>305</v>
      </c>
      <c r="B19119" t="str">
        <f>IF(ISBLANK(VLOOKUP(A19119,Questionnaire!A:KQ,154,FALSE)),"#",VLOOKUP(A19119,Questionnaire!A:KQ,154,FALSE))</f>
        <v>#</v>
      </c>
    </row>
    <row r="19120" spans="1:2">
      <c r="A19120" t="s">
        <v>307</v>
      </c>
      <c r="B19120" t="str">
        <f>IF(ISBLANK(VLOOKUP(A19120,Questionnaire!A:KQ,154,FALSE)),"#",VLOOKUP(A19120,Questionnaire!A:KQ,154,FALSE))</f>
        <v>#</v>
      </c>
    </row>
    <row r="19121" spans="1:2">
      <c r="A19121" t="s">
        <v>311</v>
      </c>
      <c r="B19121" t="str">
        <f>IF(ISBLANK(VLOOKUP(A19121,Questionnaire!A:KQ,154,FALSE)),"#",VLOOKUP(A19121,Questionnaire!A:KQ,154,FALSE))</f>
        <v>#</v>
      </c>
    </row>
    <row r="19122" spans="1:2">
      <c r="A19122" t="s">
        <v>313</v>
      </c>
      <c r="B19122" t="str">
        <f>IF(ISBLANK(VLOOKUP(A19122,Questionnaire!A:KQ,154,FALSE)),"#",VLOOKUP(A19122,Questionnaire!A:KQ,154,FALSE))</f>
        <v>#</v>
      </c>
    </row>
    <row r="19123" spans="1:2">
      <c r="A19123" t="s">
        <v>314</v>
      </c>
      <c r="B19123" t="str">
        <f>IF(ISBLANK(VLOOKUP(A19123,Questionnaire!A:KQ,154,FALSE)),"#",VLOOKUP(A19123,Questionnaire!A:KQ,154,FALSE))</f>
        <v>#</v>
      </c>
    </row>
    <row r="19124" spans="1:2">
      <c r="A19124" t="s">
        <v>315</v>
      </c>
      <c r="B19124" t="str">
        <f>IF(ISBLANK(VLOOKUP(A19124,Questionnaire!A:KQ,154,FALSE)),"#",VLOOKUP(A19124,Questionnaire!A:KQ,154,FALSE))</f>
        <v>#</v>
      </c>
    </row>
    <row r="19125" spans="1:2">
      <c r="A19125" t="s">
        <v>317</v>
      </c>
      <c r="B19125" t="str">
        <f>IF(ISBLANK(VLOOKUP(A19125,Questionnaire!A:KQ,154,FALSE)),"#",VLOOKUP(A19125,Questionnaire!A:KQ,154,FALSE))</f>
        <v>#</v>
      </c>
    </row>
    <row r="19126" spans="1:2">
      <c r="A19126" t="s">
        <v>319</v>
      </c>
      <c r="B19126" t="str">
        <f>IF(ISBLANK(VLOOKUP(A19126,Questionnaire!A:KQ,154,FALSE)),"#",VLOOKUP(A19126,Questionnaire!A:KQ,154,FALSE))</f>
        <v>#</v>
      </c>
    </row>
    <row r="19127" spans="1:2">
      <c r="A19127" t="s">
        <v>322</v>
      </c>
      <c r="B19127" t="str">
        <f>IF(ISBLANK(VLOOKUP(A19127,Questionnaire!A:KQ,154,FALSE)),"#",VLOOKUP(A19127,Questionnaire!A:KQ,154,FALSE))</f>
        <v>#</v>
      </c>
    </row>
    <row r="19128" spans="1:2">
      <c r="A19128" t="s">
        <v>326</v>
      </c>
      <c r="B19128" t="str">
        <f>IF(ISBLANK(VLOOKUP(A19128,Questionnaire!A:KQ,154,FALSE)),"#",VLOOKUP(A19128,Questionnaire!A:KQ,154,FALSE))</f>
        <v>#</v>
      </c>
    </row>
    <row r="19129" spans="1:2">
      <c r="A19129" t="s">
        <v>328</v>
      </c>
      <c r="B19129" t="str">
        <f>IF(ISBLANK(VLOOKUP(A19129,Questionnaire!A:KQ,154,FALSE)),"#",VLOOKUP(A19129,Questionnaire!A:KQ,154,FALSE))</f>
        <v>#</v>
      </c>
    </row>
    <row r="19130" spans="1:2">
      <c r="A19130" t="s">
        <v>332</v>
      </c>
      <c r="B19130" t="str">
        <f>IF(ISBLANK(VLOOKUP(A19130,Questionnaire!A:KQ,154,FALSE)),"#",VLOOKUP(A19130,Questionnaire!A:KQ,154,FALSE))</f>
        <v>#</v>
      </c>
    </row>
    <row r="19131" spans="1:2">
      <c r="A19131" t="s">
        <v>333</v>
      </c>
      <c r="B19131" t="str">
        <f>IF(ISBLANK(VLOOKUP(A19131,Questionnaire!A:KQ,154,FALSE)),"#",VLOOKUP(A19131,Questionnaire!A:KQ,154,FALSE))</f>
        <v>#</v>
      </c>
    </row>
    <row r="19132" spans="1:2">
      <c r="A19132" t="s">
        <v>334</v>
      </c>
      <c r="B19132" t="str">
        <f>IF(ISBLANK(VLOOKUP(A19132,Questionnaire!A:KQ,154,FALSE)),"#",VLOOKUP(A19132,Questionnaire!A:KQ,154,FALSE))</f>
        <v>#</v>
      </c>
    </row>
    <row r="19133" spans="1:2">
      <c r="A19133" t="s">
        <v>335</v>
      </c>
      <c r="B19133" t="str">
        <f>IF(ISBLANK(VLOOKUP(A19133,Questionnaire!A:KQ,154,FALSE)),"#",VLOOKUP(A19133,Questionnaire!A:KQ,154,FALSE))</f>
        <v>#</v>
      </c>
    </row>
    <row r="19134" spans="1:2">
      <c r="A19134" t="s">
        <v>336</v>
      </c>
      <c r="B19134" t="str">
        <f>IF(ISBLANK(VLOOKUP(A19134,Questionnaire!A:KQ,154,FALSE)),"#",VLOOKUP(A19134,Questionnaire!A:KQ,154,FALSE))</f>
        <v>#</v>
      </c>
    </row>
    <row r="19135" spans="1:2">
      <c r="A19135" t="s">
        <v>337</v>
      </c>
      <c r="B19135" t="str">
        <f>IF(ISBLANK(VLOOKUP(A19135,Questionnaire!A:KQ,154,FALSE)),"#",VLOOKUP(A19135,Questionnaire!A:KQ,154,FALSE))</f>
        <v>#</v>
      </c>
    </row>
    <row r="19136" spans="1:2">
      <c r="A19136" t="s">
        <v>338</v>
      </c>
      <c r="B19136" t="str">
        <f>IF(ISBLANK(VLOOKUP(A19136,Questionnaire!A:KQ,154,FALSE)),"#",VLOOKUP(A19136,Questionnaire!A:KQ,154,FALSE))</f>
        <v>#</v>
      </c>
    </row>
    <row r="19137" spans="1:2">
      <c r="A19137" t="s">
        <v>339</v>
      </c>
      <c r="B19137" t="str">
        <f>IF(ISBLANK(VLOOKUP(A19137,Questionnaire!A:KQ,154,FALSE)),"#",VLOOKUP(A19137,Questionnaire!A:KQ,154,FALSE))</f>
        <v>#</v>
      </c>
    </row>
    <row r="19138" spans="1:2">
      <c r="A19138" t="s">
        <v>340</v>
      </c>
      <c r="B19138" t="str">
        <f>IF(ISBLANK(VLOOKUP(A19138,Questionnaire!A:KQ,154,FALSE)),"#",VLOOKUP(A19138,Questionnaire!A:KQ,154,FALSE))</f>
        <v>#</v>
      </c>
    </row>
    <row r="19139" spans="1:2">
      <c r="A19139" t="s">
        <v>341</v>
      </c>
      <c r="B19139" t="str">
        <f>IF(ISBLANK(VLOOKUP(A19139,Questionnaire!A:KQ,154,FALSE)),"#",VLOOKUP(A19139,Questionnaire!A:KQ,154,FALSE))</f>
        <v>#</v>
      </c>
    </row>
    <row r="19140" spans="1:2">
      <c r="A19140" t="s">
        <v>342</v>
      </c>
      <c r="B19140" t="str">
        <f>IF(ISBLANK(VLOOKUP(A19140,Questionnaire!A:KQ,154,FALSE)),"#",VLOOKUP(A19140,Questionnaire!A:KQ,154,FALSE))</f>
        <v>#</v>
      </c>
    </row>
    <row r="19141" spans="1:2">
      <c r="A19141" t="s">
        <v>343</v>
      </c>
      <c r="B19141" t="str">
        <f>IF(ISBLANK(VLOOKUP(A19141,Questionnaire!A:KQ,154,FALSE)),"#",VLOOKUP(A19141,Questionnaire!A:KQ,154,FALSE))</f>
        <v>#</v>
      </c>
    </row>
    <row r="19142" spans="1:2">
      <c r="A19142" t="s">
        <v>344</v>
      </c>
      <c r="B19142" t="str">
        <f>IF(ISBLANK(VLOOKUP(A19142,Questionnaire!A:KQ,154,FALSE)),"#",VLOOKUP(A19142,Questionnaire!A:KQ,154,FALSE))</f>
        <v>#</v>
      </c>
    </row>
    <row r="19143" spans="1:2">
      <c r="A19143" t="s">
        <v>345</v>
      </c>
      <c r="B19143" t="str">
        <f>IF(ISBLANK(VLOOKUP(A19143,Questionnaire!A:KQ,154,FALSE)),"#",VLOOKUP(A19143,Questionnaire!A:KQ,154,FALSE))</f>
        <v>#</v>
      </c>
    </row>
    <row r="19144" spans="1:2">
      <c r="A19144" t="s">
        <v>348</v>
      </c>
      <c r="B19144" t="str">
        <f>IF(ISBLANK(VLOOKUP(A19144,Questionnaire!A:KQ,154,FALSE)),"#",VLOOKUP(A19144,Questionnaire!A:KQ,154,FALSE))</f>
        <v>#</v>
      </c>
    </row>
    <row r="19145" spans="1:2">
      <c r="A19145" t="s">
        <v>353</v>
      </c>
      <c r="B19145" t="str">
        <f>IF(ISBLANK(VLOOKUP(A19145,Questionnaire!A:KQ,154,FALSE)),"#",VLOOKUP(A19145,Questionnaire!A:KQ,154,FALSE))</f>
        <v>#</v>
      </c>
    </row>
    <row r="19146" spans="1:2">
      <c r="A19146" t="s">
        <v>354</v>
      </c>
      <c r="B19146" t="str">
        <f>IF(ISBLANK(VLOOKUP(A19146,Questionnaire!A:KQ,154,FALSE)),"#",VLOOKUP(A19146,Questionnaire!A:KQ,154,FALSE))</f>
        <v>#</v>
      </c>
    </row>
    <row r="19147" spans="1:2">
      <c r="A19147" t="s">
        <v>355</v>
      </c>
      <c r="B19147" t="str">
        <f>IF(ISBLANK(VLOOKUP(A19147,Questionnaire!A:KQ,154,FALSE)),"#",VLOOKUP(A19147,Questionnaire!A:KQ,154,FALSE))</f>
        <v>#</v>
      </c>
    </row>
    <row r="19148" spans="1:2">
      <c r="A19148" t="s">
        <v>356</v>
      </c>
      <c r="B19148" t="str">
        <f>IF(ISBLANK(VLOOKUP(A19148,Questionnaire!A:KQ,154,FALSE)),"#",VLOOKUP(A19148,Questionnaire!A:KQ,154,FALSE))</f>
        <v>#</v>
      </c>
    </row>
    <row r="19149" spans="1:2">
      <c r="A19149" t="s">
        <v>357</v>
      </c>
      <c r="B19149" t="str">
        <f>IF(ISBLANK(VLOOKUP(A19149,Questionnaire!A:KQ,154,FALSE)),"#",VLOOKUP(A19149,Questionnaire!A:KQ,154,FALSE))</f>
        <v>#</v>
      </c>
    </row>
    <row r="19150" spans="1:2">
      <c r="A19150" t="s">
        <v>360</v>
      </c>
      <c r="B19150" t="str">
        <f>IF(ISBLANK(VLOOKUP(A19150,Questionnaire!A:KQ,154,FALSE)),"#",VLOOKUP(A19150,Questionnaire!A:KQ,154,FALSE))</f>
        <v>#</v>
      </c>
    </row>
    <row r="19151" spans="1:2">
      <c r="A19151" t="s">
        <v>362</v>
      </c>
      <c r="B19151" t="str">
        <f>IF(ISBLANK(VLOOKUP(A19151,Questionnaire!A:KQ,154,FALSE)),"#",VLOOKUP(A19151,Questionnaire!A:KQ,154,FALSE))</f>
        <v>#</v>
      </c>
    </row>
    <row r="19152" spans="1:2">
      <c r="A19152" t="s">
        <v>363</v>
      </c>
      <c r="B19152" t="str">
        <f>IF(ISBLANK(VLOOKUP(A19152,Questionnaire!A:KQ,154,FALSE)),"#",VLOOKUP(A19152,Questionnaire!A:KQ,154,FALSE))</f>
        <v>#</v>
      </c>
    </row>
    <row r="19153" spans="1:2">
      <c r="A19153" t="s">
        <v>364</v>
      </c>
      <c r="B19153" t="str">
        <f>IF(ISBLANK(VLOOKUP(A19153,Questionnaire!A:KQ,154,FALSE)),"#",VLOOKUP(A19153,Questionnaire!A:KQ,154,FALSE))</f>
        <v>#</v>
      </c>
    </row>
    <row r="19154" spans="1:2">
      <c r="A19154" t="s">
        <v>365</v>
      </c>
      <c r="B19154" t="str">
        <f>IF(ISBLANK(VLOOKUP(A19154,Questionnaire!A:KQ,154,FALSE)),"#",VLOOKUP(A19154,Questionnaire!A:KQ,154,FALSE))</f>
        <v>#</v>
      </c>
    </row>
    <row r="19155" spans="1:2">
      <c r="A19155" t="s">
        <v>366</v>
      </c>
      <c r="B19155" t="str">
        <f>IF(ISBLANK(VLOOKUP(A19155,Questionnaire!A:KQ,154,FALSE)),"#",VLOOKUP(A19155,Questionnaire!A:KQ,154,FALSE))</f>
        <v>#</v>
      </c>
    </row>
    <row r="19156" spans="1:2">
      <c r="A19156" t="s">
        <v>371</v>
      </c>
      <c r="B19156" t="str">
        <f>IF(ISBLANK(VLOOKUP(A19156,Questionnaire!A:KQ,154,FALSE)),"#",VLOOKUP(A19156,Questionnaire!A:KQ,154,FALSE))</f>
        <v>#</v>
      </c>
    </row>
    <row r="19157" spans="1:2">
      <c r="A19157" t="s">
        <v>372</v>
      </c>
      <c r="B19157" t="str">
        <f>IF(ISBLANK(VLOOKUP(A19157,Questionnaire!A:KQ,154,FALSE)),"#",VLOOKUP(A19157,Questionnaire!A:KQ,154,FALSE))</f>
        <v>#</v>
      </c>
    </row>
    <row r="19158" spans="1:2">
      <c r="A19158" t="s">
        <v>373</v>
      </c>
      <c r="B19158" t="str">
        <f>IF(ISBLANK(VLOOKUP(A19158,Questionnaire!A:KQ,154,FALSE)),"#",VLOOKUP(A19158,Questionnaire!A:KQ,154,FALSE))</f>
        <v>#</v>
      </c>
    </row>
    <row r="19159" spans="1:2">
      <c r="A19159" t="s">
        <v>374</v>
      </c>
      <c r="B19159" t="str">
        <f>IF(ISBLANK(VLOOKUP(A19159,Questionnaire!A:KQ,154,FALSE)),"#",VLOOKUP(A19159,Questionnaire!A:KQ,154,FALSE))</f>
        <v>#</v>
      </c>
    </row>
    <row r="19160" spans="1:2">
      <c r="A19160" t="s">
        <v>377</v>
      </c>
      <c r="B19160" t="str">
        <f>IF(ISBLANK(VLOOKUP(A19160,Questionnaire!A:KQ,154,FALSE)),"#",VLOOKUP(A19160,Questionnaire!A:KQ,154,FALSE))</f>
        <v>#</v>
      </c>
    </row>
    <row r="19161" spans="1:2">
      <c r="A19161" t="s">
        <v>379</v>
      </c>
      <c r="B19161" t="str">
        <f>IF(ISBLANK(VLOOKUP(A19161,Questionnaire!A:KQ,154,FALSE)),"#",VLOOKUP(A19161,Questionnaire!A:KQ,154,FALSE))</f>
        <v>#</v>
      </c>
    </row>
    <row r="19162" spans="1:2">
      <c r="A19162" t="s">
        <v>380</v>
      </c>
      <c r="B19162" t="str">
        <f>IF(ISBLANK(VLOOKUP(A19162,Questionnaire!A:KQ,154,FALSE)),"#",VLOOKUP(A19162,Questionnaire!A:KQ,154,FALSE))</f>
        <v>#</v>
      </c>
    </row>
    <row r="19163" spans="1:2">
      <c r="A19163" t="s">
        <v>381</v>
      </c>
      <c r="B19163" t="str">
        <f>IF(ISBLANK(VLOOKUP(A19163,Questionnaire!A:KQ,154,FALSE)),"#",VLOOKUP(A19163,Questionnaire!A:KQ,154,FALSE))</f>
        <v>#</v>
      </c>
    </row>
    <row r="19164" spans="1:2">
      <c r="A19164" t="s">
        <v>382</v>
      </c>
      <c r="B19164" t="str">
        <f>IF(ISBLANK(VLOOKUP(A19164,Questionnaire!A:KQ,154,FALSE)),"#",VLOOKUP(A19164,Questionnaire!A:KQ,154,FALSE))</f>
        <v>#</v>
      </c>
    </row>
    <row r="19165" spans="1:2">
      <c r="A19165" t="s">
        <v>384</v>
      </c>
      <c r="B19165" t="str">
        <f>IF(ISBLANK(VLOOKUP(A19165,Questionnaire!A:KQ,154,FALSE)),"#",VLOOKUP(A19165,Questionnaire!A:KQ,154,FALSE))</f>
        <v>#</v>
      </c>
    </row>
    <row r="19166" spans="1:2">
      <c r="A19166" t="s">
        <v>387</v>
      </c>
      <c r="B19166" t="str">
        <f>IF(ISBLANK(VLOOKUP(A19166,Questionnaire!A:KQ,154,FALSE)),"#",VLOOKUP(A19166,Questionnaire!A:KQ,154,FALSE))</f>
        <v>#</v>
      </c>
    </row>
    <row r="19167" spans="1:2">
      <c r="A19167" t="s">
        <v>391</v>
      </c>
      <c r="B19167" t="str">
        <f>IF(ISBLANK(VLOOKUP(A19167,Questionnaire!A:KQ,154,FALSE)),"#",VLOOKUP(A19167,Questionnaire!A:KQ,154,FALSE))</f>
        <v>#</v>
      </c>
    </row>
    <row r="19168" spans="1:2">
      <c r="A19168" t="s">
        <v>393</v>
      </c>
      <c r="B19168" t="str">
        <f>IF(ISBLANK(VLOOKUP(A19168,Questionnaire!A:KQ,154,FALSE)),"#",VLOOKUP(A19168,Questionnaire!A:KQ,154,FALSE))</f>
        <v>#</v>
      </c>
    </row>
    <row r="19169" spans="1:2">
      <c r="A19169" t="s">
        <v>395</v>
      </c>
      <c r="B19169" t="str">
        <f>IF(ISBLANK(VLOOKUP(A19169,Questionnaire!A:KQ,154,FALSE)),"#",VLOOKUP(A19169,Questionnaire!A:KQ,154,FALSE))</f>
        <v>#</v>
      </c>
    </row>
    <row r="19170" spans="1:2">
      <c r="A19170" t="s">
        <v>398</v>
      </c>
      <c r="B19170" t="str">
        <f>IF(ISBLANK(VLOOKUP(A19170,Questionnaire!A:KQ,154,FALSE)),"#",VLOOKUP(A19170,Questionnaire!A:KQ,154,FALSE))</f>
        <v>#</v>
      </c>
    </row>
    <row r="19171" spans="1:2">
      <c r="A19171" t="s">
        <v>402</v>
      </c>
      <c r="B19171" t="str">
        <f>IF(ISBLANK(VLOOKUP(A19171,Questionnaire!A:KQ,154,FALSE)),"#",VLOOKUP(A19171,Questionnaire!A:KQ,154,FALSE))</f>
        <v>#</v>
      </c>
    </row>
    <row r="19172" spans="1:2">
      <c r="A19172" t="s">
        <v>405</v>
      </c>
      <c r="B19172" t="str">
        <f>IF(ISBLANK(VLOOKUP(A19172,Questionnaire!A:KQ,154,FALSE)),"#",VLOOKUP(A19172,Questionnaire!A:KQ,154,FALSE))</f>
        <v>#</v>
      </c>
    </row>
    <row r="19173" spans="1:2">
      <c r="A19173" t="s">
        <v>409</v>
      </c>
      <c r="B19173" t="str">
        <f>IF(ISBLANK(VLOOKUP(A19173,Questionnaire!A:KQ,154,FALSE)),"#",VLOOKUP(A19173,Questionnaire!A:KQ,154,FALSE))</f>
        <v>#</v>
      </c>
    </row>
    <row r="19174" spans="1:2">
      <c r="A19174" t="s">
        <v>412</v>
      </c>
      <c r="B19174" t="str">
        <f>IF(ISBLANK(VLOOKUP(A19174,Questionnaire!A:KQ,154,FALSE)),"#",VLOOKUP(A19174,Questionnaire!A:KQ,154,FALSE))</f>
        <v>#</v>
      </c>
    </row>
    <row r="19175" spans="1:2">
      <c r="A19175" t="s">
        <v>415</v>
      </c>
      <c r="B19175" t="str">
        <f>IF(ISBLANK(VLOOKUP(A19175,Questionnaire!A:KQ,154,FALSE)),"#",VLOOKUP(A19175,Questionnaire!A:KQ,154,FALSE))</f>
        <v>#</v>
      </c>
    </row>
    <row r="19176" spans="1:2">
      <c r="A19176" t="s">
        <v>418</v>
      </c>
      <c r="B19176" t="str">
        <f>IF(ISBLANK(VLOOKUP(A19176,Questionnaire!A:KQ,154,FALSE)),"#",VLOOKUP(A19176,Questionnaire!A:KQ,154,FALSE))</f>
        <v>#</v>
      </c>
    </row>
    <row r="19177" spans="1:2">
      <c r="A19177" t="s">
        <v>421</v>
      </c>
      <c r="B19177" t="str">
        <f>IF(ISBLANK(VLOOKUP(A19177,Questionnaire!A:KQ,154,FALSE)),"#",VLOOKUP(A19177,Questionnaire!A:KQ,154,FALSE))</f>
        <v>#</v>
      </c>
    </row>
    <row r="19178" spans="1:2">
      <c r="A19178" t="s">
        <v>424</v>
      </c>
      <c r="B19178" t="str">
        <f>IF(ISBLANK(VLOOKUP(A19178,Questionnaire!A:KQ,154,FALSE)),"#",VLOOKUP(A19178,Questionnaire!A:KQ,154,FALSE))</f>
        <v>#</v>
      </c>
    </row>
    <row r="19179" spans="1:2">
      <c r="A19179" t="s">
        <v>429</v>
      </c>
      <c r="B19179" t="str">
        <f>IF(ISBLANK(VLOOKUP(A19179,Questionnaire!A:KQ,154,FALSE)),"#",VLOOKUP(A19179,Questionnaire!A:KQ,154,FALSE))</f>
        <v>#</v>
      </c>
    </row>
    <row r="19180" spans="1:2">
      <c r="A19180" t="s">
        <v>432</v>
      </c>
      <c r="B19180" t="str">
        <f>IF(ISBLANK(VLOOKUP(A19180,Questionnaire!A:KQ,154,FALSE)),"#",VLOOKUP(A19180,Questionnaire!A:KQ,154,FALSE))</f>
        <v>#</v>
      </c>
    </row>
    <row r="19181" spans="1:2">
      <c r="A19181" t="s">
        <v>435</v>
      </c>
      <c r="B19181" t="str">
        <f>IF(ISBLANK(VLOOKUP(A19181,Questionnaire!A:KQ,154,FALSE)),"#",VLOOKUP(A19181,Questionnaire!A:KQ,154,FALSE))</f>
        <v>#</v>
      </c>
    </row>
    <row r="19182" spans="1:2">
      <c r="A19182" t="s">
        <v>437</v>
      </c>
      <c r="B19182" t="str">
        <f>IF(ISBLANK(VLOOKUP(A19182,Questionnaire!A:KQ,154,FALSE)),"#",VLOOKUP(A19182,Questionnaire!A:KQ,154,FALSE))</f>
        <v>#</v>
      </c>
    </row>
    <row r="19183" spans="1:2">
      <c r="A19183" t="s">
        <v>439</v>
      </c>
      <c r="B19183" t="str">
        <f>IF(ISBLANK(VLOOKUP(A19183,Questionnaire!A:KQ,154,FALSE)),"#",VLOOKUP(A19183,Questionnaire!A:KQ,154,FALSE))</f>
        <v>#</v>
      </c>
    </row>
    <row r="19184" spans="1:2">
      <c r="A19184" t="s">
        <v>442</v>
      </c>
      <c r="B19184" t="str">
        <f>IF(ISBLANK(VLOOKUP(A19184,Questionnaire!A:KQ,154,FALSE)),"#",VLOOKUP(A19184,Questionnaire!A:KQ,154,FALSE))</f>
        <v>#</v>
      </c>
    </row>
    <row r="19185" spans="1:3">
      <c r="A19185" t="s">
        <v>445</v>
      </c>
      <c r="B19185" t="str">
        <f>IF(ISBLANK(VLOOKUP(A19185,Questionnaire!A:KQ,154,FALSE)),"#",VLOOKUP(A19185,Questionnaire!A:KQ,154,FALSE))</f>
        <v>#</v>
      </c>
    </row>
    <row r="19186" spans="1:3">
      <c r="A19186" t="s">
        <v>448</v>
      </c>
      <c r="B19186" t="str">
        <f>IF(ISBLANK(VLOOKUP(A19186,Questionnaire!A:KQ,154,FALSE)),"#",VLOOKUP(A19186,Questionnaire!A:KQ,154,FALSE))</f>
        <v>#</v>
      </c>
    </row>
    <row r="19187" spans="1:3">
      <c r="A19187" t="s">
        <v>452</v>
      </c>
      <c r="B19187" t="str">
        <f>IF(ISBLANK(VLOOKUP(A19187,Questionnaire!A:KQ,154,FALSE)),"#",VLOOKUP(A19187,Questionnaire!A:KQ,154,FALSE))</f>
        <v>#</v>
      </c>
    </row>
    <row r="19188" spans="1:3">
      <c r="A19188" t="s">
        <v>455</v>
      </c>
      <c r="B19188" t="str">
        <f>IF(ISBLANK(VLOOKUP(A19188,Questionnaire!A:KQ,154,FALSE)),"#",VLOOKUP(A19188,Questionnaire!A:KQ,154,FALSE))</f>
        <v>#</v>
      </c>
    </row>
    <row r="19189" spans="1:3">
      <c r="A19189" t="s">
        <v>458</v>
      </c>
      <c r="B19189" t="str">
        <f>IF(ISBLANK(VLOOKUP(A19189,Questionnaire!A:KQ,154,FALSE)),"#",VLOOKUP(A19189,Questionnaire!A:KQ,154,FALSE))</f>
        <v>#</v>
      </c>
    </row>
    <row r="19190" spans="1:3">
      <c r="A19190" t="s">
        <v>461</v>
      </c>
      <c r="B19190" t="str">
        <f>IF(ISBLANK(VLOOKUP(A19190,Questionnaire!A:KQ,154,FALSE)),"#",VLOOKUP(A19190,Questionnaire!A:KQ,154,FALSE))</f>
        <v>#</v>
      </c>
    </row>
    <row r="19191" spans="1:3">
      <c r="A19191" t="s">
        <v>465</v>
      </c>
      <c r="B19191" t="str">
        <f>IF(ISBLANK(VLOOKUP(A19191,Questionnaire!A:KQ,154,FALSE)),"#",VLOOKUP(A19191,Questionnaire!A:KQ,154,FALSE))</f>
        <v>#</v>
      </c>
    </row>
    <row r="19192" spans="1:3">
      <c r="A19192" t="s">
        <v>467</v>
      </c>
      <c r="B19192" t="str">
        <f>IF(ISBLANK(VLOOKUP(A19192,Questionnaire!A:KQ,154,FALSE)),"#",VLOOKUP(A19192,Questionnaire!A:KQ,154,FALSE))</f>
        <v>#</v>
      </c>
    </row>
    <row r="19193" spans="1:3">
      <c r="A19193" t="s">
        <v>469</v>
      </c>
      <c r="B19193" t="str">
        <f>IF(ISBLANK(VLOOKUP(A19193,Questionnaire!A:KQ,154,FALSE)),"#",VLOOKUP(A19193,Questionnaire!A:KQ,154,FALSE))</f>
        <v>#</v>
      </c>
    </row>
    <row r="19194" spans="1:3">
      <c r="A19194" t="s">
        <v>471</v>
      </c>
      <c r="B19194" t="str">
        <f>IF(ISBLANK(VLOOKUP(A19194,Questionnaire!A:KQ,154,FALSE)),"#",VLOOKUP(A19194,Questionnaire!A:KQ,154,FALSE))</f>
        <v>#</v>
      </c>
    </row>
    <row r="19195" spans="1:3">
      <c r="A19195" t="s">
        <v>473</v>
      </c>
      <c r="B19195" t="str">
        <f>IF(ISBLANK(VLOOKUP(A19195,Questionnaire!A:KQ,154,FALSE)),"#",VLOOKUP(A19195,Questionnaire!A:KQ,154,FALSE))</f>
        <v>#</v>
      </c>
    </row>
    <row r="19196" spans="1:3">
      <c r="A19196" t="s">
        <v>475</v>
      </c>
      <c r="B19196" t="str">
        <f>IF(ISBLANK(VLOOKUP(A19196,Questionnaire!A:KQ,154,FALSE)),"#",VLOOKUP(A19196,Questionnaire!A:KQ,154,FALSE))</f>
        <v>#</v>
      </c>
    </row>
    <row r="19197" spans="1:3">
      <c r="A19197" t="s">
        <v>185</v>
      </c>
      <c r="B19197" t="str">
        <f>IF(ISBLANK(VLOOKUP(A19197,Questionnaire!A:KQ,155,FALSE)),"#",VLOOKUP(A19197,Questionnaire!A:KQ,155,FALSE))</f>
        <v>#</v>
      </c>
      <c r="C19197">
        <v>152</v>
      </c>
    </row>
    <row r="19198" spans="1:3">
      <c r="A19198" t="s">
        <v>187</v>
      </c>
      <c r="B19198" t="str">
        <f>IF(ISNA(VLOOKUP(VLOOKUP(A19198,Questionnaire!A:KQ,155,FALSE),'CORA Encoding'!D:E,2,FALSE)),"#",VLOOKUP(VLOOKUP(A19198,Questionnaire!A:KQ,155,FALSE),'CORA Encoding'!D:E,2,FALSE))</f>
        <v>#</v>
      </c>
    </row>
    <row r="19199" spans="1:3">
      <c r="A19199" t="s">
        <v>189</v>
      </c>
      <c r="B19199" t="str">
        <f>IF(ISNA(VLOOKUP(VLOOKUP(A19199,Questionnaire!A:KQ,155,FALSE),'CORA Encoding'!G:H,2,FALSE)),"#",VLOOKUP(VLOOKUP(A19199,Questionnaire!A:KQ,155,FALSE),'CORA Encoding'!G:H,2,FALSE))</f>
        <v>#</v>
      </c>
    </row>
    <row r="19200" spans="1:3">
      <c r="A19200" t="s">
        <v>191</v>
      </c>
      <c r="B19200" t="str">
        <f>IF(ISNA(VLOOKUP(VLOOKUP(A19200,Questionnaire!A:KQ,155,FALSE),'Country List'!E:F,2,FALSE)),"#",VLOOKUP(VLOOKUP(A19200,Questionnaire!A:KQ,155,FALSE),'Country List'!E:F,2,FALSE))</f>
        <v>#</v>
      </c>
    </row>
    <row r="19201" spans="1:2">
      <c r="A19201" t="s">
        <v>193</v>
      </c>
      <c r="B19201" t="str">
        <f>IF(ISNA(VLOOKUP(VLOOKUP(A19201,Questionnaire!A:KQ,155,FALSE),'Industry List'!B:C,2,FALSE)),"#",VLOOKUP(VLOOKUP(A19201,Questionnaire!A:KQ,155,FALSE),'Industry List'!B:C,2,FALSE))</f>
        <v>#</v>
      </c>
    </row>
    <row r="19202" spans="1:2">
      <c r="A19202" t="s">
        <v>197</v>
      </c>
      <c r="B19202" t="str">
        <f>IF(ISBLANK(VLOOKUP(A19202,Questionnaire!A:KQ,155,FALSE)),"#",VLOOKUP(A19202,Questionnaire!A:KQ,155,FALSE))</f>
        <v>#</v>
      </c>
    </row>
    <row r="19203" spans="1:2">
      <c r="A19203" t="s">
        <v>201</v>
      </c>
      <c r="B19203" t="str">
        <f>IF(ISBLANK(VLOOKUP(A19203,Questionnaire!A:KQ,155,FALSE)),"#",VLOOKUP(A19203,Questionnaire!A:KQ,155,FALSE))</f>
        <v>#</v>
      </c>
    </row>
    <row r="19204" spans="1:2">
      <c r="A19204" t="s">
        <v>203</v>
      </c>
      <c r="B19204" t="str">
        <f>IF(ISNA(VLOOKUP(VLOOKUP(A19204,Questionnaire!A:KQ,155,FALSE),'CORA Encoding'!J:K,2,FALSE)),"#",VLOOKUP(VLOOKUP(A19204,Questionnaire!A:KQ,155,FALSE),'CORA Encoding'!J:K,2,FALSE))</f>
        <v>#</v>
      </c>
    </row>
    <row r="19205" spans="1:2">
      <c r="A19205" t="s">
        <v>208</v>
      </c>
      <c r="B19205" t="str">
        <f>IF(ISBLANK(VLOOKUP(A19205,Questionnaire!A:KQ,155,FALSE)),"#",VLOOKUP(A19205,Questionnaire!A:KQ,155,FALSE))</f>
        <v>#</v>
      </c>
    </row>
    <row r="19206" spans="1:2">
      <c r="A19206" t="s">
        <v>213</v>
      </c>
      <c r="B19206" t="str">
        <f>IF(ISBLANK(VLOOKUP(A19206,Questionnaire!A:KQ,155,FALSE)),"#",VLOOKUP(A19206,Questionnaire!A:KQ,155,FALSE))</f>
        <v>#</v>
      </c>
    </row>
    <row r="19207" spans="1:2">
      <c r="A19207" t="s">
        <v>215</v>
      </c>
      <c r="B19207" t="str">
        <f>IF(ISBLANK(VLOOKUP(A19207,Questionnaire!A:KQ,155,FALSE)),"#",VLOOKUP(A19207,Questionnaire!A:KQ,155,FALSE))</f>
        <v>#</v>
      </c>
    </row>
    <row r="19208" spans="1:2">
      <c r="A19208" t="s">
        <v>217</v>
      </c>
      <c r="B19208" t="str">
        <f>IF(ISBLANK(VLOOKUP(A19208,Questionnaire!A:KQ,155,FALSE)),"#",VLOOKUP(A19208,Questionnaire!A:KQ,155,FALSE))</f>
        <v>#</v>
      </c>
    </row>
    <row r="19209" spans="1:2">
      <c r="A19209" t="s">
        <v>219</v>
      </c>
      <c r="B19209" t="str">
        <f>IF(ISBLANK(VLOOKUP(A19209,Questionnaire!A:KQ,155,FALSE)),"#",VLOOKUP(A19209,Questionnaire!A:KQ,155,FALSE))</f>
        <v>#</v>
      </c>
    </row>
    <row r="19210" spans="1:2">
      <c r="A19210" t="s">
        <v>221</v>
      </c>
      <c r="B19210" t="str">
        <f>IF(ISBLANK(VLOOKUP(A19210,Questionnaire!A:KQ,155,FALSE)),"#",VLOOKUP(A19210,Questionnaire!A:KQ,155,FALSE))</f>
        <v>#</v>
      </c>
    </row>
    <row r="19211" spans="1:2">
      <c r="A19211" t="s">
        <v>223</v>
      </c>
      <c r="B19211" t="str">
        <f>IF(ISBLANK(VLOOKUP(A19211,Questionnaire!A:KQ,155,FALSE)),"#",VLOOKUP(A19211,Questionnaire!A:KQ,155,FALSE))</f>
        <v>#</v>
      </c>
    </row>
    <row r="19212" spans="1:2">
      <c r="A19212" t="s">
        <v>225</v>
      </c>
      <c r="B19212" t="str">
        <f>IF(ISBLANK(VLOOKUP(A19212,Questionnaire!A:KQ,155,FALSE)),"#",VLOOKUP(A19212,Questionnaire!A:KQ,155,FALSE))</f>
        <v>#</v>
      </c>
    </row>
    <row r="19213" spans="1:2">
      <c r="A19213" t="s">
        <v>227</v>
      </c>
      <c r="B19213" t="str">
        <f>IF(ISBLANK(VLOOKUP(A19213,Questionnaire!A:KQ,155,FALSE)),"#",VLOOKUP(A19213,Questionnaire!A:KQ,155,FALSE))</f>
        <v>#</v>
      </c>
    </row>
    <row r="19214" spans="1:2">
      <c r="A19214" t="s">
        <v>229</v>
      </c>
      <c r="B19214" t="str">
        <f>IF(ISBLANK(VLOOKUP(A19214,Questionnaire!A:KQ,155,FALSE)),"#",VLOOKUP(A19214,Questionnaire!A:KQ,155,FALSE))</f>
        <v>#</v>
      </c>
    </row>
    <row r="19215" spans="1:2">
      <c r="A19215" t="s">
        <v>231</v>
      </c>
      <c r="B19215" t="str">
        <f>IF(ISBLANK(VLOOKUP(A19215,Questionnaire!A:KQ,155,FALSE)),"#",VLOOKUP(A19215,Questionnaire!A:KQ,155,FALSE))</f>
        <v>#</v>
      </c>
    </row>
    <row r="19216" spans="1:2">
      <c r="A19216" t="s">
        <v>233</v>
      </c>
      <c r="B19216" t="str">
        <f>IF(ISBLANK(VLOOKUP(A19216,Questionnaire!A:KQ,155,FALSE)),"#",VLOOKUP(A19216,Questionnaire!A:KQ,155,FALSE))</f>
        <v>#</v>
      </c>
    </row>
    <row r="19217" spans="1:2">
      <c r="A19217" t="s">
        <v>235</v>
      </c>
      <c r="B19217" t="str">
        <f>IF(ISBLANK(VLOOKUP(A19217,Questionnaire!A:KQ,155,FALSE)),"#",VLOOKUP(A19217,Questionnaire!A:KQ,155,FALSE))</f>
        <v>#</v>
      </c>
    </row>
    <row r="19218" spans="1:2">
      <c r="A19218" t="s">
        <v>237</v>
      </c>
      <c r="B19218" t="str">
        <f>IF(ISBLANK(VLOOKUP(A19218,Questionnaire!A:KQ,155,FALSE)),"#",VLOOKUP(A19218,Questionnaire!A:KQ,155,FALSE))</f>
        <v>#</v>
      </c>
    </row>
    <row r="19219" spans="1:2">
      <c r="A19219" t="s">
        <v>239</v>
      </c>
      <c r="B19219" t="str">
        <f>IF(ISBLANK(VLOOKUP(A19219,Questionnaire!A:KQ,155,FALSE)),"#",VLOOKUP(A19219,Questionnaire!A:KQ,155,FALSE))</f>
        <v>#</v>
      </c>
    </row>
    <row r="19220" spans="1:2">
      <c r="A19220" t="s">
        <v>242</v>
      </c>
      <c r="B19220" t="str">
        <f>IF(ISBLANK(VLOOKUP(A19220,Questionnaire!A:KQ,155,FALSE)),"#",VLOOKUP(A19220,Questionnaire!A:KQ,155,FALSE))</f>
        <v>#</v>
      </c>
    </row>
    <row r="19221" spans="1:2">
      <c r="A19221" t="s">
        <v>245</v>
      </c>
      <c r="B19221" t="str">
        <f>IF(ISBLANK(VLOOKUP(A19221,Questionnaire!A:KQ,155,FALSE)),"#",VLOOKUP(A19221,Questionnaire!A:KQ,155,FALSE))</f>
        <v>#</v>
      </c>
    </row>
    <row r="19222" spans="1:2">
      <c r="A19222" t="s">
        <v>247</v>
      </c>
      <c r="B19222" t="str">
        <f>IF(ISBLANK(VLOOKUP(A19222,Questionnaire!A:KQ,155,FALSE)),"#",VLOOKUP(A19222,Questionnaire!A:KQ,155,FALSE))</f>
        <v>#</v>
      </c>
    </row>
    <row r="19223" spans="1:2">
      <c r="A19223" t="s">
        <v>249</v>
      </c>
      <c r="B19223" t="str">
        <f>IF(ISBLANK(VLOOKUP(A19223,Questionnaire!A:KQ,155,FALSE)),"#",VLOOKUP(A19223,Questionnaire!A:KQ,155,FALSE))</f>
        <v>#</v>
      </c>
    </row>
    <row r="19224" spans="1:2">
      <c r="A19224" t="s">
        <v>250</v>
      </c>
      <c r="B19224" t="str">
        <f>IF(ISBLANK(VLOOKUP(A19224,Questionnaire!A:KQ,155,FALSE)),"#",VLOOKUP(A19224,Questionnaire!A:KQ,155,FALSE))</f>
        <v>#</v>
      </c>
    </row>
    <row r="19225" spans="1:2">
      <c r="A19225" t="s">
        <v>252</v>
      </c>
      <c r="B19225" t="str">
        <f>IF(ISBLANK(VLOOKUP(A19225,Questionnaire!A:KQ,155,FALSE)),"#",VLOOKUP(A19225,Questionnaire!A:KQ,155,FALSE))</f>
        <v>#</v>
      </c>
    </row>
    <row r="19226" spans="1:2">
      <c r="A19226" t="s">
        <v>255</v>
      </c>
      <c r="B19226" t="str">
        <f>IF(ISBLANK(VLOOKUP(A19226,Questionnaire!A:KQ,155,FALSE)),"#",VLOOKUP(A19226,Questionnaire!A:KQ,155,FALSE))</f>
        <v>#</v>
      </c>
    </row>
    <row r="19227" spans="1:2">
      <c r="A19227" t="s">
        <v>258</v>
      </c>
      <c r="B19227" t="str">
        <f>IF(ISNA(VLOOKUP(VLOOKUP(A19227,Questionnaire!A:KQ,155,FALSE),'CORA Encoding'!M:N,2,FALSE)),"#",VLOOKUP(VLOOKUP(A19227,Questionnaire!A:KQ,155,FALSE),'CORA Encoding'!M:N,2,FALSE))</f>
        <v>#</v>
      </c>
    </row>
    <row r="19228" spans="1:2">
      <c r="A19228" t="s">
        <v>261</v>
      </c>
      <c r="B19228" t="str">
        <f>IF(ISBLANK(VLOOKUP(A19228,Questionnaire!A:KQ,155,FALSE)),"#",VLOOKUP(A19228,Questionnaire!A:KQ,155,FALSE))</f>
        <v>#</v>
      </c>
    </row>
    <row r="19229" spans="1:2">
      <c r="A19229" t="s">
        <v>263</v>
      </c>
      <c r="B19229" t="str">
        <f>IF(ISBLANK(VLOOKUP(A19229,Questionnaire!A:KQ,155,FALSE)),"#",VLOOKUP(A19229,Questionnaire!A:KQ,155,FALSE))</f>
        <v>#</v>
      </c>
    </row>
    <row r="19230" spans="1:2">
      <c r="A19230" t="s">
        <v>265</v>
      </c>
      <c r="B19230" t="str">
        <f>IF(ISBLANK(VLOOKUP(A19230,Questionnaire!A:KQ,155,FALSE)),"#",VLOOKUP(A19230,Questionnaire!A:KQ,155,FALSE))</f>
        <v>#</v>
      </c>
    </row>
    <row r="19231" spans="1:2">
      <c r="A19231" t="s">
        <v>267</v>
      </c>
      <c r="B19231" t="str">
        <f>IF(ISBLANK(VLOOKUP(A19231,Questionnaire!A:KQ,155,FALSE)),"#",VLOOKUP(A19231,Questionnaire!A:KQ,155,FALSE))</f>
        <v>#</v>
      </c>
    </row>
    <row r="19232" spans="1:2">
      <c r="A19232" t="s">
        <v>269</v>
      </c>
      <c r="B19232" t="str">
        <f>IF(ISBLANK(VLOOKUP(A19232,Questionnaire!A:KQ,155,FALSE)),"#",VLOOKUP(A19232,Questionnaire!A:KQ,155,FALSE))</f>
        <v>#</v>
      </c>
    </row>
    <row r="19233" spans="1:2">
      <c r="A19233" t="s">
        <v>274</v>
      </c>
      <c r="B19233" t="str">
        <f>IF(ISBLANK(VLOOKUP(A19233,Questionnaire!A:KQ,155,FALSE)),"#",VLOOKUP(A19233,Questionnaire!A:KQ,155,FALSE))</f>
        <v>#</v>
      </c>
    </row>
    <row r="19234" spans="1:2">
      <c r="A19234" t="s">
        <v>276</v>
      </c>
      <c r="B19234" t="str">
        <f>IF(ISBLANK(VLOOKUP(A19234,Questionnaire!A:KQ,155,FALSE)),"#",VLOOKUP(A19234,Questionnaire!A:KQ,155,FALSE))</f>
        <v>#</v>
      </c>
    </row>
    <row r="19235" spans="1:2">
      <c r="A19235" t="s">
        <v>278</v>
      </c>
      <c r="B19235" t="str">
        <f>IF(ISBLANK(VLOOKUP(A19235,Questionnaire!A:KQ,155,FALSE)),"#",VLOOKUP(A19235,Questionnaire!A:KQ,155,FALSE))</f>
        <v>#</v>
      </c>
    </row>
    <row r="19236" spans="1:2">
      <c r="A19236" t="s">
        <v>280</v>
      </c>
      <c r="B19236" t="str">
        <f>IF(ISBLANK(VLOOKUP(A19236,Questionnaire!A:KQ,155,FALSE)),"#",VLOOKUP(A19236,Questionnaire!A:KQ,155,FALSE))</f>
        <v>#</v>
      </c>
    </row>
    <row r="19237" spans="1:2">
      <c r="A19237" t="s">
        <v>282</v>
      </c>
      <c r="B19237" t="str">
        <f>IF(ISBLANK(VLOOKUP(A19237,Questionnaire!A:KQ,155,FALSE)),"#",VLOOKUP(A19237,Questionnaire!A:KQ,155,FALSE))</f>
        <v>#</v>
      </c>
    </row>
    <row r="19238" spans="1:2">
      <c r="A19238" t="s">
        <v>286</v>
      </c>
      <c r="B19238" t="str">
        <f>IF(ISBLANK(VLOOKUP(A19238,Questionnaire!A:KQ,155,FALSE)),"#",VLOOKUP(A19238,Questionnaire!A:KQ,155,FALSE))</f>
        <v>#</v>
      </c>
    </row>
    <row r="19239" spans="1:2">
      <c r="A19239" t="s">
        <v>288</v>
      </c>
      <c r="B19239" t="str">
        <f>IF(ISBLANK(VLOOKUP(A19239,Questionnaire!A:KQ,155,FALSE)),"#",VLOOKUP(A19239,Questionnaire!A:KQ,155,FALSE))</f>
        <v>#</v>
      </c>
    </row>
    <row r="19240" spans="1:2">
      <c r="A19240" t="s">
        <v>290</v>
      </c>
      <c r="B19240" t="str">
        <f>IF(ISBLANK(VLOOKUP(A19240,Questionnaire!A:KQ,155,FALSE)),"#",VLOOKUP(A19240,Questionnaire!A:KQ,155,FALSE))</f>
        <v>#</v>
      </c>
    </row>
    <row r="19241" spans="1:2">
      <c r="A19241" t="s">
        <v>292</v>
      </c>
      <c r="B19241" t="str">
        <f>IF(ISBLANK(VLOOKUP(A19241,Questionnaire!A:KQ,155,FALSE)),"#",VLOOKUP(A19241,Questionnaire!A:KQ,155,FALSE))</f>
        <v>#</v>
      </c>
    </row>
    <row r="19242" spans="1:2">
      <c r="A19242" t="s">
        <v>294</v>
      </c>
      <c r="B19242" t="str">
        <f>IF(ISBLANK(VLOOKUP(A19242,Questionnaire!A:KQ,155,FALSE)),"#",VLOOKUP(A19242,Questionnaire!A:KQ,155,FALSE))</f>
        <v>#</v>
      </c>
    </row>
    <row r="19243" spans="1:2">
      <c r="A19243" t="s">
        <v>296</v>
      </c>
      <c r="B19243" t="str">
        <f>IF(ISBLANK(VLOOKUP(A19243,Questionnaire!A:KQ,155,FALSE)),"#",VLOOKUP(A19243,Questionnaire!A:KQ,155,FALSE))</f>
        <v>#</v>
      </c>
    </row>
    <row r="19244" spans="1:2">
      <c r="A19244" t="s">
        <v>301</v>
      </c>
      <c r="B19244" t="str">
        <f>IF(ISBLANK(VLOOKUP(A19244,Questionnaire!A:KQ,155,FALSE)),"#",VLOOKUP(A19244,Questionnaire!A:KQ,155,FALSE))</f>
        <v>#</v>
      </c>
    </row>
    <row r="19245" spans="1:2">
      <c r="A19245" t="s">
        <v>303</v>
      </c>
      <c r="B19245" t="str">
        <f>IF(ISBLANK(VLOOKUP(A19245,Questionnaire!A:KQ,155,FALSE)),"#",VLOOKUP(A19245,Questionnaire!A:KQ,155,FALSE))</f>
        <v>#</v>
      </c>
    </row>
    <row r="19246" spans="1:2">
      <c r="A19246" t="s">
        <v>305</v>
      </c>
      <c r="B19246" t="str">
        <f>IF(ISBLANK(VLOOKUP(A19246,Questionnaire!A:KQ,155,FALSE)),"#",VLOOKUP(A19246,Questionnaire!A:KQ,155,FALSE))</f>
        <v>#</v>
      </c>
    </row>
    <row r="19247" spans="1:2">
      <c r="A19247" t="s">
        <v>307</v>
      </c>
      <c r="B19247" t="str">
        <f>IF(ISBLANK(VLOOKUP(A19247,Questionnaire!A:KQ,155,FALSE)),"#",VLOOKUP(A19247,Questionnaire!A:KQ,155,FALSE))</f>
        <v>#</v>
      </c>
    </row>
    <row r="19248" spans="1:2">
      <c r="A19248" t="s">
        <v>311</v>
      </c>
      <c r="B19248" t="str">
        <f>IF(ISBLANK(VLOOKUP(A19248,Questionnaire!A:KQ,155,FALSE)),"#",VLOOKUP(A19248,Questionnaire!A:KQ,155,FALSE))</f>
        <v>#</v>
      </c>
    </row>
    <row r="19249" spans="1:2">
      <c r="A19249" t="s">
        <v>313</v>
      </c>
      <c r="B19249" t="str">
        <f>IF(ISBLANK(VLOOKUP(A19249,Questionnaire!A:KQ,155,FALSE)),"#",VLOOKUP(A19249,Questionnaire!A:KQ,155,FALSE))</f>
        <v>#</v>
      </c>
    </row>
    <row r="19250" spans="1:2">
      <c r="A19250" t="s">
        <v>314</v>
      </c>
      <c r="B19250" t="str">
        <f>IF(ISBLANK(VLOOKUP(A19250,Questionnaire!A:KQ,155,FALSE)),"#",VLOOKUP(A19250,Questionnaire!A:KQ,155,FALSE))</f>
        <v>#</v>
      </c>
    </row>
    <row r="19251" spans="1:2">
      <c r="A19251" t="s">
        <v>315</v>
      </c>
      <c r="B19251" t="str">
        <f>IF(ISBLANK(VLOOKUP(A19251,Questionnaire!A:KQ,155,FALSE)),"#",VLOOKUP(A19251,Questionnaire!A:KQ,155,FALSE))</f>
        <v>#</v>
      </c>
    </row>
    <row r="19252" spans="1:2">
      <c r="A19252" t="s">
        <v>317</v>
      </c>
      <c r="B19252" t="str">
        <f>IF(ISBLANK(VLOOKUP(A19252,Questionnaire!A:KQ,155,FALSE)),"#",VLOOKUP(A19252,Questionnaire!A:KQ,155,FALSE))</f>
        <v>#</v>
      </c>
    </row>
    <row r="19253" spans="1:2">
      <c r="A19253" t="s">
        <v>319</v>
      </c>
      <c r="B19253" t="str">
        <f>IF(ISBLANK(VLOOKUP(A19253,Questionnaire!A:KQ,155,FALSE)),"#",VLOOKUP(A19253,Questionnaire!A:KQ,155,FALSE))</f>
        <v>#</v>
      </c>
    </row>
    <row r="19254" spans="1:2">
      <c r="A19254" t="s">
        <v>322</v>
      </c>
      <c r="B19254" t="str">
        <f>IF(ISBLANK(VLOOKUP(A19254,Questionnaire!A:KQ,155,FALSE)),"#",VLOOKUP(A19254,Questionnaire!A:KQ,155,FALSE))</f>
        <v>#</v>
      </c>
    </row>
    <row r="19255" spans="1:2">
      <c r="A19255" t="s">
        <v>326</v>
      </c>
      <c r="B19255" t="str">
        <f>IF(ISBLANK(VLOOKUP(A19255,Questionnaire!A:KQ,155,FALSE)),"#",VLOOKUP(A19255,Questionnaire!A:KQ,155,FALSE))</f>
        <v>#</v>
      </c>
    </row>
    <row r="19256" spans="1:2">
      <c r="A19256" t="s">
        <v>328</v>
      </c>
      <c r="B19256" t="str">
        <f>IF(ISBLANK(VLOOKUP(A19256,Questionnaire!A:KQ,155,FALSE)),"#",VLOOKUP(A19256,Questionnaire!A:KQ,155,FALSE))</f>
        <v>#</v>
      </c>
    </row>
    <row r="19257" spans="1:2">
      <c r="A19257" t="s">
        <v>332</v>
      </c>
      <c r="B19257" t="str">
        <f>IF(ISBLANK(VLOOKUP(A19257,Questionnaire!A:KQ,155,FALSE)),"#",VLOOKUP(A19257,Questionnaire!A:KQ,155,FALSE))</f>
        <v>#</v>
      </c>
    </row>
    <row r="19258" spans="1:2">
      <c r="A19258" t="s">
        <v>333</v>
      </c>
      <c r="B19258" t="str">
        <f>IF(ISBLANK(VLOOKUP(A19258,Questionnaire!A:KQ,155,FALSE)),"#",VLOOKUP(A19258,Questionnaire!A:KQ,155,FALSE))</f>
        <v>#</v>
      </c>
    </row>
    <row r="19259" spans="1:2">
      <c r="A19259" t="s">
        <v>334</v>
      </c>
      <c r="B19259" t="str">
        <f>IF(ISBLANK(VLOOKUP(A19259,Questionnaire!A:KQ,155,FALSE)),"#",VLOOKUP(A19259,Questionnaire!A:KQ,155,FALSE))</f>
        <v>#</v>
      </c>
    </row>
    <row r="19260" spans="1:2">
      <c r="A19260" t="s">
        <v>335</v>
      </c>
      <c r="B19260" t="str">
        <f>IF(ISBLANK(VLOOKUP(A19260,Questionnaire!A:KQ,155,FALSE)),"#",VLOOKUP(A19260,Questionnaire!A:KQ,155,FALSE))</f>
        <v>#</v>
      </c>
    </row>
    <row r="19261" spans="1:2">
      <c r="A19261" t="s">
        <v>336</v>
      </c>
      <c r="B19261" t="str">
        <f>IF(ISBLANK(VLOOKUP(A19261,Questionnaire!A:KQ,155,FALSE)),"#",VLOOKUP(A19261,Questionnaire!A:KQ,155,FALSE))</f>
        <v>#</v>
      </c>
    </row>
    <row r="19262" spans="1:2">
      <c r="A19262" t="s">
        <v>337</v>
      </c>
      <c r="B19262" t="str">
        <f>IF(ISBLANK(VLOOKUP(A19262,Questionnaire!A:KQ,155,FALSE)),"#",VLOOKUP(A19262,Questionnaire!A:KQ,155,FALSE))</f>
        <v>#</v>
      </c>
    </row>
    <row r="19263" spans="1:2">
      <c r="A19263" t="s">
        <v>338</v>
      </c>
      <c r="B19263" t="str">
        <f>IF(ISBLANK(VLOOKUP(A19263,Questionnaire!A:KQ,155,FALSE)),"#",VLOOKUP(A19263,Questionnaire!A:KQ,155,FALSE))</f>
        <v>#</v>
      </c>
    </row>
    <row r="19264" spans="1:2">
      <c r="A19264" t="s">
        <v>339</v>
      </c>
      <c r="B19264" t="str">
        <f>IF(ISBLANK(VLOOKUP(A19264,Questionnaire!A:KQ,155,FALSE)),"#",VLOOKUP(A19264,Questionnaire!A:KQ,155,FALSE))</f>
        <v>#</v>
      </c>
    </row>
    <row r="19265" spans="1:2">
      <c r="A19265" t="s">
        <v>340</v>
      </c>
      <c r="B19265" t="str">
        <f>IF(ISBLANK(VLOOKUP(A19265,Questionnaire!A:KQ,155,FALSE)),"#",VLOOKUP(A19265,Questionnaire!A:KQ,155,FALSE))</f>
        <v>#</v>
      </c>
    </row>
    <row r="19266" spans="1:2">
      <c r="A19266" t="s">
        <v>341</v>
      </c>
      <c r="B19266" t="str">
        <f>IF(ISBLANK(VLOOKUP(A19266,Questionnaire!A:KQ,155,FALSE)),"#",VLOOKUP(A19266,Questionnaire!A:KQ,155,FALSE))</f>
        <v>#</v>
      </c>
    </row>
    <row r="19267" spans="1:2">
      <c r="A19267" t="s">
        <v>342</v>
      </c>
      <c r="B19267" t="str">
        <f>IF(ISBLANK(VLOOKUP(A19267,Questionnaire!A:KQ,155,FALSE)),"#",VLOOKUP(A19267,Questionnaire!A:KQ,155,FALSE))</f>
        <v>#</v>
      </c>
    </row>
    <row r="19268" spans="1:2">
      <c r="A19268" t="s">
        <v>343</v>
      </c>
      <c r="B19268" t="str">
        <f>IF(ISBLANK(VLOOKUP(A19268,Questionnaire!A:KQ,155,FALSE)),"#",VLOOKUP(A19268,Questionnaire!A:KQ,155,FALSE))</f>
        <v>#</v>
      </c>
    </row>
    <row r="19269" spans="1:2">
      <c r="A19269" t="s">
        <v>344</v>
      </c>
      <c r="B19269" t="str">
        <f>IF(ISBLANK(VLOOKUP(A19269,Questionnaire!A:KQ,155,FALSE)),"#",VLOOKUP(A19269,Questionnaire!A:KQ,155,FALSE))</f>
        <v>#</v>
      </c>
    </row>
    <row r="19270" spans="1:2">
      <c r="A19270" t="s">
        <v>345</v>
      </c>
      <c r="B19270" t="str">
        <f>IF(ISBLANK(VLOOKUP(A19270,Questionnaire!A:KQ,155,FALSE)),"#",VLOOKUP(A19270,Questionnaire!A:KQ,155,FALSE))</f>
        <v>#</v>
      </c>
    </row>
    <row r="19271" spans="1:2">
      <c r="A19271" t="s">
        <v>348</v>
      </c>
      <c r="B19271" t="str">
        <f>IF(ISBLANK(VLOOKUP(A19271,Questionnaire!A:KQ,155,FALSE)),"#",VLOOKUP(A19271,Questionnaire!A:KQ,155,FALSE))</f>
        <v>#</v>
      </c>
    </row>
    <row r="19272" spans="1:2">
      <c r="A19272" t="s">
        <v>353</v>
      </c>
      <c r="B19272" t="str">
        <f>IF(ISBLANK(VLOOKUP(A19272,Questionnaire!A:KQ,155,FALSE)),"#",VLOOKUP(A19272,Questionnaire!A:KQ,155,FALSE))</f>
        <v>#</v>
      </c>
    </row>
    <row r="19273" spans="1:2">
      <c r="A19273" t="s">
        <v>354</v>
      </c>
      <c r="B19273" t="str">
        <f>IF(ISBLANK(VLOOKUP(A19273,Questionnaire!A:KQ,155,FALSE)),"#",VLOOKUP(A19273,Questionnaire!A:KQ,155,FALSE))</f>
        <v>#</v>
      </c>
    </row>
    <row r="19274" spans="1:2">
      <c r="A19274" t="s">
        <v>355</v>
      </c>
      <c r="B19274" t="str">
        <f>IF(ISBLANK(VLOOKUP(A19274,Questionnaire!A:KQ,155,FALSE)),"#",VLOOKUP(A19274,Questionnaire!A:KQ,155,FALSE))</f>
        <v>#</v>
      </c>
    </row>
    <row r="19275" spans="1:2">
      <c r="A19275" t="s">
        <v>356</v>
      </c>
      <c r="B19275" t="str">
        <f>IF(ISBLANK(VLOOKUP(A19275,Questionnaire!A:KQ,155,FALSE)),"#",VLOOKUP(A19275,Questionnaire!A:KQ,155,FALSE))</f>
        <v>#</v>
      </c>
    </row>
    <row r="19276" spans="1:2">
      <c r="A19276" t="s">
        <v>357</v>
      </c>
      <c r="B19276" t="str">
        <f>IF(ISBLANK(VLOOKUP(A19276,Questionnaire!A:KQ,155,FALSE)),"#",VLOOKUP(A19276,Questionnaire!A:KQ,155,FALSE))</f>
        <v>#</v>
      </c>
    </row>
    <row r="19277" spans="1:2">
      <c r="A19277" t="s">
        <v>360</v>
      </c>
      <c r="B19277" t="str">
        <f>IF(ISBLANK(VLOOKUP(A19277,Questionnaire!A:KQ,155,FALSE)),"#",VLOOKUP(A19277,Questionnaire!A:KQ,155,FALSE))</f>
        <v>#</v>
      </c>
    </row>
    <row r="19278" spans="1:2">
      <c r="A19278" t="s">
        <v>362</v>
      </c>
      <c r="B19278" t="str">
        <f>IF(ISBLANK(VLOOKUP(A19278,Questionnaire!A:KQ,155,FALSE)),"#",VLOOKUP(A19278,Questionnaire!A:KQ,155,FALSE))</f>
        <v>#</v>
      </c>
    </row>
    <row r="19279" spans="1:2">
      <c r="A19279" t="s">
        <v>363</v>
      </c>
      <c r="B19279" t="str">
        <f>IF(ISBLANK(VLOOKUP(A19279,Questionnaire!A:KQ,155,FALSE)),"#",VLOOKUP(A19279,Questionnaire!A:KQ,155,FALSE))</f>
        <v>#</v>
      </c>
    </row>
    <row r="19280" spans="1:2">
      <c r="A19280" t="s">
        <v>364</v>
      </c>
      <c r="B19280" t="str">
        <f>IF(ISBLANK(VLOOKUP(A19280,Questionnaire!A:KQ,155,FALSE)),"#",VLOOKUP(A19280,Questionnaire!A:KQ,155,FALSE))</f>
        <v>#</v>
      </c>
    </row>
    <row r="19281" spans="1:2">
      <c r="A19281" t="s">
        <v>365</v>
      </c>
      <c r="B19281" t="str">
        <f>IF(ISBLANK(VLOOKUP(A19281,Questionnaire!A:KQ,155,FALSE)),"#",VLOOKUP(A19281,Questionnaire!A:KQ,155,FALSE))</f>
        <v>#</v>
      </c>
    </row>
    <row r="19282" spans="1:2">
      <c r="A19282" t="s">
        <v>366</v>
      </c>
      <c r="B19282" t="str">
        <f>IF(ISBLANK(VLOOKUP(A19282,Questionnaire!A:KQ,155,FALSE)),"#",VLOOKUP(A19282,Questionnaire!A:KQ,155,FALSE))</f>
        <v>#</v>
      </c>
    </row>
    <row r="19283" spans="1:2">
      <c r="A19283" t="s">
        <v>371</v>
      </c>
      <c r="B19283" t="str">
        <f>IF(ISBLANK(VLOOKUP(A19283,Questionnaire!A:KQ,155,FALSE)),"#",VLOOKUP(A19283,Questionnaire!A:KQ,155,FALSE))</f>
        <v>#</v>
      </c>
    </row>
    <row r="19284" spans="1:2">
      <c r="A19284" t="s">
        <v>372</v>
      </c>
      <c r="B19284" t="str">
        <f>IF(ISBLANK(VLOOKUP(A19284,Questionnaire!A:KQ,155,FALSE)),"#",VLOOKUP(A19284,Questionnaire!A:KQ,155,FALSE))</f>
        <v>#</v>
      </c>
    </row>
    <row r="19285" spans="1:2">
      <c r="A19285" t="s">
        <v>373</v>
      </c>
      <c r="B19285" t="str">
        <f>IF(ISBLANK(VLOOKUP(A19285,Questionnaire!A:KQ,155,FALSE)),"#",VLOOKUP(A19285,Questionnaire!A:KQ,155,FALSE))</f>
        <v>#</v>
      </c>
    </row>
    <row r="19286" spans="1:2">
      <c r="A19286" t="s">
        <v>374</v>
      </c>
      <c r="B19286" t="str">
        <f>IF(ISBLANK(VLOOKUP(A19286,Questionnaire!A:KQ,155,FALSE)),"#",VLOOKUP(A19286,Questionnaire!A:KQ,155,FALSE))</f>
        <v>#</v>
      </c>
    </row>
    <row r="19287" spans="1:2">
      <c r="A19287" t="s">
        <v>377</v>
      </c>
      <c r="B19287" t="str">
        <f>IF(ISBLANK(VLOOKUP(A19287,Questionnaire!A:KQ,155,FALSE)),"#",VLOOKUP(A19287,Questionnaire!A:KQ,155,FALSE))</f>
        <v>#</v>
      </c>
    </row>
    <row r="19288" spans="1:2">
      <c r="A19288" t="s">
        <v>379</v>
      </c>
      <c r="B19288" t="str">
        <f>IF(ISBLANK(VLOOKUP(A19288,Questionnaire!A:KQ,155,FALSE)),"#",VLOOKUP(A19288,Questionnaire!A:KQ,155,FALSE))</f>
        <v>#</v>
      </c>
    </row>
    <row r="19289" spans="1:2">
      <c r="A19289" t="s">
        <v>380</v>
      </c>
      <c r="B19289" t="str">
        <f>IF(ISBLANK(VLOOKUP(A19289,Questionnaire!A:KQ,155,FALSE)),"#",VLOOKUP(A19289,Questionnaire!A:KQ,155,FALSE))</f>
        <v>#</v>
      </c>
    </row>
    <row r="19290" spans="1:2">
      <c r="A19290" t="s">
        <v>381</v>
      </c>
      <c r="B19290" t="str">
        <f>IF(ISBLANK(VLOOKUP(A19290,Questionnaire!A:KQ,155,FALSE)),"#",VLOOKUP(A19290,Questionnaire!A:KQ,155,FALSE))</f>
        <v>#</v>
      </c>
    </row>
    <row r="19291" spans="1:2">
      <c r="A19291" t="s">
        <v>382</v>
      </c>
      <c r="B19291" t="str">
        <f>IF(ISBLANK(VLOOKUP(A19291,Questionnaire!A:KQ,155,FALSE)),"#",VLOOKUP(A19291,Questionnaire!A:KQ,155,FALSE))</f>
        <v>#</v>
      </c>
    </row>
    <row r="19292" spans="1:2">
      <c r="A19292" t="s">
        <v>384</v>
      </c>
      <c r="B19292" t="str">
        <f>IF(ISBLANK(VLOOKUP(A19292,Questionnaire!A:KQ,155,FALSE)),"#",VLOOKUP(A19292,Questionnaire!A:KQ,155,FALSE))</f>
        <v>#</v>
      </c>
    </row>
    <row r="19293" spans="1:2">
      <c r="A19293" t="s">
        <v>387</v>
      </c>
      <c r="B19293" t="str">
        <f>IF(ISBLANK(VLOOKUP(A19293,Questionnaire!A:KQ,155,FALSE)),"#",VLOOKUP(A19293,Questionnaire!A:KQ,155,FALSE))</f>
        <v>#</v>
      </c>
    </row>
    <row r="19294" spans="1:2">
      <c r="A19294" t="s">
        <v>391</v>
      </c>
      <c r="B19294" t="str">
        <f>IF(ISBLANK(VLOOKUP(A19294,Questionnaire!A:KQ,155,FALSE)),"#",VLOOKUP(A19294,Questionnaire!A:KQ,155,FALSE))</f>
        <v>#</v>
      </c>
    </row>
    <row r="19295" spans="1:2">
      <c r="A19295" t="s">
        <v>393</v>
      </c>
      <c r="B19295" t="str">
        <f>IF(ISBLANK(VLOOKUP(A19295,Questionnaire!A:KQ,155,FALSE)),"#",VLOOKUP(A19295,Questionnaire!A:KQ,155,FALSE))</f>
        <v>#</v>
      </c>
    </row>
    <row r="19296" spans="1:2">
      <c r="A19296" t="s">
        <v>395</v>
      </c>
      <c r="B19296" t="str">
        <f>IF(ISBLANK(VLOOKUP(A19296,Questionnaire!A:KQ,155,FALSE)),"#",VLOOKUP(A19296,Questionnaire!A:KQ,155,FALSE))</f>
        <v>#</v>
      </c>
    </row>
    <row r="19297" spans="1:2">
      <c r="A19297" t="s">
        <v>398</v>
      </c>
      <c r="B19297" t="str">
        <f>IF(ISBLANK(VLOOKUP(A19297,Questionnaire!A:KQ,155,FALSE)),"#",VLOOKUP(A19297,Questionnaire!A:KQ,155,FALSE))</f>
        <v>#</v>
      </c>
    </row>
    <row r="19298" spans="1:2">
      <c r="A19298" t="s">
        <v>402</v>
      </c>
      <c r="B19298" t="str">
        <f>IF(ISBLANK(VLOOKUP(A19298,Questionnaire!A:KQ,155,FALSE)),"#",VLOOKUP(A19298,Questionnaire!A:KQ,155,FALSE))</f>
        <v>#</v>
      </c>
    </row>
    <row r="19299" spans="1:2">
      <c r="A19299" t="s">
        <v>405</v>
      </c>
      <c r="B19299" t="str">
        <f>IF(ISBLANK(VLOOKUP(A19299,Questionnaire!A:KQ,155,FALSE)),"#",VLOOKUP(A19299,Questionnaire!A:KQ,155,FALSE))</f>
        <v>#</v>
      </c>
    </row>
    <row r="19300" spans="1:2">
      <c r="A19300" t="s">
        <v>409</v>
      </c>
      <c r="B19300" t="str">
        <f>IF(ISBLANK(VLOOKUP(A19300,Questionnaire!A:KQ,155,FALSE)),"#",VLOOKUP(A19300,Questionnaire!A:KQ,155,FALSE))</f>
        <v>#</v>
      </c>
    </row>
    <row r="19301" spans="1:2">
      <c r="A19301" t="s">
        <v>412</v>
      </c>
      <c r="B19301" t="str">
        <f>IF(ISBLANK(VLOOKUP(A19301,Questionnaire!A:KQ,155,FALSE)),"#",VLOOKUP(A19301,Questionnaire!A:KQ,155,FALSE))</f>
        <v>#</v>
      </c>
    </row>
    <row r="19302" spans="1:2">
      <c r="A19302" t="s">
        <v>415</v>
      </c>
      <c r="B19302" t="str">
        <f>IF(ISBLANK(VLOOKUP(A19302,Questionnaire!A:KQ,155,FALSE)),"#",VLOOKUP(A19302,Questionnaire!A:KQ,155,FALSE))</f>
        <v>#</v>
      </c>
    </row>
    <row r="19303" spans="1:2">
      <c r="A19303" t="s">
        <v>418</v>
      </c>
      <c r="B19303" t="str">
        <f>IF(ISBLANK(VLOOKUP(A19303,Questionnaire!A:KQ,155,FALSE)),"#",VLOOKUP(A19303,Questionnaire!A:KQ,155,FALSE))</f>
        <v>#</v>
      </c>
    </row>
    <row r="19304" spans="1:2">
      <c r="A19304" t="s">
        <v>421</v>
      </c>
      <c r="B19304" t="str">
        <f>IF(ISBLANK(VLOOKUP(A19304,Questionnaire!A:KQ,155,FALSE)),"#",VLOOKUP(A19304,Questionnaire!A:KQ,155,FALSE))</f>
        <v>#</v>
      </c>
    </row>
    <row r="19305" spans="1:2">
      <c r="A19305" t="s">
        <v>424</v>
      </c>
      <c r="B19305" t="str">
        <f>IF(ISBLANK(VLOOKUP(A19305,Questionnaire!A:KQ,155,FALSE)),"#",VLOOKUP(A19305,Questionnaire!A:KQ,155,FALSE))</f>
        <v>#</v>
      </c>
    </row>
    <row r="19306" spans="1:2">
      <c r="A19306" t="s">
        <v>429</v>
      </c>
      <c r="B19306" t="str">
        <f>IF(ISBLANK(VLOOKUP(A19306,Questionnaire!A:KQ,155,FALSE)),"#",VLOOKUP(A19306,Questionnaire!A:KQ,155,FALSE))</f>
        <v>#</v>
      </c>
    </row>
    <row r="19307" spans="1:2">
      <c r="A19307" t="s">
        <v>432</v>
      </c>
      <c r="B19307" t="str">
        <f>IF(ISBLANK(VLOOKUP(A19307,Questionnaire!A:KQ,155,FALSE)),"#",VLOOKUP(A19307,Questionnaire!A:KQ,155,FALSE))</f>
        <v>#</v>
      </c>
    </row>
    <row r="19308" spans="1:2">
      <c r="A19308" t="s">
        <v>435</v>
      </c>
      <c r="B19308" t="str">
        <f>IF(ISBLANK(VLOOKUP(A19308,Questionnaire!A:KQ,155,FALSE)),"#",VLOOKUP(A19308,Questionnaire!A:KQ,155,FALSE))</f>
        <v>#</v>
      </c>
    </row>
    <row r="19309" spans="1:2">
      <c r="A19309" t="s">
        <v>437</v>
      </c>
      <c r="B19309" t="str">
        <f>IF(ISBLANK(VLOOKUP(A19309,Questionnaire!A:KQ,155,FALSE)),"#",VLOOKUP(A19309,Questionnaire!A:KQ,155,FALSE))</f>
        <v>#</v>
      </c>
    </row>
    <row r="19310" spans="1:2">
      <c r="A19310" t="s">
        <v>439</v>
      </c>
      <c r="B19310" t="str">
        <f>IF(ISBLANK(VLOOKUP(A19310,Questionnaire!A:KQ,155,FALSE)),"#",VLOOKUP(A19310,Questionnaire!A:KQ,155,FALSE))</f>
        <v>#</v>
      </c>
    </row>
    <row r="19311" spans="1:2">
      <c r="A19311" t="s">
        <v>442</v>
      </c>
      <c r="B19311" t="str">
        <f>IF(ISBLANK(VLOOKUP(A19311,Questionnaire!A:KQ,155,FALSE)),"#",VLOOKUP(A19311,Questionnaire!A:KQ,155,FALSE))</f>
        <v>#</v>
      </c>
    </row>
    <row r="19312" spans="1:2">
      <c r="A19312" t="s">
        <v>445</v>
      </c>
      <c r="B19312" t="str">
        <f>IF(ISBLANK(VLOOKUP(A19312,Questionnaire!A:KQ,155,FALSE)),"#",VLOOKUP(A19312,Questionnaire!A:KQ,155,FALSE))</f>
        <v>#</v>
      </c>
    </row>
    <row r="19313" spans="1:3">
      <c r="A19313" t="s">
        <v>448</v>
      </c>
      <c r="B19313" t="str">
        <f>IF(ISBLANK(VLOOKUP(A19313,Questionnaire!A:KQ,155,FALSE)),"#",VLOOKUP(A19313,Questionnaire!A:KQ,155,FALSE))</f>
        <v>#</v>
      </c>
    </row>
    <row r="19314" spans="1:3">
      <c r="A19314" t="s">
        <v>452</v>
      </c>
      <c r="B19314" t="str">
        <f>IF(ISBLANK(VLOOKUP(A19314,Questionnaire!A:KQ,155,FALSE)),"#",VLOOKUP(A19314,Questionnaire!A:KQ,155,FALSE))</f>
        <v>#</v>
      </c>
    </row>
    <row r="19315" spans="1:3">
      <c r="A19315" t="s">
        <v>455</v>
      </c>
      <c r="B19315" t="str">
        <f>IF(ISBLANK(VLOOKUP(A19315,Questionnaire!A:KQ,155,FALSE)),"#",VLOOKUP(A19315,Questionnaire!A:KQ,155,FALSE))</f>
        <v>#</v>
      </c>
    </row>
    <row r="19316" spans="1:3">
      <c r="A19316" t="s">
        <v>458</v>
      </c>
      <c r="B19316" t="str">
        <f>IF(ISBLANK(VLOOKUP(A19316,Questionnaire!A:KQ,155,FALSE)),"#",VLOOKUP(A19316,Questionnaire!A:KQ,155,FALSE))</f>
        <v>#</v>
      </c>
    </row>
    <row r="19317" spans="1:3">
      <c r="A19317" t="s">
        <v>461</v>
      </c>
      <c r="B19317" t="str">
        <f>IF(ISBLANK(VLOOKUP(A19317,Questionnaire!A:KQ,155,FALSE)),"#",VLOOKUP(A19317,Questionnaire!A:KQ,155,FALSE))</f>
        <v>#</v>
      </c>
    </row>
    <row r="19318" spans="1:3">
      <c r="A19318" t="s">
        <v>465</v>
      </c>
      <c r="B19318" t="str">
        <f>IF(ISBLANK(VLOOKUP(A19318,Questionnaire!A:KQ,155,FALSE)),"#",VLOOKUP(A19318,Questionnaire!A:KQ,155,FALSE))</f>
        <v>#</v>
      </c>
    </row>
    <row r="19319" spans="1:3">
      <c r="A19319" t="s">
        <v>467</v>
      </c>
      <c r="B19319" t="str">
        <f>IF(ISBLANK(VLOOKUP(A19319,Questionnaire!A:KQ,155,FALSE)),"#",VLOOKUP(A19319,Questionnaire!A:KQ,155,FALSE))</f>
        <v>#</v>
      </c>
    </row>
    <row r="19320" spans="1:3">
      <c r="A19320" t="s">
        <v>469</v>
      </c>
      <c r="B19320" t="str">
        <f>IF(ISBLANK(VLOOKUP(A19320,Questionnaire!A:KQ,155,FALSE)),"#",VLOOKUP(A19320,Questionnaire!A:KQ,155,FALSE))</f>
        <v>#</v>
      </c>
    </row>
    <row r="19321" spans="1:3">
      <c r="A19321" t="s">
        <v>471</v>
      </c>
      <c r="B19321" t="str">
        <f>IF(ISBLANK(VLOOKUP(A19321,Questionnaire!A:KQ,155,FALSE)),"#",VLOOKUP(A19321,Questionnaire!A:KQ,155,FALSE))</f>
        <v>#</v>
      </c>
    </row>
    <row r="19322" spans="1:3">
      <c r="A19322" t="s">
        <v>473</v>
      </c>
      <c r="B19322" t="str">
        <f>IF(ISBLANK(VLOOKUP(A19322,Questionnaire!A:KQ,155,FALSE)),"#",VLOOKUP(A19322,Questionnaire!A:KQ,155,FALSE))</f>
        <v>#</v>
      </c>
    </row>
    <row r="19323" spans="1:3">
      <c r="A19323" t="s">
        <v>475</v>
      </c>
      <c r="B19323" t="str">
        <f>IF(ISBLANK(VLOOKUP(A19323,Questionnaire!A:KQ,155,FALSE)),"#",VLOOKUP(A19323,Questionnaire!A:KQ,155,FALSE))</f>
        <v>#</v>
      </c>
    </row>
    <row r="19324" spans="1:3">
      <c r="A19324" t="s">
        <v>185</v>
      </c>
      <c r="B19324" t="str">
        <f>IF(ISBLANK(VLOOKUP(A19324,Questionnaire!A:KQ,156,FALSE)),"#",VLOOKUP(A19324,Questionnaire!A:KQ,156,FALSE))</f>
        <v>#</v>
      </c>
      <c r="C19324">
        <v>153</v>
      </c>
    </row>
    <row r="19325" spans="1:3">
      <c r="A19325" t="s">
        <v>187</v>
      </c>
      <c r="B19325" t="str">
        <f>IF(ISNA(VLOOKUP(VLOOKUP(A19325,Questionnaire!A:KQ,156,FALSE),'CORA Encoding'!D:E,2,FALSE)),"#",VLOOKUP(VLOOKUP(A19325,Questionnaire!A:KQ,156,FALSE),'CORA Encoding'!D:E,2,FALSE))</f>
        <v>#</v>
      </c>
    </row>
    <row r="19326" spans="1:3">
      <c r="A19326" t="s">
        <v>189</v>
      </c>
      <c r="B19326" t="str">
        <f>IF(ISNA(VLOOKUP(VLOOKUP(A19326,Questionnaire!A:KQ,156,FALSE),'CORA Encoding'!G:H,2,FALSE)),"#",VLOOKUP(VLOOKUP(A19326,Questionnaire!A:KQ,156,FALSE),'CORA Encoding'!G:H,2,FALSE))</f>
        <v>#</v>
      </c>
    </row>
    <row r="19327" spans="1:3">
      <c r="A19327" t="s">
        <v>191</v>
      </c>
      <c r="B19327" t="str">
        <f>IF(ISNA(VLOOKUP(VLOOKUP(A19327,Questionnaire!A:KQ,156,FALSE),'Country List'!E:F,2,FALSE)),"#",VLOOKUP(VLOOKUP(A19327,Questionnaire!A:KQ,156,FALSE),'Country List'!E:F,2,FALSE))</f>
        <v>#</v>
      </c>
    </row>
    <row r="19328" spans="1:3">
      <c r="A19328" t="s">
        <v>193</v>
      </c>
      <c r="B19328" t="str">
        <f>IF(ISNA(VLOOKUP(VLOOKUP(A19328,Questionnaire!A:KQ,156,FALSE),'Industry List'!B:C,2,FALSE)),"#",VLOOKUP(VLOOKUP(A19328,Questionnaire!A:KQ,156,FALSE),'Industry List'!B:C,2,FALSE))</f>
        <v>#</v>
      </c>
    </row>
    <row r="19329" spans="1:2">
      <c r="A19329" t="s">
        <v>197</v>
      </c>
      <c r="B19329" t="str">
        <f>IF(ISBLANK(VLOOKUP(A19329,Questionnaire!A:KQ,156,FALSE)),"#",VLOOKUP(A19329,Questionnaire!A:KQ,156,FALSE))</f>
        <v>#</v>
      </c>
    </row>
    <row r="19330" spans="1:2">
      <c r="A19330" t="s">
        <v>201</v>
      </c>
      <c r="B19330" t="str">
        <f>IF(ISBLANK(VLOOKUP(A19330,Questionnaire!A:KQ,156,FALSE)),"#",VLOOKUP(A19330,Questionnaire!A:KQ,156,FALSE))</f>
        <v>#</v>
      </c>
    </row>
    <row r="19331" spans="1:2">
      <c r="A19331" t="s">
        <v>203</v>
      </c>
      <c r="B19331" t="str">
        <f>IF(ISNA(VLOOKUP(VLOOKUP(A19331,Questionnaire!A:KQ,156,FALSE),'CORA Encoding'!J:K,2,FALSE)),"#",VLOOKUP(VLOOKUP(A19331,Questionnaire!A:KQ,156,FALSE),'CORA Encoding'!J:K,2,FALSE))</f>
        <v>#</v>
      </c>
    </row>
    <row r="19332" spans="1:2">
      <c r="A19332" t="s">
        <v>208</v>
      </c>
      <c r="B19332" t="str">
        <f>IF(ISBLANK(VLOOKUP(A19332,Questionnaire!A:KQ,156,FALSE)),"#",VLOOKUP(A19332,Questionnaire!A:KQ,156,FALSE))</f>
        <v>#</v>
      </c>
    </row>
    <row r="19333" spans="1:2">
      <c r="A19333" t="s">
        <v>213</v>
      </c>
      <c r="B19333" t="str">
        <f>IF(ISBLANK(VLOOKUP(A19333,Questionnaire!A:KQ,156,FALSE)),"#",VLOOKUP(A19333,Questionnaire!A:KQ,156,FALSE))</f>
        <v>#</v>
      </c>
    </row>
    <row r="19334" spans="1:2">
      <c r="A19334" t="s">
        <v>215</v>
      </c>
      <c r="B19334" t="str">
        <f>IF(ISBLANK(VLOOKUP(A19334,Questionnaire!A:KQ,156,FALSE)),"#",VLOOKUP(A19334,Questionnaire!A:KQ,156,FALSE))</f>
        <v>#</v>
      </c>
    </row>
    <row r="19335" spans="1:2">
      <c r="A19335" t="s">
        <v>217</v>
      </c>
      <c r="B19335" t="str">
        <f>IF(ISBLANK(VLOOKUP(A19335,Questionnaire!A:KQ,156,FALSE)),"#",VLOOKUP(A19335,Questionnaire!A:KQ,156,FALSE))</f>
        <v>#</v>
      </c>
    </row>
    <row r="19336" spans="1:2">
      <c r="A19336" t="s">
        <v>219</v>
      </c>
      <c r="B19336" t="str">
        <f>IF(ISBLANK(VLOOKUP(A19336,Questionnaire!A:KQ,156,FALSE)),"#",VLOOKUP(A19336,Questionnaire!A:KQ,156,FALSE))</f>
        <v>#</v>
      </c>
    </row>
    <row r="19337" spans="1:2">
      <c r="A19337" t="s">
        <v>221</v>
      </c>
      <c r="B19337" t="str">
        <f>IF(ISBLANK(VLOOKUP(A19337,Questionnaire!A:KQ,156,FALSE)),"#",VLOOKUP(A19337,Questionnaire!A:KQ,156,FALSE))</f>
        <v>#</v>
      </c>
    </row>
    <row r="19338" spans="1:2">
      <c r="A19338" t="s">
        <v>223</v>
      </c>
      <c r="B19338" t="str">
        <f>IF(ISBLANK(VLOOKUP(A19338,Questionnaire!A:KQ,156,FALSE)),"#",VLOOKUP(A19338,Questionnaire!A:KQ,156,FALSE))</f>
        <v>#</v>
      </c>
    </row>
    <row r="19339" spans="1:2">
      <c r="A19339" t="s">
        <v>225</v>
      </c>
      <c r="B19339" t="str">
        <f>IF(ISBLANK(VLOOKUP(A19339,Questionnaire!A:KQ,156,FALSE)),"#",VLOOKUP(A19339,Questionnaire!A:KQ,156,FALSE))</f>
        <v>#</v>
      </c>
    </row>
    <row r="19340" spans="1:2">
      <c r="A19340" t="s">
        <v>227</v>
      </c>
      <c r="B19340" t="str">
        <f>IF(ISBLANK(VLOOKUP(A19340,Questionnaire!A:KQ,156,FALSE)),"#",VLOOKUP(A19340,Questionnaire!A:KQ,156,FALSE))</f>
        <v>#</v>
      </c>
    </row>
    <row r="19341" spans="1:2">
      <c r="A19341" t="s">
        <v>229</v>
      </c>
      <c r="B19341" t="str">
        <f>IF(ISBLANK(VLOOKUP(A19341,Questionnaire!A:KQ,156,FALSE)),"#",VLOOKUP(A19341,Questionnaire!A:KQ,156,FALSE))</f>
        <v>#</v>
      </c>
    </row>
    <row r="19342" spans="1:2">
      <c r="A19342" t="s">
        <v>231</v>
      </c>
      <c r="B19342" t="str">
        <f>IF(ISBLANK(VLOOKUP(A19342,Questionnaire!A:KQ,156,FALSE)),"#",VLOOKUP(A19342,Questionnaire!A:KQ,156,FALSE))</f>
        <v>#</v>
      </c>
    </row>
    <row r="19343" spans="1:2">
      <c r="A19343" t="s">
        <v>233</v>
      </c>
      <c r="B19343" t="str">
        <f>IF(ISBLANK(VLOOKUP(A19343,Questionnaire!A:KQ,156,FALSE)),"#",VLOOKUP(A19343,Questionnaire!A:KQ,156,FALSE))</f>
        <v>#</v>
      </c>
    </row>
    <row r="19344" spans="1:2">
      <c r="A19344" t="s">
        <v>235</v>
      </c>
      <c r="B19344" t="str">
        <f>IF(ISBLANK(VLOOKUP(A19344,Questionnaire!A:KQ,156,FALSE)),"#",VLOOKUP(A19344,Questionnaire!A:KQ,156,FALSE))</f>
        <v>#</v>
      </c>
    </row>
    <row r="19345" spans="1:2">
      <c r="A19345" t="s">
        <v>237</v>
      </c>
      <c r="B19345" t="str">
        <f>IF(ISBLANK(VLOOKUP(A19345,Questionnaire!A:KQ,156,FALSE)),"#",VLOOKUP(A19345,Questionnaire!A:KQ,156,FALSE))</f>
        <v>#</v>
      </c>
    </row>
    <row r="19346" spans="1:2">
      <c r="A19346" t="s">
        <v>239</v>
      </c>
      <c r="B19346" t="str">
        <f>IF(ISBLANK(VLOOKUP(A19346,Questionnaire!A:KQ,156,FALSE)),"#",VLOOKUP(A19346,Questionnaire!A:KQ,156,FALSE))</f>
        <v>#</v>
      </c>
    </row>
    <row r="19347" spans="1:2">
      <c r="A19347" t="s">
        <v>242</v>
      </c>
      <c r="B19347" t="str">
        <f>IF(ISBLANK(VLOOKUP(A19347,Questionnaire!A:KQ,156,FALSE)),"#",VLOOKUP(A19347,Questionnaire!A:KQ,156,FALSE))</f>
        <v>#</v>
      </c>
    </row>
    <row r="19348" spans="1:2">
      <c r="A19348" t="s">
        <v>245</v>
      </c>
      <c r="B19348" t="str">
        <f>IF(ISBLANK(VLOOKUP(A19348,Questionnaire!A:KQ,156,FALSE)),"#",VLOOKUP(A19348,Questionnaire!A:KQ,156,FALSE))</f>
        <v>#</v>
      </c>
    </row>
    <row r="19349" spans="1:2">
      <c r="A19349" t="s">
        <v>247</v>
      </c>
      <c r="B19349" t="str">
        <f>IF(ISBLANK(VLOOKUP(A19349,Questionnaire!A:KQ,156,FALSE)),"#",VLOOKUP(A19349,Questionnaire!A:KQ,156,FALSE))</f>
        <v>#</v>
      </c>
    </row>
    <row r="19350" spans="1:2">
      <c r="A19350" t="s">
        <v>249</v>
      </c>
      <c r="B19350" t="str">
        <f>IF(ISBLANK(VLOOKUP(A19350,Questionnaire!A:KQ,156,FALSE)),"#",VLOOKUP(A19350,Questionnaire!A:KQ,156,FALSE))</f>
        <v>#</v>
      </c>
    </row>
    <row r="19351" spans="1:2">
      <c r="A19351" t="s">
        <v>250</v>
      </c>
      <c r="B19351" t="str">
        <f>IF(ISBLANK(VLOOKUP(A19351,Questionnaire!A:KQ,156,FALSE)),"#",VLOOKUP(A19351,Questionnaire!A:KQ,156,FALSE))</f>
        <v>#</v>
      </c>
    </row>
    <row r="19352" spans="1:2">
      <c r="A19352" t="s">
        <v>252</v>
      </c>
      <c r="B19352" t="str">
        <f>IF(ISBLANK(VLOOKUP(A19352,Questionnaire!A:KQ,156,FALSE)),"#",VLOOKUP(A19352,Questionnaire!A:KQ,156,FALSE))</f>
        <v>#</v>
      </c>
    </row>
    <row r="19353" spans="1:2">
      <c r="A19353" t="s">
        <v>255</v>
      </c>
      <c r="B19353" t="str">
        <f>IF(ISBLANK(VLOOKUP(A19353,Questionnaire!A:KQ,156,FALSE)),"#",VLOOKUP(A19353,Questionnaire!A:KQ,156,FALSE))</f>
        <v>#</v>
      </c>
    </row>
    <row r="19354" spans="1:2">
      <c r="A19354" t="s">
        <v>258</v>
      </c>
      <c r="B19354" t="str">
        <f>IF(ISNA(VLOOKUP(VLOOKUP(A19354,Questionnaire!A:KQ,156,FALSE),'CORA Encoding'!M:N,2,FALSE)),"#",VLOOKUP(VLOOKUP(A19354,Questionnaire!A:KQ,156,FALSE),'CORA Encoding'!M:N,2,FALSE))</f>
        <v>#</v>
      </c>
    </row>
    <row r="19355" spans="1:2">
      <c r="A19355" t="s">
        <v>261</v>
      </c>
      <c r="B19355" t="str">
        <f>IF(ISBLANK(VLOOKUP(A19355,Questionnaire!A:KQ,156,FALSE)),"#",VLOOKUP(A19355,Questionnaire!A:KQ,156,FALSE))</f>
        <v>#</v>
      </c>
    </row>
    <row r="19356" spans="1:2">
      <c r="A19356" t="s">
        <v>263</v>
      </c>
      <c r="B19356" t="str">
        <f>IF(ISBLANK(VLOOKUP(A19356,Questionnaire!A:KQ,156,FALSE)),"#",VLOOKUP(A19356,Questionnaire!A:KQ,156,FALSE))</f>
        <v>#</v>
      </c>
    </row>
    <row r="19357" spans="1:2">
      <c r="A19357" t="s">
        <v>265</v>
      </c>
      <c r="B19357" t="str">
        <f>IF(ISBLANK(VLOOKUP(A19357,Questionnaire!A:KQ,156,FALSE)),"#",VLOOKUP(A19357,Questionnaire!A:KQ,156,FALSE))</f>
        <v>#</v>
      </c>
    </row>
    <row r="19358" spans="1:2">
      <c r="A19358" t="s">
        <v>267</v>
      </c>
      <c r="B19358" t="str">
        <f>IF(ISBLANK(VLOOKUP(A19358,Questionnaire!A:KQ,156,FALSE)),"#",VLOOKUP(A19358,Questionnaire!A:KQ,156,FALSE))</f>
        <v>#</v>
      </c>
    </row>
    <row r="19359" spans="1:2">
      <c r="A19359" t="s">
        <v>269</v>
      </c>
      <c r="B19359" t="str">
        <f>IF(ISBLANK(VLOOKUP(A19359,Questionnaire!A:KQ,156,FALSE)),"#",VLOOKUP(A19359,Questionnaire!A:KQ,156,FALSE))</f>
        <v>#</v>
      </c>
    </row>
    <row r="19360" spans="1:2">
      <c r="A19360" t="s">
        <v>274</v>
      </c>
      <c r="B19360" t="str">
        <f>IF(ISBLANK(VLOOKUP(A19360,Questionnaire!A:KQ,156,FALSE)),"#",VLOOKUP(A19360,Questionnaire!A:KQ,156,FALSE))</f>
        <v>#</v>
      </c>
    </row>
    <row r="19361" spans="1:2">
      <c r="A19361" t="s">
        <v>276</v>
      </c>
      <c r="B19361" t="str">
        <f>IF(ISBLANK(VLOOKUP(A19361,Questionnaire!A:KQ,156,FALSE)),"#",VLOOKUP(A19361,Questionnaire!A:KQ,156,FALSE))</f>
        <v>#</v>
      </c>
    </row>
    <row r="19362" spans="1:2">
      <c r="A19362" t="s">
        <v>278</v>
      </c>
      <c r="B19362" t="str">
        <f>IF(ISBLANK(VLOOKUP(A19362,Questionnaire!A:KQ,156,FALSE)),"#",VLOOKUP(A19362,Questionnaire!A:KQ,156,FALSE))</f>
        <v>#</v>
      </c>
    </row>
    <row r="19363" spans="1:2">
      <c r="A19363" t="s">
        <v>280</v>
      </c>
      <c r="B19363" t="str">
        <f>IF(ISBLANK(VLOOKUP(A19363,Questionnaire!A:KQ,156,FALSE)),"#",VLOOKUP(A19363,Questionnaire!A:KQ,156,FALSE))</f>
        <v>#</v>
      </c>
    </row>
    <row r="19364" spans="1:2">
      <c r="A19364" t="s">
        <v>282</v>
      </c>
      <c r="B19364" t="str">
        <f>IF(ISBLANK(VLOOKUP(A19364,Questionnaire!A:KQ,156,FALSE)),"#",VLOOKUP(A19364,Questionnaire!A:KQ,156,FALSE))</f>
        <v>#</v>
      </c>
    </row>
    <row r="19365" spans="1:2">
      <c r="A19365" t="s">
        <v>286</v>
      </c>
      <c r="B19365" t="str">
        <f>IF(ISBLANK(VLOOKUP(A19365,Questionnaire!A:KQ,156,FALSE)),"#",VLOOKUP(A19365,Questionnaire!A:KQ,156,FALSE))</f>
        <v>#</v>
      </c>
    </row>
    <row r="19366" spans="1:2">
      <c r="A19366" t="s">
        <v>288</v>
      </c>
      <c r="B19366" t="str">
        <f>IF(ISBLANK(VLOOKUP(A19366,Questionnaire!A:KQ,156,FALSE)),"#",VLOOKUP(A19366,Questionnaire!A:KQ,156,FALSE))</f>
        <v>#</v>
      </c>
    </row>
    <row r="19367" spans="1:2">
      <c r="A19367" t="s">
        <v>290</v>
      </c>
      <c r="B19367" t="str">
        <f>IF(ISBLANK(VLOOKUP(A19367,Questionnaire!A:KQ,156,FALSE)),"#",VLOOKUP(A19367,Questionnaire!A:KQ,156,FALSE))</f>
        <v>#</v>
      </c>
    </row>
    <row r="19368" spans="1:2">
      <c r="A19368" t="s">
        <v>292</v>
      </c>
      <c r="B19368" t="str">
        <f>IF(ISBLANK(VLOOKUP(A19368,Questionnaire!A:KQ,156,FALSE)),"#",VLOOKUP(A19368,Questionnaire!A:KQ,156,FALSE))</f>
        <v>#</v>
      </c>
    </row>
    <row r="19369" spans="1:2">
      <c r="A19369" t="s">
        <v>294</v>
      </c>
      <c r="B19369" t="str">
        <f>IF(ISBLANK(VLOOKUP(A19369,Questionnaire!A:KQ,156,FALSE)),"#",VLOOKUP(A19369,Questionnaire!A:KQ,156,FALSE))</f>
        <v>#</v>
      </c>
    </row>
    <row r="19370" spans="1:2">
      <c r="A19370" t="s">
        <v>296</v>
      </c>
      <c r="B19370" t="str">
        <f>IF(ISBLANK(VLOOKUP(A19370,Questionnaire!A:KQ,156,FALSE)),"#",VLOOKUP(A19370,Questionnaire!A:KQ,156,FALSE))</f>
        <v>#</v>
      </c>
    </row>
    <row r="19371" spans="1:2">
      <c r="A19371" t="s">
        <v>301</v>
      </c>
      <c r="B19371" t="str">
        <f>IF(ISBLANK(VLOOKUP(A19371,Questionnaire!A:KQ,156,FALSE)),"#",VLOOKUP(A19371,Questionnaire!A:KQ,156,FALSE))</f>
        <v>#</v>
      </c>
    </row>
    <row r="19372" spans="1:2">
      <c r="A19372" t="s">
        <v>303</v>
      </c>
      <c r="B19372" t="str">
        <f>IF(ISBLANK(VLOOKUP(A19372,Questionnaire!A:KQ,156,FALSE)),"#",VLOOKUP(A19372,Questionnaire!A:KQ,156,FALSE))</f>
        <v>#</v>
      </c>
    </row>
    <row r="19373" spans="1:2">
      <c r="A19373" t="s">
        <v>305</v>
      </c>
      <c r="B19373" t="str">
        <f>IF(ISBLANK(VLOOKUP(A19373,Questionnaire!A:KQ,156,FALSE)),"#",VLOOKUP(A19373,Questionnaire!A:KQ,156,FALSE))</f>
        <v>#</v>
      </c>
    </row>
    <row r="19374" spans="1:2">
      <c r="A19374" t="s">
        <v>307</v>
      </c>
      <c r="B19374" t="str">
        <f>IF(ISBLANK(VLOOKUP(A19374,Questionnaire!A:KQ,156,FALSE)),"#",VLOOKUP(A19374,Questionnaire!A:KQ,156,FALSE))</f>
        <v>#</v>
      </c>
    </row>
    <row r="19375" spans="1:2">
      <c r="A19375" t="s">
        <v>311</v>
      </c>
      <c r="B19375" t="str">
        <f>IF(ISBLANK(VLOOKUP(A19375,Questionnaire!A:KQ,156,FALSE)),"#",VLOOKUP(A19375,Questionnaire!A:KQ,156,FALSE))</f>
        <v>#</v>
      </c>
    </row>
    <row r="19376" spans="1:2">
      <c r="A19376" t="s">
        <v>313</v>
      </c>
      <c r="B19376" t="str">
        <f>IF(ISBLANK(VLOOKUP(A19376,Questionnaire!A:KQ,156,FALSE)),"#",VLOOKUP(A19376,Questionnaire!A:KQ,156,FALSE))</f>
        <v>#</v>
      </c>
    </row>
    <row r="19377" spans="1:2">
      <c r="A19377" t="s">
        <v>314</v>
      </c>
      <c r="B19377" t="str">
        <f>IF(ISBLANK(VLOOKUP(A19377,Questionnaire!A:KQ,156,FALSE)),"#",VLOOKUP(A19377,Questionnaire!A:KQ,156,FALSE))</f>
        <v>#</v>
      </c>
    </row>
    <row r="19378" spans="1:2">
      <c r="A19378" t="s">
        <v>315</v>
      </c>
      <c r="B19378" t="str">
        <f>IF(ISBLANK(VLOOKUP(A19378,Questionnaire!A:KQ,156,FALSE)),"#",VLOOKUP(A19378,Questionnaire!A:KQ,156,FALSE))</f>
        <v>#</v>
      </c>
    </row>
    <row r="19379" spans="1:2">
      <c r="A19379" t="s">
        <v>317</v>
      </c>
      <c r="B19379" t="str">
        <f>IF(ISBLANK(VLOOKUP(A19379,Questionnaire!A:KQ,156,FALSE)),"#",VLOOKUP(A19379,Questionnaire!A:KQ,156,FALSE))</f>
        <v>#</v>
      </c>
    </row>
    <row r="19380" spans="1:2">
      <c r="A19380" t="s">
        <v>319</v>
      </c>
      <c r="B19380" t="str">
        <f>IF(ISBLANK(VLOOKUP(A19380,Questionnaire!A:KQ,156,FALSE)),"#",VLOOKUP(A19380,Questionnaire!A:KQ,156,FALSE))</f>
        <v>#</v>
      </c>
    </row>
    <row r="19381" spans="1:2">
      <c r="A19381" t="s">
        <v>322</v>
      </c>
      <c r="B19381" t="str">
        <f>IF(ISBLANK(VLOOKUP(A19381,Questionnaire!A:KQ,156,FALSE)),"#",VLOOKUP(A19381,Questionnaire!A:KQ,156,FALSE))</f>
        <v>#</v>
      </c>
    </row>
    <row r="19382" spans="1:2">
      <c r="A19382" t="s">
        <v>326</v>
      </c>
      <c r="B19382" t="str">
        <f>IF(ISBLANK(VLOOKUP(A19382,Questionnaire!A:KQ,156,FALSE)),"#",VLOOKUP(A19382,Questionnaire!A:KQ,156,FALSE))</f>
        <v>#</v>
      </c>
    </row>
    <row r="19383" spans="1:2">
      <c r="A19383" t="s">
        <v>328</v>
      </c>
      <c r="B19383" t="str">
        <f>IF(ISBLANK(VLOOKUP(A19383,Questionnaire!A:KQ,156,FALSE)),"#",VLOOKUP(A19383,Questionnaire!A:KQ,156,FALSE))</f>
        <v>#</v>
      </c>
    </row>
    <row r="19384" spans="1:2">
      <c r="A19384" t="s">
        <v>332</v>
      </c>
      <c r="B19384" t="str">
        <f>IF(ISBLANK(VLOOKUP(A19384,Questionnaire!A:KQ,156,FALSE)),"#",VLOOKUP(A19384,Questionnaire!A:KQ,156,FALSE))</f>
        <v>#</v>
      </c>
    </row>
    <row r="19385" spans="1:2">
      <c r="A19385" t="s">
        <v>333</v>
      </c>
      <c r="B19385" t="str">
        <f>IF(ISBLANK(VLOOKUP(A19385,Questionnaire!A:KQ,156,FALSE)),"#",VLOOKUP(A19385,Questionnaire!A:KQ,156,FALSE))</f>
        <v>#</v>
      </c>
    </row>
    <row r="19386" spans="1:2">
      <c r="A19386" t="s">
        <v>334</v>
      </c>
      <c r="B19386" t="str">
        <f>IF(ISBLANK(VLOOKUP(A19386,Questionnaire!A:KQ,156,FALSE)),"#",VLOOKUP(A19386,Questionnaire!A:KQ,156,FALSE))</f>
        <v>#</v>
      </c>
    </row>
    <row r="19387" spans="1:2">
      <c r="A19387" t="s">
        <v>335</v>
      </c>
      <c r="B19387" t="str">
        <f>IF(ISBLANK(VLOOKUP(A19387,Questionnaire!A:KQ,156,FALSE)),"#",VLOOKUP(A19387,Questionnaire!A:KQ,156,FALSE))</f>
        <v>#</v>
      </c>
    </row>
    <row r="19388" spans="1:2">
      <c r="A19388" t="s">
        <v>336</v>
      </c>
      <c r="B19388" t="str">
        <f>IF(ISBLANK(VLOOKUP(A19388,Questionnaire!A:KQ,156,FALSE)),"#",VLOOKUP(A19388,Questionnaire!A:KQ,156,FALSE))</f>
        <v>#</v>
      </c>
    </row>
    <row r="19389" spans="1:2">
      <c r="A19389" t="s">
        <v>337</v>
      </c>
      <c r="B19389" t="str">
        <f>IF(ISBLANK(VLOOKUP(A19389,Questionnaire!A:KQ,156,FALSE)),"#",VLOOKUP(A19389,Questionnaire!A:KQ,156,FALSE))</f>
        <v>#</v>
      </c>
    </row>
    <row r="19390" spans="1:2">
      <c r="A19390" t="s">
        <v>338</v>
      </c>
      <c r="B19390" t="str">
        <f>IF(ISBLANK(VLOOKUP(A19390,Questionnaire!A:KQ,156,FALSE)),"#",VLOOKUP(A19390,Questionnaire!A:KQ,156,FALSE))</f>
        <v>#</v>
      </c>
    </row>
    <row r="19391" spans="1:2">
      <c r="A19391" t="s">
        <v>339</v>
      </c>
      <c r="B19391" t="str">
        <f>IF(ISBLANK(VLOOKUP(A19391,Questionnaire!A:KQ,156,FALSE)),"#",VLOOKUP(A19391,Questionnaire!A:KQ,156,FALSE))</f>
        <v>#</v>
      </c>
    </row>
    <row r="19392" spans="1:2">
      <c r="A19392" t="s">
        <v>340</v>
      </c>
      <c r="B19392" t="str">
        <f>IF(ISBLANK(VLOOKUP(A19392,Questionnaire!A:KQ,156,FALSE)),"#",VLOOKUP(A19392,Questionnaire!A:KQ,156,FALSE))</f>
        <v>#</v>
      </c>
    </row>
    <row r="19393" spans="1:2">
      <c r="A19393" t="s">
        <v>341</v>
      </c>
      <c r="B19393" t="str">
        <f>IF(ISBLANK(VLOOKUP(A19393,Questionnaire!A:KQ,156,FALSE)),"#",VLOOKUP(A19393,Questionnaire!A:KQ,156,FALSE))</f>
        <v>#</v>
      </c>
    </row>
    <row r="19394" spans="1:2">
      <c r="A19394" t="s">
        <v>342</v>
      </c>
      <c r="B19394" t="str">
        <f>IF(ISBLANK(VLOOKUP(A19394,Questionnaire!A:KQ,156,FALSE)),"#",VLOOKUP(A19394,Questionnaire!A:KQ,156,FALSE))</f>
        <v>#</v>
      </c>
    </row>
    <row r="19395" spans="1:2">
      <c r="A19395" t="s">
        <v>343</v>
      </c>
      <c r="B19395" t="str">
        <f>IF(ISBLANK(VLOOKUP(A19395,Questionnaire!A:KQ,156,FALSE)),"#",VLOOKUP(A19395,Questionnaire!A:KQ,156,FALSE))</f>
        <v>#</v>
      </c>
    </row>
    <row r="19396" spans="1:2">
      <c r="A19396" t="s">
        <v>344</v>
      </c>
      <c r="B19396" t="str">
        <f>IF(ISBLANK(VLOOKUP(A19396,Questionnaire!A:KQ,156,FALSE)),"#",VLOOKUP(A19396,Questionnaire!A:KQ,156,FALSE))</f>
        <v>#</v>
      </c>
    </row>
    <row r="19397" spans="1:2">
      <c r="A19397" t="s">
        <v>345</v>
      </c>
      <c r="B19397" t="str">
        <f>IF(ISBLANK(VLOOKUP(A19397,Questionnaire!A:KQ,156,FALSE)),"#",VLOOKUP(A19397,Questionnaire!A:KQ,156,FALSE))</f>
        <v>#</v>
      </c>
    </row>
    <row r="19398" spans="1:2">
      <c r="A19398" t="s">
        <v>348</v>
      </c>
      <c r="B19398" t="str">
        <f>IF(ISBLANK(VLOOKUP(A19398,Questionnaire!A:KQ,156,FALSE)),"#",VLOOKUP(A19398,Questionnaire!A:KQ,156,FALSE))</f>
        <v>#</v>
      </c>
    </row>
    <row r="19399" spans="1:2">
      <c r="A19399" t="s">
        <v>353</v>
      </c>
      <c r="B19399" t="str">
        <f>IF(ISBLANK(VLOOKUP(A19399,Questionnaire!A:KQ,156,FALSE)),"#",VLOOKUP(A19399,Questionnaire!A:KQ,156,FALSE))</f>
        <v>#</v>
      </c>
    </row>
    <row r="19400" spans="1:2">
      <c r="A19400" t="s">
        <v>354</v>
      </c>
      <c r="B19400" t="str">
        <f>IF(ISBLANK(VLOOKUP(A19400,Questionnaire!A:KQ,156,FALSE)),"#",VLOOKUP(A19400,Questionnaire!A:KQ,156,FALSE))</f>
        <v>#</v>
      </c>
    </row>
    <row r="19401" spans="1:2">
      <c r="A19401" t="s">
        <v>355</v>
      </c>
      <c r="B19401" t="str">
        <f>IF(ISBLANK(VLOOKUP(A19401,Questionnaire!A:KQ,156,FALSE)),"#",VLOOKUP(A19401,Questionnaire!A:KQ,156,FALSE))</f>
        <v>#</v>
      </c>
    </row>
    <row r="19402" spans="1:2">
      <c r="A19402" t="s">
        <v>356</v>
      </c>
      <c r="B19402" t="str">
        <f>IF(ISBLANK(VLOOKUP(A19402,Questionnaire!A:KQ,156,FALSE)),"#",VLOOKUP(A19402,Questionnaire!A:KQ,156,FALSE))</f>
        <v>#</v>
      </c>
    </row>
    <row r="19403" spans="1:2">
      <c r="A19403" t="s">
        <v>357</v>
      </c>
      <c r="B19403" t="str">
        <f>IF(ISBLANK(VLOOKUP(A19403,Questionnaire!A:KQ,156,FALSE)),"#",VLOOKUP(A19403,Questionnaire!A:KQ,156,FALSE))</f>
        <v>#</v>
      </c>
    </row>
    <row r="19404" spans="1:2">
      <c r="A19404" t="s">
        <v>360</v>
      </c>
      <c r="B19404" t="str">
        <f>IF(ISBLANK(VLOOKUP(A19404,Questionnaire!A:KQ,156,FALSE)),"#",VLOOKUP(A19404,Questionnaire!A:KQ,156,FALSE))</f>
        <v>#</v>
      </c>
    </row>
    <row r="19405" spans="1:2">
      <c r="A19405" t="s">
        <v>362</v>
      </c>
      <c r="B19405" t="str">
        <f>IF(ISBLANK(VLOOKUP(A19405,Questionnaire!A:KQ,156,FALSE)),"#",VLOOKUP(A19405,Questionnaire!A:KQ,156,FALSE))</f>
        <v>#</v>
      </c>
    </row>
    <row r="19406" spans="1:2">
      <c r="A19406" t="s">
        <v>363</v>
      </c>
      <c r="B19406" t="str">
        <f>IF(ISBLANK(VLOOKUP(A19406,Questionnaire!A:KQ,156,FALSE)),"#",VLOOKUP(A19406,Questionnaire!A:KQ,156,FALSE))</f>
        <v>#</v>
      </c>
    </row>
    <row r="19407" spans="1:2">
      <c r="A19407" t="s">
        <v>364</v>
      </c>
      <c r="B19407" t="str">
        <f>IF(ISBLANK(VLOOKUP(A19407,Questionnaire!A:KQ,156,FALSE)),"#",VLOOKUP(A19407,Questionnaire!A:KQ,156,FALSE))</f>
        <v>#</v>
      </c>
    </row>
    <row r="19408" spans="1:2">
      <c r="A19408" t="s">
        <v>365</v>
      </c>
      <c r="B19408" t="str">
        <f>IF(ISBLANK(VLOOKUP(A19408,Questionnaire!A:KQ,156,FALSE)),"#",VLOOKUP(A19408,Questionnaire!A:KQ,156,FALSE))</f>
        <v>#</v>
      </c>
    </row>
    <row r="19409" spans="1:2">
      <c r="A19409" t="s">
        <v>366</v>
      </c>
      <c r="B19409" t="str">
        <f>IF(ISBLANK(VLOOKUP(A19409,Questionnaire!A:KQ,156,FALSE)),"#",VLOOKUP(A19409,Questionnaire!A:KQ,156,FALSE))</f>
        <v>#</v>
      </c>
    </row>
    <row r="19410" spans="1:2">
      <c r="A19410" t="s">
        <v>371</v>
      </c>
      <c r="B19410" t="str">
        <f>IF(ISBLANK(VLOOKUP(A19410,Questionnaire!A:KQ,156,FALSE)),"#",VLOOKUP(A19410,Questionnaire!A:KQ,156,FALSE))</f>
        <v>#</v>
      </c>
    </row>
    <row r="19411" spans="1:2">
      <c r="A19411" t="s">
        <v>372</v>
      </c>
      <c r="B19411" t="str">
        <f>IF(ISBLANK(VLOOKUP(A19411,Questionnaire!A:KQ,156,FALSE)),"#",VLOOKUP(A19411,Questionnaire!A:KQ,156,FALSE))</f>
        <v>#</v>
      </c>
    </row>
    <row r="19412" spans="1:2">
      <c r="A19412" t="s">
        <v>373</v>
      </c>
      <c r="B19412" t="str">
        <f>IF(ISBLANK(VLOOKUP(A19412,Questionnaire!A:KQ,156,FALSE)),"#",VLOOKUP(A19412,Questionnaire!A:KQ,156,FALSE))</f>
        <v>#</v>
      </c>
    </row>
    <row r="19413" spans="1:2">
      <c r="A19413" t="s">
        <v>374</v>
      </c>
      <c r="B19413" t="str">
        <f>IF(ISBLANK(VLOOKUP(A19413,Questionnaire!A:KQ,156,FALSE)),"#",VLOOKUP(A19413,Questionnaire!A:KQ,156,FALSE))</f>
        <v>#</v>
      </c>
    </row>
    <row r="19414" spans="1:2">
      <c r="A19414" t="s">
        <v>377</v>
      </c>
      <c r="B19414" t="str">
        <f>IF(ISBLANK(VLOOKUP(A19414,Questionnaire!A:KQ,156,FALSE)),"#",VLOOKUP(A19414,Questionnaire!A:KQ,156,FALSE))</f>
        <v>#</v>
      </c>
    </row>
    <row r="19415" spans="1:2">
      <c r="A19415" t="s">
        <v>379</v>
      </c>
      <c r="B19415" t="str">
        <f>IF(ISBLANK(VLOOKUP(A19415,Questionnaire!A:KQ,156,FALSE)),"#",VLOOKUP(A19415,Questionnaire!A:KQ,156,FALSE))</f>
        <v>#</v>
      </c>
    </row>
    <row r="19416" spans="1:2">
      <c r="A19416" t="s">
        <v>380</v>
      </c>
      <c r="B19416" t="str">
        <f>IF(ISBLANK(VLOOKUP(A19416,Questionnaire!A:KQ,156,FALSE)),"#",VLOOKUP(A19416,Questionnaire!A:KQ,156,FALSE))</f>
        <v>#</v>
      </c>
    </row>
    <row r="19417" spans="1:2">
      <c r="A19417" t="s">
        <v>381</v>
      </c>
      <c r="B19417" t="str">
        <f>IF(ISBLANK(VLOOKUP(A19417,Questionnaire!A:KQ,156,FALSE)),"#",VLOOKUP(A19417,Questionnaire!A:KQ,156,FALSE))</f>
        <v>#</v>
      </c>
    </row>
    <row r="19418" spans="1:2">
      <c r="A19418" t="s">
        <v>382</v>
      </c>
      <c r="B19418" t="str">
        <f>IF(ISBLANK(VLOOKUP(A19418,Questionnaire!A:KQ,156,FALSE)),"#",VLOOKUP(A19418,Questionnaire!A:KQ,156,FALSE))</f>
        <v>#</v>
      </c>
    </row>
    <row r="19419" spans="1:2">
      <c r="A19419" t="s">
        <v>384</v>
      </c>
      <c r="B19419" t="str">
        <f>IF(ISBLANK(VLOOKUP(A19419,Questionnaire!A:KQ,156,FALSE)),"#",VLOOKUP(A19419,Questionnaire!A:KQ,156,FALSE))</f>
        <v>#</v>
      </c>
    </row>
    <row r="19420" spans="1:2">
      <c r="A19420" t="s">
        <v>387</v>
      </c>
      <c r="B19420" t="str">
        <f>IF(ISBLANK(VLOOKUP(A19420,Questionnaire!A:KQ,156,FALSE)),"#",VLOOKUP(A19420,Questionnaire!A:KQ,156,FALSE))</f>
        <v>#</v>
      </c>
    </row>
    <row r="19421" spans="1:2">
      <c r="A19421" t="s">
        <v>391</v>
      </c>
      <c r="B19421" t="str">
        <f>IF(ISBLANK(VLOOKUP(A19421,Questionnaire!A:KQ,156,FALSE)),"#",VLOOKUP(A19421,Questionnaire!A:KQ,156,FALSE))</f>
        <v>#</v>
      </c>
    </row>
    <row r="19422" spans="1:2">
      <c r="A19422" t="s">
        <v>393</v>
      </c>
      <c r="B19422" t="str">
        <f>IF(ISBLANK(VLOOKUP(A19422,Questionnaire!A:KQ,156,FALSE)),"#",VLOOKUP(A19422,Questionnaire!A:KQ,156,FALSE))</f>
        <v>#</v>
      </c>
    </row>
    <row r="19423" spans="1:2">
      <c r="A19423" t="s">
        <v>395</v>
      </c>
      <c r="B19423" t="str">
        <f>IF(ISBLANK(VLOOKUP(A19423,Questionnaire!A:KQ,156,FALSE)),"#",VLOOKUP(A19423,Questionnaire!A:KQ,156,FALSE))</f>
        <v>#</v>
      </c>
    </row>
    <row r="19424" spans="1:2">
      <c r="A19424" t="s">
        <v>398</v>
      </c>
      <c r="B19424" t="str">
        <f>IF(ISBLANK(VLOOKUP(A19424,Questionnaire!A:KQ,156,FALSE)),"#",VLOOKUP(A19424,Questionnaire!A:KQ,156,FALSE))</f>
        <v>#</v>
      </c>
    </row>
    <row r="19425" spans="1:2">
      <c r="A19425" t="s">
        <v>402</v>
      </c>
      <c r="B19425" t="str">
        <f>IF(ISBLANK(VLOOKUP(A19425,Questionnaire!A:KQ,156,FALSE)),"#",VLOOKUP(A19425,Questionnaire!A:KQ,156,FALSE))</f>
        <v>#</v>
      </c>
    </row>
    <row r="19426" spans="1:2">
      <c r="A19426" t="s">
        <v>405</v>
      </c>
      <c r="B19426" t="str">
        <f>IF(ISBLANK(VLOOKUP(A19426,Questionnaire!A:KQ,156,FALSE)),"#",VLOOKUP(A19426,Questionnaire!A:KQ,156,FALSE))</f>
        <v>#</v>
      </c>
    </row>
    <row r="19427" spans="1:2">
      <c r="A19427" t="s">
        <v>409</v>
      </c>
      <c r="B19427" t="str">
        <f>IF(ISBLANK(VLOOKUP(A19427,Questionnaire!A:KQ,156,FALSE)),"#",VLOOKUP(A19427,Questionnaire!A:KQ,156,FALSE))</f>
        <v>#</v>
      </c>
    </row>
    <row r="19428" spans="1:2">
      <c r="A19428" t="s">
        <v>412</v>
      </c>
      <c r="B19428" t="str">
        <f>IF(ISBLANK(VLOOKUP(A19428,Questionnaire!A:KQ,156,FALSE)),"#",VLOOKUP(A19428,Questionnaire!A:KQ,156,FALSE))</f>
        <v>#</v>
      </c>
    </row>
    <row r="19429" spans="1:2">
      <c r="A19429" t="s">
        <v>415</v>
      </c>
      <c r="B19429" t="str">
        <f>IF(ISBLANK(VLOOKUP(A19429,Questionnaire!A:KQ,156,FALSE)),"#",VLOOKUP(A19429,Questionnaire!A:KQ,156,FALSE))</f>
        <v>#</v>
      </c>
    </row>
    <row r="19430" spans="1:2">
      <c r="A19430" t="s">
        <v>418</v>
      </c>
      <c r="B19430" t="str">
        <f>IF(ISBLANK(VLOOKUP(A19430,Questionnaire!A:KQ,156,FALSE)),"#",VLOOKUP(A19430,Questionnaire!A:KQ,156,FALSE))</f>
        <v>#</v>
      </c>
    </row>
    <row r="19431" spans="1:2">
      <c r="A19431" t="s">
        <v>421</v>
      </c>
      <c r="B19431" t="str">
        <f>IF(ISBLANK(VLOOKUP(A19431,Questionnaire!A:KQ,156,FALSE)),"#",VLOOKUP(A19431,Questionnaire!A:KQ,156,FALSE))</f>
        <v>#</v>
      </c>
    </row>
    <row r="19432" spans="1:2">
      <c r="A19432" t="s">
        <v>424</v>
      </c>
      <c r="B19432" t="str">
        <f>IF(ISBLANK(VLOOKUP(A19432,Questionnaire!A:KQ,156,FALSE)),"#",VLOOKUP(A19432,Questionnaire!A:KQ,156,FALSE))</f>
        <v>#</v>
      </c>
    </row>
    <row r="19433" spans="1:2">
      <c r="A19433" t="s">
        <v>429</v>
      </c>
      <c r="B19433" t="str">
        <f>IF(ISBLANK(VLOOKUP(A19433,Questionnaire!A:KQ,156,FALSE)),"#",VLOOKUP(A19433,Questionnaire!A:KQ,156,FALSE))</f>
        <v>#</v>
      </c>
    </row>
    <row r="19434" spans="1:2">
      <c r="A19434" t="s">
        <v>432</v>
      </c>
      <c r="B19434" t="str">
        <f>IF(ISBLANK(VLOOKUP(A19434,Questionnaire!A:KQ,156,FALSE)),"#",VLOOKUP(A19434,Questionnaire!A:KQ,156,FALSE))</f>
        <v>#</v>
      </c>
    </row>
    <row r="19435" spans="1:2">
      <c r="A19435" t="s">
        <v>435</v>
      </c>
      <c r="B19435" t="str">
        <f>IF(ISBLANK(VLOOKUP(A19435,Questionnaire!A:KQ,156,FALSE)),"#",VLOOKUP(A19435,Questionnaire!A:KQ,156,FALSE))</f>
        <v>#</v>
      </c>
    </row>
    <row r="19436" spans="1:2">
      <c r="A19436" t="s">
        <v>437</v>
      </c>
      <c r="B19436" t="str">
        <f>IF(ISBLANK(VLOOKUP(A19436,Questionnaire!A:KQ,156,FALSE)),"#",VLOOKUP(A19436,Questionnaire!A:KQ,156,FALSE))</f>
        <v>#</v>
      </c>
    </row>
    <row r="19437" spans="1:2">
      <c r="A19437" t="s">
        <v>439</v>
      </c>
      <c r="B19437" t="str">
        <f>IF(ISBLANK(VLOOKUP(A19437,Questionnaire!A:KQ,156,FALSE)),"#",VLOOKUP(A19437,Questionnaire!A:KQ,156,FALSE))</f>
        <v>#</v>
      </c>
    </row>
    <row r="19438" spans="1:2">
      <c r="A19438" t="s">
        <v>442</v>
      </c>
      <c r="B19438" t="str">
        <f>IF(ISBLANK(VLOOKUP(A19438,Questionnaire!A:KQ,156,FALSE)),"#",VLOOKUP(A19438,Questionnaire!A:KQ,156,FALSE))</f>
        <v>#</v>
      </c>
    </row>
    <row r="19439" spans="1:2">
      <c r="A19439" t="s">
        <v>445</v>
      </c>
      <c r="B19439" t="str">
        <f>IF(ISBLANK(VLOOKUP(A19439,Questionnaire!A:KQ,156,FALSE)),"#",VLOOKUP(A19439,Questionnaire!A:KQ,156,FALSE))</f>
        <v>#</v>
      </c>
    </row>
    <row r="19440" spans="1:2">
      <c r="A19440" t="s">
        <v>448</v>
      </c>
      <c r="B19440" t="str">
        <f>IF(ISBLANK(VLOOKUP(A19440,Questionnaire!A:KQ,156,FALSE)),"#",VLOOKUP(A19440,Questionnaire!A:KQ,156,FALSE))</f>
        <v>#</v>
      </c>
    </row>
    <row r="19441" spans="1:3">
      <c r="A19441" t="s">
        <v>452</v>
      </c>
      <c r="B19441" t="str">
        <f>IF(ISBLANK(VLOOKUP(A19441,Questionnaire!A:KQ,156,FALSE)),"#",VLOOKUP(A19441,Questionnaire!A:KQ,156,FALSE))</f>
        <v>#</v>
      </c>
    </row>
    <row r="19442" spans="1:3">
      <c r="A19442" t="s">
        <v>455</v>
      </c>
      <c r="B19442" t="str">
        <f>IF(ISBLANK(VLOOKUP(A19442,Questionnaire!A:KQ,156,FALSE)),"#",VLOOKUP(A19442,Questionnaire!A:KQ,156,FALSE))</f>
        <v>#</v>
      </c>
    </row>
    <row r="19443" spans="1:3">
      <c r="A19443" t="s">
        <v>458</v>
      </c>
      <c r="B19443" t="str">
        <f>IF(ISBLANK(VLOOKUP(A19443,Questionnaire!A:KQ,156,FALSE)),"#",VLOOKUP(A19443,Questionnaire!A:KQ,156,FALSE))</f>
        <v>#</v>
      </c>
    </row>
    <row r="19444" spans="1:3">
      <c r="A19444" t="s">
        <v>461</v>
      </c>
      <c r="B19444" t="str">
        <f>IF(ISBLANK(VLOOKUP(A19444,Questionnaire!A:KQ,156,FALSE)),"#",VLOOKUP(A19444,Questionnaire!A:KQ,156,FALSE))</f>
        <v>#</v>
      </c>
    </row>
    <row r="19445" spans="1:3">
      <c r="A19445" t="s">
        <v>465</v>
      </c>
      <c r="B19445" t="str">
        <f>IF(ISBLANK(VLOOKUP(A19445,Questionnaire!A:KQ,156,FALSE)),"#",VLOOKUP(A19445,Questionnaire!A:KQ,156,FALSE))</f>
        <v>#</v>
      </c>
    </row>
    <row r="19446" spans="1:3">
      <c r="A19446" t="s">
        <v>467</v>
      </c>
      <c r="B19446" t="str">
        <f>IF(ISBLANK(VLOOKUP(A19446,Questionnaire!A:KQ,156,FALSE)),"#",VLOOKUP(A19446,Questionnaire!A:KQ,156,FALSE))</f>
        <v>#</v>
      </c>
    </row>
    <row r="19447" spans="1:3">
      <c r="A19447" t="s">
        <v>469</v>
      </c>
      <c r="B19447" t="str">
        <f>IF(ISBLANK(VLOOKUP(A19447,Questionnaire!A:KQ,156,FALSE)),"#",VLOOKUP(A19447,Questionnaire!A:KQ,156,FALSE))</f>
        <v>#</v>
      </c>
    </row>
    <row r="19448" spans="1:3">
      <c r="A19448" t="s">
        <v>471</v>
      </c>
      <c r="B19448" t="str">
        <f>IF(ISBLANK(VLOOKUP(A19448,Questionnaire!A:KQ,156,FALSE)),"#",VLOOKUP(A19448,Questionnaire!A:KQ,156,FALSE))</f>
        <v>#</v>
      </c>
    </row>
    <row r="19449" spans="1:3">
      <c r="A19449" t="s">
        <v>473</v>
      </c>
      <c r="B19449" t="str">
        <f>IF(ISBLANK(VLOOKUP(A19449,Questionnaire!A:KQ,156,FALSE)),"#",VLOOKUP(A19449,Questionnaire!A:KQ,156,FALSE))</f>
        <v>#</v>
      </c>
    </row>
    <row r="19450" spans="1:3">
      <c r="A19450" t="s">
        <v>475</v>
      </c>
      <c r="B19450" t="str">
        <f>IF(ISBLANK(VLOOKUP(A19450,Questionnaire!A:KQ,156,FALSE)),"#",VLOOKUP(A19450,Questionnaire!A:KQ,156,FALSE))</f>
        <v>#</v>
      </c>
    </row>
    <row r="19451" spans="1:3">
      <c r="A19451" t="s">
        <v>185</v>
      </c>
      <c r="B19451" t="str">
        <f>IF(ISBLANK(VLOOKUP(A19451,Questionnaire!A:KQ,157,FALSE)),"#",VLOOKUP(A19451,Questionnaire!A:KQ,157,FALSE))</f>
        <v>#</v>
      </c>
      <c r="C19451">
        <v>154</v>
      </c>
    </row>
    <row r="19452" spans="1:3">
      <c r="A19452" t="s">
        <v>187</v>
      </c>
      <c r="B19452" t="str">
        <f>IF(ISNA(VLOOKUP(VLOOKUP(A19452,Questionnaire!A:KQ,157,FALSE),'CORA Encoding'!D:E,2,FALSE)),"#",VLOOKUP(VLOOKUP(A19452,Questionnaire!A:KQ,157,FALSE),'CORA Encoding'!D:E,2,FALSE))</f>
        <v>#</v>
      </c>
    </row>
    <row r="19453" spans="1:3">
      <c r="A19453" t="s">
        <v>189</v>
      </c>
      <c r="B19453" t="str">
        <f>IF(ISNA(VLOOKUP(VLOOKUP(A19453,Questionnaire!A:KQ,157,FALSE),'CORA Encoding'!G:H,2,FALSE)),"#",VLOOKUP(VLOOKUP(A19453,Questionnaire!A:KQ,157,FALSE),'CORA Encoding'!G:H,2,FALSE))</f>
        <v>#</v>
      </c>
    </row>
    <row r="19454" spans="1:3">
      <c r="A19454" t="s">
        <v>191</v>
      </c>
      <c r="B19454" t="str">
        <f>IF(ISNA(VLOOKUP(VLOOKUP(A19454,Questionnaire!A:KQ,157,FALSE),'Country List'!E:F,2,FALSE)),"#",VLOOKUP(VLOOKUP(A19454,Questionnaire!A:KQ,157,FALSE),'Country List'!E:F,2,FALSE))</f>
        <v>#</v>
      </c>
    </row>
    <row r="19455" spans="1:3">
      <c r="A19455" t="s">
        <v>193</v>
      </c>
      <c r="B19455" t="str">
        <f>IF(ISNA(VLOOKUP(VLOOKUP(A19455,Questionnaire!A:KQ,157,FALSE),'Industry List'!B:C,2,FALSE)),"#",VLOOKUP(VLOOKUP(A19455,Questionnaire!A:KQ,157,FALSE),'Industry List'!B:C,2,FALSE))</f>
        <v>#</v>
      </c>
    </row>
    <row r="19456" spans="1:3">
      <c r="A19456" t="s">
        <v>197</v>
      </c>
      <c r="B19456" t="str">
        <f>IF(ISBLANK(VLOOKUP(A19456,Questionnaire!A:KQ,157,FALSE)),"#",VLOOKUP(A19456,Questionnaire!A:KQ,157,FALSE))</f>
        <v>#</v>
      </c>
    </row>
    <row r="19457" spans="1:2">
      <c r="A19457" t="s">
        <v>201</v>
      </c>
      <c r="B19457" t="str">
        <f>IF(ISBLANK(VLOOKUP(A19457,Questionnaire!A:KQ,157,FALSE)),"#",VLOOKUP(A19457,Questionnaire!A:KQ,157,FALSE))</f>
        <v>#</v>
      </c>
    </row>
    <row r="19458" spans="1:2">
      <c r="A19458" t="s">
        <v>203</v>
      </c>
      <c r="B19458" t="str">
        <f>IF(ISNA(VLOOKUP(VLOOKUP(A19458,Questionnaire!A:KQ,157,FALSE),'CORA Encoding'!J:K,2,FALSE)),"#",VLOOKUP(VLOOKUP(A19458,Questionnaire!A:KQ,157,FALSE),'CORA Encoding'!J:K,2,FALSE))</f>
        <v>#</v>
      </c>
    </row>
    <row r="19459" spans="1:2">
      <c r="A19459" t="s">
        <v>208</v>
      </c>
      <c r="B19459" t="str">
        <f>IF(ISBLANK(VLOOKUP(A19459,Questionnaire!A:KQ,157,FALSE)),"#",VLOOKUP(A19459,Questionnaire!A:KQ,157,FALSE))</f>
        <v>#</v>
      </c>
    </row>
    <row r="19460" spans="1:2">
      <c r="A19460" t="s">
        <v>213</v>
      </c>
      <c r="B19460" t="str">
        <f>IF(ISBLANK(VLOOKUP(A19460,Questionnaire!A:KQ,157,FALSE)),"#",VLOOKUP(A19460,Questionnaire!A:KQ,157,FALSE))</f>
        <v>#</v>
      </c>
    </row>
    <row r="19461" spans="1:2">
      <c r="A19461" t="s">
        <v>215</v>
      </c>
      <c r="B19461" t="str">
        <f>IF(ISBLANK(VLOOKUP(A19461,Questionnaire!A:KQ,157,FALSE)),"#",VLOOKUP(A19461,Questionnaire!A:KQ,157,FALSE))</f>
        <v>#</v>
      </c>
    </row>
    <row r="19462" spans="1:2">
      <c r="A19462" t="s">
        <v>217</v>
      </c>
      <c r="B19462" t="str">
        <f>IF(ISBLANK(VLOOKUP(A19462,Questionnaire!A:KQ,157,FALSE)),"#",VLOOKUP(A19462,Questionnaire!A:KQ,157,FALSE))</f>
        <v>#</v>
      </c>
    </row>
    <row r="19463" spans="1:2">
      <c r="A19463" t="s">
        <v>219</v>
      </c>
      <c r="B19463" t="str">
        <f>IF(ISBLANK(VLOOKUP(A19463,Questionnaire!A:KQ,157,FALSE)),"#",VLOOKUP(A19463,Questionnaire!A:KQ,157,FALSE))</f>
        <v>#</v>
      </c>
    </row>
    <row r="19464" spans="1:2">
      <c r="A19464" t="s">
        <v>221</v>
      </c>
      <c r="B19464" t="str">
        <f>IF(ISBLANK(VLOOKUP(A19464,Questionnaire!A:KQ,157,FALSE)),"#",VLOOKUP(A19464,Questionnaire!A:KQ,157,FALSE))</f>
        <v>#</v>
      </c>
    </row>
    <row r="19465" spans="1:2">
      <c r="A19465" t="s">
        <v>223</v>
      </c>
      <c r="B19465" t="str">
        <f>IF(ISBLANK(VLOOKUP(A19465,Questionnaire!A:KQ,157,FALSE)),"#",VLOOKUP(A19465,Questionnaire!A:KQ,157,FALSE))</f>
        <v>#</v>
      </c>
    </row>
    <row r="19466" spans="1:2">
      <c r="A19466" t="s">
        <v>225</v>
      </c>
      <c r="B19466" t="str">
        <f>IF(ISBLANK(VLOOKUP(A19466,Questionnaire!A:KQ,157,FALSE)),"#",VLOOKUP(A19466,Questionnaire!A:KQ,157,FALSE))</f>
        <v>#</v>
      </c>
    </row>
    <row r="19467" spans="1:2">
      <c r="A19467" t="s">
        <v>227</v>
      </c>
      <c r="B19467" t="str">
        <f>IF(ISBLANK(VLOOKUP(A19467,Questionnaire!A:KQ,157,FALSE)),"#",VLOOKUP(A19467,Questionnaire!A:KQ,157,FALSE))</f>
        <v>#</v>
      </c>
    </row>
    <row r="19468" spans="1:2">
      <c r="A19468" t="s">
        <v>229</v>
      </c>
      <c r="B19468" t="str">
        <f>IF(ISBLANK(VLOOKUP(A19468,Questionnaire!A:KQ,157,FALSE)),"#",VLOOKUP(A19468,Questionnaire!A:KQ,157,FALSE))</f>
        <v>#</v>
      </c>
    </row>
    <row r="19469" spans="1:2">
      <c r="A19469" t="s">
        <v>231</v>
      </c>
      <c r="B19469" t="str">
        <f>IF(ISBLANK(VLOOKUP(A19469,Questionnaire!A:KQ,157,FALSE)),"#",VLOOKUP(A19469,Questionnaire!A:KQ,157,FALSE))</f>
        <v>#</v>
      </c>
    </row>
    <row r="19470" spans="1:2">
      <c r="A19470" t="s">
        <v>233</v>
      </c>
      <c r="B19470" t="str">
        <f>IF(ISBLANK(VLOOKUP(A19470,Questionnaire!A:KQ,157,FALSE)),"#",VLOOKUP(A19470,Questionnaire!A:KQ,157,FALSE))</f>
        <v>#</v>
      </c>
    </row>
    <row r="19471" spans="1:2">
      <c r="A19471" t="s">
        <v>235</v>
      </c>
      <c r="B19471" t="str">
        <f>IF(ISBLANK(VLOOKUP(A19471,Questionnaire!A:KQ,157,FALSE)),"#",VLOOKUP(A19471,Questionnaire!A:KQ,157,FALSE))</f>
        <v>#</v>
      </c>
    </row>
    <row r="19472" spans="1:2">
      <c r="A19472" t="s">
        <v>237</v>
      </c>
      <c r="B19472" t="str">
        <f>IF(ISBLANK(VLOOKUP(A19472,Questionnaire!A:KQ,157,FALSE)),"#",VLOOKUP(A19472,Questionnaire!A:KQ,157,FALSE))</f>
        <v>#</v>
      </c>
    </row>
    <row r="19473" spans="1:2">
      <c r="A19473" t="s">
        <v>239</v>
      </c>
      <c r="B19473" t="str">
        <f>IF(ISBLANK(VLOOKUP(A19473,Questionnaire!A:KQ,157,FALSE)),"#",VLOOKUP(A19473,Questionnaire!A:KQ,157,FALSE))</f>
        <v>#</v>
      </c>
    </row>
    <row r="19474" spans="1:2">
      <c r="A19474" t="s">
        <v>242</v>
      </c>
      <c r="B19474" t="str">
        <f>IF(ISBLANK(VLOOKUP(A19474,Questionnaire!A:KQ,157,FALSE)),"#",VLOOKUP(A19474,Questionnaire!A:KQ,157,FALSE))</f>
        <v>#</v>
      </c>
    </row>
    <row r="19475" spans="1:2">
      <c r="A19475" t="s">
        <v>245</v>
      </c>
      <c r="B19475" t="str">
        <f>IF(ISBLANK(VLOOKUP(A19475,Questionnaire!A:KQ,157,FALSE)),"#",VLOOKUP(A19475,Questionnaire!A:KQ,157,FALSE))</f>
        <v>#</v>
      </c>
    </row>
    <row r="19476" spans="1:2">
      <c r="A19476" t="s">
        <v>247</v>
      </c>
      <c r="B19476" t="str">
        <f>IF(ISBLANK(VLOOKUP(A19476,Questionnaire!A:KQ,157,FALSE)),"#",VLOOKUP(A19476,Questionnaire!A:KQ,157,FALSE))</f>
        <v>#</v>
      </c>
    </row>
    <row r="19477" spans="1:2">
      <c r="A19477" t="s">
        <v>249</v>
      </c>
      <c r="B19477" t="str">
        <f>IF(ISBLANK(VLOOKUP(A19477,Questionnaire!A:KQ,157,FALSE)),"#",VLOOKUP(A19477,Questionnaire!A:KQ,157,FALSE))</f>
        <v>#</v>
      </c>
    </row>
    <row r="19478" spans="1:2">
      <c r="A19478" t="s">
        <v>250</v>
      </c>
      <c r="B19478" t="str">
        <f>IF(ISBLANK(VLOOKUP(A19478,Questionnaire!A:KQ,157,FALSE)),"#",VLOOKUP(A19478,Questionnaire!A:KQ,157,FALSE))</f>
        <v>#</v>
      </c>
    </row>
    <row r="19479" spans="1:2">
      <c r="A19479" t="s">
        <v>252</v>
      </c>
      <c r="B19479" t="str">
        <f>IF(ISBLANK(VLOOKUP(A19479,Questionnaire!A:KQ,157,FALSE)),"#",VLOOKUP(A19479,Questionnaire!A:KQ,157,FALSE))</f>
        <v>#</v>
      </c>
    </row>
    <row r="19480" spans="1:2">
      <c r="A19480" t="s">
        <v>255</v>
      </c>
      <c r="B19480" t="str">
        <f>IF(ISBLANK(VLOOKUP(A19480,Questionnaire!A:KQ,157,FALSE)),"#",VLOOKUP(A19480,Questionnaire!A:KQ,157,FALSE))</f>
        <v>#</v>
      </c>
    </row>
    <row r="19481" spans="1:2">
      <c r="A19481" t="s">
        <v>258</v>
      </c>
      <c r="B19481" t="str">
        <f>IF(ISNA(VLOOKUP(VLOOKUP(A19481,Questionnaire!A:KQ,157,FALSE),'CORA Encoding'!M:N,2,FALSE)),"#",VLOOKUP(VLOOKUP(A19481,Questionnaire!A:KQ,157,FALSE),'CORA Encoding'!M:N,2,FALSE))</f>
        <v>#</v>
      </c>
    </row>
    <row r="19482" spans="1:2">
      <c r="A19482" t="s">
        <v>261</v>
      </c>
      <c r="B19482" t="str">
        <f>IF(ISBLANK(VLOOKUP(A19482,Questionnaire!A:KQ,157,FALSE)),"#",VLOOKUP(A19482,Questionnaire!A:KQ,157,FALSE))</f>
        <v>#</v>
      </c>
    </row>
    <row r="19483" spans="1:2">
      <c r="A19483" t="s">
        <v>263</v>
      </c>
      <c r="B19483" t="str">
        <f>IF(ISBLANK(VLOOKUP(A19483,Questionnaire!A:KQ,157,FALSE)),"#",VLOOKUP(A19483,Questionnaire!A:KQ,157,FALSE))</f>
        <v>#</v>
      </c>
    </row>
    <row r="19484" spans="1:2">
      <c r="A19484" t="s">
        <v>265</v>
      </c>
      <c r="B19484" t="str">
        <f>IF(ISBLANK(VLOOKUP(A19484,Questionnaire!A:KQ,157,FALSE)),"#",VLOOKUP(A19484,Questionnaire!A:KQ,157,FALSE))</f>
        <v>#</v>
      </c>
    </row>
    <row r="19485" spans="1:2">
      <c r="A19485" t="s">
        <v>267</v>
      </c>
      <c r="B19485" t="str">
        <f>IF(ISBLANK(VLOOKUP(A19485,Questionnaire!A:KQ,157,FALSE)),"#",VLOOKUP(A19485,Questionnaire!A:KQ,157,FALSE))</f>
        <v>#</v>
      </c>
    </row>
    <row r="19486" spans="1:2">
      <c r="A19486" t="s">
        <v>269</v>
      </c>
      <c r="B19486" t="str">
        <f>IF(ISBLANK(VLOOKUP(A19486,Questionnaire!A:KQ,157,FALSE)),"#",VLOOKUP(A19486,Questionnaire!A:KQ,157,FALSE))</f>
        <v>#</v>
      </c>
    </row>
    <row r="19487" spans="1:2">
      <c r="A19487" t="s">
        <v>274</v>
      </c>
      <c r="B19487" t="str">
        <f>IF(ISBLANK(VLOOKUP(A19487,Questionnaire!A:KQ,157,FALSE)),"#",VLOOKUP(A19487,Questionnaire!A:KQ,157,FALSE))</f>
        <v>#</v>
      </c>
    </row>
    <row r="19488" spans="1:2">
      <c r="A19488" t="s">
        <v>276</v>
      </c>
      <c r="B19488" t="str">
        <f>IF(ISBLANK(VLOOKUP(A19488,Questionnaire!A:KQ,157,FALSE)),"#",VLOOKUP(A19488,Questionnaire!A:KQ,157,FALSE))</f>
        <v>#</v>
      </c>
    </row>
    <row r="19489" spans="1:2">
      <c r="A19489" t="s">
        <v>278</v>
      </c>
      <c r="B19489" t="str">
        <f>IF(ISBLANK(VLOOKUP(A19489,Questionnaire!A:KQ,157,FALSE)),"#",VLOOKUP(A19489,Questionnaire!A:KQ,157,FALSE))</f>
        <v>#</v>
      </c>
    </row>
    <row r="19490" spans="1:2">
      <c r="A19490" t="s">
        <v>280</v>
      </c>
      <c r="B19490" t="str">
        <f>IF(ISBLANK(VLOOKUP(A19490,Questionnaire!A:KQ,157,FALSE)),"#",VLOOKUP(A19490,Questionnaire!A:KQ,157,FALSE))</f>
        <v>#</v>
      </c>
    </row>
    <row r="19491" spans="1:2">
      <c r="A19491" t="s">
        <v>282</v>
      </c>
      <c r="B19491" t="str">
        <f>IF(ISBLANK(VLOOKUP(A19491,Questionnaire!A:KQ,157,FALSE)),"#",VLOOKUP(A19491,Questionnaire!A:KQ,157,FALSE))</f>
        <v>#</v>
      </c>
    </row>
    <row r="19492" spans="1:2">
      <c r="A19492" t="s">
        <v>286</v>
      </c>
      <c r="B19492" t="str">
        <f>IF(ISBLANK(VLOOKUP(A19492,Questionnaire!A:KQ,157,FALSE)),"#",VLOOKUP(A19492,Questionnaire!A:KQ,157,FALSE))</f>
        <v>#</v>
      </c>
    </row>
    <row r="19493" spans="1:2">
      <c r="A19493" t="s">
        <v>288</v>
      </c>
      <c r="B19493" t="str">
        <f>IF(ISBLANK(VLOOKUP(A19493,Questionnaire!A:KQ,157,FALSE)),"#",VLOOKUP(A19493,Questionnaire!A:KQ,157,FALSE))</f>
        <v>#</v>
      </c>
    </row>
    <row r="19494" spans="1:2">
      <c r="A19494" t="s">
        <v>290</v>
      </c>
      <c r="B19494" t="str">
        <f>IF(ISBLANK(VLOOKUP(A19494,Questionnaire!A:KQ,157,FALSE)),"#",VLOOKUP(A19494,Questionnaire!A:KQ,157,FALSE))</f>
        <v>#</v>
      </c>
    </row>
    <row r="19495" spans="1:2">
      <c r="A19495" t="s">
        <v>292</v>
      </c>
      <c r="B19495" t="str">
        <f>IF(ISBLANK(VLOOKUP(A19495,Questionnaire!A:KQ,157,FALSE)),"#",VLOOKUP(A19495,Questionnaire!A:KQ,157,FALSE))</f>
        <v>#</v>
      </c>
    </row>
    <row r="19496" spans="1:2">
      <c r="A19496" t="s">
        <v>294</v>
      </c>
      <c r="B19496" t="str">
        <f>IF(ISBLANK(VLOOKUP(A19496,Questionnaire!A:KQ,157,FALSE)),"#",VLOOKUP(A19496,Questionnaire!A:KQ,157,FALSE))</f>
        <v>#</v>
      </c>
    </row>
    <row r="19497" spans="1:2">
      <c r="A19497" t="s">
        <v>296</v>
      </c>
      <c r="B19497" t="str">
        <f>IF(ISBLANK(VLOOKUP(A19497,Questionnaire!A:KQ,157,FALSE)),"#",VLOOKUP(A19497,Questionnaire!A:KQ,157,FALSE))</f>
        <v>#</v>
      </c>
    </row>
    <row r="19498" spans="1:2">
      <c r="A19498" t="s">
        <v>301</v>
      </c>
      <c r="B19498" t="str">
        <f>IF(ISBLANK(VLOOKUP(A19498,Questionnaire!A:KQ,157,FALSE)),"#",VLOOKUP(A19498,Questionnaire!A:KQ,157,FALSE))</f>
        <v>#</v>
      </c>
    </row>
    <row r="19499" spans="1:2">
      <c r="A19499" t="s">
        <v>303</v>
      </c>
      <c r="B19499" t="str">
        <f>IF(ISBLANK(VLOOKUP(A19499,Questionnaire!A:KQ,157,FALSE)),"#",VLOOKUP(A19499,Questionnaire!A:KQ,157,FALSE))</f>
        <v>#</v>
      </c>
    </row>
    <row r="19500" spans="1:2">
      <c r="A19500" t="s">
        <v>305</v>
      </c>
      <c r="B19500" t="str">
        <f>IF(ISBLANK(VLOOKUP(A19500,Questionnaire!A:KQ,157,FALSE)),"#",VLOOKUP(A19500,Questionnaire!A:KQ,157,FALSE))</f>
        <v>#</v>
      </c>
    </row>
    <row r="19501" spans="1:2">
      <c r="A19501" t="s">
        <v>307</v>
      </c>
      <c r="B19501" t="str">
        <f>IF(ISBLANK(VLOOKUP(A19501,Questionnaire!A:KQ,157,FALSE)),"#",VLOOKUP(A19501,Questionnaire!A:KQ,157,FALSE))</f>
        <v>#</v>
      </c>
    </row>
    <row r="19502" spans="1:2">
      <c r="A19502" t="s">
        <v>311</v>
      </c>
      <c r="B19502" t="str">
        <f>IF(ISBLANK(VLOOKUP(A19502,Questionnaire!A:KQ,157,FALSE)),"#",VLOOKUP(A19502,Questionnaire!A:KQ,157,FALSE))</f>
        <v>#</v>
      </c>
    </row>
    <row r="19503" spans="1:2">
      <c r="A19503" t="s">
        <v>313</v>
      </c>
      <c r="B19503" t="str">
        <f>IF(ISBLANK(VLOOKUP(A19503,Questionnaire!A:KQ,157,FALSE)),"#",VLOOKUP(A19503,Questionnaire!A:KQ,157,FALSE))</f>
        <v>#</v>
      </c>
    </row>
    <row r="19504" spans="1:2">
      <c r="A19504" t="s">
        <v>314</v>
      </c>
      <c r="B19504" t="str">
        <f>IF(ISBLANK(VLOOKUP(A19504,Questionnaire!A:KQ,157,FALSE)),"#",VLOOKUP(A19504,Questionnaire!A:KQ,157,FALSE))</f>
        <v>#</v>
      </c>
    </row>
    <row r="19505" spans="1:2">
      <c r="A19505" t="s">
        <v>315</v>
      </c>
      <c r="B19505" t="str">
        <f>IF(ISBLANK(VLOOKUP(A19505,Questionnaire!A:KQ,157,FALSE)),"#",VLOOKUP(A19505,Questionnaire!A:KQ,157,FALSE))</f>
        <v>#</v>
      </c>
    </row>
    <row r="19506" spans="1:2">
      <c r="A19506" t="s">
        <v>317</v>
      </c>
      <c r="B19506" t="str">
        <f>IF(ISBLANK(VLOOKUP(A19506,Questionnaire!A:KQ,157,FALSE)),"#",VLOOKUP(A19506,Questionnaire!A:KQ,157,FALSE))</f>
        <v>#</v>
      </c>
    </row>
    <row r="19507" spans="1:2">
      <c r="A19507" t="s">
        <v>319</v>
      </c>
      <c r="B19507" t="str">
        <f>IF(ISBLANK(VLOOKUP(A19507,Questionnaire!A:KQ,157,FALSE)),"#",VLOOKUP(A19507,Questionnaire!A:KQ,157,FALSE))</f>
        <v>#</v>
      </c>
    </row>
    <row r="19508" spans="1:2">
      <c r="A19508" t="s">
        <v>322</v>
      </c>
      <c r="B19508" t="str">
        <f>IF(ISBLANK(VLOOKUP(A19508,Questionnaire!A:KQ,157,FALSE)),"#",VLOOKUP(A19508,Questionnaire!A:KQ,157,FALSE))</f>
        <v>#</v>
      </c>
    </row>
    <row r="19509" spans="1:2">
      <c r="A19509" t="s">
        <v>326</v>
      </c>
      <c r="B19509" t="str">
        <f>IF(ISBLANK(VLOOKUP(A19509,Questionnaire!A:KQ,157,FALSE)),"#",VLOOKUP(A19509,Questionnaire!A:KQ,157,FALSE))</f>
        <v>#</v>
      </c>
    </row>
    <row r="19510" spans="1:2">
      <c r="A19510" t="s">
        <v>328</v>
      </c>
      <c r="B19510" t="str">
        <f>IF(ISBLANK(VLOOKUP(A19510,Questionnaire!A:KQ,157,FALSE)),"#",VLOOKUP(A19510,Questionnaire!A:KQ,157,FALSE))</f>
        <v>#</v>
      </c>
    </row>
    <row r="19511" spans="1:2">
      <c r="A19511" t="s">
        <v>332</v>
      </c>
      <c r="B19511" t="str">
        <f>IF(ISBLANK(VLOOKUP(A19511,Questionnaire!A:KQ,157,FALSE)),"#",VLOOKUP(A19511,Questionnaire!A:KQ,157,FALSE))</f>
        <v>#</v>
      </c>
    </row>
    <row r="19512" spans="1:2">
      <c r="A19512" t="s">
        <v>333</v>
      </c>
      <c r="B19512" t="str">
        <f>IF(ISBLANK(VLOOKUP(A19512,Questionnaire!A:KQ,157,FALSE)),"#",VLOOKUP(A19512,Questionnaire!A:KQ,157,FALSE))</f>
        <v>#</v>
      </c>
    </row>
    <row r="19513" spans="1:2">
      <c r="A19513" t="s">
        <v>334</v>
      </c>
      <c r="B19513" t="str">
        <f>IF(ISBLANK(VLOOKUP(A19513,Questionnaire!A:KQ,157,FALSE)),"#",VLOOKUP(A19513,Questionnaire!A:KQ,157,FALSE))</f>
        <v>#</v>
      </c>
    </row>
    <row r="19514" spans="1:2">
      <c r="A19514" t="s">
        <v>335</v>
      </c>
      <c r="B19514" t="str">
        <f>IF(ISBLANK(VLOOKUP(A19514,Questionnaire!A:KQ,157,FALSE)),"#",VLOOKUP(A19514,Questionnaire!A:KQ,157,FALSE))</f>
        <v>#</v>
      </c>
    </row>
    <row r="19515" spans="1:2">
      <c r="A19515" t="s">
        <v>336</v>
      </c>
      <c r="B19515" t="str">
        <f>IF(ISBLANK(VLOOKUP(A19515,Questionnaire!A:KQ,157,FALSE)),"#",VLOOKUP(A19515,Questionnaire!A:KQ,157,FALSE))</f>
        <v>#</v>
      </c>
    </row>
    <row r="19516" spans="1:2">
      <c r="A19516" t="s">
        <v>337</v>
      </c>
      <c r="B19516" t="str">
        <f>IF(ISBLANK(VLOOKUP(A19516,Questionnaire!A:KQ,157,FALSE)),"#",VLOOKUP(A19516,Questionnaire!A:KQ,157,FALSE))</f>
        <v>#</v>
      </c>
    </row>
    <row r="19517" spans="1:2">
      <c r="A19517" t="s">
        <v>338</v>
      </c>
      <c r="B19517" t="str">
        <f>IF(ISBLANK(VLOOKUP(A19517,Questionnaire!A:KQ,157,FALSE)),"#",VLOOKUP(A19517,Questionnaire!A:KQ,157,FALSE))</f>
        <v>#</v>
      </c>
    </row>
    <row r="19518" spans="1:2">
      <c r="A19518" t="s">
        <v>339</v>
      </c>
      <c r="B19518" t="str">
        <f>IF(ISBLANK(VLOOKUP(A19518,Questionnaire!A:KQ,157,FALSE)),"#",VLOOKUP(A19518,Questionnaire!A:KQ,157,FALSE))</f>
        <v>#</v>
      </c>
    </row>
    <row r="19519" spans="1:2">
      <c r="A19519" t="s">
        <v>340</v>
      </c>
      <c r="B19519" t="str">
        <f>IF(ISBLANK(VLOOKUP(A19519,Questionnaire!A:KQ,157,FALSE)),"#",VLOOKUP(A19519,Questionnaire!A:KQ,157,FALSE))</f>
        <v>#</v>
      </c>
    </row>
    <row r="19520" spans="1:2">
      <c r="A19520" t="s">
        <v>341</v>
      </c>
      <c r="B19520" t="str">
        <f>IF(ISBLANK(VLOOKUP(A19520,Questionnaire!A:KQ,157,FALSE)),"#",VLOOKUP(A19520,Questionnaire!A:KQ,157,FALSE))</f>
        <v>#</v>
      </c>
    </row>
    <row r="19521" spans="1:2">
      <c r="A19521" t="s">
        <v>342</v>
      </c>
      <c r="B19521" t="str">
        <f>IF(ISBLANK(VLOOKUP(A19521,Questionnaire!A:KQ,157,FALSE)),"#",VLOOKUP(A19521,Questionnaire!A:KQ,157,FALSE))</f>
        <v>#</v>
      </c>
    </row>
    <row r="19522" spans="1:2">
      <c r="A19522" t="s">
        <v>343</v>
      </c>
      <c r="B19522" t="str">
        <f>IF(ISBLANK(VLOOKUP(A19522,Questionnaire!A:KQ,157,FALSE)),"#",VLOOKUP(A19522,Questionnaire!A:KQ,157,FALSE))</f>
        <v>#</v>
      </c>
    </row>
    <row r="19523" spans="1:2">
      <c r="A19523" t="s">
        <v>344</v>
      </c>
      <c r="B19523" t="str">
        <f>IF(ISBLANK(VLOOKUP(A19523,Questionnaire!A:KQ,157,FALSE)),"#",VLOOKUP(A19523,Questionnaire!A:KQ,157,FALSE))</f>
        <v>#</v>
      </c>
    </row>
    <row r="19524" spans="1:2">
      <c r="A19524" t="s">
        <v>345</v>
      </c>
      <c r="B19524" t="str">
        <f>IF(ISBLANK(VLOOKUP(A19524,Questionnaire!A:KQ,157,FALSE)),"#",VLOOKUP(A19524,Questionnaire!A:KQ,157,FALSE))</f>
        <v>#</v>
      </c>
    </row>
    <row r="19525" spans="1:2">
      <c r="A19525" t="s">
        <v>348</v>
      </c>
      <c r="B19525" t="str">
        <f>IF(ISBLANK(VLOOKUP(A19525,Questionnaire!A:KQ,157,FALSE)),"#",VLOOKUP(A19525,Questionnaire!A:KQ,157,FALSE))</f>
        <v>#</v>
      </c>
    </row>
    <row r="19526" spans="1:2">
      <c r="A19526" t="s">
        <v>353</v>
      </c>
      <c r="B19526" t="str">
        <f>IF(ISBLANK(VLOOKUP(A19526,Questionnaire!A:KQ,157,FALSE)),"#",VLOOKUP(A19526,Questionnaire!A:KQ,157,FALSE))</f>
        <v>#</v>
      </c>
    </row>
    <row r="19527" spans="1:2">
      <c r="A19527" t="s">
        <v>354</v>
      </c>
      <c r="B19527" t="str">
        <f>IF(ISBLANK(VLOOKUP(A19527,Questionnaire!A:KQ,157,FALSE)),"#",VLOOKUP(A19527,Questionnaire!A:KQ,157,FALSE))</f>
        <v>#</v>
      </c>
    </row>
    <row r="19528" spans="1:2">
      <c r="A19528" t="s">
        <v>355</v>
      </c>
      <c r="B19528" t="str">
        <f>IF(ISBLANK(VLOOKUP(A19528,Questionnaire!A:KQ,157,FALSE)),"#",VLOOKUP(A19528,Questionnaire!A:KQ,157,FALSE))</f>
        <v>#</v>
      </c>
    </row>
    <row r="19529" spans="1:2">
      <c r="A19529" t="s">
        <v>356</v>
      </c>
      <c r="B19529" t="str">
        <f>IF(ISBLANK(VLOOKUP(A19529,Questionnaire!A:KQ,157,FALSE)),"#",VLOOKUP(A19529,Questionnaire!A:KQ,157,FALSE))</f>
        <v>#</v>
      </c>
    </row>
    <row r="19530" spans="1:2">
      <c r="A19530" t="s">
        <v>357</v>
      </c>
      <c r="B19530" t="str">
        <f>IF(ISBLANK(VLOOKUP(A19530,Questionnaire!A:KQ,157,FALSE)),"#",VLOOKUP(A19530,Questionnaire!A:KQ,157,FALSE))</f>
        <v>#</v>
      </c>
    </row>
    <row r="19531" spans="1:2">
      <c r="A19531" t="s">
        <v>360</v>
      </c>
      <c r="B19531" t="str">
        <f>IF(ISBLANK(VLOOKUP(A19531,Questionnaire!A:KQ,157,FALSE)),"#",VLOOKUP(A19531,Questionnaire!A:KQ,157,FALSE))</f>
        <v>#</v>
      </c>
    </row>
    <row r="19532" spans="1:2">
      <c r="A19532" t="s">
        <v>362</v>
      </c>
      <c r="B19532" t="str">
        <f>IF(ISBLANK(VLOOKUP(A19532,Questionnaire!A:KQ,157,FALSE)),"#",VLOOKUP(A19532,Questionnaire!A:KQ,157,FALSE))</f>
        <v>#</v>
      </c>
    </row>
    <row r="19533" spans="1:2">
      <c r="A19533" t="s">
        <v>363</v>
      </c>
      <c r="B19533" t="str">
        <f>IF(ISBLANK(VLOOKUP(A19533,Questionnaire!A:KQ,157,FALSE)),"#",VLOOKUP(A19533,Questionnaire!A:KQ,157,FALSE))</f>
        <v>#</v>
      </c>
    </row>
    <row r="19534" spans="1:2">
      <c r="A19534" t="s">
        <v>364</v>
      </c>
      <c r="B19534" t="str">
        <f>IF(ISBLANK(VLOOKUP(A19534,Questionnaire!A:KQ,157,FALSE)),"#",VLOOKUP(A19534,Questionnaire!A:KQ,157,FALSE))</f>
        <v>#</v>
      </c>
    </row>
    <row r="19535" spans="1:2">
      <c r="A19535" t="s">
        <v>365</v>
      </c>
      <c r="B19535" t="str">
        <f>IF(ISBLANK(VLOOKUP(A19535,Questionnaire!A:KQ,157,FALSE)),"#",VLOOKUP(A19535,Questionnaire!A:KQ,157,FALSE))</f>
        <v>#</v>
      </c>
    </row>
    <row r="19536" spans="1:2">
      <c r="A19536" t="s">
        <v>366</v>
      </c>
      <c r="B19536" t="str">
        <f>IF(ISBLANK(VLOOKUP(A19536,Questionnaire!A:KQ,157,FALSE)),"#",VLOOKUP(A19536,Questionnaire!A:KQ,157,FALSE))</f>
        <v>#</v>
      </c>
    </row>
    <row r="19537" spans="1:2">
      <c r="A19537" t="s">
        <v>371</v>
      </c>
      <c r="B19537" t="str">
        <f>IF(ISBLANK(VLOOKUP(A19537,Questionnaire!A:KQ,157,FALSE)),"#",VLOOKUP(A19537,Questionnaire!A:KQ,157,FALSE))</f>
        <v>#</v>
      </c>
    </row>
    <row r="19538" spans="1:2">
      <c r="A19538" t="s">
        <v>372</v>
      </c>
      <c r="B19538" t="str">
        <f>IF(ISBLANK(VLOOKUP(A19538,Questionnaire!A:KQ,157,FALSE)),"#",VLOOKUP(A19538,Questionnaire!A:KQ,157,FALSE))</f>
        <v>#</v>
      </c>
    </row>
    <row r="19539" spans="1:2">
      <c r="A19539" t="s">
        <v>373</v>
      </c>
      <c r="B19539" t="str">
        <f>IF(ISBLANK(VLOOKUP(A19539,Questionnaire!A:KQ,157,FALSE)),"#",VLOOKUP(A19539,Questionnaire!A:KQ,157,FALSE))</f>
        <v>#</v>
      </c>
    </row>
    <row r="19540" spans="1:2">
      <c r="A19540" t="s">
        <v>374</v>
      </c>
      <c r="B19540" t="str">
        <f>IF(ISBLANK(VLOOKUP(A19540,Questionnaire!A:KQ,157,FALSE)),"#",VLOOKUP(A19540,Questionnaire!A:KQ,157,FALSE))</f>
        <v>#</v>
      </c>
    </row>
    <row r="19541" spans="1:2">
      <c r="A19541" t="s">
        <v>377</v>
      </c>
      <c r="B19541" t="str">
        <f>IF(ISBLANK(VLOOKUP(A19541,Questionnaire!A:KQ,157,FALSE)),"#",VLOOKUP(A19541,Questionnaire!A:KQ,157,FALSE))</f>
        <v>#</v>
      </c>
    </row>
    <row r="19542" spans="1:2">
      <c r="A19542" t="s">
        <v>379</v>
      </c>
      <c r="B19542" t="str">
        <f>IF(ISBLANK(VLOOKUP(A19542,Questionnaire!A:KQ,157,FALSE)),"#",VLOOKUP(A19542,Questionnaire!A:KQ,157,FALSE))</f>
        <v>#</v>
      </c>
    </row>
    <row r="19543" spans="1:2">
      <c r="A19543" t="s">
        <v>380</v>
      </c>
      <c r="B19543" t="str">
        <f>IF(ISBLANK(VLOOKUP(A19543,Questionnaire!A:KQ,157,FALSE)),"#",VLOOKUP(A19543,Questionnaire!A:KQ,157,FALSE))</f>
        <v>#</v>
      </c>
    </row>
    <row r="19544" spans="1:2">
      <c r="A19544" t="s">
        <v>381</v>
      </c>
      <c r="B19544" t="str">
        <f>IF(ISBLANK(VLOOKUP(A19544,Questionnaire!A:KQ,157,FALSE)),"#",VLOOKUP(A19544,Questionnaire!A:KQ,157,FALSE))</f>
        <v>#</v>
      </c>
    </row>
    <row r="19545" spans="1:2">
      <c r="A19545" t="s">
        <v>382</v>
      </c>
      <c r="B19545" t="str">
        <f>IF(ISBLANK(VLOOKUP(A19545,Questionnaire!A:KQ,157,FALSE)),"#",VLOOKUP(A19545,Questionnaire!A:KQ,157,FALSE))</f>
        <v>#</v>
      </c>
    </row>
    <row r="19546" spans="1:2">
      <c r="A19546" t="s">
        <v>384</v>
      </c>
      <c r="B19546" t="str">
        <f>IF(ISBLANK(VLOOKUP(A19546,Questionnaire!A:KQ,157,FALSE)),"#",VLOOKUP(A19546,Questionnaire!A:KQ,157,FALSE))</f>
        <v>#</v>
      </c>
    </row>
    <row r="19547" spans="1:2">
      <c r="A19547" t="s">
        <v>387</v>
      </c>
      <c r="B19547" t="str">
        <f>IF(ISBLANK(VLOOKUP(A19547,Questionnaire!A:KQ,157,FALSE)),"#",VLOOKUP(A19547,Questionnaire!A:KQ,157,FALSE))</f>
        <v>#</v>
      </c>
    </row>
    <row r="19548" spans="1:2">
      <c r="A19548" t="s">
        <v>391</v>
      </c>
      <c r="B19548" t="str">
        <f>IF(ISBLANK(VLOOKUP(A19548,Questionnaire!A:KQ,157,FALSE)),"#",VLOOKUP(A19548,Questionnaire!A:KQ,157,FALSE))</f>
        <v>#</v>
      </c>
    </row>
    <row r="19549" spans="1:2">
      <c r="A19549" t="s">
        <v>393</v>
      </c>
      <c r="B19549" t="str">
        <f>IF(ISBLANK(VLOOKUP(A19549,Questionnaire!A:KQ,157,FALSE)),"#",VLOOKUP(A19549,Questionnaire!A:KQ,157,FALSE))</f>
        <v>#</v>
      </c>
    </row>
    <row r="19550" spans="1:2">
      <c r="A19550" t="s">
        <v>395</v>
      </c>
      <c r="B19550" t="str">
        <f>IF(ISBLANK(VLOOKUP(A19550,Questionnaire!A:KQ,157,FALSE)),"#",VLOOKUP(A19550,Questionnaire!A:KQ,157,FALSE))</f>
        <v>#</v>
      </c>
    </row>
    <row r="19551" spans="1:2">
      <c r="A19551" t="s">
        <v>398</v>
      </c>
      <c r="B19551" t="str">
        <f>IF(ISBLANK(VLOOKUP(A19551,Questionnaire!A:KQ,157,FALSE)),"#",VLOOKUP(A19551,Questionnaire!A:KQ,157,FALSE))</f>
        <v>#</v>
      </c>
    </row>
    <row r="19552" spans="1:2">
      <c r="A19552" t="s">
        <v>402</v>
      </c>
      <c r="B19552" t="str">
        <f>IF(ISBLANK(VLOOKUP(A19552,Questionnaire!A:KQ,157,FALSE)),"#",VLOOKUP(A19552,Questionnaire!A:KQ,157,FALSE))</f>
        <v>#</v>
      </c>
    </row>
    <row r="19553" spans="1:2">
      <c r="A19553" t="s">
        <v>405</v>
      </c>
      <c r="B19553" t="str">
        <f>IF(ISBLANK(VLOOKUP(A19553,Questionnaire!A:KQ,157,FALSE)),"#",VLOOKUP(A19553,Questionnaire!A:KQ,157,FALSE))</f>
        <v>#</v>
      </c>
    </row>
    <row r="19554" spans="1:2">
      <c r="A19554" t="s">
        <v>409</v>
      </c>
      <c r="B19554" t="str">
        <f>IF(ISBLANK(VLOOKUP(A19554,Questionnaire!A:KQ,157,FALSE)),"#",VLOOKUP(A19554,Questionnaire!A:KQ,157,FALSE))</f>
        <v>#</v>
      </c>
    </row>
    <row r="19555" spans="1:2">
      <c r="A19555" t="s">
        <v>412</v>
      </c>
      <c r="B19555" t="str">
        <f>IF(ISBLANK(VLOOKUP(A19555,Questionnaire!A:KQ,157,FALSE)),"#",VLOOKUP(A19555,Questionnaire!A:KQ,157,FALSE))</f>
        <v>#</v>
      </c>
    </row>
    <row r="19556" spans="1:2">
      <c r="A19556" t="s">
        <v>415</v>
      </c>
      <c r="B19556" t="str">
        <f>IF(ISBLANK(VLOOKUP(A19556,Questionnaire!A:KQ,157,FALSE)),"#",VLOOKUP(A19556,Questionnaire!A:KQ,157,FALSE))</f>
        <v>#</v>
      </c>
    </row>
    <row r="19557" spans="1:2">
      <c r="A19557" t="s">
        <v>418</v>
      </c>
      <c r="B19557" t="str">
        <f>IF(ISBLANK(VLOOKUP(A19557,Questionnaire!A:KQ,157,FALSE)),"#",VLOOKUP(A19557,Questionnaire!A:KQ,157,FALSE))</f>
        <v>#</v>
      </c>
    </row>
    <row r="19558" spans="1:2">
      <c r="A19558" t="s">
        <v>421</v>
      </c>
      <c r="B19558" t="str">
        <f>IF(ISBLANK(VLOOKUP(A19558,Questionnaire!A:KQ,157,FALSE)),"#",VLOOKUP(A19558,Questionnaire!A:KQ,157,FALSE))</f>
        <v>#</v>
      </c>
    </row>
    <row r="19559" spans="1:2">
      <c r="A19559" t="s">
        <v>424</v>
      </c>
      <c r="B19559" t="str">
        <f>IF(ISBLANK(VLOOKUP(A19559,Questionnaire!A:KQ,157,FALSE)),"#",VLOOKUP(A19559,Questionnaire!A:KQ,157,FALSE))</f>
        <v>#</v>
      </c>
    </row>
    <row r="19560" spans="1:2">
      <c r="A19560" t="s">
        <v>429</v>
      </c>
      <c r="B19560" t="str">
        <f>IF(ISBLANK(VLOOKUP(A19560,Questionnaire!A:KQ,157,FALSE)),"#",VLOOKUP(A19560,Questionnaire!A:KQ,157,FALSE))</f>
        <v>#</v>
      </c>
    </row>
    <row r="19561" spans="1:2">
      <c r="A19561" t="s">
        <v>432</v>
      </c>
      <c r="B19561" t="str">
        <f>IF(ISBLANK(VLOOKUP(A19561,Questionnaire!A:KQ,157,FALSE)),"#",VLOOKUP(A19561,Questionnaire!A:KQ,157,FALSE))</f>
        <v>#</v>
      </c>
    </row>
    <row r="19562" spans="1:2">
      <c r="A19562" t="s">
        <v>435</v>
      </c>
      <c r="B19562" t="str">
        <f>IF(ISBLANK(VLOOKUP(A19562,Questionnaire!A:KQ,157,FALSE)),"#",VLOOKUP(A19562,Questionnaire!A:KQ,157,FALSE))</f>
        <v>#</v>
      </c>
    </row>
    <row r="19563" spans="1:2">
      <c r="A19563" t="s">
        <v>437</v>
      </c>
      <c r="B19563" t="str">
        <f>IF(ISBLANK(VLOOKUP(A19563,Questionnaire!A:KQ,157,FALSE)),"#",VLOOKUP(A19563,Questionnaire!A:KQ,157,FALSE))</f>
        <v>#</v>
      </c>
    </row>
    <row r="19564" spans="1:2">
      <c r="A19564" t="s">
        <v>439</v>
      </c>
      <c r="B19564" t="str">
        <f>IF(ISBLANK(VLOOKUP(A19564,Questionnaire!A:KQ,157,FALSE)),"#",VLOOKUP(A19564,Questionnaire!A:KQ,157,FALSE))</f>
        <v>#</v>
      </c>
    </row>
    <row r="19565" spans="1:2">
      <c r="A19565" t="s">
        <v>442</v>
      </c>
      <c r="B19565" t="str">
        <f>IF(ISBLANK(VLOOKUP(A19565,Questionnaire!A:KQ,157,FALSE)),"#",VLOOKUP(A19565,Questionnaire!A:KQ,157,FALSE))</f>
        <v>#</v>
      </c>
    </row>
    <row r="19566" spans="1:2">
      <c r="A19566" t="s">
        <v>445</v>
      </c>
      <c r="B19566" t="str">
        <f>IF(ISBLANK(VLOOKUP(A19566,Questionnaire!A:KQ,157,FALSE)),"#",VLOOKUP(A19566,Questionnaire!A:KQ,157,FALSE))</f>
        <v>#</v>
      </c>
    </row>
    <row r="19567" spans="1:2">
      <c r="A19567" t="s">
        <v>448</v>
      </c>
      <c r="B19567" t="str">
        <f>IF(ISBLANK(VLOOKUP(A19567,Questionnaire!A:KQ,157,FALSE)),"#",VLOOKUP(A19567,Questionnaire!A:KQ,157,FALSE))</f>
        <v>#</v>
      </c>
    </row>
    <row r="19568" spans="1:2">
      <c r="A19568" t="s">
        <v>452</v>
      </c>
      <c r="B19568" t="str">
        <f>IF(ISBLANK(VLOOKUP(A19568,Questionnaire!A:KQ,157,FALSE)),"#",VLOOKUP(A19568,Questionnaire!A:KQ,157,FALSE))</f>
        <v>#</v>
      </c>
    </row>
    <row r="19569" spans="1:3">
      <c r="A19569" t="s">
        <v>455</v>
      </c>
      <c r="B19569" t="str">
        <f>IF(ISBLANK(VLOOKUP(A19569,Questionnaire!A:KQ,157,FALSE)),"#",VLOOKUP(A19569,Questionnaire!A:KQ,157,FALSE))</f>
        <v>#</v>
      </c>
    </row>
    <row r="19570" spans="1:3">
      <c r="A19570" t="s">
        <v>458</v>
      </c>
      <c r="B19570" t="str">
        <f>IF(ISBLANK(VLOOKUP(A19570,Questionnaire!A:KQ,157,FALSE)),"#",VLOOKUP(A19570,Questionnaire!A:KQ,157,FALSE))</f>
        <v>#</v>
      </c>
    </row>
    <row r="19571" spans="1:3">
      <c r="A19571" t="s">
        <v>461</v>
      </c>
      <c r="B19571" t="str">
        <f>IF(ISBLANK(VLOOKUP(A19571,Questionnaire!A:KQ,157,FALSE)),"#",VLOOKUP(A19571,Questionnaire!A:KQ,157,FALSE))</f>
        <v>#</v>
      </c>
    </row>
    <row r="19572" spans="1:3">
      <c r="A19572" t="s">
        <v>465</v>
      </c>
      <c r="B19572" t="str">
        <f>IF(ISBLANK(VLOOKUP(A19572,Questionnaire!A:KQ,157,FALSE)),"#",VLOOKUP(A19572,Questionnaire!A:KQ,157,FALSE))</f>
        <v>#</v>
      </c>
    </row>
    <row r="19573" spans="1:3">
      <c r="A19573" t="s">
        <v>467</v>
      </c>
      <c r="B19573" t="str">
        <f>IF(ISBLANK(VLOOKUP(A19573,Questionnaire!A:KQ,157,FALSE)),"#",VLOOKUP(A19573,Questionnaire!A:KQ,157,FALSE))</f>
        <v>#</v>
      </c>
    </row>
    <row r="19574" spans="1:3">
      <c r="A19574" t="s">
        <v>469</v>
      </c>
      <c r="B19574" t="str">
        <f>IF(ISBLANK(VLOOKUP(A19574,Questionnaire!A:KQ,157,FALSE)),"#",VLOOKUP(A19574,Questionnaire!A:KQ,157,FALSE))</f>
        <v>#</v>
      </c>
    </row>
    <row r="19575" spans="1:3">
      <c r="A19575" t="s">
        <v>471</v>
      </c>
      <c r="B19575" t="str">
        <f>IF(ISBLANK(VLOOKUP(A19575,Questionnaire!A:KQ,157,FALSE)),"#",VLOOKUP(A19575,Questionnaire!A:KQ,157,FALSE))</f>
        <v>#</v>
      </c>
    </row>
    <row r="19576" spans="1:3">
      <c r="A19576" t="s">
        <v>473</v>
      </c>
      <c r="B19576" t="str">
        <f>IF(ISBLANK(VLOOKUP(A19576,Questionnaire!A:KQ,157,FALSE)),"#",VLOOKUP(A19576,Questionnaire!A:KQ,157,FALSE))</f>
        <v>#</v>
      </c>
    </row>
    <row r="19577" spans="1:3">
      <c r="A19577" t="s">
        <v>475</v>
      </c>
      <c r="B19577" t="str">
        <f>IF(ISBLANK(VLOOKUP(A19577,Questionnaire!A:KQ,157,FALSE)),"#",VLOOKUP(A19577,Questionnaire!A:KQ,157,FALSE))</f>
        <v>#</v>
      </c>
    </row>
    <row r="19578" spans="1:3">
      <c r="A19578" t="s">
        <v>185</v>
      </c>
      <c r="B19578" t="str">
        <f>IF(ISBLANK(VLOOKUP(A19578,Questionnaire!A:KQ,158,FALSE)),"#",VLOOKUP(A19578,Questionnaire!A:KQ,158,FALSE))</f>
        <v>#</v>
      </c>
      <c r="C19578">
        <v>155</v>
      </c>
    </row>
    <row r="19579" spans="1:3">
      <c r="A19579" t="s">
        <v>187</v>
      </c>
      <c r="B19579" t="str">
        <f>IF(ISNA(VLOOKUP(VLOOKUP(A19579,Questionnaire!A:KQ,158,FALSE),'CORA Encoding'!D:E,2,FALSE)),"#",VLOOKUP(VLOOKUP(A19579,Questionnaire!A:KQ,158,FALSE),'CORA Encoding'!D:E,2,FALSE))</f>
        <v>#</v>
      </c>
    </row>
    <row r="19580" spans="1:3">
      <c r="A19580" t="s">
        <v>189</v>
      </c>
      <c r="B19580" t="str">
        <f>IF(ISNA(VLOOKUP(VLOOKUP(A19580,Questionnaire!A:KQ,158,FALSE),'CORA Encoding'!G:H,2,FALSE)),"#",VLOOKUP(VLOOKUP(A19580,Questionnaire!A:KQ,158,FALSE),'CORA Encoding'!G:H,2,FALSE))</f>
        <v>#</v>
      </c>
    </row>
    <row r="19581" spans="1:3">
      <c r="A19581" t="s">
        <v>191</v>
      </c>
      <c r="B19581" t="str">
        <f>IF(ISNA(VLOOKUP(VLOOKUP(A19581,Questionnaire!A:KQ,158,FALSE),'Country List'!E:F,2,FALSE)),"#",VLOOKUP(VLOOKUP(A19581,Questionnaire!A:KQ,158,FALSE),'Country List'!E:F,2,FALSE))</f>
        <v>#</v>
      </c>
    </row>
    <row r="19582" spans="1:3">
      <c r="A19582" t="s">
        <v>193</v>
      </c>
      <c r="B19582" t="str">
        <f>IF(ISNA(VLOOKUP(VLOOKUP(A19582,Questionnaire!A:KQ,158,FALSE),'Industry List'!B:C,2,FALSE)),"#",VLOOKUP(VLOOKUP(A19582,Questionnaire!A:KQ,158,FALSE),'Industry List'!B:C,2,FALSE))</f>
        <v>#</v>
      </c>
    </row>
    <row r="19583" spans="1:3">
      <c r="A19583" t="s">
        <v>197</v>
      </c>
      <c r="B19583" t="str">
        <f>IF(ISBLANK(VLOOKUP(A19583,Questionnaire!A:KQ,158,FALSE)),"#",VLOOKUP(A19583,Questionnaire!A:KQ,158,FALSE))</f>
        <v>#</v>
      </c>
    </row>
    <row r="19584" spans="1:3">
      <c r="A19584" t="s">
        <v>201</v>
      </c>
      <c r="B19584" t="str">
        <f>IF(ISBLANK(VLOOKUP(A19584,Questionnaire!A:KQ,158,FALSE)),"#",VLOOKUP(A19584,Questionnaire!A:KQ,158,FALSE))</f>
        <v>#</v>
      </c>
    </row>
    <row r="19585" spans="1:2">
      <c r="A19585" t="s">
        <v>203</v>
      </c>
      <c r="B19585" t="str">
        <f>IF(ISNA(VLOOKUP(VLOOKUP(A19585,Questionnaire!A:KQ,158,FALSE),'CORA Encoding'!J:K,2,FALSE)),"#",VLOOKUP(VLOOKUP(A19585,Questionnaire!A:KQ,158,FALSE),'CORA Encoding'!J:K,2,FALSE))</f>
        <v>#</v>
      </c>
    </row>
    <row r="19586" spans="1:2">
      <c r="A19586" t="s">
        <v>208</v>
      </c>
      <c r="B19586" t="str">
        <f>IF(ISBLANK(VLOOKUP(A19586,Questionnaire!A:KQ,158,FALSE)),"#",VLOOKUP(A19586,Questionnaire!A:KQ,158,FALSE))</f>
        <v>#</v>
      </c>
    </row>
    <row r="19587" spans="1:2">
      <c r="A19587" t="s">
        <v>213</v>
      </c>
      <c r="B19587" t="str">
        <f>IF(ISBLANK(VLOOKUP(A19587,Questionnaire!A:KQ,158,FALSE)),"#",VLOOKUP(A19587,Questionnaire!A:KQ,158,FALSE))</f>
        <v>#</v>
      </c>
    </row>
    <row r="19588" spans="1:2">
      <c r="A19588" t="s">
        <v>215</v>
      </c>
      <c r="B19588" t="str">
        <f>IF(ISBLANK(VLOOKUP(A19588,Questionnaire!A:KQ,158,FALSE)),"#",VLOOKUP(A19588,Questionnaire!A:KQ,158,FALSE))</f>
        <v>#</v>
      </c>
    </row>
    <row r="19589" spans="1:2">
      <c r="A19589" t="s">
        <v>217</v>
      </c>
      <c r="B19589" t="str">
        <f>IF(ISBLANK(VLOOKUP(A19589,Questionnaire!A:KQ,158,FALSE)),"#",VLOOKUP(A19589,Questionnaire!A:KQ,158,FALSE))</f>
        <v>#</v>
      </c>
    </row>
    <row r="19590" spans="1:2">
      <c r="A19590" t="s">
        <v>219</v>
      </c>
      <c r="B19590" t="str">
        <f>IF(ISBLANK(VLOOKUP(A19590,Questionnaire!A:KQ,158,FALSE)),"#",VLOOKUP(A19590,Questionnaire!A:KQ,158,FALSE))</f>
        <v>#</v>
      </c>
    </row>
    <row r="19591" spans="1:2">
      <c r="A19591" t="s">
        <v>221</v>
      </c>
      <c r="B19591" t="str">
        <f>IF(ISBLANK(VLOOKUP(A19591,Questionnaire!A:KQ,158,FALSE)),"#",VLOOKUP(A19591,Questionnaire!A:KQ,158,FALSE))</f>
        <v>#</v>
      </c>
    </row>
    <row r="19592" spans="1:2">
      <c r="A19592" t="s">
        <v>223</v>
      </c>
      <c r="B19592" t="str">
        <f>IF(ISBLANK(VLOOKUP(A19592,Questionnaire!A:KQ,158,FALSE)),"#",VLOOKUP(A19592,Questionnaire!A:KQ,158,FALSE))</f>
        <v>#</v>
      </c>
    </row>
    <row r="19593" spans="1:2">
      <c r="A19593" t="s">
        <v>225</v>
      </c>
      <c r="B19593" t="str">
        <f>IF(ISBLANK(VLOOKUP(A19593,Questionnaire!A:KQ,158,FALSE)),"#",VLOOKUP(A19593,Questionnaire!A:KQ,158,FALSE))</f>
        <v>#</v>
      </c>
    </row>
    <row r="19594" spans="1:2">
      <c r="A19594" t="s">
        <v>227</v>
      </c>
      <c r="B19594" t="str">
        <f>IF(ISBLANK(VLOOKUP(A19594,Questionnaire!A:KQ,158,FALSE)),"#",VLOOKUP(A19594,Questionnaire!A:KQ,158,FALSE))</f>
        <v>#</v>
      </c>
    </row>
    <row r="19595" spans="1:2">
      <c r="A19595" t="s">
        <v>229</v>
      </c>
      <c r="B19595" t="str">
        <f>IF(ISBLANK(VLOOKUP(A19595,Questionnaire!A:KQ,158,FALSE)),"#",VLOOKUP(A19595,Questionnaire!A:KQ,158,FALSE))</f>
        <v>#</v>
      </c>
    </row>
    <row r="19596" spans="1:2">
      <c r="A19596" t="s">
        <v>231</v>
      </c>
      <c r="B19596" t="str">
        <f>IF(ISBLANK(VLOOKUP(A19596,Questionnaire!A:KQ,158,FALSE)),"#",VLOOKUP(A19596,Questionnaire!A:KQ,158,FALSE))</f>
        <v>#</v>
      </c>
    </row>
    <row r="19597" spans="1:2">
      <c r="A19597" t="s">
        <v>233</v>
      </c>
      <c r="B19597" t="str">
        <f>IF(ISBLANK(VLOOKUP(A19597,Questionnaire!A:KQ,158,FALSE)),"#",VLOOKUP(A19597,Questionnaire!A:KQ,158,FALSE))</f>
        <v>#</v>
      </c>
    </row>
    <row r="19598" spans="1:2">
      <c r="A19598" t="s">
        <v>235</v>
      </c>
      <c r="B19598" t="str">
        <f>IF(ISBLANK(VLOOKUP(A19598,Questionnaire!A:KQ,158,FALSE)),"#",VLOOKUP(A19598,Questionnaire!A:KQ,158,FALSE))</f>
        <v>#</v>
      </c>
    </row>
    <row r="19599" spans="1:2">
      <c r="A19599" t="s">
        <v>237</v>
      </c>
      <c r="B19599" t="str">
        <f>IF(ISBLANK(VLOOKUP(A19599,Questionnaire!A:KQ,158,FALSE)),"#",VLOOKUP(A19599,Questionnaire!A:KQ,158,FALSE))</f>
        <v>#</v>
      </c>
    </row>
    <row r="19600" spans="1:2">
      <c r="A19600" t="s">
        <v>239</v>
      </c>
      <c r="B19600" t="str">
        <f>IF(ISBLANK(VLOOKUP(A19600,Questionnaire!A:KQ,158,FALSE)),"#",VLOOKUP(A19600,Questionnaire!A:KQ,158,FALSE))</f>
        <v>#</v>
      </c>
    </row>
    <row r="19601" spans="1:2">
      <c r="A19601" t="s">
        <v>242</v>
      </c>
      <c r="B19601" t="str">
        <f>IF(ISBLANK(VLOOKUP(A19601,Questionnaire!A:KQ,158,FALSE)),"#",VLOOKUP(A19601,Questionnaire!A:KQ,158,FALSE))</f>
        <v>#</v>
      </c>
    </row>
    <row r="19602" spans="1:2">
      <c r="A19602" t="s">
        <v>245</v>
      </c>
      <c r="B19602" t="str">
        <f>IF(ISBLANK(VLOOKUP(A19602,Questionnaire!A:KQ,158,FALSE)),"#",VLOOKUP(A19602,Questionnaire!A:KQ,158,FALSE))</f>
        <v>#</v>
      </c>
    </row>
    <row r="19603" spans="1:2">
      <c r="A19603" t="s">
        <v>247</v>
      </c>
      <c r="B19603" t="str">
        <f>IF(ISBLANK(VLOOKUP(A19603,Questionnaire!A:KQ,158,FALSE)),"#",VLOOKUP(A19603,Questionnaire!A:KQ,158,FALSE))</f>
        <v>#</v>
      </c>
    </row>
    <row r="19604" spans="1:2">
      <c r="A19604" t="s">
        <v>249</v>
      </c>
      <c r="B19604" t="str">
        <f>IF(ISBLANK(VLOOKUP(A19604,Questionnaire!A:KQ,158,FALSE)),"#",VLOOKUP(A19604,Questionnaire!A:KQ,158,FALSE))</f>
        <v>#</v>
      </c>
    </row>
    <row r="19605" spans="1:2">
      <c r="A19605" t="s">
        <v>250</v>
      </c>
      <c r="B19605" t="str">
        <f>IF(ISBLANK(VLOOKUP(A19605,Questionnaire!A:KQ,158,FALSE)),"#",VLOOKUP(A19605,Questionnaire!A:KQ,158,FALSE))</f>
        <v>#</v>
      </c>
    </row>
    <row r="19606" spans="1:2">
      <c r="A19606" t="s">
        <v>252</v>
      </c>
      <c r="B19606" t="str">
        <f>IF(ISBLANK(VLOOKUP(A19606,Questionnaire!A:KQ,158,FALSE)),"#",VLOOKUP(A19606,Questionnaire!A:KQ,158,FALSE))</f>
        <v>#</v>
      </c>
    </row>
    <row r="19607" spans="1:2">
      <c r="A19607" t="s">
        <v>255</v>
      </c>
      <c r="B19607" t="str">
        <f>IF(ISBLANK(VLOOKUP(A19607,Questionnaire!A:KQ,158,FALSE)),"#",VLOOKUP(A19607,Questionnaire!A:KQ,158,FALSE))</f>
        <v>#</v>
      </c>
    </row>
    <row r="19608" spans="1:2">
      <c r="A19608" t="s">
        <v>258</v>
      </c>
      <c r="B19608" t="str">
        <f>IF(ISNA(VLOOKUP(VLOOKUP(A19608,Questionnaire!A:KQ,158,FALSE),'CORA Encoding'!M:N,2,FALSE)),"#",VLOOKUP(VLOOKUP(A19608,Questionnaire!A:KQ,158,FALSE),'CORA Encoding'!M:N,2,FALSE))</f>
        <v>#</v>
      </c>
    </row>
    <row r="19609" spans="1:2">
      <c r="A19609" t="s">
        <v>261</v>
      </c>
      <c r="B19609" t="str">
        <f>IF(ISBLANK(VLOOKUP(A19609,Questionnaire!A:KQ,158,FALSE)),"#",VLOOKUP(A19609,Questionnaire!A:KQ,158,FALSE))</f>
        <v>#</v>
      </c>
    </row>
    <row r="19610" spans="1:2">
      <c r="A19610" t="s">
        <v>263</v>
      </c>
      <c r="B19610" t="str">
        <f>IF(ISBLANK(VLOOKUP(A19610,Questionnaire!A:KQ,158,FALSE)),"#",VLOOKUP(A19610,Questionnaire!A:KQ,158,FALSE))</f>
        <v>#</v>
      </c>
    </row>
    <row r="19611" spans="1:2">
      <c r="A19611" t="s">
        <v>265</v>
      </c>
      <c r="B19611" t="str">
        <f>IF(ISBLANK(VLOOKUP(A19611,Questionnaire!A:KQ,158,FALSE)),"#",VLOOKUP(A19611,Questionnaire!A:KQ,158,FALSE))</f>
        <v>#</v>
      </c>
    </row>
    <row r="19612" spans="1:2">
      <c r="A19612" t="s">
        <v>267</v>
      </c>
      <c r="B19612" t="str">
        <f>IF(ISBLANK(VLOOKUP(A19612,Questionnaire!A:KQ,158,FALSE)),"#",VLOOKUP(A19612,Questionnaire!A:KQ,158,FALSE))</f>
        <v>#</v>
      </c>
    </row>
    <row r="19613" spans="1:2">
      <c r="A19613" t="s">
        <v>269</v>
      </c>
      <c r="B19613" t="str">
        <f>IF(ISBLANK(VLOOKUP(A19613,Questionnaire!A:KQ,158,FALSE)),"#",VLOOKUP(A19613,Questionnaire!A:KQ,158,FALSE))</f>
        <v>#</v>
      </c>
    </row>
    <row r="19614" spans="1:2">
      <c r="A19614" t="s">
        <v>274</v>
      </c>
      <c r="B19614" t="str">
        <f>IF(ISBLANK(VLOOKUP(A19614,Questionnaire!A:KQ,158,FALSE)),"#",VLOOKUP(A19614,Questionnaire!A:KQ,158,FALSE))</f>
        <v>#</v>
      </c>
    </row>
    <row r="19615" spans="1:2">
      <c r="A19615" t="s">
        <v>276</v>
      </c>
      <c r="B19615" t="str">
        <f>IF(ISBLANK(VLOOKUP(A19615,Questionnaire!A:KQ,158,FALSE)),"#",VLOOKUP(A19615,Questionnaire!A:KQ,158,FALSE))</f>
        <v>#</v>
      </c>
    </row>
    <row r="19616" spans="1:2">
      <c r="A19616" t="s">
        <v>278</v>
      </c>
      <c r="B19616" t="str">
        <f>IF(ISBLANK(VLOOKUP(A19616,Questionnaire!A:KQ,158,FALSE)),"#",VLOOKUP(A19616,Questionnaire!A:KQ,158,FALSE))</f>
        <v>#</v>
      </c>
    </row>
    <row r="19617" spans="1:2">
      <c r="A19617" t="s">
        <v>280</v>
      </c>
      <c r="B19617" t="str">
        <f>IF(ISBLANK(VLOOKUP(A19617,Questionnaire!A:KQ,158,FALSE)),"#",VLOOKUP(A19617,Questionnaire!A:KQ,158,FALSE))</f>
        <v>#</v>
      </c>
    </row>
    <row r="19618" spans="1:2">
      <c r="A19618" t="s">
        <v>282</v>
      </c>
      <c r="B19618" t="str">
        <f>IF(ISBLANK(VLOOKUP(A19618,Questionnaire!A:KQ,158,FALSE)),"#",VLOOKUP(A19618,Questionnaire!A:KQ,158,FALSE))</f>
        <v>#</v>
      </c>
    </row>
    <row r="19619" spans="1:2">
      <c r="A19619" t="s">
        <v>286</v>
      </c>
      <c r="B19619" t="str">
        <f>IF(ISBLANK(VLOOKUP(A19619,Questionnaire!A:KQ,158,FALSE)),"#",VLOOKUP(A19619,Questionnaire!A:KQ,158,FALSE))</f>
        <v>#</v>
      </c>
    </row>
    <row r="19620" spans="1:2">
      <c r="A19620" t="s">
        <v>288</v>
      </c>
      <c r="B19620" t="str">
        <f>IF(ISBLANK(VLOOKUP(A19620,Questionnaire!A:KQ,158,FALSE)),"#",VLOOKUP(A19620,Questionnaire!A:KQ,158,FALSE))</f>
        <v>#</v>
      </c>
    </row>
    <row r="19621" spans="1:2">
      <c r="A19621" t="s">
        <v>290</v>
      </c>
      <c r="B19621" t="str">
        <f>IF(ISBLANK(VLOOKUP(A19621,Questionnaire!A:KQ,158,FALSE)),"#",VLOOKUP(A19621,Questionnaire!A:KQ,158,FALSE))</f>
        <v>#</v>
      </c>
    </row>
    <row r="19622" spans="1:2">
      <c r="A19622" t="s">
        <v>292</v>
      </c>
      <c r="B19622" t="str">
        <f>IF(ISBLANK(VLOOKUP(A19622,Questionnaire!A:KQ,158,FALSE)),"#",VLOOKUP(A19622,Questionnaire!A:KQ,158,FALSE))</f>
        <v>#</v>
      </c>
    </row>
    <row r="19623" spans="1:2">
      <c r="A19623" t="s">
        <v>294</v>
      </c>
      <c r="B19623" t="str">
        <f>IF(ISBLANK(VLOOKUP(A19623,Questionnaire!A:KQ,158,FALSE)),"#",VLOOKUP(A19623,Questionnaire!A:KQ,158,FALSE))</f>
        <v>#</v>
      </c>
    </row>
    <row r="19624" spans="1:2">
      <c r="A19624" t="s">
        <v>296</v>
      </c>
      <c r="B19624" t="str">
        <f>IF(ISBLANK(VLOOKUP(A19624,Questionnaire!A:KQ,158,FALSE)),"#",VLOOKUP(A19624,Questionnaire!A:KQ,158,FALSE))</f>
        <v>#</v>
      </c>
    </row>
    <row r="19625" spans="1:2">
      <c r="A19625" t="s">
        <v>301</v>
      </c>
      <c r="B19625" t="str">
        <f>IF(ISBLANK(VLOOKUP(A19625,Questionnaire!A:KQ,158,FALSE)),"#",VLOOKUP(A19625,Questionnaire!A:KQ,158,FALSE))</f>
        <v>#</v>
      </c>
    </row>
    <row r="19626" spans="1:2">
      <c r="A19626" t="s">
        <v>303</v>
      </c>
      <c r="B19626" t="str">
        <f>IF(ISBLANK(VLOOKUP(A19626,Questionnaire!A:KQ,158,FALSE)),"#",VLOOKUP(A19626,Questionnaire!A:KQ,158,FALSE))</f>
        <v>#</v>
      </c>
    </row>
    <row r="19627" spans="1:2">
      <c r="A19627" t="s">
        <v>305</v>
      </c>
      <c r="B19627" t="str">
        <f>IF(ISBLANK(VLOOKUP(A19627,Questionnaire!A:KQ,158,FALSE)),"#",VLOOKUP(A19627,Questionnaire!A:KQ,158,FALSE))</f>
        <v>#</v>
      </c>
    </row>
    <row r="19628" spans="1:2">
      <c r="A19628" t="s">
        <v>307</v>
      </c>
      <c r="B19628" t="str">
        <f>IF(ISBLANK(VLOOKUP(A19628,Questionnaire!A:KQ,158,FALSE)),"#",VLOOKUP(A19628,Questionnaire!A:KQ,158,FALSE))</f>
        <v>#</v>
      </c>
    </row>
    <row r="19629" spans="1:2">
      <c r="A19629" t="s">
        <v>311</v>
      </c>
      <c r="B19629" t="str">
        <f>IF(ISBLANK(VLOOKUP(A19629,Questionnaire!A:KQ,158,FALSE)),"#",VLOOKUP(A19629,Questionnaire!A:KQ,158,FALSE))</f>
        <v>#</v>
      </c>
    </row>
    <row r="19630" spans="1:2">
      <c r="A19630" t="s">
        <v>313</v>
      </c>
      <c r="B19630" t="str">
        <f>IF(ISBLANK(VLOOKUP(A19630,Questionnaire!A:KQ,158,FALSE)),"#",VLOOKUP(A19630,Questionnaire!A:KQ,158,FALSE))</f>
        <v>#</v>
      </c>
    </row>
    <row r="19631" spans="1:2">
      <c r="A19631" t="s">
        <v>314</v>
      </c>
      <c r="B19631" t="str">
        <f>IF(ISBLANK(VLOOKUP(A19631,Questionnaire!A:KQ,158,FALSE)),"#",VLOOKUP(A19631,Questionnaire!A:KQ,158,FALSE))</f>
        <v>#</v>
      </c>
    </row>
    <row r="19632" spans="1:2">
      <c r="A19632" t="s">
        <v>315</v>
      </c>
      <c r="B19632" t="str">
        <f>IF(ISBLANK(VLOOKUP(A19632,Questionnaire!A:KQ,158,FALSE)),"#",VLOOKUP(A19632,Questionnaire!A:KQ,158,FALSE))</f>
        <v>#</v>
      </c>
    </row>
    <row r="19633" spans="1:2">
      <c r="A19633" t="s">
        <v>317</v>
      </c>
      <c r="B19633" t="str">
        <f>IF(ISBLANK(VLOOKUP(A19633,Questionnaire!A:KQ,158,FALSE)),"#",VLOOKUP(A19633,Questionnaire!A:KQ,158,FALSE))</f>
        <v>#</v>
      </c>
    </row>
    <row r="19634" spans="1:2">
      <c r="A19634" t="s">
        <v>319</v>
      </c>
      <c r="B19634" t="str">
        <f>IF(ISBLANK(VLOOKUP(A19634,Questionnaire!A:KQ,158,FALSE)),"#",VLOOKUP(A19634,Questionnaire!A:KQ,158,FALSE))</f>
        <v>#</v>
      </c>
    </row>
    <row r="19635" spans="1:2">
      <c r="A19635" t="s">
        <v>322</v>
      </c>
      <c r="B19635" t="str">
        <f>IF(ISBLANK(VLOOKUP(A19635,Questionnaire!A:KQ,158,FALSE)),"#",VLOOKUP(A19635,Questionnaire!A:KQ,158,FALSE))</f>
        <v>#</v>
      </c>
    </row>
    <row r="19636" spans="1:2">
      <c r="A19636" t="s">
        <v>326</v>
      </c>
      <c r="B19636" t="str">
        <f>IF(ISBLANK(VLOOKUP(A19636,Questionnaire!A:KQ,158,FALSE)),"#",VLOOKUP(A19636,Questionnaire!A:KQ,158,FALSE))</f>
        <v>#</v>
      </c>
    </row>
    <row r="19637" spans="1:2">
      <c r="A19637" t="s">
        <v>328</v>
      </c>
      <c r="B19637" t="str">
        <f>IF(ISBLANK(VLOOKUP(A19637,Questionnaire!A:KQ,158,FALSE)),"#",VLOOKUP(A19637,Questionnaire!A:KQ,158,FALSE))</f>
        <v>#</v>
      </c>
    </row>
    <row r="19638" spans="1:2">
      <c r="A19638" t="s">
        <v>332</v>
      </c>
      <c r="B19638" t="str">
        <f>IF(ISBLANK(VLOOKUP(A19638,Questionnaire!A:KQ,158,FALSE)),"#",VLOOKUP(A19638,Questionnaire!A:KQ,158,FALSE))</f>
        <v>#</v>
      </c>
    </row>
    <row r="19639" spans="1:2">
      <c r="A19639" t="s">
        <v>333</v>
      </c>
      <c r="B19639" t="str">
        <f>IF(ISBLANK(VLOOKUP(A19639,Questionnaire!A:KQ,158,FALSE)),"#",VLOOKUP(A19639,Questionnaire!A:KQ,158,FALSE))</f>
        <v>#</v>
      </c>
    </row>
    <row r="19640" spans="1:2">
      <c r="A19640" t="s">
        <v>334</v>
      </c>
      <c r="B19640" t="str">
        <f>IF(ISBLANK(VLOOKUP(A19640,Questionnaire!A:KQ,158,FALSE)),"#",VLOOKUP(A19640,Questionnaire!A:KQ,158,FALSE))</f>
        <v>#</v>
      </c>
    </row>
    <row r="19641" spans="1:2">
      <c r="A19641" t="s">
        <v>335</v>
      </c>
      <c r="B19641" t="str">
        <f>IF(ISBLANK(VLOOKUP(A19641,Questionnaire!A:KQ,158,FALSE)),"#",VLOOKUP(A19641,Questionnaire!A:KQ,158,FALSE))</f>
        <v>#</v>
      </c>
    </row>
    <row r="19642" spans="1:2">
      <c r="A19642" t="s">
        <v>336</v>
      </c>
      <c r="B19642" t="str">
        <f>IF(ISBLANK(VLOOKUP(A19642,Questionnaire!A:KQ,158,FALSE)),"#",VLOOKUP(A19642,Questionnaire!A:KQ,158,FALSE))</f>
        <v>#</v>
      </c>
    </row>
    <row r="19643" spans="1:2">
      <c r="A19643" t="s">
        <v>337</v>
      </c>
      <c r="B19643" t="str">
        <f>IF(ISBLANK(VLOOKUP(A19643,Questionnaire!A:KQ,158,FALSE)),"#",VLOOKUP(A19643,Questionnaire!A:KQ,158,FALSE))</f>
        <v>#</v>
      </c>
    </row>
    <row r="19644" spans="1:2">
      <c r="A19644" t="s">
        <v>338</v>
      </c>
      <c r="B19644" t="str">
        <f>IF(ISBLANK(VLOOKUP(A19644,Questionnaire!A:KQ,158,FALSE)),"#",VLOOKUP(A19644,Questionnaire!A:KQ,158,FALSE))</f>
        <v>#</v>
      </c>
    </row>
    <row r="19645" spans="1:2">
      <c r="A19645" t="s">
        <v>339</v>
      </c>
      <c r="B19645" t="str">
        <f>IF(ISBLANK(VLOOKUP(A19645,Questionnaire!A:KQ,158,FALSE)),"#",VLOOKUP(A19645,Questionnaire!A:KQ,158,FALSE))</f>
        <v>#</v>
      </c>
    </row>
    <row r="19646" spans="1:2">
      <c r="A19646" t="s">
        <v>340</v>
      </c>
      <c r="B19646" t="str">
        <f>IF(ISBLANK(VLOOKUP(A19646,Questionnaire!A:KQ,158,FALSE)),"#",VLOOKUP(A19646,Questionnaire!A:KQ,158,FALSE))</f>
        <v>#</v>
      </c>
    </row>
    <row r="19647" spans="1:2">
      <c r="A19647" t="s">
        <v>341</v>
      </c>
      <c r="B19647" t="str">
        <f>IF(ISBLANK(VLOOKUP(A19647,Questionnaire!A:KQ,158,FALSE)),"#",VLOOKUP(A19647,Questionnaire!A:KQ,158,FALSE))</f>
        <v>#</v>
      </c>
    </row>
    <row r="19648" spans="1:2">
      <c r="A19648" t="s">
        <v>342</v>
      </c>
      <c r="B19648" t="str">
        <f>IF(ISBLANK(VLOOKUP(A19648,Questionnaire!A:KQ,158,FALSE)),"#",VLOOKUP(A19648,Questionnaire!A:KQ,158,FALSE))</f>
        <v>#</v>
      </c>
    </row>
    <row r="19649" spans="1:2">
      <c r="A19649" t="s">
        <v>343</v>
      </c>
      <c r="B19649" t="str">
        <f>IF(ISBLANK(VLOOKUP(A19649,Questionnaire!A:KQ,158,FALSE)),"#",VLOOKUP(A19649,Questionnaire!A:KQ,158,FALSE))</f>
        <v>#</v>
      </c>
    </row>
    <row r="19650" spans="1:2">
      <c r="A19650" t="s">
        <v>344</v>
      </c>
      <c r="B19650" t="str">
        <f>IF(ISBLANK(VLOOKUP(A19650,Questionnaire!A:KQ,158,FALSE)),"#",VLOOKUP(A19650,Questionnaire!A:KQ,158,FALSE))</f>
        <v>#</v>
      </c>
    </row>
    <row r="19651" spans="1:2">
      <c r="A19651" t="s">
        <v>345</v>
      </c>
      <c r="B19651" t="str">
        <f>IF(ISBLANK(VLOOKUP(A19651,Questionnaire!A:KQ,158,FALSE)),"#",VLOOKUP(A19651,Questionnaire!A:KQ,158,FALSE))</f>
        <v>#</v>
      </c>
    </row>
    <row r="19652" spans="1:2">
      <c r="A19652" t="s">
        <v>348</v>
      </c>
      <c r="B19652" t="str">
        <f>IF(ISBLANK(VLOOKUP(A19652,Questionnaire!A:KQ,158,FALSE)),"#",VLOOKUP(A19652,Questionnaire!A:KQ,158,FALSE))</f>
        <v>#</v>
      </c>
    </row>
    <row r="19653" spans="1:2">
      <c r="A19653" t="s">
        <v>353</v>
      </c>
      <c r="B19653" t="str">
        <f>IF(ISBLANK(VLOOKUP(A19653,Questionnaire!A:KQ,158,FALSE)),"#",VLOOKUP(A19653,Questionnaire!A:KQ,158,FALSE))</f>
        <v>#</v>
      </c>
    </row>
    <row r="19654" spans="1:2">
      <c r="A19654" t="s">
        <v>354</v>
      </c>
      <c r="B19654" t="str">
        <f>IF(ISBLANK(VLOOKUP(A19654,Questionnaire!A:KQ,158,FALSE)),"#",VLOOKUP(A19654,Questionnaire!A:KQ,158,FALSE))</f>
        <v>#</v>
      </c>
    </row>
    <row r="19655" spans="1:2">
      <c r="A19655" t="s">
        <v>355</v>
      </c>
      <c r="B19655" t="str">
        <f>IF(ISBLANK(VLOOKUP(A19655,Questionnaire!A:KQ,158,FALSE)),"#",VLOOKUP(A19655,Questionnaire!A:KQ,158,FALSE))</f>
        <v>#</v>
      </c>
    </row>
    <row r="19656" spans="1:2">
      <c r="A19656" t="s">
        <v>356</v>
      </c>
      <c r="B19656" t="str">
        <f>IF(ISBLANK(VLOOKUP(A19656,Questionnaire!A:KQ,158,FALSE)),"#",VLOOKUP(A19656,Questionnaire!A:KQ,158,FALSE))</f>
        <v>#</v>
      </c>
    </row>
    <row r="19657" spans="1:2">
      <c r="A19657" t="s">
        <v>357</v>
      </c>
      <c r="B19657" t="str">
        <f>IF(ISBLANK(VLOOKUP(A19657,Questionnaire!A:KQ,158,FALSE)),"#",VLOOKUP(A19657,Questionnaire!A:KQ,158,FALSE))</f>
        <v>#</v>
      </c>
    </row>
    <row r="19658" spans="1:2">
      <c r="A19658" t="s">
        <v>360</v>
      </c>
      <c r="B19658" t="str">
        <f>IF(ISBLANK(VLOOKUP(A19658,Questionnaire!A:KQ,158,FALSE)),"#",VLOOKUP(A19658,Questionnaire!A:KQ,158,FALSE))</f>
        <v>#</v>
      </c>
    </row>
    <row r="19659" spans="1:2">
      <c r="A19659" t="s">
        <v>362</v>
      </c>
      <c r="B19659" t="str">
        <f>IF(ISBLANK(VLOOKUP(A19659,Questionnaire!A:KQ,158,FALSE)),"#",VLOOKUP(A19659,Questionnaire!A:KQ,158,FALSE))</f>
        <v>#</v>
      </c>
    </row>
    <row r="19660" spans="1:2">
      <c r="A19660" t="s">
        <v>363</v>
      </c>
      <c r="B19660" t="str">
        <f>IF(ISBLANK(VLOOKUP(A19660,Questionnaire!A:KQ,158,FALSE)),"#",VLOOKUP(A19660,Questionnaire!A:KQ,158,FALSE))</f>
        <v>#</v>
      </c>
    </row>
    <row r="19661" spans="1:2">
      <c r="A19661" t="s">
        <v>364</v>
      </c>
      <c r="B19661" t="str">
        <f>IF(ISBLANK(VLOOKUP(A19661,Questionnaire!A:KQ,158,FALSE)),"#",VLOOKUP(A19661,Questionnaire!A:KQ,158,FALSE))</f>
        <v>#</v>
      </c>
    </row>
    <row r="19662" spans="1:2">
      <c r="A19662" t="s">
        <v>365</v>
      </c>
      <c r="B19662" t="str">
        <f>IF(ISBLANK(VLOOKUP(A19662,Questionnaire!A:KQ,158,FALSE)),"#",VLOOKUP(A19662,Questionnaire!A:KQ,158,FALSE))</f>
        <v>#</v>
      </c>
    </row>
    <row r="19663" spans="1:2">
      <c r="A19663" t="s">
        <v>366</v>
      </c>
      <c r="B19663" t="str">
        <f>IF(ISBLANK(VLOOKUP(A19663,Questionnaire!A:KQ,158,FALSE)),"#",VLOOKUP(A19663,Questionnaire!A:KQ,158,FALSE))</f>
        <v>#</v>
      </c>
    </row>
    <row r="19664" spans="1:2">
      <c r="A19664" t="s">
        <v>371</v>
      </c>
      <c r="B19664" t="str">
        <f>IF(ISBLANK(VLOOKUP(A19664,Questionnaire!A:KQ,158,FALSE)),"#",VLOOKUP(A19664,Questionnaire!A:KQ,158,FALSE))</f>
        <v>#</v>
      </c>
    </row>
    <row r="19665" spans="1:2">
      <c r="A19665" t="s">
        <v>372</v>
      </c>
      <c r="B19665" t="str">
        <f>IF(ISBLANK(VLOOKUP(A19665,Questionnaire!A:KQ,158,FALSE)),"#",VLOOKUP(A19665,Questionnaire!A:KQ,158,FALSE))</f>
        <v>#</v>
      </c>
    </row>
    <row r="19666" spans="1:2">
      <c r="A19666" t="s">
        <v>373</v>
      </c>
      <c r="B19666" t="str">
        <f>IF(ISBLANK(VLOOKUP(A19666,Questionnaire!A:KQ,158,FALSE)),"#",VLOOKUP(A19666,Questionnaire!A:KQ,158,FALSE))</f>
        <v>#</v>
      </c>
    </row>
    <row r="19667" spans="1:2">
      <c r="A19667" t="s">
        <v>374</v>
      </c>
      <c r="B19667" t="str">
        <f>IF(ISBLANK(VLOOKUP(A19667,Questionnaire!A:KQ,158,FALSE)),"#",VLOOKUP(A19667,Questionnaire!A:KQ,158,FALSE))</f>
        <v>#</v>
      </c>
    </row>
    <row r="19668" spans="1:2">
      <c r="A19668" t="s">
        <v>377</v>
      </c>
      <c r="B19668" t="str">
        <f>IF(ISBLANK(VLOOKUP(A19668,Questionnaire!A:KQ,158,FALSE)),"#",VLOOKUP(A19668,Questionnaire!A:KQ,158,FALSE))</f>
        <v>#</v>
      </c>
    </row>
    <row r="19669" spans="1:2">
      <c r="A19669" t="s">
        <v>379</v>
      </c>
      <c r="B19669" t="str">
        <f>IF(ISBLANK(VLOOKUP(A19669,Questionnaire!A:KQ,158,FALSE)),"#",VLOOKUP(A19669,Questionnaire!A:KQ,158,FALSE))</f>
        <v>#</v>
      </c>
    </row>
    <row r="19670" spans="1:2">
      <c r="A19670" t="s">
        <v>380</v>
      </c>
      <c r="B19670" t="str">
        <f>IF(ISBLANK(VLOOKUP(A19670,Questionnaire!A:KQ,158,FALSE)),"#",VLOOKUP(A19670,Questionnaire!A:KQ,158,FALSE))</f>
        <v>#</v>
      </c>
    </row>
    <row r="19671" spans="1:2">
      <c r="A19671" t="s">
        <v>381</v>
      </c>
      <c r="B19671" t="str">
        <f>IF(ISBLANK(VLOOKUP(A19671,Questionnaire!A:KQ,158,FALSE)),"#",VLOOKUP(A19671,Questionnaire!A:KQ,158,FALSE))</f>
        <v>#</v>
      </c>
    </row>
    <row r="19672" spans="1:2">
      <c r="A19672" t="s">
        <v>382</v>
      </c>
      <c r="B19672" t="str">
        <f>IF(ISBLANK(VLOOKUP(A19672,Questionnaire!A:KQ,158,FALSE)),"#",VLOOKUP(A19672,Questionnaire!A:KQ,158,FALSE))</f>
        <v>#</v>
      </c>
    </row>
    <row r="19673" spans="1:2">
      <c r="A19673" t="s">
        <v>384</v>
      </c>
      <c r="B19673" t="str">
        <f>IF(ISBLANK(VLOOKUP(A19673,Questionnaire!A:KQ,158,FALSE)),"#",VLOOKUP(A19673,Questionnaire!A:KQ,158,FALSE))</f>
        <v>#</v>
      </c>
    </row>
    <row r="19674" spans="1:2">
      <c r="A19674" t="s">
        <v>387</v>
      </c>
      <c r="B19674" t="str">
        <f>IF(ISBLANK(VLOOKUP(A19674,Questionnaire!A:KQ,158,FALSE)),"#",VLOOKUP(A19674,Questionnaire!A:KQ,158,FALSE))</f>
        <v>#</v>
      </c>
    </row>
    <row r="19675" spans="1:2">
      <c r="A19675" t="s">
        <v>391</v>
      </c>
      <c r="B19675" t="str">
        <f>IF(ISBLANK(VLOOKUP(A19675,Questionnaire!A:KQ,158,FALSE)),"#",VLOOKUP(A19675,Questionnaire!A:KQ,158,FALSE))</f>
        <v>#</v>
      </c>
    </row>
    <row r="19676" spans="1:2">
      <c r="A19676" t="s">
        <v>393</v>
      </c>
      <c r="B19676" t="str">
        <f>IF(ISBLANK(VLOOKUP(A19676,Questionnaire!A:KQ,158,FALSE)),"#",VLOOKUP(A19676,Questionnaire!A:KQ,158,FALSE))</f>
        <v>#</v>
      </c>
    </row>
    <row r="19677" spans="1:2">
      <c r="A19677" t="s">
        <v>395</v>
      </c>
      <c r="B19677" t="str">
        <f>IF(ISBLANK(VLOOKUP(A19677,Questionnaire!A:KQ,158,FALSE)),"#",VLOOKUP(A19677,Questionnaire!A:KQ,158,FALSE))</f>
        <v>#</v>
      </c>
    </row>
    <row r="19678" spans="1:2">
      <c r="A19678" t="s">
        <v>398</v>
      </c>
      <c r="B19678" t="str">
        <f>IF(ISBLANK(VLOOKUP(A19678,Questionnaire!A:KQ,158,FALSE)),"#",VLOOKUP(A19678,Questionnaire!A:KQ,158,FALSE))</f>
        <v>#</v>
      </c>
    </row>
    <row r="19679" spans="1:2">
      <c r="A19679" t="s">
        <v>402</v>
      </c>
      <c r="B19679" t="str">
        <f>IF(ISBLANK(VLOOKUP(A19679,Questionnaire!A:KQ,158,FALSE)),"#",VLOOKUP(A19679,Questionnaire!A:KQ,158,FALSE))</f>
        <v>#</v>
      </c>
    </row>
    <row r="19680" spans="1:2">
      <c r="A19680" t="s">
        <v>405</v>
      </c>
      <c r="B19680" t="str">
        <f>IF(ISBLANK(VLOOKUP(A19680,Questionnaire!A:KQ,158,FALSE)),"#",VLOOKUP(A19680,Questionnaire!A:KQ,158,FALSE))</f>
        <v>#</v>
      </c>
    </row>
    <row r="19681" spans="1:2">
      <c r="A19681" t="s">
        <v>409</v>
      </c>
      <c r="B19681" t="str">
        <f>IF(ISBLANK(VLOOKUP(A19681,Questionnaire!A:KQ,158,FALSE)),"#",VLOOKUP(A19681,Questionnaire!A:KQ,158,FALSE))</f>
        <v>#</v>
      </c>
    </row>
    <row r="19682" spans="1:2">
      <c r="A19682" t="s">
        <v>412</v>
      </c>
      <c r="B19682" t="str">
        <f>IF(ISBLANK(VLOOKUP(A19682,Questionnaire!A:KQ,158,FALSE)),"#",VLOOKUP(A19682,Questionnaire!A:KQ,158,FALSE))</f>
        <v>#</v>
      </c>
    </row>
    <row r="19683" spans="1:2">
      <c r="A19683" t="s">
        <v>415</v>
      </c>
      <c r="B19683" t="str">
        <f>IF(ISBLANK(VLOOKUP(A19683,Questionnaire!A:KQ,158,FALSE)),"#",VLOOKUP(A19683,Questionnaire!A:KQ,158,FALSE))</f>
        <v>#</v>
      </c>
    </row>
    <row r="19684" spans="1:2">
      <c r="A19684" t="s">
        <v>418</v>
      </c>
      <c r="B19684" t="str">
        <f>IF(ISBLANK(VLOOKUP(A19684,Questionnaire!A:KQ,158,FALSE)),"#",VLOOKUP(A19684,Questionnaire!A:KQ,158,FALSE))</f>
        <v>#</v>
      </c>
    </row>
    <row r="19685" spans="1:2">
      <c r="A19685" t="s">
        <v>421</v>
      </c>
      <c r="B19685" t="str">
        <f>IF(ISBLANK(VLOOKUP(A19685,Questionnaire!A:KQ,158,FALSE)),"#",VLOOKUP(A19685,Questionnaire!A:KQ,158,FALSE))</f>
        <v>#</v>
      </c>
    </row>
    <row r="19686" spans="1:2">
      <c r="A19686" t="s">
        <v>424</v>
      </c>
      <c r="B19686" t="str">
        <f>IF(ISBLANK(VLOOKUP(A19686,Questionnaire!A:KQ,158,FALSE)),"#",VLOOKUP(A19686,Questionnaire!A:KQ,158,FALSE))</f>
        <v>#</v>
      </c>
    </row>
    <row r="19687" spans="1:2">
      <c r="A19687" t="s">
        <v>429</v>
      </c>
      <c r="B19687" t="str">
        <f>IF(ISBLANK(VLOOKUP(A19687,Questionnaire!A:KQ,158,FALSE)),"#",VLOOKUP(A19687,Questionnaire!A:KQ,158,FALSE))</f>
        <v>#</v>
      </c>
    </row>
    <row r="19688" spans="1:2">
      <c r="A19688" t="s">
        <v>432</v>
      </c>
      <c r="B19688" t="str">
        <f>IF(ISBLANK(VLOOKUP(A19688,Questionnaire!A:KQ,158,FALSE)),"#",VLOOKUP(A19688,Questionnaire!A:KQ,158,FALSE))</f>
        <v>#</v>
      </c>
    </row>
    <row r="19689" spans="1:2">
      <c r="A19689" t="s">
        <v>435</v>
      </c>
      <c r="B19689" t="str">
        <f>IF(ISBLANK(VLOOKUP(A19689,Questionnaire!A:KQ,158,FALSE)),"#",VLOOKUP(A19689,Questionnaire!A:KQ,158,FALSE))</f>
        <v>#</v>
      </c>
    </row>
    <row r="19690" spans="1:2">
      <c r="A19690" t="s">
        <v>437</v>
      </c>
      <c r="B19690" t="str">
        <f>IF(ISBLANK(VLOOKUP(A19690,Questionnaire!A:KQ,158,FALSE)),"#",VLOOKUP(A19690,Questionnaire!A:KQ,158,FALSE))</f>
        <v>#</v>
      </c>
    </row>
    <row r="19691" spans="1:2">
      <c r="A19691" t="s">
        <v>439</v>
      </c>
      <c r="B19691" t="str">
        <f>IF(ISBLANK(VLOOKUP(A19691,Questionnaire!A:KQ,158,FALSE)),"#",VLOOKUP(A19691,Questionnaire!A:KQ,158,FALSE))</f>
        <v>#</v>
      </c>
    </row>
    <row r="19692" spans="1:2">
      <c r="A19692" t="s">
        <v>442</v>
      </c>
      <c r="B19692" t="str">
        <f>IF(ISBLANK(VLOOKUP(A19692,Questionnaire!A:KQ,158,FALSE)),"#",VLOOKUP(A19692,Questionnaire!A:KQ,158,FALSE))</f>
        <v>#</v>
      </c>
    </row>
    <row r="19693" spans="1:2">
      <c r="A19693" t="s">
        <v>445</v>
      </c>
      <c r="B19693" t="str">
        <f>IF(ISBLANK(VLOOKUP(A19693,Questionnaire!A:KQ,158,FALSE)),"#",VLOOKUP(A19693,Questionnaire!A:KQ,158,FALSE))</f>
        <v>#</v>
      </c>
    </row>
    <row r="19694" spans="1:2">
      <c r="A19694" t="s">
        <v>448</v>
      </c>
      <c r="B19694" t="str">
        <f>IF(ISBLANK(VLOOKUP(A19694,Questionnaire!A:KQ,158,FALSE)),"#",VLOOKUP(A19694,Questionnaire!A:KQ,158,FALSE))</f>
        <v>#</v>
      </c>
    </row>
    <row r="19695" spans="1:2">
      <c r="A19695" t="s">
        <v>452</v>
      </c>
      <c r="B19695" t="str">
        <f>IF(ISBLANK(VLOOKUP(A19695,Questionnaire!A:KQ,158,FALSE)),"#",VLOOKUP(A19695,Questionnaire!A:KQ,158,FALSE))</f>
        <v>#</v>
      </c>
    </row>
    <row r="19696" spans="1:2">
      <c r="A19696" t="s">
        <v>455</v>
      </c>
      <c r="B19696" t="str">
        <f>IF(ISBLANK(VLOOKUP(A19696,Questionnaire!A:KQ,158,FALSE)),"#",VLOOKUP(A19696,Questionnaire!A:KQ,158,FALSE))</f>
        <v>#</v>
      </c>
    </row>
    <row r="19697" spans="1:3">
      <c r="A19697" t="s">
        <v>458</v>
      </c>
      <c r="B19697" t="str">
        <f>IF(ISBLANK(VLOOKUP(A19697,Questionnaire!A:KQ,158,FALSE)),"#",VLOOKUP(A19697,Questionnaire!A:KQ,158,FALSE))</f>
        <v>#</v>
      </c>
    </row>
    <row r="19698" spans="1:3">
      <c r="A19698" t="s">
        <v>461</v>
      </c>
      <c r="B19698" t="str">
        <f>IF(ISBLANK(VLOOKUP(A19698,Questionnaire!A:KQ,158,FALSE)),"#",VLOOKUP(A19698,Questionnaire!A:KQ,158,FALSE))</f>
        <v>#</v>
      </c>
    </row>
    <row r="19699" spans="1:3">
      <c r="A19699" t="s">
        <v>465</v>
      </c>
      <c r="B19699" t="str">
        <f>IF(ISBLANK(VLOOKUP(A19699,Questionnaire!A:KQ,158,FALSE)),"#",VLOOKUP(A19699,Questionnaire!A:KQ,158,FALSE))</f>
        <v>#</v>
      </c>
    </row>
    <row r="19700" spans="1:3">
      <c r="A19700" t="s">
        <v>467</v>
      </c>
      <c r="B19700" t="str">
        <f>IF(ISBLANK(VLOOKUP(A19700,Questionnaire!A:KQ,158,FALSE)),"#",VLOOKUP(A19700,Questionnaire!A:KQ,158,FALSE))</f>
        <v>#</v>
      </c>
    </row>
    <row r="19701" spans="1:3">
      <c r="A19701" t="s">
        <v>469</v>
      </c>
      <c r="B19701" t="str">
        <f>IF(ISBLANK(VLOOKUP(A19701,Questionnaire!A:KQ,158,FALSE)),"#",VLOOKUP(A19701,Questionnaire!A:KQ,158,FALSE))</f>
        <v>#</v>
      </c>
    </row>
    <row r="19702" spans="1:3">
      <c r="A19702" t="s">
        <v>471</v>
      </c>
      <c r="B19702" t="str">
        <f>IF(ISBLANK(VLOOKUP(A19702,Questionnaire!A:KQ,158,FALSE)),"#",VLOOKUP(A19702,Questionnaire!A:KQ,158,FALSE))</f>
        <v>#</v>
      </c>
    </row>
    <row r="19703" spans="1:3">
      <c r="A19703" t="s">
        <v>473</v>
      </c>
      <c r="B19703" t="str">
        <f>IF(ISBLANK(VLOOKUP(A19703,Questionnaire!A:KQ,158,FALSE)),"#",VLOOKUP(A19703,Questionnaire!A:KQ,158,FALSE))</f>
        <v>#</v>
      </c>
    </row>
    <row r="19704" spans="1:3">
      <c r="A19704" t="s">
        <v>475</v>
      </c>
      <c r="B19704" t="str">
        <f>IF(ISBLANK(VLOOKUP(A19704,Questionnaire!A:KQ,158,FALSE)),"#",VLOOKUP(A19704,Questionnaire!A:KQ,158,FALSE))</f>
        <v>#</v>
      </c>
    </row>
    <row r="19705" spans="1:3">
      <c r="A19705" t="s">
        <v>185</v>
      </c>
      <c r="B19705" t="str">
        <f>IF(ISBLANK(VLOOKUP(A19705,Questionnaire!A:KQ,159,FALSE)),"#",VLOOKUP(A19705,Questionnaire!A:KQ,159,FALSE))</f>
        <v>#</v>
      </c>
      <c r="C19705">
        <v>156</v>
      </c>
    </row>
    <row r="19706" spans="1:3">
      <c r="A19706" t="s">
        <v>187</v>
      </c>
      <c r="B19706" t="str">
        <f>IF(ISNA(VLOOKUP(VLOOKUP(A19706,Questionnaire!A:KQ,159,FALSE),'CORA Encoding'!D:E,2,FALSE)),"#",VLOOKUP(VLOOKUP(A19706,Questionnaire!A:KQ,159,FALSE),'CORA Encoding'!D:E,2,FALSE))</f>
        <v>#</v>
      </c>
    </row>
    <row r="19707" spans="1:3">
      <c r="A19707" t="s">
        <v>189</v>
      </c>
      <c r="B19707" t="str">
        <f>IF(ISNA(VLOOKUP(VLOOKUP(A19707,Questionnaire!A:KQ,159,FALSE),'CORA Encoding'!G:H,2,FALSE)),"#",VLOOKUP(VLOOKUP(A19707,Questionnaire!A:KQ,159,FALSE),'CORA Encoding'!G:H,2,FALSE))</f>
        <v>#</v>
      </c>
    </row>
    <row r="19708" spans="1:3">
      <c r="A19708" t="s">
        <v>191</v>
      </c>
      <c r="B19708" t="str">
        <f>IF(ISNA(VLOOKUP(VLOOKUP(A19708,Questionnaire!A:KQ,159,FALSE),'Country List'!E:F,2,FALSE)),"#",VLOOKUP(VLOOKUP(A19708,Questionnaire!A:KQ,159,FALSE),'Country List'!E:F,2,FALSE))</f>
        <v>#</v>
      </c>
    </row>
    <row r="19709" spans="1:3">
      <c r="A19709" t="s">
        <v>193</v>
      </c>
      <c r="B19709" t="str">
        <f>IF(ISNA(VLOOKUP(VLOOKUP(A19709,Questionnaire!A:KQ,159,FALSE),'Industry List'!B:C,2,FALSE)),"#",VLOOKUP(VLOOKUP(A19709,Questionnaire!A:KQ,159,FALSE),'Industry List'!B:C,2,FALSE))</f>
        <v>#</v>
      </c>
    </row>
    <row r="19710" spans="1:3">
      <c r="A19710" t="s">
        <v>197</v>
      </c>
      <c r="B19710" t="str">
        <f>IF(ISBLANK(VLOOKUP(A19710,Questionnaire!A:KQ,159,FALSE)),"#",VLOOKUP(A19710,Questionnaire!A:KQ,159,FALSE))</f>
        <v>#</v>
      </c>
    </row>
    <row r="19711" spans="1:3">
      <c r="A19711" t="s">
        <v>201</v>
      </c>
      <c r="B19711" t="str">
        <f>IF(ISBLANK(VLOOKUP(A19711,Questionnaire!A:KQ,159,FALSE)),"#",VLOOKUP(A19711,Questionnaire!A:KQ,159,FALSE))</f>
        <v>#</v>
      </c>
    </row>
    <row r="19712" spans="1:3">
      <c r="A19712" t="s">
        <v>203</v>
      </c>
      <c r="B19712" t="str">
        <f>IF(ISNA(VLOOKUP(VLOOKUP(A19712,Questionnaire!A:KQ,159,FALSE),'CORA Encoding'!J:K,2,FALSE)),"#",VLOOKUP(VLOOKUP(A19712,Questionnaire!A:KQ,159,FALSE),'CORA Encoding'!J:K,2,FALSE))</f>
        <v>#</v>
      </c>
    </row>
    <row r="19713" spans="1:2">
      <c r="A19713" t="s">
        <v>208</v>
      </c>
      <c r="B19713" t="str">
        <f>IF(ISBLANK(VLOOKUP(A19713,Questionnaire!A:KQ,159,FALSE)),"#",VLOOKUP(A19713,Questionnaire!A:KQ,159,FALSE))</f>
        <v>#</v>
      </c>
    </row>
    <row r="19714" spans="1:2">
      <c r="A19714" t="s">
        <v>213</v>
      </c>
      <c r="B19714" t="str">
        <f>IF(ISBLANK(VLOOKUP(A19714,Questionnaire!A:KQ,159,FALSE)),"#",VLOOKUP(A19714,Questionnaire!A:KQ,159,FALSE))</f>
        <v>#</v>
      </c>
    </row>
    <row r="19715" spans="1:2">
      <c r="A19715" t="s">
        <v>215</v>
      </c>
      <c r="B19715" t="str">
        <f>IF(ISBLANK(VLOOKUP(A19715,Questionnaire!A:KQ,159,FALSE)),"#",VLOOKUP(A19715,Questionnaire!A:KQ,159,FALSE))</f>
        <v>#</v>
      </c>
    </row>
    <row r="19716" spans="1:2">
      <c r="A19716" t="s">
        <v>217</v>
      </c>
      <c r="B19716" t="str">
        <f>IF(ISBLANK(VLOOKUP(A19716,Questionnaire!A:KQ,159,FALSE)),"#",VLOOKUP(A19716,Questionnaire!A:KQ,159,FALSE))</f>
        <v>#</v>
      </c>
    </row>
    <row r="19717" spans="1:2">
      <c r="A19717" t="s">
        <v>219</v>
      </c>
      <c r="B19717" t="str">
        <f>IF(ISBLANK(VLOOKUP(A19717,Questionnaire!A:KQ,159,FALSE)),"#",VLOOKUP(A19717,Questionnaire!A:KQ,159,FALSE))</f>
        <v>#</v>
      </c>
    </row>
    <row r="19718" spans="1:2">
      <c r="A19718" t="s">
        <v>221</v>
      </c>
      <c r="B19718" t="str">
        <f>IF(ISBLANK(VLOOKUP(A19718,Questionnaire!A:KQ,159,FALSE)),"#",VLOOKUP(A19718,Questionnaire!A:KQ,159,FALSE))</f>
        <v>#</v>
      </c>
    </row>
    <row r="19719" spans="1:2">
      <c r="A19719" t="s">
        <v>223</v>
      </c>
      <c r="B19719" t="str">
        <f>IF(ISBLANK(VLOOKUP(A19719,Questionnaire!A:KQ,159,FALSE)),"#",VLOOKUP(A19719,Questionnaire!A:KQ,159,FALSE))</f>
        <v>#</v>
      </c>
    </row>
    <row r="19720" spans="1:2">
      <c r="A19720" t="s">
        <v>225</v>
      </c>
      <c r="B19720" t="str">
        <f>IF(ISBLANK(VLOOKUP(A19720,Questionnaire!A:KQ,159,FALSE)),"#",VLOOKUP(A19720,Questionnaire!A:KQ,159,FALSE))</f>
        <v>#</v>
      </c>
    </row>
    <row r="19721" spans="1:2">
      <c r="A19721" t="s">
        <v>227</v>
      </c>
      <c r="B19721" t="str">
        <f>IF(ISBLANK(VLOOKUP(A19721,Questionnaire!A:KQ,159,FALSE)),"#",VLOOKUP(A19721,Questionnaire!A:KQ,159,FALSE))</f>
        <v>#</v>
      </c>
    </row>
    <row r="19722" spans="1:2">
      <c r="A19722" t="s">
        <v>229</v>
      </c>
      <c r="B19722" t="str">
        <f>IF(ISBLANK(VLOOKUP(A19722,Questionnaire!A:KQ,159,FALSE)),"#",VLOOKUP(A19722,Questionnaire!A:KQ,159,FALSE))</f>
        <v>#</v>
      </c>
    </row>
    <row r="19723" spans="1:2">
      <c r="A19723" t="s">
        <v>231</v>
      </c>
      <c r="B19723" t="str">
        <f>IF(ISBLANK(VLOOKUP(A19723,Questionnaire!A:KQ,159,FALSE)),"#",VLOOKUP(A19723,Questionnaire!A:KQ,159,FALSE))</f>
        <v>#</v>
      </c>
    </row>
    <row r="19724" spans="1:2">
      <c r="A19724" t="s">
        <v>233</v>
      </c>
      <c r="B19724" t="str">
        <f>IF(ISBLANK(VLOOKUP(A19724,Questionnaire!A:KQ,159,FALSE)),"#",VLOOKUP(A19724,Questionnaire!A:KQ,159,FALSE))</f>
        <v>#</v>
      </c>
    </row>
    <row r="19725" spans="1:2">
      <c r="A19725" t="s">
        <v>235</v>
      </c>
      <c r="B19725" t="str">
        <f>IF(ISBLANK(VLOOKUP(A19725,Questionnaire!A:KQ,159,FALSE)),"#",VLOOKUP(A19725,Questionnaire!A:KQ,159,FALSE))</f>
        <v>#</v>
      </c>
    </row>
    <row r="19726" spans="1:2">
      <c r="A19726" t="s">
        <v>237</v>
      </c>
      <c r="B19726" t="str">
        <f>IF(ISBLANK(VLOOKUP(A19726,Questionnaire!A:KQ,159,FALSE)),"#",VLOOKUP(A19726,Questionnaire!A:KQ,159,FALSE))</f>
        <v>#</v>
      </c>
    </row>
    <row r="19727" spans="1:2">
      <c r="A19727" t="s">
        <v>239</v>
      </c>
      <c r="B19727" t="str">
        <f>IF(ISBLANK(VLOOKUP(A19727,Questionnaire!A:KQ,159,FALSE)),"#",VLOOKUP(A19727,Questionnaire!A:KQ,159,FALSE))</f>
        <v>#</v>
      </c>
    </row>
    <row r="19728" spans="1:2">
      <c r="A19728" t="s">
        <v>242</v>
      </c>
      <c r="B19728" t="str">
        <f>IF(ISBLANK(VLOOKUP(A19728,Questionnaire!A:KQ,159,FALSE)),"#",VLOOKUP(A19728,Questionnaire!A:KQ,159,FALSE))</f>
        <v>#</v>
      </c>
    </row>
    <row r="19729" spans="1:2">
      <c r="A19729" t="s">
        <v>245</v>
      </c>
      <c r="B19729" t="str">
        <f>IF(ISBLANK(VLOOKUP(A19729,Questionnaire!A:KQ,159,FALSE)),"#",VLOOKUP(A19729,Questionnaire!A:KQ,159,FALSE))</f>
        <v>#</v>
      </c>
    </row>
    <row r="19730" spans="1:2">
      <c r="A19730" t="s">
        <v>247</v>
      </c>
      <c r="B19730" t="str">
        <f>IF(ISBLANK(VLOOKUP(A19730,Questionnaire!A:KQ,159,FALSE)),"#",VLOOKUP(A19730,Questionnaire!A:KQ,159,FALSE))</f>
        <v>#</v>
      </c>
    </row>
    <row r="19731" spans="1:2">
      <c r="A19731" t="s">
        <v>249</v>
      </c>
      <c r="B19731" t="str">
        <f>IF(ISBLANK(VLOOKUP(A19731,Questionnaire!A:KQ,159,FALSE)),"#",VLOOKUP(A19731,Questionnaire!A:KQ,159,FALSE))</f>
        <v>#</v>
      </c>
    </row>
    <row r="19732" spans="1:2">
      <c r="A19732" t="s">
        <v>250</v>
      </c>
      <c r="B19732" t="str">
        <f>IF(ISBLANK(VLOOKUP(A19732,Questionnaire!A:KQ,159,FALSE)),"#",VLOOKUP(A19732,Questionnaire!A:KQ,159,FALSE))</f>
        <v>#</v>
      </c>
    </row>
    <row r="19733" spans="1:2">
      <c r="A19733" t="s">
        <v>252</v>
      </c>
      <c r="B19733" t="str">
        <f>IF(ISBLANK(VLOOKUP(A19733,Questionnaire!A:KQ,159,FALSE)),"#",VLOOKUP(A19733,Questionnaire!A:KQ,159,FALSE))</f>
        <v>#</v>
      </c>
    </row>
    <row r="19734" spans="1:2">
      <c r="A19734" t="s">
        <v>255</v>
      </c>
      <c r="B19734" t="str">
        <f>IF(ISBLANK(VLOOKUP(A19734,Questionnaire!A:KQ,159,FALSE)),"#",VLOOKUP(A19734,Questionnaire!A:KQ,159,FALSE))</f>
        <v>#</v>
      </c>
    </row>
    <row r="19735" spans="1:2">
      <c r="A19735" t="s">
        <v>258</v>
      </c>
      <c r="B19735" t="str">
        <f>IF(ISNA(VLOOKUP(VLOOKUP(A19735,Questionnaire!A:KQ,159,FALSE),'CORA Encoding'!M:N,2,FALSE)),"#",VLOOKUP(VLOOKUP(A19735,Questionnaire!A:KQ,159,FALSE),'CORA Encoding'!M:N,2,FALSE))</f>
        <v>#</v>
      </c>
    </row>
    <row r="19736" spans="1:2">
      <c r="A19736" t="s">
        <v>261</v>
      </c>
      <c r="B19736" t="str">
        <f>IF(ISBLANK(VLOOKUP(A19736,Questionnaire!A:KQ,159,FALSE)),"#",VLOOKUP(A19736,Questionnaire!A:KQ,159,FALSE))</f>
        <v>#</v>
      </c>
    </row>
    <row r="19737" spans="1:2">
      <c r="A19737" t="s">
        <v>263</v>
      </c>
      <c r="B19737" t="str">
        <f>IF(ISBLANK(VLOOKUP(A19737,Questionnaire!A:KQ,159,FALSE)),"#",VLOOKUP(A19737,Questionnaire!A:KQ,159,FALSE))</f>
        <v>#</v>
      </c>
    </row>
    <row r="19738" spans="1:2">
      <c r="A19738" t="s">
        <v>265</v>
      </c>
      <c r="B19738" t="str">
        <f>IF(ISBLANK(VLOOKUP(A19738,Questionnaire!A:KQ,159,FALSE)),"#",VLOOKUP(A19738,Questionnaire!A:KQ,159,FALSE))</f>
        <v>#</v>
      </c>
    </row>
    <row r="19739" spans="1:2">
      <c r="A19739" t="s">
        <v>267</v>
      </c>
      <c r="B19739" t="str">
        <f>IF(ISBLANK(VLOOKUP(A19739,Questionnaire!A:KQ,159,FALSE)),"#",VLOOKUP(A19739,Questionnaire!A:KQ,159,FALSE))</f>
        <v>#</v>
      </c>
    </row>
    <row r="19740" spans="1:2">
      <c r="A19740" t="s">
        <v>269</v>
      </c>
      <c r="B19740" t="str">
        <f>IF(ISBLANK(VLOOKUP(A19740,Questionnaire!A:KQ,159,FALSE)),"#",VLOOKUP(A19740,Questionnaire!A:KQ,159,FALSE))</f>
        <v>#</v>
      </c>
    </row>
    <row r="19741" spans="1:2">
      <c r="A19741" t="s">
        <v>274</v>
      </c>
      <c r="B19741" t="str">
        <f>IF(ISBLANK(VLOOKUP(A19741,Questionnaire!A:KQ,159,FALSE)),"#",VLOOKUP(A19741,Questionnaire!A:KQ,159,FALSE))</f>
        <v>#</v>
      </c>
    </row>
    <row r="19742" spans="1:2">
      <c r="A19742" t="s">
        <v>276</v>
      </c>
      <c r="B19742" t="str">
        <f>IF(ISBLANK(VLOOKUP(A19742,Questionnaire!A:KQ,159,FALSE)),"#",VLOOKUP(A19742,Questionnaire!A:KQ,159,FALSE))</f>
        <v>#</v>
      </c>
    </row>
    <row r="19743" spans="1:2">
      <c r="A19743" t="s">
        <v>278</v>
      </c>
      <c r="B19743" t="str">
        <f>IF(ISBLANK(VLOOKUP(A19743,Questionnaire!A:KQ,159,FALSE)),"#",VLOOKUP(A19743,Questionnaire!A:KQ,159,FALSE))</f>
        <v>#</v>
      </c>
    </row>
    <row r="19744" spans="1:2">
      <c r="A19744" t="s">
        <v>280</v>
      </c>
      <c r="B19744" t="str">
        <f>IF(ISBLANK(VLOOKUP(A19744,Questionnaire!A:KQ,159,FALSE)),"#",VLOOKUP(A19744,Questionnaire!A:KQ,159,FALSE))</f>
        <v>#</v>
      </c>
    </row>
    <row r="19745" spans="1:2">
      <c r="A19745" t="s">
        <v>282</v>
      </c>
      <c r="B19745" t="str">
        <f>IF(ISBLANK(VLOOKUP(A19745,Questionnaire!A:KQ,159,FALSE)),"#",VLOOKUP(A19745,Questionnaire!A:KQ,159,FALSE))</f>
        <v>#</v>
      </c>
    </row>
    <row r="19746" spans="1:2">
      <c r="A19746" t="s">
        <v>286</v>
      </c>
      <c r="B19746" t="str">
        <f>IF(ISBLANK(VLOOKUP(A19746,Questionnaire!A:KQ,159,FALSE)),"#",VLOOKUP(A19746,Questionnaire!A:KQ,159,FALSE))</f>
        <v>#</v>
      </c>
    </row>
    <row r="19747" spans="1:2">
      <c r="A19747" t="s">
        <v>288</v>
      </c>
      <c r="B19747" t="str">
        <f>IF(ISBLANK(VLOOKUP(A19747,Questionnaire!A:KQ,159,FALSE)),"#",VLOOKUP(A19747,Questionnaire!A:KQ,159,FALSE))</f>
        <v>#</v>
      </c>
    </row>
    <row r="19748" spans="1:2">
      <c r="A19748" t="s">
        <v>290</v>
      </c>
      <c r="B19748" t="str">
        <f>IF(ISBLANK(VLOOKUP(A19748,Questionnaire!A:KQ,159,FALSE)),"#",VLOOKUP(A19748,Questionnaire!A:KQ,159,FALSE))</f>
        <v>#</v>
      </c>
    </row>
    <row r="19749" spans="1:2">
      <c r="A19749" t="s">
        <v>292</v>
      </c>
      <c r="B19749" t="str">
        <f>IF(ISBLANK(VLOOKUP(A19749,Questionnaire!A:KQ,159,FALSE)),"#",VLOOKUP(A19749,Questionnaire!A:KQ,159,FALSE))</f>
        <v>#</v>
      </c>
    </row>
    <row r="19750" spans="1:2">
      <c r="A19750" t="s">
        <v>294</v>
      </c>
      <c r="B19750" t="str">
        <f>IF(ISBLANK(VLOOKUP(A19750,Questionnaire!A:KQ,159,FALSE)),"#",VLOOKUP(A19750,Questionnaire!A:KQ,159,FALSE))</f>
        <v>#</v>
      </c>
    </row>
    <row r="19751" spans="1:2">
      <c r="A19751" t="s">
        <v>296</v>
      </c>
      <c r="B19751" t="str">
        <f>IF(ISBLANK(VLOOKUP(A19751,Questionnaire!A:KQ,159,FALSE)),"#",VLOOKUP(A19751,Questionnaire!A:KQ,159,FALSE))</f>
        <v>#</v>
      </c>
    </row>
    <row r="19752" spans="1:2">
      <c r="A19752" t="s">
        <v>301</v>
      </c>
      <c r="B19752" t="str">
        <f>IF(ISBLANK(VLOOKUP(A19752,Questionnaire!A:KQ,159,FALSE)),"#",VLOOKUP(A19752,Questionnaire!A:KQ,159,FALSE))</f>
        <v>#</v>
      </c>
    </row>
    <row r="19753" spans="1:2">
      <c r="A19753" t="s">
        <v>303</v>
      </c>
      <c r="B19753" t="str">
        <f>IF(ISBLANK(VLOOKUP(A19753,Questionnaire!A:KQ,159,FALSE)),"#",VLOOKUP(A19753,Questionnaire!A:KQ,159,FALSE))</f>
        <v>#</v>
      </c>
    </row>
    <row r="19754" spans="1:2">
      <c r="A19754" t="s">
        <v>305</v>
      </c>
      <c r="B19754" t="str">
        <f>IF(ISBLANK(VLOOKUP(A19754,Questionnaire!A:KQ,159,FALSE)),"#",VLOOKUP(A19754,Questionnaire!A:KQ,159,FALSE))</f>
        <v>#</v>
      </c>
    </row>
    <row r="19755" spans="1:2">
      <c r="A19755" t="s">
        <v>307</v>
      </c>
      <c r="B19755" t="str">
        <f>IF(ISBLANK(VLOOKUP(A19755,Questionnaire!A:KQ,159,FALSE)),"#",VLOOKUP(A19755,Questionnaire!A:KQ,159,FALSE))</f>
        <v>#</v>
      </c>
    </row>
    <row r="19756" spans="1:2">
      <c r="A19756" t="s">
        <v>311</v>
      </c>
      <c r="B19756" t="str">
        <f>IF(ISBLANK(VLOOKUP(A19756,Questionnaire!A:KQ,159,FALSE)),"#",VLOOKUP(A19756,Questionnaire!A:KQ,159,FALSE))</f>
        <v>#</v>
      </c>
    </row>
    <row r="19757" spans="1:2">
      <c r="A19757" t="s">
        <v>313</v>
      </c>
      <c r="B19757" t="str">
        <f>IF(ISBLANK(VLOOKUP(A19757,Questionnaire!A:KQ,159,FALSE)),"#",VLOOKUP(A19757,Questionnaire!A:KQ,159,FALSE))</f>
        <v>#</v>
      </c>
    </row>
    <row r="19758" spans="1:2">
      <c r="A19758" t="s">
        <v>314</v>
      </c>
      <c r="B19758" t="str">
        <f>IF(ISBLANK(VLOOKUP(A19758,Questionnaire!A:KQ,159,FALSE)),"#",VLOOKUP(A19758,Questionnaire!A:KQ,159,FALSE))</f>
        <v>#</v>
      </c>
    </row>
    <row r="19759" spans="1:2">
      <c r="A19759" t="s">
        <v>315</v>
      </c>
      <c r="B19759" t="str">
        <f>IF(ISBLANK(VLOOKUP(A19759,Questionnaire!A:KQ,159,FALSE)),"#",VLOOKUP(A19759,Questionnaire!A:KQ,159,FALSE))</f>
        <v>#</v>
      </c>
    </row>
    <row r="19760" spans="1:2">
      <c r="A19760" t="s">
        <v>317</v>
      </c>
      <c r="B19760" t="str">
        <f>IF(ISBLANK(VLOOKUP(A19760,Questionnaire!A:KQ,159,FALSE)),"#",VLOOKUP(A19760,Questionnaire!A:KQ,159,FALSE))</f>
        <v>#</v>
      </c>
    </row>
    <row r="19761" spans="1:2">
      <c r="A19761" t="s">
        <v>319</v>
      </c>
      <c r="B19761" t="str">
        <f>IF(ISBLANK(VLOOKUP(A19761,Questionnaire!A:KQ,159,FALSE)),"#",VLOOKUP(A19761,Questionnaire!A:KQ,159,FALSE))</f>
        <v>#</v>
      </c>
    </row>
    <row r="19762" spans="1:2">
      <c r="A19762" t="s">
        <v>322</v>
      </c>
      <c r="B19762" t="str">
        <f>IF(ISBLANK(VLOOKUP(A19762,Questionnaire!A:KQ,159,FALSE)),"#",VLOOKUP(A19762,Questionnaire!A:KQ,159,FALSE))</f>
        <v>#</v>
      </c>
    </row>
    <row r="19763" spans="1:2">
      <c r="A19763" t="s">
        <v>326</v>
      </c>
      <c r="B19763" t="str">
        <f>IF(ISBLANK(VLOOKUP(A19763,Questionnaire!A:KQ,159,FALSE)),"#",VLOOKUP(A19763,Questionnaire!A:KQ,159,FALSE))</f>
        <v>#</v>
      </c>
    </row>
    <row r="19764" spans="1:2">
      <c r="A19764" t="s">
        <v>328</v>
      </c>
      <c r="B19764" t="str">
        <f>IF(ISBLANK(VLOOKUP(A19764,Questionnaire!A:KQ,159,FALSE)),"#",VLOOKUP(A19764,Questionnaire!A:KQ,159,FALSE))</f>
        <v>#</v>
      </c>
    </row>
    <row r="19765" spans="1:2">
      <c r="A19765" t="s">
        <v>332</v>
      </c>
      <c r="B19765" t="str">
        <f>IF(ISBLANK(VLOOKUP(A19765,Questionnaire!A:KQ,159,FALSE)),"#",VLOOKUP(A19765,Questionnaire!A:KQ,159,FALSE))</f>
        <v>#</v>
      </c>
    </row>
    <row r="19766" spans="1:2">
      <c r="A19766" t="s">
        <v>333</v>
      </c>
      <c r="B19766" t="str">
        <f>IF(ISBLANK(VLOOKUP(A19766,Questionnaire!A:KQ,159,FALSE)),"#",VLOOKUP(A19766,Questionnaire!A:KQ,159,FALSE))</f>
        <v>#</v>
      </c>
    </row>
    <row r="19767" spans="1:2">
      <c r="A19767" t="s">
        <v>334</v>
      </c>
      <c r="B19767" t="str">
        <f>IF(ISBLANK(VLOOKUP(A19767,Questionnaire!A:KQ,159,FALSE)),"#",VLOOKUP(A19767,Questionnaire!A:KQ,159,FALSE))</f>
        <v>#</v>
      </c>
    </row>
    <row r="19768" spans="1:2">
      <c r="A19768" t="s">
        <v>335</v>
      </c>
      <c r="B19768" t="str">
        <f>IF(ISBLANK(VLOOKUP(A19768,Questionnaire!A:KQ,159,FALSE)),"#",VLOOKUP(A19768,Questionnaire!A:KQ,159,FALSE))</f>
        <v>#</v>
      </c>
    </row>
    <row r="19769" spans="1:2">
      <c r="A19769" t="s">
        <v>336</v>
      </c>
      <c r="B19769" t="str">
        <f>IF(ISBLANK(VLOOKUP(A19769,Questionnaire!A:KQ,159,FALSE)),"#",VLOOKUP(A19769,Questionnaire!A:KQ,159,FALSE))</f>
        <v>#</v>
      </c>
    </row>
    <row r="19770" spans="1:2">
      <c r="A19770" t="s">
        <v>337</v>
      </c>
      <c r="B19770" t="str">
        <f>IF(ISBLANK(VLOOKUP(A19770,Questionnaire!A:KQ,159,FALSE)),"#",VLOOKUP(A19770,Questionnaire!A:KQ,159,FALSE))</f>
        <v>#</v>
      </c>
    </row>
    <row r="19771" spans="1:2">
      <c r="A19771" t="s">
        <v>338</v>
      </c>
      <c r="B19771" t="str">
        <f>IF(ISBLANK(VLOOKUP(A19771,Questionnaire!A:KQ,159,FALSE)),"#",VLOOKUP(A19771,Questionnaire!A:KQ,159,FALSE))</f>
        <v>#</v>
      </c>
    </row>
    <row r="19772" spans="1:2">
      <c r="A19772" t="s">
        <v>339</v>
      </c>
      <c r="B19772" t="str">
        <f>IF(ISBLANK(VLOOKUP(A19772,Questionnaire!A:KQ,159,FALSE)),"#",VLOOKUP(A19772,Questionnaire!A:KQ,159,FALSE))</f>
        <v>#</v>
      </c>
    </row>
    <row r="19773" spans="1:2">
      <c r="A19773" t="s">
        <v>340</v>
      </c>
      <c r="B19773" t="str">
        <f>IF(ISBLANK(VLOOKUP(A19773,Questionnaire!A:KQ,159,FALSE)),"#",VLOOKUP(A19773,Questionnaire!A:KQ,159,FALSE))</f>
        <v>#</v>
      </c>
    </row>
    <row r="19774" spans="1:2">
      <c r="A19774" t="s">
        <v>341</v>
      </c>
      <c r="B19774" t="str">
        <f>IF(ISBLANK(VLOOKUP(A19774,Questionnaire!A:KQ,159,FALSE)),"#",VLOOKUP(A19774,Questionnaire!A:KQ,159,FALSE))</f>
        <v>#</v>
      </c>
    </row>
    <row r="19775" spans="1:2">
      <c r="A19775" t="s">
        <v>342</v>
      </c>
      <c r="B19775" t="str">
        <f>IF(ISBLANK(VLOOKUP(A19775,Questionnaire!A:KQ,159,FALSE)),"#",VLOOKUP(A19775,Questionnaire!A:KQ,159,FALSE))</f>
        <v>#</v>
      </c>
    </row>
    <row r="19776" spans="1:2">
      <c r="A19776" t="s">
        <v>343</v>
      </c>
      <c r="B19776" t="str">
        <f>IF(ISBLANK(VLOOKUP(A19776,Questionnaire!A:KQ,159,FALSE)),"#",VLOOKUP(A19776,Questionnaire!A:KQ,159,FALSE))</f>
        <v>#</v>
      </c>
    </row>
    <row r="19777" spans="1:2">
      <c r="A19777" t="s">
        <v>344</v>
      </c>
      <c r="B19777" t="str">
        <f>IF(ISBLANK(VLOOKUP(A19777,Questionnaire!A:KQ,159,FALSE)),"#",VLOOKUP(A19777,Questionnaire!A:KQ,159,FALSE))</f>
        <v>#</v>
      </c>
    </row>
    <row r="19778" spans="1:2">
      <c r="A19778" t="s">
        <v>345</v>
      </c>
      <c r="B19778" t="str">
        <f>IF(ISBLANK(VLOOKUP(A19778,Questionnaire!A:KQ,159,FALSE)),"#",VLOOKUP(A19778,Questionnaire!A:KQ,159,FALSE))</f>
        <v>#</v>
      </c>
    </row>
    <row r="19779" spans="1:2">
      <c r="A19779" t="s">
        <v>348</v>
      </c>
      <c r="B19779" t="str">
        <f>IF(ISBLANK(VLOOKUP(A19779,Questionnaire!A:KQ,159,FALSE)),"#",VLOOKUP(A19779,Questionnaire!A:KQ,159,FALSE))</f>
        <v>#</v>
      </c>
    </row>
    <row r="19780" spans="1:2">
      <c r="A19780" t="s">
        <v>353</v>
      </c>
      <c r="B19780" t="str">
        <f>IF(ISBLANK(VLOOKUP(A19780,Questionnaire!A:KQ,159,FALSE)),"#",VLOOKUP(A19780,Questionnaire!A:KQ,159,FALSE))</f>
        <v>#</v>
      </c>
    </row>
    <row r="19781" spans="1:2">
      <c r="A19781" t="s">
        <v>354</v>
      </c>
      <c r="B19781" t="str">
        <f>IF(ISBLANK(VLOOKUP(A19781,Questionnaire!A:KQ,159,FALSE)),"#",VLOOKUP(A19781,Questionnaire!A:KQ,159,FALSE))</f>
        <v>#</v>
      </c>
    </row>
    <row r="19782" spans="1:2">
      <c r="A19782" t="s">
        <v>355</v>
      </c>
      <c r="B19782" t="str">
        <f>IF(ISBLANK(VLOOKUP(A19782,Questionnaire!A:KQ,159,FALSE)),"#",VLOOKUP(A19782,Questionnaire!A:KQ,159,FALSE))</f>
        <v>#</v>
      </c>
    </row>
    <row r="19783" spans="1:2">
      <c r="A19783" t="s">
        <v>356</v>
      </c>
      <c r="B19783" t="str">
        <f>IF(ISBLANK(VLOOKUP(A19783,Questionnaire!A:KQ,159,FALSE)),"#",VLOOKUP(A19783,Questionnaire!A:KQ,159,FALSE))</f>
        <v>#</v>
      </c>
    </row>
    <row r="19784" spans="1:2">
      <c r="A19784" t="s">
        <v>357</v>
      </c>
      <c r="B19784" t="str">
        <f>IF(ISBLANK(VLOOKUP(A19784,Questionnaire!A:KQ,159,FALSE)),"#",VLOOKUP(A19784,Questionnaire!A:KQ,159,FALSE))</f>
        <v>#</v>
      </c>
    </row>
    <row r="19785" spans="1:2">
      <c r="A19785" t="s">
        <v>360</v>
      </c>
      <c r="B19785" t="str">
        <f>IF(ISBLANK(VLOOKUP(A19785,Questionnaire!A:KQ,159,FALSE)),"#",VLOOKUP(A19785,Questionnaire!A:KQ,159,FALSE))</f>
        <v>#</v>
      </c>
    </row>
    <row r="19786" spans="1:2">
      <c r="A19786" t="s">
        <v>362</v>
      </c>
      <c r="B19786" t="str">
        <f>IF(ISBLANK(VLOOKUP(A19786,Questionnaire!A:KQ,159,FALSE)),"#",VLOOKUP(A19786,Questionnaire!A:KQ,159,FALSE))</f>
        <v>#</v>
      </c>
    </row>
    <row r="19787" spans="1:2">
      <c r="A19787" t="s">
        <v>363</v>
      </c>
      <c r="B19787" t="str">
        <f>IF(ISBLANK(VLOOKUP(A19787,Questionnaire!A:KQ,159,FALSE)),"#",VLOOKUP(A19787,Questionnaire!A:KQ,159,FALSE))</f>
        <v>#</v>
      </c>
    </row>
    <row r="19788" spans="1:2">
      <c r="A19788" t="s">
        <v>364</v>
      </c>
      <c r="B19788" t="str">
        <f>IF(ISBLANK(VLOOKUP(A19788,Questionnaire!A:KQ,159,FALSE)),"#",VLOOKUP(A19788,Questionnaire!A:KQ,159,FALSE))</f>
        <v>#</v>
      </c>
    </row>
    <row r="19789" spans="1:2">
      <c r="A19789" t="s">
        <v>365</v>
      </c>
      <c r="B19789" t="str">
        <f>IF(ISBLANK(VLOOKUP(A19789,Questionnaire!A:KQ,159,FALSE)),"#",VLOOKUP(A19789,Questionnaire!A:KQ,159,FALSE))</f>
        <v>#</v>
      </c>
    </row>
    <row r="19790" spans="1:2">
      <c r="A19790" t="s">
        <v>366</v>
      </c>
      <c r="B19790" t="str">
        <f>IF(ISBLANK(VLOOKUP(A19790,Questionnaire!A:KQ,159,FALSE)),"#",VLOOKUP(A19790,Questionnaire!A:KQ,159,FALSE))</f>
        <v>#</v>
      </c>
    </row>
    <row r="19791" spans="1:2">
      <c r="A19791" t="s">
        <v>371</v>
      </c>
      <c r="B19791" t="str">
        <f>IF(ISBLANK(VLOOKUP(A19791,Questionnaire!A:KQ,159,FALSE)),"#",VLOOKUP(A19791,Questionnaire!A:KQ,159,FALSE))</f>
        <v>#</v>
      </c>
    </row>
    <row r="19792" spans="1:2">
      <c r="A19792" t="s">
        <v>372</v>
      </c>
      <c r="B19792" t="str">
        <f>IF(ISBLANK(VLOOKUP(A19792,Questionnaire!A:KQ,159,FALSE)),"#",VLOOKUP(A19792,Questionnaire!A:KQ,159,FALSE))</f>
        <v>#</v>
      </c>
    </row>
    <row r="19793" spans="1:2">
      <c r="A19793" t="s">
        <v>373</v>
      </c>
      <c r="B19793" t="str">
        <f>IF(ISBLANK(VLOOKUP(A19793,Questionnaire!A:KQ,159,FALSE)),"#",VLOOKUP(A19793,Questionnaire!A:KQ,159,FALSE))</f>
        <v>#</v>
      </c>
    </row>
    <row r="19794" spans="1:2">
      <c r="A19794" t="s">
        <v>374</v>
      </c>
      <c r="B19794" t="str">
        <f>IF(ISBLANK(VLOOKUP(A19794,Questionnaire!A:KQ,159,FALSE)),"#",VLOOKUP(A19794,Questionnaire!A:KQ,159,FALSE))</f>
        <v>#</v>
      </c>
    </row>
    <row r="19795" spans="1:2">
      <c r="A19795" t="s">
        <v>377</v>
      </c>
      <c r="B19795" t="str">
        <f>IF(ISBLANK(VLOOKUP(A19795,Questionnaire!A:KQ,159,FALSE)),"#",VLOOKUP(A19795,Questionnaire!A:KQ,159,FALSE))</f>
        <v>#</v>
      </c>
    </row>
    <row r="19796" spans="1:2">
      <c r="A19796" t="s">
        <v>379</v>
      </c>
      <c r="B19796" t="str">
        <f>IF(ISBLANK(VLOOKUP(A19796,Questionnaire!A:KQ,159,FALSE)),"#",VLOOKUP(A19796,Questionnaire!A:KQ,159,FALSE))</f>
        <v>#</v>
      </c>
    </row>
    <row r="19797" spans="1:2">
      <c r="A19797" t="s">
        <v>380</v>
      </c>
      <c r="B19797" t="str">
        <f>IF(ISBLANK(VLOOKUP(A19797,Questionnaire!A:KQ,159,FALSE)),"#",VLOOKUP(A19797,Questionnaire!A:KQ,159,FALSE))</f>
        <v>#</v>
      </c>
    </row>
    <row r="19798" spans="1:2">
      <c r="A19798" t="s">
        <v>381</v>
      </c>
      <c r="B19798" t="str">
        <f>IF(ISBLANK(VLOOKUP(A19798,Questionnaire!A:KQ,159,FALSE)),"#",VLOOKUP(A19798,Questionnaire!A:KQ,159,FALSE))</f>
        <v>#</v>
      </c>
    </row>
    <row r="19799" spans="1:2">
      <c r="A19799" t="s">
        <v>382</v>
      </c>
      <c r="B19799" t="str">
        <f>IF(ISBLANK(VLOOKUP(A19799,Questionnaire!A:KQ,159,FALSE)),"#",VLOOKUP(A19799,Questionnaire!A:KQ,159,FALSE))</f>
        <v>#</v>
      </c>
    </row>
    <row r="19800" spans="1:2">
      <c r="A19800" t="s">
        <v>384</v>
      </c>
      <c r="B19800" t="str">
        <f>IF(ISBLANK(VLOOKUP(A19800,Questionnaire!A:KQ,159,FALSE)),"#",VLOOKUP(A19800,Questionnaire!A:KQ,159,FALSE))</f>
        <v>#</v>
      </c>
    </row>
    <row r="19801" spans="1:2">
      <c r="A19801" t="s">
        <v>387</v>
      </c>
      <c r="B19801" t="str">
        <f>IF(ISBLANK(VLOOKUP(A19801,Questionnaire!A:KQ,159,FALSE)),"#",VLOOKUP(A19801,Questionnaire!A:KQ,159,FALSE))</f>
        <v>#</v>
      </c>
    </row>
    <row r="19802" spans="1:2">
      <c r="A19802" t="s">
        <v>391</v>
      </c>
      <c r="B19802" t="str">
        <f>IF(ISBLANK(VLOOKUP(A19802,Questionnaire!A:KQ,159,FALSE)),"#",VLOOKUP(A19802,Questionnaire!A:KQ,159,FALSE))</f>
        <v>#</v>
      </c>
    </row>
    <row r="19803" spans="1:2">
      <c r="A19803" t="s">
        <v>393</v>
      </c>
      <c r="B19803" t="str">
        <f>IF(ISBLANK(VLOOKUP(A19803,Questionnaire!A:KQ,159,FALSE)),"#",VLOOKUP(A19803,Questionnaire!A:KQ,159,FALSE))</f>
        <v>#</v>
      </c>
    </row>
    <row r="19804" spans="1:2">
      <c r="A19804" t="s">
        <v>395</v>
      </c>
      <c r="B19804" t="str">
        <f>IF(ISBLANK(VLOOKUP(A19804,Questionnaire!A:KQ,159,FALSE)),"#",VLOOKUP(A19804,Questionnaire!A:KQ,159,FALSE))</f>
        <v>#</v>
      </c>
    </row>
    <row r="19805" spans="1:2">
      <c r="A19805" t="s">
        <v>398</v>
      </c>
      <c r="B19805" t="str">
        <f>IF(ISBLANK(VLOOKUP(A19805,Questionnaire!A:KQ,159,FALSE)),"#",VLOOKUP(A19805,Questionnaire!A:KQ,159,FALSE))</f>
        <v>#</v>
      </c>
    </row>
    <row r="19806" spans="1:2">
      <c r="A19806" t="s">
        <v>402</v>
      </c>
      <c r="B19806" t="str">
        <f>IF(ISBLANK(VLOOKUP(A19806,Questionnaire!A:KQ,159,FALSE)),"#",VLOOKUP(A19806,Questionnaire!A:KQ,159,FALSE))</f>
        <v>#</v>
      </c>
    </row>
    <row r="19807" spans="1:2">
      <c r="A19807" t="s">
        <v>405</v>
      </c>
      <c r="B19807" t="str">
        <f>IF(ISBLANK(VLOOKUP(A19807,Questionnaire!A:KQ,159,FALSE)),"#",VLOOKUP(A19807,Questionnaire!A:KQ,159,FALSE))</f>
        <v>#</v>
      </c>
    </row>
    <row r="19808" spans="1:2">
      <c r="A19808" t="s">
        <v>409</v>
      </c>
      <c r="B19808" t="str">
        <f>IF(ISBLANK(VLOOKUP(A19808,Questionnaire!A:KQ,159,FALSE)),"#",VLOOKUP(A19808,Questionnaire!A:KQ,159,FALSE))</f>
        <v>#</v>
      </c>
    </row>
    <row r="19809" spans="1:2">
      <c r="A19809" t="s">
        <v>412</v>
      </c>
      <c r="B19809" t="str">
        <f>IF(ISBLANK(VLOOKUP(A19809,Questionnaire!A:KQ,159,FALSE)),"#",VLOOKUP(A19809,Questionnaire!A:KQ,159,FALSE))</f>
        <v>#</v>
      </c>
    </row>
    <row r="19810" spans="1:2">
      <c r="A19810" t="s">
        <v>415</v>
      </c>
      <c r="B19810" t="str">
        <f>IF(ISBLANK(VLOOKUP(A19810,Questionnaire!A:KQ,159,FALSE)),"#",VLOOKUP(A19810,Questionnaire!A:KQ,159,FALSE))</f>
        <v>#</v>
      </c>
    </row>
    <row r="19811" spans="1:2">
      <c r="A19811" t="s">
        <v>418</v>
      </c>
      <c r="B19811" t="str">
        <f>IF(ISBLANK(VLOOKUP(A19811,Questionnaire!A:KQ,159,FALSE)),"#",VLOOKUP(A19811,Questionnaire!A:KQ,159,FALSE))</f>
        <v>#</v>
      </c>
    </row>
    <row r="19812" spans="1:2">
      <c r="A19812" t="s">
        <v>421</v>
      </c>
      <c r="B19812" t="str">
        <f>IF(ISBLANK(VLOOKUP(A19812,Questionnaire!A:KQ,159,FALSE)),"#",VLOOKUP(A19812,Questionnaire!A:KQ,159,FALSE))</f>
        <v>#</v>
      </c>
    </row>
    <row r="19813" spans="1:2">
      <c r="A19813" t="s">
        <v>424</v>
      </c>
      <c r="B19813" t="str">
        <f>IF(ISBLANK(VLOOKUP(A19813,Questionnaire!A:KQ,159,FALSE)),"#",VLOOKUP(A19813,Questionnaire!A:KQ,159,FALSE))</f>
        <v>#</v>
      </c>
    </row>
    <row r="19814" spans="1:2">
      <c r="A19814" t="s">
        <v>429</v>
      </c>
      <c r="B19814" t="str">
        <f>IF(ISBLANK(VLOOKUP(A19814,Questionnaire!A:KQ,159,FALSE)),"#",VLOOKUP(A19814,Questionnaire!A:KQ,159,FALSE))</f>
        <v>#</v>
      </c>
    </row>
    <row r="19815" spans="1:2">
      <c r="A19815" t="s">
        <v>432</v>
      </c>
      <c r="B19815" t="str">
        <f>IF(ISBLANK(VLOOKUP(A19815,Questionnaire!A:KQ,159,FALSE)),"#",VLOOKUP(A19815,Questionnaire!A:KQ,159,FALSE))</f>
        <v>#</v>
      </c>
    </row>
    <row r="19816" spans="1:2">
      <c r="A19816" t="s">
        <v>435</v>
      </c>
      <c r="B19816" t="str">
        <f>IF(ISBLANK(VLOOKUP(A19816,Questionnaire!A:KQ,159,FALSE)),"#",VLOOKUP(A19816,Questionnaire!A:KQ,159,FALSE))</f>
        <v>#</v>
      </c>
    </row>
    <row r="19817" spans="1:2">
      <c r="A19817" t="s">
        <v>437</v>
      </c>
      <c r="B19817" t="str">
        <f>IF(ISBLANK(VLOOKUP(A19817,Questionnaire!A:KQ,159,FALSE)),"#",VLOOKUP(A19817,Questionnaire!A:KQ,159,FALSE))</f>
        <v>#</v>
      </c>
    </row>
    <row r="19818" spans="1:2">
      <c r="A19818" t="s">
        <v>439</v>
      </c>
      <c r="B19818" t="str">
        <f>IF(ISBLANK(VLOOKUP(A19818,Questionnaire!A:KQ,159,FALSE)),"#",VLOOKUP(A19818,Questionnaire!A:KQ,159,FALSE))</f>
        <v>#</v>
      </c>
    </row>
    <row r="19819" spans="1:2">
      <c r="A19819" t="s">
        <v>442</v>
      </c>
      <c r="B19819" t="str">
        <f>IF(ISBLANK(VLOOKUP(A19819,Questionnaire!A:KQ,159,FALSE)),"#",VLOOKUP(A19819,Questionnaire!A:KQ,159,FALSE))</f>
        <v>#</v>
      </c>
    </row>
    <row r="19820" spans="1:2">
      <c r="A19820" t="s">
        <v>445</v>
      </c>
      <c r="B19820" t="str">
        <f>IF(ISBLANK(VLOOKUP(A19820,Questionnaire!A:KQ,159,FALSE)),"#",VLOOKUP(A19820,Questionnaire!A:KQ,159,FALSE))</f>
        <v>#</v>
      </c>
    </row>
    <row r="19821" spans="1:2">
      <c r="A19821" t="s">
        <v>448</v>
      </c>
      <c r="B19821" t="str">
        <f>IF(ISBLANK(VLOOKUP(A19821,Questionnaire!A:KQ,159,FALSE)),"#",VLOOKUP(A19821,Questionnaire!A:KQ,159,FALSE))</f>
        <v>#</v>
      </c>
    </row>
    <row r="19822" spans="1:2">
      <c r="A19822" t="s">
        <v>452</v>
      </c>
      <c r="B19822" t="str">
        <f>IF(ISBLANK(VLOOKUP(A19822,Questionnaire!A:KQ,159,FALSE)),"#",VLOOKUP(A19822,Questionnaire!A:KQ,159,FALSE))</f>
        <v>#</v>
      </c>
    </row>
    <row r="19823" spans="1:2">
      <c r="A19823" t="s">
        <v>455</v>
      </c>
      <c r="B19823" t="str">
        <f>IF(ISBLANK(VLOOKUP(A19823,Questionnaire!A:KQ,159,FALSE)),"#",VLOOKUP(A19823,Questionnaire!A:KQ,159,FALSE))</f>
        <v>#</v>
      </c>
    </row>
    <row r="19824" spans="1:2">
      <c r="A19824" t="s">
        <v>458</v>
      </c>
      <c r="B19824" t="str">
        <f>IF(ISBLANK(VLOOKUP(A19824,Questionnaire!A:KQ,159,FALSE)),"#",VLOOKUP(A19824,Questionnaire!A:KQ,159,FALSE))</f>
        <v>#</v>
      </c>
    </row>
    <row r="19825" spans="1:3">
      <c r="A19825" t="s">
        <v>461</v>
      </c>
      <c r="B19825" t="str">
        <f>IF(ISBLANK(VLOOKUP(A19825,Questionnaire!A:KQ,159,FALSE)),"#",VLOOKUP(A19825,Questionnaire!A:KQ,159,FALSE))</f>
        <v>#</v>
      </c>
    </row>
    <row r="19826" spans="1:3">
      <c r="A19826" t="s">
        <v>465</v>
      </c>
      <c r="B19826" t="str">
        <f>IF(ISBLANK(VLOOKUP(A19826,Questionnaire!A:KQ,159,FALSE)),"#",VLOOKUP(A19826,Questionnaire!A:KQ,159,FALSE))</f>
        <v>#</v>
      </c>
    </row>
    <row r="19827" spans="1:3">
      <c r="A19827" t="s">
        <v>467</v>
      </c>
      <c r="B19827" t="str">
        <f>IF(ISBLANK(VLOOKUP(A19827,Questionnaire!A:KQ,159,FALSE)),"#",VLOOKUP(A19827,Questionnaire!A:KQ,159,FALSE))</f>
        <v>#</v>
      </c>
    </row>
    <row r="19828" spans="1:3">
      <c r="A19828" t="s">
        <v>469</v>
      </c>
      <c r="B19828" t="str">
        <f>IF(ISBLANK(VLOOKUP(A19828,Questionnaire!A:KQ,159,FALSE)),"#",VLOOKUP(A19828,Questionnaire!A:KQ,159,FALSE))</f>
        <v>#</v>
      </c>
    </row>
    <row r="19829" spans="1:3">
      <c r="A19829" t="s">
        <v>471</v>
      </c>
      <c r="B19829" t="str">
        <f>IF(ISBLANK(VLOOKUP(A19829,Questionnaire!A:KQ,159,FALSE)),"#",VLOOKUP(A19829,Questionnaire!A:KQ,159,FALSE))</f>
        <v>#</v>
      </c>
    </row>
    <row r="19830" spans="1:3">
      <c r="A19830" t="s">
        <v>473</v>
      </c>
      <c r="B19830" t="str">
        <f>IF(ISBLANK(VLOOKUP(A19830,Questionnaire!A:KQ,159,FALSE)),"#",VLOOKUP(A19830,Questionnaire!A:KQ,159,FALSE))</f>
        <v>#</v>
      </c>
    </row>
    <row r="19831" spans="1:3">
      <c r="A19831" t="s">
        <v>475</v>
      </c>
      <c r="B19831" t="str">
        <f>IF(ISBLANK(VLOOKUP(A19831,Questionnaire!A:KQ,159,FALSE)),"#",VLOOKUP(A19831,Questionnaire!A:KQ,159,FALSE))</f>
        <v>#</v>
      </c>
    </row>
    <row r="19832" spans="1:3">
      <c r="A19832" t="s">
        <v>185</v>
      </c>
      <c r="B19832" t="str">
        <f>IF(ISBLANK(VLOOKUP(A19832,Questionnaire!A:KQ,160,FALSE)),"#",VLOOKUP(A19832,Questionnaire!A:KQ,160,FALSE))</f>
        <v>#</v>
      </c>
      <c r="C19832">
        <v>157</v>
      </c>
    </row>
    <row r="19833" spans="1:3">
      <c r="A19833" t="s">
        <v>187</v>
      </c>
      <c r="B19833" t="str">
        <f>IF(ISNA(VLOOKUP(VLOOKUP(A19833,Questionnaire!A:KQ,160,FALSE),'CORA Encoding'!D:E,2,FALSE)),"#",VLOOKUP(VLOOKUP(A19833,Questionnaire!A:KQ,160,FALSE),'CORA Encoding'!D:E,2,FALSE))</f>
        <v>#</v>
      </c>
    </row>
    <row r="19834" spans="1:3">
      <c r="A19834" t="s">
        <v>189</v>
      </c>
      <c r="B19834" t="str">
        <f>IF(ISNA(VLOOKUP(VLOOKUP(A19834,Questionnaire!A:KQ,160,FALSE),'CORA Encoding'!G:H,2,FALSE)),"#",VLOOKUP(VLOOKUP(A19834,Questionnaire!A:KQ,160,FALSE),'CORA Encoding'!G:H,2,FALSE))</f>
        <v>#</v>
      </c>
    </row>
    <row r="19835" spans="1:3">
      <c r="A19835" t="s">
        <v>191</v>
      </c>
      <c r="B19835" t="str">
        <f>IF(ISNA(VLOOKUP(VLOOKUP(A19835,Questionnaire!A:KQ,160,FALSE),'Country List'!E:F,2,FALSE)),"#",VLOOKUP(VLOOKUP(A19835,Questionnaire!A:KQ,160,FALSE),'Country List'!E:F,2,FALSE))</f>
        <v>#</v>
      </c>
    </row>
    <row r="19836" spans="1:3">
      <c r="A19836" t="s">
        <v>193</v>
      </c>
      <c r="B19836" t="str">
        <f>IF(ISNA(VLOOKUP(VLOOKUP(A19836,Questionnaire!A:KQ,160,FALSE),'Industry List'!B:C,2,FALSE)),"#",VLOOKUP(VLOOKUP(A19836,Questionnaire!A:KQ,160,FALSE),'Industry List'!B:C,2,FALSE))</f>
        <v>#</v>
      </c>
    </row>
    <row r="19837" spans="1:3">
      <c r="A19837" t="s">
        <v>197</v>
      </c>
      <c r="B19837" t="str">
        <f>IF(ISBLANK(VLOOKUP(A19837,Questionnaire!A:KQ,160,FALSE)),"#",VLOOKUP(A19837,Questionnaire!A:KQ,160,FALSE))</f>
        <v>#</v>
      </c>
    </row>
    <row r="19838" spans="1:3">
      <c r="A19838" t="s">
        <v>201</v>
      </c>
      <c r="B19838" t="str">
        <f>IF(ISBLANK(VLOOKUP(A19838,Questionnaire!A:KQ,160,FALSE)),"#",VLOOKUP(A19838,Questionnaire!A:KQ,160,FALSE))</f>
        <v>#</v>
      </c>
    </row>
    <row r="19839" spans="1:3">
      <c r="A19839" t="s">
        <v>203</v>
      </c>
      <c r="B19839" t="str">
        <f>IF(ISNA(VLOOKUP(VLOOKUP(A19839,Questionnaire!A:KQ,160,FALSE),'CORA Encoding'!J:K,2,FALSE)),"#",VLOOKUP(VLOOKUP(A19839,Questionnaire!A:KQ,160,FALSE),'CORA Encoding'!J:K,2,FALSE))</f>
        <v>#</v>
      </c>
    </row>
    <row r="19840" spans="1:3">
      <c r="A19840" t="s">
        <v>208</v>
      </c>
      <c r="B19840" t="str">
        <f>IF(ISBLANK(VLOOKUP(A19840,Questionnaire!A:KQ,160,FALSE)),"#",VLOOKUP(A19840,Questionnaire!A:KQ,160,FALSE))</f>
        <v>#</v>
      </c>
    </row>
    <row r="19841" spans="1:2">
      <c r="A19841" t="s">
        <v>213</v>
      </c>
      <c r="B19841" t="str">
        <f>IF(ISBLANK(VLOOKUP(A19841,Questionnaire!A:KQ,160,FALSE)),"#",VLOOKUP(A19841,Questionnaire!A:KQ,160,FALSE))</f>
        <v>#</v>
      </c>
    </row>
    <row r="19842" spans="1:2">
      <c r="A19842" t="s">
        <v>215</v>
      </c>
      <c r="B19842" t="str">
        <f>IF(ISBLANK(VLOOKUP(A19842,Questionnaire!A:KQ,160,FALSE)),"#",VLOOKUP(A19842,Questionnaire!A:KQ,160,FALSE))</f>
        <v>#</v>
      </c>
    </row>
    <row r="19843" spans="1:2">
      <c r="A19843" t="s">
        <v>217</v>
      </c>
      <c r="B19843" t="str">
        <f>IF(ISBLANK(VLOOKUP(A19843,Questionnaire!A:KQ,160,FALSE)),"#",VLOOKUP(A19843,Questionnaire!A:KQ,160,FALSE))</f>
        <v>#</v>
      </c>
    </row>
    <row r="19844" spans="1:2">
      <c r="A19844" t="s">
        <v>219</v>
      </c>
      <c r="B19844" t="str">
        <f>IF(ISBLANK(VLOOKUP(A19844,Questionnaire!A:KQ,160,FALSE)),"#",VLOOKUP(A19844,Questionnaire!A:KQ,160,FALSE))</f>
        <v>#</v>
      </c>
    </row>
    <row r="19845" spans="1:2">
      <c r="A19845" t="s">
        <v>221</v>
      </c>
      <c r="B19845" t="str">
        <f>IF(ISBLANK(VLOOKUP(A19845,Questionnaire!A:KQ,160,FALSE)),"#",VLOOKUP(A19845,Questionnaire!A:KQ,160,FALSE))</f>
        <v>#</v>
      </c>
    </row>
    <row r="19846" spans="1:2">
      <c r="A19846" t="s">
        <v>223</v>
      </c>
      <c r="B19846" t="str">
        <f>IF(ISBLANK(VLOOKUP(A19846,Questionnaire!A:KQ,160,FALSE)),"#",VLOOKUP(A19846,Questionnaire!A:KQ,160,FALSE))</f>
        <v>#</v>
      </c>
    </row>
    <row r="19847" spans="1:2">
      <c r="A19847" t="s">
        <v>225</v>
      </c>
      <c r="B19847" t="str">
        <f>IF(ISBLANK(VLOOKUP(A19847,Questionnaire!A:KQ,160,FALSE)),"#",VLOOKUP(A19847,Questionnaire!A:KQ,160,FALSE))</f>
        <v>#</v>
      </c>
    </row>
    <row r="19848" spans="1:2">
      <c r="A19848" t="s">
        <v>227</v>
      </c>
      <c r="B19848" t="str">
        <f>IF(ISBLANK(VLOOKUP(A19848,Questionnaire!A:KQ,160,FALSE)),"#",VLOOKUP(A19848,Questionnaire!A:KQ,160,FALSE))</f>
        <v>#</v>
      </c>
    </row>
    <row r="19849" spans="1:2">
      <c r="A19849" t="s">
        <v>229</v>
      </c>
      <c r="B19849" t="str">
        <f>IF(ISBLANK(VLOOKUP(A19849,Questionnaire!A:KQ,160,FALSE)),"#",VLOOKUP(A19849,Questionnaire!A:KQ,160,FALSE))</f>
        <v>#</v>
      </c>
    </row>
    <row r="19850" spans="1:2">
      <c r="A19850" t="s">
        <v>231</v>
      </c>
      <c r="B19850" t="str">
        <f>IF(ISBLANK(VLOOKUP(A19850,Questionnaire!A:KQ,160,FALSE)),"#",VLOOKUP(A19850,Questionnaire!A:KQ,160,FALSE))</f>
        <v>#</v>
      </c>
    </row>
    <row r="19851" spans="1:2">
      <c r="A19851" t="s">
        <v>233</v>
      </c>
      <c r="B19851" t="str">
        <f>IF(ISBLANK(VLOOKUP(A19851,Questionnaire!A:KQ,160,FALSE)),"#",VLOOKUP(A19851,Questionnaire!A:KQ,160,FALSE))</f>
        <v>#</v>
      </c>
    </row>
    <row r="19852" spans="1:2">
      <c r="A19852" t="s">
        <v>235</v>
      </c>
      <c r="B19852" t="str">
        <f>IF(ISBLANK(VLOOKUP(A19852,Questionnaire!A:KQ,160,FALSE)),"#",VLOOKUP(A19852,Questionnaire!A:KQ,160,FALSE))</f>
        <v>#</v>
      </c>
    </row>
    <row r="19853" spans="1:2">
      <c r="A19853" t="s">
        <v>237</v>
      </c>
      <c r="B19853" t="str">
        <f>IF(ISBLANK(VLOOKUP(A19853,Questionnaire!A:KQ,160,FALSE)),"#",VLOOKUP(A19853,Questionnaire!A:KQ,160,FALSE))</f>
        <v>#</v>
      </c>
    </row>
    <row r="19854" spans="1:2">
      <c r="A19854" t="s">
        <v>239</v>
      </c>
      <c r="B19854" t="str">
        <f>IF(ISBLANK(VLOOKUP(A19854,Questionnaire!A:KQ,160,FALSE)),"#",VLOOKUP(A19854,Questionnaire!A:KQ,160,FALSE))</f>
        <v>#</v>
      </c>
    </row>
    <row r="19855" spans="1:2">
      <c r="A19855" t="s">
        <v>242</v>
      </c>
      <c r="B19855" t="str">
        <f>IF(ISBLANK(VLOOKUP(A19855,Questionnaire!A:KQ,160,FALSE)),"#",VLOOKUP(A19855,Questionnaire!A:KQ,160,FALSE))</f>
        <v>#</v>
      </c>
    </row>
    <row r="19856" spans="1:2">
      <c r="A19856" t="s">
        <v>245</v>
      </c>
      <c r="B19856" t="str">
        <f>IF(ISBLANK(VLOOKUP(A19856,Questionnaire!A:KQ,160,FALSE)),"#",VLOOKUP(A19856,Questionnaire!A:KQ,160,FALSE))</f>
        <v>#</v>
      </c>
    </row>
    <row r="19857" spans="1:2">
      <c r="A19857" t="s">
        <v>247</v>
      </c>
      <c r="B19857" t="str">
        <f>IF(ISBLANK(VLOOKUP(A19857,Questionnaire!A:KQ,160,FALSE)),"#",VLOOKUP(A19857,Questionnaire!A:KQ,160,FALSE))</f>
        <v>#</v>
      </c>
    </row>
    <row r="19858" spans="1:2">
      <c r="A19858" t="s">
        <v>249</v>
      </c>
      <c r="B19858" t="str">
        <f>IF(ISBLANK(VLOOKUP(A19858,Questionnaire!A:KQ,160,FALSE)),"#",VLOOKUP(A19858,Questionnaire!A:KQ,160,FALSE))</f>
        <v>#</v>
      </c>
    </row>
    <row r="19859" spans="1:2">
      <c r="A19859" t="s">
        <v>250</v>
      </c>
      <c r="B19859" t="str">
        <f>IF(ISBLANK(VLOOKUP(A19859,Questionnaire!A:KQ,160,FALSE)),"#",VLOOKUP(A19859,Questionnaire!A:KQ,160,FALSE))</f>
        <v>#</v>
      </c>
    </row>
    <row r="19860" spans="1:2">
      <c r="A19860" t="s">
        <v>252</v>
      </c>
      <c r="B19860" t="str">
        <f>IF(ISBLANK(VLOOKUP(A19860,Questionnaire!A:KQ,160,FALSE)),"#",VLOOKUP(A19860,Questionnaire!A:KQ,160,FALSE))</f>
        <v>#</v>
      </c>
    </row>
    <row r="19861" spans="1:2">
      <c r="A19861" t="s">
        <v>255</v>
      </c>
      <c r="B19861" t="str">
        <f>IF(ISBLANK(VLOOKUP(A19861,Questionnaire!A:KQ,160,FALSE)),"#",VLOOKUP(A19861,Questionnaire!A:KQ,160,FALSE))</f>
        <v>#</v>
      </c>
    </row>
    <row r="19862" spans="1:2">
      <c r="A19862" t="s">
        <v>258</v>
      </c>
      <c r="B19862" t="str">
        <f>IF(ISNA(VLOOKUP(VLOOKUP(A19862,Questionnaire!A:KQ,160,FALSE),'CORA Encoding'!M:N,2,FALSE)),"#",VLOOKUP(VLOOKUP(A19862,Questionnaire!A:KQ,160,FALSE),'CORA Encoding'!M:N,2,FALSE))</f>
        <v>#</v>
      </c>
    </row>
    <row r="19863" spans="1:2">
      <c r="A19863" t="s">
        <v>261</v>
      </c>
      <c r="B19863" t="str">
        <f>IF(ISBLANK(VLOOKUP(A19863,Questionnaire!A:KQ,160,FALSE)),"#",VLOOKUP(A19863,Questionnaire!A:KQ,160,FALSE))</f>
        <v>#</v>
      </c>
    </row>
    <row r="19864" spans="1:2">
      <c r="A19864" t="s">
        <v>263</v>
      </c>
      <c r="B19864" t="str">
        <f>IF(ISBLANK(VLOOKUP(A19864,Questionnaire!A:KQ,160,FALSE)),"#",VLOOKUP(A19864,Questionnaire!A:KQ,160,FALSE))</f>
        <v>#</v>
      </c>
    </row>
    <row r="19865" spans="1:2">
      <c r="A19865" t="s">
        <v>265</v>
      </c>
      <c r="B19865" t="str">
        <f>IF(ISBLANK(VLOOKUP(A19865,Questionnaire!A:KQ,160,FALSE)),"#",VLOOKUP(A19865,Questionnaire!A:KQ,160,FALSE))</f>
        <v>#</v>
      </c>
    </row>
    <row r="19866" spans="1:2">
      <c r="A19866" t="s">
        <v>267</v>
      </c>
      <c r="B19866" t="str">
        <f>IF(ISBLANK(VLOOKUP(A19866,Questionnaire!A:KQ,160,FALSE)),"#",VLOOKUP(A19866,Questionnaire!A:KQ,160,FALSE))</f>
        <v>#</v>
      </c>
    </row>
    <row r="19867" spans="1:2">
      <c r="A19867" t="s">
        <v>269</v>
      </c>
      <c r="B19867" t="str">
        <f>IF(ISBLANK(VLOOKUP(A19867,Questionnaire!A:KQ,160,FALSE)),"#",VLOOKUP(A19867,Questionnaire!A:KQ,160,FALSE))</f>
        <v>#</v>
      </c>
    </row>
    <row r="19868" spans="1:2">
      <c r="A19868" t="s">
        <v>274</v>
      </c>
      <c r="B19868" t="str">
        <f>IF(ISBLANK(VLOOKUP(A19868,Questionnaire!A:KQ,160,FALSE)),"#",VLOOKUP(A19868,Questionnaire!A:KQ,160,FALSE))</f>
        <v>#</v>
      </c>
    </row>
    <row r="19869" spans="1:2">
      <c r="A19869" t="s">
        <v>276</v>
      </c>
      <c r="B19869" t="str">
        <f>IF(ISBLANK(VLOOKUP(A19869,Questionnaire!A:KQ,160,FALSE)),"#",VLOOKUP(A19869,Questionnaire!A:KQ,160,FALSE))</f>
        <v>#</v>
      </c>
    </row>
    <row r="19870" spans="1:2">
      <c r="A19870" t="s">
        <v>278</v>
      </c>
      <c r="B19870" t="str">
        <f>IF(ISBLANK(VLOOKUP(A19870,Questionnaire!A:KQ,160,FALSE)),"#",VLOOKUP(A19870,Questionnaire!A:KQ,160,FALSE))</f>
        <v>#</v>
      </c>
    </row>
    <row r="19871" spans="1:2">
      <c r="A19871" t="s">
        <v>280</v>
      </c>
      <c r="B19871" t="str">
        <f>IF(ISBLANK(VLOOKUP(A19871,Questionnaire!A:KQ,160,FALSE)),"#",VLOOKUP(A19871,Questionnaire!A:KQ,160,FALSE))</f>
        <v>#</v>
      </c>
    </row>
    <row r="19872" spans="1:2">
      <c r="A19872" t="s">
        <v>282</v>
      </c>
      <c r="B19872" t="str">
        <f>IF(ISBLANK(VLOOKUP(A19872,Questionnaire!A:KQ,160,FALSE)),"#",VLOOKUP(A19872,Questionnaire!A:KQ,160,FALSE))</f>
        <v>#</v>
      </c>
    </row>
    <row r="19873" spans="1:2">
      <c r="A19873" t="s">
        <v>286</v>
      </c>
      <c r="B19873" t="str">
        <f>IF(ISBLANK(VLOOKUP(A19873,Questionnaire!A:KQ,160,FALSE)),"#",VLOOKUP(A19873,Questionnaire!A:KQ,160,FALSE))</f>
        <v>#</v>
      </c>
    </row>
    <row r="19874" spans="1:2">
      <c r="A19874" t="s">
        <v>288</v>
      </c>
      <c r="B19874" t="str">
        <f>IF(ISBLANK(VLOOKUP(A19874,Questionnaire!A:KQ,160,FALSE)),"#",VLOOKUP(A19874,Questionnaire!A:KQ,160,FALSE))</f>
        <v>#</v>
      </c>
    </row>
    <row r="19875" spans="1:2">
      <c r="A19875" t="s">
        <v>290</v>
      </c>
      <c r="B19875" t="str">
        <f>IF(ISBLANK(VLOOKUP(A19875,Questionnaire!A:KQ,160,FALSE)),"#",VLOOKUP(A19875,Questionnaire!A:KQ,160,FALSE))</f>
        <v>#</v>
      </c>
    </row>
    <row r="19876" spans="1:2">
      <c r="A19876" t="s">
        <v>292</v>
      </c>
      <c r="B19876" t="str">
        <f>IF(ISBLANK(VLOOKUP(A19876,Questionnaire!A:KQ,160,FALSE)),"#",VLOOKUP(A19876,Questionnaire!A:KQ,160,FALSE))</f>
        <v>#</v>
      </c>
    </row>
    <row r="19877" spans="1:2">
      <c r="A19877" t="s">
        <v>294</v>
      </c>
      <c r="B19877" t="str">
        <f>IF(ISBLANK(VLOOKUP(A19877,Questionnaire!A:KQ,160,FALSE)),"#",VLOOKUP(A19877,Questionnaire!A:KQ,160,FALSE))</f>
        <v>#</v>
      </c>
    </row>
    <row r="19878" spans="1:2">
      <c r="A19878" t="s">
        <v>296</v>
      </c>
      <c r="B19878" t="str">
        <f>IF(ISBLANK(VLOOKUP(A19878,Questionnaire!A:KQ,160,FALSE)),"#",VLOOKUP(A19878,Questionnaire!A:KQ,160,FALSE))</f>
        <v>#</v>
      </c>
    </row>
    <row r="19879" spans="1:2">
      <c r="A19879" t="s">
        <v>301</v>
      </c>
      <c r="B19879" t="str">
        <f>IF(ISBLANK(VLOOKUP(A19879,Questionnaire!A:KQ,160,FALSE)),"#",VLOOKUP(A19879,Questionnaire!A:KQ,160,FALSE))</f>
        <v>#</v>
      </c>
    </row>
    <row r="19880" spans="1:2">
      <c r="A19880" t="s">
        <v>303</v>
      </c>
      <c r="B19880" t="str">
        <f>IF(ISBLANK(VLOOKUP(A19880,Questionnaire!A:KQ,160,FALSE)),"#",VLOOKUP(A19880,Questionnaire!A:KQ,160,FALSE))</f>
        <v>#</v>
      </c>
    </row>
    <row r="19881" spans="1:2">
      <c r="A19881" t="s">
        <v>305</v>
      </c>
      <c r="B19881" t="str">
        <f>IF(ISBLANK(VLOOKUP(A19881,Questionnaire!A:KQ,160,FALSE)),"#",VLOOKUP(A19881,Questionnaire!A:KQ,160,FALSE))</f>
        <v>#</v>
      </c>
    </row>
    <row r="19882" spans="1:2">
      <c r="A19882" t="s">
        <v>307</v>
      </c>
      <c r="B19882" t="str">
        <f>IF(ISBLANK(VLOOKUP(A19882,Questionnaire!A:KQ,160,FALSE)),"#",VLOOKUP(A19882,Questionnaire!A:KQ,160,FALSE))</f>
        <v>#</v>
      </c>
    </row>
    <row r="19883" spans="1:2">
      <c r="A19883" t="s">
        <v>311</v>
      </c>
      <c r="B19883" t="str">
        <f>IF(ISBLANK(VLOOKUP(A19883,Questionnaire!A:KQ,160,FALSE)),"#",VLOOKUP(A19883,Questionnaire!A:KQ,160,FALSE))</f>
        <v>#</v>
      </c>
    </row>
    <row r="19884" spans="1:2">
      <c r="A19884" t="s">
        <v>313</v>
      </c>
      <c r="B19884" t="str">
        <f>IF(ISBLANK(VLOOKUP(A19884,Questionnaire!A:KQ,160,FALSE)),"#",VLOOKUP(A19884,Questionnaire!A:KQ,160,FALSE))</f>
        <v>#</v>
      </c>
    </row>
    <row r="19885" spans="1:2">
      <c r="A19885" t="s">
        <v>314</v>
      </c>
      <c r="B19885" t="str">
        <f>IF(ISBLANK(VLOOKUP(A19885,Questionnaire!A:KQ,160,FALSE)),"#",VLOOKUP(A19885,Questionnaire!A:KQ,160,FALSE))</f>
        <v>#</v>
      </c>
    </row>
    <row r="19886" spans="1:2">
      <c r="A19886" t="s">
        <v>315</v>
      </c>
      <c r="B19886" t="str">
        <f>IF(ISBLANK(VLOOKUP(A19886,Questionnaire!A:KQ,160,FALSE)),"#",VLOOKUP(A19886,Questionnaire!A:KQ,160,FALSE))</f>
        <v>#</v>
      </c>
    </row>
    <row r="19887" spans="1:2">
      <c r="A19887" t="s">
        <v>317</v>
      </c>
      <c r="B19887" t="str">
        <f>IF(ISBLANK(VLOOKUP(A19887,Questionnaire!A:KQ,160,FALSE)),"#",VLOOKUP(A19887,Questionnaire!A:KQ,160,FALSE))</f>
        <v>#</v>
      </c>
    </row>
    <row r="19888" spans="1:2">
      <c r="A19888" t="s">
        <v>319</v>
      </c>
      <c r="B19888" t="str">
        <f>IF(ISBLANK(VLOOKUP(A19888,Questionnaire!A:KQ,160,FALSE)),"#",VLOOKUP(A19888,Questionnaire!A:KQ,160,FALSE))</f>
        <v>#</v>
      </c>
    </row>
    <row r="19889" spans="1:2">
      <c r="A19889" t="s">
        <v>322</v>
      </c>
      <c r="B19889" t="str">
        <f>IF(ISBLANK(VLOOKUP(A19889,Questionnaire!A:KQ,160,FALSE)),"#",VLOOKUP(A19889,Questionnaire!A:KQ,160,FALSE))</f>
        <v>#</v>
      </c>
    </row>
    <row r="19890" spans="1:2">
      <c r="A19890" t="s">
        <v>326</v>
      </c>
      <c r="B19890" t="str">
        <f>IF(ISBLANK(VLOOKUP(A19890,Questionnaire!A:KQ,160,FALSE)),"#",VLOOKUP(A19890,Questionnaire!A:KQ,160,FALSE))</f>
        <v>#</v>
      </c>
    </row>
    <row r="19891" spans="1:2">
      <c r="A19891" t="s">
        <v>328</v>
      </c>
      <c r="B19891" t="str">
        <f>IF(ISBLANK(VLOOKUP(A19891,Questionnaire!A:KQ,160,FALSE)),"#",VLOOKUP(A19891,Questionnaire!A:KQ,160,FALSE))</f>
        <v>#</v>
      </c>
    </row>
    <row r="19892" spans="1:2">
      <c r="A19892" t="s">
        <v>332</v>
      </c>
      <c r="B19892" t="str">
        <f>IF(ISBLANK(VLOOKUP(A19892,Questionnaire!A:KQ,160,FALSE)),"#",VLOOKUP(A19892,Questionnaire!A:KQ,160,FALSE))</f>
        <v>#</v>
      </c>
    </row>
    <row r="19893" spans="1:2">
      <c r="A19893" t="s">
        <v>333</v>
      </c>
      <c r="B19893" t="str">
        <f>IF(ISBLANK(VLOOKUP(A19893,Questionnaire!A:KQ,160,FALSE)),"#",VLOOKUP(A19893,Questionnaire!A:KQ,160,FALSE))</f>
        <v>#</v>
      </c>
    </row>
    <row r="19894" spans="1:2">
      <c r="A19894" t="s">
        <v>334</v>
      </c>
      <c r="B19894" t="str">
        <f>IF(ISBLANK(VLOOKUP(A19894,Questionnaire!A:KQ,160,FALSE)),"#",VLOOKUP(A19894,Questionnaire!A:KQ,160,FALSE))</f>
        <v>#</v>
      </c>
    </row>
    <row r="19895" spans="1:2">
      <c r="A19895" t="s">
        <v>335</v>
      </c>
      <c r="B19895" t="str">
        <f>IF(ISBLANK(VLOOKUP(A19895,Questionnaire!A:KQ,160,FALSE)),"#",VLOOKUP(A19895,Questionnaire!A:KQ,160,FALSE))</f>
        <v>#</v>
      </c>
    </row>
    <row r="19896" spans="1:2">
      <c r="A19896" t="s">
        <v>336</v>
      </c>
      <c r="B19896" t="str">
        <f>IF(ISBLANK(VLOOKUP(A19896,Questionnaire!A:KQ,160,FALSE)),"#",VLOOKUP(A19896,Questionnaire!A:KQ,160,FALSE))</f>
        <v>#</v>
      </c>
    </row>
    <row r="19897" spans="1:2">
      <c r="A19897" t="s">
        <v>337</v>
      </c>
      <c r="B19897" t="str">
        <f>IF(ISBLANK(VLOOKUP(A19897,Questionnaire!A:KQ,160,FALSE)),"#",VLOOKUP(A19897,Questionnaire!A:KQ,160,FALSE))</f>
        <v>#</v>
      </c>
    </row>
    <row r="19898" spans="1:2">
      <c r="A19898" t="s">
        <v>338</v>
      </c>
      <c r="B19898" t="str">
        <f>IF(ISBLANK(VLOOKUP(A19898,Questionnaire!A:KQ,160,FALSE)),"#",VLOOKUP(A19898,Questionnaire!A:KQ,160,FALSE))</f>
        <v>#</v>
      </c>
    </row>
    <row r="19899" spans="1:2">
      <c r="A19899" t="s">
        <v>339</v>
      </c>
      <c r="B19899" t="str">
        <f>IF(ISBLANK(VLOOKUP(A19899,Questionnaire!A:KQ,160,FALSE)),"#",VLOOKUP(A19899,Questionnaire!A:KQ,160,FALSE))</f>
        <v>#</v>
      </c>
    </row>
    <row r="19900" spans="1:2">
      <c r="A19900" t="s">
        <v>340</v>
      </c>
      <c r="B19900" t="str">
        <f>IF(ISBLANK(VLOOKUP(A19900,Questionnaire!A:KQ,160,FALSE)),"#",VLOOKUP(A19900,Questionnaire!A:KQ,160,FALSE))</f>
        <v>#</v>
      </c>
    </row>
    <row r="19901" spans="1:2">
      <c r="A19901" t="s">
        <v>341</v>
      </c>
      <c r="B19901" t="str">
        <f>IF(ISBLANK(VLOOKUP(A19901,Questionnaire!A:KQ,160,FALSE)),"#",VLOOKUP(A19901,Questionnaire!A:KQ,160,FALSE))</f>
        <v>#</v>
      </c>
    </row>
    <row r="19902" spans="1:2">
      <c r="A19902" t="s">
        <v>342</v>
      </c>
      <c r="B19902" t="str">
        <f>IF(ISBLANK(VLOOKUP(A19902,Questionnaire!A:KQ,160,FALSE)),"#",VLOOKUP(A19902,Questionnaire!A:KQ,160,FALSE))</f>
        <v>#</v>
      </c>
    </row>
    <row r="19903" spans="1:2">
      <c r="A19903" t="s">
        <v>343</v>
      </c>
      <c r="B19903" t="str">
        <f>IF(ISBLANK(VLOOKUP(A19903,Questionnaire!A:KQ,160,FALSE)),"#",VLOOKUP(A19903,Questionnaire!A:KQ,160,FALSE))</f>
        <v>#</v>
      </c>
    </row>
    <row r="19904" spans="1:2">
      <c r="A19904" t="s">
        <v>344</v>
      </c>
      <c r="B19904" t="str">
        <f>IF(ISBLANK(VLOOKUP(A19904,Questionnaire!A:KQ,160,FALSE)),"#",VLOOKUP(A19904,Questionnaire!A:KQ,160,FALSE))</f>
        <v>#</v>
      </c>
    </row>
    <row r="19905" spans="1:2">
      <c r="A19905" t="s">
        <v>345</v>
      </c>
      <c r="B19905" t="str">
        <f>IF(ISBLANK(VLOOKUP(A19905,Questionnaire!A:KQ,160,FALSE)),"#",VLOOKUP(A19905,Questionnaire!A:KQ,160,FALSE))</f>
        <v>#</v>
      </c>
    </row>
    <row r="19906" spans="1:2">
      <c r="A19906" t="s">
        <v>348</v>
      </c>
      <c r="B19906" t="str">
        <f>IF(ISBLANK(VLOOKUP(A19906,Questionnaire!A:KQ,160,FALSE)),"#",VLOOKUP(A19906,Questionnaire!A:KQ,160,FALSE))</f>
        <v>#</v>
      </c>
    </row>
    <row r="19907" spans="1:2">
      <c r="A19907" t="s">
        <v>353</v>
      </c>
      <c r="B19907" t="str">
        <f>IF(ISBLANK(VLOOKUP(A19907,Questionnaire!A:KQ,160,FALSE)),"#",VLOOKUP(A19907,Questionnaire!A:KQ,160,FALSE))</f>
        <v>#</v>
      </c>
    </row>
    <row r="19908" spans="1:2">
      <c r="A19908" t="s">
        <v>354</v>
      </c>
      <c r="B19908" t="str">
        <f>IF(ISBLANK(VLOOKUP(A19908,Questionnaire!A:KQ,160,FALSE)),"#",VLOOKUP(A19908,Questionnaire!A:KQ,160,FALSE))</f>
        <v>#</v>
      </c>
    </row>
    <row r="19909" spans="1:2">
      <c r="A19909" t="s">
        <v>355</v>
      </c>
      <c r="B19909" t="str">
        <f>IF(ISBLANK(VLOOKUP(A19909,Questionnaire!A:KQ,160,FALSE)),"#",VLOOKUP(A19909,Questionnaire!A:KQ,160,FALSE))</f>
        <v>#</v>
      </c>
    </row>
    <row r="19910" spans="1:2">
      <c r="A19910" t="s">
        <v>356</v>
      </c>
      <c r="B19910" t="str">
        <f>IF(ISBLANK(VLOOKUP(A19910,Questionnaire!A:KQ,160,FALSE)),"#",VLOOKUP(A19910,Questionnaire!A:KQ,160,FALSE))</f>
        <v>#</v>
      </c>
    </row>
    <row r="19911" spans="1:2">
      <c r="A19911" t="s">
        <v>357</v>
      </c>
      <c r="B19911" t="str">
        <f>IF(ISBLANK(VLOOKUP(A19911,Questionnaire!A:KQ,160,FALSE)),"#",VLOOKUP(A19911,Questionnaire!A:KQ,160,FALSE))</f>
        <v>#</v>
      </c>
    </row>
    <row r="19912" spans="1:2">
      <c r="A19912" t="s">
        <v>360</v>
      </c>
      <c r="B19912" t="str">
        <f>IF(ISBLANK(VLOOKUP(A19912,Questionnaire!A:KQ,160,FALSE)),"#",VLOOKUP(A19912,Questionnaire!A:KQ,160,FALSE))</f>
        <v>#</v>
      </c>
    </row>
    <row r="19913" spans="1:2">
      <c r="A19913" t="s">
        <v>362</v>
      </c>
      <c r="B19913" t="str">
        <f>IF(ISBLANK(VLOOKUP(A19913,Questionnaire!A:KQ,160,FALSE)),"#",VLOOKUP(A19913,Questionnaire!A:KQ,160,FALSE))</f>
        <v>#</v>
      </c>
    </row>
    <row r="19914" spans="1:2">
      <c r="A19914" t="s">
        <v>363</v>
      </c>
      <c r="B19914" t="str">
        <f>IF(ISBLANK(VLOOKUP(A19914,Questionnaire!A:KQ,160,FALSE)),"#",VLOOKUP(A19914,Questionnaire!A:KQ,160,FALSE))</f>
        <v>#</v>
      </c>
    </row>
    <row r="19915" spans="1:2">
      <c r="A19915" t="s">
        <v>364</v>
      </c>
      <c r="B19915" t="str">
        <f>IF(ISBLANK(VLOOKUP(A19915,Questionnaire!A:KQ,160,FALSE)),"#",VLOOKUP(A19915,Questionnaire!A:KQ,160,FALSE))</f>
        <v>#</v>
      </c>
    </row>
    <row r="19916" spans="1:2">
      <c r="A19916" t="s">
        <v>365</v>
      </c>
      <c r="B19916" t="str">
        <f>IF(ISBLANK(VLOOKUP(A19916,Questionnaire!A:KQ,160,FALSE)),"#",VLOOKUP(A19916,Questionnaire!A:KQ,160,FALSE))</f>
        <v>#</v>
      </c>
    </row>
    <row r="19917" spans="1:2">
      <c r="A19917" t="s">
        <v>366</v>
      </c>
      <c r="B19917" t="str">
        <f>IF(ISBLANK(VLOOKUP(A19917,Questionnaire!A:KQ,160,FALSE)),"#",VLOOKUP(A19917,Questionnaire!A:KQ,160,FALSE))</f>
        <v>#</v>
      </c>
    </row>
    <row r="19918" spans="1:2">
      <c r="A19918" t="s">
        <v>371</v>
      </c>
      <c r="B19918" t="str">
        <f>IF(ISBLANK(VLOOKUP(A19918,Questionnaire!A:KQ,160,FALSE)),"#",VLOOKUP(A19918,Questionnaire!A:KQ,160,FALSE))</f>
        <v>#</v>
      </c>
    </row>
    <row r="19919" spans="1:2">
      <c r="A19919" t="s">
        <v>372</v>
      </c>
      <c r="B19919" t="str">
        <f>IF(ISBLANK(VLOOKUP(A19919,Questionnaire!A:KQ,160,FALSE)),"#",VLOOKUP(A19919,Questionnaire!A:KQ,160,FALSE))</f>
        <v>#</v>
      </c>
    </row>
    <row r="19920" spans="1:2">
      <c r="A19920" t="s">
        <v>373</v>
      </c>
      <c r="B19920" t="str">
        <f>IF(ISBLANK(VLOOKUP(A19920,Questionnaire!A:KQ,160,FALSE)),"#",VLOOKUP(A19920,Questionnaire!A:KQ,160,FALSE))</f>
        <v>#</v>
      </c>
    </row>
    <row r="19921" spans="1:2">
      <c r="A19921" t="s">
        <v>374</v>
      </c>
      <c r="B19921" t="str">
        <f>IF(ISBLANK(VLOOKUP(A19921,Questionnaire!A:KQ,160,FALSE)),"#",VLOOKUP(A19921,Questionnaire!A:KQ,160,FALSE))</f>
        <v>#</v>
      </c>
    </row>
    <row r="19922" spans="1:2">
      <c r="A19922" t="s">
        <v>377</v>
      </c>
      <c r="B19922" t="str">
        <f>IF(ISBLANK(VLOOKUP(A19922,Questionnaire!A:KQ,160,FALSE)),"#",VLOOKUP(A19922,Questionnaire!A:KQ,160,FALSE))</f>
        <v>#</v>
      </c>
    </row>
    <row r="19923" spans="1:2">
      <c r="A19923" t="s">
        <v>379</v>
      </c>
      <c r="B19923" t="str">
        <f>IF(ISBLANK(VLOOKUP(A19923,Questionnaire!A:KQ,160,FALSE)),"#",VLOOKUP(A19923,Questionnaire!A:KQ,160,FALSE))</f>
        <v>#</v>
      </c>
    </row>
    <row r="19924" spans="1:2">
      <c r="A19924" t="s">
        <v>380</v>
      </c>
      <c r="B19924" t="str">
        <f>IF(ISBLANK(VLOOKUP(A19924,Questionnaire!A:KQ,160,FALSE)),"#",VLOOKUP(A19924,Questionnaire!A:KQ,160,FALSE))</f>
        <v>#</v>
      </c>
    </row>
    <row r="19925" spans="1:2">
      <c r="A19925" t="s">
        <v>381</v>
      </c>
      <c r="B19925" t="str">
        <f>IF(ISBLANK(VLOOKUP(A19925,Questionnaire!A:KQ,160,FALSE)),"#",VLOOKUP(A19925,Questionnaire!A:KQ,160,FALSE))</f>
        <v>#</v>
      </c>
    </row>
    <row r="19926" spans="1:2">
      <c r="A19926" t="s">
        <v>382</v>
      </c>
      <c r="B19926" t="str">
        <f>IF(ISBLANK(VLOOKUP(A19926,Questionnaire!A:KQ,160,FALSE)),"#",VLOOKUP(A19926,Questionnaire!A:KQ,160,FALSE))</f>
        <v>#</v>
      </c>
    </row>
    <row r="19927" spans="1:2">
      <c r="A19927" t="s">
        <v>384</v>
      </c>
      <c r="B19927" t="str">
        <f>IF(ISBLANK(VLOOKUP(A19927,Questionnaire!A:KQ,160,FALSE)),"#",VLOOKUP(A19927,Questionnaire!A:KQ,160,FALSE))</f>
        <v>#</v>
      </c>
    </row>
    <row r="19928" spans="1:2">
      <c r="A19928" t="s">
        <v>387</v>
      </c>
      <c r="B19928" t="str">
        <f>IF(ISBLANK(VLOOKUP(A19928,Questionnaire!A:KQ,160,FALSE)),"#",VLOOKUP(A19928,Questionnaire!A:KQ,160,FALSE))</f>
        <v>#</v>
      </c>
    </row>
    <row r="19929" spans="1:2">
      <c r="A19929" t="s">
        <v>391</v>
      </c>
      <c r="B19929" t="str">
        <f>IF(ISBLANK(VLOOKUP(A19929,Questionnaire!A:KQ,160,FALSE)),"#",VLOOKUP(A19929,Questionnaire!A:KQ,160,FALSE))</f>
        <v>#</v>
      </c>
    </row>
    <row r="19930" spans="1:2">
      <c r="A19930" t="s">
        <v>393</v>
      </c>
      <c r="B19930" t="str">
        <f>IF(ISBLANK(VLOOKUP(A19930,Questionnaire!A:KQ,160,FALSE)),"#",VLOOKUP(A19930,Questionnaire!A:KQ,160,FALSE))</f>
        <v>#</v>
      </c>
    </row>
    <row r="19931" spans="1:2">
      <c r="A19931" t="s">
        <v>395</v>
      </c>
      <c r="B19931" t="str">
        <f>IF(ISBLANK(VLOOKUP(A19931,Questionnaire!A:KQ,160,FALSE)),"#",VLOOKUP(A19931,Questionnaire!A:KQ,160,FALSE))</f>
        <v>#</v>
      </c>
    </row>
    <row r="19932" spans="1:2">
      <c r="A19932" t="s">
        <v>398</v>
      </c>
      <c r="B19932" t="str">
        <f>IF(ISBLANK(VLOOKUP(A19932,Questionnaire!A:KQ,160,FALSE)),"#",VLOOKUP(A19932,Questionnaire!A:KQ,160,FALSE))</f>
        <v>#</v>
      </c>
    </row>
    <row r="19933" spans="1:2">
      <c r="A19933" t="s">
        <v>402</v>
      </c>
      <c r="B19933" t="str">
        <f>IF(ISBLANK(VLOOKUP(A19933,Questionnaire!A:KQ,160,FALSE)),"#",VLOOKUP(A19933,Questionnaire!A:KQ,160,FALSE))</f>
        <v>#</v>
      </c>
    </row>
    <row r="19934" spans="1:2">
      <c r="A19934" t="s">
        <v>405</v>
      </c>
      <c r="B19934" t="str">
        <f>IF(ISBLANK(VLOOKUP(A19934,Questionnaire!A:KQ,160,FALSE)),"#",VLOOKUP(A19934,Questionnaire!A:KQ,160,FALSE))</f>
        <v>#</v>
      </c>
    </row>
    <row r="19935" spans="1:2">
      <c r="A19935" t="s">
        <v>409</v>
      </c>
      <c r="B19935" t="str">
        <f>IF(ISBLANK(VLOOKUP(A19935,Questionnaire!A:KQ,160,FALSE)),"#",VLOOKUP(A19935,Questionnaire!A:KQ,160,FALSE))</f>
        <v>#</v>
      </c>
    </row>
    <row r="19936" spans="1:2">
      <c r="A19936" t="s">
        <v>412</v>
      </c>
      <c r="B19936" t="str">
        <f>IF(ISBLANK(VLOOKUP(A19936,Questionnaire!A:KQ,160,FALSE)),"#",VLOOKUP(A19936,Questionnaire!A:KQ,160,FALSE))</f>
        <v>#</v>
      </c>
    </row>
    <row r="19937" spans="1:2">
      <c r="A19937" t="s">
        <v>415</v>
      </c>
      <c r="B19937" t="str">
        <f>IF(ISBLANK(VLOOKUP(A19937,Questionnaire!A:KQ,160,FALSE)),"#",VLOOKUP(A19937,Questionnaire!A:KQ,160,FALSE))</f>
        <v>#</v>
      </c>
    </row>
    <row r="19938" spans="1:2">
      <c r="A19938" t="s">
        <v>418</v>
      </c>
      <c r="B19938" t="str">
        <f>IF(ISBLANK(VLOOKUP(A19938,Questionnaire!A:KQ,160,FALSE)),"#",VLOOKUP(A19938,Questionnaire!A:KQ,160,FALSE))</f>
        <v>#</v>
      </c>
    </row>
    <row r="19939" spans="1:2">
      <c r="A19939" t="s">
        <v>421</v>
      </c>
      <c r="B19939" t="str">
        <f>IF(ISBLANK(VLOOKUP(A19939,Questionnaire!A:KQ,160,FALSE)),"#",VLOOKUP(A19939,Questionnaire!A:KQ,160,FALSE))</f>
        <v>#</v>
      </c>
    </row>
    <row r="19940" spans="1:2">
      <c r="A19940" t="s">
        <v>424</v>
      </c>
      <c r="B19940" t="str">
        <f>IF(ISBLANK(VLOOKUP(A19940,Questionnaire!A:KQ,160,FALSE)),"#",VLOOKUP(A19940,Questionnaire!A:KQ,160,FALSE))</f>
        <v>#</v>
      </c>
    </row>
    <row r="19941" spans="1:2">
      <c r="A19941" t="s">
        <v>429</v>
      </c>
      <c r="B19941" t="str">
        <f>IF(ISBLANK(VLOOKUP(A19941,Questionnaire!A:KQ,160,FALSE)),"#",VLOOKUP(A19941,Questionnaire!A:KQ,160,FALSE))</f>
        <v>#</v>
      </c>
    </row>
    <row r="19942" spans="1:2">
      <c r="A19942" t="s">
        <v>432</v>
      </c>
      <c r="B19942" t="str">
        <f>IF(ISBLANK(VLOOKUP(A19942,Questionnaire!A:KQ,160,FALSE)),"#",VLOOKUP(A19942,Questionnaire!A:KQ,160,FALSE))</f>
        <v>#</v>
      </c>
    </row>
    <row r="19943" spans="1:2">
      <c r="A19943" t="s">
        <v>435</v>
      </c>
      <c r="B19943" t="str">
        <f>IF(ISBLANK(VLOOKUP(A19943,Questionnaire!A:KQ,160,FALSE)),"#",VLOOKUP(A19943,Questionnaire!A:KQ,160,FALSE))</f>
        <v>#</v>
      </c>
    </row>
    <row r="19944" spans="1:2">
      <c r="A19944" t="s">
        <v>437</v>
      </c>
      <c r="B19944" t="str">
        <f>IF(ISBLANK(VLOOKUP(A19944,Questionnaire!A:KQ,160,FALSE)),"#",VLOOKUP(A19944,Questionnaire!A:KQ,160,FALSE))</f>
        <v>#</v>
      </c>
    </row>
    <row r="19945" spans="1:2">
      <c r="A19945" t="s">
        <v>439</v>
      </c>
      <c r="B19945" t="str">
        <f>IF(ISBLANK(VLOOKUP(A19945,Questionnaire!A:KQ,160,FALSE)),"#",VLOOKUP(A19945,Questionnaire!A:KQ,160,FALSE))</f>
        <v>#</v>
      </c>
    </row>
    <row r="19946" spans="1:2">
      <c r="A19946" t="s">
        <v>442</v>
      </c>
      <c r="B19946" t="str">
        <f>IF(ISBLANK(VLOOKUP(A19946,Questionnaire!A:KQ,160,FALSE)),"#",VLOOKUP(A19946,Questionnaire!A:KQ,160,FALSE))</f>
        <v>#</v>
      </c>
    </row>
    <row r="19947" spans="1:2">
      <c r="A19947" t="s">
        <v>445</v>
      </c>
      <c r="B19947" t="str">
        <f>IF(ISBLANK(VLOOKUP(A19947,Questionnaire!A:KQ,160,FALSE)),"#",VLOOKUP(A19947,Questionnaire!A:KQ,160,FALSE))</f>
        <v>#</v>
      </c>
    </row>
    <row r="19948" spans="1:2">
      <c r="A19948" t="s">
        <v>448</v>
      </c>
      <c r="B19948" t="str">
        <f>IF(ISBLANK(VLOOKUP(A19948,Questionnaire!A:KQ,160,FALSE)),"#",VLOOKUP(A19948,Questionnaire!A:KQ,160,FALSE))</f>
        <v>#</v>
      </c>
    </row>
    <row r="19949" spans="1:2">
      <c r="A19949" t="s">
        <v>452</v>
      </c>
      <c r="B19949" t="str">
        <f>IF(ISBLANK(VLOOKUP(A19949,Questionnaire!A:KQ,160,FALSE)),"#",VLOOKUP(A19949,Questionnaire!A:KQ,160,FALSE))</f>
        <v>#</v>
      </c>
    </row>
    <row r="19950" spans="1:2">
      <c r="A19950" t="s">
        <v>455</v>
      </c>
      <c r="B19950" t="str">
        <f>IF(ISBLANK(VLOOKUP(A19950,Questionnaire!A:KQ,160,FALSE)),"#",VLOOKUP(A19950,Questionnaire!A:KQ,160,FALSE))</f>
        <v>#</v>
      </c>
    </row>
    <row r="19951" spans="1:2">
      <c r="A19951" t="s">
        <v>458</v>
      </c>
      <c r="B19951" t="str">
        <f>IF(ISBLANK(VLOOKUP(A19951,Questionnaire!A:KQ,160,FALSE)),"#",VLOOKUP(A19951,Questionnaire!A:KQ,160,FALSE))</f>
        <v>#</v>
      </c>
    </row>
    <row r="19952" spans="1:2">
      <c r="A19952" t="s">
        <v>461</v>
      </c>
      <c r="B19952" t="str">
        <f>IF(ISBLANK(VLOOKUP(A19952,Questionnaire!A:KQ,160,FALSE)),"#",VLOOKUP(A19952,Questionnaire!A:KQ,160,FALSE))</f>
        <v>#</v>
      </c>
    </row>
    <row r="19953" spans="1:3">
      <c r="A19953" t="s">
        <v>465</v>
      </c>
      <c r="B19953" t="str">
        <f>IF(ISBLANK(VLOOKUP(A19953,Questionnaire!A:KQ,160,FALSE)),"#",VLOOKUP(A19953,Questionnaire!A:KQ,160,FALSE))</f>
        <v>#</v>
      </c>
    </row>
    <row r="19954" spans="1:3">
      <c r="A19954" t="s">
        <v>467</v>
      </c>
      <c r="B19954" t="str">
        <f>IF(ISBLANK(VLOOKUP(A19954,Questionnaire!A:KQ,160,FALSE)),"#",VLOOKUP(A19954,Questionnaire!A:KQ,160,FALSE))</f>
        <v>#</v>
      </c>
    </row>
    <row r="19955" spans="1:3">
      <c r="A19955" t="s">
        <v>469</v>
      </c>
      <c r="B19955" t="str">
        <f>IF(ISBLANK(VLOOKUP(A19955,Questionnaire!A:KQ,160,FALSE)),"#",VLOOKUP(A19955,Questionnaire!A:KQ,160,FALSE))</f>
        <v>#</v>
      </c>
    </row>
    <row r="19956" spans="1:3">
      <c r="A19956" t="s">
        <v>471</v>
      </c>
      <c r="B19956" t="str">
        <f>IF(ISBLANK(VLOOKUP(A19956,Questionnaire!A:KQ,160,FALSE)),"#",VLOOKUP(A19956,Questionnaire!A:KQ,160,FALSE))</f>
        <v>#</v>
      </c>
    </row>
    <row r="19957" spans="1:3">
      <c r="A19957" t="s">
        <v>473</v>
      </c>
      <c r="B19957" t="str">
        <f>IF(ISBLANK(VLOOKUP(A19957,Questionnaire!A:KQ,160,FALSE)),"#",VLOOKUP(A19957,Questionnaire!A:KQ,160,FALSE))</f>
        <v>#</v>
      </c>
    </row>
    <row r="19958" spans="1:3">
      <c r="A19958" t="s">
        <v>475</v>
      </c>
      <c r="B19958" t="str">
        <f>IF(ISBLANK(VLOOKUP(A19958,Questionnaire!A:KQ,160,FALSE)),"#",VLOOKUP(A19958,Questionnaire!A:KQ,160,FALSE))</f>
        <v>#</v>
      </c>
    </row>
    <row r="19959" spans="1:3">
      <c r="A19959" t="s">
        <v>185</v>
      </c>
      <c r="B19959" t="str">
        <f>IF(ISBLANK(VLOOKUP(A19959,Questionnaire!A:KQ,161,FALSE)),"#",VLOOKUP(A19959,Questionnaire!A:KQ,161,FALSE))</f>
        <v>#</v>
      </c>
      <c r="C19959">
        <v>158</v>
      </c>
    </row>
    <row r="19960" spans="1:3">
      <c r="A19960" t="s">
        <v>187</v>
      </c>
      <c r="B19960" t="str">
        <f>IF(ISNA(VLOOKUP(VLOOKUP(A19960,Questionnaire!A:KQ,161,FALSE),'CORA Encoding'!D:E,2,FALSE)),"#",VLOOKUP(VLOOKUP(A19960,Questionnaire!A:KQ,161,FALSE),'CORA Encoding'!D:E,2,FALSE))</f>
        <v>#</v>
      </c>
    </row>
    <row r="19961" spans="1:3">
      <c r="A19961" t="s">
        <v>189</v>
      </c>
      <c r="B19961" t="str">
        <f>IF(ISNA(VLOOKUP(VLOOKUP(A19961,Questionnaire!A:KQ,161,FALSE),'CORA Encoding'!G:H,2,FALSE)),"#",VLOOKUP(VLOOKUP(A19961,Questionnaire!A:KQ,161,FALSE),'CORA Encoding'!G:H,2,FALSE))</f>
        <v>#</v>
      </c>
    </row>
    <row r="19962" spans="1:3">
      <c r="A19962" t="s">
        <v>191</v>
      </c>
      <c r="B19962" t="str">
        <f>IF(ISNA(VLOOKUP(VLOOKUP(A19962,Questionnaire!A:KQ,161,FALSE),'Country List'!E:F,2,FALSE)),"#",VLOOKUP(VLOOKUP(A19962,Questionnaire!A:KQ,161,FALSE),'Country List'!E:F,2,FALSE))</f>
        <v>#</v>
      </c>
    </row>
    <row r="19963" spans="1:3">
      <c r="A19963" t="s">
        <v>193</v>
      </c>
      <c r="B19963" t="str">
        <f>IF(ISNA(VLOOKUP(VLOOKUP(A19963,Questionnaire!A:KQ,161,FALSE),'Industry List'!B:C,2,FALSE)),"#",VLOOKUP(VLOOKUP(A19963,Questionnaire!A:KQ,161,FALSE),'Industry List'!B:C,2,FALSE))</f>
        <v>#</v>
      </c>
    </row>
    <row r="19964" spans="1:3">
      <c r="A19964" t="s">
        <v>197</v>
      </c>
      <c r="B19964" t="str">
        <f>IF(ISBLANK(VLOOKUP(A19964,Questionnaire!A:KQ,161,FALSE)),"#",VLOOKUP(A19964,Questionnaire!A:KQ,161,FALSE))</f>
        <v>#</v>
      </c>
    </row>
    <row r="19965" spans="1:3">
      <c r="A19965" t="s">
        <v>201</v>
      </c>
      <c r="B19965" t="str">
        <f>IF(ISBLANK(VLOOKUP(A19965,Questionnaire!A:KQ,161,FALSE)),"#",VLOOKUP(A19965,Questionnaire!A:KQ,161,FALSE))</f>
        <v>#</v>
      </c>
    </row>
    <row r="19966" spans="1:3">
      <c r="A19966" t="s">
        <v>203</v>
      </c>
      <c r="B19966" t="str">
        <f>IF(ISNA(VLOOKUP(VLOOKUP(A19966,Questionnaire!A:KQ,161,FALSE),'CORA Encoding'!J:K,2,FALSE)),"#",VLOOKUP(VLOOKUP(A19966,Questionnaire!A:KQ,161,FALSE),'CORA Encoding'!J:K,2,FALSE))</f>
        <v>#</v>
      </c>
    </row>
    <row r="19967" spans="1:3">
      <c r="A19967" t="s">
        <v>208</v>
      </c>
      <c r="B19967" t="str">
        <f>IF(ISBLANK(VLOOKUP(A19967,Questionnaire!A:KQ,161,FALSE)),"#",VLOOKUP(A19967,Questionnaire!A:KQ,161,FALSE))</f>
        <v>#</v>
      </c>
    </row>
    <row r="19968" spans="1:3">
      <c r="A19968" t="s">
        <v>213</v>
      </c>
      <c r="B19968" t="str">
        <f>IF(ISBLANK(VLOOKUP(A19968,Questionnaire!A:KQ,161,FALSE)),"#",VLOOKUP(A19968,Questionnaire!A:KQ,161,FALSE))</f>
        <v>#</v>
      </c>
    </row>
    <row r="19969" spans="1:2">
      <c r="A19969" t="s">
        <v>215</v>
      </c>
      <c r="B19969" t="str">
        <f>IF(ISBLANK(VLOOKUP(A19969,Questionnaire!A:KQ,161,FALSE)),"#",VLOOKUP(A19969,Questionnaire!A:KQ,161,FALSE))</f>
        <v>#</v>
      </c>
    </row>
    <row r="19970" spans="1:2">
      <c r="A19970" t="s">
        <v>217</v>
      </c>
      <c r="B19970" t="str">
        <f>IF(ISBLANK(VLOOKUP(A19970,Questionnaire!A:KQ,161,FALSE)),"#",VLOOKUP(A19970,Questionnaire!A:KQ,161,FALSE))</f>
        <v>#</v>
      </c>
    </row>
    <row r="19971" spans="1:2">
      <c r="A19971" t="s">
        <v>219</v>
      </c>
      <c r="B19971" t="str">
        <f>IF(ISBLANK(VLOOKUP(A19971,Questionnaire!A:KQ,161,FALSE)),"#",VLOOKUP(A19971,Questionnaire!A:KQ,161,FALSE))</f>
        <v>#</v>
      </c>
    </row>
    <row r="19972" spans="1:2">
      <c r="A19972" t="s">
        <v>221</v>
      </c>
      <c r="B19972" t="str">
        <f>IF(ISBLANK(VLOOKUP(A19972,Questionnaire!A:KQ,161,FALSE)),"#",VLOOKUP(A19972,Questionnaire!A:KQ,161,FALSE))</f>
        <v>#</v>
      </c>
    </row>
    <row r="19973" spans="1:2">
      <c r="A19973" t="s">
        <v>223</v>
      </c>
      <c r="B19973" t="str">
        <f>IF(ISBLANK(VLOOKUP(A19973,Questionnaire!A:KQ,161,FALSE)),"#",VLOOKUP(A19973,Questionnaire!A:KQ,161,FALSE))</f>
        <v>#</v>
      </c>
    </row>
    <row r="19974" spans="1:2">
      <c r="A19974" t="s">
        <v>225</v>
      </c>
      <c r="B19974" t="str">
        <f>IF(ISBLANK(VLOOKUP(A19974,Questionnaire!A:KQ,161,FALSE)),"#",VLOOKUP(A19974,Questionnaire!A:KQ,161,FALSE))</f>
        <v>#</v>
      </c>
    </row>
    <row r="19975" spans="1:2">
      <c r="A19975" t="s">
        <v>227</v>
      </c>
      <c r="B19975" t="str">
        <f>IF(ISBLANK(VLOOKUP(A19975,Questionnaire!A:KQ,161,FALSE)),"#",VLOOKUP(A19975,Questionnaire!A:KQ,161,FALSE))</f>
        <v>#</v>
      </c>
    </row>
    <row r="19976" spans="1:2">
      <c r="A19976" t="s">
        <v>229</v>
      </c>
      <c r="B19976" t="str">
        <f>IF(ISBLANK(VLOOKUP(A19976,Questionnaire!A:KQ,161,FALSE)),"#",VLOOKUP(A19976,Questionnaire!A:KQ,161,FALSE))</f>
        <v>#</v>
      </c>
    </row>
    <row r="19977" spans="1:2">
      <c r="A19977" t="s">
        <v>231</v>
      </c>
      <c r="B19977" t="str">
        <f>IF(ISBLANK(VLOOKUP(A19977,Questionnaire!A:KQ,161,FALSE)),"#",VLOOKUP(A19977,Questionnaire!A:KQ,161,FALSE))</f>
        <v>#</v>
      </c>
    </row>
    <row r="19978" spans="1:2">
      <c r="A19978" t="s">
        <v>233</v>
      </c>
      <c r="B19978" t="str">
        <f>IF(ISBLANK(VLOOKUP(A19978,Questionnaire!A:KQ,161,FALSE)),"#",VLOOKUP(A19978,Questionnaire!A:KQ,161,FALSE))</f>
        <v>#</v>
      </c>
    </row>
    <row r="19979" spans="1:2">
      <c r="A19979" t="s">
        <v>235</v>
      </c>
      <c r="B19979" t="str">
        <f>IF(ISBLANK(VLOOKUP(A19979,Questionnaire!A:KQ,161,FALSE)),"#",VLOOKUP(A19979,Questionnaire!A:KQ,161,FALSE))</f>
        <v>#</v>
      </c>
    </row>
    <row r="19980" spans="1:2">
      <c r="A19980" t="s">
        <v>237</v>
      </c>
      <c r="B19980" t="str">
        <f>IF(ISBLANK(VLOOKUP(A19980,Questionnaire!A:KQ,161,FALSE)),"#",VLOOKUP(A19980,Questionnaire!A:KQ,161,FALSE))</f>
        <v>#</v>
      </c>
    </row>
    <row r="19981" spans="1:2">
      <c r="A19981" t="s">
        <v>239</v>
      </c>
      <c r="B19981" t="str">
        <f>IF(ISBLANK(VLOOKUP(A19981,Questionnaire!A:KQ,161,FALSE)),"#",VLOOKUP(A19981,Questionnaire!A:KQ,161,FALSE))</f>
        <v>#</v>
      </c>
    </row>
    <row r="19982" spans="1:2">
      <c r="A19982" t="s">
        <v>242</v>
      </c>
      <c r="B19982" t="str">
        <f>IF(ISBLANK(VLOOKUP(A19982,Questionnaire!A:KQ,161,FALSE)),"#",VLOOKUP(A19982,Questionnaire!A:KQ,161,FALSE))</f>
        <v>#</v>
      </c>
    </row>
    <row r="19983" spans="1:2">
      <c r="A19983" t="s">
        <v>245</v>
      </c>
      <c r="B19983" t="str">
        <f>IF(ISBLANK(VLOOKUP(A19983,Questionnaire!A:KQ,161,FALSE)),"#",VLOOKUP(A19983,Questionnaire!A:KQ,161,FALSE))</f>
        <v>#</v>
      </c>
    </row>
    <row r="19984" spans="1:2">
      <c r="A19984" t="s">
        <v>247</v>
      </c>
      <c r="B19984" t="str">
        <f>IF(ISBLANK(VLOOKUP(A19984,Questionnaire!A:KQ,161,FALSE)),"#",VLOOKUP(A19984,Questionnaire!A:KQ,161,FALSE))</f>
        <v>#</v>
      </c>
    </row>
    <row r="19985" spans="1:2">
      <c r="A19985" t="s">
        <v>249</v>
      </c>
      <c r="B19985" t="str">
        <f>IF(ISBLANK(VLOOKUP(A19985,Questionnaire!A:KQ,161,FALSE)),"#",VLOOKUP(A19985,Questionnaire!A:KQ,161,FALSE))</f>
        <v>#</v>
      </c>
    </row>
    <row r="19986" spans="1:2">
      <c r="A19986" t="s">
        <v>250</v>
      </c>
      <c r="B19986" t="str">
        <f>IF(ISBLANK(VLOOKUP(A19986,Questionnaire!A:KQ,161,FALSE)),"#",VLOOKUP(A19986,Questionnaire!A:KQ,161,FALSE))</f>
        <v>#</v>
      </c>
    </row>
    <row r="19987" spans="1:2">
      <c r="A19987" t="s">
        <v>252</v>
      </c>
      <c r="B19987" t="str">
        <f>IF(ISBLANK(VLOOKUP(A19987,Questionnaire!A:KQ,161,FALSE)),"#",VLOOKUP(A19987,Questionnaire!A:KQ,161,FALSE))</f>
        <v>#</v>
      </c>
    </row>
    <row r="19988" spans="1:2">
      <c r="A19988" t="s">
        <v>255</v>
      </c>
      <c r="B19988" t="str">
        <f>IF(ISBLANK(VLOOKUP(A19988,Questionnaire!A:KQ,161,FALSE)),"#",VLOOKUP(A19988,Questionnaire!A:KQ,161,FALSE))</f>
        <v>#</v>
      </c>
    </row>
    <row r="19989" spans="1:2">
      <c r="A19989" t="s">
        <v>258</v>
      </c>
      <c r="B19989" t="str">
        <f>IF(ISNA(VLOOKUP(VLOOKUP(A19989,Questionnaire!A:KQ,161,FALSE),'CORA Encoding'!M:N,2,FALSE)),"#",VLOOKUP(VLOOKUP(A19989,Questionnaire!A:KQ,161,FALSE),'CORA Encoding'!M:N,2,FALSE))</f>
        <v>#</v>
      </c>
    </row>
    <row r="19990" spans="1:2">
      <c r="A19990" t="s">
        <v>261</v>
      </c>
      <c r="B19990" t="str">
        <f>IF(ISBLANK(VLOOKUP(A19990,Questionnaire!A:KQ,161,FALSE)),"#",VLOOKUP(A19990,Questionnaire!A:KQ,161,FALSE))</f>
        <v>#</v>
      </c>
    </row>
    <row r="19991" spans="1:2">
      <c r="A19991" t="s">
        <v>263</v>
      </c>
      <c r="B19991" t="str">
        <f>IF(ISBLANK(VLOOKUP(A19991,Questionnaire!A:KQ,161,FALSE)),"#",VLOOKUP(A19991,Questionnaire!A:KQ,161,FALSE))</f>
        <v>#</v>
      </c>
    </row>
    <row r="19992" spans="1:2">
      <c r="A19992" t="s">
        <v>265</v>
      </c>
      <c r="B19992" t="str">
        <f>IF(ISBLANK(VLOOKUP(A19992,Questionnaire!A:KQ,161,FALSE)),"#",VLOOKUP(A19992,Questionnaire!A:KQ,161,FALSE))</f>
        <v>#</v>
      </c>
    </row>
    <row r="19993" spans="1:2">
      <c r="A19993" t="s">
        <v>267</v>
      </c>
      <c r="B19993" t="str">
        <f>IF(ISBLANK(VLOOKUP(A19993,Questionnaire!A:KQ,161,FALSE)),"#",VLOOKUP(A19993,Questionnaire!A:KQ,161,FALSE))</f>
        <v>#</v>
      </c>
    </row>
    <row r="19994" spans="1:2">
      <c r="A19994" t="s">
        <v>269</v>
      </c>
      <c r="B19994" t="str">
        <f>IF(ISBLANK(VLOOKUP(A19994,Questionnaire!A:KQ,161,FALSE)),"#",VLOOKUP(A19994,Questionnaire!A:KQ,161,FALSE))</f>
        <v>#</v>
      </c>
    </row>
    <row r="19995" spans="1:2">
      <c r="A19995" t="s">
        <v>274</v>
      </c>
      <c r="B19995" t="str">
        <f>IF(ISBLANK(VLOOKUP(A19995,Questionnaire!A:KQ,161,FALSE)),"#",VLOOKUP(A19995,Questionnaire!A:KQ,161,FALSE))</f>
        <v>#</v>
      </c>
    </row>
    <row r="19996" spans="1:2">
      <c r="A19996" t="s">
        <v>276</v>
      </c>
      <c r="B19996" t="str">
        <f>IF(ISBLANK(VLOOKUP(A19996,Questionnaire!A:KQ,161,FALSE)),"#",VLOOKUP(A19996,Questionnaire!A:KQ,161,FALSE))</f>
        <v>#</v>
      </c>
    </row>
    <row r="19997" spans="1:2">
      <c r="A19997" t="s">
        <v>278</v>
      </c>
      <c r="B19997" t="str">
        <f>IF(ISBLANK(VLOOKUP(A19997,Questionnaire!A:KQ,161,FALSE)),"#",VLOOKUP(A19997,Questionnaire!A:KQ,161,FALSE))</f>
        <v>#</v>
      </c>
    </row>
    <row r="19998" spans="1:2">
      <c r="A19998" t="s">
        <v>280</v>
      </c>
      <c r="B19998" t="str">
        <f>IF(ISBLANK(VLOOKUP(A19998,Questionnaire!A:KQ,161,FALSE)),"#",VLOOKUP(A19998,Questionnaire!A:KQ,161,FALSE))</f>
        <v>#</v>
      </c>
    </row>
    <row r="19999" spans="1:2">
      <c r="A19999" t="s">
        <v>282</v>
      </c>
      <c r="B19999" t="str">
        <f>IF(ISBLANK(VLOOKUP(A19999,Questionnaire!A:KQ,161,FALSE)),"#",VLOOKUP(A19999,Questionnaire!A:KQ,161,FALSE))</f>
        <v>#</v>
      </c>
    </row>
    <row r="20000" spans="1:2">
      <c r="A20000" t="s">
        <v>286</v>
      </c>
      <c r="B20000" t="str">
        <f>IF(ISBLANK(VLOOKUP(A20000,Questionnaire!A:KQ,161,FALSE)),"#",VLOOKUP(A20000,Questionnaire!A:KQ,161,FALSE))</f>
        <v>#</v>
      </c>
    </row>
    <row r="20001" spans="1:2">
      <c r="A20001" t="s">
        <v>288</v>
      </c>
      <c r="B20001" t="str">
        <f>IF(ISBLANK(VLOOKUP(A20001,Questionnaire!A:KQ,161,FALSE)),"#",VLOOKUP(A20001,Questionnaire!A:KQ,161,FALSE))</f>
        <v>#</v>
      </c>
    </row>
    <row r="20002" spans="1:2">
      <c r="A20002" t="s">
        <v>290</v>
      </c>
      <c r="B20002" t="str">
        <f>IF(ISBLANK(VLOOKUP(A20002,Questionnaire!A:KQ,161,FALSE)),"#",VLOOKUP(A20002,Questionnaire!A:KQ,161,FALSE))</f>
        <v>#</v>
      </c>
    </row>
    <row r="20003" spans="1:2">
      <c r="A20003" t="s">
        <v>292</v>
      </c>
      <c r="B20003" t="str">
        <f>IF(ISBLANK(VLOOKUP(A20003,Questionnaire!A:KQ,161,FALSE)),"#",VLOOKUP(A20003,Questionnaire!A:KQ,161,FALSE))</f>
        <v>#</v>
      </c>
    </row>
    <row r="20004" spans="1:2">
      <c r="A20004" t="s">
        <v>294</v>
      </c>
      <c r="B20004" t="str">
        <f>IF(ISBLANK(VLOOKUP(A20004,Questionnaire!A:KQ,161,FALSE)),"#",VLOOKUP(A20004,Questionnaire!A:KQ,161,FALSE))</f>
        <v>#</v>
      </c>
    </row>
    <row r="20005" spans="1:2">
      <c r="A20005" t="s">
        <v>296</v>
      </c>
      <c r="B20005" t="str">
        <f>IF(ISBLANK(VLOOKUP(A20005,Questionnaire!A:KQ,161,FALSE)),"#",VLOOKUP(A20005,Questionnaire!A:KQ,161,FALSE))</f>
        <v>#</v>
      </c>
    </row>
    <row r="20006" spans="1:2">
      <c r="A20006" t="s">
        <v>301</v>
      </c>
      <c r="B20006" t="str">
        <f>IF(ISBLANK(VLOOKUP(A20006,Questionnaire!A:KQ,161,FALSE)),"#",VLOOKUP(A20006,Questionnaire!A:KQ,161,FALSE))</f>
        <v>#</v>
      </c>
    </row>
    <row r="20007" spans="1:2">
      <c r="A20007" t="s">
        <v>303</v>
      </c>
      <c r="B20007" t="str">
        <f>IF(ISBLANK(VLOOKUP(A20007,Questionnaire!A:KQ,161,FALSE)),"#",VLOOKUP(A20007,Questionnaire!A:KQ,161,FALSE))</f>
        <v>#</v>
      </c>
    </row>
    <row r="20008" spans="1:2">
      <c r="A20008" t="s">
        <v>305</v>
      </c>
      <c r="B20008" t="str">
        <f>IF(ISBLANK(VLOOKUP(A20008,Questionnaire!A:KQ,161,FALSE)),"#",VLOOKUP(A20008,Questionnaire!A:KQ,161,FALSE))</f>
        <v>#</v>
      </c>
    </row>
    <row r="20009" spans="1:2">
      <c r="A20009" t="s">
        <v>307</v>
      </c>
      <c r="B20009" t="str">
        <f>IF(ISBLANK(VLOOKUP(A20009,Questionnaire!A:KQ,161,FALSE)),"#",VLOOKUP(A20009,Questionnaire!A:KQ,161,FALSE))</f>
        <v>#</v>
      </c>
    </row>
    <row r="20010" spans="1:2">
      <c r="A20010" t="s">
        <v>311</v>
      </c>
      <c r="B20010" t="str">
        <f>IF(ISBLANK(VLOOKUP(A20010,Questionnaire!A:KQ,161,FALSE)),"#",VLOOKUP(A20010,Questionnaire!A:KQ,161,FALSE))</f>
        <v>#</v>
      </c>
    </row>
    <row r="20011" spans="1:2">
      <c r="A20011" t="s">
        <v>313</v>
      </c>
      <c r="B20011" t="str">
        <f>IF(ISBLANK(VLOOKUP(A20011,Questionnaire!A:KQ,161,FALSE)),"#",VLOOKUP(A20011,Questionnaire!A:KQ,161,FALSE))</f>
        <v>#</v>
      </c>
    </row>
    <row r="20012" spans="1:2">
      <c r="A20012" t="s">
        <v>314</v>
      </c>
      <c r="B20012" t="str">
        <f>IF(ISBLANK(VLOOKUP(A20012,Questionnaire!A:KQ,161,FALSE)),"#",VLOOKUP(A20012,Questionnaire!A:KQ,161,FALSE))</f>
        <v>#</v>
      </c>
    </row>
    <row r="20013" spans="1:2">
      <c r="A20013" t="s">
        <v>315</v>
      </c>
      <c r="B20013" t="str">
        <f>IF(ISBLANK(VLOOKUP(A20013,Questionnaire!A:KQ,161,FALSE)),"#",VLOOKUP(A20013,Questionnaire!A:KQ,161,FALSE))</f>
        <v>#</v>
      </c>
    </row>
    <row r="20014" spans="1:2">
      <c r="A20014" t="s">
        <v>317</v>
      </c>
      <c r="B20014" t="str">
        <f>IF(ISBLANK(VLOOKUP(A20014,Questionnaire!A:KQ,161,FALSE)),"#",VLOOKUP(A20014,Questionnaire!A:KQ,161,FALSE))</f>
        <v>#</v>
      </c>
    </row>
    <row r="20015" spans="1:2">
      <c r="A20015" t="s">
        <v>319</v>
      </c>
      <c r="B20015" t="str">
        <f>IF(ISBLANK(VLOOKUP(A20015,Questionnaire!A:KQ,161,FALSE)),"#",VLOOKUP(A20015,Questionnaire!A:KQ,161,FALSE))</f>
        <v>#</v>
      </c>
    </row>
    <row r="20016" spans="1:2">
      <c r="A20016" t="s">
        <v>322</v>
      </c>
      <c r="B20016" t="str">
        <f>IF(ISBLANK(VLOOKUP(A20016,Questionnaire!A:KQ,161,FALSE)),"#",VLOOKUP(A20016,Questionnaire!A:KQ,161,FALSE))</f>
        <v>#</v>
      </c>
    </row>
    <row r="20017" spans="1:2">
      <c r="A20017" t="s">
        <v>326</v>
      </c>
      <c r="B20017" t="str">
        <f>IF(ISBLANK(VLOOKUP(A20017,Questionnaire!A:KQ,161,FALSE)),"#",VLOOKUP(A20017,Questionnaire!A:KQ,161,FALSE))</f>
        <v>#</v>
      </c>
    </row>
    <row r="20018" spans="1:2">
      <c r="A20018" t="s">
        <v>328</v>
      </c>
      <c r="B20018" t="str">
        <f>IF(ISBLANK(VLOOKUP(A20018,Questionnaire!A:KQ,161,FALSE)),"#",VLOOKUP(A20018,Questionnaire!A:KQ,161,FALSE))</f>
        <v>#</v>
      </c>
    </row>
    <row r="20019" spans="1:2">
      <c r="A20019" t="s">
        <v>332</v>
      </c>
      <c r="B20019" t="str">
        <f>IF(ISBLANK(VLOOKUP(A20019,Questionnaire!A:KQ,161,FALSE)),"#",VLOOKUP(A20019,Questionnaire!A:KQ,161,FALSE))</f>
        <v>#</v>
      </c>
    </row>
    <row r="20020" spans="1:2">
      <c r="A20020" t="s">
        <v>333</v>
      </c>
      <c r="B20020" t="str">
        <f>IF(ISBLANK(VLOOKUP(A20020,Questionnaire!A:KQ,161,FALSE)),"#",VLOOKUP(A20020,Questionnaire!A:KQ,161,FALSE))</f>
        <v>#</v>
      </c>
    </row>
    <row r="20021" spans="1:2">
      <c r="A20021" t="s">
        <v>334</v>
      </c>
      <c r="B20021" t="str">
        <f>IF(ISBLANK(VLOOKUP(A20021,Questionnaire!A:KQ,161,FALSE)),"#",VLOOKUP(A20021,Questionnaire!A:KQ,161,FALSE))</f>
        <v>#</v>
      </c>
    </row>
    <row r="20022" spans="1:2">
      <c r="A20022" t="s">
        <v>335</v>
      </c>
      <c r="B20022" t="str">
        <f>IF(ISBLANK(VLOOKUP(A20022,Questionnaire!A:KQ,161,FALSE)),"#",VLOOKUP(A20022,Questionnaire!A:KQ,161,FALSE))</f>
        <v>#</v>
      </c>
    </row>
    <row r="20023" spans="1:2">
      <c r="A20023" t="s">
        <v>336</v>
      </c>
      <c r="B20023" t="str">
        <f>IF(ISBLANK(VLOOKUP(A20023,Questionnaire!A:KQ,161,FALSE)),"#",VLOOKUP(A20023,Questionnaire!A:KQ,161,FALSE))</f>
        <v>#</v>
      </c>
    </row>
    <row r="20024" spans="1:2">
      <c r="A20024" t="s">
        <v>337</v>
      </c>
      <c r="B20024" t="str">
        <f>IF(ISBLANK(VLOOKUP(A20024,Questionnaire!A:KQ,161,FALSE)),"#",VLOOKUP(A20024,Questionnaire!A:KQ,161,FALSE))</f>
        <v>#</v>
      </c>
    </row>
    <row r="20025" spans="1:2">
      <c r="A20025" t="s">
        <v>338</v>
      </c>
      <c r="B20025" t="str">
        <f>IF(ISBLANK(VLOOKUP(A20025,Questionnaire!A:KQ,161,FALSE)),"#",VLOOKUP(A20025,Questionnaire!A:KQ,161,FALSE))</f>
        <v>#</v>
      </c>
    </row>
    <row r="20026" spans="1:2">
      <c r="A20026" t="s">
        <v>339</v>
      </c>
      <c r="B20026" t="str">
        <f>IF(ISBLANK(VLOOKUP(A20026,Questionnaire!A:KQ,161,FALSE)),"#",VLOOKUP(A20026,Questionnaire!A:KQ,161,FALSE))</f>
        <v>#</v>
      </c>
    </row>
    <row r="20027" spans="1:2">
      <c r="A20027" t="s">
        <v>340</v>
      </c>
      <c r="B20027" t="str">
        <f>IF(ISBLANK(VLOOKUP(A20027,Questionnaire!A:KQ,161,FALSE)),"#",VLOOKUP(A20027,Questionnaire!A:KQ,161,FALSE))</f>
        <v>#</v>
      </c>
    </row>
    <row r="20028" spans="1:2">
      <c r="A20028" t="s">
        <v>341</v>
      </c>
      <c r="B20028" t="str">
        <f>IF(ISBLANK(VLOOKUP(A20028,Questionnaire!A:KQ,161,FALSE)),"#",VLOOKUP(A20028,Questionnaire!A:KQ,161,FALSE))</f>
        <v>#</v>
      </c>
    </row>
    <row r="20029" spans="1:2">
      <c r="A20029" t="s">
        <v>342</v>
      </c>
      <c r="B20029" t="str">
        <f>IF(ISBLANK(VLOOKUP(A20029,Questionnaire!A:KQ,161,FALSE)),"#",VLOOKUP(A20029,Questionnaire!A:KQ,161,FALSE))</f>
        <v>#</v>
      </c>
    </row>
    <row r="20030" spans="1:2">
      <c r="A20030" t="s">
        <v>343</v>
      </c>
      <c r="B20030" t="str">
        <f>IF(ISBLANK(VLOOKUP(A20030,Questionnaire!A:KQ,161,FALSE)),"#",VLOOKUP(A20030,Questionnaire!A:KQ,161,FALSE))</f>
        <v>#</v>
      </c>
    </row>
    <row r="20031" spans="1:2">
      <c r="A20031" t="s">
        <v>344</v>
      </c>
      <c r="B20031" t="str">
        <f>IF(ISBLANK(VLOOKUP(A20031,Questionnaire!A:KQ,161,FALSE)),"#",VLOOKUP(A20031,Questionnaire!A:KQ,161,FALSE))</f>
        <v>#</v>
      </c>
    </row>
    <row r="20032" spans="1:2">
      <c r="A20032" t="s">
        <v>345</v>
      </c>
      <c r="B20032" t="str">
        <f>IF(ISBLANK(VLOOKUP(A20032,Questionnaire!A:KQ,161,FALSE)),"#",VLOOKUP(A20032,Questionnaire!A:KQ,161,FALSE))</f>
        <v>#</v>
      </c>
    </row>
    <row r="20033" spans="1:2">
      <c r="A20033" t="s">
        <v>348</v>
      </c>
      <c r="B20033" t="str">
        <f>IF(ISBLANK(VLOOKUP(A20033,Questionnaire!A:KQ,161,FALSE)),"#",VLOOKUP(A20033,Questionnaire!A:KQ,161,FALSE))</f>
        <v>#</v>
      </c>
    </row>
    <row r="20034" spans="1:2">
      <c r="A20034" t="s">
        <v>353</v>
      </c>
      <c r="B20034" t="str">
        <f>IF(ISBLANK(VLOOKUP(A20034,Questionnaire!A:KQ,161,FALSE)),"#",VLOOKUP(A20034,Questionnaire!A:KQ,161,FALSE))</f>
        <v>#</v>
      </c>
    </row>
    <row r="20035" spans="1:2">
      <c r="A20035" t="s">
        <v>354</v>
      </c>
      <c r="B20035" t="str">
        <f>IF(ISBLANK(VLOOKUP(A20035,Questionnaire!A:KQ,161,FALSE)),"#",VLOOKUP(A20035,Questionnaire!A:KQ,161,FALSE))</f>
        <v>#</v>
      </c>
    </row>
    <row r="20036" spans="1:2">
      <c r="A20036" t="s">
        <v>355</v>
      </c>
      <c r="B20036" t="str">
        <f>IF(ISBLANK(VLOOKUP(A20036,Questionnaire!A:KQ,161,FALSE)),"#",VLOOKUP(A20036,Questionnaire!A:KQ,161,FALSE))</f>
        <v>#</v>
      </c>
    </row>
    <row r="20037" spans="1:2">
      <c r="A20037" t="s">
        <v>356</v>
      </c>
      <c r="B20037" t="str">
        <f>IF(ISBLANK(VLOOKUP(A20037,Questionnaire!A:KQ,161,FALSE)),"#",VLOOKUP(A20037,Questionnaire!A:KQ,161,FALSE))</f>
        <v>#</v>
      </c>
    </row>
    <row r="20038" spans="1:2">
      <c r="A20038" t="s">
        <v>357</v>
      </c>
      <c r="B20038" t="str">
        <f>IF(ISBLANK(VLOOKUP(A20038,Questionnaire!A:KQ,161,FALSE)),"#",VLOOKUP(A20038,Questionnaire!A:KQ,161,FALSE))</f>
        <v>#</v>
      </c>
    </row>
    <row r="20039" spans="1:2">
      <c r="A20039" t="s">
        <v>360</v>
      </c>
      <c r="B20039" t="str">
        <f>IF(ISBLANK(VLOOKUP(A20039,Questionnaire!A:KQ,161,FALSE)),"#",VLOOKUP(A20039,Questionnaire!A:KQ,161,FALSE))</f>
        <v>#</v>
      </c>
    </row>
    <row r="20040" spans="1:2">
      <c r="A20040" t="s">
        <v>362</v>
      </c>
      <c r="B20040" t="str">
        <f>IF(ISBLANK(VLOOKUP(A20040,Questionnaire!A:KQ,161,FALSE)),"#",VLOOKUP(A20040,Questionnaire!A:KQ,161,FALSE))</f>
        <v>#</v>
      </c>
    </row>
    <row r="20041" spans="1:2">
      <c r="A20041" t="s">
        <v>363</v>
      </c>
      <c r="B20041" t="str">
        <f>IF(ISBLANK(VLOOKUP(A20041,Questionnaire!A:KQ,161,FALSE)),"#",VLOOKUP(A20041,Questionnaire!A:KQ,161,FALSE))</f>
        <v>#</v>
      </c>
    </row>
    <row r="20042" spans="1:2">
      <c r="A20042" t="s">
        <v>364</v>
      </c>
      <c r="B20042" t="str">
        <f>IF(ISBLANK(VLOOKUP(A20042,Questionnaire!A:KQ,161,FALSE)),"#",VLOOKUP(A20042,Questionnaire!A:KQ,161,FALSE))</f>
        <v>#</v>
      </c>
    </row>
    <row r="20043" spans="1:2">
      <c r="A20043" t="s">
        <v>365</v>
      </c>
      <c r="B20043" t="str">
        <f>IF(ISBLANK(VLOOKUP(A20043,Questionnaire!A:KQ,161,FALSE)),"#",VLOOKUP(A20043,Questionnaire!A:KQ,161,FALSE))</f>
        <v>#</v>
      </c>
    </row>
    <row r="20044" spans="1:2">
      <c r="A20044" t="s">
        <v>366</v>
      </c>
      <c r="B20044" t="str">
        <f>IF(ISBLANK(VLOOKUP(A20044,Questionnaire!A:KQ,161,FALSE)),"#",VLOOKUP(A20044,Questionnaire!A:KQ,161,FALSE))</f>
        <v>#</v>
      </c>
    </row>
    <row r="20045" spans="1:2">
      <c r="A20045" t="s">
        <v>371</v>
      </c>
      <c r="B20045" t="str">
        <f>IF(ISBLANK(VLOOKUP(A20045,Questionnaire!A:KQ,161,FALSE)),"#",VLOOKUP(A20045,Questionnaire!A:KQ,161,FALSE))</f>
        <v>#</v>
      </c>
    </row>
    <row r="20046" spans="1:2">
      <c r="A20046" t="s">
        <v>372</v>
      </c>
      <c r="B20046" t="str">
        <f>IF(ISBLANK(VLOOKUP(A20046,Questionnaire!A:KQ,161,FALSE)),"#",VLOOKUP(A20046,Questionnaire!A:KQ,161,FALSE))</f>
        <v>#</v>
      </c>
    </row>
    <row r="20047" spans="1:2">
      <c r="A20047" t="s">
        <v>373</v>
      </c>
      <c r="B20047" t="str">
        <f>IF(ISBLANK(VLOOKUP(A20047,Questionnaire!A:KQ,161,FALSE)),"#",VLOOKUP(A20047,Questionnaire!A:KQ,161,FALSE))</f>
        <v>#</v>
      </c>
    </row>
    <row r="20048" spans="1:2">
      <c r="A20048" t="s">
        <v>374</v>
      </c>
      <c r="B20048" t="str">
        <f>IF(ISBLANK(VLOOKUP(A20048,Questionnaire!A:KQ,161,FALSE)),"#",VLOOKUP(A20048,Questionnaire!A:KQ,161,FALSE))</f>
        <v>#</v>
      </c>
    </row>
    <row r="20049" spans="1:2">
      <c r="A20049" t="s">
        <v>377</v>
      </c>
      <c r="B20049" t="str">
        <f>IF(ISBLANK(VLOOKUP(A20049,Questionnaire!A:KQ,161,FALSE)),"#",VLOOKUP(A20049,Questionnaire!A:KQ,161,FALSE))</f>
        <v>#</v>
      </c>
    </row>
    <row r="20050" spans="1:2">
      <c r="A20050" t="s">
        <v>379</v>
      </c>
      <c r="B20050" t="str">
        <f>IF(ISBLANK(VLOOKUP(A20050,Questionnaire!A:KQ,161,FALSE)),"#",VLOOKUP(A20050,Questionnaire!A:KQ,161,FALSE))</f>
        <v>#</v>
      </c>
    </row>
    <row r="20051" spans="1:2">
      <c r="A20051" t="s">
        <v>380</v>
      </c>
      <c r="B20051" t="str">
        <f>IF(ISBLANK(VLOOKUP(A20051,Questionnaire!A:KQ,161,FALSE)),"#",VLOOKUP(A20051,Questionnaire!A:KQ,161,FALSE))</f>
        <v>#</v>
      </c>
    </row>
    <row r="20052" spans="1:2">
      <c r="A20052" t="s">
        <v>381</v>
      </c>
      <c r="B20052" t="str">
        <f>IF(ISBLANK(VLOOKUP(A20052,Questionnaire!A:KQ,161,FALSE)),"#",VLOOKUP(A20052,Questionnaire!A:KQ,161,FALSE))</f>
        <v>#</v>
      </c>
    </row>
    <row r="20053" spans="1:2">
      <c r="A20053" t="s">
        <v>382</v>
      </c>
      <c r="B20053" t="str">
        <f>IF(ISBLANK(VLOOKUP(A20053,Questionnaire!A:KQ,161,FALSE)),"#",VLOOKUP(A20053,Questionnaire!A:KQ,161,FALSE))</f>
        <v>#</v>
      </c>
    </row>
    <row r="20054" spans="1:2">
      <c r="A20054" t="s">
        <v>384</v>
      </c>
      <c r="B20054" t="str">
        <f>IF(ISBLANK(VLOOKUP(A20054,Questionnaire!A:KQ,161,FALSE)),"#",VLOOKUP(A20054,Questionnaire!A:KQ,161,FALSE))</f>
        <v>#</v>
      </c>
    </row>
    <row r="20055" spans="1:2">
      <c r="A20055" t="s">
        <v>387</v>
      </c>
      <c r="B20055" t="str">
        <f>IF(ISBLANK(VLOOKUP(A20055,Questionnaire!A:KQ,161,FALSE)),"#",VLOOKUP(A20055,Questionnaire!A:KQ,161,FALSE))</f>
        <v>#</v>
      </c>
    </row>
    <row r="20056" spans="1:2">
      <c r="A20056" t="s">
        <v>391</v>
      </c>
      <c r="B20056" t="str">
        <f>IF(ISBLANK(VLOOKUP(A20056,Questionnaire!A:KQ,161,FALSE)),"#",VLOOKUP(A20056,Questionnaire!A:KQ,161,FALSE))</f>
        <v>#</v>
      </c>
    </row>
    <row r="20057" spans="1:2">
      <c r="A20057" t="s">
        <v>393</v>
      </c>
      <c r="B20057" t="str">
        <f>IF(ISBLANK(VLOOKUP(A20057,Questionnaire!A:KQ,161,FALSE)),"#",VLOOKUP(A20057,Questionnaire!A:KQ,161,FALSE))</f>
        <v>#</v>
      </c>
    </row>
    <row r="20058" spans="1:2">
      <c r="A20058" t="s">
        <v>395</v>
      </c>
      <c r="B20058" t="str">
        <f>IF(ISBLANK(VLOOKUP(A20058,Questionnaire!A:KQ,161,FALSE)),"#",VLOOKUP(A20058,Questionnaire!A:KQ,161,FALSE))</f>
        <v>#</v>
      </c>
    </row>
    <row r="20059" spans="1:2">
      <c r="A20059" t="s">
        <v>398</v>
      </c>
      <c r="B20059" t="str">
        <f>IF(ISBLANK(VLOOKUP(A20059,Questionnaire!A:KQ,161,FALSE)),"#",VLOOKUP(A20059,Questionnaire!A:KQ,161,FALSE))</f>
        <v>#</v>
      </c>
    </row>
    <row r="20060" spans="1:2">
      <c r="A20060" t="s">
        <v>402</v>
      </c>
      <c r="B20060" t="str">
        <f>IF(ISBLANK(VLOOKUP(A20060,Questionnaire!A:KQ,161,FALSE)),"#",VLOOKUP(A20060,Questionnaire!A:KQ,161,FALSE))</f>
        <v>#</v>
      </c>
    </row>
    <row r="20061" spans="1:2">
      <c r="A20061" t="s">
        <v>405</v>
      </c>
      <c r="B20061" t="str">
        <f>IF(ISBLANK(VLOOKUP(A20061,Questionnaire!A:KQ,161,FALSE)),"#",VLOOKUP(A20061,Questionnaire!A:KQ,161,FALSE))</f>
        <v>#</v>
      </c>
    </row>
    <row r="20062" spans="1:2">
      <c r="A20062" t="s">
        <v>409</v>
      </c>
      <c r="B20062" t="str">
        <f>IF(ISBLANK(VLOOKUP(A20062,Questionnaire!A:KQ,161,FALSE)),"#",VLOOKUP(A20062,Questionnaire!A:KQ,161,FALSE))</f>
        <v>#</v>
      </c>
    </row>
    <row r="20063" spans="1:2">
      <c r="A20063" t="s">
        <v>412</v>
      </c>
      <c r="B20063" t="str">
        <f>IF(ISBLANK(VLOOKUP(A20063,Questionnaire!A:KQ,161,FALSE)),"#",VLOOKUP(A20063,Questionnaire!A:KQ,161,FALSE))</f>
        <v>#</v>
      </c>
    </row>
    <row r="20064" spans="1:2">
      <c r="A20064" t="s">
        <v>415</v>
      </c>
      <c r="B20064" t="str">
        <f>IF(ISBLANK(VLOOKUP(A20064,Questionnaire!A:KQ,161,FALSE)),"#",VLOOKUP(A20064,Questionnaire!A:KQ,161,FALSE))</f>
        <v>#</v>
      </c>
    </row>
    <row r="20065" spans="1:2">
      <c r="A20065" t="s">
        <v>418</v>
      </c>
      <c r="B20065" t="str">
        <f>IF(ISBLANK(VLOOKUP(A20065,Questionnaire!A:KQ,161,FALSE)),"#",VLOOKUP(A20065,Questionnaire!A:KQ,161,FALSE))</f>
        <v>#</v>
      </c>
    </row>
    <row r="20066" spans="1:2">
      <c r="A20066" t="s">
        <v>421</v>
      </c>
      <c r="B20066" t="str">
        <f>IF(ISBLANK(VLOOKUP(A20066,Questionnaire!A:KQ,161,FALSE)),"#",VLOOKUP(A20066,Questionnaire!A:KQ,161,FALSE))</f>
        <v>#</v>
      </c>
    </row>
    <row r="20067" spans="1:2">
      <c r="A20067" t="s">
        <v>424</v>
      </c>
      <c r="B20067" t="str">
        <f>IF(ISBLANK(VLOOKUP(A20067,Questionnaire!A:KQ,161,FALSE)),"#",VLOOKUP(A20067,Questionnaire!A:KQ,161,FALSE))</f>
        <v>#</v>
      </c>
    </row>
    <row r="20068" spans="1:2">
      <c r="A20068" t="s">
        <v>429</v>
      </c>
      <c r="B20068" t="str">
        <f>IF(ISBLANK(VLOOKUP(A20068,Questionnaire!A:KQ,161,FALSE)),"#",VLOOKUP(A20068,Questionnaire!A:KQ,161,FALSE))</f>
        <v>#</v>
      </c>
    </row>
    <row r="20069" spans="1:2">
      <c r="A20069" t="s">
        <v>432</v>
      </c>
      <c r="B20069" t="str">
        <f>IF(ISBLANK(VLOOKUP(A20069,Questionnaire!A:KQ,161,FALSE)),"#",VLOOKUP(A20069,Questionnaire!A:KQ,161,FALSE))</f>
        <v>#</v>
      </c>
    </row>
    <row r="20070" spans="1:2">
      <c r="A20070" t="s">
        <v>435</v>
      </c>
      <c r="B20070" t="str">
        <f>IF(ISBLANK(VLOOKUP(A20070,Questionnaire!A:KQ,161,FALSE)),"#",VLOOKUP(A20070,Questionnaire!A:KQ,161,FALSE))</f>
        <v>#</v>
      </c>
    </row>
    <row r="20071" spans="1:2">
      <c r="A20071" t="s">
        <v>437</v>
      </c>
      <c r="B20071" t="str">
        <f>IF(ISBLANK(VLOOKUP(A20071,Questionnaire!A:KQ,161,FALSE)),"#",VLOOKUP(A20071,Questionnaire!A:KQ,161,FALSE))</f>
        <v>#</v>
      </c>
    </row>
    <row r="20072" spans="1:2">
      <c r="A20072" t="s">
        <v>439</v>
      </c>
      <c r="B20072" t="str">
        <f>IF(ISBLANK(VLOOKUP(A20072,Questionnaire!A:KQ,161,FALSE)),"#",VLOOKUP(A20072,Questionnaire!A:KQ,161,FALSE))</f>
        <v>#</v>
      </c>
    </row>
    <row r="20073" spans="1:2">
      <c r="A20073" t="s">
        <v>442</v>
      </c>
      <c r="B20073" t="str">
        <f>IF(ISBLANK(VLOOKUP(A20073,Questionnaire!A:KQ,161,FALSE)),"#",VLOOKUP(A20073,Questionnaire!A:KQ,161,FALSE))</f>
        <v>#</v>
      </c>
    </row>
    <row r="20074" spans="1:2">
      <c r="A20074" t="s">
        <v>445</v>
      </c>
      <c r="B20074" t="str">
        <f>IF(ISBLANK(VLOOKUP(A20074,Questionnaire!A:KQ,161,FALSE)),"#",VLOOKUP(A20074,Questionnaire!A:KQ,161,FALSE))</f>
        <v>#</v>
      </c>
    </row>
    <row r="20075" spans="1:2">
      <c r="A20075" t="s">
        <v>448</v>
      </c>
      <c r="B20075" t="str">
        <f>IF(ISBLANK(VLOOKUP(A20075,Questionnaire!A:KQ,161,FALSE)),"#",VLOOKUP(A20075,Questionnaire!A:KQ,161,FALSE))</f>
        <v>#</v>
      </c>
    </row>
    <row r="20076" spans="1:2">
      <c r="A20076" t="s">
        <v>452</v>
      </c>
      <c r="B20076" t="str">
        <f>IF(ISBLANK(VLOOKUP(A20076,Questionnaire!A:KQ,161,FALSE)),"#",VLOOKUP(A20076,Questionnaire!A:KQ,161,FALSE))</f>
        <v>#</v>
      </c>
    </row>
    <row r="20077" spans="1:2">
      <c r="A20077" t="s">
        <v>455</v>
      </c>
      <c r="B20077" t="str">
        <f>IF(ISBLANK(VLOOKUP(A20077,Questionnaire!A:KQ,161,FALSE)),"#",VLOOKUP(A20077,Questionnaire!A:KQ,161,FALSE))</f>
        <v>#</v>
      </c>
    </row>
    <row r="20078" spans="1:2">
      <c r="A20078" t="s">
        <v>458</v>
      </c>
      <c r="B20078" t="str">
        <f>IF(ISBLANK(VLOOKUP(A20078,Questionnaire!A:KQ,161,FALSE)),"#",VLOOKUP(A20078,Questionnaire!A:KQ,161,FALSE))</f>
        <v>#</v>
      </c>
    </row>
    <row r="20079" spans="1:2">
      <c r="A20079" t="s">
        <v>461</v>
      </c>
      <c r="B20079" t="str">
        <f>IF(ISBLANK(VLOOKUP(A20079,Questionnaire!A:KQ,161,FALSE)),"#",VLOOKUP(A20079,Questionnaire!A:KQ,161,FALSE))</f>
        <v>#</v>
      </c>
    </row>
    <row r="20080" spans="1:2">
      <c r="A20080" t="s">
        <v>465</v>
      </c>
      <c r="B20080" t="str">
        <f>IF(ISBLANK(VLOOKUP(A20080,Questionnaire!A:KQ,161,FALSE)),"#",VLOOKUP(A20080,Questionnaire!A:KQ,161,FALSE))</f>
        <v>#</v>
      </c>
    </row>
    <row r="20081" spans="1:3">
      <c r="A20081" t="s">
        <v>467</v>
      </c>
      <c r="B20081" t="str">
        <f>IF(ISBLANK(VLOOKUP(A20081,Questionnaire!A:KQ,161,FALSE)),"#",VLOOKUP(A20081,Questionnaire!A:KQ,161,FALSE))</f>
        <v>#</v>
      </c>
    </row>
    <row r="20082" spans="1:3">
      <c r="A20082" t="s">
        <v>469</v>
      </c>
      <c r="B20082" t="str">
        <f>IF(ISBLANK(VLOOKUP(A20082,Questionnaire!A:KQ,161,FALSE)),"#",VLOOKUP(A20082,Questionnaire!A:KQ,161,FALSE))</f>
        <v>#</v>
      </c>
    </row>
    <row r="20083" spans="1:3">
      <c r="A20083" t="s">
        <v>471</v>
      </c>
      <c r="B20083" t="str">
        <f>IF(ISBLANK(VLOOKUP(A20083,Questionnaire!A:KQ,161,FALSE)),"#",VLOOKUP(A20083,Questionnaire!A:KQ,161,FALSE))</f>
        <v>#</v>
      </c>
    </row>
    <row r="20084" spans="1:3">
      <c r="A20084" t="s">
        <v>473</v>
      </c>
      <c r="B20084" t="str">
        <f>IF(ISBLANK(VLOOKUP(A20084,Questionnaire!A:KQ,161,FALSE)),"#",VLOOKUP(A20084,Questionnaire!A:KQ,161,FALSE))</f>
        <v>#</v>
      </c>
    </row>
    <row r="20085" spans="1:3">
      <c r="A20085" t="s">
        <v>475</v>
      </c>
      <c r="B20085" t="str">
        <f>IF(ISBLANK(VLOOKUP(A20085,Questionnaire!A:KQ,161,FALSE)),"#",VLOOKUP(A20085,Questionnaire!A:KQ,161,FALSE))</f>
        <v>#</v>
      </c>
    </row>
    <row r="20086" spans="1:3">
      <c r="A20086" t="s">
        <v>185</v>
      </c>
      <c r="B20086" t="str">
        <f>IF(ISBLANK(VLOOKUP(A20086,Questionnaire!A:KQ,162,FALSE)),"#",VLOOKUP(A20086,Questionnaire!A:KQ,162,FALSE))</f>
        <v>#</v>
      </c>
      <c r="C20086">
        <v>159</v>
      </c>
    </row>
    <row r="20087" spans="1:3">
      <c r="A20087" t="s">
        <v>187</v>
      </c>
      <c r="B20087" t="str">
        <f>IF(ISNA(VLOOKUP(VLOOKUP(A20087,Questionnaire!A:KQ,162,FALSE),'CORA Encoding'!D:E,2,FALSE)),"#",VLOOKUP(VLOOKUP(A20087,Questionnaire!A:KQ,162,FALSE),'CORA Encoding'!D:E,2,FALSE))</f>
        <v>#</v>
      </c>
    </row>
    <row r="20088" spans="1:3">
      <c r="A20088" t="s">
        <v>189</v>
      </c>
      <c r="B20088" t="str">
        <f>IF(ISNA(VLOOKUP(VLOOKUP(A20088,Questionnaire!A:KQ,162,FALSE),'CORA Encoding'!G:H,2,FALSE)),"#",VLOOKUP(VLOOKUP(A20088,Questionnaire!A:KQ,162,FALSE),'CORA Encoding'!G:H,2,FALSE))</f>
        <v>#</v>
      </c>
    </row>
    <row r="20089" spans="1:3">
      <c r="A20089" t="s">
        <v>191</v>
      </c>
      <c r="B20089" t="str">
        <f>IF(ISNA(VLOOKUP(VLOOKUP(A20089,Questionnaire!A:KQ,162,FALSE),'Country List'!E:F,2,FALSE)),"#",VLOOKUP(VLOOKUP(A20089,Questionnaire!A:KQ,162,FALSE),'Country List'!E:F,2,FALSE))</f>
        <v>#</v>
      </c>
    </row>
    <row r="20090" spans="1:3">
      <c r="A20090" t="s">
        <v>193</v>
      </c>
      <c r="B20090" t="str">
        <f>IF(ISNA(VLOOKUP(VLOOKUP(A20090,Questionnaire!A:KQ,162,FALSE),'Industry List'!B:C,2,FALSE)),"#",VLOOKUP(VLOOKUP(A20090,Questionnaire!A:KQ,162,FALSE),'Industry List'!B:C,2,FALSE))</f>
        <v>#</v>
      </c>
    </row>
    <row r="20091" spans="1:3">
      <c r="A20091" t="s">
        <v>197</v>
      </c>
      <c r="B20091" t="str">
        <f>IF(ISBLANK(VLOOKUP(A20091,Questionnaire!A:KQ,162,FALSE)),"#",VLOOKUP(A20091,Questionnaire!A:KQ,162,FALSE))</f>
        <v>#</v>
      </c>
    </row>
    <row r="20092" spans="1:3">
      <c r="A20092" t="s">
        <v>201</v>
      </c>
      <c r="B20092" t="str">
        <f>IF(ISBLANK(VLOOKUP(A20092,Questionnaire!A:KQ,162,FALSE)),"#",VLOOKUP(A20092,Questionnaire!A:KQ,162,FALSE))</f>
        <v>#</v>
      </c>
    </row>
    <row r="20093" spans="1:3">
      <c r="A20093" t="s">
        <v>203</v>
      </c>
      <c r="B20093" t="str">
        <f>IF(ISNA(VLOOKUP(VLOOKUP(A20093,Questionnaire!A:KQ,162,FALSE),'CORA Encoding'!J:K,2,FALSE)),"#",VLOOKUP(VLOOKUP(A20093,Questionnaire!A:KQ,162,FALSE),'CORA Encoding'!J:K,2,FALSE))</f>
        <v>#</v>
      </c>
    </row>
    <row r="20094" spans="1:3">
      <c r="A20094" t="s">
        <v>208</v>
      </c>
      <c r="B20094" t="str">
        <f>IF(ISBLANK(VLOOKUP(A20094,Questionnaire!A:KQ,162,FALSE)),"#",VLOOKUP(A20094,Questionnaire!A:KQ,162,FALSE))</f>
        <v>#</v>
      </c>
    </row>
    <row r="20095" spans="1:3">
      <c r="A20095" t="s">
        <v>213</v>
      </c>
      <c r="B20095" t="str">
        <f>IF(ISBLANK(VLOOKUP(A20095,Questionnaire!A:KQ,162,FALSE)),"#",VLOOKUP(A20095,Questionnaire!A:KQ,162,FALSE))</f>
        <v>#</v>
      </c>
    </row>
    <row r="20096" spans="1:3">
      <c r="A20096" t="s">
        <v>215</v>
      </c>
      <c r="B20096" t="str">
        <f>IF(ISBLANK(VLOOKUP(A20096,Questionnaire!A:KQ,162,FALSE)),"#",VLOOKUP(A20096,Questionnaire!A:KQ,162,FALSE))</f>
        <v>#</v>
      </c>
    </row>
    <row r="20097" spans="1:2">
      <c r="A20097" t="s">
        <v>217</v>
      </c>
      <c r="B20097" t="str">
        <f>IF(ISBLANK(VLOOKUP(A20097,Questionnaire!A:KQ,162,FALSE)),"#",VLOOKUP(A20097,Questionnaire!A:KQ,162,FALSE))</f>
        <v>#</v>
      </c>
    </row>
    <row r="20098" spans="1:2">
      <c r="A20098" t="s">
        <v>219</v>
      </c>
      <c r="B20098" t="str">
        <f>IF(ISBLANK(VLOOKUP(A20098,Questionnaire!A:KQ,162,FALSE)),"#",VLOOKUP(A20098,Questionnaire!A:KQ,162,FALSE))</f>
        <v>#</v>
      </c>
    </row>
    <row r="20099" spans="1:2">
      <c r="A20099" t="s">
        <v>221</v>
      </c>
      <c r="B20099" t="str">
        <f>IF(ISBLANK(VLOOKUP(A20099,Questionnaire!A:KQ,162,FALSE)),"#",VLOOKUP(A20099,Questionnaire!A:KQ,162,FALSE))</f>
        <v>#</v>
      </c>
    </row>
    <row r="20100" spans="1:2">
      <c r="A20100" t="s">
        <v>223</v>
      </c>
      <c r="B20100" t="str">
        <f>IF(ISBLANK(VLOOKUP(A20100,Questionnaire!A:KQ,162,FALSE)),"#",VLOOKUP(A20100,Questionnaire!A:KQ,162,FALSE))</f>
        <v>#</v>
      </c>
    </row>
    <row r="20101" spans="1:2">
      <c r="A20101" t="s">
        <v>225</v>
      </c>
      <c r="B20101" t="str">
        <f>IF(ISBLANK(VLOOKUP(A20101,Questionnaire!A:KQ,162,FALSE)),"#",VLOOKUP(A20101,Questionnaire!A:KQ,162,FALSE))</f>
        <v>#</v>
      </c>
    </row>
    <row r="20102" spans="1:2">
      <c r="A20102" t="s">
        <v>227</v>
      </c>
      <c r="B20102" t="str">
        <f>IF(ISBLANK(VLOOKUP(A20102,Questionnaire!A:KQ,162,FALSE)),"#",VLOOKUP(A20102,Questionnaire!A:KQ,162,FALSE))</f>
        <v>#</v>
      </c>
    </row>
    <row r="20103" spans="1:2">
      <c r="A20103" t="s">
        <v>229</v>
      </c>
      <c r="B20103" t="str">
        <f>IF(ISBLANK(VLOOKUP(A20103,Questionnaire!A:KQ,162,FALSE)),"#",VLOOKUP(A20103,Questionnaire!A:KQ,162,FALSE))</f>
        <v>#</v>
      </c>
    </row>
    <row r="20104" spans="1:2">
      <c r="A20104" t="s">
        <v>231</v>
      </c>
      <c r="B20104" t="str">
        <f>IF(ISBLANK(VLOOKUP(A20104,Questionnaire!A:KQ,162,FALSE)),"#",VLOOKUP(A20104,Questionnaire!A:KQ,162,FALSE))</f>
        <v>#</v>
      </c>
    </row>
    <row r="20105" spans="1:2">
      <c r="A20105" t="s">
        <v>233</v>
      </c>
      <c r="B20105" t="str">
        <f>IF(ISBLANK(VLOOKUP(A20105,Questionnaire!A:KQ,162,FALSE)),"#",VLOOKUP(A20105,Questionnaire!A:KQ,162,FALSE))</f>
        <v>#</v>
      </c>
    </row>
    <row r="20106" spans="1:2">
      <c r="A20106" t="s">
        <v>235</v>
      </c>
      <c r="B20106" t="str">
        <f>IF(ISBLANK(VLOOKUP(A20106,Questionnaire!A:KQ,162,FALSE)),"#",VLOOKUP(A20106,Questionnaire!A:KQ,162,FALSE))</f>
        <v>#</v>
      </c>
    </row>
    <row r="20107" spans="1:2">
      <c r="A20107" t="s">
        <v>237</v>
      </c>
      <c r="B20107" t="str">
        <f>IF(ISBLANK(VLOOKUP(A20107,Questionnaire!A:KQ,162,FALSE)),"#",VLOOKUP(A20107,Questionnaire!A:KQ,162,FALSE))</f>
        <v>#</v>
      </c>
    </row>
    <row r="20108" spans="1:2">
      <c r="A20108" t="s">
        <v>239</v>
      </c>
      <c r="B20108" t="str">
        <f>IF(ISBLANK(VLOOKUP(A20108,Questionnaire!A:KQ,162,FALSE)),"#",VLOOKUP(A20108,Questionnaire!A:KQ,162,FALSE))</f>
        <v>#</v>
      </c>
    </row>
    <row r="20109" spans="1:2">
      <c r="A20109" t="s">
        <v>242</v>
      </c>
      <c r="B20109" t="str">
        <f>IF(ISBLANK(VLOOKUP(A20109,Questionnaire!A:KQ,162,FALSE)),"#",VLOOKUP(A20109,Questionnaire!A:KQ,162,FALSE))</f>
        <v>#</v>
      </c>
    </row>
    <row r="20110" spans="1:2">
      <c r="A20110" t="s">
        <v>245</v>
      </c>
      <c r="B20110" t="str">
        <f>IF(ISBLANK(VLOOKUP(A20110,Questionnaire!A:KQ,162,FALSE)),"#",VLOOKUP(A20110,Questionnaire!A:KQ,162,FALSE))</f>
        <v>#</v>
      </c>
    </row>
    <row r="20111" spans="1:2">
      <c r="A20111" t="s">
        <v>247</v>
      </c>
      <c r="B20111" t="str">
        <f>IF(ISBLANK(VLOOKUP(A20111,Questionnaire!A:KQ,162,FALSE)),"#",VLOOKUP(A20111,Questionnaire!A:KQ,162,FALSE))</f>
        <v>#</v>
      </c>
    </row>
    <row r="20112" spans="1:2">
      <c r="A20112" t="s">
        <v>249</v>
      </c>
      <c r="B20112" t="str">
        <f>IF(ISBLANK(VLOOKUP(A20112,Questionnaire!A:KQ,162,FALSE)),"#",VLOOKUP(A20112,Questionnaire!A:KQ,162,FALSE))</f>
        <v>#</v>
      </c>
    </row>
    <row r="20113" spans="1:2">
      <c r="A20113" t="s">
        <v>250</v>
      </c>
      <c r="B20113" t="str">
        <f>IF(ISBLANK(VLOOKUP(A20113,Questionnaire!A:KQ,162,FALSE)),"#",VLOOKUP(A20113,Questionnaire!A:KQ,162,FALSE))</f>
        <v>#</v>
      </c>
    </row>
    <row r="20114" spans="1:2">
      <c r="A20114" t="s">
        <v>252</v>
      </c>
      <c r="B20114" t="str">
        <f>IF(ISBLANK(VLOOKUP(A20114,Questionnaire!A:KQ,162,FALSE)),"#",VLOOKUP(A20114,Questionnaire!A:KQ,162,FALSE))</f>
        <v>#</v>
      </c>
    </row>
    <row r="20115" spans="1:2">
      <c r="A20115" t="s">
        <v>255</v>
      </c>
      <c r="B20115" t="str">
        <f>IF(ISBLANK(VLOOKUP(A20115,Questionnaire!A:KQ,162,FALSE)),"#",VLOOKUP(A20115,Questionnaire!A:KQ,162,FALSE))</f>
        <v>#</v>
      </c>
    </row>
    <row r="20116" spans="1:2">
      <c r="A20116" t="s">
        <v>258</v>
      </c>
      <c r="B20116" t="str">
        <f>IF(ISNA(VLOOKUP(VLOOKUP(A20116,Questionnaire!A:KQ,162,FALSE),'CORA Encoding'!M:N,2,FALSE)),"#",VLOOKUP(VLOOKUP(A20116,Questionnaire!A:KQ,162,FALSE),'CORA Encoding'!M:N,2,FALSE))</f>
        <v>#</v>
      </c>
    </row>
    <row r="20117" spans="1:2">
      <c r="A20117" t="s">
        <v>261</v>
      </c>
      <c r="B20117" t="str">
        <f>IF(ISBLANK(VLOOKUP(A20117,Questionnaire!A:KQ,162,FALSE)),"#",VLOOKUP(A20117,Questionnaire!A:KQ,162,FALSE))</f>
        <v>#</v>
      </c>
    </row>
    <row r="20118" spans="1:2">
      <c r="A20118" t="s">
        <v>263</v>
      </c>
      <c r="B20118" t="str">
        <f>IF(ISBLANK(VLOOKUP(A20118,Questionnaire!A:KQ,162,FALSE)),"#",VLOOKUP(A20118,Questionnaire!A:KQ,162,FALSE))</f>
        <v>#</v>
      </c>
    </row>
    <row r="20119" spans="1:2">
      <c r="A20119" t="s">
        <v>265</v>
      </c>
      <c r="B20119" t="str">
        <f>IF(ISBLANK(VLOOKUP(A20119,Questionnaire!A:KQ,162,FALSE)),"#",VLOOKUP(A20119,Questionnaire!A:KQ,162,FALSE))</f>
        <v>#</v>
      </c>
    </row>
    <row r="20120" spans="1:2">
      <c r="A20120" t="s">
        <v>267</v>
      </c>
      <c r="B20120" t="str">
        <f>IF(ISBLANK(VLOOKUP(A20120,Questionnaire!A:KQ,162,FALSE)),"#",VLOOKUP(A20120,Questionnaire!A:KQ,162,FALSE))</f>
        <v>#</v>
      </c>
    </row>
    <row r="20121" spans="1:2">
      <c r="A20121" t="s">
        <v>269</v>
      </c>
      <c r="B20121" t="str">
        <f>IF(ISBLANK(VLOOKUP(A20121,Questionnaire!A:KQ,162,FALSE)),"#",VLOOKUP(A20121,Questionnaire!A:KQ,162,FALSE))</f>
        <v>#</v>
      </c>
    </row>
    <row r="20122" spans="1:2">
      <c r="A20122" t="s">
        <v>274</v>
      </c>
      <c r="B20122" t="str">
        <f>IF(ISBLANK(VLOOKUP(A20122,Questionnaire!A:KQ,162,FALSE)),"#",VLOOKUP(A20122,Questionnaire!A:KQ,162,FALSE))</f>
        <v>#</v>
      </c>
    </row>
    <row r="20123" spans="1:2">
      <c r="A20123" t="s">
        <v>276</v>
      </c>
      <c r="B20123" t="str">
        <f>IF(ISBLANK(VLOOKUP(A20123,Questionnaire!A:KQ,162,FALSE)),"#",VLOOKUP(A20123,Questionnaire!A:KQ,162,FALSE))</f>
        <v>#</v>
      </c>
    </row>
    <row r="20124" spans="1:2">
      <c r="A20124" t="s">
        <v>278</v>
      </c>
      <c r="B20124" t="str">
        <f>IF(ISBLANK(VLOOKUP(A20124,Questionnaire!A:KQ,162,FALSE)),"#",VLOOKUP(A20124,Questionnaire!A:KQ,162,FALSE))</f>
        <v>#</v>
      </c>
    </row>
    <row r="20125" spans="1:2">
      <c r="A20125" t="s">
        <v>280</v>
      </c>
      <c r="B20125" t="str">
        <f>IF(ISBLANK(VLOOKUP(A20125,Questionnaire!A:KQ,162,FALSE)),"#",VLOOKUP(A20125,Questionnaire!A:KQ,162,FALSE))</f>
        <v>#</v>
      </c>
    </row>
    <row r="20126" spans="1:2">
      <c r="A20126" t="s">
        <v>282</v>
      </c>
      <c r="B20126" t="str">
        <f>IF(ISBLANK(VLOOKUP(A20126,Questionnaire!A:KQ,162,FALSE)),"#",VLOOKUP(A20126,Questionnaire!A:KQ,162,FALSE))</f>
        <v>#</v>
      </c>
    </row>
    <row r="20127" spans="1:2">
      <c r="A20127" t="s">
        <v>286</v>
      </c>
      <c r="B20127" t="str">
        <f>IF(ISBLANK(VLOOKUP(A20127,Questionnaire!A:KQ,162,FALSE)),"#",VLOOKUP(A20127,Questionnaire!A:KQ,162,FALSE))</f>
        <v>#</v>
      </c>
    </row>
    <row r="20128" spans="1:2">
      <c r="A20128" t="s">
        <v>288</v>
      </c>
      <c r="B20128" t="str">
        <f>IF(ISBLANK(VLOOKUP(A20128,Questionnaire!A:KQ,162,FALSE)),"#",VLOOKUP(A20128,Questionnaire!A:KQ,162,FALSE))</f>
        <v>#</v>
      </c>
    </row>
    <row r="20129" spans="1:2">
      <c r="A20129" t="s">
        <v>290</v>
      </c>
      <c r="B20129" t="str">
        <f>IF(ISBLANK(VLOOKUP(A20129,Questionnaire!A:KQ,162,FALSE)),"#",VLOOKUP(A20129,Questionnaire!A:KQ,162,FALSE))</f>
        <v>#</v>
      </c>
    </row>
    <row r="20130" spans="1:2">
      <c r="A20130" t="s">
        <v>292</v>
      </c>
      <c r="B20130" t="str">
        <f>IF(ISBLANK(VLOOKUP(A20130,Questionnaire!A:KQ,162,FALSE)),"#",VLOOKUP(A20130,Questionnaire!A:KQ,162,FALSE))</f>
        <v>#</v>
      </c>
    </row>
    <row r="20131" spans="1:2">
      <c r="A20131" t="s">
        <v>294</v>
      </c>
      <c r="B20131" t="str">
        <f>IF(ISBLANK(VLOOKUP(A20131,Questionnaire!A:KQ,162,FALSE)),"#",VLOOKUP(A20131,Questionnaire!A:KQ,162,FALSE))</f>
        <v>#</v>
      </c>
    </row>
    <row r="20132" spans="1:2">
      <c r="A20132" t="s">
        <v>296</v>
      </c>
      <c r="B20132" t="str">
        <f>IF(ISBLANK(VLOOKUP(A20132,Questionnaire!A:KQ,162,FALSE)),"#",VLOOKUP(A20132,Questionnaire!A:KQ,162,FALSE))</f>
        <v>#</v>
      </c>
    </row>
    <row r="20133" spans="1:2">
      <c r="A20133" t="s">
        <v>301</v>
      </c>
      <c r="B20133" t="str">
        <f>IF(ISBLANK(VLOOKUP(A20133,Questionnaire!A:KQ,162,FALSE)),"#",VLOOKUP(A20133,Questionnaire!A:KQ,162,FALSE))</f>
        <v>#</v>
      </c>
    </row>
    <row r="20134" spans="1:2">
      <c r="A20134" t="s">
        <v>303</v>
      </c>
      <c r="B20134" t="str">
        <f>IF(ISBLANK(VLOOKUP(A20134,Questionnaire!A:KQ,162,FALSE)),"#",VLOOKUP(A20134,Questionnaire!A:KQ,162,FALSE))</f>
        <v>#</v>
      </c>
    </row>
    <row r="20135" spans="1:2">
      <c r="A20135" t="s">
        <v>305</v>
      </c>
      <c r="B20135" t="str">
        <f>IF(ISBLANK(VLOOKUP(A20135,Questionnaire!A:KQ,162,FALSE)),"#",VLOOKUP(A20135,Questionnaire!A:KQ,162,FALSE))</f>
        <v>#</v>
      </c>
    </row>
    <row r="20136" spans="1:2">
      <c r="A20136" t="s">
        <v>307</v>
      </c>
      <c r="B20136" t="str">
        <f>IF(ISBLANK(VLOOKUP(A20136,Questionnaire!A:KQ,162,FALSE)),"#",VLOOKUP(A20136,Questionnaire!A:KQ,162,FALSE))</f>
        <v>#</v>
      </c>
    </row>
    <row r="20137" spans="1:2">
      <c r="A20137" t="s">
        <v>311</v>
      </c>
      <c r="B20137" t="str">
        <f>IF(ISBLANK(VLOOKUP(A20137,Questionnaire!A:KQ,162,FALSE)),"#",VLOOKUP(A20137,Questionnaire!A:KQ,162,FALSE))</f>
        <v>#</v>
      </c>
    </row>
    <row r="20138" spans="1:2">
      <c r="A20138" t="s">
        <v>313</v>
      </c>
      <c r="B20138" t="str">
        <f>IF(ISBLANK(VLOOKUP(A20138,Questionnaire!A:KQ,162,FALSE)),"#",VLOOKUP(A20138,Questionnaire!A:KQ,162,FALSE))</f>
        <v>#</v>
      </c>
    </row>
    <row r="20139" spans="1:2">
      <c r="A20139" t="s">
        <v>314</v>
      </c>
      <c r="B20139" t="str">
        <f>IF(ISBLANK(VLOOKUP(A20139,Questionnaire!A:KQ,162,FALSE)),"#",VLOOKUP(A20139,Questionnaire!A:KQ,162,FALSE))</f>
        <v>#</v>
      </c>
    </row>
    <row r="20140" spans="1:2">
      <c r="A20140" t="s">
        <v>315</v>
      </c>
      <c r="B20140" t="str">
        <f>IF(ISBLANK(VLOOKUP(A20140,Questionnaire!A:KQ,162,FALSE)),"#",VLOOKUP(A20140,Questionnaire!A:KQ,162,FALSE))</f>
        <v>#</v>
      </c>
    </row>
    <row r="20141" spans="1:2">
      <c r="A20141" t="s">
        <v>317</v>
      </c>
      <c r="B20141" t="str">
        <f>IF(ISBLANK(VLOOKUP(A20141,Questionnaire!A:KQ,162,FALSE)),"#",VLOOKUP(A20141,Questionnaire!A:KQ,162,FALSE))</f>
        <v>#</v>
      </c>
    </row>
    <row r="20142" spans="1:2">
      <c r="A20142" t="s">
        <v>319</v>
      </c>
      <c r="B20142" t="str">
        <f>IF(ISBLANK(VLOOKUP(A20142,Questionnaire!A:KQ,162,FALSE)),"#",VLOOKUP(A20142,Questionnaire!A:KQ,162,FALSE))</f>
        <v>#</v>
      </c>
    </row>
    <row r="20143" spans="1:2">
      <c r="A20143" t="s">
        <v>322</v>
      </c>
      <c r="B20143" t="str">
        <f>IF(ISBLANK(VLOOKUP(A20143,Questionnaire!A:KQ,162,FALSE)),"#",VLOOKUP(A20143,Questionnaire!A:KQ,162,FALSE))</f>
        <v>#</v>
      </c>
    </row>
    <row r="20144" spans="1:2">
      <c r="A20144" t="s">
        <v>326</v>
      </c>
      <c r="B20144" t="str">
        <f>IF(ISBLANK(VLOOKUP(A20144,Questionnaire!A:KQ,162,FALSE)),"#",VLOOKUP(A20144,Questionnaire!A:KQ,162,FALSE))</f>
        <v>#</v>
      </c>
    </row>
    <row r="20145" spans="1:2">
      <c r="A20145" t="s">
        <v>328</v>
      </c>
      <c r="B20145" t="str">
        <f>IF(ISBLANK(VLOOKUP(A20145,Questionnaire!A:KQ,162,FALSE)),"#",VLOOKUP(A20145,Questionnaire!A:KQ,162,FALSE))</f>
        <v>#</v>
      </c>
    </row>
    <row r="20146" spans="1:2">
      <c r="A20146" t="s">
        <v>332</v>
      </c>
      <c r="B20146" t="str">
        <f>IF(ISBLANK(VLOOKUP(A20146,Questionnaire!A:KQ,162,FALSE)),"#",VLOOKUP(A20146,Questionnaire!A:KQ,162,FALSE))</f>
        <v>#</v>
      </c>
    </row>
    <row r="20147" spans="1:2">
      <c r="A20147" t="s">
        <v>333</v>
      </c>
      <c r="B20147" t="str">
        <f>IF(ISBLANK(VLOOKUP(A20147,Questionnaire!A:KQ,162,FALSE)),"#",VLOOKUP(A20147,Questionnaire!A:KQ,162,FALSE))</f>
        <v>#</v>
      </c>
    </row>
    <row r="20148" spans="1:2">
      <c r="A20148" t="s">
        <v>334</v>
      </c>
      <c r="B20148" t="str">
        <f>IF(ISBLANK(VLOOKUP(A20148,Questionnaire!A:KQ,162,FALSE)),"#",VLOOKUP(A20148,Questionnaire!A:KQ,162,FALSE))</f>
        <v>#</v>
      </c>
    </row>
    <row r="20149" spans="1:2">
      <c r="A20149" t="s">
        <v>335</v>
      </c>
      <c r="B20149" t="str">
        <f>IF(ISBLANK(VLOOKUP(A20149,Questionnaire!A:KQ,162,FALSE)),"#",VLOOKUP(A20149,Questionnaire!A:KQ,162,FALSE))</f>
        <v>#</v>
      </c>
    </row>
    <row r="20150" spans="1:2">
      <c r="A20150" t="s">
        <v>336</v>
      </c>
      <c r="B20150" t="str">
        <f>IF(ISBLANK(VLOOKUP(A20150,Questionnaire!A:KQ,162,FALSE)),"#",VLOOKUP(A20150,Questionnaire!A:KQ,162,FALSE))</f>
        <v>#</v>
      </c>
    </row>
    <row r="20151" spans="1:2">
      <c r="A20151" t="s">
        <v>337</v>
      </c>
      <c r="B20151" t="str">
        <f>IF(ISBLANK(VLOOKUP(A20151,Questionnaire!A:KQ,162,FALSE)),"#",VLOOKUP(A20151,Questionnaire!A:KQ,162,FALSE))</f>
        <v>#</v>
      </c>
    </row>
    <row r="20152" spans="1:2">
      <c r="A20152" t="s">
        <v>338</v>
      </c>
      <c r="B20152" t="str">
        <f>IF(ISBLANK(VLOOKUP(A20152,Questionnaire!A:KQ,162,FALSE)),"#",VLOOKUP(A20152,Questionnaire!A:KQ,162,FALSE))</f>
        <v>#</v>
      </c>
    </row>
    <row r="20153" spans="1:2">
      <c r="A20153" t="s">
        <v>339</v>
      </c>
      <c r="B20153" t="str">
        <f>IF(ISBLANK(VLOOKUP(A20153,Questionnaire!A:KQ,162,FALSE)),"#",VLOOKUP(A20153,Questionnaire!A:KQ,162,FALSE))</f>
        <v>#</v>
      </c>
    </row>
    <row r="20154" spans="1:2">
      <c r="A20154" t="s">
        <v>340</v>
      </c>
      <c r="B20154" t="str">
        <f>IF(ISBLANK(VLOOKUP(A20154,Questionnaire!A:KQ,162,FALSE)),"#",VLOOKUP(A20154,Questionnaire!A:KQ,162,FALSE))</f>
        <v>#</v>
      </c>
    </row>
    <row r="20155" spans="1:2">
      <c r="A20155" t="s">
        <v>341</v>
      </c>
      <c r="B20155" t="str">
        <f>IF(ISBLANK(VLOOKUP(A20155,Questionnaire!A:KQ,162,FALSE)),"#",VLOOKUP(A20155,Questionnaire!A:KQ,162,FALSE))</f>
        <v>#</v>
      </c>
    </row>
    <row r="20156" spans="1:2">
      <c r="A20156" t="s">
        <v>342</v>
      </c>
      <c r="B20156" t="str">
        <f>IF(ISBLANK(VLOOKUP(A20156,Questionnaire!A:KQ,162,FALSE)),"#",VLOOKUP(A20156,Questionnaire!A:KQ,162,FALSE))</f>
        <v>#</v>
      </c>
    </row>
    <row r="20157" spans="1:2">
      <c r="A20157" t="s">
        <v>343</v>
      </c>
      <c r="B20157" t="str">
        <f>IF(ISBLANK(VLOOKUP(A20157,Questionnaire!A:KQ,162,FALSE)),"#",VLOOKUP(A20157,Questionnaire!A:KQ,162,FALSE))</f>
        <v>#</v>
      </c>
    </row>
    <row r="20158" spans="1:2">
      <c r="A20158" t="s">
        <v>344</v>
      </c>
      <c r="B20158" t="str">
        <f>IF(ISBLANK(VLOOKUP(A20158,Questionnaire!A:KQ,162,FALSE)),"#",VLOOKUP(A20158,Questionnaire!A:KQ,162,FALSE))</f>
        <v>#</v>
      </c>
    </row>
    <row r="20159" spans="1:2">
      <c r="A20159" t="s">
        <v>345</v>
      </c>
      <c r="B20159" t="str">
        <f>IF(ISBLANK(VLOOKUP(A20159,Questionnaire!A:KQ,162,FALSE)),"#",VLOOKUP(A20159,Questionnaire!A:KQ,162,FALSE))</f>
        <v>#</v>
      </c>
    </row>
    <row r="20160" spans="1:2">
      <c r="A20160" t="s">
        <v>348</v>
      </c>
      <c r="B20160" t="str">
        <f>IF(ISBLANK(VLOOKUP(A20160,Questionnaire!A:KQ,162,FALSE)),"#",VLOOKUP(A20160,Questionnaire!A:KQ,162,FALSE))</f>
        <v>#</v>
      </c>
    </row>
    <row r="20161" spans="1:2">
      <c r="A20161" t="s">
        <v>353</v>
      </c>
      <c r="B20161" t="str">
        <f>IF(ISBLANK(VLOOKUP(A20161,Questionnaire!A:KQ,162,FALSE)),"#",VLOOKUP(A20161,Questionnaire!A:KQ,162,FALSE))</f>
        <v>#</v>
      </c>
    </row>
    <row r="20162" spans="1:2">
      <c r="A20162" t="s">
        <v>354</v>
      </c>
      <c r="B20162" t="str">
        <f>IF(ISBLANK(VLOOKUP(A20162,Questionnaire!A:KQ,162,FALSE)),"#",VLOOKUP(A20162,Questionnaire!A:KQ,162,FALSE))</f>
        <v>#</v>
      </c>
    </row>
    <row r="20163" spans="1:2">
      <c r="A20163" t="s">
        <v>355</v>
      </c>
      <c r="B20163" t="str">
        <f>IF(ISBLANK(VLOOKUP(A20163,Questionnaire!A:KQ,162,FALSE)),"#",VLOOKUP(A20163,Questionnaire!A:KQ,162,FALSE))</f>
        <v>#</v>
      </c>
    </row>
    <row r="20164" spans="1:2">
      <c r="A20164" t="s">
        <v>356</v>
      </c>
      <c r="B20164" t="str">
        <f>IF(ISBLANK(VLOOKUP(A20164,Questionnaire!A:KQ,162,FALSE)),"#",VLOOKUP(A20164,Questionnaire!A:KQ,162,FALSE))</f>
        <v>#</v>
      </c>
    </row>
    <row r="20165" spans="1:2">
      <c r="A20165" t="s">
        <v>357</v>
      </c>
      <c r="B20165" t="str">
        <f>IF(ISBLANK(VLOOKUP(A20165,Questionnaire!A:KQ,162,FALSE)),"#",VLOOKUP(A20165,Questionnaire!A:KQ,162,FALSE))</f>
        <v>#</v>
      </c>
    </row>
    <row r="20166" spans="1:2">
      <c r="A20166" t="s">
        <v>360</v>
      </c>
      <c r="B20166" t="str">
        <f>IF(ISBLANK(VLOOKUP(A20166,Questionnaire!A:KQ,162,FALSE)),"#",VLOOKUP(A20166,Questionnaire!A:KQ,162,FALSE))</f>
        <v>#</v>
      </c>
    </row>
    <row r="20167" spans="1:2">
      <c r="A20167" t="s">
        <v>362</v>
      </c>
      <c r="B20167" t="str">
        <f>IF(ISBLANK(VLOOKUP(A20167,Questionnaire!A:KQ,162,FALSE)),"#",VLOOKUP(A20167,Questionnaire!A:KQ,162,FALSE))</f>
        <v>#</v>
      </c>
    </row>
    <row r="20168" spans="1:2">
      <c r="A20168" t="s">
        <v>363</v>
      </c>
      <c r="B20168" t="str">
        <f>IF(ISBLANK(VLOOKUP(A20168,Questionnaire!A:KQ,162,FALSE)),"#",VLOOKUP(A20168,Questionnaire!A:KQ,162,FALSE))</f>
        <v>#</v>
      </c>
    </row>
    <row r="20169" spans="1:2">
      <c r="A20169" t="s">
        <v>364</v>
      </c>
      <c r="B20169" t="str">
        <f>IF(ISBLANK(VLOOKUP(A20169,Questionnaire!A:KQ,162,FALSE)),"#",VLOOKUP(A20169,Questionnaire!A:KQ,162,FALSE))</f>
        <v>#</v>
      </c>
    </row>
    <row r="20170" spans="1:2">
      <c r="A20170" t="s">
        <v>365</v>
      </c>
      <c r="B20170" t="str">
        <f>IF(ISBLANK(VLOOKUP(A20170,Questionnaire!A:KQ,162,FALSE)),"#",VLOOKUP(A20170,Questionnaire!A:KQ,162,FALSE))</f>
        <v>#</v>
      </c>
    </row>
    <row r="20171" spans="1:2">
      <c r="A20171" t="s">
        <v>366</v>
      </c>
      <c r="B20171" t="str">
        <f>IF(ISBLANK(VLOOKUP(A20171,Questionnaire!A:KQ,162,FALSE)),"#",VLOOKUP(A20171,Questionnaire!A:KQ,162,FALSE))</f>
        <v>#</v>
      </c>
    </row>
    <row r="20172" spans="1:2">
      <c r="A20172" t="s">
        <v>371</v>
      </c>
      <c r="B20172" t="str">
        <f>IF(ISBLANK(VLOOKUP(A20172,Questionnaire!A:KQ,162,FALSE)),"#",VLOOKUP(A20172,Questionnaire!A:KQ,162,FALSE))</f>
        <v>#</v>
      </c>
    </row>
    <row r="20173" spans="1:2">
      <c r="A20173" t="s">
        <v>372</v>
      </c>
      <c r="B20173" t="str">
        <f>IF(ISBLANK(VLOOKUP(A20173,Questionnaire!A:KQ,162,FALSE)),"#",VLOOKUP(A20173,Questionnaire!A:KQ,162,FALSE))</f>
        <v>#</v>
      </c>
    </row>
    <row r="20174" spans="1:2">
      <c r="A20174" t="s">
        <v>373</v>
      </c>
      <c r="B20174" t="str">
        <f>IF(ISBLANK(VLOOKUP(A20174,Questionnaire!A:KQ,162,FALSE)),"#",VLOOKUP(A20174,Questionnaire!A:KQ,162,FALSE))</f>
        <v>#</v>
      </c>
    </row>
    <row r="20175" spans="1:2">
      <c r="A20175" t="s">
        <v>374</v>
      </c>
      <c r="B20175" t="str">
        <f>IF(ISBLANK(VLOOKUP(A20175,Questionnaire!A:KQ,162,FALSE)),"#",VLOOKUP(A20175,Questionnaire!A:KQ,162,FALSE))</f>
        <v>#</v>
      </c>
    </row>
    <row r="20176" spans="1:2">
      <c r="A20176" t="s">
        <v>377</v>
      </c>
      <c r="B20176" t="str">
        <f>IF(ISBLANK(VLOOKUP(A20176,Questionnaire!A:KQ,162,FALSE)),"#",VLOOKUP(A20176,Questionnaire!A:KQ,162,FALSE))</f>
        <v>#</v>
      </c>
    </row>
    <row r="20177" spans="1:2">
      <c r="A20177" t="s">
        <v>379</v>
      </c>
      <c r="B20177" t="str">
        <f>IF(ISBLANK(VLOOKUP(A20177,Questionnaire!A:KQ,162,FALSE)),"#",VLOOKUP(A20177,Questionnaire!A:KQ,162,FALSE))</f>
        <v>#</v>
      </c>
    </row>
    <row r="20178" spans="1:2">
      <c r="A20178" t="s">
        <v>380</v>
      </c>
      <c r="B20178" t="str">
        <f>IF(ISBLANK(VLOOKUP(A20178,Questionnaire!A:KQ,162,FALSE)),"#",VLOOKUP(A20178,Questionnaire!A:KQ,162,FALSE))</f>
        <v>#</v>
      </c>
    </row>
    <row r="20179" spans="1:2">
      <c r="A20179" t="s">
        <v>381</v>
      </c>
      <c r="B20179" t="str">
        <f>IF(ISBLANK(VLOOKUP(A20179,Questionnaire!A:KQ,162,FALSE)),"#",VLOOKUP(A20179,Questionnaire!A:KQ,162,FALSE))</f>
        <v>#</v>
      </c>
    </row>
    <row r="20180" spans="1:2">
      <c r="A20180" t="s">
        <v>382</v>
      </c>
      <c r="B20180" t="str">
        <f>IF(ISBLANK(VLOOKUP(A20180,Questionnaire!A:KQ,162,FALSE)),"#",VLOOKUP(A20180,Questionnaire!A:KQ,162,FALSE))</f>
        <v>#</v>
      </c>
    </row>
    <row r="20181" spans="1:2">
      <c r="A20181" t="s">
        <v>384</v>
      </c>
      <c r="B20181" t="str">
        <f>IF(ISBLANK(VLOOKUP(A20181,Questionnaire!A:KQ,162,FALSE)),"#",VLOOKUP(A20181,Questionnaire!A:KQ,162,FALSE))</f>
        <v>#</v>
      </c>
    </row>
    <row r="20182" spans="1:2">
      <c r="A20182" t="s">
        <v>387</v>
      </c>
      <c r="B20182" t="str">
        <f>IF(ISBLANK(VLOOKUP(A20182,Questionnaire!A:KQ,162,FALSE)),"#",VLOOKUP(A20182,Questionnaire!A:KQ,162,FALSE))</f>
        <v>#</v>
      </c>
    </row>
    <row r="20183" spans="1:2">
      <c r="A20183" t="s">
        <v>391</v>
      </c>
      <c r="B20183" t="str">
        <f>IF(ISBLANK(VLOOKUP(A20183,Questionnaire!A:KQ,162,FALSE)),"#",VLOOKUP(A20183,Questionnaire!A:KQ,162,FALSE))</f>
        <v>#</v>
      </c>
    </row>
    <row r="20184" spans="1:2">
      <c r="A20184" t="s">
        <v>393</v>
      </c>
      <c r="B20184" t="str">
        <f>IF(ISBLANK(VLOOKUP(A20184,Questionnaire!A:KQ,162,FALSE)),"#",VLOOKUP(A20184,Questionnaire!A:KQ,162,FALSE))</f>
        <v>#</v>
      </c>
    </row>
    <row r="20185" spans="1:2">
      <c r="A20185" t="s">
        <v>395</v>
      </c>
      <c r="B20185" t="str">
        <f>IF(ISBLANK(VLOOKUP(A20185,Questionnaire!A:KQ,162,FALSE)),"#",VLOOKUP(A20185,Questionnaire!A:KQ,162,FALSE))</f>
        <v>#</v>
      </c>
    </row>
    <row r="20186" spans="1:2">
      <c r="A20186" t="s">
        <v>398</v>
      </c>
      <c r="B20186" t="str">
        <f>IF(ISBLANK(VLOOKUP(A20186,Questionnaire!A:KQ,162,FALSE)),"#",VLOOKUP(A20186,Questionnaire!A:KQ,162,FALSE))</f>
        <v>#</v>
      </c>
    </row>
    <row r="20187" spans="1:2">
      <c r="A20187" t="s">
        <v>402</v>
      </c>
      <c r="B20187" t="str">
        <f>IF(ISBLANK(VLOOKUP(A20187,Questionnaire!A:KQ,162,FALSE)),"#",VLOOKUP(A20187,Questionnaire!A:KQ,162,FALSE))</f>
        <v>#</v>
      </c>
    </row>
    <row r="20188" spans="1:2">
      <c r="A20188" t="s">
        <v>405</v>
      </c>
      <c r="B20188" t="str">
        <f>IF(ISBLANK(VLOOKUP(A20188,Questionnaire!A:KQ,162,FALSE)),"#",VLOOKUP(A20188,Questionnaire!A:KQ,162,FALSE))</f>
        <v>#</v>
      </c>
    </row>
    <row r="20189" spans="1:2">
      <c r="A20189" t="s">
        <v>409</v>
      </c>
      <c r="B20189" t="str">
        <f>IF(ISBLANK(VLOOKUP(A20189,Questionnaire!A:KQ,162,FALSE)),"#",VLOOKUP(A20189,Questionnaire!A:KQ,162,FALSE))</f>
        <v>#</v>
      </c>
    </row>
    <row r="20190" spans="1:2">
      <c r="A20190" t="s">
        <v>412</v>
      </c>
      <c r="B20190" t="str">
        <f>IF(ISBLANK(VLOOKUP(A20190,Questionnaire!A:KQ,162,FALSE)),"#",VLOOKUP(A20190,Questionnaire!A:KQ,162,FALSE))</f>
        <v>#</v>
      </c>
    </row>
    <row r="20191" spans="1:2">
      <c r="A20191" t="s">
        <v>415</v>
      </c>
      <c r="B20191" t="str">
        <f>IF(ISBLANK(VLOOKUP(A20191,Questionnaire!A:KQ,162,FALSE)),"#",VLOOKUP(A20191,Questionnaire!A:KQ,162,FALSE))</f>
        <v>#</v>
      </c>
    </row>
    <row r="20192" spans="1:2">
      <c r="A20192" t="s">
        <v>418</v>
      </c>
      <c r="B20192" t="str">
        <f>IF(ISBLANK(VLOOKUP(A20192,Questionnaire!A:KQ,162,FALSE)),"#",VLOOKUP(A20192,Questionnaire!A:KQ,162,FALSE))</f>
        <v>#</v>
      </c>
    </row>
    <row r="20193" spans="1:2">
      <c r="A20193" t="s">
        <v>421</v>
      </c>
      <c r="B20193" t="str">
        <f>IF(ISBLANK(VLOOKUP(A20193,Questionnaire!A:KQ,162,FALSE)),"#",VLOOKUP(A20193,Questionnaire!A:KQ,162,FALSE))</f>
        <v>#</v>
      </c>
    </row>
    <row r="20194" spans="1:2">
      <c r="A20194" t="s">
        <v>424</v>
      </c>
      <c r="B20194" t="str">
        <f>IF(ISBLANK(VLOOKUP(A20194,Questionnaire!A:KQ,162,FALSE)),"#",VLOOKUP(A20194,Questionnaire!A:KQ,162,FALSE))</f>
        <v>#</v>
      </c>
    </row>
    <row r="20195" spans="1:2">
      <c r="A20195" t="s">
        <v>429</v>
      </c>
      <c r="B20195" t="str">
        <f>IF(ISBLANK(VLOOKUP(A20195,Questionnaire!A:KQ,162,FALSE)),"#",VLOOKUP(A20195,Questionnaire!A:KQ,162,FALSE))</f>
        <v>#</v>
      </c>
    </row>
    <row r="20196" spans="1:2">
      <c r="A20196" t="s">
        <v>432</v>
      </c>
      <c r="B20196" t="str">
        <f>IF(ISBLANK(VLOOKUP(A20196,Questionnaire!A:KQ,162,FALSE)),"#",VLOOKUP(A20196,Questionnaire!A:KQ,162,FALSE))</f>
        <v>#</v>
      </c>
    </row>
    <row r="20197" spans="1:2">
      <c r="A20197" t="s">
        <v>435</v>
      </c>
      <c r="B20197" t="str">
        <f>IF(ISBLANK(VLOOKUP(A20197,Questionnaire!A:KQ,162,FALSE)),"#",VLOOKUP(A20197,Questionnaire!A:KQ,162,FALSE))</f>
        <v>#</v>
      </c>
    </row>
    <row r="20198" spans="1:2">
      <c r="A20198" t="s">
        <v>437</v>
      </c>
      <c r="B20198" t="str">
        <f>IF(ISBLANK(VLOOKUP(A20198,Questionnaire!A:KQ,162,FALSE)),"#",VLOOKUP(A20198,Questionnaire!A:KQ,162,FALSE))</f>
        <v>#</v>
      </c>
    </row>
    <row r="20199" spans="1:2">
      <c r="A20199" t="s">
        <v>439</v>
      </c>
      <c r="B20199" t="str">
        <f>IF(ISBLANK(VLOOKUP(A20199,Questionnaire!A:KQ,162,FALSE)),"#",VLOOKUP(A20199,Questionnaire!A:KQ,162,FALSE))</f>
        <v>#</v>
      </c>
    </row>
    <row r="20200" spans="1:2">
      <c r="A20200" t="s">
        <v>442</v>
      </c>
      <c r="B20200" t="str">
        <f>IF(ISBLANK(VLOOKUP(A20200,Questionnaire!A:KQ,162,FALSE)),"#",VLOOKUP(A20200,Questionnaire!A:KQ,162,FALSE))</f>
        <v>#</v>
      </c>
    </row>
    <row r="20201" spans="1:2">
      <c r="A20201" t="s">
        <v>445</v>
      </c>
      <c r="B20201" t="str">
        <f>IF(ISBLANK(VLOOKUP(A20201,Questionnaire!A:KQ,162,FALSE)),"#",VLOOKUP(A20201,Questionnaire!A:KQ,162,FALSE))</f>
        <v>#</v>
      </c>
    </row>
    <row r="20202" spans="1:2">
      <c r="A20202" t="s">
        <v>448</v>
      </c>
      <c r="B20202" t="str">
        <f>IF(ISBLANK(VLOOKUP(A20202,Questionnaire!A:KQ,162,FALSE)),"#",VLOOKUP(A20202,Questionnaire!A:KQ,162,FALSE))</f>
        <v>#</v>
      </c>
    </row>
    <row r="20203" spans="1:2">
      <c r="A20203" t="s">
        <v>452</v>
      </c>
      <c r="B20203" t="str">
        <f>IF(ISBLANK(VLOOKUP(A20203,Questionnaire!A:KQ,162,FALSE)),"#",VLOOKUP(A20203,Questionnaire!A:KQ,162,FALSE))</f>
        <v>#</v>
      </c>
    </row>
    <row r="20204" spans="1:2">
      <c r="A20204" t="s">
        <v>455</v>
      </c>
      <c r="B20204" t="str">
        <f>IF(ISBLANK(VLOOKUP(A20204,Questionnaire!A:KQ,162,FALSE)),"#",VLOOKUP(A20204,Questionnaire!A:KQ,162,FALSE))</f>
        <v>#</v>
      </c>
    </row>
    <row r="20205" spans="1:2">
      <c r="A20205" t="s">
        <v>458</v>
      </c>
      <c r="B20205" t="str">
        <f>IF(ISBLANK(VLOOKUP(A20205,Questionnaire!A:KQ,162,FALSE)),"#",VLOOKUP(A20205,Questionnaire!A:KQ,162,FALSE))</f>
        <v>#</v>
      </c>
    </row>
    <row r="20206" spans="1:2">
      <c r="A20206" t="s">
        <v>461</v>
      </c>
      <c r="B20206" t="str">
        <f>IF(ISBLANK(VLOOKUP(A20206,Questionnaire!A:KQ,162,FALSE)),"#",VLOOKUP(A20206,Questionnaire!A:KQ,162,FALSE))</f>
        <v>#</v>
      </c>
    </row>
    <row r="20207" spans="1:2">
      <c r="A20207" t="s">
        <v>465</v>
      </c>
      <c r="B20207" t="str">
        <f>IF(ISBLANK(VLOOKUP(A20207,Questionnaire!A:KQ,162,FALSE)),"#",VLOOKUP(A20207,Questionnaire!A:KQ,162,FALSE))</f>
        <v>#</v>
      </c>
    </row>
    <row r="20208" spans="1:2">
      <c r="A20208" t="s">
        <v>467</v>
      </c>
      <c r="B20208" t="str">
        <f>IF(ISBLANK(VLOOKUP(A20208,Questionnaire!A:KQ,162,FALSE)),"#",VLOOKUP(A20208,Questionnaire!A:KQ,162,FALSE))</f>
        <v>#</v>
      </c>
    </row>
    <row r="20209" spans="1:3">
      <c r="A20209" t="s">
        <v>469</v>
      </c>
      <c r="B20209" t="str">
        <f>IF(ISBLANK(VLOOKUP(A20209,Questionnaire!A:KQ,162,FALSE)),"#",VLOOKUP(A20209,Questionnaire!A:KQ,162,FALSE))</f>
        <v>#</v>
      </c>
    </row>
    <row r="20210" spans="1:3">
      <c r="A20210" t="s">
        <v>471</v>
      </c>
      <c r="B20210" t="str">
        <f>IF(ISBLANK(VLOOKUP(A20210,Questionnaire!A:KQ,162,FALSE)),"#",VLOOKUP(A20210,Questionnaire!A:KQ,162,FALSE))</f>
        <v>#</v>
      </c>
    </row>
    <row r="20211" spans="1:3">
      <c r="A20211" t="s">
        <v>473</v>
      </c>
      <c r="B20211" t="str">
        <f>IF(ISBLANK(VLOOKUP(A20211,Questionnaire!A:KQ,162,FALSE)),"#",VLOOKUP(A20211,Questionnaire!A:KQ,162,FALSE))</f>
        <v>#</v>
      </c>
    </row>
    <row r="20212" spans="1:3">
      <c r="A20212" t="s">
        <v>475</v>
      </c>
      <c r="B20212" t="str">
        <f>IF(ISBLANK(VLOOKUP(A20212,Questionnaire!A:KQ,162,FALSE)),"#",VLOOKUP(A20212,Questionnaire!A:KQ,162,FALSE))</f>
        <v>#</v>
      </c>
    </row>
    <row r="20213" spans="1:3">
      <c r="A20213" t="s">
        <v>185</v>
      </c>
      <c r="B20213" t="str">
        <f>IF(ISBLANK(VLOOKUP(A20213,Questionnaire!A:KQ,163,FALSE)),"#",VLOOKUP(A20213,Questionnaire!A:KQ,163,FALSE))</f>
        <v>#</v>
      </c>
      <c r="C20213">
        <v>160</v>
      </c>
    </row>
    <row r="20214" spans="1:3">
      <c r="A20214" t="s">
        <v>187</v>
      </c>
      <c r="B20214" t="str">
        <f>IF(ISNA(VLOOKUP(VLOOKUP(A20214,Questionnaire!A:KQ,163,FALSE),'CORA Encoding'!D:E,2,FALSE)),"#",VLOOKUP(VLOOKUP(A20214,Questionnaire!A:KQ,163,FALSE),'CORA Encoding'!D:E,2,FALSE))</f>
        <v>#</v>
      </c>
    </row>
    <row r="20215" spans="1:3">
      <c r="A20215" t="s">
        <v>189</v>
      </c>
      <c r="B20215" t="str">
        <f>IF(ISNA(VLOOKUP(VLOOKUP(A20215,Questionnaire!A:KQ,163,FALSE),'CORA Encoding'!G:H,2,FALSE)),"#",VLOOKUP(VLOOKUP(A20215,Questionnaire!A:KQ,163,FALSE),'CORA Encoding'!G:H,2,FALSE))</f>
        <v>#</v>
      </c>
    </row>
    <row r="20216" spans="1:3">
      <c r="A20216" t="s">
        <v>191</v>
      </c>
      <c r="B20216" t="str">
        <f>IF(ISNA(VLOOKUP(VLOOKUP(A20216,Questionnaire!A:KQ,163,FALSE),'Country List'!E:F,2,FALSE)),"#",VLOOKUP(VLOOKUP(A20216,Questionnaire!A:KQ,163,FALSE),'Country List'!E:F,2,FALSE))</f>
        <v>#</v>
      </c>
    </row>
    <row r="20217" spans="1:3">
      <c r="A20217" t="s">
        <v>193</v>
      </c>
      <c r="B20217" t="str">
        <f>IF(ISNA(VLOOKUP(VLOOKUP(A20217,Questionnaire!A:KQ,163,FALSE),'Industry List'!B:C,2,FALSE)),"#",VLOOKUP(VLOOKUP(A20217,Questionnaire!A:KQ,163,FALSE),'Industry List'!B:C,2,FALSE))</f>
        <v>#</v>
      </c>
    </row>
    <row r="20218" spans="1:3">
      <c r="A20218" t="s">
        <v>197</v>
      </c>
      <c r="B20218" t="str">
        <f>IF(ISBLANK(VLOOKUP(A20218,Questionnaire!A:KQ,163,FALSE)),"#",VLOOKUP(A20218,Questionnaire!A:KQ,163,FALSE))</f>
        <v>#</v>
      </c>
    </row>
    <row r="20219" spans="1:3">
      <c r="A20219" t="s">
        <v>201</v>
      </c>
      <c r="B20219" t="str">
        <f>IF(ISBLANK(VLOOKUP(A20219,Questionnaire!A:KQ,163,FALSE)),"#",VLOOKUP(A20219,Questionnaire!A:KQ,163,FALSE))</f>
        <v>#</v>
      </c>
    </row>
    <row r="20220" spans="1:3">
      <c r="A20220" t="s">
        <v>203</v>
      </c>
      <c r="B20220" t="str">
        <f>IF(ISNA(VLOOKUP(VLOOKUP(A20220,Questionnaire!A:KQ,163,FALSE),'CORA Encoding'!J:K,2,FALSE)),"#",VLOOKUP(VLOOKUP(A20220,Questionnaire!A:KQ,163,FALSE),'CORA Encoding'!J:K,2,FALSE))</f>
        <v>#</v>
      </c>
    </row>
    <row r="20221" spans="1:3">
      <c r="A20221" t="s">
        <v>208</v>
      </c>
      <c r="B20221" t="str">
        <f>IF(ISBLANK(VLOOKUP(A20221,Questionnaire!A:KQ,163,FALSE)),"#",VLOOKUP(A20221,Questionnaire!A:KQ,163,FALSE))</f>
        <v>#</v>
      </c>
    </row>
    <row r="20222" spans="1:3">
      <c r="A20222" t="s">
        <v>213</v>
      </c>
      <c r="B20222" t="str">
        <f>IF(ISBLANK(VLOOKUP(A20222,Questionnaire!A:KQ,163,FALSE)),"#",VLOOKUP(A20222,Questionnaire!A:KQ,163,FALSE))</f>
        <v>#</v>
      </c>
    </row>
    <row r="20223" spans="1:3">
      <c r="A20223" t="s">
        <v>215</v>
      </c>
      <c r="B20223" t="str">
        <f>IF(ISBLANK(VLOOKUP(A20223,Questionnaire!A:KQ,163,FALSE)),"#",VLOOKUP(A20223,Questionnaire!A:KQ,163,FALSE))</f>
        <v>#</v>
      </c>
    </row>
    <row r="20224" spans="1:3">
      <c r="A20224" t="s">
        <v>217</v>
      </c>
      <c r="B20224" t="str">
        <f>IF(ISBLANK(VLOOKUP(A20224,Questionnaire!A:KQ,163,FALSE)),"#",VLOOKUP(A20224,Questionnaire!A:KQ,163,FALSE))</f>
        <v>#</v>
      </c>
    </row>
    <row r="20225" spans="1:2">
      <c r="A20225" t="s">
        <v>219</v>
      </c>
      <c r="B20225" t="str">
        <f>IF(ISBLANK(VLOOKUP(A20225,Questionnaire!A:KQ,163,FALSE)),"#",VLOOKUP(A20225,Questionnaire!A:KQ,163,FALSE))</f>
        <v>#</v>
      </c>
    </row>
    <row r="20226" spans="1:2">
      <c r="A20226" t="s">
        <v>221</v>
      </c>
      <c r="B20226" t="str">
        <f>IF(ISBLANK(VLOOKUP(A20226,Questionnaire!A:KQ,163,FALSE)),"#",VLOOKUP(A20226,Questionnaire!A:KQ,163,FALSE))</f>
        <v>#</v>
      </c>
    </row>
    <row r="20227" spans="1:2">
      <c r="A20227" t="s">
        <v>223</v>
      </c>
      <c r="B20227" t="str">
        <f>IF(ISBLANK(VLOOKUP(A20227,Questionnaire!A:KQ,163,FALSE)),"#",VLOOKUP(A20227,Questionnaire!A:KQ,163,FALSE))</f>
        <v>#</v>
      </c>
    </row>
    <row r="20228" spans="1:2">
      <c r="A20228" t="s">
        <v>225</v>
      </c>
      <c r="B20228" t="str">
        <f>IF(ISBLANK(VLOOKUP(A20228,Questionnaire!A:KQ,163,FALSE)),"#",VLOOKUP(A20228,Questionnaire!A:KQ,163,FALSE))</f>
        <v>#</v>
      </c>
    </row>
    <row r="20229" spans="1:2">
      <c r="A20229" t="s">
        <v>227</v>
      </c>
      <c r="B20229" t="str">
        <f>IF(ISBLANK(VLOOKUP(A20229,Questionnaire!A:KQ,163,FALSE)),"#",VLOOKUP(A20229,Questionnaire!A:KQ,163,FALSE))</f>
        <v>#</v>
      </c>
    </row>
    <row r="20230" spans="1:2">
      <c r="A20230" t="s">
        <v>229</v>
      </c>
      <c r="B20230" t="str">
        <f>IF(ISBLANK(VLOOKUP(A20230,Questionnaire!A:KQ,163,FALSE)),"#",VLOOKUP(A20230,Questionnaire!A:KQ,163,FALSE))</f>
        <v>#</v>
      </c>
    </row>
    <row r="20231" spans="1:2">
      <c r="A20231" t="s">
        <v>231</v>
      </c>
      <c r="B20231" t="str">
        <f>IF(ISBLANK(VLOOKUP(A20231,Questionnaire!A:KQ,163,FALSE)),"#",VLOOKUP(A20231,Questionnaire!A:KQ,163,FALSE))</f>
        <v>#</v>
      </c>
    </row>
    <row r="20232" spans="1:2">
      <c r="A20232" t="s">
        <v>233</v>
      </c>
      <c r="B20232" t="str">
        <f>IF(ISBLANK(VLOOKUP(A20232,Questionnaire!A:KQ,163,FALSE)),"#",VLOOKUP(A20232,Questionnaire!A:KQ,163,FALSE))</f>
        <v>#</v>
      </c>
    </row>
    <row r="20233" spans="1:2">
      <c r="A20233" t="s">
        <v>235</v>
      </c>
      <c r="B20233" t="str">
        <f>IF(ISBLANK(VLOOKUP(A20233,Questionnaire!A:KQ,163,FALSE)),"#",VLOOKUP(A20233,Questionnaire!A:KQ,163,FALSE))</f>
        <v>#</v>
      </c>
    </row>
    <row r="20234" spans="1:2">
      <c r="A20234" t="s">
        <v>237</v>
      </c>
      <c r="B20234" t="str">
        <f>IF(ISBLANK(VLOOKUP(A20234,Questionnaire!A:KQ,163,FALSE)),"#",VLOOKUP(A20234,Questionnaire!A:KQ,163,FALSE))</f>
        <v>#</v>
      </c>
    </row>
    <row r="20235" spans="1:2">
      <c r="A20235" t="s">
        <v>239</v>
      </c>
      <c r="B20235" t="str">
        <f>IF(ISBLANK(VLOOKUP(A20235,Questionnaire!A:KQ,163,FALSE)),"#",VLOOKUP(A20235,Questionnaire!A:KQ,163,FALSE))</f>
        <v>#</v>
      </c>
    </row>
    <row r="20236" spans="1:2">
      <c r="A20236" t="s">
        <v>242</v>
      </c>
      <c r="B20236" t="str">
        <f>IF(ISBLANK(VLOOKUP(A20236,Questionnaire!A:KQ,163,FALSE)),"#",VLOOKUP(A20236,Questionnaire!A:KQ,163,FALSE))</f>
        <v>#</v>
      </c>
    </row>
    <row r="20237" spans="1:2">
      <c r="A20237" t="s">
        <v>245</v>
      </c>
      <c r="B20237" t="str">
        <f>IF(ISBLANK(VLOOKUP(A20237,Questionnaire!A:KQ,163,FALSE)),"#",VLOOKUP(A20237,Questionnaire!A:KQ,163,FALSE))</f>
        <v>#</v>
      </c>
    </row>
    <row r="20238" spans="1:2">
      <c r="A20238" t="s">
        <v>247</v>
      </c>
      <c r="B20238" t="str">
        <f>IF(ISBLANK(VLOOKUP(A20238,Questionnaire!A:KQ,163,FALSE)),"#",VLOOKUP(A20238,Questionnaire!A:KQ,163,FALSE))</f>
        <v>#</v>
      </c>
    </row>
    <row r="20239" spans="1:2">
      <c r="A20239" t="s">
        <v>249</v>
      </c>
      <c r="B20239" t="str">
        <f>IF(ISBLANK(VLOOKUP(A20239,Questionnaire!A:KQ,163,FALSE)),"#",VLOOKUP(A20239,Questionnaire!A:KQ,163,FALSE))</f>
        <v>#</v>
      </c>
    </row>
    <row r="20240" spans="1:2">
      <c r="A20240" t="s">
        <v>250</v>
      </c>
      <c r="B20240" t="str">
        <f>IF(ISBLANK(VLOOKUP(A20240,Questionnaire!A:KQ,163,FALSE)),"#",VLOOKUP(A20240,Questionnaire!A:KQ,163,FALSE))</f>
        <v>#</v>
      </c>
    </row>
    <row r="20241" spans="1:2">
      <c r="A20241" t="s">
        <v>252</v>
      </c>
      <c r="B20241" t="str">
        <f>IF(ISBLANK(VLOOKUP(A20241,Questionnaire!A:KQ,163,FALSE)),"#",VLOOKUP(A20241,Questionnaire!A:KQ,163,FALSE))</f>
        <v>#</v>
      </c>
    </row>
    <row r="20242" spans="1:2">
      <c r="A20242" t="s">
        <v>255</v>
      </c>
      <c r="B20242" t="str">
        <f>IF(ISBLANK(VLOOKUP(A20242,Questionnaire!A:KQ,163,FALSE)),"#",VLOOKUP(A20242,Questionnaire!A:KQ,163,FALSE))</f>
        <v>#</v>
      </c>
    </row>
    <row r="20243" spans="1:2">
      <c r="A20243" t="s">
        <v>258</v>
      </c>
      <c r="B20243" t="str">
        <f>IF(ISNA(VLOOKUP(VLOOKUP(A20243,Questionnaire!A:KQ,163,FALSE),'CORA Encoding'!M:N,2,FALSE)),"#",VLOOKUP(VLOOKUP(A20243,Questionnaire!A:KQ,163,FALSE),'CORA Encoding'!M:N,2,FALSE))</f>
        <v>#</v>
      </c>
    </row>
    <row r="20244" spans="1:2">
      <c r="A20244" t="s">
        <v>261</v>
      </c>
      <c r="B20244" t="str">
        <f>IF(ISBLANK(VLOOKUP(A20244,Questionnaire!A:KQ,163,FALSE)),"#",VLOOKUP(A20244,Questionnaire!A:KQ,163,FALSE))</f>
        <v>#</v>
      </c>
    </row>
    <row r="20245" spans="1:2">
      <c r="A20245" t="s">
        <v>263</v>
      </c>
      <c r="B20245" t="str">
        <f>IF(ISBLANK(VLOOKUP(A20245,Questionnaire!A:KQ,163,FALSE)),"#",VLOOKUP(A20245,Questionnaire!A:KQ,163,FALSE))</f>
        <v>#</v>
      </c>
    </row>
    <row r="20246" spans="1:2">
      <c r="A20246" t="s">
        <v>265</v>
      </c>
      <c r="B20246" t="str">
        <f>IF(ISBLANK(VLOOKUP(A20246,Questionnaire!A:KQ,163,FALSE)),"#",VLOOKUP(A20246,Questionnaire!A:KQ,163,FALSE))</f>
        <v>#</v>
      </c>
    </row>
    <row r="20247" spans="1:2">
      <c r="A20247" t="s">
        <v>267</v>
      </c>
      <c r="B20247" t="str">
        <f>IF(ISBLANK(VLOOKUP(A20247,Questionnaire!A:KQ,163,FALSE)),"#",VLOOKUP(A20247,Questionnaire!A:KQ,163,FALSE))</f>
        <v>#</v>
      </c>
    </row>
    <row r="20248" spans="1:2">
      <c r="A20248" t="s">
        <v>269</v>
      </c>
      <c r="B20248" t="str">
        <f>IF(ISBLANK(VLOOKUP(A20248,Questionnaire!A:KQ,163,FALSE)),"#",VLOOKUP(A20248,Questionnaire!A:KQ,163,FALSE))</f>
        <v>#</v>
      </c>
    </row>
    <row r="20249" spans="1:2">
      <c r="A20249" t="s">
        <v>274</v>
      </c>
      <c r="B20249" t="str">
        <f>IF(ISBLANK(VLOOKUP(A20249,Questionnaire!A:KQ,163,FALSE)),"#",VLOOKUP(A20249,Questionnaire!A:KQ,163,FALSE))</f>
        <v>#</v>
      </c>
    </row>
    <row r="20250" spans="1:2">
      <c r="A20250" t="s">
        <v>276</v>
      </c>
      <c r="B20250" t="str">
        <f>IF(ISBLANK(VLOOKUP(A20250,Questionnaire!A:KQ,163,FALSE)),"#",VLOOKUP(A20250,Questionnaire!A:KQ,163,FALSE))</f>
        <v>#</v>
      </c>
    </row>
    <row r="20251" spans="1:2">
      <c r="A20251" t="s">
        <v>278</v>
      </c>
      <c r="B20251" t="str">
        <f>IF(ISBLANK(VLOOKUP(A20251,Questionnaire!A:KQ,163,FALSE)),"#",VLOOKUP(A20251,Questionnaire!A:KQ,163,FALSE))</f>
        <v>#</v>
      </c>
    </row>
    <row r="20252" spans="1:2">
      <c r="A20252" t="s">
        <v>280</v>
      </c>
      <c r="B20252" t="str">
        <f>IF(ISBLANK(VLOOKUP(A20252,Questionnaire!A:KQ,163,FALSE)),"#",VLOOKUP(A20252,Questionnaire!A:KQ,163,FALSE))</f>
        <v>#</v>
      </c>
    </row>
    <row r="20253" spans="1:2">
      <c r="A20253" t="s">
        <v>282</v>
      </c>
      <c r="B20253" t="str">
        <f>IF(ISBLANK(VLOOKUP(A20253,Questionnaire!A:KQ,163,FALSE)),"#",VLOOKUP(A20253,Questionnaire!A:KQ,163,FALSE))</f>
        <v>#</v>
      </c>
    </row>
    <row r="20254" spans="1:2">
      <c r="A20254" t="s">
        <v>286</v>
      </c>
      <c r="B20254" t="str">
        <f>IF(ISBLANK(VLOOKUP(A20254,Questionnaire!A:KQ,163,FALSE)),"#",VLOOKUP(A20254,Questionnaire!A:KQ,163,FALSE))</f>
        <v>#</v>
      </c>
    </row>
    <row r="20255" spans="1:2">
      <c r="A20255" t="s">
        <v>288</v>
      </c>
      <c r="B20255" t="str">
        <f>IF(ISBLANK(VLOOKUP(A20255,Questionnaire!A:KQ,163,FALSE)),"#",VLOOKUP(A20255,Questionnaire!A:KQ,163,FALSE))</f>
        <v>#</v>
      </c>
    </row>
    <row r="20256" spans="1:2">
      <c r="A20256" t="s">
        <v>290</v>
      </c>
      <c r="B20256" t="str">
        <f>IF(ISBLANK(VLOOKUP(A20256,Questionnaire!A:KQ,163,FALSE)),"#",VLOOKUP(A20256,Questionnaire!A:KQ,163,FALSE))</f>
        <v>#</v>
      </c>
    </row>
    <row r="20257" spans="1:2">
      <c r="A20257" t="s">
        <v>292</v>
      </c>
      <c r="B20257" t="str">
        <f>IF(ISBLANK(VLOOKUP(A20257,Questionnaire!A:KQ,163,FALSE)),"#",VLOOKUP(A20257,Questionnaire!A:KQ,163,FALSE))</f>
        <v>#</v>
      </c>
    </row>
    <row r="20258" spans="1:2">
      <c r="A20258" t="s">
        <v>294</v>
      </c>
      <c r="B20258" t="str">
        <f>IF(ISBLANK(VLOOKUP(A20258,Questionnaire!A:KQ,163,FALSE)),"#",VLOOKUP(A20258,Questionnaire!A:KQ,163,FALSE))</f>
        <v>#</v>
      </c>
    </row>
    <row r="20259" spans="1:2">
      <c r="A20259" t="s">
        <v>296</v>
      </c>
      <c r="B20259" t="str">
        <f>IF(ISBLANK(VLOOKUP(A20259,Questionnaire!A:KQ,163,FALSE)),"#",VLOOKUP(A20259,Questionnaire!A:KQ,163,FALSE))</f>
        <v>#</v>
      </c>
    </row>
    <row r="20260" spans="1:2">
      <c r="A20260" t="s">
        <v>301</v>
      </c>
      <c r="B20260" t="str">
        <f>IF(ISBLANK(VLOOKUP(A20260,Questionnaire!A:KQ,163,FALSE)),"#",VLOOKUP(A20260,Questionnaire!A:KQ,163,FALSE))</f>
        <v>#</v>
      </c>
    </row>
    <row r="20261" spans="1:2">
      <c r="A20261" t="s">
        <v>303</v>
      </c>
      <c r="B20261" t="str">
        <f>IF(ISBLANK(VLOOKUP(A20261,Questionnaire!A:KQ,163,FALSE)),"#",VLOOKUP(A20261,Questionnaire!A:KQ,163,FALSE))</f>
        <v>#</v>
      </c>
    </row>
    <row r="20262" spans="1:2">
      <c r="A20262" t="s">
        <v>305</v>
      </c>
      <c r="B20262" t="str">
        <f>IF(ISBLANK(VLOOKUP(A20262,Questionnaire!A:KQ,163,FALSE)),"#",VLOOKUP(A20262,Questionnaire!A:KQ,163,FALSE))</f>
        <v>#</v>
      </c>
    </row>
    <row r="20263" spans="1:2">
      <c r="A20263" t="s">
        <v>307</v>
      </c>
      <c r="B20263" t="str">
        <f>IF(ISBLANK(VLOOKUP(A20263,Questionnaire!A:KQ,163,FALSE)),"#",VLOOKUP(A20263,Questionnaire!A:KQ,163,FALSE))</f>
        <v>#</v>
      </c>
    </row>
    <row r="20264" spans="1:2">
      <c r="A20264" t="s">
        <v>311</v>
      </c>
      <c r="B20264" t="str">
        <f>IF(ISBLANK(VLOOKUP(A20264,Questionnaire!A:KQ,163,FALSE)),"#",VLOOKUP(A20264,Questionnaire!A:KQ,163,FALSE))</f>
        <v>#</v>
      </c>
    </row>
    <row r="20265" spans="1:2">
      <c r="A20265" t="s">
        <v>313</v>
      </c>
      <c r="B20265" t="str">
        <f>IF(ISBLANK(VLOOKUP(A20265,Questionnaire!A:KQ,163,FALSE)),"#",VLOOKUP(A20265,Questionnaire!A:KQ,163,FALSE))</f>
        <v>#</v>
      </c>
    </row>
    <row r="20266" spans="1:2">
      <c r="A20266" t="s">
        <v>314</v>
      </c>
      <c r="B20266" t="str">
        <f>IF(ISBLANK(VLOOKUP(A20266,Questionnaire!A:KQ,163,FALSE)),"#",VLOOKUP(A20266,Questionnaire!A:KQ,163,FALSE))</f>
        <v>#</v>
      </c>
    </row>
    <row r="20267" spans="1:2">
      <c r="A20267" t="s">
        <v>315</v>
      </c>
      <c r="B20267" t="str">
        <f>IF(ISBLANK(VLOOKUP(A20267,Questionnaire!A:KQ,163,FALSE)),"#",VLOOKUP(A20267,Questionnaire!A:KQ,163,FALSE))</f>
        <v>#</v>
      </c>
    </row>
    <row r="20268" spans="1:2">
      <c r="A20268" t="s">
        <v>317</v>
      </c>
      <c r="B20268" t="str">
        <f>IF(ISBLANK(VLOOKUP(A20268,Questionnaire!A:KQ,163,FALSE)),"#",VLOOKUP(A20268,Questionnaire!A:KQ,163,FALSE))</f>
        <v>#</v>
      </c>
    </row>
    <row r="20269" spans="1:2">
      <c r="A20269" t="s">
        <v>319</v>
      </c>
      <c r="B20269" t="str">
        <f>IF(ISBLANK(VLOOKUP(A20269,Questionnaire!A:KQ,163,FALSE)),"#",VLOOKUP(A20269,Questionnaire!A:KQ,163,FALSE))</f>
        <v>#</v>
      </c>
    </row>
    <row r="20270" spans="1:2">
      <c r="A20270" t="s">
        <v>322</v>
      </c>
      <c r="B20270" t="str">
        <f>IF(ISBLANK(VLOOKUP(A20270,Questionnaire!A:KQ,163,FALSE)),"#",VLOOKUP(A20270,Questionnaire!A:KQ,163,FALSE))</f>
        <v>#</v>
      </c>
    </row>
    <row r="20271" spans="1:2">
      <c r="A20271" t="s">
        <v>326</v>
      </c>
      <c r="B20271" t="str">
        <f>IF(ISBLANK(VLOOKUP(A20271,Questionnaire!A:KQ,163,FALSE)),"#",VLOOKUP(A20271,Questionnaire!A:KQ,163,FALSE))</f>
        <v>#</v>
      </c>
    </row>
    <row r="20272" spans="1:2">
      <c r="A20272" t="s">
        <v>328</v>
      </c>
      <c r="B20272" t="str">
        <f>IF(ISBLANK(VLOOKUP(A20272,Questionnaire!A:KQ,163,FALSE)),"#",VLOOKUP(A20272,Questionnaire!A:KQ,163,FALSE))</f>
        <v>#</v>
      </c>
    </row>
    <row r="20273" spans="1:2">
      <c r="A20273" t="s">
        <v>332</v>
      </c>
      <c r="B20273" t="str">
        <f>IF(ISBLANK(VLOOKUP(A20273,Questionnaire!A:KQ,163,FALSE)),"#",VLOOKUP(A20273,Questionnaire!A:KQ,163,FALSE))</f>
        <v>#</v>
      </c>
    </row>
    <row r="20274" spans="1:2">
      <c r="A20274" t="s">
        <v>333</v>
      </c>
      <c r="B20274" t="str">
        <f>IF(ISBLANK(VLOOKUP(A20274,Questionnaire!A:KQ,163,FALSE)),"#",VLOOKUP(A20274,Questionnaire!A:KQ,163,FALSE))</f>
        <v>#</v>
      </c>
    </row>
    <row r="20275" spans="1:2">
      <c r="A20275" t="s">
        <v>334</v>
      </c>
      <c r="B20275" t="str">
        <f>IF(ISBLANK(VLOOKUP(A20275,Questionnaire!A:KQ,163,FALSE)),"#",VLOOKUP(A20275,Questionnaire!A:KQ,163,FALSE))</f>
        <v>#</v>
      </c>
    </row>
    <row r="20276" spans="1:2">
      <c r="A20276" t="s">
        <v>335</v>
      </c>
      <c r="B20276" t="str">
        <f>IF(ISBLANK(VLOOKUP(A20276,Questionnaire!A:KQ,163,FALSE)),"#",VLOOKUP(A20276,Questionnaire!A:KQ,163,FALSE))</f>
        <v>#</v>
      </c>
    </row>
    <row r="20277" spans="1:2">
      <c r="A20277" t="s">
        <v>336</v>
      </c>
      <c r="B20277" t="str">
        <f>IF(ISBLANK(VLOOKUP(A20277,Questionnaire!A:KQ,163,FALSE)),"#",VLOOKUP(A20277,Questionnaire!A:KQ,163,FALSE))</f>
        <v>#</v>
      </c>
    </row>
    <row r="20278" spans="1:2">
      <c r="A20278" t="s">
        <v>337</v>
      </c>
      <c r="B20278" t="str">
        <f>IF(ISBLANK(VLOOKUP(A20278,Questionnaire!A:KQ,163,FALSE)),"#",VLOOKUP(A20278,Questionnaire!A:KQ,163,FALSE))</f>
        <v>#</v>
      </c>
    </row>
    <row r="20279" spans="1:2">
      <c r="A20279" t="s">
        <v>338</v>
      </c>
      <c r="B20279" t="str">
        <f>IF(ISBLANK(VLOOKUP(A20279,Questionnaire!A:KQ,163,FALSE)),"#",VLOOKUP(A20279,Questionnaire!A:KQ,163,FALSE))</f>
        <v>#</v>
      </c>
    </row>
    <row r="20280" spans="1:2">
      <c r="A20280" t="s">
        <v>339</v>
      </c>
      <c r="B20280" t="str">
        <f>IF(ISBLANK(VLOOKUP(A20280,Questionnaire!A:KQ,163,FALSE)),"#",VLOOKUP(A20280,Questionnaire!A:KQ,163,FALSE))</f>
        <v>#</v>
      </c>
    </row>
    <row r="20281" spans="1:2">
      <c r="A20281" t="s">
        <v>340</v>
      </c>
      <c r="B20281" t="str">
        <f>IF(ISBLANK(VLOOKUP(A20281,Questionnaire!A:KQ,163,FALSE)),"#",VLOOKUP(A20281,Questionnaire!A:KQ,163,FALSE))</f>
        <v>#</v>
      </c>
    </row>
    <row r="20282" spans="1:2">
      <c r="A20282" t="s">
        <v>341</v>
      </c>
      <c r="B20282" t="str">
        <f>IF(ISBLANK(VLOOKUP(A20282,Questionnaire!A:KQ,163,FALSE)),"#",VLOOKUP(A20282,Questionnaire!A:KQ,163,FALSE))</f>
        <v>#</v>
      </c>
    </row>
    <row r="20283" spans="1:2">
      <c r="A20283" t="s">
        <v>342</v>
      </c>
      <c r="B20283" t="str">
        <f>IF(ISBLANK(VLOOKUP(A20283,Questionnaire!A:KQ,163,FALSE)),"#",VLOOKUP(A20283,Questionnaire!A:KQ,163,FALSE))</f>
        <v>#</v>
      </c>
    </row>
    <row r="20284" spans="1:2">
      <c r="A20284" t="s">
        <v>343</v>
      </c>
      <c r="B20284" t="str">
        <f>IF(ISBLANK(VLOOKUP(A20284,Questionnaire!A:KQ,163,FALSE)),"#",VLOOKUP(A20284,Questionnaire!A:KQ,163,FALSE))</f>
        <v>#</v>
      </c>
    </row>
    <row r="20285" spans="1:2">
      <c r="A20285" t="s">
        <v>344</v>
      </c>
      <c r="B20285" t="str">
        <f>IF(ISBLANK(VLOOKUP(A20285,Questionnaire!A:KQ,163,FALSE)),"#",VLOOKUP(A20285,Questionnaire!A:KQ,163,FALSE))</f>
        <v>#</v>
      </c>
    </row>
    <row r="20286" spans="1:2">
      <c r="A20286" t="s">
        <v>345</v>
      </c>
      <c r="B20286" t="str">
        <f>IF(ISBLANK(VLOOKUP(A20286,Questionnaire!A:KQ,163,FALSE)),"#",VLOOKUP(A20286,Questionnaire!A:KQ,163,FALSE))</f>
        <v>#</v>
      </c>
    </row>
    <row r="20287" spans="1:2">
      <c r="A20287" t="s">
        <v>348</v>
      </c>
      <c r="B20287" t="str">
        <f>IF(ISBLANK(VLOOKUP(A20287,Questionnaire!A:KQ,163,FALSE)),"#",VLOOKUP(A20287,Questionnaire!A:KQ,163,FALSE))</f>
        <v>#</v>
      </c>
    </row>
    <row r="20288" spans="1:2">
      <c r="A20288" t="s">
        <v>353</v>
      </c>
      <c r="B20288" t="str">
        <f>IF(ISBLANK(VLOOKUP(A20288,Questionnaire!A:KQ,163,FALSE)),"#",VLOOKUP(A20288,Questionnaire!A:KQ,163,FALSE))</f>
        <v>#</v>
      </c>
    </row>
    <row r="20289" spans="1:2">
      <c r="A20289" t="s">
        <v>354</v>
      </c>
      <c r="B20289" t="str">
        <f>IF(ISBLANK(VLOOKUP(A20289,Questionnaire!A:KQ,163,FALSE)),"#",VLOOKUP(A20289,Questionnaire!A:KQ,163,FALSE))</f>
        <v>#</v>
      </c>
    </row>
    <row r="20290" spans="1:2">
      <c r="A20290" t="s">
        <v>355</v>
      </c>
      <c r="B20290" t="str">
        <f>IF(ISBLANK(VLOOKUP(A20290,Questionnaire!A:KQ,163,FALSE)),"#",VLOOKUP(A20290,Questionnaire!A:KQ,163,FALSE))</f>
        <v>#</v>
      </c>
    </row>
    <row r="20291" spans="1:2">
      <c r="A20291" t="s">
        <v>356</v>
      </c>
      <c r="B20291" t="str">
        <f>IF(ISBLANK(VLOOKUP(A20291,Questionnaire!A:KQ,163,FALSE)),"#",VLOOKUP(A20291,Questionnaire!A:KQ,163,FALSE))</f>
        <v>#</v>
      </c>
    </row>
    <row r="20292" spans="1:2">
      <c r="A20292" t="s">
        <v>357</v>
      </c>
      <c r="B20292" t="str">
        <f>IF(ISBLANK(VLOOKUP(A20292,Questionnaire!A:KQ,163,FALSE)),"#",VLOOKUP(A20292,Questionnaire!A:KQ,163,FALSE))</f>
        <v>#</v>
      </c>
    </row>
    <row r="20293" spans="1:2">
      <c r="A20293" t="s">
        <v>360</v>
      </c>
      <c r="B20293" t="str">
        <f>IF(ISBLANK(VLOOKUP(A20293,Questionnaire!A:KQ,163,FALSE)),"#",VLOOKUP(A20293,Questionnaire!A:KQ,163,FALSE))</f>
        <v>#</v>
      </c>
    </row>
    <row r="20294" spans="1:2">
      <c r="A20294" t="s">
        <v>362</v>
      </c>
      <c r="B20294" t="str">
        <f>IF(ISBLANK(VLOOKUP(A20294,Questionnaire!A:KQ,163,FALSE)),"#",VLOOKUP(A20294,Questionnaire!A:KQ,163,FALSE))</f>
        <v>#</v>
      </c>
    </row>
    <row r="20295" spans="1:2">
      <c r="A20295" t="s">
        <v>363</v>
      </c>
      <c r="B20295" t="str">
        <f>IF(ISBLANK(VLOOKUP(A20295,Questionnaire!A:KQ,163,FALSE)),"#",VLOOKUP(A20295,Questionnaire!A:KQ,163,FALSE))</f>
        <v>#</v>
      </c>
    </row>
    <row r="20296" spans="1:2">
      <c r="A20296" t="s">
        <v>364</v>
      </c>
      <c r="B20296" t="str">
        <f>IF(ISBLANK(VLOOKUP(A20296,Questionnaire!A:KQ,163,FALSE)),"#",VLOOKUP(A20296,Questionnaire!A:KQ,163,FALSE))</f>
        <v>#</v>
      </c>
    </row>
    <row r="20297" spans="1:2">
      <c r="A20297" t="s">
        <v>365</v>
      </c>
      <c r="B20297" t="str">
        <f>IF(ISBLANK(VLOOKUP(A20297,Questionnaire!A:KQ,163,FALSE)),"#",VLOOKUP(A20297,Questionnaire!A:KQ,163,FALSE))</f>
        <v>#</v>
      </c>
    </row>
    <row r="20298" spans="1:2">
      <c r="A20298" t="s">
        <v>366</v>
      </c>
      <c r="B20298" t="str">
        <f>IF(ISBLANK(VLOOKUP(A20298,Questionnaire!A:KQ,163,FALSE)),"#",VLOOKUP(A20298,Questionnaire!A:KQ,163,FALSE))</f>
        <v>#</v>
      </c>
    </row>
    <row r="20299" spans="1:2">
      <c r="A20299" t="s">
        <v>371</v>
      </c>
      <c r="B20299" t="str">
        <f>IF(ISBLANK(VLOOKUP(A20299,Questionnaire!A:KQ,163,FALSE)),"#",VLOOKUP(A20299,Questionnaire!A:KQ,163,FALSE))</f>
        <v>#</v>
      </c>
    </row>
    <row r="20300" spans="1:2">
      <c r="A20300" t="s">
        <v>372</v>
      </c>
      <c r="B20300" t="str">
        <f>IF(ISBLANK(VLOOKUP(A20300,Questionnaire!A:KQ,163,FALSE)),"#",VLOOKUP(A20300,Questionnaire!A:KQ,163,FALSE))</f>
        <v>#</v>
      </c>
    </row>
    <row r="20301" spans="1:2">
      <c r="A20301" t="s">
        <v>373</v>
      </c>
      <c r="B20301" t="str">
        <f>IF(ISBLANK(VLOOKUP(A20301,Questionnaire!A:KQ,163,FALSE)),"#",VLOOKUP(A20301,Questionnaire!A:KQ,163,FALSE))</f>
        <v>#</v>
      </c>
    </row>
    <row r="20302" spans="1:2">
      <c r="A20302" t="s">
        <v>374</v>
      </c>
      <c r="B20302" t="str">
        <f>IF(ISBLANK(VLOOKUP(A20302,Questionnaire!A:KQ,163,FALSE)),"#",VLOOKUP(A20302,Questionnaire!A:KQ,163,FALSE))</f>
        <v>#</v>
      </c>
    </row>
    <row r="20303" spans="1:2">
      <c r="A20303" t="s">
        <v>377</v>
      </c>
      <c r="B20303" t="str">
        <f>IF(ISBLANK(VLOOKUP(A20303,Questionnaire!A:KQ,163,FALSE)),"#",VLOOKUP(A20303,Questionnaire!A:KQ,163,FALSE))</f>
        <v>#</v>
      </c>
    </row>
    <row r="20304" spans="1:2">
      <c r="A20304" t="s">
        <v>379</v>
      </c>
      <c r="B20304" t="str">
        <f>IF(ISBLANK(VLOOKUP(A20304,Questionnaire!A:KQ,163,FALSE)),"#",VLOOKUP(A20304,Questionnaire!A:KQ,163,FALSE))</f>
        <v>#</v>
      </c>
    </row>
    <row r="20305" spans="1:2">
      <c r="A20305" t="s">
        <v>380</v>
      </c>
      <c r="B20305" t="str">
        <f>IF(ISBLANK(VLOOKUP(A20305,Questionnaire!A:KQ,163,FALSE)),"#",VLOOKUP(A20305,Questionnaire!A:KQ,163,FALSE))</f>
        <v>#</v>
      </c>
    </row>
    <row r="20306" spans="1:2">
      <c r="A20306" t="s">
        <v>381</v>
      </c>
      <c r="B20306" t="str">
        <f>IF(ISBLANK(VLOOKUP(A20306,Questionnaire!A:KQ,163,FALSE)),"#",VLOOKUP(A20306,Questionnaire!A:KQ,163,FALSE))</f>
        <v>#</v>
      </c>
    </row>
    <row r="20307" spans="1:2">
      <c r="A20307" t="s">
        <v>382</v>
      </c>
      <c r="B20307" t="str">
        <f>IF(ISBLANK(VLOOKUP(A20307,Questionnaire!A:KQ,163,FALSE)),"#",VLOOKUP(A20307,Questionnaire!A:KQ,163,FALSE))</f>
        <v>#</v>
      </c>
    </row>
    <row r="20308" spans="1:2">
      <c r="A20308" t="s">
        <v>384</v>
      </c>
      <c r="B20308" t="str">
        <f>IF(ISBLANK(VLOOKUP(A20308,Questionnaire!A:KQ,163,FALSE)),"#",VLOOKUP(A20308,Questionnaire!A:KQ,163,FALSE))</f>
        <v>#</v>
      </c>
    </row>
    <row r="20309" spans="1:2">
      <c r="A20309" t="s">
        <v>387</v>
      </c>
      <c r="B20309" t="str">
        <f>IF(ISBLANK(VLOOKUP(A20309,Questionnaire!A:KQ,163,FALSE)),"#",VLOOKUP(A20309,Questionnaire!A:KQ,163,FALSE))</f>
        <v>#</v>
      </c>
    </row>
    <row r="20310" spans="1:2">
      <c r="A20310" t="s">
        <v>391</v>
      </c>
      <c r="B20310" t="str">
        <f>IF(ISBLANK(VLOOKUP(A20310,Questionnaire!A:KQ,163,FALSE)),"#",VLOOKUP(A20310,Questionnaire!A:KQ,163,FALSE))</f>
        <v>#</v>
      </c>
    </row>
    <row r="20311" spans="1:2">
      <c r="A20311" t="s">
        <v>393</v>
      </c>
      <c r="B20311" t="str">
        <f>IF(ISBLANK(VLOOKUP(A20311,Questionnaire!A:KQ,163,FALSE)),"#",VLOOKUP(A20311,Questionnaire!A:KQ,163,FALSE))</f>
        <v>#</v>
      </c>
    </row>
    <row r="20312" spans="1:2">
      <c r="A20312" t="s">
        <v>395</v>
      </c>
      <c r="B20312" t="str">
        <f>IF(ISBLANK(VLOOKUP(A20312,Questionnaire!A:KQ,163,FALSE)),"#",VLOOKUP(A20312,Questionnaire!A:KQ,163,FALSE))</f>
        <v>#</v>
      </c>
    </row>
    <row r="20313" spans="1:2">
      <c r="A20313" t="s">
        <v>398</v>
      </c>
      <c r="B20313" t="str">
        <f>IF(ISBLANK(VLOOKUP(A20313,Questionnaire!A:KQ,163,FALSE)),"#",VLOOKUP(A20313,Questionnaire!A:KQ,163,FALSE))</f>
        <v>#</v>
      </c>
    </row>
    <row r="20314" spans="1:2">
      <c r="A20314" t="s">
        <v>402</v>
      </c>
      <c r="B20314" t="str">
        <f>IF(ISBLANK(VLOOKUP(A20314,Questionnaire!A:KQ,163,FALSE)),"#",VLOOKUP(A20314,Questionnaire!A:KQ,163,FALSE))</f>
        <v>#</v>
      </c>
    </row>
    <row r="20315" spans="1:2">
      <c r="A20315" t="s">
        <v>405</v>
      </c>
      <c r="B20315" t="str">
        <f>IF(ISBLANK(VLOOKUP(A20315,Questionnaire!A:KQ,163,FALSE)),"#",VLOOKUP(A20315,Questionnaire!A:KQ,163,FALSE))</f>
        <v>#</v>
      </c>
    </row>
    <row r="20316" spans="1:2">
      <c r="A20316" t="s">
        <v>409</v>
      </c>
      <c r="B20316" t="str">
        <f>IF(ISBLANK(VLOOKUP(A20316,Questionnaire!A:KQ,163,FALSE)),"#",VLOOKUP(A20316,Questionnaire!A:KQ,163,FALSE))</f>
        <v>#</v>
      </c>
    </row>
    <row r="20317" spans="1:2">
      <c r="A20317" t="s">
        <v>412</v>
      </c>
      <c r="B20317" t="str">
        <f>IF(ISBLANK(VLOOKUP(A20317,Questionnaire!A:KQ,163,FALSE)),"#",VLOOKUP(A20317,Questionnaire!A:KQ,163,FALSE))</f>
        <v>#</v>
      </c>
    </row>
    <row r="20318" spans="1:2">
      <c r="A20318" t="s">
        <v>415</v>
      </c>
      <c r="B20318" t="str">
        <f>IF(ISBLANK(VLOOKUP(A20318,Questionnaire!A:KQ,163,FALSE)),"#",VLOOKUP(A20318,Questionnaire!A:KQ,163,FALSE))</f>
        <v>#</v>
      </c>
    </row>
    <row r="20319" spans="1:2">
      <c r="A20319" t="s">
        <v>418</v>
      </c>
      <c r="B20319" t="str">
        <f>IF(ISBLANK(VLOOKUP(A20319,Questionnaire!A:KQ,163,FALSE)),"#",VLOOKUP(A20319,Questionnaire!A:KQ,163,FALSE))</f>
        <v>#</v>
      </c>
    </row>
    <row r="20320" spans="1:2">
      <c r="A20320" t="s">
        <v>421</v>
      </c>
      <c r="B20320" t="str">
        <f>IF(ISBLANK(VLOOKUP(A20320,Questionnaire!A:KQ,163,FALSE)),"#",VLOOKUP(A20320,Questionnaire!A:KQ,163,FALSE))</f>
        <v>#</v>
      </c>
    </row>
    <row r="20321" spans="1:2">
      <c r="A20321" t="s">
        <v>424</v>
      </c>
      <c r="B20321" t="str">
        <f>IF(ISBLANK(VLOOKUP(A20321,Questionnaire!A:KQ,163,FALSE)),"#",VLOOKUP(A20321,Questionnaire!A:KQ,163,FALSE))</f>
        <v>#</v>
      </c>
    </row>
    <row r="20322" spans="1:2">
      <c r="A20322" t="s">
        <v>429</v>
      </c>
      <c r="B20322" t="str">
        <f>IF(ISBLANK(VLOOKUP(A20322,Questionnaire!A:KQ,163,FALSE)),"#",VLOOKUP(A20322,Questionnaire!A:KQ,163,FALSE))</f>
        <v>#</v>
      </c>
    </row>
    <row r="20323" spans="1:2">
      <c r="A20323" t="s">
        <v>432</v>
      </c>
      <c r="B20323" t="str">
        <f>IF(ISBLANK(VLOOKUP(A20323,Questionnaire!A:KQ,163,FALSE)),"#",VLOOKUP(A20323,Questionnaire!A:KQ,163,FALSE))</f>
        <v>#</v>
      </c>
    </row>
    <row r="20324" spans="1:2">
      <c r="A20324" t="s">
        <v>435</v>
      </c>
      <c r="B20324" t="str">
        <f>IF(ISBLANK(VLOOKUP(A20324,Questionnaire!A:KQ,163,FALSE)),"#",VLOOKUP(A20324,Questionnaire!A:KQ,163,FALSE))</f>
        <v>#</v>
      </c>
    </row>
    <row r="20325" spans="1:2">
      <c r="A20325" t="s">
        <v>437</v>
      </c>
      <c r="B20325" t="str">
        <f>IF(ISBLANK(VLOOKUP(A20325,Questionnaire!A:KQ,163,FALSE)),"#",VLOOKUP(A20325,Questionnaire!A:KQ,163,FALSE))</f>
        <v>#</v>
      </c>
    </row>
    <row r="20326" spans="1:2">
      <c r="A20326" t="s">
        <v>439</v>
      </c>
      <c r="B20326" t="str">
        <f>IF(ISBLANK(VLOOKUP(A20326,Questionnaire!A:KQ,163,FALSE)),"#",VLOOKUP(A20326,Questionnaire!A:KQ,163,FALSE))</f>
        <v>#</v>
      </c>
    </row>
    <row r="20327" spans="1:2">
      <c r="A20327" t="s">
        <v>442</v>
      </c>
      <c r="B20327" t="str">
        <f>IF(ISBLANK(VLOOKUP(A20327,Questionnaire!A:KQ,163,FALSE)),"#",VLOOKUP(A20327,Questionnaire!A:KQ,163,FALSE))</f>
        <v>#</v>
      </c>
    </row>
    <row r="20328" spans="1:2">
      <c r="A20328" t="s">
        <v>445</v>
      </c>
      <c r="B20328" t="str">
        <f>IF(ISBLANK(VLOOKUP(A20328,Questionnaire!A:KQ,163,FALSE)),"#",VLOOKUP(A20328,Questionnaire!A:KQ,163,FALSE))</f>
        <v>#</v>
      </c>
    </row>
    <row r="20329" spans="1:2">
      <c r="A20329" t="s">
        <v>448</v>
      </c>
      <c r="B20329" t="str">
        <f>IF(ISBLANK(VLOOKUP(A20329,Questionnaire!A:KQ,163,FALSE)),"#",VLOOKUP(A20329,Questionnaire!A:KQ,163,FALSE))</f>
        <v>#</v>
      </c>
    </row>
    <row r="20330" spans="1:2">
      <c r="A20330" t="s">
        <v>452</v>
      </c>
      <c r="B20330" t="str">
        <f>IF(ISBLANK(VLOOKUP(A20330,Questionnaire!A:KQ,163,FALSE)),"#",VLOOKUP(A20330,Questionnaire!A:KQ,163,FALSE))</f>
        <v>#</v>
      </c>
    </row>
    <row r="20331" spans="1:2">
      <c r="A20331" t="s">
        <v>455</v>
      </c>
      <c r="B20331" t="str">
        <f>IF(ISBLANK(VLOOKUP(A20331,Questionnaire!A:KQ,163,FALSE)),"#",VLOOKUP(A20331,Questionnaire!A:KQ,163,FALSE))</f>
        <v>#</v>
      </c>
    </row>
    <row r="20332" spans="1:2">
      <c r="A20332" t="s">
        <v>458</v>
      </c>
      <c r="B20332" t="str">
        <f>IF(ISBLANK(VLOOKUP(A20332,Questionnaire!A:KQ,163,FALSE)),"#",VLOOKUP(A20332,Questionnaire!A:KQ,163,FALSE))</f>
        <v>#</v>
      </c>
    </row>
    <row r="20333" spans="1:2">
      <c r="A20333" t="s">
        <v>461</v>
      </c>
      <c r="B20333" t="str">
        <f>IF(ISBLANK(VLOOKUP(A20333,Questionnaire!A:KQ,163,FALSE)),"#",VLOOKUP(A20333,Questionnaire!A:KQ,163,FALSE))</f>
        <v>#</v>
      </c>
    </row>
    <row r="20334" spans="1:2">
      <c r="A20334" t="s">
        <v>465</v>
      </c>
      <c r="B20334" t="str">
        <f>IF(ISBLANK(VLOOKUP(A20334,Questionnaire!A:KQ,163,FALSE)),"#",VLOOKUP(A20334,Questionnaire!A:KQ,163,FALSE))</f>
        <v>#</v>
      </c>
    </row>
    <row r="20335" spans="1:2">
      <c r="A20335" t="s">
        <v>467</v>
      </c>
      <c r="B20335" t="str">
        <f>IF(ISBLANK(VLOOKUP(A20335,Questionnaire!A:KQ,163,FALSE)),"#",VLOOKUP(A20335,Questionnaire!A:KQ,163,FALSE))</f>
        <v>#</v>
      </c>
    </row>
    <row r="20336" spans="1:2">
      <c r="A20336" t="s">
        <v>469</v>
      </c>
      <c r="B20336" t="str">
        <f>IF(ISBLANK(VLOOKUP(A20336,Questionnaire!A:KQ,163,FALSE)),"#",VLOOKUP(A20336,Questionnaire!A:KQ,163,FALSE))</f>
        <v>#</v>
      </c>
    </row>
    <row r="20337" spans="1:3">
      <c r="A20337" t="s">
        <v>471</v>
      </c>
      <c r="B20337" t="str">
        <f>IF(ISBLANK(VLOOKUP(A20337,Questionnaire!A:KQ,163,FALSE)),"#",VLOOKUP(A20337,Questionnaire!A:KQ,163,FALSE))</f>
        <v>#</v>
      </c>
    </row>
    <row r="20338" spans="1:3">
      <c r="A20338" t="s">
        <v>473</v>
      </c>
      <c r="B20338" t="str">
        <f>IF(ISBLANK(VLOOKUP(A20338,Questionnaire!A:KQ,163,FALSE)),"#",VLOOKUP(A20338,Questionnaire!A:KQ,163,FALSE))</f>
        <v>#</v>
      </c>
    </row>
    <row r="20339" spans="1:3">
      <c r="A20339" t="s">
        <v>475</v>
      </c>
      <c r="B20339" t="str">
        <f>IF(ISBLANK(VLOOKUP(A20339,Questionnaire!A:KQ,163,FALSE)),"#",VLOOKUP(A20339,Questionnaire!A:KQ,163,FALSE))</f>
        <v>#</v>
      </c>
    </row>
    <row r="20340" spans="1:3">
      <c r="A20340" t="s">
        <v>185</v>
      </c>
      <c r="B20340" t="str">
        <f>IF(ISBLANK(VLOOKUP(A20340,Questionnaire!A:KQ,164,FALSE)),"#",VLOOKUP(A20340,Questionnaire!A:KQ,164,FALSE))</f>
        <v>#</v>
      </c>
      <c r="C20340">
        <v>161</v>
      </c>
    </row>
    <row r="20341" spans="1:3">
      <c r="A20341" t="s">
        <v>187</v>
      </c>
      <c r="B20341" t="str">
        <f>IF(ISNA(VLOOKUP(VLOOKUP(A20341,Questionnaire!A:KQ,164,FALSE),'CORA Encoding'!D:E,2,FALSE)),"#",VLOOKUP(VLOOKUP(A20341,Questionnaire!A:KQ,164,FALSE),'CORA Encoding'!D:E,2,FALSE))</f>
        <v>#</v>
      </c>
    </row>
    <row r="20342" spans="1:3">
      <c r="A20342" t="s">
        <v>189</v>
      </c>
      <c r="B20342" t="str">
        <f>IF(ISNA(VLOOKUP(VLOOKUP(A20342,Questionnaire!A:KQ,164,FALSE),'CORA Encoding'!G:H,2,FALSE)),"#",VLOOKUP(VLOOKUP(A20342,Questionnaire!A:KQ,164,FALSE),'CORA Encoding'!G:H,2,FALSE))</f>
        <v>#</v>
      </c>
    </row>
    <row r="20343" spans="1:3">
      <c r="A20343" t="s">
        <v>191</v>
      </c>
      <c r="B20343" t="str">
        <f>IF(ISNA(VLOOKUP(VLOOKUP(A20343,Questionnaire!A:KQ,164,FALSE),'Country List'!E:F,2,FALSE)),"#",VLOOKUP(VLOOKUP(A20343,Questionnaire!A:KQ,164,FALSE),'Country List'!E:F,2,FALSE))</f>
        <v>#</v>
      </c>
    </row>
    <row r="20344" spans="1:3">
      <c r="A20344" t="s">
        <v>193</v>
      </c>
      <c r="B20344" t="str">
        <f>IF(ISNA(VLOOKUP(VLOOKUP(A20344,Questionnaire!A:KQ,164,FALSE),'Industry List'!B:C,2,FALSE)),"#",VLOOKUP(VLOOKUP(A20344,Questionnaire!A:KQ,164,FALSE),'Industry List'!B:C,2,FALSE))</f>
        <v>#</v>
      </c>
    </row>
    <row r="20345" spans="1:3">
      <c r="A20345" t="s">
        <v>197</v>
      </c>
      <c r="B20345" t="str">
        <f>IF(ISBLANK(VLOOKUP(A20345,Questionnaire!A:KQ,164,FALSE)),"#",VLOOKUP(A20345,Questionnaire!A:KQ,164,FALSE))</f>
        <v>#</v>
      </c>
    </row>
    <row r="20346" spans="1:3">
      <c r="A20346" t="s">
        <v>201</v>
      </c>
      <c r="B20346" t="str">
        <f>IF(ISBLANK(VLOOKUP(A20346,Questionnaire!A:KQ,164,FALSE)),"#",VLOOKUP(A20346,Questionnaire!A:KQ,164,FALSE))</f>
        <v>#</v>
      </c>
    </row>
    <row r="20347" spans="1:3">
      <c r="A20347" t="s">
        <v>203</v>
      </c>
      <c r="B20347" t="str">
        <f>IF(ISNA(VLOOKUP(VLOOKUP(A20347,Questionnaire!A:KQ,164,FALSE),'CORA Encoding'!J:K,2,FALSE)),"#",VLOOKUP(VLOOKUP(A20347,Questionnaire!A:KQ,164,FALSE),'CORA Encoding'!J:K,2,FALSE))</f>
        <v>#</v>
      </c>
    </row>
    <row r="20348" spans="1:3">
      <c r="A20348" t="s">
        <v>208</v>
      </c>
      <c r="B20348" t="str">
        <f>IF(ISBLANK(VLOOKUP(A20348,Questionnaire!A:KQ,164,FALSE)),"#",VLOOKUP(A20348,Questionnaire!A:KQ,164,FALSE))</f>
        <v>#</v>
      </c>
    </row>
    <row r="20349" spans="1:3">
      <c r="A20349" t="s">
        <v>213</v>
      </c>
      <c r="B20349" t="str">
        <f>IF(ISBLANK(VLOOKUP(A20349,Questionnaire!A:KQ,164,FALSE)),"#",VLOOKUP(A20349,Questionnaire!A:KQ,164,FALSE))</f>
        <v>#</v>
      </c>
    </row>
    <row r="20350" spans="1:3">
      <c r="A20350" t="s">
        <v>215</v>
      </c>
      <c r="B20350" t="str">
        <f>IF(ISBLANK(VLOOKUP(A20350,Questionnaire!A:KQ,164,FALSE)),"#",VLOOKUP(A20350,Questionnaire!A:KQ,164,FALSE))</f>
        <v>#</v>
      </c>
    </row>
    <row r="20351" spans="1:3">
      <c r="A20351" t="s">
        <v>217</v>
      </c>
      <c r="B20351" t="str">
        <f>IF(ISBLANK(VLOOKUP(A20351,Questionnaire!A:KQ,164,FALSE)),"#",VLOOKUP(A20351,Questionnaire!A:KQ,164,FALSE))</f>
        <v>#</v>
      </c>
    </row>
    <row r="20352" spans="1:3">
      <c r="A20352" t="s">
        <v>219</v>
      </c>
      <c r="B20352" t="str">
        <f>IF(ISBLANK(VLOOKUP(A20352,Questionnaire!A:KQ,164,FALSE)),"#",VLOOKUP(A20352,Questionnaire!A:KQ,164,FALSE))</f>
        <v>#</v>
      </c>
    </row>
    <row r="20353" spans="1:2">
      <c r="A20353" t="s">
        <v>221</v>
      </c>
      <c r="B20353" t="str">
        <f>IF(ISBLANK(VLOOKUP(A20353,Questionnaire!A:KQ,164,FALSE)),"#",VLOOKUP(A20353,Questionnaire!A:KQ,164,FALSE))</f>
        <v>#</v>
      </c>
    </row>
    <row r="20354" spans="1:2">
      <c r="A20354" t="s">
        <v>223</v>
      </c>
      <c r="B20354" t="str">
        <f>IF(ISBLANK(VLOOKUP(A20354,Questionnaire!A:KQ,164,FALSE)),"#",VLOOKUP(A20354,Questionnaire!A:KQ,164,FALSE))</f>
        <v>#</v>
      </c>
    </row>
    <row r="20355" spans="1:2">
      <c r="A20355" t="s">
        <v>225</v>
      </c>
      <c r="B20355" t="str">
        <f>IF(ISBLANK(VLOOKUP(A20355,Questionnaire!A:KQ,164,FALSE)),"#",VLOOKUP(A20355,Questionnaire!A:KQ,164,FALSE))</f>
        <v>#</v>
      </c>
    </row>
    <row r="20356" spans="1:2">
      <c r="A20356" t="s">
        <v>227</v>
      </c>
      <c r="B20356" t="str">
        <f>IF(ISBLANK(VLOOKUP(A20356,Questionnaire!A:KQ,164,FALSE)),"#",VLOOKUP(A20356,Questionnaire!A:KQ,164,FALSE))</f>
        <v>#</v>
      </c>
    </row>
    <row r="20357" spans="1:2">
      <c r="A20357" t="s">
        <v>229</v>
      </c>
      <c r="B20357" t="str">
        <f>IF(ISBLANK(VLOOKUP(A20357,Questionnaire!A:KQ,164,FALSE)),"#",VLOOKUP(A20357,Questionnaire!A:KQ,164,FALSE))</f>
        <v>#</v>
      </c>
    </row>
    <row r="20358" spans="1:2">
      <c r="A20358" t="s">
        <v>231</v>
      </c>
      <c r="B20358" t="str">
        <f>IF(ISBLANK(VLOOKUP(A20358,Questionnaire!A:KQ,164,FALSE)),"#",VLOOKUP(A20358,Questionnaire!A:KQ,164,FALSE))</f>
        <v>#</v>
      </c>
    </row>
    <row r="20359" spans="1:2">
      <c r="A20359" t="s">
        <v>233</v>
      </c>
      <c r="B20359" t="str">
        <f>IF(ISBLANK(VLOOKUP(A20359,Questionnaire!A:KQ,164,FALSE)),"#",VLOOKUP(A20359,Questionnaire!A:KQ,164,FALSE))</f>
        <v>#</v>
      </c>
    </row>
    <row r="20360" spans="1:2">
      <c r="A20360" t="s">
        <v>235</v>
      </c>
      <c r="B20360" t="str">
        <f>IF(ISBLANK(VLOOKUP(A20360,Questionnaire!A:KQ,164,FALSE)),"#",VLOOKUP(A20360,Questionnaire!A:KQ,164,FALSE))</f>
        <v>#</v>
      </c>
    </row>
    <row r="20361" spans="1:2">
      <c r="A20361" t="s">
        <v>237</v>
      </c>
      <c r="B20361" t="str">
        <f>IF(ISBLANK(VLOOKUP(A20361,Questionnaire!A:KQ,164,FALSE)),"#",VLOOKUP(A20361,Questionnaire!A:KQ,164,FALSE))</f>
        <v>#</v>
      </c>
    </row>
    <row r="20362" spans="1:2">
      <c r="A20362" t="s">
        <v>239</v>
      </c>
      <c r="B20362" t="str">
        <f>IF(ISBLANK(VLOOKUP(A20362,Questionnaire!A:KQ,164,FALSE)),"#",VLOOKUP(A20362,Questionnaire!A:KQ,164,FALSE))</f>
        <v>#</v>
      </c>
    </row>
    <row r="20363" spans="1:2">
      <c r="A20363" t="s">
        <v>242</v>
      </c>
      <c r="B20363" t="str">
        <f>IF(ISBLANK(VLOOKUP(A20363,Questionnaire!A:KQ,164,FALSE)),"#",VLOOKUP(A20363,Questionnaire!A:KQ,164,FALSE))</f>
        <v>#</v>
      </c>
    </row>
    <row r="20364" spans="1:2">
      <c r="A20364" t="s">
        <v>245</v>
      </c>
      <c r="B20364" t="str">
        <f>IF(ISBLANK(VLOOKUP(A20364,Questionnaire!A:KQ,164,FALSE)),"#",VLOOKUP(A20364,Questionnaire!A:KQ,164,FALSE))</f>
        <v>#</v>
      </c>
    </row>
    <row r="20365" spans="1:2">
      <c r="A20365" t="s">
        <v>247</v>
      </c>
      <c r="B20365" t="str">
        <f>IF(ISBLANK(VLOOKUP(A20365,Questionnaire!A:KQ,164,FALSE)),"#",VLOOKUP(A20365,Questionnaire!A:KQ,164,FALSE))</f>
        <v>#</v>
      </c>
    </row>
    <row r="20366" spans="1:2">
      <c r="A20366" t="s">
        <v>249</v>
      </c>
      <c r="B20366" t="str">
        <f>IF(ISBLANK(VLOOKUP(A20366,Questionnaire!A:KQ,164,FALSE)),"#",VLOOKUP(A20366,Questionnaire!A:KQ,164,FALSE))</f>
        <v>#</v>
      </c>
    </row>
    <row r="20367" spans="1:2">
      <c r="A20367" t="s">
        <v>250</v>
      </c>
      <c r="B20367" t="str">
        <f>IF(ISBLANK(VLOOKUP(A20367,Questionnaire!A:KQ,164,FALSE)),"#",VLOOKUP(A20367,Questionnaire!A:KQ,164,FALSE))</f>
        <v>#</v>
      </c>
    </row>
    <row r="20368" spans="1:2">
      <c r="A20368" t="s">
        <v>252</v>
      </c>
      <c r="B20368" t="str">
        <f>IF(ISBLANK(VLOOKUP(A20368,Questionnaire!A:KQ,164,FALSE)),"#",VLOOKUP(A20368,Questionnaire!A:KQ,164,FALSE))</f>
        <v>#</v>
      </c>
    </row>
    <row r="20369" spans="1:2">
      <c r="A20369" t="s">
        <v>255</v>
      </c>
      <c r="B20369" t="str">
        <f>IF(ISBLANK(VLOOKUP(A20369,Questionnaire!A:KQ,164,FALSE)),"#",VLOOKUP(A20369,Questionnaire!A:KQ,164,FALSE))</f>
        <v>#</v>
      </c>
    </row>
    <row r="20370" spans="1:2">
      <c r="A20370" t="s">
        <v>258</v>
      </c>
      <c r="B20370" t="str">
        <f>IF(ISNA(VLOOKUP(VLOOKUP(A20370,Questionnaire!A:KQ,164,FALSE),'CORA Encoding'!M:N,2,FALSE)),"#",VLOOKUP(VLOOKUP(A20370,Questionnaire!A:KQ,164,FALSE),'CORA Encoding'!M:N,2,FALSE))</f>
        <v>#</v>
      </c>
    </row>
    <row r="20371" spans="1:2">
      <c r="A20371" t="s">
        <v>261</v>
      </c>
      <c r="B20371" t="str">
        <f>IF(ISBLANK(VLOOKUP(A20371,Questionnaire!A:KQ,164,FALSE)),"#",VLOOKUP(A20371,Questionnaire!A:KQ,164,FALSE))</f>
        <v>#</v>
      </c>
    </row>
    <row r="20372" spans="1:2">
      <c r="A20372" t="s">
        <v>263</v>
      </c>
      <c r="B20372" t="str">
        <f>IF(ISBLANK(VLOOKUP(A20372,Questionnaire!A:KQ,164,FALSE)),"#",VLOOKUP(A20372,Questionnaire!A:KQ,164,FALSE))</f>
        <v>#</v>
      </c>
    </row>
    <row r="20373" spans="1:2">
      <c r="A20373" t="s">
        <v>265</v>
      </c>
      <c r="B20373" t="str">
        <f>IF(ISBLANK(VLOOKUP(A20373,Questionnaire!A:KQ,164,FALSE)),"#",VLOOKUP(A20373,Questionnaire!A:KQ,164,FALSE))</f>
        <v>#</v>
      </c>
    </row>
    <row r="20374" spans="1:2">
      <c r="A20374" t="s">
        <v>267</v>
      </c>
      <c r="B20374" t="str">
        <f>IF(ISBLANK(VLOOKUP(A20374,Questionnaire!A:KQ,164,FALSE)),"#",VLOOKUP(A20374,Questionnaire!A:KQ,164,FALSE))</f>
        <v>#</v>
      </c>
    </row>
    <row r="20375" spans="1:2">
      <c r="A20375" t="s">
        <v>269</v>
      </c>
      <c r="B20375" t="str">
        <f>IF(ISBLANK(VLOOKUP(A20375,Questionnaire!A:KQ,164,FALSE)),"#",VLOOKUP(A20375,Questionnaire!A:KQ,164,FALSE))</f>
        <v>#</v>
      </c>
    </row>
    <row r="20376" spans="1:2">
      <c r="A20376" t="s">
        <v>274</v>
      </c>
      <c r="B20376" t="str">
        <f>IF(ISBLANK(VLOOKUP(A20376,Questionnaire!A:KQ,164,FALSE)),"#",VLOOKUP(A20376,Questionnaire!A:KQ,164,FALSE))</f>
        <v>#</v>
      </c>
    </row>
    <row r="20377" spans="1:2">
      <c r="A20377" t="s">
        <v>276</v>
      </c>
      <c r="B20377" t="str">
        <f>IF(ISBLANK(VLOOKUP(A20377,Questionnaire!A:KQ,164,FALSE)),"#",VLOOKUP(A20377,Questionnaire!A:KQ,164,FALSE))</f>
        <v>#</v>
      </c>
    </row>
    <row r="20378" spans="1:2">
      <c r="A20378" t="s">
        <v>278</v>
      </c>
      <c r="B20378" t="str">
        <f>IF(ISBLANK(VLOOKUP(A20378,Questionnaire!A:KQ,164,FALSE)),"#",VLOOKUP(A20378,Questionnaire!A:KQ,164,FALSE))</f>
        <v>#</v>
      </c>
    </row>
    <row r="20379" spans="1:2">
      <c r="A20379" t="s">
        <v>280</v>
      </c>
      <c r="B20379" t="str">
        <f>IF(ISBLANK(VLOOKUP(A20379,Questionnaire!A:KQ,164,FALSE)),"#",VLOOKUP(A20379,Questionnaire!A:KQ,164,FALSE))</f>
        <v>#</v>
      </c>
    </row>
    <row r="20380" spans="1:2">
      <c r="A20380" t="s">
        <v>282</v>
      </c>
      <c r="B20380" t="str">
        <f>IF(ISBLANK(VLOOKUP(A20380,Questionnaire!A:KQ,164,FALSE)),"#",VLOOKUP(A20380,Questionnaire!A:KQ,164,FALSE))</f>
        <v>#</v>
      </c>
    </row>
    <row r="20381" spans="1:2">
      <c r="A20381" t="s">
        <v>286</v>
      </c>
      <c r="B20381" t="str">
        <f>IF(ISBLANK(VLOOKUP(A20381,Questionnaire!A:KQ,164,FALSE)),"#",VLOOKUP(A20381,Questionnaire!A:KQ,164,FALSE))</f>
        <v>#</v>
      </c>
    </row>
    <row r="20382" spans="1:2">
      <c r="A20382" t="s">
        <v>288</v>
      </c>
      <c r="B20382" t="str">
        <f>IF(ISBLANK(VLOOKUP(A20382,Questionnaire!A:KQ,164,FALSE)),"#",VLOOKUP(A20382,Questionnaire!A:KQ,164,FALSE))</f>
        <v>#</v>
      </c>
    </row>
    <row r="20383" spans="1:2">
      <c r="A20383" t="s">
        <v>290</v>
      </c>
      <c r="B20383" t="str">
        <f>IF(ISBLANK(VLOOKUP(A20383,Questionnaire!A:KQ,164,FALSE)),"#",VLOOKUP(A20383,Questionnaire!A:KQ,164,FALSE))</f>
        <v>#</v>
      </c>
    </row>
    <row r="20384" spans="1:2">
      <c r="A20384" t="s">
        <v>292</v>
      </c>
      <c r="B20384" t="str">
        <f>IF(ISBLANK(VLOOKUP(A20384,Questionnaire!A:KQ,164,FALSE)),"#",VLOOKUP(A20384,Questionnaire!A:KQ,164,FALSE))</f>
        <v>#</v>
      </c>
    </row>
    <row r="20385" spans="1:2">
      <c r="A20385" t="s">
        <v>294</v>
      </c>
      <c r="B20385" t="str">
        <f>IF(ISBLANK(VLOOKUP(A20385,Questionnaire!A:KQ,164,FALSE)),"#",VLOOKUP(A20385,Questionnaire!A:KQ,164,FALSE))</f>
        <v>#</v>
      </c>
    </row>
    <row r="20386" spans="1:2">
      <c r="A20386" t="s">
        <v>296</v>
      </c>
      <c r="B20386" t="str">
        <f>IF(ISBLANK(VLOOKUP(A20386,Questionnaire!A:KQ,164,FALSE)),"#",VLOOKUP(A20386,Questionnaire!A:KQ,164,FALSE))</f>
        <v>#</v>
      </c>
    </row>
    <row r="20387" spans="1:2">
      <c r="A20387" t="s">
        <v>301</v>
      </c>
      <c r="B20387" t="str">
        <f>IF(ISBLANK(VLOOKUP(A20387,Questionnaire!A:KQ,164,FALSE)),"#",VLOOKUP(A20387,Questionnaire!A:KQ,164,FALSE))</f>
        <v>#</v>
      </c>
    </row>
    <row r="20388" spans="1:2">
      <c r="A20388" t="s">
        <v>303</v>
      </c>
      <c r="B20388" t="str">
        <f>IF(ISBLANK(VLOOKUP(A20388,Questionnaire!A:KQ,164,FALSE)),"#",VLOOKUP(A20388,Questionnaire!A:KQ,164,FALSE))</f>
        <v>#</v>
      </c>
    </row>
    <row r="20389" spans="1:2">
      <c r="A20389" t="s">
        <v>305</v>
      </c>
      <c r="B20389" t="str">
        <f>IF(ISBLANK(VLOOKUP(A20389,Questionnaire!A:KQ,164,FALSE)),"#",VLOOKUP(A20389,Questionnaire!A:KQ,164,FALSE))</f>
        <v>#</v>
      </c>
    </row>
    <row r="20390" spans="1:2">
      <c r="A20390" t="s">
        <v>307</v>
      </c>
      <c r="B20390" t="str">
        <f>IF(ISBLANK(VLOOKUP(A20390,Questionnaire!A:KQ,164,FALSE)),"#",VLOOKUP(A20390,Questionnaire!A:KQ,164,FALSE))</f>
        <v>#</v>
      </c>
    </row>
    <row r="20391" spans="1:2">
      <c r="A20391" t="s">
        <v>311</v>
      </c>
      <c r="B20391" t="str">
        <f>IF(ISBLANK(VLOOKUP(A20391,Questionnaire!A:KQ,164,FALSE)),"#",VLOOKUP(A20391,Questionnaire!A:KQ,164,FALSE))</f>
        <v>#</v>
      </c>
    </row>
    <row r="20392" spans="1:2">
      <c r="A20392" t="s">
        <v>313</v>
      </c>
      <c r="B20392" t="str">
        <f>IF(ISBLANK(VLOOKUP(A20392,Questionnaire!A:KQ,164,FALSE)),"#",VLOOKUP(A20392,Questionnaire!A:KQ,164,FALSE))</f>
        <v>#</v>
      </c>
    </row>
    <row r="20393" spans="1:2">
      <c r="A20393" t="s">
        <v>314</v>
      </c>
      <c r="B20393" t="str">
        <f>IF(ISBLANK(VLOOKUP(A20393,Questionnaire!A:KQ,164,FALSE)),"#",VLOOKUP(A20393,Questionnaire!A:KQ,164,FALSE))</f>
        <v>#</v>
      </c>
    </row>
    <row r="20394" spans="1:2">
      <c r="A20394" t="s">
        <v>315</v>
      </c>
      <c r="B20394" t="str">
        <f>IF(ISBLANK(VLOOKUP(A20394,Questionnaire!A:KQ,164,FALSE)),"#",VLOOKUP(A20394,Questionnaire!A:KQ,164,FALSE))</f>
        <v>#</v>
      </c>
    </row>
    <row r="20395" spans="1:2">
      <c r="A20395" t="s">
        <v>317</v>
      </c>
      <c r="B20395" t="str">
        <f>IF(ISBLANK(VLOOKUP(A20395,Questionnaire!A:KQ,164,FALSE)),"#",VLOOKUP(A20395,Questionnaire!A:KQ,164,FALSE))</f>
        <v>#</v>
      </c>
    </row>
    <row r="20396" spans="1:2">
      <c r="A20396" t="s">
        <v>319</v>
      </c>
      <c r="B20396" t="str">
        <f>IF(ISBLANK(VLOOKUP(A20396,Questionnaire!A:KQ,164,FALSE)),"#",VLOOKUP(A20396,Questionnaire!A:KQ,164,FALSE))</f>
        <v>#</v>
      </c>
    </row>
    <row r="20397" spans="1:2">
      <c r="A20397" t="s">
        <v>322</v>
      </c>
      <c r="B20397" t="str">
        <f>IF(ISBLANK(VLOOKUP(A20397,Questionnaire!A:KQ,164,FALSE)),"#",VLOOKUP(A20397,Questionnaire!A:KQ,164,FALSE))</f>
        <v>#</v>
      </c>
    </row>
    <row r="20398" spans="1:2">
      <c r="A20398" t="s">
        <v>326</v>
      </c>
      <c r="B20398" t="str">
        <f>IF(ISBLANK(VLOOKUP(A20398,Questionnaire!A:KQ,164,FALSE)),"#",VLOOKUP(A20398,Questionnaire!A:KQ,164,FALSE))</f>
        <v>#</v>
      </c>
    </row>
    <row r="20399" spans="1:2">
      <c r="A20399" t="s">
        <v>328</v>
      </c>
      <c r="B20399" t="str">
        <f>IF(ISBLANK(VLOOKUP(A20399,Questionnaire!A:KQ,164,FALSE)),"#",VLOOKUP(A20399,Questionnaire!A:KQ,164,FALSE))</f>
        <v>#</v>
      </c>
    </row>
    <row r="20400" spans="1:2">
      <c r="A20400" t="s">
        <v>332</v>
      </c>
      <c r="B20400" t="str">
        <f>IF(ISBLANK(VLOOKUP(A20400,Questionnaire!A:KQ,164,FALSE)),"#",VLOOKUP(A20400,Questionnaire!A:KQ,164,FALSE))</f>
        <v>#</v>
      </c>
    </row>
    <row r="20401" spans="1:2">
      <c r="A20401" t="s">
        <v>333</v>
      </c>
      <c r="B20401" t="str">
        <f>IF(ISBLANK(VLOOKUP(A20401,Questionnaire!A:KQ,164,FALSE)),"#",VLOOKUP(A20401,Questionnaire!A:KQ,164,FALSE))</f>
        <v>#</v>
      </c>
    </row>
    <row r="20402" spans="1:2">
      <c r="A20402" t="s">
        <v>334</v>
      </c>
      <c r="B20402" t="str">
        <f>IF(ISBLANK(VLOOKUP(A20402,Questionnaire!A:KQ,164,FALSE)),"#",VLOOKUP(A20402,Questionnaire!A:KQ,164,FALSE))</f>
        <v>#</v>
      </c>
    </row>
    <row r="20403" spans="1:2">
      <c r="A20403" t="s">
        <v>335</v>
      </c>
      <c r="B20403" t="str">
        <f>IF(ISBLANK(VLOOKUP(A20403,Questionnaire!A:KQ,164,FALSE)),"#",VLOOKUP(A20403,Questionnaire!A:KQ,164,FALSE))</f>
        <v>#</v>
      </c>
    </row>
    <row r="20404" spans="1:2">
      <c r="A20404" t="s">
        <v>336</v>
      </c>
      <c r="B20404" t="str">
        <f>IF(ISBLANK(VLOOKUP(A20404,Questionnaire!A:KQ,164,FALSE)),"#",VLOOKUP(A20404,Questionnaire!A:KQ,164,FALSE))</f>
        <v>#</v>
      </c>
    </row>
    <row r="20405" spans="1:2">
      <c r="A20405" t="s">
        <v>337</v>
      </c>
      <c r="B20405" t="str">
        <f>IF(ISBLANK(VLOOKUP(A20405,Questionnaire!A:KQ,164,FALSE)),"#",VLOOKUP(A20405,Questionnaire!A:KQ,164,FALSE))</f>
        <v>#</v>
      </c>
    </row>
    <row r="20406" spans="1:2">
      <c r="A20406" t="s">
        <v>338</v>
      </c>
      <c r="B20406" t="str">
        <f>IF(ISBLANK(VLOOKUP(A20406,Questionnaire!A:KQ,164,FALSE)),"#",VLOOKUP(A20406,Questionnaire!A:KQ,164,FALSE))</f>
        <v>#</v>
      </c>
    </row>
    <row r="20407" spans="1:2">
      <c r="A20407" t="s">
        <v>339</v>
      </c>
      <c r="B20407" t="str">
        <f>IF(ISBLANK(VLOOKUP(A20407,Questionnaire!A:KQ,164,FALSE)),"#",VLOOKUP(A20407,Questionnaire!A:KQ,164,FALSE))</f>
        <v>#</v>
      </c>
    </row>
    <row r="20408" spans="1:2">
      <c r="A20408" t="s">
        <v>340</v>
      </c>
      <c r="B20408" t="str">
        <f>IF(ISBLANK(VLOOKUP(A20408,Questionnaire!A:KQ,164,FALSE)),"#",VLOOKUP(A20408,Questionnaire!A:KQ,164,FALSE))</f>
        <v>#</v>
      </c>
    </row>
    <row r="20409" spans="1:2">
      <c r="A20409" t="s">
        <v>341</v>
      </c>
      <c r="B20409" t="str">
        <f>IF(ISBLANK(VLOOKUP(A20409,Questionnaire!A:KQ,164,FALSE)),"#",VLOOKUP(A20409,Questionnaire!A:KQ,164,FALSE))</f>
        <v>#</v>
      </c>
    </row>
    <row r="20410" spans="1:2">
      <c r="A20410" t="s">
        <v>342</v>
      </c>
      <c r="B20410" t="str">
        <f>IF(ISBLANK(VLOOKUP(A20410,Questionnaire!A:KQ,164,FALSE)),"#",VLOOKUP(A20410,Questionnaire!A:KQ,164,FALSE))</f>
        <v>#</v>
      </c>
    </row>
    <row r="20411" spans="1:2">
      <c r="A20411" t="s">
        <v>343</v>
      </c>
      <c r="B20411" t="str">
        <f>IF(ISBLANK(VLOOKUP(A20411,Questionnaire!A:KQ,164,FALSE)),"#",VLOOKUP(A20411,Questionnaire!A:KQ,164,FALSE))</f>
        <v>#</v>
      </c>
    </row>
    <row r="20412" spans="1:2">
      <c r="A20412" t="s">
        <v>344</v>
      </c>
      <c r="B20412" t="str">
        <f>IF(ISBLANK(VLOOKUP(A20412,Questionnaire!A:KQ,164,FALSE)),"#",VLOOKUP(A20412,Questionnaire!A:KQ,164,FALSE))</f>
        <v>#</v>
      </c>
    </row>
    <row r="20413" spans="1:2">
      <c r="A20413" t="s">
        <v>345</v>
      </c>
      <c r="B20413" t="str">
        <f>IF(ISBLANK(VLOOKUP(A20413,Questionnaire!A:KQ,164,FALSE)),"#",VLOOKUP(A20413,Questionnaire!A:KQ,164,FALSE))</f>
        <v>#</v>
      </c>
    </row>
    <row r="20414" spans="1:2">
      <c r="A20414" t="s">
        <v>348</v>
      </c>
      <c r="B20414" t="str">
        <f>IF(ISBLANK(VLOOKUP(A20414,Questionnaire!A:KQ,164,FALSE)),"#",VLOOKUP(A20414,Questionnaire!A:KQ,164,FALSE))</f>
        <v>#</v>
      </c>
    </row>
    <row r="20415" spans="1:2">
      <c r="A20415" t="s">
        <v>353</v>
      </c>
      <c r="B20415" t="str">
        <f>IF(ISBLANK(VLOOKUP(A20415,Questionnaire!A:KQ,164,FALSE)),"#",VLOOKUP(A20415,Questionnaire!A:KQ,164,FALSE))</f>
        <v>#</v>
      </c>
    </row>
    <row r="20416" spans="1:2">
      <c r="A20416" t="s">
        <v>354</v>
      </c>
      <c r="B20416" t="str">
        <f>IF(ISBLANK(VLOOKUP(A20416,Questionnaire!A:KQ,164,FALSE)),"#",VLOOKUP(A20416,Questionnaire!A:KQ,164,FALSE))</f>
        <v>#</v>
      </c>
    </row>
    <row r="20417" spans="1:2">
      <c r="A20417" t="s">
        <v>355</v>
      </c>
      <c r="B20417" t="str">
        <f>IF(ISBLANK(VLOOKUP(A20417,Questionnaire!A:KQ,164,FALSE)),"#",VLOOKUP(A20417,Questionnaire!A:KQ,164,FALSE))</f>
        <v>#</v>
      </c>
    </row>
    <row r="20418" spans="1:2">
      <c r="A20418" t="s">
        <v>356</v>
      </c>
      <c r="B20418" t="str">
        <f>IF(ISBLANK(VLOOKUP(A20418,Questionnaire!A:KQ,164,FALSE)),"#",VLOOKUP(A20418,Questionnaire!A:KQ,164,FALSE))</f>
        <v>#</v>
      </c>
    </row>
    <row r="20419" spans="1:2">
      <c r="A20419" t="s">
        <v>357</v>
      </c>
      <c r="B20419" t="str">
        <f>IF(ISBLANK(VLOOKUP(A20419,Questionnaire!A:KQ,164,FALSE)),"#",VLOOKUP(A20419,Questionnaire!A:KQ,164,FALSE))</f>
        <v>#</v>
      </c>
    </row>
    <row r="20420" spans="1:2">
      <c r="A20420" t="s">
        <v>360</v>
      </c>
      <c r="B20420" t="str">
        <f>IF(ISBLANK(VLOOKUP(A20420,Questionnaire!A:KQ,164,FALSE)),"#",VLOOKUP(A20420,Questionnaire!A:KQ,164,FALSE))</f>
        <v>#</v>
      </c>
    </row>
    <row r="20421" spans="1:2">
      <c r="A20421" t="s">
        <v>362</v>
      </c>
      <c r="B20421" t="str">
        <f>IF(ISBLANK(VLOOKUP(A20421,Questionnaire!A:KQ,164,FALSE)),"#",VLOOKUP(A20421,Questionnaire!A:KQ,164,FALSE))</f>
        <v>#</v>
      </c>
    </row>
    <row r="20422" spans="1:2">
      <c r="A20422" t="s">
        <v>363</v>
      </c>
      <c r="B20422" t="str">
        <f>IF(ISBLANK(VLOOKUP(A20422,Questionnaire!A:KQ,164,FALSE)),"#",VLOOKUP(A20422,Questionnaire!A:KQ,164,FALSE))</f>
        <v>#</v>
      </c>
    </row>
    <row r="20423" spans="1:2">
      <c r="A20423" t="s">
        <v>364</v>
      </c>
      <c r="B20423" t="str">
        <f>IF(ISBLANK(VLOOKUP(A20423,Questionnaire!A:KQ,164,FALSE)),"#",VLOOKUP(A20423,Questionnaire!A:KQ,164,FALSE))</f>
        <v>#</v>
      </c>
    </row>
    <row r="20424" spans="1:2">
      <c r="A20424" t="s">
        <v>365</v>
      </c>
      <c r="B20424" t="str">
        <f>IF(ISBLANK(VLOOKUP(A20424,Questionnaire!A:KQ,164,FALSE)),"#",VLOOKUP(A20424,Questionnaire!A:KQ,164,FALSE))</f>
        <v>#</v>
      </c>
    </row>
    <row r="20425" spans="1:2">
      <c r="A20425" t="s">
        <v>366</v>
      </c>
      <c r="B20425" t="str">
        <f>IF(ISBLANK(VLOOKUP(A20425,Questionnaire!A:KQ,164,FALSE)),"#",VLOOKUP(A20425,Questionnaire!A:KQ,164,FALSE))</f>
        <v>#</v>
      </c>
    </row>
    <row r="20426" spans="1:2">
      <c r="A20426" t="s">
        <v>371</v>
      </c>
      <c r="B20426" t="str">
        <f>IF(ISBLANK(VLOOKUP(A20426,Questionnaire!A:KQ,164,FALSE)),"#",VLOOKUP(A20426,Questionnaire!A:KQ,164,FALSE))</f>
        <v>#</v>
      </c>
    </row>
    <row r="20427" spans="1:2">
      <c r="A20427" t="s">
        <v>372</v>
      </c>
      <c r="B20427" t="str">
        <f>IF(ISBLANK(VLOOKUP(A20427,Questionnaire!A:KQ,164,FALSE)),"#",VLOOKUP(A20427,Questionnaire!A:KQ,164,FALSE))</f>
        <v>#</v>
      </c>
    </row>
    <row r="20428" spans="1:2">
      <c r="A20428" t="s">
        <v>373</v>
      </c>
      <c r="B20428" t="str">
        <f>IF(ISBLANK(VLOOKUP(A20428,Questionnaire!A:KQ,164,FALSE)),"#",VLOOKUP(A20428,Questionnaire!A:KQ,164,FALSE))</f>
        <v>#</v>
      </c>
    </row>
    <row r="20429" spans="1:2">
      <c r="A20429" t="s">
        <v>374</v>
      </c>
      <c r="B20429" t="str">
        <f>IF(ISBLANK(VLOOKUP(A20429,Questionnaire!A:KQ,164,FALSE)),"#",VLOOKUP(A20429,Questionnaire!A:KQ,164,FALSE))</f>
        <v>#</v>
      </c>
    </row>
    <row r="20430" spans="1:2">
      <c r="A20430" t="s">
        <v>377</v>
      </c>
      <c r="B20430" t="str">
        <f>IF(ISBLANK(VLOOKUP(A20430,Questionnaire!A:KQ,164,FALSE)),"#",VLOOKUP(A20430,Questionnaire!A:KQ,164,FALSE))</f>
        <v>#</v>
      </c>
    </row>
    <row r="20431" spans="1:2">
      <c r="A20431" t="s">
        <v>379</v>
      </c>
      <c r="B20431" t="str">
        <f>IF(ISBLANK(VLOOKUP(A20431,Questionnaire!A:KQ,164,FALSE)),"#",VLOOKUP(A20431,Questionnaire!A:KQ,164,FALSE))</f>
        <v>#</v>
      </c>
    </row>
    <row r="20432" spans="1:2">
      <c r="A20432" t="s">
        <v>380</v>
      </c>
      <c r="B20432" t="str">
        <f>IF(ISBLANK(VLOOKUP(A20432,Questionnaire!A:KQ,164,FALSE)),"#",VLOOKUP(A20432,Questionnaire!A:KQ,164,FALSE))</f>
        <v>#</v>
      </c>
    </row>
    <row r="20433" spans="1:2">
      <c r="A20433" t="s">
        <v>381</v>
      </c>
      <c r="B20433" t="str">
        <f>IF(ISBLANK(VLOOKUP(A20433,Questionnaire!A:KQ,164,FALSE)),"#",VLOOKUP(A20433,Questionnaire!A:KQ,164,FALSE))</f>
        <v>#</v>
      </c>
    </row>
    <row r="20434" spans="1:2">
      <c r="A20434" t="s">
        <v>382</v>
      </c>
      <c r="B20434" t="str">
        <f>IF(ISBLANK(VLOOKUP(A20434,Questionnaire!A:KQ,164,FALSE)),"#",VLOOKUP(A20434,Questionnaire!A:KQ,164,FALSE))</f>
        <v>#</v>
      </c>
    </row>
    <row r="20435" spans="1:2">
      <c r="A20435" t="s">
        <v>384</v>
      </c>
      <c r="B20435" t="str">
        <f>IF(ISBLANK(VLOOKUP(A20435,Questionnaire!A:KQ,164,FALSE)),"#",VLOOKUP(A20435,Questionnaire!A:KQ,164,FALSE))</f>
        <v>#</v>
      </c>
    </row>
    <row r="20436" spans="1:2">
      <c r="A20436" t="s">
        <v>387</v>
      </c>
      <c r="B20436" t="str">
        <f>IF(ISBLANK(VLOOKUP(A20436,Questionnaire!A:KQ,164,FALSE)),"#",VLOOKUP(A20436,Questionnaire!A:KQ,164,FALSE))</f>
        <v>#</v>
      </c>
    </row>
    <row r="20437" spans="1:2">
      <c r="A20437" t="s">
        <v>391</v>
      </c>
      <c r="B20437" t="str">
        <f>IF(ISBLANK(VLOOKUP(A20437,Questionnaire!A:KQ,164,FALSE)),"#",VLOOKUP(A20437,Questionnaire!A:KQ,164,FALSE))</f>
        <v>#</v>
      </c>
    </row>
    <row r="20438" spans="1:2">
      <c r="A20438" t="s">
        <v>393</v>
      </c>
      <c r="B20438" t="str">
        <f>IF(ISBLANK(VLOOKUP(A20438,Questionnaire!A:KQ,164,FALSE)),"#",VLOOKUP(A20438,Questionnaire!A:KQ,164,FALSE))</f>
        <v>#</v>
      </c>
    </row>
    <row r="20439" spans="1:2">
      <c r="A20439" t="s">
        <v>395</v>
      </c>
      <c r="B20439" t="str">
        <f>IF(ISBLANK(VLOOKUP(A20439,Questionnaire!A:KQ,164,FALSE)),"#",VLOOKUP(A20439,Questionnaire!A:KQ,164,FALSE))</f>
        <v>#</v>
      </c>
    </row>
    <row r="20440" spans="1:2">
      <c r="A20440" t="s">
        <v>398</v>
      </c>
      <c r="B20440" t="str">
        <f>IF(ISBLANK(VLOOKUP(A20440,Questionnaire!A:KQ,164,FALSE)),"#",VLOOKUP(A20440,Questionnaire!A:KQ,164,FALSE))</f>
        <v>#</v>
      </c>
    </row>
    <row r="20441" spans="1:2">
      <c r="A20441" t="s">
        <v>402</v>
      </c>
      <c r="B20441" t="str">
        <f>IF(ISBLANK(VLOOKUP(A20441,Questionnaire!A:KQ,164,FALSE)),"#",VLOOKUP(A20441,Questionnaire!A:KQ,164,FALSE))</f>
        <v>#</v>
      </c>
    </row>
    <row r="20442" spans="1:2">
      <c r="A20442" t="s">
        <v>405</v>
      </c>
      <c r="B20442" t="str">
        <f>IF(ISBLANK(VLOOKUP(A20442,Questionnaire!A:KQ,164,FALSE)),"#",VLOOKUP(A20442,Questionnaire!A:KQ,164,FALSE))</f>
        <v>#</v>
      </c>
    </row>
    <row r="20443" spans="1:2">
      <c r="A20443" t="s">
        <v>409</v>
      </c>
      <c r="B20443" t="str">
        <f>IF(ISBLANK(VLOOKUP(A20443,Questionnaire!A:KQ,164,FALSE)),"#",VLOOKUP(A20443,Questionnaire!A:KQ,164,FALSE))</f>
        <v>#</v>
      </c>
    </row>
    <row r="20444" spans="1:2">
      <c r="A20444" t="s">
        <v>412</v>
      </c>
      <c r="B20444" t="str">
        <f>IF(ISBLANK(VLOOKUP(A20444,Questionnaire!A:KQ,164,FALSE)),"#",VLOOKUP(A20444,Questionnaire!A:KQ,164,FALSE))</f>
        <v>#</v>
      </c>
    </row>
    <row r="20445" spans="1:2">
      <c r="A20445" t="s">
        <v>415</v>
      </c>
      <c r="B20445" t="str">
        <f>IF(ISBLANK(VLOOKUP(A20445,Questionnaire!A:KQ,164,FALSE)),"#",VLOOKUP(A20445,Questionnaire!A:KQ,164,FALSE))</f>
        <v>#</v>
      </c>
    </row>
    <row r="20446" spans="1:2">
      <c r="A20446" t="s">
        <v>418</v>
      </c>
      <c r="B20446" t="str">
        <f>IF(ISBLANK(VLOOKUP(A20446,Questionnaire!A:KQ,164,FALSE)),"#",VLOOKUP(A20446,Questionnaire!A:KQ,164,FALSE))</f>
        <v>#</v>
      </c>
    </row>
    <row r="20447" spans="1:2">
      <c r="A20447" t="s">
        <v>421</v>
      </c>
      <c r="B20447" t="str">
        <f>IF(ISBLANK(VLOOKUP(A20447,Questionnaire!A:KQ,164,FALSE)),"#",VLOOKUP(A20447,Questionnaire!A:KQ,164,FALSE))</f>
        <v>#</v>
      </c>
    </row>
    <row r="20448" spans="1:2">
      <c r="A20448" t="s">
        <v>424</v>
      </c>
      <c r="B20448" t="str">
        <f>IF(ISBLANK(VLOOKUP(A20448,Questionnaire!A:KQ,164,FALSE)),"#",VLOOKUP(A20448,Questionnaire!A:KQ,164,FALSE))</f>
        <v>#</v>
      </c>
    </row>
    <row r="20449" spans="1:2">
      <c r="A20449" t="s">
        <v>429</v>
      </c>
      <c r="B20449" t="str">
        <f>IF(ISBLANK(VLOOKUP(A20449,Questionnaire!A:KQ,164,FALSE)),"#",VLOOKUP(A20449,Questionnaire!A:KQ,164,FALSE))</f>
        <v>#</v>
      </c>
    </row>
    <row r="20450" spans="1:2">
      <c r="A20450" t="s">
        <v>432</v>
      </c>
      <c r="B20450" t="str">
        <f>IF(ISBLANK(VLOOKUP(A20450,Questionnaire!A:KQ,164,FALSE)),"#",VLOOKUP(A20450,Questionnaire!A:KQ,164,FALSE))</f>
        <v>#</v>
      </c>
    </row>
    <row r="20451" spans="1:2">
      <c r="A20451" t="s">
        <v>435</v>
      </c>
      <c r="B20451" t="str">
        <f>IF(ISBLANK(VLOOKUP(A20451,Questionnaire!A:KQ,164,FALSE)),"#",VLOOKUP(A20451,Questionnaire!A:KQ,164,FALSE))</f>
        <v>#</v>
      </c>
    </row>
    <row r="20452" spans="1:2">
      <c r="A20452" t="s">
        <v>437</v>
      </c>
      <c r="B20452" t="str">
        <f>IF(ISBLANK(VLOOKUP(A20452,Questionnaire!A:KQ,164,FALSE)),"#",VLOOKUP(A20452,Questionnaire!A:KQ,164,FALSE))</f>
        <v>#</v>
      </c>
    </row>
    <row r="20453" spans="1:2">
      <c r="A20453" t="s">
        <v>439</v>
      </c>
      <c r="B20453" t="str">
        <f>IF(ISBLANK(VLOOKUP(A20453,Questionnaire!A:KQ,164,FALSE)),"#",VLOOKUP(A20453,Questionnaire!A:KQ,164,FALSE))</f>
        <v>#</v>
      </c>
    </row>
    <row r="20454" spans="1:2">
      <c r="A20454" t="s">
        <v>442</v>
      </c>
      <c r="B20454" t="str">
        <f>IF(ISBLANK(VLOOKUP(A20454,Questionnaire!A:KQ,164,FALSE)),"#",VLOOKUP(A20454,Questionnaire!A:KQ,164,FALSE))</f>
        <v>#</v>
      </c>
    </row>
    <row r="20455" spans="1:2">
      <c r="A20455" t="s">
        <v>445</v>
      </c>
      <c r="B20455" t="str">
        <f>IF(ISBLANK(VLOOKUP(A20455,Questionnaire!A:KQ,164,FALSE)),"#",VLOOKUP(A20455,Questionnaire!A:KQ,164,FALSE))</f>
        <v>#</v>
      </c>
    </row>
    <row r="20456" spans="1:2">
      <c r="A20456" t="s">
        <v>448</v>
      </c>
      <c r="B20456" t="str">
        <f>IF(ISBLANK(VLOOKUP(A20456,Questionnaire!A:KQ,164,FALSE)),"#",VLOOKUP(A20456,Questionnaire!A:KQ,164,FALSE))</f>
        <v>#</v>
      </c>
    </row>
    <row r="20457" spans="1:2">
      <c r="A20457" t="s">
        <v>452</v>
      </c>
      <c r="B20457" t="str">
        <f>IF(ISBLANK(VLOOKUP(A20457,Questionnaire!A:KQ,164,FALSE)),"#",VLOOKUP(A20457,Questionnaire!A:KQ,164,FALSE))</f>
        <v>#</v>
      </c>
    </row>
    <row r="20458" spans="1:2">
      <c r="A20458" t="s">
        <v>455</v>
      </c>
      <c r="B20458" t="str">
        <f>IF(ISBLANK(VLOOKUP(A20458,Questionnaire!A:KQ,164,FALSE)),"#",VLOOKUP(A20458,Questionnaire!A:KQ,164,FALSE))</f>
        <v>#</v>
      </c>
    </row>
    <row r="20459" spans="1:2">
      <c r="A20459" t="s">
        <v>458</v>
      </c>
      <c r="B20459" t="str">
        <f>IF(ISBLANK(VLOOKUP(A20459,Questionnaire!A:KQ,164,FALSE)),"#",VLOOKUP(A20459,Questionnaire!A:KQ,164,FALSE))</f>
        <v>#</v>
      </c>
    </row>
    <row r="20460" spans="1:2">
      <c r="A20460" t="s">
        <v>461</v>
      </c>
      <c r="B20460" t="str">
        <f>IF(ISBLANK(VLOOKUP(A20460,Questionnaire!A:KQ,164,FALSE)),"#",VLOOKUP(A20460,Questionnaire!A:KQ,164,FALSE))</f>
        <v>#</v>
      </c>
    </row>
    <row r="20461" spans="1:2">
      <c r="A20461" t="s">
        <v>465</v>
      </c>
      <c r="B20461" t="str">
        <f>IF(ISBLANK(VLOOKUP(A20461,Questionnaire!A:KQ,164,FALSE)),"#",VLOOKUP(A20461,Questionnaire!A:KQ,164,FALSE))</f>
        <v>#</v>
      </c>
    </row>
    <row r="20462" spans="1:2">
      <c r="A20462" t="s">
        <v>467</v>
      </c>
      <c r="B20462" t="str">
        <f>IF(ISBLANK(VLOOKUP(A20462,Questionnaire!A:KQ,164,FALSE)),"#",VLOOKUP(A20462,Questionnaire!A:KQ,164,FALSE))</f>
        <v>#</v>
      </c>
    </row>
    <row r="20463" spans="1:2">
      <c r="A20463" t="s">
        <v>469</v>
      </c>
      <c r="B20463" t="str">
        <f>IF(ISBLANK(VLOOKUP(A20463,Questionnaire!A:KQ,164,FALSE)),"#",VLOOKUP(A20463,Questionnaire!A:KQ,164,FALSE))</f>
        <v>#</v>
      </c>
    </row>
    <row r="20464" spans="1:2">
      <c r="A20464" t="s">
        <v>471</v>
      </c>
      <c r="B20464" t="str">
        <f>IF(ISBLANK(VLOOKUP(A20464,Questionnaire!A:KQ,164,FALSE)),"#",VLOOKUP(A20464,Questionnaire!A:KQ,164,FALSE))</f>
        <v>#</v>
      </c>
    </row>
    <row r="20465" spans="1:3">
      <c r="A20465" t="s">
        <v>473</v>
      </c>
      <c r="B20465" t="str">
        <f>IF(ISBLANK(VLOOKUP(A20465,Questionnaire!A:KQ,164,FALSE)),"#",VLOOKUP(A20465,Questionnaire!A:KQ,164,FALSE))</f>
        <v>#</v>
      </c>
    </row>
    <row r="20466" spans="1:3">
      <c r="A20466" t="s">
        <v>475</v>
      </c>
      <c r="B20466" t="str">
        <f>IF(ISBLANK(VLOOKUP(A20466,Questionnaire!A:KQ,164,FALSE)),"#",VLOOKUP(A20466,Questionnaire!A:KQ,164,FALSE))</f>
        <v>#</v>
      </c>
    </row>
    <row r="20467" spans="1:3">
      <c r="A20467" t="s">
        <v>185</v>
      </c>
      <c r="B20467" t="str">
        <f>IF(ISBLANK(VLOOKUP(A20467,Questionnaire!A:KQ,165,FALSE)),"#",VLOOKUP(A20467,Questionnaire!A:KQ,165,FALSE))</f>
        <v>#</v>
      </c>
      <c r="C20467">
        <v>162</v>
      </c>
    </row>
    <row r="20468" spans="1:3">
      <c r="A20468" t="s">
        <v>187</v>
      </c>
      <c r="B20468" t="str">
        <f>IF(ISNA(VLOOKUP(VLOOKUP(A20468,Questionnaire!A:KQ,165,FALSE),'CORA Encoding'!D:E,2,FALSE)),"#",VLOOKUP(VLOOKUP(A20468,Questionnaire!A:KQ,165,FALSE),'CORA Encoding'!D:E,2,FALSE))</f>
        <v>#</v>
      </c>
    </row>
    <row r="20469" spans="1:3">
      <c r="A20469" t="s">
        <v>189</v>
      </c>
      <c r="B20469" t="str">
        <f>IF(ISNA(VLOOKUP(VLOOKUP(A20469,Questionnaire!A:KQ,165,FALSE),'CORA Encoding'!G:H,2,FALSE)),"#",VLOOKUP(VLOOKUP(A20469,Questionnaire!A:KQ,165,FALSE),'CORA Encoding'!G:H,2,FALSE))</f>
        <v>#</v>
      </c>
    </row>
    <row r="20470" spans="1:3">
      <c r="A20470" t="s">
        <v>191</v>
      </c>
      <c r="B20470" t="str">
        <f>IF(ISNA(VLOOKUP(VLOOKUP(A20470,Questionnaire!A:KQ,165,FALSE),'Country List'!E:F,2,FALSE)),"#",VLOOKUP(VLOOKUP(A20470,Questionnaire!A:KQ,165,FALSE),'Country List'!E:F,2,FALSE))</f>
        <v>#</v>
      </c>
    </row>
    <row r="20471" spans="1:3">
      <c r="A20471" t="s">
        <v>193</v>
      </c>
      <c r="B20471" t="str">
        <f>IF(ISNA(VLOOKUP(VLOOKUP(A20471,Questionnaire!A:KQ,165,FALSE),'Industry List'!B:C,2,FALSE)),"#",VLOOKUP(VLOOKUP(A20471,Questionnaire!A:KQ,165,FALSE),'Industry List'!B:C,2,FALSE))</f>
        <v>#</v>
      </c>
    </row>
    <row r="20472" spans="1:3">
      <c r="A20472" t="s">
        <v>197</v>
      </c>
      <c r="B20472" t="str">
        <f>IF(ISBLANK(VLOOKUP(A20472,Questionnaire!A:KQ,165,FALSE)),"#",VLOOKUP(A20472,Questionnaire!A:KQ,165,FALSE))</f>
        <v>#</v>
      </c>
    </row>
    <row r="20473" spans="1:3">
      <c r="A20473" t="s">
        <v>201</v>
      </c>
      <c r="B20473" t="str">
        <f>IF(ISBLANK(VLOOKUP(A20473,Questionnaire!A:KQ,165,FALSE)),"#",VLOOKUP(A20473,Questionnaire!A:KQ,165,FALSE))</f>
        <v>#</v>
      </c>
    </row>
    <row r="20474" spans="1:3">
      <c r="A20474" t="s">
        <v>203</v>
      </c>
      <c r="B20474" t="str">
        <f>IF(ISNA(VLOOKUP(VLOOKUP(A20474,Questionnaire!A:KQ,165,FALSE),'CORA Encoding'!J:K,2,FALSE)),"#",VLOOKUP(VLOOKUP(A20474,Questionnaire!A:KQ,165,FALSE),'CORA Encoding'!J:K,2,FALSE))</f>
        <v>#</v>
      </c>
    </row>
    <row r="20475" spans="1:3">
      <c r="A20475" t="s">
        <v>208</v>
      </c>
      <c r="B20475" t="str">
        <f>IF(ISBLANK(VLOOKUP(A20475,Questionnaire!A:KQ,165,FALSE)),"#",VLOOKUP(A20475,Questionnaire!A:KQ,165,FALSE))</f>
        <v>#</v>
      </c>
    </row>
    <row r="20476" spans="1:3">
      <c r="A20476" t="s">
        <v>213</v>
      </c>
      <c r="B20476" t="str">
        <f>IF(ISBLANK(VLOOKUP(A20476,Questionnaire!A:KQ,165,FALSE)),"#",VLOOKUP(A20476,Questionnaire!A:KQ,165,FALSE))</f>
        <v>#</v>
      </c>
    </row>
    <row r="20477" spans="1:3">
      <c r="A20477" t="s">
        <v>215</v>
      </c>
      <c r="B20477" t="str">
        <f>IF(ISBLANK(VLOOKUP(A20477,Questionnaire!A:KQ,165,FALSE)),"#",VLOOKUP(A20477,Questionnaire!A:KQ,165,FALSE))</f>
        <v>#</v>
      </c>
    </row>
    <row r="20478" spans="1:3">
      <c r="A20478" t="s">
        <v>217</v>
      </c>
      <c r="B20478" t="str">
        <f>IF(ISBLANK(VLOOKUP(A20478,Questionnaire!A:KQ,165,FALSE)),"#",VLOOKUP(A20478,Questionnaire!A:KQ,165,FALSE))</f>
        <v>#</v>
      </c>
    </row>
    <row r="20479" spans="1:3">
      <c r="A20479" t="s">
        <v>219</v>
      </c>
      <c r="B20479" t="str">
        <f>IF(ISBLANK(VLOOKUP(A20479,Questionnaire!A:KQ,165,FALSE)),"#",VLOOKUP(A20479,Questionnaire!A:KQ,165,FALSE))</f>
        <v>#</v>
      </c>
    </row>
    <row r="20480" spans="1:3">
      <c r="A20480" t="s">
        <v>221</v>
      </c>
      <c r="B20480" t="str">
        <f>IF(ISBLANK(VLOOKUP(A20480,Questionnaire!A:KQ,165,FALSE)),"#",VLOOKUP(A20480,Questionnaire!A:KQ,165,FALSE))</f>
        <v>#</v>
      </c>
    </row>
    <row r="20481" spans="1:2">
      <c r="A20481" t="s">
        <v>223</v>
      </c>
      <c r="B20481" t="str">
        <f>IF(ISBLANK(VLOOKUP(A20481,Questionnaire!A:KQ,165,FALSE)),"#",VLOOKUP(A20481,Questionnaire!A:KQ,165,FALSE))</f>
        <v>#</v>
      </c>
    </row>
    <row r="20482" spans="1:2">
      <c r="A20482" t="s">
        <v>225</v>
      </c>
      <c r="B20482" t="str">
        <f>IF(ISBLANK(VLOOKUP(A20482,Questionnaire!A:KQ,165,FALSE)),"#",VLOOKUP(A20482,Questionnaire!A:KQ,165,FALSE))</f>
        <v>#</v>
      </c>
    </row>
    <row r="20483" spans="1:2">
      <c r="A20483" t="s">
        <v>227</v>
      </c>
      <c r="B20483" t="str">
        <f>IF(ISBLANK(VLOOKUP(A20483,Questionnaire!A:KQ,165,FALSE)),"#",VLOOKUP(A20483,Questionnaire!A:KQ,165,FALSE))</f>
        <v>#</v>
      </c>
    </row>
    <row r="20484" spans="1:2">
      <c r="A20484" t="s">
        <v>229</v>
      </c>
      <c r="B20484" t="str">
        <f>IF(ISBLANK(VLOOKUP(A20484,Questionnaire!A:KQ,165,FALSE)),"#",VLOOKUP(A20484,Questionnaire!A:KQ,165,FALSE))</f>
        <v>#</v>
      </c>
    </row>
    <row r="20485" spans="1:2">
      <c r="A20485" t="s">
        <v>231</v>
      </c>
      <c r="B20485" t="str">
        <f>IF(ISBLANK(VLOOKUP(A20485,Questionnaire!A:KQ,165,FALSE)),"#",VLOOKUP(A20485,Questionnaire!A:KQ,165,FALSE))</f>
        <v>#</v>
      </c>
    </row>
    <row r="20486" spans="1:2">
      <c r="A20486" t="s">
        <v>233</v>
      </c>
      <c r="B20486" t="str">
        <f>IF(ISBLANK(VLOOKUP(A20486,Questionnaire!A:KQ,165,FALSE)),"#",VLOOKUP(A20486,Questionnaire!A:KQ,165,FALSE))</f>
        <v>#</v>
      </c>
    </row>
    <row r="20487" spans="1:2">
      <c r="A20487" t="s">
        <v>235</v>
      </c>
      <c r="B20487" t="str">
        <f>IF(ISBLANK(VLOOKUP(A20487,Questionnaire!A:KQ,165,FALSE)),"#",VLOOKUP(A20487,Questionnaire!A:KQ,165,FALSE))</f>
        <v>#</v>
      </c>
    </row>
    <row r="20488" spans="1:2">
      <c r="A20488" t="s">
        <v>237</v>
      </c>
      <c r="B20488" t="str">
        <f>IF(ISBLANK(VLOOKUP(A20488,Questionnaire!A:KQ,165,FALSE)),"#",VLOOKUP(A20488,Questionnaire!A:KQ,165,FALSE))</f>
        <v>#</v>
      </c>
    </row>
    <row r="20489" spans="1:2">
      <c r="A20489" t="s">
        <v>239</v>
      </c>
      <c r="B20489" t="str">
        <f>IF(ISBLANK(VLOOKUP(A20489,Questionnaire!A:KQ,165,FALSE)),"#",VLOOKUP(A20489,Questionnaire!A:KQ,165,FALSE))</f>
        <v>#</v>
      </c>
    </row>
    <row r="20490" spans="1:2">
      <c r="A20490" t="s">
        <v>242</v>
      </c>
      <c r="B20490" t="str">
        <f>IF(ISBLANK(VLOOKUP(A20490,Questionnaire!A:KQ,165,FALSE)),"#",VLOOKUP(A20490,Questionnaire!A:KQ,165,FALSE))</f>
        <v>#</v>
      </c>
    </row>
    <row r="20491" spans="1:2">
      <c r="A20491" t="s">
        <v>245</v>
      </c>
      <c r="B20491" t="str">
        <f>IF(ISBLANK(VLOOKUP(A20491,Questionnaire!A:KQ,165,FALSE)),"#",VLOOKUP(A20491,Questionnaire!A:KQ,165,FALSE))</f>
        <v>#</v>
      </c>
    </row>
    <row r="20492" spans="1:2">
      <c r="A20492" t="s">
        <v>247</v>
      </c>
      <c r="B20492" t="str">
        <f>IF(ISBLANK(VLOOKUP(A20492,Questionnaire!A:KQ,165,FALSE)),"#",VLOOKUP(A20492,Questionnaire!A:KQ,165,FALSE))</f>
        <v>#</v>
      </c>
    </row>
    <row r="20493" spans="1:2">
      <c r="A20493" t="s">
        <v>249</v>
      </c>
      <c r="B20493" t="str">
        <f>IF(ISBLANK(VLOOKUP(A20493,Questionnaire!A:KQ,165,FALSE)),"#",VLOOKUP(A20493,Questionnaire!A:KQ,165,FALSE))</f>
        <v>#</v>
      </c>
    </row>
    <row r="20494" spans="1:2">
      <c r="A20494" t="s">
        <v>250</v>
      </c>
      <c r="B20494" t="str">
        <f>IF(ISBLANK(VLOOKUP(A20494,Questionnaire!A:KQ,165,FALSE)),"#",VLOOKUP(A20494,Questionnaire!A:KQ,165,FALSE))</f>
        <v>#</v>
      </c>
    </row>
    <row r="20495" spans="1:2">
      <c r="A20495" t="s">
        <v>252</v>
      </c>
      <c r="B20495" t="str">
        <f>IF(ISBLANK(VLOOKUP(A20495,Questionnaire!A:KQ,165,FALSE)),"#",VLOOKUP(A20495,Questionnaire!A:KQ,165,FALSE))</f>
        <v>#</v>
      </c>
    </row>
    <row r="20496" spans="1:2">
      <c r="A20496" t="s">
        <v>255</v>
      </c>
      <c r="B20496" t="str">
        <f>IF(ISBLANK(VLOOKUP(A20496,Questionnaire!A:KQ,165,FALSE)),"#",VLOOKUP(A20496,Questionnaire!A:KQ,165,FALSE))</f>
        <v>#</v>
      </c>
    </row>
    <row r="20497" spans="1:2">
      <c r="A20497" t="s">
        <v>258</v>
      </c>
      <c r="B20497" t="str">
        <f>IF(ISNA(VLOOKUP(VLOOKUP(A20497,Questionnaire!A:KQ,165,FALSE),'CORA Encoding'!M:N,2,FALSE)),"#",VLOOKUP(VLOOKUP(A20497,Questionnaire!A:KQ,165,FALSE),'CORA Encoding'!M:N,2,FALSE))</f>
        <v>#</v>
      </c>
    </row>
    <row r="20498" spans="1:2">
      <c r="A20498" t="s">
        <v>261</v>
      </c>
      <c r="B20498" t="str">
        <f>IF(ISBLANK(VLOOKUP(A20498,Questionnaire!A:KQ,165,FALSE)),"#",VLOOKUP(A20498,Questionnaire!A:KQ,165,FALSE))</f>
        <v>#</v>
      </c>
    </row>
    <row r="20499" spans="1:2">
      <c r="A20499" t="s">
        <v>263</v>
      </c>
      <c r="B20499" t="str">
        <f>IF(ISBLANK(VLOOKUP(A20499,Questionnaire!A:KQ,165,FALSE)),"#",VLOOKUP(A20499,Questionnaire!A:KQ,165,FALSE))</f>
        <v>#</v>
      </c>
    </row>
    <row r="20500" spans="1:2">
      <c r="A20500" t="s">
        <v>265</v>
      </c>
      <c r="B20500" t="str">
        <f>IF(ISBLANK(VLOOKUP(A20500,Questionnaire!A:KQ,165,FALSE)),"#",VLOOKUP(A20500,Questionnaire!A:KQ,165,FALSE))</f>
        <v>#</v>
      </c>
    </row>
    <row r="20501" spans="1:2">
      <c r="A20501" t="s">
        <v>267</v>
      </c>
      <c r="B20501" t="str">
        <f>IF(ISBLANK(VLOOKUP(A20501,Questionnaire!A:KQ,165,FALSE)),"#",VLOOKUP(A20501,Questionnaire!A:KQ,165,FALSE))</f>
        <v>#</v>
      </c>
    </row>
    <row r="20502" spans="1:2">
      <c r="A20502" t="s">
        <v>269</v>
      </c>
      <c r="B20502" t="str">
        <f>IF(ISBLANK(VLOOKUP(A20502,Questionnaire!A:KQ,165,FALSE)),"#",VLOOKUP(A20502,Questionnaire!A:KQ,165,FALSE))</f>
        <v>#</v>
      </c>
    </row>
    <row r="20503" spans="1:2">
      <c r="A20503" t="s">
        <v>274</v>
      </c>
      <c r="B20503" t="str">
        <f>IF(ISBLANK(VLOOKUP(A20503,Questionnaire!A:KQ,165,FALSE)),"#",VLOOKUP(A20503,Questionnaire!A:KQ,165,FALSE))</f>
        <v>#</v>
      </c>
    </row>
    <row r="20504" spans="1:2">
      <c r="A20504" t="s">
        <v>276</v>
      </c>
      <c r="B20504" t="str">
        <f>IF(ISBLANK(VLOOKUP(A20504,Questionnaire!A:KQ,165,FALSE)),"#",VLOOKUP(A20504,Questionnaire!A:KQ,165,FALSE))</f>
        <v>#</v>
      </c>
    </row>
    <row r="20505" spans="1:2">
      <c r="A20505" t="s">
        <v>278</v>
      </c>
      <c r="B20505" t="str">
        <f>IF(ISBLANK(VLOOKUP(A20505,Questionnaire!A:KQ,165,FALSE)),"#",VLOOKUP(A20505,Questionnaire!A:KQ,165,FALSE))</f>
        <v>#</v>
      </c>
    </row>
    <row r="20506" spans="1:2">
      <c r="A20506" t="s">
        <v>280</v>
      </c>
      <c r="B20506" t="str">
        <f>IF(ISBLANK(VLOOKUP(A20506,Questionnaire!A:KQ,165,FALSE)),"#",VLOOKUP(A20506,Questionnaire!A:KQ,165,FALSE))</f>
        <v>#</v>
      </c>
    </row>
    <row r="20507" spans="1:2">
      <c r="A20507" t="s">
        <v>282</v>
      </c>
      <c r="B20507" t="str">
        <f>IF(ISBLANK(VLOOKUP(A20507,Questionnaire!A:KQ,165,FALSE)),"#",VLOOKUP(A20507,Questionnaire!A:KQ,165,FALSE))</f>
        <v>#</v>
      </c>
    </row>
    <row r="20508" spans="1:2">
      <c r="A20508" t="s">
        <v>286</v>
      </c>
      <c r="B20508" t="str">
        <f>IF(ISBLANK(VLOOKUP(A20508,Questionnaire!A:KQ,165,FALSE)),"#",VLOOKUP(A20508,Questionnaire!A:KQ,165,FALSE))</f>
        <v>#</v>
      </c>
    </row>
    <row r="20509" spans="1:2">
      <c r="A20509" t="s">
        <v>288</v>
      </c>
      <c r="B20509" t="str">
        <f>IF(ISBLANK(VLOOKUP(A20509,Questionnaire!A:KQ,165,FALSE)),"#",VLOOKUP(A20509,Questionnaire!A:KQ,165,FALSE))</f>
        <v>#</v>
      </c>
    </row>
    <row r="20510" spans="1:2">
      <c r="A20510" t="s">
        <v>290</v>
      </c>
      <c r="B20510" t="str">
        <f>IF(ISBLANK(VLOOKUP(A20510,Questionnaire!A:KQ,165,FALSE)),"#",VLOOKUP(A20510,Questionnaire!A:KQ,165,FALSE))</f>
        <v>#</v>
      </c>
    </row>
    <row r="20511" spans="1:2">
      <c r="A20511" t="s">
        <v>292</v>
      </c>
      <c r="B20511" t="str">
        <f>IF(ISBLANK(VLOOKUP(A20511,Questionnaire!A:KQ,165,FALSE)),"#",VLOOKUP(A20511,Questionnaire!A:KQ,165,FALSE))</f>
        <v>#</v>
      </c>
    </row>
    <row r="20512" spans="1:2">
      <c r="A20512" t="s">
        <v>294</v>
      </c>
      <c r="B20512" t="str">
        <f>IF(ISBLANK(VLOOKUP(A20512,Questionnaire!A:KQ,165,FALSE)),"#",VLOOKUP(A20512,Questionnaire!A:KQ,165,FALSE))</f>
        <v>#</v>
      </c>
    </row>
    <row r="20513" spans="1:2">
      <c r="A20513" t="s">
        <v>296</v>
      </c>
      <c r="B20513" t="str">
        <f>IF(ISBLANK(VLOOKUP(A20513,Questionnaire!A:KQ,165,FALSE)),"#",VLOOKUP(A20513,Questionnaire!A:KQ,165,FALSE))</f>
        <v>#</v>
      </c>
    </row>
    <row r="20514" spans="1:2">
      <c r="A20514" t="s">
        <v>301</v>
      </c>
      <c r="B20514" t="str">
        <f>IF(ISBLANK(VLOOKUP(A20514,Questionnaire!A:KQ,165,FALSE)),"#",VLOOKUP(A20514,Questionnaire!A:KQ,165,FALSE))</f>
        <v>#</v>
      </c>
    </row>
    <row r="20515" spans="1:2">
      <c r="A20515" t="s">
        <v>303</v>
      </c>
      <c r="B20515" t="str">
        <f>IF(ISBLANK(VLOOKUP(A20515,Questionnaire!A:KQ,165,FALSE)),"#",VLOOKUP(A20515,Questionnaire!A:KQ,165,FALSE))</f>
        <v>#</v>
      </c>
    </row>
    <row r="20516" spans="1:2">
      <c r="A20516" t="s">
        <v>305</v>
      </c>
      <c r="B20516" t="str">
        <f>IF(ISBLANK(VLOOKUP(A20516,Questionnaire!A:KQ,165,FALSE)),"#",VLOOKUP(A20516,Questionnaire!A:KQ,165,FALSE))</f>
        <v>#</v>
      </c>
    </row>
    <row r="20517" spans="1:2">
      <c r="A20517" t="s">
        <v>307</v>
      </c>
      <c r="B20517" t="str">
        <f>IF(ISBLANK(VLOOKUP(A20517,Questionnaire!A:KQ,165,FALSE)),"#",VLOOKUP(A20517,Questionnaire!A:KQ,165,FALSE))</f>
        <v>#</v>
      </c>
    </row>
    <row r="20518" spans="1:2">
      <c r="A20518" t="s">
        <v>311</v>
      </c>
      <c r="B20518" t="str">
        <f>IF(ISBLANK(VLOOKUP(A20518,Questionnaire!A:KQ,165,FALSE)),"#",VLOOKUP(A20518,Questionnaire!A:KQ,165,FALSE))</f>
        <v>#</v>
      </c>
    </row>
    <row r="20519" spans="1:2">
      <c r="A20519" t="s">
        <v>313</v>
      </c>
      <c r="B20519" t="str">
        <f>IF(ISBLANK(VLOOKUP(A20519,Questionnaire!A:KQ,165,FALSE)),"#",VLOOKUP(A20519,Questionnaire!A:KQ,165,FALSE))</f>
        <v>#</v>
      </c>
    </row>
    <row r="20520" spans="1:2">
      <c r="A20520" t="s">
        <v>314</v>
      </c>
      <c r="B20520" t="str">
        <f>IF(ISBLANK(VLOOKUP(A20520,Questionnaire!A:KQ,165,FALSE)),"#",VLOOKUP(A20520,Questionnaire!A:KQ,165,FALSE))</f>
        <v>#</v>
      </c>
    </row>
    <row r="20521" spans="1:2">
      <c r="A20521" t="s">
        <v>315</v>
      </c>
      <c r="B20521" t="str">
        <f>IF(ISBLANK(VLOOKUP(A20521,Questionnaire!A:KQ,165,FALSE)),"#",VLOOKUP(A20521,Questionnaire!A:KQ,165,FALSE))</f>
        <v>#</v>
      </c>
    </row>
    <row r="20522" spans="1:2">
      <c r="A20522" t="s">
        <v>317</v>
      </c>
      <c r="B20522" t="str">
        <f>IF(ISBLANK(VLOOKUP(A20522,Questionnaire!A:KQ,165,FALSE)),"#",VLOOKUP(A20522,Questionnaire!A:KQ,165,FALSE))</f>
        <v>#</v>
      </c>
    </row>
    <row r="20523" spans="1:2">
      <c r="A20523" t="s">
        <v>319</v>
      </c>
      <c r="B20523" t="str">
        <f>IF(ISBLANK(VLOOKUP(A20523,Questionnaire!A:KQ,165,FALSE)),"#",VLOOKUP(A20523,Questionnaire!A:KQ,165,FALSE))</f>
        <v>#</v>
      </c>
    </row>
    <row r="20524" spans="1:2">
      <c r="A20524" t="s">
        <v>322</v>
      </c>
      <c r="B20524" t="str">
        <f>IF(ISBLANK(VLOOKUP(A20524,Questionnaire!A:KQ,165,FALSE)),"#",VLOOKUP(A20524,Questionnaire!A:KQ,165,FALSE))</f>
        <v>#</v>
      </c>
    </row>
    <row r="20525" spans="1:2">
      <c r="A20525" t="s">
        <v>326</v>
      </c>
      <c r="B20525" t="str">
        <f>IF(ISBLANK(VLOOKUP(A20525,Questionnaire!A:KQ,165,FALSE)),"#",VLOOKUP(A20525,Questionnaire!A:KQ,165,FALSE))</f>
        <v>#</v>
      </c>
    </row>
    <row r="20526" spans="1:2">
      <c r="A20526" t="s">
        <v>328</v>
      </c>
      <c r="B20526" t="str">
        <f>IF(ISBLANK(VLOOKUP(A20526,Questionnaire!A:KQ,165,FALSE)),"#",VLOOKUP(A20526,Questionnaire!A:KQ,165,FALSE))</f>
        <v>#</v>
      </c>
    </row>
    <row r="20527" spans="1:2">
      <c r="A20527" t="s">
        <v>332</v>
      </c>
      <c r="B20527" t="str">
        <f>IF(ISBLANK(VLOOKUP(A20527,Questionnaire!A:KQ,165,FALSE)),"#",VLOOKUP(A20527,Questionnaire!A:KQ,165,FALSE))</f>
        <v>#</v>
      </c>
    </row>
    <row r="20528" spans="1:2">
      <c r="A20528" t="s">
        <v>333</v>
      </c>
      <c r="B20528" t="str">
        <f>IF(ISBLANK(VLOOKUP(A20528,Questionnaire!A:KQ,165,FALSE)),"#",VLOOKUP(A20528,Questionnaire!A:KQ,165,FALSE))</f>
        <v>#</v>
      </c>
    </row>
    <row r="20529" spans="1:2">
      <c r="A20529" t="s">
        <v>334</v>
      </c>
      <c r="B20529" t="str">
        <f>IF(ISBLANK(VLOOKUP(A20529,Questionnaire!A:KQ,165,FALSE)),"#",VLOOKUP(A20529,Questionnaire!A:KQ,165,FALSE))</f>
        <v>#</v>
      </c>
    </row>
    <row r="20530" spans="1:2">
      <c r="A20530" t="s">
        <v>335</v>
      </c>
      <c r="B20530" t="str">
        <f>IF(ISBLANK(VLOOKUP(A20530,Questionnaire!A:KQ,165,FALSE)),"#",VLOOKUP(A20530,Questionnaire!A:KQ,165,FALSE))</f>
        <v>#</v>
      </c>
    </row>
    <row r="20531" spans="1:2">
      <c r="A20531" t="s">
        <v>336</v>
      </c>
      <c r="B20531" t="str">
        <f>IF(ISBLANK(VLOOKUP(A20531,Questionnaire!A:KQ,165,FALSE)),"#",VLOOKUP(A20531,Questionnaire!A:KQ,165,FALSE))</f>
        <v>#</v>
      </c>
    </row>
    <row r="20532" spans="1:2">
      <c r="A20532" t="s">
        <v>337</v>
      </c>
      <c r="B20532" t="str">
        <f>IF(ISBLANK(VLOOKUP(A20532,Questionnaire!A:KQ,165,FALSE)),"#",VLOOKUP(A20532,Questionnaire!A:KQ,165,FALSE))</f>
        <v>#</v>
      </c>
    </row>
    <row r="20533" spans="1:2">
      <c r="A20533" t="s">
        <v>338</v>
      </c>
      <c r="B20533" t="str">
        <f>IF(ISBLANK(VLOOKUP(A20533,Questionnaire!A:KQ,165,FALSE)),"#",VLOOKUP(A20533,Questionnaire!A:KQ,165,FALSE))</f>
        <v>#</v>
      </c>
    </row>
    <row r="20534" spans="1:2">
      <c r="A20534" t="s">
        <v>339</v>
      </c>
      <c r="B20534" t="str">
        <f>IF(ISBLANK(VLOOKUP(A20534,Questionnaire!A:KQ,165,FALSE)),"#",VLOOKUP(A20534,Questionnaire!A:KQ,165,FALSE))</f>
        <v>#</v>
      </c>
    </row>
    <row r="20535" spans="1:2">
      <c r="A20535" t="s">
        <v>340</v>
      </c>
      <c r="B20535" t="str">
        <f>IF(ISBLANK(VLOOKUP(A20535,Questionnaire!A:KQ,165,FALSE)),"#",VLOOKUP(A20535,Questionnaire!A:KQ,165,FALSE))</f>
        <v>#</v>
      </c>
    </row>
    <row r="20536" spans="1:2">
      <c r="A20536" t="s">
        <v>341</v>
      </c>
      <c r="B20536" t="str">
        <f>IF(ISBLANK(VLOOKUP(A20536,Questionnaire!A:KQ,165,FALSE)),"#",VLOOKUP(A20536,Questionnaire!A:KQ,165,FALSE))</f>
        <v>#</v>
      </c>
    </row>
    <row r="20537" spans="1:2">
      <c r="A20537" t="s">
        <v>342</v>
      </c>
      <c r="B20537" t="str">
        <f>IF(ISBLANK(VLOOKUP(A20537,Questionnaire!A:KQ,165,FALSE)),"#",VLOOKUP(A20537,Questionnaire!A:KQ,165,FALSE))</f>
        <v>#</v>
      </c>
    </row>
    <row r="20538" spans="1:2">
      <c r="A20538" t="s">
        <v>343</v>
      </c>
      <c r="B20538" t="str">
        <f>IF(ISBLANK(VLOOKUP(A20538,Questionnaire!A:KQ,165,FALSE)),"#",VLOOKUP(A20538,Questionnaire!A:KQ,165,FALSE))</f>
        <v>#</v>
      </c>
    </row>
    <row r="20539" spans="1:2">
      <c r="A20539" t="s">
        <v>344</v>
      </c>
      <c r="B20539" t="str">
        <f>IF(ISBLANK(VLOOKUP(A20539,Questionnaire!A:KQ,165,FALSE)),"#",VLOOKUP(A20539,Questionnaire!A:KQ,165,FALSE))</f>
        <v>#</v>
      </c>
    </row>
    <row r="20540" spans="1:2">
      <c r="A20540" t="s">
        <v>345</v>
      </c>
      <c r="B20540" t="str">
        <f>IF(ISBLANK(VLOOKUP(A20540,Questionnaire!A:KQ,165,FALSE)),"#",VLOOKUP(A20540,Questionnaire!A:KQ,165,FALSE))</f>
        <v>#</v>
      </c>
    </row>
    <row r="20541" spans="1:2">
      <c r="A20541" t="s">
        <v>348</v>
      </c>
      <c r="B20541" t="str">
        <f>IF(ISBLANK(VLOOKUP(A20541,Questionnaire!A:KQ,165,FALSE)),"#",VLOOKUP(A20541,Questionnaire!A:KQ,165,FALSE))</f>
        <v>#</v>
      </c>
    </row>
    <row r="20542" spans="1:2">
      <c r="A20542" t="s">
        <v>353</v>
      </c>
      <c r="B20542" t="str">
        <f>IF(ISBLANK(VLOOKUP(A20542,Questionnaire!A:KQ,165,FALSE)),"#",VLOOKUP(A20542,Questionnaire!A:KQ,165,FALSE))</f>
        <v>#</v>
      </c>
    </row>
    <row r="20543" spans="1:2">
      <c r="A20543" t="s">
        <v>354</v>
      </c>
      <c r="B20543" t="str">
        <f>IF(ISBLANK(VLOOKUP(A20543,Questionnaire!A:KQ,165,FALSE)),"#",VLOOKUP(A20543,Questionnaire!A:KQ,165,FALSE))</f>
        <v>#</v>
      </c>
    </row>
    <row r="20544" spans="1:2">
      <c r="A20544" t="s">
        <v>355</v>
      </c>
      <c r="B20544" t="str">
        <f>IF(ISBLANK(VLOOKUP(A20544,Questionnaire!A:KQ,165,FALSE)),"#",VLOOKUP(A20544,Questionnaire!A:KQ,165,FALSE))</f>
        <v>#</v>
      </c>
    </row>
    <row r="20545" spans="1:2">
      <c r="A20545" t="s">
        <v>356</v>
      </c>
      <c r="B20545" t="str">
        <f>IF(ISBLANK(VLOOKUP(A20545,Questionnaire!A:KQ,165,FALSE)),"#",VLOOKUP(A20545,Questionnaire!A:KQ,165,FALSE))</f>
        <v>#</v>
      </c>
    </row>
    <row r="20546" spans="1:2">
      <c r="A20546" t="s">
        <v>357</v>
      </c>
      <c r="B20546" t="str">
        <f>IF(ISBLANK(VLOOKUP(A20546,Questionnaire!A:KQ,165,FALSE)),"#",VLOOKUP(A20546,Questionnaire!A:KQ,165,FALSE))</f>
        <v>#</v>
      </c>
    </row>
    <row r="20547" spans="1:2">
      <c r="A20547" t="s">
        <v>360</v>
      </c>
      <c r="B20547" t="str">
        <f>IF(ISBLANK(VLOOKUP(A20547,Questionnaire!A:KQ,165,FALSE)),"#",VLOOKUP(A20547,Questionnaire!A:KQ,165,FALSE))</f>
        <v>#</v>
      </c>
    </row>
    <row r="20548" spans="1:2">
      <c r="A20548" t="s">
        <v>362</v>
      </c>
      <c r="B20548" t="str">
        <f>IF(ISBLANK(VLOOKUP(A20548,Questionnaire!A:KQ,165,FALSE)),"#",VLOOKUP(A20548,Questionnaire!A:KQ,165,FALSE))</f>
        <v>#</v>
      </c>
    </row>
    <row r="20549" spans="1:2">
      <c r="A20549" t="s">
        <v>363</v>
      </c>
      <c r="B20549" t="str">
        <f>IF(ISBLANK(VLOOKUP(A20549,Questionnaire!A:KQ,165,FALSE)),"#",VLOOKUP(A20549,Questionnaire!A:KQ,165,FALSE))</f>
        <v>#</v>
      </c>
    </row>
    <row r="20550" spans="1:2">
      <c r="A20550" t="s">
        <v>364</v>
      </c>
      <c r="B20550" t="str">
        <f>IF(ISBLANK(VLOOKUP(A20550,Questionnaire!A:KQ,165,FALSE)),"#",VLOOKUP(A20550,Questionnaire!A:KQ,165,FALSE))</f>
        <v>#</v>
      </c>
    </row>
    <row r="20551" spans="1:2">
      <c r="A20551" t="s">
        <v>365</v>
      </c>
      <c r="B20551" t="str">
        <f>IF(ISBLANK(VLOOKUP(A20551,Questionnaire!A:KQ,165,FALSE)),"#",VLOOKUP(A20551,Questionnaire!A:KQ,165,FALSE))</f>
        <v>#</v>
      </c>
    </row>
    <row r="20552" spans="1:2">
      <c r="A20552" t="s">
        <v>366</v>
      </c>
      <c r="B20552" t="str">
        <f>IF(ISBLANK(VLOOKUP(A20552,Questionnaire!A:KQ,165,FALSE)),"#",VLOOKUP(A20552,Questionnaire!A:KQ,165,FALSE))</f>
        <v>#</v>
      </c>
    </row>
    <row r="20553" spans="1:2">
      <c r="A20553" t="s">
        <v>371</v>
      </c>
      <c r="B20553" t="str">
        <f>IF(ISBLANK(VLOOKUP(A20553,Questionnaire!A:KQ,165,FALSE)),"#",VLOOKUP(A20553,Questionnaire!A:KQ,165,FALSE))</f>
        <v>#</v>
      </c>
    </row>
    <row r="20554" spans="1:2">
      <c r="A20554" t="s">
        <v>372</v>
      </c>
      <c r="B20554" t="str">
        <f>IF(ISBLANK(VLOOKUP(A20554,Questionnaire!A:KQ,165,FALSE)),"#",VLOOKUP(A20554,Questionnaire!A:KQ,165,FALSE))</f>
        <v>#</v>
      </c>
    </row>
    <row r="20555" spans="1:2">
      <c r="A20555" t="s">
        <v>373</v>
      </c>
      <c r="B20555" t="str">
        <f>IF(ISBLANK(VLOOKUP(A20555,Questionnaire!A:KQ,165,FALSE)),"#",VLOOKUP(A20555,Questionnaire!A:KQ,165,FALSE))</f>
        <v>#</v>
      </c>
    </row>
    <row r="20556" spans="1:2">
      <c r="A20556" t="s">
        <v>374</v>
      </c>
      <c r="B20556" t="str">
        <f>IF(ISBLANK(VLOOKUP(A20556,Questionnaire!A:KQ,165,FALSE)),"#",VLOOKUP(A20556,Questionnaire!A:KQ,165,FALSE))</f>
        <v>#</v>
      </c>
    </row>
    <row r="20557" spans="1:2">
      <c r="A20557" t="s">
        <v>377</v>
      </c>
      <c r="B20557" t="str">
        <f>IF(ISBLANK(VLOOKUP(A20557,Questionnaire!A:KQ,165,FALSE)),"#",VLOOKUP(A20557,Questionnaire!A:KQ,165,FALSE))</f>
        <v>#</v>
      </c>
    </row>
    <row r="20558" spans="1:2">
      <c r="A20558" t="s">
        <v>379</v>
      </c>
      <c r="B20558" t="str">
        <f>IF(ISBLANK(VLOOKUP(A20558,Questionnaire!A:KQ,165,FALSE)),"#",VLOOKUP(A20558,Questionnaire!A:KQ,165,FALSE))</f>
        <v>#</v>
      </c>
    </row>
    <row r="20559" spans="1:2">
      <c r="A20559" t="s">
        <v>380</v>
      </c>
      <c r="B20559" t="str">
        <f>IF(ISBLANK(VLOOKUP(A20559,Questionnaire!A:KQ,165,FALSE)),"#",VLOOKUP(A20559,Questionnaire!A:KQ,165,FALSE))</f>
        <v>#</v>
      </c>
    </row>
    <row r="20560" spans="1:2">
      <c r="A20560" t="s">
        <v>381</v>
      </c>
      <c r="B20560" t="str">
        <f>IF(ISBLANK(VLOOKUP(A20560,Questionnaire!A:KQ,165,FALSE)),"#",VLOOKUP(A20560,Questionnaire!A:KQ,165,FALSE))</f>
        <v>#</v>
      </c>
    </row>
    <row r="20561" spans="1:2">
      <c r="A20561" t="s">
        <v>382</v>
      </c>
      <c r="B20561" t="str">
        <f>IF(ISBLANK(VLOOKUP(A20561,Questionnaire!A:KQ,165,FALSE)),"#",VLOOKUP(A20561,Questionnaire!A:KQ,165,FALSE))</f>
        <v>#</v>
      </c>
    </row>
    <row r="20562" spans="1:2">
      <c r="A20562" t="s">
        <v>384</v>
      </c>
      <c r="B20562" t="str">
        <f>IF(ISBLANK(VLOOKUP(A20562,Questionnaire!A:KQ,165,FALSE)),"#",VLOOKUP(A20562,Questionnaire!A:KQ,165,FALSE))</f>
        <v>#</v>
      </c>
    </row>
    <row r="20563" spans="1:2">
      <c r="A20563" t="s">
        <v>387</v>
      </c>
      <c r="B20563" t="str">
        <f>IF(ISBLANK(VLOOKUP(A20563,Questionnaire!A:KQ,165,FALSE)),"#",VLOOKUP(A20563,Questionnaire!A:KQ,165,FALSE))</f>
        <v>#</v>
      </c>
    </row>
    <row r="20564" spans="1:2">
      <c r="A20564" t="s">
        <v>391</v>
      </c>
      <c r="B20564" t="str">
        <f>IF(ISBLANK(VLOOKUP(A20564,Questionnaire!A:KQ,165,FALSE)),"#",VLOOKUP(A20564,Questionnaire!A:KQ,165,FALSE))</f>
        <v>#</v>
      </c>
    </row>
    <row r="20565" spans="1:2">
      <c r="A20565" t="s">
        <v>393</v>
      </c>
      <c r="B20565" t="str">
        <f>IF(ISBLANK(VLOOKUP(A20565,Questionnaire!A:KQ,165,FALSE)),"#",VLOOKUP(A20565,Questionnaire!A:KQ,165,FALSE))</f>
        <v>#</v>
      </c>
    </row>
    <row r="20566" spans="1:2">
      <c r="A20566" t="s">
        <v>395</v>
      </c>
      <c r="B20566" t="str">
        <f>IF(ISBLANK(VLOOKUP(A20566,Questionnaire!A:KQ,165,FALSE)),"#",VLOOKUP(A20566,Questionnaire!A:KQ,165,FALSE))</f>
        <v>#</v>
      </c>
    </row>
    <row r="20567" spans="1:2">
      <c r="A20567" t="s">
        <v>398</v>
      </c>
      <c r="B20567" t="str">
        <f>IF(ISBLANK(VLOOKUP(A20567,Questionnaire!A:KQ,165,FALSE)),"#",VLOOKUP(A20567,Questionnaire!A:KQ,165,FALSE))</f>
        <v>#</v>
      </c>
    </row>
    <row r="20568" spans="1:2">
      <c r="A20568" t="s">
        <v>402</v>
      </c>
      <c r="B20568" t="str">
        <f>IF(ISBLANK(VLOOKUP(A20568,Questionnaire!A:KQ,165,FALSE)),"#",VLOOKUP(A20568,Questionnaire!A:KQ,165,FALSE))</f>
        <v>#</v>
      </c>
    </row>
    <row r="20569" spans="1:2">
      <c r="A20569" t="s">
        <v>405</v>
      </c>
      <c r="B20569" t="str">
        <f>IF(ISBLANK(VLOOKUP(A20569,Questionnaire!A:KQ,165,FALSE)),"#",VLOOKUP(A20569,Questionnaire!A:KQ,165,FALSE))</f>
        <v>#</v>
      </c>
    </row>
    <row r="20570" spans="1:2">
      <c r="A20570" t="s">
        <v>409</v>
      </c>
      <c r="B20570" t="str">
        <f>IF(ISBLANK(VLOOKUP(A20570,Questionnaire!A:KQ,165,FALSE)),"#",VLOOKUP(A20570,Questionnaire!A:KQ,165,FALSE))</f>
        <v>#</v>
      </c>
    </row>
    <row r="20571" spans="1:2">
      <c r="A20571" t="s">
        <v>412</v>
      </c>
      <c r="B20571" t="str">
        <f>IF(ISBLANK(VLOOKUP(A20571,Questionnaire!A:KQ,165,FALSE)),"#",VLOOKUP(A20571,Questionnaire!A:KQ,165,FALSE))</f>
        <v>#</v>
      </c>
    </row>
    <row r="20572" spans="1:2">
      <c r="A20572" t="s">
        <v>415</v>
      </c>
      <c r="B20572" t="str">
        <f>IF(ISBLANK(VLOOKUP(A20572,Questionnaire!A:KQ,165,FALSE)),"#",VLOOKUP(A20572,Questionnaire!A:KQ,165,FALSE))</f>
        <v>#</v>
      </c>
    </row>
    <row r="20573" spans="1:2">
      <c r="A20573" t="s">
        <v>418</v>
      </c>
      <c r="B20573" t="str">
        <f>IF(ISBLANK(VLOOKUP(A20573,Questionnaire!A:KQ,165,FALSE)),"#",VLOOKUP(A20573,Questionnaire!A:KQ,165,FALSE))</f>
        <v>#</v>
      </c>
    </row>
    <row r="20574" spans="1:2">
      <c r="A20574" t="s">
        <v>421</v>
      </c>
      <c r="B20574" t="str">
        <f>IF(ISBLANK(VLOOKUP(A20574,Questionnaire!A:KQ,165,FALSE)),"#",VLOOKUP(A20574,Questionnaire!A:KQ,165,FALSE))</f>
        <v>#</v>
      </c>
    </row>
    <row r="20575" spans="1:2">
      <c r="A20575" t="s">
        <v>424</v>
      </c>
      <c r="B20575" t="str">
        <f>IF(ISBLANK(VLOOKUP(A20575,Questionnaire!A:KQ,165,FALSE)),"#",VLOOKUP(A20575,Questionnaire!A:KQ,165,FALSE))</f>
        <v>#</v>
      </c>
    </row>
    <row r="20576" spans="1:2">
      <c r="A20576" t="s">
        <v>429</v>
      </c>
      <c r="B20576" t="str">
        <f>IF(ISBLANK(VLOOKUP(A20576,Questionnaire!A:KQ,165,FALSE)),"#",VLOOKUP(A20576,Questionnaire!A:KQ,165,FALSE))</f>
        <v>#</v>
      </c>
    </row>
    <row r="20577" spans="1:2">
      <c r="A20577" t="s">
        <v>432</v>
      </c>
      <c r="B20577" t="str">
        <f>IF(ISBLANK(VLOOKUP(A20577,Questionnaire!A:KQ,165,FALSE)),"#",VLOOKUP(A20577,Questionnaire!A:KQ,165,FALSE))</f>
        <v>#</v>
      </c>
    </row>
    <row r="20578" spans="1:2">
      <c r="A20578" t="s">
        <v>435</v>
      </c>
      <c r="B20578" t="str">
        <f>IF(ISBLANK(VLOOKUP(A20578,Questionnaire!A:KQ,165,FALSE)),"#",VLOOKUP(A20578,Questionnaire!A:KQ,165,FALSE))</f>
        <v>#</v>
      </c>
    </row>
    <row r="20579" spans="1:2">
      <c r="A20579" t="s">
        <v>437</v>
      </c>
      <c r="B20579" t="str">
        <f>IF(ISBLANK(VLOOKUP(A20579,Questionnaire!A:KQ,165,FALSE)),"#",VLOOKUP(A20579,Questionnaire!A:KQ,165,FALSE))</f>
        <v>#</v>
      </c>
    </row>
    <row r="20580" spans="1:2">
      <c r="A20580" t="s">
        <v>439</v>
      </c>
      <c r="B20580" t="str">
        <f>IF(ISBLANK(VLOOKUP(A20580,Questionnaire!A:KQ,165,FALSE)),"#",VLOOKUP(A20580,Questionnaire!A:KQ,165,FALSE))</f>
        <v>#</v>
      </c>
    </row>
    <row r="20581" spans="1:2">
      <c r="A20581" t="s">
        <v>442</v>
      </c>
      <c r="B20581" t="str">
        <f>IF(ISBLANK(VLOOKUP(A20581,Questionnaire!A:KQ,165,FALSE)),"#",VLOOKUP(A20581,Questionnaire!A:KQ,165,FALSE))</f>
        <v>#</v>
      </c>
    </row>
    <row r="20582" spans="1:2">
      <c r="A20582" t="s">
        <v>445</v>
      </c>
      <c r="B20582" t="str">
        <f>IF(ISBLANK(VLOOKUP(A20582,Questionnaire!A:KQ,165,FALSE)),"#",VLOOKUP(A20582,Questionnaire!A:KQ,165,FALSE))</f>
        <v>#</v>
      </c>
    </row>
    <row r="20583" spans="1:2">
      <c r="A20583" t="s">
        <v>448</v>
      </c>
      <c r="B20583" t="str">
        <f>IF(ISBLANK(VLOOKUP(A20583,Questionnaire!A:KQ,165,FALSE)),"#",VLOOKUP(A20583,Questionnaire!A:KQ,165,FALSE))</f>
        <v>#</v>
      </c>
    </row>
    <row r="20584" spans="1:2">
      <c r="A20584" t="s">
        <v>452</v>
      </c>
      <c r="B20584" t="str">
        <f>IF(ISBLANK(VLOOKUP(A20584,Questionnaire!A:KQ,165,FALSE)),"#",VLOOKUP(A20584,Questionnaire!A:KQ,165,FALSE))</f>
        <v>#</v>
      </c>
    </row>
    <row r="20585" spans="1:2">
      <c r="A20585" t="s">
        <v>455</v>
      </c>
      <c r="B20585" t="str">
        <f>IF(ISBLANK(VLOOKUP(A20585,Questionnaire!A:KQ,165,FALSE)),"#",VLOOKUP(A20585,Questionnaire!A:KQ,165,FALSE))</f>
        <v>#</v>
      </c>
    </row>
    <row r="20586" spans="1:2">
      <c r="A20586" t="s">
        <v>458</v>
      </c>
      <c r="B20586" t="str">
        <f>IF(ISBLANK(VLOOKUP(A20586,Questionnaire!A:KQ,165,FALSE)),"#",VLOOKUP(A20586,Questionnaire!A:KQ,165,FALSE))</f>
        <v>#</v>
      </c>
    </row>
    <row r="20587" spans="1:2">
      <c r="A20587" t="s">
        <v>461</v>
      </c>
      <c r="B20587" t="str">
        <f>IF(ISBLANK(VLOOKUP(A20587,Questionnaire!A:KQ,165,FALSE)),"#",VLOOKUP(A20587,Questionnaire!A:KQ,165,FALSE))</f>
        <v>#</v>
      </c>
    </row>
    <row r="20588" spans="1:2">
      <c r="A20588" t="s">
        <v>465</v>
      </c>
      <c r="B20588" t="str">
        <f>IF(ISBLANK(VLOOKUP(A20588,Questionnaire!A:KQ,165,FALSE)),"#",VLOOKUP(A20588,Questionnaire!A:KQ,165,FALSE))</f>
        <v>#</v>
      </c>
    </row>
    <row r="20589" spans="1:2">
      <c r="A20589" t="s">
        <v>467</v>
      </c>
      <c r="B20589" t="str">
        <f>IF(ISBLANK(VLOOKUP(A20589,Questionnaire!A:KQ,165,FALSE)),"#",VLOOKUP(A20589,Questionnaire!A:KQ,165,FALSE))</f>
        <v>#</v>
      </c>
    </row>
    <row r="20590" spans="1:2">
      <c r="A20590" t="s">
        <v>469</v>
      </c>
      <c r="B20590" t="str">
        <f>IF(ISBLANK(VLOOKUP(A20590,Questionnaire!A:KQ,165,FALSE)),"#",VLOOKUP(A20590,Questionnaire!A:KQ,165,FALSE))</f>
        <v>#</v>
      </c>
    </row>
    <row r="20591" spans="1:2">
      <c r="A20591" t="s">
        <v>471</v>
      </c>
      <c r="B20591" t="str">
        <f>IF(ISBLANK(VLOOKUP(A20591,Questionnaire!A:KQ,165,FALSE)),"#",VLOOKUP(A20591,Questionnaire!A:KQ,165,FALSE))</f>
        <v>#</v>
      </c>
    </row>
    <row r="20592" spans="1:2">
      <c r="A20592" t="s">
        <v>473</v>
      </c>
      <c r="B20592" t="str">
        <f>IF(ISBLANK(VLOOKUP(A20592,Questionnaire!A:KQ,165,FALSE)),"#",VLOOKUP(A20592,Questionnaire!A:KQ,165,FALSE))</f>
        <v>#</v>
      </c>
    </row>
    <row r="20593" spans="1:3">
      <c r="A20593" t="s">
        <v>475</v>
      </c>
      <c r="B20593" t="str">
        <f>IF(ISBLANK(VLOOKUP(A20593,Questionnaire!A:KQ,165,FALSE)),"#",VLOOKUP(A20593,Questionnaire!A:KQ,165,FALSE))</f>
        <v>#</v>
      </c>
    </row>
    <row r="20594" spans="1:3">
      <c r="A20594" t="s">
        <v>185</v>
      </c>
      <c r="B20594" t="str">
        <f>IF(ISBLANK(VLOOKUP(A20594,Questionnaire!A:KQ,166,FALSE)),"#",VLOOKUP(A20594,Questionnaire!A:KQ,166,FALSE))</f>
        <v>#</v>
      </c>
      <c r="C20594">
        <v>163</v>
      </c>
    </row>
    <row r="20595" spans="1:3">
      <c r="A20595" t="s">
        <v>187</v>
      </c>
      <c r="B20595" t="str">
        <f>IF(ISNA(VLOOKUP(VLOOKUP(A20595,Questionnaire!A:KQ,166,FALSE),'CORA Encoding'!D:E,2,FALSE)),"#",VLOOKUP(VLOOKUP(A20595,Questionnaire!A:KQ,166,FALSE),'CORA Encoding'!D:E,2,FALSE))</f>
        <v>#</v>
      </c>
    </row>
    <row r="20596" spans="1:3">
      <c r="A20596" t="s">
        <v>189</v>
      </c>
      <c r="B20596" t="str">
        <f>IF(ISNA(VLOOKUP(VLOOKUP(A20596,Questionnaire!A:KQ,166,FALSE),'CORA Encoding'!G:H,2,FALSE)),"#",VLOOKUP(VLOOKUP(A20596,Questionnaire!A:KQ,166,FALSE),'CORA Encoding'!G:H,2,FALSE))</f>
        <v>#</v>
      </c>
    </row>
    <row r="20597" spans="1:3">
      <c r="A20597" t="s">
        <v>191</v>
      </c>
      <c r="B20597" t="str">
        <f>IF(ISNA(VLOOKUP(VLOOKUP(A20597,Questionnaire!A:KQ,166,FALSE),'Country List'!E:F,2,FALSE)),"#",VLOOKUP(VLOOKUP(A20597,Questionnaire!A:KQ,166,FALSE),'Country List'!E:F,2,FALSE))</f>
        <v>#</v>
      </c>
    </row>
    <row r="20598" spans="1:3">
      <c r="A20598" t="s">
        <v>193</v>
      </c>
      <c r="B20598" t="str">
        <f>IF(ISNA(VLOOKUP(VLOOKUP(A20598,Questionnaire!A:KQ,166,FALSE),'Industry List'!B:C,2,FALSE)),"#",VLOOKUP(VLOOKUP(A20598,Questionnaire!A:KQ,166,FALSE),'Industry List'!B:C,2,FALSE))</f>
        <v>#</v>
      </c>
    </row>
    <row r="20599" spans="1:3">
      <c r="A20599" t="s">
        <v>197</v>
      </c>
      <c r="B20599" t="str">
        <f>IF(ISBLANK(VLOOKUP(A20599,Questionnaire!A:KQ,166,FALSE)),"#",VLOOKUP(A20599,Questionnaire!A:KQ,166,FALSE))</f>
        <v>#</v>
      </c>
    </row>
    <row r="20600" spans="1:3">
      <c r="A20600" t="s">
        <v>201</v>
      </c>
      <c r="B20600" t="str">
        <f>IF(ISBLANK(VLOOKUP(A20600,Questionnaire!A:KQ,166,FALSE)),"#",VLOOKUP(A20600,Questionnaire!A:KQ,166,FALSE))</f>
        <v>#</v>
      </c>
    </row>
    <row r="20601" spans="1:3">
      <c r="A20601" t="s">
        <v>203</v>
      </c>
      <c r="B20601" t="str">
        <f>IF(ISNA(VLOOKUP(VLOOKUP(A20601,Questionnaire!A:KQ,166,FALSE),'CORA Encoding'!J:K,2,FALSE)),"#",VLOOKUP(VLOOKUP(A20601,Questionnaire!A:KQ,166,FALSE),'CORA Encoding'!J:K,2,FALSE))</f>
        <v>#</v>
      </c>
    </row>
    <row r="20602" spans="1:3">
      <c r="A20602" t="s">
        <v>208</v>
      </c>
      <c r="B20602" t="str">
        <f>IF(ISBLANK(VLOOKUP(A20602,Questionnaire!A:KQ,166,FALSE)),"#",VLOOKUP(A20602,Questionnaire!A:KQ,166,FALSE))</f>
        <v>#</v>
      </c>
    </row>
    <row r="20603" spans="1:3">
      <c r="A20603" t="s">
        <v>213</v>
      </c>
      <c r="B20603" t="str">
        <f>IF(ISBLANK(VLOOKUP(A20603,Questionnaire!A:KQ,166,FALSE)),"#",VLOOKUP(A20603,Questionnaire!A:KQ,166,FALSE))</f>
        <v>#</v>
      </c>
    </row>
    <row r="20604" spans="1:3">
      <c r="A20604" t="s">
        <v>215</v>
      </c>
      <c r="B20604" t="str">
        <f>IF(ISBLANK(VLOOKUP(A20604,Questionnaire!A:KQ,166,FALSE)),"#",VLOOKUP(A20604,Questionnaire!A:KQ,166,FALSE))</f>
        <v>#</v>
      </c>
    </row>
    <row r="20605" spans="1:3">
      <c r="A20605" t="s">
        <v>217</v>
      </c>
      <c r="B20605" t="str">
        <f>IF(ISBLANK(VLOOKUP(A20605,Questionnaire!A:KQ,166,FALSE)),"#",VLOOKUP(A20605,Questionnaire!A:KQ,166,FALSE))</f>
        <v>#</v>
      </c>
    </row>
    <row r="20606" spans="1:3">
      <c r="A20606" t="s">
        <v>219</v>
      </c>
      <c r="B20606" t="str">
        <f>IF(ISBLANK(VLOOKUP(A20606,Questionnaire!A:KQ,166,FALSE)),"#",VLOOKUP(A20606,Questionnaire!A:KQ,166,FALSE))</f>
        <v>#</v>
      </c>
    </row>
    <row r="20607" spans="1:3">
      <c r="A20607" t="s">
        <v>221</v>
      </c>
      <c r="B20607" t="str">
        <f>IF(ISBLANK(VLOOKUP(A20607,Questionnaire!A:KQ,166,FALSE)),"#",VLOOKUP(A20607,Questionnaire!A:KQ,166,FALSE))</f>
        <v>#</v>
      </c>
    </row>
    <row r="20608" spans="1:3">
      <c r="A20608" t="s">
        <v>223</v>
      </c>
      <c r="B20608" t="str">
        <f>IF(ISBLANK(VLOOKUP(A20608,Questionnaire!A:KQ,166,FALSE)),"#",VLOOKUP(A20608,Questionnaire!A:KQ,166,FALSE))</f>
        <v>#</v>
      </c>
    </row>
    <row r="20609" spans="1:2">
      <c r="A20609" t="s">
        <v>225</v>
      </c>
      <c r="B20609" t="str">
        <f>IF(ISBLANK(VLOOKUP(A20609,Questionnaire!A:KQ,166,FALSE)),"#",VLOOKUP(A20609,Questionnaire!A:KQ,166,FALSE))</f>
        <v>#</v>
      </c>
    </row>
    <row r="20610" spans="1:2">
      <c r="A20610" t="s">
        <v>227</v>
      </c>
      <c r="B20610" t="str">
        <f>IF(ISBLANK(VLOOKUP(A20610,Questionnaire!A:KQ,166,FALSE)),"#",VLOOKUP(A20610,Questionnaire!A:KQ,166,FALSE))</f>
        <v>#</v>
      </c>
    </row>
    <row r="20611" spans="1:2">
      <c r="A20611" t="s">
        <v>229</v>
      </c>
      <c r="B20611" t="str">
        <f>IF(ISBLANK(VLOOKUP(A20611,Questionnaire!A:KQ,166,FALSE)),"#",VLOOKUP(A20611,Questionnaire!A:KQ,166,FALSE))</f>
        <v>#</v>
      </c>
    </row>
    <row r="20612" spans="1:2">
      <c r="A20612" t="s">
        <v>231</v>
      </c>
      <c r="B20612" t="str">
        <f>IF(ISBLANK(VLOOKUP(A20612,Questionnaire!A:KQ,166,FALSE)),"#",VLOOKUP(A20612,Questionnaire!A:KQ,166,FALSE))</f>
        <v>#</v>
      </c>
    </row>
    <row r="20613" spans="1:2">
      <c r="A20613" t="s">
        <v>233</v>
      </c>
      <c r="B20613" t="str">
        <f>IF(ISBLANK(VLOOKUP(A20613,Questionnaire!A:KQ,166,FALSE)),"#",VLOOKUP(A20613,Questionnaire!A:KQ,166,FALSE))</f>
        <v>#</v>
      </c>
    </row>
    <row r="20614" spans="1:2">
      <c r="A20614" t="s">
        <v>235</v>
      </c>
      <c r="B20614" t="str">
        <f>IF(ISBLANK(VLOOKUP(A20614,Questionnaire!A:KQ,166,FALSE)),"#",VLOOKUP(A20614,Questionnaire!A:KQ,166,FALSE))</f>
        <v>#</v>
      </c>
    </row>
    <row r="20615" spans="1:2">
      <c r="A20615" t="s">
        <v>237</v>
      </c>
      <c r="B20615" t="str">
        <f>IF(ISBLANK(VLOOKUP(A20615,Questionnaire!A:KQ,166,FALSE)),"#",VLOOKUP(A20615,Questionnaire!A:KQ,166,FALSE))</f>
        <v>#</v>
      </c>
    </row>
    <row r="20616" spans="1:2">
      <c r="A20616" t="s">
        <v>239</v>
      </c>
      <c r="B20616" t="str">
        <f>IF(ISBLANK(VLOOKUP(A20616,Questionnaire!A:KQ,166,FALSE)),"#",VLOOKUP(A20616,Questionnaire!A:KQ,166,FALSE))</f>
        <v>#</v>
      </c>
    </row>
    <row r="20617" spans="1:2">
      <c r="A20617" t="s">
        <v>242</v>
      </c>
      <c r="B20617" t="str">
        <f>IF(ISBLANK(VLOOKUP(A20617,Questionnaire!A:KQ,166,FALSE)),"#",VLOOKUP(A20617,Questionnaire!A:KQ,166,FALSE))</f>
        <v>#</v>
      </c>
    </row>
    <row r="20618" spans="1:2">
      <c r="A20618" t="s">
        <v>245</v>
      </c>
      <c r="B20618" t="str">
        <f>IF(ISBLANK(VLOOKUP(A20618,Questionnaire!A:KQ,166,FALSE)),"#",VLOOKUP(A20618,Questionnaire!A:KQ,166,FALSE))</f>
        <v>#</v>
      </c>
    </row>
    <row r="20619" spans="1:2">
      <c r="A20619" t="s">
        <v>247</v>
      </c>
      <c r="B20619" t="str">
        <f>IF(ISBLANK(VLOOKUP(A20619,Questionnaire!A:KQ,166,FALSE)),"#",VLOOKUP(A20619,Questionnaire!A:KQ,166,FALSE))</f>
        <v>#</v>
      </c>
    </row>
    <row r="20620" spans="1:2">
      <c r="A20620" t="s">
        <v>249</v>
      </c>
      <c r="B20620" t="str">
        <f>IF(ISBLANK(VLOOKUP(A20620,Questionnaire!A:KQ,166,FALSE)),"#",VLOOKUP(A20620,Questionnaire!A:KQ,166,FALSE))</f>
        <v>#</v>
      </c>
    </row>
    <row r="20621" spans="1:2">
      <c r="A20621" t="s">
        <v>250</v>
      </c>
      <c r="B20621" t="str">
        <f>IF(ISBLANK(VLOOKUP(A20621,Questionnaire!A:KQ,166,FALSE)),"#",VLOOKUP(A20621,Questionnaire!A:KQ,166,FALSE))</f>
        <v>#</v>
      </c>
    </row>
    <row r="20622" spans="1:2">
      <c r="A20622" t="s">
        <v>252</v>
      </c>
      <c r="B20622" t="str">
        <f>IF(ISBLANK(VLOOKUP(A20622,Questionnaire!A:KQ,166,FALSE)),"#",VLOOKUP(A20622,Questionnaire!A:KQ,166,FALSE))</f>
        <v>#</v>
      </c>
    </row>
    <row r="20623" spans="1:2">
      <c r="A20623" t="s">
        <v>255</v>
      </c>
      <c r="B20623" t="str">
        <f>IF(ISBLANK(VLOOKUP(A20623,Questionnaire!A:KQ,166,FALSE)),"#",VLOOKUP(A20623,Questionnaire!A:KQ,166,FALSE))</f>
        <v>#</v>
      </c>
    </row>
    <row r="20624" spans="1:2">
      <c r="A20624" t="s">
        <v>258</v>
      </c>
      <c r="B20624" t="str">
        <f>IF(ISNA(VLOOKUP(VLOOKUP(A20624,Questionnaire!A:KQ,166,FALSE),'CORA Encoding'!M:N,2,FALSE)),"#",VLOOKUP(VLOOKUP(A20624,Questionnaire!A:KQ,166,FALSE),'CORA Encoding'!M:N,2,FALSE))</f>
        <v>#</v>
      </c>
    </row>
    <row r="20625" spans="1:2">
      <c r="A20625" t="s">
        <v>261</v>
      </c>
      <c r="B20625" t="str">
        <f>IF(ISBLANK(VLOOKUP(A20625,Questionnaire!A:KQ,166,FALSE)),"#",VLOOKUP(A20625,Questionnaire!A:KQ,166,FALSE))</f>
        <v>#</v>
      </c>
    </row>
    <row r="20626" spans="1:2">
      <c r="A20626" t="s">
        <v>263</v>
      </c>
      <c r="B20626" t="str">
        <f>IF(ISBLANK(VLOOKUP(A20626,Questionnaire!A:KQ,166,FALSE)),"#",VLOOKUP(A20626,Questionnaire!A:KQ,166,FALSE))</f>
        <v>#</v>
      </c>
    </row>
    <row r="20627" spans="1:2">
      <c r="A20627" t="s">
        <v>265</v>
      </c>
      <c r="B20627" t="str">
        <f>IF(ISBLANK(VLOOKUP(A20627,Questionnaire!A:KQ,166,FALSE)),"#",VLOOKUP(A20627,Questionnaire!A:KQ,166,FALSE))</f>
        <v>#</v>
      </c>
    </row>
    <row r="20628" spans="1:2">
      <c r="A20628" t="s">
        <v>267</v>
      </c>
      <c r="B20628" t="str">
        <f>IF(ISBLANK(VLOOKUP(A20628,Questionnaire!A:KQ,166,FALSE)),"#",VLOOKUP(A20628,Questionnaire!A:KQ,166,FALSE))</f>
        <v>#</v>
      </c>
    </row>
    <row r="20629" spans="1:2">
      <c r="A20629" t="s">
        <v>269</v>
      </c>
      <c r="B20629" t="str">
        <f>IF(ISBLANK(VLOOKUP(A20629,Questionnaire!A:KQ,166,FALSE)),"#",VLOOKUP(A20629,Questionnaire!A:KQ,166,FALSE))</f>
        <v>#</v>
      </c>
    </row>
    <row r="20630" spans="1:2">
      <c r="A20630" t="s">
        <v>274</v>
      </c>
      <c r="B20630" t="str">
        <f>IF(ISBLANK(VLOOKUP(A20630,Questionnaire!A:KQ,166,FALSE)),"#",VLOOKUP(A20630,Questionnaire!A:KQ,166,FALSE))</f>
        <v>#</v>
      </c>
    </row>
    <row r="20631" spans="1:2">
      <c r="A20631" t="s">
        <v>276</v>
      </c>
      <c r="B20631" t="str">
        <f>IF(ISBLANK(VLOOKUP(A20631,Questionnaire!A:KQ,166,FALSE)),"#",VLOOKUP(A20631,Questionnaire!A:KQ,166,FALSE))</f>
        <v>#</v>
      </c>
    </row>
    <row r="20632" spans="1:2">
      <c r="A20632" t="s">
        <v>278</v>
      </c>
      <c r="B20632" t="str">
        <f>IF(ISBLANK(VLOOKUP(A20632,Questionnaire!A:KQ,166,FALSE)),"#",VLOOKUP(A20632,Questionnaire!A:KQ,166,FALSE))</f>
        <v>#</v>
      </c>
    </row>
    <row r="20633" spans="1:2">
      <c r="A20633" t="s">
        <v>280</v>
      </c>
      <c r="B20633" t="str">
        <f>IF(ISBLANK(VLOOKUP(A20633,Questionnaire!A:KQ,166,FALSE)),"#",VLOOKUP(A20633,Questionnaire!A:KQ,166,FALSE))</f>
        <v>#</v>
      </c>
    </row>
    <row r="20634" spans="1:2">
      <c r="A20634" t="s">
        <v>282</v>
      </c>
      <c r="B20634" t="str">
        <f>IF(ISBLANK(VLOOKUP(A20634,Questionnaire!A:KQ,166,FALSE)),"#",VLOOKUP(A20634,Questionnaire!A:KQ,166,FALSE))</f>
        <v>#</v>
      </c>
    </row>
    <row r="20635" spans="1:2">
      <c r="A20635" t="s">
        <v>286</v>
      </c>
      <c r="B20635" t="str">
        <f>IF(ISBLANK(VLOOKUP(A20635,Questionnaire!A:KQ,166,FALSE)),"#",VLOOKUP(A20635,Questionnaire!A:KQ,166,FALSE))</f>
        <v>#</v>
      </c>
    </row>
    <row r="20636" spans="1:2">
      <c r="A20636" t="s">
        <v>288</v>
      </c>
      <c r="B20636" t="str">
        <f>IF(ISBLANK(VLOOKUP(A20636,Questionnaire!A:KQ,166,FALSE)),"#",VLOOKUP(A20636,Questionnaire!A:KQ,166,FALSE))</f>
        <v>#</v>
      </c>
    </row>
    <row r="20637" spans="1:2">
      <c r="A20637" t="s">
        <v>290</v>
      </c>
      <c r="B20637" t="str">
        <f>IF(ISBLANK(VLOOKUP(A20637,Questionnaire!A:KQ,166,FALSE)),"#",VLOOKUP(A20637,Questionnaire!A:KQ,166,FALSE))</f>
        <v>#</v>
      </c>
    </row>
    <row r="20638" spans="1:2">
      <c r="A20638" t="s">
        <v>292</v>
      </c>
      <c r="B20638" t="str">
        <f>IF(ISBLANK(VLOOKUP(A20638,Questionnaire!A:KQ,166,FALSE)),"#",VLOOKUP(A20638,Questionnaire!A:KQ,166,FALSE))</f>
        <v>#</v>
      </c>
    </row>
    <row r="20639" spans="1:2">
      <c r="A20639" t="s">
        <v>294</v>
      </c>
      <c r="B20639" t="str">
        <f>IF(ISBLANK(VLOOKUP(A20639,Questionnaire!A:KQ,166,FALSE)),"#",VLOOKUP(A20639,Questionnaire!A:KQ,166,FALSE))</f>
        <v>#</v>
      </c>
    </row>
    <row r="20640" spans="1:2">
      <c r="A20640" t="s">
        <v>296</v>
      </c>
      <c r="B20640" t="str">
        <f>IF(ISBLANK(VLOOKUP(A20640,Questionnaire!A:KQ,166,FALSE)),"#",VLOOKUP(A20640,Questionnaire!A:KQ,166,FALSE))</f>
        <v>#</v>
      </c>
    </row>
    <row r="20641" spans="1:2">
      <c r="A20641" t="s">
        <v>301</v>
      </c>
      <c r="B20641" t="str">
        <f>IF(ISBLANK(VLOOKUP(A20641,Questionnaire!A:KQ,166,FALSE)),"#",VLOOKUP(A20641,Questionnaire!A:KQ,166,FALSE))</f>
        <v>#</v>
      </c>
    </row>
    <row r="20642" spans="1:2">
      <c r="A20642" t="s">
        <v>303</v>
      </c>
      <c r="B20642" t="str">
        <f>IF(ISBLANK(VLOOKUP(A20642,Questionnaire!A:KQ,166,FALSE)),"#",VLOOKUP(A20642,Questionnaire!A:KQ,166,FALSE))</f>
        <v>#</v>
      </c>
    </row>
    <row r="20643" spans="1:2">
      <c r="A20643" t="s">
        <v>305</v>
      </c>
      <c r="B20643" t="str">
        <f>IF(ISBLANK(VLOOKUP(A20643,Questionnaire!A:KQ,166,FALSE)),"#",VLOOKUP(A20643,Questionnaire!A:KQ,166,FALSE))</f>
        <v>#</v>
      </c>
    </row>
    <row r="20644" spans="1:2">
      <c r="A20644" t="s">
        <v>307</v>
      </c>
      <c r="B20644" t="str">
        <f>IF(ISBLANK(VLOOKUP(A20644,Questionnaire!A:KQ,166,FALSE)),"#",VLOOKUP(A20644,Questionnaire!A:KQ,166,FALSE))</f>
        <v>#</v>
      </c>
    </row>
    <row r="20645" spans="1:2">
      <c r="A20645" t="s">
        <v>311</v>
      </c>
      <c r="B20645" t="str">
        <f>IF(ISBLANK(VLOOKUP(A20645,Questionnaire!A:KQ,166,FALSE)),"#",VLOOKUP(A20645,Questionnaire!A:KQ,166,FALSE))</f>
        <v>#</v>
      </c>
    </row>
    <row r="20646" spans="1:2">
      <c r="A20646" t="s">
        <v>313</v>
      </c>
      <c r="B20646" t="str">
        <f>IF(ISBLANK(VLOOKUP(A20646,Questionnaire!A:KQ,166,FALSE)),"#",VLOOKUP(A20646,Questionnaire!A:KQ,166,FALSE))</f>
        <v>#</v>
      </c>
    </row>
    <row r="20647" spans="1:2">
      <c r="A20647" t="s">
        <v>314</v>
      </c>
      <c r="B20647" t="str">
        <f>IF(ISBLANK(VLOOKUP(A20647,Questionnaire!A:KQ,166,FALSE)),"#",VLOOKUP(A20647,Questionnaire!A:KQ,166,FALSE))</f>
        <v>#</v>
      </c>
    </row>
    <row r="20648" spans="1:2">
      <c r="A20648" t="s">
        <v>315</v>
      </c>
      <c r="B20648" t="str">
        <f>IF(ISBLANK(VLOOKUP(A20648,Questionnaire!A:KQ,166,FALSE)),"#",VLOOKUP(A20648,Questionnaire!A:KQ,166,FALSE))</f>
        <v>#</v>
      </c>
    </row>
    <row r="20649" spans="1:2">
      <c r="A20649" t="s">
        <v>317</v>
      </c>
      <c r="B20649" t="str">
        <f>IF(ISBLANK(VLOOKUP(A20649,Questionnaire!A:KQ,166,FALSE)),"#",VLOOKUP(A20649,Questionnaire!A:KQ,166,FALSE))</f>
        <v>#</v>
      </c>
    </row>
    <row r="20650" spans="1:2">
      <c r="A20650" t="s">
        <v>319</v>
      </c>
      <c r="B20650" t="str">
        <f>IF(ISBLANK(VLOOKUP(A20650,Questionnaire!A:KQ,166,FALSE)),"#",VLOOKUP(A20650,Questionnaire!A:KQ,166,FALSE))</f>
        <v>#</v>
      </c>
    </row>
    <row r="20651" spans="1:2">
      <c r="A20651" t="s">
        <v>322</v>
      </c>
      <c r="B20651" t="str">
        <f>IF(ISBLANK(VLOOKUP(A20651,Questionnaire!A:KQ,166,FALSE)),"#",VLOOKUP(A20651,Questionnaire!A:KQ,166,FALSE))</f>
        <v>#</v>
      </c>
    </row>
    <row r="20652" spans="1:2">
      <c r="A20652" t="s">
        <v>326</v>
      </c>
      <c r="B20652" t="str">
        <f>IF(ISBLANK(VLOOKUP(A20652,Questionnaire!A:KQ,166,FALSE)),"#",VLOOKUP(A20652,Questionnaire!A:KQ,166,FALSE))</f>
        <v>#</v>
      </c>
    </row>
    <row r="20653" spans="1:2">
      <c r="A20653" t="s">
        <v>328</v>
      </c>
      <c r="B20653" t="str">
        <f>IF(ISBLANK(VLOOKUP(A20653,Questionnaire!A:KQ,166,FALSE)),"#",VLOOKUP(A20653,Questionnaire!A:KQ,166,FALSE))</f>
        <v>#</v>
      </c>
    </row>
    <row r="20654" spans="1:2">
      <c r="A20654" t="s">
        <v>332</v>
      </c>
      <c r="B20654" t="str">
        <f>IF(ISBLANK(VLOOKUP(A20654,Questionnaire!A:KQ,166,FALSE)),"#",VLOOKUP(A20654,Questionnaire!A:KQ,166,FALSE))</f>
        <v>#</v>
      </c>
    </row>
    <row r="20655" spans="1:2">
      <c r="A20655" t="s">
        <v>333</v>
      </c>
      <c r="B20655" t="str">
        <f>IF(ISBLANK(VLOOKUP(A20655,Questionnaire!A:KQ,166,FALSE)),"#",VLOOKUP(A20655,Questionnaire!A:KQ,166,FALSE))</f>
        <v>#</v>
      </c>
    </row>
    <row r="20656" spans="1:2">
      <c r="A20656" t="s">
        <v>334</v>
      </c>
      <c r="B20656" t="str">
        <f>IF(ISBLANK(VLOOKUP(A20656,Questionnaire!A:KQ,166,FALSE)),"#",VLOOKUP(A20656,Questionnaire!A:KQ,166,FALSE))</f>
        <v>#</v>
      </c>
    </row>
    <row r="20657" spans="1:2">
      <c r="A20657" t="s">
        <v>335</v>
      </c>
      <c r="B20657" t="str">
        <f>IF(ISBLANK(VLOOKUP(A20657,Questionnaire!A:KQ,166,FALSE)),"#",VLOOKUP(A20657,Questionnaire!A:KQ,166,FALSE))</f>
        <v>#</v>
      </c>
    </row>
    <row r="20658" spans="1:2">
      <c r="A20658" t="s">
        <v>336</v>
      </c>
      <c r="B20658" t="str">
        <f>IF(ISBLANK(VLOOKUP(A20658,Questionnaire!A:KQ,166,FALSE)),"#",VLOOKUP(A20658,Questionnaire!A:KQ,166,FALSE))</f>
        <v>#</v>
      </c>
    </row>
    <row r="20659" spans="1:2">
      <c r="A20659" t="s">
        <v>337</v>
      </c>
      <c r="B20659" t="str">
        <f>IF(ISBLANK(VLOOKUP(A20659,Questionnaire!A:KQ,166,FALSE)),"#",VLOOKUP(A20659,Questionnaire!A:KQ,166,FALSE))</f>
        <v>#</v>
      </c>
    </row>
    <row r="20660" spans="1:2">
      <c r="A20660" t="s">
        <v>338</v>
      </c>
      <c r="B20660" t="str">
        <f>IF(ISBLANK(VLOOKUP(A20660,Questionnaire!A:KQ,166,FALSE)),"#",VLOOKUP(A20660,Questionnaire!A:KQ,166,FALSE))</f>
        <v>#</v>
      </c>
    </row>
    <row r="20661" spans="1:2">
      <c r="A20661" t="s">
        <v>339</v>
      </c>
      <c r="B20661" t="str">
        <f>IF(ISBLANK(VLOOKUP(A20661,Questionnaire!A:KQ,166,FALSE)),"#",VLOOKUP(A20661,Questionnaire!A:KQ,166,FALSE))</f>
        <v>#</v>
      </c>
    </row>
    <row r="20662" spans="1:2">
      <c r="A20662" t="s">
        <v>340</v>
      </c>
      <c r="B20662" t="str">
        <f>IF(ISBLANK(VLOOKUP(A20662,Questionnaire!A:KQ,166,FALSE)),"#",VLOOKUP(A20662,Questionnaire!A:KQ,166,FALSE))</f>
        <v>#</v>
      </c>
    </row>
    <row r="20663" spans="1:2">
      <c r="A20663" t="s">
        <v>341</v>
      </c>
      <c r="B20663" t="str">
        <f>IF(ISBLANK(VLOOKUP(A20663,Questionnaire!A:KQ,166,FALSE)),"#",VLOOKUP(A20663,Questionnaire!A:KQ,166,FALSE))</f>
        <v>#</v>
      </c>
    </row>
    <row r="20664" spans="1:2">
      <c r="A20664" t="s">
        <v>342</v>
      </c>
      <c r="B20664" t="str">
        <f>IF(ISBLANK(VLOOKUP(A20664,Questionnaire!A:KQ,166,FALSE)),"#",VLOOKUP(A20664,Questionnaire!A:KQ,166,FALSE))</f>
        <v>#</v>
      </c>
    </row>
    <row r="20665" spans="1:2">
      <c r="A20665" t="s">
        <v>343</v>
      </c>
      <c r="B20665" t="str">
        <f>IF(ISBLANK(VLOOKUP(A20665,Questionnaire!A:KQ,166,FALSE)),"#",VLOOKUP(A20665,Questionnaire!A:KQ,166,FALSE))</f>
        <v>#</v>
      </c>
    </row>
    <row r="20666" spans="1:2">
      <c r="A20666" t="s">
        <v>344</v>
      </c>
      <c r="B20666" t="str">
        <f>IF(ISBLANK(VLOOKUP(A20666,Questionnaire!A:KQ,166,FALSE)),"#",VLOOKUP(A20666,Questionnaire!A:KQ,166,FALSE))</f>
        <v>#</v>
      </c>
    </row>
    <row r="20667" spans="1:2">
      <c r="A20667" t="s">
        <v>345</v>
      </c>
      <c r="B20667" t="str">
        <f>IF(ISBLANK(VLOOKUP(A20667,Questionnaire!A:KQ,166,FALSE)),"#",VLOOKUP(A20667,Questionnaire!A:KQ,166,FALSE))</f>
        <v>#</v>
      </c>
    </row>
    <row r="20668" spans="1:2">
      <c r="A20668" t="s">
        <v>348</v>
      </c>
      <c r="B20668" t="str">
        <f>IF(ISBLANK(VLOOKUP(A20668,Questionnaire!A:KQ,166,FALSE)),"#",VLOOKUP(A20668,Questionnaire!A:KQ,166,FALSE))</f>
        <v>#</v>
      </c>
    </row>
    <row r="20669" spans="1:2">
      <c r="A20669" t="s">
        <v>353</v>
      </c>
      <c r="B20669" t="str">
        <f>IF(ISBLANK(VLOOKUP(A20669,Questionnaire!A:KQ,166,FALSE)),"#",VLOOKUP(A20669,Questionnaire!A:KQ,166,FALSE))</f>
        <v>#</v>
      </c>
    </row>
    <row r="20670" spans="1:2">
      <c r="A20670" t="s">
        <v>354</v>
      </c>
      <c r="B20670" t="str">
        <f>IF(ISBLANK(VLOOKUP(A20670,Questionnaire!A:KQ,166,FALSE)),"#",VLOOKUP(A20670,Questionnaire!A:KQ,166,FALSE))</f>
        <v>#</v>
      </c>
    </row>
    <row r="20671" spans="1:2">
      <c r="A20671" t="s">
        <v>355</v>
      </c>
      <c r="B20671" t="str">
        <f>IF(ISBLANK(VLOOKUP(A20671,Questionnaire!A:KQ,166,FALSE)),"#",VLOOKUP(A20671,Questionnaire!A:KQ,166,FALSE))</f>
        <v>#</v>
      </c>
    </row>
    <row r="20672" spans="1:2">
      <c r="A20672" t="s">
        <v>356</v>
      </c>
      <c r="B20672" t="str">
        <f>IF(ISBLANK(VLOOKUP(A20672,Questionnaire!A:KQ,166,FALSE)),"#",VLOOKUP(A20672,Questionnaire!A:KQ,166,FALSE))</f>
        <v>#</v>
      </c>
    </row>
    <row r="20673" spans="1:2">
      <c r="A20673" t="s">
        <v>357</v>
      </c>
      <c r="B20673" t="str">
        <f>IF(ISBLANK(VLOOKUP(A20673,Questionnaire!A:KQ,166,FALSE)),"#",VLOOKUP(A20673,Questionnaire!A:KQ,166,FALSE))</f>
        <v>#</v>
      </c>
    </row>
    <row r="20674" spans="1:2">
      <c r="A20674" t="s">
        <v>360</v>
      </c>
      <c r="B20674" t="str">
        <f>IF(ISBLANK(VLOOKUP(A20674,Questionnaire!A:KQ,166,FALSE)),"#",VLOOKUP(A20674,Questionnaire!A:KQ,166,FALSE))</f>
        <v>#</v>
      </c>
    </row>
    <row r="20675" spans="1:2">
      <c r="A20675" t="s">
        <v>362</v>
      </c>
      <c r="B20675" t="str">
        <f>IF(ISBLANK(VLOOKUP(A20675,Questionnaire!A:KQ,166,FALSE)),"#",VLOOKUP(A20675,Questionnaire!A:KQ,166,FALSE))</f>
        <v>#</v>
      </c>
    </row>
    <row r="20676" spans="1:2">
      <c r="A20676" t="s">
        <v>363</v>
      </c>
      <c r="B20676" t="str">
        <f>IF(ISBLANK(VLOOKUP(A20676,Questionnaire!A:KQ,166,FALSE)),"#",VLOOKUP(A20676,Questionnaire!A:KQ,166,FALSE))</f>
        <v>#</v>
      </c>
    </row>
    <row r="20677" spans="1:2">
      <c r="A20677" t="s">
        <v>364</v>
      </c>
      <c r="B20677" t="str">
        <f>IF(ISBLANK(VLOOKUP(A20677,Questionnaire!A:KQ,166,FALSE)),"#",VLOOKUP(A20677,Questionnaire!A:KQ,166,FALSE))</f>
        <v>#</v>
      </c>
    </row>
    <row r="20678" spans="1:2">
      <c r="A20678" t="s">
        <v>365</v>
      </c>
      <c r="B20678" t="str">
        <f>IF(ISBLANK(VLOOKUP(A20678,Questionnaire!A:KQ,166,FALSE)),"#",VLOOKUP(A20678,Questionnaire!A:KQ,166,FALSE))</f>
        <v>#</v>
      </c>
    </row>
    <row r="20679" spans="1:2">
      <c r="A20679" t="s">
        <v>366</v>
      </c>
      <c r="B20679" t="str">
        <f>IF(ISBLANK(VLOOKUP(A20679,Questionnaire!A:KQ,166,FALSE)),"#",VLOOKUP(A20679,Questionnaire!A:KQ,166,FALSE))</f>
        <v>#</v>
      </c>
    </row>
    <row r="20680" spans="1:2">
      <c r="A20680" t="s">
        <v>371</v>
      </c>
      <c r="B20680" t="str">
        <f>IF(ISBLANK(VLOOKUP(A20680,Questionnaire!A:KQ,166,FALSE)),"#",VLOOKUP(A20680,Questionnaire!A:KQ,166,FALSE))</f>
        <v>#</v>
      </c>
    </row>
    <row r="20681" spans="1:2">
      <c r="A20681" t="s">
        <v>372</v>
      </c>
      <c r="B20681" t="str">
        <f>IF(ISBLANK(VLOOKUP(A20681,Questionnaire!A:KQ,166,FALSE)),"#",VLOOKUP(A20681,Questionnaire!A:KQ,166,FALSE))</f>
        <v>#</v>
      </c>
    </row>
    <row r="20682" spans="1:2">
      <c r="A20682" t="s">
        <v>373</v>
      </c>
      <c r="B20682" t="str">
        <f>IF(ISBLANK(VLOOKUP(A20682,Questionnaire!A:KQ,166,FALSE)),"#",VLOOKUP(A20682,Questionnaire!A:KQ,166,FALSE))</f>
        <v>#</v>
      </c>
    </row>
    <row r="20683" spans="1:2">
      <c r="A20683" t="s">
        <v>374</v>
      </c>
      <c r="B20683" t="str">
        <f>IF(ISBLANK(VLOOKUP(A20683,Questionnaire!A:KQ,166,FALSE)),"#",VLOOKUP(A20683,Questionnaire!A:KQ,166,FALSE))</f>
        <v>#</v>
      </c>
    </row>
    <row r="20684" spans="1:2">
      <c r="A20684" t="s">
        <v>377</v>
      </c>
      <c r="B20684" t="str">
        <f>IF(ISBLANK(VLOOKUP(A20684,Questionnaire!A:KQ,166,FALSE)),"#",VLOOKUP(A20684,Questionnaire!A:KQ,166,FALSE))</f>
        <v>#</v>
      </c>
    </row>
    <row r="20685" spans="1:2">
      <c r="A20685" t="s">
        <v>379</v>
      </c>
      <c r="B20685" t="str">
        <f>IF(ISBLANK(VLOOKUP(A20685,Questionnaire!A:KQ,166,FALSE)),"#",VLOOKUP(A20685,Questionnaire!A:KQ,166,FALSE))</f>
        <v>#</v>
      </c>
    </row>
    <row r="20686" spans="1:2">
      <c r="A20686" t="s">
        <v>380</v>
      </c>
      <c r="B20686" t="str">
        <f>IF(ISBLANK(VLOOKUP(A20686,Questionnaire!A:KQ,166,FALSE)),"#",VLOOKUP(A20686,Questionnaire!A:KQ,166,FALSE))</f>
        <v>#</v>
      </c>
    </row>
    <row r="20687" spans="1:2">
      <c r="A20687" t="s">
        <v>381</v>
      </c>
      <c r="B20687" t="str">
        <f>IF(ISBLANK(VLOOKUP(A20687,Questionnaire!A:KQ,166,FALSE)),"#",VLOOKUP(A20687,Questionnaire!A:KQ,166,FALSE))</f>
        <v>#</v>
      </c>
    </row>
    <row r="20688" spans="1:2">
      <c r="A20688" t="s">
        <v>382</v>
      </c>
      <c r="B20688" t="str">
        <f>IF(ISBLANK(VLOOKUP(A20688,Questionnaire!A:KQ,166,FALSE)),"#",VLOOKUP(A20688,Questionnaire!A:KQ,166,FALSE))</f>
        <v>#</v>
      </c>
    </row>
    <row r="20689" spans="1:2">
      <c r="A20689" t="s">
        <v>384</v>
      </c>
      <c r="B20689" t="str">
        <f>IF(ISBLANK(VLOOKUP(A20689,Questionnaire!A:KQ,166,FALSE)),"#",VLOOKUP(A20689,Questionnaire!A:KQ,166,FALSE))</f>
        <v>#</v>
      </c>
    </row>
    <row r="20690" spans="1:2">
      <c r="A20690" t="s">
        <v>387</v>
      </c>
      <c r="B20690" t="str">
        <f>IF(ISBLANK(VLOOKUP(A20690,Questionnaire!A:KQ,166,FALSE)),"#",VLOOKUP(A20690,Questionnaire!A:KQ,166,FALSE))</f>
        <v>#</v>
      </c>
    </row>
    <row r="20691" spans="1:2">
      <c r="A20691" t="s">
        <v>391</v>
      </c>
      <c r="B20691" t="str">
        <f>IF(ISBLANK(VLOOKUP(A20691,Questionnaire!A:KQ,166,FALSE)),"#",VLOOKUP(A20691,Questionnaire!A:KQ,166,FALSE))</f>
        <v>#</v>
      </c>
    </row>
    <row r="20692" spans="1:2">
      <c r="A20692" t="s">
        <v>393</v>
      </c>
      <c r="B20692" t="str">
        <f>IF(ISBLANK(VLOOKUP(A20692,Questionnaire!A:KQ,166,FALSE)),"#",VLOOKUP(A20692,Questionnaire!A:KQ,166,FALSE))</f>
        <v>#</v>
      </c>
    </row>
    <row r="20693" spans="1:2">
      <c r="A20693" t="s">
        <v>395</v>
      </c>
      <c r="B20693" t="str">
        <f>IF(ISBLANK(VLOOKUP(A20693,Questionnaire!A:KQ,166,FALSE)),"#",VLOOKUP(A20693,Questionnaire!A:KQ,166,FALSE))</f>
        <v>#</v>
      </c>
    </row>
    <row r="20694" spans="1:2">
      <c r="A20694" t="s">
        <v>398</v>
      </c>
      <c r="B20694" t="str">
        <f>IF(ISBLANK(VLOOKUP(A20694,Questionnaire!A:KQ,166,FALSE)),"#",VLOOKUP(A20694,Questionnaire!A:KQ,166,FALSE))</f>
        <v>#</v>
      </c>
    </row>
    <row r="20695" spans="1:2">
      <c r="A20695" t="s">
        <v>402</v>
      </c>
      <c r="B20695" t="str">
        <f>IF(ISBLANK(VLOOKUP(A20695,Questionnaire!A:KQ,166,FALSE)),"#",VLOOKUP(A20695,Questionnaire!A:KQ,166,FALSE))</f>
        <v>#</v>
      </c>
    </row>
    <row r="20696" spans="1:2">
      <c r="A20696" t="s">
        <v>405</v>
      </c>
      <c r="B20696" t="str">
        <f>IF(ISBLANK(VLOOKUP(A20696,Questionnaire!A:KQ,166,FALSE)),"#",VLOOKUP(A20696,Questionnaire!A:KQ,166,FALSE))</f>
        <v>#</v>
      </c>
    </row>
    <row r="20697" spans="1:2">
      <c r="A20697" t="s">
        <v>409</v>
      </c>
      <c r="B20697" t="str">
        <f>IF(ISBLANK(VLOOKUP(A20697,Questionnaire!A:KQ,166,FALSE)),"#",VLOOKUP(A20697,Questionnaire!A:KQ,166,FALSE))</f>
        <v>#</v>
      </c>
    </row>
    <row r="20698" spans="1:2">
      <c r="A20698" t="s">
        <v>412</v>
      </c>
      <c r="B20698" t="str">
        <f>IF(ISBLANK(VLOOKUP(A20698,Questionnaire!A:KQ,166,FALSE)),"#",VLOOKUP(A20698,Questionnaire!A:KQ,166,FALSE))</f>
        <v>#</v>
      </c>
    </row>
    <row r="20699" spans="1:2">
      <c r="A20699" t="s">
        <v>415</v>
      </c>
      <c r="B20699" t="str">
        <f>IF(ISBLANK(VLOOKUP(A20699,Questionnaire!A:KQ,166,FALSE)),"#",VLOOKUP(A20699,Questionnaire!A:KQ,166,FALSE))</f>
        <v>#</v>
      </c>
    </row>
    <row r="20700" spans="1:2">
      <c r="A20700" t="s">
        <v>418</v>
      </c>
      <c r="B20700" t="str">
        <f>IF(ISBLANK(VLOOKUP(A20700,Questionnaire!A:KQ,166,FALSE)),"#",VLOOKUP(A20700,Questionnaire!A:KQ,166,FALSE))</f>
        <v>#</v>
      </c>
    </row>
    <row r="20701" spans="1:2">
      <c r="A20701" t="s">
        <v>421</v>
      </c>
      <c r="B20701" t="str">
        <f>IF(ISBLANK(VLOOKUP(A20701,Questionnaire!A:KQ,166,FALSE)),"#",VLOOKUP(A20701,Questionnaire!A:KQ,166,FALSE))</f>
        <v>#</v>
      </c>
    </row>
    <row r="20702" spans="1:2">
      <c r="A20702" t="s">
        <v>424</v>
      </c>
      <c r="B20702" t="str">
        <f>IF(ISBLANK(VLOOKUP(A20702,Questionnaire!A:KQ,166,FALSE)),"#",VLOOKUP(A20702,Questionnaire!A:KQ,166,FALSE))</f>
        <v>#</v>
      </c>
    </row>
    <row r="20703" spans="1:2">
      <c r="A20703" t="s">
        <v>429</v>
      </c>
      <c r="B20703" t="str">
        <f>IF(ISBLANK(VLOOKUP(A20703,Questionnaire!A:KQ,166,FALSE)),"#",VLOOKUP(A20703,Questionnaire!A:KQ,166,FALSE))</f>
        <v>#</v>
      </c>
    </row>
    <row r="20704" spans="1:2">
      <c r="A20704" t="s">
        <v>432</v>
      </c>
      <c r="B20704" t="str">
        <f>IF(ISBLANK(VLOOKUP(A20704,Questionnaire!A:KQ,166,FALSE)),"#",VLOOKUP(A20704,Questionnaire!A:KQ,166,FALSE))</f>
        <v>#</v>
      </c>
    </row>
    <row r="20705" spans="1:2">
      <c r="A20705" t="s">
        <v>435</v>
      </c>
      <c r="B20705" t="str">
        <f>IF(ISBLANK(VLOOKUP(A20705,Questionnaire!A:KQ,166,FALSE)),"#",VLOOKUP(A20705,Questionnaire!A:KQ,166,FALSE))</f>
        <v>#</v>
      </c>
    </row>
    <row r="20706" spans="1:2">
      <c r="A20706" t="s">
        <v>437</v>
      </c>
      <c r="B20706" t="str">
        <f>IF(ISBLANK(VLOOKUP(A20706,Questionnaire!A:KQ,166,FALSE)),"#",VLOOKUP(A20706,Questionnaire!A:KQ,166,FALSE))</f>
        <v>#</v>
      </c>
    </row>
    <row r="20707" spans="1:2">
      <c r="A20707" t="s">
        <v>439</v>
      </c>
      <c r="B20707" t="str">
        <f>IF(ISBLANK(VLOOKUP(A20707,Questionnaire!A:KQ,166,FALSE)),"#",VLOOKUP(A20707,Questionnaire!A:KQ,166,FALSE))</f>
        <v>#</v>
      </c>
    </row>
    <row r="20708" spans="1:2">
      <c r="A20708" t="s">
        <v>442</v>
      </c>
      <c r="B20708" t="str">
        <f>IF(ISBLANK(VLOOKUP(A20708,Questionnaire!A:KQ,166,FALSE)),"#",VLOOKUP(A20708,Questionnaire!A:KQ,166,FALSE))</f>
        <v>#</v>
      </c>
    </row>
    <row r="20709" spans="1:2">
      <c r="A20709" t="s">
        <v>445</v>
      </c>
      <c r="B20709" t="str">
        <f>IF(ISBLANK(VLOOKUP(A20709,Questionnaire!A:KQ,166,FALSE)),"#",VLOOKUP(A20709,Questionnaire!A:KQ,166,FALSE))</f>
        <v>#</v>
      </c>
    </row>
    <row r="20710" spans="1:2">
      <c r="A20710" t="s">
        <v>448</v>
      </c>
      <c r="B20710" t="str">
        <f>IF(ISBLANK(VLOOKUP(A20710,Questionnaire!A:KQ,166,FALSE)),"#",VLOOKUP(A20710,Questionnaire!A:KQ,166,FALSE))</f>
        <v>#</v>
      </c>
    </row>
    <row r="20711" spans="1:2">
      <c r="A20711" t="s">
        <v>452</v>
      </c>
      <c r="B20711" t="str">
        <f>IF(ISBLANK(VLOOKUP(A20711,Questionnaire!A:KQ,166,FALSE)),"#",VLOOKUP(A20711,Questionnaire!A:KQ,166,FALSE))</f>
        <v>#</v>
      </c>
    </row>
    <row r="20712" spans="1:2">
      <c r="A20712" t="s">
        <v>455</v>
      </c>
      <c r="B20712" t="str">
        <f>IF(ISBLANK(VLOOKUP(A20712,Questionnaire!A:KQ,166,FALSE)),"#",VLOOKUP(A20712,Questionnaire!A:KQ,166,FALSE))</f>
        <v>#</v>
      </c>
    </row>
    <row r="20713" spans="1:2">
      <c r="A20713" t="s">
        <v>458</v>
      </c>
      <c r="B20713" t="str">
        <f>IF(ISBLANK(VLOOKUP(A20713,Questionnaire!A:KQ,166,FALSE)),"#",VLOOKUP(A20713,Questionnaire!A:KQ,166,FALSE))</f>
        <v>#</v>
      </c>
    </row>
    <row r="20714" spans="1:2">
      <c r="A20714" t="s">
        <v>461</v>
      </c>
      <c r="B20714" t="str">
        <f>IF(ISBLANK(VLOOKUP(A20714,Questionnaire!A:KQ,166,FALSE)),"#",VLOOKUP(A20714,Questionnaire!A:KQ,166,FALSE))</f>
        <v>#</v>
      </c>
    </row>
    <row r="20715" spans="1:2">
      <c r="A20715" t="s">
        <v>465</v>
      </c>
      <c r="B20715" t="str">
        <f>IF(ISBLANK(VLOOKUP(A20715,Questionnaire!A:KQ,166,FALSE)),"#",VLOOKUP(A20715,Questionnaire!A:KQ,166,FALSE))</f>
        <v>#</v>
      </c>
    </row>
    <row r="20716" spans="1:2">
      <c r="A20716" t="s">
        <v>467</v>
      </c>
      <c r="B20716" t="str">
        <f>IF(ISBLANK(VLOOKUP(A20716,Questionnaire!A:KQ,166,FALSE)),"#",VLOOKUP(A20716,Questionnaire!A:KQ,166,FALSE))</f>
        <v>#</v>
      </c>
    </row>
    <row r="20717" spans="1:2">
      <c r="A20717" t="s">
        <v>469</v>
      </c>
      <c r="B20717" t="str">
        <f>IF(ISBLANK(VLOOKUP(A20717,Questionnaire!A:KQ,166,FALSE)),"#",VLOOKUP(A20717,Questionnaire!A:KQ,166,FALSE))</f>
        <v>#</v>
      </c>
    </row>
    <row r="20718" spans="1:2">
      <c r="A20718" t="s">
        <v>471</v>
      </c>
      <c r="B20718" t="str">
        <f>IF(ISBLANK(VLOOKUP(A20718,Questionnaire!A:KQ,166,FALSE)),"#",VLOOKUP(A20718,Questionnaire!A:KQ,166,FALSE))</f>
        <v>#</v>
      </c>
    </row>
    <row r="20719" spans="1:2">
      <c r="A20719" t="s">
        <v>473</v>
      </c>
      <c r="B20719" t="str">
        <f>IF(ISBLANK(VLOOKUP(A20719,Questionnaire!A:KQ,166,FALSE)),"#",VLOOKUP(A20719,Questionnaire!A:KQ,166,FALSE))</f>
        <v>#</v>
      </c>
    </row>
    <row r="20720" spans="1:2">
      <c r="A20720" t="s">
        <v>475</v>
      </c>
      <c r="B20720" t="str">
        <f>IF(ISBLANK(VLOOKUP(A20720,Questionnaire!A:KQ,166,FALSE)),"#",VLOOKUP(A20720,Questionnaire!A:KQ,166,FALSE))</f>
        <v>#</v>
      </c>
    </row>
    <row r="20721" spans="1:3">
      <c r="A20721" t="s">
        <v>185</v>
      </c>
      <c r="B20721" t="str">
        <f>IF(ISBLANK(VLOOKUP(A20721,Questionnaire!A:KQ,167,FALSE)),"#",VLOOKUP(A20721,Questionnaire!A:KQ,167,FALSE))</f>
        <v>#</v>
      </c>
      <c r="C20721">
        <v>164</v>
      </c>
    </row>
    <row r="20722" spans="1:3">
      <c r="A20722" t="s">
        <v>187</v>
      </c>
      <c r="B20722" t="str">
        <f>IF(ISNA(VLOOKUP(VLOOKUP(A20722,Questionnaire!A:KQ,167,FALSE),'CORA Encoding'!D:E,2,FALSE)),"#",VLOOKUP(VLOOKUP(A20722,Questionnaire!A:KQ,167,FALSE),'CORA Encoding'!D:E,2,FALSE))</f>
        <v>#</v>
      </c>
    </row>
    <row r="20723" spans="1:3">
      <c r="A20723" t="s">
        <v>189</v>
      </c>
      <c r="B20723" t="str">
        <f>IF(ISNA(VLOOKUP(VLOOKUP(A20723,Questionnaire!A:KQ,167,FALSE),'CORA Encoding'!G:H,2,FALSE)),"#",VLOOKUP(VLOOKUP(A20723,Questionnaire!A:KQ,167,FALSE),'CORA Encoding'!G:H,2,FALSE))</f>
        <v>#</v>
      </c>
    </row>
    <row r="20724" spans="1:3">
      <c r="A20724" t="s">
        <v>191</v>
      </c>
      <c r="B20724" t="str">
        <f>IF(ISNA(VLOOKUP(VLOOKUP(A20724,Questionnaire!A:KQ,167,FALSE),'Country List'!E:F,2,FALSE)),"#",VLOOKUP(VLOOKUP(A20724,Questionnaire!A:KQ,167,FALSE),'Country List'!E:F,2,FALSE))</f>
        <v>#</v>
      </c>
    </row>
    <row r="20725" spans="1:3">
      <c r="A20725" t="s">
        <v>193</v>
      </c>
      <c r="B20725" t="str">
        <f>IF(ISNA(VLOOKUP(VLOOKUP(A20725,Questionnaire!A:KQ,167,FALSE),'Industry List'!B:C,2,FALSE)),"#",VLOOKUP(VLOOKUP(A20725,Questionnaire!A:KQ,167,FALSE),'Industry List'!B:C,2,FALSE))</f>
        <v>#</v>
      </c>
    </row>
    <row r="20726" spans="1:3">
      <c r="A20726" t="s">
        <v>197</v>
      </c>
      <c r="B20726" t="str">
        <f>IF(ISBLANK(VLOOKUP(A20726,Questionnaire!A:KQ,167,FALSE)),"#",VLOOKUP(A20726,Questionnaire!A:KQ,167,FALSE))</f>
        <v>#</v>
      </c>
    </row>
    <row r="20727" spans="1:3">
      <c r="A20727" t="s">
        <v>201</v>
      </c>
      <c r="B20727" t="str">
        <f>IF(ISBLANK(VLOOKUP(A20727,Questionnaire!A:KQ,167,FALSE)),"#",VLOOKUP(A20727,Questionnaire!A:KQ,167,FALSE))</f>
        <v>#</v>
      </c>
    </row>
    <row r="20728" spans="1:3">
      <c r="A20728" t="s">
        <v>203</v>
      </c>
      <c r="B20728" t="str">
        <f>IF(ISNA(VLOOKUP(VLOOKUP(A20728,Questionnaire!A:KQ,167,FALSE),'CORA Encoding'!J:K,2,FALSE)),"#",VLOOKUP(VLOOKUP(A20728,Questionnaire!A:KQ,167,FALSE),'CORA Encoding'!J:K,2,FALSE))</f>
        <v>#</v>
      </c>
    </row>
    <row r="20729" spans="1:3">
      <c r="A20729" t="s">
        <v>208</v>
      </c>
      <c r="B20729" t="str">
        <f>IF(ISBLANK(VLOOKUP(A20729,Questionnaire!A:KQ,167,FALSE)),"#",VLOOKUP(A20729,Questionnaire!A:KQ,167,FALSE))</f>
        <v>#</v>
      </c>
    </row>
    <row r="20730" spans="1:3">
      <c r="A20730" t="s">
        <v>213</v>
      </c>
      <c r="B20730" t="str">
        <f>IF(ISBLANK(VLOOKUP(A20730,Questionnaire!A:KQ,167,FALSE)),"#",VLOOKUP(A20730,Questionnaire!A:KQ,167,FALSE))</f>
        <v>#</v>
      </c>
    </row>
    <row r="20731" spans="1:3">
      <c r="A20731" t="s">
        <v>215</v>
      </c>
      <c r="B20731" t="str">
        <f>IF(ISBLANK(VLOOKUP(A20731,Questionnaire!A:KQ,167,FALSE)),"#",VLOOKUP(A20731,Questionnaire!A:KQ,167,FALSE))</f>
        <v>#</v>
      </c>
    </row>
    <row r="20732" spans="1:3">
      <c r="A20732" t="s">
        <v>217</v>
      </c>
      <c r="B20732" t="str">
        <f>IF(ISBLANK(VLOOKUP(A20732,Questionnaire!A:KQ,167,FALSE)),"#",VLOOKUP(A20732,Questionnaire!A:KQ,167,FALSE))</f>
        <v>#</v>
      </c>
    </row>
    <row r="20733" spans="1:3">
      <c r="A20733" t="s">
        <v>219</v>
      </c>
      <c r="B20733" t="str">
        <f>IF(ISBLANK(VLOOKUP(A20733,Questionnaire!A:KQ,167,FALSE)),"#",VLOOKUP(A20733,Questionnaire!A:KQ,167,FALSE))</f>
        <v>#</v>
      </c>
    </row>
    <row r="20734" spans="1:3">
      <c r="A20734" t="s">
        <v>221</v>
      </c>
      <c r="B20734" t="str">
        <f>IF(ISBLANK(VLOOKUP(A20734,Questionnaire!A:KQ,167,FALSE)),"#",VLOOKUP(A20734,Questionnaire!A:KQ,167,FALSE))</f>
        <v>#</v>
      </c>
    </row>
    <row r="20735" spans="1:3">
      <c r="A20735" t="s">
        <v>223</v>
      </c>
      <c r="B20735" t="str">
        <f>IF(ISBLANK(VLOOKUP(A20735,Questionnaire!A:KQ,167,FALSE)),"#",VLOOKUP(A20735,Questionnaire!A:KQ,167,FALSE))</f>
        <v>#</v>
      </c>
    </row>
    <row r="20736" spans="1:3">
      <c r="A20736" t="s">
        <v>225</v>
      </c>
      <c r="B20736" t="str">
        <f>IF(ISBLANK(VLOOKUP(A20736,Questionnaire!A:KQ,167,FALSE)),"#",VLOOKUP(A20736,Questionnaire!A:KQ,167,FALSE))</f>
        <v>#</v>
      </c>
    </row>
    <row r="20737" spans="1:2">
      <c r="A20737" t="s">
        <v>227</v>
      </c>
      <c r="B20737" t="str">
        <f>IF(ISBLANK(VLOOKUP(A20737,Questionnaire!A:KQ,167,FALSE)),"#",VLOOKUP(A20737,Questionnaire!A:KQ,167,FALSE))</f>
        <v>#</v>
      </c>
    </row>
    <row r="20738" spans="1:2">
      <c r="A20738" t="s">
        <v>229</v>
      </c>
      <c r="B20738" t="str">
        <f>IF(ISBLANK(VLOOKUP(A20738,Questionnaire!A:KQ,167,FALSE)),"#",VLOOKUP(A20738,Questionnaire!A:KQ,167,FALSE))</f>
        <v>#</v>
      </c>
    </row>
    <row r="20739" spans="1:2">
      <c r="A20739" t="s">
        <v>231</v>
      </c>
      <c r="B20739" t="str">
        <f>IF(ISBLANK(VLOOKUP(A20739,Questionnaire!A:KQ,167,FALSE)),"#",VLOOKUP(A20739,Questionnaire!A:KQ,167,FALSE))</f>
        <v>#</v>
      </c>
    </row>
    <row r="20740" spans="1:2">
      <c r="A20740" t="s">
        <v>233</v>
      </c>
      <c r="B20740" t="str">
        <f>IF(ISBLANK(VLOOKUP(A20740,Questionnaire!A:KQ,167,FALSE)),"#",VLOOKUP(A20740,Questionnaire!A:KQ,167,FALSE))</f>
        <v>#</v>
      </c>
    </row>
    <row r="20741" spans="1:2">
      <c r="A20741" t="s">
        <v>235</v>
      </c>
      <c r="B20741" t="str">
        <f>IF(ISBLANK(VLOOKUP(A20741,Questionnaire!A:KQ,167,FALSE)),"#",VLOOKUP(A20741,Questionnaire!A:KQ,167,FALSE))</f>
        <v>#</v>
      </c>
    </row>
    <row r="20742" spans="1:2">
      <c r="A20742" t="s">
        <v>237</v>
      </c>
      <c r="B20742" t="str">
        <f>IF(ISBLANK(VLOOKUP(A20742,Questionnaire!A:KQ,167,FALSE)),"#",VLOOKUP(A20742,Questionnaire!A:KQ,167,FALSE))</f>
        <v>#</v>
      </c>
    </row>
    <row r="20743" spans="1:2">
      <c r="A20743" t="s">
        <v>239</v>
      </c>
      <c r="B20743" t="str">
        <f>IF(ISBLANK(VLOOKUP(A20743,Questionnaire!A:KQ,167,FALSE)),"#",VLOOKUP(A20743,Questionnaire!A:KQ,167,FALSE))</f>
        <v>#</v>
      </c>
    </row>
    <row r="20744" spans="1:2">
      <c r="A20744" t="s">
        <v>242</v>
      </c>
      <c r="B20744" t="str">
        <f>IF(ISBLANK(VLOOKUP(A20744,Questionnaire!A:KQ,167,FALSE)),"#",VLOOKUP(A20744,Questionnaire!A:KQ,167,FALSE))</f>
        <v>#</v>
      </c>
    </row>
    <row r="20745" spans="1:2">
      <c r="A20745" t="s">
        <v>245</v>
      </c>
      <c r="B20745" t="str">
        <f>IF(ISBLANK(VLOOKUP(A20745,Questionnaire!A:KQ,167,FALSE)),"#",VLOOKUP(A20745,Questionnaire!A:KQ,167,FALSE))</f>
        <v>#</v>
      </c>
    </row>
    <row r="20746" spans="1:2">
      <c r="A20746" t="s">
        <v>247</v>
      </c>
      <c r="B20746" t="str">
        <f>IF(ISBLANK(VLOOKUP(A20746,Questionnaire!A:KQ,167,FALSE)),"#",VLOOKUP(A20746,Questionnaire!A:KQ,167,FALSE))</f>
        <v>#</v>
      </c>
    </row>
    <row r="20747" spans="1:2">
      <c r="A20747" t="s">
        <v>249</v>
      </c>
      <c r="B20747" t="str">
        <f>IF(ISBLANK(VLOOKUP(A20747,Questionnaire!A:KQ,167,FALSE)),"#",VLOOKUP(A20747,Questionnaire!A:KQ,167,FALSE))</f>
        <v>#</v>
      </c>
    </row>
    <row r="20748" spans="1:2">
      <c r="A20748" t="s">
        <v>250</v>
      </c>
      <c r="B20748" t="str">
        <f>IF(ISBLANK(VLOOKUP(A20748,Questionnaire!A:KQ,167,FALSE)),"#",VLOOKUP(A20748,Questionnaire!A:KQ,167,FALSE))</f>
        <v>#</v>
      </c>
    </row>
    <row r="20749" spans="1:2">
      <c r="A20749" t="s">
        <v>252</v>
      </c>
      <c r="B20749" t="str">
        <f>IF(ISBLANK(VLOOKUP(A20749,Questionnaire!A:KQ,167,FALSE)),"#",VLOOKUP(A20749,Questionnaire!A:KQ,167,FALSE))</f>
        <v>#</v>
      </c>
    </row>
    <row r="20750" spans="1:2">
      <c r="A20750" t="s">
        <v>255</v>
      </c>
      <c r="B20750" t="str">
        <f>IF(ISBLANK(VLOOKUP(A20750,Questionnaire!A:KQ,167,FALSE)),"#",VLOOKUP(A20750,Questionnaire!A:KQ,167,FALSE))</f>
        <v>#</v>
      </c>
    </row>
    <row r="20751" spans="1:2">
      <c r="A20751" t="s">
        <v>258</v>
      </c>
      <c r="B20751" t="str">
        <f>IF(ISNA(VLOOKUP(VLOOKUP(A20751,Questionnaire!A:KQ,167,FALSE),'CORA Encoding'!M:N,2,FALSE)),"#",VLOOKUP(VLOOKUP(A20751,Questionnaire!A:KQ,167,FALSE),'CORA Encoding'!M:N,2,FALSE))</f>
        <v>#</v>
      </c>
    </row>
    <row r="20752" spans="1:2">
      <c r="A20752" t="s">
        <v>261</v>
      </c>
      <c r="B20752" t="str">
        <f>IF(ISBLANK(VLOOKUP(A20752,Questionnaire!A:KQ,167,FALSE)),"#",VLOOKUP(A20752,Questionnaire!A:KQ,167,FALSE))</f>
        <v>#</v>
      </c>
    </row>
    <row r="20753" spans="1:2">
      <c r="A20753" t="s">
        <v>263</v>
      </c>
      <c r="B20753" t="str">
        <f>IF(ISBLANK(VLOOKUP(A20753,Questionnaire!A:KQ,167,FALSE)),"#",VLOOKUP(A20753,Questionnaire!A:KQ,167,FALSE))</f>
        <v>#</v>
      </c>
    </row>
    <row r="20754" spans="1:2">
      <c r="A20754" t="s">
        <v>265</v>
      </c>
      <c r="B20754" t="str">
        <f>IF(ISBLANK(VLOOKUP(A20754,Questionnaire!A:KQ,167,FALSE)),"#",VLOOKUP(A20754,Questionnaire!A:KQ,167,FALSE))</f>
        <v>#</v>
      </c>
    </row>
    <row r="20755" spans="1:2">
      <c r="A20755" t="s">
        <v>267</v>
      </c>
      <c r="B20755" t="str">
        <f>IF(ISBLANK(VLOOKUP(A20755,Questionnaire!A:KQ,167,FALSE)),"#",VLOOKUP(A20755,Questionnaire!A:KQ,167,FALSE))</f>
        <v>#</v>
      </c>
    </row>
    <row r="20756" spans="1:2">
      <c r="A20756" t="s">
        <v>269</v>
      </c>
      <c r="B20756" t="str">
        <f>IF(ISBLANK(VLOOKUP(A20756,Questionnaire!A:KQ,167,FALSE)),"#",VLOOKUP(A20756,Questionnaire!A:KQ,167,FALSE))</f>
        <v>#</v>
      </c>
    </row>
    <row r="20757" spans="1:2">
      <c r="A20757" t="s">
        <v>274</v>
      </c>
      <c r="B20757" t="str">
        <f>IF(ISBLANK(VLOOKUP(A20757,Questionnaire!A:KQ,167,FALSE)),"#",VLOOKUP(A20757,Questionnaire!A:KQ,167,FALSE))</f>
        <v>#</v>
      </c>
    </row>
    <row r="20758" spans="1:2">
      <c r="A20758" t="s">
        <v>276</v>
      </c>
      <c r="B20758" t="str">
        <f>IF(ISBLANK(VLOOKUP(A20758,Questionnaire!A:KQ,167,FALSE)),"#",VLOOKUP(A20758,Questionnaire!A:KQ,167,FALSE))</f>
        <v>#</v>
      </c>
    </row>
    <row r="20759" spans="1:2">
      <c r="A20759" t="s">
        <v>278</v>
      </c>
      <c r="B20759" t="str">
        <f>IF(ISBLANK(VLOOKUP(A20759,Questionnaire!A:KQ,167,FALSE)),"#",VLOOKUP(A20759,Questionnaire!A:KQ,167,FALSE))</f>
        <v>#</v>
      </c>
    </row>
    <row r="20760" spans="1:2">
      <c r="A20760" t="s">
        <v>280</v>
      </c>
      <c r="B20760" t="str">
        <f>IF(ISBLANK(VLOOKUP(A20760,Questionnaire!A:KQ,167,FALSE)),"#",VLOOKUP(A20760,Questionnaire!A:KQ,167,FALSE))</f>
        <v>#</v>
      </c>
    </row>
    <row r="20761" spans="1:2">
      <c r="A20761" t="s">
        <v>282</v>
      </c>
      <c r="B20761" t="str">
        <f>IF(ISBLANK(VLOOKUP(A20761,Questionnaire!A:KQ,167,FALSE)),"#",VLOOKUP(A20761,Questionnaire!A:KQ,167,FALSE))</f>
        <v>#</v>
      </c>
    </row>
    <row r="20762" spans="1:2">
      <c r="A20762" t="s">
        <v>286</v>
      </c>
      <c r="B20762" t="str">
        <f>IF(ISBLANK(VLOOKUP(A20762,Questionnaire!A:KQ,167,FALSE)),"#",VLOOKUP(A20762,Questionnaire!A:KQ,167,FALSE))</f>
        <v>#</v>
      </c>
    </row>
    <row r="20763" spans="1:2">
      <c r="A20763" t="s">
        <v>288</v>
      </c>
      <c r="B20763" t="str">
        <f>IF(ISBLANK(VLOOKUP(A20763,Questionnaire!A:KQ,167,FALSE)),"#",VLOOKUP(A20763,Questionnaire!A:KQ,167,FALSE))</f>
        <v>#</v>
      </c>
    </row>
    <row r="20764" spans="1:2">
      <c r="A20764" t="s">
        <v>290</v>
      </c>
      <c r="B20764" t="str">
        <f>IF(ISBLANK(VLOOKUP(A20764,Questionnaire!A:KQ,167,FALSE)),"#",VLOOKUP(A20764,Questionnaire!A:KQ,167,FALSE))</f>
        <v>#</v>
      </c>
    </row>
    <row r="20765" spans="1:2">
      <c r="A20765" t="s">
        <v>292</v>
      </c>
      <c r="B20765" t="str">
        <f>IF(ISBLANK(VLOOKUP(A20765,Questionnaire!A:KQ,167,FALSE)),"#",VLOOKUP(A20765,Questionnaire!A:KQ,167,FALSE))</f>
        <v>#</v>
      </c>
    </row>
    <row r="20766" spans="1:2">
      <c r="A20766" t="s">
        <v>294</v>
      </c>
      <c r="B20766" t="str">
        <f>IF(ISBLANK(VLOOKUP(A20766,Questionnaire!A:KQ,167,FALSE)),"#",VLOOKUP(A20766,Questionnaire!A:KQ,167,FALSE))</f>
        <v>#</v>
      </c>
    </row>
    <row r="20767" spans="1:2">
      <c r="A20767" t="s">
        <v>296</v>
      </c>
      <c r="B20767" t="str">
        <f>IF(ISBLANK(VLOOKUP(A20767,Questionnaire!A:KQ,167,FALSE)),"#",VLOOKUP(A20767,Questionnaire!A:KQ,167,FALSE))</f>
        <v>#</v>
      </c>
    </row>
    <row r="20768" spans="1:2">
      <c r="A20768" t="s">
        <v>301</v>
      </c>
      <c r="B20768" t="str">
        <f>IF(ISBLANK(VLOOKUP(A20768,Questionnaire!A:KQ,167,FALSE)),"#",VLOOKUP(A20768,Questionnaire!A:KQ,167,FALSE))</f>
        <v>#</v>
      </c>
    </row>
    <row r="20769" spans="1:2">
      <c r="A20769" t="s">
        <v>303</v>
      </c>
      <c r="B20769" t="str">
        <f>IF(ISBLANK(VLOOKUP(A20769,Questionnaire!A:KQ,167,FALSE)),"#",VLOOKUP(A20769,Questionnaire!A:KQ,167,FALSE))</f>
        <v>#</v>
      </c>
    </row>
    <row r="20770" spans="1:2">
      <c r="A20770" t="s">
        <v>305</v>
      </c>
      <c r="B20770" t="str">
        <f>IF(ISBLANK(VLOOKUP(A20770,Questionnaire!A:KQ,167,FALSE)),"#",VLOOKUP(A20770,Questionnaire!A:KQ,167,FALSE))</f>
        <v>#</v>
      </c>
    </row>
    <row r="20771" spans="1:2">
      <c r="A20771" t="s">
        <v>307</v>
      </c>
      <c r="B20771" t="str">
        <f>IF(ISBLANK(VLOOKUP(A20771,Questionnaire!A:KQ,167,FALSE)),"#",VLOOKUP(A20771,Questionnaire!A:KQ,167,FALSE))</f>
        <v>#</v>
      </c>
    </row>
    <row r="20772" spans="1:2">
      <c r="A20772" t="s">
        <v>311</v>
      </c>
      <c r="B20772" t="str">
        <f>IF(ISBLANK(VLOOKUP(A20772,Questionnaire!A:KQ,167,FALSE)),"#",VLOOKUP(A20772,Questionnaire!A:KQ,167,FALSE))</f>
        <v>#</v>
      </c>
    </row>
    <row r="20773" spans="1:2">
      <c r="A20773" t="s">
        <v>313</v>
      </c>
      <c r="B20773" t="str">
        <f>IF(ISBLANK(VLOOKUP(A20773,Questionnaire!A:KQ,167,FALSE)),"#",VLOOKUP(A20773,Questionnaire!A:KQ,167,FALSE))</f>
        <v>#</v>
      </c>
    </row>
    <row r="20774" spans="1:2">
      <c r="A20774" t="s">
        <v>314</v>
      </c>
      <c r="B20774" t="str">
        <f>IF(ISBLANK(VLOOKUP(A20774,Questionnaire!A:KQ,167,FALSE)),"#",VLOOKUP(A20774,Questionnaire!A:KQ,167,FALSE))</f>
        <v>#</v>
      </c>
    </row>
    <row r="20775" spans="1:2">
      <c r="A20775" t="s">
        <v>315</v>
      </c>
      <c r="B20775" t="str">
        <f>IF(ISBLANK(VLOOKUP(A20775,Questionnaire!A:KQ,167,FALSE)),"#",VLOOKUP(A20775,Questionnaire!A:KQ,167,FALSE))</f>
        <v>#</v>
      </c>
    </row>
    <row r="20776" spans="1:2">
      <c r="A20776" t="s">
        <v>317</v>
      </c>
      <c r="B20776" t="str">
        <f>IF(ISBLANK(VLOOKUP(A20776,Questionnaire!A:KQ,167,FALSE)),"#",VLOOKUP(A20776,Questionnaire!A:KQ,167,FALSE))</f>
        <v>#</v>
      </c>
    </row>
    <row r="20777" spans="1:2">
      <c r="A20777" t="s">
        <v>319</v>
      </c>
      <c r="B20777" t="str">
        <f>IF(ISBLANK(VLOOKUP(A20777,Questionnaire!A:KQ,167,FALSE)),"#",VLOOKUP(A20777,Questionnaire!A:KQ,167,FALSE))</f>
        <v>#</v>
      </c>
    </row>
    <row r="20778" spans="1:2">
      <c r="A20778" t="s">
        <v>322</v>
      </c>
      <c r="B20778" t="str">
        <f>IF(ISBLANK(VLOOKUP(A20778,Questionnaire!A:KQ,167,FALSE)),"#",VLOOKUP(A20778,Questionnaire!A:KQ,167,FALSE))</f>
        <v>#</v>
      </c>
    </row>
    <row r="20779" spans="1:2">
      <c r="A20779" t="s">
        <v>326</v>
      </c>
      <c r="B20779" t="str">
        <f>IF(ISBLANK(VLOOKUP(A20779,Questionnaire!A:KQ,167,FALSE)),"#",VLOOKUP(A20779,Questionnaire!A:KQ,167,FALSE))</f>
        <v>#</v>
      </c>
    </row>
    <row r="20780" spans="1:2">
      <c r="A20780" t="s">
        <v>328</v>
      </c>
      <c r="B20780" t="str">
        <f>IF(ISBLANK(VLOOKUP(A20780,Questionnaire!A:KQ,167,FALSE)),"#",VLOOKUP(A20780,Questionnaire!A:KQ,167,FALSE))</f>
        <v>#</v>
      </c>
    </row>
    <row r="20781" spans="1:2">
      <c r="A20781" t="s">
        <v>332</v>
      </c>
      <c r="B20781" t="str">
        <f>IF(ISBLANK(VLOOKUP(A20781,Questionnaire!A:KQ,167,FALSE)),"#",VLOOKUP(A20781,Questionnaire!A:KQ,167,FALSE))</f>
        <v>#</v>
      </c>
    </row>
    <row r="20782" spans="1:2">
      <c r="A20782" t="s">
        <v>333</v>
      </c>
      <c r="B20782" t="str">
        <f>IF(ISBLANK(VLOOKUP(A20782,Questionnaire!A:KQ,167,FALSE)),"#",VLOOKUP(A20782,Questionnaire!A:KQ,167,FALSE))</f>
        <v>#</v>
      </c>
    </row>
    <row r="20783" spans="1:2">
      <c r="A20783" t="s">
        <v>334</v>
      </c>
      <c r="B20783" t="str">
        <f>IF(ISBLANK(VLOOKUP(A20783,Questionnaire!A:KQ,167,FALSE)),"#",VLOOKUP(A20783,Questionnaire!A:KQ,167,FALSE))</f>
        <v>#</v>
      </c>
    </row>
    <row r="20784" spans="1:2">
      <c r="A20784" t="s">
        <v>335</v>
      </c>
      <c r="B20784" t="str">
        <f>IF(ISBLANK(VLOOKUP(A20784,Questionnaire!A:KQ,167,FALSE)),"#",VLOOKUP(A20784,Questionnaire!A:KQ,167,FALSE))</f>
        <v>#</v>
      </c>
    </row>
    <row r="20785" spans="1:2">
      <c r="A20785" t="s">
        <v>336</v>
      </c>
      <c r="B20785" t="str">
        <f>IF(ISBLANK(VLOOKUP(A20785,Questionnaire!A:KQ,167,FALSE)),"#",VLOOKUP(A20785,Questionnaire!A:KQ,167,FALSE))</f>
        <v>#</v>
      </c>
    </row>
    <row r="20786" spans="1:2">
      <c r="A20786" t="s">
        <v>337</v>
      </c>
      <c r="B20786" t="str">
        <f>IF(ISBLANK(VLOOKUP(A20786,Questionnaire!A:KQ,167,FALSE)),"#",VLOOKUP(A20786,Questionnaire!A:KQ,167,FALSE))</f>
        <v>#</v>
      </c>
    </row>
    <row r="20787" spans="1:2">
      <c r="A20787" t="s">
        <v>338</v>
      </c>
      <c r="B20787" t="str">
        <f>IF(ISBLANK(VLOOKUP(A20787,Questionnaire!A:KQ,167,FALSE)),"#",VLOOKUP(A20787,Questionnaire!A:KQ,167,FALSE))</f>
        <v>#</v>
      </c>
    </row>
    <row r="20788" spans="1:2">
      <c r="A20788" t="s">
        <v>339</v>
      </c>
      <c r="B20788" t="str">
        <f>IF(ISBLANK(VLOOKUP(A20788,Questionnaire!A:KQ,167,FALSE)),"#",VLOOKUP(A20788,Questionnaire!A:KQ,167,FALSE))</f>
        <v>#</v>
      </c>
    </row>
    <row r="20789" spans="1:2">
      <c r="A20789" t="s">
        <v>340</v>
      </c>
      <c r="B20789" t="str">
        <f>IF(ISBLANK(VLOOKUP(A20789,Questionnaire!A:KQ,167,FALSE)),"#",VLOOKUP(A20789,Questionnaire!A:KQ,167,FALSE))</f>
        <v>#</v>
      </c>
    </row>
    <row r="20790" spans="1:2">
      <c r="A20790" t="s">
        <v>341</v>
      </c>
      <c r="B20790" t="str">
        <f>IF(ISBLANK(VLOOKUP(A20790,Questionnaire!A:KQ,167,FALSE)),"#",VLOOKUP(A20790,Questionnaire!A:KQ,167,FALSE))</f>
        <v>#</v>
      </c>
    </row>
    <row r="20791" spans="1:2">
      <c r="A20791" t="s">
        <v>342</v>
      </c>
      <c r="B20791" t="str">
        <f>IF(ISBLANK(VLOOKUP(A20791,Questionnaire!A:KQ,167,FALSE)),"#",VLOOKUP(A20791,Questionnaire!A:KQ,167,FALSE))</f>
        <v>#</v>
      </c>
    </row>
    <row r="20792" spans="1:2">
      <c r="A20792" t="s">
        <v>343</v>
      </c>
      <c r="B20792" t="str">
        <f>IF(ISBLANK(VLOOKUP(A20792,Questionnaire!A:KQ,167,FALSE)),"#",VLOOKUP(A20792,Questionnaire!A:KQ,167,FALSE))</f>
        <v>#</v>
      </c>
    </row>
    <row r="20793" spans="1:2">
      <c r="A20793" t="s">
        <v>344</v>
      </c>
      <c r="B20793" t="str">
        <f>IF(ISBLANK(VLOOKUP(A20793,Questionnaire!A:KQ,167,FALSE)),"#",VLOOKUP(A20793,Questionnaire!A:KQ,167,FALSE))</f>
        <v>#</v>
      </c>
    </row>
    <row r="20794" spans="1:2">
      <c r="A20794" t="s">
        <v>345</v>
      </c>
      <c r="B20794" t="str">
        <f>IF(ISBLANK(VLOOKUP(A20794,Questionnaire!A:KQ,167,FALSE)),"#",VLOOKUP(A20794,Questionnaire!A:KQ,167,FALSE))</f>
        <v>#</v>
      </c>
    </row>
    <row r="20795" spans="1:2">
      <c r="A20795" t="s">
        <v>348</v>
      </c>
      <c r="B20795" t="str">
        <f>IF(ISBLANK(VLOOKUP(A20795,Questionnaire!A:KQ,167,FALSE)),"#",VLOOKUP(A20795,Questionnaire!A:KQ,167,FALSE))</f>
        <v>#</v>
      </c>
    </row>
    <row r="20796" spans="1:2">
      <c r="A20796" t="s">
        <v>353</v>
      </c>
      <c r="B20796" t="str">
        <f>IF(ISBLANK(VLOOKUP(A20796,Questionnaire!A:KQ,167,FALSE)),"#",VLOOKUP(A20796,Questionnaire!A:KQ,167,FALSE))</f>
        <v>#</v>
      </c>
    </row>
    <row r="20797" spans="1:2">
      <c r="A20797" t="s">
        <v>354</v>
      </c>
      <c r="B20797" t="str">
        <f>IF(ISBLANK(VLOOKUP(A20797,Questionnaire!A:KQ,167,FALSE)),"#",VLOOKUP(A20797,Questionnaire!A:KQ,167,FALSE))</f>
        <v>#</v>
      </c>
    </row>
    <row r="20798" spans="1:2">
      <c r="A20798" t="s">
        <v>355</v>
      </c>
      <c r="B20798" t="str">
        <f>IF(ISBLANK(VLOOKUP(A20798,Questionnaire!A:KQ,167,FALSE)),"#",VLOOKUP(A20798,Questionnaire!A:KQ,167,FALSE))</f>
        <v>#</v>
      </c>
    </row>
    <row r="20799" spans="1:2">
      <c r="A20799" t="s">
        <v>356</v>
      </c>
      <c r="B20799" t="str">
        <f>IF(ISBLANK(VLOOKUP(A20799,Questionnaire!A:KQ,167,FALSE)),"#",VLOOKUP(A20799,Questionnaire!A:KQ,167,FALSE))</f>
        <v>#</v>
      </c>
    </row>
    <row r="20800" spans="1:2">
      <c r="A20800" t="s">
        <v>357</v>
      </c>
      <c r="B20800" t="str">
        <f>IF(ISBLANK(VLOOKUP(A20800,Questionnaire!A:KQ,167,FALSE)),"#",VLOOKUP(A20800,Questionnaire!A:KQ,167,FALSE))</f>
        <v>#</v>
      </c>
    </row>
    <row r="20801" spans="1:2">
      <c r="A20801" t="s">
        <v>360</v>
      </c>
      <c r="B20801" t="str">
        <f>IF(ISBLANK(VLOOKUP(A20801,Questionnaire!A:KQ,167,FALSE)),"#",VLOOKUP(A20801,Questionnaire!A:KQ,167,FALSE))</f>
        <v>#</v>
      </c>
    </row>
    <row r="20802" spans="1:2">
      <c r="A20802" t="s">
        <v>362</v>
      </c>
      <c r="B20802" t="str">
        <f>IF(ISBLANK(VLOOKUP(A20802,Questionnaire!A:KQ,167,FALSE)),"#",VLOOKUP(A20802,Questionnaire!A:KQ,167,FALSE))</f>
        <v>#</v>
      </c>
    </row>
    <row r="20803" spans="1:2">
      <c r="A20803" t="s">
        <v>363</v>
      </c>
      <c r="B20803" t="str">
        <f>IF(ISBLANK(VLOOKUP(A20803,Questionnaire!A:KQ,167,FALSE)),"#",VLOOKUP(A20803,Questionnaire!A:KQ,167,FALSE))</f>
        <v>#</v>
      </c>
    </row>
    <row r="20804" spans="1:2">
      <c r="A20804" t="s">
        <v>364</v>
      </c>
      <c r="B20804" t="str">
        <f>IF(ISBLANK(VLOOKUP(A20804,Questionnaire!A:KQ,167,FALSE)),"#",VLOOKUP(A20804,Questionnaire!A:KQ,167,FALSE))</f>
        <v>#</v>
      </c>
    </row>
    <row r="20805" spans="1:2">
      <c r="A20805" t="s">
        <v>365</v>
      </c>
      <c r="B20805" t="str">
        <f>IF(ISBLANK(VLOOKUP(A20805,Questionnaire!A:KQ,167,FALSE)),"#",VLOOKUP(A20805,Questionnaire!A:KQ,167,FALSE))</f>
        <v>#</v>
      </c>
    </row>
    <row r="20806" spans="1:2">
      <c r="A20806" t="s">
        <v>366</v>
      </c>
      <c r="B20806" t="str">
        <f>IF(ISBLANK(VLOOKUP(A20806,Questionnaire!A:KQ,167,FALSE)),"#",VLOOKUP(A20806,Questionnaire!A:KQ,167,FALSE))</f>
        <v>#</v>
      </c>
    </row>
    <row r="20807" spans="1:2">
      <c r="A20807" t="s">
        <v>371</v>
      </c>
      <c r="B20807" t="str">
        <f>IF(ISBLANK(VLOOKUP(A20807,Questionnaire!A:KQ,167,FALSE)),"#",VLOOKUP(A20807,Questionnaire!A:KQ,167,FALSE))</f>
        <v>#</v>
      </c>
    </row>
    <row r="20808" spans="1:2">
      <c r="A20808" t="s">
        <v>372</v>
      </c>
      <c r="B20808" t="str">
        <f>IF(ISBLANK(VLOOKUP(A20808,Questionnaire!A:KQ,167,FALSE)),"#",VLOOKUP(A20808,Questionnaire!A:KQ,167,FALSE))</f>
        <v>#</v>
      </c>
    </row>
    <row r="20809" spans="1:2">
      <c r="A20809" t="s">
        <v>373</v>
      </c>
      <c r="B20809" t="str">
        <f>IF(ISBLANK(VLOOKUP(A20809,Questionnaire!A:KQ,167,FALSE)),"#",VLOOKUP(A20809,Questionnaire!A:KQ,167,FALSE))</f>
        <v>#</v>
      </c>
    </row>
    <row r="20810" spans="1:2">
      <c r="A20810" t="s">
        <v>374</v>
      </c>
      <c r="B20810" t="str">
        <f>IF(ISBLANK(VLOOKUP(A20810,Questionnaire!A:KQ,167,FALSE)),"#",VLOOKUP(A20810,Questionnaire!A:KQ,167,FALSE))</f>
        <v>#</v>
      </c>
    </row>
    <row r="20811" spans="1:2">
      <c r="A20811" t="s">
        <v>377</v>
      </c>
      <c r="B20811" t="str">
        <f>IF(ISBLANK(VLOOKUP(A20811,Questionnaire!A:KQ,167,FALSE)),"#",VLOOKUP(A20811,Questionnaire!A:KQ,167,FALSE))</f>
        <v>#</v>
      </c>
    </row>
    <row r="20812" spans="1:2">
      <c r="A20812" t="s">
        <v>379</v>
      </c>
      <c r="B20812" t="str">
        <f>IF(ISBLANK(VLOOKUP(A20812,Questionnaire!A:KQ,167,FALSE)),"#",VLOOKUP(A20812,Questionnaire!A:KQ,167,FALSE))</f>
        <v>#</v>
      </c>
    </row>
    <row r="20813" spans="1:2">
      <c r="A20813" t="s">
        <v>380</v>
      </c>
      <c r="B20813" t="str">
        <f>IF(ISBLANK(VLOOKUP(A20813,Questionnaire!A:KQ,167,FALSE)),"#",VLOOKUP(A20813,Questionnaire!A:KQ,167,FALSE))</f>
        <v>#</v>
      </c>
    </row>
    <row r="20814" spans="1:2">
      <c r="A20814" t="s">
        <v>381</v>
      </c>
      <c r="B20814" t="str">
        <f>IF(ISBLANK(VLOOKUP(A20814,Questionnaire!A:KQ,167,FALSE)),"#",VLOOKUP(A20814,Questionnaire!A:KQ,167,FALSE))</f>
        <v>#</v>
      </c>
    </row>
    <row r="20815" spans="1:2">
      <c r="A20815" t="s">
        <v>382</v>
      </c>
      <c r="B20815" t="str">
        <f>IF(ISBLANK(VLOOKUP(A20815,Questionnaire!A:KQ,167,FALSE)),"#",VLOOKUP(A20815,Questionnaire!A:KQ,167,FALSE))</f>
        <v>#</v>
      </c>
    </row>
    <row r="20816" spans="1:2">
      <c r="A20816" t="s">
        <v>384</v>
      </c>
      <c r="B20816" t="str">
        <f>IF(ISBLANK(VLOOKUP(A20816,Questionnaire!A:KQ,167,FALSE)),"#",VLOOKUP(A20816,Questionnaire!A:KQ,167,FALSE))</f>
        <v>#</v>
      </c>
    </row>
    <row r="20817" spans="1:2">
      <c r="A20817" t="s">
        <v>387</v>
      </c>
      <c r="B20817" t="str">
        <f>IF(ISBLANK(VLOOKUP(A20817,Questionnaire!A:KQ,167,FALSE)),"#",VLOOKUP(A20817,Questionnaire!A:KQ,167,FALSE))</f>
        <v>#</v>
      </c>
    </row>
    <row r="20818" spans="1:2">
      <c r="A20818" t="s">
        <v>391</v>
      </c>
      <c r="B20818" t="str">
        <f>IF(ISBLANK(VLOOKUP(A20818,Questionnaire!A:KQ,167,FALSE)),"#",VLOOKUP(A20818,Questionnaire!A:KQ,167,FALSE))</f>
        <v>#</v>
      </c>
    </row>
    <row r="20819" spans="1:2">
      <c r="A20819" t="s">
        <v>393</v>
      </c>
      <c r="B20819" t="str">
        <f>IF(ISBLANK(VLOOKUP(A20819,Questionnaire!A:KQ,167,FALSE)),"#",VLOOKUP(A20819,Questionnaire!A:KQ,167,FALSE))</f>
        <v>#</v>
      </c>
    </row>
    <row r="20820" spans="1:2">
      <c r="A20820" t="s">
        <v>395</v>
      </c>
      <c r="B20820" t="str">
        <f>IF(ISBLANK(VLOOKUP(A20820,Questionnaire!A:KQ,167,FALSE)),"#",VLOOKUP(A20820,Questionnaire!A:KQ,167,FALSE))</f>
        <v>#</v>
      </c>
    </row>
    <row r="20821" spans="1:2">
      <c r="A20821" t="s">
        <v>398</v>
      </c>
      <c r="B20821" t="str">
        <f>IF(ISBLANK(VLOOKUP(A20821,Questionnaire!A:KQ,167,FALSE)),"#",VLOOKUP(A20821,Questionnaire!A:KQ,167,FALSE))</f>
        <v>#</v>
      </c>
    </row>
    <row r="20822" spans="1:2">
      <c r="A20822" t="s">
        <v>402</v>
      </c>
      <c r="B20822" t="str">
        <f>IF(ISBLANK(VLOOKUP(A20822,Questionnaire!A:KQ,167,FALSE)),"#",VLOOKUP(A20822,Questionnaire!A:KQ,167,FALSE))</f>
        <v>#</v>
      </c>
    </row>
    <row r="20823" spans="1:2">
      <c r="A20823" t="s">
        <v>405</v>
      </c>
      <c r="B20823" t="str">
        <f>IF(ISBLANK(VLOOKUP(A20823,Questionnaire!A:KQ,167,FALSE)),"#",VLOOKUP(A20823,Questionnaire!A:KQ,167,FALSE))</f>
        <v>#</v>
      </c>
    </row>
    <row r="20824" spans="1:2">
      <c r="A20824" t="s">
        <v>409</v>
      </c>
      <c r="B20824" t="str">
        <f>IF(ISBLANK(VLOOKUP(A20824,Questionnaire!A:KQ,167,FALSE)),"#",VLOOKUP(A20824,Questionnaire!A:KQ,167,FALSE))</f>
        <v>#</v>
      </c>
    </row>
    <row r="20825" spans="1:2">
      <c r="A20825" t="s">
        <v>412</v>
      </c>
      <c r="B20825" t="str">
        <f>IF(ISBLANK(VLOOKUP(A20825,Questionnaire!A:KQ,167,FALSE)),"#",VLOOKUP(A20825,Questionnaire!A:KQ,167,FALSE))</f>
        <v>#</v>
      </c>
    </row>
    <row r="20826" spans="1:2">
      <c r="A20826" t="s">
        <v>415</v>
      </c>
      <c r="B20826" t="str">
        <f>IF(ISBLANK(VLOOKUP(A20826,Questionnaire!A:KQ,167,FALSE)),"#",VLOOKUP(A20826,Questionnaire!A:KQ,167,FALSE))</f>
        <v>#</v>
      </c>
    </row>
    <row r="20827" spans="1:2">
      <c r="A20827" t="s">
        <v>418</v>
      </c>
      <c r="B20827" t="str">
        <f>IF(ISBLANK(VLOOKUP(A20827,Questionnaire!A:KQ,167,FALSE)),"#",VLOOKUP(A20827,Questionnaire!A:KQ,167,FALSE))</f>
        <v>#</v>
      </c>
    </row>
    <row r="20828" spans="1:2">
      <c r="A20828" t="s">
        <v>421</v>
      </c>
      <c r="B20828" t="str">
        <f>IF(ISBLANK(VLOOKUP(A20828,Questionnaire!A:KQ,167,FALSE)),"#",VLOOKUP(A20828,Questionnaire!A:KQ,167,FALSE))</f>
        <v>#</v>
      </c>
    </row>
    <row r="20829" spans="1:2">
      <c r="A20829" t="s">
        <v>424</v>
      </c>
      <c r="B20829" t="str">
        <f>IF(ISBLANK(VLOOKUP(A20829,Questionnaire!A:KQ,167,FALSE)),"#",VLOOKUP(A20829,Questionnaire!A:KQ,167,FALSE))</f>
        <v>#</v>
      </c>
    </row>
    <row r="20830" spans="1:2">
      <c r="A20830" t="s">
        <v>429</v>
      </c>
      <c r="B20830" t="str">
        <f>IF(ISBLANK(VLOOKUP(A20830,Questionnaire!A:KQ,167,FALSE)),"#",VLOOKUP(A20830,Questionnaire!A:KQ,167,FALSE))</f>
        <v>#</v>
      </c>
    </row>
    <row r="20831" spans="1:2">
      <c r="A20831" t="s">
        <v>432</v>
      </c>
      <c r="B20831" t="str">
        <f>IF(ISBLANK(VLOOKUP(A20831,Questionnaire!A:KQ,167,FALSE)),"#",VLOOKUP(A20831,Questionnaire!A:KQ,167,FALSE))</f>
        <v>#</v>
      </c>
    </row>
    <row r="20832" spans="1:2">
      <c r="A20832" t="s">
        <v>435</v>
      </c>
      <c r="B20832" t="str">
        <f>IF(ISBLANK(VLOOKUP(A20832,Questionnaire!A:KQ,167,FALSE)),"#",VLOOKUP(A20832,Questionnaire!A:KQ,167,FALSE))</f>
        <v>#</v>
      </c>
    </row>
    <row r="20833" spans="1:3">
      <c r="A20833" t="s">
        <v>437</v>
      </c>
      <c r="B20833" t="str">
        <f>IF(ISBLANK(VLOOKUP(A20833,Questionnaire!A:KQ,167,FALSE)),"#",VLOOKUP(A20833,Questionnaire!A:KQ,167,FALSE))</f>
        <v>#</v>
      </c>
    </row>
    <row r="20834" spans="1:3">
      <c r="A20834" t="s">
        <v>439</v>
      </c>
      <c r="B20834" t="str">
        <f>IF(ISBLANK(VLOOKUP(A20834,Questionnaire!A:KQ,167,FALSE)),"#",VLOOKUP(A20834,Questionnaire!A:KQ,167,FALSE))</f>
        <v>#</v>
      </c>
    </row>
    <row r="20835" spans="1:3">
      <c r="A20835" t="s">
        <v>442</v>
      </c>
      <c r="B20835" t="str">
        <f>IF(ISBLANK(VLOOKUP(A20835,Questionnaire!A:KQ,167,FALSE)),"#",VLOOKUP(A20835,Questionnaire!A:KQ,167,FALSE))</f>
        <v>#</v>
      </c>
    </row>
    <row r="20836" spans="1:3">
      <c r="A20836" t="s">
        <v>445</v>
      </c>
      <c r="B20836" t="str">
        <f>IF(ISBLANK(VLOOKUP(A20836,Questionnaire!A:KQ,167,FALSE)),"#",VLOOKUP(A20836,Questionnaire!A:KQ,167,FALSE))</f>
        <v>#</v>
      </c>
    </row>
    <row r="20837" spans="1:3">
      <c r="A20837" t="s">
        <v>448</v>
      </c>
      <c r="B20837" t="str">
        <f>IF(ISBLANK(VLOOKUP(A20837,Questionnaire!A:KQ,167,FALSE)),"#",VLOOKUP(A20837,Questionnaire!A:KQ,167,FALSE))</f>
        <v>#</v>
      </c>
    </row>
    <row r="20838" spans="1:3">
      <c r="A20838" t="s">
        <v>452</v>
      </c>
      <c r="B20838" t="str">
        <f>IF(ISBLANK(VLOOKUP(A20838,Questionnaire!A:KQ,167,FALSE)),"#",VLOOKUP(A20838,Questionnaire!A:KQ,167,FALSE))</f>
        <v>#</v>
      </c>
    </row>
    <row r="20839" spans="1:3">
      <c r="A20839" t="s">
        <v>455</v>
      </c>
      <c r="B20839" t="str">
        <f>IF(ISBLANK(VLOOKUP(A20839,Questionnaire!A:KQ,167,FALSE)),"#",VLOOKUP(A20839,Questionnaire!A:KQ,167,FALSE))</f>
        <v>#</v>
      </c>
    </row>
    <row r="20840" spans="1:3">
      <c r="A20840" t="s">
        <v>458</v>
      </c>
      <c r="B20840" t="str">
        <f>IF(ISBLANK(VLOOKUP(A20840,Questionnaire!A:KQ,167,FALSE)),"#",VLOOKUP(A20840,Questionnaire!A:KQ,167,FALSE))</f>
        <v>#</v>
      </c>
    </row>
    <row r="20841" spans="1:3">
      <c r="A20841" t="s">
        <v>461</v>
      </c>
      <c r="B20841" t="str">
        <f>IF(ISBLANK(VLOOKUP(A20841,Questionnaire!A:KQ,167,FALSE)),"#",VLOOKUP(A20841,Questionnaire!A:KQ,167,FALSE))</f>
        <v>#</v>
      </c>
    </row>
    <row r="20842" spans="1:3">
      <c r="A20842" t="s">
        <v>465</v>
      </c>
      <c r="B20842" t="str">
        <f>IF(ISBLANK(VLOOKUP(A20842,Questionnaire!A:KQ,167,FALSE)),"#",VLOOKUP(A20842,Questionnaire!A:KQ,167,FALSE))</f>
        <v>#</v>
      </c>
    </row>
    <row r="20843" spans="1:3">
      <c r="A20843" t="s">
        <v>467</v>
      </c>
      <c r="B20843" t="str">
        <f>IF(ISBLANK(VLOOKUP(A20843,Questionnaire!A:KQ,167,FALSE)),"#",VLOOKUP(A20843,Questionnaire!A:KQ,167,FALSE))</f>
        <v>#</v>
      </c>
    </row>
    <row r="20844" spans="1:3">
      <c r="A20844" t="s">
        <v>469</v>
      </c>
      <c r="B20844" t="str">
        <f>IF(ISBLANK(VLOOKUP(A20844,Questionnaire!A:KQ,167,FALSE)),"#",VLOOKUP(A20844,Questionnaire!A:KQ,167,FALSE))</f>
        <v>#</v>
      </c>
    </row>
    <row r="20845" spans="1:3">
      <c r="A20845" t="s">
        <v>471</v>
      </c>
      <c r="B20845" t="str">
        <f>IF(ISBLANK(VLOOKUP(A20845,Questionnaire!A:KQ,167,FALSE)),"#",VLOOKUP(A20845,Questionnaire!A:KQ,167,FALSE))</f>
        <v>#</v>
      </c>
    </row>
    <row r="20846" spans="1:3">
      <c r="A20846" t="s">
        <v>473</v>
      </c>
      <c r="B20846" t="str">
        <f>IF(ISBLANK(VLOOKUP(A20846,Questionnaire!A:KQ,167,FALSE)),"#",VLOOKUP(A20846,Questionnaire!A:KQ,167,FALSE))</f>
        <v>#</v>
      </c>
    </row>
    <row r="20847" spans="1:3">
      <c r="A20847" t="s">
        <v>475</v>
      </c>
      <c r="B20847" t="str">
        <f>IF(ISBLANK(VLOOKUP(A20847,Questionnaire!A:KQ,167,FALSE)),"#",VLOOKUP(A20847,Questionnaire!A:KQ,167,FALSE))</f>
        <v>#</v>
      </c>
    </row>
    <row r="20848" spans="1:3">
      <c r="A20848" t="s">
        <v>185</v>
      </c>
      <c r="B20848" t="str">
        <f>IF(ISBLANK(VLOOKUP(A20848,Questionnaire!A:KQ,168,FALSE)),"#",VLOOKUP(A20848,Questionnaire!A:KQ,168,FALSE))</f>
        <v>#</v>
      </c>
      <c r="C20848">
        <v>165</v>
      </c>
    </row>
    <row r="20849" spans="1:2">
      <c r="A20849" t="s">
        <v>187</v>
      </c>
      <c r="B20849" t="str">
        <f>IF(ISNA(VLOOKUP(VLOOKUP(A20849,Questionnaire!A:KQ,168,FALSE),'CORA Encoding'!D:E,2,FALSE)),"#",VLOOKUP(VLOOKUP(A20849,Questionnaire!A:KQ,168,FALSE),'CORA Encoding'!D:E,2,FALSE))</f>
        <v>#</v>
      </c>
    </row>
    <row r="20850" spans="1:2">
      <c r="A20850" t="s">
        <v>189</v>
      </c>
      <c r="B20850" t="str">
        <f>IF(ISNA(VLOOKUP(VLOOKUP(A20850,Questionnaire!A:KQ,168,FALSE),'CORA Encoding'!G:H,2,FALSE)),"#",VLOOKUP(VLOOKUP(A20850,Questionnaire!A:KQ,168,FALSE),'CORA Encoding'!G:H,2,FALSE))</f>
        <v>#</v>
      </c>
    </row>
    <row r="20851" spans="1:2">
      <c r="A20851" t="s">
        <v>191</v>
      </c>
      <c r="B20851" t="str">
        <f>IF(ISNA(VLOOKUP(VLOOKUP(A20851,Questionnaire!A:KQ,168,FALSE),'Country List'!E:F,2,FALSE)),"#",VLOOKUP(VLOOKUP(A20851,Questionnaire!A:KQ,168,FALSE),'Country List'!E:F,2,FALSE))</f>
        <v>#</v>
      </c>
    </row>
    <row r="20852" spans="1:2">
      <c r="A20852" t="s">
        <v>193</v>
      </c>
      <c r="B20852" t="str">
        <f>IF(ISNA(VLOOKUP(VLOOKUP(A20852,Questionnaire!A:KQ,168,FALSE),'Industry List'!B:C,2,FALSE)),"#",VLOOKUP(VLOOKUP(A20852,Questionnaire!A:KQ,168,FALSE),'Industry List'!B:C,2,FALSE))</f>
        <v>#</v>
      </c>
    </row>
    <row r="20853" spans="1:2">
      <c r="A20853" t="s">
        <v>197</v>
      </c>
      <c r="B20853" t="str">
        <f>IF(ISBLANK(VLOOKUP(A20853,Questionnaire!A:KQ,168,FALSE)),"#",VLOOKUP(A20853,Questionnaire!A:KQ,168,FALSE))</f>
        <v>#</v>
      </c>
    </row>
    <row r="20854" spans="1:2">
      <c r="A20854" t="s">
        <v>201</v>
      </c>
      <c r="B20854" t="str">
        <f>IF(ISBLANK(VLOOKUP(A20854,Questionnaire!A:KQ,168,FALSE)),"#",VLOOKUP(A20854,Questionnaire!A:KQ,168,FALSE))</f>
        <v>#</v>
      </c>
    </row>
    <row r="20855" spans="1:2">
      <c r="A20855" t="s">
        <v>203</v>
      </c>
      <c r="B20855" t="str">
        <f>IF(ISNA(VLOOKUP(VLOOKUP(A20855,Questionnaire!A:KQ,168,FALSE),'CORA Encoding'!J:K,2,FALSE)),"#",VLOOKUP(VLOOKUP(A20855,Questionnaire!A:KQ,168,FALSE),'CORA Encoding'!J:K,2,FALSE))</f>
        <v>#</v>
      </c>
    </row>
    <row r="20856" spans="1:2">
      <c r="A20856" t="s">
        <v>208</v>
      </c>
      <c r="B20856" t="str">
        <f>IF(ISBLANK(VLOOKUP(A20856,Questionnaire!A:KQ,168,FALSE)),"#",VLOOKUP(A20856,Questionnaire!A:KQ,168,FALSE))</f>
        <v>#</v>
      </c>
    </row>
    <row r="20857" spans="1:2">
      <c r="A20857" t="s">
        <v>213</v>
      </c>
      <c r="B20857" t="str">
        <f>IF(ISBLANK(VLOOKUP(A20857,Questionnaire!A:KQ,168,FALSE)),"#",VLOOKUP(A20857,Questionnaire!A:KQ,168,FALSE))</f>
        <v>#</v>
      </c>
    </row>
    <row r="20858" spans="1:2">
      <c r="A20858" t="s">
        <v>215</v>
      </c>
      <c r="B20858" t="str">
        <f>IF(ISBLANK(VLOOKUP(A20858,Questionnaire!A:KQ,168,FALSE)),"#",VLOOKUP(A20858,Questionnaire!A:KQ,168,FALSE))</f>
        <v>#</v>
      </c>
    </row>
    <row r="20859" spans="1:2">
      <c r="A20859" t="s">
        <v>217</v>
      </c>
      <c r="B20859" t="str">
        <f>IF(ISBLANK(VLOOKUP(A20859,Questionnaire!A:KQ,168,FALSE)),"#",VLOOKUP(A20859,Questionnaire!A:KQ,168,FALSE))</f>
        <v>#</v>
      </c>
    </row>
    <row r="20860" spans="1:2">
      <c r="A20860" t="s">
        <v>219</v>
      </c>
      <c r="B20860" t="str">
        <f>IF(ISBLANK(VLOOKUP(A20860,Questionnaire!A:KQ,168,FALSE)),"#",VLOOKUP(A20860,Questionnaire!A:KQ,168,FALSE))</f>
        <v>#</v>
      </c>
    </row>
    <row r="20861" spans="1:2">
      <c r="A20861" t="s">
        <v>221</v>
      </c>
      <c r="B20861" t="str">
        <f>IF(ISBLANK(VLOOKUP(A20861,Questionnaire!A:KQ,168,FALSE)),"#",VLOOKUP(A20861,Questionnaire!A:KQ,168,FALSE))</f>
        <v>#</v>
      </c>
    </row>
    <row r="20862" spans="1:2">
      <c r="A20862" t="s">
        <v>223</v>
      </c>
      <c r="B20862" t="str">
        <f>IF(ISBLANK(VLOOKUP(A20862,Questionnaire!A:KQ,168,FALSE)),"#",VLOOKUP(A20862,Questionnaire!A:KQ,168,FALSE))</f>
        <v>#</v>
      </c>
    </row>
    <row r="20863" spans="1:2">
      <c r="A20863" t="s">
        <v>225</v>
      </c>
      <c r="B20863" t="str">
        <f>IF(ISBLANK(VLOOKUP(A20863,Questionnaire!A:KQ,168,FALSE)),"#",VLOOKUP(A20863,Questionnaire!A:KQ,168,FALSE))</f>
        <v>#</v>
      </c>
    </row>
    <row r="20864" spans="1:2">
      <c r="A20864" t="s">
        <v>227</v>
      </c>
      <c r="B20864" t="str">
        <f>IF(ISBLANK(VLOOKUP(A20864,Questionnaire!A:KQ,168,FALSE)),"#",VLOOKUP(A20864,Questionnaire!A:KQ,168,FALSE))</f>
        <v>#</v>
      </c>
    </row>
    <row r="20865" spans="1:2">
      <c r="A20865" t="s">
        <v>229</v>
      </c>
      <c r="B20865" t="str">
        <f>IF(ISBLANK(VLOOKUP(A20865,Questionnaire!A:KQ,168,FALSE)),"#",VLOOKUP(A20865,Questionnaire!A:KQ,168,FALSE))</f>
        <v>#</v>
      </c>
    </row>
    <row r="20866" spans="1:2">
      <c r="A20866" t="s">
        <v>231</v>
      </c>
      <c r="B20866" t="str">
        <f>IF(ISBLANK(VLOOKUP(A20866,Questionnaire!A:KQ,168,FALSE)),"#",VLOOKUP(A20866,Questionnaire!A:KQ,168,FALSE))</f>
        <v>#</v>
      </c>
    </row>
    <row r="20867" spans="1:2">
      <c r="A20867" t="s">
        <v>233</v>
      </c>
      <c r="B20867" t="str">
        <f>IF(ISBLANK(VLOOKUP(A20867,Questionnaire!A:KQ,168,FALSE)),"#",VLOOKUP(A20867,Questionnaire!A:KQ,168,FALSE))</f>
        <v>#</v>
      </c>
    </row>
    <row r="20868" spans="1:2">
      <c r="A20868" t="s">
        <v>235</v>
      </c>
      <c r="B20868" t="str">
        <f>IF(ISBLANK(VLOOKUP(A20868,Questionnaire!A:KQ,168,FALSE)),"#",VLOOKUP(A20868,Questionnaire!A:KQ,168,FALSE))</f>
        <v>#</v>
      </c>
    </row>
    <row r="20869" spans="1:2">
      <c r="A20869" t="s">
        <v>237</v>
      </c>
      <c r="B20869" t="str">
        <f>IF(ISBLANK(VLOOKUP(A20869,Questionnaire!A:KQ,168,FALSE)),"#",VLOOKUP(A20869,Questionnaire!A:KQ,168,FALSE))</f>
        <v>#</v>
      </c>
    </row>
    <row r="20870" spans="1:2">
      <c r="A20870" t="s">
        <v>239</v>
      </c>
      <c r="B20870" t="str">
        <f>IF(ISBLANK(VLOOKUP(A20870,Questionnaire!A:KQ,168,FALSE)),"#",VLOOKUP(A20870,Questionnaire!A:KQ,168,FALSE))</f>
        <v>#</v>
      </c>
    </row>
    <row r="20871" spans="1:2">
      <c r="A20871" t="s">
        <v>242</v>
      </c>
      <c r="B20871" t="str">
        <f>IF(ISBLANK(VLOOKUP(A20871,Questionnaire!A:KQ,168,FALSE)),"#",VLOOKUP(A20871,Questionnaire!A:KQ,168,FALSE))</f>
        <v>#</v>
      </c>
    </row>
    <row r="20872" spans="1:2">
      <c r="A20872" t="s">
        <v>245</v>
      </c>
      <c r="B20872" t="str">
        <f>IF(ISBLANK(VLOOKUP(A20872,Questionnaire!A:KQ,168,FALSE)),"#",VLOOKUP(A20872,Questionnaire!A:KQ,168,FALSE))</f>
        <v>#</v>
      </c>
    </row>
    <row r="20873" spans="1:2">
      <c r="A20873" t="s">
        <v>247</v>
      </c>
      <c r="B20873" t="str">
        <f>IF(ISBLANK(VLOOKUP(A20873,Questionnaire!A:KQ,168,FALSE)),"#",VLOOKUP(A20873,Questionnaire!A:KQ,168,FALSE))</f>
        <v>#</v>
      </c>
    </row>
    <row r="20874" spans="1:2">
      <c r="A20874" t="s">
        <v>249</v>
      </c>
      <c r="B20874" t="str">
        <f>IF(ISBLANK(VLOOKUP(A20874,Questionnaire!A:KQ,168,FALSE)),"#",VLOOKUP(A20874,Questionnaire!A:KQ,168,FALSE))</f>
        <v>#</v>
      </c>
    </row>
    <row r="20875" spans="1:2">
      <c r="A20875" t="s">
        <v>250</v>
      </c>
      <c r="B20875" t="str">
        <f>IF(ISBLANK(VLOOKUP(A20875,Questionnaire!A:KQ,168,FALSE)),"#",VLOOKUP(A20875,Questionnaire!A:KQ,168,FALSE))</f>
        <v>#</v>
      </c>
    </row>
    <row r="20876" spans="1:2">
      <c r="A20876" t="s">
        <v>252</v>
      </c>
      <c r="B20876" t="str">
        <f>IF(ISBLANK(VLOOKUP(A20876,Questionnaire!A:KQ,168,FALSE)),"#",VLOOKUP(A20876,Questionnaire!A:KQ,168,FALSE))</f>
        <v>#</v>
      </c>
    </row>
    <row r="20877" spans="1:2">
      <c r="A20877" t="s">
        <v>255</v>
      </c>
      <c r="B20877" t="str">
        <f>IF(ISBLANK(VLOOKUP(A20877,Questionnaire!A:KQ,168,FALSE)),"#",VLOOKUP(A20877,Questionnaire!A:KQ,168,FALSE))</f>
        <v>#</v>
      </c>
    </row>
    <row r="20878" spans="1:2">
      <c r="A20878" t="s">
        <v>258</v>
      </c>
      <c r="B20878" t="str">
        <f>IF(ISNA(VLOOKUP(VLOOKUP(A20878,Questionnaire!A:KQ,168,FALSE),'CORA Encoding'!M:N,2,FALSE)),"#",VLOOKUP(VLOOKUP(A20878,Questionnaire!A:KQ,168,FALSE),'CORA Encoding'!M:N,2,FALSE))</f>
        <v>#</v>
      </c>
    </row>
    <row r="20879" spans="1:2">
      <c r="A20879" t="s">
        <v>261</v>
      </c>
      <c r="B20879" t="str">
        <f>IF(ISBLANK(VLOOKUP(A20879,Questionnaire!A:KQ,168,FALSE)),"#",VLOOKUP(A20879,Questionnaire!A:KQ,168,FALSE))</f>
        <v>#</v>
      </c>
    </row>
    <row r="20880" spans="1:2">
      <c r="A20880" t="s">
        <v>263</v>
      </c>
      <c r="B20880" t="str">
        <f>IF(ISBLANK(VLOOKUP(A20880,Questionnaire!A:KQ,168,FALSE)),"#",VLOOKUP(A20880,Questionnaire!A:KQ,168,FALSE))</f>
        <v>#</v>
      </c>
    </row>
    <row r="20881" spans="1:2">
      <c r="A20881" t="s">
        <v>265</v>
      </c>
      <c r="B20881" t="str">
        <f>IF(ISBLANK(VLOOKUP(A20881,Questionnaire!A:KQ,168,FALSE)),"#",VLOOKUP(A20881,Questionnaire!A:KQ,168,FALSE))</f>
        <v>#</v>
      </c>
    </row>
    <row r="20882" spans="1:2">
      <c r="A20882" t="s">
        <v>267</v>
      </c>
      <c r="B20882" t="str">
        <f>IF(ISBLANK(VLOOKUP(A20882,Questionnaire!A:KQ,168,FALSE)),"#",VLOOKUP(A20882,Questionnaire!A:KQ,168,FALSE))</f>
        <v>#</v>
      </c>
    </row>
    <row r="20883" spans="1:2">
      <c r="A20883" t="s">
        <v>269</v>
      </c>
      <c r="B20883" t="str">
        <f>IF(ISBLANK(VLOOKUP(A20883,Questionnaire!A:KQ,168,FALSE)),"#",VLOOKUP(A20883,Questionnaire!A:KQ,168,FALSE))</f>
        <v>#</v>
      </c>
    </row>
    <row r="20884" spans="1:2">
      <c r="A20884" t="s">
        <v>274</v>
      </c>
      <c r="B20884" t="str">
        <f>IF(ISBLANK(VLOOKUP(A20884,Questionnaire!A:KQ,168,FALSE)),"#",VLOOKUP(A20884,Questionnaire!A:KQ,168,FALSE))</f>
        <v>#</v>
      </c>
    </row>
    <row r="20885" spans="1:2">
      <c r="A20885" t="s">
        <v>276</v>
      </c>
      <c r="B20885" t="str">
        <f>IF(ISBLANK(VLOOKUP(A20885,Questionnaire!A:KQ,168,FALSE)),"#",VLOOKUP(A20885,Questionnaire!A:KQ,168,FALSE))</f>
        <v>#</v>
      </c>
    </row>
    <row r="20886" spans="1:2">
      <c r="A20886" t="s">
        <v>278</v>
      </c>
      <c r="B20886" t="str">
        <f>IF(ISBLANK(VLOOKUP(A20886,Questionnaire!A:KQ,168,FALSE)),"#",VLOOKUP(A20886,Questionnaire!A:KQ,168,FALSE))</f>
        <v>#</v>
      </c>
    </row>
    <row r="20887" spans="1:2">
      <c r="A20887" t="s">
        <v>280</v>
      </c>
      <c r="B20887" t="str">
        <f>IF(ISBLANK(VLOOKUP(A20887,Questionnaire!A:KQ,168,FALSE)),"#",VLOOKUP(A20887,Questionnaire!A:KQ,168,FALSE))</f>
        <v>#</v>
      </c>
    </row>
    <row r="20888" spans="1:2">
      <c r="A20888" t="s">
        <v>282</v>
      </c>
      <c r="B20888" t="str">
        <f>IF(ISBLANK(VLOOKUP(A20888,Questionnaire!A:KQ,168,FALSE)),"#",VLOOKUP(A20888,Questionnaire!A:KQ,168,FALSE))</f>
        <v>#</v>
      </c>
    </row>
    <row r="20889" spans="1:2">
      <c r="A20889" t="s">
        <v>286</v>
      </c>
      <c r="B20889" t="str">
        <f>IF(ISBLANK(VLOOKUP(A20889,Questionnaire!A:KQ,168,FALSE)),"#",VLOOKUP(A20889,Questionnaire!A:KQ,168,FALSE))</f>
        <v>#</v>
      </c>
    </row>
    <row r="20890" spans="1:2">
      <c r="A20890" t="s">
        <v>288</v>
      </c>
      <c r="B20890" t="str">
        <f>IF(ISBLANK(VLOOKUP(A20890,Questionnaire!A:KQ,168,FALSE)),"#",VLOOKUP(A20890,Questionnaire!A:KQ,168,FALSE))</f>
        <v>#</v>
      </c>
    </row>
    <row r="20891" spans="1:2">
      <c r="A20891" t="s">
        <v>290</v>
      </c>
      <c r="B20891" t="str">
        <f>IF(ISBLANK(VLOOKUP(A20891,Questionnaire!A:KQ,168,FALSE)),"#",VLOOKUP(A20891,Questionnaire!A:KQ,168,FALSE))</f>
        <v>#</v>
      </c>
    </row>
    <row r="20892" spans="1:2">
      <c r="A20892" t="s">
        <v>292</v>
      </c>
      <c r="B20892" t="str">
        <f>IF(ISBLANK(VLOOKUP(A20892,Questionnaire!A:KQ,168,FALSE)),"#",VLOOKUP(A20892,Questionnaire!A:KQ,168,FALSE))</f>
        <v>#</v>
      </c>
    </row>
    <row r="20893" spans="1:2">
      <c r="A20893" t="s">
        <v>294</v>
      </c>
      <c r="B20893" t="str">
        <f>IF(ISBLANK(VLOOKUP(A20893,Questionnaire!A:KQ,168,FALSE)),"#",VLOOKUP(A20893,Questionnaire!A:KQ,168,FALSE))</f>
        <v>#</v>
      </c>
    </row>
    <row r="20894" spans="1:2">
      <c r="A20894" t="s">
        <v>296</v>
      </c>
      <c r="B20894" t="str">
        <f>IF(ISBLANK(VLOOKUP(A20894,Questionnaire!A:KQ,168,FALSE)),"#",VLOOKUP(A20894,Questionnaire!A:KQ,168,FALSE))</f>
        <v>#</v>
      </c>
    </row>
    <row r="20895" spans="1:2">
      <c r="A20895" t="s">
        <v>301</v>
      </c>
      <c r="B20895" t="str">
        <f>IF(ISBLANK(VLOOKUP(A20895,Questionnaire!A:KQ,168,FALSE)),"#",VLOOKUP(A20895,Questionnaire!A:KQ,168,FALSE))</f>
        <v>#</v>
      </c>
    </row>
    <row r="20896" spans="1:2">
      <c r="A20896" t="s">
        <v>303</v>
      </c>
      <c r="B20896" t="str">
        <f>IF(ISBLANK(VLOOKUP(A20896,Questionnaire!A:KQ,168,FALSE)),"#",VLOOKUP(A20896,Questionnaire!A:KQ,168,FALSE))</f>
        <v>#</v>
      </c>
    </row>
    <row r="20897" spans="1:2">
      <c r="A20897" t="s">
        <v>305</v>
      </c>
      <c r="B20897" t="str">
        <f>IF(ISBLANK(VLOOKUP(A20897,Questionnaire!A:KQ,168,FALSE)),"#",VLOOKUP(A20897,Questionnaire!A:KQ,168,FALSE))</f>
        <v>#</v>
      </c>
    </row>
    <row r="20898" spans="1:2">
      <c r="A20898" t="s">
        <v>307</v>
      </c>
      <c r="B20898" t="str">
        <f>IF(ISBLANK(VLOOKUP(A20898,Questionnaire!A:KQ,168,FALSE)),"#",VLOOKUP(A20898,Questionnaire!A:KQ,168,FALSE))</f>
        <v>#</v>
      </c>
    </row>
    <row r="20899" spans="1:2">
      <c r="A20899" t="s">
        <v>311</v>
      </c>
      <c r="B20899" t="str">
        <f>IF(ISBLANK(VLOOKUP(A20899,Questionnaire!A:KQ,168,FALSE)),"#",VLOOKUP(A20899,Questionnaire!A:KQ,168,FALSE))</f>
        <v>#</v>
      </c>
    </row>
    <row r="20900" spans="1:2">
      <c r="A20900" t="s">
        <v>313</v>
      </c>
      <c r="B20900" t="str">
        <f>IF(ISBLANK(VLOOKUP(A20900,Questionnaire!A:KQ,168,FALSE)),"#",VLOOKUP(A20900,Questionnaire!A:KQ,168,FALSE))</f>
        <v>#</v>
      </c>
    </row>
    <row r="20901" spans="1:2">
      <c r="A20901" t="s">
        <v>314</v>
      </c>
      <c r="B20901" t="str">
        <f>IF(ISBLANK(VLOOKUP(A20901,Questionnaire!A:KQ,168,FALSE)),"#",VLOOKUP(A20901,Questionnaire!A:KQ,168,FALSE))</f>
        <v>#</v>
      </c>
    </row>
    <row r="20902" spans="1:2">
      <c r="A20902" t="s">
        <v>315</v>
      </c>
      <c r="B20902" t="str">
        <f>IF(ISBLANK(VLOOKUP(A20902,Questionnaire!A:KQ,168,FALSE)),"#",VLOOKUP(A20902,Questionnaire!A:KQ,168,FALSE))</f>
        <v>#</v>
      </c>
    </row>
    <row r="20903" spans="1:2">
      <c r="A20903" t="s">
        <v>317</v>
      </c>
      <c r="B20903" t="str">
        <f>IF(ISBLANK(VLOOKUP(A20903,Questionnaire!A:KQ,168,FALSE)),"#",VLOOKUP(A20903,Questionnaire!A:KQ,168,FALSE))</f>
        <v>#</v>
      </c>
    </row>
    <row r="20904" spans="1:2">
      <c r="A20904" t="s">
        <v>319</v>
      </c>
      <c r="B20904" t="str">
        <f>IF(ISBLANK(VLOOKUP(A20904,Questionnaire!A:KQ,168,FALSE)),"#",VLOOKUP(A20904,Questionnaire!A:KQ,168,FALSE))</f>
        <v>#</v>
      </c>
    </row>
    <row r="20905" spans="1:2">
      <c r="A20905" t="s">
        <v>322</v>
      </c>
      <c r="B20905" t="str">
        <f>IF(ISBLANK(VLOOKUP(A20905,Questionnaire!A:KQ,168,FALSE)),"#",VLOOKUP(A20905,Questionnaire!A:KQ,168,FALSE))</f>
        <v>#</v>
      </c>
    </row>
    <row r="20906" spans="1:2">
      <c r="A20906" t="s">
        <v>326</v>
      </c>
      <c r="B20906" t="str">
        <f>IF(ISBLANK(VLOOKUP(A20906,Questionnaire!A:KQ,168,FALSE)),"#",VLOOKUP(A20906,Questionnaire!A:KQ,168,FALSE))</f>
        <v>#</v>
      </c>
    </row>
    <row r="20907" spans="1:2">
      <c r="A20907" t="s">
        <v>328</v>
      </c>
      <c r="B20907" t="str">
        <f>IF(ISBLANK(VLOOKUP(A20907,Questionnaire!A:KQ,168,FALSE)),"#",VLOOKUP(A20907,Questionnaire!A:KQ,168,FALSE))</f>
        <v>#</v>
      </c>
    </row>
    <row r="20908" spans="1:2">
      <c r="A20908" t="s">
        <v>332</v>
      </c>
      <c r="B20908" t="str">
        <f>IF(ISBLANK(VLOOKUP(A20908,Questionnaire!A:KQ,168,FALSE)),"#",VLOOKUP(A20908,Questionnaire!A:KQ,168,FALSE))</f>
        <v>#</v>
      </c>
    </row>
    <row r="20909" spans="1:2">
      <c r="A20909" t="s">
        <v>333</v>
      </c>
      <c r="B20909" t="str">
        <f>IF(ISBLANK(VLOOKUP(A20909,Questionnaire!A:KQ,168,FALSE)),"#",VLOOKUP(A20909,Questionnaire!A:KQ,168,FALSE))</f>
        <v>#</v>
      </c>
    </row>
    <row r="20910" spans="1:2">
      <c r="A20910" t="s">
        <v>334</v>
      </c>
      <c r="B20910" t="str">
        <f>IF(ISBLANK(VLOOKUP(A20910,Questionnaire!A:KQ,168,FALSE)),"#",VLOOKUP(A20910,Questionnaire!A:KQ,168,FALSE))</f>
        <v>#</v>
      </c>
    </row>
    <row r="20911" spans="1:2">
      <c r="A20911" t="s">
        <v>335</v>
      </c>
      <c r="B20911" t="str">
        <f>IF(ISBLANK(VLOOKUP(A20911,Questionnaire!A:KQ,168,FALSE)),"#",VLOOKUP(A20911,Questionnaire!A:KQ,168,FALSE))</f>
        <v>#</v>
      </c>
    </row>
    <row r="20912" spans="1:2">
      <c r="A20912" t="s">
        <v>336</v>
      </c>
      <c r="B20912" t="str">
        <f>IF(ISBLANK(VLOOKUP(A20912,Questionnaire!A:KQ,168,FALSE)),"#",VLOOKUP(A20912,Questionnaire!A:KQ,168,FALSE))</f>
        <v>#</v>
      </c>
    </row>
    <row r="20913" spans="1:2">
      <c r="A20913" t="s">
        <v>337</v>
      </c>
      <c r="B20913" t="str">
        <f>IF(ISBLANK(VLOOKUP(A20913,Questionnaire!A:KQ,168,FALSE)),"#",VLOOKUP(A20913,Questionnaire!A:KQ,168,FALSE))</f>
        <v>#</v>
      </c>
    </row>
    <row r="20914" spans="1:2">
      <c r="A20914" t="s">
        <v>338</v>
      </c>
      <c r="B20914" t="str">
        <f>IF(ISBLANK(VLOOKUP(A20914,Questionnaire!A:KQ,168,FALSE)),"#",VLOOKUP(A20914,Questionnaire!A:KQ,168,FALSE))</f>
        <v>#</v>
      </c>
    </row>
    <row r="20915" spans="1:2">
      <c r="A20915" t="s">
        <v>339</v>
      </c>
      <c r="B20915" t="str">
        <f>IF(ISBLANK(VLOOKUP(A20915,Questionnaire!A:KQ,168,FALSE)),"#",VLOOKUP(A20915,Questionnaire!A:KQ,168,FALSE))</f>
        <v>#</v>
      </c>
    </row>
    <row r="20916" spans="1:2">
      <c r="A20916" t="s">
        <v>340</v>
      </c>
      <c r="B20916" t="str">
        <f>IF(ISBLANK(VLOOKUP(A20916,Questionnaire!A:KQ,168,FALSE)),"#",VLOOKUP(A20916,Questionnaire!A:KQ,168,FALSE))</f>
        <v>#</v>
      </c>
    </row>
    <row r="20917" spans="1:2">
      <c r="A20917" t="s">
        <v>341</v>
      </c>
      <c r="B20917" t="str">
        <f>IF(ISBLANK(VLOOKUP(A20917,Questionnaire!A:KQ,168,FALSE)),"#",VLOOKUP(A20917,Questionnaire!A:KQ,168,FALSE))</f>
        <v>#</v>
      </c>
    </row>
    <row r="20918" spans="1:2">
      <c r="A20918" t="s">
        <v>342</v>
      </c>
      <c r="B20918" t="str">
        <f>IF(ISBLANK(VLOOKUP(A20918,Questionnaire!A:KQ,168,FALSE)),"#",VLOOKUP(A20918,Questionnaire!A:KQ,168,FALSE))</f>
        <v>#</v>
      </c>
    </row>
    <row r="20919" spans="1:2">
      <c r="A20919" t="s">
        <v>343</v>
      </c>
      <c r="B20919" t="str">
        <f>IF(ISBLANK(VLOOKUP(A20919,Questionnaire!A:KQ,168,FALSE)),"#",VLOOKUP(A20919,Questionnaire!A:KQ,168,FALSE))</f>
        <v>#</v>
      </c>
    </row>
    <row r="20920" spans="1:2">
      <c r="A20920" t="s">
        <v>344</v>
      </c>
      <c r="B20920" t="str">
        <f>IF(ISBLANK(VLOOKUP(A20920,Questionnaire!A:KQ,168,FALSE)),"#",VLOOKUP(A20920,Questionnaire!A:KQ,168,FALSE))</f>
        <v>#</v>
      </c>
    </row>
    <row r="20921" spans="1:2">
      <c r="A20921" t="s">
        <v>345</v>
      </c>
      <c r="B20921" t="str">
        <f>IF(ISBLANK(VLOOKUP(A20921,Questionnaire!A:KQ,168,FALSE)),"#",VLOOKUP(A20921,Questionnaire!A:KQ,168,FALSE))</f>
        <v>#</v>
      </c>
    </row>
    <row r="20922" spans="1:2">
      <c r="A20922" t="s">
        <v>348</v>
      </c>
      <c r="B20922" t="str">
        <f>IF(ISBLANK(VLOOKUP(A20922,Questionnaire!A:KQ,168,FALSE)),"#",VLOOKUP(A20922,Questionnaire!A:KQ,168,FALSE))</f>
        <v>#</v>
      </c>
    </row>
    <row r="20923" spans="1:2">
      <c r="A20923" t="s">
        <v>353</v>
      </c>
      <c r="B20923" t="str">
        <f>IF(ISBLANK(VLOOKUP(A20923,Questionnaire!A:KQ,168,FALSE)),"#",VLOOKUP(A20923,Questionnaire!A:KQ,168,FALSE))</f>
        <v>#</v>
      </c>
    </row>
    <row r="20924" spans="1:2">
      <c r="A20924" t="s">
        <v>354</v>
      </c>
      <c r="B20924" t="str">
        <f>IF(ISBLANK(VLOOKUP(A20924,Questionnaire!A:KQ,168,FALSE)),"#",VLOOKUP(A20924,Questionnaire!A:KQ,168,FALSE))</f>
        <v>#</v>
      </c>
    </row>
    <row r="20925" spans="1:2">
      <c r="A20925" t="s">
        <v>355</v>
      </c>
      <c r="B20925" t="str">
        <f>IF(ISBLANK(VLOOKUP(A20925,Questionnaire!A:KQ,168,FALSE)),"#",VLOOKUP(A20925,Questionnaire!A:KQ,168,FALSE))</f>
        <v>#</v>
      </c>
    </row>
    <row r="20926" spans="1:2">
      <c r="A20926" t="s">
        <v>356</v>
      </c>
      <c r="B20926" t="str">
        <f>IF(ISBLANK(VLOOKUP(A20926,Questionnaire!A:KQ,168,FALSE)),"#",VLOOKUP(A20926,Questionnaire!A:KQ,168,FALSE))</f>
        <v>#</v>
      </c>
    </row>
    <row r="20927" spans="1:2">
      <c r="A20927" t="s">
        <v>357</v>
      </c>
      <c r="B20927" t="str">
        <f>IF(ISBLANK(VLOOKUP(A20927,Questionnaire!A:KQ,168,FALSE)),"#",VLOOKUP(A20927,Questionnaire!A:KQ,168,FALSE))</f>
        <v>#</v>
      </c>
    </row>
    <row r="20928" spans="1:2">
      <c r="A20928" t="s">
        <v>360</v>
      </c>
      <c r="B20928" t="str">
        <f>IF(ISBLANK(VLOOKUP(A20928,Questionnaire!A:KQ,168,FALSE)),"#",VLOOKUP(A20928,Questionnaire!A:KQ,168,FALSE))</f>
        <v>#</v>
      </c>
    </row>
    <row r="20929" spans="1:2">
      <c r="A20929" t="s">
        <v>362</v>
      </c>
      <c r="B20929" t="str">
        <f>IF(ISBLANK(VLOOKUP(A20929,Questionnaire!A:KQ,168,FALSE)),"#",VLOOKUP(A20929,Questionnaire!A:KQ,168,FALSE))</f>
        <v>#</v>
      </c>
    </row>
    <row r="20930" spans="1:2">
      <c r="A20930" t="s">
        <v>363</v>
      </c>
      <c r="B20930" t="str">
        <f>IF(ISBLANK(VLOOKUP(A20930,Questionnaire!A:KQ,168,FALSE)),"#",VLOOKUP(A20930,Questionnaire!A:KQ,168,FALSE))</f>
        <v>#</v>
      </c>
    </row>
    <row r="20931" spans="1:2">
      <c r="A20931" t="s">
        <v>364</v>
      </c>
      <c r="B20931" t="str">
        <f>IF(ISBLANK(VLOOKUP(A20931,Questionnaire!A:KQ,168,FALSE)),"#",VLOOKUP(A20931,Questionnaire!A:KQ,168,FALSE))</f>
        <v>#</v>
      </c>
    </row>
    <row r="20932" spans="1:2">
      <c r="A20932" t="s">
        <v>365</v>
      </c>
      <c r="B20932" t="str">
        <f>IF(ISBLANK(VLOOKUP(A20932,Questionnaire!A:KQ,168,FALSE)),"#",VLOOKUP(A20932,Questionnaire!A:KQ,168,FALSE))</f>
        <v>#</v>
      </c>
    </row>
    <row r="20933" spans="1:2">
      <c r="A20933" t="s">
        <v>366</v>
      </c>
      <c r="B20933" t="str">
        <f>IF(ISBLANK(VLOOKUP(A20933,Questionnaire!A:KQ,168,FALSE)),"#",VLOOKUP(A20933,Questionnaire!A:KQ,168,FALSE))</f>
        <v>#</v>
      </c>
    </row>
    <row r="20934" spans="1:2">
      <c r="A20934" t="s">
        <v>371</v>
      </c>
      <c r="B20934" t="str">
        <f>IF(ISBLANK(VLOOKUP(A20934,Questionnaire!A:KQ,168,FALSE)),"#",VLOOKUP(A20934,Questionnaire!A:KQ,168,FALSE))</f>
        <v>#</v>
      </c>
    </row>
    <row r="20935" spans="1:2">
      <c r="A20935" t="s">
        <v>372</v>
      </c>
      <c r="B20935" t="str">
        <f>IF(ISBLANK(VLOOKUP(A20935,Questionnaire!A:KQ,168,FALSE)),"#",VLOOKUP(A20935,Questionnaire!A:KQ,168,FALSE))</f>
        <v>#</v>
      </c>
    </row>
    <row r="20936" spans="1:2">
      <c r="A20936" t="s">
        <v>373</v>
      </c>
      <c r="B20936" t="str">
        <f>IF(ISBLANK(VLOOKUP(A20936,Questionnaire!A:KQ,168,FALSE)),"#",VLOOKUP(A20936,Questionnaire!A:KQ,168,FALSE))</f>
        <v>#</v>
      </c>
    </row>
    <row r="20937" spans="1:2">
      <c r="A20937" t="s">
        <v>374</v>
      </c>
      <c r="B20937" t="str">
        <f>IF(ISBLANK(VLOOKUP(A20937,Questionnaire!A:KQ,168,FALSE)),"#",VLOOKUP(A20937,Questionnaire!A:KQ,168,FALSE))</f>
        <v>#</v>
      </c>
    </row>
    <row r="20938" spans="1:2">
      <c r="A20938" t="s">
        <v>377</v>
      </c>
      <c r="B20938" t="str">
        <f>IF(ISBLANK(VLOOKUP(A20938,Questionnaire!A:KQ,168,FALSE)),"#",VLOOKUP(A20938,Questionnaire!A:KQ,168,FALSE))</f>
        <v>#</v>
      </c>
    </row>
    <row r="20939" spans="1:2">
      <c r="A20939" t="s">
        <v>379</v>
      </c>
      <c r="B20939" t="str">
        <f>IF(ISBLANK(VLOOKUP(A20939,Questionnaire!A:KQ,168,FALSE)),"#",VLOOKUP(A20939,Questionnaire!A:KQ,168,FALSE))</f>
        <v>#</v>
      </c>
    </row>
    <row r="20940" spans="1:2">
      <c r="A20940" t="s">
        <v>380</v>
      </c>
      <c r="B20940" t="str">
        <f>IF(ISBLANK(VLOOKUP(A20940,Questionnaire!A:KQ,168,FALSE)),"#",VLOOKUP(A20940,Questionnaire!A:KQ,168,FALSE))</f>
        <v>#</v>
      </c>
    </row>
    <row r="20941" spans="1:2">
      <c r="A20941" t="s">
        <v>381</v>
      </c>
      <c r="B20941" t="str">
        <f>IF(ISBLANK(VLOOKUP(A20941,Questionnaire!A:KQ,168,FALSE)),"#",VLOOKUP(A20941,Questionnaire!A:KQ,168,FALSE))</f>
        <v>#</v>
      </c>
    </row>
    <row r="20942" spans="1:2">
      <c r="A20942" t="s">
        <v>382</v>
      </c>
      <c r="B20942" t="str">
        <f>IF(ISBLANK(VLOOKUP(A20942,Questionnaire!A:KQ,168,FALSE)),"#",VLOOKUP(A20942,Questionnaire!A:KQ,168,FALSE))</f>
        <v>#</v>
      </c>
    </row>
    <row r="20943" spans="1:2">
      <c r="A20943" t="s">
        <v>384</v>
      </c>
      <c r="B20943" t="str">
        <f>IF(ISBLANK(VLOOKUP(A20943,Questionnaire!A:KQ,168,FALSE)),"#",VLOOKUP(A20943,Questionnaire!A:KQ,168,FALSE))</f>
        <v>#</v>
      </c>
    </row>
    <row r="20944" spans="1:2">
      <c r="A20944" t="s">
        <v>387</v>
      </c>
      <c r="B20944" t="str">
        <f>IF(ISBLANK(VLOOKUP(A20944,Questionnaire!A:KQ,168,FALSE)),"#",VLOOKUP(A20944,Questionnaire!A:KQ,168,FALSE))</f>
        <v>#</v>
      </c>
    </row>
    <row r="20945" spans="1:2">
      <c r="A20945" t="s">
        <v>391</v>
      </c>
      <c r="B20945" t="str">
        <f>IF(ISBLANK(VLOOKUP(A20945,Questionnaire!A:KQ,168,FALSE)),"#",VLOOKUP(A20945,Questionnaire!A:KQ,168,FALSE))</f>
        <v>#</v>
      </c>
    </row>
    <row r="20946" spans="1:2">
      <c r="A20946" t="s">
        <v>393</v>
      </c>
      <c r="B20946" t="str">
        <f>IF(ISBLANK(VLOOKUP(A20946,Questionnaire!A:KQ,168,FALSE)),"#",VLOOKUP(A20946,Questionnaire!A:KQ,168,FALSE))</f>
        <v>#</v>
      </c>
    </row>
    <row r="20947" spans="1:2">
      <c r="A20947" t="s">
        <v>395</v>
      </c>
      <c r="B20947" t="str">
        <f>IF(ISBLANK(VLOOKUP(A20947,Questionnaire!A:KQ,168,FALSE)),"#",VLOOKUP(A20947,Questionnaire!A:KQ,168,FALSE))</f>
        <v>#</v>
      </c>
    </row>
    <row r="20948" spans="1:2">
      <c r="A20948" t="s">
        <v>398</v>
      </c>
      <c r="B20948" t="str">
        <f>IF(ISBLANK(VLOOKUP(A20948,Questionnaire!A:KQ,168,FALSE)),"#",VLOOKUP(A20948,Questionnaire!A:KQ,168,FALSE))</f>
        <v>#</v>
      </c>
    </row>
    <row r="20949" spans="1:2">
      <c r="A20949" t="s">
        <v>402</v>
      </c>
      <c r="B20949" t="str">
        <f>IF(ISBLANK(VLOOKUP(A20949,Questionnaire!A:KQ,168,FALSE)),"#",VLOOKUP(A20949,Questionnaire!A:KQ,168,FALSE))</f>
        <v>#</v>
      </c>
    </row>
    <row r="20950" spans="1:2">
      <c r="A20950" t="s">
        <v>405</v>
      </c>
      <c r="B20950" t="str">
        <f>IF(ISBLANK(VLOOKUP(A20950,Questionnaire!A:KQ,168,FALSE)),"#",VLOOKUP(A20950,Questionnaire!A:KQ,168,FALSE))</f>
        <v>#</v>
      </c>
    </row>
    <row r="20951" spans="1:2">
      <c r="A20951" t="s">
        <v>409</v>
      </c>
      <c r="B20951" t="str">
        <f>IF(ISBLANK(VLOOKUP(A20951,Questionnaire!A:KQ,168,FALSE)),"#",VLOOKUP(A20951,Questionnaire!A:KQ,168,FALSE))</f>
        <v>#</v>
      </c>
    </row>
    <row r="20952" spans="1:2">
      <c r="A20952" t="s">
        <v>412</v>
      </c>
      <c r="B20952" t="str">
        <f>IF(ISBLANK(VLOOKUP(A20952,Questionnaire!A:KQ,168,FALSE)),"#",VLOOKUP(A20952,Questionnaire!A:KQ,168,FALSE))</f>
        <v>#</v>
      </c>
    </row>
    <row r="20953" spans="1:2">
      <c r="A20953" t="s">
        <v>415</v>
      </c>
      <c r="B20953" t="str">
        <f>IF(ISBLANK(VLOOKUP(A20953,Questionnaire!A:KQ,168,FALSE)),"#",VLOOKUP(A20953,Questionnaire!A:KQ,168,FALSE))</f>
        <v>#</v>
      </c>
    </row>
    <row r="20954" spans="1:2">
      <c r="A20954" t="s">
        <v>418</v>
      </c>
      <c r="B20954" t="str">
        <f>IF(ISBLANK(VLOOKUP(A20954,Questionnaire!A:KQ,168,FALSE)),"#",VLOOKUP(A20954,Questionnaire!A:KQ,168,FALSE))</f>
        <v>#</v>
      </c>
    </row>
    <row r="20955" spans="1:2">
      <c r="A20955" t="s">
        <v>421</v>
      </c>
      <c r="B20955" t="str">
        <f>IF(ISBLANK(VLOOKUP(A20955,Questionnaire!A:KQ,168,FALSE)),"#",VLOOKUP(A20955,Questionnaire!A:KQ,168,FALSE))</f>
        <v>#</v>
      </c>
    </row>
    <row r="20956" spans="1:2">
      <c r="A20956" t="s">
        <v>424</v>
      </c>
      <c r="B20956" t="str">
        <f>IF(ISBLANK(VLOOKUP(A20956,Questionnaire!A:KQ,168,FALSE)),"#",VLOOKUP(A20956,Questionnaire!A:KQ,168,FALSE))</f>
        <v>#</v>
      </c>
    </row>
    <row r="20957" spans="1:2">
      <c r="A20957" t="s">
        <v>429</v>
      </c>
      <c r="B20957" t="str">
        <f>IF(ISBLANK(VLOOKUP(A20957,Questionnaire!A:KQ,168,FALSE)),"#",VLOOKUP(A20957,Questionnaire!A:KQ,168,FALSE))</f>
        <v>#</v>
      </c>
    </row>
    <row r="20958" spans="1:2">
      <c r="A20958" t="s">
        <v>432</v>
      </c>
      <c r="B20958" t="str">
        <f>IF(ISBLANK(VLOOKUP(A20958,Questionnaire!A:KQ,168,FALSE)),"#",VLOOKUP(A20958,Questionnaire!A:KQ,168,FALSE))</f>
        <v>#</v>
      </c>
    </row>
    <row r="20959" spans="1:2">
      <c r="A20959" t="s">
        <v>435</v>
      </c>
      <c r="B20959" t="str">
        <f>IF(ISBLANK(VLOOKUP(A20959,Questionnaire!A:KQ,168,FALSE)),"#",VLOOKUP(A20959,Questionnaire!A:KQ,168,FALSE))</f>
        <v>#</v>
      </c>
    </row>
    <row r="20960" spans="1:2">
      <c r="A20960" t="s">
        <v>437</v>
      </c>
      <c r="B20960" t="str">
        <f>IF(ISBLANK(VLOOKUP(A20960,Questionnaire!A:KQ,168,FALSE)),"#",VLOOKUP(A20960,Questionnaire!A:KQ,168,FALSE))</f>
        <v>#</v>
      </c>
    </row>
    <row r="20961" spans="1:3">
      <c r="A20961" t="s">
        <v>439</v>
      </c>
      <c r="B20961" t="str">
        <f>IF(ISBLANK(VLOOKUP(A20961,Questionnaire!A:KQ,168,FALSE)),"#",VLOOKUP(A20961,Questionnaire!A:KQ,168,FALSE))</f>
        <v>#</v>
      </c>
    </row>
    <row r="20962" spans="1:3">
      <c r="A20962" t="s">
        <v>442</v>
      </c>
      <c r="B20962" t="str">
        <f>IF(ISBLANK(VLOOKUP(A20962,Questionnaire!A:KQ,168,FALSE)),"#",VLOOKUP(A20962,Questionnaire!A:KQ,168,FALSE))</f>
        <v>#</v>
      </c>
    </row>
    <row r="20963" spans="1:3">
      <c r="A20963" t="s">
        <v>445</v>
      </c>
      <c r="B20963" t="str">
        <f>IF(ISBLANK(VLOOKUP(A20963,Questionnaire!A:KQ,168,FALSE)),"#",VLOOKUP(A20963,Questionnaire!A:KQ,168,FALSE))</f>
        <v>#</v>
      </c>
    </row>
    <row r="20964" spans="1:3">
      <c r="A20964" t="s">
        <v>448</v>
      </c>
      <c r="B20964" t="str">
        <f>IF(ISBLANK(VLOOKUP(A20964,Questionnaire!A:KQ,168,FALSE)),"#",VLOOKUP(A20964,Questionnaire!A:KQ,168,FALSE))</f>
        <v>#</v>
      </c>
    </row>
    <row r="20965" spans="1:3">
      <c r="A20965" t="s">
        <v>452</v>
      </c>
      <c r="B20965" t="str">
        <f>IF(ISBLANK(VLOOKUP(A20965,Questionnaire!A:KQ,168,FALSE)),"#",VLOOKUP(A20965,Questionnaire!A:KQ,168,FALSE))</f>
        <v>#</v>
      </c>
    </row>
    <row r="20966" spans="1:3">
      <c r="A20966" t="s">
        <v>455</v>
      </c>
      <c r="B20966" t="str">
        <f>IF(ISBLANK(VLOOKUP(A20966,Questionnaire!A:KQ,168,FALSE)),"#",VLOOKUP(A20966,Questionnaire!A:KQ,168,FALSE))</f>
        <v>#</v>
      </c>
    </row>
    <row r="20967" spans="1:3">
      <c r="A20967" t="s">
        <v>458</v>
      </c>
      <c r="B20967" t="str">
        <f>IF(ISBLANK(VLOOKUP(A20967,Questionnaire!A:KQ,168,FALSE)),"#",VLOOKUP(A20967,Questionnaire!A:KQ,168,FALSE))</f>
        <v>#</v>
      </c>
    </row>
    <row r="20968" spans="1:3">
      <c r="A20968" t="s">
        <v>461</v>
      </c>
      <c r="B20968" t="str">
        <f>IF(ISBLANK(VLOOKUP(A20968,Questionnaire!A:KQ,168,FALSE)),"#",VLOOKUP(A20968,Questionnaire!A:KQ,168,FALSE))</f>
        <v>#</v>
      </c>
    </row>
    <row r="20969" spans="1:3">
      <c r="A20969" t="s">
        <v>465</v>
      </c>
      <c r="B20969" t="str">
        <f>IF(ISBLANK(VLOOKUP(A20969,Questionnaire!A:KQ,168,FALSE)),"#",VLOOKUP(A20969,Questionnaire!A:KQ,168,FALSE))</f>
        <v>#</v>
      </c>
    </row>
    <row r="20970" spans="1:3">
      <c r="A20970" t="s">
        <v>467</v>
      </c>
      <c r="B20970" t="str">
        <f>IF(ISBLANK(VLOOKUP(A20970,Questionnaire!A:KQ,168,FALSE)),"#",VLOOKUP(A20970,Questionnaire!A:KQ,168,FALSE))</f>
        <v>#</v>
      </c>
    </row>
    <row r="20971" spans="1:3">
      <c r="A20971" t="s">
        <v>469</v>
      </c>
      <c r="B20971" t="str">
        <f>IF(ISBLANK(VLOOKUP(A20971,Questionnaire!A:KQ,168,FALSE)),"#",VLOOKUP(A20971,Questionnaire!A:KQ,168,FALSE))</f>
        <v>#</v>
      </c>
    </row>
    <row r="20972" spans="1:3">
      <c r="A20972" t="s">
        <v>471</v>
      </c>
      <c r="B20972" t="str">
        <f>IF(ISBLANK(VLOOKUP(A20972,Questionnaire!A:KQ,168,FALSE)),"#",VLOOKUP(A20972,Questionnaire!A:KQ,168,FALSE))</f>
        <v>#</v>
      </c>
    </row>
    <row r="20973" spans="1:3">
      <c r="A20973" t="s">
        <v>473</v>
      </c>
      <c r="B20973" t="str">
        <f>IF(ISBLANK(VLOOKUP(A20973,Questionnaire!A:KQ,168,FALSE)),"#",VLOOKUP(A20973,Questionnaire!A:KQ,168,FALSE))</f>
        <v>#</v>
      </c>
    </row>
    <row r="20974" spans="1:3">
      <c r="A20974" t="s">
        <v>475</v>
      </c>
      <c r="B20974" t="str">
        <f>IF(ISBLANK(VLOOKUP(A20974,Questionnaire!A:KQ,168,FALSE)),"#",VLOOKUP(A20974,Questionnaire!A:KQ,168,FALSE))</f>
        <v>#</v>
      </c>
    </row>
    <row r="20975" spans="1:3">
      <c r="A20975" t="s">
        <v>185</v>
      </c>
      <c r="B20975" t="str">
        <f>IF(ISBLANK(VLOOKUP(A20975,Questionnaire!A:KQ,169,FALSE)),"#",VLOOKUP(A20975,Questionnaire!A:KQ,169,FALSE))</f>
        <v>#</v>
      </c>
      <c r="C20975">
        <v>166</v>
      </c>
    </row>
    <row r="20976" spans="1:3">
      <c r="A20976" t="s">
        <v>187</v>
      </c>
      <c r="B20976" t="str">
        <f>IF(ISNA(VLOOKUP(VLOOKUP(A20976,Questionnaire!A:KQ,169,FALSE),'CORA Encoding'!D:E,2,FALSE)),"#",VLOOKUP(VLOOKUP(A20976,Questionnaire!A:KQ,169,FALSE),'CORA Encoding'!D:E,2,FALSE))</f>
        <v>#</v>
      </c>
    </row>
    <row r="20977" spans="1:2">
      <c r="A20977" t="s">
        <v>189</v>
      </c>
      <c r="B20977" t="str">
        <f>IF(ISNA(VLOOKUP(VLOOKUP(A20977,Questionnaire!A:KQ,169,FALSE),'CORA Encoding'!G:H,2,FALSE)),"#",VLOOKUP(VLOOKUP(A20977,Questionnaire!A:KQ,169,FALSE),'CORA Encoding'!G:H,2,FALSE))</f>
        <v>#</v>
      </c>
    </row>
    <row r="20978" spans="1:2">
      <c r="A20978" t="s">
        <v>191</v>
      </c>
      <c r="B20978" t="str">
        <f>IF(ISNA(VLOOKUP(VLOOKUP(A20978,Questionnaire!A:KQ,169,FALSE),'Country List'!E:F,2,FALSE)),"#",VLOOKUP(VLOOKUP(A20978,Questionnaire!A:KQ,169,FALSE),'Country List'!E:F,2,FALSE))</f>
        <v>#</v>
      </c>
    </row>
    <row r="20979" spans="1:2">
      <c r="A20979" t="s">
        <v>193</v>
      </c>
      <c r="B20979" t="str">
        <f>IF(ISNA(VLOOKUP(VLOOKUP(A20979,Questionnaire!A:KQ,169,FALSE),'Industry List'!B:C,2,FALSE)),"#",VLOOKUP(VLOOKUP(A20979,Questionnaire!A:KQ,169,FALSE),'Industry List'!B:C,2,FALSE))</f>
        <v>#</v>
      </c>
    </row>
    <row r="20980" spans="1:2">
      <c r="A20980" t="s">
        <v>197</v>
      </c>
      <c r="B20980" t="str">
        <f>IF(ISBLANK(VLOOKUP(A20980,Questionnaire!A:KQ,169,FALSE)),"#",VLOOKUP(A20980,Questionnaire!A:KQ,169,FALSE))</f>
        <v>#</v>
      </c>
    </row>
    <row r="20981" spans="1:2">
      <c r="A20981" t="s">
        <v>201</v>
      </c>
      <c r="B20981" t="str">
        <f>IF(ISBLANK(VLOOKUP(A20981,Questionnaire!A:KQ,169,FALSE)),"#",VLOOKUP(A20981,Questionnaire!A:KQ,169,FALSE))</f>
        <v>#</v>
      </c>
    </row>
    <row r="20982" spans="1:2">
      <c r="A20982" t="s">
        <v>203</v>
      </c>
      <c r="B20982" t="str">
        <f>IF(ISNA(VLOOKUP(VLOOKUP(A20982,Questionnaire!A:KQ,169,FALSE),'CORA Encoding'!J:K,2,FALSE)),"#",VLOOKUP(VLOOKUP(A20982,Questionnaire!A:KQ,169,FALSE),'CORA Encoding'!J:K,2,FALSE))</f>
        <v>#</v>
      </c>
    </row>
    <row r="20983" spans="1:2">
      <c r="A20983" t="s">
        <v>208</v>
      </c>
      <c r="B20983" t="str">
        <f>IF(ISBLANK(VLOOKUP(A20983,Questionnaire!A:KQ,169,FALSE)),"#",VLOOKUP(A20983,Questionnaire!A:KQ,169,FALSE))</f>
        <v>#</v>
      </c>
    </row>
    <row r="20984" spans="1:2">
      <c r="A20984" t="s">
        <v>213</v>
      </c>
      <c r="B20984" t="str">
        <f>IF(ISBLANK(VLOOKUP(A20984,Questionnaire!A:KQ,169,FALSE)),"#",VLOOKUP(A20984,Questionnaire!A:KQ,169,FALSE))</f>
        <v>#</v>
      </c>
    </row>
    <row r="20985" spans="1:2">
      <c r="A20985" t="s">
        <v>215</v>
      </c>
      <c r="B20985" t="str">
        <f>IF(ISBLANK(VLOOKUP(A20985,Questionnaire!A:KQ,169,FALSE)),"#",VLOOKUP(A20985,Questionnaire!A:KQ,169,FALSE))</f>
        <v>#</v>
      </c>
    </row>
    <row r="20986" spans="1:2">
      <c r="A20986" t="s">
        <v>217</v>
      </c>
      <c r="B20986" t="str">
        <f>IF(ISBLANK(VLOOKUP(A20986,Questionnaire!A:KQ,169,FALSE)),"#",VLOOKUP(A20986,Questionnaire!A:KQ,169,FALSE))</f>
        <v>#</v>
      </c>
    </row>
    <row r="20987" spans="1:2">
      <c r="A20987" t="s">
        <v>219</v>
      </c>
      <c r="B20987" t="str">
        <f>IF(ISBLANK(VLOOKUP(A20987,Questionnaire!A:KQ,169,FALSE)),"#",VLOOKUP(A20987,Questionnaire!A:KQ,169,FALSE))</f>
        <v>#</v>
      </c>
    </row>
    <row r="20988" spans="1:2">
      <c r="A20988" t="s">
        <v>221</v>
      </c>
      <c r="B20988" t="str">
        <f>IF(ISBLANK(VLOOKUP(A20988,Questionnaire!A:KQ,169,FALSE)),"#",VLOOKUP(A20988,Questionnaire!A:KQ,169,FALSE))</f>
        <v>#</v>
      </c>
    </row>
    <row r="20989" spans="1:2">
      <c r="A20989" t="s">
        <v>223</v>
      </c>
      <c r="B20989" t="str">
        <f>IF(ISBLANK(VLOOKUP(A20989,Questionnaire!A:KQ,169,FALSE)),"#",VLOOKUP(A20989,Questionnaire!A:KQ,169,FALSE))</f>
        <v>#</v>
      </c>
    </row>
    <row r="20990" spans="1:2">
      <c r="A20990" t="s">
        <v>225</v>
      </c>
      <c r="B20990" t="str">
        <f>IF(ISBLANK(VLOOKUP(A20990,Questionnaire!A:KQ,169,FALSE)),"#",VLOOKUP(A20990,Questionnaire!A:KQ,169,FALSE))</f>
        <v>#</v>
      </c>
    </row>
    <row r="20991" spans="1:2">
      <c r="A20991" t="s">
        <v>227</v>
      </c>
      <c r="B20991" t="str">
        <f>IF(ISBLANK(VLOOKUP(A20991,Questionnaire!A:KQ,169,FALSE)),"#",VLOOKUP(A20991,Questionnaire!A:KQ,169,FALSE))</f>
        <v>#</v>
      </c>
    </row>
    <row r="20992" spans="1:2">
      <c r="A20992" t="s">
        <v>229</v>
      </c>
      <c r="B20992" t="str">
        <f>IF(ISBLANK(VLOOKUP(A20992,Questionnaire!A:KQ,169,FALSE)),"#",VLOOKUP(A20992,Questionnaire!A:KQ,169,FALSE))</f>
        <v>#</v>
      </c>
    </row>
    <row r="20993" spans="1:2">
      <c r="A20993" t="s">
        <v>231</v>
      </c>
      <c r="B20993" t="str">
        <f>IF(ISBLANK(VLOOKUP(A20993,Questionnaire!A:KQ,169,FALSE)),"#",VLOOKUP(A20993,Questionnaire!A:KQ,169,FALSE))</f>
        <v>#</v>
      </c>
    </row>
    <row r="20994" spans="1:2">
      <c r="A20994" t="s">
        <v>233</v>
      </c>
      <c r="B20994" t="str">
        <f>IF(ISBLANK(VLOOKUP(A20994,Questionnaire!A:KQ,169,FALSE)),"#",VLOOKUP(A20994,Questionnaire!A:KQ,169,FALSE))</f>
        <v>#</v>
      </c>
    </row>
    <row r="20995" spans="1:2">
      <c r="A20995" t="s">
        <v>235</v>
      </c>
      <c r="B20995" t="str">
        <f>IF(ISBLANK(VLOOKUP(A20995,Questionnaire!A:KQ,169,FALSE)),"#",VLOOKUP(A20995,Questionnaire!A:KQ,169,FALSE))</f>
        <v>#</v>
      </c>
    </row>
    <row r="20996" spans="1:2">
      <c r="A20996" t="s">
        <v>237</v>
      </c>
      <c r="B20996" t="str">
        <f>IF(ISBLANK(VLOOKUP(A20996,Questionnaire!A:KQ,169,FALSE)),"#",VLOOKUP(A20996,Questionnaire!A:KQ,169,FALSE))</f>
        <v>#</v>
      </c>
    </row>
    <row r="20997" spans="1:2">
      <c r="A20997" t="s">
        <v>239</v>
      </c>
      <c r="B20997" t="str">
        <f>IF(ISBLANK(VLOOKUP(A20997,Questionnaire!A:KQ,169,FALSE)),"#",VLOOKUP(A20997,Questionnaire!A:KQ,169,FALSE))</f>
        <v>#</v>
      </c>
    </row>
    <row r="20998" spans="1:2">
      <c r="A20998" t="s">
        <v>242</v>
      </c>
      <c r="B20998" t="str">
        <f>IF(ISBLANK(VLOOKUP(A20998,Questionnaire!A:KQ,169,FALSE)),"#",VLOOKUP(A20998,Questionnaire!A:KQ,169,FALSE))</f>
        <v>#</v>
      </c>
    </row>
    <row r="20999" spans="1:2">
      <c r="A20999" t="s">
        <v>245</v>
      </c>
      <c r="B20999" t="str">
        <f>IF(ISBLANK(VLOOKUP(A20999,Questionnaire!A:KQ,169,FALSE)),"#",VLOOKUP(A20999,Questionnaire!A:KQ,169,FALSE))</f>
        <v>#</v>
      </c>
    </row>
    <row r="21000" spans="1:2">
      <c r="A21000" t="s">
        <v>247</v>
      </c>
      <c r="B21000" t="str">
        <f>IF(ISBLANK(VLOOKUP(A21000,Questionnaire!A:KQ,169,FALSE)),"#",VLOOKUP(A21000,Questionnaire!A:KQ,169,FALSE))</f>
        <v>#</v>
      </c>
    </row>
    <row r="21001" spans="1:2">
      <c r="A21001" t="s">
        <v>249</v>
      </c>
      <c r="B21001" t="str">
        <f>IF(ISBLANK(VLOOKUP(A21001,Questionnaire!A:KQ,169,FALSE)),"#",VLOOKUP(A21001,Questionnaire!A:KQ,169,FALSE))</f>
        <v>#</v>
      </c>
    </row>
    <row r="21002" spans="1:2">
      <c r="A21002" t="s">
        <v>250</v>
      </c>
      <c r="B21002" t="str">
        <f>IF(ISBLANK(VLOOKUP(A21002,Questionnaire!A:KQ,169,FALSE)),"#",VLOOKUP(A21002,Questionnaire!A:KQ,169,FALSE))</f>
        <v>#</v>
      </c>
    </row>
    <row r="21003" spans="1:2">
      <c r="A21003" t="s">
        <v>252</v>
      </c>
      <c r="B21003" t="str">
        <f>IF(ISBLANK(VLOOKUP(A21003,Questionnaire!A:KQ,169,FALSE)),"#",VLOOKUP(A21003,Questionnaire!A:KQ,169,FALSE))</f>
        <v>#</v>
      </c>
    </row>
    <row r="21004" spans="1:2">
      <c r="A21004" t="s">
        <v>255</v>
      </c>
      <c r="B21004" t="str">
        <f>IF(ISBLANK(VLOOKUP(A21004,Questionnaire!A:KQ,169,FALSE)),"#",VLOOKUP(A21004,Questionnaire!A:KQ,169,FALSE))</f>
        <v>#</v>
      </c>
    </row>
    <row r="21005" spans="1:2">
      <c r="A21005" t="s">
        <v>258</v>
      </c>
      <c r="B21005" t="str">
        <f>IF(ISNA(VLOOKUP(VLOOKUP(A21005,Questionnaire!A:KQ,169,FALSE),'CORA Encoding'!M:N,2,FALSE)),"#",VLOOKUP(VLOOKUP(A21005,Questionnaire!A:KQ,169,FALSE),'CORA Encoding'!M:N,2,FALSE))</f>
        <v>#</v>
      </c>
    </row>
    <row r="21006" spans="1:2">
      <c r="A21006" t="s">
        <v>261</v>
      </c>
      <c r="B21006" t="str">
        <f>IF(ISBLANK(VLOOKUP(A21006,Questionnaire!A:KQ,169,FALSE)),"#",VLOOKUP(A21006,Questionnaire!A:KQ,169,FALSE))</f>
        <v>#</v>
      </c>
    </row>
    <row r="21007" spans="1:2">
      <c r="A21007" t="s">
        <v>263</v>
      </c>
      <c r="B21007" t="str">
        <f>IF(ISBLANK(VLOOKUP(A21007,Questionnaire!A:KQ,169,FALSE)),"#",VLOOKUP(A21007,Questionnaire!A:KQ,169,FALSE))</f>
        <v>#</v>
      </c>
    </row>
    <row r="21008" spans="1:2">
      <c r="A21008" t="s">
        <v>265</v>
      </c>
      <c r="B21008" t="str">
        <f>IF(ISBLANK(VLOOKUP(A21008,Questionnaire!A:KQ,169,FALSE)),"#",VLOOKUP(A21008,Questionnaire!A:KQ,169,FALSE))</f>
        <v>#</v>
      </c>
    </row>
    <row r="21009" spans="1:2">
      <c r="A21009" t="s">
        <v>267</v>
      </c>
      <c r="B21009" t="str">
        <f>IF(ISBLANK(VLOOKUP(A21009,Questionnaire!A:KQ,169,FALSE)),"#",VLOOKUP(A21009,Questionnaire!A:KQ,169,FALSE))</f>
        <v>#</v>
      </c>
    </row>
    <row r="21010" spans="1:2">
      <c r="A21010" t="s">
        <v>269</v>
      </c>
      <c r="B21010" t="str">
        <f>IF(ISBLANK(VLOOKUP(A21010,Questionnaire!A:KQ,169,FALSE)),"#",VLOOKUP(A21010,Questionnaire!A:KQ,169,FALSE))</f>
        <v>#</v>
      </c>
    </row>
    <row r="21011" spans="1:2">
      <c r="A21011" t="s">
        <v>274</v>
      </c>
      <c r="B21011" t="str">
        <f>IF(ISBLANK(VLOOKUP(A21011,Questionnaire!A:KQ,169,FALSE)),"#",VLOOKUP(A21011,Questionnaire!A:KQ,169,FALSE))</f>
        <v>#</v>
      </c>
    </row>
    <row r="21012" spans="1:2">
      <c r="A21012" t="s">
        <v>276</v>
      </c>
      <c r="B21012" t="str">
        <f>IF(ISBLANK(VLOOKUP(A21012,Questionnaire!A:KQ,169,FALSE)),"#",VLOOKUP(A21012,Questionnaire!A:KQ,169,FALSE))</f>
        <v>#</v>
      </c>
    </row>
    <row r="21013" spans="1:2">
      <c r="A21013" t="s">
        <v>278</v>
      </c>
      <c r="B21013" t="str">
        <f>IF(ISBLANK(VLOOKUP(A21013,Questionnaire!A:KQ,169,FALSE)),"#",VLOOKUP(A21013,Questionnaire!A:KQ,169,FALSE))</f>
        <v>#</v>
      </c>
    </row>
    <row r="21014" spans="1:2">
      <c r="A21014" t="s">
        <v>280</v>
      </c>
      <c r="B21014" t="str">
        <f>IF(ISBLANK(VLOOKUP(A21014,Questionnaire!A:KQ,169,FALSE)),"#",VLOOKUP(A21014,Questionnaire!A:KQ,169,FALSE))</f>
        <v>#</v>
      </c>
    </row>
    <row r="21015" spans="1:2">
      <c r="A21015" t="s">
        <v>282</v>
      </c>
      <c r="B21015" t="str">
        <f>IF(ISBLANK(VLOOKUP(A21015,Questionnaire!A:KQ,169,FALSE)),"#",VLOOKUP(A21015,Questionnaire!A:KQ,169,FALSE))</f>
        <v>#</v>
      </c>
    </row>
    <row r="21016" spans="1:2">
      <c r="A21016" t="s">
        <v>286</v>
      </c>
      <c r="B21016" t="str">
        <f>IF(ISBLANK(VLOOKUP(A21016,Questionnaire!A:KQ,169,FALSE)),"#",VLOOKUP(A21016,Questionnaire!A:KQ,169,FALSE))</f>
        <v>#</v>
      </c>
    </row>
    <row r="21017" spans="1:2">
      <c r="A21017" t="s">
        <v>288</v>
      </c>
      <c r="B21017" t="str">
        <f>IF(ISBLANK(VLOOKUP(A21017,Questionnaire!A:KQ,169,FALSE)),"#",VLOOKUP(A21017,Questionnaire!A:KQ,169,FALSE))</f>
        <v>#</v>
      </c>
    </row>
    <row r="21018" spans="1:2">
      <c r="A21018" t="s">
        <v>290</v>
      </c>
      <c r="B21018" t="str">
        <f>IF(ISBLANK(VLOOKUP(A21018,Questionnaire!A:KQ,169,FALSE)),"#",VLOOKUP(A21018,Questionnaire!A:KQ,169,FALSE))</f>
        <v>#</v>
      </c>
    </row>
    <row r="21019" spans="1:2">
      <c r="A21019" t="s">
        <v>292</v>
      </c>
      <c r="B21019" t="str">
        <f>IF(ISBLANK(VLOOKUP(A21019,Questionnaire!A:KQ,169,FALSE)),"#",VLOOKUP(A21019,Questionnaire!A:KQ,169,FALSE))</f>
        <v>#</v>
      </c>
    </row>
    <row r="21020" spans="1:2">
      <c r="A21020" t="s">
        <v>294</v>
      </c>
      <c r="B21020" t="str">
        <f>IF(ISBLANK(VLOOKUP(A21020,Questionnaire!A:KQ,169,FALSE)),"#",VLOOKUP(A21020,Questionnaire!A:KQ,169,FALSE))</f>
        <v>#</v>
      </c>
    </row>
    <row r="21021" spans="1:2">
      <c r="A21021" t="s">
        <v>296</v>
      </c>
      <c r="B21021" t="str">
        <f>IF(ISBLANK(VLOOKUP(A21021,Questionnaire!A:KQ,169,FALSE)),"#",VLOOKUP(A21021,Questionnaire!A:KQ,169,FALSE))</f>
        <v>#</v>
      </c>
    </row>
    <row r="21022" spans="1:2">
      <c r="A21022" t="s">
        <v>301</v>
      </c>
      <c r="B21022" t="str">
        <f>IF(ISBLANK(VLOOKUP(A21022,Questionnaire!A:KQ,169,FALSE)),"#",VLOOKUP(A21022,Questionnaire!A:KQ,169,FALSE))</f>
        <v>#</v>
      </c>
    </row>
    <row r="21023" spans="1:2">
      <c r="A21023" t="s">
        <v>303</v>
      </c>
      <c r="B21023" t="str">
        <f>IF(ISBLANK(VLOOKUP(A21023,Questionnaire!A:KQ,169,FALSE)),"#",VLOOKUP(A21023,Questionnaire!A:KQ,169,FALSE))</f>
        <v>#</v>
      </c>
    </row>
    <row r="21024" spans="1:2">
      <c r="A21024" t="s">
        <v>305</v>
      </c>
      <c r="B21024" t="str">
        <f>IF(ISBLANK(VLOOKUP(A21024,Questionnaire!A:KQ,169,FALSE)),"#",VLOOKUP(A21024,Questionnaire!A:KQ,169,FALSE))</f>
        <v>#</v>
      </c>
    </row>
    <row r="21025" spans="1:2">
      <c r="A21025" t="s">
        <v>307</v>
      </c>
      <c r="B21025" t="str">
        <f>IF(ISBLANK(VLOOKUP(A21025,Questionnaire!A:KQ,169,FALSE)),"#",VLOOKUP(A21025,Questionnaire!A:KQ,169,FALSE))</f>
        <v>#</v>
      </c>
    </row>
    <row r="21026" spans="1:2">
      <c r="A21026" t="s">
        <v>311</v>
      </c>
      <c r="B21026" t="str">
        <f>IF(ISBLANK(VLOOKUP(A21026,Questionnaire!A:KQ,169,FALSE)),"#",VLOOKUP(A21026,Questionnaire!A:KQ,169,FALSE))</f>
        <v>#</v>
      </c>
    </row>
    <row r="21027" spans="1:2">
      <c r="A21027" t="s">
        <v>313</v>
      </c>
      <c r="B21027" t="str">
        <f>IF(ISBLANK(VLOOKUP(A21027,Questionnaire!A:KQ,169,FALSE)),"#",VLOOKUP(A21027,Questionnaire!A:KQ,169,FALSE))</f>
        <v>#</v>
      </c>
    </row>
    <row r="21028" spans="1:2">
      <c r="A21028" t="s">
        <v>314</v>
      </c>
      <c r="B21028" t="str">
        <f>IF(ISBLANK(VLOOKUP(A21028,Questionnaire!A:KQ,169,FALSE)),"#",VLOOKUP(A21028,Questionnaire!A:KQ,169,FALSE))</f>
        <v>#</v>
      </c>
    </row>
    <row r="21029" spans="1:2">
      <c r="A21029" t="s">
        <v>315</v>
      </c>
      <c r="B21029" t="str">
        <f>IF(ISBLANK(VLOOKUP(A21029,Questionnaire!A:KQ,169,FALSE)),"#",VLOOKUP(A21029,Questionnaire!A:KQ,169,FALSE))</f>
        <v>#</v>
      </c>
    </row>
    <row r="21030" spans="1:2">
      <c r="A21030" t="s">
        <v>317</v>
      </c>
      <c r="B21030" t="str">
        <f>IF(ISBLANK(VLOOKUP(A21030,Questionnaire!A:KQ,169,FALSE)),"#",VLOOKUP(A21030,Questionnaire!A:KQ,169,FALSE))</f>
        <v>#</v>
      </c>
    </row>
    <row r="21031" spans="1:2">
      <c r="A21031" t="s">
        <v>319</v>
      </c>
      <c r="B21031" t="str">
        <f>IF(ISBLANK(VLOOKUP(A21031,Questionnaire!A:KQ,169,FALSE)),"#",VLOOKUP(A21031,Questionnaire!A:KQ,169,FALSE))</f>
        <v>#</v>
      </c>
    </row>
    <row r="21032" spans="1:2">
      <c r="A21032" t="s">
        <v>322</v>
      </c>
      <c r="B21032" t="str">
        <f>IF(ISBLANK(VLOOKUP(A21032,Questionnaire!A:KQ,169,FALSE)),"#",VLOOKUP(A21032,Questionnaire!A:KQ,169,FALSE))</f>
        <v>#</v>
      </c>
    </row>
    <row r="21033" spans="1:2">
      <c r="A21033" t="s">
        <v>326</v>
      </c>
      <c r="B21033" t="str">
        <f>IF(ISBLANK(VLOOKUP(A21033,Questionnaire!A:KQ,169,FALSE)),"#",VLOOKUP(A21033,Questionnaire!A:KQ,169,FALSE))</f>
        <v>#</v>
      </c>
    </row>
    <row r="21034" spans="1:2">
      <c r="A21034" t="s">
        <v>328</v>
      </c>
      <c r="B21034" t="str">
        <f>IF(ISBLANK(VLOOKUP(A21034,Questionnaire!A:KQ,169,FALSE)),"#",VLOOKUP(A21034,Questionnaire!A:KQ,169,FALSE))</f>
        <v>#</v>
      </c>
    </row>
    <row r="21035" spans="1:2">
      <c r="A21035" t="s">
        <v>332</v>
      </c>
      <c r="B21035" t="str">
        <f>IF(ISBLANK(VLOOKUP(A21035,Questionnaire!A:KQ,169,FALSE)),"#",VLOOKUP(A21035,Questionnaire!A:KQ,169,FALSE))</f>
        <v>#</v>
      </c>
    </row>
    <row r="21036" spans="1:2">
      <c r="A21036" t="s">
        <v>333</v>
      </c>
      <c r="B21036" t="str">
        <f>IF(ISBLANK(VLOOKUP(A21036,Questionnaire!A:KQ,169,FALSE)),"#",VLOOKUP(A21036,Questionnaire!A:KQ,169,FALSE))</f>
        <v>#</v>
      </c>
    </row>
    <row r="21037" spans="1:2">
      <c r="A21037" t="s">
        <v>334</v>
      </c>
      <c r="B21037" t="str">
        <f>IF(ISBLANK(VLOOKUP(A21037,Questionnaire!A:KQ,169,FALSE)),"#",VLOOKUP(A21037,Questionnaire!A:KQ,169,FALSE))</f>
        <v>#</v>
      </c>
    </row>
    <row r="21038" spans="1:2">
      <c r="A21038" t="s">
        <v>335</v>
      </c>
      <c r="B21038" t="str">
        <f>IF(ISBLANK(VLOOKUP(A21038,Questionnaire!A:KQ,169,FALSE)),"#",VLOOKUP(A21038,Questionnaire!A:KQ,169,FALSE))</f>
        <v>#</v>
      </c>
    </row>
    <row r="21039" spans="1:2">
      <c r="A21039" t="s">
        <v>336</v>
      </c>
      <c r="B21039" t="str">
        <f>IF(ISBLANK(VLOOKUP(A21039,Questionnaire!A:KQ,169,FALSE)),"#",VLOOKUP(A21039,Questionnaire!A:KQ,169,FALSE))</f>
        <v>#</v>
      </c>
    </row>
    <row r="21040" spans="1:2">
      <c r="A21040" t="s">
        <v>337</v>
      </c>
      <c r="B21040" t="str">
        <f>IF(ISBLANK(VLOOKUP(A21040,Questionnaire!A:KQ,169,FALSE)),"#",VLOOKUP(A21040,Questionnaire!A:KQ,169,FALSE))</f>
        <v>#</v>
      </c>
    </row>
    <row r="21041" spans="1:2">
      <c r="A21041" t="s">
        <v>338</v>
      </c>
      <c r="B21041" t="str">
        <f>IF(ISBLANK(VLOOKUP(A21041,Questionnaire!A:KQ,169,FALSE)),"#",VLOOKUP(A21041,Questionnaire!A:KQ,169,FALSE))</f>
        <v>#</v>
      </c>
    </row>
    <row r="21042" spans="1:2">
      <c r="A21042" t="s">
        <v>339</v>
      </c>
      <c r="B21042" t="str">
        <f>IF(ISBLANK(VLOOKUP(A21042,Questionnaire!A:KQ,169,FALSE)),"#",VLOOKUP(A21042,Questionnaire!A:KQ,169,FALSE))</f>
        <v>#</v>
      </c>
    </row>
    <row r="21043" spans="1:2">
      <c r="A21043" t="s">
        <v>340</v>
      </c>
      <c r="B21043" t="str">
        <f>IF(ISBLANK(VLOOKUP(A21043,Questionnaire!A:KQ,169,FALSE)),"#",VLOOKUP(A21043,Questionnaire!A:KQ,169,FALSE))</f>
        <v>#</v>
      </c>
    </row>
    <row r="21044" spans="1:2">
      <c r="A21044" t="s">
        <v>341</v>
      </c>
      <c r="B21044" t="str">
        <f>IF(ISBLANK(VLOOKUP(A21044,Questionnaire!A:KQ,169,FALSE)),"#",VLOOKUP(A21044,Questionnaire!A:KQ,169,FALSE))</f>
        <v>#</v>
      </c>
    </row>
    <row r="21045" spans="1:2">
      <c r="A21045" t="s">
        <v>342</v>
      </c>
      <c r="B21045" t="str">
        <f>IF(ISBLANK(VLOOKUP(A21045,Questionnaire!A:KQ,169,FALSE)),"#",VLOOKUP(A21045,Questionnaire!A:KQ,169,FALSE))</f>
        <v>#</v>
      </c>
    </row>
    <row r="21046" spans="1:2">
      <c r="A21046" t="s">
        <v>343</v>
      </c>
      <c r="B21046" t="str">
        <f>IF(ISBLANK(VLOOKUP(A21046,Questionnaire!A:KQ,169,FALSE)),"#",VLOOKUP(A21046,Questionnaire!A:KQ,169,FALSE))</f>
        <v>#</v>
      </c>
    </row>
    <row r="21047" spans="1:2">
      <c r="A21047" t="s">
        <v>344</v>
      </c>
      <c r="B21047" t="str">
        <f>IF(ISBLANK(VLOOKUP(A21047,Questionnaire!A:KQ,169,FALSE)),"#",VLOOKUP(A21047,Questionnaire!A:KQ,169,FALSE))</f>
        <v>#</v>
      </c>
    </row>
    <row r="21048" spans="1:2">
      <c r="A21048" t="s">
        <v>345</v>
      </c>
      <c r="B21048" t="str">
        <f>IF(ISBLANK(VLOOKUP(A21048,Questionnaire!A:KQ,169,FALSE)),"#",VLOOKUP(A21048,Questionnaire!A:KQ,169,FALSE))</f>
        <v>#</v>
      </c>
    </row>
    <row r="21049" spans="1:2">
      <c r="A21049" t="s">
        <v>348</v>
      </c>
      <c r="B21049" t="str">
        <f>IF(ISBLANK(VLOOKUP(A21049,Questionnaire!A:KQ,169,FALSE)),"#",VLOOKUP(A21049,Questionnaire!A:KQ,169,FALSE))</f>
        <v>#</v>
      </c>
    </row>
    <row r="21050" spans="1:2">
      <c r="A21050" t="s">
        <v>353</v>
      </c>
      <c r="B21050" t="str">
        <f>IF(ISBLANK(VLOOKUP(A21050,Questionnaire!A:KQ,169,FALSE)),"#",VLOOKUP(A21050,Questionnaire!A:KQ,169,FALSE))</f>
        <v>#</v>
      </c>
    </row>
    <row r="21051" spans="1:2">
      <c r="A21051" t="s">
        <v>354</v>
      </c>
      <c r="B21051" t="str">
        <f>IF(ISBLANK(VLOOKUP(A21051,Questionnaire!A:KQ,169,FALSE)),"#",VLOOKUP(A21051,Questionnaire!A:KQ,169,FALSE))</f>
        <v>#</v>
      </c>
    </row>
    <row r="21052" spans="1:2">
      <c r="A21052" t="s">
        <v>355</v>
      </c>
      <c r="B21052" t="str">
        <f>IF(ISBLANK(VLOOKUP(A21052,Questionnaire!A:KQ,169,FALSE)),"#",VLOOKUP(A21052,Questionnaire!A:KQ,169,FALSE))</f>
        <v>#</v>
      </c>
    </row>
    <row r="21053" spans="1:2">
      <c r="A21053" t="s">
        <v>356</v>
      </c>
      <c r="B21053" t="str">
        <f>IF(ISBLANK(VLOOKUP(A21053,Questionnaire!A:KQ,169,FALSE)),"#",VLOOKUP(A21053,Questionnaire!A:KQ,169,FALSE))</f>
        <v>#</v>
      </c>
    </row>
    <row r="21054" spans="1:2">
      <c r="A21054" t="s">
        <v>357</v>
      </c>
      <c r="B21054" t="str">
        <f>IF(ISBLANK(VLOOKUP(A21054,Questionnaire!A:KQ,169,FALSE)),"#",VLOOKUP(A21054,Questionnaire!A:KQ,169,FALSE))</f>
        <v>#</v>
      </c>
    </row>
    <row r="21055" spans="1:2">
      <c r="A21055" t="s">
        <v>360</v>
      </c>
      <c r="B21055" t="str">
        <f>IF(ISBLANK(VLOOKUP(A21055,Questionnaire!A:KQ,169,FALSE)),"#",VLOOKUP(A21055,Questionnaire!A:KQ,169,FALSE))</f>
        <v>#</v>
      </c>
    </row>
    <row r="21056" spans="1:2">
      <c r="A21056" t="s">
        <v>362</v>
      </c>
      <c r="B21056" t="str">
        <f>IF(ISBLANK(VLOOKUP(A21056,Questionnaire!A:KQ,169,FALSE)),"#",VLOOKUP(A21056,Questionnaire!A:KQ,169,FALSE))</f>
        <v>#</v>
      </c>
    </row>
    <row r="21057" spans="1:2">
      <c r="A21057" t="s">
        <v>363</v>
      </c>
      <c r="B21057" t="str">
        <f>IF(ISBLANK(VLOOKUP(A21057,Questionnaire!A:KQ,169,FALSE)),"#",VLOOKUP(A21057,Questionnaire!A:KQ,169,FALSE))</f>
        <v>#</v>
      </c>
    </row>
    <row r="21058" spans="1:2">
      <c r="A21058" t="s">
        <v>364</v>
      </c>
      <c r="B21058" t="str">
        <f>IF(ISBLANK(VLOOKUP(A21058,Questionnaire!A:KQ,169,FALSE)),"#",VLOOKUP(A21058,Questionnaire!A:KQ,169,FALSE))</f>
        <v>#</v>
      </c>
    </row>
    <row r="21059" spans="1:2">
      <c r="A21059" t="s">
        <v>365</v>
      </c>
      <c r="B21059" t="str">
        <f>IF(ISBLANK(VLOOKUP(A21059,Questionnaire!A:KQ,169,FALSE)),"#",VLOOKUP(A21059,Questionnaire!A:KQ,169,FALSE))</f>
        <v>#</v>
      </c>
    </row>
    <row r="21060" spans="1:2">
      <c r="A21060" t="s">
        <v>366</v>
      </c>
      <c r="B21060" t="str">
        <f>IF(ISBLANK(VLOOKUP(A21060,Questionnaire!A:KQ,169,FALSE)),"#",VLOOKUP(A21060,Questionnaire!A:KQ,169,FALSE))</f>
        <v>#</v>
      </c>
    </row>
    <row r="21061" spans="1:2">
      <c r="A21061" t="s">
        <v>371</v>
      </c>
      <c r="B21061" t="str">
        <f>IF(ISBLANK(VLOOKUP(A21061,Questionnaire!A:KQ,169,FALSE)),"#",VLOOKUP(A21061,Questionnaire!A:KQ,169,FALSE))</f>
        <v>#</v>
      </c>
    </row>
    <row r="21062" spans="1:2">
      <c r="A21062" t="s">
        <v>372</v>
      </c>
      <c r="B21062" t="str">
        <f>IF(ISBLANK(VLOOKUP(A21062,Questionnaire!A:KQ,169,FALSE)),"#",VLOOKUP(A21062,Questionnaire!A:KQ,169,FALSE))</f>
        <v>#</v>
      </c>
    </row>
    <row r="21063" spans="1:2">
      <c r="A21063" t="s">
        <v>373</v>
      </c>
      <c r="B21063" t="str">
        <f>IF(ISBLANK(VLOOKUP(A21063,Questionnaire!A:KQ,169,FALSE)),"#",VLOOKUP(A21063,Questionnaire!A:KQ,169,FALSE))</f>
        <v>#</v>
      </c>
    </row>
    <row r="21064" spans="1:2">
      <c r="A21064" t="s">
        <v>374</v>
      </c>
      <c r="B21064" t="str">
        <f>IF(ISBLANK(VLOOKUP(A21064,Questionnaire!A:KQ,169,FALSE)),"#",VLOOKUP(A21064,Questionnaire!A:KQ,169,FALSE))</f>
        <v>#</v>
      </c>
    </row>
    <row r="21065" spans="1:2">
      <c r="A21065" t="s">
        <v>377</v>
      </c>
      <c r="B21065" t="str">
        <f>IF(ISBLANK(VLOOKUP(A21065,Questionnaire!A:KQ,169,FALSE)),"#",VLOOKUP(A21065,Questionnaire!A:KQ,169,FALSE))</f>
        <v>#</v>
      </c>
    </row>
    <row r="21066" spans="1:2">
      <c r="A21066" t="s">
        <v>379</v>
      </c>
      <c r="B21066" t="str">
        <f>IF(ISBLANK(VLOOKUP(A21066,Questionnaire!A:KQ,169,FALSE)),"#",VLOOKUP(A21066,Questionnaire!A:KQ,169,FALSE))</f>
        <v>#</v>
      </c>
    </row>
    <row r="21067" spans="1:2">
      <c r="A21067" t="s">
        <v>380</v>
      </c>
      <c r="B21067" t="str">
        <f>IF(ISBLANK(VLOOKUP(A21067,Questionnaire!A:KQ,169,FALSE)),"#",VLOOKUP(A21067,Questionnaire!A:KQ,169,FALSE))</f>
        <v>#</v>
      </c>
    </row>
    <row r="21068" spans="1:2">
      <c r="A21068" t="s">
        <v>381</v>
      </c>
      <c r="B21068" t="str">
        <f>IF(ISBLANK(VLOOKUP(A21068,Questionnaire!A:KQ,169,FALSE)),"#",VLOOKUP(A21068,Questionnaire!A:KQ,169,FALSE))</f>
        <v>#</v>
      </c>
    </row>
    <row r="21069" spans="1:2">
      <c r="A21069" t="s">
        <v>382</v>
      </c>
      <c r="B21069" t="str">
        <f>IF(ISBLANK(VLOOKUP(A21069,Questionnaire!A:KQ,169,FALSE)),"#",VLOOKUP(A21069,Questionnaire!A:KQ,169,FALSE))</f>
        <v>#</v>
      </c>
    </row>
    <row r="21070" spans="1:2">
      <c r="A21070" t="s">
        <v>384</v>
      </c>
      <c r="B21070" t="str">
        <f>IF(ISBLANK(VLOOKUP(A21070,Questionnaire!A:KQ,169,FALSE)),"#",VLOOKUP(A21070,Questionnaire!A:KQ,169,FALSE))</f>
        <v>#</v>
      </c>
    </row>
    <row r="21071" spans="1:2">
      <c r="A21071" t="s">
        <v>387</v>
      </c>
      <c r="B21071" t="str">
        <f>IF(ISBLANK(VLOOKUP(A21071,Questionnaire!A:KQ,169,FALSE)),"#",VLOOKUP(A21071,Questionnaire!A:KQ,169,FALSE))</f>
        <v>#</v>
      </c>
    </row>
    <row r="21072" spans="1:2">
      <c r="A21072" t="s">
        <v>391</v>
      </c>
      <c r="B21072" t="str">
        <f>IF(ISBLANK(VLOOKUP(A21072,Questionnaire!A:KQ,169,FALSE)),"#",VLOOKUP(A21072,Questionnaire!A:KQ,169,FALSE))</f>
        <v>#</v>
      </c>
    </row>
    <row r="21073" spans="1:2">
      <c r="A21073" t="s">
        <v>393</v>
      </c>
      <c r="B21073" t="str">
        <f>IF(ISBLANK(VLOOKUP(A21073,Questionnaire!A:KQ,169,FALSE)),"#",VLOOKUP(A21073,Questionnaire!A:KQ,169,FALSE))</f>
        <v>#</v>
      </c>
    </row>
    <row r="21074" spans="1:2">
      <c r="A21074" t="s">
        <v>395</v>
      </c>
      <c r="B21074" t="str">
        <f>IF(ISBLANK(VLOOKUP(A21074,Questionnaire!A:KQ,169,FALSE)),"#",VLOOKUP(A21074,Questionnaire!A:KQ,169,FALSE))</f>
        <v>#</v>
      </c>
    </row>
    <row r="21075" spans="1:2">
      <c r="A21075" t="s">
        <v>398</v>
      </c>
      <c r="B21075" t="str">
        <f>IF(ISBLANK(VLOOKUP(A21075,Questionnaire!A:KQ,169,FALSE)),"#",VLOOKUP(A21075,Questionnaire!A:KQ,169,FALSE))</f>
        <v>#</v>
      </c>
    </row>
    <row r="21076" spans="1:2">
      <c r="A21076" t="s">
        <v>402</v>
      </c>
      <c r="B21076" t="str">
        <f>IF(ISBLANK(VLOOKUP(A21076,Questionnaire!A:KQ,169,FALSE)),"#",VLOOKUP(A21076,Questionnaire!A:KQ,169,FALSE))</f>
        <v>#</v>
      </c>
    </row>
    <row r="21077" spans="1:2">
      <c r="A21077" t="s">
        <v>405</v>
      </c>
      <c r="B21077" t="str">
        <f>IF(ISBLANK(VLOOKUP(A21077,Questionnaire!A:KQ,169,FALSE)),"#",VLOOKUP(A21077,Questionnaire!A:KQ,169,FALSE))</f>
        <v>#</v>
      </c>
    </row>
    <row r="21078" spans="1:2">
      <c r="A21078" t="s">
        <v>409</v>
      </c>
      <c r="B21078" t="str">
        <f>IF(ISBLANK(VLOOKUP(A21078,Questionnaire!A:KQ,169,FALSE)),"#",VLOOKUP(A21078,Questionnaire!A:KQ,169,FALSE))</f>
        <v>#</v>
      </c>
    </row>
    <row r="21079" spans="1:2">
      <c r="A21079" t="s">
        <v>412</v>
      </c>
      <c r="B21079" t="str">
        <f>IF(ISBLANK(VLOOKUP(A21079,Questionnaire!A:KQ,169,FALSE)),"#",VLOOKUP(A21079,Questionnaire!A:KQ,169,FALSE))</f>
        <v>#</v>
      </c>
    </row>
    <row r="21080" spans="1:2">
      <c r="A21080" t="s">
        <v>415</v>
      </c>
      <c r="B21080" t="str">
        <f>IF(ISBLANK(VLOOKUP(A21080,Questionnaire!A:KQ,169,FALSE)),"#",VLOOKUP(A21080,Questionnaire!A:KQ,169,FALSE))</f>
        <v>#</v>
      </c>
    </row>
    <row r="21081" spans="1:2">
      <c r="A21081" t="s">
        <v>418</v>
      </c>
      <c r="B21081" t="str">
        <f>IF(ISBLANK(VLOOKUP(A21081,Questionnaire!A:KQ,169,FALSE)),"#",VLOOKUP(A21081,Questionnaire!A:KQ,169,FALSE))</f>
        <v>#</v>
      </c>
    </row>
    <row r="21082" spans="1:2">
      <c r="A21082" t="s">
        <v>421</v>
      </c>
      <c r="B21082" t="str">
        <f>IF(ISBLANK(VLOOKUP(A21082,Questionnaire!A:KQ,169,FALSE)),"#",VLOOKUP(A21082,Questionnaire!A:KQ,169,FALSE))</f>
        <v>#</v>
      </c>
    </row>
    <row r="21083" spans="1:2">
      <c r="A21083" t="s">
        <v>424</v>
      </c>
      <c r="B21083" t="str">
        <f>IF(ISBLANK(VLOOKUP(A21083,Questionnaire!A:KQ,169,FALSE)),"#",VLOOKUP(A21083,Questionnaire!A:KQ,169,FALSE))</f>
        <v>#</v>
      </c>
    </row>
    <row r="21084" spans="1:2">
      <c r="A21084" t="s">
        <v>429</v>
      </c>
      <c r="B21084" t="str">
        <f>IF(ISBLANK(VLOOKUP(A21084,Questionnaire!A:KQ,169,FALSE)),"#",VLOOKUP(A21084,Questionnaire!A:KQ,169,FALSE))</f>
        <v>#</v>
      </c>
    </row>
    <row r="21085" spans="1:2">
      <c r="A21085" t="s">
        <v>432</v>
      </c>
      <c r="B21085" t="str">
        <f>IF(ISBLANK(VLOOKUP(A21085,Questionnaire!A:KQ,169,FALSE)),"#",VLOOKUP(A21085,Questionnaire!A:KQ,169,FALSE))</f>
        <v>#</v>
      </c>
    </row>
    <row r="21086" spans="1:2">
      <c r="A21086" t="s">
        <v>435</v>
      </c>
      <c r="B21086" t="str">
        <f>IF(ISBLANK(VLOOKUP(A21086,Questionnaire!A:KQ,169,FALSE)),"#",VLOOKUP(A21086,Questionnaire!A:KQ,169,FALSE))</f>
        <v>#</v>
      </c>
    </row>
    <row r="21087" spans="1:2">
      <c r="A21087" t="s">
        <v>437</v>
      </c>
      <c r="B21087" t="str">
        <f>IF(ISBLANK(VLOOKUP(A21087,Questionnaire!A:KQ,169,FALSE)),"#",VLOOKUP(A21087,Questionnaire!A:KQ,169,FALSE))</f>
        <v>#</v>
      </c>
    </row>
    <row r="21088" spans="1:2">
      <c r="A21088" t="s">
        <v>439</v>
      </c>
      <c r="B21088" t="str">
        <f>IF(ISBLANK(VLOOKUP(A21088,Questionnaire!A:KQ,169,FALSE)),"#",VLOOKUP(A21088,Questionnaire!A:KQ,169,FALSE))</f>
        <v>#</v>
      </c>
    </row>
    <row r="21089" spans="1:3">
      <c r="A21089" t="s">
        <v>442</v>
      </c>
      <c r="B21089" t="str">
        <f>IF(ISBLANK(VLOOKUP(A21089,Questionnaire!A:KQ,169,FALSE)),"#",VLOOKUP(A21089,Questionnaire!A:KQ,169,FALSE))</f>
        <v>#</v>
      </c>
    </row>
    <row r="21090" spans="1:3">
      <c r="A21090" t="s">
        <v>445</v>
      </c>
      <c r="B21090" t="str">
        <f>IF(ISBLANK(VLOOKUP(A21090,Questionnaire!A:KQ,169,FALSE)),"#",VLOOKUP(A21090,Questionnaire!A:KQ,169,FALSE))</f>
        <v>#</v>
      </c>
    </row>
    <row r="21091" spans="1:3">
      <c r="A21091" t="s">
        <v>448</v>
      </c>
      <c r="B21091" t="str">
        <f>IF(ISBLANK(VLOOKUP(A21091,Questionnaire!A:KQ,169,FALSE)),"#",VLOOKUP(A21091,Questionnaire!A:KQ,169,FALSE))</f>
        <v>#</v>
      </c>
    </row>
    <row r="21092" spans="1:3">
      <c r="A21092" t="s">
        <v>452</v>
      </c>
      <c r="B21092" t="str">
        <f>IF(ISBLANK(VLOOKUP(A21092,Questionnaire!A:KQ,169,FALSE)),"#",VLOOKUP(A21092,Questionnaire!A:KQ,169,FALSE))</f>
        <v>#</v>
      </c>
    </row>
    <row r="21093" spans="1:3">
      <c r="A21093" t="s">
        <v>455</v>
      </c>
      <c r="B21093" t="str">
        <f>IF(ISBLANK(VLOOKUP(A21093,Questionnaire!A:KQ,169,FALSE)),"#",VLOOKUP(A21093,Questionnaire!A:KQ,169,FALSE))</f>
        <v>#</v>
      </c>
    </row>
    <row r="21094" spans="1:3">
      <c r="A21094" t="s">
        <v>458</v>
      </c>
      <c r="B21094" t="str">
        <f>IF(ISBLANK(VLOOKUP(A21094,Questionnaire!A:KQ,169,FALSE)),"#",VLOOKUP(A21094,Questionnaire!A:KQ,169,FALSE))</f>
        <v>#</v>
      </c>
    </row>
    <row r="21095" spans="1:3">
      <c r="A21095" t="s">
        <v>461</v>
      </c>
      <c r="B21095" t="str">
        <f>IF(ISBLANK(VLOOKUP(A21095,Questionnaire!A:KQ,169,FALSE)),"#",VLOOKUP(A21095,Questionnaire!A:KQ,169,FALSE))</f>
        <v>#</v>
      </c>
    </row>
    <row r="21096" spans="1:3">
      <c r="A21096" t="s">
        <v>465</v>
      </c>
      <c r="B21096" t="str">
        <f>IF(ISBLANK(VLOOKUP(A21096,Questionnaire!A:KQ,169,FALSE)),"#",VLOOKUP(A21096,Questionnaire!A:KQ,169,FALSE))</f>
        <v>#</v>
      </c>
    </row>
    <row r="21097" spans="1:3">
      <c r="A21097" t="s">
        <v>467</v>
      </c>
      <c r="B21097" t="str">
        <f>IF(ISBLANK(VLOOKUP(A21097,Questionnaire!A:KQ,169,FALSE)),"#",VLOOKUP(A21097,Questionnaire!A:KQ,169,FALSE))</f>
        <v>#</v>
      </c>
    </row>
    <row r="21098" spans="1:3">
      <c r="A21098" t="s">
        <v>469</v>
      </c>
      <c r="B21098" t="str">
        <f>IF(ISBLANK(VLOOKUP(A21098,Questionnaire!A:KQ,169,FALSE)),"#",VLOOKUP(A21098,Questionnaire!A:KQ,169,FALSE))</f>
        <v>#</v>
      </c>
    </row>
    <row r="21099" spans="1:3">
      <c r="A21099" t="s">
        <v>471</v>
      </c>
      <c r="B21099" t="str">
        <f>IF(ISBLANK(VLOOKUP(A21099,Questionnaire!A:KQ,169,FALSE)),"#",VLOOKUP(A21099,Questionnaire!A:KQ,169,FALSE))</f>
        <v>#</v>
      </c>
    </row>
    <row r="21100" spans="1:3">
      <c r="A21100" t="s">
        <v>473</v>
      </c>
      <c r="B21100" t="str">
        <f>IF(ISBLANK(VLOOKUP(A21100,Questionnaire!A:KQ,169,FALSE)),"#",VLOOKUP(A21100,Questionnaire!A:KQ,169,FALSE))</f>
        <v>#</v>
      </c>
    </row>
    <row r="21101" spans="1:3">
      <c r="A21101" t="s">
        <v>475</v>
      </c>
      <c r="B21101" t="str">
        <f>IF(ISBLANK(VLOOKUP(A21101,Questionnaire!A:KQ,169,FALSE)),"#",VLOOKUP(A21101,Questionnaire!A:KQ,169,FALSE))</f>
        <v>#</v>
      </c>
    </row>
    <row r="21102" spans="1:3">
      <c r="A21102" t="s">
        <v>185</v>
      </c>
      <c r="B21102" t="str">
        <f>IF(ISBLANK(VLOOKUP(A21102,Questionnaire!A:KQ,170,FALSE)),"#",VLOOKUP(A21102,Questionnaire!A:KQ,170,FALSE))</f>
        <v>#</v>
      </c>
      <c r="C21102">
        <v>167</v>
      </c>
    </row>
    <row r="21103" spans="1:3">
      <c r="A21103" t="s">
        <v>187</v>
      </c>
      <c r="B21103" t="str">
        <f>IF(ISNA(VLOOKUP(VLOOKUP(A21103,Questionnaire!A:KQ,170,FALSE),'CORA Encoding'!D:E,2,FALSE)),"#",VLOOKUP(VLOOKUP(A21103,Questionnaire!A:KQ,170,FALSE),'CORA Encoding'!D:E,2,FALSE))</f>
        <v>#</v>
      </c>
    </row>
    <row r="21104" spans="1:3">
      <c r="A21104" t="s">
        <v>189</v>
      </c>
      <c r="B21104" t="str">
        <f>IF(ISNA(VLOOKUP(VLOOKUP(A21104,Questionnaire!A:KQ,170,FALSE),'CORA Encoding'!G:H,2,FALSE)),"#",VLOOKUP(VLOOKUP(A21104,Questionnaire!A:KQ,170,FALSE),'CORA Encoding'!G:H,2,FALSE))</f>
        <v>#</v>
      </c>
    </row>
    <row r="21105" spans="1:2">
      <c r="A21105" t="s">
        <v>191</v>
      </c>
      <c r="B21105" t="str">
        <f>IF(ISNA(VLOOKUP(VLOOKUP(A21105,Questionnaire!A:KQ,170,FALSE),'Country List'!E:F,2,FALSE)),"#",VLOOKUP(VLOOKUP(A21105,Questionnaire!A:KQ,170,FALSE),'Country List'!E:F,2,FALSE))</f>
        <v>#</v>
      </c>
    </row>
    <row r="21106" spans="1:2">
      <c r="A21106" t="s">
        <v>193</v>
      </c>
      <c r="B21106" t="str">
        <f>IF(ISNA(VLOOKUP(VLOOKUP(A21106,Questionnaire!A:KQ,170,FALSE),'Industry List'!B:C,2,FALSE)),"#",VLOOKUP(VLOOKUP(A21106,Questionnaire!A:KQ,170,FALSE),'Industry List'!B:C,2,FALSE))</f>
        <v>#</v>
      </c>
    </row>
    <row r="21107" spans="1:2">
      <c r="A21107" t="s">
        <v>197</v>
      </c>
      <c r="B21107" t="str">
        <f>IF(ISBLANK(VLOOKUP(A21107,Questionnaire!A:KQ,170,FALSE)),"#",VLOOKUP(A21107,Questionnaire!A:KQ,170,FALSE))</f>
        <v>#</v>
      </c>
    </row>
    <row r="21108" spans="1:2">
      <c r="A21108" t="s">
        <v>201</v>
      </c>
      <c r="B21108" t="str">
        <f>IF(ISBLANK(VLOOKUP(A21108,Questionnaire!A:KQ,170,FALSE)),"#",VLOOKUP(A21108,Questionnaire!A:KQ,170,FALSE))</f>
        <v>#</v>
      </c>
    </row>
    <row r="21109" spans="1:2">
      <c r="A21109" t="s">
        <v>203</v>
      </c>
      <c r="B21109" t="str">
        <f>IF(ISNA(VLOOKUP(VLOOKUP(A21109,Questionnaire!A:KQ,170,FALSE),'CORA Encoding'!J:K,2,FALSE)),"#",VLOOKUP(VLOOKUP(A21109,Questionnaire!A:KQ,170,FALSE),'CORA Encoding'!J:K,2,FALSE))</f>
        <v>#</v>
      </c>
    </row>
    <row r="21110" spans="1:2">
      <c r="A21110" t="s">
        <v>208</v>
      </c>
      <c r="B21110" t="str">
        <f>IF(ISBLANK(VLOOKUP(A21110,Questionnaire!A:KQ,170,FALSE)),"#",VLOOKUP(A21110,Questionnaire!A:KQ,170,FALSE))</f>
        <v>#</v>
      </c>
    </row>
    <row r="21111" spans="1:2">
      <c r="A21111" t="s">
        <v>213</v>
      </c>
      <c r="B21111" t="str">
        <f>IF(ISBLANK(VLOOKUP(A21111,Questionnaire!A:KQ,170,FALSE)),"#",VLOOKUP(A21111,Questionnaire!A:KQ,170,FALSE))</f>
        <v>#</v>
      </c>
    </row>
    <row r="21112" spans="1:2">
      <c r="A21112" t="s">
        <v>215</v>
      </c>
      <c r="B21112" t="str">
        <f>IF(ISBLANK(VLOOKUP(A21112,Questionnaire!A:KQ,170,FALSE)),"#",VLOOKUP(A21112,Questionnaire!A:KQ,170,FALSE))</f>
        <v>#</v>
      </c>
    </row>
    <row r="21113" spans="1:2">
      <c r="A21113" t="s">
        <v>217</v>
      </c>
      <c r="B21113" t="str">
        <f>IF(ISBLANK(VLOOKUP(A21113,Questionnaire!A:KQ,170,FALSE)),"#",VLOOKUP(A21113,Questionnaire!A:KQ,170,FALSE))</f>
        <v>#</v>
      </c>
    </row>
    <row r="21114" spans="1:2">
      <c r="A21114" t="s">
        <v>219</v>
      </c>
      <c r="B21114" t="str">
        <f>IF(ISBLANK(VLOOKUP(A21114,Questionnaire!A:KQ,170,FALSE)),"#",VLOOKUP(A21114,Questionnaire!A:KQ,170,FALSE))</f>
        <v>#</v>
      </c>
    </row>
    <row r="21115" spans="1:2">
      <c r="A21115" t="s">
        <v>221</v>
      </c>
      <c r="B21115" t="str">
        <f>IF(ISBLANK(VLOOKUP(A21115,Questionnaire!A:KQ,170,FALSE)),"#",VLOOKUP(A21115,Questionnaire!A:KQ,170,FALSE))</f>
        <v>#</v>
      </c>
    </row>
    <row r="21116" spans="1:2">
      <c r="A21116" t="s">
        <v>223</v>
      </c>
      <c r="B21116" t="str">
        <f>IF(ISBLANK(VLOOKUP(A21116,Questionnaire!A:KQ,170,FALSE)),"#",VLOOKUP(A21116,Questionnaire!A:KQ,170,FALSE))</f>
        <v>#</v>
      </c>
    </row>
    <row r="21117" spans="1:2">
      <c r="A21117" t="s">
        <v>225</v>
      </c>
      <c r="B21117" t="str">
        <f>IF(ISBLANK(VLOOKUP(A21117,Questionnaire!A:KQ,170,FALSE)),"#",VLOOKUP(A21117,Questionnaire!A:KQ,170,FALSE))</f>
        <v>#</v>
      </c>
    </row>
    <row r="21118" spans="1:2">
      <c r="A21118" t="s">
        <v>227</v>
      </c>
      <c r="B21118" t="str">
        <f>IF(ISBLANK(VLOOKUP(A21118,Questionnaire!A:KQ,170,FALSE)),"#",VLOOKUP(A21118,Questionnaire!A:KQ,170,FALSE))</f>
        <v>#</v>
      </c>
    </row>
    <row r="21119" spans="1:2">
      <c r="A21119" t="s">
        <v>229</v>
      </c>
      <c r="B21119" t="str">
        <f>IF(ISBLANK(VLOOKUP(A21119,Questionnaire!A:KQ,170,FALSE)),"#",VLOOKUP(A21119,Questionnaire!A:KQ,170,FALSE))</f>
        <v>#</v>
      </c>
    </row>
    <row r="21120" spans="1:2">
      <c r="A21120" t="s">
        <v>231</v>
      </c>
      <c r="B21120" t="str">
        <f>IF(ISBLANK(VLOOKUP(A21120,Questionnaire!A:KQ,170,FALSE)),"#",VLOOKUP(A21120,Questionnaire!A:KQ,170,FALSE))</f>
        <v>#</v>
      </c>
    </row>
    <row r="21121" spans="1:2">
      <c r="A21121" t="s">
        <v>233</v>
      </c>
      <c r="B21121" t="str">
        <f>IF(ISBLANK(VLOOKUP(A21121,Questionnaire!A:KQ,170,FALSE)),"#",VLOOKUP(A21121,Questionnaire!A:KQ,170,FALSE))</f>
        <v>#</v>
      </c>
    </row>
    <row r="21122" spans="1:2">
      <c r="A21122" t="s">
        <v>235</v>
      </c>
      <c r="B21122" t="str">
        <f>IF(ISBLANK(VLOOKUP(A21122,Questionnaire!A:KQ,170,FALSE)),"#",VLOOKUP(A21122,Questionnaire!A:KQ,170,FALSE))</f>
        <v>#</v>
      </c>
    </row>
    <row r="21123" spans="1:2">
      <c r="A21123" t="s">
        <v>237</v>
      </c>
      <c r="B21123" t="str">
        <f>IF(ISBLANK(VLOOKUP(A21123,Questionnaire!A:KQ,170,FALSE)),"#",VLOOKUP(A21123,Questionnaire!A:KQ,170,FALSE))</f>
        <v>#</v>
      </c>
    </row>
    <row r="21124" spans="1:2">
      <c r="A21124" t="s">
        <v>239</v>
      </c>
      <c r="B21124" t="str">
        <f>IF(ISBLANK(VLOOKUP(A21124,Questionnaire!A:KQ,170,FALSE)),"#",VLOOKUP(A21124,Questionnaire!A:KQ,170,FALSE))</f>
        <v>#</v>
      </c>
    </row>
    <row r="21125" spans="1:2">
      <c r="A21125" t="s">
        <v>242</v>
      </c>
      <c r="B21125" t="str">
        <f>IF(ISBLANK(VLOOKUP(A21125,Questionnaire!A:KQ,170,FALSE)),"#",VLOOKUP(A21125,Questionnaire!A:KQ,170,FALSE))</f>
        <v>#</v>
      </c>
    </row>
    <row r="21126" spans="1:2">
      <c r="A21126" t="s">
        <v>245</v>
      </c>
      <c r="B21126" t="str">
        <f>IF(ISBLANK(VLOOKUP(A21126,Questionnaire!A:KQ,170,FALSE)),"#",VLOOKUP(A21126,Questionnaire!A:KQ,170,FALSE))</f>
        <v>#</v>
      </c>
    </row>
    <row r="21127" spans="1:2">
      <c r="A21127" t="s">
        <v>247</v>
      </c>
      <c r="B21127" t="str">
        <f>IF(ISBLANK(VLOOKUP(A21127,Questionnaire!A:KQ,170,FALSE)),"#",VLOOKUP(A21127,Questionnaire!A:KQ,170,FALSE))</f>
        <v>#</v>
      </c>
    </row>
    <row r="21128" spans="1:2">
      <c r="A21128" t="s">
        <v>249</v>
      </c>
      <c r="B21128" t="str">
        <f>IF(ISBLANK(VLOOKUP(A21128,Questionnaire!A:KQ,170,FALSE)),"#",VLOOKUP(A21128,Questionnaire!A:KQ,170,FALSE))</f>
        <v>#</v>
      </c>
    </row>
    <row r="21129" spans="1:2">
      <c r="A21129" t="s">
        <v>250</v>
      </c>
      <c r="B21129" t="str">
        <f>IF(ISBLANK(VLOOKUP(A21129,Questionnaire!A:KQ,170,FALSE)),"#",VLOOKUP(A21129,Questionnaire!A:KQ,170,FALSE))</f>
        <v>#</v>
      </c>
    </row>
    <row r="21130" spans="1:2">
      <c r="A21130" t="s">
        <v>252</v>
      </c>
      <c r="B21130" t="str">
        <f>IF(ISBLANK(VLOOKUP(A21130,Questionnaire!A:KQ,170,FALSE)),"#",VLOOKUP(A21130,Questionnaire!A:KQ,170,FALSE))</f>
        <v>#</v>
      </c>
    </row>
    <row r="21131" spans="1:2">
      <c r="A21131" t="s">
        <v>255</v>
      </c>
      <c r="B21131" t="str">
        <f>IF(ISBLANK(VLOOKUP(A21131,Questionnaire!A:KQ,170,FALSE)),"#",VLOOKUP(A21131,Questionnaire!A:KQ,170,FALSE))</f>
        <v>#</v>
      </c>
    </row>
    <row r="21132" spans="1:2">
      <c r="A21132" t="s">
        <v>258</v>
      </c>
      <c r="B21132" t="str">
        <f>IF(ISNA(VLOOKUP(VLOOKUP(A21132,Questionnaire!A:KQ,170,FALSE),'CORA Encoding'!M:N,2,FALSE)),"#",VLOOKUP(VLOOKUP(A21132,Questionnaire!A:KQ,170,FALSE),'CORA Encoding'!M:N,2,FALSE))</f>
        <v>#</v>
      </c>
    </row>
    <row r="21133" spans="1:2">
      <c r="A21133" t="s">
        <v>261</v>
      </c>
      <c r="B21133" t="str">
        <f>IF(ISBLANK(VLOOKUP(A21133,Questionnaire!A:KQ,170,FALSE)),"#",VLOOKUP(A21133,Questionnaire!A:KQ,170,FALSE))</f>
        <v>#</v>
      </c>
    </row>
    <row r="21134" spans="1:2">
      <c r="A21134" t="s">
        <v>263</v>
      </c>
      <c r="B21134" t="str">
        <f>IF(ISBLANK(VLOOKUP(A21134,Questionnaire!A:KQ,170,FALSE)),"#",VLOOKUP(A21134,Questionnaire!A:KQ,170,FALSE))</f>
        <v>#</v>
      </c>
    </row>
    <row r="21135" spans="1:2">
      <c r="A21135" t="s">
        <v>265</v>
      </c>
      <c r="B21135" t="str">
        <f>IF(ISBLANK(VLOOKUP(A21135,Questionnaire!A:KQ,170,FALSE)),"#",VLOOKUP(A21135,Questionnaire!A:KQ,170,FALSE))</f>
        <v>#</v>
      </c>
    </row>
    <row r="21136" spans="1:2">
      <c r="A21136" t="s">
        <v>267</v>
      </c>
      <c r="B21136" t="str">
        <f>IF(ISBLANK(VLOOKUP(A21136,Questionnaire!A:KQ,170,FALSE)),"#",VLOOKUP(A21136,Questionnaire!A:KQ,170,FALSE))</f>
        <v>#</v>
      </c>
    </row>
    <row r="21137" spans="1:2">
      <c r="A21137" t="s">
        <v>269</v>
      </c>
      <c r="B21137" t="str">
        <f>IF(ISBLANK(VLOOKUP(A21137,Questionnaire!A:KQ,170,FALSE)),"#",VLOOKUP(A21137,Questionnaire!A:KQ,170,FALSE))</f>
        <v>#</v>
      </c>
    </row>
    <row r="21138" spans="1:2">
      <c r="A21138" t="s">
        <v>274</v>
      </c>
      <c r="B21138" t="str">
        <f>IF(ISBLANK(VLOOKUP(A21138,Questionnaire!A:KQ,170,FALSE)),"#",VLOOKUP(A21138,Questionnaire!A:KQ,170,FALSE))</f>
        <v>#</v>
      </c>
    </row>
    <row r="21139" spans="1:2">
      <c r="A21139" t="s">
        <v>276</v>
      </c>
      <c r="B21139" t="str">
        <f>IF(ISBLANK(VLOOKUP(A21139,Questionnaire!A:KQ,170,FALSE)),"#",VLOOKUP(A21139,Questionnaire!A:KQ,170,FALSE))</f>
        <v>#</v>
      </c>
    </row>
    <row r="21140" spans="1:2">
      <c r="A21140" t="s">
        <v>278</v>
      </c>
      <c r="B21140" t="str">
        <f>IF(ISBLANK(VLOOKUP(A21140,Questionnaire!A:KQ,170,FALSE)),"#",VLOOKUP(A21140,Questionnaire!A:KQ,170,FALSE))</f>
        <v>#</v>
      </c>
    </row>
    <row r="21141" spans="1:2">
      <c r="A21141" t="s">
        <v>280</v>
      </c>
      <c r="B21141" t="str">
        <f>IF(ISBLANK(VLOOKUP(A21141,Questionnaire!A:KQ,170,FALSE)),"#",VLOOKUP(A21141,Questionnaire!A:KQ,170,FALSE))</f>
        <v>#</v>
      </c>
    </row>
    <row r="21142" spans="1:2">
      <c r="A21142" t="s">
        <v>282</v>
      </c>
      <c r="B21142" t="str">
        <f>IF(ISBLANK(VLOOKUP(A21142,Questionnaire!A:KQ,170,FALSE)),"#",VLOOKUP(A21142,Questionnaire!A:KQ,170,FALSE))</f>
        <v>#</v>
      </c>
    </row>
    <row r="21143" spans="1:2">
      <c r="A21143" t="s">
        <v>286</v>
      </c>
      <c r="B21143" t="str">
        <f>IF(ISBLANK(VLOOKUP(A21143,Questionnaire!A:KQ,170,FALSE)),"#",VLOOKUP(A21143,Questionnaire!A:KQ,170,FALSE))</f>
        <v>#</v>
      </c>
    </row>
    <row r="21144" spans="1:2">
      <c r="A21144" t="s">
        <v>288</v>
      </c>
      <c r="B21144" t="str">
        <f>IF(ISBLANK(VLOOKUP(A21144,Questionnaire!A:KQ,170,FALSE)),"#",VLOOKUP(A21144,Questionnaire!A:KQ,170,FALSE))</f>
        <v>#</v>
      </c>
    </row>
    <row r="21145" spans="1:2">
      <c r="A21145" t="s">
        <v>290</v>
      </c>
      <c r="B21145" t="str">
        <f>IF(ISBLANK(VLOOKUP(A21145,Questionnaire!A:KQ,170,FALSE)),"#",VLOOKUP(A21145,Questionnaire!A:KQ,170,FALSE))</f>
        <v>#</v>
      </c>
    </row>
    <row r="21146" spans="1:2">
      <c r="A21146" t="s">
        <v>292</v>
      </c>
      <c r="B21146" t="str">
        <f>IF(ISBLANK(VLOOKUP(A21146,Questionnaire!A:KQ,170,FALSE)),"#",VLOOKUP(A21146,Questionnaire!A:KQ,170,FALSE))</f>
        <v>#</v>
      </c>
    </row>
    <row r="21147" spans="1:2">
      <c r="A21147" t="s">
        <v>294</v>
      </c>
      <c r="B21147" t="str">
        <f>IF(ISBLANK(VLOOKUP(A21147,Questionnaire!A:KQ,170,FALSE)),"#",VLOOKUP(A21147,Questionnaire!A:KQ,170,FALSE))</f>
        <v>#</v>
      </c>
    </row>
    <row r="21148" spans="1:2">
      <c r="A21148" t="s">
        <v>296</v>
      </c>
      <c r="B21148" t="str">
        <f>IF(ISBLANK(VLOOKUP(A21148,Questionnaire!A:KQ,170,FALSE)),"#",VLOOKUP(A21148,Questionnaire!A:KQ,170,FALSE))</f>
        <v>#</v>
      </c>
    </row>
    <row r="21149" spans="1:2">
      <c r="A21149" t="s">
        <v>301</v>
      </c>
      <c r="B21149" t="str">
        <f>IF(ISBLANK(VLOOKUP(A21149,Questionnaire!A:KQ,170,FALSE)),"#",VLOOKUP(A21149,Questionnaire!A:KQ,170,FALSE))</f>
        <v>#</v>
      </c>
    </row>
    <row r="21150" spans="1:2">
      <c r="A21150" t="s">
        <v>303</v>
      </c>
      <c r="B21150" t="str">
        <f>IF(ISBLANK(VLOOKUP(A21150,Questionnaire!A:KQ,170,FALSE)),"#",VLOOKUP(A21150,Questionnaire!A:KQ,170,FALSE))</f>
        <v>#</v>
      </c>
    </row>
    <row r="21151" spans="1:2">
      <c r="A21151" t="s">
        <v>305</v>
      </c>
      <c r="B21151" t="str">
        <f>IF(ISBLANK(VLOOKUP(A21151,Questionnaire!A:KQ,170,FALSE)),"#",VLOOKUP(A21151,Questionnaire!A:KQ,170,FALSE))</f>
        <v>#</v>
      </c>
    </row>
    <row r="21152" spans="1:2">
      <c r="A21152" t="s">
        <v>307</v>
      </c>
      <c r="B21152" t="str">
        <f>IF(ISBLANK(VLOOKUP(A21152,Questionnaire!A:KQ,170,FALSE)),"#",VLOOKUP(A21152,Questionnaire!A:KQ,170,FALSE))</f>
        <v>#</v>
      </c>
    </row>
    <row r="21153" spans="1:2">
      <c r="A21153" t="s">
        <v>311</v>
      </c>
      <c r="B21153" t="str">
        <f>IF(ISBLANK(VLOOKUP(A21153,Questionnaire!A:KQ,170,FALSE)),"#",VLOOKUP(A21153,Questionnaire!A:KQ,170,FALSE))</f>
        <v>#</v>
      </c>
    </row>
    <row r="21154" spans="1:2">
      <c r="A21154" t="s">
        <v>313</v>
      </c>
      <c r="B21154" t="str">
        <f>IF(ISBLANK(VLOOKUP(A21154,Questionnaire!A:KQ,170,FALSE)),"#",VLOOKUP(A21154,Questionnaire!A:KQ,170,FALSE))</f>
        <v>#</v>
      </c>
    </row>
    <row r="21155" spans="1:2">
      <c r="A21155" t="s">
        <v>314</v>
      </c>
      <c r="B21155" t="str">
        <f>IF(ISBLANK(VLOOKUP(A21155,Questionnaire!A:KQ,170,FALSE)),"#",VLOOKUP(A21155,Questionnaire!A:KQ,170,FALSE))</f>
        <v>#</v>
      </c>
    </row>
    <row r="21156" spans="1:2">
      <c r="A21156" t="s">
        <v>315</v>
      </c>
      <c r="B21156" t="str">
        <f>IF(ISBLANK(VLOOKUP(A21156,Questionnaire!A:KQ,170,FALSE)),"#",VLOOKUP(A21156,Questionnaire!A:KQ,170,FALSE))</f>
        <v>#</v>
      </c>
    </row>
    <row r="21157" spans="1:2">
      <c r="A21157" t="s">
        <v>317</v>
      </c>
      <c r="B21157" t="str">
        <f>IF(ISBLANK(VLOOKUP(A21157,Questionnaire!A:KQ,170,FALSE)),"#",VLOOKUP(A21157,Questionnaire!A:KQ,170,FALSE))</f>
        <v>#</v>
      </c>
    </row>
    <row r="21158" spans="1:2">
      <c r="A21158" t="s">
        <v>319</v>
      </c>
      <c r="B21158" t="str">
        <f>IF(ISBLANK(VLOOKUP(A21158,Questionnaire!A:KQ,170,FALSE)),"#",VLOOKUP(A21158,Questionnaire!A:KQ,170,FALSE))</f>
        <v>#</v>
      </c>
    </row>
    <row r="21159" spans="1:2">
      <c r="A21159" t="s">
        <v>322</v>
      </c>
      <c r="B21159" t="str">
        <f>IF(ISBLANK(VLOOKUP(A21159,Questionnaire!A:KQ,170,FALSE)),"#",VLOOKUP(A21159,Questionnaire!A:KQ,170,FALSE))</f>
        <v>#</v>
      </c>
    </row>
    <row r="21160" spans="1:2">
      <c r="A21160" t="s">
        <v>326</v>
      </c>
      <c r="B21160" t="str">
        <f>IF(ISBLANK(VLOOKUP(A21160,Questionnaire!A:KQ,170,FALSE)),"#",VLOOKUP(A21160,Questionnaire!A:KQ,170,FALSE))</f>
        <v>#</v>
      </c>
    </row>
    <row r="21161" spans="1:2">
      <c r="A21161" t="s">
        <v>328</v>
      </c>
      <c r="B21161" t="str">
        <f>IF(ISBLANK(VLOOKUP(A21161,Questionnaire!A:KQ,170,FALSE)),"#",VLOOKUP(A21161,Questionnaire!A:KQ,170,FALSE))</f>
        <v>#</v>
      </c>
    </row>
    <row r="21162" spans="1:2">
      <c r="A21162" t="s">
        <v>332</v>
      </c>
      <c r="B21162" t="str">
        <f>IF(ISBLANK(VLOOKUP(A21162,Questionnaire!A:KQ,170,FALSE)),"#",VLOOKUP(A21162,Questionnaire!A:KQ,170,FALSE))</f>
        <v>#</v>
      </c>
    </row>
    <row r="21163" spans="1:2">
      <c r="A21163" t="s">
        <v>333</v>
      </c>
      <c r="B21163" t="str">
        <f>IF(ISBLANK(VLOOKUP(A21163,Questionnaire!A:KQ,170,FALSE)),"#",VLOOKUP(A21163,Questionnaire!A:KQ,170,FALSE))</f>
        <v>#</v>
      </c>
    </row>
    <row r="21164" spans="1:2">
      <c r="A21164" t="s">
        <v>334</v>
      </c>
      <c r="B21164" t="str">
        <f>IF(ISBLANK(VLOOKUP(A21164,Questionnaire!A:KQ,170,FALSE)),"#",VLOOKUP(A21164,Questionnaire!A:KQ,170,FALSE))</f>
        <v>#</v>
      </c>
    </row>
    <row r="21165" spans="1:2">
      <c r="A21165" t="s">
        <v>335</v>
      </c>
      <c r="B21165" t="str">
        <f>IF(ISBLANK(VLOOKUP(A21165,Questionnaire!A:KQ,170,FALSE)),"#",VLOOKUP(A21165,Questionnaire!A:KQ,170,FALSE))</f>
        <v>#</v>
      </c>
    </row>
    <row r="21166" spans="1:2">
      <c r="A21166" t="s">
        <v>336</v>
      </c>
      <c r="B21166" t="str">
        <f>IF(ISBLANK(VLOOKUP(A21166,Questionnaire!A:KQ,170,FALSE)),"#",VLOOKUP(A21166,Questionnaire!A:KQ,170,FALSE))</f>
        <v>#</v>
      </c>
    </row>
    <row r="21167" spans="1:2">
      <c r="A21167" t="s">
        <v>337</v>
      </c>
      <c r="B21167" t="str">
        <f>IF(ISBLANK(VLOOKUP(A21167,Questionnaire!A:KQ,170,FALSE)),"#",VLOOKUP(A21167,Questionnaire!A:KQ,170,FALSE))</f>
        <v>#</v>
      </c>
    </row>
    <row r="21168" spans="1:2">
      <c r="A21168" t="s">
        <v>338</v>
      </c>
      <c r="B21168" t="str">
        <f>IF(ISBLANK(VLOOKUP(A21168,Questionnaire!A:KQ,170,FALSE)),"#",VLOOKUP(A21168,Questionnaire!A:KQ,170,FALSE))</f>
        <v>#</v>
      </c>
    </row>
    <row r="21169" spans="1:2">
      <c r="A21169" t="s">
        <v>339</v>
      </c>
      <c r="B21169" t="str">
        <f>IF(ISBLANK(VLOOKUP(A21169,Questionnaire!A:KQ,170,FALSE)),"#",VLOOKUP(A21169,Questionnaire!A:KQ,170,FALSE))</f>
        <v>#</v>
      </c>
    </row>
    <row r="21170" spans="1:2">
      <c r="A21170" t="s">
        <v>340</v>
      </c>
      <c r="B21170" t="str">
        <f>IF(ISBLANK(VLOOKUP(A21170,Questionnaire!A:KQ,170,FALSE)),"#",VLOOKUP(A21170,Questionnaire!A:KQ,170,FALSE))</f>
        <v>#</v>
      </c>
    </row>
    <row r="21171" spans="1:2">
      <c r="A21171" t="s">
        <v>341</v>
      </c>
      <c r="B21171" t="str">
        <f>IF(ISBLANK(VLOOKUP(A21171,Questionnaire!A:KQ,170,FALSE)),"#",VLOOKUP(A21171,Questionnaire!A:KQ,170,FALSE))</f>
        <v>#</v>
      </c>
    </row>
    <row r="21172" spans="1:2">
      <c r="A21172" t="s">
        <v>342</v>
      </c>
      <c r="B21172" t="str">
        <f>IF(ISBLANK(VLOOKUP(A21172,Questionnaire!A:KQ,170,FALSE)),"#",VLOOKUP(A21172,Questionnaire!A:KQ,170,FALSE))</f>
        <v>#</v>
      </c>
    </row>
    <row r="21173" spans="1:2">
      <c r="A21173" t="s">
        <v>343</v>
      </c>
      <c r="B21173" t="str">
        <f>IF(ISBLANK(VLOOKUP(A21173,Questionnaire!A:KQ,170,FALSE)),"#",VLOOKUP(A21173,Questionnaire!A:KQ,170,FALSE))</f>
        <v>#</v>
      </c>
    </row>
    <row r="21174" spans="1:2">
      <c r="A21174" t="s">
        <v>344</v>
      </c>
      <c r="B21174" t="str">
        <f>IF(ISBLANK(VLOOKUP(A21174,Questionnaire!A:KQ,170,FALSE)),"#",VLOOKUP(A21174,Questionnaire!A:KQ,170,FALSE))</f>
        <v>#</v>
      </c>
    </row>
    <row r="21175" spans="1:2">
      <c r="A21175" t="s">
        <v>345</v>
      </c>
      <c r="B21175" t="str">
        <f>IF(ISBLANK(VLOOKUP(A21175,Questionnaire!A:KQ,170,FALSE)),"#",VLOOKUP(A21175,Questionnaire!A:KQ,170,FALSE))</f>
        <v>#</v>
      </c>
    </row>
    <row r="21176" spans="1:2">
      <c r="A21176" t="s">
        <v>348</v>
      </c>
      <c r="B21176" t="str">
        <f>IF(ISBLANK(VLOOKUP(A21176,Questionnaire!A:KQ,170,FALSE)),"#",VLOOKUP(A21176,Questionnaire!A:KQ,170,FALSE))</f>
        <v>#</v>
      </c>
    </row>
    <row r="21177" spans="1:2">
      <c r="A21177" t="s">
        <v>353</v>
      </c>
      <c r="B21177" t="str">
        <f>IF(ISBLANK(VLOOKUP(A21177,Questionnaire!A:KQ,170,FALSE)),"#",VLOOKUP(A21177,Questionnaire!A:KQ,170,FALSE))</f>
        <v>#</v>
      </c>
    </row>
    <row r="21178" spans="1:2">
      <c r="A21178" t="s">
        <v>354</v>
      </c>
      <c r="B21178" t="str">
        <f>IF(ISBLANK(VLOOKUP(A21178,Questionnaire!A:KQ,170,FALSE)),"#",VLOOKUP(A21178,Questionnaire!A:KQ,170,FALSE))</f>
        <v>#</v>
      </c>
    </row>
    <row r="21179" spans="1:2">
      <c r="A21179" t="s">
        <v>355</v>
      </c>
      <c r="B21179" t="str">
        <f>IF(ISBLANK(VLOOKUP(A21179,Questionnaire!A:KQ,170,FALSE)),"#",VLOOKUP(A21179,Questionnaire!A:KQ,170,FALSE))</f>
        <v>#</v>
      </c>
    </row>
    <row r="21180" spans="1:2">
      <c r="A21180" t="s">
        <v>356</v>
      </c>
      <c r="B21180" t="str">
        <f>IF(ISBLANK(VLOOKUP(A21180,Questionnaire!A:KQ,170,FALSE)),"#",VLOOKUP(A21180,Questionnaire!A:KQ,170,FALSE))</f>
        <v>#</v>
      </c>
    </row>
    <row r="21181" spans="1:2">
      <c r="A21181" t="s">
        <v>357</v>
      </c>
      <c r="B21181" t="str">
        <f>IF(ISBLANK(VLOOKUP(A21181,Questionnaire!A:KQ,170,FALSE)),"#",VLOOKUP(A21181,Questionnaire!A:KQ,170,FALSE))</f>
        <v>#</v>
      </c>
    </row>
    <row r="21182" spans="1:2">
      <c r="A21182" t="s">
        <v>360</v>
      </c>
      <c r="B21182" t="str">
        <f>IF(ISBLANK(VLOOKUP(A21182,Questionnaire!A:KQ,170,FALSE)),"#",VLOOKUP(A21182,Questionnaire!A:KQ,170,FALSE))</f>
        <v>#</v>
      </c>
    </row>
    <row r="21183" spans="1:2">
      <c r="A21183" t="s">
        <v>362</v>
      </c>
      <c r="B21183" t="str">
        <f>IF(ISBLANK(VLOOKUP(A21183,Questionnaire!A:KQ,170,FALSE)),"#",VLOOKUP(A21183,Questionnaire!A:KQ,170,FALSE))</f>
        <v>#</v>
      </c>
    </row>
    <row r="21184" spans="1:2">
      <c r="A21184" t="s">
        <v>363</v>
      </c>
      <c r="B21184" t="str">
        <f>IF(ISBLANK(VLOOKUP(A21184,Questionnaire!A:KQ,170,FALSE)),"#",VLOOKUP(A21184,Questionnaire!A:KQ,170,FALSE))</f>
        <v>#</v>
      </c>
    </row>
    <row r="21185" spans="1:2">
      <c r="A21185" t="s">
        <v>364</v>
      </c>
      <c r="B21185" t="str">
        <f>IF(ISBLANK(VLOOKUP(A21185,Questionnaire!A:KQ,170,FALSE)),"#",VLOOKUP(A21185,Questionnaire!A:KQ,170,FALSE))</f>
        <v>#</v>
      </c>
    </row>
    <row r="21186" spans="1:2">
      <c r="A21186" t="s">
        <v>365</v>
      </c>
      <c r="B21186" t="str">
        <f>IF(ISBLANK(VLOOKUP(A21186,Questionnaire!A:KQ,170,FALSE)),"#",VLOOKUP(A21186,Questionnaire!A:KQ,170,FALSE))</f>
        <v>#</v>
      </c>
    </row>
    <row r="21187" spans="1:2">
      <c r="A21187" t="s">
        <v>366</v>
      </c>
      <c r="B21187" t="str">
        <f>IF(ISBLANK(VLOOKUP(A21187,Questionnaire!A:KQ,170,FALSE)),"#",VLOOKUP(A21187,Questionnaire!A:KQ,170,FALSE))</f>
        <v>#</v>
      </c>
    </row>
    <row r="21188" spans="1:2">
      <c r="A21188" t="s">
        <v>371</v>
      </c>
      <c r="B21188" t="str">
        <f>IF(ISBLANK(VLOOKUP(A21188,Questionnaire!A:KQ,170,FALSE)),"#",VLOOKUP(A21188,Questionnaire!A:KQ,170,FALSE))</f>
        <v>#</v>
      </c>
    </row>
    <row r="21189" spans="1:2">
      <c r="A21189" t="s">
        <v>372</v>
      </c>
      <c r="B21189" t="str">
        <f>IF(ISBLANK(VLOOKUP(A21189,Questionnaire!A:KQ,170,FALSE)),"#",VLOOKUP(A21189,Questionnaire!A:KQ,170,FALSE))</f>
        <v>#</v>
      </c>
    </row>
    <row r="21190" spans="1:2">
      <c r="A21190" t="s">
        <v>373</v>
      </c>
      <c r="B21190" t="str">
        <f>IF(ISBLANK(VLOOKUP(A21190,Questionnaire!A:KQ,170,FALSE)),"#",VLOOKUP(A21190,Questionnaire!A:KQ,170,FALSE))</f>
        <v>#</v>
      </c>
    </row>
    <row r="21191" spans="1:2">
      <c r="A21191" t="s">
        <v>374</v>
      </c>
      <c r="B21191" t="str">
        <f>IF(ISBLANK(VLOOKUP(A21191,Questionnaire!A:KQ,170,FALSE)),"#",VLOOKUP(A21191,Questionnaire!A:KQ,170,FALSE))</f>
        <v>#</v>
      </c>
    </row>
    <row r="21192" spans="1:2">
      <c r="A21192" t="s">
        <v>377</v>
      </c>
      <c r="B21192" t="str">
        <f>IF(ISBLANK(VLOOKUP(A21192,Questionnaire!A:KQ,170,FALSE)),"#",VLOOKUP(A21192,Questionnaire!A:KQ,170,FALSE))</f>
        <v>#</v>
      </c>
    </row>
    <row r="21193" spans="1:2">
      <c r="A21193" t="s">
        <v>379</v>
      </c>
      <c r="B21193" t="str">
        <f>IF(ISBLANK(VLOOKUP(A21193,Questionnaire!A:KQ,170,FALSE)),"#",VLOOKUP(A21193,Questionnaire!A:KQ,170,FALSE))</f>
        <v>#</v>
      </c>
    </row>
    <row r="21194" spans="1:2">
      <c r="A21194" t="s">
        <v>380</v>
      </c>
      <c r="B21194" t="str">
        <f>IF(ISBLANK(VLOOKUP(A21194,Questionnaire!A:KQ,170,FALSE)),"#",VLOOKUP(A21194,Questionnaire!A:KQ,170,FALSE))</f>
        <v>#</v>
      </c>
    </row>
    <row r="21195" spans="1:2">
      <c r="A21195" t="s">
        <v>381</v>
      </c>
      <c r="B21195" t="str">
        <f>IF(ISBLANK(VLOOKUP(A21195,Questionnaire!A:KQ,170,FALSE)),"#",VLOOKUP(A21195,Questionnaire!A:KQ,170,FALSE))</f>
        <v>#</v>
      </c>
    </row>
    <row r="21196" spans="1:2">
      <c r="A21196" t="s">
        <v>382</v>
      </c>
      <c r="B21196" t="str">
        <f>IF(ISBLANK(VLOOKUP(A21196,Questionnaire!A:KQ,170,FALSE)),"#",VLOOKUP(A21196,Questionnaire!A:KQ,170,FALSE))</f>
        <v>#</v>
      </c>
    </row>
    <row r="21197" spans="1:2">
      <c r="A21197" t="s">
        <v>384</v>
      </c>
      <c r="B21197" t="str">
        <f>IF(ISBLANK(VLOOKUP(A21197,Questionnaire!A:KQ,170,FALSE)),"#",VLOOKUP(A21197,Questionnaire!A:KQ,170,FALSE))</f>
        <v>#</v>
      </c>
    </row>
    <row r="21198" spans="1:2">
      <c r="A21198" t="s">
        <v>387</v>
      </c>
      <c r="B21198" t="str">
        <f>IF(ISBLANK(VLOOKUP(A21198,Questionnaire!A:KQ,170,FALSE)),"#",VLOOKUP(A21198,Questionnaire!A:KQ,170,FALSE))</f>
        <v>#</v>
      </c>
    </row>
    <row r="21199" spans="1:2">
      <c r="A21199" t="s">
        <v>391</v>
      </c>
      <c r="B21199" t="str">
        <f>IF(ISBLANK(VLOOKUP(A21199,Questionnaire!A:KQ,170,FALSE)),"#",VLOOKUP(A21199,Questionnaire!A:KQ,170,FALSE))</f>
        <v>#</v>
      </c>
    </row>
    <row r="21200" spans="1:2">
      <c r="A21200" t="s">
        <v>393</v>
      </c>
      <c r="B21200" t="str">
        <f>IF(ISBLANK(VLOOKUP(A21200,Questionnaire!A:KQ,170,FALSE)),"#",VLOOKUP(A21200,Questionnaire!A:KQ,170,FALSE))</f>
        <v>#</v>
      </c>
    </row>
    <row r="21201" spans="1:2">
      <c r="A21201" t="s">
        <v>395</v>
      </c>
      <c r="B21201" t="str">
        <f>IF(ISBLANK(VLOOKUP(A21201,Questionnaire!A:KQ,170,FALSE)),"#",VLOOKUP(A21201,Questionnaire!A:KQ,170,FALSE))</f>
        <v>#</v>
      </c>
    </row>
    <row r="21202" spans="1:2">
      <c r="A21202" t="s">
        <v>398</v>
      </c>
      <c r="B21202" t="str">
        <f>IF(ISBLANK(VLOOKUP(A21202,Questionnaire!A:KQ,170,FALSE)),"#",VLOOKUP(A21202,Questionnaire!A:KQ,170,FALSE))</f>
        <v>#</v>
      </c>
    </row>
    <row r="21203" spans="1:2">
      <c r="A21203" t="s">
        <v>402</v>
      </c>
      <c r="B21203" t="str">
        <f>IF(ISBLANK(VLOOKUP(A21203,Questionnaire!A:KQ,170,FALSE)),"#",VLOOKUP(A21203,Questionnaire!A:KQ,170,FALSE))</f>
        <v>#</v>
      </c>
    </row>
    <row r="21204" spans="1:2">
      <c r="A21204" t="s">
        <v>405</v>
      </c>
      <c r="B21204" t="str">
        <f>IF(ISBLANK(VLOOKUP(A21204,Questionnaire!A:KQ,170,FALSE)),"#",VLOOKUP(A21204,Questionnaire!A:KQ,170,FALSE))</f>
        <v>#</v>
      </c>
    </row>
    <row r="21205" spans="1:2">
      <c r="A21205" t="s">
        <v>409</v>
      </c>
      <c r="B21205" t="str">
        <f>IF(ISBLANK(VLOOKUP(A21205,Questionnaire!A:KQ,170,FALSE)),"#",VLOOKUP(A21205,Questionnaire!A:KQ,170,FALSE))</f>
        <v>#</v>
      </c>
    </row>
    <row r="21206" spans="1:2">
      <c r="A21206" t="s">
        <v>412</v>
      </c>
      <c r="B21206" t="str">
        <f>IF(ISBLANK(VLOOKUP(A21206,Questionnaire!A:KQ,170,FALSE)),"#",VLOOKUP(A21206,Questionnaire!A:KQ,170,FALSE))</f>
        <v>#</v>
      </c>
    </row>
    <row r="21207" spans="1:2">
      <c r="A21207" t="s">
        <v>415</v>
      </c>
      <c r="B21207" t="str">
        <f>IF(ISBLANK(VLOOKUP(A21207,Questionnaire!A:KQ,170,FALSE)),"#",VLOOKUP(A21207,Questionnaire!A:KQ,170,FALSE))</f>
        <v>#</v>
      </c>
    </row>
    <row r="21208" spans="1:2">
      <c r="A21208" t="s">
        <v>418</v>
      </c>
      <c r="B21208" t="str">
        <f>IF(ISBLANK(VLOOKUP(A21208,Questionnaire!A:KQ,170,FALSE)),"#",VLOOKUP(A21208,Questionnaire!A:KQ,170,FALSE))</f>
        <v>#</v>
      </c>
    </row>
    <row r="21209" spans="1:2">
      <c r="A21209" t="s">
        <v>421</v>
      </c>
      <c r="B21209" t="str">
        <f>IF(ISBLANK(VLOOKUP(A21209,Questionnaire!A:KQ,170,FALSE)),"#",VLOOKUP(A21209,Questionnaire!A:KQ,170,FALSE))</f>
        <v>#</v>
      </c>
    </row>
    <row r="21210" spans="1:2">
      <c r="A21210" t="s">
        <v>424</v>
      </c>
      <c r="B21210" t="str">
        <f>IF(ISBLANK(VLOOKUP(A21210,Questionnaire!A:KQ,170,FALSE)),"#",VLOOKUP(A21210,Questionnaire!A:KQ,170,FALSE))</f>
        <v>#</v>
      </c>
    </row>
    <row r="21211" spans="1:2">
      <c r="A21211" t="s">
        <v>429</v>
      </c>
      <c r="B21211" t="str">
        <f>IF(ISBLANK(VLOOKUP(A21211,Questionnaire!A:KQ,170,FALSE)),"#",VLOOKUP(A21211,Questionnaire!A:KQ,170,FALSE))</f>
        <v>#</v>
      </c>
    </row>
    <row r="21212" spans="1:2">
      <c r="A21212" t="s">
        <v>432</v>
      </c>
      <c r="B21212" t="str">
        <f>IF(ISBLANK(VLOOKUP(A21212,Questionnaire!A:KQ,170,FALSE)),"#",VLOOKUP(A21212,Questionnaire!A:KQ,170,FALSE))</f>
        <v>#</v>
      </c>
    </row>
    <row r="21213" spans="1:2">
      <c r="A21213" t="s">
        <v>435</v>
      </c>
      <c r="B21213" t="str">
        <f>IF(ISBLANK(VLOOKUP(A21213,Questionnaire!A:KQ,170,FALSE)),"#",VLOOKUP(A21213,Questionnaire!A:KQ,170,FALSE))</f>
        <v>#</v>
      </c>
    </row>
    <row r="21214" spans="1:2">
      <c r="A21214" t="s">
        <v>437</v>
      </c>
      <c r="B21214" t="str">
        <f>IF(ISBLANK(VLOOKUP(A21214,Questionnaire!A:KQ,170,FALSE)),"#",VLOOKUP(A21214,Questionnaire!A:KQ,170,FALSE))</f>
        <v>#</v>
      </c>
    </row>
    <row r="21215" spans="1:2">
      <c r="A21215" t="s">
        <v>439</v>
      </c>
      <c r="B21215" t="str">
        <f>IF(ISBLANK(VLOOKUP(A21215,Questionnaire!A:KQ,170,FALSE)),"#",VLOOKUP(A21215,Questionnaire!A:KQ,170,FALSE))</f>
        <v>#</v>
      </c>
    </row>
    <row r="21216" spans="1:2">
      <c r="A21216" t="s">
        <v>442</v>
      </c>
      <c r="B21216" t="str">
        <f>IF(ISBLANK(VLOOKUP(A21216,Questionnaire!A:KQ,170,FALSE)),"#",VLOOKUP(A21216,Questionnaire!A:KQ,170,FALSE))</f>
        <v>#</v>
      </c>
    </row>
    <row r="21217" spans="1:3">
      <c r="A21217" t="s">
        <v>445</v>
      </c>
      <c r="B21217" t="str">
        <f>IF(ISBLANK(VLOOKUP(A21217,Questionnaire!A:KQ,170,FALSE)),"#",VLOOKUP(A21217,Questionnaire!A:KQ,170,FALSE))</f>
        <v>#</v>
      </c>
    </row>
    <row r="21218" spans="1:3">
      <c r="A21218" t="s">
        <v>448</v>
      </c>
      <c r="B21218" t="str">
        <f>IF(ISBLANK(VLOOKUP(A21218,Questionnaire!A:KQ,170,FALSE)),"#",VLOOKUP(A21218,Questionnaire!A:KQ,170,FALSE))</f>
        <v>#</v>
      </c>
    </row>
    <row r="21219" spans="1:3">
      <c r="A21219" t="s">
        <v>452</v>
      </c>
      <c r="B21219" t="str">
        <f>IF(ISBLANK(VLOOKUP(A21219,Questionnaire!A:KQ,170,FALSE)),"#",VLOOKUP(A21219,Questionnaire!A:KQ,170,FALSE))</f>
        <v>#</v>
      </c>
    </row>
    <row r="21220" spans="1:3">
      <c r="A21220" t="s">
        <v>455</v>
      </c>
      <c r="B21220" t="str">
        <f>IF(ISBLANK(VLOOKUP(A21220,Questionnaire!A:KQ,170,FALSE)),"#",VLOOKUP(A21220,Questionnaire!A:KQ,170,FALSE))</f>
        <v>#</v>
      </c>
    </row>
    <row r="21221" spans="1:3">
      <c r="A21221" t="s">
        <v>458</v>
      </c>
      <c r="B21221" t="str">
        <f>IF(ISBLANK(VLOOKUP(A21221,Questionnaire!A:KQ,170,FALSE)),"#",VLOOKUP(A21221,Questionnaire!A:KQ,170,FALSE))</f>
        <v>#</v>
      </c>
    </row>
    <row r="21222" spans="1:3">
      <c r="A21222" t="s">
        <v>461</v>
      </c>
      <c r="B21222" t="str">
        <f>IF(ISBLANK(VLOOKUP(A21222,Questionnaire!A:KQ,170,FALSE)),"#",VLOOKUP(A21222,Questionnaire!A:KQ,170,FALSE))</f>
        <v>#</v>
      </c>
    </row>
    <row r="21223" spans="1:3">
      <c r="A21223" t="s">
        <v>465</v>
      </c>
      <c r="B21223" t="str">
        <f>IF(ISBLANK(VLOOKUP(A21223,Questionnaire!A:KQ,170,FALSE)),"#",VLOOKUP(A21223,Questionnaire!A:KQ,170,FALSE))</f>
        <v>#</v>
      </c>
    </row>
    <row r="21224" spans="1:3">
      <c r="A21224" t="s">
        <v>467</v>
      </c>
      <c r="B21224" t="str">
        <f>IF(ISBLANK(VLOOKUP(A21224,Questionnaire!A:KQ,170,FALSE)),"#",VLOOKUP(A21224,Questionnaire!A:KQ,170,FALSE))</f>
        <v>#</v>
      </c>
    </row>
    <row r="21225" spans="1:3">
      <c r="A21225" t="s">
        <v>469</v>
      </c>
      <c r="B21225" t="str">
        <f>IF(ISBLANK(VLOOKUP(A21225,Questionnaire!A:KQ,170,FALSE)),"#",VLOOKUP(A21225,Questionnaire!A:KQ,170,FALSE))</f>
        <v>#</v>
      </c>
    </row>
    <row r="21226" spans="1:3">
      <c r="A21226" t="s">
        <v>471</v>
      </c>
      <c r="B21226" t="str">
        <f>IF(ISBLANK(VLOOKUP(A21226,Questionnaire!A:KQ,170,FALSE)),"#",VLOOKUP(A21226,Questionnaire!A:KQ,170,FALSE))</f>
        <v>#</v>
      </c>
    </row>
    <row r="21227" spans="1:3">
      <c r="A21227" t="s">
        <v>473</v>
      </c>
      <c r="B21227" t="str">
        <f>IF(ISBLANK(VLOOKUP(A21227,Questionnaire!A:KQ,170,FALSE)),"#",VLOOKUP(A21227,Questionnaire!A:KQ,170,FALSE))</f>
        <v>#</v>
      </c>
    </row>
    <row r="21228" spans="1:3">
      <c r="A21228" t="s">
        <v>475</v>
      </c>
      <c r="B21228" t="str">
        <f>IF(ISBLANK(VLOOKUP(A21228,Questionnaire!A:KQ,170,FALSE)),"#",VLOOKUP(A21228,Questionnaire!A:KQ,170,FALSE))</f>
        <v>#</v>
      </c>
    </row>
    <row r="21229" spans="1:3">
      <c r="A21229" t="s">
        <v>185</v>
      </c>
      <c r="B21229" t="str">
        <f>IF(ISBLANK(VLOOKUP(A21229,Questionnaire!A:KQ,171,FALSE)),"#",VLOOKUP(A21229,Questionnaire!A:KQ,171,FALSE))</f>
        <v>#</v>
      </c>
      <c r="C21229">
        <v>168</v>
      </c>
    </row>
    <row r="21230" spans="1:3">
      <c r="A21230" t="s">
        <v>187</v>
      </c>
      <c r="B21230" t="str">
        <f>IF(ISNA(VLOOKUP(VLOOKUP(A21230,Questionnaire!A:KQ,171,FALSE),'CORA Encoding'!D:E,2,FALSE)),"#",VLOOKUP(VLOOKUP(A21230,Questionnaire!A:KQ,171,FALSE),'CORA Encoding'!D:E,2,FALSE))</f>
        <v>#</v>
      </c>
    </row>
    <row r="21231" spans="1:3">
      <c r="A21231" t="s">
        <v>189</v>
      </c>
      <c r="B21231" t="str">
        <f>IF(ISNA(VLOOKUP(VLOOKUP(A21231,Questionnaire!A:KQ,171,FALSE),'CORA Encoding'!G:H,2,FALSE)),"#",VLOOKUP(VLOOKUP(A21231,Questionnaire!A:KQ,171,FALSE),'CORA Encoding'!G:H,2,FALSE))</f>
        <v>#</v>
      </c>
    </row>
    <row r="21232" spans="1:3">
      <c r="A21232" t="s">
        <v>191</v>
      </c>
      <c r="B21232" t="str">
        <f>IF(ISNA(VLOOKUP(VLOOKUP(A21232,Questionnaire!A:KQ,171,FALSE),'Country List'!E:F,2,FALSE)),"#",VLOOKUP(VLOOKUP(A21232,Questionnaire!A:KQ,171,FALSE),'Country List'!E:F,2,FALSE))</f>
        <v>#</v>
      </c>
    </row>
    <row r="21233" spans="1:2">
      <c r="A21233" t="s">
        <v>193</v>
      </c>
      <c r="B21233" t="str">
        <f>IF(ISNA(VLOOKUP(VLOOKUP(A21233,Questionnaire!A:KQ,171,FALSE),'Industry List'!B:C,2,FALSE)),"#",VLOOKUP(VLOOKUP(A21233,Questionnaire!A:KQ,171,FALSE),'Industry List'!B:C,2,FALSE))</f>
        <v>#</v>
      </c>
    </row>
    <row r="21234" spans="1:2">
      <c r="A21234" t="s">
        <v>197</v>
      </c>
      <c r="B21234" t="str">
        <f>IF(ISBLANK(VLOOKUP(A21234,Questionnaire!A:KQ,171,FALSE)),"#",VLOOKUP(A21234,Questionnaire!A:KQ,171,FALSE))</f>
        <v>#</v>
      </c>
    </row>
    <row r="21235" spans="1:2">
      <c r="A21235" t="s">
        <v>201</v>
      </c>
      <c r="B21235" t="str">
        <f>IF(ISBLANK(VLOOKUP(A21235,Questionnaire!A:KQ,171,FALSE)),"#",VLOOKUP(A21235,Questionnaire!A:KQ,171,FALSE))</f>
        <v>#</v>
      </c>
    </row>
    <row r="21236" spans="1:2">
      <c r="A21236" t="s">
        <v>203</v>
      </c>
      <c r="B21236" t="str">
        <f>IF(ISNA(VLOOKUP(VLOOKUP(A21236,Questionnaire!A:KQ,171,FALSE),'CORA Encoding'!J:K,2,FALSE)),"#",VLOOKUP(VLOOKUP(A21236,Questionnaire!A:KQ,171,FALSE),'CORA Encoding'!J:K,2,FALSE))</f>
        <v>#</v>
      </c>
    </row>
    <row r="21237" spans="1:2">
      <c r="A21237" t="s">
        <v>208</v>
      </c>
      <c r="B21237" t="str">
        <f>IF(ISBLANK(VLOOKUP(A21237,Questionnaire!A:KQ,171,FALSE)),"#",VLOOKUP(A21237,Questionnaire!A:KQ,171,FALSE))</f>
        <v>#</v>
      </c>
    </row>
    <row r="21238" spans="1:2">
      <c r="A21238" t="s">
        <v>213</v>
      </c>
      <c r="B21238" t="str">
        <f>IF(ISBLANK(VLOOKUP(A21238,Questionnaire!A:KQ,171,FALSE)),"#",VLOOKUP(A21238,Questionnaire!A:KQ,171,FALSE))</f>
        <v>#</v>
      </c>
    </row>
    <row r="21239" spans="1:2">
      <c r="A21239" t="s">
        <v>215</v>
      </c>
      <c r="B21239" t="str">
        <f>IF(ISBLANK(VLOOKUP(A21239,Questionnaire!A:KQ,171,FALSE)),"#",VLOOKUP(A21239,Questionnaire!A:KQ,171,FALSE))</f>
        <v>#</v>
      </c>
    </row>
    <row r="21240" spans="1:2">
      <c r="A21240" t="s">
        <v>217</v>
      </c>
      <c r="B21240" t="str">
        <f>IF(ISBLANK(VLOOKUP(A21240,Questionnaire!A:KQ,171,FALSE)),"#",VLOOKUP(A21240,Questionnaire!A:KQ,171,FALSE))</f>
        <v>#</v>
      </c>
    </row>
    <row r="21241" spans="1:2">
      <c r="A21241" t="s">
        <v>219</v>
      </c>
      <c r="B21241" t="str">
        <f>IF(ISBLANK(VLOOKUP(A21241,Questionnaire!A:KQ,171,FALSE)),"#",VLOOKUP(A21241,Questionnaire!A:KQ,171,FALSE))</f>
        <v>#</v>
      </c>
    </row>
    <row r="21242" spans="1:2">
      <c r="A21242" t="s">
        <v>221</v>
      </c>
      <c r="B21242" t="str">
        <f>IF(ISBLANK(VLOOKUP(A21242,Questionnaire!A:KQ,171,FALSE)),"#",VLOOKUP(A21242,Questionnaire!A:KQ,171,FALSE))</f>
        <v>#</v>
      </c>
    </row>
    <row r="21243" spans="1:2">
      <c r="A21243" t="s">
        <v>223</v>
      </c>
      <c r="B21243" t="str">
        <f>IF(ISBLANK(VLOOKUP(A21243,Questionnaire!A:KQ,171,FALSE)),"#",VLOOKUP(A21243,Questionnaire!A:KQ,171,FALSE))</f>
        <v>#</v>
      </c>
    </row>
    <row r="21244" spans="1:2">
      <c r="A21244" t="s">
        <v>225</v>
      </c>
      <c r="B21244" t="str">
        <f>IF(ISBLANK(VLOOKUP(A21244,Questionnaire!A:KQ,171,FALSE)),"#",VLOOKUP(A21244,Questionnaire!A:KQ,171,FALSE))</f>
        <v>#</v>
      </c>
    </row>
    <row r="21245" spans="1:2">
      <c r="A21245" t="s">
        <v>227</v>
      </c>
      <c r="B21245" t="str">
        <f>IF(ISBLANK(VLOOKUP(A21245,Questionnaire!A:KQ,171,FALSE)),"#",VLOOKUP(A21245,Questionnaire!A:KQ,171,FALSE))</f>
        <v>#</v>
      </c>
    </row>
    <row r="21246" spans="1:2">
      <c r="A21246" t="s">
        <v>229</v>
      </c>
      <c r="B21246" t="str">
        <f>IF(ISBLANK(VLOOKUP(A21246,Questionnaire!A:KQ,171,FALSE)),"#",VLOOKUP(A21246,Questionnaire!A:KQ,171,FALSE))</f>
        <v>#</v>
      </c>
    </row>
    <row r="21247" spans="1:2">
      <c r="A21247" t="s">
        <v>231</v>
      </c>
      <c r="B21247" t="str">
        <f>IF(ISBLANK(VLOOKUP(A21247,Questionnaire!A:KQ,171,FALSE)),"#",VLOOKUP(A21247,Questionnaire!A:KQ,171,FALSE))</f>
        <v>#</v>
      </c>
    </row>
    <row r="21248" spans="1:2">
      <c r="A21248" t="s">
        <v>233</v>
      </c>
      <c r="B21248" t="str">
        <f>IF(ISBLANK(VLOOKUP(A21248,Questionnaire!A:KQ,171,FALSE)),"#",VLOOKUP(A21248,Questionnaire!A:KQ,171,FALSE))</f>
        <v>#</v>
      </c>
    </row>
    <row r="21249" spans="1:2">
      <c r="A21249" t="s">
        <v>235</v>
      </c>
      <c r="B21249" t="str">
        <f>IF(ISBLANK(VLOOKUP(A21249,Questionnaire!A:KQ,171,FALSE)),"#",VLOOKUP(A21249,Questionnaire!A:KQ,171,FALSE))</f>
        <v>#</v>
      </c>
    </row>
    <row r="21250" spans="1:2">
      <c r="A21250" t="s">
        <v>237</v>
      </c>
      <c r="B21250" t="str">
        <f>IF(ISBLANK(VLOOKUP(A21250,Questionnaire!A:KQ,171,FALSE)),"#",VLOOKUP(A21250,Questionnaire!A:KQ,171,FALSE))</f>
        <v>#</v>
      </c>
    </row>
    <row r="21251" spans="1:2">
      <c r="A21251" t="s">
        <v>239</v>
      </c>
      <c r="B21251" t="str">
        <f>IF(ISBLANK(VLOOKUP(A21251,Questionnaire!A:KQ,171,FALSE)),"#",VLOOKUP(A21251,Questionnaire!A:KQ,171,FALSE))</f>
        <v>#</v>
      </c>
    </row>
    <row r="21252" spans="1:2">
      <c r="A21252" t="s">
        <v>242</v>
      </c>
      <c r="B21252" t="str">
        <f>IF(ISBLANK(VLOOKUP(A21252,Questionnaire!A:KQ,171,FALSE)),"#",VLOOKUP(A21252,Questionnaire!A:KQ,171,FALSE))</f>
        <v>#</v>
      </c>
    </row>
    <row r="21253" spans="1:2">
      <c r="A21253" t="s">
        <v>245</v>
      </c>
      <c r="B21253" t="str">
        <f>IF(ISBLANK(VLOOKUP(A21253,Questionnaire!A:KQ,171,FALSE)),"#",VLOOKUP(A21253,Questionnaire!A:KQ,171,FALSE))</f>
        <v>#</v>
      </c>
    </row>
    <row r="21254" spans="1:2">
      <c r="A21254" t="s">
        <v>247</v>
      </c>
      <c r="B21254" t="str">
        <f>IF(ISBLANK(VLOOKUP(A21254,Questionnaire!A:KQ,171,FALSE)),"#",VLOOKUP(A21254,Questionnaire!A:KQ,171,FALSE))</f>
        <v>#</v>
      </c>
    </row>
    <row r="21255" spans="1:2">
      <c r="A21255" t="s">
        <v>249</v>
      </c>
      <c r="B21255" t="str">
        <f>IF(ISBLANK(VLOOKUP(A21255,Questionnaire!A:KQ,171,FALSE)),"#",VLOOKUP(A21255,Questionnaire!A:KQ,171,FALSE))</f>
        <v>#</v>
      </c>
    </row>
    <row r="21256" spans="1:2">
      <c r="A21256" t="s">
        <v>250</v>
      </c>
      <c r="B21256" t="str">
        <f>IF(ISBLANK(VLOOKUP(A21256,Questionnaire!A:KQ,171,FALSE)),"#",VLOOKUP(A21256,Questionnaire!A:KQ,171,FALSE))</f>
        <v>#</v>
      </c>
    </row>
    <row r="21257" spans="1:2">
      <c r="A21257" t="s">
        <v>252</v>
      </c>
      <c r="B21257" t="str">
        <f>IF(ISBLANK(VLOOKUP(A21257,Questionnaire!A:KQ,171,FALSE)),"#",VLOOKUP(A21257,Questionnaire!A:KQ,171,FALSE))</f>
        <v>#</v>
      </c>
    </row>
    <row r="21258" spans="1:2">
      <c r="A21258" t="s">
        <v>255</v>
      </c>
      <c r="B21258" t="str">
        <f>IF(ISBLANK(VLOOKUP(A21258,Questionnaire!A:KQ,171,FALSE)),"#",VLOOKUP(A21258,Questionnaire!A:KQ,171,FALSE))</f>
        <v>#</v>
      </c>
    </row>
    <row r="21259" spans="1:2">
      <c r="A21259" t="s">
        <v>258</v>
      </c>
      <c r="B21259" t="str">
        <f>IF(ISNA(VLOOKUP(VLOOKUP(A21259,Questionnaire!A:KQ,171,FALSE),'CORA Encoding'!M:N,2,FALSE)),"#",VLOOKUP(VLOOKUP(A21259,Questionnaire!A:KQ,171,FALSE),'CORA Encoding'!M:N,2,FALSE))</f>
        <v>#</v>
      </c>
    </row>
    <row r="21260" spans="1:2">
      <c r="A21260" t="s">
        <v>261</v>
      </c>
      <c r="B21260" t="str">
        <f>IF(ISBLANK(VLOOKUP(A21260,Questionnaire!A:KQ,171,FALSE)),"#",VLOOKUP(A21260,Questionnaire!A:KQ,171,FALSE))</f>
        <v>#</v>
      </c>
    </row>
    <row r="21261" spans="1:2">
      <c r="A21261" t="s">
        <v>263</v>
      </c>
      <c r="B21261" t="str">
        <f>IF(ISBLANK(VLOOKUP(A21261,Questionnaire!A:KQ,171,FALSE)),"#",VLOOKUP(A21261,Questionnaire!A:KQ,171,FALSE))</f>
        <v>#</v>
      </c>
    </row>
    <row r="21262" spans="1:2">
      <c r="A21262" t="s">
        <v>265</v>
      </c>
      <c r="B21262" t="str">
        <f>IF(ISBLANK(VLOOKUP(A21262,Questionnaire!A:KQ,171,FALSE)),"#",VLOOKUP(A21262,Questionnaire!A:KQ,171,FALSE))</f>
        <v>#</v>
      </c>
    </row>
    <row r="21263" spans="1:2">
      <c r="A21263" t="s">
        <v>267</v>
      </c>
      <c r="B21263" t="str">
        <f>IF(ISBLANK(VLOOKUP(A21263,Questionnaire!A:KQ,171,FALSE)),"#",VLOOKUP(A21263,Questionnaire!A:KQ,171,FALSE))</f>
        <v>#</v>
      </c>
    </row>
    <row r="21264" spans="1:2">
      <c r="A21264" t="s">
        <v>269</v>
      </c>
      <c r="B21264" t="str">
        <f>IF(ISBLANK(VLOOKUP(A21264,Questionnaire!A:KQ,171,FALSE)),"#",VLOOKUP(A21264,Questionnaire!A:KQ,171,FALSE))</f>
        <v>#</v>
      </c>
    </row>
    <row r="21265" spans="1:2">
      <c r="A21265" t="s">
        <v>274</v>
      </c>
      <c r="B21265" t="str">
        <f>IF(ISBLANK(VLOOKUP(A21265,Questionnaire!A:KQ,171,FALSE)),"#",VLOOKUP(A21265,Questionnaire!A:KQ,171,FALSE))</f>
        <v>#</v>
      </c>
    </row>
    <row r="21266" spans="1:2">
      <c r="A21266" t="s">
        <v>276</v>
      </c>
      <c r="B21266" t="str">
        <f>IF(ISBLANK(VLOOKUP(A21266,Questionnaire!A:KQ,171,FALSE)),"#",VLOOKUP(A21266,Questionnaire!A:KQ,171,FALSE))</f>
        <v>#</v>
      </c>
    </row>
    <row r="21267" spans="1:2">
      <c r="A21267" t="s">
        <v>278</v>
      </c>
      <c r="B21267" t="str">
        <f>IF(ISBLANK(VLOOKUP(A21267,Questionnaire!A:KQ,171,FALSE)),"#",VLOOKUP(A21267,Questionnaire!A:KQ,171,FALSE))</f>
        <v>#</v>
      </c>
    </row>
    <row r="21268" spans="1:2">
      <c r="A21268" t="s">
        <v>280</v>
      </c>
      <c r="B21268" t="str">
        <f>IF(ISBLANK(VLOOKUP(A21268,Questionnaire!A:KQ,171,FALSE)),"#",VLOOKUP(A21268,Questionnaire!A:KQ,171,FALSE))</f>
        <v>#</v>
      </c>
    </row>
    <row r="21269" spans="1:2">
      <c r="A21269" t="s">
        <v>282</v>
      </c>
      <c r="B21269" t="str">
        <f>IF(ISBLANK(VLOOKUP(A21269,Questionnaire!A:KQ,171,FALSE)),"#",VLOOKUP(A21269,Questionnaire!A:KQ,171,FALSE))</f>
        <v>#</v>
      </c>
    </row>
    <row r="21270" spans="1:2">
      <c r="A21270" t="s">
        <v>286</v>
      </c>
      <c r="B21270" t="str">
        <f>IF(ISBLANK(VLOOKUP(A21270,Questionnaire!A:KQ,171,FALSE)),"#",VLOOKUP(A21270,Questionnaire!A:KQ,171,FALSE))</f>
        <v>#</v>
      </c>
    </row>
    <row r="21271" spans="1:2">
      <c r="A21271" t="s">
        <v>288</v>
      </c>
      <c r="B21271" t="str">
        <f>IF(ISBLANK(VLOOKUP(A21271,Questionnaire!A:KQ,171,FALSE)),"#",VLOOKUP(A21271,Questionnaire!A:KQ,171,FALSE))</f>
        <v>#</v>
      </c>
    </row>
    <row r="21272" spans="1:2">
      <c r="A21272" t="s">
        <v>290</v>
      </c>
      <c r="B21272" t="str">
        <f>IF(ISBLANK(VLOOKUP(A21272,Questionnaire!A:KQ,171,FALSE)),"#",VLOOKUP(A21272,Questionnaire!A:KQ,171,FALSE))</f>
        <v>#</v>
      </c>
    </row>
    <row r="21273" spans="1:2">
      <c r="A21273" t="s">
        <v>292</v>
      </c>
      <c r="B21273" t="str">
        <f>IF(ISBLANK(VLOOKUP(A21273,Questionnaire!A:KQ,171,FALSE)),"#",VLOOKUP(A21273,Questionnaire!A:KQ,171,FALSE))</f>
        <v>#</v>
      </c>
    </row>
    <row r="21274" spans="1:2">
      <c r="A21274" t="s">
        <v>294</v>
      </c>
      <c r="B21274" t="str">
        <f>IF(ISBLANK(VLOOKUP(A21274,Questionnaire!A:KQ,171,FALSE)),"#",VLOOKUP(A21274,Questionnaire!A:KQ,171,FALSE))</f>
        <v>#</v>
      </c>
    </row>
    <row r="21275" spans="1:2">
      <c r="A21275" t="s">
        <v>296</v>
      </c>
      <c r="B21275" t="str">
        <f>IF(ISBLANK(VLOOKUP(A21275,Questionnaire!A:KQ,171,FALSE)),"#",VLOOKUP(A21275,Questionnaire!A:KQ,171,FALSE))</f>
        <v>#</v>
      </c>
    </row>
    <row r="21276" spans="1:2">
      <c r="A21276" t="s">
        <v>301</v>
      </c>
      <c r="B21276" t="str">
        <f>IF(ISBLANK(VLOOKUP(A21276,Questionnaire!A:KQ,171,FALSE)),"#",VLOOKUP(A21276,Questionnaire!A:KQ,171,FALSE))</f>
        <v>#</v>
      </c>
    </row>
    <row r="21277" spans="1:2">
      <c r="A21277" t="s">
        <v>303</v>
      </c>
      <c r="B21277" t="str">
        <f>IF(ISBLANK(VLOOKUP(A21277,Questionnaire!A:KQ,171,FALSE)),"#",VLOOKUP(A21277,Questionnaire!A:KQ,171,FALSE))</f>
        <v>#</v>
      </c>
    </row>
    <row r="21278" spans="1:2">
      <c r="A21278" t="s">
        <v>305</v>
      </c>
      <c r="B21278" t="str">
        <f>IF(ISBLANK(VLOOKUP(A21278,Questionnaire!A:KQ,171,FALSE)),"#",VLOOKUP(A21278,Questionnaire!A:KQ,171,FALSE))</f>
        <v>#</v>
      </c>
    </row>
    <row r="21279" spans="1:2">
      <c r="A21279" t="s">
        <v>307</v>
      </c>
      <c r="B21279" t="str">
        <f>IF(ISBLANK(VLOOKUP(A21279,Questionnaire!A:KQ,171,FALSE)),"#",VLOOKUP(A21279,Questionnaire!A:KQ,171,FALSE))</f>
        <v>#</v>
      </c>
    </row>
    <row r="21280" spans="1:2">
      <c r="A21280" t="s">
        <v>311</v>
      </c>
      <c r="B21280" t="str">
        <f>IF(ISBLANK(VLOOKUP(A21280,Questionnaire!A:KQ,171,FALSE)),"#",VLOOKUP(A21280,Questionnaire!A:KQ,171,FALSE))</f>
        <v>#</v>
      </c>
    </row>
    <row r="21281" spans="1:2">
      <c r="A21281" t="s">
        <v>313</v>
      </c>
      <c r="B21281" t="str">
        <f>IF(ISBLANK(VLOOKUP(A21281,Questionnaire!A:KQ,171,FALSE)),"#",VLOOKUP(A21281,Questionnaire!A:KQ,171,FALSE))</f>
        <v>#</v>
      </c>
    </row>
    <row r="21282" spans="1:2">
      <c r="A21282" t="s">
        <v>314</v>
      </c>
      <c r="B21282" t="str">
        <f>IF(ISBLANK(VLOOKUP(A21282,Questionnaire!A:KQ,171,FALSE)),"#",VLOOKUP(A21282,Questionnaire!A:KQ,171,FALSE))</f>
        <v>#</v>
      </c>
    </row>
    <row r="21283" spans="1:2">
      <c r="A21283" t="s">
        <v>315</v>
      </c>
      <c r="B21283" t="str">
        <f>IF(ISBLANK(VLOOKUP(A21283,Questionnaire!A:KQ,171,FALSE)),"#",VLOOKUP(A21283,Questionnaire!A:KQ,171,FALSE))</f>
        <v>#</v>
      </c>
    </row>
    <row r="21284" spans="1:2">
      <c r="A21284" t="s">
        <v>317</v>
      </c>
      <c r="B21284" t="str">
        <f>IF(ISBLANK(VLOOKUP(A21284,Questionnaire!A:KQ,171,FALSE)),"#",VLOOKUP(A21284,Questionnaire!A:KQ,171,FALSE))</f>
        <v>#</v>
      </c>
    </row>
    <row r="21285" spans="1:2">
      <c r="A21285" t="s">
        <v>319</v>
      </c>
      <c r="B21285" t="str">
        <f>IF(ISBLANK(VLOOKUP(A21285,Questionnaire!A:KQ,171,FALSE)),"#",VLOOKUP(A21285,Questionnaire!A:KQ,171,FALSE))</f>
        <v>#</v>
      </c>
    </row>
    <row r="21286" spans="1:2">
      <c r="A21286" t="s">
        <v>322</v>
      </c>
      <c r="B21286" t="str">
        <f>IF(ISBLANK(VLOOKUP(A21286,Questionnaire!A:KQ,171,FALSE)),"#",VLOOKUP(A21286,Questionnaire!A:KQ,171,FALSE))</f>
        <v>#</v>
      </c>
    </row>
    <row r="21287" spans="1:2">
      <c r="A21287" t="s">
        <v>326</v>
      </c>
      <c r="B21287" t="str">
        <f>IF(ISBLANK(VLOOKUP(A21287,Questionnaire!A:KQ,171,FALSE)),"#",VLOOKUP(A21287,Questionnaire!A:KQ,171,FALSE))</f>
        <v>#</v>
      </c>
    </row>
    <row r="21288" spans="1:2">
      <c r="A21288" t="s">
        <v>328</v>
      </c>
      <c r="B21288" t="str">
        <f>IF(ISBLANK(VLOOKUP(A21288,Questionnaire!A:KQ,171,FALSE)),"#",VLOOKUP(A21288,Questionnaire!A:KQ,171,FALSE))</f>
        <v>#</v>
      </c>
    </row>
    <row r="21289" spans="1:2">
      <c r="A21289" t="s">
        <v>332</v>
      </c>
      <c r="B21289" t="str">
        <f>IF(ISBLANK(VLOOKUP(A21289,Questionnaire!A:KQ,171,FALSE)),"#",VLOOKUP(A21289,Questionnaire!A:KQ,171,FALSE))</f>
        <v>#</v>
      </c>
    </row>
    <row r="21290" spans="1:2">
      <c r="A21290" t="s">
        <v>333</v>
      </c>
      <c r="B21290" t="str">
        <f>IF(ISBLANK(VLOOKUP(A21290,Questionnaire!A:KQ,171,FALSE)),"#",VLOOKUP(A21290,Questionnaire!A:KQ,171,FALSE))</f>
        <v>#</v>
      </c>
    </row>
    <row r="21291" spans="1:2">
      <c r="A21291" t="s">
        <v>334</v>
      </c>
      <c r="B21291" t="str">
        <f>IF(ISBLANK(VLOOKUP(A21291,Questionnaire!A:KQ,171,FALSE)),"#",VLOOKUP(A21291,Questionnaire!A:KQ,171,FALSE))</f>
        <v>#</v>
      </c>
    </row>
    <row r="21292" spans="1:2">
      <c r="A21292" t="s">
        <v>335</v>
      </c>
      <c r="B21292" t="str">
        <f>IF(ISBLANK(VLOOKUP(A21292,Questionnaire!A:KQ,171,FALSE)),"#",VLOOKUP(A21292,Questionnaire!A:KQ,171,FALSE))</f>
        <v>#</v>
      </c>
    </row>
    <row r="21293" spans="1:2">
      <c r="A21293" t="s">
        <v>336</v>
      </c>
      <c r="B21293" t="str">
        <f>IF(ISBLANK(VLOOKUP(A21293,Questionnaire!A:KQ,171,FALSE)),"#",VLOOKUP(A21293,Questionnaire!A:KQ,171,FALSE))</f>
        <v>#</v>
      </c>
    </row>
    <row r="21294" spans="1:2">
      <c r="A21294" t="s">
        <v>337</v>
      </c>
      <c r="B21294" t="str">
        <f>IF(ISBLANK(VLOOKUP(A21294,Questionnaire!A:KQ,171,FALSE)),"#",VLOOKUP(A21294,Questionnaire!A:KQ,171,FALSE))</f>
        <v>#</v>
      </c>
    </row>
    <row r="21295" spans="1:2">
      <c r="A21295" t="s">
        <v>338</v>
      </c>
      <c r="B21295" t="str">
        <f>IF(ISBLANK(VLOOKUP(A21295,Questionnaire!A:KQ,171,FALSE)),"#",VLOOKUP(A21295,Questionnaire!A:KQ,171,FALSE))</f>
        <v>#</v>
      </c>
    </row>
    <row r="21296" spans="1:2">
      <c r="A21296" t="s">
        <v>339</v>
      </c>
      <c r="B21296" t="str">
        <f>IF(ISBLANK(VLOOKUP(A21296,Questionnaire!A:KQ,171,FALSE)),"#",VLOOKUP(A21296,Questionnaire!A:KQ,171,FALSE))</f>
        <v>#</v>
      </c>
    </row>
    <row r="21297" spans="1:2">
      <c r="A21297" t="s">
        <v>340</v>
      </c>
      <c r="B21297" t="str">
        <f>IF(ISBLANK(VLOOKUP(A21297,Questionnaire!A:KQ,171,FALSE)),"#",VLOOKUP(A21297,Questionnaire!A:KQ,171,FALSE))</f>
        <v>#</v>
      </c>
    </row>
    <row r="21298" spans="1:2">
      <c r="A21298" t="s">
        <v>341</v>
      </c>
      <c r="B21298" t="str">
        <f>IF(ISBLANK(VLOOKUP(A21298,Questionnaire!A:KQ,171,FALSE)),"#",VLOOKUP(A21298,Questionnaire!A:KQ,171,FALSE))</f>
        <v>#</v>
      </c>
    </row>
    <row r="21299" spans="1:2">
      <c r="A21299" t="s">
        <v>342</v>
      </c>
      <c r="B21299" t="str">
        <f>IF(ISBLANK(VLOOKUP(A21299,Questionnaire!A:KQ,171,FALSE)),"#",VLOOKUP(A21299,Questionnaire!A:KQ,171,FALSE))</f>
        <v>#</v>
      </c>
    </row>
    <row r="21300" spans="1:2">
      <c r="A21300" t="s">
        <v>343</v>
      </c>
      <c r="B21300" t="str">
        <f>IF(ISBLANK(VLOOKUP(A21300,Questionnaire!A:KQ,171,FALSE)),"#",VLOOKUP(A21300,Questionnaire!A:KQ,171,FALSE))</f>
        <v>#</v>
      </c>
    </row>
    <row r="21301" spans="1:2">
      <c r="A21301" t="s">
        <v>344</v>
      </c>
      <c r="B21301" t="str">
        <f>IF(ISBLANK(VLOOKUP(A21301,Questionnaire!A:KQ,171,FALSE)),"#",VLOOKUP(A21301,Questionnaire!A:KQ,171,FALSE))</f>
        <v>#</v>
      </c>
    </row>
    <row r="21302" spans="1:2">
      <c r="A21302" t="s">
        <v>345</v>
      </c>
      <c r="B21302" t="str">
        <f>IF(ISBLANK(VLOOKUP(A21302,Questionnaire!A:KQ,171,FALSE)),"#",VLOOKUP(A21302,Questionnaire!A:KQ,171,FALSE))</f>
        <v>#</v>
      </c>
    </row>
    <row r="21303" spans="1:2">
      <c r="A21303" t="s">
        <v>348</v>
      </c>
      <c r="B21303" t="str">
        <f>IF(ISBLANK(VLOOKUP(A21303,Questionnaire!A:KQ,171,FALSE)),"#",VLOOKUP(A21303,Questionnaire!A:KQ,171,FALSE))</f>
        <v>#</v>
      </c>
    </row>
    <row r="21304" spans="1:2">
      <c r="A21304" t="s">
        <v>353</v>
      </c>
      <c r="B21304" t="str">
        <f>IF(ISBLANK(VLOOKUP(A21304,Questionnaire!A:KQ,171,FALSE)),"#",VLOOKUP(A21304,Questionnaire!A:KQ,171,FALSE))</f>
        <v>#</v>
      </c>
    </row>
    <row r="21305" spans="1:2">
      <c r="A21305" t="s">
        <v>354</v>
      </c>
      <c r="B21305" t="str">
        <f>IF(ISBLANK(VLOOKUP(A21305,Questionnaire!A:KQ,171,FALSE)),"#",VLOOKUP(A21305,Questionnaire!A:KQ,171,FALSE))</f>
        <v>#</v>
      </c>
    </row>
    <row r="21306" spans="1:2">
      <c r="A21306" t="s">
        <v>355</v>
      </c>
      <c r="B21306" t="str">
        <f>IF(ISBLANK(VLOOKUP(A21306,Questionnaire!A:KQ,171,FALSE)),"#",VLOOKUP(A21306,Questionnaire!A:KQ,171,FALSE))</f>
        <v>#</v>
      </c>
    </row>
    <row r="21307" spans="1:2">
      <c r="A21307" t="s">
        <v>356</v>
      </c>
      <c r="B21307" t="str">
        <f>IF(ISBLANK(VLOOKUP(A21307,Questionnaire!A:KQ,171,FALSE)),"#",VLOOKUP(A21307,Questionnaire!A:KQ,171,FALSE))</f>
        <v>#</v>
      </c>
    </row>
    <row r="21308" spans="1:2">
      <c r="A21308" t="s">
        <v>357</v>
      </c>
      <c r="B21308" t="str">
        <f>IF(ISBLANK(VLOOKUP(A21308,Questionnaire!A:KQ,171,FALSE)),"#",VLOOKUP(A21308,Questionnaire!A:KQ,171,FALSE))</f>
        <v>#</v>
      </c>
    </row>
    <row r="21309" spans="1:2">
      <c r="A21309" t="s">
        <v>360</v>
      </c>
      <c r="B21309" t="str">
        <f>IF(ISBLANK(VLOOKUP(A21309,Questionnaire!A:KQ,171,FALSE)),"#",VLOOKUP(A21309,Questionnaire!A:KQ,171,FALSE))</f>
        <v>#</v>
      </c>
    </row>
    <row r="21310" spans="1:2">
      <c r="A21310" t="s">
        <v>362</v>
      </c>
      <c r="B21310" t="str">
        <f>IF(ISBLANK(VLOOKUP(A21310,Questionnaire!A:KQ,171,FALSE)),"#",VLOOKUP(A21310,Questionnaire!A:KQ,171,FALSE))</f>
        <v>#</v>
      </c>
    </row>
    <row r="21311" spans="1:2">
      <c r="A21311" t="s">
        <v>363</v>
      </c>
      <c r="B21311" t="str">
        <f>IF(ISBLANK(VLOOKUP(A21311,Questionnaire!A:KQ,171,FALSE)),"#",VLOOKUP(A21311,Questionnaire!A:KQ,171,FALSE))</f>
        <v>#</v>
      </c>
    </row>
    <row r="21312" spans="1:2">
      <c r="A21312" t="s">
        <v>364</v>
      </c>
      <c r="B21312" t="str">
        <f>IF(ISBLANK(VLOOKUP(A21312,Questionnaire!A:KQ,171,FALSE)),"#",VLOOKUP(A21312,Questionnaire!A:KQ,171,FALSE))</f>
        <v>#</v>
      </c>
    </row>
    <row r="21313" spans="1:2">
      <c r="A21313" t="s">
        <v>365</v>
      </c>
      <c r="B21313" t="str">
        <f>IF(ISBLANK(VLOOKUP(A21313,Questionnaire!A:KQ,171,FALSE)),"#",VLOOKUP(A21313,Questionnaire!A:KQ,171,FALSE))</f>
        <v>#</v>
      </c>
    </row>
    <row r="21314" spans="1:2">
      <c r="A21314" t="s">
        <v>366</v>
      </c>
      <c r="B21314" t="str">
        <f>IF(ISBLANK(VLOOKUP(A21314,Questionnaire!A:KQ,171,FALSE)),"#",VLOOKUP(A21314,Questionnaire!A:KQ,171,FALSE))</f>
        <v>#</v>
      </c>
    </row>
    <row r="21315" spans="1:2">
      <c r="A21315" t="s">
        <v>371</v>
      </c>
      <c r="B21315" t="str">
        <f>IF(ISBLANK(VLOOKUP(A21315,Questionnaire!A:KQ,171,FALSE)),"#",VLOOKUP(A21315,Questionnaire!A:KQ,171,FALSE))</f>
        <v>#</v>
      </c>
    </row>
    <row r="21316" spans="1:2">
      <c r="A21316" t="s">
        <v>372</v>
      </c>
      <c r="B21316" t="str">
        <f>IF(ISBLANK(VLOOKUP(A21316,Questionnaire!A:KQ,171,FALSE)),"#",VLOOKUP(A21316,Questionnaire!A:KQ,171,FALSE))</f>
        <v>#</v>
      </c>
    </row>
    <row r="21317" spans="1:2">
      <c r="A21317" t="s">
        <v>373</v>
      </c>
      <c r="B21317" t="str">
        <f>IF(ISBLANK(VLOOKUP(A21317,Questionnaire!A:KQ,171,FALSE)),"#",VLOOKUP(A21317,Questionnaire!A:KQ,171,FALSE))</f>
        <v>#</v>
      </c>
    </row>
    <row r="21318" spans="1:2">
      <c r="A21318" t="s">
        <v>374</v>
      </c>
      <c r="B21318" t="str">
        <f>IF(ISBLANK(VLOOKUP(A21318,Questionnaire!A:KQ,171,FALSE)),"#",VLOOKUP(A21318,Questionnaire!A:KQ,171,FALSE))</f>
        <v>#</v>
      </c>
    </row>
    <row r="21319" spans="1:2">
      <c r="A21319" t="s">
        <v>377</v>
      </c>
      <c r="B21319" t="str">
        <f>IF(ISBLANK(VLOOKUP(A21319,Questionnaire!A:KQ,171,FALSE)),"#",VLOOKUP(A21319,Questionnaire!A:KQ,171,FALSE))</f>
        <v>#</v>
      </c>
    </row>
    <row r="21320" spans="1:2">
      <c r="A21320" t="s">
        <v>379</v>
      </c>
      <c r="B21320" t="str">
        <f>IF(ISBLANK(VLOOKUP(A21320,Questionnaire!A:KQ,171,FALSE)),"#",VLOOKUP(A21320,Questionnaire!A:KQ,171,FALSE))</f>
        <v>#</v>
      </c>
    </row>
    <row r="21321" spans="1:2">
      <c r="A21321" t="s">
        <v>380</v>
      </c>
      <c r="B21321" t="str">
        <f>IF(ISBLANK(VLOOKUP(A21321,Questionnaire!A:KQ,171,FALSE)),"#",VLOOKUP(A21321,Questionnaire!A:KQ,171,FALSE))</f>
        <v>#</v>
      </c>
    </row>
    <row r="21322" spans="1:2">
      <c r="A21322" t="s">
        <v>381</v>
      </c>
      <c r="B21322" t="str">
        <f>IF(ISBLANK(VLOOKUP(A21322,Questionnaire!A:KQ,171,FALSE)),"#",VLOOKUP(A21322,Questionnaire!A:KQ,171,FALSE))</f>
        <v>#</v>
      </c>
    </row>
    <row r="21323" spans="1:2">
      <c r="A21323" t="s">
        <v>382</v>
      </c>
      <c r="B21323" t="str">
        <f>IF(ISBLANK(VLOOKUP(A21323,Questionnaire!A:KQ,171,FALSE)),"#",VLOOKUP(A21323,Questionnaire!A:KQ,171,FALSE))</f>
        <v>#</v>
      </c>
    </row>
    <row r="21324" spans="1:2">
      <c r="A21324" t="s">
        <v>384</v>
      </c>
      <c r="B21324" t="str">
        <f>IF(ISBLANK(VLOOKUP(A21324,Questionnaire!A:KQ,171,FALSE)),"#",VLOOKUP(A21324,Questionnaire!A:KQ,171,FALSE))</f>
        <v>#</v>
      </c>
    </row>
    <row r="21325" spans="1:2">
      <c r="A21325" t="s">
        <v>387</v>
      </c>
      <c r="B21325" t="str">
        <f>IF(ISBLANK(VLOOKUP(A21325,Questionnaire!A:KQ,171,FALSE)),"#",VLOOKUP(A21325,Questionnaire!A:KQ,171,FALSE))</f>
        <v>#</v>
      </c>
    </row>
    <row r="21326" spans="1:2">
      <c r="A21326" t="s">
        <v>391</v>
      </c>
      <c r="B21326" t="str">
        <f>IF(ISBLANK(VLOOKUP(A21326,Questionnaire!A:KQ,171,FALSE)),"#",VLOOKUP(A21326,Questionnaire!A:KQ,171,FALSE))</f>
        <v>#</v>
      </c>
    </row>
    <row r="21327" spans="1:2">
      <c r="A21327" t="s">
        <v>393</v>
      </c>
      <c r="B21327" t="str">
        <f>IF(ISBLANK(VLOOKUP(A21327,Questionnaire!A:KQ,171,FALSE)),"#",VLOOKUP(A21327,Questionnaire!A:KQ,171,FALSE))</f>
        <v>#</v>
      </c>
    </row>
    <row r="21328" spans="1:2">
      <c r="A21328" t="s">
        <v>395</v>
      </c>
      <c r="B21328" t="str">
        <f>IF(ISBLANK(VLOOKUP(A21328,Questionnaire!A:KQ,171,FALSE)),"#",VLOOKUP(A21328,Questionnaire!A:KQ,171,FALSE))</f>
        <v>#</v>
      </c>
    </row>
    <row r="21329" spans="1:2">
      <c r="A21329" t="s">
        <v>398</v>
      </c>
      <c r="B21329" t="str">
        <f>IF(ISBLANK(VLOOKUP(A21329,Questionnaire!A:KQ,171,FALSE)),"#",VLOOKUP(A21329,Questionnaire!A:KQ,171,FALSE))</f>
        <v>#</v>
      </c>
    </row>
    <row r="21330" spans="1:2">
      <c r="A21330" t="s">
        <v>402</v>
      </c>
      <c r="B21330" t="str">
        <f>IF(ISBLANK(VLOOKUP(A21330,Questionnaire!A:KQ,171,FALSE)),"#",VLOOKUP(A21330,Questionnaire!A:KQ,171,FALSE))</f>
        <v>#</v>
      </c>
    </row>
    <row r="21331" spans="1:2">
      <c r="A21331" t="s">
        <v>405</v>
      </c>
      <c r="B21331" t="str">
        <f>IF(ISBLANK(VLOOKUP(A21331,Questionnaire!A:KQ,171,FALSE)),"#",VLOOKUP(A21331,Questionnaire!A:KQ,171,FALSE))</f>
        <v>#</v>
      </c>
    </row>
    <row r="21332" spans="1:2">
      <c r="A21332" t="s">
        <v>409</v>
      </c>
      <c r="B21332" t="str">
        <f>IF(ISBLANK(VLOOKUP(A21332,Questionnaire!A:KQ,171,FALSE)),"#",VLOOKUP(A21332,Questionnaire!A:KQ,171,FALSE))</f>
        <v>#</v>
      </c>
    </row>
    <row r="21333" spans="1:2">
      <c r="A21333" t="s">
        <v>412</v>
      </c>
      <c r="B21333" t="str">
        <f>IF(ISBLANK(VLOOKUP(A21333,Questionnaire!A:KQ,171,FALSE)),"#",VLOOKUP(A21333,Questionnaire!A:KQ,171,FALSE))</f>
        <v>#</v>
      </c>
    </row>
    <row r="21334" spans="1:2">
      <c r="A21334" t="s">
        <v>415</v>
      </c>
      <c r="B21334" t="str">
        <f>IF(ISBLANK(VLOOKUP(A21334,Questionnaire!A:KQ,171,FALSE)),"#",VLOOKUP(A21334,Questionnaire!A:KQ,171,FALSE))</f>
        <v>#</v>
      </c>
    </row>
    <row r="21335" spans="1:2">
      <c r="A21335" t="s">
        <v>418</v>
      </c>
      <c r="B21335" t="str">
        <f>IF(ISBLANK(VLOOKUP(A21335,Questionnaire!A:KQ,171,FALSE)),"#",VLOOKUP(A21335,Questionnaire!A:KQ,171,FALSE))</f>
        <v>#</v>
      </c>
    </row>
    <row r="21336" spans="1:2">
      <c r="A21336" t="s">
        <v>421</v>
      </c>
      <c r="B21336" t="str">
        <f>IF(ISBLANK(VLOOKUP(A21336,Questionnaire!A:KQ,171,FALSE)),"#",VLOOKUP(A21336,Questionnaire!A:KQ,171,FALSE))</f>
        <v>#</v>
      </c>
    </row>
    <row r="21337" spans="1:2">
      <c r="A21337" t="s">
        <v>424</v>
      </c>
      <c r="B21337" t="str">
        <f>IF(ISBLANK(VLOOKUP(A21337,Questionnaire!A:KQ,171,FALSE)),"#",VLOOKUP(A21337,Questionnaire!A:KQ,171,FALSE))</f>
        <v>#</v>
      </c>
    </row>
    <row r="21338" spans="1:2">
      <c r="A21338" t="s">
        <v>429</v>
      </c>
      <c r="B21338" t="str">
        <f>IF(ISBLANK(VLOOKUP(A21338,Questionnaire!A:KQ,171,FALSE)),"#",VLOOKUP(A21338,Questionnaire!A:KQ,171,FALSE))</f>
        <v>#</v>
      </c>
    </row>
    <row r="21339" spans="1:2">
      <c r="A21339" t="s">
        <v>432</v>
      </c>
      <c r="B21339" t="str">
        <f>IF(ISBLANK(VLOOKUP(A21339,Questionnaire!A:KQ,171,FALSE)),"#",VLOOKUP(A21339,Questionnaire!A:KQ,171,FALSE))</f>
        <v>#</v>
      </c>
    </row>
    <row r="21340" spans="1:2">
      <c r="A21340" t="s">
        <v>435</v>
      </c>
      <c r="B21340" t="str">
        <f>IF(ISBLANK(VLOOKUP(A21340,Questionnaire!A:KQ,171,FALSE)),"#",VLOOKUP(A21340,Questionnaire!A:KQ,171,FALSE))</f>
        <v>#</v>
      </c>
    </row>
    <row r="21341" spans="1:2">
      <c r="A21341" t="s">
        <v>437</v>
      </c>
      <c r="B21341" t="str">
        <f>IF(ISBLANK(VLOOKUP(A21341,Questionnaire!A:KQ,171,FALSE)),"#",VLOOKUP(A21341,Questionnaire!A:KQ,171,FALSE))</f>
        <v>#</v>
      </c>
    </row>
    <row r="21342" spans="1:2">
      <c r="A21342" t="s">
        <v>439</v>
      </c>
      <c r="B21342" t="str">
        <f>IF(ISBLANK(VLOOKUP(A21342,Questionnaire!A:KQ,171,FALSE)),"#",VLOOKUP(A21342,Questionnaire!A:KQ,171,FALSE))</f>
        <v>#</v>
      </c>
    </row>
    <row r="21343" spans="1:2">
      <c r="A21343" t="s">
        <v>442</v>
      </c>
      <c r="B21343" t="str">
        <f>IF(ISBLANK(VLOOKUP(A21343,Questionnaire!A:KQ,171,FALSE)),"#",VLOOKUP(A21343,Questionnaire!A:KQ,171,FALSE))</f>
        <v>#</v>
      </c>
    </row>
    <row r="21344" spans="1:2">
      <c r="A21344" t="s">
        <v>445</v>
      </c>
      <c r="B21344" t="str">
        <f>IF(ISBLANK(VLOOKUP(A21344,Questionnaire!A:KQ,171,FALSE)),"#",VLOOKUP(A21344,Questionnaire!A:KQ,171,FALSE))</f>
        <v>#</v>
      </c>
    </row>
    <row r="21345" spans="1:3">
      <c r="A21345" t="s">
        <v>448</v>
      </c>
      <c r="B21345" t="str">
        <f>IF(ISBLANK(VLOOKUP(A21345,Questionnaire!A:KQ,171,FALSE)),"#",VLOOKUP(A21345,Questionnaire!A:KQ,171,FALSE))</f>
        <v>#</v>
      </c>
    </row>
    <row r="21346" spans="1:3">
      <c r="A21346" t="s">
        <v>452</v>
      </c>
      <c r="B21346" t="str">
        <f>IF(ISBLANK(VLOOKUP(A21346,Questionnaire!A:KQ,171,FALSE)),"#",VLOOKUP(A21346,Questionnaire!A:KQ,171,FALSE))</f>
        <v>#</v>
      </c>
    </row>
    <row r="21347" spans="1:3">
      <c r="A21347" t="s">
        <v>455</v>
      </c>
      <c r="B21347" t="str">
        <f>IF(ISBLANK(VLOOKUP(A21347,Questionnaire!A:KQ,171,FALSE)),"#",VLOOKUP(A21347,Questionnaire!A:KQ,171,FALSE))</f>
        <v>#</v>
      </c>
    </row>
    <row r="21348" spans="1:3">
      <c r="A21348" t="s">
        <v>458</v>
      </c>
      <c r="B21348" t="str">
        <f>IF(ISBLANK(VLOOKUP(A21348,Questionnaire!A:KQ,171,FALSE)),"#",VLOOKUP(A21348,Questionnaire!A:KQ,171,FALSE))</f>
        <v>#</v>
      </c>
    </row>
    <row r="21349" spans="1:3">
      <c r="A21349" t="s">
        <v>461</v>
      </c>
      <c r="B21349" t="str">
        <f>IF(ISBLANK(VLOOKUP(A21349,Questionnaire!A:KQ,171,FALSE)),"#",VLOOKUP(A21349,Questionnaire!A:KQ,171,FALSE))</f>
        <v>#</v>
      </c>
    </row>
    <row r="21350" spans="1:3">
      <c r="A21350" t="s">
        <v>465</v>
      </c>
      <c r="B21350" t="str">
        <f>IF(ISBLANK(VLOOKUP(A21350,Questionnaire!A:KQ,171,FALSE)),"#",VLOOKUP(A21350,Questionnaire!A:KQ,171,FALSE))</f>
        <v>#</v>
      </c>
    </row>
    <row r="21351" spans="1:3">
      <c r="A21351" t="s">
        <v>467</v>
      </c>
      <c r="B21351" t="str">
        <f>IF(ISBLANK(VLOOKUP(A21351,Questionnaire!A:KQ,171,FALSE)),"#",VLOOKUP(A21351,Questionnaire!A:KQ,171,FALSE))</f>
        <v>#</v>
      </c>
    </row>
    <row r="21352" spans="1:3">
      <c r="A21352" t="s">
        <v>469</v>
      </c>
      <c r="B21352" t="str">
        <f>IF(ISBLANK(VLOOKUP(A21352,Questionnaire!A:KQ,171,FALSE)),"#",VLOOKUP(A21352,Questionnaire!A:KQ,171,FALSE))</f>
        <v>#</v>
      </c>
    </row>
    <row r="21353" spans="1:3">
      <c r="A21353" t="s">
        <v>471</v>
      </c>
      <c r="B21353" t="str">
        <f>IF(ISBLANK(VLOOKUP(A21353,Questionnaire!A:KQ,171,FALSE)),"#",VLOOKUP(A21353,Questionnaire!A:KQ,171,FALSE))</f>
        <v>#</v>
      </c>
    </row>
    <row r="21354" spans="1:3">
      <c r="A21354" t="s">
        <v>473</v>
      </c>
      <c r="B21354" t="str">
        <f>IF(ISBLANK(VLOOKUP(A21354,Questionnaire!A:KQ,171,FALSE)),"#",VLOOKUP(A21354,Questionnaire!A:KQ,171,FALSE))</f>
        <v>#</v>
      </c>
    </row>
    <row r="21355" spans="1:3">
      <c r="A21355" t="s">
        <v>475</v>
      </c>
      <c r="B21355" t="str">
        <f>IF(ISBLANK(VLOOKUP(A21355,Questionnaire!A:KQ,171,FALSE)),"#",VLOOKUP(A21355,Questionnaire!A:KQ,171,FALSE))</f>
        <v>#</v>
      </c>
    </row>
    <row r="21356" spans="1:3">
      <c r="A21356" t="s">
        <v>185</v>
      </c>
      <c r="B21356" t="str">
        <f>IF(ISBLANK(VLOOKUP(A21356,Questionnaire!A:KQ,172,FALSE)),"#",VLOOKUP(A21356,Questionnaire!A:KQ,172,FALSE))</f>
        <v>#</v>
      </c>
      <c r="C21356">
        <v>169</v>
      </c>
    </row>
    <row r="21357" spans="1:3">
      <c r="A21357" t="s">
        <v>187</v>
      </c>
      <c r="B21357" t="str">
        <f>IF(ISNA(VLOOKUP(VLOOKUP(A21357,Questionnaire!A:KQ,172,FALSE),'CORA Encoding'!D:E,2,FALSE)),"#",VLOOKUP(VLOOKUP(A21357,Questionnaire!A:KQ,172,FALSE),'CORA Encoding'!D:E,2,FALSE))</f>
        <v>#</v>
      </c>
    </row>
    <row r="21358" spans="1:3">
      <c r="A21358" t="s">
        <v>189</v>
      </c>
      <c r="B21358" t="str">
        <f>IF(ISNA(VLOOKUP(VLOOKUP(A21358,Questionnaire!A:KQ,172,FALSE),'CORA Encoding'!G:H,2,FALSE)),"#",VLOOKUP(VLOOKUP(A21358,Questionnaire!A:KQ,172,FALSE),'CORA Encoding'!G:H,2,FALSE))</f>
        <v>#</v>
      </c>
    </row>
    <row r="21359" spans="1:3">
      <c r="A21359" t="s">
        <v>191</v>
      </c>
      <c r="B21359" t="str">
        <f>IF(ISNA(VLOOKUP(VLOOKUP(A21359,Questionnaire!A:KQ,172,FALSE),'Country List'!E:F,2,FALSE)),"#",VLOOKUP(VLOOKUP(A21359,Questionnaire!A:KQ,172,FALSE),'Country List'!E:F,2,FALSE))</f>
        <v>#</v>
      </c>
    </row>
    <row r="21360" spans="1:3">
      <c r="A21360" t="s">
        <v>193</v>
      </c>
      <c r="B21360" t="str">
        <f>IF(ISNA(VLOOKUP(VLOOKUP(A21360,Questionnaire!A:KQ,172,FALSE),'Industry List'!B:C,2,FALSE)),"#",VLOOKUP(VLOOKUP(A21360,Questionnaire!A:KQ,172,FALSE),'Industry List'!B:C,2,FALSE))</f>
        <v>#</v>
      </c>
    </row>
    <row r="21361" spans="1:2">
      <c r="A21361" t="s">
        <v>197</v>
      </c>
      <c r="B21361" t="str">
        <f>IF(ISBLANK(VLOOKUP(A21361,Questionnaire!A:KQ,172,FALSE)),"#",VLOOKUP(A21361,Questionnaire!A:KQ,172,FALSE))</f>
        <v>#</v>
      </c>
    </row>
    <row r="21362" spans="1:2">
      <c r="A21362" t="s">
        <v>201</v>
      </c>
      <c r="B21362" t="str">
        <f>IF(ISBLANK(VLOOKUP(A21362,Questionnaire!A:KQ,172,FALSE)),"#",VLOOKUP(A21362,Questionnaire!A:KQ,172,FALSE))</f>
        <v>#</v>
      </c>
    </row>
    <row r="21363" spans="1:2">
      <c r="A21363" t="s">
        <v>203</v>
      </c>
      <c r="B21363" t="str">
        <f>IF(ISNA(VLOOKUP(VLOOKUP(A21363,Questionnaire!A:KQ,172,FALSE),'CORA Encoding'!J:K,2,FALSE)),"#",VLOOKUP(VLOOKUP(A21363,Questionnaire!A:KQ,172,FALSE),'CORA Encoding'!J:K,2,FALSE))</f>
        <v>#</v>
      </c>
    </row>
    <row r="21364" spans="1:2">
      <c r="A21364" t="s">
        <v>208</v>
      </c>
      <c r="B21364" t="str">
        <f>IF(ISBLANK(VLOOKUP(A21364,Questionnaire!A:KQ,172,FALSE)),"#",VLOOKUP(A21364,Questionnaire!A:KQ,172,FALSE))</f>
        <v>#</v>
      </c>
    </row>
    <row r="21365" spans="1:2">
      <c r="A21365" t="s">
        <v>213</v>
      </c>
      <c r="B21365" t="str">
        <f>IF(ISBLANK(VLOOKUP(A21365,Questionnaire!A:KQ,172,FALSE)),"#",VLOOKUP(A21365,Questionnaire!A:KQ,172,FALSE))</f>
        <v>#</v>
      </c>
    </row>
    <row r="21366" spans="1:2">
      <c r="A21366" t="s">
        <v>215</v>
      </c>
      <c r="B21366" t="str">
        <f>IF(ISBLANK(VLOOKUP(A21366,Questionnaire!A:KQ,172,FALSE)),"#",VLOOKUP(A21366,Questionnaire!A:KQ,172,FALSE))</f>
        <v>#</v>
      </c>
    </row>
    <row r="21367" spans="1:2">
      <c r="A21367" t="s">
        <v>217</v>
      </c>
      <c r="B21367" t="str">
        <f>IF(ISBLANK(VLOOKUP(A21367,Questionnaire!A:KQ,172,FALSE)),"#",VLOOKUP(A21367,Questionnaire!A:KQ,172,FALSE))</f>
        <v>#</v>
      </c>
    </row>
    <row r="21368" spans="1:2">
      <c r="A21368" t="s">
        <v>219</v>
      </c>
      <c r="B21368" t="str">
        <f>IF(ISBLANK(VLOOKUP(A21368,Questionnaire!A:KQ,172,FALSE)),"#",VLOOKUP(A21368,Questionnaire!A:KQ,172,FALSE))</f>
        <v>#</v>
      </c>
    </row>
    <row r="21369" spans="1:2">
      <c r="A21369" t="s">
        <v>221</v>
      </c>
      <c r="B21369" t="str">
        <f>IF(ISBLANK(VLOOKUP(A21369,Questionnaire!A:KQ,172,FALSE)),"#",VLOOKUP(A21369,Questionnaire!A:KQ,172,FALSE))</f>
        <v>#</v>
      </c>
    </row>
    <row r="21370" spans="1:2">
      <c r="A21370" t="s">
        <v>223</v>
      </c>
      <c r="B21370" t="str">
        <f>IF(ISBLANK(VLOOKUP(A21370,Questionnaire!A:KQ,172,FALSE)),"#",VLOOKUP(A21370,Questionnaire!A:KQ,172,FALSE))</f>
        <v>#</v>
      </c>
    </row>
    <row r="21371" spans="1:2">
      <c r="A21371" t="s">
        <v>225</v>
      </c>
      <c r="B21371" t="str">
        <f>IF(ISBLANK(VLOOKUP(A21371,Questionnaire!A:KQ,172,FALSE)),"#",VLOOKUP(A21371,Questionnaire!A:KQ,172,FALSE))</f>
        <v>#</v>
      </c>
    </row>
    <row r="21372" spans="1:2">
      <c r="A21372" t="s">
        <v>227</v>
      </c>
      <c r="B21372" t="str">
        <f>IF(ISBLANK(VLOOKUP(A21372,Questionnaire!A:KQ,172,FALSE)),"#",VLOOKUP(A21372,Questionnaire!A:KQ,172,FALSE))</f>
        <v>#</v>
      </c>
    </row>
    <row r="21373" spans="1:2">
      <c r="A21373" t="s">
        <v>229</v>
      </c>
      <c r="B21373" t="str">
        <f>IF(ISBLANK(VLOOKUP(A21373,Questionnaire!A:KQ,172,FALSE)),"#",VLOOKUP(A21373,Questionnaire!A:KQ,172,FALSE))</f>
        <v>#</v>
      </c>
    </row>
    <row r="21374" spans="1:2">
      <c r="A21374" t="s">
        <v>231</v>
      </c>
      <c r="B21374" t="str">
        <f>IF(ISBLANK(VLOOKUP(A21374,Questionnaire!A:KQ,172,FALSE)),"#",VLOOKUP(A21374,Questionnaire!A:KQ,172,FALSE))</f>
        <v>#</v>
      </c>
    </row>
    <row r="21375" spans="1:2">
      <c r="A21375" t="s">
        <v>233</v>
      </c>
      <c r="B21375" t="str">
        <f>IF(ISBLANK(VLOOKUP(A21375,Questionnaire!A:KQ,172,FALSE)),"#",VLOOKUP(A21375,Questionnaire!A:KQ,172,FALSE))</f>
        <v>#</v>
      </c>
    </row>
    <row r="21376" spans="1:2">
      <c r="A21376" t="s">
        <v>235</v>
      </c>
      <c r="B21376" t="str">
        <f>IF(ISBLANK(VLOOKUP(A21376,Questionnaire!A:KQ,172,FALSE)),"#",VLOOKUP(A21376,Questionnaire!A:KQ,172,FALSE))</f>
        <v>#</v>
      </c>
    </row>
    <row r="21377" spans="1:2">
      <c r="A21377" t="s">
        <v>237</v>
      </c>
      <c r="B21377" t="str">
        <f>IF(ISBLANK(VLOOKUP(A21377,Questionnaire!A:KQ,172,FALSE)),"#",VLOOKUP(A21377,Questionnaire!A:KQ,172,FALSE))</f>
        <v>#</v>
      </c>
    </row>
    <row r="21378" spans="1:2">
      <c r="A21378" t="s">
        <v>239</v>
      </c>
      <c r="B21378" t="str">
        <f>IF(ISBLANK(VLOOKUP(A21378,Questionnaire!A:KQ,172,FALSE)),"#",VLOOKUP(A21378,Questionnaire!A:KQ,172,FALSE))</f>
        <v>#</v>
      </c>
    </row>
    <row r="21379" spans="1:2">
      <c r="A21379" t="s">
        <v>242</v>
      </c>
      <c r="B21379" t="str">
        <f>IF(ISBLANK(VLOOKUP(A21379,Questionnaire!A:KQ,172,FALSE)),"#",VLOOKUP(A21379,Questionnaire!A:KQ,172,FALSE))</f>
        <v>#</v>
      </c>
    </row>
    <row r="21380" spans="1:2">
      <c r="A21380" t="s">
        <v>245</v>
      </c>
      <c r="B21380" t="str">
        <f>IF(ISBLANK(VLOOKUP(A21380,Questionnaire!A:KQ,172,FALSE)),"#",VLOOKUP(A21380,Questionnaire!A:KQ,172,FALSE))</f>
        <v>#</v>
      </c>
    </row>
    <row r="21381" spans="1:2">
      <c r="A21381" t="s">
        <v>247</v>
      </c>
      <c r="B21381" t="str">
        <f>IF(ISBLANK(VLOOKUP(A21381,Questionnaire!A:KQ,172,FALSE)),"#",VLOOKUP(A21381,Questionnaire!A:KQ,172,FALSE))</f>
        <v>#</v>
      </c>
    </row>
    <row r="21382" spans="1:2">
      <c r="A21382" t="s">
        <v>249</v>
      </c>
      <c r="B21382" t="str">
        <f>IF(ISBLANK(VLOOKUP(A21382,Questionnaire!A:KQ,172,FALSE)),"#",VLOOKUP(A21382,Questionnaire!A:KQ,172,FALSE))</f>
        <v>#</v>
      </c>
    </row>
    <row r="21383" spans="1:2">
      <c r="A21383" t="s">
        <v>250</v>
      </c>
      <c r="B21383" t="str">
        <f>IF(ISBLANK(VLOOKUP(A21383,Questionnaire!A:KQ,172,FALSE)),"#",VLOOKUP(A21383,Questionnaire!A:KQ,172,FALSE))</f>
        <v>#</v>
      </c>
    </row>
    <row r="21384" spans="1:2">
      <c r="A21384" t="s">
        <v>252</v>
      </c>
      <c r="B21384" t="str">
        <f>IF(ISBLANK(VLOOKUP(A21384,Questionnaire!A:KQ,172,FALSE)),"#",VLOOKUP(A21384,Questionnaire!A:KQ,172,FALSE))</f>
        <v>#</v>
      </c>
    </row>
    <row r="21385" spans="1:2">
      <c r="A21385" t="s">
        <v>255</v>
      </c>
      <c r="B21385" t="str">
        <f>IF(ISBLANK(VLOOKUP(A21385,Questionnaire!A:KQ,172,FALSE)),"#",VLOOKUP(A21385,Questionnaire!A:KQ,172,FALSE))</f>
        <v>#</v>
      </c>
    </row>
    <row r="21386" spans="1:2">
      <c r="A21386" t="s">
        <v>258</v>
      </c>
      <c r="B21386" t="str">
        <f>IF(ISNA(VLOOKUP(VLOOKUP(A21386,Questionnaire!A:KQ,172,FALSE),'CORA Encoding'!M:N,2,FALSE)),"#",VLOOKUP(VLOOKUP(A21386,Questionnaire!A:KQ,172,FALSE),'CORA Encoding'!M:N,2,FALSE))</f>
        <v>#</v>
      </c>
    </row>
    <row r="21387" spans="1:2">
      <c r="A21387" t="s">
        <v>261</v>
      </c>
      <c r="B21387" t="str">
        <f>IF(ISBLANK(VLOOKUP(A21387,Questionnaire!A:KQ,172,FALSE)),"#",VLOOKUP(A21387,Questionnaire!A:KQ,172,FALSE))</f>
        <v>#</v>
      </c>
    </row>
    <row r="21388" spans="1:2">
      <c r="A21388" t="s">
        <v>263</v>
      </c>
      <c r="B21388" t="str">
        <f>IF(ISBLANK(VLOOKUP(A21388,Questionnaire!A:KQ,172,FALSE)),"#",VLOOKUP(A21388,Questionnaire!A:KQ,172,FALSE))</f>
        <v>#</v>
      </c>
    </row>
    <row r="21389" spans="1:2">
      <c r="A21389" t="s">
        <v>265</v>
      </c>
      <c r="B21389" t="str">
        <f>IF(ISBLANK(VLOOKUP(A21389,Questionnaire!A:KQ,172,FALSE)),"#",VLOOKUP(A21389,Questionnaire!A:KQ,172,FALSE))</f>
        <v>#</v>
      </c>
    </row>
    <row r="21390" spans="1:2">
      <c r="A21390" t="s">
        <v>267</v>
      </c>
      <c r="B21390" t="str">
        <f>IF(ISBLANK(VLOOKUP(A21390,Questionnaire!A:KQ,172,FALSE)),"#",VLOOKUP(A21390,Questionnaire!A:KQ,172,FALSE))</f>
        <v>#</v>
      </c>
    </row>
    <row r="21391" spans="1:2">
      <c r="A21391" t="s">
        <v>269</v>
      </c>
      <c r="B21391" t="str">
        <f>IF(ISBLANK(VLOOKUP(A21391,Questionnaire!A:KQ,172,FALSE)),"#",VLOOKUP(A21391,Questionnaire!A:KQ,172,FALSE))</f>
        <v>#</v>
      </c>
    </row>
    <row r="21392" spans="1:2">
      <c r="A21392" t="s">
        <v>274</v>
      </c>
      <c r="B21392" t="str">
        <f>IF(ISBLANK(VLOOKUP(A21392,Questionnaire!A:KQ,172,FALSE)),"#",VLOOKUP(A21392,Questionnaire!A:KQ,172,FALSE))</f>
        <v>#</v>
      </c>
    </row>
    <row r="21393" spans="1:2">
      <c r="A21393" t="s">
        <v>276</v>
      </c>
      <c r="B21393" t="str">
        <f>IF(ISBLANK(VLOOKUP(A21393,Questionnaire!A:KQ,172,FALSE)),"#",VLOOKUP(A21393,Questionnaire!A:KQ,172,FALSE))</f>
        <v>#</v>
      </c>
    </row>
    <row r="21394" spans="1:2">
      <c r="A21394" t="s">
        <v>278</v>
      </c>
      <c r="B21394" t="str">
        <f>IF(ISBLANK(VLOOKUP(A21394,Questionnaire!A:KQ,172,FALSE)),"#",VLOOKUP(A21394,Questionnaire!A:KQ,172,FALSE))</f>
        <v>#</v>
      </c>
    </row>
    <row r="21395" spans="1:2">
      <c r="A21395" t="s">
        <v>280</v>
      </c>
      <c r="B21395" t="str">
        <f>IF(ISBLANK(VLOOKUP(A21395,Questionnaire!A:KQ,172,FALSE)),"#",VLOOKUP(A21395,Questionnaire!A:KQ,172,FALSE))</f>
        <v>#</v>
      </c>
    </row>
    <row r="21396" spans="1:2">
      <c r="A21396" t="s">
        <v>282</v>
      </c>
      <c r="B21396" t="str">
        <f>IF(ISBLANK(VLOOKUP(A21396,Questionnaire!A:KQ,172,FALSE)),"#",VLOOKUP(A21396,Questionnaire!A:KQ,172,FALSE))</f>
        <v>#</v>
      </c>
    </row>
    <row r="21397" spans="1:2">
      <c r="A21397" t="s">
        <v>286</v>
      </c>
      <c r="B21397" t="str">
        <f>IF(ISBLANK(VLOOKUP(A21397,Questionnaire!A:KQ,172,FALSE)),"#",VLOOKUP(A21397,Questionnaire!A:KQ,172,FALSE))</f>
        <v>#</v>
      </c>
    </row>
    <row r="21398" spans="1:2">
      <c r="A21398" t="s">
        <v>288</v>
      </c>
      <c r="B21398" t="str">
        <f>IF(ISBLANK(VLOOKUP(A21398,Questionnaire!A:KQ,172,FALSE)),"#",VLOOKUP(A21398,Questionnaire!A:KQ,172,FALSE))</f>
        <v>#</v>
      </c>
    </row>
    <row r="21399" spans="1:2">
      <c r="A21399" t="s">
        <v>290</v>
      </c>
      <c r="B21399" t="str">
        <f>IF(ISBLANK(VLOOKUP(A21399,Questionnaire!A:KQ,172,FALSE)),"#",VLOOKUP(A21399,Questionnaire!A:KQ,172,FALSE))</f>
        <v>#</v>
      </c>
    </row>
    <row r="21400" spans="1:2">
      <c r="A21400" t="s">
        <v>292</v>
      </c>
      <c r="B21400" t="str">
        <f>IF(ISBLANK(VLOOKUP(A21400,Questionnaire!A:KQ,172,FALSE)),"#",VLOOKUP(A21400,Questionnaire!A:KQ,172,FALSE))</f>
        <v>#</v>
      </c>
    </row>
    <row r="21401" spans="1:2">
      <c r="A21401" t="s">
        <v>294</v>
      </c>
      <c r="B21401" t="str">
        <f>IF(ISBLANK(VLOOKUP(A21401,Questionnaire!A:KQ,172,FALSE)),"#",VLOOKUP(A21401,Questionnaire!A:KQ,172,FALSE))</f>
        <v>#</v>
      </c>
    </row>
    <row r="21402" spans="1:2">
      <c r="A21402" t="s">
        <v>296</v>
      </c>
      <c r="B21402" t="str">
        <f>IF(ISBLANK(VLOOKUP(A21402,Questionnaire!A:KQ,172,FALSE)),"#",VLOOKUP(A21402,Questionnaire!A:KQ,172,FALSE))</f>
        <v>#</v>
      </c>
    </row>
    <row r="21403" spans="1:2">
      <c r="A21403" t="s">
        <v>301</v>
      </c>
      <c r="B21403" t="str">
        <f>IF(ISBLANK(VLOOKUP(A21403,Questionnaire!A:KQ,172,FALSE)),"#",VLOOKUP(A21403,Questionnaire!A:KQ,172,FALSE))</f>
        <v>#</v>
      </c>
    </row>
    <row r="21404" spans="1:2">
      <c r="A21404" t="s">
        <v>303</v>
      </c>
      <c r="B21404" t="str">
        <f>IF(ISBLANK(VLOOKUP(A21404,Questionnaire!A:KQ,172,FALSE)),"#",VLOOKUP(A21404,Questionnaire!A:KQ,172,FALSE))</f>
        <v>#</v>
      </c>
    </row>
    <row r="21405" spans="1:2">
      <c r="A21405" t="s">
        <v>305</v>
      </c>
      <c r="B21405" t="str">
        <f>IF(ISBLANK(VLOOKUP(A21405,Questionnaire!A:KQ,172,FALSE)),"#",VLOOKUP(A21405,Questionnaire!A:KQ,172,FALSE))</f>
        <v>#</v>
      </c>
    </row>
    <row r="21406" spans="1:2">
      <c r="A21406" t="s">
        <v>307</v>
      </c>
      <c r="B21406" t="str">
        <f>IF(ISBLANK(VLOOKUP(A21406,Questionnaire!A:KQ,172,FALSE)),"#",VLOOKUP(A21406,Questionnaire!A:KQ,172,FALSE))</f>
        <v>#</v>
      </c>
    </row>
    <row r="21407" spans="1:2">
      <c r="A21407" t="s">
        <v>311</v>
      </c>
      <c r="B21407" t="str">
        <f>IF(ISBLANK(VLOOKUP(A21407,Questionnaire!A:KQ,172,FALSE)),"#",VLOOKUP(A21407,Questionnaire!A:KQ,172,FALSE))</f>
        <v>#</v>
      </c>
    </row>
    <row r="21408" spans="1:2">
      <c r="A21408" t="s">
        <v>313</v>
      </c>
      <c r="B21408" t="str">
        <f>IF(ISBLANK(VLOOKUP(A21408,Questionnaire!A:KQ,172,FALSE)),"#",VLOOKUP(A21408,Questionnaire!A:KQ,172,FALSE))</f>
        <v>#</v>
      </c>
    </row>
    <row r="21409" spans="1:2">
      <c r="A21409" t="s">
        <v>314</v>
      </c>
      <c r="B21409" t="str">
        <f>IF(ISBLANK(VLOOKUP(A21409,Questionnaire!A:KQ,172,FALSE)),"#",VLOOKUP(A21409,Questionnaire!A:KQ,172,FALSE))</f>
        <v>#</v>
      </c>
    </row>
    <row r="21410" spans="1:2">
      <c r="A21410" t="s">
        <v>315</v>
      </c>
      <c r="B21410" t="str">
        <f>IF(ISBLANK(VLOOKUP(A21410,Questionnaire!A:KQ,172,FALSE)),"#",VLOOKUP(A21410,Questionnaire!A:KQ,172,FALSE))</f>
        <v>#</v>
      </c>
    </row>
    <row r="21411" spans="1:2">
      <c r="A21411" t="s">
        <v>317</v>
      </c>
      <c r="B21411" t="str">
        <f>IF(ISBLANK(VLOOKUP(A21411,Questionnaire!A:KQ,172,FALSE)),"#",VLOOKUP(A21411,Questionnaire!A:KQ,172,FALSE))</f>
        <v>#</v>
      </c>
    </row>
    <row r="21412" spans="1:2">
      <c r="A21412" t="s">
        <v>319</v>
      </c>
      <c r="B21412" t="str">
        <f>IF(ISBLANK(VLOOKUP(A21412,Questionnaire!A:KQ,172,FALSE)),"#",VLOOKUP(A21412,Questionnaire!A:KQ,172,FALSE))</f>
        <v>#</v>
      </c>
    </row>
    <row r="21413" spans="1:2">
      <c r="A21413" t="s">
        <v>322</v>
      </c>
      <c r="B21413" t="str">
        <f>IF(ISBLANK(VLOOKUP(A21413,Questionnaire!A:KQ,172,FALSE)),"#",VLOOKUP(A21413,Questionnaire!A:KQ,172,FALSE))</f>
        <v>#</v>
      </c>
    </row>
    <row r="21414" spans="1:2">
      <c r="A21414" t="s">
        <v>326</v>
      </c>
      <c r="B21414" t="str">
        <f>IF(ISBLANK(VLOOKUP(A21414,Questionnaire!A:KQ,172,FALSE)),"#",VLOOKUP(A21414,Questionnaire!A:KQ,172,FALSE))</f>
        <v>#</v>
      </c>
    </row>
    <row r="21415" spans="1:2">
      <c r="A21415" t="s">
        <v>328</v>
      </c>
      <c r="B21415" t="str">
        <f>IF(ISBLANK(VLOOKUP(A21415,Questionnaire!A:KQ,172,FALSE)),"#",VLOOKUP(A21415,Questionnaire!A:KQ,172,FALSE))</f>
        <v>#</v>
      </c>
    </row>
    <row r="21416" spans="1:2">
      <c r="A21416" t="s">
        <v>332</v>
      </c>
      <c r="B21416" t="str">
        <f>IF(ISBLANK(VLOOKUP(A21416,Questionnaire!A:KQ,172,FALSE)),"#",VLOOKUP(A21416,Questionnaire!A:KQ,172,FALSE))</f>
        <v>#</v>
      </c>
    </row>
    <row r="21417" spans="1:2">
      <c r="A21417" t="s">
        <v>333</v>
      </c>
      <c r="B21417" t="str">
        <f>IF(ISBLANK(VLOOKUP(A21417,Questionnaire!A:KQ,172,FALSE)),"#",VLOOKUP(A21417,Questionnaire!A:KQ,172,FALSE))</f>
        <v>#</v>
      </c>
    </row>
    <row r="21418" spans="1:2">
      <c r="A21418" t="s">
        <v>334</v>
      </c>
      <c r="B21418" t="str">
        <f>IF(ISBLANK(VLOOKUP(A21418,Questionnaire!A:KQ,172,FALSE)),"#",VLOOKUP(A21418,Questionnaire!A:KQ,172,FALSE))</f>
        <v>#</v>
      </c>
    </row>
    <row r="21419" spans="1:2">
      <c r="A21419" t="s">
        <v>335</v>
      </c>
      <c r="B21419" t="str">
        <f>IF(ISBLANK(VLOOKUP(A21419,Questionnaire!A:KQ,172,FALSE)),"#",VLOOKUP(A21419,Questionnaire!A:KQ,172,FALSE))</f>
        <v>#</v>
      </c>
    </row>
    <row r="21420" spans="1:2">
      <c r="A21420" t="s">
        <v>336</v>
      </c>
      <c r="B21420" t="str">
        <f>IF(ISBLANK(VLOOKUP(A21420,Questionnaire!A:KQ,172,FALSE)),"#",VLOOKUP(A21420,Questionnaire!A:KQ,172,FALSE))</f>
        <v>#</v>
      </c>
    </row>
    <row r="21421" spans="1:2">
      <c r="A21421" t="s">
        <v>337</v>
      </c>
      <c r="B21421" t="str">
        <f>IF(ISBLANK(VLOOKUP(A21421,Questionnaire!A:KQ,172,FALSE)),"#",VLOOKUP(A21421,Questionnaire!A:KQ,172,FALSE))</f>
        <v>#</v>
      </c>
    </row>
    <row r="21422" spans="1:2">
      <c r="A21422" t="s">
        <v>338</v>
      </c>
      <c r="B21422" t="str">
        <f>IF(ISBLANK(VLOOKUP(A21422,Questionnaire!A:KQ,172,FALSE)),"#",VLOOKUP(A21422,Questionnaire!A:KQ,172,FALSE))</f>
        <v>#</v>
      </c>
    </row>
    <row r="21423" spans="1:2">
      <c r="A21423" t="s">
        <v>339</v>
      </c>
      <c r="B21423" t="str">
        <f>IF(ISBLANK(VLOOKUP(A21423,Questionnaire!A:KQ,172,FALSE)),"#",VLOOKUP(A21423,Questionnaire!A:KQ,172,FALSE))</f>
        <v>#</v>
      </c>
    </row>
    <row r="21424" spans="1:2">
      <c r="A21424" t="s">
        <v>340</v>
      </c>
      <c r="B21424" t="str">
        <f>IF(ISBLANK(VLOOKUP(A21424,Questionnaire!A:KQ,172,FALSE)),"#",VLOOKUP(A21424,Questionnaire!A:KQ,172,FALSE))</f>
        <v>#</v>
      </c>
    </row>
    <row r="21425" spans="1:2">
      <c r="A21425" t="s">
        <v>341</v>
      </c>
      <c r="B21425" t="str">
        <f>IF(ISBLANK(VLOOKUP(A21425,Questionnaire!A:KQ,172,FALSE)),"#",VLOOKUP(A21425,Questionnaire!A:KQ,172,FALSE))</f>
        <v>#</v>
      </c>
    </row>
    <row r="21426" spans="1:2">
      <c r="A21426" t="s">
        <v>342</v>
      </c>
      <c r="B21426" t="str">
        <f>IF(ISBLANK(VLOOKUP(A21426,Questionnaire!A:KQ,172,FALSE)),"#",VLOOKUP(A21426,Questionnaire!A:KQ,172,FALSE))</f>
        <v>#</v>
      </c>
    </row>
    <row r="21427" spans="1:2">
      <c r="A21427" t="s">
        <v>343</v>
      </c>
      <c r="B21427" t="str">
        <f>IF(ISBLANK(VLOOKUP(A21427,Questionnaire!A:KQ,172,FALSE)),"#",VLOOKUP(A21427,Questionnaire!A:KQ,172,FALSE))</f>
        <v>#</v>
      </c>
    </row>
    <row r="21428" spans="1:2">
      <c r="A21428" t="s">
        <v>344</v>
      </c>
      <c r="B21428" t="str">
        <f>IF(ISBLANK(VLOOKUP(A21428,Questionnaire!A:KQ,172,FALSE)),"#",VLOOKUP(A21428,Questionnaire!A:KQ,172,FALSE))</f>
        <v>#</v>
      </c>
    </row>
    <row r="21429" spans="1:2">
      <c r="A21429" t="s">
        <v>345</v>
      </c>
      <c r="B21429" t="str">
        <f>IF(ISBLANK(VLOOKUP(A21429,Questionnaire!A:KQ,172,FALSE)),"#",VLOOKUP(A21429,Questionnaire!A:KQ,172,FALSE))</f>
        <v>#</v>
      </c>
    </row>
    <row r="21430" spans="1:2">
      <c r="A21430" t="s">
        <v>348</v>
      </c>
      <c r="B21430" t="str">
        <f>IF(ISBLANK(VLOOKUP(A21430,Questionnaire!A:KQ,172,FALSE)),"#",VLOOKUP(A21430,Questionnaire!A:KQ,172,FALSE))</f>
        <v>#</v>
      </c>
    </row>
    <row r="21431" spans="1:2">
      <c r="A21431" t="s">
        <v>353</v>
      </c>
      <c r="B21431" t="str">
        <f>IF(ISBLANK(VLOOKUP(A21431,Questionnaire!A:KQ,172,FALSE)),"#",VLOOKUP(A21431,Questionnaire!A:KQ,172,FALSE))</f>
        <v>#</v>
      </c>
    </row>
    <row r="21432" spans="1:2">
      <c r="A21432" t="s">
        <v>354</v>
      </c>
      <c r="B21432" t="str">
        <f>IF(ISBLANK(VLOOKUP(A21432,Questionnaire!A:KQ,172,FALSE)),"#",VLOOKUP(A21432,Questionnaire!A:KQ,172,FALSE))</f>
        <v>#</v>
      </c>
    </row>
    <row r="21433" spans="1:2">
      <c r="A21433" t="s">
        <v>355</v>
      </c>
      <c r="B21433" t="str">
        <f>IF(ISBLANK(VLOOKUP(A21433,Questionnaire!A:KQ,172,FALSE)),"#",VLOOKUP(A21433,Questionnaire!A:KQ,172,FALSE))</f>
        <v>#</v>
      </c>
    </row>
    <row r="21434" spans="1:2">
      <c r="A21434" t="s">
        <v>356</v>
      </c>
      <c r="B21434" t="str">
        <f>IF(ISBLANK(VLOOKUP(A21434,Questionnaire!A:KQ,172,FALSE)),"#",VLOOKUP(A21434,Questionnaire!A:KQ,172,FALSE))</f>
        <v>#</v>
      </c>
    </row>
    <row r="21435" spans="1:2">
      <c r="A21435" t="s">
        <v>357</v>
      </c>
      <c r="B21435" t="str">
        <f>IF(ISBLANK(VLOOKUP(A21435,Questionnaire!A:KQ,172,FALSE)),"#",VLOOKUP(A21435,Questionnaire!A:KQ,172,FALSE))</f>
        <v>#</v>
      </c>
    </row>
    <row r="21436" spans="1:2">
      <c r="A21436" t="s">
        <v>360</v>
      </c>
      <c r="B21436" t="str">
        <f>IF(ISBLANK(VLOOKUP(A21436,Questionnaire!A:KQ,172,FALSE)),"#",VLOOKUP(A21436,Questionnaire!A:KQ,172,FALSE))</f>
        <v>#</v>
      </c>
    </row>
    <row r="21437" spans="1:2">
      <c r="A21437" t="s">
        <v>362</v>
      </c>
      <c r="B21437" t="str">
        <f>IF(ISBLANK(VLOOKUP(A21437,Questionnaire!A:KQ,172,FALSE)),"#",VLOOKUP(A21437,Questionnaire!A:KQ,172,FALSE))</f>
        <v>#</v>
      </c>
    </row>
    <row r="21438" spans="1:2">
      <c r="A21438" t="s">
        <v>363</v>
      </c>
      <c r="B21438" t="str">
        <f>IF(ISBLANK(VLOOKUP(A21438,Questionnaire!A:KQ,172,FALSE)),"#",VLOOKUP(A21438,Questionnaire!A:KQ,172,FALSE))</f>
        <v>#</v>
      </c>
    </row>
    <row r="21439" spans="1:2">
      <c r="A21439" t="s">
        <v>364</v>
      </c>
      <c r="B21439" t="str">
        <f>IF(ISBLANK(VLOOKUP(A21439,Questionnaire!A:KQ,172,FALSE)),"#",VLOOKUP(A21439,Questionnaire!A:KQ,172,FALSE))</f>
        <v>#</v>
      </c>
    </row>
    <row r="21440" spans="1:2">
      <c r="A21440" t="s">
        <v>365</v>
      </c>
      <c r="B21440" t="str">
        <f>IF(ISBLANK(VLOOKUP(A21440,Questionnaire!A:KQ,172,FALSE)),"#",VLOOKUP(A21440,Questionnaire!A:KQ,172,FALSE))</f>
        <v>#</v>
      </c>
    </row>
    <row r="21441" spans="1:2">
      <c r="A21441" t="s">
        <v>366</v>
      </c>
      <c r="B21441" t="str">
        <f>IF(ISBLANK(VLOOKUP(A21441,Questionnaire!A:KQ,172,FALSE)),"#",VLOOKUP(A21441,Questionnaire!A:KQ,172,FALSE))</f>
        <v>#</v>
      </c>
    </row>
    <row r="21442" spans="1:2">
      <c r="A21442" t="s">
        <v>371</v>
      </c>
      <c r="B21442" t="str">
        <f>IF(ISBLANK(VLOOKUP(A21442,Questionnaire!A:KQ,172,FALSE)),"#",VLOOKUP(A21442,Questionnaire!A:KQ,172,FALSE))</f>
        <v>#</v>
      </c>
    </row>
    <row r="21443" spans="1:2">
      <c r="A21443" t="s">
        <v>372</v>
      </c>
      <c r="B21443" t="str">
        <f>IF(ISBLANK(VLOOKUP(A21443,Questionnaire!A:KQ,172,FALSE)),"#",VLOOKUP(A21443,Questionnaire!A:KQ,172,FALSE))</f>
        <v>#</v>
      </c>
    </row>
    <row r="21444" spans="1:2">
      <c r="A21444" t="s">
        <v>373</v>
      </c>
      <c r="B21444" t="str">
        <f>IF(ISBLANK(VLOOKUP(A21444,Questionnaire!A:KQ,172,FALSE)),"#",VLOOKUP(A21444,Questionnaire!A:KQ,172,FALSE))</f>
        <v>#</v>
      </c>
    </row>
    <row r="21445" spans="1:2">
      <c r="A21445" t="s">
        <v>374</v>
      </c>
      <c r="B21445" t="str">
        <f>IF(ISBLANK(VLOOKUP(A21445,Questionnaire!A:KQ,172,FALSE)),"#",VLOOKUP(A21445,Questionnaire!A:KQ,172,FALSE))</f>
        <v>#</v>
      </c>
    </row>
    <row r="21446" spans="1:2">
      <c r="A21446" t="s">
        <v>377</v>
      </c>
      <c r="B21446" t="str">
        <f>IF(ISBLANK(VLOOKUP(A21446,Questionnaire!A:KQ,172,FALSE)),"#",VLOOKUP(A21446,Questionnaire!A:KQ,172,FALSE))</f>
        <v>#</v>
      </c>
    </row>
    <row r="21447" spans="1:2">
      <c r="A21447" t="s">
        <v>379</v>
      </c>
      <c r="B21447" t="str">
        <f>IF(ISBLANK(VLOOKUP(A21447,Questionnaire!A:KQ,172,FALSE)),"#",VLOOKUP(A21447,Questionnaire!A:KQ,172,FALSE))</f>
        <v>#</v>
      </c>
    </row>
    <row r="21448" spans="1:2">
      <c r="A21448" t="s">
        <v>380</v>
      </c>
      <c r="B21448" t="str">
        <f>IF(ISBLANK(VLOOKUP(A21448,Questionnaire!A:KQ,172,FALSE)),"#",VLOOKUP(A21448,Questionnaire!A:KQ,172,FALSE))</f>
        <v>#</v>
      </c>
    </row>
    <row r="21449" spans="1:2">
      <c r="A21449" t="s">
        <v>381</v>
      </c>
      <c r="B21449" t="str">
        <f>IF(ISBLANK(VLOOKUP(A21449,Questionnaire!A:KQ,172,FALSE)),"#",VLOOKUP(A21449,Questionnaire!A:KQ,172,FALSE))</f>
        <v>#</v>
      </c>
    </row>
    <row r="21450" spans="1:2">
      <c r="A21450" t="s">
        <v>382</v>
      </c>
      <c r="B21450" t="str">
        <f>IF(ISBLANK(VLOOKUP(A21450,Questionnaire!A:KQ,172,FALSE)),"#",VLOOKUP(A21450,Questionnaire!A:KQ,172,FALSE))</f>
        <v>#</v>
      </c>
    </row>
    <row r="21451" spans="1:2">
      <c r="A21451" t="s">
        <v>384</v>
      </c>
      <c r="B21451" t="str">
        <f>IF(ISBLANK(VLOOKUP(A21451,Questionnaire!A:KQ,172,FALSE)),"#",VLOOKUP(A21451,Questionnaire!A:KQ,172,FALSE))</f>
        <v>#</v>
      </c>
    </row>
    <row r="21452" spans="1:2">
      <c r="A21452" t="s">
        <v>387</v>
      </c>
      <c r="B21452" t="str">
        <f>IF(ISBLANK(VLOOKUP(A21452,Questionnaire!A:KQ,172,FALSE)),"#",VLOOKUP(A21452,Questionnaire!A:KQ,172,FALSE))</f>
        <v>#</v>
      </c>
    </row>
    <row r="21453" spans="1:2">
      <c r="A21453" t="s">
        <v>391</v>
      </c>
      <c r="B21453" t="str">
        <f>IF(ISBLANK(VLOOKUP(A21453,Questionnaire!A:KQ,172,FALSE)),"#",VLOOKUP(A21453,Questionnaire!A:KQ,172,FALSE))</f>
        <v>#</v>
      </c>
    </row>
    <row r="21454" spans="1:2">
      <c r="A21454" t="s">
        <v>393</v>
      </c>
      <c r="B21454" t="str">
        <f>IF(ISBLANK(VLOOKUP(A21454,Questionnaire!A:KQ,172,FALSE)),"#",VLOOKUP(A21454,Questionnaire!A:KQ,172,FALSE))</f>
        <v>#</v>
      </c>
    </row>
    <row r="21455" spans="1:2">
      <c r="A21455" t="s">
        <v>395</v>
      </c>
      <c r="B21455" t="str">
        <f>IF(ISBLANK(VLOOKUP(A21455,Questionnaire!A:KQ,172,FALSE)),"#",VLOOKUP(A21455,Questionnaire!A:KQ,172,FALSE))</f>
        <v>#</v>
      </c>
    </row>
    <row r="21456" spans="1:2">
      <c r="A21456" t="s">
        <v>398</v>
      </c>
      <c r="B21456" t="str">
        <f>IF(ISBLANK(VLOOKUP(A21456,Questionnaire!A:KQ,172,FALSE)),"#",VLOOKUP(A21456,Questionnaire!A:KQ,172,FALSE))</f>
        <v>#</v>
      </c>
    </row>
    <row r="21457" spans="1:2">
      <c r="A21457" t="s">
        <v>402</v>
      </c>
      <c r="B21457" t="str">
        <f>IF(ISBLANK(VLOOKUP(A21457,Questionnaire!A:KQ,172,FALSE)),"#",VLOOKUP(A21457,Questionnaire!A:KQ,172,FALSE))</f>
        <v>#</v>
      </c>
    </row>
    <row r="21458" spans="1:2">
      <c r="A21458" t="s">
        <v>405</v>
      </c>
      <c r="B21458" t="str">
        <f>IF(ISBLANK(VLOOKUP(A21458,Questionnaire!A:KQ,172,FALSE)),"#",VLOOKUP(A21458,Questionnaire!A:KQ,172,FALSE))</f>
        <v>#</v>
      </c>
    </row>
    <row r="21459" spans="1:2">
      <c r="A21459" t="s">
        <v>409</v>
      </c>
      <c r="B21459" t="str">
        <f>IF(ISBLANK(VLOOKUP(A21459,Questionnaire!A:KQ,172,FALSE)),"#",VLOOKUP(A21459,Questionnaire!A:KQ,172,FALSE))</f>
        <v>#</v>
      </c>
    </row>
    <row r="21460" spans="1:2">
      <c r="A21460" t="s">
        <v>412</v>
      </c>
      <c r="B21460" t="str">
        <f>IF(ISBLANK(VLOOKUP(A21460,Questionnaire!A:KQ,172,FALSE)),"#",VLOOKUP(A21460,Questionnaire!A:KQ,172,FALSE))</f>
        <v>#</v>
      </c>
    </row>
    <row r="21461" spans="1:2">
      <c r="A21461" t="s">
        <v>415</v>
      </c>
      <c r="B21461" t="str">
        <f>IF(ISBLANK(VLOOKUP(A21461,Questionnaire!A:KQ,172,FALSE)),"#",VLOOKUP(A21461,Questionnaire!A:KQ,172,FALSE))</f>
        <v>#</v>
      </c>
    </row>
    <row r="21462" spans="1:2">
      <c r="A21462" t="s">
        <v>418</v>
      </c>
      <c r="B21462" t="str">
        <f>IF(ISBLANK(VLOOKUP(A21462,Questionnaire!A:KQ,172,FALSE)),"#",VLOOKUP(A21462,Questionnaire!A:KQ,172,FALSE))</f>
        <v>#</v>
      </c>
    </row>
    <row r="21463" spans="1:2">
      <c r="A21463" t="s">
        <v>421</v>
      </c>
      <c r="B21463" t="str">
        <f>IF(ISBLANK(VLOOKUP(A21463,Questionnaire!A:KQ,172,FALSE)),"#",VLOOKUP(A21463,Questionnaire!A:KQ,172,FALSE))</f>
        <v>#</v>
      </c>
    </row>
    <row r="21464" spans="1:2">
      <c r="A21464" t="s">
        <v>424</v>
      </c>
      <c r="B21464" t="str">
        <f>IF(ISBLANK(VLOOKUP(A21464,Questionnaire!A:KQ,172,FALSE)),"#",VLOOKUP(A21464,Questionnaire!A:KQ,172,FALSE))</f>
        <v>#</v>
      </c>
    </row>
    <row r="21465" spans="1:2">
      <c r="A21465" t="s">
        <v>429</v>
      </c>
      <c r="B21465" t="str">
        <f>IF(ISBLANK(VLOOKUP(A21465,Questionnaire!A:KQ,172,FALSE)),"#",VLOOKUP(A21465,Questionnaire!A:KQ,172,FALSE))</f>
        <v>#</v>
      </c>
    </row>
    <row r="21466" spans="1:2">
      <c r="A21466" t="s">
        <v>432</v>
      </c>
      <c r="B21466" t="str">
        <f>IF(ISBLANK(VLOOKUP(A21466,Questionnaire!A:KQ,172,FALSE)),"#",VLOOKUP(A21466,Questionnaire!A:KQ,172,FALSE))</f>
        <v>#</v>
      </c>
    </row>
    <row r="21467" spans="1:2">
      <c r="A21467" t="s">
        <v>435</v>
      </c>
      <c r="B21467" t="str">
        <f>IF(ISBLANK(VLOOKUP(A21467,Questionnaire!A:KQ,172,FALSE)),"#",VLOOKUP(A21467,Questionnaire!A:KQ,172,FALSE))</f>
        <v>#</v>
      </c>
    </row>
    <row r="21468" spans="1:2">
      <c r="A21468" t="s">
        <v>437</v>
      </c>
      <c r="B21468" t="str">
        <f>IF(ISBLANK(VLOOKUP(A21468,Questionnaire!A:KQ,172,FALSE)),"#",VLOOKUP(A21468,Questionnaire!A:KQ,172,FALSE))</f>
        <v>#</v>
      </c>
    </row>
    <row r="21469" spans="1:2">
      <c r="A21469" t="s">
        <v>439</v>
      </c>
      <c r="B21469" t="str">
        <f>IF(ISBLANK(VLOOKUP(A21469,Questionnaire!A:KQ,172,FALSE)),"#",VLOOKUP(A21469,Questionnaire!A:KQ,172,FALSE))</f>
        <v>#</v>
      </c>
    </row>
    <row r="21470" spans="1:2">
      <c r="A21470" t="s">
        <v>442</v>
      </c>
      <c r="B21470" t="str">
        <f>IF(ISBLANK(VLOOKUP(A21470,Questionnaire!A:KQ,172,FALSE)),"#",VLOOKUP(A21470,Questionnaire!A:KQ,172,FALSE))</f>
        <v>#</v>
      </c>
    </row>
    <row r="21471" spans="1:2">
      <c r="A21471" t="s">
        <v>445</v>
      </c>
      <c r="B21471" t="str">
        <f>IF(ISBLANK(VLOOKUP(A21471,Questionnaire!A:KQ,172,FALSE)),"#",VLOOKUP(A21471,Questionnaire!A:KQ,172,FALSE))</f>
        <v>#</v>
      </c>
    </row>
    <row r="21472" spans="1:2">
      <c r="A21472" t="s">
        <v>448</v>
      </c>
      <c r="B21472" t="str">
        <f>IF(ISBLANK(VLOOKUP(A21472,Questionnaire!A:KQ,172,FALSE)),"#",VLOOKUP(A21472,Questionnaire!A:KQ,172,FALSE))</f>
        <v>#</v>
      </c>
    </row>
    <row r="21473" spans="1:3">
      <c r="A21473" t="s">
        <v>452</v>
      </c>
      <c r="B21473" t="str">
        <f>IF(ISBLANK(VLOOKUP(A21473,Questionnaire!A:KQ,172,FALSE)),"#",VLOOKUP(A21473,Questionnaire!A:KQ,172,FALSE))</f>
        <v>#</v>
      </c>
    </row>
    <row r="21474" spans="1:3">
      <c r="A21474" t="s">
        <v>455</v>
      </c>
      <c r="B21474" t="str">
        <f>IF(ISBLANK(VLOOKUP(A21474,Questionnaire!A:KQ,172,FALSE)),"#",VLOOKUP(A21474,Questionnaire!A:KQ,172,FALSE))</f>
        <v>#</v>
      </c>
    </row>
    <row r="21475" spans="1:3">
      <c r="A21475" t="s">
        <v>458</v>
      </c>
      <c r="B21475" t="str">
        <f>IF(ISBLANK(VLOOKUP(A21475,Questionnaire!A:KQ,172,FALSE)),"#",VLOOKUP(A21475,Questionnaire!A:KQ,172,FALSE))</f>
        <v>#</v>
      </c>
    </row>
    <row r="21476" spans="1:3">
      <c r="A21476" t="s">
        <v>461</v>
      </c>
      <c r="B21476" t="str">
        <f>IF(ISBLANK(VLOOKUP(A21476,Questionnaire!A:KQ,172,FALSE)),"#",VLOOKUP(A21476,Questionnaire!A:KQ,172,FALSE))</f>
        <v>#</v>
      </c>
    </row>
    <row r="21477" spans="1:3">
      <c r="A21477" t="s">
        <v>465</v>
      </c>
      <c r="B21477" t="str">
        <f>IF(ISBLANK(VLOOKUP(A21477,Questionnaire!A:KQ,172,FALSE)),"#",VLOOKUP(A21477,Questionnaire!A:KQ,172,FALSE))</f>
        <v>#</v>
      </c>
    </row>
    <row r="21478" spans="1:3">
      <c r="A21478" t="s">
        <v>467</v>
      </c>
      <c r="B21478" t="str">
        <f>IF(ISBLANK(VLOOKUP(A21478,Questionnaire!A:KQ,172,FALSE)),"#",VLOOKUP(A21478,Questionnaire!A:KQ,172,FALSE))</f>
        <v>#</v>
      </c>
    </row>
    <row r="21479" spans="1:3">
      <c r="A21479" t="s">
        <v>469</v>
      </c>
      <c r="B21479" t="str">
        <f>IF(ISBLANK(VLOOKUP(A21479,Questionnaire!A:KQ,172,FALSE)),"#",VLOOKUP(A21479,Questionnaire!A:KQ,172,FALSE))</f>
        <v>#</v>
      </c>
    </row>
    <row r="21480" spans="1:3">
      <c r="A21480" t="s">
        <v>471</v>
      </c>
      <c r="B21480" t="str">
        <f>IF(ISBLANK(VLOOKUP(A21480,Questionnaire!A:KQ,172,FALSE)),"#",VLOOKUP(A21480,Questionnaire!A:KQ,172,FALSE))</f>
        <v>#</v>
      </c>
    </row>
    <row r="21481" spans="1:3">
      <c r="A21481" t="s">
        <v>473</v>
      </c>
      <c r="B21481" t="str">
        <f>IF(ISBLANK(VLOOKUP(A21481,Questionnaire!A:KQ,172,FALSE)),"#",VLOOKUP(A21481,Questionnaire!A:KQ,172,FALSE))</f>
        <v>#</v>
      </c>
    </row>
    <row r="21482" spans="1:3">
      <c r="A21482" t="s">
        <v>475</v>
      </c>
      <c r="B21482" t="str">
        <f>IF(ISBLANK(VLOOKUP(A21482,Questionnaire!A:KQ,172,FALSE)),"#",VLOOKUP(A21482,Questionnaire!A:KQ,172,FALSE))</f>
        <v>#</v>
      </c>
    </row>
    <row r="21483" spans="1:3">
      <c r="A21483" t="s">
        <v>185</v>
      </c>
      <c r="B21483" t="str">
        <f>IF(ISBLANK(VLOOKUP(A21483,Questionnaire!A:KQ,173,FALSE)),"#",VLOOKUP(A21483,Questionnaire!A:KQ,173,FALSE))</f>
        <v>#</v>
      </c>
      <c r="C21483">
        <v>170</v>
      </c>
    </row>
    <row r="21484" spans="1:3">
      <c r="A21484" t="s">
        <v>187</v>
      </c>
      <c r="B21484" t="str">
        <f>IF(ISNA(VLOOKUP(VLOOKUP(A21484,Questionnaire!A:KQ,173,FALSE),'CORA Encoding'!D:E,2,FALSE)),"#",VLOOKUP(VLOOKUP(A21484,Questionnaire!A:KQ,173,FALSE),'CORA Encoding'!D:E,2,FALSE))</f>
        <v>#</v>
      </c>
    </row>
    <row r="21485" spans="1:3">
      <c r="A21485" t="s">
        <v>189</v>
      </c>
      <c r="B21485" t="str">
        <f>IF(ISNA(VLOOKUP(VLOOKUP(A21485,Questionnaire!A:KQ,173,FALSE),'CORA Encoding'!G:H,2,FALSE)),"#",VLOOKUP(VLOOKUP(A21485,Questionnaire!A:KQ,173,FALSE),'CORA Encoding'!G:H,2,FALSE))</f>
        <v>#</v>
      </c>
    </row>
    <row r="21486" spans="1:3">
      <c r="A21486" t="s">
        <v>191</v>
      </c>
      <c r="B21486" t="str">
        <f>IF(ISNA(VLOOKUP(VLOOKUP(A21486,Questionnaire!A:KQ,173,FALSE),'Country List'!E:F,2,FALSE)),"#",VLOOKUP(VLOOKUP(A21486,Questionnaire!A:KQ,173,FALSE),'Country List'!E:F,2,FALSE))</f>
        <v>#</v>
      </c>
    </row>
    <row r="21487" spans="1:3">
      <c r="A21487" t="s">
        <v>193</v>
      </c>
      <c r="B21487" t="str">
        <f>IF(ISNA(VLOOKUP(VLOOKUP(A21487,Questionnaire!A:KQ,173,FALSE),'Industry List'!B:C,2,FALSE)),"#",VLOOKUP(VLOOKUP(A21487,Questionnaire!A:KQ,173,FALSE),'Industry List'!B:C,2,FALSE))</f>
        <v>#</v>
      </c>
    </row>
    <row r="21488" spans="1:3">
      <c r="A21488" t="s">
        <v>197</v>
      </c>
      <c r="B21488" t="str">
        <f>IF(ISBLANK(VLOOKUP(A21488,Questionnaire!A:KQ,173,FALSE)),"#",VLOOKUP(A21488,Questionnaire!A:KQ,173,FALSE))</f>
        <v>#</v>
      </c>
    </row>
    <row r="21489" spans="1:2">
      <c r="A21489" t="s">
        <v>201</v>
      </c>
      <c r="B21489" t="str">
        <f>IF(ISBLANK(VLOOKUP(A21489,Questionnaire!A:KQ,173,FALSE)),"#",VLOOKUP(A21489,Questionnaire!A:KQ,173,FALSE))</f>
        <v>#</v>
      </c>
    </row>
    <row r="21490" spans="1:2">
      <c r="A21490" t="s">
        <v>203</v>
      </c>
      <c r="B21490" t="str">
        <f>IF(ISNA(VLOOKUP(VLOOKUP(A21490,Questionnaire!A:KQ,173,FALSE),'CORA Encoding'!J:K,2,FALSE)),"#",VLOOKUP(VLOOKUP(A21490,Questionnaire!A:KQ,173,FALSE),'CORA Encoding'!J:K,2,FALSE))</f>
        <v>#</v>
      </c>
    </row>
    <row r="21491" spans="1:2">
      <c r="A21491" t="s">
        <v>208</v>
      </c>
      <c r="B21491" t="str">
        <f>IF(ISBLANK(VLOOKUP(A21491,Questionnaire!A:KQ,173,FALSE)),"#",VLOOKUP(A21491,Questionnaire!A:KQ,173,FALSE))</f>
        <v>#</v>
      </c>
    </row>
    <row r="21492" spans="1:2">
      <c r="A21492" t="s">
        <v>213</v>
      </c>
      <c r="B21492" t="str">
        <f>IF(ISBLANK(VLOOKUP(A21492,Questionnaire!A:KQ,173,FALSE)),"#",VLOOKUP(A21492,Questionnaire!A:KQ,173,FALSE))</f>
        <v>#</v>
      </c>
    </row>
    <row r="21493" spans="1:2">
      <c r="A21493" t="s">
        <v>215</v>
      </c>
      <c r="B21493" t="str">
        <f>IF(ISBLANK(VLOOKUP(A21493,Questionnaire!A:KQ,173,FALSE)),"#",VLOOKUP(A21493,Questionnaire!A:KQ,173,FALSE))</f>
        <v>#</v>
      </c>
    </row>
    <row r="21494" spans="1:2">
      <c r="A21494" t="s">
        <v>217</v>
      </c>
      <c r="B21494" t="str">
        <f>IF(ISBLANK(VLOOKUP(A21494,Questionnaire!A:KQ,173,FALSE)),"#",VLOOKUP(A21494,Questionnaire!A:KQ,173,FALSE))</f>
        <v>#</v>
      </c>
    </row>
    <row r="21495" spans="1:2">
      <c r="A21495" t="s">
        <v>219</v>
      </c>
      <c r="B21495" t="str">
        <f>IF(ISBLANK(VLOOKUP(A21495,Questionnaire!A:KQ,173,FALSE)),"#",VLOOKUP(A21495,Questionnaire!A:KQ,173,FALSE))</f>
        <v>#</v>
      </c>
    </row>
    <row r="21496" spans="1:2">
      <c r="A21496" t="s">
        <v>221</v>
      </c>
      <c r="B21496" t="str">
        <f>IF(ISBLANK(VLOOKUP(A21496,Questionnaire!A:KQ,173,FALSE)),"#",VLOOKUP(A21496,Questionnaire!A:KQ,173,FALSE))</f>
        <v>#</v>
      </c>
    </row>
    <row r="21497" spans="1:2">
      <c r="A21497" t="s">
        <v>223</v>
      </c>
      <c r="B21497" t="str">
        <f>IF(ISBLANK(VLOOKUP(A21497,Questionnaire!A:KQ,173,FALSE)),"#",VLOOKUP(A21497,Questionnaire!A:KQ,173,FALSE))</f>
        <v>#</v>
      </c>
    </row>
    <row r="21498" spans="1:2">
      <c r="A21498" t="s">
        <v>225</v>
      </c>
      <c r="B21498" t="str">
        <f>IF(ISBLANK(VLOOKUP(A21498,Questionnaire!A:KQ,173,FALSE)),"#",VLOOKUP(A21498,Questionnaire!A:KQ,173,FALSE))</f>
        <v>#</v>
      </c>
    </row>
    <row r="21499" spans="1:2">
      <c r="A21499" t="s">
        <v>227</v>
      </c>
      <c r="B21499" t="str">
        <f>IF(ISBLANK(VLOOKUP(A21499,Questionnaire!A:KQ,173,FALSE)),"#",VLOOKUP(A21499,Questionnaire!A:KQ,173,FALSE))</f>
        <v>#</v>
      </c>
    </row>
    <row r="21500" spans="1:2">
      <c r="A21500" t="s">
        <v>229</v>
      </c>
      <c r="B21500" t="str">
        <f>IF(ISBLANK(VLOOKUP(A21500,Questionnaire!A:KQ,173,FALSE)),"#",VLOOKUP(A21500,Questionnaire!A:KQ,173,FALSE))</f>
        <v>#</v>
      </c>
    </row>
    <row r="21501" spans="1:2">
      <c r="A21501" t="s">
        <v>231</v>
      </c>
      <c r="B21501" t="str">
        <f>IF(ISBLANK(VLOOKUP(A21501,Questionnaire!A:KQ,173,FALSE)),"#",VLOOKUP(A21501,Questionnaire!A:KQ,173,FALSE))</f>
        <v>#</v>
      </c>
    </row>
    <row r="21502" spans="1:2">
      <c r="A21502" t="s">
        <v>233</v>
      </c>
      <c r="B21502" t="str">
        <f>IF(ISBLANK(VLOOKUP(A21502,Questionnaire!A:KQ,173,FALSE)),"#",VLOOKUP(A21502,Questionnaire!A:KQ,173,FALSE))</f>
        <v>#</v>
      </c>
    </row>
    <row r="21503" spans="1:2">
      <c r="A21503" t="s">
        <v>235</v>
      </c>
      <c r="B21503" t="str">
        <f>IF(ISBLANK(VLOOKUP(A21503,Questionnaire!A:KQ,173,FALSE)),"#",VLOOKUP(A21503,Questionnaire!A:KQ,173,FALSE))</f>
        <v>#</v>
      </c>
    </row>
    <row r="21504" spans="1:2">
      <c r="A21504" t="s">
        <v>237</v>
      </c>
      <c r="B21504" t="str">
        <f>IF(ISBLANK(VLOOKUP(A21504,Questionnaire!A:KQ,173,FALSE)),"#",VLOOKUP(A21504,Questionnaire!A:KQ,173,FALSE))</f>
        <v>#</v>
      </c>
    </row>
    <row r="21505" spans="1:2">
      <c r="A21505" t="s">
        <v>239</v>
      </c>
      <c r="B21505" t="str">
        <f>IF(ISBLANK(VLOOKUP(A21505,Questionnaire!A:KQ,173,FALSE)),"#",VLOOKUP(A21505,Questionnaire!A:KQ,173,FALSE))</f>
        <v>#</v>
      </c>
    </row>
    <row r="21506" spans="1:2">
      <c r="A21506" t="s">
        <v>242</v>
      </c>
      <c r="B21506" t="str">
        <f>IF(ISBLANK(VLOOKUP(A21506,Questionnaire!A:KQ,173,FALSE)),"#",VLOOKUP(A21506,Questionnaire!A:KQ,173,FALSE))</f>
        <v>#</v>
      </c>
    </row>
    <row r="21507" spans="1:2">
      <c r="A21507" t="s">
        <v>245</v>
      </c>
      <c r="B21507" t="str">
        <f>IF(ISBLANK(VLOOKUP(A21507,Questionnaire!A:KQ,173,FALSE)),"#",VLOOKUP(A21507,Questionnaire!A:KQ,173,FALSE))</f>
        <v>#</v>
      </c>
    </row>
    <row r="21508" spans="1:2">
      <c r="A21508" t="s">
        <v>247</v>
      </c>
      <c r="B21508" t="str">
        <f>IF(ISBLANK(VLOOKUP(A21508,Questionnaire!A:KQ,173,FALSE)),"#",VLOOKUP(A21508,Questionnaire!A:KQ,173,FALSE))</f>
        <v>#</v>
      </c>
    </row>
    <row r="21509" spans="1:2">
      <c r="A21509" t="s">
        <v>249</v>
      </c>
      <c r="B21509" t="str">
        <f>IF(ISBLANK(VLOOKUP(A21509,Questionnaire!A:KQ,173,FALSE)),"#",VLOOKUP(A21509,Questionnaire!A:KQ,173,FALSE))</f>
        <v>#</v>
      </c>
    </row>
    <row r="21510" spans="1:2">
      <c r="A21510" t="s">
        <v>250</v>
      </c>
      <c r="B21510" t="str">
        <f>IF(ISBLANK(VLOOKUP(A21510,Questionnaire!A:KQ,173,FALSE)),"#",VLOOKUP(A21510,Questionnaire!A:KQ,173,FALSE))</f>
        <v>#</v>
      </c>
    </row>
    <row r="21511" spans="1:2">
      <c r="A21511" t="s">
        <v>252</v>
      </c>
      <c r="B21511" t="str">
        <f>IF(ISBLANK(VLOOKUP(A21511,Questionnaire!A:KQ,173,FALSE)),"#",VLOOKUP(A21511,Questionnaire!A:KQ,173,FALSE))</f>
        <v>#</v>
      </c>
    </row>
    <row r="21512" spans="1:2">
      <c r="A21512" t="s">
        <v>255</v>
      </c>
      <c r="B21512" t="str">
        <f>IF(ISBLANK(VLOOKUP(A21512,Questionnaire!A:KQ,173,FALSE)),"#",VLOOKUP(A21512,Questionnaire!A:KQ,173,FALSE))</f>
        <v>#</v>
      </c>
    </row>
    <row r="21513" spans="1:2">
      <c r="A21513" t="s">
        <v>258</v>
      </c>
      <c r="B21513" t="str">
        <f>IF(ISNA(VLOOKUP(VLOOKUP(A21513,Questionnaire!A:KQ,173,FALSE),'CORA Encoding'!M:N,2,FALSE)),"#",VLOOKUP(VLOOKUP(A21513,Questionnaire!A:KQ,173,FALSE),'CORA Encoding'!M:N,2,FALSE))</f>
        <v>#</v>
      </c>
    </row>
    <row r="21514" spans="1:2">
      <c r="A21514" t="s">
        <v>261</v>
      </c>
      <c r="B21514" t="str">
        <f>IF(ISBLANK(VLOOKUP(A21514,Questionnaire!A:KQ,173,FALSE)),"#",VLOOKUP(A21514,Questionnaire!A:KQ,173,FALSE))</f>
        <v>#</v>
      </c>
    </row>
    <row r="21515" spans="1:2">
      <c r="A21515" t="s">
        <v>263</v>
      </c>
      <c r="B21515" t="str">
        <f>IF(ISBLANK(VLOOKUP(A21515,Questionnaire!A:KQ,173,FALSE)),"#",VLOOKUP(A21515,Questionnaire!A:KQ,173,FALSE))</f>
        <v>#</v>
      </c>
    </row>
    <row r="21516" spans="1:2">
      <c r="A21516" t="s">
        <v>265</v>
      </c>
      <c r="B21516" t="str">
        <f>IF(ISBLANK(VLOOKUP(A21516,Questionnaire!A:KQ,173,FALSE)),"#",VLOOKUP(A21516,Questionnaire!A:KQ,173,FALSE))</f>
        <v>#</v>
      </c>
    </row>
    <row r="21517" spans="1:2">
      <c r="A21517" t="s">
        <v>267</v>
      </c>
      <c r="B21517" t="str">
        <f>IF(ISBLANK(VLOOKUP(A21517,Questionnaire!A:KQ,173,FALSE)),"#",VLOOKUP(A21517,Questionnaire!A:KQ,173,FALSE))</f>
        <v>#</v>
      </c>
    </row>
    <row r="21518" spans="1:2">
      <c r="A21518" t="s">
        <v>269</v>
      </c>
      <c r="B21518" t="str">
        <f>IF(ISBLANK(VLOOKUP(A21518,Questionnaire!A:KQ,173,FALSE)),"#",VLOOKUP(A21518,Questionnaire!A:KQ,173,FALSE))</f>
        <v>#</v>
      </c>
    </row>
    <row r="21519" spans="1:2">
      <c r="A21519" t="s">
        <v>274</v>
      </c>
      <c r="B21519" t="str">
        <f>IF(ISBLANK(VLOOKUP(A21519,Questionnaire!A:KQ,173,FALSE)),"#",VLOOKUP(A21519,Questionnaire!A:KQ,173,FALSE))</f>
        <v>#</v>
      </c>
    </row>
    <row r="21520" spans="1:2">
      <c r="A21520" t="s">
        <v>276</v>
      </c>
      <c r="B21520" t="str">
        <f>IF(ISBLANK(VLOOKUP(A21520,Questionnaire!A:KQ,173,FALSE)),"#",VLOOKUP(A21520,Questionnaire!A:KQ,173,FALSE))</f>
        <v>#</v>
      </c>
    </row>
    <row r="21521" spans="1:2">
      <c r="A21521" t="s">
        <v>278</v>
      </c>
      <c r="B21521" t="str">
        <f>IF(ISBLANK(VLOOKUP(A21521,Questionnaire!A:KQ,173,FALSE)),"#",VLOOKUP(A21521,Questionnaire!A:KQ,173,FALSE))</f>
        <v>#</v>
      </c>
    </row>
    <row r="21522" spans="1:2">
      <c r="A21522" t="s">
        <v>280</v>
      </c>
      <c r="B21522" t="str">
        <f>IF(ISBLANK(VLOOKUP(A21522,Questionnaire!A:KQ,173,FALSE)),"#",VLOOKUP(A21522,Questionnaire!A:KQ,173,FALSE))</f>
        <v>#</v>
      </c>
    </row>
    <row r="21523" spans="1:2">
      <c r="A21523" t="s">
        <v>282</v>
      </c>
      <c r="B21523" t="str">
        <f>IF(ISBLANK(VLOOKUP(A21523,Questionnaire!A:KQ,173,FALSE)),"#",VLOOKUP(A21523,Questionnaire!A:KQ,173,FALSE))</f>
        <v>#</v>
      </c>
    </row>
    <row r="21524" spans="1:2">
      <c r="A21524" t="s">
        <v>286</v>
      </c>
      <c r="B21524" t="str">
        <f>IF(ISBLANK(VLOOKUP(A21524,Questionnaire!A:KQ,173,FALSE)),"#",VLOOKUP(A21524,Questionnaire!A:KQ,173,FALSE))</f>
        <v>#</v>
      </c>
    </row>
    <row r="21525" spans="1:2">
      <c r="A21525" t="s">
        <v>288</v>
      </c>
      <c r="B21525" t="str">
        <f>IF(ISBLANK(VLOOKUP(A21525,Questionnaire!A:KQ,173,FALSE)),"#",VLOOKUP(A21525,Questionnaire!A:KQ,173,FALSE))</f>
        <v>#</v>
      </c>
    </row>
    <row r="21526" spans="1:2">
      <c r="A21526" t="s">
        <v>290</v>
      </c>
      <c r="B21526" t="str">
        <f>IF(ISBLANK(VLOOKUP(A21526,Questionnaire!A:KQ,173,FALSE)),"#",VLOOKUP(A21526,Questionnaire!A:KQ,173,FALSE))</f>
        <v>#</v>
      </c>
    </row>
    <row r="21527" spans="1:2">
      <c r="A21527" t="s">
        <v>292</v>
      </c>
      <c r="B21527" t="str">
        <f>IF(ISBLANK(VLOOKUP(A21527,Questionnaire!A:KQ,173,FALSE)),"#",VLOOKUP(A21527,Questionnaire!A:KQ,173,FALSE))</f>
        <v>#</v>
      </c>
    </row>
    <row r="21528" spans="1:2">
      <c r="A21528" t="s">
        <v>294</v>
      </c>
      <c r="B21528" t="str">
        <f>IF(ISBLANK(VLOOKUP(A21528,Questionnaire!A:KQ,173,FALSE)),"#",VLOOKUP(A21528,Questionnaire!A:KQ,173,FALSE))</f>
        <v>#</v>
      </c>
    </row>
    <row r="21529" spans="1:2">
      <c r="A21529" t="s">
        <v>296</v>
      </c>
      <c r="B21529" t="str">
        <f>IF(ISBLANK(VLOOKUP(A21529,Questionnaire!A:KQ,173,FALSE)),"#",VLOOKUP(A21529,Questionnaire!A:KQ,173,FALSE))</f>
        <v>#</v>
      </c>
    </row>
    <row r="21530" spans="1:2">
      <c r="A21530" t="s">
        <v>301</v>
      </c>
      <c r="B21530" t="str">
        <f>IF(ISBLANK(VLOOKUP(A21530,Questionnaire!A:KQ,173,FALSE)),"#",VLOOKUP(A21530,Questionnaire!A:KQ,173,FALSE))</f>
        <v>#</v>
      </c>
    </row>
    <row r="21531" spans="1:2">
      <c r="A21531" t="s">
        <v>303</v>
      </c>
      <c r="B21531" t="str">
        <f>IF(ISBLANK(VLOOKUP(A21531,Questionnaire!A:KQ,173,FALSE)),"#",VLOOKUP(A21531,Questionnaire!A:KQ,173,FALSE))</f>
        <v>#</v>
      </c>
    </row>
    <row r="21532" spans="1:2">
      <c r="A21532" t="s">
        <v>305</v>
      </c>
      <c r="B21532" t="str">
        <f>IF(ISBLANK(VLOOKUP(A21532,Questionnaire!A:KQ,173,FALSE)),"#",VLOOKUP(A21532,Questionnaire!A:KQ,173,FALSE))</f>
        <v>#</v>
      </c>
    </row>
    <row r="21533" spans="1:2">
      <c r="A21533" t="s">
        <v>307</v>
      </c>
      <c r="B21533" t="str">
        <f>IF(ISBLANK(VLOOKUP(A21533,Questionnaire!A:KQ,173,FALSE)),"#",VLOOKUP(A21533,Questionnaire!A:KQ,173,FALSE))</f>
        <v>#</v>
      </c>
    </row>
    <row r="21534" spans="1:2">
      <c r="A21534" t="s">
        <v>311</v>
      </c>
      <c r="B21534" t="str">
        <f>IF(ISBLANK(VLOOKUP(A21534,Questionnaire!A:KQ,173,FALSE)),"#",VLOOKUP(A21534,Questionnaire!A:KQ,173,FALSE))</f>
        <v>#</v>
      </c>
    </row>
    <row r="21535" spans="1:2">
      <c r="A21535" t="s">
        <v>313</v>
      </c>
      <c r="B21535" t="str">
        <f>IF(ISBLANK(VLOOKUP(A21535,Questionnaire!A:KQ,173,FALSE)),"#",VLOOKUP(A21535,Questionnaire!A:KQ,173,FALSE))</f>
        <v>#</v>
      </c>
    </row>
    <row r="21536" spans="1:2">
      <c r="A21536" t="s">
        <v>314</v>
      </c>
      <c r="B21536" t="str">
        <f>IF(ISBLANK(VLOOKUP(A21536,Questionnaire!A:KQ,173,FALSE)),"#",VLOOKUP(A21536,Questionnaire!A:KQ,173,FALSE))</f>
        <v>#</v>
      </c>
    </row>
    <row r="21537" spans="1:2">
      <c r="A21537" t="s">
        <v>315</v>
      </c>
      <c r="B21537" t="str">
        <f>IF(ISBLANK(VLOOKUP(A21537,Questionnaire!A:KQ,173,FALSE)),"#",VLOOKUP(A21537,Questionnaire!A:KQ,173,FALSE))</f>
        <v>#</v>
      </c>
    </row>
    <row r="21538" spans="1:2">
      <c r="A21538" t="s">
        <v>317</v>
      </c>
      <c r="B21538" t="str">
        <f>IF(ISBLANK(VLOOKUP(A21538,Questionnaire!A:KQ,173,FALSE)),"#",VLOOKUP(A21538,Questionnaire!A:KQ,173,FALSE))</f>
        <v>#</v>
      </c>
    </row>
    <row r="21539" spans="1:2">
      <c r="A21539" t="s">
        <v>319</v>
      </c>
      <c r="B21539" t="str">
        <f>IF(ISBLANK(VLOOKUP(A21539,Questionnaire!A:KQ,173,FALSE)),"#",VLOOKUP(A21539,Questionnaire!A:KQ,173,FALSE))</f>
        <v>#</v>
      </c>
    </row>
    <row r="21540" spans="1:2">
      <c r="A21540" t="s">
        <v>322</v>
      </c>
      <c r="B21540" t="str">
        <f>IF(ISBLANK(VLOOKUP(A21540,Questionnaire!A:KQ,173,FALSE)),"#",VLOOKUP(A21540,Questionnaire!A:KQ,173,FALSE))</f>
        <v>#</v>
      </c>
    </row>
    <row r="21541" spans="1:2">
      <c r="A21541" t="s">
        <v>326</v>
      </c>
      <c r="B21541" t="str">
        <f>IF(ISBLANK(VLOOKUP(A21541,Questionnaire!A:KQ,173,FALSE)),"#",VLOOKUP(A21541,Questionnaire!A:KQ,173,FALSE))</f>
        <v>#</v>
      </c>
    </row>
    <row r="21542" spans="1:2">
      <c r="A21542" t="s">
        <v>328</v>
      </c>
      <c r="B21542" t="str">
        <f>IF(ISBLANK(VLOOKUP(A21542,Questionnaire!A:KQ,173,FALSE)),"#",VLOOKUP(A21542,Questionnaire!A:KQ,173,FALSE))</f>
        <v>#</v>
      </c>
    </row>
    <row r="21543" spans="1:2">
      <c r="A21543" t="s">
        <v>332</v>
      </c>
      <c r="B21543" t="str">
        <f>IF(ISBLANK(VLOOKUP(A21543,Questionnaire!A:KQ,173,FALSE)),"#",VLOOKUP(A21543,Questionnaire!A:KQ,173,FALSE))</f>
        <v>#</v>
      </c>
    </row>
    <row r="21544" spans="1:2">
      <c r="A21544" t="s">
        <v>333</v>
      </c>
      <c r="B21544" t="str">
        <f>IF(ISBLANK(VLOOKUP(A21544,Questionnaire!A:KQ,173,FALSE)),"#",VLOOKUP(A21544,Questionnaire!A:KQ,173,FALSE))</f>
        <v>#</v>
      </c>
    </row>
    <row r="21545" spans="1:2">
      <c r="A21545" t="s">
        <v>334</v>
      </c>
      <c r="B21545" t="str">
        <f>IF(ISBLANK(VLOOKUP(A21545,Questionnaire!A:KQ,173,FALSE)),"#",VLOOKUP(A21545,Questionnaire!A:KQ,173,FALSE))</f>
        <v>#</v>
      </c>
    </row>
    <row r="21546" spans="1:2">
      <c r="A21546" t="s">
        <v>335</v>
      </c>
      <c r="B21546" t="str">
        <f>IF(ISBLANK(VLOOKUP(A21546,Questionnaire!A:KQ,173,FALSE)),"#",VLOOKUP(A21546,Questionnaire!A:KQ,173,FALSE))</f>
        <v>#</v>
      </c>
    </row>
    <row r="21547" spans="1:2">
      <c r="A21547" t="s">
        <v>336</v>
      </c>
      <c r="B21547" t="str">
        <f>IF(ISBLANK(VLOOKUP(A21547,Questionnaire!A:KQ,173,FALSE)),"#",VLOOKUP(A21547,Questionnaire!A:KQ,173,FALSE))</f>
        <v>#</v>
      </c>
    </row>
    <row r="21548" spans="1:2">
      <c r="A21548" t="s">
        <v>337</v>
      </c>
      <c r="B21548" t="str">
        <f>IF(ISBLANK(VLOOKUP(A21548,Questionnaire!A:KQ,173,FALSE)),"#",VLOOKUP(A21548,Questionnaire!A:KQ,173,FALSE))</f>
        <v>#</v>
      </c>
    </row>
    <row r="21549" spans="1:2">
      <c r="A21549" t="s">
        <v>338</v>
      </c>
      <c r="B21549" t="str">
        <f>IF(ISBLANK(VLOOKUP(A21549,Questionnaire!A:KQ,173,FALSE)),"#",VLOOKUP(A21549,Questionnaire!A:KQ,173,FALSE))</f>
        <v>#</v>
      </c>
    </row>
    <row r="21550" spans="1:2">
      <c r="A21550" t="s">
        <v>339</v>
      </c>
      <c r="B21550" t="str">
        <f>IF(ISBLANK(VLOOKUP(A21550,Questionnaire!A:KQ,173,FALSE)),"#",VLOOKUP(A21550,Questionnaire!A:KQ,173,FALSE))</f>
        <v>#</v>
      </c>
    </row>
    <row r="21551" spans="1:2">
      <c r="A21551" t="s">
        <v>340</v>
      </c>
      <c r="B21551" t="str">
        <f>IF(ISBLANK(VLOOKUP(A21551,Questionnaire!A:KQ,173,FALSE)),"#",VLOOKUP(A21551,Questionnaire!A:KQ,173,FALSE))</f>
        <v>#</v>
      </c>
    </row>
    <row r="21552" spans="1:2">
      <c r="A21552" t="s">
        <v>341</v>
      </c>
      <c r="B21552" t="str">
        <f>IF(ISBLANK(VLOOKUP(A21552,Questionnaire!A:KQ,173,FALSE)),"#",VLOOKUP(A21552,Questionnaire!A:KQ,173,FALSE))</f>
        <v>#</v>
      </c>
    </row>
    <row r="21553" spans="1:2">
      <c r="A21553" t="s">
        <v>342</v>
      </c>
      <c r="B21553" t="str">
        <f>IF(ISBLANK(VLOOKUP(A21553,Questionnaire!A:KQ,173,FALSE)),"#",VLOOKUP(A21553,Questionnaire!A:KQ,173,FALSE))</f>
        <v>#</v>
      </c>
    </row>
    <row r="21554" spans="1:2">
      <c r="A21554" t="s">
        <v>343</v>
      </c>
      <c r="B21554" t="str">
        <f>IF(ISBLANK(VLOOKUP(A21554,Questionnaire!A:KQ,173,FALSE)),"#",VLOOKUP(A21554,Questionnaire!A:KQ,173,FALSE))</f>
        <v>#</v>
      </c>
    </row>
    <row r="21555" spans="1:2">
      <c r="A21555" t="s">
        <v>344</v>
      </c>
      <c r="B21555" t="str">
        <f>IF(ISBLANK(VLOOKUP(A21555,Questionnaire!A:KQ,173,FALSE)),"#",VLOOKUP(A21555,Questionnaire!A:KQ,173,FALSE))</f>
        <v>#</v>
      </c>
    </row>
    <row r="21556" spans="1:2">
      <c r="A21556" t="s">
        <v>345</v>
      </c>
      <c r="B21556" t="str">
        <f>IF(ISBLANK(VLOOKUP(A21556,Questionnaire!A:KQ,173,FALSE)),"#",VLOOKUP(A21556,Questionnaire!A:KQ,173,FALSE))</f>
        <v>#</v>
      </c>
    </row>
    <row r="21557" spans="1:2">
      <c r="A21557" t="s">
        <v>348</v>
      </c>
      <c r="B21557" t="str">
        <f>IF(ISBLANK(VLOOKUP(A21557,Questionnaire!A:KQ,173,FALSE)),"#",VLOOKUP(A21557,Questionnaire!A:KQ,173,FALSE))</f>
        <v>#</v>
      </c>
    </row>
    <row r="21558" spans="1:2">
      <c r="A21558" t="s">
        <v>353</v>
      </c>
      <c r="B21558" t="str">
        <f>IF(ISBLANK(VLOOKUP(A21558,Questionnaire!A:KQ,173,FALSE)),"#",VLOOKUP(A21558,Questionnaire!A:KQ,173,FALSE))</f>
        <v>#</v>
      </c>
    </row>
    <row r="21559" spans="1:2">
      <c r="A21559" t="s">
        <v>354</v>
      </c>
      <c r="B21559" t="str">
        <f>IF(ISBLANK(VLOOKUP(A21559,Questionnaire!A:KQ,173,FALSE)),"#",VLOOKUP(A21559,Questionnaire!A:KQ,173,FALSE))</f>
        <v>#</v>
      </c>
    </row>
    <row r="21560" spans="1:2">
      <c r="A21560" t="s">
        <v>355</v>
      </c>
      <c r="B21560" t="str">
        <f>IF(ISBLANK(VLOOKUP(A21560,Questionnaire!A:KQ,173,FALSE)),"#",VLOOKUP(A21560,Questionnaire!A:KQ,173,FALSE))</f>
        <v>#</v>
      </c>
    </row>
    <row r="21561" spans="1:2">
      <c r="A21561" t="s">
        <v>356</v>
      </c>
      <c r="B21561" t="str">
        <f>IF(ISBLANK(VLOOKUP(A21561,Questionnaire!A:KQ,173,FALSE)),"#",VLOOKUP(A21561,Questionnaire!A:KQ,173,FALSE))</f>
        <v>#</v>
      </c>
    </row>
    <row r="21562" spans="1:2">
      <c r="A21562" t="s">
        <v>357</v>
      </c>
      <c r="B21562" t="str">
        <f>IF(ISBLANK(VLOOKUP(A21562,Questionnaire!A:KQ,173,FALSE)),"#",VLOOKUP(A21562,Questionnaire!A:KQ,173,FALSE))</f>
        <v>#</v>
      </c>
    </row>
    <row r="21563" spans="1:2">
      <c r="A21563" t="s">
        <v>360</v>
      </c>
      <c r="B21563" t="str">
        <f>IF(ISBLANK(VLOOKUP(A21563,Questionnaire!A:KQ,173,FALSE)),"#",VLOOKUP(A21563,Questionnaire!A:KQ,173,FALSE))</f>
        <v>#</v>
      </c>
    </row>
    <row r="21564" spans="1:2">
      <c r="A21564" t="s">
        <v>362</v>
      </c>
      <c r="B21564" t="str">
        <f>IF(ISBLANK(VLOOKUP(A21564,Questionnaire!A:KQ,173,FALSE)),"#",VLOOKUP(A21564,Questionnaire!A:KQ,173,FALSE))</f>
        <v>#</v>
      </c>
    </row>
    <row r="21565" spans="1:2">
      <c r="A21565" t="s">
        <v>363</v>
      </c>
      <c r="B21565" t="str">
        <f>IF(ISBLANK(VLOOKUP(A21565,Questionnaire!A:KQ,173,FALSE)),"#",VLOOKUP(A21565,Questionnaire!A:KQ,173,FALSE))</f>
        <v>#</v>
      </c>
    </row>
    <row r="21566" spans="1:2">
      <c r="A21566" t="s">
        <v>364</v>
      </c>
      <c r="B21566" t="str">
        <f>IF(ISBLANK(VLOOKUP(A21566,Questionnaire!A:KQ,173,FALSE)),"#",VLOOKUP(A21566,Questionnaire!A:KQ,173,FALSE))</f>
        <v>#</v>
      </c>
    </row>
    <row r="21567" spans="1:2">
      <c r="A21567" t="s">
        <v>365</v>
      </c>
      <c r="B21567" t="str">
        <f>IF(ISBLANK(VLOOKUP(A21567,Questionnaire!A:KQ,173,FALSE)),"#",VLOOKUP(A21567,Questionnaire!A:KQ,173,FALSE))</f>
        <v>#</v>
      </c>
    </row>
    <row r="21568" spans="1:2">
      <c r="A21568" t="s">
        <v>366</v>
      </c>
      <c r="B21568" t="str">
        <f>IF(ISBLANK(VLOOKUP(A21568,Questionnaire!A:KQ,173,FALSE)),"#",VLOOKUP(A21568,Questionnaire!A:KQ,173,FALSE))</f>
        <v>#</v>
      </c>
    </row>
    <row r="21569" spans="1:2">
      <c r="A21569" t="s">
        <v>371</v>
      </c>
      <c r="B21569" t="str">
        <f>IF(ISBLANK(VLOOKUP(A21569,Questionnaire!A:KQ,173,FALSE)),"#",VLOOKUP(A21569,Questionnaire!A:KQ,173,FALSE))</f>
        <v>#</v>
      </c>
    </row>
    <row r="21570" spans="1:2">
      <c r="A21570" t="s">
        <v>372</v>
      </c>
      <c r="B21570" t="str">
        <f>IF(ISBLANK(VLOOKUP(A21570,Questionnaire!A:KQ,173,FALSE)),"#",VLOOKUP(A21570,Questionnaire!A:KQ,173,FALSE))</f>
        <v>#</v>
      </c>
    </row>
    <row r="21571" spans="1:2">
      <c r="A21571" t="s">
        <v>373</v>
      </c>
      <c r="B21571" t="str">
        <f>IF(ISBLANK(VLOOKUP(A21571,Questionnaire!A:KQ,173,FALSE)),"#",VLOOKUP(A21571,Questionnaire!A:KQ,173,FALSE))</f>
        <v>#</v>
      </c>
    </row>
    <row r="21572" spans="1:2">
      <c r="A21572" t="s">
        <v>374</v>
      </c>
      <c r="B21572" t="str">
        <f>IF(ISBLANK(VLOOKUP(A21572,Questionnaire!A:KQ,173,FALSE)),"#",VLOOKUP(A21572,Questionnaire!A:KQ,173,FALSE))</f>
        <v>#</v>
      </c>
    </row>
    <row r="21573" spans="1:2">
      <c r="A21573" t="s">
        <v>377</v>
      </c>
      <c r="B21573" t="str">
        <f>IF(ISBLANK(VLOOKUP(A21573,Questionnaire!A:KQ,173,FALSE)),"#",VLOOKUP(A21573,Questionnaire!A:KQ,173,FALSE))</f>
        <v>#</v>
      </c>
    </row>
    <row r="21574" spans="1:2">
      <c r="A21574" t="s">
        <v>379</v>
      </c>
      <c r="B21574" t="str">
        <f>IF(ISBLANK(VLOOKUP(A21574,Questionnaire!A:KQ,173,FALSE)),"#",VLOOKUP(A21574,Questionnaire!A:KQ,173,FALSE))</f>
        <v>#</v>
      </c>
    </row>
    <row r="21575" spans="1:2">
      <c r="A21575" t="s">
        <v>380</v>
      </c>
      <c r="B21575" t="str">
        <f>IF(ISBLANK(VLOOKUP(A21575,Questionnaire!A:KQ,173,FALSE)),"#",VLOOKUP(A21575,Questionnaire!A:KQ,173,FALSE))</f>
        <v>#</v>
      </c>
    </row>
    <row r="21576" spans="1:2">
      <c r="A21576" t="s">
        <v>381</v>
      </c>
      <c r="B21576" t="str">
        <f>IF(ISBLANK(VLOOKUP(A21576,Questionnaire!A:KQ,173,FALSE)),"#",VLOOKUP(A21576,Questionnaire!A:KQ,173,FALSE))</f>
        <v>#</v>
      </c>
    </row>
    <row r="21577" spans="1:2">
      <c r="A21577" t="s">
        <v>382</v>
      </c>
      <c r="B21577" t="str">
        <f>IF(ISBLANK(VLOOKUP(A21577,Questionnaire!A:KQ,173,FALSE)),"#",VLOOKUP(A21577,Questionnaire!A:KQ,173,FALSE))</f>
        <v>#</v>
      </c>
    </row>
    <row r="21578" spans="1:2">
      <c r="A21578" t="s">
        <v>384</v>
      </c>
      <c r="B21578" t="str">
        <f>IF(ISBLANK(VLOOKUP(A21578,Questionnaire!A:KQ,173,FALSE)),"#",VLOOKUP(A21578,Questionnaire!A:KQ,173,FALSE))</f>
        <v>#</v>
      </c>
    </row>
    <row r="21579" spans="1:2">
      <c r="A21579" t="s">
        <v>387</v>
      </c>
      <c r="B21579" t="str">
        <f>IF(ISBLANK(VLOOKUP(A21579,Questionnaire!A:KQ,173,FALSE)),"#",VLOOKUP(A21579,Questionnaire!A:KQ,173,FALSE))</f>
        <v>#</v>
      </c>
    </row>
    <row r="21580" spans="1:2">
      <c r="A21580" t="s">
        <v>391</v>
      </c>
      <c r="B21580" t="str">
        <f>IF(ISBLANK(VLOOKUP(A21580,Questionnaire!A:KQ,173,FALSE)),"#",VLOOKUP(A21580,Questionnaire!A:KQ,173,FALSE))</f>
        <v>#</v>
      </c>
    </row>
    <row r="21581" spans="1:2">
      <c r="A21581" t="s">
        <v>393</v>
      </c>
      <c r="B21581" t="str">
        <f>IF(ISBLANK(VLOOKUP(A21581,Questionnaire!A:KQ,173,FALSE)),"#",VLOOKUP(A21581,Questionnaire!A:KQ,173,FALSE))</f>
        <v>#</v>
      </c>
    </row>
    <row r="21582" spans="1:2">
      <c r="A21582" t="s">
        <v>395</v>
      </c>
      <c r="B21582" t="str">
        <f>IF(ISBLANK(VLOOKUP(A21582,Questionnaire!A:KQ,173,FALSE)),"#",VLOOKUP(A21582,Questionnaire!A:KQ,173,FALSE))</f>
        <v>#</v>
      </c>
    </row>
    <row r="21583" spans="1:2">
      <c r="A21583" t="s">
        <v>398</v>
      </c>
      <c r="B21583" t="str">
        <f>IF(ISBLANK(VLOOKUP(A21583,Questionnaire!A:KQ,173,FALSE)),"#",VLOOKUP(A21583,Questionnaire!A:KQ,173,FALSE))</f>
        <v>#</v>
      </c>
    </row>
    <row r="21584" spans="1:2">
      <c r="A21584" t="s">
        <v>402</v>
      </c>
      <c r="B21584" t="str">
        <f>IF(ISBLANK(VLOOKUP(A21584,Questionnaire!A:KQ,173,FALSE)),"#",VLOOKUP(A21584,Questionnaire!A:KQ,173,FALSE))</f>
        <v>#</v>
      </c>
    </row>
    <row r="21585" spans="1:2">
      <c r="A21585" t="s">
        <v>405</v>
      </c>
      <c r="B21585" t="str">
        <f>IF(ISBLANK(VLOOKUP(A21585,Questionnaire!A:KQ,173,FALSE)),"#",VLOOKUP(A21585,Questionnaire!A:KQ,173,FALSE))</f>
        <v>#</v>
      </c>
    </row>
    <row r="21586" spans="1:2">
      <c r="A21586" t="s">
        <v>409</v>
      </c>
      <c r="B21586" t="str">
        <f>IF(ISBLANK(VLOOKUP(A21586,Questionnaire!A:KQ,173,FALSE)),"#",VLOOKUP(A21586,Questionnaire!A:KQ,173,FALSE))</f>
        <v>#</v>
      </c>
    </row>
    <row r="21587" spans="1:2">
      <c r="A21587" t="s">
        <v>412</v>
      </c>
      <c r="B21587" t="str">
        <f>IF(ISBLANK(VLOOKUP(A21587,Questionnaire!A:KQ,173,FALSE)),"#",VLOOKUP(A21587,Questionnaire!A:KQ,173,FALSE))</f>
        <v>#</v>
      </c>
    </row>
    <row r="21588" spans="1:2">
      <c r="A21588" t="s">
        <v>415</v>
      </c>
      <c r="B21588" t="str">
        <f>IF(ISBLANK(VLOOKUP(A21588,Questionnaire!A:KQ,173,FALSE)),"#",VLOOKUP(A21588,Questionnaire!A:KQ,173,FALSE))</f>
        <v>#</v>
      </c>
    </row>
    <row r="21589" spans="1:2">
      <c r="A21589" t="s">
        <v>418</v>
      </c>
      <c r="B21589" t="str">
        <f>IF(ISBLANK(VLOOKUP(A21589,Questionnaire!A:KQ,173,FALSE)),"#",VLOOKUP(A21589,Questionnaire!A:KQ,173,FALSE))</f>
        <v>#</v>
      </c>
    </row>
    <row r="21590" spans="1:2">
      <c r="A21590" t="s">
        <v>421</v>
      </c>
      <c r="B21590" t="str">
        <f>IF(ISBLANK(VLOOKUP(A21590,Questionnaire!A:KQ,173,FALSE)),"#",VLOOKUP(A21590,Questionnaire!A:KQ,173,FALSE))</f>
        <v>#</v>
      </c>
    </row>
    <row r="21591" spans="1:2">
      <c r="A21591" t="s">
        <v>424</v>
      </c>
      <c r="B21591" t="str">
        <f>IF(ISBLANK(VLOOKUP(A21591,Questionnaire!A:KQ,173,FALSE)),"#",VLOOKUP(A21591,Questionnaire!A:KQ,173,FALSE))</f>
        <v>#</v>
      </c>
    </row>
    <row r="21592" spans="1:2">
      <c r="A21592" t="s">
        <v>429</v>
      </c>
      <c r="B21592" t="str">
        <f>IF(ISBLANK(VLOOKUP(A21592,Questionnaire!A:KQ,173,FALSE)),"#",VLOOKUP(A21592,Questionnaire!A:KQ,173,FALSE))</f>
        <v>#</v>
      </c>
    </row>
    <row r="21593" spans="1:2">
      <c r="A21593" t="s">
        <v>432</v>
      </c>
      <c r="B21593" t="str">
        <f>IF(ISBLANK(VLOOKUP(A21593,Questionnaire!A:KQ,173,FALSE)),"#",VLOOKUP(A21593,Questionnaire!A:KQ,173,FALSE))</f>
        <v>#</v>
      </c>
    </row>
    <row r="21594" spans="1:2">
      <c r="A21594" t="s">
        <v>435</v>
      </c>
      <c r="B21594" t="str">
        <f>IF(ISBLANK(VLOOKUP(A21594,Questionnaire!A:KQ,173,FALSE)),"#",VLOOKUP(A21594,Questionnaire!A:KQ,173,FALSE))</f>
        <v>#</v>
      </c>
    </row>
    <row r="21595" spans="1:2">
      <c r="A21595" t="s">
        <v>437</v>
      </c>
      <c r="B21595" t="str">
        <f>IF(ISBLANK(VLOOKUP(A21595,Questionnaire!A:KQ,173,FALSE)),"#",VLOOKUP(A21595,Questionnaire!A:KQ,173,FALSE))</f>
        <v>#</v>
      </c>
    </row>
    <row r="21596" spans="1:2">
      <c r="A21596" t="s">
        <v>439</v>
      </c>
      <c r="B21596" t="str">
        <f>IF(ISBLANK(VLOOKUP(A21596,Questionnaire!A:KQ,173,FALSE)),"#",VLOOKUP(A21596,Questionnaire!A:KQ,173,FALSE))</f>
        <v>#</v>
      </c>
    </row>
    <row r="21597" spans="1:2">
      <c r="A21597" t="s">
        <v>442</v>
      </c>
      <c r="B21597" t="str">
        <f>IF(ISBLANK(VLOOKUP(A21597,Questionnaire!A:KQ,173,FALSE)),"#",VLOOKUP(A21597,Questionnaire!A:KQ,173,FALSE))</f>
        <v>#</v>
      </c>
    </row>
    <row r="21598" spans="1:2">
      <c r="A21598" t="s">
        <v>445</v>
      </c>
      <c r="B21598" t="str">
        <f>IF(ISBLANK(VLOOKUP(A21598,Questionnaire!A:KQ,173,FALSE)),"#",VLOOKUP(A21598,Questionnaire!A:KQ,173,FALSE))</f>
        <v>#</v>
      </c>
    </row>
    <row r="21599" spans="1:2">
      <c r="A21599" t="s">
        <v>448</v>
      </c>
      <c r="B21599" t="str">
        <f>IF(ISBLANK(VLOOKUP(A21599,Questionnaire!A:KQ,173,FALSE)),"#",VLOOKUP(A21599,Questionnaire!A:KQ,173,FALSE))</f>
        <v>#</v>
      </c>
    </row>
    <row r="21600" spans="1:2">
      <c r="A21600" t="s">
        <v>452</v>
      </c>
      <c r="B21600" t="str">
        <f>IF(ISBLANK(VLOOKUP(A21600,Questionnaire!A:KQ,173,FALSE)),"#",VLOOKUP(A21600,Questionnaire!A:KQ,173,FALSE))</f>
        <v>#</v>
      </c>
    </row>
    <row r="21601" spans="1:3">
      <c r="A21601" t="s">
        <v>455</v>
      </c>
      <c r="B21601" t="str">
        <f>IF(ISBLANK(VLOOKUP(A21601,Questionnaire!A:KQ,173,FALSE)),"#",VLOOKUP(A21601,Questionnaire!A:KQ,173,FALSE))</f>
        <v>#</v>
      </c>
    </row>
    <row r="21602" spans="1:3">
      <c r="A21602" t="s">
        <v>458</v>
      </c>
      <c r="B21602" t="str">
        <f>IF(ISBLANK(VLOOKUP(A21602,Questionnaire!A:KQ,173,FALSE)),"#",VLOOKUP(A21602,Questionnaire!A:KQ,173,FALSE))</f>
        <v>#</v>
      </c>
    </row>
    <row r="21603" spans="1:3">
      <c r="A21603" t="s">
        <v>461</v>
      </c>
      <c r="B21603" t="str">
        <f>IF(ISBLANK(VLOOKUP(A21603,Questionnaire!A:KQ,173,FALSE)),"#",VLOOKUP(A21603,Questionnaire!A:KQ,173,FALSE))</f>
        <v>#</v>
      </c>
    </row>
    <row r="21604" spans="1:3">
      <c r="A21604" t="s">
        <v>465</v>
      </c>
      <c r="B21604" t="str">
        <f>IF(ISBLANK(VLOOKUP(A21604,Questionnaire!A:KQ,173,FALSE)),"#",VLOOKUP(A21604,Questionnaire!A:KQ,173,FALSE))</f>
        <v>#</v>
      </c>
    </row>
    <row r="21605" spans="1:3">
      <c r="A21605" t="s">
        <v>467</v>
      </c>
      <c r="B21605" t="str">
        <f>IF(ISBLANK(VLOOKUP(A21605,Questionnaire!A:KQ,173,FALSE)),"#",VLOOKUP(A21605,Questionnaire!A:KQ,173,FALSE))</f>
        <v>#</v>
      </c>
    </row>
    <row r="21606" spans="1:3">
      <c r="A21606" t="s">
        <v>469</v>
      </c>
      <c r="B21606" t="str">
        <f>IF(ISBLANK(VLOOKUP(A21606,Questionnaire!A:KQ,173,FALSE)),"#",VLOOKUP(A21606,Questionnaire!A:KQ,173,FALSE))</f>
        <v>#</v>
      </c>
    </row>
    <row r="21607" spans="1:3">
      <c r="A21607" t="s">
        <v>471</v>
      </c>
      <c r="B21607" t="str">
        <f>IF(ISBLANK(VLOOKUP(A21607,Questionnaire!A:KQ,173,FALSE)),"#",VLOOKUP(A21607,Questionnaire!A:KQ,173,FALSE))</f>
        <v>#</v>
      </c>
    </row>
    <row r="21608" spans="1:3">
      <c r="A21608" t="s">
        <v>473</v>
      </c>
      <c r="B21608" t="str">
        <f>IF(ISBLANK(VLOOKUP(A21608,Questionnaire!A:KQ,173,FALSE)),"#",VLOOKUP(A21608,Questionnaire!A:KQ,173,FALSE))</f>
        <v>#</v>
      </c>
    </row>
    <row r="21609" spans="1:3">
      <c r="A21609" t="s">
        <v>475</v>
      </c>
      <c r="B21609" t="str">
        <f>IF(ISBLANK(VLOOKUP(A21609,Questionnaire!A:KQ,173,FALSE)),"#",VLOOKUP(A21609,Questionnaire!A:KQ,173,FALSE))</f>
        <v>#</v>
      </c>
    </row>
    <row r="21610" spans="1:3">
      <c r="A21610" t="s">
        <v>185</v>
      </c>
      <c r="B21610" t="str">
        <f>IF(ISBLANK(VLOOKUP(A21610,Questionnaire!A:KQ,174,FALSE)),"#",VLOOKUP(A21610,Questionnaire!A:KQ,174,FALSE))</f>
        <v>#</v>
      </c>
      <c r="C21610">
        <v>171</v>
      </c>
    </row>
    <row r="21611" spans="1:3">
      <c r="A21611" t="s">
        <v>187</v>
      </c>
      <c r="B21611" t="str">
        <f>IF(ISNA(VLOOKUP(VLOOKUP(A21611,Questionnaire!A:KQ,174,FALSE),'CORA Encoding'!D:E,2,FALSE)),"#",VLOOKUP(VLOOKUP(A21611,Questionnaire!A:KQ,174,FALSE),'CORA Encoding'!D:E,2,FALSE))</f>
        <v>#</v>
      </c>
    </row>
    <row r="21612" spans="1:3">
      <c r="A21612" t="s">
        <v>189</v>
      </c>
      <c r="B21612" t="str">
        <f>IF(ISNA(VLOOKUP(VLOOKUP(A21612,Questionnaire!A:KQ,174,FALSE),'CORA Encoding'!G:H,2,FALSE)),"#",VLOOKUP(VLOOKUP(A21612,Questionnaire!A:KQ,174,FALSE),'CORA Encoding'!G:H,2,FALSE))</f>
        <v>#</v>
      </c>
    </row>
    <row r="21613" spans="1:3">
      <c r="A21613" t="s">
        <v>191</v>
      </c>
      <c r="B21613" t="str">
        <f>IF(ISNA(VLOOKUP(VLOOKUP(A21613,Questionnaire!A:KQ,174,FALSE),'Country List'!E:F,2,FALSE)),"#",VLOOKUP(VLOOKUP(A21613,Questionnaire!A:KQ,174,FALSE),'Country List'!E:F,2,FALSE))</f>
        <v>#</v>
      </c>
    </row>
    <row r="21614" spans="1:3">
      <c r="A21614" t="s">
        <v>193</v>
      </c>
      <c r="B21614" t="str">
        <f>IF(ISNA(VLOOKUP(VLOOKUP(A21614,Questionnaire!A:KQ,174,FALSE),'Industry List'!B:C,2,FALSE)),"#",VLOOKUP(VLOOKUP(A21614,Questionnaire!A:KQ,174,FALSE),'Industry List'!B:C,2,FALSE))</f>
        <v>#</v>
      </c>
    </row>
    <row r="21615" spans="1:3">
      <c r="A21615" t="s">
        <v>197</v>
      </c>
      <c r="B21615" t="str">
        <f>IF(ISBLANK(VLOOKUP(A21615,Questionnaire!A:KQ,174,FALSE)),"#",VLOOKUP(A21615,Questionnaire!A:KQ,174,FALSE))</f>
        <v>#</v>
      </c>
    </row>
    <row r="21616" spans="1:3">
      <c r="A21616" t="s">
        <v>201</v>
      </c>
      <c r="B21616" t="str">
        <f>IF(ISBLANK(VLOOKUP(A21616,Questionnaire!A:KQ,174,FALSE)),"#",VLOOKUP(A21616,Questionnaire!A:KQ,174,FALSE))</f>
        <v>#</v>
      </c>
    </row>
    <row r="21617" spans="1:2">
      <c r="A21617" t="s">
        <v>203</v>
      </c>
      <c r="B21617" t="str">
        <f>IF(ISNA(VLOOKUP(VLOOKUP(A21617,Questionnaire!A:KQ,174,FALSE),'CORA Encoding'!J:K,2,FALSE)),"#",VLOOKUP(VLOOKUP(A21617,Questionnaire!A:KQ,174,FALSE),'CORA Encoding'!J:K,2,FALSE))</f>
        <v>#</v>
      </c>
    </row>
    <row r="21618" spans="1:2">
      <c r="A21618" t="s">
        <v>208</v>
      </c>
      <c r="B21618" t="str">
        <f>IF(ISBLANK(VLOOKUP(A21618,Questionnaire!A:KQ,174,FALSE)),"#",VLOOKUP(A21618,Questionnaire!A:KQ,174,FALSE))</f>
        <v>#</v>
      </c>
    </row>
    <row r="21619" spans="1:2">
      <c r="A21619" t="s">
        <v>213</v>
      </c>
      <c r="B21619" t="str">
        <f>IF(ISBLANK(VLOOKUP(A21619,Questionnaire!A:KQ,174,FALSE)),"#",VLOOKUP(A21619,Questionnaire!A:KQ,174,FALSE))</f>
        <v>#</v>
      </c>
    </row>
    <row r="21620" spans="1:2">
      <c r="A21620" t="s">
        <v>215</v>
      </c>
      <c r="B21620" t="str">
        <f>IF(ISBLANK(VLOOKUP(A21620,Questionnaire!A:KQ,174,FALSE)),"#",VLOOKUP(A21620,Questionnaire!A:KQ,174,FALSE))</f>
        <v>#</v>
      </c>
    </row>
    <row r="21621" spans="1:2">
      <c r="A21621" t="s">
        <v>217</v>
      </c>
      <c r="B21621" t="str">
        <f>IF(ISBLANK(VLOOKUP(A21621,Questionnaire!A:KQ,174,FALSE)),"#",VLOOKUP(A21621,Questionnaire!A:KQ,174,FALSE))</f>
        <v>#</v>
      </c>
    </row>
    <row r="21622" spans="1:2">
      <c r="A21622" t="s">
        <v>219</v>
      </c>
      <c r="B21622" t="str">
        <f>IF(ISBLANK(VLOOKUP(A21622,Questionnaire!A:KQ,174,FALSE)),"#",VLOOKUP(A21622,Questionnaire!A:KQ,174,FALSE))</f>
        <v>#</v>
      </c>
    </row>
    <row r="21623" spans="1:2">
      <c r="A21623" t="s">
        <v>221</v>
      </c>
      <c r="B21623" t="str">
        <f>IF(ISBLANK(VLOOKUP(A21623,Questionnaire!A:KQ,174,FALSE)),"#",VLOOKUP(A21623,Questionnaire!A:KQ,174,FALSE))</f>
        <v>#</v>
      </c>
    </row>
    <row r="21624" spans="1:2">
      <c r="A21624" t="s">
        <v>223</v>
      </c>
      <c r="B21624" t="str">
        <f>IF(ISBLANK(VLOOKUP(A21624,Questionnaire!A:KQ,174,FALSE)),"#",VLOOKUP(A21624,Questionnaire!A:KQ,174,FALSE))</f>
        <v>#</v>
      </c>
    </row>
    <row r="21625" spans="1:2">
      <c r="A21625" t="s">
        <v>225</v>
      </c>
      <c r="B21625" t="str">
        <f>IF(ISBLANK(VLOOKUP(A21625,Questionnaire!A:KQ,174,FALSE)),"#",VLOOKUP(A21625,Questionnaire!A:KQ,174,FALSE))</f>
        <v>#</v>
      </c>
    </row>
    <row r="21626" spans="1:2">
      <c r="A21626" t="s">
        <v>227</v>
      </c>
      <c r="B21626" t="str">
        <f>IF(ISBLANK(VLOOKUP(A21626,Questionnaire!A:KQ,174,FALSE)),"#",VLOOKUP(A21626,Questionnaire!A:KQ,174,FALSE))</f>
        <v>#</v>
      </c>
    </row>
    <row r="21627" spans="1:2">
      <c r="A21627" t="s">
        <v>229</v>
      </c>
      <c r="B21627" t="str">
        <f>IF(ISBLANK(VLOOKUP(A21627,Questionnaire!A:KQ,174,FALSE)),"#",VLOOKUP(A21627,Questionnaire!A:KQ,174,FALSE))</f>
        <v>#</v>
      </c>
    </row>
    <row r="21628" spans="1:2">
      <c r="A21628" t="s">
        <v>231</v>
      </c>
      <c r="B21628" t="str">
        <f>IF(ISBLANK(VLOOKUP(A21628,Questionnaire!A:KQ,174,FALSE)),"#",VLOOKUP(A21628,Questionnaire!A:KQ,174,FALSE))</f>
        <v>#</v>
      </c>
    </row>
    <row r="21629" spans="1:2">
      <c r="A21629" t="s">
        <v>233</v>
      </c>
      <c r="B21629" t="str">
        <f>IF(ISBLANK(VLOOKUP(A21629,Questionnaire!A:KQ,174,FALSE)),"#",VLOOKUP(A21629,Questionnaire!A:KQ,174,FALSE))</f>
        <v>#</v>
      </c>
    </row>
    <row r="21630" spans="1:2">
      <c r="A21630" t="s">
        <v>235</v>
      </c>
      <c r="B21630" t="str">
        <f>IF(ISBLANK(VLOOKUP(A21630,Questionnaire!A:KQ,174,FALSE)),"#",VLOOKUP(A21630,Questionnaire!A:KQ,174,FALSE))</f>
        <v>#</v>
      </c>
    </row>
    <row r="21631" spans="1:2">
      <c r="A21631" t="s">
        <v>237</v>
      </c>
      <c r="B21631" t="str">
        <f>IF(ISBLANK(VLOOKUP(A21631,Questionnaire!A:KQ,174,FALSE)),"#",VLOOKUP(A21631,Questionnaire!A:KQ,174,FALSE))</f>
        <v>#</v>
      </c>
    </row>
    <row r="21632" spans="1:2">
      <c r="A21632" t="s">
        <v>239</v>
      </c>
      <c r="B21632" t="str">
        <f>IF(ISBLANK(VLOOKUP(A21632,Questionnaire!A:KQ,174,FALSE)),"#",VLOOKUP(A21632,Questionnaire!A:KQ,174,FALSE))</f>
        <v>#</v>
      </c>
    </row>
    <row r="21633" spans="1:2">
      <c r="A21633" t="s">
        <v>242</v>
      </c>
      <c r="B21633" t="str">
        <f>IF(ISBLANK(VLOOKUP(A21633,Questionnaire!A:KQ,174,FALSE)),"#",VLOOKUP(A21633,Questionnaire!A:KQ,174,FALSE))</f>
        <v>#</v>
      </c>
    </row>
    <row r="21634" spans="1:2">
      <c r="A21634" t="s">
        <v>245</v>
      </c>
      <c r="B21634" t="str">
        <f>IF(ISBLANK(VLOOKUP(A21634,Questionnaire!A:KQ,174,FALSE)),"#",VLOOKUP(A21634,Questionnaire!A:KQ,174,FALSE))</f>
        <v>#</v>
      </c>
    </row>
    <row r="21635" spans="1:2">
      <c r="A21635" t="s">
        <v>247</v>
      </c>
      <c r="B21635" t="str">
        <f>IF(ISBLANK(VLOOKUP(A21635,Questionnaire!A:KQ,174,FALSE)),"#",VLOOKUP(A21635,Questionnaire!A:KQ,174,FALSE))</f>
        <v>#</v>
      </c>
    </row>
    <row r="21636" spans="1:2">
      <c r="A21636" t="s">
        <v>249</v>
      </c>
      <c r="B21636" t="str">
        <f>IF(ISBLANK(VLOOKUP(A21636,Questionnaire!A:KQ,174,FALSE)),"#",VLOOKUP(A21636,Questionnaire!A:KQ,174,FALSE))</f>
        <v>#</v>
      </c>
    </row>
    <row r="21637" spans="1:2">
      <c r="A21637" t="s">
        <v>250</v>
      </c>
      <c r="B21637" t="str">
        <f>IF(ISBLANK(VLOOKUP(A21637,Questionnaire!A:KQ,174,FALSE)),"#",VLOOKUP(A21637,Questionnaire!A:KQ,174,FALSE))</f>
        <v>#</v>
      </c>
    </row>
    <row r="21638" spans="1:2">
      <c r="A21638" t="s">
        <v>252</v>
      </c>
      <c r="B21638" t="str">
        <f>IF(ISBLANK(VLOOKUP(A21638,Questionnaire!A:KQ,174,FALSE)),"#",VLOOKUP(A21638,Questionnaire!A:KQ,174,FALSE))</f>
        <v>#</v>
      </c>
    </row>
    <row r="21639" spans="1:2">
      <c r="A21639" t="s">
        <v>255</v>
      </c>
      <c r="B21639" t="str">
        <f>IF(ISBLANK(VLOOKUP(A21639,Questionnaire!A:KQ,174,FALSE)),"#",VLOOKUP(A21639,Questionnaire!A:KQ,174,FALSE))</f>
        <v>#</v>
      </c>
    </row>
    <row r="21640" spans="1:2">
      <c r="A21640" t="s">
        <v>258</v>
      </c>
      <c r="B21640" t="str">
        <f>IF(ISNA(VLOOKUP(VLOOKUP(A21640,Questionnaire!A:KQ,174,FALSE),'CORA Encoding'!M:N,2,FALSE)),"#",VLOOKUP(VLOOKUP(A21640,Questionnaire!A:KQ,174,FALSE),'CORA Encoding'!M:N,2,FALSE))</f>
        <v>#</v>
      </c>
    </row>
    <row r="21641" spans="1:2">
      <c r="A21641" t="s">
        <v>261</v>
      </c>
      <c r="B21641" t="str">
        <f>IF(ISBLANK(VLOOKUP(A21641,Questionnaire!A:KQ,174,FALSE)),"#",VLOOKUP(A21641,Questionnaire!A:KQ,174,FALSE))</f>
        <v>#</v>
      </c>
    </row>
    <row r="21642" spans="1:2">
      <c r="A21642" t="s">
        <v>263</v>
      </c>
      <c r="B21642" t="str">
        <f>IF(ISBLANK(VLOOKUP(A21642,Questionnaire!A:KQ,174,FALSE)),"#",VLOOKUP(A21642,Questionnaire!A:KQ,174,FALSE))</f>
        <v>#</v>
      </c>
    </row>
    <row r="21643" spans="1:2">
      <c r="A21643" t="s">
        <v>265</v>
      </c>
      <c r="B21643" t="str">
        <f>IF(ISBLANK(VLOOKUP(A21643,Questionnaire!A:KQ,174,FALSE)),"#",VLOOKUP(A21643,Questionnaire!A:KQ,174,FALSE))</f>
        <v>#</v>
      </c>
    </row>
    <row r="21644" spans="1:2">
      <c r="A21644" t="s">
        <v>267</v>
      </c>
      <c r="B21644" t="str">
        <f>IF(ISBLANK(VLOOKUP(A21644,Questionnaire!A:KQ,174,FALSE)),"#",VLOOKUP(A21644,Questionnaire!A:KQ,174,FALSE))</f>
        <v>#</v>
      </c>
    </row>
    <row r="21645" spans="1:2">
      <c r="A21645" t="s">
        <v>269</v>
      </c>
      <c r="B21645" t="str">
        <f>IF(ISBLANK(VLOOKUP(A21645,Questionnaire!A:KQ,174,FALSE)),"#",VLOOKUP(A21645,Questionnaire!A:KQ,174,FALSE))</f>
        <v>#</v>
      </c>
    </row>
    <row r="21646" spans="1:2">
      <c r="A21646" t="s">
        <v>274</v>
      </c>
      <c r="B21646" t="str">
        <f>IF(ISBLANK(VLOOKUP(A21646,Questionnaire!A:KQ,174,FALSE)),"#",VLOOKUP(A21646,Questionnaire!A:KQ,174,FALSE))</f>
        <v>#</v>
      </c>
    </row>
    <row r="21647" spans="1:2">
      <c r="A21647" t="s">
        <v>276</v>
      </c>
      <c r="B21647" t="str">
        <f>IF(ISBLANK(VLOOKUP(A21647,Questionnaire!A:KQ,174,FALSE)),"#",VLOOKUP(A21647,Questionnaire!A:KQ,174,FALSE))</f>
        <v>#</v>
      </c>
    </row>
    <row r="21648" spans="1:2">
      <c r="A21648" t="s">
        <v>278</v>
      </c>
      <c r="B21648" t="str">
        <f>IF(ISBLANK(VLOOKUP(A21648,Questionnaire!A:KQ,174,FALSE)),"#",VLOOKUP(A21648,Questionnaire!A:KQ,174,FALSE))</f>
        <v>#</v>
      </c>
    </row>
    <row r="21649" spans="1:2">
      <c r="A21649" t="s">
        <v>280</v>
      </c>
      <c r="B21649" t="str">
        <f>IF(ISBLANK(VLOOKUP(A21649,Questionnaire!A:KQ,174,FALSE)),"#",VLOOKUP(A21649,Questionnaire!A:KQ,174,FALSE))</f>
        <v>#</v>
      </c>
    </row>
    <row r="21650" spans="1:2">
      <c r="A21650" t="s">
        <v>282</v>
      </c>
      <c r="B21650" t="str">
        <f>IF(ISBLANK(VLOOKUP(A21650,Questionnaire!A:KQ,174,FALSE)),"#",VLOOKUP(A21650,Questionnaire!A:KQ,174,FALSE))</f>
        <v>#</v>
      </c>
    </row>
    <row r="21651" spans="1:2">
      <c r="A21651" t="s">
        <v>286</v>
      </c>
      <c r="B21651" t="str">
        <f>IF(ISBLANK(VLOOKUP(A21651,Questionnaire!A:KQ,174,FALSE)),"#",VLOOKUP(A21651,Questionnaire!A:KQ,174,FALSE))</f>
        <v>#</v>
      </c>
    </row>
    <row r="21652" spans="1:2">
      <c r="A21652" t="s">
        <v>288</v>
      </c>
      <c r="B21652" t="str">
        <f>IF(ISBLANK(VLOOKUP(A21652,Questionnaire!A:KQ,174,FALSE)),"#",VLOOKUP(A21652,Questionnaire!A:KQ,174,FALSE))</f>
        <v>#</v>
      </c>
    </row>
    <row r="21653" spans="1:2">
      <c r="A21653" t="s">
        <v>290</v>
      </c>
      <c r="B21653" t="str">
        <f>IF(ISBLANK(VLOOKUP(A21653,Questionnaire!A:KQ,174,FALSE)),"#",VLOOKUP(A21653,Questionnaire!A:KQ,174,FALSE))</f>
        <v>#</v>
      </c>
    </row>
    <row r="21654" spans="1:2">
      <c r="A21654" t="s">
        <v>292</v>
      </c>
      <c r="B21654" t="str">
        <f>IF(ISBLANK(VLOOKUP(A21654,Questionnaire!A:KQ,174,FALSE)),"#",VLOOKUP(A21654,Questionnaire!A:KQ,174,FALSE))</f>
        <v>#</v>
      </c>
    </row>
    <row r="21655" spans="1:2">
      <c r="A21655" t="s">
        <v>294</v>
      </c>
      <c r="B21655" t="str">
        <f>IF(ISBLANK(VLOOKUP(A21655,Questionnaire!A:KQ,174,FALSE)),"#",VLOOKUP(A21655,Questionnaire!A:KQ,174,FALSE))</f>
        <v>#</v>
      </c>
    </row>
    <row r="21656" spans="1:2">
      <c r="A21656" t="s">
        <v>296</v>
      </c>
      <c r="B21656" t="str">
        <f>IF(ISBLANK(VLOOKUP(A21656,Questionnaire!A:KQ,174,FALSE)),"#",VLOOKUP(A21656,Questionnaire!A:KQ,174,FALSE))</f>
        <v>#</v>
      </c>
    </row>
    <row r="21657" spans="1:2">
      <c r="A21657" t="s">
        <v>301</v>
      </c>
      <c r="B21657" t="str">
        <f>IF(ISBLANK(VLOOKUP(A21657,Questionnaire!A:KQ,174,FALSE)),"#",VLOOKUP(A21657,Questionnaire!A:KQ,174,FALSE))</f>
        <v>#</v>
      </c>
    </row>
    <row r="21658" spans="1:2">
      <c r="A21658" t="s">
        <v>303</v>
      </c>
      <c r="B21658" t="str">
        <f>IF(ISBLANK(VLOOKUP(A21658,Questionnaire!A:KQ,174,FALSE)),"#",VLOOKUP(A21658,Questionnaire!A:KQ,174,FALSE))</f>
        <v>#</v>
      </c>
    </row>
    <row r="21659" spans="1:2">
      <c r="A21659" t="s">
        <v>305</v>
      </c>
      <c r="B21659" t="str">
        <f>IF(ISBLANK(VLOOKUP(A21659,Questionnaire!A:KQ,174,FALSE)),"#",VLOOKUP(A21659,Questionnaire!A:KQ,174,FALSE))</f>
        <v>#</v>
      </c>
    </row>
    <row r="21660" spans="1:2">
      <c r="A21660" t="s">
        <v>307</v>
      </c>
      <c r="B21660" t="str">
        <f>IF(ISBLANK(VLOOKUP(A21660,Questionnaire!A:KQ,174,FALSE)),"#",VLOOKUP(A21660,Questionnaire!A:KQ,174,FALSE))</f>
        <v>#</v>
      </c>
    </row>
    <row r="21661" spans="1:2">
      <c r="A21661" t="s">
        <v>311</v>
      </c>
      <c r="B21661" t="str">
        <f>IF(ISBLANK(VLOOKUP(A21661,Questionnaire!A:KQ,174,FALSE)),"#",VLOOKUP(A21661,Questionnaire!A:KQ,174,FALSE))</f>
        <v>#</v>
      </c>
    </row>
    <row r="21662" spans="1:2">
      <c r="A21662" t="s">
        <v>313</v>
      </c>
      <c r="B21662" t="str">
        <f>IF(ISBLANK(VLOOKUP(A21662,Questionnaire!A:KQ,174,FALSE)),"#",VLOOKUP(A21662,Questionnaire!A:KQ,174,FALSE))</f>
        <v>#</v>
      </c>
    </row>
    <row r="21663" spans="1:2">
      <c r="A21663" t="s">
        <v>314</v>
      </c>
      <c r="B21663" t="str">
        <f>IF(ISBLANK(VLOOKUP(A21663,Questionnaire!A:KQ,174,FALSE)),"#",VLOOKUP(A21663,Questionnaire!A:KQ,174,FALSE))</f>
        <v>#</v>
      </c>
    </row>
    <row r="21664" spans="1:2">
      <c r="A21664" t="s">
        <v>315</v>
      </c>
      <c r="B21664" t="str">
        <f>IF(ISBLANK(VLOOKUP(A21664,Questionnaire!A:KQ,174,FALSE)),"#",VLOOKUP(A21664,Questionnaire!A:KQ,174,FALSE))</f>
        <v>#</v>
      </c>
    </row>
    <row r="21665" spans="1:2">
      <c r="A21665" t="s">
        <v>317</v>
      </c>
      <c r="B21665" t="str">
        <f>IF(ISBLANK(VLOOKUP(A21665,Questionnaire!A:KQ,174,FALSE)),"#",VLOOKUP(A21665,Questionnaire!A:KQ,174,FALSE))</f>
        <v>#</v>
      </c>
    </row>
    <row r="21666" spans="1:2">
      <c r="A21666" t="s">
        <v>319</v>
      </c>
      <c r="B21666" t="str">
        <f>IF(ISBLANK(VLOOKUP(A21666,Questionnaire!A:KQ,174,FALSE)),"#",VLOOKUP(A21666,Questionnaire!A:KQ,174,FALSE))</f>
        <v>#</v>
      </c>
    </row>
    <row r="21667" spans="1:2">
      <c r="A21667" t="s">
        <v>322</v>
      </c>
      <c r="B21667" t="str">
        <f>IF(ISBLANK(VLOOKUP(A21667,Questionnaire!A:KQ,174,FALSE)),"#",VLOOKUP(A21667,Questionnaire!A:KQ,174,FALSE))</f>
        <v>#</v>
      </c>
    </row>
    <row r="21668" spans="1:2">
      <c r="A21668" t="s">
        <v>326</v>
      </c>
      <c r="B21668" t="str">
        <f>IF(ISBLANK(VLOOKUP(A21668,Questionnaire!A:KQ,174,FALSE)),"#",VLOOKUP(A21668,Questionnaire!A:KQ,174,FALSE))</f>
        <v>#</v>
      </c>
    </row>
    <row r="21669" spans="1:2">
      <c r="A21669" t="s">
        <v>328</v>
      </c>
      <c r="B21669" t="str">
        <f>IF(ISBLANK(VLOOKUP(A21669,Questionnaire!A:KQ,174,FALSE)),"#",VLOOKUP(A21669,Questionnaire!A:KQ,174,FALSE))</f>
        <v>#</v>
      </c>
    </row>
    <row r="21670" spans="1:2">
      <c r="A21670" t="s">
        <v>332</v>
      </c>
      <c r="B21670" t="str">
        <f>IF(ISBLANK(VLOOKUP(A21670,Questionnaire!A:KQ,174,FALSE)),"#",VLOOKUP(A21670,Questionnaire!A:KQ,174,FALSE))</f>
        <v>#</v>
      </c>
    </row>
    <row r="21671" spans="1:2">
      <c r="A21671" t="s">
        <v>333</v>
      </c>
      <c r="B21671" t="str">
        <f>IF(ISBLANK(VLOOKUP(A21671,Questionnaire!A:KQ,174,FALSE)),"#",VLOOKUP(A21671,Questionnaire!A:KQ,174,FALSE))</f>
        <v>#</v>
      </c>
    </row>
    <row r="21672" spans="1:2">
      <c r="A21672" t="s">
        <v>334</v>
      </c>
      <c r="B21672" t="str">
        <f>IF(ISBLANK(VLOOKUP(A21672,Questionnaire!A:KQ,174,FALSE)),"#",VLOOKUP(A21672,Questionnaire!A:KQ,174,FALSE))</f>
        <v>#</v>
      </c>
    </row>
    <row r="21673" spans="1:2">
      <c r="A21673" t="s">
        <v>335</v>
      </c>
      <c r="B21673" t="str">
        <f>IF(ISBLANK(VLOOKUP(A21673,Questionnaire!A:KQ,174,FALSE)),"#",VLOOKUP(A21673,Questionnaire!A:KQ,174,FALSE))</f>
        <v>#</v>
      </c>
    </row>
    <row r="21674" spans="1:2">
      <c r="A21674" t="s">
        <v>336</v>
      </c>
      <c r="B21674" t="str">
        <f>IF(ISBLANK(VLOOKUP(A21674,Questionnaire!A:KQ,174,FALSE)),"#",VLOOKUP(A21674,Questionnaire!A:KQ,174,FALSE))</f>
        <v>#</v>
      </c>
    </row>
    <row r="21675" spans="1:2">
      <c r="A21675" t="s">
        <v>337</v>
      </c>
      <c r="B21675" t="str">
        <f>IF(ISBLANK(VLOOKUP(A21675,Questionnaire!A:KQ,174,FALSE)),"#",VLOOKUP(A21675,Questionnaire!A:KQ,174,FALSE))</f>
        <v>#</v>
      </c>
    </row>
    <row r="21676" spans="1:2">
      <c r="A21676" t="s">
        <v>338</v>
      </c>
      <c r="B21676" t="str">
        <f>IF(ISBLANK(VLOOKUP(A21676,Questionnaire!A:KQ,174,FALSE)),"#",VLOOKUP(A21676,Questionnaire!A:KQ,174,FALSE))</f>
        <v>#</v>
      </c>
    </row>
    <row r="21677" spans="1:2">
      <c r="A21677" t="s">
        <v>339</v>
      </c>
      <c r="B21677" t="str">
        <f>IF(ISBLANK(VLOOKUP(A21677,Questionnaire!A:KQ,174,FALSE)),"#",VLOOKUP(A21677,Questionnaire!A:KQ,174,FALSE))</f>
        <v>#</v>
      </c>
    </row>
    <row r="21678" spans="1:2">
      <c r="A21678" t="s">
        <v>340</v>
      </c>
      <c r="B21678" t="str">
        <f>IF(ISBLANK(VLOOKUP(A21678,Questionnaire!A:KQ,174,FALSE)),"#",VLOOKUP(A21678,Questionnaire!A:KQ,174,FALSE))</f>
        <v>#</v>
      </c>
    </row>
    <row r="21679" spans="1:2">
      <c r="A21679" t="s">
        <v>341</v>
      </c>
      <c r="B21679" t="str">
        <f>IF(ISBLANK(VLOOKUP(A21679,Questionnaire!A:KQ,174,FALSE)),"#",VLOOKUP(A21679,Questionnaire!A:KQ,174,FALSE))</f>
        <v>#</v>
      </c>
    </row>
    <row r="21680" spans="1:2">
      <c r="A21680" t="s">
        <v>342</v>
      </c>
      <c r="B21680" t="str">
        <f>IF(ISBLANK(VLOOKUP(A21680,Questionnaire!A:KQ,174,FALSE)),"#",VLOOKUP(A21680,Questionnaire!A:KQ,174,FALSE))</f>
        <v>#</v>
      </c>
    </row>
    <row r="21681" spans="1:2">
      <c r="A21681" t="s">
        <v>343</v>
      </c>
      <c r="B21681" t="str">
        <f>IF(ISBLANK(VLOOKUP(A21681,Questionnaire!A:KQ,174,FALSE)),"#",VLOOKUP(A21681,Questionnaire!A:KQ,174,FALSE))</f>
        <v>#</v>
      </c>
    </row>
    <row r="21682" spans="1:2">
      <c r="A21682" t="s">
        <v>344</v>
      </c>
      <c r="B21682" t="str">
        <f>IF(ISBLANK(VLOOKUP(A21682,Questionnaire!A:KQ,174,FALSE)),"#",VLOOKUP(A21682,Questionnaire!A:KQ,174,FALSE))</f>
        <v>#</v>
      </c>
    </row>
    <row r="21683" spans="1:2">
      <c r="A21683" t="s">
        <v>345</v>
      </c>
      <c r="B21683" t="str">
        <f>IF(ISBLANK(VLOOKUP(A21683,Questionnaire!A:KQ,174,FALSE)),"#",VLOOKUP(A21683,Questionnaire!A:KQ,174,FALSE))</f>
        <v>#</v>
      </c>
    </row>
    <row r="21684" spans="1:2">
      <c r="A21684" t="s">
        <v>348</v>
      </c>
      <c r="B21684" t="str">
        <f>IF(ISBLANK(VLOOKUP(A21684,Questionnaire!A:KQ,174,FALSE)),"#",VLOOKUP(A21684,Questionnaire!A:KQ,174,FALSE))</f>
        <v>#</v>
      </c>
    </row>
    <row r="21685" spans="1:2">
      <c r="A21685" t="s">
        <v>353</v>
      </c>
      <c r="B21685" t="str">
        <f>IF(ISBLANK(VLOOKUP(A21685,Questionnaire!A:KQ,174,FALSE)),"#",VLOOKUP(A21685,Questionnaire!A:KQ,174,FALSE))</f>
        <v>#</v>
      </c>
    </row>
    <row r="21686" spans="1:2">
      <c r="A21686" t="s">
        <v>354</v>
      </c>
      <c r="B21686" t="str">
        <f>IF(ISBLANK(VLOOKUP(A21686,Questionnaire!A:KQ,174,FALSE)),"#",VLOOKUP(A21686,Questionnaire!A:KQ,174,FALSE))</f>
        <v>#</v>
      </c>
    </row>
    <row r="21687" spans="1:2">
      <c r="A21687" t="s">
        <v>355</v>
      </c>
      <c r="B21687" t="str">
        <f>IF(ISBLANK(VLOOKUP(A21687,Questionnaire!A:KQ,174,FALSE)),"#",VLOOKUP(A21687,Questionnaire!A:KQ,174,FALSE))</f>
        <v>#</v>
      </c>
    </row>
    <row r="21688" spans="1:2">
      <c r="A21688" t="s">
        <v>356</v>
      </c>
      <c r="B21688" t="str">
        <f>IF(ISBLANK(VLOOKUP(A21688,Questionnaire!A:KQ,174,FALSE)),"#",VLOOKUP(A21688,Questionnaire!A:KQ,174,FALSE))</f>
        <v>#</v>
      </c>
    </row>
    <row r="21689" spans="1:2">
      <c r="A21689" t="s">
        <v>357</v>
      </c>
      <c r="B21689" t="str">
        <f>IF(ISBLANK(VLOOKUP(A21689,Questionnaire!A:KQ,174,FALSE)),"#",VLOOKUP(A21689,Questionnaire!A:KQ,174,FALSE))</f>
        <v>#</v>
      </c>
    </row>
    <row r="21690" spans="1:2">
      <c r="A21690" t="s">
        <v>360</v>
      </c>
      <c r="B21690" t="str">
        <f>IF(ISBLANK(VLOOKUP(A21690,Questionnaire!A:KQ,174,FALSE)),"#",VLOOKUP(A21690,Questionnaire!A:KQ,174,FALSE))</f>
        <v>#</v>
      </c>
    </row>
    <row r="21691" spans="1:2">
      <c r="A21691" t="s">
        <v>362</v>
      </c>
      <c r="B21691" t="str">
        <f>IF(ISBLANK(VLOOKUP(A21691,Questionnaire!A:KQ,174,FALSE)),"#",VLOOKUP(A21691,Questionnaire!A:KQ,174,FALSE))</f>
        <v>#</v>
      </c>
    </row>
    <row r="21692" spans="1:2">
      <c r="A21692" t="s">
        <v>363</v>
      </c>
      <c r="B21692" t="str">
        <f>IF(ISBLANK(VLOOKUP(A21692,Questionnaire!A:KQ,174,FALSE)),"#",VLOOKUP(A21692,Questionnaire!A:KQ,174,FALSE))</f>
        <v>#</v>
      </c>
    </row>
    <row r="21693" spans="1:2">
      <c r="A21693" t="s">
        <v>364</v>
      </c>
      <c r="B21693" t="str">
        <f>IF(ISBLANK(VLOOKUP(A21693,Questionnaire!A:KQ,174,FALSE)),"#",VLOOKUP(A21693,Questionnaire!A:KQ,174,FALSE))</f>
        <v>#</v>
      </c>
    </row>
    <row r="21694" spans="1:2">
      <c r="A21694" t="s">
        <v>365</v>
      </c>
      <c r="B21694" t="str">
        <f>IF(ISBLANK(VLOOKUP(A21694,Questionnaire!A:KQ,174,FALSE)),"#",VLOOKUP(A21694,Questionnaire!A:KQ,174,FALSE))</f>
        <v>#</v>
      </c>
    </row>
    <row r="21695" spans="1:2">
      <c r="A21695" t="s">
        <v>366</v>
      </c>
      <c r="B21695" t="str">
        <f>IF(ISBLANK(VLOOKUP(A21695,Questionnaire!A:KQ,174,FALSE)),"#",VLOOKUP(A21695,Questionnaire!A:KQ,174,FALSE))</f>
        <v>#</v>
      </c>
    </row>
    <row r="21696" spans="1:2">
      <c r="A21696" t="s">
        <v>371</v>
      </c>
      <c r="B21696" t="str">
        <f>IF(ISBLANK(VLOOKUP(A21696,Questionnaire!A:KQ,174,FALSE)),"#",VLOOKUP(A21696,Questionnaire!A:KQ,174,FALSE))</f>
        <v>#</v>
      </c>
    </row>
    <row r="21697" spans="1:2">
      <c r="A21697" t="s">
        <v>372</v>
      </c>
      <c r="B21697" t="str">
        <f>IF(ISBLANK(VLOOKUP(A21697,Questionnaire!A:KQ,174,FALSE)),"#",VLOOKUP(A21697,Questionnaire!A:KQ,174,FALSE))</f>
        <v>#</v>
      </c>
    </row>
    <row r="21698" spans="1:2">
      <c r="A21698" t="s">
        <v>373</v>
      </c>
      <c r="B21698" t="str">
        <f>IF(ISBLANK(VLOOKUP(A21698,Questionnaire!A:KQ,174,FALSE)),"#",VLOOKUP(A21698,Questionnaire!A:KQ,174,FALSE))</f>
        <v>#</v>
      </c>
    </row>
    <row r="21699" spans="1:2">
      <c r="A21699" t="s">
        <v>374</v>
      </c>
      <c r="B21699" t="str">
        <f>IF(ISBLANK(VLOOKUP(A21699,Questionnaire!A:KQ,174,FALSE)),"#",VLOOKUP(A21699,Questionnaire!A:KQ,174,FALSE))</f>
        <v>#</v>
      </c>
    </row>
    <row r="21700" spans="1:2">
      <c r="A21700" t="s">
        <v>377</v>
      </c>
      <c r="B21700" t="str">
        <f>IF(ISBLANK(VLOOKUP(A21700,Questionnaire!A:KQ,174,FALSE)),"#",VLOOKUP(A21700,Questionnaire!A:KQ,174,FALSE))</f>
        <v>#</v>
      </c>
    </row>
    <row r="21701" spans="1:2">
      <c r="A21701" t="s">
        <v>379</v>
      </c>
      <c r="B21701" t="str">
        <f>IF(ISBLANK(VLOOKUP(A21701,Questionnaire!A:KQ,174,FALSE)),"#",VLOOKUP(A21701,Questionnaire!A:KQ,174,FALSE))</f>
        <v>#</v>
      </c>
    </row>
    <row r="21702" spans="1:2">
      <c r="A21702" t="s">
        <v>380</v>
      </c>
      <c r="B21702" t="str">
        <f>IF(ISBLANK(VLOOKUP(A21702,Questionnaire!A:KQ,174,FALSE)),"#",VLOOKUP(A21702,Questionnaire!A:KQ,174,FALSE))</f>
        <v>#</v>
      </c>
    </row>
    <row r="21703" spans="1:2">
      <c r="A21703" t="s">
        <v>381</v>
      </c>
      <c r="B21703" t="str">
        <f>IF(ISBLANK(VLOOKUP(A21703,Questionnaire!A:KQ,174,FALSE)),"#",VLOOKUP(A21703,Questionnaire!A:KQ,174,FALSE))</f>
        <v>#</v>
      </c>
    </row>
    <row r="21704" spans="1:2">
      <c r="A21704" t="s">
        <v>382</v>
      </c>
      <c r="B21704" t="str">
        <f>IF(ISBLANK(VLOOKUP(A21704,Questionnaire!A:KQ,174,FALSE)),"#",VLOOKUP(A21704,Questionnaire!A:KQ,174,FALSE))</f>
        <v>#</v>
      </c>
    </row>
    <row r="21705" spans="1:2">
      <c r="A21705" t="s">
        <v>384</v>
      </c>
      <c r="B21705" t="str">
        <f>IF(ISBLANK(VLOOKUP(A21705,Questionnaire!A:KQ,174,FALSE)),"#",VLOOKUP(A21705,Questionnaire!A:KQ,174,FALSE))</f>
        <v>#</v>
      </c>
    </row>
    <row r="21706" spans="1:2">
      <c r="A21706" t="s">
        <v>387</v>
      </c>
      <c r="B21706" t="str">
        <f>IF(ISBLANK(VLOOKUP(A21706,Questionnaire!A:KQ,174,FALSE)),"#",VLOOKUP(A21706,Questionnaire!A:KQ,174,FALSE))</f>
        <v>#</v>
      </c>
    </row>
    <row r="21707" spans="1:2">
      <c r="A21707" t="s">
        <v>391</v>
      </c>
      <c r="B21707" t="str">
        <f>IF(ISBLANK(VLOOKUP(A21707,Questionnaire!A:KQ,174,FALSE)),"#",VLOOKUP(A21707,Questionnaire!A:KQ,174,FALSE))</f>
        <v>#</v>
      </c>
    </row>
    <row r="21708" spans="1:2">
      <c r="A21708" t="s">
        <v>393</v>
      </c>
      <c r="B21708" t="str">
        <f>IF(ISBLANK(VLOOKUP(A21708,Questionnaire!A:KQ,174,FALSE)),"#",VLOOKUP(A21708,Questionnaire!A:KQ,174,FALSE))</f>
        <v>#</v>
      </c>
    </row>
    <row r="21709" spans="1:2">
      <c r="A21709" t="s">
        <v>395</v>
      </c>
      <c r="B21709" t="str">
        <f>IF(ISBLANK(VLOOKUP(A21709,Questionnaire!A:KQ,174,FALSE)),"#",VLOOKUP(A21709,Questionnaire!A:KQ,174,FALSE))</f>
        <v>#</v>
      </c>
    </row>
    <row r="21710" spans="1:2">
      <c r="A21710" t="s">
        <v>398</v>
      </c>
      <c r="B21710" t="str">
        <f>IF(ISBLANK(VLOOKUP(A21710,Questionnaire!A:KQ,174,FALSE)),"#",VLOOKUP(A21710,Questionnaire!A:KQ,174,FALSE))</f>
        <v>#</v>
      </c>
    </row>
    <row r="21711" spans="1:2">
      <c r="A21711" t="s">
        <v>402</v>
      </c>
      <c r="B21711" t="str">
        <f>IF(ISBLANK(VLOOKUP(A21711,Questionnaire!A:KQ,174,FALSE)),"#",VLOOKUP(A21711,Questionnaire!A:KQ,174,FALSE))</f>
        <v>#</v>
      </c>
    </row>
    <row r="21712" spans="1:2">
      <c r="A21712" t="s">
        <v>405</v>
      </c>
      <c r="B21712" t="str">
        <f>IF(ISBLANK(VLOOKUP(A21712,Questionnaire!A:KQ,174,FALSE)),"#",VLOOKUP(A21712,Questionnaire!A:KQ,174,FALSE))</f>
        <v>#</v>
      </c>
    </row>
    <row r="21713" spans="1:2">
      <c r="A21713" t="s">
        <v>409</v>
      </c>
      <c r="B21713" t="str">
        <f>IF(ISBLANK(VLOOKUP(A21713,Questionnaire!A:KQ,174,FALSE)),"#",VLOOKUP(A21713,Questionnaire!A:KQ,174,FALSE))</f>
        <v>#</v>
      </c>
    </row>
    <row r="21714" spans="1:2">
      <c r="A21714" t="s">
        <v>412</v>
      </c>
      <c r="B21714" t="str">
        <f>IF(ISBLANK(VLOOKUP(A21714,Questionnaire!A:KQ,174,FALSE)),"#",VLOOKUP(A21714,Questionnaire!A:KQ,174,FALSE))</f>
        <v>#</v>
      </c>
    </row>
    <row r="21715" spans="1:2">
      <c r="A21715" t="s">
        <v>415</v>
      </c>
      <c r="B21715" t="str">
        <f>IF(ISBLANK(VLOOKUP(A21715,Questionnaire!A:KQ,174,FALSE)),"#",VLOOKUP(A21715,Questionnaire!A:KQ,174,FALSE))</f>
        <v>#</v>
      </c>
    </row>
    <row r="21716" spans="1:2">
      <c r="A21716" t="s">
        <v>418</v>
      </c>
      <c r="B21716" t="str">
        <f>IF(ISBLANK(VLOOKUP(A21716,Questionnaire!A:KQ,174,FALSE)),"#",VLOOKUP(A21716,Questionnaire!A:KQ,174,FALSE))</f>
        <v>#</v>
      </c>
    </row>
    <row r="21717" spans="1:2">
      <c r="A21717" t="s">
        <v>421</v>
      </c>
      <c r="B21717" t="str">
        <f>IF(ISBLANK(VLOOKUP(A21717,Questionnaire!A:KQ,174,FALSE)),"#",VLOOKUP(A21717,Questionnaire!A:KQ,174,FALSE))</f>
        <v>#</v>
      </c>
    </row>
    <row r="21718" spans="1:2">
      <c r="A21718" t="s">
        <v>424</v>
      </c>
      <c r="B21718" t="str">
        <f>IF(ISBLANK(VLOOKUP(A21718,Questionnaire!A:KQ,174,FALSE)),"#",VLOOKUP(A21718,Questionnaire!A:KQ,174,FALSE))</f>
        <v>#</v>
      </c>
    </row>
    <row r="21719" spans="1:2">
      <c r="A21719" t="s">
        <v>429</v>
      </c>
      <c r="B21719" t="str">
        <f>IF(ISBLANK(VLOOKUP(A21719,Questionnaire!A:KQ,174,FALSE)),"#",VLOOKUP(A21719,Questionnaire!A:KQ,174,FALSE))</f>
        <v>#</v>
      </c>
    </row>
    <row r="21720" spans="1:2">
      <c r="A21720" t="s">
        <v>432</v>
      </c>
      <c r="B21720" t="str">
        <f>IF(ISBLANK(VLOOKUP(A21720,Questionnaire!A:KQ,174,FALSE)),"#",VLOOKUP(A21720,Questionnaire!A:KQ,174,FALSE))</f>
        <v>#</v>
      </c>
    </row>
    <row r="21721" spans="1:2">
      <c r="A21721" t="s">
        <v>435</v>
      </c>
      <c r="B21721" t="str">
        <f>IF(ISBLANK(VLOOKUP(A21721,Questionnaire!A:KQ,174,FALSE)),"#",VLOOKUP(A21721,Questionnaire!A:KQ,174,FALSE))</f>
        <v>#</v>
      </c>
    </row>
    <row r="21722" spans="1:2">
      <c r="A21722" t="s">
        <v>437</v>
      </c>
      <c r="B21722" t="str">
        <f>IF(ISBLANK(VLOOKUP(A21722,Questionnaire!A:KQ,174,FALSE)),"#",VLOOKUP(A21722,Questionnaire!A:KQ,174,FALSE))</f>
        <v>#</v>
      </c>
    </row>
    <row r="21723" spans="1:2">
      <c r="A21723" t="s">
        <v>439</v>
      </c>
      <c r="B21723" t="str">
        <f>IF(ISBLANK(VLOOKUP(A21723,Questionnaire!A:KQ,174,FALSE)),"#",VLOOKUP(A21723,Questionnaire!A:KQ,174,FALSE))</f>
        <v>#</v>
      </c>
    </row>
    <row r="21724" spans="1:2">
      <c r="A21724" t="s">
        <v>442</v>
      </c>
      <c r="B21724" t="str">
        <f>IF(ISBLANK(VLOOKUP(A21724,Questionnaire!A:KQ,174,FALSE)),"#",VLOOKUP(A21724,Questionnaire!A:KQ,174,FALSE))</f>
        <v>#</v>
      </c>
    </row>
    <row r="21725" spans="1:2">
      <c r="A21725" t="s">
        <v>445</v>
      </c>
      <c r="B21725" t="str">
        <f>IF(ISBLANK(VLOOKUP(A21725,Questionnaire!A:KQ,174,FALSE)),"#",VLOOKUP(A21725,Questionnaire!A:KQ,174,FALSE))</f>
        <v>#</v>
      </c>
    </row>
    <row r="21726" spans="1:2">
      <c r="A21726" t="s">
        <v>448</v>
      </c>
      <c r="B21726" t="str">
        <f>IF(ISBLANK(VLOOKUP(A21726,Questionnaire!A:KQ,174,FALSE)),"#",VLOOKUP(A21726,Questionnaire!A:KQ,174,FALSE))</f>
        <v>#</v>
      </c>
    </row>
    <row r="21727" spans="1:2">
      <c r="A21727" t="s">
        <v>452</v>
      </c>
      <c r="B21727" t="str">
        <f>IF(ISBLANK(VLOOKUP(A21727,Questionnaire!A:KQ,174,FALSE)),"#",VLOOKUP(A21727,Questionnaire!A:KQ,174,FALSE))</f>
        <v>#</v>
      </c>
    </row>
    <row r="21728" spans="1:2">
      <c r="A21728" t="s">
        <v>455</v>
      </c>
      <c r="B21728" t="str">
        <f>IF(ISBLANK(VLOOKUP(A21728,Questionnaire!A:KQ,174,FALSE)),"#",VLOOKUP(A21728,Questionnaire!A:KQ,174,FALSE))</f>
        <v>#</v>
      </c>
    </row>
    <row r="21729" spans="1:3">
      <c r="A21729" t="s">
        <v>458</v>
      </c>
      <c r="B21729" t="str">
        <f>IF(ISBLANK(VLOOKUP(A21729,Questionnaire!A:KQ,174,FALSE)),"#",VLOOKUP(A21729,Questionnaire!A:KQ,174,FALSE))</f>
        <v>#</v>
      </c>
    </row>
    <row r="21730" spans="1:3">
      <c r="A21730" t="s">
        <v>461</v>
      </c>
      <c r="B21730" t="str">
        <f>IF(ISBLANK(VLOOKUP(A21730,Questionnaire!A:KQ,174,FALSE)),"#",VLOOKUP(A21730,Questionnaire!A:KQ,174,FALSE))</f>
        <v>#</v>
      </c>
    </row>
    <row r="21731" spans="1:3">
      <c r="A21731" t="s">
        <v>465</v>
      </c>
      <c r="B21731" t="str">
        <f>IF(ISBLANK(VLOOKUP(A21731,Questionnaire!A:KQ,174,FALSE)),"#",VLOOKUP(A21731,Questionnaire!A:KQ,174,FALSE))</f>
        <v>#</v>
      </c>
    </row>
    <row r="21732" spans="1:3">
      <c r="A21732" t="s">
        <v>467</v>
      </c>
      <c r="B21732" t="str">
        <f>IF(ISBLANK(VLOOKUP(A21732,Questionnaire!A:KQ,174,FALSE)),"#",VLOOKUP(A21732,Questionnaire!A:KQ,174,FALSE))</f>
        <v>#</v>
      </c>
    </row>
    <row r="21733" spans="1:3">
      <c r="A21733" t="s">
        <v>469</v>
      </c>
      <c r="B21733" t="str">
        <f>IF(ISBLANK(VLOOKUP(A21733,Questionnaire!A:KQ,174,FALSE)),"#",VLOOKUP(A21733,Questionnaire!A:KQ,174,FALSE))</f>
        <v>#</v>
      </c>
    </row>
    <row r="21734" spans="1:3">
      <c r="A21734" t="s">
        <v>471</v>
      </c>
      <c r="B21734" t="str">
        <f>IF(ISBLANK(VLOOKUP(A21734,Questionnaire!A:KQ,174,FALSE)),"#",VLOOKUP(A21734,Questionnaire!A:KQ,174,FALSE))</f>
        <v>#</v>
      </c>
    </row>
    <row r="21735" spans="1:3">
      <c r="A21735" t="s">
        <v>473</v>
      </c>
      <c r="B21735" t="str">
        <f>IF(ISBLANK(VLOOKUP(A21735,Questionnaire!A:KQ,174,FALSE)),"#",VLOOKUP(A21735,Questionnaire!A:KQ,174,FALSE))</f>
        <v>#</v>
      </c>
    </row>
    <row r="21736" spans="1:3">
      <c r="A21736" t="s">
        <v>475</v>
      </c>
      <c r="B21736" t="str">
        <f>IF(ISBLANK(VLOOKUP(A21736,Questionnaire!A:KQ,174,FALSE)),"#",VLOOKUP(A21736,Questionnaire!A:KQ,174,FALSE))</f>
        <v>#</v>
      </c>
    </row>
    <row r="21737" spans="1:3">
      <c r="A21737" t="s">
        <v>185</v>
      </c>
      <c r="B21737" t="str">
        <f>IF(ISBLANK(VLOOKUP(A21737,Questionnaire!A:KQ,175,FALSE)),"#",VLOOKUP(A21737,Questionnaire!A:KQ,175,FALSE))</f>
        <v>#</v>
      </c>
      <c r="C21737">
        <v>172</v>
      </c>
    </row>
    <row r="21738" spans="1:3">
      <c r="A21738" t="s">
        <v>187</v>
      </c>
      <c r="B21738" t="str">
        <f>IF(ISNA(VLOOKUP(VLOOKUP(A21738,Questionnaire!A:KQ,175,FALSE),'CORA Encoding'!D:E,2,FALSE)),"#",VLOOKUP(VLOOKUP(A21738,Questionnaire!A:KQ,175,FALSE),'CORA Encoding'!D:E,2,FALSE))</f>
        <v>#</v>
      </c>
    </row>
    <row r="21739" spans="1:3">
      <c r="A21739" t="s">
        <v>189</v>
      </c>
      <c r="B21739" t="str">
        <f>IF(ISNA(VLOOKUP(VLOOKUP(A21739,Questionnaire!A:KQ,175,FALSE),'CORA Encoding'!G:H,2,FALSE)),"#",VLOOKUP(VLOOKUP(A21739,Questionnaire!A:KQ,175,FALSE),'CORA Encoding'!G:H,2,FALSE))</f>
        <v>#</v>
      </c>
    </row>
    <row r="21740" spans="1:3">
      <c r="A21740" t="s">
        <v>191</v>
      </c>
      <c r="B21740" t="str">
        <f>IF(ISNA(VLOOKUP(VLOOKUP(A21740,Questionnaire!A:KQ,175,FALSE),'Country List'!E:F,2,FALSE)),"#",VLOOKUP(VLOOKUP(A21740,Questionnaire!A:KQ,175,FALSE),'Country List'!E:F,2,FALSE))</f>
        <v>#</v>
      </c>
    </row>
    <row r="21741" spans="1:3">
      <c r="A21741" t="s">
        <v>193</v>
      </c>
      <c r="B21741" t="str">
        <f>IF(ISNA(VLOOKUP(VLOOKUP(A21741,Questionnaire!A:KQ,175,FALSE),'Industry List'!B:C,2,FALSE)),"#",VLOOKUP(VLOOKUP(A21741,Questionnaire!A:KQ,175,FALSE),'Industry List'!B:C,2,FALSE))</f>
        <v>#</v>
      </c>
    </row>
    <row r="21742" spans="1:3">
      <c r="A21742" t="s">
        <v>197</v>
      </c>
      <c r="B21742" t="str">
        <f>IF(ISBLANK(VLOOKUP(A21742,Questionnaire!A:KQ,175,FALSE)),"#",VLOOKUP(A21742,Questionnaire!A:KQ,175,FALSE))</f>
        <v>#</v>
      </c>
    </row>
    <row r="21743" spans="1:3">
      <c r="A21743" t="s">
        <v>201</v>
      </c>
      <c r="B21743" t="str">
        <f>IF(ISBLANK(VLOOKUP(A21743,Questionnaire!A:KQ,175,FALSE)),"#",VLOOKUP(A21743,Questionnaire!A:KQ,175,FALSE))</f>
        <v>#</v>
      </c>
    </row>
    <row r="21744" spans="1:3">
      <c r="A21744" t="s">
        <v>203</v>
      </c>
      <c r="B21744" t="str">
        <f>IF(ISNA(VLOOKUP(VLOOKUP(A21744,Questionnaire!A:KQ,175,FALSE),'CORA Encoding'!J:K,2,FALSE)),"#",VLOOKUP(VLOOKUP(A21744,Questionnaire!A:KQ,175,FALSE),'CORA Encoding'!J:K,2,FALSE))</f>
        <v>#</v>
      </c>
    </row>
    <row r="21745" spans="1:2">
      <c r="A21745" t="s">
        <v>208</v>
      </c>
      <c r="B21745" t="str">
        <f>IF(ISBLANK(VLOOKUP(A21745,Questionnaire!A:KQ,175,FALSE)),"#",VLOOKUP(A21745,Questionnaire!A:KQ,175,FALSE))</f>
        <v>#</v>
      </c>
    </row>
    <row r="21746" spans="1:2">
      <c r="A21746" t="s">
        <v>213</v>
      </c>
      <c r="B21746" t="str">
        <f>IF(ISBLANK(VLOOKUP(A21746,Questionnaire!A:KQ,175,FALSE)),"#",VLOOKUP(A21746,Questionnaire!A:KQ,175,FALSE))</f>
        <v>#</v>
      </c>
    </row>
    <row r="21747" spans="1:2">
      <c r="A21747" t="s">
        <v>215</v>
      </c>
      <c r="B21747" t="str">
        <f>IF(ISBLANK(VLOOKUP(A21747,Questionnaire!A:KQ,175,FALSE)),"#",VLOOKUP(A21747,Questionnaire!A:KQ,175,FALSE))</f>
        <v>#</v>
      </c>
    </row>
    <row r="21748" spans="1:2">
      <c r="A21748" t="s">
        <v>217</v>
      </c>
      <c r="B21748" t="str">
        <f>IF(ISBLANK(VLOOKUP(A21748,Questionnaire!A:KQ,175,FALSE)),"#",VLOOKUP(A21748,Questionnaire!A:KQ,175,FALSE))</f>
        <v>#</v>
      </c>
    </row>
    <row r="21749" spans="1:2">
      <c r="A21749" t="s">
        <v>219</v>
      </c>
      <c r="B21749" t="str">
        <f>IF(ISBLANK(VLOOKUP(A21749,Questionnaire!A:KQ,175,FALSE)),"#",VLOOKUP(A21749,Questionnaire!A:KQ,175,FALSE))</f>
        <v>#</v>
      </c>
    </row>
    <row r="21750" spans="1:2">
      <c r="A21750" t="s">
        <v>221</v>
      </c>
      <c r="B21750" t="str">
        <f>IF(ISBLANK(VLOOKUP(A21750,Questionnaire!A:KQ,175,FALSE)),"#",VLOOKUP(A21750,Questionnaire!A:KQ,175,FALSE))</f>
        <v>#</v>
      </c>
    </row>
    <row r="21751" spans="1:2">
      <c r="A21751" t="s">
        <v>223</v>
      </c>
      <c r="B21751" t="str">
        <f>IF(ISBLANK(VLOOKUP(A21751,Questionnaire!A:KQ,175,FALSE)),"#",VLOOKUP(A21751,Questionnaire!A:KQ,175,FALSE))</f>
        <v>#</v>
      </c>
    </row>
    <row r="21752" spans="1:2">
      <c r="A21752" t="s">
        <v>225</v>
      </c>
      <c r="B21752" t="str">
        <f>IF(ISBLANK(VLOOKUP(A21752,Questionnaire!A:KQ,175,FALSE)),"#",VLOOKUP(A21752,Questionnaire!A:KQ,175,FALSE))</f>
        <v>#</v>
      </c>
    </row>
    <row r="21753" spans="1:2">
      <c r="A21753" t="s">
        <v>227</v>
      </c>
      <c r="B21753" t="str">
        <f>IF(ISBLANK(VLOOKUP(A21753,Questionnaire!A:KQ,175,FALSE)),"#",VLOOKUP(A21753,Questionnaire!A:KQ,175,FALSE))</f>
        <v>#</v>
      </c>
    </row>
    <row r="21754" spans="1:2">
      <c r="A21754" t="s">
        <v>229</v>
      </c>
      <c r="B21754" t="str">
        <f>IF(ISBLANK(VLOOKUP(A21754,Questionnaire!A:KQ,175,FALSE)),"#",VLOOKUP(A21754,Questionnaire!A:KQ,175,FALSE))</f>
        <v>#</v>
      </c>
    </row>
    <row r="21755" spans="1:2">
      <c r="A21755" t="s">
        <v>231</v>
      </c>
      <c r="B21755" t="str">
        <f>IF(ISBLANK(VLOOKUP(A21755,Questionnaire!A:KQ,175,FALSE)),"#",VLOOKUP(A21755,Questionnaire!A:KQ,175,FALSE))</f>
        <v>#</v>
      </c>
    </row>
    <row r="21756" spans="1:2">
      <c r="A21756" t="s">
        <v>233</v>
      </c>
      <c r="B21756" t="str">
        <f>IF(ISBLANK(VLOOKUP(A21756,Questionnaire!A:KQ,175,FALSE)),"#",VLOOKUP(A21756,Questionnaire!A:KQ,175,FALSE))</f>
        <v>#</v>
      </c>
    </row>
    <row r="21757" spans="1:2">
      <c r="A21757" t="s">
        <v>235</v>
      </c>
      <c r="B21757" t="str">
        <f>IF(ISBLANK(VLOOKUP(A21757,Questionnaire!A:KQ,175,FALSE)),"#",VLOOKUP(A21757,Questionnaire!A:KQ,175,FALSE))</f>
        <v>#</v>
      </c>
    </row>
    <row r="21758" spans="1:2">
      <c r="A21758" t="s">
        <v>237</v>
      </c>
      <c r="B21758" t="str">
        <f>IF(ISBLANK(VLOOKUP(A21758,Questionnaire!A:KQ,175,FALSE)),"#",VLOOKUP(A21758,Questionnaire!A:KQ,175,FALSE))</f>
        <v>#</v>
      </c>
    </row>
    <row r="21759" spans="1:2">
      <c r="A21759" t="s">
        <v>239</v>
      </c>
      <c r="B21759" t="str">
        <f>IF(ISBLANK(VLOOKUP(A21759,Questionnaire!A:KQ,175,FALSE)),"#",VLOOKUP(A21759,Questionnaire!A:KQ,175,FALSE))</f>
        <v>#</v>
      </c>
    </row>
    <row r="21760" spans="1:2">
      <c r="A21760" t="s">
        <v>242</v>
      </c>
      <c r="B21760" t="str">
        <f>IF(ISBLANK(VLOOKUP(A21760,Questionnaire!A:KQ,175,FALSE)),"#",VLOOKUP(A21760,Questionnaire!A:KQ,175,FALSE))</f>
        <v>#</v>
      </c>
    </row>
    <row r="21761" spans="1:2">
      <c r="A21761" t="s">
        <v>245</v>
      </c>
      <c r="B21761" t="str">
        <f>IF(ISBLANK(VLOOKUP(A21761,Questionnaire!A:KQ,175,FALSE)),"#",VLOOKUP(A21761,Questionnaire!A:KQ,175,FALSE))</f>
        <v>#</v>
      </c>
    </row>
    <row r="21762" spans="1:2">
      <c r="A21762" t="s">
        <v>247</v>
      </c>
      <c r="B21762" t="str">
        <f>IF(ISBLANK(VLOOKUP(A21762,Questionnaire!A:KQ,175,FALSE)),"#",VLOOKUP(A21762,Questionnaire!A:KQ,175,FALSE))</f>
        <v>#</v>
      </c>
    </row>
    <row r="21763" spans="1:2">
      <c r="A21763" t="s">
        <v>249</v>
      </c>
      <c r="B21763" t="str">
        <f>IF(ISBLANK(VLOOKUP(A21763,Questionnaire!A:KQ,175,FALSE)),"#",VLOOKUP(A21763,Questionnaire!A:KQ,175,FALSE))</f>
        <v>#</v>
      </c>
    </row>
    <row r="21764" spans="1:2">
      <c r="A21764" t="s">
        <v>250</v>
      </c>
      <c r="B21764" t="str">
        <f>IF(ISBLANK(VLOOKUP(A21764,Questionnaire!A:KQ,175,FALSE)),"#",VLOOKUP(A21764,Questionnaire!A:KQ,175,FALSE))</f>
        <v>#</v>
      </c>
    </row>
    <row r="21765" spans="1:2">
      <c r="A21765" t="s">
        <v>252</v>
      </c>
      <c r="B21765" t="str">
        <f>IF(ISBLANK(VLOOKUP(A21765,Questionnaire!A:KQ,175,FALSE)),"#",VLOOKUP(A21765,Questionnaire!A:KQ,175,FALSE))</f>
        <v>#</v>
      </c>
    </row>
    <row r="21766" spans="1:2">
      <c r="A21766" t="s">
        <v>255</v>
      </c>
      <c r="B21766" t="str">
        <f>IF(ISBLANK(VLOOKUP(A21766,Questionnaire!A:KQ,175,FALSE)),"#",VLOOKUP(A21766,Questionnaire!A:KQ,175,FALSE))</f>
        <v>#</v>
      </c>
    </row>
    <row r="21767" spans="1:2">
      <c r="A21767" t="s">
        <v>258</v>
      </c>
      <c r="B21767" t="str">
        <f>IF(ISNA(VLOOKUP(VLOOKUP(A21767,Questionnaire!A:KQ,175,FALSE),'CORA Encoding'!M:N,2,FALSE)),"#",VLOOKUP(VLOOKUP(A21767,Questionnaire!A:KQ,175,FALSE),'CORA Encoding'!M:N,2,FALSE))</f>
        <v>#</v>
      </c>
    </row>
    <row r="21768" spans="1:2">
      <c r="A21768" t="s">
        <v>261</v>
      </c>
      <c r="B21768" t="str">
        <f>IF(ISBLANK(VLOOKUP(A21768,Questionnaire!A:KQ,175,FALSE)),"#",VLOOKUP(A21768,Questionnaire!A:KQ,175,FALSE))</f>
        <v>#</v>
      </c>
    </row>
    <row r="21769" spans="1:2">
      <c r="A21769" t="s">
        <v>263</v>
      </c>
      <c r="B21769" t="str">
        <f>IF(ISBLANK(VLOOKUP(A21769,Questionnaire!A:KQ,175,FALSE)),"#",VLOOKUP(A21769,Questionnaire!A:KQ,175,FALSE))</f>
        <v>#</v>
      </c>
    </row>
    <row r="21770" spans="1:2">
      <c r="A21770" t="s">
        <v>265</v>
      </c>
      <c r="B21770" t="str">
        <f>IF(ISBLANK(VLOOKUP(A21770,Questionnaire!A:KQ,175,FALSE)),"#",VLOOKUP(A21770,Questionnaire!A:KQ,175,FALSE))</f>
        <v>#</v>
      </c>
    </row>
    <row r="21771" spans="1:2">
      <c r="A21771" t="s">
        <v>267</v>
      </c>
      <c r="B21771" t="str">
        <f>IF(ISBLANK(VLOOKUP(A21771,Questionnaire!A:KQ,175,FALSE)),"#",VLOOKUP(A21771,Questionnaire!A:KQ,175,FALSE))</f>
        <v>#</v>
      </c>
    </row>
    <row r="21772" spans="1:2">
      <c r="A21772" t="s">
        <v>269</v>
      </c>
      <c r="B21772" t="str">
        <f>IF(ISBLANK(VLOOKUP(A21772,Questionnaire!A:KQ,175,FALSE)),"#",VLOOKUP(A21772,Questionnaire!A:KQ,175,FALSE))</f>
        <v>#</v>
      </c>
    </row>
    <row r="21773" spans="1:2">
      <c r="A21773" t="s">
        <v>274</v>
      </c>
      <c r="B21773" t="str">
        <f>IF(ISBLANK(VLOOKUP(A21773,Questionnaire!A:KQ,175,FALSE)),"#",VLOOKUP(A21773,Questionnaire!A:KQ,175,FALSE))</f>
        <v>#</v>
      </c>
    </row>
    <row r="21774" spans="1:2">
      <c r="A21774" t="s">
        <v>276</v>
      </c>
      <c r="B21774" t="str">
        <f>IF(ISBLANK(VLOOKUP(A21774,Questionnaire!A:KQ,175,FALSE)),"#",VLOOKUP(A21774,Questionnaire!A:KQ,175,FALSE))</f>
        <v>#</v>
      </c>
    </row>
    <row r="21775" spans="1:2">
      <c r="A21775" t="s">
        <v>278</v>
      </c>
      <c r="B21775" t="str">
        <f>IF(ISBLANK(VLOOKUP(A21775,Questionnaire!A:KQ,175,FALSE)),"#",VLOOKUP(A21775,Questionnaire!A:KQ,175,FALSE))</f>
        <v>#</v>
      </c>
    </row>
    <row r="21776" spans="1:2">
      <c r="A21776" t="s">
        <v>280</v>
      </c>
      <c r="B21776" t="str">
        <f>IF(ISBLANK(VLOOKUP(A21776,Questionnaire!A:KQ,175,FALSE)),"#",VLOOKUP(A21776,Questionnaire!A:KQ,175,FALSE))</f>
        <v>#</v>
      </c>
    </row>
    <row r="21777" spans="1:2">
      <c r="A21777" t="s">
        <v>282</v>
      </c>
      <c r="B21777" t="str">
        <f>IF(ISBLANK(VLOOKUP(A21777,Questionnaire!A:KQ,175,FALSE)),"#",VLOOKUP(A21777,Questionnaire!A:KQ,175,FALSE))</f>
        <v>#</v>
      </c>
    </row>
    <row r="21778" spans="1:2">
      <c r="A21778" t="s">
        <v>286</v>
      </c>
      <c r="B21778" t="str">
        <f>IF(ISBLANK(VLOOKUP(A21778,Questionnaire!A:KQ,175,FALSE)),"#",VLOOKUP(A21778,Questionnaire!A:KQ,175,FALSE))</f>
        <v>#</v>
      </c>
    </row>
    <row r="21779" spans="1:2">
      <c r="A21779" t="s">
        <v>288</v>
      </c>
      <c r="B21779" t="str">
        <f>IF(ISBLANK(VLOOKUP(A21779,Questionnaire!A:KQ,175,FALSE)),"#",VLOOKUP(A21779,Questionnaire!A:KQ,175,FALSE))</f>
        <v>#</v>
      </c>
    </row>
    <row r="21780" spans="1:2">
      <c r="A21780" t="s">
        <v>290</v>
      </c>
      <c r="B21780" t="str">
        <f>IF(ISBLANK(VLOOKUP(A21780,Questionnaire!A:KQ,175,FALSE)),"#",VLOOKUP(A21780,Questionnaire!A:KQ,175,FALSE))</f>
        <v>#</v>
      </c>
    </row>
    <row r="21781" spans="1:2">
      <c r="A21781" t="s">
        <v>292</v>
      </c>
      <c r="B21781" t="str">
        <f>IF(ISBLANK(VLOOKUP(A21781,Questionnaire!A:KQ,175,FALSE)),"#",VLOOKUP(A21781,Questionnaire!A:KQ,175,FALSE))</f>
        <v>#</v>
      </c>
    </row>
    <row r="21782" spans="1:2">
      <c r="A21782" t="s">
        <v>294</v>
      </c>
      <c r="B21782" t="str">
        <f>IF(ISBLANK(VLOOKUP(A21782,Questionnaire!A:KQ,175,FALSE)),"#",VLOOKUP(A21782,Questionnaire!A:KQ,175,FALSE))</f>
        <v>#</v>
      </c>
    </row>
    <row r="21783" spans="1:2">
      <c r="A21783" t="s">
        <v>296</v>
      </c>
      <c r="B21783" t="str">
        <f>IF(ISBLANK(VLOOKUP(A21783,Questionnaire!A:KQ,175,FALSE)),"#",VLOOKUP(A21783,Questionnaire!A:KQ,175,FALSE))</f>
        <v>#</v>
      </c>
    </row>
    <row r="21784" spans="1:2">
      <c r="A21784" t="s">
        <v>301</v>
      </c>
      <c r="B21784" t="str">
        <f>IF(ISBLANK(VLOOKUP(A21784,Questionnaire!A:KQ,175,FALSE)),"#",VLOOKUP(A21784,Questionnaire!A:KQ,175,FALSE))</f>
        <v>#</v>
      </c>
    </row>
    <row r="21785" spans="1:2">
      <c r="A21785" t="s">
        <v>303</v>
      </c>
      <c r="B21785" t="str">
        <f>IF(ISBLANK(VLOOKUP(A21785,Questionnaire!A:KQ,175,FALSE)),"#",VLOOKUP(A21785,Questionnaire!A:KQ,175,FALSE))</f>
        <v>#</v>
      </c>
    </row>
    <row r="21786" spans="1:2">
      <c r="A21786" t="s">
        <v>305</v>
      </c>
      <c r="B21786" t="str">
        <f>IF(ISBLANK(VLOOKUP(A21786,Questionnaire!A:KQ,175,FALSE)),"#",VLOOKUP(A21786,Questionnaire!A:KQ,175,FALSE))</f>
        <v>#</v>
      </c>
    </row>
    <row r="21787" spans="1:2">
      <c r="A21787" t="s">
        <v>307</v>
      </c>
      <c r="B21787" t="str">
        <f>IF(ISBLANK(VLOOKUP(A21787,Questionnaire!A:KQ,175,FALSE)),"#",VLOOKUP(A21787,Questionnaire!A:KQ,175,FALSE))</f>
        <v>#</v>
      </c>
    </row>
    <row r="21788" spans="1:2">
      <c r="A21788" t="s">
        <v>311</v>
      </c>
      <c r="B21788" t="str">
        <f>IF(ISBLANK(VLOOKUP(A21788,Questionnaire!A:KQ,175,FALSE)),"#",VLOOKUP(A21788,Questionnaire!A:KQ,175,FALSE))</f>
        <v>#</v>
      </c>
    </row>
    <row r="21789" spans="1:2">
      <c r="A21789" t="s">
        <v>313</v>
      </c>
      <c r="B21789" t="str">
        <f>IF(ISBLANK(VLOOKUP(A21789,Questionnaire!A:KQ,175,FALSE)),"#",VLOOKUP(A21789,Questionnaire!A:KQ,175,FALSE))</f>
        <v>#</v>
      </c>
    </row>
    <row r="21790" spans="1:2">
      <c r="A21790" t="s">
        <v>314</v>
      </c>
      <c r="B21790" t="str">
        <f>IF(ISBLANK(VLOOKUP(A21790,Questionnaire!A:KQ,175,FALSE)),"#",VLOOKUP(A21790,Questionnaire!A:KQ,175,FALSE))</f>
        <v>#</v>
      </c>
    </row>
    <row r="21791" spans="1:2">
      <c r="A21791" t="s">
        <v>315</v>
      </c>
      <c r="B21791" t="str">
        <f>IF(ISBLANK(VLOOKUP(A21791,Questionnaire!A:KQ,175,FALSE)),"#",VLOOKUP(A21791,Questionnaire!A:KQ,175,FALSE))</f>
        <v>#</v>
      </c>
    </row>
    <row r="21792" spans="1:2">
      <c r="A21792" t="s">
        <v>317</v>
      </c>
      <c r="B21792" t="str">
        <f>IF(ISBLANK(VLOOKUP(A21792,Questionnaire!A:KQ,175,FALSE)),"#",VLOOKUP(A21792,Questionnaire!A:KQ,175,FALSE))</f>
        <v>#</v>
      </c>
    </row>
    <row r="21793" spans="1:2">
      <c r="A21793" t="s">
        <v>319</v>
      </c>
      <c r="B21793" t="str">
        <f>IF(ISBLANK(VLOOKUP(A21793,Questionnaire!A:KQ,175,FALSE)),"#",VLOOKUP(A21793,Questionnaire!A:KQ,175,FALSE))</f>
        <v>#</v>
      </c>
    </row>
    <row r="21794" spans="1:2">
      <c r="A21794" t="s">
        <v>322</v>
      </c>
      <c r="B21794" t="str">
        <f>IF(ISBLANK(VLOOKUP(A21794,Questionnaire!A:KQ,175,FALSE)),"#",VLOOKUP(A21794,Questionnaire!A:KQ,175,FALSE))</f>
        <v>#</v>
      </c>
    </row>
    <row r="21795" spans="1:2">
      <c r="A21795" t="s">
        <v>326</v>
      </c>
      <c r="B21795" t="str">
        <f>IF(ISBLANK(VLOOKUP(A21795,Questionnaire!A:KQ,175,FALSE)),"#",VLOOKUP(A21795,Questionnaire!A:KQ,175,FALSE))</f>
        <v>#</v>
      </c>
    </row>
    <row r="21796" spans="1:2">
      <c r="A21796" t="s">
        <v>328</v>
      </c>
      <c r="B21796" t="str">
        <f>IF(ISBLANK(VLOOKUP(A21796,Questionnaire!A:KQ,175,FALSE)),"#",VLOOKUP(A21796,Questionnaire!A:KQ,175,FALSE))</f>
        <v>#</v>
      </c>
    </row>
    <row r="21797" spans="1:2">
      <c r="A21797" t="s">
        <v>332</v>
      </c>
      <c r="B21797" t="str">
        <f>IF(ISBLANK(VLOOKUP(A21797,Questionnaire!A:KQ,175,FALSE)),"#",VLOOKUP(A21797,Questionnaire!A:KQ,175,FALSE))</f>
        <v>#</v>
      </c>
    </row>
    <row r="21798" spans="1:2">
      <c r="A21798" t="s">
        <v>333</v>
      </c>
      <c r="B21798" t="str">
        <f>IF(ISBLANK(VLOOKUP(A21798,Questionnaire!A:KQ,175,FALSE)),"#",VLOOKUP(A21798,Questionnaire!A:KQ,175,FALSE))</f>
        <v>#</v>
      </c>
    </row>
    <row r="21799" spans="1:2">
      <c r="A21799" t="s">
        <v>334</v>
      </c>
      <c r="B21799" t="str">
        <f>IF(ISBLANK(VLOOKUP(A21799,Questionnaire!A:KQ,175,FALSE)),"#",VLOOKUP(A21799,Questionnaire!A:KQ,175,FALSE))</f>
        <v>#</v>
      </c>
    </row>
    <row r="21800" spans="1:2">
      <c r="A21800" t="s">
        <v>335</v>
      </c>
      <c r="B21800" t="str">
        <f>IF(ISBLANK(VLOOKUP(A21800,Questionnaire!A:KQ,175,FALSE)),"#",VLOOKUP(A21800,Questionnaire!A:KQ,175,FALSE))</f>
        <v>#</v>
      </c>
    </row>
    <row r="21801" spans="1:2">
      <c r="A21801" t="s">
        <v>336</v>
      </c>
      <c r="B21801" t="str">
        <f>IF(ISBLANK(VLOOKUP(A21801,Questionnaire!A:KQ,175,FALSE)),"#",VLOOKUP(A21801,Questionnaire!A:KQ,175,FALSE))</f>
        <v>#</v>
      </c>
    </row>
    <row r="21802" spans="1:2">
      <c r="A21802" t="s">
        <v>337</v>
      </c>
      <c r="B21802" t="str">
        <f>IF(ISBLANK(VLOOKUP(A21802,Questionnaire!A:KQ,175,FALSE)),"#",VLOOKUP(A21802,Questionnaire!A:KQ,175,FALSE))</f>
        <v>#</v>
      </c>
    </row>
    <row r="21803" spans="1:2">
      <c r="A21803" t="s">
        <v>338</v>
      </c>
      <c r="B21803" t="str">
        <f>IF(ISBLANK(VLOOKUP(A21803,Questionnaire!A:KQ,175,FALSE)),"#",VLOOKUP(A21803,Questionnaire!A:KQ,175,FALSE))</f>
        <v>#</v>
      </c>
    </row>
    <row r="21804" spans="1:2">
      <c r="A21804" t="s">
        <v>339</v>
      </c>
      <c r="B21804" t="str">
        <f>IF(ISBLANK(VLOOKUP(A21804,Questionnaire!A:KQ,175,FALSE)),"#",VLOOKUP(A21804,Questionnaire!A:KQ,175,FALSE))</f>
        <v>#</v>
      </c>
    </row>
    <row r="21805" spans="1:2">
      <c r="A21805" t="s">
        <v>340</v>
      </c>
      <c r="B21805" t="str">
        <f>IF(ISBLANK(VLOOKUP(A21805,Questionnaire!A:KQ,175,FALSE)),"#",VLOOKUP(A21805,Questionnaire!A:KQ,175,FALSE))</f>
        <v>#</v>
      </c>
    </row>
    <row r="21806" spans="1:2">
      <c r="A21806" t="s">
        <v>341</v>
      </c>
      <c r="B21806" t="str">
        <f>IF(ISBLANK(VLOOKUP(A21806,Questionnaire!A:KQ,175,FALSE)),"#",VLOOKUP(A21806,Questionnaire!A:KQ,175,FALSE))</f>
        <v>#</v>
      </c>
    </row>
    <row r="21807" spans="1:2">
      <c r="A21807" t="s">
        <v>342</v>
      </c>
      <c r="B21807" t="str">
        <f>IF(ISBLANK(VLOOKUP(A21807,Questionnaire!A:KQ,175,FALSE)),"#",VLOOKUP(A21807,Questionnaire!A:KQ,175,FALSE))</f>
        <v>#</v>
      </c>
    </row>
    <row r="21808" spans="1:2">
      <c r="A21808" t="s">
        <v>343</v>
      </c>
      <c r="B21808" t="str">
        <f>IF(ISBLANK(VLOOKUP(A21808,Questionnaire!A:KQ,175,FALSE)),"#",VLOOKUP(A21808,Questionnaire!A:KQ,175,FALSE))</f>
        <v>#</v>
      </c>
    </row>
    <row r="21809" spans="1:2">
      <c r="A21809" t="s">
        <v>344</v>
      </c>
      <c r="B21809" t="str">
        <f>IF(ISBLANK(VLOOKUP(A21809,Questionnaire!A:KQ,175,FALSE)),"#",VLOOKUP(A21809,Questionnaire!A:KQ,175,FALSE))</f>
        <v>#</v>
      </c>
    </row>
    <row r="21810" spans="1:2">
      <c r="A21810" t="s">
        <v>345</v>
      </c>
      <c r="B21810" t="str">
        <f>IF(ISBLANK(VLOOKUP(A21810,Questionnaire!A:KQ,175,FALSE)),"#",VLOOKUP(A21810,Questionnaire!A:KQ,175,FALSE))</f>
        <v>#</v>
      </c>
    </row>
    <row r="21811" spans="1:2">
      <c r="A21811" t="s">
        <v>348</v>
      </c>
      <c r="B21811" t="str">
        <f>IF(ISBLANK(VLOOKUP(A21811,Questionnaire!A:KQ,175,FALSE)),"#",VLOOKUP(A21811,Questionnaire!A:KQ,175,FALSE))</f>
        <v>#</v>
      </c>
    </row>
    <row r="21812" spans="1:2">
      <c r="A21812" t="s">
        <v>353</v>
      </c>
      <c r="B21812" t="str">
        <f>IF(ISBLANK(VLOOKUP(A21812,Questionnaire!A:KQ,175,FALSE)),"#",VLOOKUP(A21812,Questionnaire!A:KQ,175,FALSE))</f>
        <v>#</v>
      </c>
    </row>
    <row r="21813" spans="1:2">
      <c r="A21813" t="s">
        <v>354</v>
      </c>
      <c r="B21813" t="str">
        <f>IF(ISBLANK(VLOOKUP(A21813,Questionnaire!A:KQ,175,FALSE)),"#",VLOOKUP(A21813,Questionnaire!A:KQ,175,FALSE))</f>
        <v>#</v>
      </c>
    </row>
    <row r="21814" spans="1:2">
      <c r="A21814" t="s">
        <v>355</v>
      </c>
      <c r="B21814" t="str">
        <f>IF(ISBLANK(VLOOKUP(A21814,Questionnaire!A:KQ,175,FALSE)),"#",VLOOKUP(A21814,Questionnaire!A:KQ,175,FALSE))</f>
        <v>#</v>
      </c>
    </row>
    <row r="21815" spans="1:2">
      <c r="A21815" t="s">
        <v>356</v>
      </c>
      <c r="B21815" t="str">
        <f>IF(ISBLANK(VLOOKUP(A21815,Questionnaire!A:KQ,175,FALSE)),"#",VLOOKUP(A21815,Questionnaire!A:KQ,175,FALSE))</f>
        <v>#</v>
      </c>
    </row>
    <row r="21816" spans="1:2">
      <c r="A21816" t="s">
        <v>357</v>
      </c>
      <c r="B21816" t="str">
        <f>IF(ISBLANK(VLOOKUP(A21816,Questionnaire!A:KQ,175,FALSE)),"#",VLOOKUP(A21816,Questionnaire!A:KQ,175,FALSE))</f>
        <v>#</v>
      </c>
    </row>
    <row r="21817" spans="1:2">
      <c r="A21817" t="s">
        <v>360</v>
      </c>
      <c r="B21817" t="str">
        <f>IF(ISBLANK(VLOOKUP(A21817,Questionnaire!A:KQ,175,FALSE)),"#",VLOOKUP(A21817,Questionnaire!A:KQ,175,FALSE))</f>
        <v>#</v>
      </c>
    </row>
    <row r="21818" spans="1:2">
      <c r="A21818" t="s">
        <v>362</v>
      </c>
      <c r="B21818" t="str">
        <f>IF(ISBLANK(VLOOKUP(A21818,Questionnaire!A:KQ,175,FALSE)),"#",VLOOKUP(A21818,Questionnaire!A:KQ,175,FALSE))</f>
        <v>#</v>
      </c>
    </row>
    <row r="21819" spans="1:2">
      <c r="A21819" t="s">
        <v>363</v>
      </c>
      <c r="B21819" t="str">
        <f>IF(ISBLANK(VLOOKUP(A21819,Questionnaire!A:KQ,175,FALSE)),"#",VLOOKUP(A21819,Questionnaire!A:KQ,175,FALSE))</f>
        <v>#</v>
      </c>
    </row>
    <row r="21820" spans="1:2">
      <c r="A21820" t="s">
        <v>364</v>
      </c>
      <c r="B21820" t="str">
        <f>IF(ISBLANK(VLOOKUP(A21820,Questionnaire!A:KQ,175,FALSE)),"#",VLOOKUP(A21820,Questionnaire!A:KQ,175,FALSE))</f>
        <v>#</v>
      </c>
    </row>
    <row r="21821" spans="1:2">
      <c r="A21821" t="s">
        <v>365</v>
      </c>
      <c r="B21821" t="str">
        <f>IF(ISBLANK(VLOOKUP(A21821,Questionnaire!A:KQ,175,FALSE)),"#",VLOOKUP(A21821,Questionnaire!A:KQ,175,FALSE))</f>
        <v>#</v>
      </c>
    </row>
    <row r="21822" spans="1:2">
      <c r="A21822" t="s">
        <v>366</v>
      </c>
      <c r="B21822" t="str">
        <f>IF(ISBLANK(VLOOKUP(A21822,Questionnaire!A:KQ,175,FALSE)),"#",VLOOKUP(A21822,Questionnaire!A:KQ,175,FALSE))</f>
        <v>#</v>
      </c>
    </row>
    <row r="21823" spans="1:2">
      <c r="A21823" t="s">
        <v>371</v>
      </c>
      <c r="B21823" t="str">
        <f>IF(ISBLANK(VLOOKUP(A21823,Questionnaire!A:KQ,175,FALSE)),"#",VLOOKUP(A21823,Questionnaire!A:KQ,175,FALSE))</f>
        <v>#</v>
      </c>
    </row>
    <row r="21824" spans="1:2">
      <c r="A21824" t="s">
        <v>372</v>
      </c>
      <c r="B21824" t="str">
        <f>IF(ISBLANK(VLOOKUP(A21824,Questionnaire!A:KQ,175,FALSE)),"#",VLOOKUP(A21824,Questionnaire!A:KQ,175,FALSE))</f>
        <v>#</v>
      </c>
    </row>
    <row r="21825" spans="1:2">
      <c r="A21825" t="s">
        <v>373</v>
      </c>
      <c r="B21825" t="str">
        <f>IF(ISBLANK(VLOOKUP(A21825,Questionnaire!A:KQ,175,FALSE)),"#",VLOOKUP(A21825,Questionnaire!A:KQ,175,FALSE))</f>
        <v>#</v>
      </c>
    </row>
    <row r="21826" spans="1:2">
      <c r="A21826" t="s">
        <v>374</v>
      </c>
      <c r="B21826" t="str">
        <f>IF(ISBLANK(VLOOKUP(A21826,Questionnaire!A:KQ,175,FALSE)),"#",VLOOKUP(A21826,Questionnaire!A:KQ,175,FALSE))</f>
        <v>#</v>
      </c>
    </row>
    <row r="21827" spans="1:2">
      <c r="A21827" t="s">
        <v>377</v>
      </c>
      <c r="B21827" t="str">
        <f>IF(ISBLANK(VLOOKUP(A21827,Questionnaire!A:KQ,175,FALSE)),"#",VLOOKUP(A21827,Questionnaire!A:KQ,175,FALSE))</f>
        <v>#</v>
      </c>
    </row>
    <row r="21828" spans="1:2">
      <c r="A21828" t="s">
        <v>379</v>
      </c>
      <c r="B21828" t="str">
        <f>IF(ISBLANK(VLOOKUP(A21828,Questionnaire!A:KQ,175,FALSE)),"#",VLOOKUP(A21828,Questionnaire!A:KQ,175,FALSE))</f>
        <v>#</v>
      </c>
    </row>
    <row r="21829" spans="1:2">
      <c r="A21829" t="s">
        <v>380</v>
      </c>
      <c r="B21829" t="str">
        <f>IF(ISBLANK(VLOOKUP(A21829,Questionnaire!A:KQ,175,FALSE)),"#",VLOOKUP(A21829,Questionnaire!A:KQ,175,FALSE))</f>
        <v>#</v>
      </c>
    </row>
    <row r="21830" spans="1:2">
      <c r="A21830" t="s">
        <v>381</v>
      </c>
      <c r="B21830" t="str">
        <f>IF(ISBLANK(VLOOKUP(A21830,Questionnaire!A:KQ,175,FALSE)),"#",VLOOKUP(A21830,Questionnaire!A:KQ,175,FALSE))</f>
        <v>#</v>
      </c>
    </row>
    <row r="21831" spans="1:2">
      <c r="A21831" t="s">
        <v>382</v>
      </c>
      <c r="B21831" t="str">
        <f>IF(ISBLANK(VLOOKUP(A21831,Questionnaire!A:KQ,175,FALSE)),"#",VLOOKUP(A21831,Questionnaire!A:KQ,175,FALSE))</f>
        <v>#</v>
      </c>
    </row>
    <row r="21832" spans="1:2">
      <c r="A21832" t="s">
        <v>384</v>
      </c>
      <c r="B21832" t="str">
        <f>IF(ISBLANK(VLOOKUP(A21832,Questionnaire!A:KQ,175,FALSE)),"#",VLOOKUP(A21832,Questionnaire!A:KQ,175,FALSE))</f>
        <v>#</v>
      </c>
    </row>
    <row r="21833" spans="1:2">
      <c r="A21833" t="s">
        <v>387</v>
      </c>
      <c r="B21833" t="str">
        <f>IF(ISBLANK(VLOOKUP(A21833,Questionnaire!A:KQ,175,FALSE)),"#",VLOOKUP(A21833,Questionnaire!A:KQ,175,FALSE))</f>
        <v>#</v>
      </c>
    </row>
    <row r="21834" spans="1:2">
      <c r="A21834" t="s">
        <v>391</v>
      </c>
      <c r="B21834" t="str">
        <f>IF(ISBLANK(VLOOKUP(A21834,Questionnaire!A:KQ,175,FALSE)),"#",VLOOKUP(A21834,Questionnaire!A:KQ,175,FALSE))</f>
        <v>#</v>
      </c>
    </row>
    <row r="21835" spans="1:2">
      <c r="A21835" t="s">
        <v>393</v>
      </c>
      <c r="B21835" t="str">
        <f>IF(ISBLANK(VLOOKUP(A21835,Questionnaire!A:KQ,175,FALSE)),"#",VLOOKUP(A21835,Questionnaire!A:KQ,175,FALSE))</f>
        <v>#</v>
      </c>
    </row>
    <row r="21836" spans="1:2">
      <c r="A21836" t="s">
        <v>395</v>
      </c>
      <c r="B21836" t="str">
        <f>IF(ISBLANK(VLOOKUP(A21836,Questionnaire!A:KQ,175,FALSE)),"#",VLOOKUP(A21836,Questionnaire!A:KQ,175,FALSE))</f>
        <v>#</v>
      </c>
    </row>
    <row r="21837" spans="1:2">
      <c r="A21837" t="s">
        <v>398</v>
      </c>
      <c r="B21837" t="str">
        <f>IF(ISBLANK(VLOOKUP(A21837,Questionnaire!A:KQ,175,FALSE)),"#",VLOOKUP(A21837,Questionnaire!A:KQ,175,FALSE))</f>
        <v>#</v>
      </c>
    </row>
    <row r="21838" spans="1:2">
      <c r="A21838" t="s">
        <v>402</v>
      </c>
      <c r="B21838" t="str">
        <f>IF(ISBLANK(VLOOKUP(A21838,Questionnaire!A:KQ,175,FALSE)),"#",VLOOKUP(A21838,Questionnaire!A:KQ,175,FALSE))</f>
        <v>#</v>
      </c>
    </row>
    <row r="21839" spans="1:2">
      <c r="A21839" t="s">
        <v>405</v>
      </c>
      <c r="B21839" t="str">
        <f>IF(ISBLANK(VLOOKUP(A21839,Questionnaire!A:KQ,175,FALSE)),"#",VLOOKUP(A21839,Questionnaire!A:KQ,175,FALSE))</f>
        <v>#</v>
      </c>
    </row>
    <row r="21840" spans="1:2">
      <c r="A21840" t="s">
        <v>409</v>
      </c>
      <c r="B21840" t="str">
        <f>IF(ISBLANK(VLOOKUP(A21840,Questionnaire!A:KQ,175,FALSE)),"#",VLOOKUP(A21840,Questionnaire!A:KQ,175,FALSE))</f>
        <v>#</v>
      </c>
    </row>
    <row r="21841" spans="1:2">
      <c r="A21841" t="s">
        <v>412</v>
      </c>
      <c r="B21841" t="str">
        <f>IF(ISBLANK(VLOOKUP(A21841,Questionnaire!A:KQ,175,FALSE)),"#",VLOOKUP(A21841,Questionnaire!A:KQ,175,FALSE))</f>
        <v>#</v>
      </c>
    </row>
    <row r="21842" spans="1:2">
      <c r="A21842" t="s">
        <v>415</v>
      </c>
      <c r="B21842" t="str">
        <f>IF(ISBLANK(VLOOKUP(A21842,Questionnaire!A:KQ,175,FALSE)),"#",VLOOKUP(A21842,Questionnaire!A:KQ,175,FALSE))</f>
        <v>#</v>
      </c>
    </row>
    <row r="21843" spans="1:2">
      <c r="A21843" t="s">
        <v>418</v>
      </c>
      <c r="B21843" t="str">
        <f>IF(ISBLANK(VLOOKUP(A21843,Questionnaire!A:KQ,175,FALSE)),"#",VLOOKUP(A21843,Questionnaire!A:KQ,175,FALSE))</f>
        <v>#</v>
      </c>
    </row>
    <row r="21844" spans="1:2">
      <c r="A21844" t="s">
        <v>421</v>
      </c>
      <c r="B21844" t="str">
        <f>IF(ISBLANK(VLOOKUP(A21844,Questionnaire!A:KQ,175,FALSE)),"#",VLOOKUP(A21844,Questionnaire!A:KQ,175,FALSE))</f>
        <v>#</v>
      </c>
    </row>
    <row r="21845" spans="1:2">
      <c r="A21845" t="s">
        <v>424</v>
      </c>
      <c r="B21845" t="str">
        <f>IF(ISBLANK(VLOOKUP(A21845,Questionnaire!A:KQ,175,FALSE)),"#",VLOOKUP(A21845,Questionnaire!A:KQ,175,FALSE))</f>
        <v>#</v>
      </c>
    </row>
    <row r="21846" spans="1:2">
      <c r="A21846" t="s">
        <v>429</v>
      </c>
      <c r="B21846" t="str">
        <f>IF(ISBLANK(VLOOKUP(A21846,Questionnaire!A:KQ,175,FALSE)),"#",VLOOKUP(A21846,Questionnaire!A:KQ,175,FALSE))</f>
        <v>#</v>
      </c>
    </row>
    <row r="21847" spans="1:2">
      <c r="A21847" t="s">
        <v>432</v>
      </c>
      <c r="B21847" t="str">
        <f>IF(ISBLANK(VLOOKUP(A21847,Questionnaire!A:KQ,175,FALSE)),"#",VLOOKUP(A21847,Questionnaire!A:KQ,175,FALSE))</f>
        <v>#</v>
      </c>
    </row>
    <row r="21848" spans="1:2">
      <c r="A21848" t="s">
        <v>435</v>
      </c>
      <c r="B21848" t="str">
        <f>IF(ISBLANK(VLOOKUP(A21848,Questionnaire!A:KQ,175,FALSE)),"#",VLOOKUP(A21848,Questionnaire!A:KQ,175,FALSE))</f>
        <v>#</v>
      </c>
    </row>
    <row r="21849" spans="1:2">
      <c r="A21849" t="s">
        <v>437</v>
      </c>
      <c r="B21849" t="str">
        <f>IF(ISBLANK(VLOOKUP(A21849,Questionnaire!A:KQ,175,FALSE)),"#",VLOOKUP(A21849,Questionnaire!A:KQ,175,FALSE))</f>
        <v>#</v>
      </c>
    </row>
    <row r="21850" spans="1:2">
      <c r="A21850" t="s">
        <v>439</v>
      </c>
      <c r="B21850" t="str">
        <f>IF(ISBLANK(VLOOKUP(A21850,Questionnaire!A:KQ,175,FALSE)),"#",VLOOKUP(A21850,Questionnaire!A:KQ,175,FALSE))</f>
        <v>#</v>
      </c>
    </row>
    <row r="21851" spans="1:2">
      <c r="A21851" t="s">
        <v>442</v>
      </c>
      <c r="B21851" t="str">
        <f>IF(ISBLANK(VLOOKUP(A21851,Questionnaire!A:KQ,175,FALSE)),"#",VLOOKUP(A21851,Questionnaire!A:KQ,175,FALSE))</f>
        <v>#</v>
      </c>
    </row>
    <row r="21852" spans="1:2">
      <c r="A21852" t="s">
        <v>445</v>
      </c>
      <c r="B21852" t="str">
        <f>IF(ISBLANK(VLOOKUP(A21852,Questionnaire!A:KQ,175,FALSE)),"#",VLOOKUP(A21852,Questionnaire!A:KQ,175,FALSE))</f>
        <v>#</v>
      </c>
    </row>
    <row r="21853" spans="1:2">
      <c r="A21853" t="s">
        <v>448</v>
      </c>
      <c r="B21853" t="str">
        <f>IF(ISBLANK(VLOOKUP(A21853,Questionnaire!A:KQ,175,FALSE)),"#",VLOOKUP(A21853,Questionnaire!A:KQ,175,FALSE))</f>
        <v>#</v>
      </c>
    </row>
    <row r="21854" spans="1:2">
      <c r="A21854" t="s">
        <v>452</v>
      </c>
      <c r="B21854" t="str">
        <f>IF(ISBLANK(VLOOKUP(A21854,Questionnaire!A:KQ,175,FALSE)),"#",VLOOKUP(A21854,Questionnaire!A:KQ,175,FALSE))</f>
        <v>#</v>
      </c>
    </row>
    <row r="21855" spans="1:2">
      <c r="A21855" t="s">
        <v>455</v>
      </c>
      <c r="B21855" t="str">
        <f>IF(ISBLANK(VLOOKUP(A21855,Questionnaire!A:KQ,175,FALSE)),"#",VLOOKUP(A21855,Questionnaire!A:KQ,175,FALSE))</f>
        <v>#</v>
      </c>
    </row>
    <row r="21856" spans="1:2">
      <c r="A21856" t="s">
        <v>458</v>
      </c>
      <c r="B21856" t="str">
        <f>IF(ISBLANK(VLOOKUP(A21856,Questionnaire!A:KQ,175,FALSE)),"#",VLOOKUP(A21856,Questionnaire!A:KQ,175,FALSE))</f>
        <v>#</v>
      </c>
    </row>
    <row r="21857" spans="1:3">
      <c r="A21857" t="s">
        <v>461</v>
      </c>
      <c r="B21857" t="str">
        <f>IF(ISBLANK(VLOOKUP(A21857,Questionnaire!A:KQ,175,FALSE)),"#",VLOOKUP(A21857,Questionnaire!A:KQ,175,FALSE))</f>
        <v>#</v>
      </c>
    </row>
    <row r="21858" spans="1:3">
      <c r="A21858" t="s">
        <v>465</v>
      </c>
      <c r="B21858" t="str">
        <f>IF(ISBLANK(VLOOKUP(A21858,Questionnaire!A:KQ,175,FALSE)),"#",VLOOKUP(A21858,Questionnaire!A:KQ,175,FALSE))</f>
        <v>#</v>
      </c>
    </row>
    <row r="21859" spans="1:3">
      <c r="A21859" t="s">
        <v>467</v>
      </c>
      <c r="B21859" t="str">
        <f>IF(ISBLANK(VLOOKUP(A21859,Questionnaire!A:KQ,175,FALSE)),"#",VLOOKUP(A21859,Questionnaire!A:KQ,175,FALSE))</f>
        <v>#</v>
      </c>
    </row>
    <row r="21860" spans="1:3">
      <c r="A21860" t="s">
        <v>469</v>
      </c>
      <c r="B21860" t="str">
        <f>IF(ISBLANK(VLOOKUP(A21860,Questionnaire!A:KQ,175,FALSE)),"#",VLOOKUP(A21860,Questionnaire!A:KQ,175,FALSE))</f>
        <v>#</v>
      </c>
    </row>
    <row r="21861" spans="1:3">
      <c r="A21861" t="s">
        <v>471</v>
      </c>
      <c r="B21861" t="str">
        <f>IF(ISBLANK(VLOOKUP(A21861,Questionnaire!A:KQ,175,FALSE)),"#",VLOOKUP(A21861,Questionnaire!A:KQ,175,FALSE))</f>
        <v>#</v>
      </c>
    </row>
    <row r="21862" spans="1:3">
      <c r="A21862" t="s">
        <v>473</v>
      </c>
      <c r="B21862" t="str">
        <f>IF(ISBLANK(VLOOKUP(A21862,Questionnaire!A:KQ,175,FALSE)),"#",VLOOKUP(A21862,Questionnaire!A:KQ,175,FALSE))</f>
        <v>#</v>
      </c>
    </row>
    <row r="21863" spans="1:3">
      <c r="A21863" t="s">
        <v>475</v>
      </c>
      <c r="B21863" t="str">
        <f>IF(ISBLANK(VLOOKUP(A21863,Questionnaire!A:KQ,175,FALSE)),"#",VLOOKUP(A21863,Questionnaire!A:KQ,175,FALSE))</f>
        <v>#</v>
      </c>
    </row>
    <row r="21864" spans="1:3">
      <c r="A21864" t="s">
        <v>185</v>
      </c>
      <c r="B21864" t="str">
        <f>IF(ISBLANK(VLOOKUP(A21864,Questionnaire!A:KQ,176,FALSE)),"#",VLOOKUP(A21864,Questionnaire!A:KQ,176,FALSE))</f>
        <v>#</v>
      </c>
      <c r="C21864">
        <v>173</v>
      </c>
    </row>
    <row r="21865" spans="1:3">
      <c r="A21865" t="s">
        <v>187</v>
      </c>
      <c r="B21865" t="str">
        <f>IF(ISNA(VLOOKUP(VLOOKUP(A21865,Questionnaire!A:KQ,176,FALSE),'CORA Encoding'!D:E,2,FALSE)),"#",VLOOKUP(VLOOKUP(A21865,Questionnaire!A:KQ,176,FALSE),'CORA Encoding'!D:E,2,FALSE))</f>
        <v>#</v>
      </c>
    </row>
    <row r="21866" spans="1:3">
      <c r="A21866" t="s">
        <v>189</v>
      </c>
      <c r="B21866" t="str">
        <f>IF(ISNA(VLOOKUP(VLOOKUP(A21866,Questionnaire!A:KQ,176,FALSE),'CORA Encoding'!G:H,2,FALSE)),"#",VLOOKUP(VLOOKUP(A21866,Questionnaire!A:KQ,176,FALSE),'CORA Encoding'!G:H,2,FALSE))</f>
        <v>#</v>
      </c>
    </row>
    <row r="21867" spans="1:3">
      <c r="A21867" t="s">
        <v>191</v>
      </c>
      <c r="B21867" t="str">
        <f>IF(ISNA(VLOOKUP(VLOOKUP(A21867,Questionnaire!A:KQ,176,FALSE),'Country List'!E:F,2,FALSE)),"#",VLOOKUP(VLOOKUP(A21867,Questionnaire!A:KQ,176,FALSE),'Country List'!E:F,2,FALSE))</f>
        <v>#</v>
      </c>
    </row>
    <row r="21868" spans="1:3">
      <c r="A21868" t="s">
        <v>193</v>
      </c>
      <c r="B21868" t="str">
        <f>IF(ISNA(VLOOKUP(VLOOKUP(A21868,Questionnaire!A:KQ,176,FALSE),'Industry List'!B:C,2,FALSE)),"#",VLOOKUP(VLOOKUP(A21868,Questionnaire!A:KQ,176,FALSE),'Industry List'!B:C,2,FALSE))</f>
        <v>#</v>
      </c>
    </row>
    <row r="21869" spans="1:3">
      <c r="A21869" t="s">
        <v>197</v>
      </c>
      <c r="B21869" t="str">
        <f>IF(ISBLANK(VLOOKUP(A21869,Questionnaire!A:KQ,176,FALSE)),"#",VLOOKUP(A21869,Questionnaire!A:KQ,176,FALSE))</f>
        <v>#</v>
      </c>
    </row>
    <row r="21870" spans="1:3">
      <c r="A21870" t="s">
        <v>201</v>
      </c>
      <c r="B21870" t="str">
        <f>IF(ISBLANK(VLOOKUP(A21870,Questionnaire!A:KQ,176,FALSE)),"#",VLOOKUP(A21870,Questionnaire!A:KQ,176,FALSE))</f>
        <v>#</v>
      </c>
    </row>
    <row r="21871" spans="1:3">
      <c r="A21871" t="s">
        <v>203</v>
      </c>
      <c r="B21871" t="str">
        <f>IF(ISNA(VLOOKUP(VLOOKUP(A21871,Questionnaire!A:KQ,176,FALSE),'CORA Encoding'!J:K,2,FALSE)),"#",VLOOKUP(VLOOKUP(A21871,Questionnaire!A:KQ,176,FALSE),'CORA Encoding'!J:K,2,FALSE))</f>
        <v>#</v>
      </c>
    </row>
    <row r="21872" spans="1:3">
      <c r="A21872" t="s">
        <v>208</v>
      </c>
      <c r="B21872" t="str">
        <f>IF(ISBLANK(VLOOKUP(A21872,Questionnaire!A:KQ,176,FALSE)),"#",VLOOKUP(A21872,Questionnaire!A:KQ,176,FALSE))</f>
        <v>#</v>
      </c>
    </row>
    <row r="21873" spans="1:2">
      <c r="A21873" t="s">
        <v>213</v>
      </c>
      <c r="B21873" t="str">
        <f>IF(ISBLANK(VLOOKUP(A21873,Questionnaire!A:KQ,176,FALSE)),"#",VLOOKUP(A21873,Questionnaire!A:KQ,176,FALSE))</f>
        <v>#</v>
      </c>
    </row>
    <row r="21874" spans="1:2">
      <c r="A21874" t="s">
        <v>215</v>
      </c>
      <c r="B21874" t="str">
        <f>IF(ISBLANK(VLOOKUP(A21874,Questionnaire!A:KQ,176,FALSE)),"#",VLOOKUP(A21874,Questionnaire!A:KQ,176,FALSE))</f>
        <v>#</v>
      </c>
    </row>
    <row r="21875" spans="1:2">
      <c r="A21875" t="s">
        <v>217</v>
      </c>
      <c r="B21875" t="str">
        <f>IF(ISBLANK(VLOOKUP(A21875,Questionnaire!A:KQ,176,FALSE)),"#",VLOOKUP(A21875,Questionnaire!A:KQ,176,FALSE))</f>
        <v>#</v>
      </c>
    </row>
    <row r="21876" spans="1:2">
      <c r="A21876" t="s">
        <v>219</v>
      </c>
      <c r="B21876" t="str">
        <f>IF(ISBLANK(VLOOKUP(A21876,Questionnaire!A:KQ,176,FALSE)),"#",VLOOKUP(A21876,Questionnaire!A:KQ,176,FALSE))</f>
        <v>#</v>
      </c>
    </row>
    <row r="21877" spans="1:2">
      <c r="A21877" t="s">
        <v>221</v>
      </c>
      <c r="B21877" t="str">
        <f>IF(ISBLANK(VLOOKUP(A21877,Questionnaire!A:KQ,176,FALSE)),"#",VLOOKUP(A21877,Questionnaire!A:KQ,176,FALSE))</f>
        <v>#</v>
      </c>
    </row>
    <row r="21878" spans="1:2">
      <c r="A21878" t="s">
        <v>223</v>
      </c>
      <c r="B21878" t="str">
        <f>IF(ISBLANK(VLOOKUP(A21878,Questionnaire!A:KQ,176,FALSE)),"#",VLOOKUP(A21878,Questionnaire!A:KQ,176,FALSE))</f>
        <v>#</v>
      </c>
    </row>
    <row r="21879" spans="1:2">
      <c r="A21879" t="s">
        <v>225</v>
      </c>
      <c r="B21879" t="str">
        <f>IF(ISBLANK(VLOOKUP(A21879,Questionnaire!A:KQ,176,FALSE)),"#",VLOOKUP(A21879,Questionnaire!A:KQ,176,FALSE))</f>
        <v>#</v>
      </c>
    </row>
    <row r="21880" spans="1:2">
      <c r="A21880" t="s">
        <v>227</v>
      </c>
      <c r="B21880" t="str">
        <f>IF(ISBLANK(VLOOKUP(A21880,Questionnaire!A:KQ,176,FALSE)),"#",VLOOKUP(A21880,Questionnaire!A:KQ,176,FALSE))</f>
        <v>#</v>
      </c>
    </row>
    <row r="21881" spans="1:2">
      <c r="A21881" t="s">
        <v>229</v>
      </c>
      <c r="B21881" t="str">
        <f>IF(ISBLANK(VLOOKUP(A21881,Questionnaire!A:KQ,176,FALSE)),"#",VLOOKUP(A21881,Questionnaire!A:KQ,176,FALSE))</f>
        <v>#</v>
      </c>
    </row>
    <row r="21882" spans="1:2">
      <c r="A21882" t="s">
        <v>231</v>
      </c>
      <c r="B21882" t="str">
        <f>IF(ISBLANK(VLOOKUP(A21882,Questionnaire!A:KQ,176,FALSE)),"#",VLOOKUP(A21882,Questionnaire!A:KQ,176,FALSE))</f>
        <v>#</v>
      </c>
    </row>
    <row r="21883" spans="1:2">
      <c r="A21883" t="s">
        <v>233</v>
      </c>
      <c r="B21883" t="str">
        <f>IF(ISBLANK(VLOOKUP(A21883,Questionnaire!A:KQ,176,FALSE)),"#",VLOOKUP(A21883,Questionnaire!A:KQ,176,FALSE))</f>
        <v>#</v>
      </c>
    </row>
    <row r="21884" spans="1:2">
      <c r="A21884" t="s">
        <v>235</v>
      </c>
      <c r="B21884" t="str">
        <f>IF(ISBLANK(VLOOKUP(A21884,Questionnaire!A:KQ,176,FALSE)),"#",VLOOKUP(A21884,Questionnaire!A:KQ,176,FALSE))</f>
        <v>#</v>
      </c>
    </row>
    <row r="21885" spans="1:2">
      <c r="A21885" t="s">
        <v>237</v>
      </c>
      <c r="B21885" t="str">
        <f>IF(ISBLANK(VLOOKUP(A21885,Questionnaire!A:KQ,176,FALSE)),"#",VLOOKUP(A21885,Questionnaire!A:KQ,176,FALSE))</f>
        <v>#</v>
      </c>
    </row>
    <row r="21886" spans="1:2">
      <c r="A21886" t="s">
        <v>239</v>
      </c>
      <c r="B21886" t="str">
        <f>IF(ISBLANK(VLOOKUP(A21886,Questionnaire!A:KQ,176,FALSE)),"#",VLOOKUP(A21886,Questionnaire!A:KQ,176,FALSE))</f>
        <v>#</v>
      </c>
    </row>
    <row r="21887" spans="1:2">
      <c r="A21887" t="s">
        <v>242</v>
      </c>
      <c r="B21887" t="str">
        <f>IF(ISBLANK(VLOOKUP(A21887,Questionnaire!A:KQ,176,FALSE)),"#",VLOOKUP(A21887,Questionnaire!A:KQ,176,FALSE))</f>
        <v>#</v>
      </c>
    </row>
    <row r="21888" spans="1:2">
      <c r="A21888" t="s">
        <v>245</v>
      </c>
      <c r="B21888" t="str">
        <f>IF(ISBLANK(VLOOKUP(A21888,Questionnaire!A:KQ,176,FALSE)),"#",VLOOKUP(A21888,Questionnaire!A:KQ,176,FALSE))</f>
        <v>#</v>
      </c>
    </row>
    <row r="21889" spans="1:2">
      <c r="A21889" t="s">
        <v>247</v>
      </c>
      <c r="B21889" t="str">
        <f>IF(ISBLANK(VLOOKUP(A21889,Questionnaire!A:KQ,176,FALSE)),"#",VLOOKUP(A21889,Questionnaire!A:KQ,176,FALSE))</f>
        <v>#</v>
      </c>
    </row>
    <row r="21890" spans="1:2">
      <c r="A21890" t="s">
        <v>249</v>
      </c>
      <c r="B21890" t="str">
        <f>IF(ISBLANK(VLOOKUP(A21890,Questionnaire!A:KQ,176,FALSE)),"#",VLOOKUP(A21890,Questionnaire!A:KQ,176,FALSE))</f>
        <v>#</v>
      </c>
    </row>
    <row r="21891" spans="1:2">
      <c r="A21891" t="s">
        <v>250</v>
      </c>
      <c r="B21891" t="str">
        <f>IF(ISBLANK(VLOOKUP(A21891,Questionnaire!A:KQ,176,FALSE)),"#",VLOOKUP(A21891,Questionnaire!A:KQ,176,FALSE))</f>
        <v>#</v>
      </c>
    </row>
    <row r="21892" spans="1:2">
      <c r="A21892" t="s">
        <v>252</v>
      </c>
      <c r="B21892" t="str">
        <f>IF(ISBLANK(VLOOKUP(A21892,Questionnaire!A:KQ,176,FALSE)),"#",VLOOKUP(A21892,Questionnaire!A:KQ,176,FALSE))</f>
        <v>#</v>
      </c>
    </row>
    <row r="21893" spans="1:2">
      <c r="A21893" t="s">
        <v>255</v>
      </c>
      <c r="B21893" t="str">
        <f>IF(ISBLANK(VLOOKUP(A21893,Questionnaire!A:KQ,176,FALSE)),"#",VLOOKUP(A21893,Questionnaire!A:KQ,176,FALSE))</f>
        <v>#</v>
      </c>
    </row>
    <row r="21894" spans="1:2">
      <c r="A21894" t="s">
        <v>258</v>
      </c>
      <c r="B21894" t="str">
        <f>IF(ISNA(VLOOKUP(VLOOKUP(A21894,Questionnaire!A:KQ,176,FALSE),'CORA Encoding'!M:N,2,FALSE)),"#",VLOOKUP(VLOOKUP(A21894,Questionnaire!A:KQ,176,FALSE),'CORA Encoding'!M:N,2,FALSE))</f>
        <v>#</v>
      </c>
    </row>
    <row r="21895" spans="1:2">
      <c r="A21895" t="s">
        <v>261</v>
      </c>
      <c r="B21895" t="str">
        <f>IF(ISBLANK(VLOOKUP(A21895,Questionnaire!A:KQ,176,FALSE)),"#",VLOOKUP(A21895,Questionnaire!A:KQ,176,FALSE))</f>
        <v>#</v>
      </c>
    </row>
    <row r="21896" spans="1:2">
      <c r="A21896" t="s">
        <v>263</v>
      </c>
      <c r="B21896" t="str">
        <f>IF(ISBLANK(VLOOKUP(A21896,Questionnaire!A:KQ,176,FALSE)),"#",VLOOKUP(A21896,Questionnaire!A:KQ,176,FALSE))</f>
        <v>#</v>
      </c>
    </row>
    <row r="21897" spans="1:2">
      <c r="A21897" t="s">
        <v>265</v>
      </c>
      <c r="B21897" t="str">
        <f>IF(ISBLANK(VLOOKUP(A21897,Questionnaire!A:KQ,176,FALSE)),"#",VLOOKUP(A21897,Questionnaire!A:KQ,176,FALSE))</f>
        <v>#</v>
      </c>
    </row>
    <row r="21898" spans="1:2">
      <c r="A21898" t="s">
        <v>267</v>
      </c>
      <c r="B21898" t="str">
        <f>IF(ISBLANK(VLOOKUP(A21898,Questionnaire!A:KQ,176,FALSE)),"#",VLOOKUP(A21898,Questionnaire!A:KQ,176,FALSE))</f>
        <v>#</v>
      </c>
    </row>
    <row r="21899" spans="1:2">
      <c r="A21899" t="s">
        <v>269</v>
      </c>
      <c r="B21899" t="str">
        <f>IF(ISBLANK(VLOOKUP(A21899,Questionnaire!A:KQ,176,FALSE)),"#",VLOOKUP(A21899,Questionnaire!A:KQ,176,FALSE))</f>
        <v>#</v>
      </c>
    </row>
    <row r="21900" spans="1:2">
      <c r="A21900" t="s">
        <v>274</v>
      </c>
      <c r="B21900" t="str">
        <f>IF(ISBLANK(VLOOKUP(A21900,Questionnaire!A:KQ,176,FALSE)),"#",VLOOKUP(A21900,Questionnaire!A:KQ,176,FALSE))</f>
        <v>#</v>
      </c>
    </row>
    <row r="21901" spans="1:2">
      <c r="A21901" t="s">
        <v>276</v>
      </c>
      <c r="B21901" t="str">
        <f>IF(ISBLANK(VLOOKUP(A21901,Questionnaire!A:KQ,176,FALSE)),"#",VLOOKUP(A21901,Questionnaire!A:KQ,176,FALSE))</f>
        <v>#</v>
      </c>
    </row>
    <row r="21902" spans="1:2">
      <c r="A21902" t="s">
        <v>278</v>
      </c>
      <c r="B21902" t="str">
        <f>IF(ISBLANK(VLOOKUP(A21902,Questionnaire!A:KQ,176,FALSE)),"#",VLOOKUP(A21902,Questionnaire!A:KQ,176,FALSE))</f>
        <v>#</v>
      </c>
    </row>
    <row r="21903" spans="1:2">
      <c r="A21903" t="s">
        <v>280</v>
      </c>
      <c r="B21903" t="str">
        <f>IF(ISBLANK(VLOOKUP(A21903,Questionnaire!A:KQ,176,FALSE)),"#",VLOOKUP(A21903,Questionnaire!A:KQ,176,FALSE))</f>
        <v>#</v>
      </c>
    </row>
    <row r="21904" spans="1:2">
      <c r="A21904" t="s">
        <v>282</v>
      </c>
      <c r="B21904" t="str">
        <f>IF(ISBLANK(VLOOKUP(A21904,Questionnaire!A:KQ,176,FALSE)),"#",VLOOKUP(A21904,Questionnaire!A:KQ,176,FALSE))</f>
        <v>#</v>
      </c>
    </row>
    <row r="21905" spans="1:2">
      <c r="A21905" t="s">
        <v>286</v>
      </c>
      <c r="B21905" t="str">
        <f>IF(ISBLANK(VLOOKUP(A21905,Questionnaire!A:KQ,176,FALSE)),"#",VLOOKUP(A21905,Questionnaire!A:KQ,176,FALSE))</f>
        <v>#</v>
      </c>
    </row>
    <row r="21906" spans="1:2">
      <c r="A21906" t="s">
        <v>288</v>
      </c>
      <c r="B21906" t="str">
        <f>IF(ISBLANK(VLOOKUP(A21906,Questionnaire!A:KQ,176,FALSE)),"#",VLOOKUP(A21906,Questionnaire!A:KQ,176,FALSE))</f>
        <v>#</v>
      </c>
    </row>
    <row r="21907" spans="1:2">
      <c r="A21907" t="s">
        <v>290</v>
      </c>
      <c r="B21907" t="str">
        <f>IF(ISBLANK(VLOOKUP(A21907,Questionnaire!A:KQ,176,FALSE)),"#",VLOOKUP(A21907,Questionnaire!A:KQ,176,FALSE))</f>
        <v>#</v>
      </c>
    </row>
    <row r="21908" spans="1:2">
      <c r="A21908" t="s">
        <v>292</v>
      </c>
      <c r="B21908" t="str">
        <f>IF(ISBLANK(VLOOKUP(A21908,Questionnaire!A:KQ,176,FALSE)),"#",VLOOKUP(A21908,Questionnaire!A:KQ,176,FALSE))</f>
        <v>#</v>
      </c>
    </row>
    <row r="21909" spans="1:2">
      <c r="A21909" t="s">
        <v>294</v>
      </c>
      <c r="B21909" t="str">
        <f>IF(ISBLANK(VLOOKUP(A21909,Questionnaire!A:KQ,176,FALSE)),"#",VLOOKUP(A21909,Questionnaire!A:KQ,176,FALSE))</f>
        <v>#</v>
      </c>
    </row>
    <row r="21910" spans="1:2">
      <c r="A21910" t="s">
        <v>296</v>
      </c>
      <c r="B21910" t="str">
        <f>IF(ISBLANK(VLOOKUP(A21910,Questionnaire!A:KQ,176,FALSE)),"#",VLOOKUP(A21910,Questionnaire!A:KQ,176,FALSE))</f>
        <v>#</v>
      </c>
    </row>
    <row r="21911" spans="1:2">
      <c r="A21911" t="s">
        <v>301</v>
      </c>
      <c r="B21911" t="str">
        <f>IF(ISBLANK(VLOOKUP(A21911,Questionnaire!A:KQ,176,FALSE)),"#",VLOOKUP(A21911,Questionnaire!A:KQ,176,FALSE))</f>
        <v>#</v>
      </c>
    </row>
    <row r="21912" spans="1:2">
      <c r="A21912" t="s">
        <v>303</v>
      </c>
      <c r="B21912" t="str">
        <f>IF(ISBLANK(VLOOKUP(A21912,Questionnaire!A:KQ,176,FALSE)),"#",VLOOKUP(A21912,Questionnaire!A:KQ,176,FALSE))</f>
        <v>#</v>
      </c>
    </row>
    <row r="21913" spans="1:2">
      <c r="A21913" t="s">
        <v>305</v>
      </c>
      <c r="B21913" t="str">
        <f>IF(ISBLANK(VLOOKUP(A21913,Questionnaire!A:KQ,176,FALSE)),"#",VLOOKUP(A21913,Questionnaire!A:KQ,176,FALSE))</f>
        <v>#</v>
      </c>
    </row>
    <row r="21914" spans="1:2">
      <c r="A21914" t="s">
        <v>307</v>
      </c>
      <c r="B21914" t="str">
        <f>IF(ISBLANK(VLOOKUP(A21914,Questionnaire!A:KQ,176,FALSE)),"#",VLOOKUP(A21914,Questionnaire!A:KQ,176,FALSE))</f>
        <v>#</v>
      </c>
    </row>
    <row r="21915" spans="1:2">
      <c r="A21915" t="s">
        <v>311</v>
      </c>
      <c r="B21915" t="str">
        <f>IF(ISBLANK(VLOOKUP(A21915,Questionnaire!A:KQ,176,FALSE)),"#",VLOOKUP(A21915,Questionnaire!A:KQ,176,FALSE))</f>
        <v>#</v>
      </c>
    </row>
    <row r="21916" spans="1:2">
      <c r="A21916" t="s">
        <v>313</v>
      </c>
      <c r="B21916" t="str">
        <f>IF(ISBLANK(VLOOKUP(A21916,Questionnaire!A:KQ,176,FALSE)),"#",VLOOKUP(A21916,Questionnaire!A:KQ,176,FALSE))</f>
        <v>#</v>
      </c>
    </row>
    <row r="21917" spans="1:2">
      <c r="A21917" t="s">
        <v>314</v>
      </c>
      <c r="B21917" t="str">
        <f>IF(ISBLANK(VLOOKUP(A21917,Questionnaire!A:KQ,176,FALSE)),"#",VLOOKUP(A21917,Questionnaire!A:KQ,176,FALSE))</f>
        <v>#</v>
      </c>
    </row>
    <row r="21918" spans="1:2">
      <c r="A21918" t="s">
        <v>315</v>
      </c>
      <c r="B21918" t="str">
        <f>IF(ISBLANK(VLOOKUP(A21918,Questionnaire!A:KQ,176,FALSE)),"#",VLOOKUP(A21918,Questionnaire!A:KQ,176,FALSE))</f>
        <v>#</v>
      </c>
    </row>
    <row r="21919" spans="1:2">
      <c r="A21919" t="s">
        <v>317</v>
      </c>
      <c r="B21919" t="str">
        <f>IF(ISBLANK(VLOOKUP(A21919,Questionnaire!A:KQ,176,FALSE)),"#",VLOOKUP(A21919,Questionnaire!A:KQ,176,FALSE))</f>
        <v>#</v>
      </c>
    </row>
    <row r="21920" spans="1:2">
      <c r="A21920" t="s">
        <v>319</v>
      </c>
      <c r="B21920" t="str">
        <f>IF(ISBLANK(VLOOKUP(A21920,Questionnaire!A:KQ,176,FALSE)),"#",VLOOKUP(A21920,Questionnaire!A:KQ,176,FALSE))</f>
        <v>#</v>
      </c>
    </row>
    <row r="21921" spans="1:2">
      <c r="A21921" t="s">
        <v>322</v>
      </c>
      <c r="B21921" t="str">
        <f>IF(ISBLANK(VLOOKUP(A21921,Questionnaire!A:KQ,176,FALSE)),"#",VLOOKUP(A21921,Questionnaire!A:KQ,176,FALSE))</f>
        <v>#</v>
      </c>
    </row>
    <row r="21922" spans="1:2">
      <c r="A21922" t="s">
        <v>326</v>
      </c>
      <c r="B21922" t="str">
        <f>IF(ISBLANK(VLOOKUP(A21922,Questionnaire!A:KQ,176,FALSE)),"#",VLOOKUP(A21922,Questionnaire!A:KQ,176,FALSE))</f>
        <v>#</v>
      </c>
    </row>
    <row r="21923" spans="1:2">
      <c r="A21923" t="s">
        <v>328</v>
      </c>
      <c r="B21923" t="str">
        <f>IF(ISBLANK(VLOOKUP(A21923,Questionnaire!A:KQ,176,FALSE)),"#",VLOOKUP(A21923,Questionnaire!A:KQ,176,FALSE))</f>
        <v>#</v>
      </c>
    </row>
    <row r="21924" spans="1:2">
      <c r="A21924" t="s">
        <v>332</v>
      </c>
      <c r="B21924" t="str">
        <f>IF(ISBLANK(VLOOKUP(A21924,Questionnaire!A:KQ,176,FALSE)),"#",VLOOKUP(A21924,Questionnaire!A:KQ,176,FALSE))</f>
        <v>#</v>
      </c>
    </row>
    <row r="21925" spans="1:2">
      <c r="A21925" t="s">
        <v>333</v>
      </c>
      <c r="B21925" t="str">
        <f>IF(ISBLANK(VLOOKUP(A21925,Questionnaire!A:KQ,176,FALSE)),"#",VLOOKUP(A21925,Questionnaire!A:KQ,176,FALSE))</f>
        <v>#</v>
      </c>
    </row>
    <row r="21926" spans="1:2">
      <c r="A21926" t="s">
        <v>334</v>
      </c>
      <c r="B21926" t="str">
        <f>IF(ISBLANK(VLOOKUP(A21926,Questionnaire!A:KQ,176,FALSE)),"#",VLOOKUP(A21926,Questionnaire!A:KQ,176,FALSE))</f>
        <v>#</v>
      </c>
    </row>
    <row r="21927" spans="1:2">
      <c r="A21927" t="s">
        <v>335</v>
      </c>
      <c r="B21927" t="str">
        <f>IF(ISBLANK(VLOOKUP(A21927,Questionnaire!A:KQ,176,FALSE)),"#",VLOOKUP(A21927,Questionnaire!A:KQ,176,FALSE))</f>
        <v>#</v>
      </c>
    </row>
    <row r="21928" spans="1:2">
      <c r="A21928" t="s">
        <v>336</v>
      </c>
      <c r="B21928" t="str">
        <f>IF(ISBLANK(VLOOKUP(A21928,Questionnaire!A:KQ,176,FALSE)),"#",VLOOKUP(A21928,Questionnaire!A:KQ,176,FALSE))</f>
        <v>#</v>
      </c>
    </row>
    <row r="21929" spans="1:2">
      <c r="A21929" t="s">
        <v>337</v>
      </c>
      <c r="B21929" t="str">
        <f>IF(ISBLANK(VLOOKUP(A21929,Questionnaire!A:KQ,176,FALSE)),"#",VLOOKUP(A21929,Questionnaire!A:KQ,176,FALSE))</f>
        <v>#</v>
      </c>
    </row>
    <row r="21930" spans="1:2">
      <c r="A21930" t="s">
        <v>338</v>
      </c>
      <c r="B21930" t="str">
        <f>IF(ISBLANK(VLOOKUP(A21930,Questionnaire!A:KQ,176,FALSE)),"#",VLOOKUP(A21930,Questionnaire!A:KQ,176,FALSE))</f>
        <v>#</v>
      </c>
    </row>
    <row r="21931" spans="1:2">
      <c r="A21931" t="s">
        <v>339</v>
      </c>
      <c r="B21931" t="str">
        <f>IF(ISBLANK(VLOOKUP(A21931,Questionnaire!A:KQ,176,FALSE)),"#",VLOOKUP(A21931,Questionnaire!A:KQ,176,FALSE))</f>
        <v>#</v>
      </c>
    </row>
    <row r="21932" spans="1:2">
      <c r="A21932" t="s">
        <v>340</v>
      </c>
      <c r="B21932" t="str">
        <f>IF(ISBLANK(VLOOKUP(A21932,Questionnaire!A:KQ,176,FALSE)),"#",VLOOKUP(A21932,Questionnaire!A:KQ,176,FALSE))</f>
        <v>#</v>
      </c>
    </row>
    <row r="21933" spans="1:2">
      <c r="A21933" t="s">
        <v>341</v>
      </c>
      <c r="B21933" t="str">
        <f>IF(ISBLANK(VLOOKUP(A21933,Questionnaire!A:KQ,176,FALSE)),"#",VLOOKUP(A21933,Questionnaire!A:KQ,176,FALSE))</f>
        <v>#</v>
      </c>
    </row>
    <row r="21934" spans="1:2">
      <c r="A21934" t="s">
        <v>342</v>
      </c>
      <c r="B21934" t="str">
        <f>IF(ISBLANK(VLOOKUP(A21934,Questionnaire!A:KQ,176,FALSE)),"#",VLOOKUP(A21934,Questionnaire!A:KQ,176,FALSE))</f>
        <v>#</v>
      </c>
    </row>
    <row r="21935" spans="1:2">
      <c r="A21935" t="s">
        <v>343</v>
      </c>
      <c r="B21935" t="str">
        <f>IF(ISBLANK(VLOOKUP(A21935,Questionnaire!A:KQ,176,FALSE)),"#",VLOOKUP(A21935,Questionnaire!A:KQ,176,FALSE))</f>
        <v>#</v>
      </c>
    </row>
    <row r="21936" spans="1:2">
      <c r="A21936" t="s">
        <v>344</v>
      </c>
      <c r="B21936" t="str">
        <f>IF(ISBLANK(VLOOKUP(A21936,Questionnaire!A:KQ,176,FALSE)),"#",VLOOKUP(A21936,Questionnaire!A:KQ,176,FALSE))</f>
        <v>#</v>
      </c>
    </row>
    <row r="21937" spans="1:2">
      <c r="A21937" t="s">
        <v>345</v>
      </c>
      <c r="B21937" t="str">
        <f>IF(ISBLANK(VLOOKUP(A21937,Questionnaire!A:KQ,176,FALSE)),"#",VLOOKUP(A21937,Questionnaire!A:KQ,176,FALSE))</f>
        <v>#</v>
      </c>
    </row>
    <row r="21938" spans="1:2">
      <c r="A21938" t="s">
        <v>348</v>
      </c>
      <c r="B21938" t="str">
        <f>IF(ISBLANK(VLOOKUP(A21938,Questionnaire!A:KQ,176,FALSE)),"#",VLOOKUP(A21938,Questionnaire!A:KQ,176,FALSE))</f>
        <v>#</v>
      </c>
    </row>
    <row r="21939" spans="1:2">
      <c r="A21939" t="s">
        <v>353</v>
      </c>
      <c r="B21939" t="str">
        <f>IF(ISBLANK(VLOOKUP(A21939,Questionnaire!A:KQ,176,FALSE)),"#",VLOOKUP(A21939,Questionnaire!A:KQ,176,FALSE))</f>
        <v>#</v>
      </c>
    </row>
    <row r="21940" spans="1:2">
      <c r="A21940" t="s">
        <v>354</v>
      </c>
      <c r="B21940" t="str">
        <f>IF(ISBLANK(VLOOKUP(A21940,Questionnaire!A:KQ,176,FALSE)),"#",VLOOKUP(A21940,Questionnaire!A:KQ,176,FALSE))</f>
        <v>#</v>
      </c>
    </row>
    <row r="21941" spans="1:2">
      <c r="A21941" t="s">
        <v>355</v>
      </c>
      <c r="B21941" t="str">
        <f>IF(ISBLANK(VLOOKUP(A21941,Questionnaire!A:KQ,176,FALSE)),"#",VLOOKUP(A21941,Questionnaire!A:KQ,176,FALSE))</f>
        <v>#</v>
      </c>
    </row>
    <row r="21942" spans="1:2">
      <c r="A21942" t="s">
        <v>356</v>
      </c>
      <c r="B21942" t="str">
        <f>IF(ISBLANK(VLOOKUP(A21942,Questionnaire!A:KQ,176,FALSE)),"#",VLOOKUP(A21942,Questionnaire!A:KQ,176,FALSE))</f>
        <v>#</v>
      </c>
    </row>
    <row r="21943" spans="1:2">
      <c r="A21943" t="s">
        <v>357</v>
      </c>
      <c r="B21943" t="str">
        <f>IF(ISBLANK(VLOOKUP(A21943,Questionnaire!A:KQ,176,FALSE)),"#",VLOOKUP(A21943,Questionnaire!A:KQ,176,FALSE))</f>
        <v>#</v>
      </c>
    </row>
    <row r="21944" spans="1:2">
      <c r="A21944" t="s">
        <v>360</v>
      </c>
      <c r="B21944" t="str">
        <f>IF(ISBLANK(VLOOKUP(A21944,Questionnaire!A:KQ,176,FALSE)),"#",VLOOKUP(A21944,Questionnaire!A:KQ,176,FALSE))</f>
        <v>#</v>
      </c>
    </row>
    <row r="21945" spans="1:2">
      <c r="A21945" t="s">
        <v>362</v>
      </c>
      <c r="B21945" t="str">
        <f>IF(ISBLANK(VLOOKUP(A21945,Questionnaire!A:KQ,176,FALSE)),"#",VLOOKUP(A21945,Questionnaire!A:KQ,176,FALSE))</f>
        <v>#</v>
      </c>
    </row>
    <row r="21946" spans="1:2">
      <c r="A21946" t="s">
        <v>363</v>
      </c>
      <c r="B21946" t="str">
        <f>IF(ISBLANK(VLOOKUP(A21946,Questionnaire!A:KQ,176,FALSE)),"#",VLOOKUP(A21946,Questionnaire!A:KQ,176,FALSE))</f>
        <v>#</v>
      </c>
    </row>
    <row r="21947" spans="1:2">
      <c r="A21947" t="s">
        <v>364</v>
      </c>
      <c r="B21947" t="str">
        <f>IF(ISBLANK(VLOOKUP(A21947,Questionnaire!A:KQ,176,FALSE)),"#",VLOOKUP(A21947,Questionnaire!A:KQ,176,FALSE))</f>
        <v>#</v>
      </c>
    </row>
    <row r="21948" spans="1:2">
      <c r="A21948" t="s">
        <v>365</v>
      </c>
      <c r="B21948" t="str">
        <f>IF(ISBLANK(VLOOKUP(A21948,Questionnaire!A:KQ,176,FALSE)),"#",VLOOKUP(A21948,Questionnaire!A:KQ,176,FALSE))</f>
        <v>#</v>
      </c>
    </row>
    <row r="21949" spans="1:2">
      <c r="A21949" t="s">
        <v>366</v>
      </c>
      <c r="B21949" t="str">
        <f>IF(ISBLANK(VLOOKUP(A21949,Questionnaire!A:KQ,176,FALSE)),"#",VLOOKUP(A21949,Questionnaire!A:KQ,176,FALSE))</f>
        <v>#</v>
      </c>
    </row>
    <row r="21950" spans="1:2">
      <c r="A21950" t="s">
        <v>371</v>
      </c>
      <c r="B21950" t="str">
        <f>IF(ISBLANK(VLOOKUP(A21950,Questionnaire!A:KQ,176,FALSE)),"#",VLOOKUP(A21950,Questionnaire!A:KQ,176,FALSE))</f>
        <v>#</v>
      </c>
    </row>
    <row r="21951" spans="1:2">
      <c r="A21951" t="s">
        <v>372</v>
      </c>
      <c r="B21951" t="str">
        <f>IF(ISBLANK(VLOOKUP(A21951,Questionnaire!A:KQ,176,FALSE)),"#",VLOOKUP(A21951,Questionnaire!A:KQ,176,FALSE))</f>
        <v>#</v>
      </c>
    </row>
    <row r="21952" spans="1:2">
      <c r="A21952" t="s">
        <v>373</v>
      </c>
      <c r="B21952" t="str">
        <f>IF(ISBLANK(VLOOKUP(A21952,Questionnaire!A:KQ,176,FALSE)),"#",VLOOKUP(A21952,Questionnaire!A:KQ,176,FALSE))</f>
        <v>#</v>
      </c>
    </row>
    <row r="21953" spans="1:2">
      <c r="A21953" t="s">
        <v>374</v>
      </c>
      <c r="B21953" t="str">
        <f>IF(ISBLANK(VLOOKUP(A21953,Questionnaire!A:KQ,176,FALSE)),"#",VLOOKUP(A21953,Questionnaire!A:KQ,176,FALSE))</f>
        <v>#</v>
      </c>
    </row>
    <row r="21954" spans="1:2">
      <c r="A21954" t="s">
        <v>377</v>
      </c>
      <c r="B21954" t="str">
        <f>IF(ISBLANK(VLOOKUP(A21954,Questionnaire!A:KQ,176,FALSE)),"#",VLOOKUP(A21954,Questionnaire!A:KQ,176,FALSE))</f>
        <v>#</v>
      </c>
    </row>
    <row r="21955" spans="1:2">
      <c r="A21955" t="s">
        <v>379</v>
      </c>
      <c r="B21955" t="str">
        <f>IF(ISBLANK(VLOOKUP(A21955,Questionnaire!A:KQ,176,FALSE)),"#",VLOOKUP(A21955,Questionnaire!A:KQ,176,FALSE))</f>
        <v>#</v>
      </c>
    </row>
    <row r="21956" spans="1:2">
      <c r="A21956" t="s">
        <v>380</v>
      </c>
      <c r="B21956" t="str">
        <f>IF(ISBLANK(VLOOKUP(A21956,Questionnaire!A:KQ,176,FALSE)),"#",VLOOKUP(A21956,Questionnaire!A:KQ,176,FALSE))</f>
        <v>#</v>
      </c>
    </row>
    <row r="21957" spans="1:2">
      <c r="A21957" t="s">
        <v>381</v>
      </c>
      <c r="B21957" t="str">
        <f>IF(ISBLANK(VLOOKUP(A21957,Questionnaire!A:KQ,176,FALSE)),"#",VLOOKUP(A21957,Questionnaire!A:KQ,176,FALSE))</f>
        <v>#</v>
      </c>
    </row>
    <row r="21958" spans="1:2">
      <c r="A21958" t="s">
        <v>382</v>
      </c>
      <c r="B21958" t="str">
        <f>IF(ISBLANK(VLOOKUP(A21958,Questionnaire!A:KQ,176,FALSE)),"#",VLOOKUP(A21958,Questionnaire!A:KQ,176,FALSE))</f>
        <v>#</v>
      </c>
    </row>
    <row r="21959" spans="1:2">
      <c r="A21959" t="s">
        <v>384</v>
      </c>
      <c r="B21959" t="str">
        <f>IF(ISBLANK(VLOOKUP(A21959,Questionnaire!A:KQ,176,FALSE)),"#",VLOOKUP(A21959,Questionnaire!A:KQ,176,FALSE))</f>
        <v>#</v>
      </c>
    </row>
    <row r="21960" spans="1:2">
      <c r="A21960" t="s">
        <v>387</v>
      </c>
      <c r="B21960" t="str">
        <f>IF(ISBLANK(VLOOKUP(A21960,Questionnaire!A:KQ,176,FALSE)),"#",VLOOKUP(A21960,Questionnaire!A:KQ,176,FALSE))</f>
        <v>#</v>
      </c>
    </row>
    <row r="21961" spans="1:2">
      <c r="A21961" t="s">
        <v>391</v>
      </c>
      <c r="B21961" t="str">
        <f>IF(ISBLANK(VLOOKUP(A21961,Questionnaire!A:KQ,176,FALSE)),"#",VLOOKUP(A21961,Questionnaire!A:KQ,176,FALSE))</f>
        <v>#</v>
      </c>
    </row>
    <row r="21962" spans="1:2">
      <c r="A21962" t="s">
        <v>393</v>
      </c>
      <c r="B21962" t="str">
        <f>IF(ISBLANK(VLOOKUP(A21962,Questionnaire!A:KQ,176,FALSE)),"#",VLOOKUP(A21962,Questionnaire!A:KQ,176,FALSE))</f>
        <v>#</v>
      </c>
    </row>
    <row r="21963" spans="1:2">
      <c r="A21963" t="s">
        <v>395</v>
      </c>
      <c r="B21963" t="str">
        <f>IF(ISBLANK(VLOOKUP(A21963,Questionnaire!A:KQ,176,FALSE)),"#",VLOOKUP(A21963,Questionnaire!A:KQ,176,FALSE))</f>
        <v>#</v>
      </c>
    </row>
    <row r="21964" spans="1:2">
      <c r="A21964" t="s">
        <v>398</v>
      </c>
      <c r="B21964" t="str">
        <f>IF(ISBLANK(VLOOKUP(A21964,Questionnaire!A:KQ,176,FALSE)),"#",VLOOKUP(A21964,Questionnaire!A:KQ,176,FALSE))</f>
        <v>#</v>
      </c>
    </row>
    <row r="21965" spans="1:2">
      <c r="A21965" t="s">
        <v>402</v>
      </c>
      <c r="B21965" t="str">
        <f>IF(ISBLANK(VLOOKUP(A21965,Questionnaire!A:KQ,176,FALSE)),"#",VLOOKUP(A21965,Questionnaire!A:KQ,176,FALSE))</f>
        <v>#</v>
      </c>
    </row>
    <row r="21966" spans="1:2">
      <c r="A21966" t="s">
        <v>405</v>
      </c>
      <c r="B21966" t="str">
        <f>IF(ISBLANK(VLOOKUP(A21966,Questionnaire!A:KQ,176,FALSE)),"#",VLOOKUP(A21966,Questionnaire!A:KQ,176,FALSE))</f>
        <v>#</v>
      </c>
    </row>
    <row r="21967" spans="1:2">
      <c r="A21967" t="s">
        <v>409</v>
      </c>
      <c r="B21967" t="str">
        <f>IF(ISBLANK(VLOOKUP(A21967,Questionnaire!A:KQ,176,FALSE)),"#",VLOOKUP(A21967,Questionnaire!A:KQ,176,FALSE))</f>
        <v>#</v>
      </c>
    </row>
    <row r="21968" spans="1:2">
      <c r="A21968" t="s">
        <v>412</v>
      </c>
      <c r="B21968" t="str">
        <f>IF(ISBLANK(VLOOKUP(A21968,Questionnaire!A:KQ,176,FALSE)),"#",VLOOKUP(A21968,Questionnaire!A:KQ,176,FALSE))</f>
        <v>#</v>
      </c>
    </row>
    <row r="21969" spans="1:2">
      <c r="A21969" t="s">
        <v>415</v>
      </c>
      <c r="B21969" t="str">
        <f>IF(ISBLANK(VLOOKUP(A21969,Questionnaire!A:KQ,176,FALSE)),"#",VLOOKUP(A21969,Questionnaire!A:KQ,176,FALSE))</f>
        <v>#</v>
      </c>
    </row>
    <row r="21970" spans="1:2">
      <c r="A21970" t="s">
        <v>418</v>
      </c>
      <c r="B21970" t="str">
        <f>IF(ISBLANK(VLOOKUP(A21970,Questionnaire!A:KQ,176,FALSE)),"#",VLOOKUP(A21970,Questionnaire!A:KQ,176,FALSE))</f>
        <v>#</v>
      </c>
    </row>
    <row r="21971" spans="1:2">
      <c r="A21971" t="s">
        <v>421</v>
      </c>
      <c r="B21971" t="str">
        <f>IF(ISBLANK(VLOOKUP(A21971,Questionnaire!A:KQ,176,FALSE)),"#",VLOOKUP(A21971,Questionnaire!A:KQ,176,FALSE))</f>
        <v>#</v>
      </c>
    </row>
    <row r="21972" spans="1:2">
      <c r="A21972" t="s">
        <v>424</v>
      </c>
      <c r="B21972" t="str">
        <f>IF(ISBLANK(VLOOKUP(A21972,Questionnaire!A:KQ,176,FALSE)),"#",VLOOKUP(A21972,Questionnaire!A:KQ,176,FALSE))</f>
        <v>#</v>
      </c>
    </row>
    <row r="21973" spans="1:2">
      <c r="A21973" t="s">
        <v>429</v>
      </c>
      <c r="B21973" t="str">
        <f>IF(ISBLANK(VLOOKUP(A21973,Questionnaire!A:KQ,176,FALSE)),"#",VLOOKUP(A21973,Questionnaire!A:KQ,176,FALSE))</f>
        <v>#</v>
      </c>
    </row>
    <row r="21974" spans="1:2">
      <c r="A21974" t="s">
        <v>432</v>
      </c>
      <c r="B21974" t="str">
        <f>IF(ISBLANK(VLOOKUP(A21974,Questionnaire!A:KQ,176,FALSE)),"#",VLOOKUP(A21974,Questionnaire!A:KQ,176,FALSE))</f>
        <v>#</v>
      </c>
    </row>
    <row r="21975" spans="1:2">
      <c r="A21975" t="s">
        <v>435</v>
      </c>
      <c r="B21975" t="str">
        <f>IF(ISBLANK(VLOOKUP(A21975,Questionnaire!A:KQ,176,FALSE)),"#",VLOOKUP(A21975,Questionnaire!A:KQ,176,FALSE))</f>
        <v>#</v>
      </c>
    </row>
    <row r="21976" spans="1:2">
      <c r="A21976" t="s">
        <v>437</v>
      </c>
      <c r="B21976" t="str">
        <f>IF(ISBLANK(VLOOKUP(A21976,Questionnaire!A:KQ,176,FALSE)),"#",VLOOKUP(A21976,Questionnaire!A:KQ,176,FALSE))</f>
        <v>#</v>
      </c>
    </row>
    <row r="21977" spans="1:2">
      <c r="A21977" t="s">
        <v>439</v>
      </c>
      <c r="B21977" t="str">
        <f>IF(ISBLANK(VLOOKUP(A21977,Questionnaire!A:KQ,176,FALSE)),"#",VLOOKUP(A21977,Questionnaire!A:KQ,176,FALSE))</f>
        <v>#</v>
      </c>
    </row>
    <row r="21978" spans="1:2">
      <c r="A21978" t="s">
        <v>442</v>
      </c>
      <c r="B21978" t="str">
        <f>IF(ISBLANK(VLOOKUP(A21978,Questionnaire!A:KQ,176,FALSE)),"#",VLOOKUP(A21978,Questionnaire!A:KQ,176,FALSE))</f>
        <v>#</v>
      </c>
    </row>
    <row r="21979" spans="1:2">
      <c r="A21979" t="s">
        <v>445</v>
      </c>
      <c r="B21979" t="str">
        <f>IF(ISBLANK(VLOOKUP(A21979,Questionnaire!A:KQ,176,FALSE)),"#",VLOOKUP(A21979,Questionnaire!A:KQ,176,FALSE))</f>
        <v>#</v>
      </c>
    </row>
    <row r="21980" spans="1:2">
      <c r="A21980" t="s">
        <v>448</v>
      </c>
      <c r="B21980" t="str">
        <f>IF(ISBLANK(VLOOKUP(A21980,Questionnaire!A:KQ,176,FALSE)),"#",VLOOKUP(A21980,Questionnaire!A:KQ,176,FALSE))</f>
        <v>#</v>
      </c>
    </row>
    <row r="21981" spans="1:2">
      <c r="A21981" t="s">
        <v>452</v>
      </c>
      <c r="B21981" t="str">
        <f>IF(ISBLANK(VLOOKUP(A21981,Questionnaire!A:KQ,176,FALSE)),"#",VLOOKUP(A21981,Questionnaire!A:KQ,176,FALSE))</f>
        <v>#</v>
      </c>
    </row>
    <row r="21982" spans="1:2">
      <c r="A21982" t="s">
        <v>455</v>
      </c>
      <c r="B21982" t="str">
        <f>IF(ISBLANK(VLOOKUP(A21982,Questionnaire!A:KQ,176,FALSE)),"#",VLOOKUP(A21982,Questionnaire!A:KQ,176,FALSE))</f>
        <v>#</v>
      </c>
    </row>
    <row r="21983" spans="1:2">
      <c r="A21983" t="s">
        <v>458</v>
      </c>
      <c r="B21983" t="str">
        <f>IF(ISBLANK(VLOOKUP(A21983,Questionnaire!A:KQ,176,FALSE)),"#",VLOOKUP(A21983,Questionnaire!A:KQ,176,FALSE))</f>
        <v>#</v>
      </c>
    </row>
    <row r="21984" spans="1:2">
      <c r="A21984" t="s">
        <v>461</v>
      </c>
      <c r="B21984" t="str">
        <f>IF(ISBLANK(VLOOKUP(A21984,Questionnaire!A:KQ,176,FALSE)),"#",VLOOKUP(A21984,Questionnaire!A:KQ,176,FALSE))</f>
        <v>#</v>
      </c>
    </row>
    <row r="21985" spans="1:3">
      <c r="A21985" t="s">
        <v>465</v>
      </c>
      <c r="B21985" t="str">
        <f>IF(ISBLANK(VLOOKUP(A21985,Questionnaire!A:KQ,176,FALSE)),"#",VLOOKUP(A21985,Questionnaire!A:KQ,176,FALSE))</f>
        <v>#</v>
      </c>
    </row>
    <row r="21986" spans="1:3">
      <c r="A21986" t="s">
        <v>467</v>
      </c>
      <c r="B21986" t="str">
        <f>IF(ISBLANK(VLOOKUP(A21986,Questionnaire!A:KQ,176,FALSE)),"#",VLOOKUP(A21986,Questionnaire!A:KQ,176,FALSE))</f>
        <v>#</v>
      </c>
    </row>
    <row r="21987" spans="1:3">
      <c r="A21987" t="s">
        <v>469</v>
      </c>
      <c r="B21987" t="str">
        <f>IF(ISBLANK(VLOOKUP(A21987,Questionnaire!A:KQ,176,FALSE)),"#",VLOOKUP(A21987,Questionnaire!A:KQ,176,FALSE))</f>
        <v>#</v>
      </c>
    </row>
    <row r="21988" spans="1:3">
      <c r="A21988" t="s">
        <v>471</v>
      </c>
      <c r="B21988" t="str">
        <f>IF(ISBLANK(VLOOKUP(A21988,Questionnaire!A:KQ,176,FALSE)),"#",VLOOKUP(A21988,Questionnaire!A:KQ,176,FALSE))</f>
        <v>#</v>
      </c>
    </row>
    <row r="21989" spans="1:3">
      <c r="A21989" t="s">
        <v>473</v>
      </c>
      <c r="B21989" t="str">
        <f>IF(ISBLANK(VLOOKUP(A21989,Questionnaire!A:KQ,176,FALSE)),"#",VLOOKUP(A21989,Questionnaire!A:KQ,176,FALSE))</f>
        <v>#</v>
      </c>
    </row>
    <row r="21990" spans="1:3">
      <c r="A21990" t="s">
        <v>475</v>
      </c>
      <c r="B21990" t="str">
        <f>IF(ISBLANK(VLOOKUP(A21990,Questionnaire!A:KQ,176,FALSE)),"#",VLOOKUP(A21990,Questionnaire!A:KQ,176,FALSE))</f>
        <v>#</v>
      </c>
    </row>
    <row r="21991" spans="1:3">
      <c r="A21991" t="s">
        <v>185</v>
      </c>
      <c r="B21991" t="str">
        <f>IF(ISBLANK(VLOOKUP(A21991,Questionnaire!A:KQ,177,FALSE)),"#",VLOOKUP(A21991,Questionnaire!A:KQ,177,FALSE))</f>
        <v>#</v>
      </c>
      <c r="C21991">
        <v>174</v>
      </c>
    </row>
    <row r="21992" spans="1:3">
      <c r="A21992" t="s">
        <v>187</v>
      </c>
      <c r="B21992" t="str">
        <f>IF(ISNA(VLOOKUP(VLOOKUP(A21992,Questionnaire!A:KQ,177,FALSE),'CORA Encoding'!D:E,2,FALSE)),"#",VLOOKUP(VLOOKUP(A21992,Questionnaire!A:KQ,177,FALSE),'CORA Encoding'!D:E,2,FALSE))</f>
        <v>#</v>
      </c>
    </row>
    <row r="21993" spans="1:3">
      <c r="A21993" t="s">
        <v>189</v>
      </c>
      <c r="B21993" t="str">
        <f>IF(ISNA(VLOOKUP(VLOOKUP(A21993,Questionnaire!A:KQ,177,FALSE),'CORA Encoding'!G:H,2,FALSE)),"#",VLOOKUP(VLOOKUP(A21993,Questionnaire!A:KQ,177,FALSE),'CORA Encoding'!G:H,2,FALSE))</f>
        <v>#</v>
      </c>
    </row>
    <row r="21994" spans="1:3">
      <c r="A21994" t="s">
        <v>191</v>
      </c>
      <c r="B21994" t="str">
        <f>IF(ISNA(VLOOKUP(VLOOKUP(A21994,Questionnaire!A:KQ,177,FALSE),'Country List'!E:F,2,FALSE)),"#",VLOOKUP(VLOOKUP(A21994,Questionnaire!A:KQ,177,FALSE),'Country List'!E:F,2,FALSE))</f>
        <v>#</v>
      </c>
    </row>
    <row r="21995" spans="1:3">
      <c r="A21995" t="s">
        <v>193</v>
      </c>
      <c r="B21995" t="str">
        <f>IF(ISNA(VLOOKUP(VLOOKUP(A21995,Questionnaire!A:KQ,177,FALSE),'Industry List'!B:C,2,FALSE)),"#",VLOOKUP(VLOOKUP(A21995,Questionnaire!A:KQ,177,FALSE),'Industry List'!B:C,2,FALSE))</f>
        <v>#</v>
      </c>
    </row>
    <row r="21996" spans="1:3">
      <c r="A21996" t="s">
        <v>197</v>
      </c>
      <c r="B21996" t="str">
        <f>IF(ISBLANK(VLOOKUP(A21996,Questionnaire!A:KQ,177,FALSE)),"#",VLOOKUP(A21996,Questionnaire!A:KQ,177,FALSE))</f>
        <v>#</v>
      </c>
    </row>
    <row r="21997" spans="1:3">
      <c r="A21997" t="s">
        <v>201</v>
      </c>
      <c r="B21997" t="str">
        <f>IF(ISBLANK(VLOOKUP(A21997,Questionnaire!A:KQ,177,FALSE)),"#",VLOOKUP(A21997,Questionnaire!A:KQ,177,FALSE))</f>
        <v>#</v>
      </c>
    </row>
    <row r="21998" spans="1:3">
      <c r="A21998" t="s">
        <v>203</v>
      </c>
      <c r="B21998" t="str">
        <f>IF(ISNA(VLOOKUP(VLOOKUP(A21998,Questionnaire!A:KQ,177,FALSE),'CORA Encoding'!J:K,2,FALSE)),"#",VLOOKUP(VLOOKUP(A21998,Questionnaire!A:KQ,177,FALSE),'CORA Encoding'!J:K,2,FALSE))</f>
        <v>#</v>
      </c>
    </row>
    <row r="21999" spans="1:3">
      <c r="A21999" t="s">
        <v>208</v>
      </c>
      <c r="B21999" t="str">
        <f>IF(ISBLANK(VLOOKUP(A21999,Questionnaire!A:KQ,177,FALSE)),"#",VLOOKUP(A21999,Questionnaire!A:KQ,177,FALSE))</f>
        <v>#</v>
      </c>
    </row>
    <row r="22000" spans="1:3">
      <c r="A22000" t="s">
        <v>213</v>
      </c>
      <c r="B22000" t="str">
        <f>IF(ISBLANK(VLOOKUP(A22000,Questionnaire!A:KQ,177,FALSE)),"#",VLOOKUP(A22000,Questionnaire!A:KQ,177,FALSE))</f>
        <v>#</v>
      </c>
    </row>
    <row r="22001" spans="1:2">
      <c r="A22001" t="s">
        <v>215</v>
      </c>
      <c r="B22001" t="str">
        <f>IF(ISBLANK(VLOOKUP(A22001,Questionnaire!A:KQ,177,FALSE)),"#",VLOOKUP(A22001,Questionnaire!A:KQ,177,FALSE))</f>
        <v>#</v>
      </c>
    </row>
    <row r="22002" spans="1:2">
      <c r="A22002" t="s">
        <v>217</v>
      </c>
      <c r="B22002" t="str">
        <f>IF(ISBLANK(VLOOKUP(A22002,Questionnaire!A:KQ,177,FALSE)),"#",VLOOKUP(A22002,Questionnaire!A:KQ,177,FALSE))</f>
        <v>#</v>
      </c>
    </row>
    <row r="22003" spans="1:2">
      <c r="A22003" t="s">
        <v>219</v>
      </c>
      <c r="B22003" t="str">
        <f>IF(ISBLANK(VLOOKUP(A22003,Questionnaire!A:KQ,177,FALSE)),"#",VLOOKUP(A22003,Questionnaire!A:KQ,177,FALSE))</f>
        <v>#</v>
      </c>
    </row>
    <row r="22004" spans="1:2">
      <c r="A22004" t="s">
        <v>221</v>
      </c>
      <c r="B22004" t="str">
        <f>IF(ISBLANK(VLOOKUP(A22004,Questionnaire!A:KQ,177,FALSE)),"#",VLOOKUP(A22004,Questionnaire!A:KQ,177,FALSE))</f>
        <v>#</v>
      </c>
    </row>
    <row r="22005" spans="1:2">
      <c r="A22005" t="s">
        <v>223</v>
      </c>
      <c r="B22005" t="str">
        <f>IF(ISBLANK(VLOOKUP(A22005,Questionnaire!A:KQ,177,FALSE)),"#",VLOOKUP(A22005,Questionnaire!A:KQ,177,FALSE))</f>
        <v>#</v>
      </c>
    </row>
    <row r="22006" spans="1:2">
      <c r="A22006" t="s">
        <v>225</v>
      </c>
      <c r="B22006" t="str">
        <f>IF(ISBLANK(VLOOKUP(A22006,Questionnaire!A:KQ,177,FALSE)),"#",VLOOKUP(A22006,Questionnaire!A:KQ,177,FALSE))</f>
        <v>#</v>
      </c>
    </row>
    <row r="22007" spans="1:2">
      <c r="A22007" t="s">
        <v>227</v>
      </c>
      <c r="B22007" t="str">
        <f>IF(ISBLANK(VLOOKUP(A22007,Questionnaire!A:KQ,177,FALSE)),"#",VLOOKUP(A22007,Questionnaire!A:KQ,177,FALSE))</f>
        <v>#</v>
      </c>
    </row>
    <row r="22008" spans="1:2">
      <c r="A22008" t="s">
        <v>229</v>
      </c>
      <c r="B22008" t="str">
        <f>IF(ISBLANK(VLOOKUP(A22008,Questionnaire!A:KQ,177,FALSE)),"#",VLOOKUP(A22008,Questionnaire!A:KQ,177,FALSE))</f>
        <v>#</v>
      </c>
    </row>
    <row r="22009" spans="1:2">
      <c r="A22009" t="s">
        <v>231</v>
      </c>
      <c r="B22009" t="str">
        <f>IF(ISBLANK(VLOOKUP(A22009,Questionnaire!A:KQ,177,FALSE)),"#",VLOOKUP(A22009,Questionnaire!A:KQ,177,FALSE))</f>
        <v>#</v>
      </c>
    </row>
    <row r="22010" spans="1:2">
      <c r="A22010" t="s">
        <v>233</v>
      </c>
      <c r="B22010" t="str">
        <f>IF(ISBLANK(VLOOKUP(A22010,Questionnaire!A:KQ,177,FALSE)),"#",VLOOKUP(A22010,Questionnaire!A:KQ,177,FALSE))</f>
        <v>#</v>
      </c>
    </row>
    <row r="22011" spans="1:2">
      <c r="A22011" t="s">
        <v>235</v>
      </c>
      <c r="B22011" t="str">
        <f>IF(ISBLANK(VLOOKUP(A22011,Questionnaire!A:KQ,177,FALSE)),"#",VLOOKUP(A22011,Questionnaire!A:KQ,177,FALSE))</f>
        <v>#</v>
      </c>
    </row>
    <row r="22012" spans="1:2">
      <c r="A22012" t="s">
        <v>237</v>
      </c>
      <c r="B22012" t="str">
        <f>IF(ISBLANK(VLOOKUP(A22012,Questionnaire!A:KQ,177,FALSE)),"#",VLOOKUP(A22012,Questionnaire!A:KQ,177,FALSE))</f>
        <v>#</v>
      </c>
    </row>
    <row r="22013" spans="1:2">
      <c r="A22013" t="s">
        <v>239</v>
      </c>
      <c r="B22013" t="str">
        <f>IF(ISBLANK(VLOOKUP(A22013,Questionnaire!A:KQ,177,FALSE)),"#",VLOOKUP(A22013,Questionnaire!A:KQ,177,FALSE))</f>
        <v>#</v>
      </c>
    </row>
    <row r="22014" spans="1:2">
      <c r="A22014" t="s">
        <v>242</v>
      </c>
      <c r="B22014" t="str">
        <f>IF(ISBLANK(VLOOKUP(A22014,Questionnaire!A:KQ,177,FALSE)),"#",VLOOKUP(A22014,Questionnaire!A:KQ,177,FALSE))</f>
        <v>#</v>
      </c>
    </row>
    <row r="22015" spans="1:2">
      <c r="A22015" t="s">
        <v>245</v>
      </c>
      <c r="B22015" t="str">
        <f>IF(ISBLANK(VLOOKUP(A22015,Questionnaire!A:KQ,177,FALSE)),"#",VLOOKUP(A22015,Questionnaire!A:KQ,177,FALSE))</f>
        <v>#</v>
      </c>
    </row>
    <row r="22016" spans="1:2">
      <c r="A22016" t="s">
        <v>247</v>
      </c>
      <c r="B22016" t="str">
        <f>IF(ISBLANK(VLOOKUP(A22016,Questionnaire!A:KQ,177,FALSE)),"#",VLOOKUP(A22016,Questionnaire!A:KQ,177,FALSE))</f>
        <v>#</v>
      </c>
    </row>
    <row r="22017" spans="1:2">
      <c r="A22017" t="s">
        <v>249</v>
      </c>
      <c r="B22017" t="str">
        <f>IF(ISBLANK(VLOOKUP(A22017,Questionnaire!A:KQ,177,FALSE)),"#",VLOOKUP(A22017,Questionnaire!A:KQ,177,FALSE))</f>
        <v>#</v>
      </c>
    </row>
    <row r="22018" spans="1:2">
      <c r="A22018" t="s">
        <v>250</v>
      </c>
      <c r="B22018" t="str">
        <f>IF(ISBLANK(VLOOKUP(A22018,Questionnaire!A:KQ,177,FALSE)),"#",VLOOKUP(A22018,Questionnaire!A:KQ,177,FALSE))</f>
        <v>#</v>
      </c>
    </row>
    <row r="22019" spans="1:2">
      <c r="A22019" t="s">
        <v>252</v>
      </c>
      <c r="B22019" t="str">
        <f>IF(ISBLANK(VLOOKUP(A22019,Questionnaire!A:KQ,177,FALSE)),"#",VLOOKUP(A22019,Questionnaire!A:KQ,177,FALSE))</f>
        <v>#</v>
      </c>
    </row>
    <row r="22020" spans="1:2">
      <c r="A22020" t="s">
        <v>255</v>
      </c>
      <c r="B22020" t="str">
        <f>IF(ISBLANK(VLOOKUP(A22020,Questionnaire!A:KQ,177,FALSE)),"#",VLOOKUP(A22020,Questionnaire!A:KQ,177,FALSE))</f>
        <v>#</v>
      </c>
    </row>
    <row r="22021" spans="1:2">
      <c r="A22021" t="s">
        <v>258</v>
      </c>
      <c r="B22021" t="str">
        <f>IF(ISNA(VLOOKUP(VLOOKUP(A22021,Questionnaire!A:KQ,177,FALSE),'CORA Encoding'!M:N,2,FALSE)),"#",VLOOKUP(VLOOKUP(A22021,Questionnaire!A:KQ,177,FALSE),'CORA Encoding'!M:N,2,FALSE))</f>
        <v>#</v>
      </c>
    </row>
    <row r="22022" spans="1:2">
      <c r="A22022" t="s">
        <v>261</v>
      </c>
      <c r="B22022" t="str">
        <f>IF(ISBLANK(VLOOKUP(A22022,Questionnaire!A:KQ,177,FALSE)),"#",VLOOKUP(A22022,Questionnaire!A:KQ,177,FALSE))</f>
        <v>#</v>
      </c>
    </row>
    <row r="22023" spans="1:2">
      <c r="A22023" t="s">
        <v>263</v>
      </c>
      <c r="B22023" t="str">
        <f>IF(ISBLANK(VLOOKUP(A22023,Questionnaire!A:KQ,177,FALSE)),"#",VLOOKUP(A22023,Questionnaire!A:KQ,177,FALSE))</f>
        <v>#</v>
      </c>
    </row>
    <row r="22024" spans="1:2">
      <c r="A22024" t="s">
        <v>265</v>
      </c>
      <c r="B22024" t="str">
        <f>IF(ISBLANK(VLOOKUP(A22024,Questionnaire!A:KQ,177,FALSE)),"#",VLOOKUP(A22024,Questionnaire!A:KQ,177,FALSE))</f>
        <v>#</v>
      </c>
    </row>
    <row r="22025" spans="1:2">
      <c r="A22025" t="s">
        <v>267</v>
      </c>
      <c r="B22025" t="str">
        <f>IF(ISBLANK(VLOOKUP(A22025,Questionnaire!A:KQ,177,FALSE)),"#",VLOOKUP(A22025,Questionnaire!A:KQ,177,FALSE))</f>
        <v>#</v>
      </c>
    </row>
    <row r="22026" spans="1:2">
      <c r="A22026" t="s">
        <v>269</v>
      </c>
      <c r="B22026" t="str">
        <f>IF(ISBLANK(VLOOKUP(A22026,Questionnaire!A:KQ,177,FALSE)),"#",VLOOKUP(A22026,Questionnaire!A:KQ,177,FALSE))</f>
        <v>#</v>
      </c>
    </row>
    <row r="22027" spans="1:2">
      <c r="A22027" t="s">
        <v>274</v>
      </c>
      <c r="B22027" t="str">
        <f>IF(ISBLANK(VLOOKUP(A22027,Questionnaire!A:KQ,177,FALSE)),"#",VLOOKUP(A22027,Questionnaire!A:KQ,177,FALSE))</f>
        <v>#</v>
      </c>
    </row>
    <row r="22028" spans="1:2">
      <c r="A22028" t="s">
        <v>276</v>
      </c>
      <c r="B22028" t="str">
        <f>IF(ISBLANK(VLOOKUP(A22028,Questionnaire!A:KQ,177,FALSE)),"#",VLOOKUP(A22028,Questionnaire!A:KQ,177,FALSE))</f>
        <v>#</v>
      </c>
    </row>
    <row r="22029" spans="1:2">
      <c r="A22029" t="s">
        <v>278</v>
      </c>
      <c r="B22029" t="str">
        <f>IF(ISBLANK(VLOOKUP(A22029,Questionnaire!A:KQ,177,FALSE)),"#",VLOOKUP(A22029,Questionnaire!A:KQ,177,FALSE))</f>
        <v>#</v>
      </c>
    </row>
    <row r="22030" spans="1:2">
      <c r="A22030" t="s">
        <v>280</v>
      </c>
      <c r="B22030" t="str">
        <f>IF(ISBLANK(VLOOKUP(A22030,Questionnaire!A:KQ,177,FALSE)),"#",VLOOKUP(A22030,Questionnaire!A:KQ,177,FALSE))</f>
        <v>#</v>
      </c>
    </row>
    <row r="22031" spans="1:2">
      <c r="A22031" t="s">
        <v>282</v>
      </c>
      <c r="B22031" t="str">
        <f>IF(ISBLANK(VLOOKUP(A22031,Questionnaire!A:KQ,177,FALSE)),"#",VLOOKUP(A22031,Questionnaire!A:KQ,177,FALSE))</f>
        <v>#</v>
      </c>
    </row>
    <row r="22032" spans="1:2">
      <c r="A22032" t="s">
        <v>286</v>
      </c>
      <c r="B22032" t="str">
        <f>IF(ISBLANK(VLOOKUP(A22032,Questionnaire!A:KQ,177,FALSE)),"#",VLOOKUP(A22032,Questionnaire!A:KQ,177,FALSE))</f>
        <v>#</v>
      </c>
    </row>
    <row r="22033" spans="1:2">
      <c r="A22033" t="s">
        <v>288</v>
      </c>
      <c r="B22033" t="str">
        <f>IF(ISBLANK(VLOOKUP(A22033,Questionnaire!A:KQ,177,FALSE)),"#",VLOOKUP(A22033,Questionnaire!A:KQ,177,FALSE))</f>
        <v>#</v>
      </c>
    </row>
    <row r="22034" spans="1:2">
      <c r="A22034" t="s">
        <v>290</v>
      </c>
      <c r="B22034" t="str">
        <f>IF(ISBLANK(VLOOKUP(A22034,Questionnaire!A:KQ,177,FALSE)),"#",VLOOKUP(A22034,Questionnaire!A:KQ,177,FALSE))</f>
        <v>#</v>
      </c>
    </row>
    <row r="22035" spans="1:2">
      <c r="A22035" t="s">
        <v>292</v>
      </c>
      <c r="B22035" t="str">
        <f>IF(ISBLANK(VLOOKUP(A22035,Questionnaire!A:KQ,177,FALSE)),"#",VLOOKUP(A22035,Questionnaire!A:KQ,177,FALSE))</f>
        <v>#</v>
      </c>
    </row>
    <row r="22036" spans="1:2">
      <c r="A22036" t="s">
        <v>294</v>
      </c>
      <c r="B22036" t="str">
        <f>IF(ISBLANK(VLOOKUP(A22036,Questionnaire!A:KQ,177,FALSE)),"#",VLOOKUP(A22036,Questionnaire!A:KQ,177,FALSE))</f>
        <v>#</v>
      </c>
    </row>
    <row r="22037" spans="1:2">
      <c r="A22037" t="s">
        <v>296</v>
      </c>
      <c r="B22037" t="str">
        <f>IF(ISBLANK(VLOOKUP(A22037,Questionnaire!A:KQ,177,FALSE)),"#",VLOOKUP(A22037,Questionnaire!A:KQ,177,FALSE))</f>
        <v>#</v>
      </c>
    </row>
    <row r="22038" spans="1:2">
      <c r="A22038" t="s">
        <v>301</v>
      </c>
      <c r="B22038" t="str">
        <f>IF(ISBLANK(VLOOKUP(A22038,Questionnaire!A:KQ,177,FALSE)),"#",VLOOKUP(A22038,Questionnaire!A:KQ,177,FALSE))</f>
        <v>#</v>
      </c>
    </row>
    <row r="22039" spans="1:2">
      <c r="A22039" t="s">
        <v>303</v>
      </c>
      <c r="B22039" t="str">
        <f>IF(ISBLANK(VLOOKUP(A22039,Questionnaire!A:KQ,177,FALSE)),"#",VLOOKUP(A22039,Questionnaire!A:KQ,177,FALSE))</f>
        <v>#</v>
      </c>
    </row>
    <row r="22040" spans="1:2">
      <c r="A22040" t="s">
        <v>305</v>
      </c>
      <c r="B22040" t="str">
        <f>IF(ISBLANK(VLOOKUP(A22040,Questionnaire!A:KQ,177,FALSE)),"#",VLOOKUP(A22040,Questionnaire!A:KQ,177,FALSE))</f>
        <v>#</v>
      </c>
    </row>
    <row r="22041" spans="1:2">
      <c r="A22041" t="s">
        <v>307</v>
      </c>
      <c r="B22041" t="str">
        <f>IF(ISBLANK(VLOOKUP(A22041,Questionnaire!A:KQ,177,FALSE)),"#",VLOOKUP(A22041,Questionnaire!A:KQ,177,FALSE))</f>
        <v>#</v>
      </c>
    </row>
    <row r="22042" spans="1:2">
      <c r="A22042" t="s">
        <v>311</v>
      </c>
      <c r="B22042" t="str">
        <f>IF(ISBLANK(VLOOKUP(A22042,Questionnaire!A:KQ,177,FALSE)),"#",VLOOKUP(A22042,Questionnaire!A:KQ,177,FALSE))</f>
        <v>#</v>
      </c>
    </row>
    <row r="22043" spans="1:2">
      <c r="A22043" t="s">
        <v>313</v>
      </c>
      <c r="B22043" t="str">
        <f>IF(ISBLANK(VLOOKUP(A22043,Questionnaire!A:KQ,177,FALSE)),"#",VLOOKUP(A22043,Questionnaire!A:KQ,177,FALSE))</f>
        <v>#</v>
      </c>
    </row>
    <row r="22044" spans="1:2">
      <c r="A22044" t="s">
        <v>314</v>
      </c>
      <c r="B22044" t="str">
        <f>IF(ISBLANK(VLOOKUP(A22044,Questionnaire!A:KQ,177,FALSE)),"#",VLOOKUP(A22044,Questionnaire!A:KQ,177,FALSE))</f>
        <v>#</v>
      </c>
    </row>
    <row r="22045" spans="1:2">
      <c r="A22045" t="s">
        <v>315</v>
      </c>
      <c r="B22045" t="str">
        <f>IF(ISBLANK(VLOOKUP(A22045,Questionnaire!A:KQ,177,FALSE)),"#",VLOOKUP(A22045,Questionnaire!A:KQ,177,FALSE))</f>
        <v>#</v>
      </c>
    </row>
    <row r="22046" spans="1:2">
      <c r="A22046" t="s">
        <v>317</v>
      </c>
      <c r="B22046" t="str">
        <f>IF(ISBLANK(VLOOKUP(A22046,Questionnaire!A:KQ,177,FALSE)),"#",VLOOKUP(A22046,Questionnaire!A:KQ,177,FALSE))</f>
        <v>#</v>
      </c>
    </row>
    <row r="22047" spans="1:2">
      <c r="A22047" t="s">
        <v>319</v>
      </c>
      <c r="B22047" t="str">
        <f>IF(ISBLANK(VLOOKUP(A22047,Questionnaire!A:KQ,177,FALSE)),"#",VLOOKUP(A22047,Questionnaire!A:KQ,177,FALSE))</f>
        <v>#</v>
      </c>
    </row>
    <row r="22048" spans="1:2">
      <c r="A22048" t="s">
        <v>322</v>
      </c>
      <c r="B22048" t="str">
        <f>IF(ISBLANK(VLOOKUP(A22048,Questionnaire!A:KQ,177,FALSE)),"#",VLOOKUP(A22048,Questionnaire!A:KQ,177,FALSE))</f>
        <v>#</v>
      </c>
    </row>
    <row r="22049" spans="1:2">
      <c r="A22049" t="s">
        <v>326</v>
      </c>
      <c r="B22049" t="str">
        <f>IF(ISBLANK(VLOOKUP(A22049,Questionnaire!A:KQ,177,FALSE)),"#",VLOOKUP(A22049,Questionnaire!A:KQ,177,FALSE))</f>
        <v>#</v>
      </c>
    </row>
    <row r="22050" spans="1:2">
      <c r="A22050" t="s">
        <v>328</v>
      </c>
      <c r="B22050" t="str">
        <f>IF(ISBLANK(VLOOKUP(A22050,Questionnaire!A:KQ,177,FALSE)),"#",VLOOKUP(A22050,Questionnaire!A:KQ,177,FALSE))</f>
        <v>#</v>
      </c>
    </row>
    <row r="22051" spans="1:2">
      <c r="A22051" t="s">
        <v>332</v>
      </c>
      <c r="B22051" t="str">
        <f>IF(ISBLANK(VLOOKUP(A22051,Questionnaire!A:KQ,177,FALSE)),"#",VLOOKUP(A22051,Questionnaire!A:KQ,177,FALSE))</f>
        <v>#</v>
      </c>
    </row>
    <row r="22052" spans="1:2">
      <c r="A22052" t="s">
        <v>333</v>
      </c>
      <c r="B22052" t="str">
        <f>IF(ISBLANK(VLOOKUP(A22052,Questionnaire!A:KQ,177,FALSE)),"#",VLOOKUP(A22052,Questionnaire!A:KQ,177,FALSE))</f>
        <v>#</v>
      </c>
    </row>
    <row r="22053" spans="1:2">
      <c r="A22053" t="s">
        <v>334</v>
      </c>
      <c r="B22053" t="str">
        <f>IF(ISBLANK(VLOOKUP(A22053,Questionnaire!A:KQ,177,FALSE)),"#",VLOOKUP(A22053,Questionnaire!A:KQ,177,FALSE))</f>
        <v>#</v>
      </c>
    </row>
    <row r="22054" spans="1:2">
      <c r="A22054" t="s">
        <v>335</v>
      </c>
      <c r="B22054" t="str">
        <f>IF(ISBLANK(VLOOKUP(A22054,Questionnaire!A:KQ,177,FALSE)),"#",VLOOKUP(A22054,Questionnaire!A:KQ,177,FALSE))</f>
        <v>#</v>
      </c>
    </row>
    <row r="22055" spans="1:2">
      <c r="A22055" t="s">
        <v>336</v>
      </c>
      <c r="B22055" t="str">
        <f>IF(ISBLANK(VLOOKUP(A22055,Questionnaire!A:KQ,177,FALSE)),"#",VLOOKUP(A22055,Questionnaire!A:KQ,177,FALSE))</f>
        <v>#</v>
      </c>
    </row>
    <row r="22056" spans="1:2">
      <c r="A22056" t="s">
        <v>337</v>
      </c>
      <c r="B22056" t="str">
        <f>IF(ISBLANK(VLOOKUP(A22056,Questionnaire!A:KQ,177,FALSE)),"#",VLOOKUP(A22056,Questionnaire!A:KQ,177,FALSE))</f>
        <v>#</v>
      </c>
    </row>
    <row r="22057" spans="1:2">
      <c r="A22057" t="s">
        <v>338</v>
      </c>
      <c r="B22057" t="str">
        <f>IF(ISBLANK(VLOOKUP(A22057,Questionnaire!A:KQ,177,FALSE)),"#",VLOOKUP(A22057,Questionnaire!A:KQ,177,FALSE))</f>
        <v>#</v>
      </c>
    </row>
    <row r="22058" spans="1:2">
      <c r="A22058" t="s">
        <v>339</v>
      </c>
      <c r="B22058" t="str">
        <f>IF(ISBLANK(VLOOKUP(A22058,Questionnaire!A:KQ,177,FALSE)),"#",VLOOKUP(A22058,Questionnaire!A:KQ,177,FALSE))</f>
        <v>#</v>
      </c>
    </row>
    <row r="22059" spans="1:2">
      <c r="A22059" t="s">
        <v>340</v>
      </c>
      <c r="B22059" t="str">
        <f>IF(ISBLANK(VLOOKUP(A22059,Questionnaire!A:KQ,177,FALSE)),"#",VLOOKUP(A22059,Questionnaire!A:KQ,177,FALSE))</f>
        <v>#</v>
      </c>
    </row>
    <row r="22060" spans="1:2">
      <c r="A22060" t="s">
        <v>341</v>
      </c>
      <c r="B22060" t="str">
        <f>IF(ISBLANK(VLOOKUP(A22060,Questionnaire!A:KQ,177,FALSE)),"#",VLOOKUP(A22060,Questionnaire!A:KQ,177,FALSE))</f>
        <v>#</v>
      </c>
    </row>
    <row r="22061" spans="1:2">
      <c r="A22061" t="s">
        <v>342</v>
      </c>
      <c r="B22061" t="str">
        <f>IF(ISBLANK(VLOOKUP(A22061,Questionnaire!A:KQ,177,FALSE)),"#",VLOOKUP(A22061,Questionnaire!A:KQ,177,FALSE))</f>
        <v>#</v>
      </c>
    </row>
    <row r="22062" spans="1:2">
      <c r="A22062" t="s">
        <v>343</v>
      </c>
      <c r="B22062" t="str">
        <f>IF(ISBLANK(VLOOKUP(A22062,Questionnaire!A:KQ,177,FALSE)),"#",VLOOKUP(A22062,Questionnaire!A:KQ,177,FALSE))</f>
        <v>#</v>
      </c>
    </row>
    <row r="22063" spans="1:2">
      <c r="A22063" t="s">
        <v>344</v>
      </c>
      <c r="B22063" t="str">
        <f>IF(ISBLANK(VLOOKUP(A22063,Questionnaire!A:KQ,177,FALSE)),"#",VLOOKUP(A22063,Questionnaire!A:KQ,177,FALSE))</f>
        <v>#</v>
      </c>
    </row>
    <row r="22064" spans="1:2">
      <c r="A22064" t="s">
        <v>345</v>
      </c>
      <c r="B22064" t="str">
        <f>IF(ISBLANK(VLOOKUP(A22064,Questionnaire!A:KQ,177,FALSE)),"#",VLOOKUP(A22064,Questionnaire!A:KQ,177,FALSE))</f>
        <v>#</v>
      </c>
    </row>
    <row r="22065" spans="1:2">
      <c r="A22065" t="s">
        <v>348</v>
      </c>
      <c r="B22065" t="str">
        <f>IF(ISBLANK(VLOOKUP(A22065,Questionnaire!A:KQ,177,FALSE)),"#",VLOOKUP(A22065,Questionnaire!A:KQ,177,FALSE))</f>
        <v>#</v>
      </c>
    </row>
    <row r="22066" spans="1:2">
      <c r="A22066" t="s">
        <v>353</v>
      </c>
      <c r="B22066" t="str">
        <f>IF(ISBLANK(VLOOKUP(A22066,Questionnaire!A:KQ,177,FALSE)),"#",VLOOKUP(A22066,Questionnaire!A:KQ,177,FALSE))</f>
        <v>#</v>
      </c>
    </row>
    <row r="22067" spans="1:2">
      <c r="A22067" t="s">
        <v>354</v>
      </c>
      <c r="B22067" t="str">
        <f>IF(ISBLANK(VLOOKUP(A22067,Questionnaire!A:KQ,177,FALSE)),"#",VLOOKUP(A22067,Questionnaire!A:KQ,177,FALSE))</f>
        <v>#</v>
      </c>
    </row>
    <row r="22068" spans="1:2">
      <c r="A22068" t="s">
        <v>355</v>
      </c>
      <c r="B22068" t="str">
        <f>IF(ISBLANK(VLOOKUP(A22068,Questionnaire!A:KQ,177,FALSE)),"#",VLOOKUP(A22068,Questionnaire!A:KQ,177,FALSE))</f>
        <v>#</v>
      </c>
    </row>
    <row r="22069" spans="1:2">
      <c r="A22069" t="s">
        <v>356</v>
      </c>
      <c r="B22069" t="str">
        <f>IF(ISBLANK(VLOOKUP(A22069,Questionnaire!A:KQ,177,FALSE)),"#",VLOOKUP(A22069,Questionnaire!A:KQ,177,FALSE))</f>
        <v>#</v>
      </c>
    </row>
    <row r="22070" spans="1:2">
      <c r="A22070" t="s">
        <v>357</v>
      </c>
      <c r="B22070" t="str">
        <f>IF(ISBLANK(VLOOKUP(A22070,Questionnaire!A:KQ,177,FALSE)),"#",VLOOKUP(A22070,Questionnaire!A:KQ,177,FALSE))</f>
        <v>#</v>
      </c>
    </row>
    <row r="22071" spans="1:2">
      <c r="A22071" t="s">
        <v>360</v>
      </c>
      <c r="B22071" t="str">
        <f>IF(ISBLANK(VLOOKUP(A22071,Questionnaire!A:KQ,177,FALSE)),"#",VLOOKUP(A22071,Questionnaire!A:KQ,177,FALSE))</f>
        <v>#</v>
      </c>
    </row>
    <row r="22072" spans="1:2">
      <c r="A22072" t="s">
        <v>362</v>
      </c>
      <c r="B22072" t="str">
        <f>IF(ISBLANK(VLOOKUP(A22072,Questionnaire!A:KQ,177,FALSE)),"#",VLOOKUP(A22072,Questionnaire!A:KQ,177,FALSE))</f>
        <v>#</v>
      </c>
    </row>
    <row r="22073" spans="1:2">
      <c r="A22073" t="s">
        <v>363</v>
      </c>
      <c r="B22073" t="str">
        <f>IF(ISBLANK(VLOOKUP(A22073,Questionnaire!A:KQ,177,FALSE)),"#",VLOOKUP(A22073,Questionnaire!A:KQ,177,FALSE))</f>
        <v>#</v>
      </c>
    </row>
    <row r="22074" spans="1:2">
      <c r="A22074" t="s">
        <v>364</v>
      </c>
      <c r="B22074" t="str">
        <f>IF(ISBLANK(VLOOKUP(A22074,Questionnaire!A:KQ,177,FALSE)),"#",VLOOKUP(A22074,Questionnaire!A:KQ,177,FALSE))</f>
        <v>#</v>
      </c>
    </row>
    <row r="22075" spans="1:2">
      <c r="A22075" t="s">
        <v>365</v>
      </c>
      <c r="B22075" t="str">
        <f>IF(ISBLANK(VLOOKUP(A22075,Questionnaire!A:KQ,177,FALSE)),"#",VLOOKUP(A22075,Questionnaire!A:KQ,177,FALSE))</f>
        <v>#</v>
      </c>
    </row>
    <row r="22076" spans="1:2">
      <c r="A22076" t="s">
        <v>366</v>
      </c>
      <c r="B22076" t="str">
        <f>IF(ISBLANK(VLOOKUP(A22076,Questionnaire!A:KQ,177,FALSE)),"#",VLOOKUP(A22076,Questionnaire!A:KQ,177,FALSE))</f>
        <v>#</v>
      </c>
    </row>
    <row r="22077" spans="1:2">
      <c r="A22077" t="s">
        <v>371</v>
      </c>
      <c r="B22077" t="str">
        <f>IF(ISBLANK(VLOOKUP(A22077,Questionnaire!A:KQ,177,FALSE)),"#",VLOOKUP(A22077,Questionnaire!A:KQ,177,FALSE))</f>
        <v>#</v>
      </c>
    </row>
    <row r="22078" spans="1:2">
      <c r="A22078" t="s">
        <v>372</v>
      </c>
      <c r="B22078" t="str">
        <f>IF(ISBLANK(VLOOKUP(A22078,Questionnaire!A:KQ,177,FALSE)),"#",VLOOKUP(A22078,Questionnaire!A:KQ,177,FALSE))</f>
        <v>#</v>
      </c>
    </row>
    <row r="22079" spans="1:2">
      <c r="A22079" t="s">
        <v>373</v>
      </c>
      <c r="B22079" t="str">
        <f>IF(ISBLANK(VLOOKUP(A22079,Questionnaire!A:KQ,177,FALSE)),"#",VLOOKUP(A22079,Questionnaire!A:KQ,177,FALSE))</f>
        <v>#</v>
      </c>
    </row>
    <row r="22080" spans="1:2">
      <c r="A22080" t="s">
        <v>374</v>
      </c>
      <c r="B22080" t="str">
        <f>IF(ISBLANK(VLOOKUP(A22080,Questionnaire!A:KQ,177,FALSE)),"#",VLOOKUP(A22080,Questionnaire!A:KQ,177,FALSE))</f>
        <v>#</v>
      </c>
    </row>
    <row r="22081" spans="1:2">
      <c r="A22081" t="s">
        <v>377</v>
      </c>
      <c r="B22081" t="str">
        <f>IF(ISBLANK(VLOOKUP(A22081,Questionnaire!A:KQ,177,FALSE)),"#",VLOOKUP(A22081,Questionnaire!A:KQ,177,FALSE))</f>
        <v>#</v>
      </c>
    </row>
    <row r="22082" spans="1:2">
      <c r="A22082" t="s">
        <v>379</v>
      </c>
      <c r="B22082" t="str">
        <f>IF(ISBLANK(VLOOKUP(A22082,Questionnaire!A:KQ,177,FALSE)),"#",VLOOKUP(A22082,Questionnaire!A:KQ,177,FALSE))</f>
        <v>#</v>
      </c>
    </row>
    <row r="22083" spans="1:2">
      <c r="A22083" t="s">
        <v>380</v>
      </c>
      <c r="B22083" t="str">
        <f>IF(ISBLANK(VLOOKUP(A22083,Questionnaire!A:KQ,177,FALSE)),"#",VLOOKUP(A22083,Questionnaire!A:KQ,177,FALSE))</f>
        <v>#</v>
      </c>
    </row>
    <row r="22084" spans="1:2">
      <c r="A22084" t="s">
        <v>381</v>
      </c>
      <c r="B22084" t="str">
        <f>IF(ISBLANK(VLOOKUP(A22084,Questionnaire!A:KQ,177,FALSE)),"#",VLOOKUP(A22084,Questionnaire!A:KQ,177,FALSE))</f>
        <v>#</v>
      </c>
    </row>
    <row r="22085" spans="1:2">
      <c r="A22085" t="s">
        <v>382</v>
      </c>
      <c r="B22085" t="str">
        <f>IF(ISBLANK(VLOOKUP(A22085,Questionnaire!A:KQ,177,FALSE)),"#",VLOOKUP(A22085,Questionnaire!A:KQ,177,FALSE))</f>
        <v>#</v>
      </c>
    </row>
    <row r="22086" spans="1:2">
      <c r="A22086" t="s">
        <v>384</v>
      </c>
      <c r="B22086" t="str">
        <f>IF(ISBLANK(VLOOKUP(A22086,Questionnaire!A:KQ,177,FALSE)),"#",VLOOKUP(A22086,Questionnaire!A:KQ,177,FALSE))</f>
        <v>#</v>
      </c>
    </row>
    <row r="22087" spans="1:2">
      <c r="A22087" t="s">
        <v>387</v>
      </c>
      <c r="B22087" t="str">
        <f>IF(ISBLANK(VLOOKUP(A22087,Questionnaire!A:KQ,177,FALSE)),"#",VLOOKUP(A22087,Questionnaire!A:KQ,177,FALSE))</f>
        <v>#</v>
      </c>
    </row>
    <row r="22088" spans="1:2">
      <c r="A22088" t="s">
        <v>391</v>
      </c>
      <c r="B22088" t="str">
        <f>IF(ISBLANK(VLOOKUP(A22088,Questionnaire!A:KQ,177,FALSE)),"#",VLOOKUP(A22088,Questionnaire!A:KQ,177,FALSE))</f>
        <v>#</v>
      </c>
    </row>
    <row r="22089" spans="1:2">
      <c r="A22089" t="s">
        <v>393</v>
      </c>
      <c r="B22089" t="str">
        <f>IF(ISBLANK(VLOOKUP(A22089,Questionnaire!A:KQ,177,FALSE)),"#",VLOOKUP(A22089,Questionnaire!A:KQ,177,FALSE))</f>
        <v>#</v>
      </c>
    </row>
    <row r="22090" spans="1:2">
      <c r="A22090" t="s">
        <v>395</v>
      </c>
      <c r="B22090" t="str">
        <f>IF(ISBLANK(VLOOKUP(A22090,Questionnaire!A:KQ,177,FALSE)),"#",VLOOKUP(A22090,Questionnaire!A:KQ,177,FALSE))</f>
        <v>#</v>
      </c>
    </row>
    <row r="22091" spans="1:2">
      <c r="A22091" t="s">
        <v>398</v>
      </c>
      <c r="B22091" t="str">
        <f>IF(ISBLANK(VLOOKUP(A22091,Questionnaire!A:KQ,177,FALSE)),"#",VLOOKUP(A22091,Questionnaire!A:KQ,177,FALSE))</f>
        <v>#</v>
      </c>
    </row>
    <row r="22092" spans="1:2">
      <c r="A22092" t="s">
        <v>402</v>
      </c>
      <c r="B22092" t="str">
        <f>IF(ISBLANK(VLOOKUP(A22092,Questionnaire!A:KQ,177,FALSE)),"#",VLOOKUP(A22092,Questionnaire!A:KQ,177,FALSE))</f>
        <v>#</v>
      </c>
    </row>
    <row r="22093" spans="1:2">
      <c r="A22093" t="s">
        <v>405</v>
      </c>
      <c r="B22093" t="str">
        <f>IF(ISBLANK(VLOOKUP(A22093,Questionnaire!A:KQ,177,FALSE)),"#",VLOOKUP(A22093,Questionnaire!A:KQ,177,FALSE))</f>
        <v>#</v>
      </c>
    </row>
    <row r="22094" spans="1:2">
      <c r="A22094" t="s">
        <v>409</v>
      </c>
      <c r="B22094" t="str">
        <f>IF(ISBLANK(VLOOKUP(A22094,Questionnaire!A:KQ,177,FALSE)),"#",VLOOKUP(A22094,Questionnaire!A:KQ,177,FALSE))</f>
        <v>#</v>
      </c>
    </row>
    <row r="22095" spans="1:2">
      <c r="A22095" t="s">
        <v>412</v>
      </c>
      <c r="B22095" t="str">
        <f>IF(ISBLANK(VLOOKUP(A22095,Questionnaire!A:KQ,177,FALSE)),"#",VLOOKUP(A22095,Questionnaire!A:KQ,177,FALSE))</f>
        <v>#</v>
      </c>
    </row>
    <row r="22096" spans="1:2">
      <c r="A22096" t="s">
        <v>415</v>
      </c>
      <c r="B22096" t="str">
        <f>IF(ISBLANK(VLOOKUP(A22096,Questionnaire!A:KQ,177,FALSE)),"#",VLOOKUP(A22096,Questionnaire!A:KQ,177,FALSE))</f>
        <v>#</v>
      </c>
    </row>
    <row r="22097" spans="1:2">
      <c r="A22097" t="s">
        <v>418</v>
      </c>
      <c r="B22097" t="str">
        <f>IF(ISBLANK(VLOOKUP(A22097,Questionnaire!A:KQ,177,FALSE)),"#",VLOOKUP(A22097,Questionnaire!A:KQ,177,FALSE))</f>
        <v>#</v>
      </c>
    </row>
    <row r="22098" spans="1:2">
      <c r="A22098" t="s">
        <v>421</v>
      </c>
      <c r="B22098" t="str">
        <f>IF(ISBLANK(VLOOKUP(A22098,Questionnaire!A:KQ,177,FALSE)),"#",VLOOKUP(A22098,Questionnaire!A:KQ,177,FALSE))</f>
        <v>#</v>
      </c>
    </row>
    <row r="22099" spans="1:2">
      <c r="A22099" t="s">
        <v>424</v>
      </c>
      <c r="B22099" t="str">
        <f>IF(ISBLANK(VLOOKUP(A22099,Questionnaire!A:KQ,177,FALSE)),"#",VLOOKUP(A22099,Questionnaire!A:KQ,177,FALSE))</f>
        <v>#</v>
      </c>
    </row>
    <row r="22100" spans="1:2">
      <c r="A22100" t="s">
        <v>429</v>
      </c>
      <c r="B22100" t="str">
        <f>IF(ISBLANK(VLOOKUP(A22100,Questionnaire!A:KQ,177,FALSE)),"#",VLOOKUP(A22100,Questionnaire!A:KQ,177,FALSE))</f>
        <v>#</v>
      </c>
    </row>
    <row r="22101" spans="1:2">
      <c r="A22101" t="s">
        <v>432</v>
      </c>
      <c r="B22101" t="str">
        <f>IF(ISBLANK(VLOOKUP(A22101,Questionnaire!A:KQ,177,FALSE)),"#",VLOOKUP(A22101,Questionnaire!A:KQ,177,FALSE))</f>
        <v>#</v>
      </c>
    </row>
    <row r="22102" spans="1:2">
      <c r="A22102" t="s">
        <v>435</v>
      </c>
      <c r="B22102" t="str">
        <f>IF(ISBLANK(VLOOKUP(A22102,Questionnaire!A:KQ,177,FALSE)),"#",VLOOKUP(A22102,Questionnaire!A:KQ,177,FALSE))</f>
        <v>#</v>
      </c>
    </row>
    <row r="22103" spans="1:2">
      <c r="A22103" t="s">
        <v>437</v>
      </c>
      <c r="B22103" t="str">
        <f>IF(ISBLANK(VLOOKUP(A22103,Questionnaire!A:KQ,177,FALSE)),"#",VLOOKUP(A22103,Questionnaire!A:KQ,177,FALSE))</f>
        <v>#</v>
      </c>
    </row>
    <row r="22104" spans="1:2">
      <c r="A22104" t="s">
        <v>439</v>
      </c>
      <c r="B22104" t="str">
        <f>IF(ISBLANK(VLOOKUP(A22104,Questionnaire!A:KQ,177,FALSE)),"#",VLOOKUP(A22104,Questionnaire!A:KQ,177,FALSE))</f>
        <v>#</v>
      </c>
    </row>
    <row r="22105" spans="1:2">
      <c r="A22105" t="s">
        <v>442</v>
      </c>
      <c r="B22105" t="str">
        <f>IF(ISBLANK(VLOOKUP(A22105,Questionnaire!A:KQ,177,FALSE)),"#",VLOOKUP(A22105,Questionnaire!A:KQ,177,FALSE))</f>
        <v>#</v>
      </c>
    </row>
    <row r="22106" spans="1:2">
      <c r="A22106" t="s">
        <v>445</v>
      </c>
      <c r="B22106" t="str">
        <f>IF(ISBLANK(VLOOKUP(A22106,Questionnaire!A:KQ,177,FALSE)),"#",VLOOKUP(A22106,Questionnaire!A:KQ,177,FALSE))</f>
        <v>#</v>
      </c>
    </row>
    <row r="22107" spans="1:2">
      <c r="A22107" t="s">
        <v>448</v>
      </c>
      <c r="B22107" t="str">
        <f>IF(ISBLANK(VLOOKUP(A22107,Questionnaire!A:KQ,177,FALSE)),"#",VLOOKUP(A22107,Questionnaire!A:KQ,177,FALSE))</f>
        <v>#</v>
      </c>
    </row>
    <row r="22108" spans="1:2">
      <c r="A22108" t="s">
        <v>452</v>
      </c>
      <c r="B22108" t="str">
        <f>IF(ISBLANK(VLOOKUP(A22108,Questionnaire!A:KQ,177,FALSE)),"#",VLOOKUP(A22108,Questionnaire!A:KQ,177,FALSE))</f>
        <v>#</v>
      </c>
    </row>
    <row r="22109" spans="1:2">
      <c r="A22109" t="s">
        <v>455</v>
      </c>
      <c r="B22109" t="str">
        <f>IF(ISBLANK(VLOOKUP(A22109,Questionnaire!A:KQ,177,FALSE)),"#",VLOOKUP(A22109,Questionnaire!A:KQ,177,FALSE))</f>
        <v>#</v>
      </c>
    </row>
    <row r="22110" spans="1:2">
      <c r="A22110" t="s">
        <v>458</v>
      </c>
      <c r="B22110" t="str">
        <f>IF(ISBLANK(VLOOKUP(A22110,Questionnaire!A:KQ,177,FALSE)),"#",VLOOKUP(A22110,Questionnaire!A:KQ,177,FALSE))</f>
        <v>#</v>
      </c>
    </row>
    <row r="22111" spans="1:2">
      <c r="A22111" t="s">
        <v>461</v>
      </c>
      <c r="B22111" t="str">
        <f>IF(ISBLANK(VLOOKUP(A22111,Questionnaire!A:KQ,177,FALSE)),"#",VLOOKUP(A22111,Questionnaire!A:KQ,177,FALSE))</f>
        <v>#</v>
      </c>
    </row>
    <row r="22112" spans="1:2">
      <c r="A22112" t="s">
        <v>465</v>
      </c>
      <c r="B22112" t="str">
        <f>IF(ISBLANK(VLOOKUP(A22112,Questionnaire!A:KQ,177,FALSE)),"#",VLOOKUP(A22112,Questionnaire!A:KQ,177,FALSE))</f>
        <v>#</v>
      </c>
    </row>
    <row r="22113" spans="1:3">
      <c r="A22113" t="s">
        <v>467</v>
      </c>
      <c r="B22113" t="str">
        <f>IF(ISBLANK(VLOOKUP(A22113,Questionnaire!A:KQ,177,FALSE)),"#",VLOOKUP(A22113,Questionnaire!A:KQ,177,FALSE))</f>
        <v>#</v>
      </c>
    </row>
    <row r="22114" spans="1:3">
      <c r="A22114" t="s">
        <v>469</v>
      </c>
      <c r="B22114" t="str">
        <f>IF(ISBLANK(VLOOKUP(A22114,Questionnaire!A:KQ,177,FALSE)),"#",VLOOKUP(A22114,Questionnaire!A:KQ,177,FALSE))</f>
        <v>#</v>
      </c>
    </row>
    <row r="22115" spans="1:3">
      <c r="A22115" t="s">
        <v>471</v>
      </c>
      <c r="B22115" t="str">
        <f>IF(ISBLANK(VLOOKUP(A22115,Questionnaire!A:KQ,177,FALSE)),"#",VLOOKUP(A22115,Questionnaire!A:KQ,177,FALSE))</f>
        <v>#</v>
      </c>
    </row>
    <row r="22116" spans="1:3">
      <c r="A22116" t="s">
        <v>473</v>
      </c>
      <c r="B22116" t="str">
        <f>IF(ISBLANK(VLOOKUP(A22116,Questionnaire!A:KQ,177,FALSE)),"#",VLOOKUP(A22116,Questionnaire!A:KQ,177,FALSE))</f>
        <v>#</v>
      </c>
    </row>
    <row r="22117" spans="1:3">
      <c r="A22117" t="s">
        <v>475</v>
      </c>
      <c r="B22117" t="str">
        <f>IF(ISBLANK(VLOOKUP(A22117,Questionnaire!A:KQ,177,FALSE)),"#",VLOOKUP(A22117,Questionnaire!A:KQ,177,FALSE))</f>
        <v>#</v>
      </c>
    </row>
    <row r="22118" spans="1:3">
      <c r="A22118" t="s">
        <v>185</v>
      </c>
      <c r="B22118" t="str">
        <f>IF(ISBLANK(VLOOKUP(A22118,Questionnaire!A:KQ,178,FALSE)),"#",VLOOKUP(A22118,Questionnaire!A:KQ,178,FALSE))</f>
        <v>#</v>
      </c>
      <c r="C22118">
        <v>175</v>
      </c>
    </row>
    <row r="22119" spans="1:3">
      <c r="A22119" t="s">
        <v>187</v>
      </c>
      <c r="B22119" t="str">
        <f>IF(ISNA(VLOOKUP(VLOOKUP(A22119,Questionnaire!A:KQ,178,FALSE),'CORA Encoding'!D:E,2,FALSE)),"#",VLOOKUP(VLOOKUP(A22119,Questionnaire!A:KQ,178,FALSE),'CORA Encoding'!D:E,2,FALSE))</f>
        <v>#</v>
      </c>
    </row>
    <row r="22120" spans="1:3">
      <c r="A22120" t="s">
        <v>189</v>
      </c>
      <c r="B22120" t="str">
        <f>IF(ISNA(VLOOKUP(VLOOKUP(A22120,Questionnaire!A:KQ,178,FALSE),'CORA Encoding'!G:H,2,FALSE)),"#",VLOOKUP(VLOOKUP(A22120,Questionnaire!A:KQ,178,FALSE),'CORA Encoding'!G:H,2,FALSE))</f>
        <v>#</v>
      </c>
    </row>
    <row r="22121" spans="1:3">
      <c r="A22121" t="s">
        <v>191</v>
      </c>
      <c r="B22121" t="str">
        <f>IF(ISNA(VLOOKUP(VLOOKUP(A22121,Questionnaire!A:KQ,178,FALSE),'Country List'!E:F,2,FALSE)),"#",VLOOKUP(VLOOKUP(A22121,Questionnaire!A:KQ,178,FALSE),'Country List'!E:F,2,FALSE))</f>
        <v>#</v>
      </c>
    </row>
    <row r="22122" spans="1:3">
      <c r="A22122" t="s">
        <v>193</v>
      </c>
      <c r="B22122" t="str">
        <f>IF(ISNA(VLOOKUP(VLOOKUP(A22122,Questionnaire!A:KQ,178,FALSE),'Industry List'!B:C,2,FALSE)),"#",VLOOKUP(VLOOKUP(A22122,Questionnaire!A:KQ,178,FALSE),'Industry List'!B:C,2,FALSE))</f>
        <v>#</v>
      </c>
    </row>
    <row r="22123" spans="1:3">
      <c r="A22123" t="s">
        <v>197</v>
      </c>
      <c r="B22123" t="str">
        <f>IF(ISBLANK(VLOOKUP(A22123,Questionnaire!A:KQ,178,FALSE)),"#",VLOOKUP(A22123,Questionnaire!A:KQ,178,FALSE))</f>
        <v>#</v>
      </c>
    </row>
    <row r="22124" spans="1:3">
      <c r="A22124" t="s">
        <v>201</v>
      </c>
      <c r="B22124" t="str">
        <f>IF(ISBLANK(VLOOKUP(A22124,Questionnaire!A:KQ,178,FALSE)),"#",VLOOKUP(A22124,Questionnaire!A:KQ,178,FALSE))</f>
        <v>#</v>
      </c>
    </row>
    <row r="22125" spans="1:3">
      <c r="A22125" t="s">
        <v>203</v>
      </c>
      <c r="B22125" t="str">
        <f>IF(ISNA(VLOOKUP(VLOOKUP(A22125,Questionnaire!A:KQ,178,FALSE),'CORA Encoding'!J:K,2,FALSE)),"#",VLOOKUP(VLOOKUP(A22125,Questionnaire!A:KQ,178,FALSE),'CORA Encoding'!J:K,2,FALSE))</f>
        <v>#</v>
      </c>
    </row>
    <row r="22126" spans="1:3">
      <c r="A22126" t="s">
        <v>208</v>
      </c>
      <c r="B22126" t="str">
        <f>IF(ISBLANK(VLOOKUP(A22126,Questionnaire!A:KQ,178,FALSE)),"#",VLOOKUP(A22126,Questionnaire!A:KQ,178,FALSE))</f>
        <v>#</v>
      </c>
    </row>
    <row r="22127" spans="1:3">
      <c r="A22127" t="s">
        <v>213</v>
      </c>
      <c r="B22127" t="str">
        <f>IF(ISBLANK(VLOOKUP(A22127,Questionnaire!A:KQ,178,FALSE)),"#",VLOOKUP(A22127,Questionnaire!A:KQ,178,FALSE))</f>
        <v>#</v>
      </c>
    </row>
    <row r="22128" spans="1:3">
      <c r="A22128" t="s">
        <v>215</v>
      </c>
      <c r="B22128" t="str">
        <f>IF(ISBLANK(VLOOKUP(A22128,Questionnaire!A:KQ,178,FALSE)),"#",VLOOKUP(A22128,Questionnaire!A:KQ,178,FALSE))</f>
        <v>#</v>
      </c>
    </row>
    <row r="22129" spans="1:2">
      <c r="A22129" t="s">
        <v>217</v>
      </c>
      <c r="B22129" t="str">
        <f>IF(ISBLANK(VLOOKUP(A22129,Questionnaire!A:KQ,178,FALSE)),"#",VLOOKUP(A22129,Questionnaire!A:KQ,178,FALSE))</f>
        <v>#</v>
      </c>
    </row>
    <row r="22130" spans="1:2">
      <c r="A22130" t="s">
        <v>219</v>
      </c>
      <c r="B22130" t="str">
        <f>IF(ISBLANK(VLOOKUP(A22130,Questionnaire!A:KQ,178,FALSE)),"#",VLOOKUP(A22130,Questionnaire!A:KQ,178,FALSE))</f>
        <v>#</v>
      </c>
    </row>
    <row r="22131" spans="1:2">
      <c r="A22131" t="s">
        <v>221</v>
      </c>
      <c r="B22131" t="str">
        <f>IF(ISBLANK(VLOOKUP(A22131,Questionnaire!A:KQ,178,FALSE)),"#",VLOOKUP(A22131,Questionnaire!A:KQ,178,FALSE))</f>
        <v>#</v>
      </c>
    </row>
    <row r="22132" spans="1:2">
      <c r="A22132" t="s">
        <v>223</v>
      </c>
      <c r="B22132" t="str">
        <f>IF(ISBLANK(VLOOKUP(A22132,Questionnaire!A:KQ,178,FALSE)),"#",VLOOKUP(A22132,Questionnaire!A:KQ,178,FALSE))</f>
        <v>#</v>
      </c>
    </row>
    <row r="22133" spans="1:2">
      <c r="A22133" t="s">
        <v>225</v>
      </c>
      <c r="B22133" t="str">
        <f>IF(ISBLANK(VLOOKUP(A22133,Questionnaire!A:KQ,178,FALSE)),"#",VLOOKUP(A22133,Questionnaire!A:KQ,178,FALSE))</f>
        <v>#</v>
      </c>
    </row>
    <row r="22134" spans="1:2">
      <c r="A22134" t="s">
        <v>227</v>
      </c>
      <c r="B22134" t="str">
        <f>IF(ISBLANK(VLOOKUP(A22134,Questionnaire!A:KQ,178,FALSE)),"#",VLOOKUP(A22134,Questionnaire!A:KQ,178,FALSE))</f>
        <v>#</v>
      </c>
    </row>
    <row r="22135" spans="1:2">
      <c r="A22135" t="s">
        <v>229</v>
      </c>
      <c r="B22135" t="str">
        <f>IF(ISBLANK(VLOOKUP(A22135,Questionnaire!A:KQ,178,FALSE)),"#",VLOOKUP(A22135,Questionnaire!A:KQ,178,FALSE))</f>
        <v>#</v>
      </c>
    </row>
    <row r="22136" spans="1:2">
      <c r="A22136" t="s">
        <v>231</v>
      </c>
      <c r="B22136" t="str">
        <f>IF(ISBLANK(VLOOKUP(A22136,Questionnaire!A:KQ,178,FALSE)),"#",VLOOKUP(A22136,Questionnaire!A:KQ,178,FALSE))</f>
        <v>#</v>
      </c>
    </row>
    <row r="22137" spans="1:2">
      <c r="A22137" t="s">
        <v>233</v>
      </c>
      <c r="B22137" t="str">
        <f>IF(ISBLANK(VLOOKUP(A22137,Questionnaire!A:KQ,178,FALSE)),"#",VLOOKUP(A22137,Questionnaire!A:KQ,178,FALSE))</f>
        <v>#</v>
      </c>
    </row>
    <row r="22138" spans="1:2">
      <c r="A22138" t="s">
        <v>235</v>
      </c>
      <c r="B22138" t="str">
        <f>IF(ISBLANK(VLOOKUP(A22138,Questionnaire!A:KQ,178,FALSE)),"#",VLOOKUP(A22138,Questionnaire!A:KQ,178,FALSE))</f>
        <v>#</v>
      </c>
    </row>
    <row r="22139" spans="1:2">
      <c r="A22139" t="s">
        <v>237</v>
      </c>
      <c r="B22139" t="str">
        <f>IF(ISBLANK(VLOOKUP(A22139,Questionnaire!A:KQ,178,FALSE)),"#",VLOOKUP(A22139,Questionnaire!A:KQ,178,FALSE))</f>
        <v>#</v>
      </c>
    </row>
    <row r="22140" spans="1:2">
      <c r="A22140" t="s">
        <v>239</v>
      </c>
      <c r="B22140" t="str">
        <f>IF(ISBLANK(VLOOKUP(A22140,Questionnaire!A:KQ,178,FALSE)),"#",VLOOKUP(A22140,Questionnaire!A:KQ,178,FALSE))</f>
        <v>#</v>
      </c>
    </row>
    <row r="22141" spans="1:2">
      <c r="A22141" t="s">
        <v>242</v>
      </c>
      <c r="B22141" t="str">
        <f>IF(ISBLANK(VLOOKUP(A22141,Questionnaire!A:KQ,178,FALSE)),"#",VLOOKUP(A22141,Questionnaire!A:KQ,178,FALSE))</f>
        <v>#</v>
      </c>
    </row>
    <row r="22142" spans="1:2">
      <c r="A22142" t="s">
        <v>245</v>
      </c>
      <c r="B22142" t="str">
        <f>IF(ISBLANK(VLOOKUP(A22142,Questionnaire!A:KQ,178,FALSE)),"#",VLOOKUP(A22142,Questionnaire!A:KQ,178,FALSE))</f>
        <v>#</v>
      </c>
    </row>
    <row r="22143" spans="1:2">
      <c r="A22143" t="s">
        <v>247</v>
      </c>
      <c r="B22143" t="str">
        <f>IF(ISBLANK(VLOOKUP(A22143,Questionnaire!A:KQ,178,FALSE)),"#",VLOOKUP(A22143,Questionnaire!A:KQ,178,FALSE))</f>
        <v>#</v>
      </c>
    </row>
    <row r="22144" spans="1:2">
      <c r="A22144" t="s">
        <v>249</v>
      </c>
      <c r="B22144" t="str">
        <f>IF(ISBLANK(VLOOKUP(A22144,Questionnaire!A:KQ,178,FALSE)),"#",VLOOKUP(A22144,Questionnaire!A:KQ,178,FALSE))</f>
        <v>#</v>
      </c>
    </row>
    <row r="22145" spans="1:2">
      <c r="A22145" t="s">
        <v>250</v>
      </c>
      <c r="B22145" t="str">
        <f>IF(ISBLANK(VLOOKUP(A22145,Questionnaire!A:KQ,178,FALSE)),"#",VLOOKUP(A22145,Questionnaire!A:KQ,178,FALSE))</f>
        <v>#</v>
      </c>
    </row>
    <row r="22146" spans="1:2">
      <c r="A22146" t="s">
        <v>252</v>
      </c>
      <c r="B22146" t="str">
        <f>IF(ISBLANK(VLOOKUP(A22146,Questionnaire!A:KQ,178,FALSE)),"#",VLOOKUP(A22146,Questionnaire!A:KQ,178,FALSE))</f>
        <v>#</v>
      </c>
    </row>
    <row r="22147" spans="1:2">
      <c r="A22147" t="s">
        <v>255</v>
      </c>
      <c r="B22147" t="str">
        <f>IF(ISBLANK(VLOOKUP(A22147,Questionnaire!A:KQ,178,FALSE)),"#",VLOOKUP(A22147,Questionnaire!A:KQ,178,FALSE))</f>
        <v>#</v>
      </c>
    </row>
    <row r="22148" spans="1:2">
      <c r="A22148" t="s">
        <v>258</v>
      </c>
      <c r="B22148" t="str">
        <f>IF(ISNA(VLOOKUP(VLOOKUP(A22148,Questionnaire!A:KQ,178,FALSE),'CORA Encoding'!M:N,2,FALSE)),"#",VLOOKUP(VLOOKUP(A22148,Questionnaire!A:KQ,178,FALSE),'CORA Encoding'!M:N,2,FALSE))</f>
        <v>#</v>
      </c>
    </row>
    <row r="22149" spans="1:2">
      <c r="A22149" t="s">
        <v>261</v>
      </c>
      <c r="B22149" t="str">
        <f>IF(ISBLANK(VLOOKUP(A22149,Questionnaire!A:KQ,178,FALSE)),"#",VLOOKUP(A22149,Questionnaire!A:KQ,178,FALSE))</f>
        <v>#</v>
      </c>
    </row>
    <row r="22150" spans="1:2">
      <c r="A22150" t="s">
        <v>263</v>
      </c>
      <c r="B22150" t="str">
        <f>IF(ISBLANK(VLOOKUP(A22150,Questionnaire!A:KQ,178,FALSE)),"#",VLOOKUP(A22150,Questionnaire!A:KQ,178,FALSE))</f>
        <v>#</v>
      </c>
    </row>
    <row r="22151" spans="1:2">
      <c r="A22151" t="s">
        <v>265</v>
      </c>
      <c r="B22151" t="str">
        <f>IF(ISBLANK(VLOOKUP(A22151,Questionnaire!A:KQ,178,FALSE)),"#",VLOOKUP(A22151,Questionnaire!A:KQ,178,FALSE))</f>
        <v>#</v>
      </c>
    </row>
    <row r="22152" spans="1:2">
      <c r="A22152" t="s">
        <v>267</v>
      </c>
      <c r="B22152" t="str">
        <f>IF(ISBLANK(VLOOKUP(A22152,Questionnaire!A:KQ,178,FALSE)),"#",VLOOKUP(A22152,Questionnaire!A:KQ,178,FALSE))</f>
        <v>#</v>
      </c>
    </row>
    <row r="22153" spans="1:2">
      <c r="A22153" t="s">
        <v>269</v>
      </c>
      <c r="B22153" t="str">
        <f>IF(ISBLANK(VLOOKUP(A22153,Questionnaire!A:KQ,178,FALSE)),"#",VLOOKUP(A22153,Questionnaire!A:KQ,178,FALSE))</f>
        <v>#</v>
      </c>
    </row>
    <row r="22154" spans="1:2">
      <c r="A22154" t="s">
        <v>274</v>
      </c>
      <c r="B22154" t="str">
        <f>IF(ISBLANK(VLOOKUP(A22154,Questionnaire!A:KQ,178,FALSE)),"#",VLOOKUP(A22154,Questionnaire!A:KQ,178,FALSE))</f>
        <v>#</v>
      </c>
    </row>
    <row r="22155" spans="1:2">
      <c r="A22155" t="s">
        <v>276</v>
      </c>
      <c r="B22155" t="str">
        <f>IF(ISBLANK(VLOOKUP(A22155,Questionnaire!A:KQ,178,FALSE)),"#",VLOOKUP(A22155,Questionnaire!A:KQ,178,FALSE))</f>
        <v>#</v>
      </c>
    </row>
    <row r="22156" spans="1:2">
      <c r="A22156" t="s">
        <v>278</v>
      </c>
      <c r="B22156" t="str">
        <f>IF(ISBLANK(VLOOKUP(A22156,Questionnaire!A:KQ,178,FALSE)),"#",VLOOKUP(A22156,Questionnaire!A:KQ,178,FALSE))</f>
        <v>#</v>
      </c>
    </row>
    <row r="22157" spans="1:2">
      <c r="A22157" t="s">
        <v>280</v>
      </c>
      <c r="B22157" t="str">
        <f>IF(ISBLANK(VLOOKUP(A22157,Questionnaire!A:KQ,178,FALSE)),"#",VLOOKUP(A22157,Questionnaire!A:KQ,178,FALSE))</f>
        <v>#</v>
      </c>
    </row>
    <row r="22158" spans="1:2">
      <c r="A22158" t="s">
        <v>282</v>
      </c>
      <c r="B22158" t="str">
        <f>IF(ISBLANK(VLOOKUP(A22158,Questionnaire!A:KQ,178,FALSE)),"#",VLOOKUP(A22158,Questionnaire!A:KQ,178,FALSE))</f>
        <v>#</v>
      </c>
    </row>
    <row r="22159" spans="1:2">
      <c r="A22159" t="s">
        <v>286</v>
      </c>
      <c r="B22159" t="str">
        <f>IF(ISBLANK(VLOOKUP(A22159,Questionnaire!A:KQ,178,FALSE)),"#",VLOOKUP(A22159,Questionnaire!A:KQ,178,FALSE))</f>
        <v>#</v>
      </c>
    </row>
    <row r="22160" spans="1:2">
      <c r="A22160" t="s">
        <v>288</v>
      </c>
      <c r="B22160" t="str">
        <f>IF(ISBLANK(VLOOKUP(A22160,Questionnaire!A:KQ,178,FALSE)),"#",VLOOKUP(A22160,Questionnaire!A:KQ,178,FALSE))</f>
        <v>#</v>
      </c>
    </row>
    <row r="22161" spans="1:2">
      <c r="A22161" t="s">
        <v>290</v>
      </c>
      <c r="B22161" t="str">
        <f>IF(ISBLANK(VLOOKUP(A22161,Questionnaire!A:KQ,178,FALSE)),"#",VLOOKUP(A22161,Questionnaire!A:KQ,178,FALSE))</f>
        <v>#</v>
      </c>
    </row>
    <row r="22162" spans="1:2">
      <c r="A22162" t="s">
        <v>292</v>
      </c>
      <c r="B22162" t="str">
        <f>IF(ISBLANK(VLOOKUP(A22162,Questionnaire!A:KQ,178,FALSE)),"#",VLOOKUP(A22162,Questionnaire!A:KQ,178,FALSE))</f>
        <v>#</v>
      </c>
    </row>
    <row r="22163" spans="1:2">
      <c r="A22163" t="s">
        <v>294</v>
      </c>
      <c r="B22163" t="str">
        <f>IF(ISBLANK(VLOOKUP(A22163,Questionnaire!A:KQ,178,FALSE)),"#",VLOOKUP(A22163,Questionnaire!A:KQ,178,FALSE))</f>
        <v>#</v>
      </c>
    </row>
    <row r="22164" spans="1:2">
      <c r="A22164" t="s">
        <v>296</v>
      </c>
      <c r="B22164" t="str">
        <f>IF(ISBLANK(VLOOKUP(A22164,Questionnaire!A:KQ,178,FALSE)),"#",VLOOKUP(A22164,Questionnaire!A:KQ,178,FALSE))</f>
        <v>#</v>
      </c>
    </row>
    <row r="22165" spans="1:2">
      <c r="A22165" t="s">
        <v>301</v>
      </c>
      <c r="B22165" t="str">
        <f>IF(ISBLANK(VLOOKUP(A22165,Questionnaire!A:KQ,178,FALSE)),"#",VLOOKUP(A22165,Questionnaire!A:KQ,178,FALSE))</f>
        <v>#</v>
      </c>
    </row>
    <row r="22166" spans="1:2">
      <c r="A22166" t="s">
        <v>303</v>
      </c>
      <c r="B22166" t="str">
        <f>IF(ISBLANK(VLOOKUP(A22166,Questionnaire!A:KQ,178,FALSE)),"#",VLOOKUP(A22166,Questionnaire!A:KQ,178,FALSE))</f>
        <v>#</v>
      </c>
    </row>
    <row r="22167" spans="1:2">
      <c r="A22167" t="s">
        <v>305</v>
      </c>
      <c r="B22167" t="str">
        <f>IF(ISBLANK(VLOOKUP(A22167,Questionnaire!A:KQ,178,FALSE)),"#",VLOOKUP(A22167,Questionnaire!A:KQ,178,FALSE))</f>
        <v>#</v>
      </c>
    </row>
    <row r="22168" spans="1:2">
      <c r="A22168" t="s">
        <v>307</v>
      </c>
      <c r="B22168" t="str">
        <f>IF(ISBLANK(VLOOKUP(A22168,Questionnaire!A:KQ,178,FALSE)),"#",VLOOKUP(A22168,Questionnaire!A:KQ,178,FALSE))</f>
        <v>#</v>
      </c>
    </row>
    <row r="22169" spans="1:2">
      <c r="A22169" t="s">
        <v>311</v>
      </c>
      <c r="B22169" t="str">
        <f>IF(ISBLANK(VLOOKUP(A22169,Questionnaire!A:KQ,178,FALSE)),"#",VLOOKUP(A22169,Questionnaire!A:KQ,178,FALSE))</f>
        <v>#</v>
      </c>
    </row>
    <row r="22170" spans="1:2">
      <c r="A22170" t="s">
        <v>313</v>
      </c>
      <c r="B22170" t="str">
        <f>IF(ISBLANK(VLOOKUP(A22170,Questionnaire!A:KQ,178,FALSE)),"#",VLOOKUP(A22170,Questionnaire!A:KQ,178,FALSE))</f>
        <v>#</v>
      </c>
    </row>
    <row r="22171" spans="1:2">
      <c r="A22171" t="s">
        <v>314</v>
      </c>
      <c r="B22171" t="str">
        <f>IF(ISBLANK(VLOOKUP(A22171,Questionnaire!A:KQ,178,FALSE)),"#",VLOOKUP(A22171,Questionnaire!A:KQ,178,FALSE))</f>
        <v>#</v>
      </c>
    </row>
    <row r="22172" spans="1:2">
      <c r="A22172" t="s">
        <v>315</v>
      </c>
      <c r="B22172" t="str">
        <f>IF(ISBLANK(VLOOKUP(A22172,Questionnaire!A:KQ,178,FALSE)),"#",VLOOKUP(A22172,Questionnaire!A:KQ,178,FALSE))</f>
        <v>#</v>
      </c>
    </row>
    <row r="22173" spans="1:2">
      <c r="A22173" t="s">
        <v>317</v>
      </c>
      <c r="B22173" t="str">
        <f>IF(ISBLANK(VLOOKUP(A22173,Questionnaire!A:KQ,178,FALSE)),"#",VLOOKUP(A22173,Questionnaire!A:KQ,178,FALSE))</f>
        <v>#</v>
      </c>
    </row>
    <row r="22174" spans="1:2">
      <c r="A22174" t="s">
        <v>319</v>
      </c>
      <c r="B22174" t="str">
        <f>IF(ISBLANK(VLOOKUP(A22174,Questionnaire!A:KQ,178,FALSE)),"#",VLOOKUP(A22174,Questionnaire!A:KQ,178,FALSE))</f>
        <v>#</v>
      </c>
    </row>
    <row r="22175" spans="1:2">
      <c r="A22175" t="s">
        <v>322</v>
      </c>
      <c r="B22175" t="str">
        <f>IF(ISBLANK(VLOOKUP(A22175,Questionnaire!A:KQ,178,FALSE)),"#",VLOOKUP(A22175,Questionnaire!A:KQ,178,FALSE))</f>
        <v>#</v>
      </c>
    </row>
    <row r="22176" spans="1:2">
      <c r="A22176" t="s">
        <v>326</v>
      </c>
      <c r="B22176" t="str">
        <f>IF(ISBLANK(VLOOKUP(A22176,Questionnaire!A:KQ,178,FALSE)),"#",VLOOKUP(A22176,Questionnaire!A:KQ,178,FALSE))</f>
        <v>#</v>
      </c>
    </row>
    <row r="22177" spans="1:2">
      <c r="A22177" t="s">
        <v>328</v>
      </c>
      <c r="B22177" t="str">
        <f>IF(ISBLANK(VLOOKUP(A22177,Questionnaire!A:KQ,178,FALSE)),"#",VLOOKUP(A22177,Questionnaire!A:KQ,178,FALSE))</f>
        <v>#</v>
      </c>
    </row>
    <row r="22178" spans="1:2">
      <c r="A22178" t="s">
        <v>332</v>
      </c>
      <c r="B22178" t="str">
        <f>IF(ISBLANK(VLOOKUP(A22178,Questionnaire!A:KQ,178,FALSE)),"#",VLOOKUP(A22178,Questionnaire!A:KQ,178,FALSE))</f>
        <v>#</v>
      </c>
    </row>
    <row r="22179" spans="1:2">
      <c r="A22179" t="s">
        <v>333</v>
      </c>
      <c r="B22179" t="str">
        <f>IF(ISBLANK(VLOOKUP(A22179,Questionnaire!A:KQ,178,FALSE)),"#",VLOOKUP(A22179,Questionnaire!A:KQ,178,FALSE))</f>
        <v>#</v>
      </c>
    </row>
    <row r="22180" spans="1:2">
      <c r="A22180" t="s">
        <v>334</v>
      </c>
      <c r="B22180" t="str">
        <f>IF(ISBLANK(VLOOKUP(A22180,Questionnaire!A:KQ,178,FALSE)),"#",VLOOKUP(A22180,Questionnaire!A:KQ,178,FALSE))</f>
        <v>#</v>
      </c>
    </row>
    <row r="22181" spans="1:2">
      <c r="A22181" t="s">
        <v>335</v>
      </c>
      <c r="B22181" t="str">
        <f>IF(ISBLANK(VLOOKUP(A22181,Questionnaire!A:KQ,178,FALSE)),"#",VLOOKUP(A22181,Questionnaire!A:KQ,178,FALSE))</f>
        <v>#</v>
      </c>
    </row>
    <row r="22182" spans="1:2">
      <c r="A22182" t="s">
        <v>336</v>
      </c>
      <c r="B22182" t="str">
        <f>IF(ISBLANK(VLOOKUP(A22182,Questionnaire!A:KQ,178,FALSE)),"#",VLOOKUP(A22182,Questionnaire!A:KQ,178,FALSE))</f>
        <v>#</v>
      </c>
    </row>
    <row r="22183" spans="1:2">
      <c r="A22183" t="s">
        <v>337</v>
      </c>
      <c r="B22183" t="str">
        <f>IF(ISBLANK(VLOOKUP(A22183,Questionnaire!A:KQ,178,FALSE)),"#",VLOOKUP(A22183,Questionnaire!A:KQ,178,FALSE))</f>
        <v>#</v>
      </c>
    </row>
    <row r="22184" spans="1:2">
      <c r="A22184" t="s">
        <v>338</v>
      </c>
      <c r="B22184" t="str">
        <f>IF(ISBLANK(VLOOKUP(A22184,Questionnaire!A:KQ,178,FALSE)),"#",VLOOKUP(A22184,Questionnaire!A:KQ,178,FALSE))</f>
        <v>#</v>
      </c>
    </row>
    <row r="22185" spans="1:2">
      <c r="A22185" t="s">
        <v>339</v>
      </c>
      <c r="B22185" t="str">
        <f>IF(ISBLANK(VLOOKUP(A22185,Questionnaire!A:KQ,178,FALSE)),"#",VLOOKUP(A22185,Questionnaire!A:KQ,178,FALSE))</f>
        <v>#</v>
      </c>
    </row>
    <row r="22186" spans="1:2">
      <c r="A22186" t="s">
        <v>340</v>
      </c>
      <c r="B22186" t="str">
        <f>IF(ISBLANK(VLOOKUP(A22186,Questionnaire!A:KQ,178,FALSE)),"#",VLOOKUP(A22186,Questionnaire!A:KQ,178,FALSE))</f>
        <v>#</v>
      </c>
    </row>
    <row r="22187" spans="1:2">
      <c r="A22187" t="s">
        <v>341</v>
      </c>
      <c r="B22187" t="str">
        <f>IF(ISBLANK(VLOOKUP(A22187,Questionnaire!A:KQ,178,FALSE)),"#",VLOOKUP(A22187,Questionnaire!A:KQ,178,FALSE))</f>
        <v>#</v>
      </c>
    </row>
    <row r="22188" spans="1:2">
      <c r="A22188" t="s">
        <v>342</v>
      </c>
      <c r="B22188" t="str">
        <f>IF(ISBLANK(VLOOKUP(A22188,Questionnaire!A:KQ,178,FALSE)),"#",VLOOKUP(A22188,Questionnaire!A:KQ,178,FALSE))</f>
        <v>#</v>
      </c>
    </row>
    <row r="22189" spans="1:2">
      <c r="A22189" t="s">
        <v>343</v>
      </c>
      <c r="B22189" t="str">
        <f>IF(ISBLANK(VLOOKUP(A22189,Questionnaire!A:KQ,178,FALSE)),"#",VLOOKUP(A22189,Questionnaire!A:KQ,178,FALSE))</f>
        <v>#</v>
      </c>
    </row>
    <row r="22190" spans="1:2">
      <c r="A22190" t="s">
        <v>344</v>
      </c>
      <c r="B22190" t="str">
        <f>IF(ISBLANK(VLOOKUP(A22190,Questionnaire!A:KQ,178,FALSE)),"#",VLOOKUP(A22190,Questionnaire!A:KQ,178,FALSE))</f>
        <v>#</v>
      </c>
    </row>
    <row r="22191" spans="1:2">
      <c r="A22191" t="s">
        <v>345</v>
      </c>
      <c r="B22191" t="str">
        <f>IF(ISBLANK(VLOOKUP(A22191,Questionnaire!A:KQ,178,FALSE)),"#",VLOOKUP(A22191,Questionnaire!A:KQ,178,FALSE))</f>
        <v>#</v>
      </c>
    </row>
    <row r="22192" spans="1:2">
      <c r="A22192" t="s">
        <v>348</v>
      </c>
      <c r="B22192" t="str">
        <f>IF(ISBLANK(VLOOKUP(A22192,Questionnaire!A:KQ,178,FALSE)),"#",VLOOKUP(A22192,Questionnaire!A:KQ,178,FALSE))</f>
        <v>#</v>
      </c>
    </row>
    <row r="22193" spans="1:2">
      <c r="A22193" t="s">
        <v>353</v>
      </c>
      <c r="B22193" t="str">
        <f>IF(ISBLANK(VLOOKUP(A22193,Questionnaire!A:KQ,178,FALSE)),"#",VLOOKUP(A22193,Questionnaire!A:KQ,178,FALSE))</f>
        <v>#</v>
      </c>
    </row>
    <row r="22194" spans="1:2">
      <c r="A22194" t="s">
        <v>354</v>
      </c>
      <c r="B22194" t="str">
        <f>IF(ISBLANK(VLOOKUP(A22194,Questionnaire!A:KQ,178,FALSE)),"#",VLOOKUP(A22194,Questionnaire!A:KQ,178,FALSE))</f>
        <v>#</v>
      </c>
    </row>
    <row r="22195" spans="1:2">
      <c r="A22195" t="s">
        <v>355</v>
      </c>
      <c r="B22195" t="str">
        <f>IF(ISBLANK(VLOOKUP(A22195,Questionnaire!A:KQ,178,FALSE)),"#",VLOOKUP(A22195,Questionnaire!A:KQ,178,FALSE))</f>
        <v>#</v>
      </c>
    </row>
    <row r="22196" spans="1:2">
      <c r="A22196" t="s">
        <v>356</v>
      </c>
      <c r="B22196" t="str">
        <f>IF(ISBLANK(VLOOKUP(A22196,Questionnaire!A:KQ,178,FALSE)),"#",VLOOKUP(A22196,Questionnaire!A:KQ,178,FALSE))</f>
        <v>#</v>
      </c>
    </row>
    <row r="22197" spans="1:2">
      <c r="A22197" t="s">
        <v>357</v>
      </c>
      <c r="B22197" t="str">
        <f>IF(ISBLANK(VLOOKUP(A22197,Questionnaire!A:KQ,178,FALSE)),"#",VLOOKUP(A22197,Questionnaire!A:KQ,178,FALSE))</f>
        <v>#</v>
      </c>
    </row>
    <row r="22198" spans="1:2">
      <c r="A22198" t="s">
        <v>360</v>
      </c>
      <c r="B22198" t="str">
        <f>IF(ISBLANK(VLOOKUP(A22198,Questionnaire!A:KQ,178,FALSE)),"#",VLOOKUP(A22198,Questionnaire!A:KQ,178,FALSE))</f>
        <v>#</v>
      </c>
    </row>
    <row r="22199" spans="1:2">
      <c r="A22199" t="s">
        <v>362</v>
      </c>
      <c r="B22199" t="str">
        <f>IF(ISBLANK(VLOOKUP(A22199,Questionnaire!A:KQ,178,FALSE)),"#",VLOOKUP(A22199,Questionnaire!A:KQ,178,FALSE))</f>
        <v>#</v>
      </c>
    </row>
    <row r="22200" spans="1:2">
      <c r="A22200" t="s">
        <v>363</v>
      </c>
      <c r="B22200" t="str">
        <f>IF(ISBLANK(VLOOKUP(A22200,Questionnaire!A:KQ,178,FALSE)),"#",VLOOKUP(A22200,Questionnaire!A:KQ,178,FALSE))</f>
        <v>#</v>
      </c>
    </row>
    <row r="22201" spans="1:2">
      <c r="A22201" t="s">
        <v>364</v>
      </c>
      <c r="B22201" t="str">
        <f>IF(ISBLANK(VLOOKUP(A22201,Questionnaire!A:KQ,178,FALSE)),"#",VLOOKUP(A22201,Questionnaire!A:KQ,178,FALSE))</f>
        <v>#</v>
      </c>
    </row>
    <row r="22202" spans="1:2">
      <c r="A22202" t="s">
        <v>365</v>
      </c>
      <c r="B22202" t="str">
        <f>IF(ISBLANK(VLOOKUP(A22202,Questionnaire!A:KQ,178,FALSE)),"#",VLOOKUP(A22202,Questionnaire!A:KQ,178,FALSE))</f>
        <v>#</v>
      </c>
    </row>
    <row r="22203" spans="1:2">
      <c r="A22203" t="s">
        <v>366</v>
      </c>
      <c r="B22203" t="str">
        <f>IF(ISBLANK(VLOOKUP(A22203,Questionnaire!A:KQ,178,FALSE)),"#",VLOOKUP(A22203,Questionnaire!A:KQ,178,FALSE))</f>
        <v>#</v>
      </c>
    </row>
    <row r="22204" spans="1:2">
      <c r="A22204" t="s">
        <v>371</v>
      </c>
      <c r="B22204" t="str">
        <f>IF(ISBLANK(VLOOKUP(A22204,Questionnaire!A:KQ,178,FALSE)),"#",VLOOKUP(A22204,Questionnaire!A:KQ,178,FALSE))</f>
        <v>#</v>
      </c>
    </row>
    <row r="22205" spans="1:2">
      <c r="A22205" t="s">
        <v>372</v>
      </c>
      <c r="B22205" t="str">
        <f>IF(ISBLANK(VLOOKUP(A22205,Questionnaire!A:KQ,178,FALSE)),"#",VLOOKUP(A22205,Questionnaire!A:KQ,178,FALSE))</f>
        <v>#</v>
      </c>
    </row>
    <row r="22206" spans="1:2">
      <c r="A22206" t="s">
        <v>373</v>
      </c>
      <c r="B22206" t="str">
        <f>IF(ISBLANK(VLOOKUP(A22206,Questionnaire!A:KQ,178,FALSE)),"#",VLOOKUP(A22206,Questionnaire!A:KQ,178,FALSE))</f>
        <v>#</v>
      </c>
    </row>
    <row r="22207" spans="1:2">
      <c r="A22207" t="s">
        <v>374</v>
      </c>
      <c r="B22207" t="str">
        <f>IF(ISBLANK(VLOOKUP(A22207,Questionnaire!A:KQ,178,FALSE)),"#",VLOOKUP(A22207,Questionnaire!A:KQ,178,FALSE))</f>
        <v>#</v>
      </c>
    </row>
    <row r="22208" spans="1:2">
      <c r="A22208" t="s">
        <v>377</v>
      </c>
      <c r="B22208" t="str">
        <f>IF(ISBLANK(VLOOKUP(A22208,Questionnaire!A:KQ,178,FALSE)),"#",VLOOKUP(A22208,Questionnaire!A:KQ,178,FALSE))</f>
        <v>#</v>
      </c>
    </row>
    <row r="22209" spans="1:2">
      <c r="A22209" t="s">
        <v>379</v>
      </c>
      <c r="B22209" t="str">
        <f>IF(ISBLANK(VLOOKUP(A22209,Questionnaire!A:KQ,178,FALSE)),"#",VLOOKUP(A22209,Questionnaire!A:KQ,178,FALSE))</f>
        <v>#</v>
      </c>
    </row>
    <row r="22210" spans="1:2">
      <c r="A22210" t="s">
        <v>380</v>
      </c>
      <c r="B22210" t="str">
        <f>IF(ISBLANK(VLOOKUP(A22210,Questionnaire!A:KQ,178,FALSE)),"#",VLOOKUP(A22210,Questionnaire!A:KQ,178,FALSE))</f>
        <v>#</v>
      </c>
    </row>
    <row r="22211" spans="1:2">
      <c r="A22211" t="s">
        <v>381</v>
      </c>
      <c r="B22211" t="str">
        <f>IF(ISBLANK(VLOOKUP(A22211,Questionnaire!A:KQ,178,FALSE)),"#",VLOOKUP(A22211,Questionnaire!A:KQ,178,FALSE))</f>
        <v>#</v>
      </c>
    </row>
    <row r="22212" spans="1:2">
      <c r="A22212" t="s">
        <v>382</v>
      </c>
      <c r="B22212" t="str">
        <f>IF(ISBLANK(VLOOKUP(A22212,Questionnaire!A:KQ,178,FALSE)),"#",VLOOKUP(A22212,Questionnaire!A:KQ,178,FALSE))</f>
        <v>#</v>
      </c>
    </row>
    <row r="22213" spans="1:2">
      <c r="A22213" t="s">
        <v>384</v>
      </c>
      <c r="B22213" t="str">
        <f>IF(ISBLANK(VLOOKUP(A22213,Questionnaire!A:KQ,178,FALSE)),"#",VLOOKUP(A22213,Questionnaire!A:KQ,178,FALSE))</f>
        <v>#</v>
      </c>
    </row>
    <row r="22214" spans="1:2">
      <c r="A22214" t="s">
        <v>387</v>
      </c>
      <c r="B22214" t="str">
        <f>IF(ISBLANK(VLOOKUP(A22214,Questionnaire!A:KQ,178,FALSE)),"#",VLOOKUP(A22214,Questionnaire!A:KQ,178,FALSE))</f>
        <v>#</v>
      </c>
    </row>
    <row r="22215" spans="1:2">
      <c r="A22215" t="s">
        <v>391</v>
      </c>
      <c r="B22215" t="str">
        <f>IF(ISBLANK(VLOOKUP(A22215,Questionnaire!A:KQ,178,FALSE)),"#",VLOOKUP(A22215,Questionnaire!A:KQ,178,FALSE))</f>
        <v>#</v>
      </c>
    </row>
    <row r="22216" spans="1:2">
      <c r="A22216" t="s">
        <v>393</v>
      </c>
      <c r="B22216" t="str">
        <f>IF(ISBLANK(VLOOKUP(A22216,Questionnaire!A:KQ,178,FALSE)),"#",VLOOKUP(A22216,Questionnaire!A:KQ,178,FALSE))</f>
        <v>#</v>
      </c>
    </row>
    <row r="22217" spans="1:2">
      <c r="A22217" t="s">
        <v>395</v>
      </c>
      <c r="B22217" t="str">
        <f>IF(ISBLANK(VLOOKUP(A22217,Questionnaire!A:KQ,178,FALSE)),"#",VLOOKUP(A22217,Questionnaire!A:KQ,178,FALSE))</f>
        <v>#</v>
      </c>
    </row>
    <row r="22218" spans="1:2">
      <c r="A22218" t="s">
        <v>398</v>
      </c>
      <c r="B22218" t="str">
        <f>IF(ISBLANK(VLOOKUP(A22218,Questionnaire!A:KQ,178,FALSE)),"#",VLOOKUP(A22218,Questionnaire!A:KQ,178,FALSE))</f>
        <v>#</v>
      </c>
    </row>
    <row r="22219" spans="1:2">
      <c r="A22219" t="s">
        <v>402</v>
      </c>
      <c r="B22219" t="str">
        <f>IF(ISBLANK(VLOOKUP(A22219,Questionnaire!A:KQ,178,FALSE)),"#",VLOOKUP(A22219,Questionnaire!A:KQ,178,FALSE))</f>
        <v>#</v>
      </c>
    </row>
    <row r="22220" spans="1:2">
      <c r="A22220" t="s">
        <v>405</v>
      </c>
      <c r="B22220" t="str">
        <f>IF(ISBLANK(VLOOKUP(A22220,Questionnaire!A:KQ,178,FALSE)),"#",VLOOKUP(A22220,Questionnaire!A:KQ,178,FALSE))</f>
        <v>#</v>
      </c>
    </row>
    <row r="22221" spans="1:2">
      <c r="A22221" t="s">
        <v>409</v>
      </c>
      <c r="B22221" t="str">
        <f>IF(ISBLANK(VLOOKUP(A22221,Questionnaire!A:KQ,178,FALSE)),"#",VLOOKUP(A22221,Questionnaire!A:KQ,178,FALSE))</f>
        <v>#</v>
      </c>
    </row>
    <row r="22222" spans="1:2">
      <c r="A22222" t="s">
        <v>412</v>
      </c>
      <c r="B22222" t="str">
        <f>IF(ISBLANK(VLOOKUP(A22222,Questionnaire!A:KQ,178,FALSE)),"#",VLOOKUP(A22222,Questionnaire!A:KQ,178,FALSE))</f>
        <v>#</v>
      </c>
    </row>
    <row r="22223" spans="1:2">
      <c r="A22223" t="s">
        <v>415</v>
      </c>
      <c r="B22223" t="str">
        <f>IF(ISBLANK(VLOOKUP(A22223,Questionnaire!A:KQ,178,FALSE)),"#",VLOOKUP(A22223,Questionnaire!A:KQ,178,FALSE))</f>
        <v>#</v>
      </c>
    </row>
    <row r="22224" spans="1:2">
      <c r="A22224" t="s">
        <v>418</v>
      </c>
      <c r="B22224" t="str">
        <f>IF(ISBLANK(VLOOKUP(A22224,Questionnaire!A:KQ,178,FALSE)),"#",VLOOKUP(A22224,Questionnaire!A:KQ,178,FALSE))</f>
        <v>#</v>
      </c>
    </row>
    <row r="22225" spans="1:2">
      <c r="A22225" t="s">
        <v>421</v>
      </c>
      <c r="B22225" t="str">
        <f>IF(ISBLANK(VLOOKUP(A22225,Questionnaire!A:KQ,178,FALSE)),"#",VLOOKUP(A22225,Questionnaire!A:KQ,178,FALSE))</f>
        <v>#</v>
      </c>
    </row>
    <row r="22226" spans="1:2">
      <c r="A22226" t="s">
        <v>424</v>
      </c>
      <c r="B22226" t="str">
        <f>IF(ISBLANK(VLOOKUP(A22226,Questionnaire!A:KQ,178,FALSE)),"#",VLOOKUP(A22226,Questionnaire!A:KQ,178,FALSE))</f>
        <v>#</v>
      </c>
    </row>
    <row r="22227" spans="1:2">
      <c r="A22227" t="s">
        <v>429</v>
      </c>
      <c r="B22227" t="str">
        <f>IF(ISBLANK(VLOOKUP(A22227,Questionnaire!A:KQ,178,FALSE)),"#",VLOOKUP(A22227,Questionnaire!A:KQ,178,FALSE))</f>
        <v>#</v>
      </c>
    </row>
    <row r="22228" spans="1:2">
      <c r="A22228" t="s">
        <v>432</v>
      </c>
      <c r="B22228" t="str">
        <f>IF(ISBLANK(VLOOKUP(A22228,Questionnaire!A:KQ,178,FALSE)),"#",VLOOKUP(A22228,Questionnaire!A:KQ,178,FALSE))</f>
        <v>#</v>
      </c>
    </row>
    <row r="22229" spans="1:2">
      <c r="A22229" t="s">
        <v>435</v>
      </c>
      <c r="B22229" t="str">
        <f>IF(ISBLANK(VLOOKUP(A22229,Questionnaire!A:KQ,178,FALSE)),"#",VLOOKUP(A22229,Questionnaire!A:KQ,178,FALSE))</f>
        <v>#</v>
      </c>
    </row>
    <row r="22230" spans="1:2">
      <c r="A22230" t="s">
        <v>437</v>
      </c>
      <c r="B22230" t="str">
        <f>IF(ISBLANK(VLOOKUP(A22230,Questionnaire!A:KQ,178,FALSE)),"#",VLOOKUP(A22230,Questionnaire!A:KQ,178,FALSE))</f>
        <v>#</v>
      </c>
    </row>
    <row r="22231" spans="1:2">
      <c r="A22231" t="s">
        <v>439</v>
      </c>
      <c r="B22231" t="str">
        <f>IF(ISBLANK(VLOOKUP(A22231,Questionnaire!A:KQ,178,FALSE)),"#",VLOOKUP(A22231,Questionnaire!A:KQ,178,FALSE))</f>
        <v>#</v>
      </c>
    </row>
    <row r="22232" spans="1:2">
      <c r="A22232" t="s">
        <v>442</v>
      </c>
      <c r="B22232" t="str">
        <f>IF(ISBLANK(VLOOKUP(A22232,Questionnaire!A:KQ,178,FALSE)),"#",VLOOKUP(A22232,Questionnaire!A:KQ,178,FALSE))</f>
        <v>#</v>
      </c>
    </row>
    <row r="22233" spans="1:2">
      <c r="A22233" t="s">
        <v>445</v>
      </c>
      <c r="B22233" t="str">
        <f>IF(ISBLANK(VLOOKUP(A22233,Questionnaire!A:KQ,178,FALSE)),"#",VLOOKUP(A22233,Questionnaire!A:KQ,178,FALSE))</f>
        <v>#</v>
      </c>
    </row>
    <row r="22234" spans="1:2">
      <c r="A22234" t="s">
        <v>448</v>
      </c>
      <c r="B22234" t="str">
        <f>IF(ISBLANK(VLOOKUP(A22234,Questionnaire!A:KQ,178,FALSE)),"#",VLOOKUP(A22234,Questionnaire!A:KQ,178,FALSE))</f>
        <v>#</v>
      </c>
    </row>
    <row r="22235" spans="1:2">
      <c r="A22235" t="s">
        <v>452</v>
      </c>
      <c r="B22235" t="str">
        <f>IF(ISBLANK(VLOOKUP(A22235,Questionnaire!A:KQ,178,FALSE)),"#",VLOOKUP(A22235,Questionnaire!A:KQ,178,FALSE))</f>
        <v>#</v>
      </c>
    </row>
    <row r="22236" spans="1:2">
      <c r="A22236" t="s">
        <v>455</v>
      </c>
      <c r="B22236" t="str">
        <f>IF(ISBLANK(VLOOKUP(A22236,Questionnaire!A:KQ,178,FALSE)),"#",VLOOKUP(A22236,Questionnaire!A:KQ,178,FALSE))</f>
        <v>#</v>
      </c>
    </row>
    <row r="22237" spans="1:2">
      <c r="A22237" t="s">
        <v>458</v>
      </c>
      <c r="B22237" t="str">
        <f>IF(ISBLANK(VLOOKUP(A22237,Questionnaire!A:KQ,178,FALSE)),"#",VLOOKUP(A22237,Questionnaire!A:KQ,178,FALSE))</f>
        <v>#</v>
      </c>
    </row>
    <row r="22238" spans="1:2">
      <c r="A22238" t="s">
        <v>461</v>
      </c>
      <c r="B22238" t="str">
        <f>IF(ISBLANK(VLOOKUP(A22238,Questionnaire!A:KQ,178,FALSE)),"#",VLOOKUP(A22238,Questionnaire!A:KQ,178,FALSE))</f>
        <v>#</v>
      </c>
    </row>
    <row r="22239" spans="1:2">
      <c r="A22239" t="s">
        <v>465</v>
      </c>
      <c r="B22239" t="str">
        <f>IF(ISBLANK(VLOOKUP(A22239,Questionnaire!A:KQ,178,FALSE)),"#",VLOOKUP(A22239,Questionnaire!A:KQ,178,FALSE))</f>
        <v>#</v>
      </c>
    </row>
    <row r="22240" spans="1:2">
      <c r="A22240" t="s">
        <v>467</v>
      </c>
      <c r="B22240" t="str">
        <f>IF(ISBLANK(VLOOKUP(A22240,Questionnaire!A:KQ,178,FALSE)),"#",VLOOKUP(A22240,Questionnaire!A:KQ,178,FALSE))</f>
        <v>#</v>
      </c>
    </row>
    <row r="22241" spans="1:3">
      <c r="A22241" t="s">
        <v>469</v>
      </c>
      <c r="B22241" t="str">
        <f>IF(ISBLANK(VLOOKUP(A22241,Questionnaire!A:KQ,178,FALSE)),"#",VLOOKUP(A22241,Questionnaire!A:KQ,178,FALSE))</f>
        <v>#</v>
      </c>
    </row>
    <row r="22242" spans="1:3">
      <c r="A22242" t="s">
        <v>471</v>
      </c>
      <c r="B22242" t="str">
        <f>IF(ISBLANK(VLOOKUP(A22242,Questionnaire!A:KQ,178,FALSE)),"#",VLOOKUP(A22242,Questionnaire!A:KQ,178,FALSE))</f>
        <v>#</v>
      </c>
    </row>
    <row r="22243" spans="1:3">
      <c r="A22243" t="s">
        <v>473</v>
      </c>
      <c r="B22243" t="str">
        <f>IF(ISBLANK(VLOOKUP(A22243,Questionnaire!A:KQ,178,FALSE)),"#",VLOOKUP(A22243,Questionnaire!A:KQ,178,FALSE))</f>
        <v>#</v>
      </c>
    </row>
    <row r="22244" spans="1:3">
      <c r="A22244" t="s">
        <v>475</v>
      </c>
      <c r="B22244" t="str">
        <f>IF(ISBLANK(VLOOKUP(A22244,Questionnaire!A:KQ,178,FALSE)),"#",VLOOKUP(A22244,Questionnaire!A:KQ,178,FALSE))</f>
        <v>#</v>
      </c>
    </row>
    <row r="22245" spans="1:3">
      <c r="A22245" t="s">
        <v>185</v>
      </c>
      <c r="B22245" t="str">
        <f>IF(ISBLANK(VLOOKUP(A22245,Questionnaire!A:KQ,179,FALSE)),"#",VLOOKUP(A22245,Questionnaire!A:KQ,179,FALSE))</f>
        <v>#</v>
      </c>
      <c r="C22245">
        <v>176</v>
      </c>
    </row>
    <row r="22246" spans="1:3">
      <c r="A22246" t="s">
        <v>187</v>
      </c>
      <c r="B22246" t="str">
        <f>IF(ISNA(VLOOKUP(VLOOKUP(A22246,Questionnaire!A:KQ,179,FALSE),'CORA Encoding'!D:E,2,FALSE)),"#",VLOOKUP(VLOOKUP(A22246,Questionnaire!A:KQ,179,FALSE),'CORA Encoding'!D:E,2,FALSE))</f>
        <v>#</v>
      </c>
    </row>
    <row r="22247" spans="1:3">
      <c r="A22247" t="s">
        <v>189</v>
      </c>
      <c r="B22247" t="str">
        <f>IF(ISNA(VLOOKUP(VLOOKUP(A22247,Questionnaire!A:KQ,179,FALSE),'CORA Encoding'!G:H,2,FALSE)),"#",VLOOKUP(VLOOKUP(A22247,Questionnaire!A:KQ,179,FALSE),'CORA Encoding'!G:H,2,FALSE))</f>
        <v>#</v>
      </c>
    </row>
    <row r="22248" spans="1:3">
      <c r="A22248" t="s">
        <v>191</v>
      </c>
      <c r="B22248" t="str">
        <f>IF(ISNA(VLOOKUP(VLOOKUP(A22248,Questionnaire!A:KQ,179,FALSE),'Country List'!E:F,2,FALSE)),"#",VLOOKUP(VLOOKUP(A22248,Questionnaire!A:KQ,179,FALSE),'Country List'!E:F,2,FALSE))</f>
        <v>#</v>
      </c>
    </row>
    <row r="22249" spans="1:3">
      <c r="A22249" t="s">
        <v>193</v>
      </c>
      <c r="B22249" t="str">
        <f>IF(ISNA(VLOOKUP(VLOOKUP(A22249,Questionnaire!A:KQ,179,FALSE),'Industry List'!B:C,2,FALSE)),"#",VLOOKUP(VLOOKUP(A22249,Questionnaire!A:KQ,179,FALSE),'Industry List'!B:C,2,FALSE))</f>
        <v>#</v>
      </c>
    </row>
    <row r="22250" spans="1:3">
      <c r="A22250" t="s">
        <v>197</v>
      </c>
      <c r="B22250" t="str">
        <f>IF(ISBLANK(VLOOKUP(A22250,Questionnaire!A:KQ,179,FALSE)),"#",VLOOKUP(A22250,Questionnaire!A:KQ,179,FALSE))</f>
        <v>#</v>
      </c>
    </row>
    <row r="22251" spans="1:3">
      <c r="A22251" t="s">
        <v>201</v>
      </c>
      <c r="B22251" t="str">
        <f>IF(ISBLANK(VLOOKUP(A22251,Questionnaire!A:KQ,179,FALSE)),"#",VLOOKUP(A22251,Questionnaire!A:KQ,179,FALSE))</f>
        <v>#</v>
      </c>
    </row>
    <row r="22252" spans="1:3">
      <c r="A22252" t="s">
        <v>203</v>
      </c>
      <c r="B22252" t="str">
        <f>IF(ISNA(VLOOKUP(VLOOKUP(A22252,Questionnaire!A:KQ,179,FALSE),'CORA Encoding'!J:K,2,FALSE)),"#",VLOOKUP(VLOOKUP(A22252,Questionnaire!A:KQ,179,FALSE),'CORA Encoding'!J:K,2,FALSE))</f>
        <v>#</v>
      </c>
    </row>
    <row r="22253" spans="1:3">
      <c r="A22253" t="s">
        <v>208</v>
      </c>
      <c r="B22253" t="str">
        <f>IF(ISBLANK(VLOOKUP(A22253,Questionnaire!A:KQ,179,FALSE)),"#",VLOOKUP(A22253,Questionnaire!A:KQ,179,FALSE))</f>
        <v>#</v>
      </c>
    </row>
    <row r="22254" spans="1:3">
      <c r="A22254" t="s">
        <v>213</v>
      </c>
      <c r="B22254" t="str">
        <f>IF(ISBLANK(VLOOKUP(A22254,Questionnaire!A:KQ,179,FALSE)),"#",VLOOKUP(A22254,Questionnaire!A:KQ,179,FALSE))</f>
        <v>#</v>
      </c>
    </row>
    <row r="22255" spans="1:3">
      <c r="A22255" t="s">
        <v>215</v>
      </c>
      <c r="B22255" t="str">
        <f>IF(ISBLANK(VLOOKUP(A22255,Questionnaire!A:KQ,179,FALSE)),"#",VLOOKUP(A22255,Questionnaire!A:KQ,179,FALSE))</f>
        <v>#</v>
      </c>
    </row>
    <row r="22256" spans="1:3">
      <c r="A22256" t="s">
        <v>217</v>
      </c>
      <c r="B22256" t="str">
        <f>IF(ISBLANK(VLOOKUP(A22256,Questionnaire!A:KQ,179,FALSE)),"#",VLOOKUP(A22256,Questionnaire!A:KQ,179,FALSE))</f>
        <v>#</v>
      </c>
    </row>
    <row r="22257" spans="1:2">
      <c r="A22257" t="s">
        <v>219</v>
      </c>
      <c r="B22257" t="str">
        <f>IF(ISBLANK(VLOOKUP(A22257,Questionnaire!A:KQ,179,FALSE)),"#",VLOOKUP(A22257,Questionnaire!A:KQ,179,FALSE))</f>
        <v>#</v>
      </c>
    </row>
    <row r="22258" spans="1:2">
      <c r="A22258" t="s">
        <v>221</v>
      </c>
      <c r="B22258" t="str">
        <f>IF(ISBLANK(VLOOKUP(A22258,Questionnaire!A:KQ,179,FALSE)),"#",VLOOKUP(A22258,Questionnaire!A:KQ,179,FALSE))</f>
        <v>#</v>
      </c>
    </row>
    <row r="22259" spans="1:2">
      <c r="A22259" t="s">
        <v>223</v>
      </c>
      <c r="B22259" t="str">
        <f>IF(ISBLANK(VLOOKUP(A22259,Questionnaire!A:KQ,179,FALSE)),"#",VLOOKUP(A22259,Questionnaire!A:KQ,179,FALSE))</f>
        <v>#</v>
      </c>
    </row>
    <row r="22260" spans="1:2">
      <c r="A22260" t="s">
        <v>225</v>
      </c>
      <c r="B22260" t="str">
        <f>IF(ISBLANK(VLOOKUP(A22260,Questionnaire!A:KQ,179,FALSE)),"#",VLOOKUP(A22260,Questionnaire!A:KQ,179,FALSE))</f>
        <v>#</v>
      </c>
    </row>
    <row r="22261" spans="1:2">
      <c r="A22261" t="s">
        <v>227</v>
      </c>
      <c r="B22261" t="str">
        <f>IF(ISBLANK(VLOOKUP(A22261,Questionnaire!A:KQ,179,FALSE)),"#",VLOOKUP(A22261,Questionnaire!A:KQ,179,FALSE))</f>
        <v>#</v>
      </c>
    </row>
    <row r="22262" spans="1:2">
      <c r="A22262" t="s">
        <v>229</v>
      </c>
      <c r="B22262" t="str">
        <f>IF(ISBLANK(VLOOKUP(A22262,Questionnaire!A:KQ,179,FALSE)),"#",VLOOKUP(A22262,Questionnaire!A:KQ,179,FALSE))</f>
        <v>#</v>
      </c>
    </row>
    <row r="22263" spans="1:2">
      <c r="A22263" t="s">
        <v>231</v>
      </c>
      <c r="B22263" t="str">
        <f>IF(ISBLANK(VLOOKUP(A22263,Questionnaire!A:KQ,179,FALSE)),"#",VLOOKUP(A22263,Questionnaire!A:KQ,179,FALSE))</f>
        <v>#</v>
      </c>
    </row>
    <row r="22264" spans="1:2">
      <c r="A22264" t="s">
        <v>233</v>
      </c>
      <c r="B22264" t="str">
        <f>IF(ISBLANK(VLOOKUP(A22264,Questionnaire!A:KQ,179,FALSE)),"#",VLOOKUP(A22264,Questionnaire!A:KQ,179,FALSE))</f>
        <v>#</v>
      </c>
    </row>
    <row r="22265" spans="1:2">
      <c r="A22265" t="s">
        <v>235</v>
      </c>
      <c r="B22265" t="str">
        <f>IF(ISBLANK(VLOOKUP(A22265,Questionnaire!A:KQ,179,FALSE)),"#",VLOOKUP(A22265,Questionnaire!A:KQ,179,FALSE))</f>
        <v>#</v>
      </c>
    </row>
    <row r="22266" spans="1:2">
      <c r="A22266" t="s">
        <v>237</v>
      </c>
      <c r="B22266" t="str">
        <f>IF(ISBLANK(VLOOKUP(A22266,Questionnaire!A:KQ,179,FALSE)),"#",VLOOKUP(A22266,Questionnaire!A:KQ,179,FALSE))</f>
        <v>#</v>
      </c>
    </row>
    <row r="22267" spans="1:2">
      <c r="A22267" t="s">
        <v>239</v>
      </c>
      <c r="B22267" t="str">
        <f>IF(ISBLANK(VLOOKUP(A22267,Questionnaire!A:KQ,179,FALSE)),"#",VLOOKUP(A22267,Questionnaire!A:KQ,179,FALSE))</f>
        <v>#</v>
      </c>
    </row>
    <row r="22268" spans="1:2">
      <c r="A22268" t="s">
        <v>242</v>
      </c>
      <c r="B22268" t="str">
        <f>IF(ISBLANK(VLOOKUP(A22268,Questionnaire!A:KQ,179,FALSE)),"#",VLOOKUP(A22268,Questionnaire!A:KQ,179,FALSE))</f>
        <v>#</v>
      </c>
    </row>
    <row r="22269" spans="1:2">
      <c r="A22269" t="s">
        <v>245</v>
      </c>
      <c r="B22269" t="str">
        <f>IF(ISBLANK(VLOOKUP(A22269,Questionnaire!A:KQ,179,FALSE)),"#",VLOOKUP(A22269,Questionnaire!A:KQ,179,FALSE))</f>
        <v>#</v>
      </c>
    </row>
    <row r="22270" spans="1:2">
      <c r="A22270" t="s">
        <v>247</v>
      </c>
      <c r="B22270" t="str">
        <f>IF(ISBLANK(VLOOKUP(A22270,Questionnaire!A:KQ,179,FALSE)),"#",VLOOKUP(A22270,Questionnaire!A:KQ,179,FALSE))</f>
        <v>#</v>
      </c>
    </row>
    <row r="22271" spans="1:2">
      <c r="A22271" t="s">
        <v>249</v>
      </c>
      <c r="B22271" t="str">
        <f>IF(ISBLANK(VLOOKUP(A22271,Questionnaire!A:KQ,179,FALSE)),"#",VLOOKUP(A22271,Questionnaire!A:KQ,179,FALSE))</f>
        <v>#</v>
      </c>
    </row>
    <row r="22272" spans="1:2">
      <c r="A22272" t="s">
        <v>250</v>
      </c>
      <c r="B22272" t="str">
        <f>IF(ISBLANK(VLOOKUP(A22272,Questionnaire!A:KQ,179,FALSE)),"#",VLOOKUP(A22272,Questionnaire!A:KQ,179,FALSE))</f>
        <v>#</v>
      </c>
    </row>
    <row r="22273" spans="1:2">
      <c r="A22273" t="s">
        <v>252</v>
      </c>
      <c r="B22273" t="str">
        <f>IF(ISBLANK(VLOOKUP(A22273,Questionnaire!A:KQ,179,FALSE)),"#",VLOOKUP(A22273,Questionnaire!A:KQ,179,FALSE))</f>
        <v>#</v>
      </c>
    </row>
    <row r="22274" spans="1:2">
      <c r="A22274" t="s">
        <v>255</v>
      </c>
      <c r="B22274" t="str">
        <f>IF(ISBLANK(VLOOKUP(A22274,Questionnaire!A:KQ,179,FALSE)),"#",VLOOKUP(A22274,Questionnaire!A:KQ,179,FALSE))</f>
        <v>#</v>
      </c>
    </row>
    <row r="22275" spans="1:2">
      <c r="A22275" t="s">
        <v>258</v>
      </c>
      <c r="B22275" t="str">
        <f>IF(ISNA(VLOOKUP(VLOOKUP(A22275,Questionnaire!A:KQ,179,FALSE),'CORA Encoding'!M:N,2,FALSE)),"#",VLOOKUP(VLOOKUP(A22275,Questionnaire!A:KQ,179,FALSE),'CORA Encoding'!M:N,2,FALSE))</f>
        <v>#</v>
      </c>
    </row>
    <row r="22276" spans="1:2">
      <c r="A22276" t="s">
        <v>261</v>
      </c>
      <c r="B22276" t="str">
        <f>IF(ISBLANK(VLOOKUP(A22276,Questionnaire!A:KQ,179,FALSE)),"#",VLOOKUP(A22276,Questionnaire!A:KQ,179,FALSE))</f>
        <v>#</v>
      </c>
    </row>
    <row r="22277" spans="1:2">
      <c r="A22277" t="s">
        <v>263</v>
      </c>
      <c r="B22277" t="str">
        <f>IF(ISBLANK(VLOOKUP(A22277,Questionnaire!A:KQ,179,FALSE)),"#",VLOOKUP(A22277,Questionnaire!A:KQ,179,FALSE))</f>
        <v>#</v>
      </c>
    </row>
    <row r="22278" spans="1:2">
      <c r="A22278" t="s">
        <v>265</v>
      </c>
      <c r="B22278" t="str">
        <f>IF(ISBLANK(VLOOKUP(A22278,Questionnaire!A:KQ,179,FALSE)),"#",VLOOKUP(A22278,Questionnaire!A:KQ,179,FALSE))</f>
        <v>#</v>
      </c>
    </row>
    <row r="22279" spans="1:2">
      <c r="A22279" t="s">
        <v>267</v>
      </c>
      <c r="B22279" t="str">
        <f>IF(ISBLANK(VLOOKUP(A22279,Questionnaire!A:KQ,179,FALSE)),"#",VLOOKUP(A22279,Questionnaire!A:KQ,179,FALSE))</f>
        <v>#</v>
      </c>
    </row>
    <row r="22280" spans="1:2">
      <c r="A22280" t="s">
        <v>269</v>
      </c>
      <c r="B22280" t="str">
        <f>IF(ISBLANK(VLOOKUP(A22280,Questionnaire!A:KQ,179,FALSE)),"#",VLOOKUP(A22280,Questionnaire!A:KQ,179,FALSE))</f>
        <v>#</v>
      </c>
    </row>
    <row r="22281" spans="1:2">
      <c r="A22281" t="s">
        <v>274</v>
      </c>
      <c r="B22281" t="str">
        <f>IF(ISBLANK(VLOOKUP(A22281,Questionnaire!A:KQ,179,FALSE)),"#",VLOOKUP(A22281,Questionnaire!A:KQ,179,FALSE))</f>
        <v>#</v>
      </c>
    </row>
    <row r="22282" spans="1:2">
      <c r="A22282" t="s">
        <v>276</v>
      </c>
      <c r="B22282" t="str">
        <f>IF(ISBLANK(VLOOKUP(A22282,Questionnaire!A:KQ,179,FALSE)),"#",VLOOKUP(A22282,Questionnaire!A:KQ,179,FALSE))</f>
        <v>#</v>
      </c>
    </row>
    <row r="22283" spans="1:2">
      <c r="A22283" t="s">
        <v>278</v>
      </c>
      <c r="B22283" t="str">
        <f>IF(ISBLANK(VLOOKUP(A22283,Questionnaire!A:KQ,179,FALSE)),"#",VLOOKUP(A22283,Questionnaire!A:KQ,179,FALSE))</f>
        <v>#</v>
      </c>
    </row>
    <row r="22284" spans="1:2">
      <c r="A22284" t="s">
        <v>280</v>
      </c>
      <c r="B22284" t="str">
        <f>IF(ISBLANK(VLOOKUP(A22284,Questionnaire!A:KQ,179,FALSE)),"#",VLOOKUP(A22284,Questionnaire!A:KQ,179,FALSE))</f>
        <v>#</v>
      </c>
    </row>
    <row r="22285" spans="1:2">
      <c r="A22285" t="s">
        <v>282</v>
      </c>
      <c r="B22285" t="str">
        <f>IF(ISBLANK(VLOOKUP(A22285,Questionnaire!A:KQ,179,FALSE)),"#",VLOOKUP(A22285,Questionnaire!A:KQ,179,FALSE))</f>
        <v>#</v>
      </c>
    </row>
    <row r="22286" spans="1:2">
      <c r="A22286" t="s">
        <v>286</v>
      </c>
      <c r="B22286" t="str">
        <f>IF(ISBLANK(VLOOKUP(A22286,Questionnaire!A:KQ,179,FALSE)),"#",VLOOKUP(A22286,Questionnaire!A:KQ,179,FALSE))</f>
        <v>#</v>
      </c>
    </row>
    <row r="22287" spans="1:2">
      <c r="A22287" t="s">
        <v>288</v>
      </c>
      <c r="B22287" t="str">
        <f>IF(ISBLANK(VLOOKUP(A22287,Questionnaire!A:KQ,179,FALSE)),"#",VLOOKUP(A22287,Questionnaire!A:KQ,179,FALSE))</f>
        <v>#</v>
      </c>
    </row>
    <row r="22288" spans="1:2">
      <c r="A22288" t="s">
        <v>290</v>
      </c>
      <c r="B22288" t="str">
        <f>IF(ISBLANK(VLOOKUP(A22288,Questionnaire!A:KQ,179,FALSE)),"#",VLOOKUP(A22288,Questionnaire!A:KQ,179,FALSE))</f>
        <v>#</v>
      </c>
    </row>
    <row r="22289" spans="1:2">
      <c r="A22289" t="s">
        <v>292</v>
      </c>
      <c r="B22289" t="str">
        <f>IF(ISBLANK(VLOOKUP(A22289,Questionnaire!A:KQ,179,FALSE)),"#",VLOOKUP(A22289,Questionnaire!A:KQ,179,FALSE))</f>
        <v>#</v>
      </c>
    </row>
    <row r="22290" spans="1:2">
      <c r="A22290" t="s">
        <v>294</v>
      </c>
      <c r="B22290" t="str">
        <f>IF(ISBLANK(VLOOKUP(A22290,Questionnaire!A:KQ,179,FALSE)),"#",VLOOKUP(A22290,Questionnaire!A:KQ,179,FALSE))</f>
        <v>#</v>
      </c>
    </row>
    <row r="22291" spans="1:2">
      <c r="A22291" t="s">
        <v>296</v>
      </c>
      <c r="B22291" t="str">
        <f>IF(ISBLANK(VLOOKUP(A22291,Questionnaire!A:KQ,179,FALSE)),"#",VLOOKUP(A22291,Questionnaire!A:KQ,179,FALSE))</f>
        <v>#</v>
      </c>
    </row>
    <row r="22292" spans="1:2">
      <c r="A22292" t="s">
        <v>301</v>
      </c>
      <c r="B22292" t="str">
        <f>IF(ISBLANK(VLOOKUP(A22292,Questionnaire!A:KQ,179,FALSE)),"#",VLOOKUP(A22292,Questionnaire!A:KQ,179,FALSE))</f>
        <v>#</v>
      </c>
    </row>
    <row r="22293" spans="1:2">
      <c r="A22293" t="s">
        <v>303</v>
      </c>
      <c r="B22293" t="str">
        <f>IF(ISBLANK(VLOOKUP(A22293,Questionnaire!A:KQ,179,FALSE)),"#",VLOOKUP(A22293,Questionnaire!A:KQ,179,FALSE))</f>
        <v>#</v>
      </c>
    </row>
    <row r="22294" spans="1:2">
      <c r="A22294" t="s">
        <v>305</v>
      </c>
      <c r="B22294" t="str">
        <f>IF(ISBLANK(VLOOKUP(A22294,Questionnaire!A:KQ,179,FALSE)),"#",VLOOKUP(A22294,Questionnaire!A:KQ,179,FALSE))</f>
        <v>#</v>
      </c>
    </row>
    <row r="22295" spans="1:2">
      <c r="A22295" t="s">
        <v>307</v>
      </c>
      <c r="B22295" t="str">
        <f>IF(ISBLANK(VLOOKUP(A22295,Questionnaire!A:KQ,179,FALSE)),"#",VLOOKUP(A22295,Questionnaire!A:KQ,179,FALSE))</f>
        <v>#</v>
      </c>
    </row>
    <row r="22296" spans="1:2">
      <c r="A22296" t="s">
        <v>311</v>
      </c>
      <c r="B22296" t="str">
        <f>IF(ISBLANK(VLOOKUP(A22296,Questionnaire!A:KQ,179,FALSE)),"#",VLOOKUP(A22296,Questionnaire!A:KQ,179,FALSE))</f>
        <v>#</v>
      </c>
    </row>
    <row r="22297" spans="1:2">
      <c r="A22297" t="s">
        <v>313</v>
      </c>
      <c r="B22297" t="str">
        <f>IF(ISBLANK(VLOOKUP(A22297,Questionnaire!A:KQ,179,FALSE)),"#",VLOOKUP(A22297,Questionnaire!A:KQ,179,FALSE))</f>
        <v>#</v>
      </c>
    </row>
    <row r="22298" spans="1:2">
      <c r="A22298" t="s">
        <v>314</v>
      </c>
      <c r="B22298" t="str">
        <f>IF(ISBLANK(VLOOKUP(A22298,Questionnaire!A:KQ,179,FALSE)),"#",VLOOKUP(A22298,Questionnaire!A:KQ,179,FALSE))</f>
        <v>#</v>
      </c>
    </row>
    <row r="22299" spans="1:2">
      <c r="A22299" t="s">
        <v>315</v>
      </c>
      <c r="B22299" t="str">
        <f>IF(ISBLANK(VLOOKUP(A22299,Questionnaire!A:KQ,179,FALSE)),"#",VLOOKUP(A22299,Questionnaire!A:KQ,179,FALSE))</f>
        <v>#</v>
      </c>
    </row>
    <row r="22300" spans="1:2">
      <c r="A22300" t="s">
        <v>317</v>
      </c>
      <c r="B22300" t="str">
        <f>IF(ISBLANK(VLOOKUP(A22300,Questionnaire!A:KQ,179,FALSE)),"#",VLOOKUP(A22300,Questionnaire!A:KQ,179,FALSE))</f>
        <v>#</v>
      </c>
    </row>
    <row r="22301" spans="1:2">
      <c r="A22301" t="s">
        <v>319</v>
      </c>
      <c r="B22301" t="str">
        <f>IF(ISBLANK(VLOOKUP(A22301,Questionnaire!A:KQ,179,FALSE)),"#",VLOOKUP(A22301,Questionnaire!A:KQ,179,FALSE))</f>
        <v>#</v>
      </c>
    </row>
    <row r="22302" spans="1:2">
      <c r="A22302" t="s">
        <v>322</v>
      </c>
      <c r="B22302" t="str">
        <f>IF(ISBLANK(VLOOKUP(A22302,Questionnaire!A:KQ,179,FALSE)),"#",VLOOKUP(A22302,Questionnaire!A:KQ,179,FALSE))</f>
        <v>#</v>
      </c>
    </row>
    <row r="22303" spans="1:2">
      <c r="A22303" t="s">
        <v>326</v>
      </c>
      <c r="B22303" t="str">
        <f>IF(ISBLANK(VLOOKUP(A22303,Questionnaire!A:KQ,179,FALSE)),"#",VLOOKUP(A22303,Questionnaire!A:KQ,179,FALSE))</f>
        <v>#</v>
      </c>
    </row>
    <row r="22304" spans="1:2">
      <c r="A22304" t="s">
        <v>328</v>
      </c>
      <c r="B22304" t="str">
        <f>IF(ISBLANK(VLOOKUP(A22304,Questionnaire!A:KQ,179,FALSE)),"#",VLOOKUP(A22304,Questionnaire!A:KQ,179,FALSE))</f>
        <v>#</v>
      </c>
    </row>
    <row r="22305" spans="1:2">
      <c r="A22305" t="s">
        <v>332</v>
      </c>
      <c r="B22305" t="str">
        <f>IF(ISBLANK(VLOOKUP(A22305,Questionnaire!A:KQ,179,FALSE)),"#",VLOOKUP(A22305,Questionnaire!A:KQ,179,FALSE))</f>
        <v>#</v>
      </c>
    </row>
    <row r="22306" spans="1:2">
      <c r="A22306" t="s">
        <v>333</v>
      </c>
      <c r="B22306" t="str">
        <f>IF(ISBLANK(VLOOKUP(A22306,Questionnaire!A:KQ,179,FALSE)),"#",VLOOKUP(A22306,Questionnaire!A:KQ,179,FALSE))</f>
        <v>#</v>
      </c>
    </row>
    <row r="22307" spans="1:2">
      <c r="A22307" t="s">
        <v>334</v>
      </c>
      <c r="B22307" t="str">
        <f>IF(ISBLANK(VLOOKUP(A22307,Questionnaire!A:KQ,179,FALSE)),"#",VLOOKUP(A22307,Questionnaire!A:KQ,179,FALSE))</f>
        <v>#</v>
      </c>
    </row>
    <row r="22308" spans="1:2">
      <c r="A22308" t="s">
        <v>335</v>
      </c>
      <c r="B22308" t="str">
        <f>IF(ISBLANK(VLOOKUP(A22308,Questionnaire!A:KQ,179,FALSE)),"#",VLOOKUP(A22308,Questionnaire!A:KQ,179,FALSE))</f>
        <v>#</v>
      </c>
    </row>
    <row r="22309" spans="1:2">
      <c r="A22309" t="s">
        <v>336</v>
      </c>
      <c r="B22309" t="str">
        <f>IF(ISBLANK(VLOOKUP(A22309,Questionnaire!A:KQ,179,FALSE)),"#",VLOOKUP(A22309,Questionnaire!A:KQ,179,FALSE))</f>
        <v>#</v>
      </c>
    </row>
    <row r="22310" spans="1:2">
      <c r="A22310" t="s">
        <v>337</v>
      </c>
      <c r="B22310" t="str">
        <f>IF(ISBLANK(VLOOKUP(A22310,Questionnaire!A:KQ,179,FALSE)),"#",VLOOKUP(A22310,Questionnaire!A:KQ,179,FALSE))</f>
        <v>#</v>
      </c>
    </row>
    <row r="22311" spans="1:2">
      <c r="A22311" t="s">
        <v>338</v>
      </c>
      <c r="B22311" t="str">
        <f>IF(ISBLANK(VLOOKUP(A22311,Questionnaire!A:KQ,179,FALSE)),"#",VLOOKUP(A22311,Questionnaire!A:KQ,179,FALSE))</f>
        <v>#</v>
      </c>
    </row>
    <row r="22312" spans="1:2">
      <c r="A22312" t="s">
        <v>339</v>
      </c>
      <c r="B22312" t="str">
        <f>IF(ISBLANK(VLOOKUP(A22312,Questionnaire!A:KQ,179,FALSE)),"#",VLOOKUP(A22312,Questionnaire!A:KQ,179,FALSE))</f>
        <v>#</v>
      </c>
    </row>
    <row r="22313" spans="1:2">
      <c r="A22313" t="s">
        <v>340</v>
      </c>
      <c r="B22313" t="str">
        <f>IF(ISBLANK(VLOOKUP(A22313,Questionnaire!A:KQ,179,FALSE)),"#",VLOOKUP(A22313,Questionnaire!A:KQ,179,FALSE))</f>
        <v>#</v>
      </c>
    </row>
    <row r="22314" spans="1:2">
      <c r="A22314" t="s">
        <v>341</v>
      </c>
      <c r="B22314" t="str">
        <f>IF(ISBLANK(VLOOKUP(A22314,Questionnaire!A:KQ,179,FALSE)),"#",VLOOKUP(A22314,Questionnaire!A:KQ,179,FALSE))</f>
        <v>#</v>
      </c>
    </row>
    <row r="22315" spans="1:2">
      <c r="A22315" t="s">
        <v>342</v>
      </c>
      <c r="B22315" t="str">
        <f>IF(ISBLANK(VLOOKUP(A22315,Questionnaire!A:KQ,179,FALSE)),"#",VLOOKUP(A22315,Questionnaire!A:KQ,179,FALSE))</f>
        <v>#</v>
      </c>
    </row>
    <row r="22316" spans="1:2">
      <c r="A22316" t="s">
        <v>343</v>
      </c>
      <c r="B22316" t="str">
        <f>IF(ISBLANK(VLOOKUP(A22316,Questionnaire!A:KQ,179,FALSE)),"#",VLOOKUP(A22316,Questionnaire!A:KQ,179,FALSE))</f>
        <v>#</v>
      </c>
    </row>
    <row r="22317" spans="1:2">
      <c r="A22317" t="s">
        <v>344</v>
      </c>
      <c r="B22317" t="str">
        <f>IF(ISBLANK(VLOOKUP(A22317,Questionnaire!A:KQ,179,FALSE)),"#",VLOOKUP(A22317,Questionnaire!A:KQ,179,FALSE))</f>
        <v>#</v>
      </c>
    </row>
    <row r="22318" spans="1:2">
      <c r="A22318" t="s">
        <v>345</v>
      </c>
      <c r="B22318" t="str">
        <f>IF(ISBLANK(VLOOKUP(A22318,Questionnaire!A:KQ,179,FALSE)),"#",VLOOKUP(A22318,Questionnaire!A:KQ,179,FALSE))</f>
        <v>#</v>
      </c>
    </row>
    <row r="22319" spans="1:2">
      <c r="A22319" t="s">
        <v>348</v>
      </c>
      <c r="B22319" t="str">
        <f>IF(ISBLANK(VLOOKUP(A22319,Questionnaire!A:KQ,179,FALSE)),"#",VLOOKUP(A22319,Questionnaire!A:KQ,179,FALSE))</f>
        <v>#</v>
      </c>
    </row>
    <row r="22320" spans="1:2">
      <c r="A22320" t="s">
        <v>353</v>
      </c>
      <c r="B22320" t="str">
        <f>IF(ISBLANK(VLOOKUP(A22320,Questionnaire!A:KQ,179,FALSE)),"#",VLOOKUP(A22320,Questionnaire!A:KQ,179,FALSE))</f>
        <v>#</v>
      </c>
    </row>
    <row r="22321" spans="1:2">
      <c r="A22321" t="s">
        <v>354</v>
      </c>
      <c r="B22321" t="str">
        <f>IF(ISBLANK(VLOOKUP(A22321,Questionnaire!A:KQ,179,FALSE)),"#",VLOOKUP(A22321,Questionnaire!A:KQ,179,FALSE))</f>
        <v>#</v>
      </c>
    </row>
    <row r="22322" spans="1:2">
      <c r="A22322" t="s">
        <v>355</v>
      </c>
      <c r="B22322" t="str">
        <f>IF(ISBLANK(VLOOKUP(A22322,Questionnaire!A:KQ,179,FALSE)),"#",VLOOKUP(A22322,Questionnaire!A:KQ,179,FALSE))</f>
        <v>#</v>
      </c>
    </row>
    <row r="22323" spans="1:2">
      <c r="A22323" t="s">
        <v>356</v>
      </c>
      <c r="B22323" t="str">
        <f>IF(ISBLANK(VLOOKUP(A22323,Questionnaire!A:KQ,179,FALSE)),"#",VLOOKUP(A22323,Questionnaire!A:KQ,179,FALSE))</f>
        <v>#</v>
      </c>
    </row>
    <row r="22324" spans="1:2">
      <c r="A22324" t="s">
        <v>357</v>
      </c>
      <c r="B22324" t="str">
        <f>IF(ISBLANK(VLOOKUP(A22324,Questionnaire!A:KQ,179,FALSE)),"#",VLOOKUP(A22324,Questionnaire!A:KQ,179,FALSE))</f>
        <v>#</v>
      </c>
    </row>
    <row r="22325" spans="1:2">
      <c r="A22325" t="s">
        <v>360</v>
      </c>
      <c r="B22325" t="str">
        <f>IF(ISBLANK(VLOOKUP(A22325,Questionnaire!A:KQ,179,FALSE)),"#",VLOOKUP(A22325,Questionnaire!A:KQ,179,FALSE))</f>
        <v>#</v>
      </c>
    </row>
    <row r="22326" spans="1:2">
      <c r="A22326" t="s">
        <v>362</v>
      </c>
      <c r="B22326" t="str">
        <f>IF(ISBLANK(VLOOKUP(A22326,Questionnaire!A:KQ,179,FALSE)),"#",VLOOKUP(A22326,Questionnaire!A:KQ,179,FALSE))</f>
        <v>#</v>
      </c>
    </row>
    <row r="22327" spans="1:2">
      <c r="A22327" t="s">
        <v>363</v>
      </c>
      <c r="B22327" t="str">
        <f>IF(ISBLANK(VLOOKUP(A22327,Questionnaire!A:KQ,179,FALSE)),"#",VLOOKUP(A22327,Questionnaire!A:KQ,179,FALSE))</f>
        <v>#</v>
      </c>
    </row>
    <row r="22328" spans="1:2">
      <c r="A22328" t="s">
        <v>364</v>
      </c>
      <c r="B22328" t="str">
        <f>IF(ISBLANK(VLOOKUP(A22328,Questionnaire!A:KQ,179,FALSE)),"#",VLOOKUP(A22328,Questionnaire!A:KQ,179,FALSE))</f>
        <v>#</v>
      </c>
    </row>
    <row r="22329" spans="1:2">
      <c r="A22329" t="s">
        <v>365</v>
      </c>
      <c r="B22329" t="str">
        <f>IF(ISBLANK(VLOOKUP(A22329,Questionnaire!A:KQ,179,FALSE)),"#",VLOOKUP(A22329,Questionnaire!A:KQ,179,FALSE))</f>
        <v>#</v>
      </c>
    </row>
    <row r="22330" spans="1:2">
      <c r="A22330" t="s">
        <v>366</v>
      </c>
      <c r="B22330" t="str">
        <f>IF(ISBLANK(VLOOKUP(A22330,Questionnaire!A:KQ,179,FALSE)),"#",VLOOKUP(A22330,Questionnaire!A:KQ,179,FALSE))</f>
        <v>#</v>
      </c>
    </row>
    <row r="22331" spans="1:2">
      <c r="A22331" t="s">
        <v>371</v>
      </c>
      <c r="B22331" t="str">
        <f>IF(ISBLANK(VLOOKUP(A22331,Questionnaire!A:KQ,179,FALSE)),"#",VLOOKUP(A22331,Questionnaire!A:KQ,179,FALSE))</f>
        <v>#</v>
      </c>
    </row>
    <row r="22332" spans="1:2">
      <c r="A22332" t="s">
        <v>372</v>
      </c>
      <c r="B22332" t="str">
        <f>IF(ISBLANK(VLOOKUP(A22332,Questionnaire!A:KQ,179,FALSE)),"#",VLOOKUP(A22332,Questionnaire!A:KQ,179,FALSE))</f>
        <v>#</v>
      </c>
    </row>
    <row r="22333" spans="1:2">
      <c r="A22333" t="s">
        <v>373</v>
      </c>
      <c r="B22333" t="str">
        <f>IF(ISBLANK(VLOOKUP(A22333,Questionnaire!A:KQ,179,FALSE)),"#",VLOOKUP(A22333,Questionnaire!A:KQ,179,FALSE))</f>
        <v>#</v>
      </c>
    </row>
    <row r="22334" spans="1:2">
      <c r="A22334" t="s">
        <v>374</v>
      </c>
      <c r="B22334" t="str">
        <f>IF(ISBLANK(VLOOKUP(A22334,Questionnaire!A:KQ,179,FALSE)),"#",VLOOKUP(A22334,Questionnaire!A:KQ,179,FALSE))</f>
        <v>#</v>
      </c>
    </row>
    <row r="22335" spans="1:2">
      <c r="A22335" t="s">
        <v>377</v>
      </c>
      <c r="B22335" t="str">
        <f>IF(ISBLANK(VLOOKUP(A22335,Questionnaire!A:KQ,179,FALSE)),"#",VLOOKUP(A22335,Questionnaire!A:KQ,179,FALSE))</f>
        <v>#</v>
      </c>
    </row>
    <row r="22336" spans="1:2">
      <c r="A22336" t="s">
        <v>379</v>
      </c>
      <c r="B22336" t="str">
        <f>IF(ISBLANK(VLOOKUP(A22336,Questionnaire!A:KQ,179,FALSE)),"#",VLOOKUP(A22336,Questionnaire!A:KQ,179,FALSE))</f>
        <v>#</v>
      </c>
    </row>
    <row r="22337" spans="1:2">
      <c r="A22337" t="s">
        <v>380</v>
      </c>
      <c r="B22337" t="str">
        <f>IF(ISBLANK(VLOOKUP(A22337,Questionnaire!A:KQ,179,FALSE)),"#",VLOOKUP(A22337,Questionnaire!A:KQ,179,FALSE))</f>
        <v>#</v>
      </c>
    </row>
    <row r="22338" spans="1:2">
      <c r="A22338" t="s">
        <v>381</v>
      </c>
      <c r="B22338" t="str">
        <f>IF(ISBLANK(VLOOKUP(A22338,Questionnaire!A:KQ,179,FALSE)),"#",VLOOKUP(A22338,Questionnaire!A:KQ,179,FALSE))</f>
        <v>#</v>
      </c>
    </row>
    <row r="22339" spans="1:2">
      <c r="A22339" t="s">
        <v>382</v>
      </c>
      <c r="B22339" t="str">
        <f>IF(ISBLANK(VLOOKUP(A22339,Questionnaire!A:KQ,179,FALSE)),"#",VLOOKUP(A22339,Questionnaire!A:KQ,179,FALSE))</f>
        <v>#</v>
      </c>
    </row>
    <row r="22340" spans="1:2">
      <c r="A22340" t="s">
        <v>384</v>
      </c>
      <c r="B22340" t="str">
        <f>IF(ISBLANK(VLOOKUP(A22340,Questionnaire!A:KQ,179,FALSE)),"#",VLOOKUP(A22340,Questionnaire!A:KQ,179,FALSE))</f>
        <v>#</v>
      </c>
    </row>
    <row r="22341" spans="1:2">
      <c r="A22341" t="s">
        <v>387</v>
      </c>
      <c r="B22341" t="str">
        <f>IF(ISBLANK(VLOOKUP(A22341,Questionnaire!A:KQ,179,FALSE)),"#",VLOOKUP(A22341,Questionnaire!A:KQ,179,FALSE))</f>
        <v>#</v>
      </c>
    </row>
    <row r="22342" spans="1:2">
      <c r="A22342" t="s">
        <v>391</v>
      </c>
      <c r="B22342" t="str">
        <f>IF(ISBLANK(VLOOKUP(A22342,Questionnaire!A:KQ,179,FALSE)),"#",VLOOKUP(A22342,Questionnaire!A:KQ,179,FALSE))</f>
        <v>#</v>
      </c>
    </row>
    <row r="22343" spans="1:2">
      <c r="A22343" t="s">
        <v>393</v>
      </c>
      <c r="B22343" t="str">
        <f>IF(ISBLANK(VLOOKUP(A22343,Questionnaire!A:KQ,179,FALSE)),"#",VLOOKUP(A22343,Questionnaire!A:KQ,179,FALSE))</f>
        <v>#</v>
      </c>
    </row>
    <row r="22344" spans="1:2">
      <c r="A22344" t="s">
        <v>395</v>
      </c>
      <c r="B22344" t="str">
        <f>IF(ISBLANK(VLOOKUP(A22344,Questionnaire!A:KQ,179,FALSE)),"#",VLOOKUP(A22344,Questionnaire!A:KQ,179,FALSE))</f>
        <v>#</v>
      </c>
    </row>
    <row r="22345" spans="1:2">
      <c r="A22345" t="s">
        <v>398</v>
      </c>
      <c r="B22345" t="str">
        <f>IF(ISBLANK(VLOOKUP(A22345,Questionnaire!A:KQ,179,FALSE)),"#",VLOOKUP(A22345,Questionnaire!A:KQ,179,FALSE))</f>
        <v>#</v>
      </c>
    </row>
    <row r="22346" spans="1:2">
      <c r="A22346" t="s">
        <v>402</v>
      </c>
      <c r="B22346" t="str">
        <f>IF(ISBLANK(VLOOKUP(A22346,Questionnaire!A:KQ,179,FALSE)),"#",VLOOKUP(A22346,Questionnaire!A:KQ,179,FALSE))</f>
        <v>#</v>
      </c>
    </row>
    <row r="22347" spans="1:2">
      <c r="A22347" t="s">
        <v>405</v>
      </c>
      <c r="B22347" t="str">
        <f>IF(ISBLANK(VLOOKUP(A22347,Questionnaire!A:KQ,179,FALSE)),"#",VLOOKUP(A22347,Questionnaire!A:KQ,179,FALSE))</f>
        <v>#</v>
      </c>
    </row>
    <row r="22348" spans="1:2">
      <c r="A22348" t="s">
        <v>409</v>
      </c>
      <c r="B22348" t="str">
        <f>IF(ISBLANK(VLOOKUP(A22348,Questionnaire!A:KQ,179,FALSE)),"#",VLOOKUP(A22348,Questionnaire!A:KQ,179,FALSE))</f>
        <v>#</v>
      </c>
    </row>
    <row r="22349" spans="1:2">
      <c r="A22349" t="s">
        <v>412</v>
      </c>
      <c r="B22349" t="str">
        <f>IF(ISBLANK(VLOOKUP(A22349,Questionnaire!A:KQ,179,FALSE)),"#",VLOOKUP(A22349,Questionnaire!A:KQ,179,FALSE))</f>
        <v>#</v>
      </c>
    </row>
    <row r="22350" spans="1:2">
      <c r="A22350" t="s">
        <v>415</v>
      </c>
      <c r="B22350" t="str">
        <f>IF(ISBLANK(VLOOKUP(A22350,Questionnaire!A:KQ,179,FALSE)),"#",VLOOKUP(A22350,Questionnaire!A:KQ,179,FALSE))</f>
        <v>#</v>
      </c>
    </row>
    <row r="22351" spans="1:2">
      <c r="A22351" t="s">
        <v>418</v>
      </c>
      <c r="B22351" t="str">
        <f>IF(ISBLANK(VLOOKUP(A22351,Questionnaire!A:KQ,179,FALSE)),"#",VLOOKUP(A22351,Questionnaire!A:KQ,179,FALSE))</f>
        <v>#</v>
      </c>
    </row>
    <row r="22352" spans="1:2">
      <c r="A22352" t="s">
        <v>421</v>
      </c>
      <c r="B22352" t="str">
        <f>IF(ISBLANK(VLOOKUP(A22352,Questionnaire!A:KQ,179,FALSE)),"#",VLOOKUP(A22352,Questionnaire!A:KQ,179,FALSE))</f>
        <v>#</v>
      </c>
    </row>
    <row r="22353" spans="1:2">
      <c r="A22353" t="s">
        <v>424</v>
      </c>
      <c r="B22353" t="str">
        <f>IF(ISBLANK(VLOOKUP(A22353,Questionnaire!A:KQ,179,FALSE)),"#",VLOOKUP(A22353,Questionnaire!A:KQ,179,FALSE))</f>
        <v>#</v>
      </c>
    </row>
    <row r="22354" spans="1:2">
      <c r="A22354" t="s">
        <v>429</v>
      </c>
      <c r="B22354" t="str">
        <f>IF(ISBLANK(VLOOKUP(A22354,Questionnaire!A:KQ,179,FALSE)),"#",VLOOKUP(A22354,Questionnaire!A:KQ,179,FALSE))</f>
        <v>#</v>
      </c>
    </row>
    <row r="22355" spans="1:2">
      <c r="A22355" t="s">
        <v>432</v>
      </c>
      <c r="B22355" t="str">
        <f>IF(ISBLANK(VLOOKUP(A22355,Questionnaire!A:KQ,179,FALSE)),"#",VLOOKUP(A22355,Questionnaire!A:KQ,179,FALSE))</f>
        <v>#</v>
      </c>
    </row>
    <row r="22356" spans="1:2">
      <c r="A22356" t="s">
        <v>435</v>
      </c>
      <c r="B22356" t="str">
        <f>IF(ISBLANK(VLOOKUP(A22356,Questionnaire!A:KQ,179,FALSE)),"#",VLOOKUP(A22356,Questionnaire!A:KQ,179,FALSE))</f>
        <v>#</v>
      </c>
    </row>
    <row r="22357" spans="1:2">
      <c r="A22357" t="s">
        <v>437</v>
      </c>
      <c r="B22357" t="str">
        <f>IF(ISBLANK(VLOOKUP(A22357,Questionnaire!A:KQ,179,FALSE)),"#",VLOOKUP(A22357,Questionnaire!A:KQ,179,FALSE))</f>
        <v>#</v>
      </c>
    </row>
    <row r="22358" spans="1:2">
      <c r="A22358" t="s">
        <v>439</v>
      </c>
      <c r="B22358" t="str">
        <f>IF(ISBLANK(VLOOKUP(A22358,Questionnaire!A:KQ,179,FALSE)),"#",VLOOKUP(A22358,Questionnaire!A:KQ,179,FALSE))</f>
        <v>#</v>
      </c>
    </row>
    <row r="22359" spans="1:2">
      <c r="A22359" t="s">
        <v>442</v>
      </c>
      <c r="B22359" t="str">
        <f>IF(ISBLANK(VLOOKUP(A22359,Questionnaire!A:KQ,179,FALSE)),"#",VLOOKUP(A22359,Questionnaire!A:KQ,179,FALSE))</f>
        <v>#</v>
      </c>
    </row>
    <row r="22360" spans="1:2">
      <c r="A22360" t="s">
        <v>445</v>
      </c>
      <c r="B22360" t="str">
        <f>IF(ISBLANK(VLOOKUP(A22360,Questionnaire!A:KQ,179,FALSE)),"#",VLOOKUP(A22360,Questionnaire!A:KQ,179,FALSE))</f>
        <v>#</v>
      </c>
    </row>
    <row r="22361" spans="1:2">
      <c r="A22361" t="s">
        <v>448</v>
      </c>
      <c r="B22361" t="str">
        <f>IF(ISBLANK(VLOOKUP(A22361,Questionnaire!A:KQ,179,FALSE)),"#",VLOOKUP(A22361,Questionnaire!A:KQ,179,FALSE))</f>
        <v>#</v>
      </c>
    </row>
    <row r="22362" spans="1:2">
      <c r="A22362" t="s">
        <v>452</v>
      </c>
      <c r="B22362" t="str">
        <f>IF(ISBLANK(VLOOKUP(A22362,Questionnaire!A:KQ,179,FALSE)),"#",VLOOKUP(A22362,Questionnaire!A:KQ,179,FALSE))</f>
        <v>#</v>
      </c>
    </row>
    <row r="22363" spans="1:2">
      <c r="A22363" t="s">
        <v>455</v>
      </c>
      <c r="B22363" t="str">
        <f>IF(ISBLANK(VLOOKUP(A22363,Questionnaire!A:KQ,179,FALSE)),"#",VLOOKUP(A22363,Questionnaire!A:KQ,179,FALSE))</f>
        <v>#</v>
      </c>
    </row>
    <row r="22364" spans="1:2">
      <c r="A22364" t="s">
        <v>458</v>
      </c>
      <c r="B22364" t="str">
        <f>IF(ISBLANK(VLOOKUP(A22364,Questionnaire!A:KQ,179,FALSE)),"#",VLOOKUP(A22364,Questionnaire!A:KQ,179,FALSE))</f>
        <v>#</v>
      </c>
    </row>
    <row r="22365" spans="1:2">
      <c r="A22365" t="s">
        <v>461</v>
      </c>
      <c r="B22365" t="str">
        <f>IF(ISBLANK(VLOOKUP(A22365,Questionnaire!A:KQ,179,FALSE)),"#",VLOOKUP(A22365,Questionnaire!A:KQ,179,FALSE))</f>
        <v>#</v>
      </c>
    </row>
    <row r="22366" spans="1:2">
      <c r="A22366" t="s">
        <v>465</v>
      </c>
      <c r="B22366" t="str">
        <f>IF(ISBLANK(VLOOKUP(A22366,Questionnaire!A:KQ,179,FALSE)),"#",VLOOKUP(A22366,Questionnaire!A:KQ,179,FALSE))</f>
        <v>#</v>
      </c>
    </row>
    <row r="22367" spans="1:2">
      <c r="A22367" t="s">
        <v>467</v>
      </c>
      <c r="B22367" t="str">
        <f>IF(ISBLANK(VLOOKUP(A22367,Questionnaire!A:KQ,179,FALSE)),"#",VLOOKUP(A22367,Questionnaire!A:KQ,179,FALSE))</f>
        <v>#</v>
      </c>
    </row>
    <row r="22368" spans="1:2">
      <c r="A22368" t="s">
        <v>469</v>
      </c>
      <c r="B22368" t="str">
        <f>IF(ISBLANK(VLOOKUP(A22368,Questionnaire!A:KQ,179,FALSE)),"#",VLOOKUP(A22368,Questionnaire!A:KQ,179,FALSE))</f>
        <v>#</v>
      </c>
    </row>
    <row r="22369" spans="1:3">
      <c r="A22369" t="s">
        <v>471</v>
      </c>
      <c r="B22369" t="str">
        <f>IF(ISBLANK(VLOOKUP(A22369,Questionnaire!A:KQ,179,FALSE)),"#",VLOOKUP(A22369,Questionnaire!A:KQ,179,FALSE))</f>
        <v>#</v>
      </c>
    </row>
    <row r="22370" spans="1:3">
      <c r="A22370" t="s">
        <v>473</v>
      </c>
      <c r="B22370" t="str">
        <f>IF(ISBLANK(VLOOKUP(A22370,Questionnaire!A:KQ,179,FALSE)),"#",VLOOKUP(A22370,Questionnaire!A:KQ,179,FALSE))</f>
        <v>#</v>
      </c>
    </row>
    <row r="22371" spans="1:3">
      <c r="A22371" t="s">
        <v>475</v>
      </c>
      <c r="B22371" t="str">
        <f>IF(ISBLANK(VLOOKUP(A22371,Questionnaire!A:KQ,179,FALSE)),"#",VLOOKUP(A22371,Questionnaire!A:KQ,179,FALSE))</f>
        <v>#</v>
      </c>
    </row>
    <row r="22372" spans="1:3">
      <c r="A22372" t="s">
        <v>185</v>
      </c>
      <c r="B22372" t="str">
        <f>IF(ISBLANK(VLOOKUP(A22372,Questionnaire!A:KQ,180,FALSE)),"#",VLOOKUP(A22372,Questionnaire!A:KQ,180,FALSE))</f>
        <v>#</v>
      </c>
      <c r="C22372">
        <v>177</v>
      </c>
    </row>
    <row r="22373" spans="1:3">
      <c r="A22373" t="s">
        <v>187</v>
      </c>
      <c r="B22373" t="str">
        <f>IF(ISNA(VLOOKUP(VLOOKUP(A22373,Questionnaire!A:KQ,180,FALSE),'CORA Encoding'!D:E,2,FALSE)),"#",VLOOKUP(VLOOKUP(A22373,Questionnaire!A:KQ,180,FALSE),'CORA Encoding'!D:E,2,FALSE))</f>
        <v>#</v>
      </c>
    </row>
    <row r="22374" spans="1:3">
      <c r="A22374" t="s">
        <v>189</v>
      </c>
      <c r="B22374" t="str">
        <f>IF(ISNA(VLOOKUP(VLOOKUP(A22374,Questionnaire!A:KQ,180,FALSE),'CORA Encoding'!G:H,2,FALSE)),"#",VLOOKUP(VLOOKUP(A22374,Questionnaire!A:KQ,180,FALSE),'CORA Encoding'!G:H,2,FALSE))</f>
        <v>#</v>
      </c>
    </row>
    <row r="22375" spans="1:3">
      <c r="A22375" t="s">
        <v>191</v>
      </c>
      <c r="B22375" t="str">
        <f>IF(ISNA(VLOOKUP(VLOOKUP(A22375,Questionnaire!A:KQ,180,FALSE),'Country List'!E:F,2,FALSE)),"#",VLOOKUP(VLOOKUP(A22375,Questionnaire!A:KQ,180,FALSE),'Country List'!E:F,2,FALSE))</f>
        <v>#</v>
      </c>
    </row>
    <row r="22376" spans="1:3">
      <c r="A22376" t="s">
        <v>193</v>
      </c>
      <c r="B22376" t="str">
        <f>IF(ISNA(VLOOKUP(VLOOKUP(A22376,Questionnaire!A:KQ,180,FALSE),'Industry List'!B:C,2,FALSE)),"#",VLOOKUP(VLOOKUP(A22376,Questionnaire!A:KQ,180,FALSE),'Industry List'!B:C,2,FALSE))</f>
        <v>#</v>
      </c>
    </row>
    <row r="22377" spans="1:3">
      <c r="A22377" t="s">
        <v>197</v>
      </c>
      <c r="B22377" t="str">
        <f>IF(ISBLANK(VLOOKUP(A22377,Questionnaire!A:KQ,180,FALSE)),"#",VLOOKUP(A22377,Questionnaire!A:KQ,180,FALSE))</f>
        <v>#</v>
      </c>
    </row>
    <row r="22378" spans="1:3">
      <c r="A22378" t="s">
        <v>201</v>
      </c>
      <c r="B22378" t="str">
        <f>IF(ISBLANK(VLOOKUP(A22378,Questionnaire!A:KQ,180,FALSE)),"#",VLOOKUP(A22378,Questionnaire!A:KQ,180,FALSE))</f>
        <v>#</v>
      </c>
    </row>
    <row r="22379" spans="1:3">
      <c r="A22379" t="s">
        <v>203</v>
      </c>
      <c r="B22379" t="str">
        <f>IF(ISNA(VLOOKUP(VLOOKUP(A22379,Questionnaire!A:KQ,180,FALSE),'CORA Encoding'!J:K,2,FALSE)),"#",VLOOKUP(VLOOKUP(A22379,Questionnaire!A:KQ,180,FALSE),'CORA Encoding'!J:K,2,FALSE))</f>
        <v>#</v>
      </c>
    </row>
    <row r="22380" spans="1:3">
      <c r="A22380" t="s">
        <v>208</v>
      </c>
      <c r="B22380" t="str">
        <f>IF(ISBLANK(VLOOKUP(A22380,Questionnaire!A:KQ,180,FALSE)),"#",VLOOKUP(A22380,Questionnaire!A:KQ,180,FALSE))</f>
        <v>#</v>
      </c>
    </row>
    <row r="22381" spans="1:3">
      <c r="A22381" t="s">
        <v>213</v>
      </c>
      <c r="B22381" t="str">
        <f>IF(ISBLANK(VLOOKUP(A22381,Questionnaire!A:KQ,180,FALSE)),"#",VLOOKUP(A22381,Questionnaire!A:KQ,180,FALSE))</f>
        <v>#</v>
      </c>
    </row>
    <row r="22382" spans="1:3">
      <c r="A22382" t="s">
        <v>215</v>
      </c>
      <c r="B22382" t="str">
        <f>IF(ISBLANK(VLOOKUP(A22382,Questionnaire!A:KQ,180,FALSE)),"#",VLOOKUP(A22382,Questionnaire!A:KQ,180,FALSE))</f>
        <v>#</v>
      </c>
    </row>
    <row r="22383" spans="1:3">
      <c r="A22383" t="s">
        <v>217</v>
      </c>
      <c r="B22383" t="str">
        <f>IF(ISBLANK(VLOOKUP(A22383,Questionnaire!A:KQ,180,FALSE)),"#",VLOOKUP(A22383,Questionnaire!A:KQ,180,FALSE))</f>
        <v>#</v>
      </c>
    </row>
    <row r="22384" spans="1:3">
      <c r="A22384" t="s">
        <v>219</v>
      </c>
      <c r="B22384" t="str">
        <f>IF(ISBLANK(VLOOKUP(A22384,Questionnaire!A:KQ,180,FALSE)),"#",VLOOKUP(A22384,Questionnaire!A:KQ,180,FALSE))</f>
        <v>#</v>
      </c>
    </row>
    <row r="22385" spans="1:2">
      <c r="A22385" t="s">
        <v>221</v>
      </c>
      <c r="B22385" t="str">
        <f>IF(ISBLANK(VLOOKUP(A22385,Questionnaire!A:KQ,180,FALSE)),"#",VLOOKUP(A22385,Questionnaire!A:KQ,180,FALSE))</f>
        <v>#</v>
      </c>
    </row>
    <row r="22386" spans="1:2">
      <c r="A22386" t="s">
        <v>223</v>
      </c>
      <c r="B22386" t="str">
        <f>IF(ISBLANK(VLOOKUP(A22386,Questionnaire!A:KQ,180,FALSE)),"#",VLOOKUP(A22386,Questionnaire!A:KQ,180,FALSE))</f>
        <v>#</v>
      </c>
    </row>
    <row r="22387" spans="1:2">
      <c r="A22387" t="s">
        <v>225</v>
      </c>
      <c r="B22387" t="str">
        <f>IF(ISBLANK(VLOOKUP(A22387,Questionnaire!A:KQ,180,FALSE)),"#",VLOOKUP(A22387,Questionnaire!A:KQ,180,FALSE))</f>
        <v>#</v>
      </c>
    </row>
    <row r="22388" spans="1:2">
      <c r="A22388" t="s">
        <v>227</v>
      </c>
      <c r="B22388" t="str">
        <f>IF(ISBLANK(VLOOKUP(A22388,Questionnaire!A:KQ,180,FALSE)),"#",VLOOKUP(A22388,Questionnaire!A:KQ,180,FALSE))</f>
        <v>#</v>
      </c>
    </row>
    <row r="22389" spans="1:2">
      <c r="A22389" t="s">
        <v>229</v>
      </c>
      <c r="B22389" t="str">
        <f>IF(ISBLANK(VLOOKUP(A22389,Questionnaire!A:KQ,180,FALSE)),"#",VLOOKUP(A22389,Questionnaire!A:KQ,180,FALSE))</f>
        <v>#</v>
      </c>
    </row>
    <row r="22390" spans="1:2">
      <c r="A22390" t="s">
        <v>231</v>
      </c>
      <c r="B22390" t="str">
        <f>IF(ISBLANK(VLOOKUP(A22390,Questionnaire!A:KQ,180,FALSE)),"#",VLOOKUP(A22390,Questionnaire!A:KQ,180,FALSE))</f>
        <v>#</v>
      </c>
    </row>
    <row r="22391" spans="1:2">
      <c r="A22391" t="s">
        <v>233</v>
      </c>
      <c r="B22391" t="str">
        <f>IF(ISBLANK(VLOOKUP(A22391,Questionnaire!A:KQ,180,FALSE)),"#",VLOOKUP(A22391,Questionnaire!A:KQ,180,FALSE))</f>
        <v>#</v>
      </c>
    </row>
    <row r="22392" spans="1:2">
      <c r="A22392" t="s">
        <v>235</v>
      </c>
      <c r="B22392" t="str">
        <f>IF(ISBLANK(VLOOKUP(A22392,Questionnaire!A:KQ,180,FALSE)),"#",VLOOKUP(A22392,Questionnaire!A:KQ,180,FALSE))</f>
        <v>#</v>
      </c>
    </row>
    <row r="22393" spans="1:2">
      <c r="A22393" t="s">
        <v>237</v>
      </c>
      <c r="B22393" t="str">
        <f>IF(ISBLANK(VLOOKUP(A22393,Questionnaire!A:KQ,180,FALSE)),"#",VLOOKUP(A22393,Questionnaire!A:KQ,180,FALSE))</f>
        <v>#</v>
      </c>
    </row>
    <row r="22394" spans="1:2">
      <c r="A22394" t="s">
        <v>239</v>
      </c>
      <c r="B22394" t="str">
        <f>IF(ISBLANK(VLOOKUP(A22394,Questionnaire!A:KQ,180,FALSE)),"#",VLOOKUP(A22394,Questionnaire!A:KQ,180,FALSE))</f>
        <v>#</v>
      </c>
    </row>
    <row r="22395" spans="1:2">
      <c r="A22395" t="s">
        <v>242</v>
      </c>
      <c r="B22395" t="str">
        <f>IF(ISBLANK(VLOOKUP(A22395,Questionnaire!A:KQ,180,FALSE)),"#",VLOOKUP(A22395,Questionnaire!A:KQ,180,FALSE))</f>
        <v>#</v>
      </c>
    </row>
    <row r="22396" spans="1:2">
      <c r="A22396" t="s">
        <v>245</v>
      </c>
      <c r="B22396" t="str">
        <f>IF(ISBLANK(VLOOKUP(A22396,Questionnaire!A:KQ,180,FALSE)),"#",VLOOKUP(A22396,Questionnaire!A:KQ,180,FALSE))</f>
        <v>#</v>
      </c>
    </row>
    <row r="22397" spans="1:2">
      <c r="A22397" t="s">
        <v>247</v>
      </c>
      <c r="B22397" t="str">
        <f>IF(ISBLANK(VLOOKUP(A22397,Questionnaire!A:KQ,180,FALSE)),"#",VLOOKUP(A22397,Questionnaire!A:KQ,180,FALSE))</f>
        <v>#</v>
      </c>
    </row>
    <row r="22398" spans="1:2">
      <c r="A22398" t="s">
        <v>249</v>
      </c>
      <c r="B22398" t="str">
        <f>IF(ISBLANK(VLOOKUP(A22398,Questionnaire!A:KQ,180,FALSE)),"#",VLOOKUP(A22398,Questionnaire!A:KQ,180,FALSE))</f>
        <v>#</v>
      </c>
    </row>
    <row r="22399" spans="1:2">
      <c r="A22399" t="s">
        <v>250</v>
      </c>
      <c r="B22399" t="str">
        <f>IF(ISBLANK(VLOOKUP(A22399,Questionnaire!A:KQ,180,FALSE)),"#",VLOOKUP(A22399,Questionnaire!A:KQ,180,FALSE))</f>
        <v>#</v>
      </c>
    </row>
    <row r="22400" spans="1:2">
      <c r="A22400" t="s">
        <v>252</v>
      </c>
      <c r="B22400" t="str">
        <f>IF(ISBLANK(VLOOKUP(A22400,Questionnaire!A:KQ,180,FALSE)),"#",VLOOKUP(A22400,Questionnaire!A:KQ,180,FALSE))</f>
        <v>#</v>
      </c>
    </row>
    <row r="22401" spans="1:2">
      <c r="A22401" t="s">
        <v>255</v>
      </c>
      <c r="B22401" t="str">
        <f>IF(ISBLANK(VLOOKUP(A22401,Questionnaire!A:KQ,180,FALSE)),"#",VLOOKUP(A22401,Questionnaire!A:KQ,180,FALSE))</f>
        <v>#</v>
      </c>
    </row>
    <row r="22402" spans="1:2">
      <c r="A22402" t="s">
        <v>258</v>
      </c>
      <c r="B22402" t="str">
        <f>IF(ISNA(VLOOKUP(VLOOKUP(A22402,Questionnaire!A:KQ,180,FALSE),'CORA Encoding'!M:N,2,FALSE)),"#",VLOOKUP(VLOOKUP(A22402,Questionnaire!A:KQ,180,FALSE),'CORA Encoding'!M:N,2,FALSE))</f>
        <v>#</v>
      </c>
    </row>
    <row r="22403" spans="1:2">
      <c r="A22403" t="s">
        <v>261</v>
      </c>
      <c r="B22403" t="str">
        <f>IF(ISBLANK(VLOOKUP(A22403,Questionnaire!A:KQ,180,FALSE)),"#",VLOOKUP(A22403,Questionnaire!A:KQ,180,FALSE))</f>
        <v>#</v>
      </c>
    </row>
    <row r="22404" spans="1:2">
      <c r="A22404" t="s">
        <v>263</v>
      </c>
      <c r="B22404" t="str">
        <f>IF(ISBLANK(VLOOKUP(A22404,Questionnaire!A:KQ,180,FALSE)),"#",VLOOKUP(A22404,Questionnaire!A:KQ,180,FALSE))</f>
        <v>#</v>
      </c>
    </row>
    <row r="22405" spans="1:2">
      <c r="A22405" t="s">
        <v>265</v>
      </c>
      <c r="B22405" t="str">
        <f>IF(ISBLANK(VLOOKUP(A22405,Questionnaire!A:KQ,180,FALSE)),"#",VLOOKUP(A22405,Questionnaire!A:KQ,180,FALSE))</f>
        <v>#</v>
      </c>
    </row>
    <row r="22406" spans="1:2">
      <c r="A22406" t="s">
        <v>267</v>
      </c>
      <c r="B22406" t="str">
        <f>IF(ISBLANK(VLOOKUP(A22406,Questionnaire!A:KQ,180,FALSE)),"#",VLOOKUP(A22406,Questionnaire!A:KQ,180,FALSE))</f>
        <v>#</v>
      </c>
    </row>
    <row r="22407" spans="1:2">
      <c r="A22407" t="s">
        <v>269</v>
      </c>
      <c r="B22407" t="str">
        <f>IF(ISBLANK(VLOOKUP(A22407,Questionnaire!A:KQ,180,FALSE)),"#",VLOOKUP(A22407,Questionnaire!A:KQ,180,FALSE))</f>
        <v>#</v>
      </c>
    </row>
    <row r="22408" spans="1:2">
      <c r="A22408" t="s">
        <v>274</v>
      </c>
      <c r="B22408" t="str">
        <f>IF(ISBLANK(VLOOKUP(A22408,Questionnaire!A:KQ,180,FALSE)),"#",VLOOKUP(A22408,Questionnaire!A:KQ,180,FALSE))</f>
        <v>#</v>
      </c>
    </row>
    <row r="22409" spans="1:2">
      <c r="A22409" t="s">
        <v>276</v>
      </c>
      <c r="B22409" t="str">
        <f>IF(ISBLANK(VLOOKUP(A22409,Questionnaire!A:KQ,180,FALSE)),"#",VLOOKUP(A22409,Questionnaire!A:KQ,180,FALSE))</f>
        <v>#</v>
      </c>
    </row>
    <row r="22410" spans="1:2">
      <c r="A22410" t="s">
        <v>278</v>
      </c>
      <c r="B22410" t="str">
        <f>IF(ISBLANK(VLOOKUP(A22410,Questionnaire!A:KQ,180,FALSE)),"#",VLOOKUP(A22410,Questionnaire!A:KQ,180,FALSE))</f>
        <v>#</v>
      </c>
    </row>
    <row r="22411" spans="1:2">
      <c r="A22411" t="s">
        <v>280</v>
      </c>
      <c r="B22411" t="str">
        <f>IF(ISBLANK(VLOOKUP(A22411,Questionnaire!A:KQ,180,FALSE)),"#",VLOOKUP(A22411,Questionnaire!A:KQ,180,FALSE))</f>
        <v>#</v>
      </c>
    </row>
    <row r="22412" spans="1:2">
      <c r="A22412" t="s">
        <v>282</v>
      </c>
      <c r="B22412" t="str">
        <f>IF(ISBLANK(VLOOKUP(A22412,Questionnaire!A:KQ,180,FALSE)),"#",VLOOKUP(A22412,Questionnaire!A:KQ,180,FALSE))</f>
        <v>#</v>
      </c>
    </row>
    <row r="22413" spans="1:2">
      <c r="A22413" t="s">
        <v>286</v>
      </c>
      <c r="B22413" t="str">
        <f>IF(ISBLANK(VLOOKUP(A22413,Questionnaire!A:KQ,180,FALSE)),"#",VLOOKUP(A22413,Questionnaire!A:KQ,180,FALSE))</f>
        <v>#</v>
      </c>
    </row>
    <row r="22414" spans="1:2">
      <c r="A22414" t="s">
        <v>288</v>
      </c>
      <c r="B22414" t="str">
        <f>IF(ISBLANK(VLOOKUP(A22414,Questionnaire!A:KQ,180,FALSE)),"#",VLOOKUP(A22414,Questionnaire!A:KQ,180,FALSE))</f>
        <v>#</v>
      </c>
    </row>
    <row r="22415" spans="1:2">
      <c r="A22415" t="s">
        <v>290</v>
      </c>
      <c r="B22415" t="str">
        <f>IF(ISBLANK(VLOOKUP(A22415,Questionnaire!A:KQ,180,FALSE)),"#",VLOOKUP(A22415,Questionnaire!A:KQ,180,FALSE))</f>
        <v>#</v>
      </c>
    </row>
    <row r="22416" spans="1:2">
      <c r="A22416" t="s">
        <v>292</v>
      </c>
      <c r="B22416" t="str">
        <f>IF(ISBLANK(VLOOKUP(A22416,Questionnaire!A:KQ,180,FALSE)),"#",VLOOKUP(A22416,Questionnaire!A:KQ,180,FALSE))</f>
        <v>#</v>
      </c>
    </row>
    <row r="22417" spans="1:2">
      <c r="A22417" t="s">
        <v>294</v>
      </c>
      <c r="B22417" t="str">
        <f>IF(ISBLANK(VLOOKUP(A22417,Questionnaire!A:KQ,180,FALSE)),"#",VLOOKUP(A22417,Questionnaire!A:KQ,180,FALSE))</f>
        <v>#</v>
      </c>
    </row>
    <row r="22418" spans="1:2">
      <c r="A22418" t="s">
        <v>296</v>
      </c>
      <c r="B22418" t="str">
        <f>IF(ISBLANK(VLOOKUP(A22418,Questionnaire!A:KQ,180,FALSE)),"#",VLOOKUP(A22418,Questionnaire!A:KQ,180,FALSE))</f>
        <v>#</v>
      </c>
    </row>
    <row r="22419" spans="1:2">
      <c r="A22419" t="s">
        <v>301</v>
      </c>
      <c r="B22419" t="str">
        <f>IF(ISBLANK(VLOOKUP(A22419,Questionnaire!A:KQ,180,FALSE)),"#",VLOOKUP(A22419,Questionnaire!A:KQ,180,FALSE))</f>
        <v>#</v>
      </c>
    </row>
    <row r="22420" spans="1:2">
      <c r="A22420" t="s">
        <v>303</v>
      </c>
      <c r="B22420" t="str">
        <f>IF(ISBLANK(VLOOKUP(A22420,Questionnaire!A:KQ,180,FALSE)),"#",VLOOKUP(A22420,Questionnaire!A:KQ,180,FALSE))</f>
        <v>#</v>
      </c>
    </row>
    <row r="22421" spans="1:2">
      <c r="A22421" t="s">
        <v>305</v>
      </c>
      <c r="B22421" t="str">
        <f>IF(ISBLANK(VLOOKUP(A22421,Questionnaire!A:KQ,180,FALSE)),"#",VLOOKUP(A22421,Questionnaire!A:KQ,180,FALSE))</f>
        <v>#</v>
      </c>
    </row>
    <row r="22422" spans="1:2">
      <c r="A22422" t="s">
        <v>307</v>
      </c>
      <c r="B22422" t="str">
        <f>IF(ISBLANK(VLOOKUP(A22422,Questionnaire!A:KQ,180,FALSE)),"#",VLOOKUP(A22422,Questionnaire!A:KQ,180,FALSE))</f>
        <v>#</v>
      </c>
    </row>
    <row r="22423" spans="1:2">
      <c r="A22423" t="s">
        <v>311</v>
      </c>
      <c r="B22423" t="str">
        <f>IF(ISBLANK(VLOOKUP(A22423,Questionnaire!A:KQ,180,FALSE)),"#",VLOOKUP(A22423,Questionnaire!A:KQ,180,FALSE))</f>
        <v>#</v>
      </c>
    </row>
    <row r="22424" spans="1:2">
      <c r="A22424" t="s">
        <v>313</v>
      </c>
      <c r="B22424" t="str">
        <f>IF(ISBLANK(VLOOKUP(A22424,Questionnaire!A:KQ,180,FALSE)),"#",VLOOKUP(A22424,Questionnaire!A:KQ,180,FALSE))</f>
        <v>#</v>
      </c>
    </row>
    <row r="22425" spans="1:2">
      <c r="A22425" t="s">
        <v>314</v>
      </c>
      <c r="B22425" t="str">
        <f>IF(ISBLANK(VLOOKUP(A22425,Questionnaire!A:KQ,180,FALSE)),"#",VLOOKUP(A22425,Questionnaire!A:KQ,180,FALSE))</f>
        <v>#</v>
      </c>
    </row>
    <row r="22426" spans="1:2">
      <c r="A22426" t="s">
        <v>315</v>
      </c>
      <c r="B22426" t="str">
        <f>IF(ISBLANK(VLOOKUP(A22426,Questionnaire!A:KQ,180,FALSE)),"#",VLOOKUP(A22426,Questionnaire!A:KQ,180,FALSE))</f>
        <v>#</v>
      </c>
    </row>
    <row r="22427" spans="1:2">
      <c r="A22427" t="s">
        <v>317</v>
      </c>
      <c r="B22427" t="str">
        <f>IF(ISBLANK(VLOOKUP(A22427,Questionnaire!A:KQ,180,FALSE)),"#",VLOOKUP(A22427,Questionnaire!A:KQ,180,FALSE))</f>
        <v>#</v>
      </c>
    </row>
    <row r="22428" spans="1:2">
      <c r="A22428" t="s">
        <v>319</v>
      </c>
      <c r="B22428" t="str">
        <f>IF(ISBLANK(VLOOKUP(A22428,Questionnaire!A:KQ,180,FALSE)),"#",VLOOKUP(A22428,Questionnaire!A:KQ,180,FALSE))</f>
        <v>#</v>
      </c>
    </row>
    <row r="22429" spans="1:2">
      <c r="A22429" t="s">
        <v>322</v>
      </c>
      <c r="B22429" t="str">
        <f>IF(ISBLANK(VLOOKUP(A22429,Questionnaire!A:KQ,180,FALSE)),"#",VLOOKUP(A22429,Questionnaire!A:KQ,180,FALSE))</f>
        <v>#</v>
      </c>
    </row>
    <row r="22430" spans="1:2">
      <c r="A22430" t="s">
        <v>326</v>
      </c>
      <c r="B22430" t="str">
        <f>IF(ISBLANK(VLOOKUP(A22430,Questionnaire!A:KQ,180,FALSE)),"#",VLOOKUP(A22430,Questionnaire!A:KQ,180,FALSE))</f>
        <v>#</v>
      </c>
    </row>
    <row r="22431" spans="1:2">
      <c r="A22431" t="s">
        <v>328</v>
      </c>
      <c r="B22431" t="str">
        <f>IF(ISBLANK(VLOOKUP(A22431,Questionnaire!A:KQ,180,FALSE)),"#",VLOOKUP(A22431,Questionnaire!A:KQ,180,FALSE))</f>
        <v>#</v>
      </c>
    </row>
    <row r="22432" spans="1:2">
      <c r="A22432" t="s">
        <v>332</v>
      </c>
      <c r="B22432" t="str">
        <f>IF(ISBLANK(VLOOKUP(A22432,Questionnaire!A:KQ,180,FALSE)),"#",VLOOKUP(A22432,Questionnaire!A:KQ,180,FALSE))</f>
        <v>#</v>
      </c>
    </row>
    <row r="22433" spans="1:2">
      <c r="A22433" t="s">
        <v>333</v>
      </c>
      <c r="B22433" t="str">
        <f>IF(ISBLANK(VLOOKUP(A22433,Questionnaire!A:KQ,180,FALSE)),"#",VLOOKUP(A22433,Questionnaire!A:KQ,180,FALSE))</f>
        <v>#</v>
      </c>
    </row>
    <row r="22434" spans="1:2">
      <c r="A22434" t="s">
        <v>334</v>
      </c>
      <c r="B22434" t="str">
        <f>IF(ISBLANK(VLOOKUP(A22434,Questionnaire!A:KQ,180,FALSE)),"#",VLOOKUP(A22434,Questionnaire!A:KQ,180,FALSE))</f>
        <v>#</v>
      </c>
    </row>
    <row r="22435" spans="1:2">
      <c r="A22435" t="s">
        <v>335</v>
      </c>
      <c r="B22435" t="str">
        <f>IF(ISBLANK(VLOOKUP(A22435,Questionnaire!A:KQ,180,FALSE)),"#",VLOOKUP(A22435,Questionnaire!A:KQ,180,FALSE))</f>
        <v>#</v>
      </c>
    </row>
    <row r="22436" spans="1:2">
      <c r="A22436" t="s">
        <v>336</v>
      </c>
      <c r="B22436" t="str">
        <f>IF(ISBLANK(VLOOKUP(A22436,Questionnaire!A:KQ,180,FALSE)),"#",VLOOKUP(A22436,Questionnaire!A:KQ,180,FALSE))</f>
        <v>#</v>
      </c>
    </row>
    <row r="22437" spans="1:2">
      <c r="A22437" t="s">
        <v>337</v>
      </c>
      <c r="B22437" t="str">
        <f>IF(ISBLANK(VLOOKUP(A22437,Questionnaire!A:KQ,180,FALSE)),"#",VLOOKUP(A22437,Questionnaire!A:KQ,180,FALSE))</f>
        <v>#</v>
      </c>
    </row>
    <row r="22438" spans="1:2">
      <c r="A22438" t="s">
        <v>338</v>
      </c>
      <c r="B22438" t="str">
        <f>IF(ISBLANK(VLOOKUP(A22438,Questionnaire!A:KQ,180,FALSE)),"#",VLOOKUP(A22438,Questionnaire!A:KQ,180,FALSE))</f>
        <v>#</v>
      </c>
    </row>
    <row r="22439" spans="1:2">
      <c r="A22439" t="s">
        <v>339</v>
      </c>
      <c r="B22439" t="str">
        <f>IF(ISBLANK(VLOOKUP(A22439,Questionnaire!A:KQ,180,FALSE)),"#",VLOOKUP(A22439,Questionnaire!A:KQ,180,FALSE))</f>
        <v>#</v>
      </c>
    </row>
    <row r="22440" spans="1:2">
      <c r="A22440" t="s">
        <v>340</v>
      </c>
      <c r="B22440" t="str">
        <f>IF(ISBLANK(VLOOKUP(A22440,Questionnaire!A:KQ,180,FALSE)),"#",VLOOKUP(A22440,Questionnaire!A:KQ,180,FALSE))</f>
        <v>#</v>
      </c>
    </row>
    <row r="22441" spans="1:2">
      <c r="A22441" t="s">
        <v>341</v>
      </c>
      <c r="B22441" t="str">
        <f>IF(ISBLANK(VLOOKUP(A22441,Questionnaire!A:KQ,180,FALSE)),"#",VLOOKUP(A22441,Questionnaire!A:KQ,180,FALSE))</f>
        <v>#</v>
      </c>
    </row>
    <row r="22442" spans="1:2">
      <c r="A22442" t="s">
        <v>342</v>
      </c>
      <c r="B22442" t="str">
        <f>IF(ISBLANK(VLOOKUP(A22442,Questionnaire!A:KQ,180,FALSE)),"#",VLOOKUP(A22442,Questionnaire!A:KQ,180,FALSE))</f>
        <v>#</v>
      </c>
    </row>
    <row r="22443" spans="1:2">
      <c r="A22443" t="s">
        <v>343</v>
      </c>
      <c r="B22443" t="str">
        <f>IF(ISBLANK(VLOOKUP(A22443,Questionnaire!A:KQ,180,FALSE)),"#",VLOOKUP(A22443,Questionnaire!A:KQ,180,FALSE))</f>
        <v>#</v>
      </c>
    </row>
    <row r="22444" spans="1:2">
      <c r="A22444" t="s">
        <v>344</v>
      </c>
      <c r="B22444" t="str">
        <f>IF(ISBLANK(VLOOKUP(A22444,Questionnaire!A:KQ,180,FALSE)),"#",VLOOKUP(A22444,Questionnaire!A:KQ,180,FALSE))</f>
        <v>#</v>
      </c>
    </row>
    <row r="22445" spans="1:2">
      <c r="A22445" t="s">
        <v>345</v>
      </c>
      <c r="B22445" t="str">
        <f>IF(ISBLANK(VLOOKUP(A22445,Questionnaire!A:KQ,180,FALSE)),"#",VLOOKUP(A22445,Questionnaire!A:KQ,180,FALSE))</f>
        <v>#</v>
      </c>
    </row>
    <row r="22446" spans="1:2">
      <c r="A22446" t="s">
        <v>348</v>
      </c>
      <c r="B22446" t="str">
        <f>IF(ISBLANK(VLOOKUP(A22446,Questionnaire!A:KQ,180,FALSE)),"#",VLOOKUP(A22446,Questionnaire!A:KQ,180,FALSE))</f>
        <v>#</v>
      </c>
    </row>
    <row r="22447" spans="1:2">
      <c r="A22447" t="s">
        <v>353</v>
      </c>
      <c r="B22447" t="str">
        <f>IF(ISBLANK(VLOOKUP(A22447,Questionnaire!A:KQ,180,FALSE)),"#",VLOOKUP(A22447,Questionnaire!A:KQ,180,FALSE))</f>
        <v>#</v>
      </c>
    </row>
    <row r="22448" spans="1:2">
      <c r="A22448" t="s">
        <v>354</v>
      </c>
      <c r="B22448" t="str">
        <f>IF(ISBLANK(VLOOKUP(A22448,Questionnaire!A:KQ,180,FALSE)),"#",VLOOKUP(A22448,Questionnaire!A:KQ,180,FALSE))</f>
        <v>#</v>
      </c>
    </row>
    <row r="22449" spans="1:2">
      <c r="A22449" t="s">
        <v>355</v>
      </c>
      <c r="B22449" t="str">
        <f>IF(ISBLANK(VLOOKUP(A22449,Questionnaire!A:KQ,180,FALSE)),"#",VLOOKUP(A22449,Questionnaire!A:KQ,180,FALSE))</f>
        <v>#</v>
      </c>
    </row>
    <row r="22450" spans="1:2">
      <c r="A22450" t="s">
        <v>356</v>
      </c>
      <c r="B22450" t="str">
        <f>IF(ISBLANK(VLOOKUP(A22450,Questionnaire!A:KQ,180,FALSE)),"#",VLOOKUP(A22450,Questionnaire!A:KQ,180,FALSE))</f>
        <v>#</v>
      </c>
    </row>
    <row r="22451" spans="1:2">
      <c r="A22451" t="s">
        <v>357</v>
      </c>
      <c r="B22451" t="str">
        <f>IF(ISBLANK(VLOOKUP(A22451,Questionnaire!A:KQ,180,FALSE)),"#",VLOOKUP(A22451,Questionnaire!A:KQ,180,FALSE))</f>
        <v>#</v>
      </c>
    </row>
    <row r="22452" spans="1:2">
      <c r="A22452" t="s">
        <v>360</v>
      </c>
      <c r="B22452" t="str">
        <f>IF(ISBLANK(VLOOKUP(A22452,Questionnaire!A:KQ,180,FALSE)),"#",VLOOKUP(A22452,Questionnaire!A:KQ,180,FALSE))</f>
        <v>#</v>
      </c>
    </row>
    <row r="22453" spans="1:2">
      <c r="A22453" t="s">
        <v>362</v>
      </c>
      <c r="B22453" t="str">
        <f>IF(ISBLANK(VLOOKUP(A22453,Questionnaire!A:KQ,180,FALSE)),"#",VLOOKUP(A22453,Questionnaire!A:KQ,180,FALSE))</f>
        <v>#</v>
      </c>
    </row>
    <row r="22454" spans="1:2">
      <c r="A22454" t="s">
        <v>363</v>
      </c>
      <c r="B22454" t="str">
        <f>IF(ISBLANK(VLOOKUP(A22454,Questionnaire!A:KQ,180,FALSE)),"#",VLOOKUP(A22454,Questionnaire!A:KQ,180,FALSE))</f>
        <v>#</v>
      </c>
    </row>
    <row r="22455" spans="1:2">
      <c r="A22455" t="s">
        <v>364</v>
      </c>
      <c r="B22455" t="str">
        <f>IF(ISBLANK(VLOOKUP(A22455,Questionnaire!A:KQ,180,FALSE)),"#",VLOOKUP(A22455,Questionnaire!A:KQ,180,FALSE))</f>
        <v>#</v>
      </c>
    </row>
    <row r="22456" spans="1:2">
      <c r="A22456" t="s">
        <v>365</v>
      </c>
      <c r="B22456" t="str">
        <f>IF(ISBLANK(VLOOKUP(A22456,Questionnaire!A:KQ,180,FALSE)),"#",VLOOKUP(A22456,Questionnaire!A:KQ,180,FALSE))</f>
        <v>#</v>
      </c>
    </row>
    <row r="22457" spans="1:2">
      <c r="A22457" t="s">
        <v>366</v>
      </c>
      <c r="B22457" t="str">
        <f>IF(ISBLANK(VLOOKUP(A22457,Questionnaire!A:KQ,180,FALSE)),"#",VLOOKUP(A22457,Questionnaire!A:KQ,180,FALSE))</f>
        <v>#</v>
      </c>
    </row>
    <row r="22458" spans="1:2">
      <c r="A22458" t="s">
        <v>371</v>
      </c>
      <c r="B22458" t="str">
        <f>IF(ISBLANK(VLOOKUP(A22458,Questionnaire!A:KQ,180,FALSE)),"#",VLOOKUP(A22458,Questionnaire!A:KQ,180,FALSE))</f>
        <v>#</v>
      </c>
    </row>
    <row r="22459" spans="1:2">
      <c r="A22459" t="s">
        <v>372</v>
      </c>
      <c r="B22459" t="str">
        <f>IF(ISBLANK(VLOOKUP(A22459,Questionnaire!A:KQ,180,FALSE)),"#",VLOOKUP(A22459,Questionnaire!A:KQ,180,FALSE))</f>
        <v>#</v>
      </c>
    </row>
    <row r="22460" spans="1:2">
      <c r="A22460" t="s">
        <v>373</v>
      </c>
      <c r="B22460" t="str">
        <f>IF(ISBLANK(VLOOKUP(A22460,Questionnaire!A:KQ,180,FALSE)),"#",VLOOKUP(A22460,Questionnaire!A:KQ,180,FALSE))</f>
        <v>#</v>
      </c>
    </row>
    <row r="22461" spans="1:2">
      <c r="A22461" t="s">
        <v>374</v>
      </c>
      <c r="B22461" t="str">
        <f>IF(ISBLANK(VLOOKUP(A22461,Questionnaire!A:KQ,180,FALSE)),"#",VLOOKUP(A22461,Questionnaire!A:KQ,180,FALSE))</f>
        <v>#</v>
      </c>
    </row>
    <row r="22462" spans="1:2">
      <c r="A22462" t="s">
        <v>377</v>
      </c>
      <c r="B22462" t="str">
        <f>IF(ISBLANK(VLOOKUP(A22462,Questionnaire!A:KQ,180,FALSE)),"#",VLOOKUP(A22462,Questionnaire!A:KQ,180,FALSE))</f>
        <v>#</v>
      </c>
    </row>
    <row r="22463" spans="1:2">
      <c r="A22463" t="s">
        <v>379</v>
      </c>
      <c r="B22463" t="str">
        <f>IF(ISBLANK(VLOOKUP(A22463,Questionnaire!A:KQ,180,FALSE)),"#",VLOOKUP(A22463,Questionnaire!A:KQ,180,FALSE))</f>
        <v>#</v>
      </c>
    </row>
    <row r="22464" spans="1:2">
      <c r="A22464" t="s">
        <v>380</v>
      </c>
      <c r="B22464" t="str">
        <f>IF(ISBLANK(VLOOKUP(A22464,Questionnaire!A:KQ,180,FALSE)),"#",VLOOKUP(A22464,Questionnaire!A:KQ,180,FALSE))</f>
        <v>#</v>
      </c>
    </row>
    <row r="22465" spans="1:2">
      <c r="A22465" t="s">
        <v>381</v>
      </c>
      <c r="B22465" t="str">
        <f>IF(ISBLANK(VLOOKUP(A22465,Questionnaire!A:KQ,180,FALSE)),"#",VLOOKUP(A22465,Questionnaire!A:KQ,180,FALSE))</f>
        <v>#</v>
      </c>
    </row>
    <row r="22466" spans="1:2">
      <c r="A22466" t="s">
        <v>382</v>
      </c>
      <c r="B22466" t="str">
        <f>IF(ISBLANK(VLOOKUP(A22466,Questionnaire!A:KQ,180,FALSE)),"#",VLOOKUP(A22466,Questionnaire!A:KQ,180,FALSE))</f>
        <v>#</v>
      </c>
    </row>
    <row r="22467" spans="1:2">
      <c r="A22467" t="s">
        <v>384</v>
      </c>
      <c r="B22467" t="str">
        <f>IF(ISBLANK(VLOOKUP(A22467,Questionnaire!A:KQ,180,FALSE)),"#",VLOOKUP(A22467,Questionnaire!A:KQ,180,FALSE))</f>
        <v>#</v>
      </c>
    </row>
    <row r="22468" spans="1:2">
      <c r="A22468" t="s">
        <v>387</v>
      </c>
      <c r="B22468" t="str">
        <f>IF(ISBLANK(VLOOKUP(A22468,Questionnaire!A:KQ,180,FALSE)),"#",VLOOKUP(A22468,Questionnaire!A:KQ,180,FALSE))</f>
        <v>#</v>
      </c>
    </row>
    <row r="22469" spans="1:2">
      <c r="A22469" t="s">
        <v>391</v>
      </c>
      <c r="B22469" t="str">
        <f>IF(ISBLANK(VLOOKUP(A22469,Questionnaire!A:KQ,180,FALSE)),"#",VLOOKUP(A22469,Questionnaire!A:KQ,180,FALSE))</f>
        <v>#</v>
      </c>
    </row>
    <row r="22470" spans="1:2">
      <c r="A22470" t="s">
        <v>393</v>
      </c>
      <c r="B22470" t="str">
        <f>IF(ISBLANK(VLOOKUP(A22470,Questionnaire!A:KQ,180,FALSE)),"#",VLOOKUP(A22470,Questionnaire!A:KQ,180,FALSE))</f>
        <v>#</v>
      </c>
    </row>
    <row r="22471" spans="1:2">
      <c r="A22471" t="s">
        <v>395</v>
      </c>
      <c r="B22471" t="str">
        <f>IF(ISBLANK(VLOOKUP(A22471,Questionnaire!A:KQ,180,FALSE)),"#",VLOOKUP(A22471,Questionnaire!A:KQ,180,FALSE))</f>
        <v>#</v>
      </c>
    </row>
    <row r="22472" spans="1:2">
      <c r="A22472" t="s">
        <v>398</v>
      </c>
      <c r="B22472" t="str">
        <f>IF(ISBLANK(VLOOKUP(A22472,Questionnaire!A:KQ,180,FALSE)),"#",VLOOKUP(A22472,Questionnaire!A:KQ,180,FALSE))</f>
        <v>#</v>
      </c>
    </row>
    <row r="22473" spans="1:2">
      <c r="A22473" t="s">
        <v>402</v>
      </c>
      <c r="B22473" t="str">
        <f>IF(ISBLANK(VLOOKUP(A22473,Questionnaire!A:KQ,180,FALSE)),"#",VLOOKUP(A22473,Questionnaire!A:KQ,180,FALSE))</f>
        <v>#</v>
      </c>
    </row>
    <row r="22474" spans="1:2">
      <c r="A22474" t="s">
        <v>405</v>
      </c>
      <c r="B22474" t="str">
        <f>IF(ISBLANK(VLOOKUP(A22474,Questionnaire!A:KQ,180,FALSE)),"#",VLOOKUP(A22474,Questionnaire!A:KQ,180,FALSE))</f>
        <v>#</v>
      </c>
    </row>
    <row r="22475" spans="1:2">
      <c r="A22475" t="s">
        <v>409</v>
      </c>
      <c r="B22475" t="str">
        <f>IF(ISBLANK(VLOOKUP(A22475,Questionnaire!A:KQ,180,FALSE)),"#",VLOOKUP(A22475,Questionnaire!A:KQ,180,FALSE))</f>
        <v>#</v>
      </c>
    </row>
    <row r="22476" spans="1:2">
      <c r="A22476" t="s">
        <v>412</v>
      </c>
      <c r="B22476" t="str">
        <f>IF(ISBLANK(VLOOKUP(A22476,Questionnaire!A:KQ,180,FALSE)),"#",VLOOKUP(A22476,Questionnaire!A:KQ,180,FALSE))</f>
        <v>#</v>
      </c>
    </row>
    <row r="22477" spans="1:2">
      <c r="A22477" t="s">
        <v>415</v>
      </c>
      <c r="B22477" t="str">
        <f>IF(ISBLANK(VLOOKUP(A22477,Questionnaire!A:KQ,180,FALSE)),"#",VLOOKUP(A22477,Questionnaire!A:KQ,180,FALSE))</f>
        <v>#</v>
      </c>
    </row>
    <row r="22478" spans="1:2">
      <c r="A22478" t="s">
        <v>418</v>
      </c>
      <c r="B22478" t="str">
        <f>IF(ISBLANK(VLOOKUP(A22478,Questionnaire!A:KQ,180,FALSE)),"#",VLOOKUP(A22478,Questionnaire!A:KQ,180,FALSE))</f>
        <v>#</v>
      </c>
    </row>
    <row r="22479" spans="1:2">
      <c r="A22479" t="s">
        <v>421</v>
      </c>
      <c r="B22479" t="str">
        <f>IF(ISBLANK(VLOOKUP(A22479,Questionnaire!A:KQ,180,FALSE)),"#",VLOOKUP(A22479,Questionnaire!A:KQ,180,FALSE))</f>
        <v>#</v>
      </c>
    </row>
    <row r="22480" spans="1:2">
      <c r="A22480" t="s">
        <v>424</v>
      </c>
      <c r="B22480" t="str">
        <f>IF(ISBLANK(VLOOKUP(A22480,Questionnaire!A:KQ,180,FALSE)),"#",VLOOKUP(A22480,Questionnaire!A:KQ,180,FALSE))</f>
        <v>#</v>
      </c>
    </row>
    <row r="22481" spans="1:2">
      <c r="A22481" t="s">
        <v>429</v>
      </c>
      <c r="B22481" t="str">
        <f>IF(ISBLANK(VLOOKUP(A22481,Questionnaire!A:KQ,180,FALSE)),"#",VLOOKUP(A22481,Questionnaire!A:KQ,180,FALSE))</f>
        <v>#</v>
      </c>
    </row>
    <row r="22482" spans="1:2">
      <c r="A22482" t="s">
        <v>432</v>
      </c>
      <c r="B22482" t="str">
        <f>IF(ISBLANK(VLOOKUP(A22482,Questionnaire!A:KQ,180,FALSE)),"#",VLOOKUP(A22482,Questionnaire!A:KQ,180,FALSE))</f>
        <v>#</v>
      </c>
    </row>
    <row r="22483" spans="1:2">
      <c r="A22483" t="s">
        <v>435</v>
      </c>
      <c r="B22483" t="str">
        <f>IF(ISBLANK(VLOOKUP(A22483,Questionnaire!A:KQ,180,FALSE)),"#",VLOOKUP(A22483,Questionnaire!A:KQ,180,FALSE))</f>
        <v>#</v>
      </c>
    </row>
    <row r="22484" spans="1:2">
      <c r="A22484" t="s">
        <v>437</v>
      </c>
      <c r="B22484" t="str">
        <f>IF(ISBLANK(VLOOKUP(A22484,Questionnaire!A:KQ,180,FALSE)),"#",VLOOKUP(A22484,Questionnaire!A:KQ,180,FALSE))</f>
        <v>#</v>
      </c>
    </row>
    <row r="22485" spans="1:2">
      <c r="A22485" t="s">
        <v>439</v>
      </c>
      <c r="B22485" t="str">
        <f>IF(ISBLANK(VLOOKUP(A22485,Questionnaire!A:KQ,180,FALSE)),"#",VLOOKUP(A22485,Questionnaire!A:KQ,180,FALSE))</f>
        <v>#</v>
      </c>
    </row>
    <row r="22486" spans="1:2">
      <c r="A22486" t="s">
        <v>442</v>
      </c>
      <c r="B22486" t="str">
        <f>IF(ISBLANK(VLOOKUP(A22486,Questionnaire!A:KQ,180,FALSE)),"#",VLOOKUP(A22486,Questionnaire!A:KQ,180,FALSE))</f>
        <v>#</v>
      </c>
    </row>
    <row r="22487" spans="1:2">
      <c r="A22487" t="s">
        <v>445</v>
      </c>
      <c r="B22487" t="str">
        <f>IF(ISBLANK(VLOOKUP(A22487,Questionnaire!A:KQ,180,FALSE)),"#",VLOOKUP(A22487,Questionnaire!A:KQ,180,FALSE))</f>
        <v>#</v>
      </c>
    </row>
    <row r="22488" spans="1:2">
      <c r="A22488" t="s">
        <v>448</v>
      </c>
      <c r="B22488" t="str">
        <f>IF(ISBLANK(VLOOKUP(A22488,Questionnaire!A:KQ,180,FALSE)),"#",VLOOKUP(A22488,Questionnaire!A:KQ,180,FALSE))</f>
        <v>#</v>
      </c>
    </row>
    <row r="22489" spans="1:2">
      <c r="A22489" t="s">
        <v>452</v>
      </c>
      <c r="B22489" t="str">
        <f>IF(ISBLANK(VLOOKUP(A22489,Questionnaire!A:KQ,180,FALSE)),"#",VLOOKUP(A22489,Questionnaire!A:KQ,180,FALSE))</f>
        <v>#</v>
      </c>
    </row>
    <row r="22490" spans="1:2">
      <c r="A22490" t="s">
        <v>455</v>
      </c>
      <c r="B22490" t="str">
        <f>IF(ISBLANK(VLOOKUP(A22490,Questionnaire!A:KQ,180,FALSE)),"#",VLOOKUP(A22490,Questionnaire!A:KQ,180,FALSE))</f>
        <v>#</v>
      </c>
    </row>
    <row r="22491" spans="1:2">
      <c r="A22491" t="s">
        <v>458</v>
      </c>
      <c r="B22491" t="str">
        <f>IF(ISBLANK(VLOOKUP(A22491,Questionnaire!A:KQ,180,FALSE)),"#",VLOOKUP(A22491,Questionnaire!A:KQ,180,FALSE))</f>
        <v>#</v>
      </c>
    </row>
    <row r="22492" spans="1:2">
      <c r="A22492" t="s">
        <v>461</v>
      </c>
      <c r="B22492" t="str">
        <f>IF(ISBLANK(VLOOKUP(A22492,Questionnaire!A:KQ,180,FALSE)),"#",VLOOKUP(A22492,Questionnaire!A:KQ,180,FALSE))</f>
        <v>#</v>
      </c>
    </row>
    <row r="22493" spans="1:2">
      <c r="A22493" t="s">
        <v>465</v>
      </c>
      <c r="B22493" t="str">
        <f>IF(ISBLANK(VLOOKUP(A22493,Questionnaire!A:KQ,180,FALSE)),"#",VLOOKUP(A22493,Questionnaire!A:KQ,180,FALSE))</f>
        <v>#</v>
      </c>
    </row>
    <row r="22494" spans="1:2">
      <c r="A22494" t="s">
        <v>467</v>
      </c>
      <c r="B22494" t="str">
        <f>IF(ISBLANK(VLOOKUP(A22494,Questionnaire!A:KQ,180,FALSE)),"#",VLOOKUP(A22494,Questionnaire!A:KQ,180,FALSE))</f>
        <v>#</v>
      </c>
    </row>
    <row r="22495" spans="1:2">
      <c r="A22495" t="s">
        <v>469</v>
      </c>
      <c r="B22495" t="str">
        <f>IF(ISBLANK(VLOOKUP(A22495,Questionnaire!A:KQ,180,FALSE)),"#",VLOOKUP(A22495,Questionnaire!A:KQ,180,FALSE))</f>
        <v>#</v>
      </c>
    </row>
    <row r="22496" spans="1:2">
      <c r="A22496" t="s">
        <v>471</v>
      </c>
      <c r="B22496" t="str">
        <f>IF(ISBLANK(VLOOKUP(A22496,Questionnaire!A:KQ,180,FALSE)),"#",VLOOKUP(A22496,Questionnaire!A:KQ,180,FALSE))</f>
        <v>#</v>
      </c>
    </row>
    <row r="22497" spans="1:3">
      <c r="A22497" t="s">
        <v>473</v>
      </c>
      <c r="B22497" t="str">
        <f>IF(ISBLANK(VLOOKUP(A22497,Questionnaire!A:KQ,180,FALSE)),"#",VLOOKUP(A22497,Questionnaire!A:KQ,180,FALSE))</f>
        <v>#</v>
      </c>
    </row>
    <row r="22498" spans="1:3">
      <c r="A22498" t="s">
        <v>475</v>
      </c>
      <c r="B22498" t="str">
        <f>IF(ISBLANK(VLOOKUP(A22498,Questionnaire!A:KQ,180,FALSE)),"#",VLOOKUP(A22498,Questionnaire!A:KQ,180,FALSE))</f>
        <v>#</v>
      </c>
    </row>
    <row r="22499" spans="1:3">
      <c r="A22499" t="s">
        <v>185</v>
      </c>
      <c r="B22499" t="str">
        <f>IF(ISBLANK(VLOOKUP(A22499,Questionnaire!A:KQ,181,FALSE)),"#",VLOOKUP(A22499,Questionnaire!A:KQ,181,FALSE))</f>
        <v>#</v>
      </c>
      <c r="C22499">
        <v>178</v>
      </c>
    </row>
    <row r="22500" spans="1:3">
      <c r="A22500" t="s">
        <v>187</v>
      </c>
      <c r="B22500" t="str">
        <f>IF(ISNA(VLOOKUP(VLOOKUP(A22500,Questionnaire!A:KQ,181,FALSE),'CORA Encoding'!D:E,2,FALSE)),"#",VLOOKUP(VLOOKUP(A22500,Questionnaire!A:KQ,181,FALSE),'CORA Encoding'!D:E,2,FALSE))</f>
        <v>#</v>
      </c>
    </row>
    <row r="22501" spans="1:3">
      <c r="A22501" t="s">
        <v>189</v>
      </c>
      <c r="B22501" t="str">
        <f>IF(ISNA(VLOOKUP(VLOOKUP(A22501,Questionnaire!A:KQ,181,FALSE),'CORA Encoding'!G:H,2,FALSE)),"#",VLOOKUP(VLOOKUP(A22501,Questionnaire!A:KQ,181,FALSE),'CORA Encoding'!G:H,2,FALSE))</f>
        <v>#</v>
      </c>
    </row>
    <row r="22502" spans="1:3">
      <c r="A22502" t="s">
        <v>191</v>
      </c>
      <c r="B22502" t="str">
        <f>IF(ISNA(VLOOKUP(VLOOKUP(A22502,Questionnaire!A:KQ,181,FALSE),'Country List'!E:F,2,FALSE)),"#",VLOOKUP(VLOOKUP(A22502,Questionnaire!A:KQ,181,FALSE),'Country List'!E:F,2,FALSE))</f>
        <v>#</v>
      </c>
    </row>
    <row r="22503" spans="1:3">
      <c r="A22503" t="s">
        <v>193</v>
      </c>
      <c r="B22503" t="str">
        <f>IF(ISNA(VLOOKUP(VLOOKUP(A22503,Questionnaire!A:KQ,181,FALSE),'Industry List'!B:C,2,FALSE)),"#",VLOOKUP(VLOOKUP(A22503,Questionnaire!A:KQ,181,FALSE),'Industry List'!B:C,2,FALSE))</f>
        <v>#</v>
      </c>
    </row>
    <row r="22504" spans="1:3">
      <c r="A22504" t="s">
        <v>197</v>
      </c>
      <c r="B22504" t="str">
        <f>IF(ISBLANK(VLOOKUP(A22504,Questionnaire!A:KQ,181,FALSE)),"#",VLOOKUP(A22504,Questionnaire!A:KQ,181,FALSE))</f>
        <v>#</v>
      </c>
    </row>
    <row r="22505" spans="1:3">
      <c r="A22505" t="s">
        <v>201</v>
      </c>
      <c r="B22505" t="str">
        <f>IF(ISBLANK(VLOOKUP(A22505,Questionnaire!A:KQ,181,FALSE)),"#",VLOOKUP(A22505,Questionnaire!A:KQ,181,FALSE))</f>
        <v>#</v>
      </c>
    </row>
    <row r="22506" spans="1:3">
      <c r="A22506" t="s">
        <v>203</v>
      </c>
      <c r="B22506" t="str">
        <f>IF(ISNA(VLOOKUP(VLOOKUP(A22506,Questionnaire!A:KQ,181,FALSE),'CORA Encoding'!J:K,2,FALSE)),"#",VLOOKUP(VLOOKUP(A22506,Questionnaire!A:KQ,181,FALSE),'CORA Encoding'!J:K,2,FALSE))</f>
        <v>#</v>
      </c>
    </row>
    <row r="22507" spans="1:3">
      <c r="A22507" t="s">
        <v>208</v>
      </c>
      <c r="B22507" t="str">
        <f>IF(ISBLANK(VLOOKUP(A22507,Questionnaire!A:KQ,181,FALSE)),"#",VLOOKUP(A22507,Questionnaire!A:KQ,181,FALSE))</f>
        <v>#</v>
      </c>
    </row>
    <row r="22508" spans="1:3">
      <c r="A22508" t="s">
        <v>213</v>
      </c>
      <c r="B22508" t="str">
        <f>IF(ISBLANK(VLOOKUP(A22508,Questionnaire!A:KQ,181,FALSE)),"#",VLOOKUP(A22508,Questionnaire!A:KQ,181,FALSE))</f>
        <v>#</v>
      </c>
    </row>
    <row r="22509" spans="1:3">
      <c r="A22509" t="s">
        <v>215</v>
      </c>
      <c r="B22509" t="str">
        <f>IF(ISBLANK(VLOOKUP(A22509,Questionnaire!A:KQ,181,FALSE)),"#",VLOOKUP(A22509,Questionnaire!A:KQ,181,FALSE))</f>
        <v>#</v>
      </c>
    </row>
    <row r="22510" spans="1:3">
      <c r="A22510" t="s">
        <v>217</v>
      </c>
      <c r="B22510" t="str">
        <f>IF(ISBLANK(VLOOKUP(A22510,Questionnaire!A:KQ,181,FALSE)),"#",VLOOKUP(A22510,Questionnaire!A:KQ,181,FALSE))</f>
        <v>#</v>
      </c>
    </row>
    <row r="22511" spans="1:3">
      <c r="A22511" t="s">
        <v>219</v>
      </c>
      <c r="B22511" t="str">
        <f>IF(ISBLANK(VLOOKUP(A22511,Questionnaire!A:KQ,181,FALSE)),"#",VLOOKUP(A22511,Questionnaire!A:KQ,181,FALSE))</f>
        <v>#</v>
      </c>
    </row>
    <row r="22512" spans="1:3">
      <c r="A22512" t="s">
        <v>221</v>
      </c>
      <c r="B22512" t="str">
        <f>IF(ISBLANK(VLOOKUP(A22512,Questionnaire!A:KQ,181,FALSE)),"#",VLOOKUP(A22512,Questionnaire!A:KQ,181,FALSE))</f>
        <v>#</v>
      </c>
    </row>
    <row r="22513" spans="1:2">
      <c r="A22513" t="s">
        <v>223</v>
      </c>
      <c r="B22513" t="str">
        <f>IF(ISBLANK(VLOOKUP(A22513,Questionnaire!A:KQ,181,FALSE)),"#",VLOOKUP(A22513,Questionnaire!A:KQ,181,FALSE))</f>
        <v>#</v>
      </c>
    </row>
    <row r="22514" spans="1:2">
      <c r="A22514" t="s">
        <v>225</v>
      </c>
      <c r="B22514" t="str">
        <f>IF(ISBLANK(VLOOKUP(A22514,Questionnaire!A:KQ,181,FALSE)),"#",VLOOKUP(A22514,Questionnaire!A:KQ,181,FALSE))</f>
        <v>#</v>
      </c>
    </row>
    <row r="22515" spans="1:2">
      <c r="A22515" t="s">
        <v>227</v>
      </c>
      <c r="B22515" t="str">
        <f>IF(ISBLANK(VLOOKUP(A22515,Questionnaire!A:KQ,181,FALSE)),"#",VLOOKUP(A22515,Questionnaire!A:KQ,181,FALSE))</f>
        <v>#</v>
      </c>
    </row>
    <row r="22516" spans="1:2">
      <c r="A22516" t="s">
        <v>229</v>
      </c>
      <c r="B22516" t="str">
        <f>IF(ISBLANK(VLOOKUP(A22516,Questionnaire!A:KQ,181,FALSE)),"#",VLOOKUP(A22516,Questionnaire!A:KQ,181,FALSE))</f>
        <v>#</v>
      </c>
    </row>
    <row r="22517" spans="1:2">
      <c r="A22517" t="s">
        <v>231</v>
      </c>
      <c r="B22517" t="str">
        <f>IF(ISBLANK(VLOOKUP(A22517,Questionnaire!A:KQ,181,FALSE)),"#",VLOOKUP(A22517,Questionnaire!A:KQ,181,FALSE))</f>
        <v>#</v>
      </c>
    </row>
    <row r="22518" spans="1:2">
      <c r="A22518" t="s">
        <v>233</v>
      </c>
      <c r="B22518" t="str">
        <f>IF(ISBLANK(VLOOKUP(A22518,Questionnaire!A:KQ,181,FALSE)),"#",VLOOKUP(A22518,Questionnaire!A:KQ,181,FALSE))</f>
        <v>#</v>
      </c>
    </row>
    <row r="22519" spans="1:2">
      <c r="A22519" t="s">
        <v>235</v>
      </c>
      <c r="B22519" t="str">
        <f>IF(ISBLANK(VLOOKUP(A22519,Questionnaire!A:KQ,181,FALSE)),"#",VLOOKUP(A22519,Questionnaire!A:KQ,181,FALSE))</f>
        <v>#</v>
      </c>
    </row>
    <row r="22520" spans="1:2">
      <c r="A22520" t="s">
        <v>237</v>
      </c>
      <c r="B22520" t="str">
        <f>IF(ISBLANK(VLOOKUP(A22520,Questionnaire!A:KQ,181,FALSE)),"#",VLOOKUP(A22520,Questionnaire!A:KQ,181,FALSE))</f>
        <v>#</v>
      </c>
    </row>
    <row r="22521" spans="1:2">
      <c r="A22521" t="s">
        <v>239</v>
      </c>
      <c r="B22521" t="str">
        <f>IF(ISBLANK(VLOOKUP(A22521,Questionnaire!A:KQ,181,FALSE)),"#",VLOOKUP(A22521,Questionnaire!A:KQ,181,FALSE))</f>
        <v>#</v>
      </c>
    </row>
    <row r="22522" spans="1:2">
      <c r="A22522" t="s">
        <v>242</v>
      </c>
      <c r="B22522" t="str">
        <f>IF(ISBLANK(VLOOKUP(A22522,Questionnaire!A:KQ,181,FALSE)),"#",VLOOKUP(A22522,Questionnaire!A:KQ,181,FALSE))</f>
        <v>#</v>
      </c>
    </row>
    <row r="22523" spans="1:2">
      <c r="A22523" t="s">
        <v>245</v>
      </c>
      <c r="B22523" t="str">
        <f>IF(ISBLANK(VLOOKUP(A22523,Questionnaire!A:KQ,181,FALSE)),"#",VLOOKUP(A22523,Questionnaire!A:KQ,181,FALSE))</f>
        <v>#</v>
      </c>
    </row>
    <row r="22524" spans="1:2">
      <c r="A22524" t="s">
        <v>247</v>
      </c>
      <c r="B22524" t="str">
        <f>IF(ISBLANK(VLOOKUP(A22524,Questionnaire!A:KQ,181,FALSE)),"#",VLOOKUP(A22524,Questionnaire!A:KQ,181,FALSE))</f>
        <v>#</v>
      </c>
    </row>
    <row r="22525" spans="1:2">
      <c r="A22525" t="s">
        <v>249</v>
      </c>
      <c r="B22525" t="str">
        <f>IF(ISBLANK(VLOOKUP(A22525,Questionnaire!A:KQ,181,FALSE)),"#",VLOOKUP(A22525,Questionnaire!A:KQ,181,FALSE))</f>
        <v>#</v>
      </c>
    </row>
    <row r="22526" spans="1:2">
      <c r="A22526" t="s">
        <v>250</v>
      </c>
      <c r="B22526" t="str">
        <f>IF(ISBLANK(VLOOKUP(A22526,Questionnaire!A:KQ,181,FALSE)),"#",VLOOKUP(A22526,Questionnaire!A:KQ,181,FALSE))</f>
        <v>#</v>
      </c>
    </row>
    <row r="22527" spans="1:2">
      <c r="A22527" t="s">
        <v>252</v>
      </c>
      <c r="B22527" t="str">
        <f>IF(ISBLANK(VLOOKUP(A22527,Questionnaire!A:KQ,181,FALSE)),"#",VLOOKUP(A22527,Questionnaire!A:KQ,181,FALSE))</f>
        <v>#</v>
      </c>
    </row>
    <row r="22528" spans="1:2">
      <c r="A22528" t="s">
        <v>255</v>
      </c>
      <c r="B22528" t="str">
        <f>IF(ISBLANK(VLOOKUP(A22528,Questionnaire!A:KQ,181,FALSE)),"#",VLOOKUP(A22528,Questionnaire!A:KQ,181,FALSE))</f>
        <v>#</v>
      </c>
    </row>
    <row r="22529" spans="1:2">
      <c r="A22529" t="s">
        <v>258</v>
      </c>
      <c r="B22529" t="str">
        <f>IF(ISNA(VLOOKUP(VLOOKUP(A22529,Questionnaire!A:KQ,181,FALSE),'CORA Encoding'!M:N,2,FALSE)),"#",VLOOKUP(VLOOKUP(A22529,Questionnaire!A:KQ,181,FALSE),'CORA Encoding'!M:N,2,FALSE))</f>
        <v>#</v>
      </c>
    </row>
    <row r="22530" spans="1:2">
      <c r="A22530" t="s">
        <v>261</v>
      </c>
      <c r="B22530" t="str">
        <f>IF(ISBLANK(VLOOKUP(A22530,Questionnaire!A:KQ,181,FALSE)),"#",VLOOKUP(A22530,Questionnaire!A:KQ,181,FALSE))</f>
        <v>#</v>
      </c>
    </row>
    <row r="22531" spans="1:2">
      <c r="A22531" t="s">
        <v>263</v>
      </c>
      <c r="B22531" t="str">
        <f>IF(ISBLANK(VLOOKUP(A22531,Questionnaire!A:KQ,181,FALSE)),"#",VLOOKUP(A22531,Questionnaire!A:KQ,181,FALSE))</f>
        <v>#</v>
      </c>
    </row>
    <row r="22532" spans="1:2">
      <c r="A22532" t="s">
        <v>265</v>
      </c>
      <c r="B22532" t="str">
        <f>IF(ISBLANK(VLOOKUP(A22532,Questionnaire!A:KQ,181,FALSE)),"#",VLOOKUP(A22532,Questionnaire!A:KQ,181,FALSE))</f>
        <v>#</v>
      </c>
    </row>
    <row r="22533" spans="1:2">
      <c r="A22533" t="s">
        <v>267</v>
      </c>
      <c r="B22533" t="str">
        <f>IF(ISBLANK(VLOOKUP(A22533,Questionnaire!A:KQ,181,FALSE)),"#",VLOOKUP(A22533,Questionnaire!A:KQ,181,FALSE))</f>
        <v>#</v>
      </c>
    </row>
    <row r="22534" spans="1:2">
      <c r="A22534" t="s">
        <v>269</v>
      </c>
      <c r="B22534" t="str">
        <f>IF(ISBLANK(VLOOKUP(A22534,Questionnaire!A:KQ,181,FALSE)),"#",VLOOKUP(A22534,Questionnaire!A:KQ,181,FALSE))</f>
        <v>#</v>
      </c>
    </row>
    <row r="22535" spans="1:2">
      <c r="A22535" t="s">
        <v>274</v>
      </c>
      <c r="B22535" t="str">
        <f>IF(ISBLANK(VLOOKUP(A22535,Questionnaire!A:KQ,181,FALSE)),"#",VLOOKUP(A22535,Questionnaire!A:KQ,181,FALSE))</f>
        <v>#</v>
      </c>
    </row>
    <row r="22536" spans="1:2">
      <c r="A22536" t="s">
        <v>276</v>
      </c>
      <c r="B22536" t="str">
        <f>IF(ISBLANK(VLOOKUP(A22536,Questionnaire!A:KQ,181,FALSE)),"#",VLOOKUP(A22536,Questionnaire!A:KQ,181,FALSE))</f>
        <v>#</v>
      </c>
    </row>
    <row r="22537" spans="1:2">
      <c r="A22537" t="s">
        <v>278</v>
      </c>
      <c r="B22537" t="str">
        <f>IF(ISBLANK(VLOOKUP(A22537,Questionnaire!A:KQ,181,FALSE)),"#",VLOOKUP(A22537,Questionnaire!A:KQ,181,FALSE))</f>
        <v>#</v>
      </c>
    </row>
    <row r="22538" spans="1:2">
      <c r="A22538" t="s">
        <v>280</v>
      </c>
      <c r="B22538" t="str">
        <f>IF(ISBLANK(VLOOKUP(A22538,Questionnaire!A:KQ,181,FALSE)),"#",VLOOKUP(A22538,Questionnaire!A:KQ,181,FALSE))</f>
        <v>#</v>
      </c>
    </row>
    <row r="22539" spans="1:2">
      <c r="A22539" t="s">
        <v>282</v>
      </c>
      <c r="B22539" t="str">
        <f>IF(ISBLANK(VLOOKUP(A22539,Questionnaire!A:KQ,181,FALSE)),"#",VLOOKUP(A22539,Questionnaire!A:KQ,181,FALSE))</f>
        <v>#</v>
      </c>
    </row>
    <row r="22540" spans="1:2">
      <c r="A22540" t="s">
        <v>286</v>
      </c>
      <c r="B22540" t="str">
        <f>IF(ISBLANK(VLOOKUP(A22540,Questionnaire!A:KQ,181,FALSE)),"#",VLOOKUP(A22540,Questionnaire!A:KQ,181,FALSE))</f>
        <v>#</v>
      </c>
    </row>
    <row r="22541" spans="1:2">
      <c r="A22541" t="s">
        <v>288</v>
      </c>
      <c r="B22541" t="str">
        <f>IF(ISBLANK(VLOOKUP(A22541,Questionnaire!A:KQ,181,FALSE)),"#",VLOOKUP(A22541,Questionnaire!A:KQ,181,FALSE))</f>
        <v>#</v>
      </c>
    </row>
    <row r="22542" spans="1:2">
      <c r="A22542" t="s">
        <v>290</v>
      </c>
      <c r="B22542" t="str">
        <f>IF(ISBLANK(VLOOKUP(A22542,Questionnaire!A:KQ,181,FALSE)),"#",VLOOKUP(A22542,Questionnaire!A:KQ,181,FALSE))</f>
        <v>#</v>
      </c>
    </row>
    <row r="22543" spans="1:2">
      <c r="A22543" t="s">
        <v>292</v>
      </c>
      <c r="B22543" t="str">
        <f>IF(ISBLANK(VLOOKUP(A22543,Questionnaire!A:KQ,181,FALSE)),"#",VLOOKUP(A22543,Questionnaire!A:KQ,181,FALSE))</f>
        <v>#</v>
      </c>
    </row>
    <row r="22544" spans="1:2">
      <c r="A22544" t="s">
        <v>294</v>
      </c>
      <c r="B22544" t="str">
        <f>IF(ISBLANK(VLOOKUP(A22544,Questionnaire!A:KQ,181,FALSE)),"#",VLOOKUP(A22544,Questionnaire!A:KQ,181,FALSE))</f>
        <v>#</v>
      </c>
    </row>
    <row r="22545" spans="1:2">
      <c r="A22545" t="s">
        <v>296</v>
      </c>
      <c r="B22545" t="str">
        <f>IF(ISBLANK(VLOOKUP(A22545,Questionnaire!A:KQ,181,FALSE)),"#",VLOOKUP(A22545,Questionnaire!A:KQ,181,FALSE))</f>
        <v>#</v>
      </c>
    </row>
    <row r="22546" spans="1:2">
      <c r="A22546" t="s">
        <v>301</v>
      </c>
      <c r="B22546" t="str">
        <f>IF(ISBLANK(VLOOKUP(A22546,Questionnaire!A:KQ,181,FALSE)),"#",VLOOKUP(A22546,Questionnaire!A:KQ,181,FALSE))</f>
        <v>#</v>
      </c>
    </row>
    <row r="22547" spans="1:2">
      <c r="A22547" t="s">
        <v>303</v>
      </c>
      <c r="B22547" t="str">
        <f>IF(ISBLANK(VLOOKUP(A22547,Questionnaire!A:KQ,181,FALSE)),"#",VLOOKUP(A22547,Questionnaire!A:KQ,181,FALSE))</f>
        <v>#</v>
      </c>
    </row>
    <row r="22548" spans="1:2">
      <c r="A22548" t="s">
        <v>305</v>
      </c>
      <c r="B22548" t="str">
        <f>IF(ISBLANK(VLOOKUP(A22548,Questionnaire!A:KQ,181,FALSE)),"#",VLOOKUP(A22548,Questionnaire!A:KQ,181,FALSE))</f>
        <v>#</v>
      </c>
    </row>
    <row r="22549" spans="1:2">
      <c r="A22549" t="s">
        <v>307</v>
      </c>
      <c r="B22549" t="str">
        <f>IF(ISBLANK(VLOOKUP(A22549,Questionnaire!A:KQ,181,FALSE)),"#",VLOOKUP(A22549,Questionnaire!A:KQ,181,FALSE))</f>
        <v>#</v>
      </c>
    </row>
    <row r="22550" spans="1:2">
      <c r="A22550" t="s">
        <v>311</v>
      </c>
      <c r="B22550" t="str">
        <f>IF(ISBLANK(VLOOKUP(A22550,Questionnaire!A:KQ,181,FALSE)),"#",VLOOKUP(A22550,Questionnaire!A:KQ,181,FALSE))</f>
        <v>#</v>
      </c>
    </row>
    <row r="22551" spans="1:2">
      <c r="A22551" t="s">
        <v>313</v>
      </c>
      <c r="B22551" t="str">
        <f>IF(ISBLANK(VLOOKUP(A22551,Questionnaire!A:KQ,181,FALSE)),"#",VLOOKUP(A22551,Questionnaire!A:KQ,181,FALSE))</f>
        <v>#</v>
      </c>
    </row>
    <row r="22552" spans="1:2">
      <c r="A22552" t="s">
        <v>314</v>
      </c>
      <c r="B22552" t="str">
        <f>IF(ISBLANK(VLOOKUP(A22552,Questionnaire!A:KQ,181,FALSE)),"#",VLOOKUP(A22552,Questionnaire!A:KQ,181,FALSE))</f>
        <v>#</v>
      </c>
    </row>
    <row r="22553" spans="1:2">
      <c r="A22553" t="s">
        <v>315</v>
      </c>
      <c r="B22553" t="str">
        <f>IF(ISBLANK(VLOOKUP(A22553,Questionnaire!A:KQ,181,FALSE)),"#",VLOOKUP(A22553,Questionnaire!A:KQ,181,FALSE))</f>
        <v>#</v>
      </c>
    </row>
    <row r="22554" spans="1:2">
      <c r="A22554" t="s">
        <v>317</v>
      </c>
      <c r="B22554" t="str">
        <f>IF(ISBLANK(VLOOKUP(A22554,Questionnaire!A:KQ,181,FALSE)),"#",VLOOKUP(A22554,Questionnaire!A:KQ,181,FALSE))</f>
        <v>#</v>
      </c>
    </row>
    <row r="22555" spans="1:2">
      <c r="A22555" t="s">
        <v>319</v>
      </c>
      <c r="B22555" t="str">
        <f>IF(ISBLANK(VLOOKUP(A22555,Questionnaire!A:KQ,181,FALSE)),"#",VLOOKUP(A22555,Questionnaire!A:KQ,181,FALSE))</f>
        <v>#</v>
      </c>
    </row>
    <row r="22556" spans="1:2">
      <c r="A22556" t="s">
        <v>322</v>
      </c>
      <c r="B22556" t="str">
        <f>IF(ISBLANK(VLOOKUP(A22556,Questionnaire!A:KQ,181,FALSE)),"#",VLOOKUP(A22556,Questionnaire!A:KQ,181,FALSE))</f>
        <v>#</v>
      </c>
    </row>
    <row r="22557" spans="1:2">
      <c r="A22557" t="s">
        <v>326</v>
      </c>
      <c r="B22557" t="str">
        <f>IF(ISBLANK(VLOOKUP(A22557,Questionnaire!A:KQ,181,FALSE)),"#",VLOOKUP(A22557,Questionnaire!A:KQ,181,FALSE))</f>
        <v>#</v>
      </c>
    </row>
    <row r="22558" spans="1:2">
      <c r="A22558" t="s">
        <v>328</v>
      </c>
      <c r="B22558" t="str">
        <f>IF(ISBLANK(VLOOKUP(A22558,Questionnaire!A:KQ,181,FALSE)),"#",VLOOKUP(A22558,Questionnaire!A:KQ,181,FALSE))</f>
        <v>#</v>
      </c>
    </row>
    <row r="22559" spans="1:2">
      <c r="A22559" t="s">
        <v>332</v>
      </c>
      <c r="B22559" t="str">
        <f>IF(ISBLANK(VLOOKUP(A22559,Questionnaire!A:KQ,181,FALSE)),"#",VLOOKUP(A22559,Questionnaire!A:KQ,181,FALSE))</f>
        <v>#</v>
      </c>
    </row>
    <row r="22560" spans="1:2">
      <c r="A22560" t="s">
        <v>333</v>
      </c>
      <c r="B22560" t="str">
        <f>IF(ISBLANK(VLOOKUP(A22560,Questionnaire!A:KQ,181,FALSE)),"#",VLOOKUP(A22560,Questionnaire!A:KQ,181,FALSE))</f>
        <v>#</v>
      </c>
    </row>
    <row r="22561" spans="1:2">
      <c r="A22561" t="s">
        <v>334</v>
      </c>
      <c r="B22561" t="str">
        <f>IF(ISBLANK(VLOOKUP(A22561,Questionnaire!A:KQ,181,FALSE)),"#",VLOOKUP(A22561,Questionnaire!A:KQ,181,FALSE))</f>
        <v>#</v>
      </c>
    </row>
    <row r="22562" spans="1:2">
      <c r="A22562" t="s">
        <v>335</v>
      </c>
      <c r="B22562" t="str">
        <f>IF(ISBLANK(VLOOKUP(A22562,Questionnaire!A:KQ,181,FALSE)),"#",VLOOKUP(A22562,Questionnaire!A:KQ,181,FALSE))</f>
        <v>#</v>
      </c>
    </row>
    <row r="22563" spans="1:2">
      <c r="A22563" t="s">
        <v>336</v>
      </c>
      <c r="B22563" t="str">
        <f>IF(ISBLANK(VLOOKUP(A22563,Questionnaire!A:KQ,181,FALSE)),"#",VLOOKUP(A22563,Questionnaire!A:KQ,181,FALSE))</f>
        <v>#</v>
      </c>
    </row>
    <row r="22564" spans="1:2">
      <c r="A22564" t="s">
        <v>337</v>
      </c>
      <c r="B22564" t="str">
        <f>IF(ISBLANK(VLOOKUP(A22564,Questionnaire!A:KQ,181,FALSE)),"#",VLOOKUP(A22564,Questionnaire!A:KQ,181,FALSE))</f>
        <v>#</v>
      </c>
    </row>
    <row r="22565" spans="1:2">
      <c r="A22565" t="s">
        <v>338</v>
      </c>
      <c r="B22565" t="str">
        <f>IF(ISBLANK(VLOOKUP(A22565,Questionnaire!A:KQ,181,FALSE)),"#",VLOOKUP(A22565,Questionnaire!A:KQ,181,FALSE))</f>
        <v>#</v>
      </c>
    </row>
    <row r="22566" spans="1:2">
      <c r="A22566" t="s">
        <v>339</v>
      </c>
      <c r="B22566" t="str">
        <f>IF(ISBLANK(VLOOKUP(A22566,Questionnaire!A:KQ,181,FALSE)),"#",VLOOKUP(A22566,Questionnaire!A:KQ,181,FALSE))</f>
        <v>#</v>
      </c>
    </row>
    <row r="22567" spans="1:2">
      <c r="A22567" t="s">
        <v>340</v>
      </c>
      <c r="B22567" t="str">
        <f>IF(ISBLANK(VLOOKUP(A22567,Questionnaire!A:KQ,181,FALSE)),"#",VLOOKUP(A22567,Questionnaire!A:KQ,181,FALSE))</f>
        <v>#</v>
      </c>
    </row>
    <row r="22568" spans="1:2">
      <c r="A22568" t="s">
        <v>341</v>
      </c>
      <c r="B22568" t="str">
        <f>IF(ISBLANK(VLOOKUP(A22568,Questionnaire!A:KQ,181,FALSE)),"#",VLOOKUP(A22568,Questionnaire!A:KQ,181,FALSE))</f>
        <v>#</v>
      </c>
    </row>
    <row r="22569" spans="1:2">
      <c r="A22569" t="s">
        <v>342</v>
      </c>
      <c r="B22569" t="str">
        <f>IF(ISBLANK(VLOOKUP(A22569,Questionnaire!A:KQ,181,FALSE)),"#",VLOOKUP(A22569,Questionnaire!A:KQ,181,FALSE))</f>
        <v>#</v>
      </c>
    </row>
    <row r="22570" spans="1:2">
      <c r="A22570" t="s">
        <v>343</v>
      </c>
      <c r="B22570" t="str">
        <f>IF(ISBLANK(VLOOKUP(A22570,Questionnaire!A:KQ,181,FALSE)),"#",VLOOKUP(A22570,Questionnaire!A:KQ,181,FALSE))</f>
        <v>#</v>
      </c>
    </row>
    <row r="22571" spans="1:2">
      <c r="A22571" t="s">
        <v>344</v>
      </c>
      <c r="B22571" t="str">
        <f>IF(ISBLANK(VLOOKUP(A22571,Questionnaire!A:KQ,181,FALSE)),"#",VLOOKUP(A22571,Questionnaire!A:KQ,181,FALSE))</f>
        <v>#</v>
      </c>
    </row>
    <row r="22572" spans="1:2">
      <c r="A22572" t="s">
        <v>345</v>
      </c>
      <c r="B22572" t="str">
        <f>IF(ISBLANK(VLOOKUP(A22572,Questionnaire!A:KQ,181,FALSE)),"#",VLOOKUP(A22572,Questionnaire!A:KQ,181,FALSE))</f>
        <v>#</v>
      </c>
    </row>
    <row r="22573" spans="1:2">
      <c r="A22573" t="s">
        <v>348</v>
      </c>
      <c r="B22573" t="str">
        <f>IF(ISBLANK(VLOOKUP(A22573,Questionnaire!A:KQ,181,FALSE)),"#",VLOOKUP(A22573,Questionnaire!A:KQ,181,FALSE))</f>
        <v>#</v>
      </c>
    </row>
    <row r="22574" spans="1:2">
      <c r="A22574" t="s">
        <v>353</v>
      </c>
      <c r="B22574" t="str">
        <f>IF(ISBLANK(VLOOKUP(A22574,Questionnaire!A:KQ,181,FALSE)),"#",VLOOKUP(A22574,Questionnaire!A:KQ,181,FALSE))</f>
        <v>#</v>
      </c>
    </row>
    <row r="22575" spans="1:2">
      <c r="A22575" t="s">
        <v>354</v>
      </c>
      <c r="B22575" t="str">
        <f>IF(ISBLANK(VLOOKUP(A22575,Questionnaire!A:KQ,181,FALSE)),"#",VLOOKUP(A22575,Questionnaire!A:KQ,181,FALSE))</f>
        <v>#</v>
      </c>
    </row>
    <row r="22576" spans="1:2">
      <c r="A22576" t="s">
        <v>355</v>
      </c>
      <c r="B22576" t="str">
        <f>IF(ISBLANK(VLOOKUP(A22576,Questionnaire!A:KQ,181,FALSE)),"#",VLOOKUP(A22576,Questionnaire!A:KQ,181,FALSE))</f>
        <v>#</v>
      </c>
    </row>
    <row r="22577" spans="1:2">
      <c r="A22577" t="s">
        <v>356</v>
      </c>
      <c r="B22577" t="str">
        <f>IF(ISBLANK(VLOOKUP(A22577,Questionnaire!A:KQ,181,FALSE)),"#",VLOOKUP(A22577,Questionnaire!A:KQ,181,FALSE))</f>
        <v>#</v>
      </c>
    </row>
    <row r="22578" spans="1:2">
      <c r="A22578" t="s">
        <v>357</v>
      </c>
      <c r="B22578" t="str">
        <f>IF(ISBLANK(VLOOKUP(A22578,Questionnaire!A:KQ,181,FALSE)),"#",VLOOKUP(A22578,Questionnaire!A:KQ,181,FALSE))</f>
        <v>#</v>
      </c>
    </row>
    <row r="22579" spans="1:2">
      <c r="A22579" t="s">
        <v>360</v>
      </c>
      <c r="B22579" t="str">
        <f>IF(ISBLANK(VLOOKUP(A22579,Questionnaire!A:KQ,181,FALSE)),"#",VLOOKUP(A22579,Questionnaire!A:KQ,181,FALSE))</f>
        <v>#</v>
      </c>
    </row>
    <row r="22580" spans="1:2">
      <c r="A22580" t="s">
        <v>362</v>
      </c>
      <c r="B22580" t="str">
        <f>IF(ISBLANK(VLOOKUP(A22580,Questionnaire!A:KQ,181,FALSE)),"#",VLOOKUP(A22580,Questionnaire!A:KQ,181,FALSE))</f>
        <v>#</v>
      </c>
    </row>
    <row r="22581" spans="1:2">
      <c r="A22581" t="s">
        <v>363</v>
      </c>
      <c r="B22581" t="str">
        <f>IF(ISBLANK(VLOOKUP(A22581,Questionnaire!A:KQ,181,FALSE)),"#",VLOOKUP(A22581,Questionnaire!A:KQ,181,FALSE))</f>
        <v>#</v>
      </c>
    </row>
    <row r="22582" spans="1:2">
      <c r="A22582" t="s">
        <v>364</v>
      </c>
      <c r="B22582" t="str">
        <f>IF(ISBLANK(VLOOKUP(A22582,Questionnaire!A:KQ,181,FALSE)),"#",VLOOKUP(A22582,Questionnaire!A:KQ,181,FALSE))</f>
        <v>#</v>
      </c>
    </row>
    <row r="22583" spans="1:2">
      <c r="A22583" t="s">
        <v>365</v>
      </c>
      <c r="B22583" t="str">
        <f>IF(ISBLANK(VLOOKUP(A22583,Questionnaire!A:KQ,181,FALSE)),"#",VLOOKUP(A22583,Questionnaire!A:KQ,181,FALSE))</f>
        <v>#</v>
      </c>
    </row>
    <row r="22584" spans="1:2">
      <c r="A22584" t="s">
        <v>366</v>
      </c>
      <c r="B22584" t="str">
        <f>IF(ISBLANK(VLOOKUP(A22584,Questionnaire!A:KQ,181,FALSE)),"#",VLOOKUP(A22584,Questionnaire!A:KQ,181,FALSE))</f>
        <v>#</v>
      </c>
    </row>
    <row r="22585" spans="1:2">
      <c r="A22585" t="s">
        <v>371</v>
      </c>
      <c r="B22585" t="str">
        <f>IF(ISBLANK(VLOOKUP(A22585,Questionnaire!A:KQ,181,FALSE)),"#",VLOOKUP(A22585,Questionnaire!A:KQ,181,FALSE))</f>
        <v>#</v>
      </c>
    </row>
    <row r="22586" spans="1:2">
      <c r="A22586" t="s">
        <v>372</v>
      </c>
      <c r="B22586" t="str">
        <f>IF(ISBLANK(VLOOKUP(A22586,Questionnaire!A:KQ,181,FALSE)),"#",VLOOKUP(A22586,Questionnaire!A:KQ,181,FALSE))</f>
        <v>#</v>
      </c>
    </row>
    <row r="22587" spans="1:2">
      <c r="A22587" t="s">
        <v>373</v>
      </c>
      <c r="B22587" t="str">
        <f>IF(ISBLANK(VLOOKUP(A22587,Questionnaire!A:KQ,181,FALSE)),"#",VLOOKUP(A22587,Questionnaire!A:KQ,181,FALSE))</f>
        <v>#</v>
      </c>
    </row>
    <row r="22588" spans="1:2">
      <c r="A22588" t="s">
        <v>374</v>
      </c>
      <c r="B22588" t="str">
        <f>IF(ISBLANK(VLOOKUP(A22588,Questionnaire!A:KQ,181,FALSE)),"#",VLOOKUP(A22588,Questionnaire!A:KQ,181,FALSE))</f>
        <v>#</v>
      </c>
    </row>
    <row r="22589" spans="1:2">
      <c r="A22589" t="s">
        <v>377</v>
      </c>
      <c r="B22589" t="str">
        <f>IF(ISBLANK(VLOOKUP(A22589,Questionnaire!A:KQ,181,FALSE)),"#",VLOOKUP(A22589,Questionnaire!A:KQ,181,FALSE))</f>
        <v>#</v>
      </c>
    </row>
    <row r="22590" spans="1:2">
      <c r="A22590" t="s">
        <v>379</v>
      </c>
      <c r="B22590" t="str">
        <f>IF(ISBLANK(VLOOKUP(A22590,Questionnaire!A:KQ,181,FALSE)),"#",VLOOKUP(A22590,Questionnaire!A:KQ,181,FALSE))</f>
        <v>#</v>
      </c>
    </row>
    <row r="22591" spans="1:2">
      <c r="A22591" t="s">
        <v>380</v>
      </c>
      <c r="B22591" t="str">
        <f>IF(ISBLANK(VLOOKUP(A22591,Questionnaire!A:KQ,181,FALSE)),"#",VLOOKUP(A22591,Questionnaire!A:KQ,181,FALSE))</f>
        <v>#</v>
      </c>
    </row>
    <row r="22592" spans="1:2">
      <c r="A22592" t="s">
        <v>381</v>
      </c>
      <c r="B22592" t="str">
        <f>IF(ISBLANK(VLOOKUP(A22592,Questionnaire!A:KQ,181,FALSE)),"#",VLOOKUP(A22592,Questionnaire!A:KQ,181,FALSE))</f>
        <v>#</v>
      </c>
    </row>
    <row r="22593" spans="1:2">
      <c r="A22593" t="s">
        <v>382</v>
      </c>
      <c r="B22593" t="str">
        <f>IF(ISBLANK(VLOOKUP(A22593,Questionnaire!A:KQ,181,FALSE)),"#",VLOOKUP(A22593,Questionnaire!A:KQ,181,FALSE))</f>
        <v>#</v>
      </c>
    </row>
    <row r="22594" spans="1:2">
      <c r="A22594" t="s">
        <v>384</v>
      </c>
      <c r="B22594" t="str">
        <f>IF(ISBLANK(VLOOKUP(A22594,Questionnaire!A:KQ,181,FALSE)),"#",VLOOKUP(A22594,Questionnaire!A:KQ,181,FALSE))</f>
        <v>#</v>
      </c>
    </row>
    <row r="22595" spans="1:2">
      <c r="A22595" t="s">
        <v>387</v>
      </c>
      <c r="B22595" t="str">
        <f>IF(ISBLANK(VLOOKUP(A22595,Questionnaire!A:KQ,181,FALSE)),"#",VLOOKUP(A22595,Questionnaire!A:KQ,181,FALSE))</f>
        <v>#</v>
      </c>
    </row>
    <row r="22596" spans="1:2">
      <c r="A22596" t="s">
        <v>391</v>
      </c>
      <c r="B22596" t="str">
        <f>IF(ISBLANK(VLOOKUP(A22596,Questionnaire!A:KQ,181,FALSE)),"#",VLOOKUP(A22596,Questionnaire!A:KQ,181,FALSE))</f>
        <v>#</v>
      </c>
    </row>
    <row r="22597" spans="1:2">
      <c r="A22597" t="s">
        <v>393</v>
      </c>
      <c r="B22597" t="str">
        <f>IF(ISBLANK(VLOOKUP(A22597,Questionnaire!A:KQ,181,FALSE)),"#",VLOOKUP(A22597,Questionnaire!A:KQ,181,FALSE))</f>
        <v>#</v>
      </c>
    </row>
    <row r="22598" spans="1:2">
      <c r="A22598" t="s">
        <v>395</v>
      </c>
      <c r="B22598" t="str">
        <f>IF(ISBLANK(VLOOKUP(A22598,Questionnaire!A:KQ,181,FALSE)),"#",VLOOKUP(A22598,Questionnaire!A:KQ,181,FALSE))</f>
        <v>#</v>
      </c>
    </row>
    <row r="22599" spans="1:2">
      <c r="A22599" t="s">
        <v>398</v>
      </c>
      <c r="B22599" t="str">
        <f>IF(ISBLANK(VLOOKUP(A22599,Questionnaire!A:KQ,181,FALSE)),"#",VLOOKUP(A22599,Questionnaire!A:KQ,181,FALSE))</f>
        <v>#</v>
      </c>
    </row>
    <row r="22600" spans="1:2">
      <c r="A22600" t="s">
        <v>402</v>
      </c>
      <c r="B22600" t="str">
        <f>IF(ISBLANK(VLOOKUP(A22600,Questionnaire!A:KQ,181,FALSE)),"#",VLOOKUP(A22600,Questionnaire!A:KQ,181,FALSE))</f>
        <v>#</v>
      </c>
    </row>
    <row r="22601" spans="1:2">
      <c r="A22601" t="s">
        <v>405</v>
      </c>
      <c r="B22601" t="str">
        <f>IF(ISBLANK(VLOOKUP(A22601,Questionnaire!A:KQ,181,FALSE)),"#",VLOOKUP(A22601,Questionnaire!A:KQ,181,FALSE))</f>
        <v>#</v>
      </c>
    </row>
    <row r="22602" spans="1:2">
      <c r="A22602" t="s">
        <v>409</v>
      </c>
      <c r="B22602" t="str">
        <f>IF(ISBLANK(VLOOKUP(A22602,Questionnaire!A:KQ,181,FALSE)),"#",VLOOKUP(A22602,Questionnaire!A:KQ,181,FALSE))</f>
        <v>#</v>
      </c>
    </row>
    <row r="22603" spans="1:2">
      <c r="A22603" t="s">
        <v>412</v>
      </c>
      <c r="B22603" t="str">
        <f>IF(ISBLANK(VLOOKUP(A22603,Questionnaire!A:KQ,181,FALSE)),"#",VLOOKUP(A22603,Questionnaire!A:KQ,181,FALSE))</f>
        <v>#</v>
      </c>
    </row>
    <row r="22604" spans="1:2">
      <c r="A22604" t="s">
        <v>415</v>
      </c>
      <c r="B22604" t="str">
        <f>IF(ISBLANK(VLOOKUP(A22604,Questionnaire!A:KQ,181,FALSE)),"#",VLOOKUP(A22604,Questionnaire!A:KQ,181,FALSE))</f>
        <v>#</v>
      </c>
    </row>
    <row r="22605" spans="1:2">
      <c r="A22605" t="s">
        <v>418</v>
      </c>
      <c r="B22605" t="str">
        <f>IF(ISBLANK(VLOOKUP(A22605,Questionnaire!A:KQ,181,FALSE)),"#",VLOOKUP(A22605,Questionnaire!A:KQ,181,FALSE))</f>
        <v>#</v>
      </c>
    </row>
    <row r="22606" spans="1:2">
      <c r="A22606" t="s">
        <v>421</v>
      </c>
      <c r="B22606" t="str">
        <f>IF(ISBLANK(VLOOKUP(A22606,Questionnaire!A:KQ,181,FALSE)),"#",VLOOKUP(A22606,Questionnaire!A:KQ,181,FALSE))</f>
        <v>#</v>
      </c>
    </row>
    <row r="22607" spans="1:2">
      <c r="A22607" t="s">
        <v>424</v>
      </c>
      <c r="B22607" t="str">
        <f>IF(ISBLANK(VLOOKUP(A22607,Questionnaire!A:KQ,181,FALSE)),"#",VLOOKUP(A22607,Questionnaire!A:KQ,181,FALSE))</f>
        <v>#</v>
      </c>
    </row>
    <row r="22608" spans="1:2">
      <c r="A22608" t="s">
        <v>429</v>
      </c>
      <c r="B22608" t="str">
        <f>IF(ISBLANK(VLOOKUP(A22608,Questionnaire!A:KQ,181,FALSE)),"#",VLOOKUP(A22608,Questionnaire!A:KQ,181,FALSE))</f>
        <v>#</v>
      </c>
    </row>
    <row r="22609" spans="1:2">
      <c r="A22609" t="s">
        <v>432</v>
      </c>
      <c r="B22609" t="str">
        <f>IF(ISBLANK(VLOOKUP(A22609,Questionnaire!A:KQ,181,FALSE)),"#",VLOOKUP(A22609,Questionnaire!A:KQ,181,FALSE))</f>
        <v>#</v>
      </c>
    </row>
    <row r="22610" spans="1:2">
      <c r="A22610" t="s">
        <v>435</v>
      </c>
      <c r="B22610" t="str">
        <f>IF(ISBLANK(VLOOKUP(A22610,Questionnaire!A:KQ,181,FALSE)),"#",VLOOKUP(A22610,Questionnaire!A:KQ,181,FALSE))</f>
        <v>#</v>
      </c>
    </row>
    <row r="22611" spans="1:2">
      <c r="A22611" t="s">
        <v>437</v>
      </c>
      <c r="B22611" t="str">
        <f>IF(ISBLANK(VLOOKUP(A22611,Questionnaire!A:KQ,181,FALSE)),"#",VLOOKUP(A22611,Questionnaire!A:KQ,181,FALSE))</f>
        <v>#</v>
      </c>
    </row>
    <row r="22612" spans="1:2">
      <c r="A22612" t="s">
        <v>439</v>
      </c>
      <c r="B22612" t="str">
        <f>IF(ISBLANK(VLOOKUP(A22612,Questionnaire!A:KQ,181,FALSE)),"#",VLOOKUP(A22612,Questionnaire!A:KQ,181,FALSE))</f>
        <v>#</v>
      </c>
    </row>
    <row r="22613" spans="1:2">
      <c r="A22613" t="s">
        <v>442</v>
      </c>
      <c r="B22613" t="str">
        <f>IF(ISBLANK(VLOOKUP(A22613,Questionnaire!A:KQ,181,FALSE)),"#",VLOOKUP(A22613,Questionnaire!A:KQ,181,FALSE))</f>
        <v>#</v>
      </c>
    </row>
    <row r="22614" spans="1:2">
      <c r="A22614" t="s">
        <v>445</v>
      </c>
      <c r="B22614" t="str">
        <f>IF(ISBLANK(VLOOKUP(A22614,Questionnaire!A:KQ,181,FALSE)),"#",VLOOKUP(A22614,Questionnaire!A:KQ,181,FALSE))</f>
        <v>#</v>
      </c>
    </row>
    <row r="22615" spans="1:2">
      <c r="A22615" t="s">
        <v>448</v>
      </c>
      <c r="B22615" t="str">
        <f>IF(ISBLANK(VLOOKUP(A22615,Questionnaire!A:KQ,181,FALSE)),"#",VLOOKUP(A22615,Questionnaire!A:KQ,181,FALSE))</f>
        <v>#</v>
      </c>
    </row>
    <row r="22616" spans="1:2">
      <c r="A22616" t="s">
        <v>452</v>
      </c>
      <c r="B22616" t="str">
        <f>IF(ISBLANK(VLOOKUP(A22616,Questionnaire!A:KQ,181,FALSE)),"#",VLOOKUP(A22616,Questionnaire!A:KQ,181,FALSE))</f>
        <v>#</v>
      </c>
    </row>
    <row r="22617" spans="1:2">
      <c r="A22617" t="s">
        <v>455</v>
      </c>
      <c r="B22617" t="str">
        <f>IF(ISBLANK(VLOOKUP(A22617,Questionnaire!A:KQ,181,FALSE)),"#",VLOOKUP(A22617,Questionnaire!A:KQ,181,FALSE))</f>
        <v>#</v>
      </c>
    </row>
    <row r="22618" spans="1:2">
      <c r="A22618" t="s">
        <v>458</v>
      </c>
      <c r="B22618" t="str">
        <f>IF(ISBLANK(VLOOKUP(A22618,Questionnaire!A:KQ,181,FALSE)),"#",VLOOKUP(A22618,Questionnaire!A:KQ,181,FALSE))</f>
        <v>#</v>
      </c>
    </row>
    <row r="22619" spans="1:2">
      <c r="A22619" t="s">
        <v>461</v>
      </c>
      <c r="B22619" t="str">
        <f>IF(ISBLANK(VLOOKUP(A22619,Questionnaire!A:KQ,181,FALSE)),"#",VLOOKUP(A22619,Questionnaire!A:KQ,181,FALSE))</f>
        <v>#</v>
      </c>
    </row>
    <row r="22620" spans="1:2">
      <c r="A22620" t="s">
        <v>465</v>
      </c>
      <c r="B22620" t="str">
        <f>IF(ISBLANK(VLOOKUP(A22620,Questionnaire!A:KQ,181,FALSE)),"#",VLOOKUP(A22620,Questionnaire!A:KQ,181,FALSE))</f>
        <v>#</v>
      </c>
    </row>
    <row r="22621" spans="1:2">
      <c r="A22621" t="s">
        <v>467</v>
      </c>
      <c r="B22621" t="str">
        <f>IF(ISBLANK(VLOOKUP(A22621,Questionnaire!A:KQ,181,FALSE)),"#",VLOOKUP(A22621,Questionnaire!A:KQ,181,FALSE))</f>
        <v>#</v>
      </c>
    </row>
    <row r="22622" spans="1:2">
      <c r="A22622" t="s">
        <v>469</v>
      </c>
      <c r="B22622" t="str">
        <f>IF(ISBLANK(VLOOKUP(A22622,Questionnaire!A:KQ,181,FALSE)),"#",VLOOKUP(A22622,Questionnaire!A:KQ,181,FALSE))</f>
        <v>#</v>
      </c>
    </row>
    <row r="22623" spans="1:2">
      <c r="A22623" t="s">
        <v>471</v>
      </c>
      <c r="B22623" t="str">
        <f>IF(ISBLANK(VLOOKUP(A22623,Questionnaire!A:KQ,181,FALSE)),"#",VLOOKUP(A22623,Questionnaire!A:KQ,181,FALSE))</f>
        <v>#</v>
      </c>
    </row>
    <row r="22624" spans="1:2">
      <c r="A22624" t="s">
        <v>473</v>
      </c>
      <c r="B22624" t="str">
        <f>IF(ISBLANK(VLOOKUP(A22624,Questionnaire!A:KQ,181,FALSE)),"#",VLOOKUP(A22624,Questionnaire!A:KQ,181,FALSE))</f>
        <v>#</v>
      </c>
    </row>
    <row r="22625" spans="1:3">
      <c r="A22625" t="s">
        <v>475</v>
      </c>
      <c r="B22625" t="str">
        <f>IF(ISBLANK(VLOOKUP(A22625,Questionnaire!A:KQ,181,FALSE)),"#",VLOOKUP(A22625,Questionnaire!A:KQ,181,FALSE))</f>
        <v>#</v>
      </c>
    </row>
    <row r="22626" spans="1:3">
      <c r="A22626" t="s">
        <v>185</v>
      </c>
      <c r="B22626" t="str">
        <f>IF(ISBLANK(VLOOKUP(A22626,Questionnaire!A:KQ,182,FALSE)),"#",VLOOKUP(A22626,Questionnaire!A:KQ,182,FALSE))</f>
        <v>#</v>
      </c>
      <c r="C22626">
        <v>179</v>
      </c>
    </row>
    <row r="22627" spans="1:3">
      <c r="A22627" t="s">
        <v>187</v>
      </c>
      <c r="B22627" t="str">
        <f>IF(ISNA(VLOOKUP(VLOOKUP(A22627,Questionnaire!A:KQ,182,FALSE),'CORA Encoding'!D:E,2,FALSE)),"#",VLOOKUP(VLOOKUP(A22627,Questionnaire!A:KQ,182,FALSE),'CORA Encoding'!D:E,2,FALSE))</f>
        <v>#</v>
      </c>
    </row>
    <row r="22628" spans="1:3">
      <c r="A22628" t="s">
        <v>189</v>
      </c>
      <c r="B22628" t="str">
        <f>IF(ISNA(VLOOKUP(VLOOKUP(A22628,Questionnaire!A:KQ,182,FALSE),'CORA Encoding'!G:H,2,FALSE)),"#",VLOOKUP(VLOOKUP(A22628,Questionnaire!A:KQ,182,FALSE),'CORA Encoding'!G:H,2,FALSE))</f>
        <v>#</v>
      </c>
    </row>
    <row r="22629" spans="1:3">
      <c r="A22629" t="s">
        <v>191</v>
      </c>
      <c r="B22629" t="str">
        <f>IF(ISNA(VLOOKUP(VLOOKUP(A22629,Questionnaire!A:KQ,182,FALSE),'Country List'!E:F,2,FALSE)),"#",VLOOKUP(VLOOKUP(A22629,Questionnaire!A:KQ,182,FALSE),'Country List'!E:F,2,FALSE))</f>
        <v>#</v>
      </c>
    </row>
    <row r="22630" spans="1:3">
      <c r="A22630" t="s">
        <v>193</v>
      </c>
      <c r="B22630" t="str">
        <f>IF(ISNA(VLOOKUP(VLOOKUP(A22630,Questionnaire!A:KQ,182,FALSE),'Industry List'!B:C,2,FALSE)),"#",VLOOKUP(VLOOKUP(A22630,Questionnaire!A:KQ,182,FALSE),'Industry List'!B:C,2,FALSE))</f>
        <v>#</v>
      </c>
    </row>
    <row r="22631" spans="1:3">
      <c r="A22631" t="s">
        <v>197</v>
      </c>
      <c r="B22631" t="str">
        <f>IF(ISBLANK(VLOOKUP(A22631,Questionnaire!A:KQ,182,FALSE)),"#",VLOOKUP(A22631,Questionnaire!A:KQ,182,FALSE))</f>
        <v>#</v>
      </c>
    </row>
    <row r="22632" spans="1:3">
      <c r="A22632" t="s">
        <v>201</v>
      </c>
      <c r="B22632" t="str">
        <f>IF(ISBLANK(VLOOKUP(A22632,Questionnaire!A:KQ,182,FALSE)),"#",VLOOKUP(A22632,Questionnaire!A:KQ,182,FALSE))</f>
        <v>#</v>
      </c>
    </row>
    <row r="22633" spans="1:3">
      <c r="A22633" t="s">
        <v>203</v>
      </c>
      <c r="B22633" t="str">
        <f>IF(ISNA(VLOOKUP(VLOOKUP(A22633,Questionnaire!A:KQ,182,FALSE),'CORA Encoding'!J:K,2,FALSE)),"#",VLOOKUP(VLOOKUP(A22633,Questionnaire!A:KQ,182,FALSE),'CORA Encoding'!J:K,2,FALSE))</f>
        <v>#</v>
      </c>
    </row>
    <row r="22634" spans="1:3">
      <c r="A22634" t="s">
        <v>208</v>
      </c>
      <c r="B22634" t="str">
        <f>IF(ISBLANK(VLOOKUP(A22634,Questionnaire!A:KQ,182,FALSE)),"#",VLOOKUP(A22634,Questionnaire!A:KQ,182,FALSE))</f>
        <v>#</v>
      </c>
    </row>
    <row r="22635" spans="1:3">
      <c r="A22635" t="s">
        <v>213</v>
      </c>
      <c r="B22635" t="str">
        <f>IF(ISBLANK(VLOOKUP(A22635,Questionnaire!A:KQ,182,FALSE)),"#",VLOOKUP(A22635,Questionnaire!A:KQ,182,FALSE))</f>
        <v>#</v>
      </c>
    </row>
    <row r="22636" spans="1:3">
      <c r="A22636" t="s">
        <v>215</v>
      </c>
      <c r="B22636" t="str">
        <f>IF(ISBLANK(VLOOKUP(A22636,Questionnaire!A:KQ,182,FALSE)),"#",VLOOKUP(A22636,Questionnaire!A:KQ,182,FALSE))</f>
        <v>#</v>
      </c>
    </row>
    <row r="22637" spans="1:3">
      <c r="A22637" t="s">
        <v>217</v>
      </c>
      <c r="B22637" t="str">
        <f>IF(ISBLANK(VLOOKUP(A22637,Questionnaire!A:KQ,182,FALSE)),"#",VLOOKUP(A22637,Questionnaire!A:KQ,182,FALSE))</f>
        <v>#</v>
      </c>
    </row>
    <row r="22638" spans="1:3">
      <c r="A22638" t="s">
        <v>219</v>
      </c>
      <c r="B22638" t="str">
        <f>IF(ISBLANK(VLOOKUP(A22638,Questionnaire!A:KQ,182,FALSE)),"#",VLOOKUP(A22638,Questionnaire!A:KQ,182,FALSE))</f>
        <v>#</v>
      </c>
    </row>
    <row r="22639" spans="1:3">
      <c r="A22639" t="s">
        <v>221</v>
      </c>
      <c r="B22639" t="str">
        <f>IF(ISBLANK(VLOOKUP(A22639,Questionnaire!A:KQ,182,FALSE)),"#",VLOOKUP(A22639,Questionnaire!A:KQ,182,FALSE))</f>
        <v>#</v>
      </c>
    </row>
    <row r="22640" spans="1:3">
      <c r="A22640" t="s">
        <v>223</v>
      </c>
      <c r="B22640" t="str">
        <f>IF(ISBLANK(VLOOKUP(A22640,Questionnaire!A:KQ,182,FALSE)),"#",VLOOKUP(A22640,Questionnaire!A:KQ,182,FALSE))</f>
        <v>#</v>
      </c>
    </row>
    <row r="22641" spans="1:2">
      <c r="A22641" t="s">
        <v>225</v>
      </c>
      <c r="B22641" t="str">
        <f>IF(ISBLANK(VLOOKUP(A22641,Questionnaire!A:KQ,182,FALSE)),"#",VLOOKUP(A22641,Questionnaire!A:KQ,182,FALSE))</f>
        <v>#</v>
      </c>
    </row>
    <row r="22642" spans="1:2">
      <c r="A22642" t="s">
        <v>227</v>
      </c>
      <c r="B22642" t="str">
        <f>IF(ISBLANK(VLOOKUP(A22642,Questionnaire!A:KQ,182,FALSE)),"#",VLOOKUP(A22642,Questionnaire!A:KQ,182,FALSE))</f>
        <v>#</v>
      </c>
    </row>
    <row r="22643" spans="1:2">
      <c r="A22643" t="s">
        <v>229</v>
      </c>
      <c r="B22643" t="str">
        <f>IF(ISBLANK(VLOOKUP(A22643,Questionnaire!A:KQ,182,FALSE)),"#",VLOOKUP(A22643,Questionnaire!A:KQ,182,FALSE))</f>
        <v>#</v>
      </c>
    </row>
    <row r="22644" spans="1:2">
      <c r="A22644" t="s">
        <v>231</v>
      </c>
      <c r="B22644" t="str">
        <f>IF(ISBLANK(VLOOKUP(A22644,Questionnaire!A:KQ,182,FALSE)),"#",VLOOKUP(A22644,Questionnaire!A:KQ,182,FALSE))</f>
        <v>#</v>
      </c>
    </row>
    <row r="22645" spans="1:2">
      <c r="A22645" t="s">
        <v>233</v>
      </c>
      <c r="B22645" t="str">
        <f>IF(ISBLANK(VLOOKUP(A22645,Questionnaire!A:KQ,182,FALSE)),"#",VLOOKUP(A22645,Questionnaire!A:KQ,182,FALSE))</f>
        <v>#</v>
      </c>
    </row>
    <row r="22646" spans="1:2">
      <c r="A22646" t="s">
        <v>235</v>
      </c>
      <c r="B22646" t="str">
        <f>IF(ISBLANK(VLOOKUP(A22646,Questionnaire!A:KQ,182,FALSE)),"#",VLOOKUP(A22646,Questionnaire!A:KQ,182,FALSE))</f>
        <v>#</v>
      </c>
    </row>
    <row r="22647" spans="1:2">
      <c r="A22647" t="s">
        <v>237</v>
      </c>
      <c r="B22647" t="str">
        <f>IF(ISBLANK(VLOOKUP(A22647,Questionnaire!A:KQ,182,FALSE)),"#",VLOOKUP(A22647,Questionnaire!A:KQ,182,FALSE))</f>
        <v>#</v>
      </c>
    </row>
    <row r="22648" spans="1:2">
      <c r="A22648" t="s">
        <v>239</v>
      </c>
      <c r="B22648" t="str">
        <f>IF(ISBLANK(VLOOKUP(A22648,Questionnaire!A:KQ,182,FALSE)),"#",VLOOKUP(A22648,Questionnaire!A:KQ,182,FALSE))</f>
        <v>#</v>
      </c>
    </row>
    <row r="22649" spans="1:2">
      <c r="A22649" t="s">
        <v>242</v>
      </c>
      <c r="B22649" t="str">
        <f>IF(ISBLANK(VLOOKUP(A22649,Questionnaire!A:KQ,182,FALSE)),"#",VLOOKUP(A22649,Questionnaire!A:KQ,182,FALSE))</f>
        <v>#</v>
      </c>
    </row>
    <row r="22650" spans="1:2">
      <c r="A22650" t="s">
        <v>245</v>
      </c>
      <c r="B22650" t="str">
        <f>IF(ISBLANK(VLOOKUP(A22650,Questionnaire!A:KQ,182,FALSE)),"#",VLOOKUP(A22650,Questionnaire!A:KQ,182,FALSE))</f>
        <v>#</v>
      </c>
    </row>
    <row r="22651" spans="1:2">
      <c r="A22651" t="s">
        <v>247</v>
      </c>
      <c r="B22651" t="str">
        <f>IF(ISBLANK(VLOOKUP(A22651,Questionnaire!A:KQ,182,FALSE)),"#",VLOOKUP(A22651,Questionnaire!A:KQ,182,FALSE))</f>
        <v>#</v>
      </c>
    </row>
    <row r="22652" spans="1:2">
      <c r="A22652" t="s">
        <v>249</v>
      </c>
      <c r="B22652" t="str">
        <f>IF(ISBLANK(VLOOKUP(A22652,Questionnaire!A:KQ,182,FALSE)),"#",VLOOKUP(A22652,Questionnaire!A:KQ,182,FALSE))</f>
        <v>#</v>
      </c>
    </row>
    <row r="22653" spans="1:2">
      <c r="A22653" t="s">
        <v>250</v>
      </c>
      <c r="B22653" t="str">
        <f>IF(ISBLANK(VLOOKUP(A22653,Questionnaire!A:KQ,182,FALSE)),"#",VLOOKUP(A22653,Questionnaire!A:KQ,182,FALSE))</f>
        <v>#</v>
      </c>
    </row>
    <row r="22654" spans="1:2">
      <c r="A22654" t="s">
        <v>252</v>
      </c>
      <c r="B22654" t="str">
        <f>IF(ISBLANK(VLOOKUP(A22654,Questionnaire!A:KQ,182,FALSE)),"#",VLOOKUP(A22654,Questionnaire!A:KQ,182,FALSE))</f>
        <v>#</v>
      </c>
    </row>
    <row r="22655" spans="1:2">
      <c r="A22655" t="s">
        <v>255</v>
      </c>
      <c r="B22655" t="str">
        <f>IF(ISBLANK(VLOOKUP(A22655,Questionnaire!A:KQ,182,FALSE)),"#",VLOOKUP(A22655,Questionnaire!A:KQ,182,FALSE))</f>
        <v>#</v>
      </c>
    </row>
    <row r="22656" spans="1:2">
      <c r="A22656" t="s">
        <v>258</v>
      </c>
      <c r="B22656" t="str">
        <f>IF(ISNA(VLOOKUP(VLOOKUP(A22656,Questionnaire!A:KQ,182,FALSE),'CORA Encoding'!M:N,2,FALSE)),"#",VLOOKUP(VLOOKUP(A22656,Questionnaire!A:KQ,182,FALSE),'CORA Encoding'!M:N,2,FALSE))</f>
        <v>#</v>
      </c>
    </row>
    <row r="22657" spans="1:2">
      <c r="A22657" t="s">
        <v>261</v>
      </c>
      <c r="B22657" t="str">
        <f>IF(ISBLANK(VLOOKUP(A22657,Questionnaire!A:KQ,182,FALSE)),"#",VLOOKUP(A22657,Questionnaire!A:KQ,182,FALSE))</f>
        <v>#</v>
      </c>
    </row>
    <row r="22658" spans="1:2">
      <c r="A22658" t="s">
        <v>263</v>
      </c>
      <c r="B22658" t="str">
        <f>IF(ISBLANK(VLOOKUP(A22658,Questionnaire!A:KQ,182,FALSE)),"#",VLOOKUP(A22658,Questionnaire!A:KQ,182,FALSE))</f>
        <v>#</v>
      </c>
    </row>
    <row r="22659" spans="1:2">
      <c r="A22659" t="s">
        <v>265</v>
      </c>
      <c r="B22659" t="str">
        <f>IF(ISBLANK(VLOOKUP(A22659,Questionnaire!A:KQ,182,FALSE)),"#",VLOOKUP(A22659,Questionnaire!A:KQ,182,FALSE))</f>
        <v>#</v>
      </c>
    </row>
    <row r="22660" spans="1:2">
      <c r="A22660" t="s">
        <v>267</v>
      </c>
      <c r="B22660" t="str">
        <f>IF(ISBLANK(VLOOKUP(A22660,Questionnaire!A:KQ,182,FALSE)),"#",VLOOKUP(A22660,Questionnaire!A:KQ,182,FALSE))</f>
        <v>#</v>
      </c>
    </row>
    <row r="22661" spans="1:2">
      <c r="A22661" t="s">
        <v>269</v>
      </c>
      <c r="B22661" t="str">
        <f>IF(ISBLANK(VLOOKUP(A22661,Questionnaire!A:KQ,182,FALSE)),"#",VLOOKUP(A22661,Questionnaire!A:KQ,182,FALSE))</f>
        <v>#</v>
      </c>
    </row>
    <row r="22662" spans="1:2">
      <c r="A22662" t="s">
        <v>274</v>
      </c>
      <c r="B22662" t="str">
        <f>IF(ISBLANK(VLOOKUP(A22662,Questionnaire!A:KQ,182,FALSE)),"#",VLOOKUP(A22662,Questionnaire!A:KQ,182,FALSE))</f>
        <v>#</v>
      </c>
    </row>
    <row r="22663" spans="1:2">
      <c r="A22663" t="s">
        <v>276</v>
      </c>
      <c r="B22663" t="str">
        <f>IF(ISBLANK(VLOOKUP(A22663,Questionnaire!A:KQ,182,FALSE)),"#",VLOOKUP(A22663,Questionnaire!A:KQ,182,FALSE))</f>
        <v>#</v>
      </c>
    </row>
    <row r="22664" spans="1:2">
      <c r="A22664" t="s">
        <v>278</v>
      </c>
      <c r="B22664" t="str">
        <f>IF(ISBLANK(VLOOKUP(A22664,Questionnaire!A:KQ,182,FALSE)),"#",VLOOKUP(A22664,Questionnaire!A:KQ,182,FALSE))</f>
        <v>#</v>
      </c>
    </row>
    <row r="22665" spans="1:2">
      <c r="A22665" t="s">
        <v>280</v>
      </c>
      <c r="B22665" t="str">
        <f>IF(ISBLANK(VLOOKUP(A22665,Questionnaire!A:KQ,182,FALSE)),"#",VLOOKUP(A22665,Questionnaire!A:KQ,182,FALSE))</f>
        <v>#</v>
      </c>
    </row>
    <row r="22666" spans="1:2">
      <c r="A22666" t="s">
        <v>282</v>
      </c>
      <c r="B22666" t="str">
        <f>IF(ISBLANK(VLOOKUP(A22666,Questionnaire!A:KQ,182,FALSE)),"#",VLOOKUP(A22666,Questionnaire!A:KQ,182,FALSE))</f>
        <v>#</v>
      </c>
    </row>
    <row r="22667" spans="1:2">
      <c r="A22667" t="s">
        <v>286</v>
      </c>
      <c r="B22667" t="str">
        <f>IF(ISBLANK(VLOOKUP(A22667,Questionnaire!A:KQ,182,FALSE)),"#",VLOOKUP(A22667,Questionnaire!A:KQ,182,FALSE))</f>
        <v>#</v>
      </c>
    </row>
    <row r="22668" spans="1:2">
      <c r="A22668" t="s">
        <v>288</v>
      </c>
      <c r="B22668" t="str">
        <f>IF(ISBLANK(VLOOKUP(A22668,Questionnaire!A:KQ,182,FALSE)),"#",VLOOKUP(A22668,Questionnaire!A:KQ,182,FALSE))</f>
        <v>#</v>
      </c>
    </row>
    <row r="22669" spans="1:2">
      <c r="A22669" t="s">
        <v>290</v>
      </c>
      <c r="B22669" t="str">
        <f>IF(ISBLANK(VLOOKUP(A22669,Questionnaire!A:KQ,182,FALSE)),"#",VLOOKUP(A22669,Questionnaire!A:KQ,182,FALSE))</f>
        <v>#</v>
      </c>
    </row>
    <row r="22670" spans="1:2">
      <c r="A22670" t="s">
        <v>292</v>
      </c>
      <c r="B22670" t="str">
        <f>IF(ISBLANK(VLOOKUP(A22670,Questionnaire!A:KQ,182,FALSE)),"#",VLOOKUP(A22670,Questionnaire!A:KQ,182,FALSE))</f>
        <v>#</v>
      </c>
    </row>
    <row r="22671" spans="1:2">
      <c r="A22671" t="s">
        <v>294</v>
      </c>
      <c r="B22671" t="str">
        <f>IF(ISBLANK(VLOOKUP(A22671,Questionnaire!A:KQ,182,FALSE)),"#",VLOOKUP(A22671,Questionnaire!A:KQ,182,FALSE))</f>
        <v>#</v>
      </c>
    </row>
    <row r="22672" spans="1:2">
      <c r="A22672" t="s">
        <v>296</v>
      </c>
      <c r="B22672" t="str">
        <f>IF(ISBLANK(VLOOKUP(A22672,Questionnaire!A:KQ,182,FALSE)),"#",VLOOKUP(A22672,Questionnaire!A:KQ,182,FALSE))</f>
        <v>#</v>
      </c>
    </row>
    <row r="22673" spans="1:2">
      <c r="A22673" t="s">
        <v>301</v>
      </c>
      <c r="B22673" t="str">
        <f>IF(ISBLANK(VLOOKUP(A22673,Questionnaire!A:KQ,182,FALSE)),"#",VLOOKUP(A22673,Questionnaire!A:KQ,182,FALSE))</f>
        <v>#</v>
      </c>
    </row>
    <row r="22674" spans="1:2">
      <c r="A22674" t="s">
        <v>303</v>
      </c>
      <c r="B22674" t="str">
        <f>IF(ISBLANK(VLOOKUP(A22674,Questionnaire!A:KQ,182,FALSE)),"#",VLOOKUP(A22674,Questionnaire!A:KQ,182,FALSE))</f>
        <v>#</v>
      </c>
    </row>
    <row r="22675" spans="1:2">
      <c r="A22675" t="s">
        <v>305</v>
      </c>
      <c r="B22675" t="str">
        <f>IF(ISBLANK(VLOOKUP(A22675,Questionnaire!A:KQ,182,FALSE)),"#",VLOOKUP(A22675,Questionnaire!A:KQ,182,FALSE))</f>
        <v>#</v>
      </c>
    </row>
    <row r="22676" spans="1:2">
      <c r="A22676" t="s">
        <v>307</v>
      </c>
      <c r="B22676" t="str">
        <f>IF(ISBLANK(VLOOKUP(A22676,Questionnaire!A:KQ,182,FALSE)),"#",VLOOKUP(A22676,Questionnaire!A:KQ,182,FALSE))</f>
        <v>#</v>
      </c>
    </row>
    <row r="22677" spans="1:2">
      <c r="A22677" t="s">
        <v>311</v>
      </c>
      <c r="B22677" t="str">
        <f>IF(ISBLANK(VLOOKUP(A22677,Questionnaire!A:KQ,182,FALSE)),"#",VLOOKUP(A22677,Questionnaire!A:KQ,182,FALSE))</f>
        <v>#</v>
      </c>
    </row>
    <row r="22678" spans="1:2">
      <c r="A22678" t="s">
        <v>313</v>
      </c>
      <c r="B22678" t="str">
        <f>IF(ISBLANK(VLOOKUP(A22678,Questionnaire!A:KQ,182,FALSE)),"#",VLOOKUP(A22678,Questionnaire!A:KQ,182,FALSE))</f>
        <v>#</v>
      </c>
    </row>
    <row r="22679" spans="1:2">
      <c r="A22679" t="s">
        <v>314</v>
      </c>
      <c r="B22679" t="str">
        <f>IF(ISBLANK(VLOOKUP(A22679,Questionnaire!A:KQ,182,FALSE)),"#",VLOOKUP(A22679,Questionnaire!A:KQ,182,FALSE))</f>
        <v>#</v>
      </c>
    </row>
    <row r="22680" spans="1:2">
      <c r="A22680" t="s">
        <v>315</v>
      </c>
      <c r="B22680" t="str">
        <f>IF(ISBLANK(VLOOKUP(A22680,Questionnaire!A:KQ,182,FALSE)),"#",VLOOKUP(A22680,Questionnaire!A:KQ,182,FALSE))</f>
        <v>#</v>
      </c>
    </row>
    <row r="22681" spans="1:2">
      <c r="A22681" t="s">
        <v>317</v>
      </c>
      <c r="B22681" t="str">
        <f>IF(ISBLANK(VLOOKUP(A22681,Questionnaire!A:KQ,182,FALSE)),"#",VLOOKUP(A22681,Questionnaire!A:KQ,182,FALSE))</f>
        <v>#</v>
      </c>
    </row>
    <row r="22682" spans="1:2">
      <c r="A22682" t="s">
        <v>319</v>
      </c>
      <c r="B22682" t="str">
        <f>IF(ISBLANK(VLOOKUP(A22682,Questionnaire!A:KQ,182,FALSE)),"#",VLOOKUP(A22682,Questionnaire!A:KQ,182,FALSE))</f>
        <v>#</v>
      </c>
    </row>
    <row r="22683" spans="1:2">
      <c r="A22683" t="s">
        <v>322</v>
      </c>
      <c r="B22683" t="str">
        <f>IF(ISBLANK(VLOOKUP(A22683,Questionnaire!A:KQ,182,FALSE)),"#",VLOOKUP(A22683,Questionnaire!A:KQ,182,FALSE))</f>
        <v>#</v>
      </c>
    </row>
    <row r="22684" spans="1:2">
      <c r="A22684" t="s">
        <v>326</v>
      </c>
      <c r="B22684" t="str">
        <f>IF(ISBLANK(VLOOKUP(A22684,Questionnaire!A:KQ,182,FALSE)),"#",VLOOKUP(A22684,Questionnaire!A:KQ,182,FALSE))</f>
        <v>#</v>
      </c>
    </row>
    <row r="22685" spans="1:2">
      <c r="A22685" t="s">
        <v>328</v>
      </c>
      <c r="B22685" t="str">
        <f>IF(ISBLANK(VLOOKUP(A22685,Questionnaire!A:KQ,182,FALSE)),"#",VLOOKUP(A22685,Questionnaire!A:KQ,182,FALSE))</f>
        <v>#</v>
      </c>
    </row>
    <row r="22686" spans="1:2">
      <c r="A22686" t="s">
        <v>332</v>
      </c>
      <c r="B22686" t="str">
        <f>IF(ISBLANK(VLOOKUP(A22686,Questionnaire!A:KQ,182,FALSE)),"#",VLOOKUP(A22686,Questionnaire!A:KQ,182,FALSE))</f>
        <v>#</v>
      </c>
    </row>
    <row r="22687" spans="1:2">
      <c r="A22687" t="s">
        <v>333</v>
      </c>
      <c r="B22687" t="str">
        <f>IF(ISBLANK(VLOOKUP(A22687,Questionnaire!A:KQ,182,FALSE)),"#",VLOOKUP(A22687,Questionnaire!A:KQ,182,FALSE))</f>
        <v>#</v>
      </c>
    </row>
    <row r="22688" spans="1:2">
      <c r="A22688" t="s">
        <v>334</v>
      </c>
      <c r="B22688" t="str">
        <f>IF(ISBLANK(VLOOKUP(A22688,Questionnaire!A:KQ,182,FALSE)),"#",VLOOKUP(A22688,Questionnaire!A:KQ,182,FALSE))</f>
        <v>#</v>
      </c>
    </row>
    <row r="22689" spans="1:2">
      <c r="A22689" t="s">
        <v>335</v>
      </c>
      <c r="B22689" t="str">
        <f>IF(ISBLANK(VLOOKUP(A22689,Questionnaire!A:KQ,182,FALSE)),"#",VLOOKUP(A22689,Questionnaire!A:KQ,182,FALSE))</f>
        <v>#</v>
      </c>
    </row>
    <row r="22690" spans="1:2">
      <c r="A22690" t="s">
        <v>336</v>
      </c>
      <c r="B22690" t="str">
        <f>IF(ISBLANK(VLOOKUP(A22690,Questionnaire!A:KQ,182,FALSE)),"#",VLOOKUP(A22690,Questionnaire!A:KQ,182,FALSE))</f>
        <v>#</v>
      </c>
    </row>
    <row r="22691" spans="1:2">
      <c r="A22691" t="s">
        <v>337</v>
      </c>
      <c r="B22691" t="str">
        <f>IF(ISBLANK(VLOOKUP(A22691,Questionnaire!A:KQ,182,FALSE)),"#",VLOOKUP(A22691,Questionnaire!A:KQ,182,FALSE))</f>
        <v>#</v>
      </c>
    </row>
    <row r="22692" spans="1:2">
      <c r="A22692" t="s">
        <v>338</v>
      </c>
      <c r="B22692" t="str">
        <f>IF(ISBLANK(VLOOKUP(A22692,Questionnaire!A:KQ,182,FALSE)),"#",VLOOKUP(A22692,Questionnaire!A:KQ,182,FALSE))</f>
        <v>#</v>
      </c>
    </row>
    <row r="22693" spans="1:2">
      <c r="A22693" t="s">
        <v>339</v>
      </c>
      <c r="B22693" t="str">
        <f>IF(ISBLANK(VLOOKUP(A22693,Questionnaire!A:KQ,182,FALSE)),"#",VLOOKUP(A22693,Questionnaire!A:KQ,182,FALSE))</f>
        <v>#</v>
      </c>
    </row>
    <row r="22694" spans="1:2">
      <c r="A22694" t="s">
        <v>340</v>
      </c>
      <c r="B22694" t="str">
        <f>IF(ISBLANK(VLOOKUP(A22694,Questionnaire!A:KQ,182,FALSE)),"#",VLOOKUP(A22694,Questionnaire!A:KQ,182,FALSE))</f>
        <v>#</v>
      </c>
    </row>
    <row r="22695" spans="1:2">
      <c r="A22695" t="s">
        <v>341</v>
      </c>
      <c r="B22695" t="str">
        <f>IF(ISBLANK(VLOOKUP(A22695,Questionnaire!A:KQ,182,FALSE)),"#",VLOOKUP(A22695,Questionnaire!A:KQ,182,FALSE))</f>
        <v>#</v>
      </c>
    </row>
    <row r="22696" spans="1:2">
      <c r="A22696" t="s">
        <v>342</v>
      </c>
      <c r="B22696" t="str">
        <f>IF(ISBLANK(VLOOKUP(A22696,Questionnaire!A:KQ,182,FALSE)),"#",VLOOKUP(A22696,Questionnaire!A:KQ,182,FALSE))</f>
        <v>#</v>
      </c>
    </row>
    <row r="22697" spans="1:2">
      <c r="A22697" t="s">
        <v>343</v>
      </c>
      <c r="B22697" t="str">
        <f>IF(ISBLANK(VLOOKUP(A22697,Questionnaire!A:KQ,182,FALSE)),"#",VLOOKUP(A22697,Questionnaire!A:KQ,182,FALSE))</f>
        <v>#</v>
      </c>
    </row>
    <row r="22698" spans="1:2">
      <c r="A22698" t="s">
        <v>344</v>
      </c>
      <c r="B22698" t="str">
        <f>IF(ISBLANK(VLOOKUP(A22698,Questionnaire!A:KQ,182,FALSE)),"#",VLOOKUP(A22698,Questionnaire!A:KQ,182,FALSE))</f>
        <v>#</v>
      </c>
    </row>
    <row r="22699" spans="1:2">
      <c r="A22699" t="s">
        <v>345</v>
      </c>
      <c r="B22699" t="str">
        <f>IF(ISBLANK(VLOOKUP(A22699,Questionnaire!A:KQ,182,FALSE)),"#",VLOOKUP(A22699,Questionnaire!A:KQ,182,FALSE))</f>
        <v>#</v>
      </c>
    </row>
    <row r="22700" spans="1:2">
      <c r="A22700" t="s">
        <v>348</v>
      </c>
      <c r="B22700" t="str">
        <f>IF(ISBLANK(VLOOKUP(A22700,Questionnaire!A:KQ,182,FALSE)),"#",VLOOKUP(A22700,Questionnaire!A:KQ,182,FALSE))</f>
        <v>#</v>
      </c>
    </row>
    <row r="22701" spans="1:2">
      <c r="A22701" t="s">
        <v>353</v>
      </c>
      <c r="B22701" t="str">
        <f>IF(ISBLANK(VLOOKUP(A22701,Questionnaire!A:KQ,182,FALSE)),"#",VLOOKUP(A22701,Questionnaire!A:KQ,182,FALSE))</f>
        <v>#</v>
      </c>
    </row>
    <row r="22702" spans="1:2">
      <c r="A22702" t="s">
        <v>354</v>
      </c>
      <c r="B22702" t="str">
        <f>IF(ISBLANK(VLOOKUP(A22702,Questionnaire!A:KQ,182,FALSE)),"#",VLOOKUP(A22702,Questionnaire!A:KQ,182,FALSE))</f>
        <v>#</v>
      </c>
    </row>
    <row r="22703" spans="1:2">
      <c r="A22703" t="s">
        <v>355</v>
      </c>
      <c r="B22703" t="str">
        <f>IF(ISBLANK(VLOOKUP(A22703,Questionnaire!A:KQ,182,FALSE)),"#",VLOOKUP(A22703,Questionnaire!A:KQ,182,FALSE))</f>
        <v>#</v>
      </c>
    </row>
    <row r="22704" spans="1:2">
      <c r="A22704" t="s">
        <v>356</v>
      </c>
      <c r="B22704" t="str">
        <f>IF(ISBLANK(VLOOKUP(A22704,Questionnaire!A:KQ,182,FALSE)),"#",VLOOKUP(A22704,Questionnaire!A:KQ,182,FALSE))</f>
        <v>#</v>
      </c>
    </row>
    <row r="22705" spans="1:2">
      <c r="A22705" t="s">
        <v>357</v>
      </c>
      <c r="B22705" t="str">
        <f>IF(ISBLANK(VLOOKUP(A22705,Questionnaire!A:KQ,182,FALSE)),"#",VLOOKUP(A22705,Questionnaire!A:KQ,182,FALSE))</f>
        <v>#</v>
      </c>
    </row>
    <row r="22706" spans="1:2">
      <c r="A22706" t="s">
        <v>360</v>
      </c>
      <c r="B22706" t="str">
        <f>IF(ISBLANK(VLOOKUP(A22706,Questionnaire!A:KQ,182,FALSE)),"#",VLOOKUP(A22706,Questionnaire!A:KQ,182,FALSE))</f>
        <v>#</v>
      </c>
    </row>
    <row r="22707" spans="1:2">
      <c r="A22707" t="s">
        <v>362</v>
      </c>
      <c r="B22707" t="str">
        <f>IF(ISBLANK(VLOOKUP(A22707,Questionnaire!A:KQ,182,FALSE)),"#",VLOOKUP(A22707,Questionnaire!A:KQ,182,FALSE))</f>
        <v>#</v>
      </c>
    </row>
    <row r="22708" spans="1:2">
      <c r="A22708" t="s">
        <v>363</v>
      </c>
      <c r="B22708" t="str">
        <f>IF(ISBLANK(VLOOKUP(A22708,Questionnaire!A:KQ,182,FALSE)),"#",VLOOKUP(A22708,Questionnaire!A:KQ,182,FALSE))</f>
        <v>#</v>
      </c>
    </row>
    <row r="22709" spans="1:2">
      <c r="A22709" t="s">
        <v>364</v>
      </c>
      <c r="B22709" t="str">
        <f>IF(ISBLANK(VLOOKUP(A22709,Questionnaire!A:KQ,182,FALSE)),"#",VLOOKUP(A22709,Questionnaire!A:KQ,182,FALSE))</f>
        <v>#</v>
      </c>
    </row>
    <row r="22710" spans="1:2">
      <c r="A22710" t="s">
        <v>365</v>
      </c>
      <c r="B22710" t="str">
        <f>IF(ISBLANK(VLOOKUP(A22710,Questionnaire!A:KQ,182,FALSE)),"#",VLOOKUP(A22710,Questionnaire!A:KQ,182,FALSE))</f>
        <v>#</v>
      </c>
    </row>
    <row r="22711" spans="1:2">
      <c r="A22711" t="s">
        <v>366</v>
      </c>
      <c r="B22711" t="str">
        <f>IF(ISBLANK(VLOOKUP(A22711,Questionnaire!A:KQ,182,FALSE)),"#",VLOOKUP(A22711,Questionnaire!A:KQ,182,FALSE))</f>
        <v>#</v>
      </c>
    </row>
    <row r="22712" spans="1:2">
      <c r="A22712" t="s">
        <v>371</v>
      </c>
      <c r="B22712" t="str">
        <f>IF(ISBLANK(VLOOKUP(A22712,Questionnaire!A:KQ,182,FALSE)),"#",VLOOKUP(A22712,Questionnaire!A:KQ,182,FALSE))</f>
        <v>#</v>
      </c>
    </row>
    <row r="22713" spans="1:2">
      <c r="A22713" t="s">
        <v>372</v>
      </c>
      <c r="B22713" t="str">
        <f>IF(ISBLANK(VLOOKUP(A22713,Questionnaire!A:KQ,182,FALSE)),"#",VLOOKUP(A22713,Questionnaire!A:KQ,182,FALSE))</f>
        <v>#</v>
      </c>
    </row>
    <row r="22714" spans="1:2">
      <c r="A22714" t="s">
        <v>373</v>
      </c>
      <c r="B22714" t="str">
        <f>IF(ISBLANK(VLOOKUP(A22714,Questionnaire!A:KQ,182,FALSE)),"#",VLOOKUP(A22714,Questionnaire!A:KQ,182,FALSE))</f>
        <v>#</v>
      </c>
    </row>
    <row r="22715" spans="1:2">
      <c r="A22715" t="s">
        <v>374</v>
      </c>
      <c r="B22715" t="str">
        <f>IF(ISBLANK(VLOOKUP(A22715,Questionnaire!A:KQ,182,FALSE)),"#",VLOOKUP(A22715,Questionnaire!A:KQ,182,FALSE))</f>
        <v>#</v>
      </c>
    </row>
    <row r="22716" spans="1:2">
      <c r="A22716" t="s">
        <v>377</v>
      </c>
      <c r="B22716" t="str">
        <f>IF(ISBLANK(VLOOKUP(A22716,Questionnaire!A:KQ,182,FALSE)),"#",VLOOKUP(A22716,Questionnaire!A:KQ,182,FALSE))</f>
        <v>#</v>
      </c>
    </row>
    <row r="22717" spans="1:2">
      <c r="A22717" t="s">
        <v>379</v>
      </c>
      <c r="B22717" t="str">
        <f>IF(ISBLANK(VLOOKUP(A22717,Questionnaire!A:KQ,182,FALSE)),"#",VLOOKUP(A22717,Questionnaire!A:KQ,182,FALSE))</f>
        <v>#</v>
      </c>
    </row>
    <row r="22718" spans="1:2">
      <c r="A22718" t="s">
        <v>380</v>
      </c>
      <c r="B22718" t="str">
        <f>IF(ISBLANK(VLOOKUP(A22718,Questionnaire!A:KQ,182,FALSE)),"#",VLOOKUP(A22718,Questionnaire!A:KQ,182,FALSE))</f>
        <v>#</v>
      </c>
    </row>
    <row r="22719" spans="1:2">
      <c r="A22719" t="s">
        <v>381</v>
      </c>
      <c r="B22719" t="str">
        <f>IF(ISBLANK(VLOOKUP(A22719,Questionnaire!A:KQ,182,FALSE)),"#",VLOOKUP(A22719,Questionnaire!A:KQ,182,FALSE))</f>
        <v>#</v>
      </c>
    </row>
    <row r="22720" spans="1:2">
      <c r="A22720" t="s">
        <v>382</v>
      </c>
      <c r="B22720" t="str">
        <f>IF(ISBLANK(VLOOKUP(A22720,Questionnaire!A:KQ,182,FALSE)),"#",VLOOKUP(A22720,Questionnaire!A:KQ,182,FALSE))</f>
        <v>#</v>
      </c>
    </row>
    <row r="22721" spans="1:2">
      <c r="A22721" t="s">
        <v>384</v>
      </c>
      <c r="B22721" t="str">
        <f>IF(ISBLANK(VLOOKUP(A22721,Questionnaire!A:KQ,182,FALSE)),"#",VLOOKUP(A22721,Questionnaire!A:KQ,182,FALSE))</f>
        <v>#</v>
      </c>
    </row>
    <row r="22722" spans="1:2">
      <c r="A22722" t="s">
        <v>387</v>
      </c>
      <c r="B22722" t="str">
        <f>IF(ISBLANK(VLOOKUP(A22722,Questionnaire!A:KQ,182,FALSE)),"#",VLOOKUP(A22722,Questionnaire!A:KQ,182,FALSE))</f>
        <v>#</v>
      </c>
    </row>
    <row r="22723" spans="1:2">
      <c r="A22723" t="s">
        <v>391</v>
      </c>
      <c r="B22723" t="str">
        <f>IF(ISBLANK(VLOOKUP(A22723,Questionnaire!A:KQ,182,FALSE)),"#",VLOOKUP(A22723,Questionnaire!A:KQ,182,FALSE))</f>
        <v>#</v>
      </c>
    </row>
    <row r="22724" spans="1:2">
      <c r="A22724" t="s">
        <v>393</v>
      </c>
      <c r="B22724" t="str">
        <f>IF(ISBLANK(VLOOKUP(A22724,Questionnaire!A:KQ,182,FALSE)),"#",VLOOKUP(A22724,Questionnaire!A:KQ,182,FALSE))</f>
        <v>#</v>
      </c>
    </row>
    <row r="22725" spans="1:2">
      <c r="A22725" t="s">
        <v>395</v>
      </c>
      <c r="B22725" t="str">
        <f>IF(ISBLANK(VLOOKUP(A22725,Questionnaire!A:KQ,182,FALSE)),"#",VLOOKUP(A22725,Questionnaire!A:KQ,182,FALSE))</f>
        <v>#</v>
      </c>
    </row>
    <row r="22726" spans="1:2">
      <c r="A22726" t="s">
        <v>398</v>
      </c>
      <c r="B22726" t="str">
        <f>IF(ISBLANK(VLOOKUP(A22726,Questionnaire!A:KQ,182,FALSE)),"#",VLOOKUP(A22726,Questionnaire!A:KQ,182,FALSE))</f>
        <v>#</v>
      </c>
    </row>
    <row r="22727" spans="1:2">
      <c r="A22727" t="s">
        <v>402</v>
      </c>
      <c r="B22727" t="str">
        <f>IF(ISBLANK(VLOOKUP(A22727,Questionnaire!A:KQ,182,FALSE)),"#",VLOOKUP(A22727,Questionnaire!A:KQ,182,FALSE))</f>
        <v>#</v>
      </c>
    </row>
    <row r="22728" spans="1:2">
      <c r="A22728" t="s">
        <v>405</v>
      </c>
      <c r="B22728" t="str">
        <f>IF(ISBLANK(VLOOKUP(A22728,Questionnaire!A:KQ,182,FALSE)),"#",VLOOKUP(A22728,Questionnaire!A:KQ,182,FALSE))</f>
        <v>#</v>
      </c>
    </row>
    <row r="22729" spans="1:2">
      <c r="A22729" t="s">
        <v>409</v>
      </c>
      <c r="B22729" t="str">
        <f>IF(ISBLANK(VLOOKUP(A22729,Questionnaire!A:KQ,182,FALSE)),"#",VLOOKUP(A22729,Questionnaire!A:KQ,182,FALSE))</f>
        <v>#</v>
      </c>
    </row>
    <row r="22730" spans="1:2">
      <c r="A22730" t="s">
        <v>412</v>
      </c>
      <c r="B22730" t="str">
        <f>IF(ISBLANK(VLOOKUP(A22730,Questionnaire!A:KQ,182,FALSE)),"#",VLOOKUP(A22730,Questionnaire!A:KQ,182,FALSE))</f>
        <v>#</v>
      </c>
    </row>
    <row r="22731" spans="1:2">
      <c r="A22731" t="s">
        <v>415</v>
      </c>
      <c r="B22731" t="str">
        <f>IF(ISBLANK(VLOOKUP(A22731,Questionnaire!A:KQ,182,FALSE)),"#",VLOOKUP(A22731,Questionnaire!A:KQ,182,FALSE))</f>
        <v>#</v>
      </c>
    </row>
    <row r="22732" spans="1:2">
      <c r="A22732" t="s">
        <v>418</v>
      </c>
      <c r="B22732" t="str">
        <f>IF(ISBLANK(VLOOKUP(A22732,Questionnaire!A:KQ,182,FALSE)),"#",VLOOKUP(A22732,Questionnaire!A:KQ,182,FALSE))</f>
        <v>#</v>
      </c>
    </row>
    <row r="22733" spans="1:2">
      <c r="A22733" t="s">
        <v>421</v>
      </c>
      <c r="B22733" t="str">
        <f>IF(ISBLANK(VLOOKUP(A22733,Questionnaire!A:KQ,182,FALSE)),"#",VLOOKUP(A22733,Questionnaire!A:KQ,182,FALSE))</f>
        <v>#</v>
      </c>
    </row>
    <row r="22734" spans="1:2">
      <c r="A22734" t="s">
        <v>424</v>
      </c>
      <c r="B22734" t="str">
        <f>IF(ISBLANK(VLOOKUP(A22734,Questionnaire!A:KQ,182,FALSE)),"#",VLOOKUP(A22734,Questionnaire!A:KQ,182,FALSE))</f>
        <v>#</v>
      </c>
    </row>
    <row r="22735" spans="1:2">
      <c r="A22735" t="s">
        <v>429</v>
      </c>
      <c r="B22735" t="str">
        <f>IF(ISBLANK(VLOOKUP(A22735,Questionnaire!A:KQ,182,FALSE)),"#",VLOOKUP(A22735,Questionnaire!A:KQ,182,FALSE))</f>
        <v>#</v>
      </c>
    </row>
    <row r="22736" spans="1:2">
      <c r="A22736" t="s">
        <v>432</v>
      </c>
      <c r="B22736" t="str">
        <f>IF(ISBLANK(VLOOKUP(A22736,Questionnaire!A:KQ,182,FALSE)),"#",VLOOKUP(A22736,Questionnaire!A:KQ,182,FALSE))</f>
        <v>#</v>
      </c>
    </row>
    <row r="22737" spans="1:2">
      <c r="A22737" t="s">
        <v>435</v>
      </c>
      <c r="B22737" t="str">
        <f>IF(ISBLANK(VLOOKUP(A22737,Questionnaire!A:KQ,182,FALSE)),"#",VLOOKUP(A22737,Questionnaire!A:KQ,182,FALSE))</f>
        <v>#</v>
      </c>
    </row>
    <row r="22738" spans="1:2">
      <c r="A22738" t="s">
        <v>437</v>
      </c>
      <c r="B22738" t="str">
        <f>IF(ISBLANK(VLOOKUP(A22738,Questionnaire!A:KQ,182,FALSE)),"#",VLOOKUP(A22738,Questionnaire!A:KQ,182,FALSE))</f>
        <v>#</v>
      </c>
    </row>
    <row r="22739" spans="1:2">
      <c r="A22739" t="s">
        <v>439</v>
      </c>
      <c r="B22739" t="str">
        <f>IF(ISBLANK(VLOOKUP(A22739,Questionnaire!A:KQ,182,FALSE)),"#",VLOOKUP(A22739,Questionnaire!A:KQ,182,FALSE))</f>
        <v>#</v>
      </c>
    </row>
    <row r="22740" spans="1:2">
      <c r="A22740" t="s">
        <v>442</v>
      </c>
      <c r="B22740" t="str">
        <f>IF(ISBLANK(VLOOKUP(A22740,Questionnaire!A:KQ,182,FALSE)),"#",VLOOKUP(A22740,Questionnaire!A:KQ,182,FALSE))</f>
        <v>#</v>
      </c>
    </row>
    <row r="22741" spans="1:2">
      <c r="A22741" t="s">
        <v>445</v>
      </c>
      <c r="B22741" t="str">
        <f>IF(ISBLANK(VLOOKUP(A22741,Questionnaire!A:KQ,182,FALSE)),"#",VLOOKUP(A22741,Questionnaire!A:KQ,182,FALSE))</f>
        <v>#</v>
      </c>
    </row>
    <row r="22742" spans="1:2">
      <c r="A22742" t="s">
        <v>448</v>
      </c>
      <c r="B22742" t="str">
        <f>IF(ISBLANK(VLOOKUP(A22742,Questionnaire!A:KQ,182,FALSE)),"#",VLOOKUP(A22742,Questionnaire!A:KQ,182,FALSE))</f>
        <v>#</v>
      </c>
    </row>
    <row r="22743" spans="1:2">
      <c r="A22743" t="s">
        <v>452</v>
      </c>
      <c r="B22743" t="str">
        <f>IF(ISBLANK(VLOOKUP(A22743,Questionnaire!A:KQ,182,FALSE)),"#",VLOOKUP(A22743,Questionnaire!A:KQ,182,FALSE))</f>
        <v>#</v>
      </c>
    </row>
    <row r="22744" spans="1:2">
      <c r="A22744" t="s">
        <v>455</v>
      </c>
      <c r="B22744" t="str">
        <f>IF(ISBLANK(VLOOKUP(A22744,Questionnaire!A:KQ,182,FALSE)),"#",VLOOKUP(A22744,Questionnaire!A:KQ,182,FALSE))</f>
        <v>#</v>
      </c>
    </row>
    <row r="22745" spans="1:2">
      <c r="A22745" t="s">
        <v>458</v>
      </c>
      <c r="B22745" t="str">
        <f>IF(ISBLANK(VLOOKUP(A22745,Questionnaire!A:KQ,182,FALSE)),"#",VLOOKUP(A22745,Questionnaire!A:KQ,182,FALSE))</f>
        <v>#</v>
      </c>
    </row>
    <row r="22746" spans="1:2">
      <c r="A22746" t="s">
        <v>461</v>
      </c>
      <c r="B22746" t="str">
        <f>IF(ISBLANK(VLOOKUP(A22746,Questionnaire!A:KQ,182,FALSE)),"#",VLOOKUP(A22746,Questionnaire!A:KQ,182,FALSE))</f>
        <v>#</v>
      </c>
    </row>
    <row r="22747" spans="1:2">
      <c r="A22747" t="s">
        <v>465</v>
      </c>
      <c r="B22747" t="str">
        <f>IF(ISBLANK(VLOOKUP(A22747,Questionnaire!A:KQ,182,FALSE)),"#",VLOOKUP(A22747,Questionnaire!A:KQ,182,FALSE))</f>
        <v>#</v>
      </c>
    </row>
    <row r="22748" spans="1:2">
      <c r="A22748" t="s">
        <v>467</v>
      </c>
      <c r="B22748" t="str">
        <f>IF(ISBLANK(VLOOKUP(A22748,Questionnaire!A:KQ,182,FALSE)),"#",VLOOKUP(A22748,Questionnaire!A:KQ,182,FALSE))</f>
        <v>#</v>
      </c>
    </row>
    <row r="22749" spans="1:2">
      <c r="A22749" t="s">
        <v>469</v>
      </c>
      <c r="B22749" t="str">
        <f>IF(ISBLANK(VLOOKUP(A22749,Questionnaire!A:KQ,182,FALSE)),"#",VLOOKUP(A22749,Questionnaire!A:KQ,182,FALSE))</f>
        <v>#</v>
      </c>
    </row>
    <row r="22750" spans="1:2">
      <c r="A22750" t="s">
        <v>471</v>
      </c>
      <c r="B22750" t="str">
        <f>IF(ISBLANK(VLOOKUP(A22750,Questionnaire!A:KQ,182,FALSE)),"#",VLOOKUP(A22750,Questionnaire!A:KQ,182,FALSE))</f>
        <v>#</v>
      </c>
    </row>
    <row r="22751" spans="1:2">
      <c r="A22751" t="s">
        <v>473</v>
      </c>
      <c r="B22751" t="str">
        <f>IF(ISBLANK(VLOOKUP(A22751,Questionnaire!A:KQ,182,FALSE)),"#",VLOOKUP(A22751,Questionnaire!A:KQ,182,FALSE))</f>
        <v>#</v>
      </c>
    </row>
    <row r="22752" spans="1:2">
      <c r="A22752" t="s">
        <v>475</v>
      </c>
      <c r="B22752" t="str">
        <f>IF(ISBLANK(VLOOKUP(A22752,Questionnaire!A:KQ,182,FALSE)),"#",VLOOKUP(A22752,Questionnaire!A:KQ,182,FALSE))</f>
        <v>#</v>
      </c>
    </row>
    <row r="22753" spans="1:3">
      <c r="A22753" t="s">
        <v>185</v>
      </c>
      <c r="B22753" t="str">
        <f>IF(ISBLANK(VLOOKUP(A22753,Questionnaire!A:KQ,183,FALSE)),"#",VLOOKUP(A22753,Questionnaire!A:KQ,183,FALSE))</f>
        <v>#</v>
      </c>
      <c r="C22753">
        <v>180</v>
      </c>
    </row>
    <row r="22754" spans="1:3">
      <c r="A22754" t="s">
        <v>187</v>
      </c>
      <c r="B22754" t="str">
        <f>IF(ISNA(VLOOKUP(VLOOKUP(A22754,Questionnaire!A:KQ,183,FALSE),'CORA Encoding'!D:E,2,FALSE)),"#",VLOOKUP(VLOOKUP(A22754,Questionnaire!A:KQ,183,FALSE),'CORA Encoding'!D:E,2,FALSE))</f>
        <v>#</v>
      </c>
    </row>
    <row r="22755" spans="1:3">
      <c r="A22755" t="s">
        <v>189</v>
      </c>
      <c r="B22755" t="str">
        <f>IF(ISNA(VLOOKUP(VLOOKUP(A22755,Questionnaire!A:KQ,183,FALSE),'CORA Encoding'!G:H,2,FALSE)),"#",VLOOKUP(VLOOKUP(A22755,Questionnaire!A:KQ,183,FALSE),'CORA Encoding'!G:H,2,FALSE))</f>
        <v>#</v>
      </c>
    </row>
    <row r="22756" spans="1:3">
      <c r="A22756" t="s">
        <v>191</v>
      </c>
      <c r="B22756" t="str">
        <f>IF(ISNA(VLOOKUP(VLOOKUP(A22756,Questionnaire!A:KQ,183,FALSE),'Country List'!E:F,2,FALSE)),"#",VLOOKUP(VLOOKUP(A22756,Questionnaire!A:KQ,183,FALSE),'Country List'!E:F,2,FALSE))</f>
        <v>#</v>
      </c>
    </row>
    <row r="22757" spans="1:3">
      <c r="A22757" t="s">
        <v>193</v>
      </c>
      <c r="B22757" t="str">
        <f>IF(ISNA(VLOOKUP(VLOOKUP(A22757,Questionnaire!A:KQ,183,FALSE),'Industry List'!B:C,2,FALSE)),"#",VLOOKUP(VLOOKUP(A22757,Questionnaire!A:KQ,183,FALSE),'Industry List'!B:C,2,FALSE))</f>
        <v>#</v>
      </c>
    </row>
    <row r="22758" spans="1:3">
      <c r="A22758" t="s">
        <v>197</v>
      </c>
      <c r="B22758" t="str">
        <f>IF(ISBLANK(VLOOKUP(A22758,Questionnaire!A:KQ,183,FALSE)),"#",VLOOKUP(A22758,Questionnaire!A:KQ,183,FALSE))</f>
        <v>#</v>
      </c>
    </row>
    <row r="22759" spans="1:3">
      <c r="A22759" t="s">
        <v>201</v>
      </c>
      <c r="B22759" t="str">
        <f>IF(ISBLANK(VLOOKUP(A22759,Questionnaire!A:KQ,183,FALSE)),"#",VLOOKUP(A22759,Questionnaire!A:KQ,183,FALSE))</f>
        <v>#</v>
      </c>
    </row>
    <row r="22760" spans="1:3">
      <c r="A22760" t="s">
        <v>203</v>
      </c>
      <c r="B22760" t="str">
        <f>IF(ISNA(VLOOKUP(VLOOKUP(A22760,Questionnaire!A:KQ,183,FALSE),'CORA Encoding'!J:K,2,FALSE)),"#",VLOOKUP(VLOOKUP(A22760,Questionnaire!A:KQ,183,FALSE),'CORA Encoding'!J:K,2,FALSE))</f>
        <v>#</v>
      </c>
    </row>
    <row r="22761" spans="1:3">
      <c r="A22761" t="s">
        <v>208</v>
      </c>
      <c r="B22761" t="str">
        <f>IF(ISBLANK(VLOOKUP(A22761,Questionnaire!A:KQ,183,FALSE)),"#",VLOOKUP(A22761,Questionnaire!A:KQ,183,FALSE))</f>
        <v>#</v>
      </c>
    </row>
    <row r="22762" spans="1:3">
      <c r="A22762" t="s">
        <v>213</v>
      </c>
      <c r="B22762" t="str">
        <f>IF(ISBLANK(VLOOKUP(A22762,Questionnaire!A:KQ,183,FALSE)),"#",VLOOKUP(A22762,Questionnaire!A:KQ,183,FALSE))</f>
        <v>#</v>
      </c>
    </row>
    <row r="22763" spans="1:3">
      <c r="A22763" t="s">
        <v>215</v>
      </c>
      <c r="B22763" t="str">
        <f>IF(ISBLANK(VLOOKUP(A22763,Questionnaire!A:KQ,183,FALSE)),"#",VLOOKUP(A22763,Questionnaire!A:KQ,183,FALSE))</f>
        <v>#</v>
      </c>
    </row>
    <row r="22764" spans="1:3">
      <c r="A22764" t="s">
        <v>217</v>
      </c>
      <c r="B22764" t="str">
        <f>IF(ISBLANK(VLOOKUP(A22764,Questionnaire!A:KQ,183,FALSE)),"#",VLOOKUP(A22764,Questionnaire!A:KQ,183,FALSE))</f>
        <v>#</v>
      </c>
    </row>
    <row r="22765" spans="1:3">
      <c r="A22765" t="s">
        <v>219</v>
      </c>
      <c r="B22765" t="str">
        <f>IF(ISBLANK(VLOOKUP(A22765,Questionnaire!A:KQ,183,FALSE)),"#",VLOOKUP(A22765,Questionnaire!A:KQ,183,FALSE))</f>
        <v>#</v>
      </c>
    </row>
    <row r="22766" spans="1:3">
      <c r="A22766" t="s">
        <v>221</v>
      </c>
      <c r="B22766" t="str">
        <f>IF(ISBLANK(VLOOKUP(A22766,Questionnaire!A:KQ,183,FALSE)),"#",VLOOKUP(A22766,Questionnaire!A:KQ,183,FALSE))</f>
        <v>#</v>
      </c>
    </row>
    <row r="22767" spans="1:3">
      <c r="A22767" t="s">
        <v>223</v>
      </c>
      <c r="B22767" t="str">
        <f>IF(ISBLANK(VLOOKUP(A22767,Questionnaire!A:KQ,183,FALSE)),"#",VLOOKUP(A22767,Questionnaire!A:KQ,183,FALSE))</f>
        <v>#</v>
      </c>
    </row>
    <row r="22768" spans="1:3">
      <c r="A22768" t="s">
        <v>225</v>
      </c>
      <c r="B22768" t="str">
        <f>IF(ISBLANK(VLOOKUP(A22768,Questionnaire!A:KQ,183,FALSE)),"#",VLOOKUP(A22768,Questionnaire!A:KQ,183,FALSE))</f>
        <v>#</v>
      </c>
    </row>
    <row r="22769" spans="1:2">
      <c r="A22769" t="s">
        <v>227</v>
      </c>
      <c r="B22769" t="str">
        <f>IF(ISBLANK(VLOOKUP(A22769,Questionnaire!A:KQ,183,FALSE)),"#",VLOOKUP(A22769,Questionnaire!A:KQ,183,FALSE))</f>
        <v>#</v>
      </c>
    </row>
    <row r="22770" spans="1:2">
      <c r="A22770" t="s">
        <v>229</v>
      </c>
      <c r="B22770" t="str">
        <f>IF(ISBLANK(VLOOKUP(A22770,Questionnaire!A:KQ,183,FALSE)),"#",VLOOKUP(A22770,Questionnaire!A:KQ,183,FALSE))</f>
        <v>#</v>
      </c>
    </row>
    <row r="22771" spans="1:2">
      <c r="A22771" t="s">
        <v>231</v>
      </c>
      <c r="B22771" t="str">
        <f>IF(ISBLANK(VLOOKUP(A22771,Questionnaire!A:KQ,183,FALSE)),"#",VLOOKUP(A22771,Questionnaire!A:KQ,183,FALSE))</f>
        <v>#</v>
      </c>
    </row>
    <row r="22772" spans="1:2">
      <c r="A22772" t="s">
        <v>233</v>
      </c>
      <c r="B22772" t="str">
        <f>IF(ISBLANK(VLOOKUP(A22772,Questionnaire!A:KQ,183,FALSE)),"#",VLOOKUP(A22772,Questionnaire!A:KQ,183,FALSE))</f>
        <v>#</v>
      </c>
    </row>
    <row r="22773" spans="1:2">
      <c r="A22773" t="s">
        <v>235</v>
      </c>
      <c r="B22773" t="str">
        <f>IF(ISBLANK(VLOOKUP(A22773,Questionnaire!A:KQ,183,FALSE)),"#",VLOOKUP(A22773,Questionnaire!A:KQ,183,FALSE))</f>
        <v>#</v>
      </c>
    </row>
    <row r="22774" spans="1:2">
      <c r="A22774" t="s">
        <v>237</v>
      </c>
      <c r="B22774" t="str">
        <f>IF(ISBLANK(VLOOKUP(A22774,Questionnaire!A:KQ,183,FALSE)),"#",VLOOKUP(A22774,Questionnaire!A:KQ,183,FALSE))</f>
        <v>#</v>
      </c>
    </row>
    <row r="22775" spans="1:2">
      <c r="A22775" t="s">
        <v>239</v>
      </c>
      <c r="B22775" t="str">
        <f>IF(ISBLANK(VLOOKUP(A22775,Questionnaire!A:KQ,183,FALSE)),"#",VLOOKUP(A22775,Questionnaire!A:KQ,183,FALSE))</f>
        <v>#</v>
      </c>
    </row>
    <row r="22776" spans="1:2">
      <c r="A22776" t="s">
        <v>242</v>
      </c>
      <c r="B22776" t="str">
        <f>IF(ISBLANK(VLOOKUP(A22776,Questionnaire!A:KQ,183,FALSE)),"#",VLOOKUP(A22776,Questionnaire!A:KQ,183,FALSE))</f>
        <v>#</v>
      </c>
    </row>
    <row r="22777" spans="1:2">
      <c r="A22777" t="s">
        <v>245</v>
      </c>
      <c r="B22777" t="str">
        <f>IF(ISBLANK(VLOOKUP(A22777,Questionnaire!A:KQ,183,FALSE)),"#",VLOOKUP(A22777,Questionnaire!A:KQ,183,FALSE))</f>
        <v>#</v>
      </c>
    </row>
    <row r="22778" spans="1:2">
      <c r="A22778" t="s">
        <v>247</v>
      </c>
      <c r="B22778" t="str">
        <f>IF(ISBLANK(VLOOKUP(A22778,Questionnaire!A:KQ,183,FALSE)),"#",VLOOKUP(A22778,Questionnaire!A:KQ,183,FALSE))</f>
        <v>#</v>
      </c>
    </row>
    <row r="22779" spans="1:2">
      <c r="A22779" t="s">
        <v>249</v>
      </c>
      <c r="B22779" t="str">
        <f>IF(ISBLANK(VLOOKUP(A22779,Questionnaire!A:KQ,183,FALSE)),"#",VLOOKUP(A22779,Questionnaire!A:KQ,183,FALSE))</f>
        <v>#</v>
      </c>
    </row>
    <row r="22780" spans="1:2">
      <c r="A22780" t="s">
        <v>250</v>
      </c>
      <c r="B22780" t="str">
        <f>IF(ISBLANK(VLOOKUP(A22780,Questionnaire!A:KQ,183,FALSE)),"#",VLOOKUP(A22780,Questionnaire!A:KQ,183,FALSE))</f>
        <v>#</v>
      </c>
    </row>
    <row r="22781" spans="1:2">
      <c r="A22781" t="s">
        <v>252</v>
      </c>
      <c r="B22781" t="str">
        <f>IF(ISBLANK(VLOOKUP(A22781,Questionnaire!A:KQ,183,FALSE)),"#",VLOOKUP(A22781,Questionnaire!A:KQ,183,FALSE))</f>
        <v>#</v>
      </c>
    </row>
    <row r="22782" spans="1:2">
      <c r="A22782" t="s">
        <v>255</v>
      </c>
      <c r="B22782" t="str">
        <f>IF(ISBLANK(VLOOKUP(A22782,Questionnaire!A:KQ,183,FALSE)),"#",VLOOKUP(A22782,Questionnaire!A:KQ,183,FALSE))</f>
        <v>#</v>
      </c>
    </row>
    <row r="22783" spans="1:2">
      <c r="A22783" t="s">
        <v>258</v>
      </c>
      <c r="B22783" t="str">
        <f>IF(ISNA(VLOOKUP(VLOOKUP(A22783,Questionnaire!A:KQ,183,FALSE),'CORA Encoding'!M:N,2,FALSE)),"#",VLOOKUP(VLOOKUP(A22783,Questionnaire!A:KQ,183,FALSE),'CORA Encoding'!M:N,2,FALSE))</f>
        <v>#</v>
      </c>
    </row>
    <row r="22784" spans="1:2">
      <c r="A22784" t="s">
        <v>261</v>
      </c>
      <c r="B22784" t="str">
        <f>IF(ISBLANK(VLOOKUP(A22784,Questionnaire!A:KQ,183,FALSE)),"#",VLOOKUP(A22784,Questionnaire!A:KQ,183,FALSE))</f>
        <v>#</v>
      </c>
    </row>
    <row r="22785" spans="1:2">
      <c r="A22785" t="s">
        <v>263</v>
      </c>
      <c r="B22785" t="str">
        <f>IF(ISBLANK(VLOOKUP(A22785,Questionnaire!A:KQ,183,FALSE)),"#",VLOOKUP(A22785,Questionnaire!A:KQ,183,FALSE))</f>
        <v>#</v>
      </c>
    </row>
    <row r="22786" spans="1:2">
      <c r="A22786" t="s">
        <v>265</v>
      </c>
      <c r="B22786" t="str">
        <f>IF(ISBLANK(VLOOKUP(A22786,Questionnaire!A:KQ,183,FALSE)),"#",VLOOKUP(A22786,Questionnaire!A:KQ,183,FALSE))</f>
        <v>#</v>
      </c>
    </row>
    <row r="22787" spans="1:2">
      <c r="A22787" t="s">
        <v>267</v>
      </c>
      <c r="B22787" t="str">
        <f>IF(ISBLANK(VLOOKUP(A22787,Questionnaire!A:KQ,183,FALSE)),"#",VLOOKUP(A22787,Questionnaire!A:KQ,183,FALSE))</f>
        <v>#</v>
      </c>
    </row>
    <row r="22788" spans="1:2">
      <c r="A22788" t="s">
        <v>269</v>
      </c>
      <c r="B22788" t="str">
        <f>IF(ISBLANK(VLOOKUP(A22788,Questionnaire!A:KQ,183,FALSE)),"#",VLOOKUP(A22788,Questionnaire!A:KQ,183,FALSE))</f>
        <v>#</v>
      </c>
    </row>
    <row r="22789" spans="1:2">
      <c r="A22789" t="s">
        <v>274</v>
      </c>
      <c r="B22789" t="str">
        <f>IF(ISBLANK(VLOOKUP(A22789,Questionnaire!A:KQ,183,FALSE)),"#",VLOOKUP(A22789,Questionnaire!A:KQ,183,FALSE))</f>
        <v>#</v>
      </c>
    </row>
    <row r="22790" spans="1:2">
      <c r="A22790" t="s">
        <v>276</v>
      </c>
      <c r="B22790" t="str">
        <f>IF(ISBLANK(VLOOKUP(A22790,Questionnaire!A:KQ,183,FALSE)),"#",VLOOKUP(A22790,Questionnaire!A:KQ,183,FALSE))</f>
        <v>#</v>
      </c>
    </row>
    <row r="22791" spans="1:2">
      <c r="A22791" t="s">
        <v>278</v>
      </c>
      <c r="B22791" t="str">
        <f>IF(ISBLANK(VLOOKUP(A22791,Questionnaire!A:KQ,183,FALSE)),"#",VLOOKUP(A22791,Questionnaire!A:KQ,183,FALSE))</f>
        <v>#</v>
      </c>
    </row>
    <row r="22792" spans="1:2">
      <c r="A22792" t="s">
        <v>280</v>
      </c>
      <c r="B22792" t="str">
        <f>IF(ISBLANK(VLOOKUP(A22792,Questionnaire!A:KQ,183,FALSE)),"#",VLOOKUP(A22792,Questionnaire!A:KQ,183,FALSE))</f>
        <v>#</v>
      </c>
    </row>
    <row r="22793" spans="1:2">
      <c r="A22793" t="s">
        <v>282</v>
      </c>
      <c r="B22793" t="str">
        <f>IF(ISBLANK(VLOOKUP(A22793,Questionnaire!A:KQ,183,FALSE)),"#",VLOOKUP(A22793,Questionnaire!A:KQ,183,FALSE))</f>
        <v>#</v>
      </c>
    </row>
    <row r="22794" spans="1:2">
      <c r="A22794" t="s">
        <v>286</v>
      </c>
      <c r="B22794" t="str">
        <f>IF(ISBLANK(VLOOKUP(A22794,Questionnaire!A:KQ,183,FALSE)),"#",VLOOKUP(A22794,Questionnaire!A:KQ,183,FALSE))</f>
        <v>#</v>
      </c>
    </row>
    <row r="22795" spans="1:2">
      <c r="A22795" t="s">
        <v>288</v>
      </c>
      <c r="B22795" t="str">
        <f>IF(ISBLANK(VLOOKUP(A22795,Questionnaire!A:KQ,183,FALSE)),"#",VLOOKUP(A22795,Questionnaire!A:KQ,183,FALSE))</f>
        <v>#</v>
      </c>
    </row>
    <row r="22796" spans="1:2">
      <c r="A22796" t="s">
        <v>290</v>
      </c>
      <c r="B22796" t="str">
        <f>IF(ISBLANK(VLOOKUP(A22796,Questionnaire!A:KQ,183,FALSE)),"#",VLOOKUP(A22796,Questionnaire!A:KQ,183,FALSE))</f>
        <v>#</v>
      </c>
    </row>
    <row r="22797" spans="1:2">
      <c r="A22797" t="s">
        <v>292</v>
      </c>
      <c r="B22797" t="str">
        <f>IF(ISBLANK(VLOOKUP(A22797,Questionnaire!A:KQ,183,FALSE)),"#",VLOOKUP(A22797,Questionnaire!A:KQ,183,FALSE))</f>
        <v>#</v>
      </c>
    </row>
    <row r="22798" spans="1:2">
      <c r="A22798" t="s">
        <v>294</v>
      </c>
      <c r="B22798" t="str">
        <f>IF(ISBLANK(VLOOKUP(A22798,Questionnaire!A:KQ,183,FALSE)),"#",VLOOKUP(A22798,Questionnaire!A:KQ,183,FALSE))</f>
        <v>#</v>
      </c>
    </row>
    <row r="22799" spans="1:2">
      <c r="A22799" t="s">
        <v>296</v>
      </c>
      <c r="B22799" t="str">
        <f>IF(ISBLANK(VLOOKUP(A22799,Questionnaire!A:KQ,183,FALSE)),"#",VLOOKUP(A22799,Questionnaire!A:KQ,183,FALSE))</f>
        <v>#</v>
      </c>
    </row>
    <row r="22800" spans="1:2">
      <c r="A22800" t="s">
        <v>301</v>
      </c>
      <c r="B22800" t="str">
        <f>IF(ISBLANK(VLOOKUP(A22800,Questionnaire!A:KQ,183,FALSE)),"#",VLOOKUP(A22800,Questionnaire!A:KQ,183,FALSE))</f>
        <v>#</v>
      </c>
    </row>
    <row r="22801" spans="1:2">
      <c r="A22801" t="s">
        <v>303</v>
      </c>
      <c r="B22801" t="str">
        <f>IF(ISBLANK(VLOOKUP(A22801,Questionnaire!A:KQ,183,FALSE)),"#",VLOOKUP(A22801,Questionnaire!A:KQ,183,FALSE))</f>
        <v>#</v>
      </c>
    </row>
    <row r="22802" spans="1:2">
      <c r="A22802" t="s">
        <v>305</v>
      </c>
      <c r="B22802" t="str">
        <f>IF(ISBLANK(VLOOKUP(A22802,Questionnaire!A:KQ,183,FALSE)),"#",VLOOKUP(A22802,Questionnaire!A:KQ,183,FALSE))</f>
        <v>#</v>
      </c>
    </row>
    <row r="22803" spans="1:2">
      <c r="A22803" t="s">
        <v>307</v>
      </c>
      <c r="B22803" t="str">
        <f>IF(ISBLANK(VLOOKUP(A22803,Questionnaire!A:KQ,183,FALSE)),"#",VLOOKUP(A22803,Questionnaire!A:KQ,183,FALSE))</f>
        <v>#</v>
      </c>
    </row>
    <row r="22804" spans="1:2">
      <c r="A22804" t="s">
        <v>311</v>
      </c>
      <c r="B22804" t="str">
        <f>IF(ISBLANK(VLOOKUP(A22804,Questionnaire!A:KQ,183,FALSE)),"#",VLOOKUP(A22804,Questionnaire!A:KQ,183,FALSE))</f>
        <v>#</v>
      </c>
    </row>
    <row r="22805" spans="1:2">
      <c r="A22805" t="s">
        <v>313</v>
      </c>
      <c r="B22805" t="str">
        <f>IF(ISBLANK(VLOOKUP(A22805,Questionnaire!A:KQ,183,FALSE)),"#",VLOOKUP(A22805,Questionnaire!A:KQ,183,FALSE))</f>
        <v>#</v>
      </c>
    </row>
    <row r="22806" spans="1:2">
      <c r="A22806" t="s">
        <v>314</v>
      </c>
      <c r="B22806" t="str">
        <f>IF(ISBLANK(VLOOKUP(A22806,Questionnaire!A:KQ,183,FALSE)),"#",VLOOKUP(A22806,Questionnaire!A:KQ,183,FALSE))</f>
        <v>#</v>
      </c>
    </row>
    <row r="22807" spans="1:2">
      <c r="A22807" t="s">
        <v>315</v>
      </c>
      <c r="B22807" t="str">
        <f>IF(ISBLANK(VLOOKUP(A22807,Questionnaire!A:KQ,183,FALSE)),"#",VLOOKUP(A22807,Questionnaire!A:KQ,183,FALSE))</f>
        <v>#</v>
      </c>
    </row>
    <row r="22808" spans="1:2">
      <c r="A22808" t="s">
        <v>317</v>
      </c>
      <c r="B22808" t="str">
        <f>IF(ISBLANK(VLOOKUP(A22808,Questionnaire!A:KQ,183,FALSE)),"#",VLOOKUP(A22808,Questionnaire!A:KQ,183,FALSE))</f>
        <v>#</v>
      </c>
    </row>
    <row r="22809" spans="1:2">
      <c r="A22809" t="s">
        <v>319</v>
      </c>
      <c r="B22809" t="str">
        <f>IF(ISBLANK(VLOOKUP(A22809,Questionnaire!A:KQ,183,FALSE)),"#",VLOOKUP(A22809,Questionnaire!A:KQ,183,FALSE))</f>
        <v>#</v>
      </c>
    </row>
    <row r="22810" spans="1:2">
      <c r="A22810" t="s">
        <v>322</v>
      </c>
      <c r="B22810" t="str">
        <f>IF(ISBLANK(VLOOKUP(A22810,Questionnaire!A:KQ,183,FALSE)),"#",VLOOKUP(A22810,Questionnaire!A:KQ,183,FALSE))</f>
        <v>#</v>
      </c>
    </row>
    <row r="22811" spans="1:2">
      <c r="A22811" t="s">
        <v>326</v>
      </c>
      <c r="B22811" t="str">
        <f>IF(ISBLANK(VLOOKUP(A22811,Questionnaire!A:KQ,183,FALSE)),"#",VLOOKUP(A22811,Questionnaire!A:KQ,183,FALSE))</f>
        <v>#</v>
      </c>
    </row>
    <row r="22812" spans="1:2">
      <c r="A22812" t="s">
        <v>328</v>
      </c>
      <c r="B22812" t="str">
        <f>IF(ISBLANK(VLOOKUP(A22812,Questionnaire!A:KQ,183,FALSE)),"#",VLOOKUP(A22812,Questionnaire!A:KQ,183,FALSE))</f>
        <v>#</v>
      </c>
    </row>
    <row r="22813" spans="1:2">
      <c r="A22813" t="s">
        <v>332</v>
      </c>
      <c r="B22813" t="str">
        <f>IF(ISBLANK(VLOOKUP(A22813,Questionnaire!A:KQ,183,FALSE)),"#",VLOOKUP(A22813,Questionnaire!A:KQ,183,FALSE))</f>
        <v>#</v>
      </c>
    </row>
    <row r="22814" spans="1:2">
      <c r="A22814" t="s">
        <v>333</v>
      </c>
      <c r="B22814" t="str">
        <f>IF(ISBLANK(VLOOKUP(A22814,Questionnaire!A:KQ,183,FALSE)),"#",VLOOKUP(A22814,Questionnaire!A:KQ,183,FALSE))</f>
        <v>#</v>
      </c>
    </row>
    <row r="22815" spans="1:2">
      <c r="A22815" t="s">
        <v>334</v>
      </c>
      <c r="B22815" t="str">
        <f>IF(ISBLANK(VLOOKUP(A22815,Questionnaire!A:KQ,183,FALSE)),"#",VLOOKUP(A22815,Questionnaire!A:KQ,183,FALSE))</f>
        <v>#</v>
      </c>
    </row>
    <row r="22816" spans="1:2">
      <c r="A22816" t="s">
        <v>335</v>
      </c>
      <c r="B22816" t="str">
        <f>IF(ISBLANK(VLOOKUP(A22816,Questionnaire!A:KQ,183,FALSE)),"#",VLOOKUP(A22816,Questionnaire!A:KQ,183,FALSE))</f>
        <v>#</v>
      </c>
    </row>
    <row r="22817" spans="1:2">
      <c r="A22817" t="s">
        <v>336</v>
      </c>
      <c r="B22817" t="str">
        <f>IF(ISBLANK(VLOOKUP(A22817,Questionnaire!A:KQ,183,FALSE)),"#",VLOOKUP(A22817,Questionnaire!A:KQ,183,FALSE))</f>
        <v>#</v>
      </c>
    </row>
    <row r="22818" spans="1:2">
      <c r="A22818" t="s">
        <v>337</v>
      </c>
      <c r="B22818" t="str">
        <f>IF(ISBLANK(VLOOKUP(A22818,Questionnaire!A:KQ,183,FALSE)),"#",VLOOKUP(A22818,Questionnaire!A:KQ,183,FALSE))</f>
        <v>#</v>
      </c>
    </row>
    <row r="22819" spans="1:2">
      <c r="A22819" t="s">
        <v>338</v>
      </c>
      <c r="B22819" t="str">
        <f>IF(ISBLANK(VLOOKUP(A22819,Questionnaire!A:KQ,183,FALSE)),"#",VLOOKUP(A22819,Questionnaire!A:KQ,183,FALSE))</f>
        <v>#</v>
      </c>
    </row>
    <row r="22820" spans="1:2">
      <c r="A22820" t="s">
        <v>339</v>
      </c>
      <c r="B22820" t="str">
        <f>IF(ISBLANK(VLOOKUP(A22820,Questionnaire!A:KQ,183,FALSE)),"#",VLOOKUP(A22820,Questionnaire!A:KQ,183,FALSE))</f>
        <v>#</v>
      </c>
    </row>
    <row r="22821" spans="1:2">
      <c r="A22821" t="s">
        <v>340</v>
      </c>
      <c r="B22821" t="str">
        <f>IF(ISBLANK(VLOOKUP(A22821,Questionnaire!A:KQ,183,FALSE)),"#",VLOOKUP(A22821,Questionnaire!A:KQ,183,FALSE))</f>
        <v>#</v>
      </c>
    </row>
    <row r="22822" spans="1:2">
      <c r="A22822" t="s">
        <v>341</v>
      </c>
      <c r="B22822" t="str">
        <f>IF(ISBLANK(VLOOKUP(A22822,Questionnaire!A:KQ,183,FALSE)),"#",VLOOKUP(A22822,Questionnaire!A:KQ,183,FALSE))</f>
        <v>#</v>
      </c>
    </row>
    <row r="22823" spans="1:2">
      <c r="A22823" t="s">
        <v>342</v>
      </c>
      <c r="B22823" t="str">
        <f>IF(ISBLANK(VLOOKUP(A22823,Questionnaire!A:KQ,183,FALSE)),"#",VLOOKUP(A22823,Questionnaire!A:KQ,183,FALSE))</f>
        <v>#</v>
      </c>
    </row>
    <row r="22824" spans="1:2">
      <c r="A22824" t="s">
        <v>343</v>
      </c>
      <c r="B22824" t="str">
        <f>IF(ISBLANK(VLOOKUP(A22824,Questionnaire!A:KQ,183,FALSE)),"#",VLOOKUP(A22824,Questionnaire!A:KQ,183,FALSE))</f>
        <v>#</v>
      </c>
    </row>
    <row r="22825" spans="1:2">
      <c r="A22825" t="s">
        <v>344</v>
      </c>
      <c r="B22825" t="str">
        <f>IF(ISBLANK(VLOOKUP(A22825,Questionnaire!A:KQ,183,FALSE)),"#",VLOOKUP(A22825,Questionnaire!A:KQ,183,FALSE))</f>
        <v>#</v>
      </c>
    </row>
    <row r="22826" spans="1:2">
      <c r="A22826" t="s">
        <v>345</v>
      </c>
      <c r="B22826" t="str">
        <f>IF(ISBLANK(VLOOKUP(A22826,Questionnaire!A:KQ,183,FALSE)),"#",VLOOKUP(A22826,Questionnaire!A:KQ,183,FALSE))</f>
        <v>#</v>
      </c>
    </row>
    <row r="22827" spans="1:2">
      <c r="A22827" t="s">
        <v>348</v>
      </c>
      <c r="B22827" t="str">
        <f>IF(ISBLANK(VLOOKUP(A22827,Questionnaire!A:KQ,183,FALSE)),"#",VLOOKUP(A22827,Questionnaire!A:KQ,183,FALSE))</f>
        <v>#</v>
      </c>
    </row>
    <row r="22828" spans="1:2">
      <c r="A22828" t="s">
        <v>353</v>
      </c>
      <c r="B22828" t="str">
        <f>IF(ISBLANK(VLOOKUP(A22828,Questionnaire!A:KQ,183,FALSE)),"#",VLOOKUP(A22828,Questionnaire!A:KQ,183,FALSE))</f>
        <v>#</v>
      </c>
    </row>
    <row r="22829" spans="1:2">
      <c r="A22829" t="s">
        <v>354</v>
      </c>
      <c r="B22829" t="str">
        <f>IF(ISBLANK(VLOOKUP(A22829,Questionnaire!A:KQ,183,FALSE)),"#",VLOOKUP(A22829,Questionnaire!A:KQ,183,FALSE))</f>
        <v>#</v>
      </c>
    </row>
    <row r="22830" spans="1:2">
      <c r="A22830" t="s">
        <v>355</v>
      </c>
      <c r="B22830" t="str">
        <f>IF(ISBLANK(VLOOKUP(A22830,Questionnaire!A:KQ,183,FALSE)),"#",VLOOKUP(A22830,Questionnaire!A:KQ,183,FALSE))</f>
        <v>#</v>
      </c>
    </row>
    <row r="22831" spans="1:2">
      <c r="A22831" t="s">
        <v>356</v>
      </c>
      <c r="B22831" t="str">
        <f>IF(ISBLANK(VLOOKUP(A22831,Questionnaire!A:KQ,183,FALSE)),"#",VLOOKUP(A22831,Questionnaire!A:KQ,183,FALSE))</f>
        <v>#</v>
      </c>
    </row>
    <row r="22832" spans="1:2">
      <c r="A22832" t="s">
        <v>357</v>
      </c>
      <c r="B22832" t="str">
        <f>IF(ISBLANK(VLOOKUP(A22832,Questionnaire!A:KQ,183,FALSE)),"#",VLOOKUP(A22832,Questionnaire!A:KQ,183,FALSE))</f>
        <v>#</v>
      </c>
    </row>
    <row r="22833" spans="1:2">
      <c r="A22833" t="s">
        <v>360</v>
      </c>
      <c r="B22833" t="str">
        <f>IF(ISBLANK(VLOOKUP(A22833,Questionnaire!A:KQ,183,FALSE)),"#",VLOOKUP(A22833,Questionnaire!A:KQ,183,FALSE))</f>
        <v>#</v>
      </c>
    </row>
    <row r="22834" spans="1:2">
      <c r="A22834" t="s">
        <v>362</v>
      </c>
      <c r="B22834" t="str">
        <f>IF(ISBLANK(VLOOKUP(A22834,Questionnaire!A:KQ,183,FALSE)),"#",VLOOKUP(A22834,Questionnaire!A:KQ,183,FALSE))</f>
        <v>#</v>
      </c>
    </row>
    <row r="22835" spans="1:2">
      <c r="A22835" t="s">
        <v>363</v>
      </c>
      <c r="B22835" t="str">
        <f>IF(ISBLANK(VLOOKUP(A22835,Questionnaire!A:KQ,183,FALSE)),"#",VLOOKUP(A22835,Questionnaire!A:KQ,183,FALSE))</f>
        <v>#</v>
      </c>
    </row>
    <row r="22836" spans="1:2">
      <c r="A22836" t="s">
        <v>364</v>
      </c>
      <c r="B22836" t="str">
        <f>IF(ISBLANK(VLOOKUP(A22836,Questionnaire!A:KQ,183,FALSE)),"#",VLOOKUP(A22836,Questionnaire!A:KQ,183,FALSE))</f>
        <v>#</v>
      </c>
    </row>
    <row r="22837" spans="1:2">
      <c r="A22837" t="s">
        <v>365</v>
      </c>
      <c r="B22837" t="str">
        <f>IF(ISBLANK(VLOOKUP(A22837,Questionnaire!A:KQ,183,FALSE)),"#",VLOOKUP(A22837,Questionnaire!A:KQ,183,FALSE))</f>
        <v>#</v>
      </c>
    </row>
    <row r="22838" spans="1:2">
      <c r="A22838" t="s">
        <v>366</v>
      </c>
      <c r="B22838" t="str">
        <f>IF(ISBLANK(VLOOKUP(A22838,Questionnaire!A:KQ,183,FALSE)),"#",VLOOKUP(A22838,Questionnaire!A:KQ,183,FALSE))</f>
        <v>#</v>
      </c>
    </row>
    <row r="22839" spans="1:2">
      <c r="A22839" t="s">
        <v>371</v>
      </c>
      <c r="B22839" t="str">
        <f>IF(ISBLANK(VLOOKUP(A22839,Questionnaire!A:KQ,183,FALSE)),"#",VLOOKUP(A22839,Questionnaire!A:KQ,183,FALSE))</f>
        <v>#</v>
      </c>
    </row>
    <row r="22840" spans="1:2">
      <c r="A22840" t="s">
        <v>372</v>
      </c>
      <c r="B22840" t="str">
        <f>IF(ISBLANK(VLOOKUP(A22840,Questionnaire!A:KQ,183,FALSE)),"#",VLOOKUP(A22840,Questionnaire!A:KQ,183,FALSE))</f>
        <v>#</v>
      </c>
    </row>
    <row r="22841" spans="1:2">
      <c r="A22841" t="s">
        <v>373</v>
      </c>
      <c r="B22841" t="str">
        <f>IF(ISBLANK(VLOOKUP(A22841,Questionnaire!A:KQ,183,FALSE)),"#",VLOOKUP(A22841,Questionnaire!A:KQ,183,FALSE))</f>
        <v>#</v>
      </c>
    </row>
    <row r="22842" spans="1:2">
      <c r="A22842" t="s">
        <v>374</v>
      </c>
      <c r="B22842" t="str">
        <f>IF(ISBLANK(VLOOKUP(A22842,Questionnaire!A:KQ,183,FALSE)),"#",VLOOKUP(A22842,Questionnaire!A:KQ,183,FALSE))</f>
        <v>#</v>
      </c>
    </row>
    <row r="22843" spans="1:2">
      <c r="A22843" t="s">
        <v>377</v>
      </c>
      <c r="B22843" t="str">
        <f>IF(ISBLANK(VLOOKUP(A22843,Questionnaire!A:KQ,183,FALSE)),"#",VLOOKUP(A22843,Questionnaire!A:KQ,183,FALSE))</f>
        <v>#</v>
      </c>
    </row>
    <row r="22844" spans="1:2">
      <c r="A22844" t="s">
        <v>379</v>
      </c>
      <c r="B22844" t="str">
        <f>IF(ISBLANK(VLOOKUP(A22844,Questionnaire!A:KQ,183,FALSE)),"#",VLOOKUP(A22844,Questionnaire!A:KQ,183,FALSE))</f>
        <v>#</v>
      </c>
    </row>
    <row r="22845" spans="1:2">
      <c r="A22845" t="s">
        <v>380</v>
      </c>
      <c r="B22845" t="str">
        <f>IF(ISBLANK(VLOOKUP(A22845,Questionnaire!A:KQ,183,FALSE)),"#",VLOOKUP(A22845,Questionnaire!A:KQ,183,FALSE))</f>
        <v>#</v>
      </c>
    </row>
    <row r="22846" spans="1:2">
      <c r="A22846" t="s">
        <v>381</v>
      </c>
      <c r="B22846" t="str">
        <f>IF(ISBLANK(VLOOKUP(A22846,Questionnaire!A:KQ,183,FALSE)),"#",VLOOKUP(A22846,Questionnaire!A:KQ,183,FALSE))</f>
        <v>#</v>
      </c>
    </row>
    <row r="22847" spans="1:2">
      <c r="A22847" t="s">
        <v>382</v>
      </c>
      <c r="B22847" t="str">
        <f>IF(ISBLANK(VLOOKUP(A22847,Questionnaire!A:KQ,183,FALSE)),"#",VLOOKUP(A22847,Questionnaire!A:KQ,183,FALSE))</f>
        <v>#</v>
      </c>
    </row>
    <row r="22848" spans="1:2">
      <c r="A22848" t="s">
        <v>384</v>
      </c>
      <c r="B22848" t="str">
        <f>IF(ISBLANK(VLOOKUP(A22848,Questionnaire!A:KQ,183,FALSE)),"#",VLOOKUP(A22848,Questionnaire!A:KQ,183,FALSE))</f>
        <v>#</v>
      </c>
    </row>
    <row r="22849" spans="1:2">
      <c r="A22849" t="s">
        <v>387</v>
      </c>
      <c r="B22849" t="str">
        <f>IF(ISBLANK(VLOOKUP(A22849,Questionnaire!A:KQ,183,FALSE)),"#",VLOOKUP(A22849,Questionnaire!A:KQ,183,FALSE))</f>
        <v>#</v>
      </c>
    </row>
    <row r="22850" spans="1:2">
      <c r="A22850" t="s">
        <v>391</v>
      </c>
      <c r="B22850" t="str">
        <f>IF(ISBLANK(VLOOKUP(A22850,Questionnaire!A:KQ,183,FALSE)),"#",VLOOKUP(A22850,Questionnaire!A:KQ,183,FALSE))</f>
        <v>#</v>
      </c>
    </row>
    <row r="22851" spans="1:2">
      <c r="A22851" t="s">
        <v>393</v>
      </c>
      <c r="B22851" t="str">
        <f>IF(ISBLANK(VLOOKUP(A22851,Questionnaire!A:KQ,183,FALSE)),"#",VLOOKUP(A22851,Questionnaire!A:KQ,183,FALSE))</f>
        <v>#</v>
      </c>
    </row>
    <row r="22852" spans="1:2">
      <c r="A22852" t="s">
        <v>395</v>
      </c>
      <c r="B22852" t="str">
        <f>IF(ISBLANK(VLOOKUP(A22852,Questionnaire!A:KQ,183,FALSE)),"#",VLOOKUP(A22852,Questionnaire!A:KQ,183,FALSE))</f>
        <v>#</v>
      </c>
    </row>
    <row r="22853" spans="1:2">
      <c r="A22853" t="s">
        <v>398</v>
      </c>
      <c r="B22853" t="str">
        <f>IF(ISBLANK(VLOOKUP(A22853,Questionnaire!A:KQ,183,FALSE)),"#",VLOOKUP(A22853,Questionnaire!A:KQ,183,FALSE))</f>
        <v>#</v>
      </c>
    </row>
    <row r="22854" spans="1:2">
      <c r="A22854" t="s">
        <v>402</v>
      </c>
      <c r="B22854" t="str">
        <f>IF(ISBLANK(VLOOKUP(A22854,Questionnaire!A:KQ,183,FALSE)),"#",VLOOKUP(A22854,Questionnaire!A:KQ,183,FALSE))</f>
        <v>#</v>
      </c>
    </row>
    <row r="22855" spans="1:2">
      <c r="A22855" t="s">
        <v>405</v>
      </c>
      <c r="B22855" t="str">
        <f>IF(ISBLANK(VLOOKUP(A22855,Questionnaire!A:KQ,183,FALSE)),"#",VLOOKUP(A22855,Questionnaire!A:KQ,183,FALSE))</f>
        <v>#</v>
      </c>
    </row>
    <row r="22856" spans="1:2">
      <c r="A22856" t="s">
        <v>409</v>
      </c>
      <c r="B22856" t="str">
        <f>IF(ISBLANK(VLOOKUP(A22856,Questionnaire!A:KQ,183,FALSE)),"#",VLOOKUP(A22856,Questionnaire!A:KQ,183,FALSE))</f>
        <v>#</v>
      </c>
    </row>
    <row r="22857" spans="1:2">
      <c r="A22857" t="s">
        <v>412</v>
      </c>
      <c r="B22857" t="str">
        <f>IF(ISBLANK(VLOOKUP(A22857,Questionnaire!A:KQ,183,FALSE)),"#",VLOOKUP(A22857,Questionnaire!A:KQ,183,FALSE))</f>
        <v>#</v>
      </c>
    </row>
    <row r="22858" spans="1:2">
      <c r="A22858" t="s">
        <v>415</v>
      </c>
      <c r="B22858" t="str">
        <f>IF(ISBLANK(VLOOKUP(A22858,Questionnaire!A:KQ,183,FALSE)),"#",VLOOKUP(A22858,Questionnaire!A:KQ,183,FALSE))</f>
        <v>#</v>
      </c>
    </row>
    <row r="22859" spans="1:2">
      <c r="A22859" t="s">
        <v>418</v>
      </c>
      <c r="B22859" t="str">
        <f>IF(ISBLANK(VLOOKUP(A22859,Questionnaire!A:KQ,183,FALSE)),"#",VLOOKUP(A22859,Questionnaire!A:KQ,183,FALSE))</f>
        <v>#</v>
      </c>
    </row>
    <row r="22860" spans="1:2">
      <c r="A22860" t="s">
        <v>421</v>
      </c>
      <c r="B22860" t="str">
        <f>IF(ISBLANK(VLOOKUP(A22860,Questionnaire!A:KQ,183,FALSE)),"#",VLOOKUP(A22860,Questionnaire!A:KQ,183,FALSE))</f>
        <v>#</v>
      </c>
    </row>
    <row r="22861" spans="1:2">
      <c r="A22861" t="s">
        <v>424</v>
      </c>
      <c r="B22861" t="str">
        <f>IF(ISBLANK(VLOOKUP(A22861,Questionnaire!A:KQ,183,FALSE)),"#",VLOOKUP(A22861,Questionnaire!A:KQ,183,FALSE))</f>
        <v>#</v>
      </c>
    </row>
    <row r="22862" spans="1:2">
      <c r="A22862" t="s">
        <v>429</v>
      </c>
      <c r="B22862" t="str">
        <f>IF(ISBLANK(VLOOKUP(A22862,Questionnaire!A:KQ,183,FALSE)),"#",VLOOKUP(A22862,Questionnaire!A:KQ,183,FALSE))</f>
        <v>#</v>
      </c>
    </row>
    <row r="22863" spans="1:2">
      <c r="A22863" t="s">
        <v>432</v>
      </c>
      <c r="B22863" t="str">
        <f>IF(ISBLANK(VLOOKUP(A22863,Questionnaire!A:KQ,183,FALSE)),"#",VLOOKUP(A22863,Questionnaire!A:KQ,183,FALSE))</f>
        <v>#</v>
      </c>
    </row>
    <row r="22864" spans="1:2">
      <c r="A22864" t="s">
        <v>435</v>
      </c>
      <c r="B22864" t="str">
        <f>IF(ISBLANK(VLOOKUP(A22864,Questionnaire!A:KQ,183,FALSE)),"#",VLOOKUP(A22864,Questionnaire!A:KQ,183,FALSE))</f>
        <v>#</v>
      </c>
    </row>
    <row r="22865" spans="1:3">
      <c r="A22865" t="s">
        <v>437</v>
      </c>
      <c r="B22865" t="str">
        <f>IF(ISBLANK(VLOOKUP(A22865,Questionnaire!A:KQ,183,FALSE)),"#",VLOOKUP(A22865,Questionnaire!A:KQ,183,FALSE))</f>
        <v>#</v>
      </c>
    </row>
    <row r="22866" spans="1:3">
      <c r="A22866" t="s">
        <v>439</v>
      </c>
      <c r="B22866" t="str">
        <f>IF(ISBLANK(VLOOKUP(A22866,Questionnaire!A:KQ,183,FALSE)),"#",VLOOKUP(A22866,Questionnaire!A:KQ,183,FALSE))</f>
        <v>#</v>
      </c>
    </row>
    <row r="22867" spans="1:3">
      <c r="A22867" t="s">
        <v>442</v>
      </c>
      <c r="B22867" t="str">
        <f>IF(ISBLANK(VLOOKUP(A22867,Questionnaire!A:KQ,183,FALSE)),"#",VLOOKUP(A22867,Questionnaire!A:KQ,183,FALSE))</f>
        <v>#</v>
      </c>
    </row>
    <row r="22868" spans="1:3">
      <c r="A22868" t="s">
        <v>445</v>
      </c>
      <c r="B22868" t="str">
        <f>IF(ISBLANK(VLOOKUP(A22868,Questionnaire!A:KQ,183,FALSE)),"#",VLOOKUP(A22868,Questionnaire!A:KQ,183,FALSE))</f>
        <v>#</v>
      </c>
    </row>
    <row r="22869" spans="1:3">
      <c r="A22869" t="s">
        <v>448</v>
      </c>
      <c r="B22869" t="str">
        <f>IF(ISBLANK(VLOOKUP(A22869,Questionnaire!A:KQ,183,FALSE)),"#",VLOOKUP(A22869,Questionnaire!A:KQ,183,FALSE))</f>
        <v>#</v>
      </c>
    </row>
    <row r="22870" spans="1:3">
      <c r="A22870" t="s">
        <v>452</v>
      </c>
      <c r="B22870" t="str">
        <f>IF(ISBLANK(VLOOKUP(A22870,Questionnaire!A:KQ,183,FALSE)),"#",VLOOKUP(A22870,Questionnaire!A:KQ,183,FALSE))</f>
        <v>#</v>
      </c>
    </row>
    <row r="22871" spans="1:3">
      <c r="A22871" t="s">
        <v>455</v>
      </c>
      <c r="B22871" t="str">
        <f>IF(ISBLANK(VLOOKUP(A22871,Questionnaire!A:KQ,183,FALSE)),"#",VLOOKUP(A22871,Questionnaire!A:KQ,183,FALSE))</f>
        <v>#</v>
      </c>
    </row>
    <row r="22872" spans="1:3">
      <c r="A22872" t="s">
        <v>458</v>
      </c>
      <c r="B22872" t="str">
        <f>IF(ISBLANK(VLOOKUP(A22872,Questionnaire!A:KQ,183,FALSE)),"#",VLOOKUP(A22872,Questionnaire!A:KQ,183,FALSE))</f>
        <v>#</v>
      </c>
    </row>
    <row r="22873" spans="1:3">
      <c r="A22873" t="s">
        <v>461</v>
      </c>
      <c r="B22873" t="str">
        <f>IF(ISBLANK(VLOOKUP(A22873,Questionnaire!A:KQ,183,FALSE)),"#",VLOOKUP(A22873,Questionnaire!A:KQ,183,FALSE))</f>
        <v>#</v>
      </c>
    </row>
    <row r="22874" spans="1:3">
      <c r="A22874" t="s">
        <v>465</v>
      </c>
      <c r="B22874" t="str">
        <f>IF(ISBLANK(VLOOKUP(A22874,Questionnaire!A:KQ,183,FALSE)),"#",VLOOKUP(A22874,Questionnaire!A:KQ,183,FALSE))</f>
        <v>#</v>
      </c>
    </row>
    <row r="22875" spans="1:3">
      <c r="A22875" t="s">
        <v>467</v>
      </c>
      <c r="B22875" t="str">
        <f>IF(ISBLANK(VLOOKUP(A22875,Questionnaire!A:KQ,183,FALSE)),"#",VLOOKUP(A22875,Questionnaire!A:KQ,183,FALSE))</f>
        <v>#</v>
      </c>
    </row>
    <row r="22876" spans="1:3">
      <c r="A22876" t="s">
        <v>469</v>
      </c>
      <c r="B22876" t="str">
        <f>IF(ISBLANK(VLOOKUP(A22876,Questionnaire!A:KQ,183,FALSE)),"#",VLOOKUP(A22876,Questionnaire!A:KQ,183,FALSE))</f>
        <v>#</v>
      </c>
    </row>
    <row r="22877" spans="1:3">
      <c r="A22877" t="s">
        <v>471</v>
      </c>
      <c r="B22877" t="str">
        <f>IF(ISBLANK(VLOOKUP(A22877,Questionnaire!A:KQ,183,FALSE)),"#",VLOOKUP(A22877,Questionnaire!A:KQ,183,FALSE))</f>
        <v>#</v>
      </c>
    </row>
    <row r="22878" spans="1:3">
      <c r="A22878" t="s">
        <v>473</v>
      </c>
      <c r="B22878" t="str">
        <f>IF(ISBLANK(VLOOKUP(A22878,Questionnaire!A:KQ,183,FALSE)),"#",VLOOKUP(A22878,Questionnaire!A:KQ,183,FALSE))</f>
        <v>#</v>
      </c>
    </row>
    <row r="22879" spans="1:3">
      <c r="A22879" t="s">
        <v>475</v>
      </c>
      <c r="B22879" t="str">
        <f>IF(ISBLANK(VLOOKUP(A22879,Questionnaire!A:KQ,183,FALSE)),"#",VLOOKUP(A22879,Questionnaire!A:KQ,183,FALSE))</f>
        <v>#</v>
      </c>
    </row>
    <row r="22880" spans="1:3">
      <c r="A22880" t="s">
        <v>185</v>
      </c>
      <c r="B22880" t="str">
        <f>IF(ISBLANK(VLOOKUP(A22880,Questionnaire!A:KQ,184,FALSE)),"#",VLOOKUP(A22880,Questionnaire!A:KQ,184,FALSE))</f>
        <v>#</v>
      </c>
      <c r="C22880">
        <v>181</v>
      </c>
    </row>
    <row r="22881" spans="1:2">
      <c r="A22881" t="s">
        <v>187</v>
      </c>
      <c r="B22881" t="str">
        <f>IF(ISNA(VLOOKUP(VLOOKUP(A22881,Questionnaire!A:KQ,184,FALSE),'CORA Encoding'!D:E,2,FALSE)),"#",VLOOKUP(VLOOKUP(A22881,Questionnaire!A:KQ,184,FALSE),'CORA Encoding'!D:E,2,FALSE))</f>
        <v>#</v>
      </c>
    </row>
    <row r="22882" spans="1:2">
      <c r="A22882" t="s">
        <v>189</v>
      </c>
      <c r="B22882" t="str">
        <f>IF(ISNA(VLOOKUP(VLOOKUP(A22882,Questionnaire!A:KQ,184,FALSE),'CORA Encoding'!G:H,2,FALSE)),"#",VLOOKUP(VLOOKUP(A22882,Questionnaire!A:KQ,184,FALSE),'CORA Encoding'!G:H,2,FALSE))</f>
        <v>#</v>
      </c>
    </row>
    <row r="22883" spans="1:2">
      <c r="A22883" t="s">
        <v>191</v>
      </c>
      <c r="B22883" t="str">
        <f>IF(ISNA(VLOOKUP(VLOOKUP(A22883,Questionnaire!A:KQ,184,FALSE),'Country List'!E:F,2,FALSE)),"#",VLOOKUP(VLOOKUP(A22883,Questionnaire!A:KQ,184,FALSE),'Country List'!E:F,2,FALSE))</f>
        <v>#</v>
      </c>
    </row>
    <row r="22884" spans="1:2">
      <c r="A22884" t="s">
        <v>193</v>
      </c>
      <c r="B22884" t="str">
        <f>IF(ISNA(VLOOKUP(VLOOKUP(A22884,Questionnaire!A:KQ,184,FALSE),'Industry List'!B:C,2,FALSE)),"#",VLOOKUP(VLOOKUP(A22884,Questionnaire!A:KQ,184,FALSE),'Industry List'!B:C,2,FALSE))</f>
        <v>#</v>
      </c>
    </row>
    <row r="22885" spans="1:2">
      <c r="A22885" t="s">
        <v>197</v>
      </c>
      <c r="B22885" t="str">
        <f>IF(ISBLANK(VLOOKUP(A22885,Questionnaire!A:KQ,184,FALSE)),"#",VLOOKUP(A22885,Questionnaire!A:KQ,184,FALSE))</f>
        <v>#</v>
      </c>
    </row>
    <row r="22886" spans="1:2">
      <c r="A22886" t="s">
        <v>201</v>
      </c>
      <c r="B22886" t="str">
        <f>IF(ISBLANK(VLOOKUP(A22886,Questionnaire!A:KQ,184,FALSE)),"#",VLOOKUP(A22886,Questionnaire!A:KQ,184,FALSE))</f>
        <v>#</v>
      </c>
    </row>
    <row r="22887" spans="1:2">
      <c r="A22887" t="s">
        <v>203</v>
      </c>
      <c r="B22887" t="str">
        <f>IF(ISNA(VLOOKUP(VLOOKUP(A22887,Questionnaire!A:KQ,184,FALSE),'CORA Encoding'!J:K,2,FALSE)),"#",VLOOKUP(VLOOKUP(A22887,Questionnaire!A:KQ,184,FALSE),'CORA Encoding'!J:K,2,FALSE))</f>
        <v>#</v>
      </c>
    </row>
    <row r="22888" spans="1:2">
      <c r="A22888" t="s">
        <v>208</v>
      </c>
      <c r="B22888" t="str">
        <f>IF(ISBLANK(VLOOKUP(A22888,Questionnaire!A:KQ,184,FALSE)),"#",VLOOKUP(A22888,Questionnaire!A:KQ,184,FALSE))</f>
        <v>#</v>
      </c>
    </row>
    <row r="22889" spans="1:2">
      <c r="A22889" t="s">
        <v>213</v>
      </c>
      <c r="B22889" t="str">
        <f>IF(ISBLANK(VLOOKUP(A22889,Questionnaire!A:KQ,184,FALSE)),"#",VLOOKUP(A22889,Questionnaire!A:KQ,184,FALSE))</f>
        <v>#</v>
      </c>
    </row>
    <row r="22890" spans="1:2">
      <c r="A22890" t="s">
        <v>215</v>
      </c>
      <c r="B22890" t="str">
        <f>IF(ISBLANK(VLOOKUP(A22890,Questionnaire!A:KQ,184,FALSE)),"#",VLOOKUP(A22890,Questionnaire!A:KQ,184,FALSE))</f>
        <v>#</v>
      </c>
    </row>
    <row r="22891" spans="1:2">
      <c r="A22891" t="s">
        <v>217</v>
      </c>
      <c r="B22891" t="str">
        <f>IF(ISBLANK(VLOOKUP(A22891,Questionnaire!A:KQ,184,FALSE)),"#",VLOOKUP(A22891,Questionnaire!A:KQ,184,FALSE))</f>
        <v>#</v>
      </c>
    </row>
    <row r="22892" spans="1:2">
      <c r="A22892" t="s">
        <v>219</v>
      </c>
      <c r="B22892" t="str">
        <f>IF(ISBLANK(VLOOKUP(A22892,Questionnaire!A:KQ,184,FALSE)),"#",VLOOKUP(A22892,Questionnaire!A:KQ,184,FALSE))</f>
        <v>#</v>
      </c>
    </row>
    <row r="22893" spans="1:2">
      <c r="A22893" t="s">
        <v>221</v>
      </c>
      <c r="B22893" t="str">
        <f>IF(ISBLANK(VLOOKUP(A22893,Questionnaire!A:KQ,184,FALSE)),"#",VLOOKUP(A22893,Questionnaire!A:KQ,184,FALSE))</f>
        <v>#</v>
      </c>
    </row>
    <row r="22894" spans="1:2">
      <c r="A22894" t="s">
        <v>223</v>
      </c>
      <c r="B22894" t="str">
        <f>IF(ISBLANK(VLOOKUP(A22894,Questionnaire!A:KQ,184,FALSE)),"#",VLOOKUP(A22894,Questionnaire!A:KQ,184,FALSE))</f>
        <v>#</v>
      </c>
    </row>
    <row r="22895" spans="1:2">
      <c r="A22895" t="s">
        <v>225</v>
      </c>
      <c r="B22895" t="str">
        <f>IF(ISBLANK(VLOOKUP(A22895,Questionnaire!A:KQ,184,FALSE)),"#",VLOOKUP(A22895,Questionnaire!A:KQ,184,FALSE))</f>
        <v>#</v>
      </c>
    </row>
    <row r="22896" spans="1:2">
      <c r="A22896" t="s">
        <v>227</v>
      </c>
      <c r="B22896" t="str">
        <f>IF(ISBLANK(VLOOKUP(A22896,Questionnaire!A:KQ,184,FALSE)),"#",VLOOKUP(A22896,Questionnaire!A:KQ,184,FALSE))</f>
        <v>#</v>
      </c>
    </row>
    <row r="22897" spans="1:2">
      <c r="A22897" t="s">
        <v>229</v>
      </c>
      <c r="B22897" t="str">
        <f>IF(ISBLANK(VLOOKUP(A22897,Questionnaire!A:KQ,184,FALSE)),"#",VLOOKUP(A22897,Questionnaire!A:KQ,184,FALSE))</f>
        <v>#</v>
      </c>
    </row>
    <row r="22898" spans="1:2">
      <c r="A22898" t="s">
        <v>231</v>
      </c>
      <c r="B22898" t="str">
        <f>IF(ISBLANK(VLOOKUP(A22898,Questionnaire!A:KQ,184,FALSE)),"#",VLOOKUP(A22898,Questionnaire!A:KQ,184,FALSE))</f>
        <v>#</v>
      </c>
    </row>
    <row r="22899" spans="1:2">
      <c r="A22899" t="s">
        <v>233</v>
      </c>
      <c r="B22899" t="str">
        <f>IF(ISBLANK(VLOOKUP(A22899,Questionnaire!A:KQ,184,FALSE)),"#",VLOOKUP(A22899,Questionnaire!A:KQ,184,FALSE))</f>
        <v>#</v>
      </c>
    </row>
    <row r="22900" spans="1:2">
      <c r="A22900" t="s">
        <v>235</v>
      </c>
      <c r="B22900" t="str">
        <f>IF(ISBLANK(VLOOKUP(A22900,Questionnaire!A:KQ,184,FALSE)),"#",VLOOKUP(A22900,Questionnaire!A:KQ,184,FALSE))</f>
        <v>#</v>
      </c>
    </row>
    <row r="22901" spans="1:2">
      <c r="A22901" t="s">
        <v>237</v>
      </c>
      <c r="B22901" t="str">
        <f>IF(ISBLANK(VLOOKUP(A22901,Questionnaire!A:KQ,184,FALSE)),"#",VLOOKUP(A22901,Questionnaire!A:KQ,184,FALSE))</f>
        <v>#</v>
      </c>
    </row>
    <row r="22902" spans="1:2">
      <c r="A22902" t="s">
        <v>239</v>
      </c>
      <c r="B22902" t="str">
        <f>IF(ISBLANK(VLOOKUP(A22902,Questionnaire!A:KQ,184,FALSE)),"#",VLOOKUP(A22902,Questionnaire!A:KQ,184,FALSE))</f>
        <v>#</v>
      </c>
    </row>
    <row r="22903" spans="1:2">
      <c r="A22903" t="s">
        <v>242</v>
      </c>
      <c r="B22903" t="str">
        <f>IF(ISBLANK(VLOOKUP(A22903,Questionnaire!A:KQ,184,FALSE)),"#",VLOOKUP(A22903,Questionnaire!A:KQ,184,FALSE))</f>
        <v>#</v>
      </c>
    </row>
    <row r="22904" spans="1:2">
      <c r="A22904" t="s">
        <v>245</v>
      </c>
      <c r="B22904" t="str">
        <f>IF(ISBLANK(VLOOKUP(A22904,Questionnaire!A:KQ,184,FALSE)),"#",VLOOKUP(A22904,Questionnaire!A:KQ,184,FALSE))</f>
        <v>#</v>
      </c>
    </row>
    <row r="22905" spans="1:2">
      <c r="A22905" t="s">
        <v>247</v>
      </c>
      <c r="B22905" t="str">
        <f>IF(ISBLANK(VLOOKUP(A22905,Questionnaire!A:KQ,184,FALSE)),"#",VLOOKUP(A22905,Questionnaire!A:KQ,184,FALSE))</f>
        <v>#</v>
      </c>
    </row>
    <row r="22906" spans="1:2">
      <c r="A22906" t="s">
        <v>249</v>
      </c>
      <c r="B22906" t="str">
        <f>IF(ISBLANK(VLOOKUP(A22906,Questionnaire!A:KQ,184,FALSE)),"#",VLOOKUP(A22906,Questionnaire!A:KQ,184,FALSE))</f>
        <v>#</v>
      </c>
    </row>
    <row r="22907" spans="1:2">
      <c r="A22907" t="s">
        <v>250</v>
      </c>
      <c r="B22907" t="str">
        <f>IF(ISBLANK(VLOOKUP(A22907,Questionnaire!A:KQ,184,FALSE)),"#",VLOOKUP(A22907,Questionnaire!A:KQ,184,FALSE))</f>
        <v>#</v>
      </c>
    </row>
    <row r="22908" spans="1:2">
      <c r="A22908" t="s">
        <v>252</v>
      </c>
      <c r="B22908" t="str">
        <f>IF(ISBLANK(VLOOKUP(A22908,Questionnaire!A:KQ,184,FALSE)),"#",VLOOKUP(A22908,Questionnaire!A:KQ,184,FALSE))</f>
        <v>#</v>
      </c>
    </row>
    <row r="22909" spans="1:2">
      <c r="A22909" t="s">
        <v>255</v>
      </c>
      <c r="B22909" t="str">
        <f>IF(ISBLANK(VLOOKUP(A22909,Questionnaire!A:KQ,184,FALSE)),"#",VLOOKUP(A22909,Questionnaire!A:KQ,184,FALSE))</f>
        <v>#</v>
      </c>
    </row>
    <row r="22910" spans="1:2">
      <c r="A22910" t="s">
        <v>258</v>
      </c>
      <c r="B22910" t="str">
        <f>IF(ISNA(VLOOKUP(VLOOKUP(A22910,Questionnaire!A:KQ,184,FALSE),'CORA Encoding'!M:N,2,FALSE)),"#",VLOOKUP(VLOOKUP(A22910,Questionnaire!A:KQ,184,FALSE),'CORA Encoding'!M:N,2,FALSE))</f>
        <v>#</v>
      </c>
    </row>
    <row r="22911" spans="1:2">
      <c r="A22911" t="s">
        <v>261</v>
      </c>
      <c r="B22911" t="str">
        <f>IF(ISBLANK(VLOOKUP(A22911,Questionnaire!A:KQ,184,FALSE)),"#",VLOOKUP(A22911,Questionnaire!A:KQ,184,FALSE))</f>
        <v>#</v>
      </c>
    </row>
    <row r="22912" spans="1:2">
      <c r="A22912" t="s">
        <v>263</v>
      </c>
      <c r="B22912" t="str">
        <f>IF(ISBLANK(VLOOKUP(A22912,Questionnaire!A:KQ,184,FALSE)),"#",VLOOKUP(A22912,Questionnaire!A:KQ,184,FALSE))</f>
        <v>#</v>
      </c>
    </row>
    <row r="22913" spans="1:2">
      <c r="A22913" t="s">
        <v>265</v>
      </c>
      <c r="B22913" t="str">
        <f>IF(ISBLANK(VLOOKUP(A22913,Questionnaire!A:KQ,184,FALSE)),"#",VLOOKUP(A22913,Questionnaire!A:KQ,184,FALSE))</f>
        <v>#</v>
      </c>
    </row>
    <row r="22914" spans="1:2">
      <c r="A22914" t="s">
        <v>267</v>
      </c>
      <c r="B22914" t="str">
        <f>IF(ISBLANK(VLOOKUP(A22914,Questionnaire!A:KQ,184,FALSE)),"#",VLOOKUP(A22914,Questionnaire!A:KQ,184,FALSE))</f>
        <v>#</v>
      </c>
    </row>
    <row r="22915" spans="1:2">
      <c r="A22915" t="s">
        <v>269</v>
      </c>
      <c r="B22915" t="str">
        <f>IF(ISBLANK(VLOOKUP(A22915,Questionnaire!A:KQ,184,FALSE)),"#",VLOOKUP(A22915,Questionnaire!A:KQ,184,FALSE))</f>
        <v>#</v>
      </c>
    </row>
    <row r="22916" spans="1:2">
      <c r="A22916" t="s">
        <v>274</v>
      </c>
      <c r="B22916" t="str">
        <f>IF(ISBLANK(VLOOKUP(A22916,Questionnaire!A:KQ,184,FALSE)),"#",VLOOKUP(A22916,Questionnaire!A:KQ,184,FALSE))</f>
        <v>#</v>
      </c>
    </row>
    <row r="22917" spans="1:2">
      <c r="A22917" t="s">
        <v>276</v>
      </c>
      <c r="B22917" t="str">
        <f>IF(ISBLANK(VLOOKUP(A22917,Questionnaire!A:KQ,184,FALSE)),"#",VLOOKUP(A22917,Questionnaire!A:KQ,184,FALSE))</f>
        <v>#</v>
      </c>
    </row>
    <row r="22918" spans="1:2">
      <c r="A22918" t="s">
        <v>278</v>
      </c>
      <c r="B22918" t="str">
        <f>IF(ISBLANK(VLOOKUP(A22918,Questionnaire!A:KQ,184,FALSE)),"#",VLOOKUP(A22918,Questionnaire!A:KQ,184,FALSE))</f>
        <v>#</v>
      </c>
    </row>
    <row r="22919" spans="1:2">
      <c r="A22919" t="s">
        <v>280</v>
      </c>
      <c r="B22919" t="str">
        <f>IF(ISBLANK(VLOOKUP(A22919,Questionnaire!A:KQ,184,FALSE)),"#",VLOOKUP(A22919,Questionnaire!A:KQ,184,FALSE))</f>
        <v>#</v>
      </c>
    </row>
    <row r="22920" spans="1:2">
      <c r="A22920" t="s">
        <v>282</v>
      </c>
      <c r="B22920" t="str">
        <f>IF(ISBLANK(VLOOKUP(A22920,Questionnaire!A:KQ,184,FALSE)),"#",VLOOKUP(A22920,Questionnaire!A:KQ,184,FALSE))</f>
        <v>#</v>
      </c>
    </row>
    <row r="22921" spans="1:2">
      <c r="A22921" t="s">
        <v>286</v>
      </c>
      <c r="B22921" t="str">
        <f>IF(ISBLANK(VLOOKUP(A22921,Questionnaire!A:KQ,184,FALSE)),"#",VLOOKUP(A22921,Questionnaire!A:KQ,184,FALSE))</f>
        <v>#</v>
      </c>
    </row>
    <row r="22922" spans="1:2">
      <c r="A22922" t="s">
        <v>288</v>
      </c>
      <c r="B22922" t="str">
        <f>IF(ISBLANK(VLOOKUP(A22922,Questionnaire!A:KQ,184,FALSE)),"#",VLOOKUP(A22922,Questionnaire!A:KQ,184,FALSE))</f>
        <v>#</v>
      </c>
    </row>
    <row r="22923" spans="1:2">
      <c r="A22923" t="s">
        <v>290</v>
      </c>
      <c r="B22923" t="str">
        <f>IF(ISBLANK(VLOOKUP(A22923,Questionnaire!A:KQ,184,FALSE)),"#",VLOOKUP(A22923,Questionnaire!A:KQ,184,FALSE))</f>
        <v>#</v>
      </c>
    </row>
    <row r="22924" spans="1:2">
      <c r="A22924" t="s">
        <v>292</v>
      </c>
      <c r="B22924" t="str">
        <f>IF(ISBLANK(VLOOKUP(A22924,Questionnaire!A:KQ,184,FALSE)),"#",VLOOKUP(A22924,Questionnaire!A:KQ,184,FALSE))</f>
        <v>#</v>
      </c>
    </row>
    <row r="22925" spans="1:2">
      <c r="A22925" t="s">
        <v>294</v>
      </c>
      <c r="B22925" t="str">
        <f>IF(ISBLANK(VLOOKUP(A22925,Questionnaire!A:KQ,184,FALSE)),"#",VLOOKUP(A22925,Questionnaire!A:KQ,184,FALSE))</f>
        <v>#</v>
      </c>
    </row>
    <row r="22926" spans="1:2">
      <c r="A22926" t="s">
        <v>296</v>
      </c>
      <c r="B22926" t="str">
        <f>IF(ISBLANK(VLOOKUP(A22926,Questionnaire!A:KQ,184,FALSE)),"#",VLOOKUP(A22926,Questionnaire!A:KQ,184,FALSE))</f>
        <v>#</v>
      </c>
    </row>
    <row r="22927" spans="1:2">
      <c r="A22927" t="s">
        <v>301</v>
      </c>
      <c r="B22927" t="str">
        <f>IF(ISBLANK(VLOOKUP(A22927,Questionnaire!A:KQ,184,FALSE)),"#",VLOOKUP(A22927,Questionnaire!A:KQ,184,FALSE))</f>
        <v>#</v>
      </c>
    </row>
    <row r="22928" spans="1:2">
      <c r="A22928" t="s">
        <v>303</v>
      </c>
      <c r="B22928" t="str">
        <f>IF(ISBLANK(VLOOKUP(A22928,Questionnaire!A:KQ,184,FALSE)),"#",VLOOKUP(A22928,Questionnaire!A:KQ,184,FALSE))</f>
        <v>#</v>
      </c>
    </row>
    <row r="22929" spans="1:2">
      <c r="A22929" t="s">
        <v>305</v>
      </c>
      <c r="B22929" t="str">
        <f>IF(ISBLANK(VLOOKUP(A22929,Questionnaire!A:KQ,184,FALSE)),"#",VLOOKUP(A22929,Questionnaire!A:KQ,184,FALSE))</f>
        <v>#</v>
      </c>
    </row>
    <row r="22930" spans="1:2">
      <c r="A22930" t="s">
        <v>307</v>
      </c>
      <c r="B22930" t="str">
        <f>IF(ISBLANK(VLOOKUP(A22930,Questionnaire!A:KQ,184,FALSE)),"#",VLOOKUP(A22930,Questionnaire!A:KQ,184,FALSE))</f>
        <v>#</v>
      </c>
    </row>
    <row r="22931" spans="1:2">
      <c r="A22931" t="s">
        <v>311</v>
      </c>
      <c r="B22931" t="str">
        <f>IF(ISBLANK(VLOOKUP(A22931,Questionnaire!A:KQ,184,FALSE)),"#",VLOOKUP(A22931,Questionnaire!A:KQ,184,FALSE))</f>
        <v>#</v>
      </c>
    </row>
    <row r="22932" spans="1:2">
      <c r="A22932" t="s">
        <v>313</v>
      </c>
      <c r="B22932" t="str">
        <f>IF(ISBLANK(VLOOKUP(A22932,Questionnaire!A:KQ,184,FALSE)),"#",VLOOKUP(A22932,Questionnaire!A:KQ,184,FALSE))</f>
        <v>#</v>
      </c>
    </row>
    <row r="22933" spans="1:2">
      <c r="A22933" t="s">
        <v>314</v>
      </c>
      <c r="B22933" t="str">
        <f>IF(ISBLANK(VLOOKUP(A22933,Questionnaire!A:KQ,184,FALSE)),"#",VLOOKUP(A22933,Questionnaire!A:KQ,184,FALSE))</f>
        <v>#</v>
      </c>
    </row>
    <row r="22934" spans="1:2">
      <c r="A22934" t="s">
        <v>315</v>
      </c>
      <c r="B22934" t="str">
        <f>IF(ISBLANK(VLOOKUP(A22934,Questionnaire!A:KQ,184,FALSE)),"#",VLOOKUP(A22934,Questionnaire!A:KQ,184,FALSE))</f>
        <v>#</v>
      </c>
    </row>
    <row r="22935" spans="1:2">
      <c r="A22935" t="s">
        <v>317</v>
      </c>
      <c r="B22935" t="str">
        <f>IF(ISBLANK(VLOOKUP(A22935,Questionnaire!A:KQ,184,FALSE)),"#",VLOOKUP(A22935,Questionnaire!A:KQ,184,FALSE))</f>
        <v>#</v>
      </c>
    </row>
    <row r="22936" spans="1:2">
      <c r="A22936" t="s">
        <v>319</v>
      </c>
      <c r="B22936" t="str">
        <f>IF(ISBLANK(VLOOKUP(A22936,Questionnaire!A:KQ,184,FALSE)),"#",VLOOKUP(A22936,Questionnaire!A:KQ,184,FALSE))</f>
        <v>#</v>
      </c>
    </row>
    <row r="22937" spans="1:2">
      <c r="A22937" t="s">
        <v>322</v>
      </c>
      <c r="B22937" t="str">
        <f>IF(ISBLANK(VLOOKUP(A22937,Questionnaire!A:KQ,184,FALSE)),"#",VLOOKUP(A22937,Questionnaire!A:KQ,184,FALSE))</f>
        <v>#</v>
      </c>
    </row>
    <row r="22938" spans="1:2">
      <c r="A22938" t="s">
        <v>326</v>
      </c>
      <c r="B22938" t="str">
        <f>IF(ISBLANK(VLOOKUP(A22938,Questionnaire!A:KQ,184,FALSE)),"#",VLOOKUP(A22938,Questionnaire!A:KQ,184,FALSE))</f>
        <v>#</v>
      </c>
    </row>
    <row r="22939" spans="1:2">
      <c r="A22939" t="s">
        <v>328</v>
      </c>
      <c r="B22939" t="str">
        <f>IF(ISBLANK(VLOOKUP(A22939,Questionnaire!A:KQ,184,FALSE)),"#",VLOOKUP(A22939,Questionnaire!A:KQ,184,FALSE))</f>
        <v>#</v>
      </c>
    </row>
    <row r="22940" spans="1:2">
      <c r="A22940" t="s">
        <v>332</v>
      </c>
      <c r="B22940" t="str">
        <f>IF(ISBLANK(VLOOKUP(A22940,Questionnaire!A:KQ,184,FALSE)),"#",VLOOKUP(A22940,Questionnaire!A:KQ,184,FALSE))</f>
        <v>#</v>
      </c>
    </row>
    <row r="22941" spans="1:2">
      <c r="A22941" t="s">
        <v>333</v>
      </c>
      <c r="B22941" t="str">
        <f>IF(ISBLANK(VLOOKUP(A22941,Questionnaire!A:KQ,184,FALSE)),"#",VLOOKUP(A22941,Questionnaire!A:KQ,184,FALSE))</f>
        <v>#</v>
      </c>
    </row>
    <row r="22942" spans="1:2">
      <c r="A22942" t="s">
        <v>334</v>
      </c>
      <c r="B22942" t="str">
        <f>IF(ISBLANK(VLOOKUP(A22942,Questionnaire!A:KQ,184,FALSE)),"#",VLOOKUP(A22942,Questionnaire!A:KQ,184,FALSE))</f>
        <v>#</v>
      </c>
    </row>
    <row r="22943" spans="1:2">
      <c r="A22943" t="s">
        <v>335</v>
      </c>
      <c r="B22943" t="str">
        <f>IF(ISBLANK(VLOOKUP(A22943,Questionnaire!A:KQ,184,FALSE)),"#",VLOOKUP(A22943,Questionnaire!A:KQ,184,FALSE))</f>
        <v>#</v>
      </c>
    </row>
    <row r="22944" spans="1:2">
      <c r="A22944" t="s">
        <v>336</v>
      </c>
      <c r="B22944" t="str">
        <f>IF(ISBLANK(VLOOKUP(A22944,Questionnaire!A:KQ,184,FALSE)),"#",VLOOKUP(A22944,Questionnaire!A:KQ,184,FALSE))</f>
        <v>#</v>
      </c>
    </row>
    <row r="22945" spans="1:2">
      <c r="A22945" t="s">
        <v>337</v>
      </c>
      <c r="B22945" t="str">
        <f>IF(ISBLANK(VLOOKUP(A22945,Questionnaire!A:KQ,184,FALSE)),"#",VLOOKUP(A22945,Questionnaire!A:KQ,184,FALSE))</f>
        <v>#</v>
      </c>
    </row>
    <row r="22946" spans="1:2">
      <c r="A22946" t="s">
        <v>338</v>
      </c>
      <c r="B22946" t="str">
        <f>IF(ISBLANK(VLOOKUP(A22946,Questionnaire!A:KQ,184,FALSE)),"#",VLOOKUP(A22946,Questionnaire!A:KQ,184,FALSE))</f>
        <v>#</v>
      </c>
    </row>
    <row r="22947" spans="1:2">
      <c r="A22947" t="s">
        <v>339</v>
      </c>
      <c r="B22947" t="str">
        <f>IF(ISBLANK(VLOOKUP(A22947,Questionnaire!A:KQ,184,FALSE)),"#",VLOOKUP(A22947,Questionnaire!A:KQ,184,FALSE))</f>
        <v>#</v>
      </c>
    </row>
    <row r="22948" spans="1:2">
      <c r="A22948" t="s">
        <v>340</v>
      </c>
      <c r="B22948" t="str">
        <f>IF(ISBLANK(VLOOKUP(A22948,Questionnaire!A:KQ,184,FALSE)),"#",VLOOKUP(A22948,Questionnaire!A:KQ,184,FALSE))</f>
        <v>#</v>
      </c>
    </row>
    <row r="22949" spans="1:2">
      <c r="A22949" t="s">
        <v>341</v>
      </c>
      <c r="B22949" t="str">
        <f>IF(ISBLANK(VLOOKUP(A22949,Questionnaire!A:KQ,184,FALSE)),"#",VLOOKUP(A22949,Questionnaire!A:KQ,184,FALSE))</f>
        <v>#</v>
      </c>
    </row>
    <row r="22950" spans="1:2">
      <c r="A22950" t="s">
        <v>342</v>
      </c>
      <c r="B22950" t="str">
        <f>IF(ISBLANK(VLOOKUP(A22950,Questionnaire!A:KQ,184,FALSE)),"#",VLOOKUP(A22950,Questionnaire!A:KQ,184,FALSE))</f>
        <v>#</v>
      </c>
    </row>
    <row r="22951" spans="1:2">
      <c r="A22951" t="s">
        <v>343</v>
      </c>
      <c r="B22951" t="str">
        <f>IF(ISBLANK(VLOOKUP(A22951,Questionnaire!A:KQ,184,FALSE)),"#",VLOOKUP(A22951,Questionnaire!A:KQ,184,FALSE))</f>
        <v>#</v>
      </c>
    </row>
    <row r="22952" spans="1:2">
      <c r="A22952" t="s">
        <v>344</v>
      </c>
      <c r="B22952" t="str">
        <f>IF(ISBLANK(VLOOKUP(A22952,Questionnaire!A:KQ,184,FALSE)),"#",VLOOKUP(A22952,Questionnaire!A:KQ,184,FALSE))</f>
        <v>#</v>
      </c>
    </row>
    <row r="22953" spans="1:2">
      <c r="A22953" t="s">
        <v>345</v>
      </c>
      <c r="B22953" t="str">
        <f>IF(ISBLANK(VLOOKUP(A22953,Questionnaire!A:KQ,184,FALSE)),"#",VLOOKUP(A22953,Questionnaire!A:KQ,184,FALSE))</f>
        <v>#</v>
      </c>
    </row>
    <row r="22954" spans="1:2">
      <c r="A22954" t="s">
        <v>348</v>
      </c>
      <c r="B22954" t="str">
        <f>IF(ISBLANK(VLOOKUP(A22954,Questionnaire!A:KQ,184,FALSE)),"#",VLOOKUP(A22954,Questionnaire!A:KQ,184,FALSE))</f>
        <v>#</v>
      </c>
    </row>
    <row r="22955" spans="1:2">
      <c r="A22955" t="s">
        <v>353</v>
      </c>
      <c r="B22955" t="str">
        <f>IF(ISBLANK(VLOOKUP(A22955,Questionnaire!A:KQ,184,FALSE)),"#",VLOOKUP(A22955,Questionnaire!A:KQ,184,FALSE))</f>
        <v>#</v>
      </c>
    </row>
    <row r="22956" spans="1:2">
      <c r="A22956" t="s">
        <v>354</v>
      </c>
      <c r="B22956" t="str">
        <f>IF(ISBLANK(VLOOKUP(A22956,Questionnaire!A:KQ,184,FALSE)),"#",VLOOKUP(A22956,Questionnaire!A:KQ,184,FALSE))</f>
        <v>#</v>
      </c>
    </row>
    <row r="22957" spans="1:2">
      <c r="A22957" t="s">
        <v>355</v>
      </c>
      <c r="B22957" t="str">
        <f>IF(ISBLANK(VLOOKUP(A22957,Questionnaire!A:KQ,184,FALSE)),"#",VLOOKUP(A22957,Questionnaire!A:KQ,184,FALSE))</f>
        <v>#</v>
      </c>
    </row>
    <row r="22958" spans="1:2">
      <c r="A22958" t="s">
        <v>356</v>
      </c>
      <c r="B22958" t="str">
        <f>IF(ISBLANK(VLOOKUP(A22958,Questionnaire!A:KQ,184,FALSE)),"#",VLOOKUP(A22958,Questionnaire!A:KQ,184,FALSE))</f>
        <v>#</v>
      </c>
    </row>
    <row r="22959" spans="1:2">
      <c r="A22959" t="s">
        <v>357</v>
      </c>
      <c r="B22959" t="str">
        <f>IF(ISBLANK(VLOOKUP(A22959,Questionnaire!A:KQ,184,FALSE)),"#",VLOOKUP(A22959,Questionnaire!A:KQ,184,FALSE))</f>
        <v>#</v>
      </c>
    </row>
    <row r="22960" spans="1:2">
      <c r="A22960" t="s">
        <v>360</v>
      </c>
      <c r="B22960" t="str">
        <f>IF(ISBLANK(VLOOKUP(A22960,Questionnaire!A:KQ,184,FALSE)),"#",VLOOKUP(A22960,Questionnaire!A:KQ,184,FALSE))</f>
        <v>#</v>
      </c>
    </row>
    <row r="22961" spans="1:2">
      <c r="A22961" t="s">
        <v>362</v>
      </c>
      <c r="B22961" t="str">
        <f>IF(ISBLANK(VLOOKUP(A22961,Questionnaire!A:KQ,184,FALSE)),"#",VLOOKUP(A22961,Questionnaire!A:KQ,184,FALSE))</f>
        <v>#</v>
      </c>
    </row>
    <row r="22962" spans="1:2">
      <c r="A22962" t="s">
        <v>363</v>
      </c>
      <c r="B22962" t="str">
        <f>IF(ISBLANK(VLOOKUP(A22962,Questionnaire!A:KQ,184,FALSE)),"#",VLOOKUP(A22962,Questionnaire!A:KQ,184,FALSE))</f>
        <v>#</v>
      </c>
    </row>
    <row r="22963" spans="1:2">
      <c r="A22963" t="s">
        <v>364</v>
      </c>
      <c r="B22963" t="str">
        <f>IF(ISBLANK(VLOOKUP(A22963,Questionnaire!A:KQ,184,FALSE)),"#",VLOOKUP(A22963,Questionnaire!A:KQ,184,FALSE))</f>
        <v>#</v>
      </c>
    </row>
    <row r="22964" spans="1:2">
      <c r="A22964" t="s">
        <v>365</v>
      </c>
      <c r="B22964" t="str">
        <f>IF(ISBLANK(VLOOKUP(A22964,Questionnaire!A:KQ,184,FALSE)),"#",VLOOKUP(A22964,Questionnaire!A:KQ,184,FALSE))</f>
        <v>#</v>
      </c>
    </row>
    <row r="22965" spans="1:2">
      <c r="A22965" t="s">
        <v>366</v>
      </c>
      <c r="B22965" t="str">
        <f>IF(ISBLANK(VLOOKUP(A22965,Questionnaire!A:KQ,184,FALSE)),"#",VLOOKUP(A22965,Questionnaire!A:KQ,184,FALSE))</f>
        <v>#</v>
      </c>
    </row>
    <row r="22966" spans="1:2">
      <c r="A22966" t="s">
        <v>371</v>
      </c>
      <c r="B22966" t="str">
        <f>IF(ISBLANK(VLOOKUP(A22966,Questionnaire!A:KQ,184,FALSE)),"#",VLOOKUP(A22966,Questionnaire!A:KQ,184,FALSE))</f>
        <v>#</v>
      </c>
    </row>
    <row r="22967" spans="1:2">
      <c r="A22967" t="s">
        <v>372</v>
      </c>
      <c r="B22967" t="str">
        <f>IF(ISBLANK(VLOOKUP(A22967,Questionnaire!A:KQ,184,FALSE)),"#",VLOOKUP(A22967,Questionnaire!A:KQ,184,FALSE))</f>
        <v>#</v>
      </c>
    </row>
    <row r="22968" spans="1:2">
      <c r="A22968" t="s">
        <v>373</v>
      </c>
      <c r="B22968" t="str">
        <f>IF(ISBLANK(VLOOKUP(A22968,Questionnaire!A:KQ,184,FALSE)),"#",VLOOKUP(A22968,Questionnaire!A:KQ,184,FALSE))</f>
        <v>#</v>
      </c>
    </row>
    <row r="22969" spans="1:2">
      <c r="A22969" t="s">
        <v>374</v>
      </c>
      <c r="B22969" t="str">
        <f>IF(ISBLANK(VLOOKUP(A22969,Questionnaire!A:KQ,184,FALSE)),"#",VLOOKUP(A22969,Questionnaire!A:KQ,184,FALSE))</f>
        <v>#</v>
      </c>
    </row>
    <row r="22970" spans="1:2">
      <c r="A22970" t="s">
        <v>377</v>
      </c>
      <c r="B22970" t="str">
        <f>IF(ISBLANK(VLOOKUP(A22970,Questionnaire!A:KQ,184,FALSE)),"#",VLOOKUP(A22970,Questionnaire!A:KQ,184,FALSE))</f>
        <v>#</v>
      </c>
    </row>
    <row r="22971" spans="1:2">
      <c r="A22971" t="s">
        <v>379</v>
      </c>
      <c r="B22971" t="str">
        <f>IF(ISBLANK(VLOOKUP(A22971,Questionnaire!A:KQ,184,FALSE)),"#",VLOOKUP(A22971,Questionnaire!A:KQ,184,FALSE))</f>
        <v>#</v>
      </c>
    </row>
    <row r="22972" spans="1:2">
      <c r="A22972" t="s">
        <v>380</v>
      </c>
      <c r="B22972" t="str">
        <f>IF(ISBLANK(VLOOKUP(A22972,Questionnaire!A:KQ,184,FALSE)),"#",VLOOKUP(A22972,Questionnaire!A:KQ,184,FALSE))</f>
        <v>#</v>
      </c>
    </row>
    <row r="22973" spans="1:2">
      <c r="A22973" t="s">
        <v>381</v>
      </c>
      <c r="B22973" t="str">
        <f>IF(ISBLANK(VLOOKUP(A22973,Questionnaire!A:KQ,184,FALSE)),"#",VLOOKUP(A22973,Questionnaire!A:KQ,184,FALSE))</f>
        <v>#</v>
      </c>
    </row>
    <row r="22974" spans="1:2">
      <c r="A22974" t="s">
        <v>382</v>
      </c>
      <c r="B22974" t="str">
        <f>IF(ISBLANK(VLOOKUP(A22974,Questionnaire!A:KQ,184,FALSE)),"#",VLOOKUP(A22974,Questionnaire!A:KQ,184,FALSE))</f>
        <v>#</v>
      </c>
    </row>
    <row r="22975" spans="1:2">
      <c r="A22975" t="s">
        <v>384</v>
      </c>
      <c r="B22975" t="str">
        <f>IF(ISBLANK(VLOOKUP(A22975,Questionnaire!A:KQ,184,FALSE)),"#",VLOOKUP(A22975,Questionnaire!A:KQ,184,FALSE))</f>
        <v>#</v>
      </c>
    </row>
    <row r="22976" spans="1:2">
      <c r="A22976" t="s">
        <v>387</v>
      </c>
      <c r="B22976" t="str">
        <f>IF(ISBLANK(VLOOKUP(A22976,Questionnaire!A:KQ,184,FALSE)),"#",VLOOKUP(A22976,Questionnaire!A:KQ,184,FALSE))</f>
        <v>#</v>
      </c>
    </row>
    <row r="22977" spans="1:2">
      <c r="A22977" t="s">
        <v>391</v>
      </c>
      <c r="B22977" t="str">
        <f>IF(ISBLANK(VLOOKUP(A22977,Questionnaire!A:KQ,184,FALSE)),"#",VLOOKUP(A22977,Questionnaire!A:KQ,184,FALSE))</f>
        <v>#</v>
      </c>
    </row>
    <row r="22978" spans="1:2">
      <c r="A22978" t="s">
        <v>393</v>
      </c>
      <c r="B22978" t="str">
        <f>IF(ISBLANK(VLOOKUP(A22978,Questionnaire!A:KQ,184,FALSE)),"#",VLOOKUP(A22978,Questionnaire!A:KQ,184,FALSE))</f>
        <v>#</v>
      </c>
    </row>
    <row r="22979" spans="1:2">
      <c r="A22979" t="s">
        <v>395</v>
      </c>
      <c r="B22979" t="str">
        <f>IF(ISBLANK(VLOOKUP(A22979,Questionnaire!A:KQ,184,FALSE)),"#",VLOOKUP(A22979,Questionnaire!A:KQ,184,FALSE))</f>
        <v>#</v>
      </c>
    </row>
    <row r="22980" spans="1:2">
      <c r="A22980" t="s">
        <v>398</v>
      </c>
      <c r="B22980" t="str">
        <f>IF(ISBLANK(VLOOKUP(A22980,Questionnaire!A:KQ,184,FALSE)),"#",VLOOKUP(A22980,Questionnaire!A:KQ,184,FALSE))</f>
        <v>#</v>
      </c>
    </row>
    <row r="22981" spans="1:2">
      <c r="A22981" t="s">
        <v>402</v>
      </c>
      <c r="B22981" t="str">
        <f>IF(ISBLANK(VLOOKUP(A22981,Questionnaire!A:KQ,184,FALSE)),"#",VLOOKUP(A22981,Questionnaire!A:KQ,184,FALSE))</f>
        <v>#</v>
      </c>
    </row>
    <row r="22982" spans="1:2">
      <c r="A22982" t="s">
        <v>405</v>
      </c>
      <c r="B22982" t="str">
        <f>IF(ISBLANK(VLOOKUP(A22982,Questionnaire!A:KQ,184,FALSE)),"#",VLOOKUP(A22982,Questionnaire!A:KQ,184,FALSE))</f>
        <v>#</v>
      </c>
    </row>
    <row r="22983" spans="1:2">
      <c r="A22983" t="s">
        <v>409</v>
      </c>
      <c r="B22983" t="str">
        <f>IF(ISBLANK(VLOOKUP(A22983,Questionnaire!A:KQ,184,FALSE)),"#",VLOOKUP(A22983,Questionnaire!A:KQ,184,FALSE))</f>
        <v>#</v>
      </c>
    </row>
    <row r="22984" spans="1:2">
      <c r="A22984" t="s">
        <v>412</v>
      </c>
      <c r="B22984" t="str">
        <f>IF(ISBLANK(VLOOKUP(A22984,Questionnaire!A:KQ,184,FALSE)),"#",VLOOKUP(A22984,Questionnaire!A:KQ,184,FALSE))</f>
        <v>#</v>
      </c>
    </row>
    <row r="22985" spans="1:2">
      <c r="A22985" t="s">
        <v>415</v>
      </c>
      <c r="B22985" t="str">
        <f>IF(ISBLANK(VLOOKUP(A22985,Questionnaire!A:KQ,184,FALSE)),"#",VLOOKUP(A22985,Questionnaire!A:KQ,184,FALSE))</f>
        <v>#</v>
      </c>
    </row>
    <row r="22986" spans="1:2">
      <c r="A22986" t="s">
        <v>418</v>
      </c>
      <c r="B22986" t="str">
        <f>IF(ISBLANK(VLOOKUP(A22986,Questionnaire!A:KQ,184,FALSE)),"#",VLOOKUP(A22986,Questionnaire!A:KQ,184,FALSE))</f>
        <v>#</v>
      </c>
    </row>
    <row r="22987" spans="1:2">
      <c r="A22987" t="s">
        <v>421</v>
      </c>
      <c r="B22987" t="str">
        <f>IF(ISBLANK(VLOOKUP(A22987,Questionnaire!A:KQ,184,FALSE)),"#",VLOOKUP(A22987,Questionnaire!A:KQ,184,FALSE))</f>
        <v>#</v>
      </c>
    </row>
    <row r="22988" spans="1:2">
      <c r="A22988" t="s">
        <v>424</v>
      </c>
      <c r="B22988" t="str">
        <f>IF(ISBLANK(VLOOKUP(A22988,Questionnaire!A:KQ,184,FALSE)),"#",VLOOKUP(A22988,Questionnaire!A:KQ,184,FALSE))</f>
        <v>#</v>
      </c>
    </row>
    <row r="22989" spans="1:2">
      <c r="A22989" t="s">
        <v>429</v>
      </c>
      <c r="B22989" t="str">
        <f>IF(ISBLANK(VLOOKUP(A22989,Questionnaire!A:KQ,184,FALSE)),"#",VLOOKUP(A22989,Questionnaire!A:KQ,184,FALSE))</f>
        <v>#</v>
      </c>
    </row>
    <row r="22990" spans="1:2">
      <c r="A22990" t="s">
        <v>432</v>
      </c>
      <c r="B22990" t="str">
        <f>IF(ISBLANK(VLOOKUP(A22990,Questionnaire!A:KQ,184,FALSE)),"#",VLOOKUP(A22990,Questionnaire!A:KQ,184,FALSE))</f>
        <v>#</v>
      </c>
    </row>
    <row r="22991" spans="1:2">
      <c r="A22991" t="s">
        <v>435</v>
      </c>
      <c r="B22991" t="str">
        <f>IF(ISBLANK(VLOOKUP(A22991,Questionnaire!A:KQ,184,FALSE)),"#",VLOOKUP(A22991,Questionnaire!A:KQ,184,FALSE))</f>
        <v>#</v>
      </c>
    </row>
    <row r="22992" spans="1:2">
      <c r="A22992" t="s">
        <v>437</v>
      </c>
      <c r="B22992" t="str">
        <f>IF(ISBLANK(VLOOKUP(A22992,Questionnaire!A:KQ,184,FALSE)),"#",VLOOKUP(A22992,Questionnaire!A:KQ,184,FALSE))</f>
        <v>#</v>
      </c>
    </row>
    <row r="22993" spans="1:3">
      <c r="A22993" t="s">
        <v>439</v>
      </c>
      <c r="B22993" t="str">
        <f>IF(ISBLANK(VLOOKUP(A22993,Questionnaire!A:KQ,184,FALSE)),"#",VLOOKUP(A22993,Questionnaire!A:KQ,184,FALSE))</f>
        <v>#</v>
      </c>
    </row>
    <row r="22994" spans="1:3">
      <c r="A22994" t="s">
        <v>442</v>
      </c>
      <c r="B22994" t="str">
        <f>IF(ISBLANK(VLOOKUP(A22994,Questionnaire!A:KQ,184,FALSE)),"#",VLOOKUP(A22994,Questionnaire!A:KQ,184,FALSE))</f>
        <v>#</v>
      </c>
    </row>
    <row r="22995" spans="1:3">
      <c r="A22995" t="s">
        <v>445</v>
      </c>
      <c r="B22995" t="str">
        <f>IF(ISBLANK(VLOOKUP(A22995,Questionnaire!A:KQ,184,FALSE)),"#",VLOOKUP(A22995,Questionnaire!A:KQ,184,FALSE))</f>
        <v>#</v>
      </c>
    </row>
    <row r="22996" spans="1:3">
      <c r="A22996" t="s">
        <v>448</v>
      </c>
      <c r="B22996" t="str">
        <f>IF(ISBLANK(VLOOKUP(A22996,Questionnaire!A:KQ,184,FALSE)),"#",VLOOKUP(A22996,Questionnaire!A:KQ,184,FALSE))</f>
        <v>#</v>
      </c>
    </row>
    <row r="22997" spans="1:3">
      <c r="A22997" t="s">
        <v>452</v>
      </c>
      <c r="B22997" t="str">
        <f>IF(ISBLANK(VLOOKUP(A22997,Questionnaire!A:KQ,184,FALSE)),"#",VLOOKUP(A22997,Questionnaire!A:KQ,184,FALSE))</f>
        <v>#</v>
      </c>
    </row>
    <row r="22998" spans="1:3">
      <c r="A22998" t="s">
        <v>455</v>
      </c>
      <c r="B22998" t="str">
        <f>IF(ISBLANK(VLOOKUP(A22998,Questionnaire!A:KQ,184,FALSE)),"#",VLOOKUP(A22998,Questionnaire!A:KQ,184,FALSE))</f>
        <v>#</v>
      </c>
    </row>
    <row r="22999" spans="1:3">
      <c r="A22999" t="s">
        <v>458</v>
      </c>
      <c r="B22999" t="str">
        <f>IF(ISBLANK(VLOOKUP(A22999,Questionnaire!A:KQ,184,FALSE)),"#",VLOOKUP(A22999,Questionnaire!A:KQ,184,FALSE))</f>
        <v>#</v>
      </c>
    </row>
    <row r="23000" spans="1:3">
      <c r="A23000" t="s">
        <v>461</v>
      </c>
      <c r="B23000" t="str">
        <f>IF(ISBLANK(VLOOKUP(A23000,Questionnaire!A:KQ,184,FALSE)),"#",VLOOKUP(A23000,Questionnaire!A:KQ,184,FALSE))</f>
        <v>#</v>
      </c>
    </row>
    <row r="23001" spans="1:3">
      <c r="A23001" t="s">
        <v>465</v>
      </c>
      <c r="B23001" t="str">
        <f>IF(ISBLANK(VLOOKUP(A23001,Questionnaire!A:KQ,184,FALSE)),"#",VLOOKUP(A23001,Questionnaire!A:KQ,184,FALSE))</f>
        <v>#</v>
      </c>
    </row>
    <row r="23002" spans="1:3">
      <c r="A23002" t="s">
        <v>467</v>
      </c>
      <c r="B23002" t="str">
        <f>IF(ISBLANK(VLOOKUP(A23002,Questionnaire!A:KQ,184,FALSE)),"#",VLOOKUP(A23002,Questionnaire!A:KQ,184,FALSE))</f>
        <v>#</v>
      </c>
    </row>
    <row r="23003" spans="1:3">
      <c r="A23003" t="s">
        <v>469</v>
      </c>
      <c r="B23003" t="str">
        <f>IF(ISBLANK(VLOOKUP(A23003,Questionnaire!A:KQ,184,FALSE)),"#",VLOOKUP(A23003,Questionnaire!A:KQ,184,FALSE))</f>
        <v>#</v>
      </c>
    </row>
    <row r="23004" spans="1:3">
      <c r="A23004" t="s">
        <v>471</v>
      </c>
      <c r="B23004" t="str">
        <f>IF(ISBLANK(VLOOKUP(A23004,Questionnaire!A:KQ,184,FALSE)),"#",VLOOKUP(A23004,Questionnaire!A:KQ,184,FALSE))</f>
        <v>#</v>
      </c>
    </row>
    <row r="23005" spans="1:3">
      <c r="A23005" t="s">
        <v>473</v>
      </c>
      <c r="B23005" t="str">
        <f>IF(ISBLANK(VLOOKUP(A23005,Questionnaire!A:KQ,184,FALSE)),"#",VLOOKUP(A23005,Questionnaire!A:KQ,184,FALSE))</f>
        <v>#</v>
      </c>
    </row>
    <row r="23006" spans="1:3">
      <c r="A23006" t="s">
        <v>475</v>
      </c>
      <c r="B23006" t="str">
        <f>IF(ISBLANK(VLOOKUP(A23006,Questionnaire!A:KQ,184,FALSE)),"#",VLOOKUP(A23006,Questionnaire!A:KQ,184,FALSE))</f>
        <v>#</v>
      </c>
    </row>
    <row r="23007" spans="1:3">
      <c r="A23007" t="s">
        <v>185</v>
      </c>
      <c r="B23007" t="str">
        <f>IF(ISBLANK(VLOOKUP(A23007,Questionnaire!A:KQ,185,FALSE)),"#",VLOOKUP(A23007,Questionnaire!A:KQ,185,FALSE))</f>
        <v>#</v>
      </c>
      <c r="C23007">
        <v>182</v>
      </c>
    </row>
    <row r="23008" spans="1:3">
      <c r="A23008" t="s">
        <v>187</v>
      </c>
      <c r="B23008" t="str">
        <f>IF(ISNA(VLOOKUP(VLOOKUP(A23008,Questionnaire!A:KQ,185,FALSE),'CORA Encoding'!D:E,2,FALSE)),"#",VLOOKUP(VLOOKUP(A23008,Questionnaire!A:KQ,185,FALSE),'CORA Encoding'!D:E,2,FALSE))</f>
        <v>#</v>
      </c>
    </row>
    <row r="23009" spans="1:2">
      <c r="A23009" t="s">
        <v>189</v>
      </c>
      <c r="B23009" t="str">
        <f>IF(ISNA(VLOOKUP(VLOOKUP(A23009,Questionnaire!A:KQ,185,FALSE),'CORA Encoding'!G:H,2,FALSE)),"#",VLOOKUP(VLOOKUP(A23009,Questionnaire!A:KQ,185,FALSE),'CORA Encoding'!G:H,2,FALSE))</f>
        <v>#</v>
      </c>
    </row>
    <row r="23010" spans="1:2">
      <c r="A23010" t="s">
        <v>191</v>
      </c>
      <c r="B23010" t="str">
        <f>IF(ISNA(VLOOKUP(VLOOKUP(A23010,Questionnaire!A:KQ,185,FALSE),'Country List'!E:F,2,FALSE)),"#",VLOOKUP(VLOOKUP(A23010,Questionnaire!A:KQ,185,FALSE),'Country List'!E:F,2,FALSE))</f>
        <v>#</v>
      </c>
    </row>
    <row r="23011" spans="1:2">
      <c r="A23011" t="s">
        <v>193</v>
      </c>
      <c r="B23011" t="str">
        <f>IF(ISNA(VLOOKUP(VLOOKUP(A23011,Questionnaire!A:KQ,185,FALSE),'Industry List'!B:C,2,FALSE)),"#",VLOOKUP(VLOOKUP(A23011,Questionnaire!A:KQ,185,FALSE),'Industry List'!B:C,2,FALSE))</f>
        <v>#</v>
      </c>
    </row>
    <row r="23012" spans="1:2">
      <c r="A23012" t="s">
        <v>197</v>
      </c>
      <c r="B23012" t="str">
        <f>IF(ISBLANK(VLOOKUP(A23012,Questionnaire!A:KQ,185,FALSE)),"#",VLOOKUP(A23012,Questionnaire!A:KQ,185,FALSE))</f>
        <v>#</v>
      </c>
    </row>
    <row r="23013" spans="1:2">
      <c r="A23013" t="s">
        <v>201</v>
      </c>
      <c r="B23013" t="str">
        <f>IF(ISBLANK(VLOOKUP(A23013,Questionnaire!A:KQ,185,FALSE)),"#",VLOOKUP(A23013,Questionnaire!A:KQ,185,FALSE))</f>
        <v>#</v>
      </c>
    </row>
    <row r="23014" spans="1:2">
      <c r="A23014" t="s">
        <v>203</v>
      </c>
      <c r="B23014" t="str">
        <f>IF(ISNA(VLOOKUP(VLOOKUP(A23014,Questionnaire!A:KQ,185,FALSE),'CORA Encoding'!J:K,2,FALSE)),"#",VLOOKUP(VLOOKUP(A23014,Questionnaire!A:KQ,185,FALSE),'CORA Encoding'!J:K,2,FALSE))</f>
        <v>#</v>
      </c>
    </row>
    <row r="23015" spans="1:2">
      <c r="A23015" t="s">
        <v>208</v>
      </c>
      <c r="B23015" t="str">
        <f>IF(ISBLANK(VLOOKUP(A23015,Questionnaire!A:KQ,185,FALSE)),"#",VLOOKUP(A23015,Questionnaire!A:KQ,185,FALSE))</f>
        <v>#</v>
      </c>
    </row>
    <row r="23016" spans="1:2">
      <c r="A23016" t="s">
        <v>213</v>
      </c>
      <c r="B23016" t="str">
        <f>IF(ISBLANK(VLOOKUP(A23016,Questionnaire!A:KQ,185,FALSE)),"#",VLOOKUP(A23016,Questionnaire!A:KQ,185,FALSE))</f>
        <v>#</v>
      </c>
    </row>
    <row r="23017" spans="1:2">
      <c r="A23017" t="s">
        <v>215</v>
      </c>
      <c r="B23017" t="str">
        <f>IF(ISBLANK(VLOOKUP(A23017,Questionnaire!A:KQ,185,FALSE)),"#",VLOOKUP(A23017,Questionnaire!A:KQ,185,FALSE))</f>
        <v>#</v>
      </c>
    </row>
    <row r="23018" spans="1:2">
      <c r="A23018" t="s">
        <v>217</v>
      </c>
      <c r="B23018" t="str">
        <f>IF(ISBLANK(VLOOKUP(A23018,Questionnaire!A:KQ,185,FALSE)),"#",VLOOKUP(A23018,Questionnaire!A:KQ,185,FALSE))</f>
        <v>#</v>
      </c>
    </row>
    <row r="23019" spans="1:2">
      <c r="A23019" t="s">
        <v>219</v>
      </c>
      <c r="B23019" t="str">
        <f>IF(ISBLANK(VLOOKUP(A23019,Questionnaire!A:KQ,185,FALSE)),"#",VLOOKUP(A23019,Questionnaire!A:KQ,185,FALSE))</f>
        <v>#</v>
      </c>
    </row>
    <row r="23020" spans="1:2">
      <c r="A23020" t="s">
        <v>221</v>
      </c>
      <c r="B23020" t="str">
        <f>IF(ISBLANK(VLOOKUP(A23020,Questionnaire!A:KQ,185,FALSE)),"#",VLOOKUP(A23020,Questionnaire!A:KQ,185,FALSE))</f>
        <v>#</v>
      </c>
    </row>
    <row r="23021" spans="1:2">
      <c r="A23021" t="s">
        <v>223</v>
      </c>
      <c r="B23021" t="str">
        <f>IF(ISBLANK(VLOOKUP(A23021,Questionnaire!A:KQ,185,FALSE)),"#",VLOOKUP(A23021,Questionnaire!A:KQ,185,FALSE))</f>
        <v>#</v>
      </c>
    </row>
    <row r="23022" spans="1:2">
      <c r="A23022" t="s">
        <v>225</v>
      </c>
      <c r="B23022" t="str">
        <f>IF(ISBLANK(VLOOKUP(A23022,Questionnaire!A:KQ,185,FALSE)),"#",VLOOKUP(A23022,Questionnaire!A:KQ,185,FALSE))</f>
        <v>#</v>
      </c>
    </row>
    <row r="23023" spans="1:2">
      <c r="A23023" t="s">
        <v>227</v>
      </c>
      <c r="B23023" t="str">
        <f>IF(ISBLANK(VLOOKUP(A23023,Questionnaire!A:KQ,185,FALSE)),"#",VLOOKUP(A23023,Questionnaire!A:KQ,185,FALSE))</f>
        <v>#</v>
      </c>
    </row>
    <row r="23024" spans="1:2">
      <c r="A23024" t="s">
        <v>229</v>
      </c>
      <c r="B23024" t="str">
        <f>IF(ISBLANK(VLOOKUP(A23024,Questionnaire!A:KQ,185,FALSE)),"#",VLOOKUP(A23024,Questionnaire!A:KQ,185,FALSE))</f>
        <v>#</v>
      </c>
    </row>
    <row r="23025" spans="1:2">
      <c r="A23025" t="s">
        <v>231</v>
      </c>
      <c r="B23025" t="str">
        <f>IF(ISBLANK(VLOOKUP(A23025,Questionnaire!A:KQ,185,FALSE)),"#",VLOOKUP(A23025,Questionnaire!A:KQ,185,FALSE))</f>
        <v>#</v>
      </c>
    </row>
    <row r="23026" spans="1:2">
      <c r="A23026" t="s">
        <v>233</v>
      </c>
      <c r="B23026" t="str">
        <f>IF(ISBLANK(VLOOKUP(A23026,Questionnaire!A:KQ,185,FALSE)),"#",VLOOKUP(A23026,Questionnaire!A:KQ,185,FALSE))</f>
        <v>#</v>
      </c>
    </row>
    <row r="23027" spans="1:2">
      <c r="A23027" t="s">
        <v>235</v>
      </c>
      <c r="B23027" t="str">
        <f>IF(ISBLANK(VLOOKUP(A23027,Questionnaire!A:KQ,185,FALSE)),"#",VLOOKUP(A23027,Questionnaire!A:KQ,185,FALSE))</f>
        <v>#</v>
      </c>
    </row>
    <row r="23028" spans="1:2">
      <c r="A23028" t="s">
        <v>237</v>
      </c>
      <c r="B23028" t="str">
        <f>IF(ISBLANK(VLOOKUP(A23028,Questionnaire!A:KQ,185,FALSE)),"#",VLOOKUP(A23028,Questionnaire!A:KQ,185,FALSE))</f>
        <v>#</v>
      </c>
    </row>
    <row r="23029" spans="1:2">
      <c r="A23029" t="s">
        <v>239</v>
      </c>
      <c r="B23029" t="str">
        <f>IF(ISBLANK(VLOOKUP(A23029,Questionnaire!A:KQ,185,FALSE)),"#",VLOOKUP(A23029,Questionnaire!A:KQ,185,FALSE))</f>
        <v>#</v>
      </c>
    </row>
    <row r="23030" spans="1:2">
      <c r="A23030" t="s">
        <v>242</v>
      </c>
      <c r="B23030" t="str">
        <f>IF(ISBLANK(VLOOKUP(A23030,Questionnaire!A:KQ,185,FALSE)),"#",VLOOKUP(A23030,Questionnaire!A:KQ,185,FALSE))</f>
        <v>#</v>
      </c>
    </row>
    <row r="23031" spans="1:2">
      <c r="A23031" t="s">
        <v>245</v>
      </c>
      <c r="B23031" t="str">
        <f>IF(ISBLANK(VLOOKUP(A23031,Questionnaire!A:KQ,185,FALSE)),"#",VLOOKUP(A23031,Questionnaire!A:KQ,185,FALSE))</f>
        <v>#</v>
      </c>
    </row>
    <row r="23032" spans="1:2">
      <c r="A23032" t="s">
        <v>247</v>
      </c>
      <c r="B23032" t="str">
        <f>IF(ISBLANK(VLOOKUP(A23032,Questionnaire!A:KQ,185,FALSE)),"#",VLOOKUP(A23032,Questionnaire!A:KQ,185,FALSE))</f>
        <v>#</v>
      </c>
    </row>
    <row r="23033" spans="1:2">
      <c r="A23033" t="s">
        <v>249</v>
      </c>
      <c r="B23033" t="str">
        <f>IF(ISBLANK(VLOOKUP(A23033,Questionnaire!A:KQ,185,FALSE)),"#",VLOOKUP(A23033,Questionnaire!A:KQ,185,FALSE))</f>
        <v>#</v>
      </c>
    </row>
    <row r="23034" spans="1:2">
      <c r="A23034" t="s">
        <v>250</v>
      </c>
      <c r="B23034" t="str">
        <f>IF(ISBLANK(VLOOKUP(A23034,Questionnaire!A:KQ,185,FALSE)),"#",VLOOKUP(A23034,Questionnaire!A:KQ,185,FALSE))</f>
        <v>#</v>
      </c>
    </row>
    <row r="23035" spans="1:2">
      <c r="A23035" t="s">
        <v>252</v>
      </c>
      <c r="B23035" t="str">
        <f>IF(ISBLANK(VLOOKUP(A23035,Questionnaire!A:KQ,185,FALSE)),"#",VLOOKUP(A23035,Questionnaire!A:KQ,185,FALSE))</f>
        <v>#</v>
      </c>
    </row>
    <row r="23036" spans="1:2">
      <c r="A23036" t="s">
        <v>255</v>
      </c>
      <c r="B23036" t="str">
        <f>IF(ISBLANK(VLOOKUP(A23036,Questionnaire!A:KQ,185,FALSE)),"#",VLOOKUP(A23036,Questionnaire!A:KQ,185,FALSE))</f>
        <v>#</v>
      </c>
    </row>
    <row r="23037" spans="1:2">
      <c r="A23037" t="s">
        <v>258</v>
      </c>
      <c r="B23037" t="str">
        <f>IF(ISNA(VLOOKUP(VLOOKUP(A23037,Questionnaire!A:KQ,185,FALSE),'CORA Encoding'!M:N,2,FALSE)),"#",VLOOKUP(VLOOKUP(A23037,Questionnaire!A:KQ,185,FALSE),'CORA Encoding'!M:N,2,FALSE))</f>
        <v>#</v>
      </c>
    </row>
    <row r="23038" spans="1:2">
      <c r="A23038" t="s">
        <v>261</v>
      </c>
      <c r="B23038" t="str">
        <f>IF(ISBLANK(VLOOKUP(A23038,Questionnaire!A:KQ,185,FALSE)),"#",VLOOKUP(A23038,Questionnaire!A:KQ,185,FALSE))</f>
        <v>#</v>
      </c>
    </row>
    <row r="23039" spans="1:2">
      <c r="A23039" t="s">
        <v>263</v>
      </c>
      <c r="B23039" t="str">
        <f>IF(ISBLANK(VLOOKUP(A23039,Questionnaire!A:KQ,185,FALSE)),"#",VLOOKUP(A23039,Questionnaire!A:KQ,185,FALSE))</f>
        <v>#</v>
      </c>
    </row>
    <row r="23040" spans="1:2">
      <c r="A23040" t="s">
        <v>265</v>
      </c>
      <c r="B23040" t="str">
        <f>IF(ISBLANK(VLOOKUP(A23040,Questionnaire!A:KQ,185,FALSE)),"#",VLOOKUP(A23040,Questionnaire!A:KQ,185,FALSE))</f>
        <v>#</v>
      </c>
    </row>
    <row r="23041" spans="1:2">
      <c r="A23041" t="s">
        <v>267</v>
      </c>
      <c r="B23041" t="str">
        <f>IF(ISBLANK(VLOOKUP(A23041,Questionnaire!A:KQ,185,FALSE)),"#",VLOOKUP(A23041,Questionnaire!A:KQ,185,FALSE))</f>
        <v>#</v>
      </c>
    </row>
    <row r="23042" spans="1:2">
      <c r="A23042" t="s">
        <v>269</v>
      </c>
      <c r="B23042" t="str">
        <f>IF(ISBLANK(VLOOKUP(A23042,Questionnaire!A:KQ,185,FALSE)),"#",VLOOKUP(A23042,Questionnaire!A:KQ,185,FALSE))</f>
        <v>#</v>
      </c>
    </row>
    <row r="23043" spans="1:2">
      <c r="A23043" t="s">
        <v>274</v>
      </c>
      <c r="B23043" t="str">
        <f>IF(ISBLANK(VLOOKUP(A23043,Questionnaire!A:KQ,185,FALSE)),"#",VLOOKUP(A23043,Questionnaire!A:KQ,185,FALSE))</f>
        <v>#</v>
      </c>
    </row>
    <row r="23044" spans="1:2">
      <c r="A23044" t="s">
        <v>276</v>
      </c>
      <c r="B23044" t="str">
        <f>IF(ISBLANK(VLOOKUP(A23044,Questionnaire!A:KQ,185,FALSE)),"#",VLOOKUP(A23044,Questionnaire!A:KQ,185,FALSE))</f>
        <v>#</v>
      </c>
    </row>
    <row r="23045" spans="1:2">
      <c r="A23045" t="s">
        <v>278</v>
      </c>
      <c r="B23045" t="str">
        <f>IF(ISBLANK(VLOOKUP(A23045,Questionnaire!A:KQ,185,FALSE)),"#",VLOOKUP(A23045,Questionnaire!A:KQ,185,FALSE))</f>
        <v>#</v>
      </c>
    </row>
    <row r="23046" spans="1:2">
      <c r="A23046" t="s">
        <v>280</v>
      </c>
      <c r="B23046" t="str">
        <f>IF(ISBLANK(VLOOKUP(A23046,Questionnaire!A:KQ,185,FALSE)),"#",VLOOKUP(A23046,Questionnaire!A:KQ,185,FALSE))</f>
        <v>#</v>
      </c>
    </row>
    <row r="23047" spans="1:2">
      <c r="A23047" t="s">
        <v>282</v>
      </c>
      <c r="B23047" t="str">
        <f>IF(ISBLANK(VLOOKUP(A23047,Questionnaire!A:KQ,185,FALSE)),"#",VLOOKUP(A23047,Questionnaire!A:KQ,185,FALSE))</f>
        <v>#</v>
      </c>
    </row>
    <row r="23048" spans="1:2">
      <c r="A23048" t="s">
        <v>286</v>
      </c>
      <c r="B23048" t="str">
        <f>IF(ISBLANK(VLOOKUP(A23048,Questionnaire!A:KQ,185,FALSE)),"#",VLOOKUP(A23048,Questionnaire!A:KQ,185,FALSE))</f>
        <v>#</v>
      </c>
    </row>
    <row r="23049" spans="1:2">
      <c r="A23049" t="s">
        <v>288</v>
      </c>
      <c r="B23049" t="str">
        <f>IF(ISBLANK(VLOOKUP(A23049,Questionnaire!A:KQ,185,FALSE)),"#",VLOOKUP(A23049,Questionnaire!A:KQ,185,FALSE))</f>
        <v>#</v>
      </c>
    </row>
    <row r="23050" spans="1:2">
      <c r="A23050" t="s">
        <v>290</v>
      </c>
      <c r="B23050" t="str">
        <f>IF(ISBLANK(VLOOKUP(A23050,Questionnaire!A:KQ,185,FALSE)),"#",VLOOKUP(A23050,Questionnaire!A:KQ,185,FALSE))</f>
        <v>#</v>
      </c>
    </row>
    <row r="23051" spans="1:2">
      <c r="A23051" t="s">
        <v>292</v>
      </c>
      <c r="B23051" t="str">
        <f>IF(ISBLANK(VLOOKUP(A23051,Questionnaire!A:KQ,185,FALSE)),"#",VLOOKUP(A23051,Questionnaire!A:KQ,185,FALSE))</f>
        <v>#</v>
      </c>
    </row>
    <row r="23052" spans="1:2">
      <c r="A23052" t="s">
        <v>294</v>
      </c>
      <c r="B23052" t="str">
        <f>IF(ISBLANK(VLOOKUP(A23052,Questionnaire!A:KQ,185,FALSE)),"#",VLOOKUP(A23052,Questionnaire!A:KQ,185,FALSE))</f>
        <v>#</v>
      </c>
    </row>
    <row r="23053" spans="1:2">
      <c r="A23053" t="s">
        <v>296</v>
      </c>
      <c r="B23053" t="str">
        <f>IF(ISBLANK(VLOOKUP(A23053,Questionnaire!A:KQ,185,FALSE)),"#",VLOOKUP(A23053,Questionnaire!A:KQ,185,FALSE))</f>
        <v>#</v>
      </c>
    </row>
    <row r="23054" spans="1:2">
      <c r="A23054" t="s">
        <v>301</v>
      </c>
      <c r="B23054" t="str">
        <f>IF(ISBLANK(VLOOKUP(A23054,Questionnaire!A:KQ,185,FALSE)),"#",VLOOKUP(A23054,Questionnaire!A:KQ,185,FALSE))</f>
        <v>#</v>
      </c>
    </row>
    <row r="23055" spans="1:2">
      <c r="A23055" t="s">
        <v>303</v>
      </c>
      <c r="B23055" t="str">
        <f>IF(ISBLANK(VLOOKUP(A23055,Questionnaire!A:KQ,185,FALSE)),"#",VLOOKUP(A23055,Questionnaire!A:KQ,185,FALSE))</f>
        <v>#</v>
      </c>
    </row>
    <row r="23056" spans="1:2">
      <c r="A23056" t="s">
        <v>305</v>
      </c>
      <c r="B23056" t="str">
        <f>IF(ISBLANK(VLOOKUP(A23056,Questionnaire!A:KQ,185,FALSE)),"#",VLOOKUP(A23056,Questionnaire!A:KQ,185,FALSE))</f>
        <v>#</v>
      </c>
    </row>
    <row r="23057" spans="1:2">
      <c r="A23057" t="s">
        <v>307</v>
      </c>
      <c r="B23057" t="str">
        <f>IF(ISBLANK(VLOOKUP(A23057,Questionnaire!A:KQ,185,FALSE)),"#",VLOOKUP(A23057,Questionnaire!A:KQ,185,FALSE))</f>
        <v>#</v>
      </c>
    </row>
    <row r="23058" spans="1:2">
      <c r="A23058" t="s">
        <v>311</v>
      </c>
      <c r="B23058" t="str">
        <f>IF(ISBLANK(VLOOKUP(A23058,Questionnaire!A:KQ,185,FALSE)),"#",VLOOKUP(A23058,Questionnaire!A:KQ,185,FALSE))</f>
        <v>#</v>
      </c>
    </row>
    <row r="23059" spans="1:2">
      <c r="A23059" t="s">
        <v>313</v>
      </c>
      <c r="B23059" t="str">
        <f>IF(ISBLANK(VLOOKUP(A23059,Questionnaire!A:KQ,185,FALSE)),"#",VLOOKUP(A23059,Questionnaire!A:KQ,185,FALSE))</f>
        <v>#</v>
      </c>
    </row>
    <row r="23060" spans="1:2">
      <c r="A23060" t="s">
        <v>314</v>
      </c>
      <c r="B23060" t="str">
        <f>IF(ISBLANK(VLOOKUP(A23060,Questionnaire!A:KQ,185,FALSE)),"#",VLOOKUP(A23060,Questionnaire!A:KQ,185,FALSE))</f>
        <v>#</v>
      </c>
    </row>
    <row r="23061" spans="1:2">
      <c r="A23061" t="s">
        <v>315</v>
      </c>
      <c r="B23061" t="str">
        <f>IF(ISBLANK(VLOOKUP(A23061,Questionnaire!A:KQ,185,FALSE)),"#",VLOOKUP(A23061,Questionnaire!A:KQ,185,FALSE))</f>
        <v>#</v>
      </c>
    </row>
    <row r="23062" spans="1:2">
      <c r="A23062" t="s">
        <v>317</v>
      </c>
      <c r="B23062" t="str">
        <f>IF(ISBLANK(VLOOKUP(A23062,Questionnaire!A:KQ,185,FALSE)),"#",VLOOKUP(A23062,Questionnaire!A:KQ,185,FALSE))</f>
        <v>#</v>
      </c>
    </row>
    <row r="23063" spans="1:2">
      <c r="A23063" t="s">
        <v>319</v>
      </c>
      <c r="B23063" t="str">
        <f>IF(ISBLANK(VLOOKUP(A23063,Questionnaire!A:KQ,185,FALSE)),"#",VLOOKUP(A23063,Questionnaire!A:KQ,185,FALSE))</f>
        <v>#</v>
      </c>
    </row>
    <row r="23064" spans="1:2">
      <c r="A23064" t="s">
        <v>322</v>
      </c>
      <c r="B23064" t="str">
        <f>IF(ISBLANK(VLOOKUP(A23064,Questionnaire!A:KQ,185,FALSE)),"#",VLOOKUP(A23064,Questionnaire!A:KQ,185,FALSE))</f>
        <v>#</v>
      </c>
    </row>
    <row r="23065" spans="1:2">
      <c r="A23065" t="s">
        <v>326</v>
      </c>
      <c r="B23065" t="str">
        <f>IF(ISBLANK(VLOOKUP(A23065,Questionnaire!A:KQ,185,FALSE)),"#",VLOOKUP(A23065,Questionnaire!A:KQ,185,FALSE))</f>
        <v>#</v>
      </c>
    </row>
    <row r="23066" spans="1:2">
      <c r="A23066" t="s">
        <v>328</v>
      </c>
      <c r="B23066" t="str">
        <f>IF(ISBLANK(VLOOKUP(A23066,Questionnaire!A:KQ,185,FALSE)),"#",VLOOKUP(A23066,Questionnaire!A:KQ,185,FALSE))</f>
        <v>#</v>
      </c>
    </row>
    <row r="23067" spans="1:2">
      <c r="A23067" t="s">
        <v>332</v>
      </c>
      <c r="B23067" t="str">
        <f>IF(ISBLANK(VLOOKUP(A23067,Questionnaire!A:KQ,185,FALSE)),"#",VLOOKUP(A23067,Questionnaire!A:KQ,185,FALSE))</f>
        <v>#</v>
      </c>
    </row>
    <row r="23068" spans="1:2">
      <c r="A23068" t="s">
        <v>333</v>
      </c>
      <c r="B23068" t="str">
        <f>IF(ISBLANK(VLOOKUP(A23068,Questionnaire!A:KQ,185,FALSE)),"#",VLOOKUP(A23068,Questionnaire!A:KQ,185,FALSE))</f>
        <v>#</v>
      </c>
    </row>
    <row r="23069" spans="1:2">
      <c r="A23069" t="s">
        <v>334</v>
      </c>
      <c r="B23069" t="str">
        <f>IF(ISBLANK(VLOOKUP(A23069,Questionnaire!A:KQ,185,FALSE)),"#",VLOOKUP(A23069,Questionnaire!A:KQ,185,FALSE))</f>
        <v>#</v>
      </c>
    </row>
    <row r="23070" spans="1:2">
      <c r="A23070" t="s">
        <v>335</v>
      </c>
      <c r="B23070" t="str">
        <f>IF(ISBLANK(VLOOKUP(A23070,Questionnaire!A:KQ,185,FALSE)),"#",VLOOKUP(A23070,Questionnaire!A:KQ,185,FALSE))</f>
        <v>#</v>
      </c>
    </row>
    <row r="23071" spans="1:2">
      <c r="A23071" t="s">
        <v>336</v>
      </c>
      <c r="B23071" t="str">
        <f>IF(ISBLANK(VLOOKUP(A23071,Questionnaire!A:KQ,185,FALSE)),"#",VLOOKUP(A23071,Questionnaire!A:KQ,185,FALSE))</f>
        <v>#</v>
      </c>
    </row>
    <row r="23072" spans="1:2">
      <c r="A23072" t="s">
        <v>337</v>
      </c>
      <c r="B23072" t="str">
        <f>IF(ISBLANK(VLOOKUP(A23072,Questionnaire!A:KQ,185,FALSE)),"#",VLOOKUP(A23072,Questionnaire!A:KQ,185,FALSE))</f>
        <v>#</v>
      </c>
    </row>
    <row r="23073" spans="1:2">
      <c r="A23073" t="s">
        <v>338</v>
      </c>
      <c r="B23073" t="str">
        <f>IF(ISBLANK(VLOOKUP(A23073,Questionnaire!A:KQ,185,FALSE)),"#",VLOOKUP(A23073,Questionnaire!A:KQ,185,FALSE))</f>
        <v>#</v>
      </c>
    </row>
    <row r="23074" spans="1:2">
      <c r="A23074" t="s">
        <v>339</v>
      </c>
      <c r="B23074" t="str">
        <f>IF(ISBLANK(VLOOKUP(A23074,Questionnaire!A:KQ,185,FALSE)),"#",VLOOKUP(A23074,Questionnaire!A:KQ,185,FALSE))</f>
        <v>#</v>
      </c>
    </row>
    <row r="23075" spans="1:2">
      <c r="A23075" t="s">
        <v>340</v>
      </c>
      <c r="B23075" t="str">
        <f>IF(ISBLANK(VLOOKUP(A23075,Questionnaire!A:KQ,185,FALSE)),"#",VLOOKUP(A23075,Questionnaire!A:KQ,185,FALSE))</f>
        <v>#</v>
      </c>
    </row>
    <row r="23076" spans="1:2">
      <c r="A23076" t="s">
        <v>341</v>
      </c>
      <c r="B23076" t="str">
        <f>IF(ISBLANK(VLOOKUP(A23076,Questionnaire!A:KQ,185,FALSE)),"#",VLOOKUP(A23076,Questionnaire!A:KQ,185,FALSE))</f>
        <v>#</v>
      </c>
    </row>
    <row r="23077" spans="1:2">
      <c r="A23077" t="s">
        <v>342</v>
      </c>
      <c r="B23077" t="str">
        <f>IF(ISBLANK(VLOOKUP(A23077,Questionnaire!A:KQ,185,FALSE)),"#",VLOOKUP(A23077,Questionnaire!A:KQ,185,FALSE))</f>
        <v>#</v>
      </c>
    </row>
    <row r="23078" spans="1:2">
      <c r="A23078" t="s">
        <v>343</v>
      </c>
      <c r="B23078" t="str">
        <f>IF(ISBLANK(VLOOKUP(A23078,Questionnaire!A:KQ,185,FALSE)),"#",VLOOKUP(A23078,Questionnaire!A:KQ,185,FALSE))</f>
        <v>#</v>
      </c>
    </row>
    <row r="23079" spans="1:2">
      <c r="A23079" t="s">
        <v>344</v>
      </c>
      <c r="B23079" t="str">
        <f>IF(ISBLANK(VLOOKUP(A23079,Questionnaire!A:KQ,185,FALSE)),"#",VLOOKUP(A23079,Questionnaire!A:KQ,185,FALSE))</f>
        <v>#</v>
      </c>
    </row>
    <row r="23080" spans="1:2">
      <c r="A23080" t="s">
        <v>345</v>
      </c>
      <c r="B23080" t="str">
        <f>IF(ISBLANK(VLOOKUP(A23080,Questionnaire!A:KQ,185,FALSE)),"#",VLOOKUP(A23080,Questionnaire!A:KQ,185,FALSE))</f>
        <v>#</v>
      </c>
    </row>
    <row r="23081" spans="1:2">
      <c r="A23081" t="s">
        <v>348</v>
      </c>
      <c r="B23081" t="str">
        <f>IF(ISBLANK(VLOOKUP(A23081,Questionnaire!A:KQ,185,FALSE)),"#",VLOOKUP(A23081,Questionnaire!A:KQ,185,FALSE))</f>
        <v>#</v>
      </c>
    </row>
    <row r="23082" spans="1:2">
      <c r="A23082" t="s">
        <v>353</v>
      </c>
      <c r="B23082" t="str">
        <f>IF(ISBLANK(VLOOKUP(A23082,Questionnaire!A:KQ,185,FALSE)),"#",VLOOKUP(A23082,Questionnaire!A:KQ,185,FALSE))</f>
        <v>#</v>
      </c>
    </row>
    <row r="23083" spans="1:2">
      <c r="A23083" t="s">
        <v>354</v>
      </c>
      <c r="B23083" t="str">
        <f>IF(ISBLANK(VLOOKUP(A23083,Questionnaire!A:KQ,185,FALSE)),"#",VLOOKUP(A23083,Questionnaire!A:KQ,185,FALSE))</f>
        <v>#</v>
      </c>
    </row>
    <row r="23084" spans="1:2">
      <c r="A23084" t="s">
        <v>355</v>
      </c>
      <c r="B23084" t="str">
        <f>IF(ISBLANK(VLOOKUP(A23084,Questionnaire!A:KQ,185,FALSE)),"#",VLOOKUP(A23084,Questionnaire!A:KQ,185,FALSE))</f>
        <v>#</v>
      </c>
    </row>
    <row r="23085" spans="1:2">
      <c r="A23085" t="s">
        <v>356</v>
      </c>
      <c r="B23085" t="str">
        <f>IF(ISBLANK(VLOOKUP(A23085,Questionnaire!A:KQ,185,FALSE)),"#",VLOOKUP(A23085,Questionnaire!A:KQ,185,FALSE))</f>
        <v>#</v>
      </c>
    </row>
    <row r="23086" spans="1:2">
      <c r="A23086" t="s">
        <v>357</v>
      </c>
      <c r="B23086" t="str">
        <f>IF(ISBLANK(VLOOKUP(A23086,Questionnaire!A:KQ,185,FALSE)),"#",VLOOKUP(A23086,Questionnaire!A:KQ,185,FALSE))</f>
        <v>#</v>
      </c>
    </row>
    <row r="23087" spans="1:2">
      <c r="A23087" t="s">
        <v>360</v>
      </c>
      <c r="B23087" t="str">
        <f>IF(ISBLANK(VLOOKUP(A23087,Questionnaire!A:KQ,185,FALSE)),"#",VLOOKUP(A23087,Questionnaire!A:KQ,185,FALSE))</f>
        <v>#</v>
      </c>
    </row>
    <row r="23088" spans="1:2">
      <c r="A23088" t="s">
        <v>362</v>
      </c>
      <c r="B23088" t="str">
        <f>IF(ISBLANK(VLOOKUP(A23088,Questionnaire!A:KQ,185,FALSE)),"#",VLOOKUP(A23088,Questionnaire!A:KQ,185,FALSE))</f>
        <v>#</v>
      </c>
    </row>
    <row r="23089" spans="1:2">
      <c r="A23089" t="s">
        <v>363</v>
      </c>
      <c r="B23089" t="str">
        <f>IF(ISBLANK(VLOOKUP(A23089,Questionnaire!A:KQ,185,FALSE)),"#",VLOOKUP(A23089,Questionnaire!A:KQ,185,FALSE))</f>
        <v>#</v>
      </c>
    </row>
    <row r="23090" spans="1:2">
      <c r="A23090" t="s">
        <v>364</v>
      </c>
      <c r="B23090" t="str">
        <f>IF(ISBLANK(VLOOKUP(A23090,Questionnaire!A:KQ,185,FALSE)),"#",VLOOKUP(A23090,Questionnaire!A:KQ,185,FALSE))</f>
        <v>#</v>
      </c>
    </row>
    <row r="23091" spans="1:2">
      <c r="A23091" t="s">
        <v>365</v>
      </c>
      <c r="B23091" t="str">
        <f>IF(ISBLANK(VLOOKUP(A23091,Questionnaire!A:KQ,185,FALSE)),"#",VLOOKUP(A23091,Questionnaire!A:KQ,185,FALSE))</f>
        <v>#</v>
      </c>
    </row>
    <row r="23092" spans="1:2">
      <c r="A23092" t="s">
        <v>366</v>
      </c>
      <c r="B23092" t="str">
        <f>IF(ISBLANK(VLOOKUP(A23092,Questionnaire!A:KQ,185,FALSE)),"#",VLOOKUP(A23092,Questionnaire!A:KQ,185,FALSE))</f>
        <v>#</v>
      </c>
    </row>
    <row r="23093" spans="1:2">
      <c r="A23093" t="s">
        <v>371</v>
      </c>
      <c r="B23093" t="str">
        <f>IF(ISBLANK(VLOOKUP(A23093,Questionnaire!A:KQ,185,FALSE)),"#",VLOOKUP(A23093,Questionnaire!A:KQ,185,FALSE))</f>
        <v>#</v>
      </c>
    </row>
    <row r="23094" spans="1:2">
      <c r="A23094" t="s">
        <v>372</v>
      </c>
      <c r="B23094" t="str">
        <f>IF(ISBLANK(VLOOKUP(A23094,Questionnaire!A:KQ,185,FALSE)),"#",VLOOKUP(A23094,Questionnaire!A:KQ,185,FALSE))</f>
        <v>#</v>
      </c>
    </row>
    <row r="23095" spans="1:2">
      <c r="A23095" t="s">
        <v>373</v>
      </c>
      <c r="B23095" t="str">
        <f>IF(ISBLANK(VLOOKUP(A23095,Questionnaire!A:KQ,185,FALSE)),"#",VLOOKUP(A23095,Questionnaire!A:KQ,185,FALSE))</f>
        <v>#</v>
      </c>
    </row>
    <row r="23096" spans="1:2">
      <c r="A23096" t="s">
        <v>374</v>
      </c>
      <c r="B23096" t="str">
        <f>IF(ISBLANK(VLOOKUP(A23096,Questionnaire!A:KQ,185,FALSE)),"#",VLOOKUP(A23096,Questionnaire!A:KQ,185,FALSE))</f>
        <v>#</v>
      </c>
    </row>
    <row r="23097" spans="1:2">
      <c r="A23097" t="s">
        <v>377</v>
      </c>
      <c r="B23097" t="str">
        <f>IF(ISBLANK(VLOOKUP(A23097,Questionnaire!A:KQ,185,FALSE)),"#",VLOOKUP(A23097,Questionnaire!A:KQ,185,FALSE))</f>
        <v>#</v>
      </c>
    </row>
    <row r="23098" spans="1:2">
      <c r="A23098" t="s">
        <v>379</v>
      </c>
      <c r="B23098" t="str">
        <f>IF(ISBLANK(VLOOKUP(A23098,Questionnaire!A:KQ,185,FALSE)),"#",VLOOKUP(A23098,Questionnaire!A:KQ,185,FALSE))</f>
        <v>#</v>
      </c>
    </row>
    <row r="23099" spans="1:2">
      <c r="A23099" t="s">
        <v>380</v>
      </c>
      <c r="B23099" t="str">
        <f>IF(ISBLANK(VLOOKUP(A23099,Questionnaire!A:KQ,185,FALSE)),"#",VLOOKUP(A23099,Questionnaire!A:KQ,185,FALSE))</f>
        <v>#</v>
      </c>
    </row>
    <row r="23100" spans="1:2">
      <c r="A23100" t="s">
        <v>381</v>
      </c>
      <c r="B23100" t="str">
        <f>IF(ISBLANK(VLOOKUP(A23100,Questionnaire!A:KQ,185,FALSE)),"#",VLOOKUP(A23100,Questionnaire!A:KQ,185,FALSE))</f>
        <v>#</v>
      </c>
    </row>
    <row r="23101" spans="1:2">
      <c r="A23101" t="s">
        <v>382</v>
      </c>
      <c r="B23101" t="str">
        <f>IF(ISBLANK(VLOOKUP(A23101,Questionnaire!A:KQ,185,FALSE)),"#",VLOOKUP(A23101,Questionnaire!A:KQ,185,FALSE))</f>
        <v>#</v>
      </c>
    </row>
    <row r="23102" spans="1:2">
      <c r="A23102" t="s">
        <v>384</v>
      </c>
      <c r="B23102" t="str">
        <f>IF(ISBLANK(VLOOKUP(A23102,Questionnaire!A:KQ,185,FALSE)),"#",VLOOKUP(A23102,Questionnaire!A:KQ,185,FALSE))</f>
        <v>#</v>
      </c>
    </row>
    <row r="23103" spans="1:2">
      <c r="A23103" t="s">
        <v>387</v>
      </c>
      <c r="B23103" t="str">
        <f>IF(ISBLANK(VLOOKUP(A23103,Questionnaire!A:KQ,185,FALSE)),"#",VLOOKUP(A23103,Questionnaire!A:KQ,185,FALSE))</f>
        <v>#</v>
      </c>
    </row>
    <row r="23104" spans="1:2">
      <c r="A23104" t="s">
        <v>391</v>
      </c>
      <c r="B23104" t="str">
        <f>IF(ISBLANK(VLOOKUP(A23104,Questionnaire!A:KQ,185,FALSE)),"#",VLOOKUP(A23104,Questionnaire!A:KQ,185,FALSE))</f>
        <v>#</v>
      </c>
    </row>
    <row r="23105" spans="1:2">
      <c r="A23105" t="s">
        <v>393</v>
      </c>
      <c r="B23105" t="str">
        <f>IF(ISBLANK(VLOOKUP(A23105,Questionnaire!A:KQ,185,FALSE)),"#",VLOOKUP(A23105,Questionnaire!A:KQ,185,FALSE))</f>
        <v>#</v>
      </c>
    </row>
    <row r="23106" spans="1:2">
      <c r="A23106" t="s">
        <v>395</v>
      </c>
      <c r="B23106" t="str">
        <f>IF(ISBLANK(VLOOKUP(A23106,Questionnaire!A:KQ,185,FALSE)),"#",VLOOKUP(A23106,Questionnaire!A:KQ,185,FALSE))</f>
        <v>#</v>
      </c>
    </row>
    <row r="23107" spans="1:2">
      <c r="A23107" t="s">
        <v>398</v>
      </c>
      <c r="B23107" t="str">
        <f>IF(ISBLANK(VLOOKUP(A23107,Questionnaire!A:KQ,185,FALSE)),"#",VLOOKUP(A23107,Questionnaire!A:KQ,185,FALSE))</f>
        <v>#</v>
      </c>
    </row>
    <row r="23108" spans="1:2">
      <c r="A23108" t="s">
        <v>402</v>
      </c>
      <c r="B23108" t="str">
        <f>IF(ISBLANK(VLOOKUP(A23108,Questionnaire!A:KQ,185,FALSE)),"#",VLOOKUP(A23108,Questionnaire!A:KQ,185,FALSE))</f>
        <v>#</v>
      </c>
    </row>
    <row r="23109" spans="1:2">
      <c r="A23109" t="s">
        <v>405</v>
      </c>
      <c r="B23109" t="str">
        <f>IF(ISBLANK(VLOOKUP(A23109,Questionnaire!A:KQ,185,FALSE)),"#",VLOOKUP(A23109,Questionnaire!A:KQ,185,FALSE))</f>
        <v>#</v>
      </c>
    </row>
    <row r="23110" spans="1:2">
      <c r="A23110" t="s">
        <v>409</v>
      </c>
      <c r="B23110" t="str">
        <f>IF(ISBLANK(VLOOKUP(A23110,Questionnaire!A:KQ,185,FALSE)),"#",VLOOKUP(A23110,Questionnaire!A:KQ,185,FALSE))</f>
        <v>#</v>
      </c>
    </row>
    <row r="23111" spans="1:2">
      <c r="A23111" t="s">
        <v>412</v>
      </c>
      <c r="B23111" t="str">
        <f>IF(ISBLANK(VLOOKUP(A23111,Questionnaire!A:KQ,185,FALSE)),"#",VLOOKUP(A23111,Questionnaire!A:KQ,185,FALSE))</f>
        <v>#</v>
      </c>
    </row>
    <row r="23112" spans="1:2">
      <c r="A23112" t="s">
        <v>415</v>
      </c>
      <c r="B23112" t="str">
        <f>IF(ISBLANK(VLOOKUP(A23112,Questionnaire!A:KQ,185,FALSE)),"#",VLOOKUP(A23112,Questionnaire!A:KQ,185,FALSE))</f>
        <v>#</v>
      </c>
    </row>
    <row r="23113" spans="1:2">
      <c r="A23113" t="s">
        <v>418</v>
      </c>
      <c r="B23113" t="str">
        <f>IF(ISBLANK(VLOOKUP(A23113,Questionnaire!A:KQ,185,FALSE)),"#",VLOOKUP(A23113,Questionnaire!A:KQ,185,FALSE))</f>
        <v>#</v>
      </c>
    </row>
    <row r="23114" spans="1:2">
      <c r="A23114" t="s">
        <v>421</v>
      </c>
      <c r="B23114" t="str">
        <f>IF(ISBLANK(VLOOKUP(A23114,Questionnaire!A:KQ,185,FALSE)),"#",VLOOKUP(A23114,Questionnaire!A:KQ,185,FALSE))</f>
        <v>#</v>
      </c>
    </row>
    <row r="23115" spans="1:2">
      <c r="A23115" t="s">
        <v>424</v>
      </c>
      <c r="B23115" t="str">
        <f>IF(ISBLANK(VLOOKUP(A23115,Questionnaire!A:KQ,185,FALSE)),"#",VLOOKUP(A23115,Questionnaire!A:KQ,185,FALSE))</f>
        <v>#</v>
      </c>
    </row>
    <row r="23116" spans="1:2">
      <c r="A23116" t="s">
        <v>429</v>
      </c>
      <c r="B23116" t="str">
        <f>IF(ISBLANK(VLOOKUP(A23116,Questionnaire!A:KQ,185,FALSE)),"#",VLOOKUP(A23116,Questionnaire!A:KQ,185,FALSE))</f>
        <v>#</v>
      </c>
    </row>
    <row r="23117" spans="1:2">
      <c r="A23117" t="s">
        <v>432</v>
      </c>
      <c r="B23117" t="str">
        <f>IF(ISBLANK(VLOOKUP(A23117,Questionnaire!A:KQ,185,FALSE)),"#",VLOOKUP(A23117,Questionnaire!A:KQ,185,FALSE))</f>
        <v>#</v>
      </c>
    </row>
    <row r="23118" spans="1:2">
      <c r="A23118" t="s">
        <v>435</v>
      </c>
      <c r="B23118" t="str">
        <f>IF(ISBLANK(VLOOKUP(A23118,Questionnaire!A:KQ,185,FALSE)),"#",VLOOKUP(A23118,Questionnaire!A:KQ,185,FALSE))</f>
        <v>#</v>
      </c>
    </row>
    <row r="23119" spans="1:2">
      <c r="A23119" t="s">
        <v>437</v>
      </c>
      <c r="B23119" t="str">
        <f>IF(ISBLANK(VLOOKUP(A23119,Questionnaire!A:KQ,185,FALSE)),"#",VLOOKUP(A23119,Questionnaire!A:KQ,185,FALSE))</f>
        <v>#</v>
      </c>
    </row>
    <row r="23120" spans="1:2">
      <c r="A23120" t="s">
        <v>439</v>
      </c>
      <c r="B23120" t="str">
        <f>IF(ISBLANK(VLOOKUP(A23120,Questionnaire!A:KQ,185,FALSE)),"#",VLOOKUP(A23120,Questionnaire!A:KQ,185,FALSE))</f>
        <v>#</v>
      </c>
    </row>
    <row r="23121" spans="1:3">
      <c r="A23121" t="s">
        <v>442</v>
      </c>
      <c r="B23121" t="str">
        <f>IF(ISBLANK(VLOOKUP(A23121,Questionnaire!A:KQ,185,FALSE)),"#",VLOOKUP(A23121,Questionnaire!A:KQ,185,FALSE))</f>
        <v>#</v>
      </c>
    </row>
    <row r="23122" spans="1:3">
      <c r="A23122" t="s">
        <v>445</v>
      </c>
      <c r="B23122" t="str">
        <f>IF(ISBLANK(VLOOKUP(A23122,Questionnaire!A:KQ,185,FALSE)),"#",VLOOKUP(A23122,Questionnaire!A:KQ,185,FALSE))</f>
        <v>#</v>
      </c>
    </row>
    <row r="23123" spans="1:3">
      <c r="A23123" t="s">
        <v>448</v>
      </c>
      <c r="B23123" t="str">
        <f>IF(ISBLANK(VLOOKUP(A23123,Questionnaire!A:KQ,185,FALSE)),"#",VLOOKUP(A23123,Questionnaire!A:KQ,185,FALSE))</f>
        <v>#</v>
      </c>
    </row>
    <row r="23124" spans="1:3">
      <c r="A23124" t="s">
        <v>452</v>
      </c>
      <c r="B23124" t="str">
        <f>IF(ISBLANK(VLOOKUP(A23124,Questionnaire!A:KQ,185,FALSE)),"#",VLOOKUP(A23124,Questionnaire!A:KQ,185,FALSE))</f>
        <v>#</v>
      </c>
    </row>
    <row r="23125" spans="1:3">
      <c r="A23125" t="s">
        <v>455</v>
      </c>
      <c r="B23125" t="str">
        <f>IF(ISBLANK(VLOOKUP(A23125,Questionnaire!A:KQ,185,FALSE)),"#",VLOOKUP(A23125,Questionnaire!A:KQ,185,FALSE))</f>
        <v>#</v>
      </c>
    </row>
    <row r="23126" spans="1:3">
      <c r="A23126" t="s">
        <v>458</v>
      </c>
      <c r="B23126" t="str">
        <f>IF(ISBLANK(VLOOKUP(A23126,Questionnaire!A:KQ,185,FALSE)),"#",VLOOKUP(A23126,Questionnaire!A:KQ,185,FALSE))</f>
        <v>#</v>
      </c>
    </row>
    <row r="23127" spans="1:3">
      <c r="A23127" t="s">
        <v>461</v>
      </c>
      <c r="B23127" t="str">
        <f>IF(ISBLANK(VLOOKUP(A23127,Questionnaire!A:KQ,185,FALSE)),"#",VLOOKUP(A23127,Questionnaire!A:KQ,185,FALSE))</f>
        <v>#</v>
      </c>
    </row>
    <row r="23128" spans="1:3">
      <c r="A23128" t="s">
        <v>465</v>
      </c>
      <c r="B23128" t="str">
        <f>IF(ISBLANK(VLOOKUP(A23128,Questionnaire!A:KQ,185,FALSE)),"#",VLOOKUP(A23128,Questionnaire!A:KQ,185,FALSE))</f>
        <v>#</v>
      </c>
    </row>
    <row r="23129" spans="1:3">
      <c r="A23129" t="s">
        <v>467</v>
      </c>
      <c r="B23129" t="str">
        <f>IF(ISBLANK(VLOOKUP(A23129,Questionnaire!A:KQ,185,FALSE)),"#",VLOOKUP(A23129,Questionnaire!A:KQ,185,FALSE))</f>
        <v>#</v>
      </c>
    </row>
    <row r="23130" spans="1:3">
      <c r="A23130" t="s">
        <v>469</v>
      </c>
      <c r="B23130" t="str">
        <f>IF(ISBLANK(VLOOKUP(A23130,Questionnaire!A:KQ,185,FALSE)),"#",VLOOKUP(A23130,Questionnaire!A:KQ,185,FALSE))</f>
        <v>#</v>
      </c>
    </row>
    <row r="23131" spans="1:3">
      <c r="A23131" t="s">
        <v>471</v>
      </c>
      <c r="B23131" t="str">
        <f>IF(ISBLANK(VLOOKUP(A23131,Questionnaire!A:KQ,185,FALSE)),"#",VLOOKUP(A23131,Questionnaire!A:KQ,185,FALSE))</f>
        <v>#</v>
      </c>
    </row>
    <row r="23132" spans="1:3">
      <c r="A23132" t="s">
        <v>473</v>
      </c>
      <c r="B23132" t="str">
        <f>IF(ISBLANK(VLOOKUP(A23132,Questionnaire!A:KQ,185,FALSE)),"#",VLOOKUP(A23132,Questionnaire!A:KQ,185,FALSE))</f>
        <v>#</v>
      </c>
    </row>
    <row r="23133" spans="1:3">
      <c r="A23133" t="s">
        <v>475</v>
      </c>
      <c r="B23133" t="str">
        <f>IF(ISBLANK(VLOOKUP(A23133,Questionnaire!A:KQ,185,FALSE)),"#",VLOOKUP(A23133,Questionnaire!A:KQ,185,FALSE))</f>
        <v>#</v>
      </c>
    </row>
    <row r="23134" spans="1:3">
      <c r="A23134" t="s">
        <v>185</v>
      </c>
      <c r="B23134" t="str">
        <f>IF(ISBLANK(VLOOKUP(A23134,Questionnaire!A:KQ,186,FALSE)),"#",VLOOKUP(A23134,Questionnaire!A:KQ,186,FALSE))</f>
        <v>#</v>
      </c>
      <c r="C23134">
        <v>183</v>
      </c>
    </row>
    <row r="23135" spans="1:3">
      <c r="A23135" t="s">
        <v>187</v>
      </c>
      <c r="B23135" t="str">
        <f>IF(ISNA(VLOOKUP(VLOOKUP(A23135,Questionnaire!A:KQ,186,FALSE),'CORA Encoding'!D:E,2,FALSE)),"#",VLOOKUP(VLOOKUP(A23135,Questionnaire!A:KQ,186,FALSE),'CORA Encoding'!D:E,2,FALSE))</f>
        <v>#</v>
      </c>
    </row>
    <row r="23136" spans="1:3">
      <c r="A23136" t="s">
        <v>189</v>
      </c>
      <c r="B23136" t="str">
        <f>IF(ISNA(VLOOKUP(VLOOKUP(A23136,Questionnaire!A:KQ,186,FALSE),'CORA Encoding'!G:H,2,FALSE)),"#",VLOOKUP(VLOOKUP(A23136,Questionnaire!A:KQ,186,FALSE),'CORA Encoding'!G:H,2,FALSE))</f>
        <v>#</v>
      </c>
    </row>
    <row r="23137" spans="1:2">
      <c r="A23137" t="s">
        <v>191</v>
      </c>
      <c r="B23137" t="str">
        <f>IF(ISNA(VLOOKUP(VLOOKUP(A23137,Questionnaire!A:KQ,186,FALSE),'Country List'!E:F,2,FALSE)),"#",VLOOKUP(VLOOKUP(A23137,Questionnaire!A:KQ,186,FALSE),'Country List'!E:F,2,FALSE))</f>
        <v>#</v>
      </c>
    </row>
    <row r="23138" spans="1:2">
      <c r="A23138" t="s">
        <v>193</v>
      </c>
      <c r="B23138" t="str">
        <f>IF(ISNA(VLOOKUP(VLOOKUP(A23138,Questionnaire!A:KQ,186,FALSE),'Industry List'!B:C,2,FALSE)),"#",VLOOKUP(VLOOKUP(A23138,Questionnaire!A:KQ,186,FALSE),'Industry List'!B:C,2,FALSE))</f>
        <v>#</v>
      </c>
    </row>
    <row r="23139" spans="1:2">
      <c r="A23139" t="s">
        <v>197</v>
      </c>
      <c r="B23139" t="str">
        <f>IF(ISBLANK(VLOOKUP(A23139,Questionnaire!A:KQ,186,FALSE)),"#",VLOOKUP(A23139,Questionnaire!A:KQ,186,FALSE))</f>
        <v>#</v>
      </c>
    </row>
    <row r="23140" spans="1:2">
      <c r="A23140" t="s">
        <v>201</v>
      </c>
      <c r="B23140" t="str">
        <f>IF(ISBLANK(VLOOKUP(A23140,Questionnaire!A:KQ,186,FALSE)),"#",VLOOKUP(A23140,Questionnaire!A:KQ,186,FALSE))</f>
        <v>#</v>
      </c>
    </row>
    <row r="23141" spans="1:2">
      <c r="A23141" t="s">
        <v>203</v>
      </c>
      <c r="B23141" t="str">
        <f>IF(ISNA(VLOOKUP(VLOOKUP(A23141,Questionnaire!A:KQ,186,FALSE),'CORA Encoding'!J:K,2,FALSE)),"#",VLOOKUP(VLOOKUP(A23141,Questionnaire!A:KQ,186,FALSE),'CORA Encoding'!J:K,2,FALSE))</f>
        <v>#</v>
      </c>
    </row>
    <row r="23142" spans="1:2">
      <c r="A23142" t="s">
        <v>208</v>
      </c>
      <c r="B23142" t="str">
        <f>IF(ISBLANK(VLOOKUP(A23142,Questionnaire!A:KQ,186,FALSE)),"#",VLOOKUP(A23142,Questionnaire!A:KQ,186,FALSE))</f>
        <v>#</v>
      </c>
    </row>
    <row r="23143" spans="1:2">
      <c r="A23143" t="s">
        <v>213</v>
      </c>
      <c r="B23143" t="str">
        <f>IF(ISBLANK(VLOOKUP(A23143,Questionnaire!A:KQ,186,FALSE)),"#",VLOOKUP(A23143,Questionnaire!A:KQ,186,FALSE))</f>
        <v>#</v>
      </c>
    </row>
    <row r="23144" spans="1:2">
      <c r="A23144" t="s">
        <v>215</v>
      </c>
      <c r="B23144" t="str">
        <f>IF(ISBLANK(VLOOKUP(A23144,Questionnaire!A:KQ,186,FALSE)),"#",VLOOKUP(A23144,Questionnaire!A:KQ,186,FALSE))</f>
        <v>#</v>
      </c>
    </row>
    <row r="23145" spans="1:2">
      <c r="A23145" t="s">
        <v>217</v>
      </c>
      <c r="B23145" t="str">
        <f>IF(ISBLANK(VLOOKUP(A23145,Questionnaire!A:KQ,186,FALSE)),"#",VLOOKUP(A23145,Questionnaire!A:KQ,186,FALSE))</f>
        <v>#</v>
      </c>
    </row>
    <row r="23146" spans="1:2">
      <c r="A23146" t="s">
        <v>219</v>
      </c>
      <c r="B23146" t="str">
        <f>IF(ISBLANK(VLOOKUP(A23146,Questionnaire!A:KQ,186,FALSE)),"#",VLOOKUP(A23146,Questionnaire!A:KQ,186,FALSE))</f>
        <v>#</v>
      </c>
    </row>
    <row r="23147" spans="1:2">
      <c r="A23147" t="s">
        <v>221</v>
      </c>
      <c r="B23147" t="str">
        <f>IF(ISBLANK(VLOOKUP(A23147,Questionnaire!A:KQ,186,FALSE)),"#",VLOOKUP(A23147,Questionnaire!A:KQ,186,FALSE))</f>
        <v>#</v>
      </c>
    </row>
    <row r="23148" spans="1:2">
      <c r="A23148" t="s">
        <v>223</v>
      </c>
      <c r="B23148" t="str">
        <f>IF(ISBLANK(VLOOKUP(A23148,Questionnaire!A:KQ,186,FALSE)),"#",VLOOKUP(A23148,Questionnaire!A:KQ,186,FALSE))</f>
        <v>#</v>
      </c>
    </row>
    <row r="23149" spans="1:2">
      <c r="A23149" t="s">
        <v>225</v>
      </c>
      <c r="B23149" t="str">
        <f>IF(ISBLANK(VLOOKUP(A23149,Questionnaire!A:KQ,186,FALSE)),"#",VLOOKUP(A23149,Questionnaire!A:KQ,186,FALSE))</f>
        <v>#</v>
      </c>
    </row>
    <row r="23150" spans="1:2">
      <c r="A23150" t="s">
        <v>227</v>
      </c>
      <c r="B23150" t="str">
        <f>IF(ISBLANK(VLOOKUP(A23150,Questionnaire!A:KQ,186,FALSE)),"#",VLOOKUP(A23150,Questionnaire!A:KQ,186,FALSE))</f>
        <v>#</v>
      </c>
    </row>
    <row r="23151" spans="1:2">
      <c r="A23151" t="s">
        <v>229</v>
      </c>
      <c r="B23151" t="str">
        <f>IF(ISBLANK(VLOOKUP(A23151,Questionnaire!A:KQ,186,FALSE)),"#",VLOOKUP(A23151,Questionnaire!A:KQ,186,FALSE))</f>
        <v>#</v>
      </c>
    </row>
    <row r="23152" spans="1:2">
      <c r="A23152" t="s">
        <v>231</v>
      </c>
      <c r="B23152" t="str">
        <f>IF(ISBLANK(VLOOKUP(A23152,Questionnaire!A:KQ,186,FALSE)),"#",VLOOKUP(A23152,Questionnaire!A:KQ,186,FALSE))</f>
        <v>#</v>
      </c>
    </row>
    <row r="23153" spans="1:2">
      <c r="A23153" t="s">
        <v>233</v>
      </c>
      <c r="B23153" t="str">
        <f>IF(ISBLANK(VLOOKUP(A23153,Questionnaire!A:KQ,186,FALSE)),"#",VLOOKUP(A23153,Questionnaire!A:KQ,186,FALSE))</f>
        <v>#</v>
      </c>
    </row>
    <row r="23154" spans="1:2">
      <c r="A23154" t="s">
        <v>235</v>
      </c>
      <c r="B23154" t="str">
        <f>IF(ISBLANK(VLOOKUP(A23154,Questionnaire!A:KQ,186,FALSE)),"#",VLOOKUP(A23154,Questionnaire!A:KQ,186,FALSE))</f>
        <v>#</v>
      </c>
    </row>
    <row r="23155" spans="1:2">
      <c r="A23155" t="s">
        <v>237</v>
      </c>
      <c r="B23155" t="str">
        <f>IF(ISBLANK(VLOOKUP(A23155,Questionnaire!A:KQ,186,FALSE)),"#",VLOOKUP(A23155,Questionnaire!A:KQ,186,FALSE))</f>
        <v>#</v>
      </c>
    </row>
    <row r="23156" spans="1:2">
      <c r="A23156" t="s">
        <v>239</v>
      </c>
      <c r="B23156" t="str">
        <f>IF(ISBLANK(VLOOKUP(A23156,Questionnaire!A:KQ,186,FALSE)),"#",VLOOKUP(A23156,Questionnaire!A:KQ,186,FALSE))</f>
        <v>#</v>
      </c>
    </row>
    <row r="23157" spans="1:2">
      <c r="A23157" t="s">
        <v>242</v>
      </c>
      <c r="B23157" t="str">
        <f>IF(ISBLANK(VLOOKUP(A23157,Questionnaire!A:KQ,186,FALSE)),"#",VLOOKUP(A23157,Questionnaire!A:KQ,186,FALSE))</f>
        <v>#</v>
      </c>
    </row>
    <row r="23158" spans="1:2">
      <c r="A23158" t="s">
        <v>245</v>
      </c>
      <c r="B23158" t="str">
        <f>IF(ISBLANK(VLOOKUP(A23158,Questionnaire!A:KQ,186,FALSE)),"#",VLOOKUP(A23158,Questionnaire!A:KQ,186,FALSE))</f>
        <v>#</v>
      </c>
    </row>
    <row r="23159" spans="1:2">
      <c r="A23159" t="s">
        <v>247</v>
      </c>
      <c r="B23159" t="str">
        <f>IF(ISBLANK(VLOOKUP(A23159,Questionnaire!A:KQ,186,FALSE)),"#",VLOOKUP(A23159,Questionnaire!A:KQ,186,FALSE))</f>
        <v>#</v>
      </c>
    </row>
    <row r="23160" spans="1:2">
      <c r="A23160" t="s">
        <v>249</v>
      </c>
      <c r="B23160" t="str">
        <f>IF(ISBLANK(VLOOKUP(A23160,Questionnaire!A:KQ,186,FALSE)),"#",VLOOKUP(A23160,Questionnaire!A:KQ,186,FALSE))</f>
        <v>#</v>
      </c>
    </row>
    <row r="23161" spans="1:2">
      <c r="A23161" t="s">
        <v>250</v>
      </c>
      <c r="B23161" t="str">
        <f>IF(ISBLANK(VLOOKUP(A23161,Questionnaire!A:KQ,186,FALSE)),"#",VLOOKUP(A23161,Questionnaire!A:KQ,186,FALSE))</f>
        <v>#</v>
      </c>
    </row>
    <row r="23162" spans="1:2">
      <c r="A23162" t="s">
        <v>252</v>
      </c>
      <c r="B23162" t="str">
        <f>IF(ISBLANK(VLOOKUP(A23162,Questionnaire!A:KQ,186,FALSE)),"#",VLOOKUP(A23162,Questionnaire!A:KQ,186,FALSE))</f>
        <v>#</v>
      </c>
    </row>
    <row r="23163" spans="1:2">
      <c r="A23163" t="s">
        <v>255</v>
      </c>
      <c r="B23163" t="str">
        <f>IF(ISBLANK(VLOOKUP(A23163,Questionnaire!A:KQ,186,FALSE)),"#",VLOOKUP(A23163,Questionnaire!A:KQ,186,FALSE))</f>
        <v>#</v>
      </c>
    </row>
    <row r="23164" spans="1:2">
      <c r="A23164" t="s">
        <v>258</v>
      </c>
      <c r="B23164" t="str">
        <f>IF(ISNA(VLOOKUP(VLOOKUP(A23164,Questionnaire!A:KQ,186,FALSE),'CORA Encoding'!M:N,2,FALSE)),"#",VLOOKUP(VLOOKUP(A23164,Questionnaire!A:KQ,186,FALSE),'CORA Encoding'!M:N,2,FALSE))</f>
        <v>#</v>
      </c>
    </row>
    <row r="23165" spans="1:2">
      <c r="A23165" t="s">
        <v>261</v>
      </c>
      <c r="B23165" t="str">
        <f>IF(ISBLANK(VLOOKUP(A23165,Questionnaire!A:KQ,186,FALSE)),"#",VLOOKUP(A23165,Questionnaire!A:KQ,186,FALSE))</f>
        <v>#</v>
      </c>
    </row>
    <row r="23166" spans="1:2">
      <c r="A23166" t="s">
        <v>263</v>
      </c>
      <c r="B23166" t="str">
        <f>IF(ISBLANK(VLOOKUP(A23166,Questionnaire!A:KQ,186,FALSE)),"#",VLOOKUP(A23166,Questionnaire!A:KQ,186,FALSE))</f>
        <v>#</v>
      </c>
    </row>
    <row r="23167" spans="1:2">
      <c r="A23167" t="s">
        <v>265</v>
      </c>
      <c r="B23167" t="str">
        <f>IF(ISBLANK(VLOOKUP(A23167,Questionnaire!A:KQ,186,FALSE)),"#",VLOOKUP(A23167,Questionnaire!A:KQ,186,FALSE))</f>
        <v>#</v>
      </c>
    </row>
    <row r="23168" spans="1:2">
      <c r="A23168" t="s">
        <v>267</v>
      </c>
      <c r="B23168" t="str">
        <f>IF(ISBLANK(VLOOKUP(A23168,Questionnaire!A:KQ,186,FALSE)),"#",VLOOKUP(A23168,Questionnaire!A:KQ,186,FALSE))</f>
        <v>#</v>
      </c>
    </row>
    <row r="23169" spans="1:2">
      <c r="A23169" t="s">
        <v>269</v>
      </c>
      <c r="B23169" t="str">
        <f>IF(ISBLANK(VLOOKUP(A23169,Questionnaire!A:KQ,186,FALSE)),"#",VLOOKUP(A23169,Questionnaire!A:KQ,186,FALSE))</f>
        <v>#</v>
      </c>
    </row>
    <row r="23170" spans="1:2">
      <c r="A23170" t="s">
        <v>274</v>
      </c>
      <c r="B23170" t="str">
        <f>IF(ISBLANK(VLOOKUP(A23170,Questionnaire!A:KQ,186,FALSE)),"#",VLOOKUP(A23170,Questionnaire!A:KQ,186,FALSE))</f>
        <v>#</v>
      </c>
    </row>
    <row r="23171" spans="1:2">
      <c r="A23171" t="s">
        <v>276</v>
      </c>
      <c r="B23171" t="str">
        <f>IF(ISBLANK(VLOOKUP(A23171,Questionnaire!A:KQ,186,FALSE)),"#",VLOOKUP(A23171,Questionnaire!A:KQ,186,FALSE))</f>
        <v>#</v>
      </c>
    </row>
    <row r="23172" spans="1:2">
      <c r="A23172" t="s">
        <v>278</v>
      </c>
      <c r="B23172" t="str">
        <f>IF(ISBLANK(VLOOKUP(A23172,Questionnaire!A:KQ,186,FALSE)),"#",VLOOKUP(A23172,Questionnaire!A:KQ,186,FALSE))</f>
        <v>#</v>
      </c>
    </row>
    <row r="23173" spans="1:2">
      <c r="A23173" t="s">
        <v>280</v>
      </c>
      <c r="B23173" t="str">
        <f>IF(ISBLANK(VLOOKUP(A23173,Questionnaire!A:KQ,186,FALSE)),"#",VLOOKUP(A23173,Questionnaire!A:KQ,186,FALSE))</f>
        <v>#</v>
      </c>
    </row>
    <row r="23174" spans="1:2">
      <c r="A23174" t="s">
        <v>282</v>
      </c>
      <c r="B23174" t="str">
        <f>IF(ISBLANK(VLOOKUP(A23174,Questionnaire!A:KQ,186,FALSE)),"#",VLOOKUP(A23174,Questionnaire!A:KQ,186,FALSE))</f>
        <v>#</v>
      </c>
    </row>
    <row r="23175" spans="1:2">
      <c r="A23175" t="s">
        <v>286</v>
      </c>
      <c r="B23175" t="str">
        <f>IF(ISBLANK(VLOOKUP(A23175,Questionnaire!A:KQ,186,FALSE)),"#",VLOOKUP(A23175,Questionnaire!A:KQ,186,FALSE))</f>
        <v>#</v>
      </c>
    </row>
    <row r="23176" spans="1:2">
      <c r="A23176" t="s">
        <v>288</v>
      </c>
      <c r="B23176" t="str">
        <f>IF(ISBLANK(VLOOKUP(A23176,Questionnaire!A:KQ,186,FALSE)),"#",VLOOKUP(A23176,Questionnaire!A:KQ,186,FALSE))</f>
        <v>#</v>
      </c>
    </row>
    <row r="23177" spans="1:2">
      <c r="A23177" t="s">
        <v>290</v>
      </c>
      <c r="B23177" t="str">
        <f>IF(ISBLANK(VLOOKUP(A23177,Questionnaire!A:KQ,186,FALSE)),"#",VLOOKUP(A23177,Questionnaire!A:KQ,186,FALSE))</f>
        <v>#</v>
      </c>
    </row>
    <row r="23178" spans="1:2">
      <c r="A23178" t="s">
        <v>292</v>
      </c>
      <c r="B23178" t="str">
        <f>IF(ISBLANK(VLOOKUP(A23178,Questionnaire!A:KQ,186,FALSE)),"#",VLOOKUP(A23178,Questionnaire!A:KQ,186,FALSE))</f>
        <v>#</v>
      </c>
    </row>
    <row r="23179" spans="1:2">
      <c r="A23179" t="s">
        <v>294</v>
      </c>
      <c r="B23179" t="str">
        <f>IF(ISBLANK(VLOOKUP(A23179,Questionnaire!A:KQ,186,FALSE)),"#",VLOOKUP(A23179,Questionnaire!A:KQ,186,FALSE))</f>
        <v>#</v>
      </c>
    </row>
    <row r="23180" spans="1:2">
      <c r="A23180" t="s">
        <v>296</v>
      </c>
      <c r="B23180" t="str">
        <f>IF(ISBLANK(VLOOKUP(A23180,Questionnaire!A:KQ,186,FALSE)),"#",VLOOKUP(A23180,Questionnaire!A:KQ,186,FALSE))</f>
        <v>#</v>
      </c>
    </row>
    <row r="23181" spans="1:2">
      <c r="A23181" t="s">
        <v>301</v>
      </c>
      <c r="B23181" t="str">
        <f>IF(ISBLANK(VLOOKUP(A23181,Questionnaire!A:KQ,186,FALSE)),"#",VLOOKUP(A23181,Questionnaire!A:KQ,186,FALSE))</f>
        <v>#</v>
      </c>
    </row>
    <row r="23182" spans="1:2">
      <c r="A23182" t="s">
        <v>303</v>
      </c>
      <c r="B23182" t="str">
        <f>IF(ISBLANK(VLOOKUP(A23182,Questionnaire!A:KQ,186,FALSE)),"#",VLOOKUP(A23182,Questionnaire!A:KQ,186,FALSE))</f>
        <v>#</v>
      </c>
    </row>
    <row r="23183" spans="1:2">
      <c r="A23183" t="s">
        <v>305</v>
      </c>
      <c r="B23183" t="str">
        <f>IF(ISBLANK(VLOOKUP(A23183,Questionnaire!A:KQ,186,FALSE)),"#",VLOOKUP(A23183,Questionnaire!A:KQ,186,FALSE))</f>
        <v>#</v>
      </c>
    </row>
    <row r="23184" spans="1:2">
      <c r="A23184" t="s">
        <v>307</v>
      </c>
      <c r="B23184" t="str">
        <f>IF(ISBLANK(VLOOKUP(A23184,Questionnaire!A:KQ,186,FALSE)),"#",VLOOKUP(A23184,Questionnaire!A:KQ,186,FALSE))</f>
        <v>#</v>
      </c>
    </row>
    <row r="23185" spans="1:2">
      <c r="A23185" t="s">
        <v>311</v>
      </c>
      <c r="B23185" t="str">
        <f>IF(ISBLANK(VLOOKUP(A23185,Questionnaire!A:KQ,186,FALSE)),"#",VLOOKUP(A23185,Questionnaire!A:KQ,186,FALSE))</f>
        <v>#</v>
      </c>
    </row>
    <row r="23186" spans="1:2">
      <c r="A23186" t="s">
        <v>313</v>
      </c>
      <c r="B23186" t="str">
        <f>IF(ISBLANK(VLOOKUP(A23186,Questionnaire!A:KQ,186,FALSE)),"#",VLOOKUP(A23186,Questionnaire!A:KQ,186,FALSE))</f>
        <v>#</v>
      </c>
    </row>
    <row r="23187" spans="1:2">
      <c r="A23187" t="s">
        <v>314</v>
      </c>
      <c r="B23187" t="str">
        <f>IF(ISBLANK(VLOOKUP(A23187,Questionnaire!A:KQ,186,FALSE)),"#",VLOOKUP(A23187,Questionnaire!A:KQ,186,FALSE))</f>
        <v>#</v>
      </c>
    </row>
    <row r="23188" spans="1:2">
      <c r="A23188" t="s">
        <v>315</v>
      </c>
      <c r="B23188" t="str">
        <f>IF(ISBLANK(VLOOKUP(A23188,Questionnaire!A:KQ,186,FALSE)),"#",VLOOKUP(A23188,Questionnaire!A:KQ,186,FALSE))</f>
        <v>#</v>
      </c>
    </row>
    <row r="23189" spans="1:2">
      <c r="A23189" t="s">
        <v>317</v>
      </c>
      <c r="B23189" t="str">
        <f>IF(ISBLANK(VLOOKUP(A23189,Questionnaire!A:KQ,186,FALSE)),"#",VLOOKUP(A23189,Questionnaire!A:KQ,186,FALSE))</f>
        <v>#</v>
      </c>
    </row>
    <row r="23190" spans="1:2">
      <c r="A23190" t="s">
        <v>319</v>
      </c>
      <c r="B23190" t="str">
        <f>IF(ISBLANK(VLOOKUP(A23190,Questionnaire!A:KQ,186,FALSE)),"#",VLOOKUP(A23190,Questionnaire!A:KQ,186,FALSE))</f>
        <v>#</v>
      </c>
    </row>
    <row r="23191" spans="1:2">
      <c r="A23191" t="s">
        <v>322</v>
      </c>
      <c r="B23191" t="str">
        <f>IF(ISBLANK(VLOOKUP(A23191,Questionnaire!A:KQ,186,FALSE)),"#",VLOOKUP(A23191,Questionnaire!A:KQ,186,FALSE))</f>
        <v>#</v>
      </c>
    </row>
    <row r="23192" spans="1:2">
      <c r="A23192" t="s">
        <v>326</v>
      </c>
      <c r="B23192" t="str">
        <f>IF(ISBLANK(VLOOKUP(A23192,Questionnaire!A:KQ,186,FALSE)),"#",VLOOKUP(A23192,Questionnaire!A:KQ,186,FALSE))</f>
        <v>#</v>
      </c>
    </row>
    <row r="23193" spans="1:2">
      <c r="A23193" t="s">
        <v>328</v>
      </c>
      <c r="B23193" t="str">
        <f>IF(ISBLANK(VLOOKUP(A23193,Questionnaire!A:KQ,186,FALSE)),"#",VLOOKUP(A23193,Questionnaire!A:KQ,186,FALSE))</f>
        <v>#</v>
      </c>
    </row>
    <row r="23194" spans="1:2">
      <c r="A23194" t="s">
        <v>332</v>
      </c>
      <c r="B23194" t="str">
        <f>IF(ISBLANK(VLOOKUP(A23194,Questionnaire!A:KQ,186,FALSE)),"#",VLOOKUP(A23194,Questionnaire!A:KQ,186,FALSE))</f>
        <v>#</v>
      </c>
    </row>
    <row r="23195" spans="1:2">
      <c r="A23195" t="s">
        <v>333</v>
      </c>
      <c r="B23195" t="str">
        <f>IF(ISBLANK(VLOOKUP(A23195,Questionnaire!A:KQ,186,FALSE)),"#",VLOOKUP(A23195,Questionnaire!A:KQ,186,FALSE))</f>
        <v>#</v>
      </c>
    </row>
    <row r="23196" spans="1:2">
      <c r="A23196" t="s">
        <v>334</v>
      </c>
      <c r="B23196" t="str">
        <f>IF(ISBLANK(VLOOKUP(A23196,Questionnaire!A:KQ,186,FALSE)),"#",VLOOKUP(A23196,Questionnaire!A:KQ,186,FALSE))</f>
        <v>#</v>
      </c>
    </row>
    <row r="23197" spans="1:2">
      <c r="A23197" t="s">
        <v>335</v>
      </c>
      <c r="B23197" t="str">
        <f>IF(ISBLANK(VLOOKUP(A23197,Questionnaire!A:KQ,186,FALSE)),"#",VLOOKUP(A23197,Questionnaire!A:KQ,186,FALSE))</f>
        <v>#</v>
      </c>
    </row>
    <row r="23198" spans="1:2">
      <c r="A23198" t="s">
        <v>336</v>
      </c>
      <c r="B23198" t="str">
        <f>IF(ISBLANK(VLOOKUP(A23198,Questionnaire!A:KQ,186,FALSE)),"#",VLOOKUP(A23198,Questionnaire!A:KQ,186,FALSE))</f>
        <v>#</v>
      </c>
    </row>
    <row r="23199" spans="1:2">
      <c r="A23199" t="s">
        <v>337</v>
      </c>
      <c r="B23199" t="str">
        <f>IF(ISBLANK(VLOOKUP(A23199,Questionnaire!A:KQ,186,FALSE)),"#",VLOOKUP(A23199,Questionnaire!A:KQ,186,FALSE))</f>
        <v>#</v>
      </c>
    </row>
    <row r="23200" spans="1:2">
      <c r="A23200" t="s">
        <v>338</v>
      </c>
      <c r="B23200" t="str">
        <f>IF(ISBLANK(VLOOKUP(A23200,Questionnaire!A:KQ,186,FALSE)),"#",VLOOKUP(A23200,Questionnaire!A:KQ,186,FALSE))</f>
        <v>#</v>
      </c>
    </row>
    <row r="23201" spans="1:2">
      <c r="A23201" t="s">
        <v>339</v>
      </c>
      <c r="B23201" t="str">
        <f>IF(ISBLANK(VLOOKUP(A23201,Questionnaire!A:KQ,186,FALSE)),"#",VLOOKUP(A23201,Questionnaire!A:KQ,186,FALSE))</f>
        <v>#</v>
      </c>
    </row>
    <row r="23202" spans="1:2">
      <c r="A23202" t="s">
        <v>340</v>
      </c>
      <c r="B23202" t="str">
        <f>IF(ISBLANK(VLOOKUP(A23202,Questionnaire!A:KQ,186,FALSE)),"#",VLOOKUP(A23202,Questionnaire!A:KQ,186,FALSE))</f>
        <v>#</v>
      </c>
    </row>
    <row r="23203" spans="1:2">
      <c r="A23203" t="s">
        <v>341</v>
      </c>
      <c r="B23203" t="str">
        <f>IF(ISBLANK(VLOOKUP(A23203,Questionnaire!A:KQ,186,FALSE)),"#",VLOOKUP(A23203,Questionnaire!A:KQ,186,FALSE))</f>
        <v>#</v>
      </c>
    </row>
    <row r="23204" spans="1:2">
      <c r="A23204" t="s">
        <v>342</v>
      </c>
      <c r="B23204" t="str">
        <f>IF(ISBLANK(VLOOKUP(A23204,Questionnaire!A:KQ,186,FALSE)),"#",VLOOKUP(A23204,Questionnaire!A:KQ,186,FALSE))</f>
        <v>#</v>
      </c>
    </row>
    <row r="23205" spans="1:2">
      <c r="A23205" t="s">
        <v>343</v>
      </c>
      <c r="B23205" t="str">
        <f>IF(ISBLANK(VLOOKUP(A23205,Questionnaire!A:KQ,186,FALSE)),"#",VLOOKUP(A23205,Questionnaire!A:KQ,186,FALSE))</f>
        <v>#</v>
      </c>
    </row>
    <row r="23206" spans="1:2">
      <c r="A23206" t="s">
        <v>344</v>
      </c>
      <c r="B23206" t="str">
        <f>IF(ISBLANK(VLOOKUP(A23206,Questionnaire!A:KQ,186,FALSE)),"#",VLOOKUP(A23206,Questionnaire!A:KQ,186,FALSE))</f>
        <v>#</v>
      </c>
    </row>
    <row r="23207" spans="1:2">
      <c r="A23207" t="s">
        <v>345</v>
      </c>
      <c r="B23207" t="str">
        <f>IF(ISBLANK(VLOOKUP(A23207,Questionnaire!A:KQ,186,FALSE)),"#",VLOOKUP(A23207,Questionnaire!A:KQ,186,FALSE))</f>
        <v>#</v>
      </c>
    </row>
    <row r="23208" spans="1:2">
      <c r="A23208" t="s">
        <v>348</v>
      </c>
      <c r="B23208" t="str">
        <f>IF(ISBLANK(VLOOKUP(A23208,Questionnaire!A:KQ,186,FALSE)),"#",VLOOKUP(A23208,Questionnaire!A:KQ,186,FALSE))</f>
        <v>#</v>
      </c>
    </row>
    <row r="23209" spans="1:2">
      <c r="A23209" t="s">
        <v>353</v>
      </c>
      <c r="B23209" t="str">
        <f>IF(ISBLANK(VLOOKUP(A23209,Questionnaire!A:KQ,186,FALSE)),"#",VLOOKUP(A23209,Questionnaire!A:KQ,186,FALSE))</f>
        <v>#</v>
      </c>
    </row>
    <row r="23210" spans="1:2">
      <c r="A23210" t="s">
        <v>354</v>
      </c>
      <c r="B23210" t="str">
        <f>IF(ISBLANK(VLOOKUP(A23210,Questionnaire!A:KQ,186,FALSE)),"#",VLOOKUP(A23210,Questionnaire!A:KQ,186,FALSE))</f>
        <v>#</v>
      </c>
    </row>
    <row r="23211" spans="1:2">
      <c r="A23211" t="s">
        <v>355</v>
      </c>
      <c r="B23211" t="str">
        <f>IF(ISBLANK(VLOOKUP(A23211,Questionnaire!A:KQ,186,FALSE)),"#",VLOOKUP(A23211,Questionnaire!A:KQ,186,FALSE))</f>
        <v>#</v>
      </c>
    </row>
    <row r="23212" spans="1:2">
      <c r="A23212" t="s">
        <v>356</v>
      </c>
      <c r="B23212" t="str">
        <f>IF(ISBLANK(VLOOKUP(A23212,Questionnaire!A:KQ,186,FALSE)),"#",VLOOKUP(A23212,Questionnaire!A:KQ,186,FALSE))</f>
        <v>#</v>
      </c>
    </row>
    <row r="23213" spans="1:2">
      <c r="A23213" t="s">
        <v>357</v>
      </c>
      <c r="B23213" t="str">
        <f>IF(ISBLANK(VLOOKUP(A23213,Questionnaire!A:KQ,186,FALSE)),"#",VLOOKUP(A23213,Questionnaire!A:KQ,186,FALSE))</f>
        <v>#</v>
      </c>
    </row>
    <row r="23214" spans="1:2">
      <c r="A23214" t="s">
        <v>360</v>
      </c>
      <c r="B23214" t="str">
        <f>IF(ISBLANK(VLOOKUP(A23214,Questionnaire!A:KQ,186,FALSE)),"#",VLOOKUP(A23214,Questionnaire!A:KQ,186,FALSE))</f>
        <v>#</v>
      </c>
    </row>
    <row r="23215" spans="1:2">
      <c r="A23215" t="s">
        <v>362</v>
      </c>
      <c r="B23215" t="str">
        <f>IF(ISBLANK(VLOOKUP(A23215,Questionnaire!A:KQ,186,FALSE)),"#",VLOOKUP(A23215,Questionnaire!A:KQ,186,FALSE))</f>
        <v>#</v>
      </c>
    </row>
    <row r="23216" spans="1:2">
      <c r="A23216" t="s">
        <v>363</v>
      </c>
      <c r="B23216" t="str">
        <f>IF(ISBLANK(VLOOKUP(A23216,Questionnaire!A:KQ,186,FALSE)),"#",VLOOKUP(A23216,Questionnaire!A:KQ,186,FALSE))</f>
        <v>#</v>
      </c>
    </row>
    <row r="23217" spans="1:2">
      <c r="A23217" t="s">
        <v>364</v>
      </c>
      <c r="B23217" t="str">
        <f>IF(ISBLANK(VLOOKUP(A23217,Questionnaire!A:KQ,186,FALSE)),"#",VLOOKUP(A23217,Questionnaire!A:KQ,186,FALSE))</f>
        <v>#</v>
      </c>
    </row>
    <row r="23218" spans="1:2">
      <c r="A23218" t="s">
        <v>365</v>
      </c>
      <c r="B23218" t="str">
        <f>IF(ISBLANK(VLOOKUP(A23218,Questionnaire!A:KQ,186,FALSE)),"#",VLOOKUP(A23218,Questionnaire!A:KQ,186,FALSE))</f>
        <v>#</v>
      </c>
    </row>
    <row r="23219" spans="1:2">
      <c r="A23219" t="s">
        <v>366</v>
      </c>
      <c r="B23219" t="str">
        <f>IF(ISBLANK(VLOOKUP(A23219,Questionnaire!A:KQ,186,FALSE)),"#",VLOOKUP(A23219,Questionnaire!A:KQ,186,FALSE))</f>
        <v>#</v>
      </c>
    </row>
    <row r="23220" spans="1:2">
      <c r="A23220" t="s">
        <v>371</v>
      </c>
      <c r="B23220" t="str">
        <f>IF(ISBLANK(VLOOKUP(A23220,Questionnaire!A:KQ,186,FALSE)),"#",VLOOKUP(A23220,Questionnaire!A:KQ,186,FALSE))</f>
        <v>#</v>
      </c>
    </row>
    <row r="23221" spans="1:2">
      <c r="A23221" t="s">
        <v>372</v>
      </c>
      <c r="B23221" t="str">
        <f>IF(ISBLANK(VLOOKUP(A23221,Questionnaire!A:KQ,186,FALSE)),"#",VLOOKUP(A23221,Questionnaire!A:KQ,186,FALSE))</f>
        <v>#</v>
      </c>
    </row>
    <row r="23222" spans="1:2">
      <c r="A23222" t="s">
        <v>373</v>
      </c>
      <c r="B23222" t="str">
        <f>IF(ISBLANK(VLOOKUP(A23222,Questionnaire!A:KQ,186,FALSE)),"#",VLOOKUP(A23222,Questionnaire!A:KQ,186,FALSE))</f>
        <v>#</v>
      </c>
    </row>
    <row r="23223" spans="1:2">
      <c r="A23223" t="s">
        <v>374</v>
      </c>
      <c r="B23223" t="str">
        <f>IF(ISBLANK(VLOOKUP(A23223,Questionnaire!A:KQ,186,FALSE)),"#",VLOOKUP(A23223,Questionnaire!A:KQ,186,FALSE))</f>
        <v>#</v>
      </c>
    </row>
    <row r="23224" spans="1:2">
      <c r="A23224" t="s">
        <v>377</v>
      </c>
      <c r="B23224" t="str">
        <f>IF(ISBLANK(VLOOKUP(A23224,Questionnaire!A:KQ,186,FALSE)),"#",VLOOKUP(A23224,Questionnaire!A:KQ,186,FALSE))</f>
        <v>#</v>
      </c>
    </row>
    <row r="23225" spans="1:2">
      <c r="A23225" t="s">
        <v>379</v>
      </c>
      <c r="B23225" t="str">
        <f>IF(ISBLANK(VLOOKUP(A23225,Questionnaire!A:KQ,186,FALSE)),"#",VLOOKUP(A23225,Questionnaire!A:KQ,186,FALSE))</f>
        <v>#</v>
      </c>
    </row>
    <row r="23226" spans="1:2">
      <c r="A23226" t="s">
        <v>380</v>
      </c>
      <c r="B23226" t="str">
        <f>IF(ISBLANK(VLOOKUP(A23226,Questionnaire!A:KQ,186,FALSE)),"#",VLOOKUP(A23226,Questionnaire!A:KQ,186,FALSE))</f>
        <v>#</v>
      </c>
    </row>
    <row r="23227" spans="1:2">
      <c r="A23227" t="s">
        <v>381</v>
      </c>
      <c r="B23227" t="str">
        <f>IF(ISBLANK(VLOOKUP(A23227,Questionnaire!A:KQ,186,FALSE)),"#",VLOOKUP(A23227,Questionnaire!A:KQ,186,FALSE))</f>
        <v>#</v>
      </c>
    </row>
    <row r="23228" spans="1:2">
      <c r="A23228" t="s">
        <v>382</v>
      </c>
      <c r="B23228" t="str">
        <f>IF(ISBLANK(VLOOKUP(A23228,Questionnaire!A:KQ,186,FALSE)),"#",VLOOKUP(A23228,Questionnaire!A:KQ,186,FALSE))</f>
        <v>#</v>
      </c>
    </row>
    <row r="23229" spans="1:2">
      <c r="A23229" t="s">
        <v>384</v>
      </c>
      <c r="B23229" t="str">
        <f>IF(ISBLANK(VLOOKUP(A23229,Questionnaire!A:KQ,186,FALSE)),"#",VLOOKUP(A23229,Questionnaire!A:KQ,186,FALSE))</f>
        <v>#</v>
      </c>
    </row>
    <row r="23230" spans="1:2">
      <c r="A23230" t="s">
        <v>387</v>
      </c>
      <c r="B23230" t="str">
        <f>IF(ISBLANK(VLOOKUP(A23230,Questionnaire!A:KQ,186,FALSE)),"#",VLOOKUP(A23230,Questionnaire!A:KQ,186,FALSE))</f>
        <v>#</v>
      </c>
    </row>
    <row r="23231" spans="1:2">
      <c r="A23231" t="s">
        <v>391</v>
      </c>
      <c r="B23231" t="str">
        <f>IF(ISBLANK(VLOOKUP(A23231,Questionnaire!A:KQ,186,FALSE)),"#",VLOOKUP(A23231,Questionnaire!A:KQ,186,FALSE))</f>
        <v>#</v>
      </c>
    </row>
    <row r="23232" spans="1:2">
      <c r="A23232" t="s">
        <v>393</v>
      </c>
      <c r="B23232" t="str">
        <f>IF(ISBLANK(VLOOKUP(A23232,Questionnaire!A:KQ,186,FALSE)),"#",VLOOKUP(A23232,Questionnaire!A:KQ,186,FALSE))</f>
        <v>#</v>
      </c>
    </row>
    <row r="23233" spans="1:2">
      <c r="A23233" t="s">
        <v>395</v>
      </c>
      <c r="B23233" t="str">
        <f>IF(ISBLANK(VLOOKUP(A23233,Questionnaire!A:KQ,186,FALSE)),"#",VLOOKUP(A23233,Questionnaire!A:KQ,186,FALSE))</f>
        <v>#</v>
      </c>
    </row>
    <row r="23234" spans="1:2">
      <c r="A23234" t="s">
        <v>398</v>
      </c>
      <c r="B23234" t="str">
        <f>IF(ISBLANK(VLOOKUP(A23234,Questionnaire!A:KQ,186,FALSE)),"#",VLOOKUP(A23234,Questionnaire!A:KQ,186,FALSE))</f>
        <v>#</v>
      </c>
    </row>
    <row r="23235" spans="1:2">
      <c r="A23235" t="s">
        <v>402</v>
      </c>
      <c r="B23235" t="str">
        <f>IF(ISBLANK(VLOOKUP(A23235,Questionnaire!A:KQ,186,FALSE)),"#",VLOOKUP(A23235,Questionnaire!A:KQ,186,FALSE))</f>
        <v>#</v>
      </c>
    </row>
    <row r="23236" spans="1:2">
      <c r="A23236" t="s">
        <v>405</v>
      </c>
      <c r="B23236" t="str">
        <f>IF(ISBLANK(VLOOKUP(A23236,Questionnaire!A:KQ,186,FALSE)),"#",VLOOKUP(A23236,Questionnaire!A:KQ,186,FALSE))</f>
        <v>#</v>
      </c>
    </row>
    <row r="23237" spans="1:2">
      <c r="A23237" t="s">
        <v>409</v>
      </c>
      <c r="B23237" t="str">
        <f>IF(ISBLANK(VLOOKUP(A23237,Questionnaire!A:KQ,186,FALSE)),"#",VLOOKUP(A23237,Questionnaire!A:KQ,186,FALSE))</f>
        <v>#</v>
      </c>
    </row>
    <row r="23238" spans="1:2">
      <c r="A23238" t="s">
        <v>412</v>
      </c>
      <c r="B23238" t="str">
        <f>IF(ISBLANK(VLOOKUP(A23238,Questionnaire!A:KQ,186,FALSE)),"#",VLOOKUP(A23238,Questionnaire!A:KQ,186,FALSE))</f>
        <v>#</v>
      </c>
    </row>
    <row r="23239" spans="1:2">
      <c r="A23239" t="s">
        <v>415</v>
      </c>
      <c r="B23239" t="str">
        <f>IF(ISBLANK(VLOOKUP(A23239,Questionnaire!A:KQ,186,FALSE)),"#",VLOOKUP(A23239,Questionnaire!A:KQ,186,FALSE))</f>
        <v>#</v>
      </c>
    </row>
    <row r="23240" spans="1:2">
      <c r="A23240" t="s">
        <v>418</v>
      </c>
      <c r="B23240" t="str">
        <f>IF(ISBLANK(VLOOKUP(A23240,Questionnaire!A:KQ,186,FALSE)),"#",VLOOKUP(A23240,Questionnaire!A:KQ,186,FALSE))</f>
        <v>#</v>
      </c>
    </row>
    <row r="23241" spans="1:2">
      <c r="A23241" t="s">
        <v>421</v>
      </c>
      <c r="B23241" t="str">
        <f>IF(ISBLANK(VLOOKUP(A23241,Questionnaire!A:KQ,186,FALSE)),"#",VLOOKUP(A23241,Questionnaire!A:KQ,186,FALSE))</f>
        <v>#</v>
      </c>
    </row>
    <row r="23242" spans="1:2">
      <c r="A23242" t="s">
        <v>424</v>
      </c>
      <c r="B23242" t="str">
        <f>IF(ISBLANK(VLOOKUP(A23242,Questionnaire!A:KQ,186,FALSE)),"#",VLOOKUP(A23242,Questionnaire!A:KQ,186,FALSE))</f>
        <v>#</v>
      </c>
    </row>
    <row r="23243" spans="1:2">
      <c r="A23243" t="s">
        <v>429</v>
      </c>
      <c r="B23243" t="str">
        <f>IF(ISBLANK(VLOOKUP(A23243,Questionnaire!A:KQ,186,FALSE)),"#",VLOOKUP(A23243,Questionnaire!A:KQ,186,FALSE))</f>
        <v>#</v>
      </c>
    </row>
    <row r="23244" spans="1:2">
      <c r="A23244" t="s">
        <v>432</v>
      </c>
      <c r="B23244" t="str">
        <f>IF(ISBLANK(VLOOKUP(A23244,Questionnaire!A:KQ,186,FALSE)),"#",VLOOKUP(A23244,Questionnaire!A:KQ,186,FALSE))</f>
        <v>#</v>
      </c>
    </row>
    <row r="23245" spans="1:2">
      <c r="A23245" t="s">
        <v>435</v>
      </c>
      <c r="B23245" t="str">
        <f>IF(ISBLANK(VLOOKUP(A23245,Questionnaire!A:KQ,186,FALSE)),"#",VLOOKUP(A23245,Questionnaire!A:KQ,186,FALSE))</f>
        <v>#</v>
      </c>
    </row>
    <row r="23246" spans="1:2">
      <c r="A23246" t="s">
        <v>437</v>
      </c>
      <c r="B23246" t="str">
        <f>IF(ISBLANK(VLOOKUP(A23246,Questionnaire!A:KQ,186,FALSE)),"#",VLOOKUP(A23246,Questionnaire!A:KQ,186,FALSE))</f>
        <v>#</v>
      </c>
    </row>
    <row r="23247" spans="1:2">
      <c r="A23247" t="s">
        <v>439</v>
      </c>
      <c r="B23247" t="str">
        <f>IF(ISBLANK(VLOOKUP(A23247,Questionnaire!A:KQ,186,FALSE)),"#",VLOOKUP(A23247,Questionnaire!A:KQ,186,FALSE))</f>
        <v>#</v>
      </c>
    </row>
    <row r="23248" spans="1:2">
      <c r="A23248" t="s">
        <v>442</v>
      </c>
      <c r="B23248" t="str">
        <f>IF(ISBLANK(VLOOKUP(A23248,Questionnaire!A:KQ,186,FALSE)),"#",VLOOKUP(A23248,Questionnaire!A:KQ,186,FALSE))</f>
        <v>#</v>
      </c>
    </row>
    <row r="23249" spans="1:3">
      <c r="A23249" t="s">
        <v>445</v>
      </c>
      <c r="B23249" t="str">
        <f>IF(ISBLANK(VLOOKUP(A23249,Questionnaire!A:KQ,186,FALSE)),"#",VLOOKUP(A23249,Questionnaire!A:KQ,186,FALSE))</f>
        <v>#</v>
      </c>
    </row>
    <row r="23250" spans="1:3">
      <c r="A23250" t="s">
        <v>448</v>
      </c>
      <c r="B23250" t="str">
        <f>IF(ISBLANK(VLOOKUP(A23250,Questionnaire!A:KQ,186,FALSE)),"#",VLOOKUP(A23250,Questionnaire!A:KQ,186,FALSE))</f>
        <v>#</v>
      </c>
    </row>
    <row r="23251" spans="1:3">
      <c r="A23251" t="s">
        <v>452</v>
      </c>
      <c r="B23251" t="str">
        <f>IF(ISBLANK(VLOOKUP(A23251,Questionnaire!A:KQ,186,FALSE)),"#",VLOOKUP(A23251,Questionnaire!A:KQ,186,FALSE))</f>
        <v>#</v>
      </c>
    </row>
    <row r="23252" spans="1:3">
      <c r="A23252" t="s">
        <v>455</v>
      </c>
      <c r="B23252" t="str">
        <f>IF(ISBLANK(VLOOKUP(A23252,Questionnaire!A:KQ,186,FALSE)),"#",VLOOKUP(A23252,Questionnaire!A:KQ,186,FALSE))</f>
        <v>#</v>
      </c>
    </row>
    <row r="23253" spans="1:3">
      <c r="A23253" t="s">
        <v>458</v>
      </c>
      <c r="B23253" t="str">
        <f>IF(ISBLANK(VLOOKUP(A23253,Questionnaire!A:KQ,186,FALSE)),"#",VLOOKUP(A23253,Questionnaire!A:KQ,186,FALSE))</f>
        <v>#</v>
      </c>
    </row>
    <row r="23254" spans="1:3">
      <c r="A23254" t="s">
        <v>461</v>
      </c>
      <c r="B23254" t="str">
        <f>IF(ISBLANK(VLOOKUP(A23254,Questionnaire!A:KQ,186,FALSE)),"#",VLOOKUP(A23254,Questionnaire!A:KQ,186,FALSE))</f>
        <v>#</v>
      </c>
    </row>
    <row r="23255" spans="1:3">
      <c r="A23255" t="s">
        <v>465</v>
      </c>
      <c r="B23255" t="str">
        <f>IF(ISBLANK(VLOOKUP(A23255,Questionnaire!A:KQ,186,FALSE)),"#",VLOOKUP(A23255,Questionnaire!A:KQ,186,FALSE))</f>
        <v>#</v>
      </c>
    </row>
    <row r="23256" spans="1:3">
      <c r="A23256" t="s">
        <v>467</v>
      </c>
      <c r="B23256" t="str">
        <f>IF(ISBLANK(VLOOKUP(A23256,Questionnaire!A:KQ,186,FALSE)),"#",VLOOKUP(A23256,Questionnaire!A:KQ,186,FALSE))</f>
        <v>#</v>
      </c>
    </row>
    <row r="23257" spans="1:3">
      <c r="A23257" t="s">
        <v>469</v>
      </c>
      <c r="B23257" t="str">
        <f>IF(ISBLANK(VLOOKUP(A23257,Questionnaire!A:KQ,186,FALSE)),"#",VLOOKUP(A23257,Questionnaire!A:KQ,186,FALSE))</f>
        <v>#</v>
      </c>
    </row>
    <row r="23258" spans="1:3">
      <c r="A23258" t="s">
        <v>471</v>
      </c>
      <c r="B23258" t="str">
        <f>IF(ISBLANK(VLOOKUP(A23258,Questionnaire!A:KQ,186,FALSE)),"#",VLOOKUP(A23258,Questionnaire!A:KQ,186,FALSE))</f>
        <v>#</v>
      </c>
    </row>
    <row r="23259" spans="1:3">
      <c r="A23259" t="s">
        <v>473</v>
      </c>
      <c r="B23259" t="str">
        <f>IF(ISBLANK(VLOOKUP(A23259,Questionnaire!A:KQ,186,FALSE)),"#",VLOOKUP(A23259,Questionnaire!A:KQ,186,FALSE))</f>
        <v>#</v>
      </c>
    </row>
    <row r="23260" spans="1:3">
      <c r="A23260" t="s">
        <v>475</v>
      </c>
      <c r="B23260" t="str">
        <f>IF(ISBLANK(VLOOKUP(A23260,Questionnaire!A:KQ,186,FALSE)),"#",VLOOKUP(A23260,Questionnaire!A:KQ,186,FALSE))</f>
        <v>#</v>
      </c>
    </row>
    <row r="23261" spans="1:3">
      <c r="A23261" t="s">
        <v>185</v>
      </c>
      <c r="B23261" t="str">
        <f>IF(ISBLANK(VLOOKUP(A23261,Questionnaire!A:KQ,187,FALSE)),"#",VLOOKUP(A23261,Questionnaire!A:KQ,187,FALSE))</f>
        <v>#</v>
      </c>
      <c r="C23261">
        <v>184</v>
      </c>
    </row>
    <row r="23262" spans="1:3">
      <c r="A23262" t="s">
        <v>187</v>
      </c>
      <c r="B23262" t="str">
        <f>IF(ISNA(VLOOKUP(VLOOKUP(A23262,Questionnaire!A:KQ,187,FALSE),'CORA Encoding'!D:E,2,FALSE)),"#",VLOOKUP(VLOOKUP(A23262,Questionnaire!A:KQ,187,FALSE),'CORA Encoding'!D:E,2,FALSE))</f>
        <v>#</v>
      </c>
    </row>
    <row r="23263" spans="1:3">
      <c r="A23263" t="s">
        <v>189</v>
      </c>
      <c r="B23263" t="str">
        <f>IF(ISNA(VLOOKUP(VLOOKUP(A23263,Questionnaire!A:KQ,187,FALSE),'CORA Encoding'!G:H,2,FALSE)),"#",VLOOKUP(VLOOKUP(A23263,Questionnaire!A:KQ,187,FALSE),'CORA Encoding'!G:H,2,FALSE))</f>
        <v>#</v>
      </c>
    </row>
    <row r="23264" spans="1:3">
      <c r="A23264" t="s">
        <v>191</v>
      </c>
      <c r="B23264" t="str">
        <f>IF(ISNA(VLOOKUP(VLOOKUP(A23264,Questionnaire!A:KQ,187,FALSE),'Country List'!E:F,2,FALSE)),"#",VLOOKUP(VLOOKUP(A23264,Questionnaire!A:KQ,187,FALSE),'Country List'!E:F,2,FALSE))</f>
        <v>#</v>
      </c>
    </row>
    <row r="23265" spans="1:2">
      <c r="A23265" t="s">
        <v>193</v>
      </c>
      <c r="B23265" t="str">
        <f>IF(ISNA(VLOOKUP(VLOOKUP(A23265,Questionnaire!A:KQ,187,FALSE),'Industry List'!B:C,2,FALSE)),"#",VLOOKUP(VLOOKUP(A23265,Questionnaire!A:KQ,187,FALSE),'Industry List'!B:C,2,FALSE))</f>
        <v>#</v>
      </c>
    </row>
    <row r="23266" spans="1:2">
      <c r="A23266" t="s">
        <v>197</v>
      </c>
      <c r="B23266" t="str">
        <f>IF(ISBLANK(VLOOKUP(A23266,Questionnaire!A:KQ,187,FALSE)),"#",VLOOKUP(A23266,Questionnaire!A:KQ,187,FALSE))</f>
        <v>#</v>
      </c>
    </row>
    <row r="23267" spans="1:2">
      <c r="A23267" t="s">
        <v>201</v>
      </c>
      <c r="B23267" t="str">
        <f>IF(ISBLANK(VLOOKUP(A23267,Questionnaire!A:KQ,187,FALSE)),"#",VLOOKUP(A23267,Questionnaire!A:KQ,187,FALSE))</f>
        <v>#</v>
      </c>
    </row>
    <row r="23268" spans="1:2">
      <c r="A23268" t="s">
        <v>203</v>
      </c>
      <c r="B23268" t="str">
        <f>IF(ISNA(VLOOKUP(VLOOKUP(A23268,Questionnaire!A:KQ,187,FALSE),'CORA Encoding'!J:K,2,FALSE)),"#",VLOOKUP(VLOOKUP(A23268,Questionnaire!A:KQ,187,FALSE),'CORA Encoding'!J:K,2,FALSE))</f>
        <v>#</v>
      </c>
    </row>
    <row r="23269" spans="1:2">
      <c r="A23269" t="s">
        <v>208</v>
      </c>
      <c r="B23269" t="str">
        <f>IF(ISBLANK(VLOOKUP(A23269,Questionnaire!A:KQ,187,FALSE)),"#",VLOOKUP(A23269,Questionnaire!A:KQ,187,FALSE))</f>
        <v>#</v>
      </c>
    </row>
    <row r="23270" spans="1:2">
      <c r="A23270" t="s">
        <v>213</v>
      </c>
      <c r="B23270" t="str">
        <f>IF(ISBLANK(VLOOKUP(A23270,Questionnaire!A:KQ,187,FALSE)),"#",VLOOKUP(A23270,Questionnaire!A:KQ,187,FALSE))</f>
        <v>#</v>
      </c>
    </row>
    <row r="23271" spans="1:2">
      <c r="A23271" t="s">
        <v>215</v>
      </c>
      <c r="B23271" t="str">
        <f>IF(ISBLANK(VLOOKUP(A23271,Questionnaire!A:KQ,187,FALSE)),"#",VLOOKUP(A23271,Questionnaire!A:KQ,187,FALSE))</f>
        <v>#</v>
      </c>
    </row>
    <row r="23272" spans="1:2">
      <c r="A23272" t="s">
        <v>217</v>
      </c>
      <c r="B23272" t="str">
        <f>IF(ISBLANK(VLOOKUP(A23272,Questionnaire!A:KQ,187,FALSE)),"#",VLOOKUP(A23272,Questionnaire!A:KQ,187,FALSE))</f>
        <v>#</v>
      </c>
    </row>
    <row r="23273" spans="1:2">
      <c r="A23273" t="s">
        <v>219</v>
      </c>
      <c r="B23273" t="str">
        <f>IF(ISBLANK(VLOOKUP(A23273,Questionnaire!A:KQ,187,FALSE)),"#",VLOOKUP(A23273,Questionnaire!A:KQ,187,FALSE))</f>
        <v>#</v>
      </c>
    </row>
    <row r="23274" spans="1:2">
      <c r="A23274" t="s">
        <v>221</v>
      </c>
      <c r="B23274" t="str">
        <f>IF(ISBLANK(VLOOKUP(A23274,Questionnaire!A:KQ,187,FALSE)),"#",VLOOKUP(A23274,Questionnaire!A:KQ,187,FALSE))</f>
        <v>#</v>
      </c>
    </row>
    <row r="23275" spans="1:2">
      <c r="A23275" t="s">
        <v>223</v>
      </c>
      <c r="B23275" t="str">
        <f>IF(ISBLANK(VLOOKUP(A23275,Questionnaire!A:KQ,187,FALSE)),"#",VLOOKUP(A23275,Questionnaire!A:KQ,187,FALSE))</f>
        <v>#</v>
      </c>
    </row>
    <row r="23276" spans="1:2">
      <c r="A23276" t="s">
        <v>225</v>
      </c>
      <c r="B23276" t="str">
        <f>IF(ISBLANK(VLOOKUP(A23276,Questionnaire!A:KQ,187,FALSE)),"#",VLOOKUP(A23276,Questionnaire!A:KQ,187,FALSE))</f>
        <v>#</v>
      </c>
    </row>
    <row r="23277" spans="1:2">
      <c r="A23277" t="s">
        <v>227</v>
      </c>
      <c r="B23277" t="str">
        <f>IF(ISBLANK(VLOOKUP(A23277,Questionnaire!A:KQ,187,FALSE)),"#",VLOOKUP(A23277,Questionnaire!A:KQ,187,FALSE))</f>
        <v>#</v>
      </c>
    </row>
    <row r="23278" spans="1:2">
      <c r="A23278" t="s">
        <v>229</v>
      </c>
      <c r="B23278" t="str">
        <f>IF(ISBLANK(VLOOKUP(A23278,Questionnaire!A:KQ,187,FALSE)),"#",VLOOKUP(A23278,Questionnaire!A:KQ,187,FALSE))</f>
        <v>#</v>
      </c>
    </row>
    <row r="23279" spans="1:2">
      <c r="A23279" t="s">
        <v>231</v>
      </c>
      <c r="B23279" t="str">
        <f>IF(ISBLANK(VLOOKUP(A23279,Questionnaire!A:KQ,187,FALSE)),"#",VLOOKUP(A23279,Questionnaire!A:KQ,187,FALSE))</f>
        <v>#</v>
      </c>
    </row>
    <row r="23280" spans="1:2">
      <c r="A23280" t="s">
        <v>233</v>
      </c>
      <c r="B23280" t="str">
        <f>IF(ISBLANK(VLOOKUP(A23280,Questionnaire!A:KQ,187,FALSE)),"#",VLOOKUP(A23280,Questionnaire!A:KQ,187,FALSE))</f>
        <v>#</v>
      </c>
    </row>
    <row r="23281" spans="1:2">
      <c r="A23281" t="s">
        <v>235</v>
      </c>
      <c r="B23281" t="str">
        <f>IF(ISBLANK(VLOOKUP(A23281,Questionnaire!A:KQ,187,FALSE)),"#",VLOOKUP(A23281,Questionnaire!A:KQ,187,FALSE))</f>
        <v>#</v>
      </c>
    </row>
    <row r="23282" spans="1:2">
      <c r="A23282" t="s">
        <v>237</v>
      </c>
      <c r="B23282" t="str">
        <f>IF(ISBLANK(VLOOKUP(A23282,Questionnaire!A:KQ,187,FALSE)),"#",VLOOKUP(A23282,Questionnaire!A:KQ,187,FALSE))</f>
        <v>#</v>
      </c>
    </row>
    <row r="23283" spans="1:2">
      <c r="A23283" t="s">
        <v>239</v>
      </c>
      <c r="B23283" t="str">
        <f>IF(ISBLANK(VLOOKUP(A23283,Questionnaire!A:KQ,187,FALSE)),"#",VLOOKUP(A23283,Questionnaire!A:KQ,187,FALSE))</f>
        <v>#</v>
      </c>
    </row>
    <row r="23284" spans="1:2">
      <c r="A23284" t="s">
        <v>242</v>
      </c>
      <c r="B23284" t="str">
        <f>IF(ISBLANK(VLOOKUP(A23284,Questionnaire!A:KQ,187,FALSE)),"#",VLOOKUP(A23284,Questionnaire!A:KQ,187,FALSE))</f>
        <v>#</v>
      </c>
    </row>
    <row r="23285" spans="1:2">
      <c r="A23285" t="s">
        <v>245</v>
      </c>
      <c r="B23285" t="str">
        <f>IF(ISBLANK(VLOOKUP(A23285,Questionnaire!A:KQ,187,FALSE)),"#",VLOOKUP(A23285,Questionnaire!A:KQ,187,FALSE))</f>
        <v>#</v>
      </c>
    </row>
    <row r="23286" spans="1:2">
      <c r="A23286" t="s">
        <v>247</v>
      </c>
      <c r="B23286" t="str">
        <f>IF(ISBLANK(VLOOKUP(A23286,Questionnaire!A:KQ,187,FALSE)),"#",VLOOKUP(A23286,Questionnaire!A:KQ,187,FALSE))</f>
        <v>#</v>
      </c>
    </row>
    <row r="23287" spans="1:2">
      <c r="A23287" t="s">
        <v>249</v>
      </c>
      <c r="B23287" t="str">
        <f>IF(ISBLANK(VLOOKUP(A23287,Questionnaire!A:KQ,187,FALSE)),"#",VLOOKUP(A23287,Questionnaire!A:KQ,187,FALSE))</f>
        <v>#</v>
      </c>
    </row>
    <row r="23288" spans="1:2">
      <c r="A23288" t="s">
        <v>250</v>
      </c>
      <c r="B23288" t="str">
        <f>IF(ISBLANK(VLOOKUP(A23288,Questionnaire!A:KQ,187,FALSE)),"#",VLOOKUP(A23288,Questionnaire!A:KQ,187,FALSE))</f>
        <v>#</v>
      </c>
    </row>
    <row r="23289" spans="1:2">
      <c r="A23289" t="s">
        <v>252</v>
      </c>
      <c r="B23289" t="str">
        <f>IF(ISBLANK(VLOOKUP(A23289,Questionnaire!A:KQ,187,FALSE)),"#",VLOOKUP(A23289,Questionnaire!A:KQ,187,FALSE))</f>
        <v>#</v>
      </c>
    </row>
    <row r="23290" spans="1:2">
      <c r="A23290" t="s">
        <v>255</v>
      </c>
      <c r="B23290" t="str">
        <f>IF(ISBLANK(VLOOKUP(A23290,Questionnaire!A:KQ,187,FALSE)),"#",VLOOKUP(A23290,Questionnaire!A:KQ,187,FALSE))</f>
        <v>#</v>
      </c>
    </row>
    <row r="23291" spans="1:2">
      <c r="A23291" t="s">
        <v>258</v>
      </c>
      <c r="B23291" t="str">
        <f>IF(ISNA(VLOOKUP(VLOOKUP(A23291,Questionnaire!A:KQ,187,FALSE),'CORA Encoding'!M:N,2,FALSE)),"#",VLOOKUP(VLOOKUP(A23291,Questionnaire!A:KQ,187,FALSE),'CORA Encoding'!M:N,2,FALSE))</f>
        <v>#</v>
      </c>
    </row>
    <row r="23292" spans="1:2">
      <c r="A23292" t="s">
        <v>261</v>
      </c>
      <c r="B23292" t="str">
        <f>IF(ISBLANK(VLOOKUP(A23292,Questionnaire!A:KQ,187,FALSE)),"#",VLOOKUP(A23292,Questionnaire!A:KQ,187,FALSE))</f>
        <v>#</v>
      </c>
    </row>
    <row r="23293" spans="1:2">
      <c r="A23293" t="s">
        <v>263</v>
      </c>
      <c r="B23293" t="str">
        <f>IF(ISBLANK(VLOOKUP(A23293,Questionnaire!A:KQ,187,FALSE)),"#",VLOOKUP(A23293,Questionnaire!A:KQ,187,FALSE))</f>
        <v>#</v>
      </c>
    </row>
    <row r="23294" spans="1:2">
      <c r="A23294" t="s">
        <v>265</v>
      </c>
      <c r="B23294" t="str">
        <f>IF(ISBLANK(VLOOKUP(A23294,Questionnaire!A:KQ,187,FALSE)),"#",VLOOKUP(A23294,Questionnaire!A:KQ,187,FALSE))</f>
        <v>#</v>
      </c>
    </row>
    <row r="23295" spans="1:2">
      <c r="A23295" t="s">
        <v>267</v>
      </c>
      <c r="B23295" t="str">
        <f>IF(ISBLANK(VLOOKUP(A23295,Questionnaire!A:KQ,187,FALSE)),"#",VLOOKUP(A23295,Questionnaire!A:KQ,187,FALSE))</f>
        <v>#</v>
      </c>
    </row>
    <row r="23296" spans="1:2">
      <c r="A23296" t="s">
        <v>269</v>
      </c>
      <c r="B23296" t="str">
        <f>IF(ISBLANK(VLOOKUP(A23296,Questionnaire!A:KQ,187,FALSE)),"#",VLOOKUP(A23296,Questionnaire!A:KQ,187,FALSE))</f>
        <v>#</v>
      </c>
    </row>
    <row r="23297" spans="1:2">
      <c r="A23297" t="s">
        <v>274</v>
      </c>
      <c r="B23297" t="str">
        <f>IF(ISBLANK(VLOOKUP(A23297,Questionnaire!A:KQ,187,FALSE)),"#",VLOOKUP(A23297,Questionnaire!A:KQ,187,FALSE))</f>
        <v>#</v>
      </c>
    </row>
    <row r="23298" spans="1:2">
      <c r="A23298" t="s">
        <v>276</v>
      </c>
      <c r="B23298" t="str">
        <f>IF(ISBLANK(VLOOKUP(A23298,Questionnaire!A:KQ,187,FALSE)),"#",VLOOKUP(A23298,Questionnaire!A:KQ,187,FALSE))</f>
        <v>#</v>
      </c>
    </row>
    <row r="23299" spans="1:2">
      <c r="A23299" t="s">
        <v>278</v>
      </c>
      <c r="B23299" t="str">
        <f>IF(ISBLANK(VLOOKUP(A23299,Questionnaire!A:KQ,187,FALSE)),"#",VLOOKUP(A23299,Questionnaire!A:KQ,187,FALSE))</f>
        <v>#</v>
      </c>
    </row>
    <row r="23300" spans="1:2">
      <c r="A23300" t="s">
        <v>280</v>
      </c>
      <c r="B23300" t="str">
        <f>IF(ISBLANK(VLOOKUP(A23300,Questionnaire!A:KQ,187,FALSE)),"#",VLOOKUP(A23300,Questionnaire!A:KQ,187,FALSE))</f>
        <v>#</v>
      </c>
    </row>
    <row r="23301" spans="1:2">
      <c r="A23301" t="s">
        <v>282</v>
      </c>
      <c r="B23301" t="str">
        <f>IF(ISBLANK(VLOOKUP(A23301,Questionnaire!A:KQ,187,FALSE)),"#",VLOOKUP(A23301,Questionnaire!A:KQ,187,FALSE))</f>
        <v>#</v>
      </c>
    </row>
    <row r="23302" spans="1:2">
      <c r="A23302" t="s">
        <v>286</v>
      </c>
      <c r="B23302" t="str">
        <f>IF(ISBLANK(VLOOKUP(A23302,Questionnaire!A:KQ,187,FALSE)),"#",VLOOKUP(A23302,Questionnaire!A:KQ,187,FALSE))</f>
        <v>#</v>
      </c>
    </row>
    <row r="23303" spans="1:2">
      <c r="A23303" t="s">
        <v>288</v>
      </c>
      <c r="B23303" t="str">
        <f>IF(ISBLANK(VLOOKUP(A23303,Questionnaire!A:KQ,187,FALSE)),"#",VLOOKUP(A23303,Questionnaire!A:KQ,187,FALSE))</f>
        <v>#</v>
      </c>
    </row>
    <row r="23304" spans="1:2">
      <c r="A23304" t="s">
        <v>290</v>
      </c>
      <c r="B23304" t="str">
        <f>IF(ISBLANK(VLOOKUP(A23304,Questionnaire!A:KQ,187,FALSE)),"#",VLOOKUP(A23304,Questionnaire!A:KQ,187,FALSE))</f>
        <v>#</v>
      </c>
    </row>
    <row r="23305" spans="1:2">
      <c r="A23305" t="s">
        <v>292</v>
      </c>
      <c r="B23305" t="str">
        <f>IF(ISBLANK(VLOOKUP(A23305,Questionnaire!A:KQ,187,FALSE)),"#",VLOOKUP(A23305,Questionnaire!A:KQ,187,FALSE))</f>
        <v>#</v>
      </c>
    </row>
    <row r="23306" spans="1:2">
      <c r="A23306" t="s">
        <v>294</v>
      </c>
      <c r="B23306" t="str">
        <f>IF(ISBLANK(VLOOKUP(A23306,Questionnaire!A:KQ,187,FALSE)),"#",VLOOKUP(A23306,Questionnaire!A:KQ,187,FALSE))</f>
        <v>#</v>
      </c>
    </row>
    <row r="23307" spans="1:2">
      <c r="A23307" t="s">
        <v>296</v>
      </c>
      <c r="B23307" t="str">
        <f>IF(ISBLANK(VLOOKUP(A23307,Questionnaire!A:KQ,187,FALSE)),"#",VLOOKUP(A23307,Questionnaire!A:KQ,187,FALSE))</f>
        <v>#</v>
      </c>
    </row>
    <row r="23308" spans="1:2">
      <c r="A23308" t="s">
        <v>301</v>
      </c>
      <c r="B23308" t="str">
        <f>IF(ISBLANK(VLOOKUP(A23308,Questionnaire!A:KQ,187,FALSE)),"#",VLOOKUP(A23308,Questionnaire!A:KQ,187,FALSE))</f>
        <v>#</v>
      </c>
    </row>
    <row r="23309" spans="1:2">
      <c r="A23309" t="s">
        <v>303</v>
      </c>
      <c r="B23309" t="str">
        <f>IF(ISBLANK(VLOOKUP(A23309,Questionnaire!A:KQ,187,FALSE)),"#",VLOOKUP(A23309,Questionnaire!A:KQ,187,FALSE))</f>
        <v>#</v>
      </c>
    </row>
    <row r="23310" spans="1:2">
      <c r="A23310" t="s">
        <v>305</v>
      </c>
      <c r="B23310" t="str">
        <f>IF(ISBLANK(VLOOKUP(A23310,Questionnaire!A:KQ,187,FALSE)),"#",VLOOKUP(A23310,Questionnaire!A:KQ,187,FALSE))</f>
        <v>#</v>
      </c>
    </row>
    <row r="23311" spans="1:2">
      <c r="A23311" t="s">
        <v>307</v>
      </c>
      <c r="B23311" t="str">
        <f>IF(ISBLANK(VLOOKUP(A23311,Questionnaire!A:KQ,187,FALSE)),"#",VLOOKUP(A23311,Questionnaire!A:KQ,187,FALSE))</f>
        <v>#</v>
      </c>
    </row>
    <row r="23312" spans="1:2">
      <c r="A23312" t="s">
        <v>311</v>
      </c>
      <c r="B23312" t="str">
        <f>IF(ISBLANK(VLOOKUP(A23312,Questionnaire!A:KQ,187,FALSE)),"#",VLOOKUP(A23312,Questionnaire!A:KQ,187,FALSE))</f>
        <v>#</v>
      </c>
    </row>
    <row r="23313" spans="1:2">
      <c r="A23313" t="s">
        <v>313</v>
      </c>
      <c r="B23313" t="str">
        <f>IF(ISBLANK(VLOOKUP(A23313,Questionnaire!A:KQ,187,FALSE)),"#",VLOOKUP(A23313,Questionnaire!A:KQ,187,FALSE))</f>
        <v>#</v>
      </c>
    </row>
    <row r="23314" spans="1:2">
      <c r="A23314" t="s">
        <v>314</v>
      </c>
      <c r="B23314" t="str">
        <f>IF(ISBLANK(VLOOKUP(A23314,Questionnaire!A:KQ,187,FALSE)),"#",VLOOKUP(A23314,Questionnaire!A:KQ,187,FALSE))</f>
        <v>#</v>
      </c>
    </row>
    <row r="23315" spans="1:2">
      <c r="A23315" t="s">
        <v>315</v>
      </c>
      <c r="B23315" t="str">
        <f>IF(ISBLANK(VLOOKUP(A23315,Questionnaire!A:KQ,187,FALSE)),"#",VLOOKUP(A23315,Questionnaire!A:KQ,187,FALSE))</f>
        <v>#</v>
      </c>
    </row>
    <row r="23316" spans="1:2">
      <c r="A23316" t="s">
        <v>317</v>
      </c>
      <c r="B23316" t="str">
        <f>IF(ISBLANK(VLOOKUP(A23316,Questionnaire!A:KQ,187,FALSE)),"#",VLOOKUP(A23316,Questionnaire!A:KQ,187,FALSE))</f>
        <v>#</v>
      </c>
    </row>
    <row r="23317" spans="1:2">
      <c r="A23317" t="s">
        <v>319</v>
      </c>
      <c r="B23317" t="str">
        <f>IF(ISBLANK(VLOOKUP(A23317,Questionnaire!A:KQ,187,FALSE)),"#",VLOOKUP(A23317,Questionnaire!A:KQ,187,FALSE))</f>
        <v>#</v>
      </c>
    </row>
    <row r="23318" spans="1:2">
      <c r="A23318" t="s">
        <v>322</v>
      </c>
      <c r="B23318" t="str">
        <f>IF(ISBLANK(VLOOKUP(A23318,Questionnaire!A:KQ,187,FALSE)),"#",VLOOKUP(A23318,Questionnaire!A:KQ,187,FALSE))</f>
        <v>#</v>
      </c>
    </row>
    <row r="23319" spans="1:2">
      <c r="A23319" t="s">
        <v>326</v>
      </c>
      <c r="B23319" t="str">
        <f>IF(ISBLANK(VLOOKUP(A23319,Questionnaire!A:KQ,187,FALSE)),"#",VLOOKUP(A23319,Questionnaire!A:KQ,187,FALSE))</f>
        <v>#</v>
      </c>
    </row>
    <row r="23320" spans="1:2">
      <c r="A23320" t="s">
        <v>328</v>
      </c>
      <c r="B23320" t="str">
        <f>IF(ISBLANK(VLOOKUP(A23320,Questionnaire!A:KQ,187,FALSE)),"#",VLOOKUP(A23320,Questionnaire!A:KQ,187,FALSE))</f>
        <v>#</v>
      </c>
    </row>
    <row r="23321" spans="1:2">
      <c r="A23321" t="s">
        <v>332</v>
      </c>
      <c r="B23321" t="str">
        <f>IF(ISBLANK(VLOOKUP(A23321,Questionnaire!A:KQ,187,FALSE)),"#",VLOOKUP(A23321,Questionnaire!A:KQ,187,FALSE))</f>
        <v>#</v>
      </c>
    </row>
    <row r="23322" spans="1:2">
      <c r="A23322" t="s">
        <v>333</v>
      </c>
      <c r="B23322" t="str">
        <f>IF(ISBLANK(VLOOKUP(A23322,Questionnaire!A:KQ,187,FALSE)),"#",VLOOKUP(A23322,Questionnaire!A:KQ,187,FALSE))</f>
        <v>#</v>
      </c>
    </row>
    <row r="23323" spans="1:2">
      <c r="A23323" t="s">
        <v>334</v>
      </c>
      <c r="B23323" t="str">
        <f>IF(ISBLANK(VLOOKUP(A23323,Questionnaire!A:KQ,187,FALSE)),"#",VLOOKUP(A23323,Questionnaire!A:KQ,187,FALSE))</f>
        <v>#</v>
      </c>
    </row>
    <row r="23324" spans="1:2">
      <c r="A23324" t="s">
        <v>335</v>
      </c>
      <c r="B23324" t="str">
        <f>IF(ISBLANK(VLOOKUP(A23324,Questionnaire!A:KQ,187,FALSE)),"#",VLOOKUP(A23324,Questionnaire!A:KQ,187,FALSE))</f>
        <v>#</v>
      </c>
    </row>
    <row r="23325" spans="1:2">
      <c r="A23325" t="s">
        <v>336</v>
      </c>
      <c r="B23325" t="str">
        <f>IF(ISBLANK(VLOOKUP(A23325,Questionnaire!A:KQ,187,FALSE)),"#",VLOOKUP(A23325,Questionnaire!A:KQ,187,FALSE))</f>
        <v>#</v>
      </c>
    </row>
    <row r="23326" spans="1:2">
      <c r="A23326" t="s">
        <v>337</v>
      </c>
      <c r="B23326" t="str">
        <f>IF(ISBLANK(VLOOKUP(A23326,Questionnaire!A:KQ,187,FALSE)),"#",VLOOKUP(A23326,Questionnaire!A:KQ,187,FALSE))</f>
        <v>#</v>
      </c>
    </row>
    <row r="23327" spans="1:2">
      <c r="A23327" t="s">
        <v>338</v>
      </c>
      <c r="B23327" t="str">
        <f>IF(ISBLANK(VLOOKUP(A23327,Questionnaire!A:KQ,187,FALSE)),"#",VLOOKUP(A23327,Questionnaire!A:KQ,187,FALSE))</f>
        <v>#</v>
      </c>
    </row>
    <row r="23328" spans="1:2">
      <c r="A23328" t="s">
        <v>339</v>
      </c>
      <c r="B23328" t="str">
        <f>IF(ISBLANK(VLOOKUP(A23328,Questionnaire!A:KQ,187,FALSE)),"#",VLOOKUP(A23328,Questionnaire!A:KQ,187,FALSE))</f>
        <v>#</v>
      </c>
    </row>
    <row r="23329" spans="1:2">
      <c r="A23329" t="s">
        <v>340</v>
      </c>
      <c r="B23329" t="str">
        <f>IF(ISBLANK(VLOOKUP(A23329,Questionnaire!A:KQ,187,FALSE)),"#",VLOOKUP(A23329,Questionnaire!A:KQ,187,FALSE))</f>
        <v>#</v>
      </c>
    </row>
    <row r="23330" spans="1:2">
      <c r="A23330" t="s">
        <v>341</v>
      </c>
      <c r="B23330" t="str">
        <f>IF(ISBLANK(VLOOKUP(A23330,Questionnaire!A:KQ,187,FALSE)),"#",VLOOKUP(A23330,Questionnaire!A:KQ,187,FALSE))</f>
        <v>#</v>
      </c>
    </row>
    <row r="23331" spans="1:2">
      <c r="A23331" t="s">
        <v>342</v>
      </c>
      <c r="B23331" t="str">
        <f>IF(ISBLANK(VLOOKUP(A23331,Questionnaire!A:KQ,187,FALSE)),"#",VLOOKUP(A23331,Questionnaire!A:KQ,187,FALSE))</f>
        <v>#</v>
      </c>
    </row>
    <row r="23332" spans="1:2">
      <c r="A23332" t="s">
        <v>343</v>
      </c>
      <c r="B23332" t="str">
        <f>IF(ISBLANK(VLOOKUP(A23332,Questionnaire!A:KQ,187,FALSE)),"#",VLOOKUP(A23332,Questionnaire!A:KQ,187,FALSE))</f>
        <v>#</v>
      </c>
    </row>
    <row r="23333" spans="1:2">
      <c r="A23333" t="s">
        <v>344</v>
      </c>
      <c r="B23333" t="str">
        <f>IF(ISBLANK(VLOOKUP(A23333,Questionnaire!A:KQ,187,FALSE)),"#",VLOOKUP(A23333,Questionnaire!A:KQ,187,FALSE))</f>
        <v>#</v>
      </c>
    </row>
    <row r="23334" spans="1:2">
      <c r="A23334" t="s">
        <v>345</v>
      </c>
      <c r="B23334" t="str">
        <f>IF(ISBLANK(VLOOKUP(A23334,Questionnaire!A:KQ,187,FALSE)),"#",VLOOKUP(A23334,Questionnaire!A:KQ,187,FALSE))</f>
        <v>#</v>
      </c>
    </row>
    <row r="23335" spans="1:2">
      <c r="A23335" t="s">
        <v>348</v>
      </c>
      <c r="B23335" t="str">
        <f>IF(ISBLANK(VLOOKUP(A23335,Questionnaire!A:KQ,187,FALSE)),"#",VLOOKUP(A23335,Questionnaire!A:KQ,187,FALSE))</f>
        <v>#</v>
      </c>
    </row>
    <row r="23336" spans="1:2">
      <c r="A23336" t="s">
        <v>353</v>
      </c>
      <c r="B23336" t="str">
        <f>IF(ISBLANK(VLOOKUP(A23336,Questionnaire!A:KQ,187,FALSE)),"#",VLOOKUP(A23336,Questionnaire!A:KQ,187,FALSE))</f>
        <v>#</v>
      </c>
    </row>
    <row r="23337" spans="1:2">
      <c r="A23337" t="s">
        <v>354</v>
      </c>
      <c r="B23337" t="str">
        <f>IF(ISBLANK(VLOOKUP(A23337,Questionnaire!A:KQ,187,FALSE)),"#",VLOOKUP(A23337,Questionnaire!A:KQ,187,FALSE))</f>
        <v>#</v>
      </c>
    </row>
    <row r="23338" spans="1:2">
      <c r="A23338" t="s">
        <v>355</v>
      </c>
      <c r="B23338" t="str">
        <f>IF(ISBLANK(VLOOKUP(A23338,Questionnaire!A:KQ,187,FALSE)),"#",VLOOKUP(A23338,Questionnaire!A:KQ,187,FALSE))</f>
        <v>#</v>
      </c>
    </row>
    <row r="23339" spans="1:2">
      <c r="A23339" t="s">
        <v>356</v>
      </c>
      <c r="B23339" t="str">
        <f>IF(ISBLANK(VLOOKUP(A23339,Questionnaire!A:KQ,187,FALSE)),"#",VLOOKUP(A23339,Questionnaire!A:KQ,187,FALSE))</f>
        <v>#</v>
      </c>
    </row>
    <row r="23340" spans="1:2">
      <c r="A23340" t="s">
        <v>357</v>
      </c>
      <c r="B23340" t="str">
        <f>IF(ISBLANK(VLOOKUP(A23340,Questionnaire!A:KQ,187,FALSE)),"#",VLOOKUP(A23340,Questionnaire!A:KQ,187,FALSE))</f>
        <v>#</v>
      </c>
    </row>
    <row r="23341" spans="1:2">
      <c r="A23341" t="s">
        <v>360</v>
      </c>
      <c r="B23341" t="str">
        <f>IF(ISBLANK(VLOOKUP(A23341,Questionnaire!A:KQ,187,FALSE)),"#",VLOOKUP(A23341,Questionnaire!A:KQ,187,FALSE))</f>
        <v>#</v>
      </c>
    </row>
    <row r="23342" spans="1:2">
      <c r="A23342" t="s">
        <v>362</v>
      </c>
      <c r="B23342" t="str">
        <f>IF(ISBLANK(VLOOKUP(A23342,Questionnaire!A:KQ,187,FALSE)),"#",VLOOKUP(A23342,Questionnaire!A:KQ,187,FALSE))</f>
        <v>#</v>
      </c>
    </row>
    <row r="23343" spans="1:2">
      <c r="A23343" t="s">
        <v>363</v>
      </c>
      <c r="B23343" t="str">
        <f>IF(ISBLANK(VLOOKUP(A23343,Questionnaire!A:KQ,187,FALSE)),"#",VLOOKUP(A23343,Questionnaire!A:KQ,187,FALSE))</f>
        <v>#</v>
      </c>
    </row>
    <row r="23344" spans="1:2">
      <c r="A23344" t="s">
        <v>364</v>
      </c>
      <c r="B23344" t="str">
        <f>IF(ISBLANK(VLOOKUP(A23344,Questionnaire!A:KQ,187,FALSE)),"#",VLOOKUP(A23344,Questionnaire!A:KQ,187,FALSE))</f>
        <v>#</v>
      </c>
    </row>
    <row r="23345" spans="1:2">
      <c r="A23345" t="s">
        <v>365</v>
      </c>
      <c r="B23345" t="str">
        <f>IF(ISBLANK(VLOOKUP(A23345,Questionnaire!A:KQ,187,FALSE)),"#",VLOOKUP(A23345,Questionnaire!A:KQ,187,FALSE))</f>
        <v>#</v>
      </c>
    </row>
    <row r="23346" spans="1:2">
      <c r="A23346" t="s">
        <v>366</v>
      </c>
      <c r="B23346" t="str">
        <f>IF(ISBLANK(VLOOKUP(A23346,Questionnaire!A:KQ,187,FALSE)),"#",VLOOKUP(A23346,Questionnaire!A:KQ,187,FALSE))</f>
        <v>#</v>
      </c>
    </row>
    <row r="23347" spans="1:2">
      <c r="A23347" t="s">
        <v>371</v>
      </c>
      <c r="B23347" t="str">
        <f>IF(ISBLANK(VLOOKUP(A23347,Questionnaire!A:KQ,187,FALSE)),"#",VLOOKUP(A23347,Questionnaire!A:KQ,187,FALSE))</f>
        <v>#</v>
      </c>
    </row>
    <row r="23348" spans="1:2">
      <c r="A23348" t="s">
        <v>372</v>
      </c>
      <c r="B23348" t="str">
        <f>IF(ISBLANK(VLOOKUP(A23348,Questionnaire!A:KQ,187,FALSE)),"#",VLOOKUP(A23348,Questionnaire!A:KQ,187,FALSE))</f>
        <v>#</v>
      </c>
    </row>
    <row r="23349" spans="1:2">
      <c r="A23349" t="s">
        <v>373</v>
      </c>
      <c r="B23349" t="str">
        <f>IF(ISBLANK(VLOOKUP(A23349,Questionnaire!A:KQ,187,FALSE)),"#",VLOOKUP(A23349,Questionnaire!A:KQ,187,FALSE))</f>
        <v>#</v>
      </c>
    </row>
    <row r="23350" spans="1:2">
      <c r="A23350" t="s">
        <v>374</v>
      </c>
      <c r="B23350" t="str">
        <f>IF(ISBLANK(VLOOKUP(A23350,Questionnaire!A:KQ,187,FALSE)),"#",VLOOKUP(A23350,Questionnaire!A:KQ,187,FALSE))</f>
        <v>#</v>
      </c>
    </row>
    <row r="23351" spans="1:2">
      <c r="A23351" t="s">
        <v>377</v>
      </c>
      <c r="B23351" t="str">
        <f>IF(ISBLANK(VLOOKUP(A23351,Questionnaire!A:KQ,187,FALSE)),"#",VLOOKUP(A23351,Questionnaire!A:KQ,187,FALSE))</f>
        <v>#</v>
      </c>
    </row>
    <row r="23352" spans="1:2">
      <c r="A23352" t="s">
        <v>379</v>
      </c>
      <c r="B23352" t="str">
        <f>IF(ISBLANK(VLOOKUP(A23352,Questionnaire!A:KQ,187,FALSE)),"#",VLOOKUP(A23352,Questionnaire!A:KQ,187,FALSE))</f>
        <v>#</v>
      </c>
    </row>
    <row r="23353" spans="1:2">
      <c r="A23353" t="s">
        <v>380</v>
      </c>
      <c r="B23353" t="str">
        <f>IF(ISBLANK(VLOOKUP(A23353,Questionnaire!A:KQ,187,FALSE)),"#",VLOOKUP(A23353,Questionnaire!A:KQ,187,FALSE))</f>
        <v>#</v>
      </c>
    </row>
    <row r="23354" spans="1:2">
      <c r="A23354" t="s">
        <v>381</v>
      </c>
      <c r="B23354" t="str">
        <f>IF(ISBLANK(VLOOKUP(A23354,Questionnaire!A:KQ,187,FALSE)),"#",VLOOKUP(A23354,Questionnaire!A:KQ,187,FALSE))</f>
        <v>#</v>
      </c>
    </row>
    <row r="23355" spans="1:2">
      <c r="A23355" t="s">
        <v>382</v>
      </c>
      <c r="B23355" t="str">
        <f>IF(ISBLANK(VLOOKUP(A23355,Questionnaire!A:KQ,187,FALSE)),"#",VLOOKUP(A23355,Questionnaire!A:KQ,187,FALSE))</f>
        <v>#</v>
      </c>
    </row>
    <row r="23356" spans="1:2">
      <c r="A23356" t="s">
        <v>384</v>
      </c>
      <c r="B23356" t="str">
        <f>IF(ISBLANK(VLOOKUP(A23356,Questionnaire!A:KQ,187,FALSE)),"#",VLOOKUP(A23356,Questionnaire!A:KQ,187,FALSE))</f>
        <v>#</v>
      </c>
    </row>
    <row r="23357" spans="1:2">
      <c r="A23357" t="s">
        <v>387</v>
      </c>
      <c r="B23357" t="str">
        <f>IF(ISBLANK(VLOOKUP(A23357,Questionnaire!A:KQ,187,FALSE)),"#",VLOOKUP(A23357,Questionnaire!A:KQ,187,FALSE))</f>
        <v>#</v>
      </c>
    </row>
    <row r="23358" spans="1:2">
      <c r="A23358" t="s">
        <v>391</v>
      </c>
      <c r="B23358" t="str">
        <f>IF(ISBLANK(VLOOKUP(A23358,Questionnaire!A:KQ,187,FALSE)),"#",VLOOKUP(A23358,Questionnaire!A:KQ,187,FALSE))</f>
        <v>#</v>
      </c>
    </row>
    <row r="23359" spans="1:2">
      <c r="A23359" t="s">
        <v>393</v>
      </c>
      <c r="B23359" t="str">
        <f>IF(ISBLANK(VLOOKUP(A23359,Questionnaire!A:KQ,187,FALSE)),"#",VLOOKUP(A23359,Questionnaire!A:KQ,187,FALSE))</f>
        <v>#</v>
      </c>
    </row>
    <row r="23360" spans="1:2">
      <c r="A23360" t="s">
        <v>395</v>
      </c>
      <c r="B23360" t="str">
        <f>IF(ISBLANK(VLOOKUP(A23360,Questionnaire!A:KQ,187,FALSE)),"#",VLOOKUP(A23360,Questionnaire!A:KQ,187,FALSE))</f>
        <v>#</v>
      </c>
    </row>
    <row r="23361" spans="1:2">
      <c r="A23361" t="s">
        <v>398</v>
      </c>
      <c r="B23361" t="str">
        <f>IF(ISBLANK(VLOOKUP(A23361,Questionnaire!A:KQ,187,FALSE)),"#",VLOOKUP(A23361,Questionnaire!A:KQ,187,FALSE))</f>
        <v>#</v>
      </c>
    </row>
    <row r="23362" spans="1:2">
      <c r="A23362" t="s">
        <v>402</v>
      </c>
      <c r="B23362" t="str">
        <f>IF(ISBLANK(VLOOKUP(A23362,Questionnaire!A:KQ,187,FALSE)),"#",VLOOKUP(A23362,Questionnaire!A:KQ,187,FALSE))</f>
        <v>#</v>
      </c>
    </row>
    <row r="23363" spans="1:2">
      <c r="A23363" t="s">
        <v>405</v>
      </c>
      <c r="B23363" t="str">
        <f>IF(ISBLANK(VLOOKUP(A23363,Questionnaire!A:KQ,187,FALSE)),"#",VLOOKUP(A23363,Questionnaire!A:KQ,187,FALSE))</f>
        <v>#</v>
      </c>
    </row>
    <row r="23364" spans="1:2">
      <c r="A23364" t="s">
        <v>409</v>
      </c>
      <c r="B23364" t="str">
        <f>IF(ISBLANK(VLOOKUP(A23364,Questionnaire!A:KQ,187,FALSE)),"#",VLOOKUP(A23364,Questionnaire!A:KQ,187,FALSE))</f>
        <v>#</v>
      </c>
    </row>
    <row r="23365" spans="1:2">
      <c r="A23365" t="s">
        <v>412</v>
      </c>
      <c r="B23365" t="str">
        <f>IF(ISBLANK(VLOOKUP(A23365,Questionnaire!A:KQ,187,FALSE)),"#",VLOOKUP(A23365,Questionnaire!A:KQ,187,FALSE))</f>
        <v>#</v>
      </c>
    </row>
    <row r="23366" spans="1:2">
      <c r="A23366" t="s">
        <v>415</v>
      </c>
      <c r="B23366" t="str">
        <f>IF(ISBLANK(VLOOKUP(A23366,Questionnaire!A:KQ,187,FALSE)),"#",VLOOKUP(A23366,Questionnaire!A:KQ,187,FALSE))</f>
        <v>#</v>
      </c>
    </row>
    <row r="23367" spans="1:2">
      <c r="A23367" t="s">
        <v>418</v>
      </c>
      <c r="B23367" t="str">
        <f>IF(ISBLANK(VLOOKUP(A23367,Questionnaire!A:KQ,187,FALSE)),"#",VLOOKUP(A23367,Questionnaire!A:KQ,187,FALSE))</f>
        <v>#</v>
      </c>
    </row>
    <row r="23368" spans="1:2">
      <c r="A23368" t="s">
        <v>421</v>
      </c>
      <c r="B23368" t="str">
        <f>IF(ISBLANK(VLOOKUP(A23368,Questionnaire!A:KQ,187,FALSE)),"#",VLOOKUP(A23368,Questionnaire!A:KQ,187,FALSE))</f>
        <v>#</v>
      </c>
    </row>
    <row r="23369" spans="1:2">
      <c r="A23369" t="s">
        <v>424</v>
      </c>
      <c r="B23369" t="str">
        <f>IF(ISBLANK(VLOOKUP(A23369,Questionnaire!A:KQ,187,FALSE)),"#",VLOOKUP(A23369,Questionnaire!A:KQ,187,FALSE))</f>
        <v>#</v>
      </c>
    </row>
    <row r="23370" spans="1:2">
      <c r="A23370" t="s">
        <v>429</v>
      </c>
      <c r="B23370" t="str">
        <f>IF(ISBLANK(VLOOKUP(A23370,Questionnaire!A:KQ,187,FALSE)),"#",VLOOKUP(A23370,Questionnaire!A:KQ,187,FALSE))</f>
        <v>#</v>
      </c>
    </row>
    <row r="23371" spans="1:2">
      <c r="A23371" t="s">
        <v>432</v>
      </c>
      <c r="B23371" t="str">
        <f>IF(ISBLANK(VLOOKUP(A23371,Questionnaire!A:KQ,187,FALSE)),"#",VLOOKUP(A23371,Questionnaire!A:KQ,187,FALSE))</f>
        <v>#</v>
      </c>
    </row>
    <row r="23372" spans="1:2">
      <c r="A23372" t="s">
        <v>435</v>
      </c>
      <c r="B23372" t="str">
        <f>IF(ISBLANK(VLOOKUP(A23372,Questionnaire!A:KQ,187,FALSE)),"#",VLOOKUP(A23372,Questionnaire!A:KQ,187,FALSE))</f>
        <v>#</v>
      </c>
    </row>
    <row r="23373" spans="1:2">
      <c r="A23373" t="s">
        <v>437</v>
      </c>
      <c r="B23373" t="str">
        <f>IF(ISBLANK(VLOOKUP(A23373,Questionnaire!A:KQ,187,FALSE)),"#",VLOOKUP(A23373,Questionnaire!A:KQ,187,FALSE))</f>
        <v>#</v>
      </c>
    </row>
    <row r="23374" spans="1:2">
      <c r="A23374" t="s">
        <v>439</v>
      </c>
      <c r="B23374" t="str">
        <f>IF(ISBLANK(VLOOKUP(A23374,Questionnaire!A:KQ,187,FALSE)),"#",VLOOKUP(A23374,Questionnaire!A:KQ,187,FALSE))</f>
        <v>#</v>
      </c>
    </row>
    <row r="23375" spans="1:2">
      <c r="A23375" t="s">
        <v>442</v>
      </c>
      <c r="B23375" t="str">
        <f>IF(ISBLANK(VLOOKUP(A23375,Questionnaire!A:KQ,187,FALSE)),"#",VLOOKUP(A23375,Questionnaire!A:KQ,187,FALSE))</f>
        <v>#</v>
      </c>
    </row>
    <row r="23376" spans="1:2">
      <c r="A23376" t="s">
        <v>445</v>
      </c>
      <c r="B23376" t="str">
        <f>IF(ISBLANK(VLOOKUP(A23376,Questionnaire!A:KQ,187,FALSE)),"#",VLOOKUP(A23376,Questionnaire!A:KQ,187,FALSE))</f>
        <v>#</v>
      </c>
    </row>
    <row r="23377" spans="1:3">
      <c r="A23377" t="s">
        <v>448</v>
      </c>
      <c r="B23377" t="str">
        <f>IF(ISBLANK(VLOOKUP(A23377,Questionnaire!A:KQ,187,FALSE)),"#",VLOOKUP(A23377,Questionnaire!A:KQ,187,FALSE))</f>
        <v>#</v>
      </c>
    </row>
    <row r="23378" spans="1:3">
      <c r="A23378" t="s">
        <v>452</v>
      </c>
      <c r="B23378" t="str">
        <f>IF(ISBLANK(VLOOKUP(A23378,Questionnaire!A:KQ,187,FALSE)),"#",VLOOKUP(A23378,Questionnaire!A:KQ,187,FALSE))</f>
        <v>#</v>
      </c>
    </row>
    <row r="23379" spans="1:3">
      <c r="A23379" t="s">
        <v>455</v>
      </c>
      <c r="B23379" t="str">
        <f>IF(ISBLANK(VLOOKUP(A23379,Questionnaire!A:KQ,187,FALSE)),"#",VLOOKUP(A23379,Questionnaire!A:KQ,187,FALSE))</f>
        <v>#</v>
      </c>
    </row>
    <row r="23380" spans="1:3">
      <c r="A23380" t="s">
        <v>458</v>
      </c>
      <c r="B23380" t="str">
        <f>IF(ISBLANK(VLOOKUP(A23380,Questionnaire!A:KQ,187,FALSE)),"#",VLOOKUP(A23380,Questionnaire!A:KQ,187,FALSE))</f>
        <v>#</v>
      </c>
    </row>
    <row r="23381" spans="1:3">
      <c r="A23381" t="s">
        <v>461</v>
      </c>
      <c r="B23381" t="str">
        <f>IF(ISBLANK(VLOOKUP(A23381,Questionnaire!A:KQ,187,FALSE)),"#",VLOOKUP(A23381,Questionnaire!A:KQ,187,FALSE))</f>
        <v>#</v>
      </c>
    </row>
    <row r="23382" spans="1:3">
      <c r="A23382" t="s">
        <v>465</v>
      </c>
      <c r="B23382" t="str">
        <f>IF(ISBLANK(VLOOKUP(A23382,Questionnaire!A:KQ,187,FALSE)),"#",VLOOKUP(A23382,Questionnaire!A:KQ,187,FALSE))</f>
        <v>#</v>
      </c>
    </row>
    <row r="23383" spans="1:3">
      <c r="A23383" t="s">
        <v>467</v>
      </c>
      <c r="B23383" t="str">
        <f>IF(ISBLANK(VLOOKUP(A23383,Questionnaire!A:KQ,187,FALSE)),"#",VLOOKUP(A23383,Questionnaire!A:KQ,187,FALSE))</f>
        <v>#</v>
      </c>
    </row>
    <row r="23384" spans="1:3">
      <c r="A23384" t="s">
        <v>469</v>
      </c>
      <c r="B23384" t="str">
        <f>IF(ISBLANK(VLOOKUP(A23384,Questionnaire!A:KQ,187,FALSE)),"#",VLOOKUP(A23384,Questionnaire!A:KQ,187,FALSE))</f>
        <v>#</v>
      </c>
    </row>
    <row r="23385" spans="1:3">
      <c r="A23385" t="s">
        <v>471</v>
      </c>
      <c r="B23385" t="str">
        <f>IF(ISBLANK(VLOOKUP(A23385,Questionnaire!A:KQ,187,FALSE)),"#",VLOOKUP(A23385,Questionnaire!A:KQ,187,FALSE))</f>
        <v>#</v>
      </c>
    </row>
    <row r="23386" spans="1:3">
      <c r="A23386" t="s">
        <v>473</v>
      </c>
      <c r="B23386" t="str">
        <f>IF(ISBLANK(VLOOKUP(A23386,Questionnaire!A:KQ,187,FALSE)),"#",VLOOKUP(A23386,Questionnaire!A:KQ,187,FALSE))</f>
        <v>#</v>
      </c>
    </row>
    <row r="23387" spans="1:3">
      <c r="A23387" t="s">
        <v>475</v>
      </c>
      <c r="B23387" t="str">
        <f>IF(ISBLANK(VLOOKUP(A23387,Questionnaire!A:KQ,187,FALSE)),"#",VLOOKUP(A23387,Questionnaire!A:KQ,187,FALSE))</f>
        <v>#</v>
      </c>
    </row>
    <row r="23388" spans="1:3">
      <c r="A23388" t="s">
        <v>185</v>
      </c>
      <c r="B23388" t="str">
        <f>IF(ISBLANK(VLOOKUP(A23388,Questionnaire!A:KQ,188,FALSE)),"#",VLOOKUP(A23388,Questionnaire!A:KQ,188,FALSE))</f>
        <v>#</v>
      </c>
      <c r="C23388">
        <v>185</v>
      </c>
    </row>
    <row r="23389" spans="1:3">
      <c r="A23389" t="s">
        <v>187</v>
      </c>
      <c r="B23389" t="str">
        <f>IF(ISNA(VLOOKUP(VLOOKUP(A23389,Questionnaire!A:KQ,188,FALSE),'CORA Encoding'!D:E,2,FALSE)),"#",VLOOKUP(VLOOKUP(A23389,Questionnaire!A:KQ,188,FALSE),'CORA Encoding'!D:E,2,FALSE))</f>
        <v>#</v>
      </c>
    </row>
    <row r="23390" spans="1:3">
      <c r="A23390" t="s">
        <v>189</v>
      </c>
      <c r="B23390" t="str">
        <f>IF(ISNA(VLOOKUP(VLOOKUP(A23390,Questionnaire!A:KQ,188,FALSE),'CORA Encoding'!G:H,2,FALSE)),"#",VLOOKUP(VLOOKUP(A23390,Questionnaire!A:KQ,188,FALSE),'CORA Encoding'!G:H,2,FALSE))</f>
        <v>#</v>
      </c>
    </row>
    <row r="23391" spans="1:3">
      <c r="A23391" t="s">
        <v>191</v>
      </c>
      <c r="B23391" t="str">
        <f>IF(ISNA(VLOOKUP(VLOOKUP(A23391,Questionnaire!A:KQ,188,FALSE),'Country List'!E:F,2,FALSE)),"#",VLOOKUP(VLOOKUP(A23391,Questionnaire!A:KQ,188,FALSE),'Country List'!E:F,2,FALSE))</f>
        <v>#</v>
      </c>
    </row>
    <row r="23392" spans="1:3">
      <c r="A23392" t="s">
        <v>193</v>
      </c>
      <c r="B23392" t="str">
        <f>IF(ISNA(VLOOKUP(VLOOKUP(A23392,Questionnaire!A:KQ,188,FALSE),'Industry List'!B:C,2,FALSE)),"#",VLOOKUP(VLOOKUP(A23392,Questionnaire!A:KQ,188,FALSE),'Industry List'!B:C,2,FALSE))</f>
        <v>#</v>
      </c>
    </row>
    <row r="23393" spans="1:2">
      <c r="A23393" t="s">
        <v>197</v>
      </c>
      <c r="B23393" t="str">
        <f>IF(ISBLANK(VLOOKUP(A23393,Questionnaire!A:KQ,188,FALSE)),"#",VLOOKUP(A23393,Questionnaire!A:KQ,188,FALSE))</f>
        <v>#</v>
      </c>
    </row>
    <row r="23394" spans="1:2">
      <c r="A23394" t="s">
        <v>201</v>
      </c>
      <c r="B23394" t="str">
        <f>IF(ISBLANK(VLOOKUP(A23394,Questionnaire!A:KQ,188,FALSE)),"#",VLOOKUP(A23394,Questionnaire!A:KQ,188,FALSE))</f>
        <v>#</v>
      </c>
    </row>
    <row r="23395" spans="1:2">
      <c r="A23395" t="s">
        <v>203</v>
      </c>
      <c r="B23395" t="str">
        <f>IF(ISNA(VLOOKUP(VLOOKUP(A23395,Questionnaire!A:KQ,188,FALSE),'CORA Encoding'!J:K,2,FALSE)),"#",VLOOKUP(VLOOKUP(A23395,Questionnaire!A:KQ,188,FALSE),'CORA Encoding'!J:K,2,FALSE))</f>
        <v>#</v>
      </c>
    </row>
    <row r="23396" spans="1:2">
      <c r="A23396" t="s">
        <v>208</v>
      </c>
      <c r="B23396" t="str">
        <f>IF(ISBLANK(VLOOKUP(A23396,Questionnaire!A:KQ,188,FALSE)),"#",VLOOKUP(A23396,Questionnaire!A:KQ,188,FALSE))</f>
        <v>#</v>
      </c>
    </row>
    <row r="23397" spans="1:2">
      <c r="A23397" t="s">
        <v>213</v>
      </c>
      <c r="B23397" t="str">
        <f>IF(ISBLANK(VLOOKUP(A23397,Questionnaire!A:KQ,188,FALSE)),"#",VLOOKUP(A23397,Questionnaire!A:KQ,188,FALSE))</f>
        <v>#</v>
      </c>
    </row>
    <row r="23398" spans="1:2">
      <c r="A23398" t="s">
        <v>215</v>
      </c>
      <c r="B23398" t="str">
        <f>IF(ISBLANK(VLOOKUP(A23398,Questionnaire!A:KQ,188,FALSE)),"#",VLOOKUP(A23398,Questionnaire!A:KQ,188,FALSE))</f>
        <v>#</v>
      </c>
    </row>
    <row r="23399" spans="1:2">
      <c r="A23399" t="s">
        <v>217</v>
      </c>
      <c r="B23399" t="str">
        <f>IF(ISBLANK(VLOOKUP(A23399,Questionnaire!A:KQ,188,FALSE)),"#",VLOOKUP(A23399,Questionnaire!A:KQ,188,FALSE))</f>
        <v>#</v>
      </c>
    </row>
    <row r="23400" spans="1:2">
      <c r="A23400" t="s">
        <v>219</v>
      </c>
      <c r="B23400" t="str">
        <f>IF(ISBLANK(VLOOKUP(A23400,Questionnaire!A:KQ,188,FALSE)),"#",VLOOKUP(A23400,Questionnaire!A:KQ,188,FALSE))</f>
        <v>#</v>
      </c>
    </row>
    <row r="23401" spans="1:2">
      <c r="A23401" t="s">
        <v>221</v>
      </c>
      <c r="B23401" t="str">
        <f>IF(ISBLANK(VLOOKUP(A23401,Questionnaire!A:KQ,188,FALSE)),"#",VLOOKUP(A23401,Questionnaire!A:KQ,188,FALSE))</f>
        <v>#</v>
      </c>
    </row>
    <row r="23402" spans="1:2">
      <c r="A23402" t="s">
        <v>223</v>
      </c>
      <c r="B23402" t="str">
        <f>IF(ISBLANK(VLOOKUP(A23402,Questionnaire!A:KQ,188,FALSE)),"#",VLOOKUP(A23402,Questionnaire!A:KQ,188,FALSE))</f>
        <v>#</v>
      </c>
    </row>
    <row r="23403" spans="1:2">
      <c r="A23403" t="s">
        <v>225</v>
      </c>
      <c r="B23403" t="str">
        <f>IF(ISBLANK(VLOOKUP(A23403,Questionnaire!A:KQ,188,FALSE)),"#",VLOOKUP(A23403,Questionnaire!A:KQ,188,FALSE))</f>
        <v>#</v>
      </c>
    </row>
    <row r="23404" spans="1:2">
      <c r="A23404" t="s">
        <v>227</v>
      </c>
      <c r="B23404" t="str">
        <f>IF(ISBLANK(VLOOKUP(A23404,Questionnaire!A:KQ,188,FALSE)),"#",VLOOKUP(A23404,Questionnaire!A:KQ,188,FALSE))</f>
        <v>#</v>
      </c>
    </row>
    <row r="23405" spans="1:2">
      <c r="A23405" t="s">
        <v>229</v>
      </c>
      <c r="B23405" t="str">
        <f>IF(ISBLANK(VLOOKUP(A23405,Questionnaire!A:KQ,188,FALSE)),"#",VLOOKUP(A23405,Questionnaire!A:KQ,188,FALSE))</f>
        <v>#</v>
      </c>
    </row>
    <row r="23406" spans="1:2">
      <c r="A23406" t="s">
        <v>231</v>
      </c>
      <c r="B23406" t="str">
        <f>IF(ISBLANK(VLOOKUP(A23406,Questionnaire!A:KQ,188,FALSE)),"#",VLOOKUP(A23406,Questionnaire!A:KQ,188,FALSE))</f>
        <v>#</v>
      </c>
    </row>
    <row r="23407" spans="1:2">
      <c r="A23407" t="s">
        <v>233</v>
      </c>
      <c r="B23407" t="str">
        <f>IF(ISBLANK(VLOOKUP(A23407,Questionnaire!A:KQ,188,FALSE)),"#",VLOOKUP(A23407,Questionnaire!A:KQ,188,FALSE))</f>
        <v>#</v>
      </c>
    </row>
    <row r="23408" spans="1:2">
      <c r="A23408" t="s">
        <v>235</v>
      </c>
      <c r="B23408" t="str">
        <f>IF(ISBLANK(VLOOKUP(A23408,Questionnaire!A:KQ,188,FALSE)),"#",VLOOKUP(A23408,Questionnaire!A:KQ,188,FALSE))</f>
        <v>#</v>
      </c>
    </row>
    <row r="23409" spans="1:2">
      <c r="A23409" t="s">
        <v>237</v>
      </c>
      <c r="B23409" t="str">
        <f>IF(ISBLANK(VLOOKUP(A23409,Questionnaire!A:KQ,188,FALSE)),"#",VLOOKUP(A23409,Questionnaire!A:KQ,188,FALSE))</f>
        <v>#</v>
      </c>
    </row>
    <row r="23410" spans="1:2">
      <c r="A23410" t="s">
        <v>239</v>
      </c>
      <c r="B23410" t="str">
        <f>IF(ISBLANK(VLOOKUP(A23410,Questionnaire!A:KQ,188,FALSE)),"#",VLOOKUP(A23410,Questionnaire!A:KQ,188,FALSE))</f>
        <v>#</v>
      </c>
    </row>
    <row r="23411" spans="1:2">
      <c r="A23411" t="s">
        <v>242</v>
      </c>
      <c r="B23411" t="str">
        <f>IF(ISBLANK(VLOOKUP(A23411,Questionnaire!A:KQ,188,FALSE)),"#",VLOOKUP(A23411,Questionnaire!A:KQ,188,FALSE))</f>
        <v>#</v>
      </c>
    </row>
    <row r="23412" spans="1:2">
      <c r="A23412" t="s">
        <v>245</v>
      </c>
      <c r="B23412" t="str">
        <f>IF(ISBLANK(VLOOKUP(A23412,Questionnaire!A:KQ,188,FALSE)),"#",VLOOKUP(A23412,Questionnaire!A:KQ,188,FALSE))</f>
        <v>#</v>
      </c>
    </row>
    <row r="23413" spans="1:2">
      <c r="A23413" t="s">
        <v>247</v>
      </c>
      <c r="B23413" t="str">
        <f>IF(ISBLANK(VLOOKUP(A23413,Questionnaire!A:KQ,188,FALSE)),"#",VLOOKUP(A23413,Questionnaire!A:KQ,188,FALSE))</f>
        <v>#</v>
      </c>
    </row>
    <row r="23414" spans="1:2">
      <c r="A23414" t="s">
        <v>249</v>
      </c>
      <c r="B23414" t="str">
        <f>IF(ISBLANK(VLOOKUP(A23414,Questionnaire!A:KQ,188,FALSE)),"#",VLOOKUP(A23414,Questionnaire!A:KQ,188,FALSE))</f>
        <v>#</v>
      </c>
    </row>
    <row r="23415" spans="1:2">
      <c r="A23415" t="s">
        <v>250</v>
      </c>
      <c r="B23415" t="str">
        <f>IF(ISBLANK(VLOOKUP(A23415,Questionnaire!A:KQ,188,FALSE)),"#",VLOOKUP(A23415,Questionnaire!A:KQ,188,FALSE))</f>
        <v>#</v>
      </c>
    </row>
    <row r="23416" spans="1:2">
      <c r="A23416" t="s">
        <v>252</v>
      </c>
      <c r="B23416" t="str">
        <f>IF(ISBLANK(VLOOKUP(A23416,Questionnaire!A:KQ,188,FALSE)),"#",VLOOKUP(A23416,Questionnaire!A:KQ,188,FALSE))</f>
        <v>#</v>
      </c>
    </row>
    <row r="23417" spans="1:2">
      <c r="A23417" t="s">
        <v>255</v>
      </c>
      <c r="B23417" t="str">
        <f>IF(ISBLANK(VLOOKUP(A23417,Questionnaire!A:KQ,188,FALSE)),"#",VLOOKUP(A23417,Questionnaire!A:KQ,188,FALSE))</f>
        <v>#</v>
      </c>
    </row>
    <row r="23418" spans="1:2">
      <c r="A23418" t="s">
        <v>258</v>
      </c>
      <c r="B23418" t="str">
        <f>IF(ISNA(VLOOKUP(VLOOKUP(A23418,Questionnaire!A:KQ,188,FALSE),'CORA Encoding'!M:N,2,FALSE)),"#",VLOOKUP(VLOOKUP(A23418,Questionnaire!A:KQ,188,FALSE),'CORA Encoding'!M:N,2,FALSE))</f>
        <v>#</v>
      </c>
    </row>
    <row r="23419" spans="1:2">
      <c r="A23419" t="s">
        <v>261</v>
      </c>
      <c r="B23419" t="str">
        <f>IF(ISBLANK(VLOOKUP(A23419,Questionnaire!A:KQ,188,FALSE)),"#",VLOOKUP(A23419,Questionnaire!A:KQ,188,FALSE))</f>
        <v>#</v>
      </c>
    </row>
    <row r="23420" spans="1:2">
      <c r="A23420" t="s">
        <v>263</v>
      </c>
      <c r="B23420" t="str">
        <f>IF(ISBLANK(VLOOKUP(A23420,Questionnaire!A:KQ,188,FALSE)),"#",VLOOKUP(A23420,Questionnaire!A:KQ,188,FALSE))</f>
        <v>#</v>
      </c>
    </row>
    <row r="23421" spans="1:2">
      <c r="A23421" t="s">
        <v>265</v>
      </c>
      <c r="B23421" t="str">
        <f>IF(ISBLANK(VLOOKUP(A23421,Questionnaire!A:KQ,188,FALSE)),"#",VLOOKUP(A23421,Questionnaire!A:KQ,188,FALSE))</f>
        <v>#</v>
      </c>
    </row>
    <row r="23422" spans="1:2">
      <c r="A23422" t="s">
        <v>267</v>
      </c>
      <c r="B23422" t="str">
        <f>IF(ISBLANK(VLOOKUP(A23422,Questionnaire!A:KQ,188,FALSE)),"#",VLOOKUP(A23422,Questionnaire!A:KQ,188,FALSE))</f>
        <v>#</v>
      </c>
    </row>
    <row r="23423" spans="1:2">
      <c r="A23423" t="s">
        <v>269</v>
      </c>
      <c r="B23423" t="str">
        <f>IF(ISBLANK(VLOOKUP(A23423,Questionnaire!A:KQ,188,FALSE)),"#",VLOOKUP(A23423,Questionnaire!A:KQ,188,FALSE))</f>
        <v>#</v>
      </c>
    </row>
    <row r="23424" spans="1:2">
      <c r="A23424" t="s">
        <v>274</v>
      </c>
      <c r="B23424" t="str">
        <f>IF(ISBLANK(VLOOKUP(A23424,Questionnaire!A:KQ,188,FALSE)),"#",VLOOKUP(A23424,Questionnaire!A:KQ,188,FALSE))</f>
        <v>#</v>
      </c>
    </row>
    <row r="23425" spans="1:2">
      <c r="A23425" t="s">
        <v>276</v>
      </c>
      <c r="B23425" t="str">
        <f>IF(ISBLANK(VLOOKUP(A23425,Questionnaire!A:KQ,188,FALSE)),"#",VLOOKUP(A23425,Questionnaire!A:KQ,188,FALSE))</f>
        <v>#</v>
      </c>
    </row>
    <row r="23426" spans="1:2">
      <c r="A23426" t="s">
        <v>278</v>
      </c>
      <c r="B23426" t="str">
        <f>IF(ISBLANK(VLOOKUP(A23426,Questionnaire!A:KQ,188,FALSE)),"#",VLOOKUP(A23426,Questionnaire!A:KQ,188,FALSE))</f>
        <v>#</v>
      </c>
    </row>
    <row r="23427" spans="1:2">
      <c r="A23427" t="s">
        <v>280</v>
      </c>
      <c r="B23427" t="str">
        <f>IF(ISBLANK(VLOOKUP(A23427,Questionnaire!A:KQ,188,FALSE)),"#",VLOOKUP(A23427,Questionnaire!A:KQ,188,FALSE))</f>
        <v>#</v>
      </c>
    </row>
    <row r="23428" spans="1:2">
      <c r="A23428" t="s">
        <v>282</v>
      </c>
      <c r="B23428" t="str">
        <f>IF(ISBLANK(VLOOKUP(A23428,Questionnaire!A:KQ,188,FALSE)),"#",VLOOKUP(A23428,Questionnaire!A:KQ,188,FALSE))</f>
        <v>#</v>
      </c>
    </row>
    <row r="23429" spans="1:2">
      <c r="A23429" t="s">
        <v>286</v>
      </c>
      <c r="B23429" t="str">
        <f>IF(ISBLANK(VLOOKUP(A23429,Questionnaire!A:KQ,188,FALSE)),"#",VLOOKUP(A23429,Questionnaire!A:KQ,188,FALSE))</f>
        <v>#</v>
      </c>
    </row>
    <row r="23430" spans="1:2">
      <c r="A23430" t="s">
        <v>288</v>
      </c>
      <c r="B23430" t="str">
        <f>IF(ISBLANK(VLOOKUP(A23430,Questionnaire!A:KQ,188,FALSE)),"#",VLOOKUP(A23430,Questionnaire!A:KQ,188,FALSE))</f>
        <v>#</v>
      </c>
    </row>
    <row r="23431" spans="1:2">
      <c r="A23431" t="s">
        <v>290</v>
      </c>
      <c r="B23431" t="str">
        <f>IF(ISBLANK(VLOOKUP(A23431,Questionnaire!A:KQ,188,FALSE)),"#",VLOOKUP(A23431,Questionnaire!A:KQ,188,FALSE))</f>
        <v>#</v>
      </c>
    </row>
    <row r="23432" spans="1:2">
      <c r="A23432" t="s">
        <v>292</v>
      </c>
      <c r="B23432" t="str">
        <f>IF(ISBLANK(VLOOKUP(A23432,Questionnaire!A:KQ,188,FALSE)),"#",VLOOKUP(A23432,Questionnaire!A:KQ,188,FALSE))</f>
        <v>#</v>
      </c>
    </row>
    <row r="23433" spans="1:2">
      <c r="A23433" t="s">
        <v>294</v>
      </c>
      <c r="B23433" t="str">
        <f>IF(ISBLANK(VLOOKUP(A23433,Questionnaire!A:KQ,188,FALSE)),"#",VLOOKUP(A23433,Questionnaire!A:KQ,188,FALSE))</f>
        <v>#</v>
      </c>
    </row>
    <row r="23434" spans="1:2">
      <c r="A23434" t="s">
        <v>296</v>
      </c>
      <c r="B23434" t="str">
        <f>IF(ISBLANK(VLOOKUP(A23434,Questionnaire!A:KQ,188,FALSE)),"#",VLOOKUP(A23434,Questionnaire!A:KQ,188,FALSE))</f>
        <v>#</v>
      </c>
    </row>
    <row r="23435" spans="1:2">
      <c r="A23435" t="s">
        <v>301</v>
      </c>
      <c r="B23435" t="str">
        <f>IF(ISBLANK(VLOOKUP(A23435,Questionnaire!A:KQ,188,FALSE)),"#",VLOOKUP(A23435,Questionnaire!A:KQ,188,FALSE))</f>
        <v>#</v>
      </c>
    </row>
    <row r="23436" spans="1:2">
      <c r="A23436" t="s">
        <v>303</v>
      </c>
      <c r="B23436" t="str">
        <f>IF(ISBLANK(VLOOKUP(A23436,Questionnaire!A:KQ,188,FALSE)),"#",VLOOKUP(A23436,Questionnaire!A:KQ,188,FALSE))</f>
        <v>#</v>
      </c>
    </row>
    <row r="23437" spans="1:2">
      <c r="A23437" t="s">
        <v>305</v>
      </c>
      <c r="B23437" t="str">
        <f>IF(ISBLANK(VLOOKUP(A23437,Questionnaire!A:KQ,188,FALSE)),"#",VLOOKUP(A23437,Questionnaire!A:KQ,188,FALSE))</f>
        <v>#</v>
      </c>
    </row>
    <row r="23438" spans="1:2">
      <c r="A23438" t="s">
        <v>307</v>
      </c>
      <c r="B23438" t="str">
        <f>IF(ISBLANK(VLOOKUP(A23438,Questionnaire!A:KQ,188,FALSE)),"#",VLOOKUP(A23438,Questionnaire!A:KQ,188,FALSE))</f>
        <v>#</v>
      </c>
    </row>
    <row r="23439" spans="1:2">
      <c r="A23439" t="s">
        <v>311</v>
      </c>
      <c r="B23439" t="str">
        <f>IF(ISBLANK(VLOOKUP(A23439,Questionnaire!A:KQ,188,FALSE)),"#",VLOOKUP(A23439,Questionnaire!A:KQ,188,FALSE))</f>
        <v>#</v>
      </c>
    </row>
    <row r="23440" spans="1:2">
      <c r="A23440" t="s">
        <v>313</v>
      </c>
      <c r="B23440" t="str">
        <f>IF(ISBLANK(VLOOKUP(A23440,Questionnaire!A:KQ,188,FALSE)),"#",VLOOKUP(A23440,Questionnaire!A:KQ,188,FALSE))</f>
        <v>#</v>
      </c>
    </row>
    <row r="23441" spans="1:2">
      <c r="A23441" t="s">
        <v>314</v>
      </c>
      <c r="B23441" t="str">
        <f>IF(ISBLANK(VLOOKUP(A23441,Questionnaire!A:KQ,188,FALSE)),"#",VLOOKUP(A23441,Questionnaire!A:KQ,188,FALSE))</f>
        <v>#</v>
      </c>
    </row>
    <row r="23442" spans="1:2">
      <c r="A23442" t="s">
        <v>315</v>
      </c>
      <c r="B23442" t="str">
        <f>IF(ISBLANK(VLOOKUP(A23442,Questionnaire!A:KQ,188,FALSE)),"#",VLOOKUP(A23442,Questionnaire!A:KQ,188,FALSE))</f>
        <v>#</v>
      </c>
    </row>
    <row r="23443" spans="1:2">
      <c r="A23443" t="s">
        <v>317</v>
      </c>
      <c r="B23443" t="str">
        <f>IF(ISBLANK(VLOOKUP(A23443,Questionnaire!A:KQ,188,FALSE)),"#",VLOOKUP(A23443,Questionnaire!A:KQ,188,FALSE))</f>
        <v>#</v>
      </c>
    </row>
    <row r="23444" spans="1:2">
      <c r="A23444" t="s">
        <v>319</v>
      </c>
      <c r="B23444" t="str">
        <f>IF(ISBLANK(VLOOKUP(A23444,Questionnaire!A:KQ,188,FALSE)),"#",VLOOKUP(A23444,Questionnaire!A:KQ,188,FALSE))</f>
        <v>#</v>
      </c>
    </row>
    <row r="23445" spans="1:2">
      <c r="A23445" t="s">
        <v>322</v>
      </c>
      <c r="B23445" t="str">
        <f>IF(ISBLANK(VLOOKUP(A23445,Questionnaire!A:KQ,188,FALSE)),"#",VLOOKUP(A23445,Questionnaire!A:KQ,188,FALSE))</f>
        <v>#</v>
      </c>
    </row>
    <row r="23446" spans="1:2">
      <c r="A23446" t="s">
        <v>326</v>
      </c>
      <c r="B23446" t="str">
        <f>IF(ISBLANK(VLOOKUP(A23446,Questionnaire!A:KQ,188,FALSE)),"#",VLOOKUP(A23446,Questionnaire!A:KQ,188,FALSE))</f>
        <v>#</v>
      </c>
    </row>
    <row r="23447" spans="1:2">
      <c r="A23447" t="s">
        <v>328</v>
      </c>
      <c r="B23447" t="str">
        <f>IF(ISBLANK(VLOOKUP(A23447,Questionnaire!A:KQ,188,FALSE)),"#",VLOOKUP(A23447,Questionnaire!A:KQ,188,FALSE))</f>
        <v>#</v>
      </c>
    </row>
    <row r="23448" spans="1:2">
      <c r="A23448" t="s">
        <v>332</v>
      </c>
      <c r="B23448" t="str">
        <f>IF(ISBLANK(VLOOKUP(A23448,Questionnaire!A:KQ,188,FALSE)),"#",VLOOKUP(A23448,Questionnaire!A:KQ,188,FALSE))</f>
        <v>#</v>
      </c>
    </row>
    <row r="23449" spans="1:2">
      <c r="A23449" t="s">
        <v>333</v>
      </c>
      <c r="B23449" t="str">
        <f>IF(ISBLANK(VLOOKUP(A23449,Questionnaire!A:KQ,188,FALSE)),"#",VLOOKUP(A23449,Questionnaire!A:KQ,188,FALSE))</f>
        <v>#</v>
      </c>
    </row>
    <row r="23450" spans="1:2">
      <c r="A23450" t="s">
        <v>334</v>
      </c>
      <c r="B23450" t="str">
        <f>IF(ISBLANK(VLOOKUP(A23450,Questionnaire!A:KQ,188,FALSE)),"#",VLOOKUP(A23450,Questionnaire!A:KQ,188,FALSE))</f>
        <v>#</v>
      </c>
    </row>
    <row r="23451" spans="1:2">
      <c r="A23451" t="s">
        <v>335</v>
      </c>
      <c r="B23451" t="str">
        <f>IF(ISBLANK(VLOOKUP(A23451,Questionnaire!A:KQ,188,FALSE)),"#",VLOOKUP(A23451,Questionnaire!A:KQ,188,FALSE))</f>
        <v>#</v>
      </c>
    </row>
    <row r="23452" spans="1:2">
      <c r="A23452" t="s">
        <v>336</v>
      </c>
      <c r="B23452" t="str">
        <f>IF(ISBLANK(VLOOKUP(A23452,Questionnaire!A:KQ,188,FALSE)),"#",VLOOKUP(A23452,Questionnaire!A:KQ,188,FALSE))</f>
        <v>#</v>
      </c>
    </row>
    <row r="23453" spans="1:2">
      <c r="A23453" t="s">
        <v>337</v>
      </c>
      <c r="B23453" t="str">
        <f>IF(ISBLANK(VLOOKUP(A23453,Questionnaire!A:KQ,188,FALSE)),"#",VLOOKUP(A23453,Questionnaire!A:KQ,188,FALSE))</f>
        <v>#</v>
      </c>
    </row>
    <row r="23454" spans="1:2">
      <c r="A23454" t="s">
        <v>338</v>
      </c>
      <c r="B23454" t="str">
        <f>IF(ISBLANK(VLOOKUP(A23454,Questionnaire!A:KQ,188,FALSE)),"#",VLOOKUP(A23454,Questionnaire!A:KQ,188,FALSE))</f>
        <v>#</v>
      </c>
    </row>
    <row r="23455" spans="1:2">
      <c r="A23455" t="s">
        <v>339</v>
      </c>
      <c r="B23455" t="str">
        <f>IF(ISBLANK(VLOOKUP(A23455,Questionnaire!A:KQ,188,FALSE)),"#",VLOOKUP(A23455,Questionnaire!A:KQ,188,FALSE))</f>
        <v>#</v>
      </c>
    </row>
    <row r="23456" spans="1:2">
      <c r="A23456" t="s">
        <v>340</v>
      </c>
      <c r="B23456" t="str">
        <f>IF(ISBLANK(VLOOKUP(A23456,Questionnaire!A:KQ,188,FALSE)),"#",VLOOKUP(A23456,Questionnaire!A:KQ,188,FALSE))</f>
        <v>#</v>
      </c>
    </row>
    <row r="23457" spans="1:2">
      <c r="A23457" t="s">
        <v>341</v>
      </c>
      <c r="B23457" t="str">
        <f>IF(ISBLANK(VLOOKUP(A23457,Questionnaire!A:KQ,188,FALSE)),"#",VLOOKUP(A23457,Questionnaire!A:KQ,188,FALSE))</f>
        <v>#</v>
      </c>
    </row>
    <row r="23458" spans="1:2">
      <c r="A23458" t="s">
        <v>342</v>
      </c>
      <c r="B23458" t="str">
        <f>IF(ISBLANK(VLOOKUP(A23458,Questionnaire!A:KQ,188,FALSE)),"#",VLOOKUP(A23458,Questionnaire!A:KQ,188,FALSE))</f>
        <v>#</v>
      </c>
    </row>
    <row r="23459" spans="1:2">
      <c r="A23459" t="s">
        <v>343</v>
      </c>
      <c r="B23459" t="str">
        <f>IF(ISBLANK(VLOOKUP(A23459,Questionnaire!A:KQ,188,FALSE)),"#",VLOOKUP(A23459,Questionnaire!A:KQ,188,FALSE))</f>
        <v>#</v>
      </c>
    </row>
    <row r="23460" spans="1:2">
      <c r="A23460" t="s">
        <v>344</v>
      </c>
      <c r="B23460" t="str">
        <f>IF(ISBLANK(VLOOKUP(A23460,Questionnaire!A:KQ,188,FALSE)),"#",VLOOKUP(A23460,Questionnaire!A:KQ,188,FALSE))</f>
        <v>#</v>
      </c>
    </row>
    <row r="23461" spans="1:2">
      <c r="A23461" t="s">
        <v>345</v>
      </c>
      <c r="B23461" t="str">
        <f>IF(ISBLANK(VLOOKUP(A23461,Questionnaire!A:KQ,188,FALSE)),"#",VLOOKUP(A23461,Questionnaire!A:KQ,188,FALSE))</f>
        <v>#</v>
      </c>
    </row>
    <row r="23462" spans="1:2">
      <c r="A23462" t="s">
        <v>348</v>
      </c>
      <c r="B23462" t="str">
        <f>IF(ISBLANK(VLOOKUP(A23462,Questionnaire!A:KQ,188,FALSE)),"#",VLOOKUP(A23462,Questionnaire!A:KQ,188,FALSE))</f>
        <v>#</v>
      </c>
    </row>
    <row r="23463" spans="1:2">
      <c r="A23463" t="s">
        <v>353</v>
      </c>
      <c r="B23463" t="str">
        <f>IF(ISBLANK(VLOOKUP(A23463,Questionnaire!A:KQ,188,FALSE)),"#",VLOOKUP(A23463,Questionnaire!A:KQ,188,FALSE))</f>
        <v>#</v>
      </c>
    </row>
    <row r="23464" spans="1:2">
      <c r="A23464" t="s">
        <v>354</v>
      </c>
      <c r="B23464" t="str">
        <f>IF(ISBLANK(VLOOKUP(A23464,Questionnaire!A:KQ,188,FALSE)),"#",VLOOKUP(A23464,Questionnaire!A:KQ,188,FALSE))</f>
        <v>#</v>
      </c>
    </row>
    <row r="23465" spans="1:2">
      <c r="A23465" t="s">
        <v>355</v>
      </c>
      <c r="B23465" t="str">
        <f>IF(ISBLANK(VLOOKUP(A23465,Questionnaire!A:KQ,188,FALSE)),"#",VLOOKUP(A23465,Questionnaire!A:KQ,188,FALSE))</f>
        <v>#</v>
      </c>
    </row>
    <row r="23466" spans="1:2">
      <c r="A23466" t="s">
        <v>356</v>
      </c>
      <c r="B23466" t="str">
        <f>IF(ISBLANK(VLOOKUP(A23466,Questionnaire!A:KQ,188,FALSE)),"#",VLOOKUP(A23466,Questionnaire!A:KQ,188,FALSE))</f>
        <v>#</v>
      </c>
    </row>
    <row r="23467" spans="1:2">
      <c r="A23467" t="s">
        <v>357</v>
      </c>
      <c r="B23467" t="str">
        <f>IF(ISBLANK(VLOOKUP(A23467,Questionnaire!A:KQ,188,FALSE)),"#",VLOOKUP(A23467,Questionnaire!A:KQ,188,FALSE))</f>
        <v>#</v>
      </c>
    </row>
    <row r="23468" spans="1:2">
      <c r="A23468" t="s">
        <v>360</v>
      </c>
      <c r="B23468" t="str">
        <f>IF(ISBLANK(VLOOKUP(A23468,Questionnaire!A:KQ,188,FALSE)),"#",VLOOKUP(A23468,Questionnaire!A:KQ,188,FALSE))</f>
        <v>#</v>
      </c>
    </row>
    <row r="23469" spans="1:2">
      <c r="A23469" t="s">
        <v>362</v>
      </c>
      <c r="B23469" t="str">
        <f>IF(ISBLANK(VLOOKUP(A23469,Questionnaire!A:KQ,188,FALSE)),"#",VLOOKUP(A23469,Questionnaire!A:KQ,188,FALSE))</f>
        <v>#</v>
      </c>
    </row>
    <row r="23470" spans="1:2">
      <c r="A23470" t="s">
        <v>363</v>
      </c>
      <c r="B23470" t="str">
        <f>IF(ISBLANK(VLOOKUP(A23470,Questionnaire!A:KQ,188,FALSE)),"#",VLOOKUP(A23470,Questionnaire!A:KQ,188,FALSE))</f>
        <v>#</v>
      </c>
    </row>
    <row r="23471" spans="1:2">
      <c r="A23471" t="s">
        <v>364</v>
      </c>
      <c r="B23471" t="str">
        <f>IF(ISBLANK(VLOOKUP(A23471,Questionnaire!A:KQ,188,FALSE)),"#",VLOOKUP(A23471,Questionnaire!A:KQ,188,FALSE))</f>
        <v>#</v>
      </c>
    </row>
    <row r="23472" spans="1:2">
      <c r="A23472" t="s">
        <v>365</v>
      </c>
      <c r="B23472" t="str">
        <f>IF(ISBLANK(VLOOKUP(A23472,Questionnaire!A:KQ,188,FALSE)),"#",VLOOKUP(A23472,Questionnaire!A:KQ,188,FALSE))</f>
        <v>#</v>
      </c>
    </row>
    <row r="23473" spans="1:2">
      <c r="A23473" t="s">
        <v>366</v>
      </c>
      <c r="B23473" t="str">
        <f>IF(ISBLANK(VLOOKUP(A23473,Questionnaire!A:KQ,188,FALSE)),"#",VLOOKUP(A23473,Questionnaire!A:KQ,188,FALSE))</f>
        <v>#</v>
      </c>
    </row>
    <row r="23474" spans="1:2">
      <c r="A23474" t="s">
        <v>371</v>
      </c>
      <c r="B23474" t="str">
        <f>IF(ISBLANK(VLOOKUP(A23474,Questionnaire!A:KQ,188,FALSE)),"#",VLOOKUP(A23474,Questionnaire!A:KQ,188,FALSE))</f>
        <v>#</v>
      </c>
    </row>
    <row r="23475" spans="1:2">
      <c r="A23475" t="s">
        <v>372</v>
      </c>
      <c r="B23475" t="str">
        <f>IF(ISBLANK(VLOOKUP(A23475,Questionnaire!A:KQ,188,FALSE)),"#",VLOOKUP(A23475,Questionnaire!A:KQ,188,FALSE))</f>
        <v>#</v>
      </c>
    </row>
    <row r="23476" spans="1:2">
      <c r="A23476" t="s">
        <v>373</v>
      </c>
      <c r="B23476" t="str">
        <f>IF(ISBLANK(VLOOKUP(A23476,Questionnaire!A:KQ,188,FALSE)),"#",VLOOKUP(A23476,Questionnaire!A:KQ,188,FALSE))</f>
        <v>#</v>
      </c>
    </row>
    <row r="23477" spans="1:2">
      <c r="A23477" t="s">
        <v>374</v>
      </c>
      <c r="B23477" t="str">
        <f>IF(ISBLANK(VLOOKUP(A23477,Questionnaire!A:KQ,188,FALSE)),"#",VLOOKUP(A23477,Questionnaire!A:KQ,188,FALSE))</f>
        <v>#</v>
      </c>
    </row>
    <row r="23478" spans="1:2">
      <c r="A23478" t="s">
        <v>377</v>
      </c>
      <c r="B23478" t="str">
        <f>IF(ISBLANK(VLOOKUP(A23478,Questionnaire!A:KQ,188,FALSE)),"#",VLOOKUP(A23478,Questionnaire!A:KQ,188,FALSE))</f>
        <v>#</v>
      </c>
    </row>
    <row r="23479" spans="1:2">
      <c r="A23479" t="s">
        <v>379</v>
      </c>
      <c r="B23479" t="str">
        <f>IF(ISBLANK(VLOOKUP(A23479,Questionnaire!A:KQ,188,FALSE)),"#",VLOOKUP(A23479,Questionnaire!A:KQ,188,FALSE))</f>
        <v>#</v>
      </c>
    </row>
    <row r="23480" spans="1:2">
      <c r="A23480" t="s">
        <v>380</v>
      </c>
      <c r="B23480" t="str">
        <f>IF(ISBLANK(VLOOKUP(A23480,Questionnaire!A:KQ,188,FALSE)),"#",VLOOKUP(A23480,Questionnaire!A:KQ,188,FALSE))</f>
        <v>#</v>
      </c>
    </row>
    <row r="23481" spans="1:2">
      <c r="A23481" t="s">
        <v>381</v>
      </c>
      <c r="B23481" t="str">
        <f>IF(ISBLANK(VLOOKUP(A23481,Questionnaire!A:KQ,188,FALSE)),"#",VLOOKUP(A23481,Questionnaire!A:KQ,188,FALSE))</f>
        <v>#</v>
      </c>
    </row>
    <row r="23482" spans="1:2">
      <c r="A23482" t="s">
        <v>382</v>
      </c>
      <c r="B23482" t="str">
        <f>IF(ISBLANK(VLOOKUP(A23482,Questionnaire!A:KQ,188,FALSE)),"#",VLOOKUP(A23482,Questionnaire!A:KQ,188,FALSE))</f>
        <v>#</v>
      </c>
    </row>
    <row r="23483" spans="1:2">
      <c r="A23483" t="s">
        <v>384</v>
      </c>
      <c r="B23483" t="str">
        <f>IF(ISBLANK(VLOOKUP(A23483,Questionnaire!A:KQ,188,FALSE)),"#",VLOOKUP(A23483,Questionnaire!A:KQ,188,FALSE))</f>
        <v>#</v>
      </c>
    </row>
    <row r="23484" spans="1:2">
      <c r="A23484" t="s">
        <v>387</v>
      </c>
      <c r="B23484" t="str">
        <f>IF(ISBLANK(VLOOKUP(A23484,Questionnaire!A:KQ,188,FALSE)),"#",VLOOKUP(A23484,Questionnaire!A:KQ,188,FALSE))</f>
        <v>#</v>
      </c>
    </row>
    <row r="23485" spans="1:2">
      <c r="A23485" t="s">
        <v>391</v>
      </c>
      <c r="B23485" t="str">
        <f>IF(ISBLANK(VLOOKUP(A23485,Questionnaire!A:KQ,188,FALSE)),"#",VLOOKUP(A23485,Questionnaire!A:KQ,188,FALSE))</f>
        <v>#</v>
      </c>
    </row>
    <row r="23486" spans="1:2">
      <c r="A23486" t="s">
        <v>393</v>
      </c>
      <c r="B23486" t="str">
        <f>IF(ISBLANK(VLOOKUP(A23486,Questionnaire!A:KQ,188,FALSE)),"#",VLOOKUP(A23486,Questionnaire!A:KQ,188,FALSE))</f>
        <v>#</v>
      </c>
    </row>
    <row r="23487" spans="1:2">
      <c r="A23487" t="s">
        <v>395</v>
      </c>
      <c r="B23487" t="str">
        <f>IF(ISBLANK(VLOOKUP(A23487,Questionnaire!A:KQ,188,FALSE)),"#",VLOOKUP(A23487,Questionnaire!A:KQ,188,FALSE))</f>
        <v>#</v>
      </c>
    </row>
    <row r="23488" spans="1:2">
      <c r="A23488" t="s">
        <v>398</v>
      </c>
      <c r="B23488" t="str">
        <f>IF(ISBLANK(VLOOKUP(A23488,Questionnaire!A:KQ,188,FALSE)),"#",VLOOKUP(A23488,Questionnaire!A:KQ,188,FALSE))</f>
        <v>#</v>
      </c>
    </row>
    <row r="23489" spans="1:2">
      <c r="A23489" t="s">
        <v>402</v>
      </c>
      <c r="B23489" t="str">
        <f>IF(ISBLANK(VLOOKUP(A23489,Questionnaire!A:KQ,188,FALSE)),"#",VLOOKUP(A23489,Questionnaire!A:KQ,188,FALSE))</f>
        <v>#</v>
      </c>
    </row>
    <row r="23490" spans="1:2">
      <c r="A23490" t="s">
        <v>405</v>
      </c>
      <c r="B23490" t="str">
        <f>IF(ISBLANK(VLOOKUP(A23490,Questionnaire!A:KQ,188,FALSE)),"#",VLOOKUP(A23490,Questionnaire!A:KQ,188,FALSE))</f>
        <v>#</v>
      </c>
    </row>
    <row r="23491" spans="1:2">
      <c r="A23491" t="s">
        <v>409</v>
      </c>
      <c r="B23491" t="str">
        <f>IF(ISBLANK(VLOOKUP(A23491,Questionnaire!A:KQ,188,FALSE)),"#",VLOOKUP(A23491,Questionnaire!A:KQ,188,FALSE))</f>
        <v>#</v>
      </c>
    </row>
    <row r="23492" spans="1:2">
      <c r="A23492" t="s">
        <v>412</v>
      </c>
      <c r="B23492" t="str">
        <f>IF(ISBLANK(VLOOKUP(A23492,Questionnaire!A:KQ,188,FALSE)),"#",VLOOKUP(A23492,Questionnaire!A:KQ,188,FALSE))</f>
        <v>#</v>
      </c>
    </row>
    <row r="23493" spans="1:2">
      <c r="A23493" t="s">
        <v>415</v>
      </c>
      <c r="B23493" t="str">
        <f>IF(ISBLANK(VLOOKUP(A23493,Questionnaire!A:KQ,188,FALSE)),"#",VLOOKUP(A23493,Questionnaire!A:KQ,188,FALSE))</f>
        <v>#</v>
      </c>
    </row>
    <row r="23494" spans="1:2">
      <c r="A23494" t="s">
        <v>418</v>
      </c>
      <c r="B23494" t="str">
        <f>IF(ISBLANK(VLOOKUP(A23494,Questionnaire!A:KQ,188,FALSE)),"#",VLOOKUP(A23494,Questionnaire!A:KQ,188,FALSE))</f>
        <v>#</v>
      </c>
    </row>
    <row r="23495" spans="1:2">
      <c r="A23495" t="s">
        <v>421</v>
      </c>
      <c r="B23495" t="str">
        <f>IF(ISBLANK(VLOOKUP(A23495,Questionnaire!A:KQ,188,FALSE)),"#",VLOOKUP(A23495,Questionnaire!A:KQ,188,FALSE))</f>
        <v>#</v>
      </c>
    </row>
    <row r="23496" spans="1:2">
      <c r="A23496" t="s">
        <v>424</v>
      </c>
      <c r="B23496" t="str">
        <f>IF(ISBLANK(VLOOKUP(A23496,Questionnaire!A:KQ,188,FALSE)),"#",VLOOKUP(A23496,Questionnaire!A:KQ,188,FALSE))</f>
        <v>#</v>
      </c>
    </row>
    <row r="23497" spans="1:2">
      <c r="A23497" t="s">
        <v>429</v>
      </c>
      <c r="B23497" t="str">
        <f>IF(ISBLANK(VLOOKUP(A23497,Questionnaire!A:KQ,188,FALSE)),"#",VLOOKUP(A23497,Questionnaire!A:KQ,188,FALSE))</f>
        <v>#</v>
      </c>
    </row>
    <row r="23498" spans="1:2">
      <c r="A23498" t="s">
        <v>432</v>
      </c>
      <c r="B23498" t="str">
        <f>IF(ISBLANK(VLOOKUP(A23498,Questionnaire!A:KQ,188,FALSE)),"#",VLOOKUP(A23498,Questionnaire!A:KQ,188,FALSE))</f>
        <v>#</v>
      </c>
    </row>
    <row r="23499" spans="1:2">
      <c r="A23499" t="s">
        <v>435</v>
      </c>
      <c r="B23499" t="str">
        <f>IF(ISBLANK(VLOOKUP(A23499,Questionnaire!A:KQ,188,FALSE)),"#",VLOOKUP(A23499,Questionnaire!A:KQ,188,FALSE))</f>
        <v>#</v>
      </c>
    </row>
    <row r="23500" spans="1:2">
      <c r="A23500" t="s">
        <v>437</v>
      </c>
      <c r="B23500" t="str">
        <f>IF(ISBLANK(VLOOKUP(A23500,Questionnaire!A:KQ,188,FALSE)),"#",VLOOKUP(A23500,Questionnaire!A:KQ,188,FALSE))</f>
        <v>#</v>
      </c>
    </row>
    <row r="23501" spans="1:2">
      <c r="A23501" t="s">
        <v>439</v>
      </c>
      <c r="B23501" t="str">
        <f>IF(ISBLANK(VLOOKUP(A23501,Questionnaire!A:KQ,188,FALSE)),"#",VLOOKUP(A23501,Questionnaire!A:KQ,188,FALSE))</f>
        <v>#</v>
      </c>
    </row>
    <row r="23502" spans="1:2">
      <c r="A23502" t="s">
        <v>442</v>
      </c>
      <c r="B23502" t="str">
        <f>IF(ISBLANK(VLOOKUP(A23502,Questionnaire!A:KQ,188,FALSE)),"#",VLOOKUP(A23502,Questionnaire!A:KQ,188,FALSE))</f>
        <v>#</v>
      </c>
    </row>
    <row r="23503" spans="1:2">
      <c r="A23503" t="s">
        <v>445</v>
      </c>
      <c r="B23503" t="str">
        <f>IF(ISBLANK(VLOOKUP(A23503,Questionnaire!A:KQ,188,FALSE)),"#",VLOOKUP(A23503,Questionnaire!A:KQ,188,FALSE))</f>
        <v>#</v>
      </c>
    </row>
    <row r="23504" spans="1:2">
      <c r="A23504" t="s">
        <v>448</v>
      </c>
      <c r="B23504" t="str">
        <f>IF(ISBLANK(VLOOKUP(A23504,Questionnaire!A:KQ,188,FALSE)),"#",VLOOKUP(A23504,Questionnaire!A:KQ,188,FALSE))</f>
        <v>#</v>
      </c>
    </row>
    <row r="23505" spans="1:3">
      <c r="A23505" t="s">
        <v>452</v>
      </c>
      <c r="B23505" t="str">
        <f>IF(ISBLANK(VLOOKUP(A23505,Questionnaire!A:KQ,188,FALSE)),"#",VLOOKUP(A23505,Questionnaire!A:KQ,188,FALSE))</f>
        <v>#</v>
      </c>
    </row>
    <row r="23506" spans="1:3">
      <c r="A23506" t="s">
        <v>455</v>
      </c>
      <c r="B23506" t="str">
        <f>IF(ISBLANK(VLOOKUP(A23506,Questionnaire!A:KQ,188,FALSE)),"#",VLOOKUP(A23506,Questionnaire!A:KQ,188,FALSE))</f>
        <v>#</v>
      </c>
    </row>
    <row r="23507" spans="1:3">
      <c r="A23507" t="s">
        <v>458</v>
      </c>
      <c r="B23507" t="str">
        <f>IF(ISBLANK(VLOOKUP(A23507,Questionnaire!A:KQ,188,FALSE)),"#",VLOOKUP(A23507,Questionnaire!A:KQ,188,FALSE))</f>
        <v>#</v>
      </c>
    </row>
    <row r="23508" spans="1:3">
      <c r="A23508" t="s">
        <v>461</v>
      </c>
      <c r="B23508" t="str">
        <f>IF(ISBLANK(VLOOKUP(A23508,Questionnaire!A:KQ,188,FALSE)),"#",VLOOKUP(A23508,Questionnaire!A:KQ,188,FALSE))</f>
        <v>#</v>
      </c>
    </row>
    <row r="23509" spans="1:3">
      <c r="A23509" t="s">
        <v>465</v>
      </c>
      <c r="B23509" t="str">
        <f>IF(ISBLANK(VLOOKUP(A23509,Questionnaire!A:KQ,188,FALSE)),"#",VLOOKUP(A23509,Questionnaire!A:KQ,188,FALSE))</f>
        <v>#</v>
      </c>
    </row>
    <row r="23510" spans="1:3">
      <c r="A23510" t="s">
        <v>467</v>
      </c>
      <c r="B23510" t="str">
        <f>IF(ISBLANK(VLOOKUP(A23510,Questionnaire!A:KQ,188,FALSE)),"#",VLOOKUP(A23510,Questionnaire!A:KQ,188,FALSE))</f>
        <v>#</v>
      </c>
    </row>
    <row r="23511" spans="1:3">
      <c r="A23511" t="s">
        <v>469</v>
      </c>
      <c r="B23511" t="str">
        <f>IF(ISBLANK(VLOOKUP(A23511,Questionnaire!A:KQ,188,FALSE)),"#",VLOOKUP(A23511,Questionnaire!A:KQ,188,FALSE))</f>
        <v>#</v>
      </c>
    </row>
    <row r="23512" spans="1:3">
      <c r="A23512" t="s">
        <v>471</v>
      </c>
      <c r="B23512" t="str">
        <f>IF(ISBLANK(VLOOKUP(A23512,Questionnaire!A:KQ,188,FALSE)),"#",VLOOKUP(A23512,Questionnaire!A:KQ,188,FALSE))</f>
        <v>#</v>
      </c>
    </row>
    <row r="23513" spans="1:3">
      <c r="A23513" t="s">
        <v>473</v>
      </c>
      <c r="B23513" t="str">
        <f>IF(ISBLANK(VLOOKUP(A23513,Questionnaire!A:KQ,188,FALSE)),"#",VLOOKUP(A23513,Questionnaire!A:KQ,188,FALSE))</f>
        <v>#</v>
      </c>
    </row>
    <row r="23514" spans="1:3">
      <c r="A23514" t="s">
        <v>475</v>
      </c>
      <c r="B23514" t="str">
        <f>IF(ISBLANK(VLOOKUP(A23514,Questionnaire!A:KQ,188,FALSE)),"#",VLOOKUP(A23514,Questionnaire!A:KQ,188,FALSE))</f>
        <v>#</v>
      </c>
    </row>
    <row r="23515" spans="1:3">
      <c r="A23515" t="s">
        <v>185</v>
      </c>
      <c r="B23515" t="str">
        <f>IF(ISBLANK(VLOOKUP(A23515,Questionnaire!A:KQ,189,FALSE)),"#",VLOOKUP(A23515,Questionnaire!A:KQ,189,FALSE))</f>
        <v>#</v>
      </c>
      <c r="C23515">
        <v>186</v>
      </c>
    </row>
    <row r="23516" spans="1:3">
      <c r="A23516" t="s">
        <v>187</v>
      </c>
      <c r="B23516" t="str">
        <f>IF(ISNA(VLOOKUP(VLOOKUP(A23516,Questionnaire!A:KQ,189,FALSE),'CORA Encoding'!D:E,2,FALSE)),"#",VLOOKUP(VLOOKUP(A23516,Questionnaire!A:KQ,189,FALSE),'CORA Encoding'!D:E,2,FALSE))</f>
        <v>#</v>
      </c>
    </row>
    <row r="23517" spans="1:3">
      <c r="A23517" t="s">
        <v>189</v>
      </c>
      <c r="B23517" t="str">
        <f>IF(ISNA(VLOOKUP(VLOOKUP(A23517,Questionnaire!A:KQ,189,FALSE),'CORA Encoding'!G:H,2,FALSE)),"#",VLOOKUP(VLOOKUP(A23517,Questionnaire!A:KQ,189,FALSE),'CORA Encoding'!G:H,2,FALSE))</f>
        <v>#</v>
      </c>
    </row>
    <row r="23518" spans="1:3">
      <c r="A23518" t="s">
        <v>191</v>
      </c>
      <c r="B23518" t="str">
        <f>IF(ISNA(VLOOKUP(VLOOKUP(A23518,Questionnaire!A:KQ,189,FALSE),'Country List'!E:F,2,FALSE)),"#",VLOOKUP(VLOOKUP(A23518,Questionnaire!A:KQ,189,FALSE),'Country List'!E:F,2,FALSE))</f>
        <v>#</v>
      </c>
    </row>
    <row r="23519" spans="1:3">
      <c r="A23519" t="s">
        <v>193</v>
      </c>
      <c r="B23519" t="str">
        <f>IF(ISNA(VLOOKUP(VLOOKUP(A23519,Questionnaire!A:KQ,189,FALSE),'Industry List'!B:C,2,FALSE)),"#",VLOOKUP(VLOOKUP(A23519,Questionnaire!A:KQ,189,FALSE),'Industry List'!B:C,2,FALSE))</f>
        <v>#</v>
      </c>
    </row>
    <row r="23520" spans="1:3">
      <c r="A23520" t="s">
        <v>197</v>
      </c>
      <c r="B23520" t="str">
        <f>IF(ISBLANK(VLOOKUP(A23520,Questionnaire!A:KQ,189,FALSE)),"#",VLOOKUP(A23520,Questionnaire!A:KQ,189,FALSE))</f>
        <v>#</v>
      </c>
    </row>
    <row r="23521" spans="1:2">
      <c r="A23521" t="s">
        <v>201</v>
      </c>
      <c r="B23521" t="str">
        <f>IF(ISBLANK(VLOOKUP(A23521,Questionnaire!A:KQ,189,FALSE)),"#",VLOOKUP(A23521,Questionnaire!A:KQ,189,FALSE))</f>
        <v>#</v>
      </c>
    </row>
    <row r="23522" spans="1:2">
      <c r="A23522" t="s">
        <v>203</v>
      </c>
      <c r="B23522" t="str">
        <f>IF(ISNA(VLOOKUP(VLOOKUP(A23522,Questionnaire!A:KQ,189,FALSE),'CORA Encoding'!J:K,2,FALSE)),"#",VLOOKUP(VLOOKUP(A23522,Questionnaire!A:KQ,189,FALSE),'CORA Encoding'!J:K,2,FALSE))</f>
        <v>#</v>
      </c>
    </row>
    <row r="23523" spans="1:2">
      <c r="A23523" t="s">
        <v>208</v>
      </c>
      <c r="B23523" t="str">
        <f>IF(ISBLANK(VLOOKUP(A23523,Questionnaire!A:KQ,189,FALSE)),"#",VLOOKUP(A23523,Questionnaire!A:KQ,189,FALSE))</f>
        <v>#</v>
      </c>
    </row>
    <row r="23524" spans="1:2">
      <c r="A23524" t="s">
        <v>213</v>
      </c>
      <c r="B23524" t="str">
        <f>IF(ISBLANK(VLOOKUP(A23524,Questionnaire!A:KQ,189,FALSE)),"#",VLOOKUP(A23524,Questionnaire!A:KQ,189,FALSE))</f>
        <v>#</v>
      </c>
    </row>
    <row r="23525" spans="1:2">
      <c r="A23525" t="s">
        <v>215</v>
      </c>
      <c r="B23525" t="str">
        <f>IF(ISBLANK(VLOOKUP(A23525,Questionnaire!A:KQ,189,FALSE)),"#",VLOOKUP(A23525,Questionnaire!A:KQ,189,FALSE))</f>
        <v>#</v>
      </c>
    </row>
    <row r="23526" spans="1:2">
      <c r="A23526" t="s">
        <v>217</v>
      </c>
      <c r="B23526" t="str">
        <f>IF(ISBLANK(VLOOKUP(A23526,Questionnaire!A:KQ,189,FALSE)),"#",VLOOKUP(A23526,Questionnaire!A:KQ,189,FALSE))</f>
        <v>#</v>
      </c>
    </row>
    <row r="23527" spans="1:2">
      <c r="A23527" t="s">
        <v>219</v>
      </c>
      <c r="B23527" t="str">
        <f>IF(ISBLANK(VLOOKUP(A23527,Questionnaire!A:KQ,189,FALSE)),"#",VLOOKUP(A23527,Questionnaire!A:KQ,189,FALSE))</f>
        <v>#</v>
      </c>
    </row>
    <row r="23528" spans="1:2">
      <c r="A23528" t="s">
        <v>221</v>
      </c>
      <c r="B23528" t="str">
        <f>IF(ISBLANK(VLOOKUP(A23528,Questionnaire!A:KQ,189,FALSE)),"#",VLOOKUP(A23528,Questionnaire!A:KQ,189,FALSE))</f>
        <v>#</v>
      </c>
    </row>
    <row r="23529" spans="1:2">
      <c r="A23529" t="s">
        <v>223</v>
      </c>
      <c r="B23529" t="str">
        <f>IF(ISBLANK(VLOOKUP(A23529,Questionnaire!A:KQ,189,FALSE)),"#",VLOOKUP(A23529,Questionnaire!A:KQ,189,FALSE))</f>
        <v>#</v>
      </c>
    </row>
    <row r="23530" spans="1:2">
      <c r="A23530" t="s">
        <v>225</v>
      </c>
      <c r="B23530" t="str">
        <f>IF(ISBLANK(VLOOKUP(A23530,Questionnaire!A:KQ,189,FALSE)),"#",VLOOKUP(A23530,Questionnaire!A:KQ,189,FALSE))</f>
        <v>#</v>
      </c>
    </row>
    <row r="23531" spans="1:2">
      <c r="A23531" t="s">
        <v>227</v>
      </c>
      <c r="B23531" t="str">
        <f>IF(ISBLANK(VLOOKUP(A23531,Questionnaire!A:KQ,189,FALSE)),"#",VLOOKUP(A23531,Questionnaire!A:KQ,189,FALSE))</f>
        <v>#</v>
      </c>
    </row>
    <row r="23532" spans="1:2">
      <c r="A23532" t="s">
        <v>229</v>
      </c>
      <c r="B23532" t="str">
        <f>IF(ISBLANK(VLOOKUP(A23532,Questionnaire!A:KQ,189,FALSE)),"#",VLOOKUP(A23532,Questionnaire!A:KQ,189,FALSE))</f>
        <v>#</v>
      </c>
    </row>
    <row r="23533" spans="1:2">
      <c r="A23533" t="s">
        <v>231</v>
      </c>
      <c r="B23533" t="str">
        <f>IF(ISBLANK(VLOOKUP(A23533,Questionnaire!A:KQ,189,FALSE)),"#",VLOOKUP(A23533,Questionnaire!A:KQ,189,FALSE))</f>
        <v>#</v>
      </c>
    </row>
    <row r="23534" spans="1:2">
      <c r="A23534" t="s">
        <v>233</v>
      </c>
      <c r="B23534" t="str">
        <f>IF(ISBLANK(VLOOKUP(A23534,Questionnaire!A:KQ,189,FALSE)),"#",VLOOKUP(A23534,Questionnaire!A:KQ,189,FALSE))</f>
        <v>#</v>
      </c>
    </row>
    <row r="23535" spans="1:2">
      <c r="A23535" t="s">
        <v>235</v>
      </c>
      <c r="B23535" t="str">
        <f>IF(ISBLANK(VLOOKUP(A23535,Questionnaire!A:KQ,189,FALSE)),"#",VLOOKUP(A23535,Questionnaire!A:KQ,189,FALSE))</f>
        <v>#</v>
      </c>
    </row>
    <row r="23536" spans="1:2">
      <c r="A23536" t="s">
        <v>237</v>
      </c>
      <c r="B23536" t="str">
        <f>IF(ISBLANK(VLOOKUP(A23536,Questionnaire!A:KQ,189,FALSE)),"#",VLOOKUP(A23536,Questionnaire!A:KQ,189,FALSE))</f>
        <v>#</v>
      </c>
    </row>
    <row r="23537" spans="1:2">
      <c r="A23537" t="s">
        <v>239</v>
      </c>
      <c r="B23537" t="str">
        <f>IF(ISBLANK(VLOOKUP(A23537,Questionnaire!A:KQ,189,FALSE)),"#",VLOOKUP(A23537,Questionnaire!A:KQ,189,FALSE))</f>
        <v>#</v>
      </c>
    </row>
    <row r="23538" spans="1:2">
      <c r="A23538" t="s">
        <v>242</v>
      </c>
      <c r="B23538" t="str">
        <f>IF(ISBLANK(VLOOKUP(A23538,Questionnaire!A:KQ,189,FALSE)),"#",VLOOKUP(A23538,Questionnaire!A:KQ,189,FALSE))</f>
        <v>#</v>
      </c>
    </row>
    <row r="23539" spans="1:2">
      <c r="A23539" t="s">
        <v>245</v>
      </c>
      <c r="B23539" t="str">
        <f>IF(ISBLANK(VLOOKUP(A23539,Questionnaire!A:KQ,189,FALSE)),"#",VLOOKUP(A23539,Questionnaire!A:KQ,189,FALSE))</f>
        <v>#</v>
      </c>
    </row>
    <row r="23540" spans="1:2">
      <c r="A23540" t="s">
        <v>247</v>
      </c>
      <c r="B23540" t="str">
        <f>IF(ISBLANK(VLOOKUP(A23540,Questionnaire!A:KQ,189,FALSE)),"#",VLOOKUP(A23540,Questionnaire!A:KQ,189,FALSE))</f>
        <v>#</v>
      </c>
    </row>
    <row r="23541" spans="1:2">
      <c r="A23541" t="s">
        <v>249</v>
      </c>
      <c r="B23541" t="str">
        <f>IF(ISBLANK(VLOOKUP(A23541,Questionnaire!A:KQ,189,FALSE)),"#",VLOOKUP(A23541,Questionnaire!A:KQ,189,FALSE))</f>
        <v>#</v>
      </c>
    </row>
    <row r="23542" spans="1:2">
      <c r="A23542" t="s">
        <v>250</v>
      </c>
      <c r="B23542" t="str">
        <f>IF(ISBLANK(VLOOKUP(A23542,Questionnaire!A:KQ,189,FALSE)),"#",VLOOKUP(A23542,Questionnaire!A:KQ,189,FALSE))</f>
        <v>#</v>
      </c>
    </row>
    <row r="23543" spans="1:2">
      <c r="A23543" t="s">
        <v>252</v>
      </c>
      <c r="B23543" t="str">
        <f>IF(ISBLANK(VLOOKUP(A23543,Questionnaire!A:KQ,189,FALSE)),"#",VLOOKUP(A23543,Questionnaire!A:KQ,189,FALSE))</f>
        <v>#</v>
      </c>
    </row>
    <row r="23544" spans="1:2">
      <c r="A23544" t="s">
        <v>255</v>
      </c>
      <c r="B23544" t="str">
        <f>IF(ISBLANK(VLOOKUP(A23544,Questionnaire!A:KQ,189,FALSE)),"#",VLOOKUP(A23544,Questionnaire!A:KQ,189,FALSE))</f>
        <v>#</v>
      </c>
    </row>
    <row r="23545" spans="1:2">
      <c r="A23545" t="s">
        <v>258</v>
      </c>
      <c r="B23545" t="str">
        <f>IF(ISNA(VLOOKUP(VLOOKUP(A23545,Questionnaire!A:KQ,189,FALSE),'CORA Encoding'!M:N,2,FALSE)),"#",VLOOKUP(VLOOKUP(A23545,Questionnaire!A:KQ,189,FALSE),'CORA Encoding'!M:N,2,FALSE))</f>
        <v>#</v>
      </c>
    </row>
    <row r="23546" spans="1:2">
      <c r="A23546" t="s">
        <v>261</v>
      </c>
      <c r="B23546" t="str">
        <f>IF(ISBLANK(VLOOKUP(A23546,Questionnaire!A:KQ,189,FALSE)),"#",VLOOKUP(A23546,Questionnaire!A:KQ,189,FALSE))</f>
        <v>#</v>
      </c>
    </row>
    <row r="23547" spans="1:2">
      <c r="A23547" t="s">
        <v>263</v>
      </c>
      <c r="B23547" t="str">
        <f>IF(ISBLANK(VLOOKUP(A23547,Questionnaire!A:KQ,189,FALSE)),"#",VLOOKUP(A23547,Questionnaire!A:KQ,189,FALSE))</f>
        <v>#</v>
      </c>
    </row>
    <row r="23548" spans="1:2">
      <c r="A23548" t="s">
        <v>265</v>
      </c>
      <c r="B23548" t="str">
        <f>IF(ISBLANK(VLOOKUP(A23548,Questionnaire!A:KQ,189,FALSE)),"#",VLOOKUP(A23548,Questionnaire!A:KQ,189,FALSE))</f>
        <v>#</v>
      </c>
    </row>
    <row r="23549" spans="1:2">
      <c r="A23549" t="s">
        <v>267</v>
      </c>
      <c r="B23549" t="str">
        <f>IF(ISBLANK(VLOOKUP(A23549,Questionnaire!A:KQ,189,FALSE)),"#",VLOOKUP(A23549,Questionnaire!A:KQ,189,FALSE))</f>
        <v>#</v>
      </c>
    </row>
    <row r="23550" spans="1:2">
      <c r="A23550" t="s">
        <v>269</v>
      </c>
      <c r="B23550" t="str">
        <f>IF(ISBLANK(VLOOKUP(A23550,Questionnaire!A:KQ,189,FALSE)),"#",VLOOKUP(A23550,Questionnaire!A:KQ,189,FALSE))</f>
        <v>#</v>
      </c>
    </row>
    <row r="23551" spans="1:2">
      <c r="A23551" t="s">
        <v>274</v>
      </c>
      <c r="B23551" t="str">
        <f>IF(ISBLANK(VLOOKUP(A23551,Questionnaire!A:KQ,189,FALSE)),"#",VLOOKUP(A23551,Questionnaire!A:KQ,189,FALSE))</f>
        <v>#</v>
      </c>
    </row>
    <row r="23552" spans="1:2">
      <c r="A23552" t="s">
        <v>276</v>
      </c>
      <c r="B23552" t="str">
        <f>IF(ISBLANK(VLOOKUP(A23552,Questionnaire!A:KQ,189,FALSE)),"#",VLOOKUP(A23552,Questionnaire!A:KQ,189,FALSE))</f>
        <v>#</v>
      </c>
    </row>
    <row r="23553" spans="1:2">
      <c r="A23553" t="s">
        <v>278</v>
      </c>
      <c r="B23553" t="str">
        <f>IF(ISBLANK(VLOOKUP(A23553,Questionnaire!A:KQ,189,FALSE)),"#",VLOOKUP(A23553,Questionnaire!A:KQ,189,FALSE))</f>
        <v>#</v>
      </c>
    </row>
    <row r="23554" spans="1:2">
      <c r="A23554" t="s">
        <v>280</v>
      </c>
      <c r="B23554" t="str">
        <f>IF(ISBLANK(VLOOKUP(A23554,Questionnaire!A:KQ,189,FALSE)),"#",VLOOKUP(A23554,Questionnaire!A:KQ,189,FALSE))</f>
        <v>#</v>
      </c>
    </row>
    <row r="23555" spans="1:2">
      <c r="A23555" t="s">
        <v>282</v>
      </c>
      <c r="B23555" t="str">
        <f>IF(ISBLANK(VLOOKUP(A23555,Questionnaire!A:KQ,189,FALSE)),"#",VLOOKUP(A23555,Questionnaire!A:KQ,189,FALSE))</f>
        <v>#</v>
      </c>
    </row>
    <row r="23556" spans="1:2">
      <c r="A23556" t="s">
        <v>286</v>
      </c>
      <c r="B23556" t="str">
        <f>IF(ISBLANK(VLOOKUP(A23556,Questionnaire!A:KQ,189,FALSE)),"#",VLOOKUP(A23556,Questionnaire!A:KQ,189,FALSE))</f>
        <v>#</v>
      </c>
    </row>
    <row r="23557" spans="1:2">
      <c r="A23557" t="s">
        <v>288</v>
      </c>
      <c r="B23557" t="str">
        <f>IF(ISBLANK(VLOOKUP(A23557,Questionnaire!A:KQ,189,FALSE)),"#",VLOOKUP(A23557,Questionnaire!A:KQ,189,FALSE))</f>
        <v>#</v>
      </c>
    </row>
    <row r="23558" spans="1:2">
      <c r="A23558" t="s">
        <v>290</v>
      </c>
      <c r="B23558" t="str">
        <f>IF(ISBLANK(VLOOKUP(A23558,Questionnaire!A:KQ,189,FALSE)),"#",VLOOKUP(A23558,Questionnaire!A:KQ,189,FALSE))</f>
        <v>#</v>
      </c>
    </row>
    <row r="23559" spans="1:2">
      <c r="A23559" t="s">
        <v>292</v>
      </c>
      <c r="B23559" t="str">
        <f>IF(ISBLANK(VLOOKUP(A23559,Questionnaire!A:KQ,189,FALSE)),"#",VLOOKUP(A23559,Questionnaire!A:KQ,189,FALSE))</f>
        <v>#</v>
      </c>
    </row>
    <row r="23560" spans="1:2">
      <c r="A23560" t="s">
        <v>294</v>
      </c>
      <c r="B23560" t="str">
        <f>IF(ISBLANK(VLOOKUP(A23560,Questionnaire!A:KQ,189,FALSE)),"#",VLOOKUP(A23560,Questionnaire!A:KQ,189,FALSE))</f>
        <v>#</v>
      </c>
    </row>
    <row r="23561" spans="1:2">
      <c r="A23561" t="s">
        <v>296</v>
      </c>
      <c r="B23561" t="str">
        <f>IF(ISBLANK(VLOOKUP(A23561,Questionnaire!A:KQ,189,FALSE)),"#",VLOOKUP(A23561,Questionnaire!A:KQ,189,FALSE))</f>
        <v>#</v>
      </c>
    </row>
    <row r="23562" spans="1:2">
      <c r="A23562" t="s">
        <v>301</v>
      </c>
      <c r="B23562" t="str">
        <f>IF(ISBLANK(VLOOKUP(A23562,Questionnaire!A:KQ,189,FALSE)),"#",VLOOKUP(A23562,Questionnaire!A:KQ,189,FALSE))</f>
        <v>#</v>
      </c>
    </row>
    <row r="23563" spans="1:2">
      <c r="A23563" t="s">
        <v>303</v>
      </c>
      <c r="B23563" t="str">
        <f>IF(ISBLANK(VLOOKUP(A23563,Questionnaire!A:KQ,189,FALSE)),"#",VLOOKUP(A23563,Questionnaire!A:KQ,189,FALSE))</f>
        <v>#</v>
      </c>
    </row>
    <row r="23564" spans="1:2">
      <c r="A23564" t="s">
        <v>305</v>
      </c>
      <c r="B23564" t="str">
        <f>IF(ISBLANK(VLOOKUP(A23564,Questionnaire!A:KQ,189,FALSE)),"#",VLOOKUP(A23564,Questionnaire!A:KQ,189,FALSE))</f>
        <v>#</v>
      </c>
    </row>
    <row r="23565" spans="1:2">
      <c r="A23565" t="s">
        <v>307</v>
      </c>
      <c r="B23565" t="str">
        <f>IF(ISBLANK(VLOOKUP(A23565,Questionnaire!A:KQ,189,FALSE)),"#",VLOOKUP(A23565,Questionnaire!A:KQ,189,FALSE))</f>
        <v>#</v>
      </c>
    </row>
    <row r="23566" spans="1:2">
      <c r="A23566" t="s">
        <v>311</v>
      </c>
      <c r="B23566" t="str">
        <f>IF(ISBLANK(VLOOKUP(A23566,Questionnaire!A:KQ,189,FALSE)),"#",VLOOKUP(A23566,Questionnaire!A:KQ,189,FALSE))</f>
        <v>#</v>
      </c>
    </row>
    <row r="23567" spans="1:2">
      <c r="A23567" t="s">
        <v>313</v>
      </c>
      <c r="B23567" t="str">
        <f>IF(ISBLANK(VLOOKUP(A23567,Questionnaire!A:KQ,189,FALSE)),"#",VLOOKUP(A23567,Questionnaire!A:KQ,189,FALSE))</f>
        <v>#</v>
      </c>
    </row>
    <row r="23568" spans="1:2">
      <c r="A23568" t="s">
        <v>314</v>
      </c>
      <c r="B23568" t="str">
        <f>IF(ISBLANK(VLOOKUP(A23568,Questionnaire!A:KQ,189,FALSE)),"#",VLOOKUP(A23568,Questionnaire!A:KQ,189,FALSE))</f>
        <v>#</v>
      </c>
    </row>
    <row r="23569" spans="1:2">
      <c r="A23569" t="s">
        <v>315</v>
      </c>
      <c r="B23569" t="str">
        <f>IF(ISBLANK(VLOOKUP(A23569,Questionnaire!A:KQ,189,FALSE)),"#",VLOOKUP(A23569,Questionnaire!A:KQ,189,FALSE))</f>
        <v>#</v>
      </c>
    </row>
    <row r="23570" spans="1:2">
      <c r="A23570" t="s">
        <v>317</v>
      </c>
      <c r="B23570" t="str">
        <f>IF(ISBLANK(VLOOKUP(A23570,Questionnaire!A:KQ,189,FALSE)),"#",VLOOKUP(A23570,Questionnaire!A:KQ,189,FALSE))</f>
        <v>#</v>
      </c>
    </row>
    <row r="23571" spans="1:2">
      <c r="A23571" t="s">
        <v>319</v>
      </c>
      <c r="B23571" t="str">
        <f>IF(ISBLANK(VLOOKUP(A23571,Questionnaire!A:KQ,189,FALSE)),"#",VLOOKUP(A23571,Questionnaire!A:KQ,189,FALSE))</f>
        <v>#</v>
      </c>
    </row>
    <row r="23572" spans="1:2">
      <c r="A23572" t="s">
        <v>322</v>
      </c>
      <c r="B23572" t="str">
        <f>IF(ISBLANK(VLOOKUP(A23572,Questionnaire!A:KQ,189,FALSE)),"#",VLOOKUP(A23572,Questionnaire!A:KQ,189,FALSE))</f>
        <v>#</v>
      </c>
    </row>
    <row r="23573" spans="1:2">
      <c r="A23573" t="s">
        <v>326</v>
      </c>
      <c r="B23573" t="str">
        <f>IF(ISBLANK(VLOOKUP(A23573,Questionnaire!A:KQ,189,FALSE)),"#",VLOOKUP(A23573,Questionnaire!A:KQ,189,FALSE))</f>
        <v>#</v>
      </c>
    </row>
    <row r="23574" spans="1:2">
      <c r="A23574" t="s">
        <v>328</v>
      </c>
      <c r="B23574" t="str">
        <f>IF(ISBLANK(VLOOKUP(A23574,Questionnaire!A:KQ,189,FALSE)),"#",VLOOKUP(A23574,Questionnaire!A:KQ,189,FALSE))</f>
        <v>#</v>
      </c>
    </row>
    <row r="23575" spans="1:2">
      <c r="A23575" t="s">
        <v>332</v>
      </c>
      <c r="B23575" t="str">
        <f>IF(ISBLANK(VLOOKUP(A23575,Questionnaire!A:KQ,189,FALSE)),"#",VLOOKUP(A23575,Questionnaire!A:KQ,189,FALSE))</f>
        <v>#</v>
      </c>
    </row>
    <row r="23576" spans="1:2">
      <c r="A23576" t="s">
        <v>333</v>
      </c>
      <c r="B23576" t="str">
        <f>IF(ISBLANK(VLOOKUP(A23576,Questionnaire!A:KQ,189,FALSE)),"#",VLOOKUP(A23576,Questionnaire!A:KQ,189,FALSE))</f>
        <v>#</v>
      </c>
    </row>
    <row r="23577" spans="1:2">
      <c r="A23577" t="s">
        <v>334</v>
      </c>
      <c r="B23577" t="str">
        <f>IF(ISBLANK(VLOOKUP(A23577,Questionnaire!A:KQ,189,FALSE)),"#",VLOOKUP(A23577,Questionnaire!A:KQ,189,FALSE))</f>
        <v>#</v>
      </c>
    </row>
    <row r="23578" spans="1:2">
      <c r="A23578" t="s">
        <v>335</v>
      </c>
      <c r="B23578" t="str">
        <f>IF(ISBLANK(VLOOKUP(A23578,Questionnaire!A:KQ,189,FALSE)),"#",VLOOKUP(A23578,Questionnaire!A:KQ,189,FALSE))</f>
        <v>#</v>
      </c>
    </row>
    <row r="23579" spans="1:2">
      <c r="A23579" t="s">
        <v>336</v>
      </c>
      <c r="B23579" t="str">
        <f>IF(ISBLANK(VLOOKUP(A23579,Questionnaire!A:KQ,189,FALSE)),"#",VLOOKUP(A23579,Questionnaire!A:KQ,189,FALSE))</f>
        <v>#</v>
      </c>
    </row>
    <row r="23580" spans="1:2">
      <c r="A23580" t="s">
        <v>337</v>
      </c>
      <c r="B23580" t="str">
        <f>IF(ISBLANK(VLOOKUP(A23580,Questionnaire!A:KQ,189,FALSE)),"#",VLOOKUP(A23580,Questionnaire!A:KQ,189,FALSE))</f>
        <v>#</v>
      </c>
    </row>
    <row r="23581" spans="1:2">
      <c r="A23581" t="s">
        <v>338</v>
      </c>
      <c r="B23581" t="str">
        <f>IF(ISBLANK(VLOOKUP(A23581,Questionnaire!A:KQ,189,FALSE)),"#",VLOOKUP(A23581,Questionnaire!A:KQ,189,FALSE))</f>
        <v>#</v>
      </c>
    </row>
    <row r="23582" spans="1:2">
      <c r="A23582" t="s">
        <v>339</v>
      </c>
      <c r="B23582" t="str">
        <f>IF(ISBLANK(VLOOKUP(A23582,Questionnaire!A:KQ,189,FALSE)),"#",VLOOKUP(A23582,Questionnaire!A:KQ,189,FALSE))</f>
        <v>#</v>
      </c>
    </row>
    <row r="23583" spans="1:2">
      <c r="A23583" t="s">
        <v>340</v>
      </c>
      <c r="B23583" t="str">
        <f>IF(ISBLANK(VLOOKUP(A23583,Questionnaire!A:KQ,189,FALSE)),"#",VLOOKUP(A23583,Questionnaire!A:KQ,189,FALSE))</f>
        <v>#</v>
      </c>
    </row>
    <row r="23584" spans="1:2">
      <c r="A23584" t="s">
        <v>341</v>
      </c>
      <c r="B23584" t="str">
        <f>IF(ISBLANK(VLOOKUP(A23584,Questionnaire!A:KQ,189,FALSE)),"#",VLOOKUP(A23584,Questionnaire!A:KQ,189,FALSE))</f>
        <v>#</v>
      </c>
    </row>
    <row r="23585" spans="1:2">
      <c r="A23585" t="s">
        <v>342</v>
      </c>
      <c r="B23585" t="str">
        <f>IF(ISBLANK(VLOOKUP(A23585,Questionnaire!A:KQ,189,FALSE)),"#",VLOOKUP(A23585,Questionnaire!A:KQ,189,FALSE))</f>
        <v>#</v>
      </c>
    </row>
    <row r="23586" spans="1:2">
      <c r="A23586" t="s">
        <v>343</v>
      </c>
      <c r="B23586" t="str">
        <f>IF(ISBLANK(VLOOKUP(A23586,Questionnaire!A:KQ,189,FALSE)),"#",VLOOKUP(A23586,Questionnaire!A:KQ,189,FALSE))</f>
        <v>#</v>
      </c>
    </row>
    <row r="23587" spans="1:2">
      <c r="A23587" t="s">
        <v>344</v>
      </c>
      <c r="B23587" t="str">
        <f>IF(ISBLANK(VLOOKUP(A23587,Questionnaire!A:KQ,189,FALSE)),"#",VLOOKUP(A23587,Questionnaire!A:KQ,189,FALSE))</f>
        <v>#</v>
      </c>
    </row>
    <row r="23588" spans="1:2">
      <c r="A23588" t="s">
        <v>345</v>
      </c>
      <c r="B23588" t="str">
        <f>IF(ISBLANK(VLOOKUP(A23588,Questionnaire!A:KQ,189,FALSE)),"#",VLOOKUP(A23588,Questionnaire!A:KQ,189,FALSE))</f>
        <v>#</v>
      </c>
    </row>
    <row r="23589" spans="1:2">
      <c r="A23589" t="s">
        <v>348</v>
      </c>
      <c r="B23589" t="str">
        <f>IF(ISBLANK(VLOOKUP(A23589,Questionnaire!A:KQ,189,FALSE)),"#",VLOOKUP(A23589,Questionnaire!A:KQ,189,FALSE))</f>
        <v>#</v>
      </c>
    </row>
    <row r="23590" spans="1:2">
      <c r="A23590" t="s">
        <v>353</v>
      </c>
      <c r="B23590" t="str">
        <f>IF(ISBLANK(VLOOKUP(A23590,Questionnaire!A:KQ,189,FALSE)),"#",VLOOKUP(A23590,Questionnaire!A:KQ,189,FALSE))</f>
        <v>#</v>
      </c>
    </row>
    <row r="23591" spans="1:2">
      <c r="A23591" t="s">
        <v>354</v>
      </c>
      <c r="B23591" t="str">
        <f>IF(ISBLANK(VLOOKUP(A23591,Questionnaire!A:KQ,189,FALSE)),"#",VLOOKUP(A23591,Questionnaire!A:KQ,189,FALSE))</f>
        <v>#</v>
      </c>
    </row>
    <row r="23592" spans="1:2">
      <c r="A23592" t="s">
        <v>355</v>
      </c>
      <c r="B23592" t="str">
        <f>IF(ISBLANK(VLOOKUP(A23592,Questionnaire!A:KQ,189,FALSE)),"#",VLOOKUP(A23592,Questionnaire!A:KQ,189,FALSE))</f>
        <v>#</v>
      </c>
    </row>
    <row r="23593" spans="1:2">
      <c r="A23593" t="s">
        <v>356</v>
      </c>
      <c r="B23593" t="str">
        <f>IF(ISBLANK(VLOOKUP(A23593,Questionnaire!A:KQ,189,FALSE)),"#",VLOOKUP(A23593,Questionnaire!A:KQ,189,FALSE))</f>
        <v>#</v>
      </c>
    </row>
    <row r="23594" spans="1:2">
      <c r="A23594" t="s">
        <v>357</v>
      </c>
      <c r="B23594" t="str">
        <f>IF(ISBLANK(VLOOKUP(A23594,Questionnaire!A:KQ,189,FALSE)),"#",VLOOKUP(A23594,Questionnaire!A:KQ,189,FALSE))</f>
        <v>#</v>
      </c>
    </row>
    <row r="23595" spans="1:2">
      <c r="A23595" t="s">
        <v>360</v>
      </c>
      <c r="B23595" t="str">
        <f>IF(ISBLANK(VLOOKUP(A23595,Questionnaire!A:KQ,189,FALSE)),"#",VLOOKUP(A23595,Questionnaire!A:KQ,189,FALSE))</f>
        <v>#</v>
      </c>
    </row>
    <row r="23596" spans="1:2">
      <c r="A23596" t="s">
        <v>362</v>
      </c>
      <c r="B23596" t="str">
        <f>IF(ISBLANK(VLOOKUP(A23596,Questionnaire!A:KQ,189,FALSE)),"#",VLOOKUP(A23596,Questionnaire!A:KQ,189,FALSE))</f>
        <v>#</v>
      </c>
    </row>
    <row r="23597" spans="1:2">
      <c r="A23597" t="s">
        <v>363</v>
      </c>
      <c r="B23597" t="str">
        <f>IF(ISBLANK(VLOOKUP(A23597,Questionnaire!A:KQ,189,FALSE)),"#",VLOOKUP(A23597,Questionnaire!A:KQ,189,FALSE))</f>
        <v>#</v>
      </c>
    </row>
    <row r="23598" spans="1:2">
      <c r="A23598" t="s">
        <v>364</v>
      </c>
      <c r="B23598" t="str">
        <f>IF(ISBLANK(VLOOKUP(A23598,Questionnaire!A:KQ,189,FALSE)),"#",VLOOKUP(A23598,Questionnaire!A:KQ,189,FALSE))</f>
        <v>#</v>
      </c>
    </row>
    <row r="23599" spans="1:2">
      <c r="A23599" t="s">
        <v>365</v>
      </c>
      <c r="B23599" t="str">
        <f>IF(ISBLANK(VLOOKUP(A23599,Questionnaire!A:KQ,189,FALSE)),"#",VLOOKUP(A23599,Questionnaire!A:KQ,189,FALSE))</f>
        <v>#</v>
      </c>
    </row>
    <row r="23600" spans="1:2">
      <c r="A23600" t="s">
        <v>366</v>
      </c>
      <c r="B23600" t="str">
        <f>IF(ISBLANK(VLOOKUP(A23600,Questionnaire!A:KQ,189,FALSE)),"#",VLOOKUP(A23600,Questionnaire!A:KQ,189,FALSE))</f>
        <v>#</v>
      </c>
    </row>
    <row r="23601" spans="1:2">
      <c r="A23601" t="s">
        <v>371</v>
      </c>
      <c r="B23601" t="str">
        <f>IF(ISBLANK(VLOOKUP(A23601,Questionnaire!A:KQ,189,FALSE)),"#",VLOOKUP(A23601,Questionnaire!A:KQ,189,FALSE))</f>
        <v>#</v>
      </c>
    </row>
    <row r="23602" spans="1:2">
      <c r="A23602" t="s">
        <v>372</v>
      </c>
      <c r="B23602" t="str">
        <f>IF(ISBLANK(VLOOKUP(A23602,Questionnaire!A:KQ,189,FALSE)),"#",VLOOKUP(A23602,Questionnaire!A:KQ,189,FALSE))</f>
        <v>#</v>
      </c>
    </row>
    <row r="23603" spans="1:2">
      <c r="A23603" t="s">
        <v>373</v>
      </c>
      <c r="B23603" t="str">
        <f>IF(ISBLANK(VLOOKUP(A23603,Questionnaire!A:KQ,189,FALSE)),"#",VLOOKUP(A23603,Questionnaire!A:KQ,189,FALSE))</f>
        <v>#</v>
      </c>
    </row>
    <row r="23604" spans="1:2">
      <c r="A23604" t="s">
        <v>374</v>
      </c>
      <c r="B23604" t="str">
        <f>IF(ISBLANK(VLOOKUP(A23604,Questionnaire!A:KQ,189,FALSE)),"#",VLOOKUP(A23604,Questionnaire!A:KQ,189,FALSE))</f>
        <v>#</v>
      </c>
    </row>
    <row r="23605" spans="1:2">
      <c r="A23605" t="s">
        <v>377</v>
      </c>
      <c r="B23605" t="str">
        <f>IF(ISBLANK(VLOOKUP(A23605,Questionnaire!A:KQ,189,FALSE)),"#",VLOOKUP(A23605,Questionnaire!A:KQ,189,FALSE))</f>
        <v>#</v>
      </c>
    </row>
    <row r="23606" spans="1:2">
      <c r="A23606" t="s">
        <v>379</v>
      </c>
      <c r="B23606" t="str">
        <f>IF(ISBLANK(VLOOKUP(A23606,Questionnaire!A:KQ,189,FALSE)),"#",VLOOKUP(A23606,Questionnaire!A:KQ,189,FALSE))</f>
        <v>#</v>
      </c>
    </row>
    <row r="23607" spans="1:2">
      <c r="A23607" t="s">
        <v>380</v>
      </c>
      <c r="B23607" t="str">
        <f>IF(ISBLANK(VLOOKUP(A23607,Questionnaire!A:KQ,189,FALSE)),"#",VLOOKUP(A23607,Questionnaire!A:KQ,189,FALSE))</f>
        <v>#</v>
      </c>
    </row>
    <row r="23608" spans="1:2">
      <c r="A23608" t="s">
        <v>381</v>
      </c>
      <c r="B23608" t="str">
        <f>IF(ISBLANK(VLOOKUP(A23608,Questionnaire!A:KQ,189,FALSE)),"#",VLOOKUP(A23608,Questionnaire!A:KQ,189,FALSE))</f>
        <v>#</v>
      </c>
    </row>
    <row r="23609" spans="1:2">
      <c r="A23609" t="s">
        <v>382</v>
      </c>
      <c r="B23609" t="str">
        <f>IF(ISBLANK(VLOOKUP(A23609,Questionnaire!A:KQ,189,FALSE)),"#",VLOOKUP(A23609,Questionnaire!A:KQ,189,FALSE))</f>
        <v>#</v>
      </c>
    </row>
    <row r="23610" spans="1:2">
      <c r="A23610" t="s">
        <v>384</v>
      </c>
      <c r="B23610" t="str">
        <f>IF(ISBLANK(VLOOKUP(A23610,Questionnaire!A:KQ,189,FALSE)),"#",VLOOKUP(A23610,Questionnaire!A:KQ,189,FALSE))</f>
        <v>#</v>
      </c>
    </row>
    <row r="23611" spans="1:2">
      <c r="A23611" t="s">
        <v>387</v>
      </c>
      <c r="B23611" t="str">
        <f>IF(ISBLANK(VLOOKUP(A23611,Questionnaire!A:KQ,189,FALSE)),"#",VLOOKUP(A23611,Questionnaire!A:KQ,189,FALSE))</f>
        <v>#</v>
      </c>
    </row>
    <row r="23612" spans="1:2">
      <c r="A23612" t="s">
        <v>391</v>
      </c>
      <c r="B23612" t="str">
        <f>IF(ISBLANK(VLOOKUP(A23612,Questionnaire!A:KQ,189,FALSE)),"#",VLOOKUP(A23612,Questionnaire!A:KQ,189,FALSE))</f>
        <v>#</v>
      </c>
    </row>
    <row r="23613" spans="1:2">
      <c r="A23613" t="s">
        <v>393</v>
      </c>
      <c r="B23613" t="str">
        <f>IF(ISBLANK(VLOOKUP(A23613,Questionnaire!A:KQ,189,FALSE)),"#",VLOOKUP(A23613,Questionnaire!A:KQ,189,FALSE))</f>
        <v>#</v>
      </c>
    </row>
    <row r="23614" spans="1:2">
      <c r="A23614" t="s">
        <v>395</v>
      </c>
      <c r="B23614" t="str">
        <f>IF(ISBLANK(VLOOKUP(A23614,Questionnaire!A:KQ,189,FALSE)),"#",VLOOKUP(A23614,Questionnaire!A:KQ,189,FALSE))</f>
        <v>#</v>
      </c>
    </row>
    <row r="23615" spans="1:2">
      <c r="A23615" t="s">
        <v>398</v>
      </c>
      <c r="B23615" t="str">
        <f>IF(ISBLANK(VLOOKUP(A23615,Questionnaire!A:KQ,189,FALSE)),"#",VLOOKUP(A23615,Questionnaire!A:KQ,189,FALSE))</f>
        <v>#</v>
      </c>
    </row>
    <row r="23616" spans="1:2">
      <c r="A23616" t="s">
        <v>402</v>
      </c>
      <c r="B23616" t="str">
        <f>IF(ISBLANK(VLOOKUP(A23616,Questionnaire!A:KQ,189,FALSE)),"#",VLOOKUP(A23616,Questionnaire!A:KQ,189,FALSE))</f>
        <v>#</v>
      </c>
    </row>
    <row r="23617" spans="1:2">
      <c r="A23617" t="s">
        <v>405</v>
      </c>
      <c r="B23617" t="str">
        <f>IF(ISBLANK(VLOOKUP(A23617,Questionnaire!A:KQ,189,FALSE)),"#",VLOOKUP(A23617,Questionnaire!A:KQ,189,FALSE))</f>
        <v>#</v>
      </c>
    </row>
    <row r="23618" spans="1:2">
      <c r="A23618" t="s">
        <v>409</v>
      </c>
      <c r="B23618" t="str">
        <f>IF(ISBLANK(VLOOKUP(A23618,Questionnaire!A:KQ,189,FALSE)),"#",VLOOKUP(A23618,Questionnaire!A:KQ,189,FALSE))</f>
        <v>#</v>
      </c>
    </row>
    <row r="23619" spans="1:2">
      <c r="A23619" t="s">
        <v>412</v>
      </c>
      <c r="B23619" t="str">
        <f>IF(ISBLANK(VLOOKUP(A23619,Questionnaire!A:KQ,189,FALSE)),"#",VLOOKUP(A23619,Questionnaire!A:KQ,189,FALSE))</f>
        <v>#</v>
      </c>
    </row>
    <row r="23620" spans="1:2">
      <c r="A23620" t="s">
        <v>415</v>
      </c>
      <c r="B23620" t="str">
        <f>IF(ISBLANK(VLOOKUP(A23620,Questionnaire!A:KQ,189,FALSE)),"#",VLOOKUP(A23620,Questionnaire!A:KQ,189,FALSE))</f>
        <v>#</v>
      </c>
    </row>
    <row r="23621" spans="1:2">
      <c r="A23621" t="s">
        <v>418</v>
      </c>
      <c r="B23621" t="str">
        <f>IF(ISBLANK(VLOOKUP(A23621,Questionnaire!A:KQ,189,FALSE)),"#",VLOOKUP(A23621,Questionnaire!A:KQ,189,FALSE))</f>
        <v>#</v>
      </c>
    </row>
    <row r="23622" spans="1:2">
      <c r="A23622" t="s">
        <v>421</v>
      </c>
      <c r="B23622" t="str">
        <f>IF(ISBLANK(VLOOKUP(A23622,Questionnaire!A:KQ,189,FALSE)),"#",VLOOKUP(A23622,Questionnaire!A:KQ,189,FALSE))</f>
        <v>#</v>
      </c>
    </row>
    <row r="23623" spans="1:2">
      <c r="A23623" t="s">
        <v>424</v>
      </c>
      <c r="B23623" t="str">
        <f>IF(ISBLANK(VLOOKUP(A23623,Questionnaire!A:KQ,189,FALSE)),"#",VLOOKUP(A23623,Questionnaire!A:KQ,189,FALSE))</f>
        <v>#</v>
      </c>
    </row>
    <row r="23624" spans="1:2">
      <c r="A23624" t="s">
        <v>429</v>
      </c>
      <c r="B23624" t="str">
        <f>IF(ISBLANK(VLOOKUP(A23624,Questionnaire!A:KQ,189,FALSE)),"#",VLOOKUP(A23624,Questionnaire!A:KQ,189,FALSE))</f>
        <v>#</v>
      </c>
    </row>
    <row r="23625" spans="1:2">
      <c r="A23625" t="s">
        <v>432</v>
      </c>
      <c r="B23625" t="str">
        <f>IF(ISBLANK(VLOOKUP(A23625,Questionnaire!A:KQ,189,FALSE)),"#",VLOOKUP(A23625,Questionnaire!A:KQ,189,FALSE))</f>
        <v>#</v>
      </c>
    </row>
    <row r="23626" spans="1:2">
      <c r="A23626" t="s">
        <v>435</v>
      </c>
      <c r="B23626" t="str">
        <f>IF(ISBLANK(VLOOKUP(A23626,Questionnaire!A:KQ,189,FALSE)),"#",VLOOKUP(A23626,Questionnaire!A:KQ,189,FALSE))</f>
        <v>#</v>
      </c>
    </row>
    <row r="23627" spans="1:2">
      <c r="A23627" t="s">
        <v>437</v>
      </c>
      <c r="B23627" t="str">
        <f>IF(ISBLANK(VLOOKUP(A23627,Questionnaire!A:KQ,189,FALSE)),"#",VLOOKUP(A23627,Questionnaire!A:KQ,189,FALSE))</f>
        <v>#</v>
      </c>
    </row>
    <row r="23628" spans="1:2">
      <c r="A23628" t="s">
        <v>439</v>
      </c>
      <c r="B23628" t="str">
        <f>IF(ISBLANK(VLOOKUP(A23628,Questionnaire!A:KQ,189,FALSE)),"#",VLOOKUP(A23628,Questionnaire!A:KQ,189,FALSE))</f>
        <v>#</v>
      </c>
    </row>
    <row r="23629" spans="1:2">
      <c r="A23629" t="s">
        <v>442</v>
      </c>
      <c r="B23629" t="str">
        <f>IF(ISBLANK(VLOOKUP(A23629,Questionnaire!A:KQ,189,FALSE)),"#",VLOOKUP(A23629,Questionnaire!A:KQ,189,FALSE))</f>
        <v>#</v>
      </c>
    </row>
    <row r="23630" spans="1:2">
      <c r="A23630" t="s">
        <v>445</v>
      </c>
      <c r="B23630" t="str">
        <f>IF(ISBLANK(VLOOKUP(A23630,Questionnaire!A:KQ,189,FALSE)),"#",VLOOKUP(A23630,Questionnaire!A:KQ,189,FALSE))</f>
        <v>#</v>
      </c>
    </row>
    <row r="23631" spans="1:2">
      <c r="A23631" t="s">
        <v>448</v>
      </c>
      <c r="B23631" t="str">
        <f>IF(ISBLANK(VLOOKUP(A23631,Questionnaire!A:KQ,189,FALSE)),"#",VLOOKUP(A23631,Questionnaire!A:KQ,189,FALSE))</f>
        <v>#</v>
      </c>
    </row>
    <row r="23632" spans="1:2">
      <c r="A23632" t="s">
        <v>452</v>
      </c>
      <c r="B23632" t="str">
        <f>IF(ISBLANK(VLOOKUP(A23632,Questionnaire!A:KQ,189,FALSE)),"#",VLOOKUP(A23632,Questionnaire!A:KQ,189,FALSE))</f>
        <v>#</v>
      </c>
    </row>
    <row r="23633" spans="1:3">
      <c r="A23633" t="s">
        <v>455</v>
      </c>
      <c r="B23633" t="str">
        <f>IF(ISBLANK(VLOOKUP(A23633,Questionnaire!A:KQ,189,FALSE)),"#",VLOOKUP(A23633,Questionnaire!A:KQ,189,FALSE))</f>
        <v>#</v>
      </c>
    </row>
    <row r="23634" spans="1:3">
      <c r="A23634" t="s">
        <v>458</v>
      </c>
      <c r="B23634" t="str">
        <f>IF(ISBLANK(VLOOKUP(A23634,Questionnaire!A:KQ,189,FALSE)),"#",VLOOKUP(A23634,Questionnaire!A:KQ,189,FALSE))</f>
        <v>#</v>
      </c>
    </row>
    <row r="23635" spans="1:3">
      <c r="A23635" t="s">
        <v>461</v>
      </c>
      <c r="B23635" t="str">
        <f>IF(ISBLANK(VLOOKUP(A23635,Questionnaire!A:KQ,189,FALSE)),"#",VLOOKUP(A23635,Questionnaire!A:KQ,189,FALSE))</f>
        <v>#</v>
      </c>
    </row>
    <row r="23636" spans="1:3">
      <c r="A23636" t="s">
        <v>465</v>
      </c>
      <c r="B23636" t="str">
        <f>IF(ISBLANK(VLOOKUP(A23636,Questionnaire!A:KQ,189,FALSE)),"#",VLOOKUP(A23636,Questionnaire!A:KQ,189,FALSE))</f>
        <v>#</v>
      </c>
    </row>
    <row r="23637" spans="1:3">
      <c r="A23637" t="s">
        <v>467</v>
      </c>
      <c r="B23637" t="str">
        <f>IF(ISBLANK(VLOOKUP(A23637,Questionnaire!A:KQ,189,FALSE)),"#",VLOOKUP(A23637,Questionnaire!A:KQ,189,FALSE))</f>
        <v>#</v>
      </c>
    </row>
    <row r="23638" spans="1:3">
      <c r="A23638" t="s">
        <v>469</v>
      </c>
      <c r="B23638" t="str">
        <f>IF(ISBLANK(VLOOKUP(A23638,Questionnaire!A:KQ,189,FALSE)),"#",VLOOKUP(A23638,Questionnaire!A:KQ,189,FALSE))</f>
        <v>#</v>
      </c>
    </row>
    <row r="23639" spans="1:3">
      <c r="A23639" t="s">
        <v>471</v>
      </c>
      <c r="B23639" t="str">
        <f>IF(ISBLANK(VLOOKUP(A23639,Questionnaire!A:KQ,189,FALSE)),"#",VLOOKUP(A23639,Questionnaire!A:KQ,189,FALSE))</f>
        <v>#</v>
      </c>
    </row>
    <row r="23640" spans="1:3">
      <c r="A23640" t="s">
        <v>473</v>
      </c>
      <c r="B23640" t="str">
        <f>IF(ISBLANK(VLOOKUP(A23640,Questionnaire!A:KQ,189,FALSE)),"#",VLOOKUP(A23640,Questionnaire!A:KQ,189,FALSE))</f>
        <v>#</v>
      </c>
    </row>
    <row r="23641" spans="1:3">
      <c r="A23641" t="s">
        <v>475</v>
      </c>
      <c r="B23641" t="str">
        <f>IF(ISBLANK(VLOOKUP(A23641,Questionnaire!A:KQ,189,FALSE)),"#",VLOOKUP(A23641,Questionnaire!A:KQ,189,FALSE))</f>
        <v>#</v>
      </c>
    </row>
    <row r="23642" spans="1:3">
      <c r="A23642" t="s">
        <v>185</v>
      </c>
      <c r="B23642" t="str">
        <f>IF(ISBLANK(VLOOKUP(A23642,Questionnaire!A:KQ,190,FALSE)),"#",VLOOKUP(A23642,Questionnaire!A:KQ,190,FALSE))</f>
        <v>#</v>
      </c>
      <c r="C23642">
        <v>187</v>
      </c>
    </row>
    <row r="23643" spans="1:3">
      <c r="A23643" t="s">
        <v>187</v>
      </c>
      <c r="B23643" t="str">
        <f>IF(ISNA(VLOOKUP(VLOOKUP(A23643,Questionnaire!A:KQ,190,FALSE),'CORA Encoding'!D:E,2,FALSE)),"#",VLOOKUP(VLOOKUP(A23643,Questionnaire!A:KQ,190,FALSE),'CORA Encoding'!D:E,2,FALSE))</f>
        <v>#</v>
      </c>
    </row>
    <row r="23644" spans="1:3">
      <c r="A23644" t="s">
        <v>189</v>
      </c>
      <c r="B23644" t="str">
        <f>IF(ISNA(VLOOKUP(VLOOKUP(A23644,Questionnaire!A:KQ,190,FALSE),'CORA Encoding'!G:H,2,FALSE)),"#",VLOOKUP(VLOOKUP(A23644,Questionnaire!A:KQ,190,FALSE),'CORA Encoding'!G:H,2,FALSE))</f>
        <v>#</v>
      </c>
    </row>
    <row r="23645" spans="1:3">
      <c r="A23645" t="s">
        <v>191</v>
      </c>
      <c r="B23645" t="str">
        <f>IF(ISNA(VLOOKUP(VLOOKUP(A23645,Questionnaire!A:KQ,190,FALSE),'Country List'!E:F,2,FALSE)),"#",VLOOKUP(VLOOKUP(A23645,Questionnaire!A:KQ,190,FALSE),'Country List'!E:F,2,FALSE))</f>
        <v>#</v>
      </c>
    </row>
    <row r="23646" spans="1:3">
      <c r="A23646" t="s">
        <v>193</v>
      </c>
      <c r="B23646" t="str">
        <f>IF(ISNA(VLOOKUP(VLOOKUP(A23646,Questionnaire!A:KQ,190,FALSE),'Industry List'!B:C,2,FALSE)),"#",VLOOKUP(VLOOKUP(A23646,Questionnaire!A:KQ,190,FALSE),'Industry List'!B:C,2,FALSE))</f>
        <v>#</v>
      </c>
    </row>
    <row r="23647" spans="1:3">
      <c r="A23647" t="s">
        <v>197</v>
      </c>
      <c r="B23647" t="str">
        <f>IF(ISBLANK(VLOOKUP(A23647,Questionnaire!A:KQ,190,FALSE)),"#",VLOOKUP(A23647,Questionnaire!A:KQ,190,FALSE))</f>
        <v>#</v>
      </c>
    </row>
    <row r="23648" spans="1:3">
      <c r="A23648" t="s">
        <v>201</v>
      </c>
      <c r="B23648" t="str">
        <f>IF(ISBLANK(VLOOKUP(A23648,Questionnaire!A:KQ,190,FALSE)),"#",VLOOKUP(A23648,Questionnaire!A:KQ,190,FALSE))</f>
        <v>#</v>
      </c>
    </row>
    <row r="23649" spans="1:2">
      <c r="A23649" t="s">
        <v>203</v>
      </c>
      <c r="B23649" t="str">
        <f>IF(ISNA(VLOOKUP(VLOOKUP(A23649,Questionnaire!A:KQ,190,FALSE),'CORA Encoding'!J:K,2,FALSE)),"#",VLOOKUP(VLOOKUP(A23649,Questionnaire!A:KQ,190,FALSE),'CORA Encoding'!J:K,2,FALSE))</f>
        <v>#</v>
      </c>
    </row>
    <row r="23650" spans="1:2">
      <c r="A23650" t="s">
        <v>208</v>
      </c>
      <c r="B23650" t="str">
        <f>IF(ISBLANK(VLOOKUP(A23650,Questionnaire!A:KQ,190,FALSE)),"#",VLOOKUP(A23650,Questionnaire!A:KQ,190,FALSE))</f>
        <v>#</v>
      </c>
    </row>
    <row r="23651" spans="1:2">
      <c r="A23651" t="s">
        <v>213</v>
      </c>
      <c r="B23651" t="str">
        <f>IF(ISBLANK(VLOOKUP(A23651,Questionnaire!A:KQ,190,FALSE)),"#",VLOOKUP(A23651,Questionnaire!A:KQ,190,FALSE))</f>
        <v>#</v>
      </c>
    </row>
    <row r="23652" spans="1:2">
      <c r="A23652" t="s">
        <v>215</v>
      </c>
      <c r="B23652" t="str">
        <f>IF(ISBLANK(VLOOKUP(A23652,Questionnaire!A:KQ,190,FALSE)),"#",VLOOKUP(A23652,Questionnaire!A:KQ,190,FALSE))</f>
        <v>#</v>
      </c>
    </row>
    <row r="23653" spans="1:2">
      <c r="A23653" t="s">
        <v>217</v>
      </c>
      <c r="B23653" t="str">
        <f>IF(ISBLANK(VLOOKUP(A23653,Questionnaire!A:KQ,190,FALSE)),"#",VLOOKUP(A23653,Questionnaire!A:KQ,190,FALSE))</f>
        <v>#</v>
      </c>
    </row>
    <row r="23654" spans="1:2">
      <c r="A23654" t="s">
        <v>219</v>
      </c>
      <c r="B23654" t="str">
        <f>IF(ISBLANK(VLOOKUP(A23654,Questionnaire!A:KQ,190,FALSE)),"#",VLOOKUP(A23654,Questionnaire!A:KQ,190,FALSE))</f>
        <v>#</v>
      </c>
    </row>
    <row r="23655" spans="1:2">
      <c r="A23655" t="s">
        <v>221</v>
      </c>
      <c r="B23655" t="str">
        <f>IF(ISBLANK(VLOOKUP(A23655,Questionnaire!A:KQ,190,FALSE)),"#",VLOOKUP(A23655,Questionnaire!A:KQ,190,FALSE))</f>
        <v>#</v>
      </c>
    </row>
    <row r="23656" spans="1:2">
      <c r="A23656" t="s">
        <v>223</v>
      </c>
      <c r="B23656" t="str">
        <f>IF(ISBLANK(VLOOKUP(A23656,Questionnaire!A:KQ,190,FALSE)),"#",VLOOKUP(A23656,Questionnaire!A:KQ,190,FALSE))</f>
        <v>#</v>
      </c>
    </row>
    <row r="23657" spans="1:2">
      <c r="A23657" t="s">
        <v>225</v>
      </c>
      <c r="B23657" t="str">
        <f>IF(ISBLANK(VLOOKUP(A23657,Questionnaire!A:KQ,190,FALSE)),"#",VLOOKUP(A23657,Questionnaire!A:KQ,190,FALSE))</f>
        <v>#</v>
      </c>
    </row>
    <row r="23658" spans="1:2">
      <c r="A23658" t="s">
        <v>227</v>
      </c>
      <c r="B23658" t="str">
        <f>IF(ISBLANK(VLOOKUP(A23658,Questionnaire!A:KQ,190,FALSE)),"#",VLOOKUP(A23658,Questionnaire!A:KQ,190,FALSE))</f>
        <v>#</v>
      </c>
    </row>
    <row r="23659" spans="1:2">
      <c r="A23659" t="s">
        <v>229</v>
      </c>
      <c r="B23659" t="str">
        <f>IF(ISBLANK(VLOOKUP(A23659,Questionnaire!A:KQ,190,FALSE)),"#",VLOOKUP(A23659,Questionnaire!A:KQ,190,FALSE))</f>
        <v>#</v>
      </c>
    </row>
    <row r="23660" spans="1:2">
      <c r="A23660" t="s">
        <v>231</v>
      </c>
      <c r="B23660" t="str">
        <f>IF(ISBLANK(VLOOKUP(A23660,Questionnaire!A:KQ,190,FALSE)),"#",VLOOKUP(A23660,Questionnaire!A:KQ,190,FALSE))</f>
        <v>#</v>
      </c>
    </row>
    <row r="23661" spans="1:2">
      <c r="A23661" t="s">
        <v>233</v>
      </c>
      <c r="B23661" t="str">
        <f>IF(ISBLANK(VLOOKUP(A23661,Questionnaire!A:KQ,190,FALSE)),"#",VLOOKUP(A23661,Questionnaire!A:KQ,190,FALSE))</f>
        <v>#</v>
      </c>
    </row>
    <row r="23662" spans="1:2">
      <c r="A23662" t="s">
        <v>235</v>
      </c>
      <c r="B23662" t="str">
        <f>IF(ISBLANK(VLOOKUP(A23662,Questionnaire!A:KQ,190,FALSE)),"#",VLOOKUP(A23662,Questionnaire!A:KQ,190,FALSE))</f>
        <v>#</v>
      </c>
    </row>
    <row r="23663" spans="1:2">
      <c r="A23663" t="s">
        <v>237</v>
      </c>
      <c r="B23663" t="str">
        <f>IF(ISBLANK(VLOOKUP(A23663,Questionnaire!A:KQ,190,FALSE)),"#",VLOOKUP(A23663,Questionnaire!A:KQ,190,FALSE))</f>
        <v>#</v>
      </c>
    </row>
    <row r="23664" spans="1:2">
      <c r="A23664" t="s">
        <v>239</v>
      </c>
      <c r="B23664" t="str">
        <f>IF(ISBLANK(VLOOKUP(A23664,Questionnaire!A:KQ,190,FALSE)),"#",VLOOKUP(A23664,Questionnaire!A:KQ,190,FALSE))</f>
        <v>#</v>
      </c>
    </row>
    <row r="23665" spans="1:2">
      <c r="A23665" t="s">
        <v>242</v>
      </c>
      <c r="B23665" t="str">
        <f>IF(ISBLANK(VLOOKUP(A23665,Questionnaire!A:KQ,190,FALSE)),"#",VLOOKUP(A23665,Questionnaire!A:KQ,190,FALSE))</f>
        <v>#</v>
      </c>
    </row>
    <row r="23666" spans="1:2">
      <c r="A23666" t="s">
        <v>245</v>
      </c>
      <c r="B23666" t="str">
        <f>IF(ISBLANK(VLOOKUP(A23666,Questionnaire!A:KQ,190,FALSE)),"#",VLOOKUP(A23666,Questionnaire!A:KQ,190,FALSE))</f>
        <v>#</v>
      </c>
    </row>
    <row r="23667" spans="1:2">
      <c r="A23667" t="s">
        <v>247</v>
      </c>
      <c r="B23667" t="str">
        <f>IF(ISBLANK(VLOOKUP(A23667,Questionnaire!A:KQ,190,FALSE)),"#",VLOOKUP(A23667,Questionnaire!A:KQ,190,FALSE))</f>
        <v>#</v>
      </c>
    </row>
    <row r="23668" spans="1:2">
      <c r="A23668" t="s">
        <v>249</v>
      </c>
      <c r="B23668" t="str">
        <f>IF(ISBLANK(VLOOKUP(A23668,Questionnaire!A:KQ,190,FALSE)),"#",VLOOKUP(A23668,Questionnaire!A:KQ,190,FALSE))</f>
        <v>#</v>
      </c>
    </row>
    <row r="23669" spans="1:2">
      <c r="A23669" t="s">
        <v>250</v>
      </c>
      <c r="B23669" t="str">
        <f>IF(ISBLANK(VLOOKUP(A23669,Questionnaire!A:KQ,190,FALSE)),"#",VLOOKUP(A23669,Questionnaire!A:KQ,190,FALSE))</f>
        <v>#</v>
      </c>
    </row>
    <row r="23670" spans="1:2">
      <c r="A23670" t="s">
        <v>252</v>
      </c>
      <c r="B23670" t="str">
        <f>IF(ISBLANK(VLOOKUP(A23670,Questionnaire!A:KQ,190,FALSE)),"#",VLOOKUP(A23670,Questionnaire!A:KQ,190,FALSE))</f>
        <v>#</v>
      </c>
    </row>
    <row r="23671" spans="1:2">
      <c r="A23671" t="s">
        <v>255</v>
      </c>
      <c r="B23671" t="str">
        <f>IF(ISBLANK(VLOOKUP(A23671,Questionnaire!A:KQ,190,FALSE)),"#",VLOOKUP(A23671,Questionnaire!A:KQ,190,FALSE))</f>
        <v>#</v>
      </c>
    </row>
    <row r="23672" spans="1:2">
      <c r="A23672" t="s">
        <v>258</v>
      </c>
      <c r="B23672" t="str">
        <f>IF(ISNA(VLOOKUP(VLOOKUP(A23672,Questionnaire!A:KQ,190,FALSE),'CORA Encoding'!M:N,2,FALSE)),"#",VLOOKUP(VLOOKUP(A23672,Questionnaire!A:KQ,190,FALSE),'CORA Encoding'!M:N,2,FALSE))</f>
        <v>#</v>
      </c>
    </row>
    <row r="23673" spans="1:2">
      <c r="A23673" t="s">
        <v>261</v>
      </c>
      <c r="B23673" t="str">
        <f>IF(ISBLANK(VLOOKUP(A23673,Questionnaire!A:KQ,190,FALSE)),"#",VLOOKUP(A23673,Questionnaire!A:KQ,190,FALSE))</f>
        <v>#</v>
      </c>
    </row>
    <row r="23674" spans="1:2">
      <c r="A23674" t="s">
        <v>263</v>
      </c>
      <c r="B23674" t="str">
        <f>IF(ISBLANK(VLOOKUP(A23674,Questionnaire!A:KQ,190,FALSE)),"#",VLOOKUP(A23674,Questionnaire!A:KQ,190,FALSE))</f>
        <v>#</v>
      </c>
    </row>
    <row r="23675" spans="1:2">
      <c r="A23675" t="s">
        <v>265</v>
      </c>
      <c r="B23675" t="str">
        <f>IF(ISBLANK(VLOOKUP(A23675,Questionnaire!A:KQ,190,FALSE)),"#",VLOOKUP(A23675,Questionnaire!A:KQ,190,FALSE))</f>
        <v>#</v>
      </c>
    </row>
    <row r="23676" spans="1:2">
      <c r="A23676" t="s">
        <v>267</v>
      </c>
      <c r="B23676" t="str">
        <f>IF(ISBLANK(VLOOKUP(A23676,Questionnaire!A:KQ,190,FALSE)),"#",VLOOKUP(A23676,Questionnaire!A:KQ,190,FALSE))</f>
        <v>#</v>
      </c>
    </row>
    <row r="23677" spans="1:2">
      <c r="A23677" t="s">
        <v>269</v>
      </c>
      <c r="B23677" t="str">
        <f>IF(ISBLANK(VLOOKUP(A23677,Questionnaire!A:KQ,190,FALSE)),"#",VLOOKUP(A23677,Questionnaire!A:KQ,190,FALSE))</f>
        <v>#</v>
      </c>
    </row>
    <row r="23678" spans="1:2">
      <c r="A23678" t="s">
        <v>274</v>
      </c>
      <c r="B23678" t="str">
        <f>IF(ISBLANK(VLOOKUP(A23678,Questionnaire!A:KQ,190,FALSE)),"#",VLOOKUP(A23678,Questionnaire!A:KQ,190,FALSE))</f>
        <v>#</v>
      </c>
    </row>
    <row r="23679" spans="1:2">
      <c r="A23679" t="s">
        <v>276</v>
      </c>
      <c r="B23679" t="str">
        <f>IF(ISBLANK(VLOOKUP(A23679,Questionnaire!A:KQ,190,FALSE)),"#",VLOOKUP(A23679,Questionnaire!A:KQ,190,FALSE))</f>
        <v>#</v>
      </c>
    </row>
    <row r="23680" spans="1:2">
      <c r="A23680" t="s">
        <v>278</v>
      </c>
      <c r="B23680" t="str">
        <f>IF(ISBLANK(VLOOKUP(A23680,Questionnaire!A:KQ,190,FALSE)),"#",VLOOKUP(A23680,Questionnaire!A:KQ,190,FALSE))</f>
        <v>#</v>
      </c>
    </row>
    <row r="23681" spans="1:2">
      <c r="A23681" t="s">
        <v>280</v>
      </c>
      <c r="B23681" t="str">
        <f>IF(ISBLANK(VLOOKUP(A23681,Questionnaire!A:KQ,190,FALSE)),"#",VLOOKUP(A23681,Questionnaire!A:KQ,190,FALSE))</f>
        <v>#</v>
      </c>
    </row>
    <row r="23682" spans="1:2">
      <c r="A23682" t="s">
        <v>282</v>
      </c>
      <c r="B23682" t="str">
        <f>IF(ISBLANK(VLOOKUP(A23682,Questionnaire!A:KQ,190,FALSE)),"#",VLOOKUP(A23682,Questionnaire!A:KQ,190,FALSE))</f>
        <v>#</v>
      </c>
    </row>
    <row r="23683" spans="1:2">
      <c r="A23683" t="s">
        <v>286</v>
      </c>
      <c r="B23683" t="str">
        <f>IF(ISBLANK(VLOOKUP(A23683,Questionnaire!A:KQ,190,FALSE)),"#",VLOOKUP(A23683,Questionnaire!A:KQ,190,FALSE))</f>
        <v>#</v>
      </c>
    </row>
    <row r="23684" spans="1:2">
      <c r="A23684" t="s">
        <v>288</v>
      </c>
      <c r="B23684" t="str">
        <f>IF(ISBLANK(VLOOKUP(A23684,Questionnaire!A:KQ,190,FALSE)),"#",VLOOKUP(A23684,Questionnaire!A:KQ,190,FALSE))</f>
        <v>#</v>
      </c>
    </row>
    <row r="23685" spans="1:2">
      <c r="A23685" t="s">
        <v>290</v>
      </c>
      <c r="B23685" t="str">
        <f>IF(ISBLANK(VLOOKUP(A23685,Questionnaire!A:KQ,190,FALSE)),"#",VLOOKUP(A23685,Questionnaire!A:KQ,190,FALSE))</f>
        <v>#</v>
      </c>
    </row>
    <row r="23686" spans="1:2">
      <c r="A23686" t="s">
        <v>292</v>
      </c>
      <c r="B23686" t="str">
        <f>IF(ISBLANK(VLOOKUP(A23686,Questionnaire!A:KQ,190,FALSE)),"#",VLOOKUP(A23686,Questionnaire!A:KQ,190,FALSE))</f>
        <v>#</v>
      </c>
    </row>
    <row r="23687" spans="1:2">
      <c r="A23687" t="s">
        <v>294</v>
      </c>
      <c r="B23687" t="str">
        <f>IF(ISBLANK(VLOOKUP(A23687,Questionnaire!A:KQ,190,FALSE)),"#",VLOOKUP(A23687,Questionnaire!A:KQ,190,FALSE))</f>
        <v>#</v>
      </c>
    </row>
    <row r="23688" spans="1:2">
      <c r="A23688" t="s">
        <v>296</v>
      </c>
      <c r="B23688" t="str">
        <f>IF(ISBLANK(VLOOKUP(A23688,Questionnaire!A:KQ,190,FALSE)),"#",VLOOKUP(A23688,Questionnaire!A:KQ,190,FALSE))</f>
        <v>#</v>
      </c>
    </row>
    <row r="23689" spans="1:2">
      <c r="A23689" t="s">
        <v>301</v>
      </c>
      <c r="B23689" t="str">
        <f>IF(ISBLANK(VLOOKUP(A23689,Questionnaire!A:KQ,190,FALSE)),"#",VLOOKUP(A23689,Questionnaire!A:KQ,190,FALSE))</f>
        <v>#</v>
      </c>
    </row>
    <row r="23690" spans="1:2">
      <c r="A23690" t="s">
        <v>303</v>
      </c>
      <c r="B23690" t="str">
        <f>IF(ISBLANK(VLOOKUP(A23690,Questionnaire!A:KQ,190,FALSE)),"#",VLOOKUP(A23690,Questionnaire!A:KQ,190,FALSE))</f>
        <v>#</v>
      </c>
    </row>
    <row r="23691" spans="1:2">
      <c r="A23691" t="s">
        <v>305</v>
      </c>
      <c r="B23691" t="str">
        <f>IF(ISBLANK(VLOOKUP(A23691,Questionnaire!A:KQ,190,FALSE)),"#",VLOOKUP(A23691,Questionnaire!A:KQ,190,FALSE))</f>
        <v>#</v>
      </c>
    </row>
    <row r="23692" spans="1:2">
      <c r="A23692" t="s">
        <v>307</v>
      </c>
      <c r="B23692" t="str">
        <f>IF(ISBLANK(VLOOKUP(A23692,Questionnaire!A:KQ,190,FALSE)),"#",VLOOKUP(A23692,Questionnaire!A:KQ,190,FALSE))</f>
        <v>#</v>
      </c>
    </row>
    <row r="23693" spans="1:2">
      <c r="A23693" t="s">
        <v>311</v>
      </c>
      <c r="B23693" t="str">
        <f>IF(ISBLANK(VLOOKUP(A23693,Questionnaire!A:KQ,190,FALSE)),"#",VLOOKUP(A23693,Questionnaire!A:KQ,190,FALSE))</f>
        <v>#</v>
      </c>
    </row>
    <row r="23694" spans="1:2">
      <c r="A23694" t="s">
        <v>313</v>
      </c>
      <c r="B23694" t="str">
        <f>IF(ISBLANK(VLOOKUP(A23694,Questionnaire!A:KQ,190,FALSE)),"#",VLOOKUP(A23694,Questionnaire!A:KQ,190,FALSE))</f>
        <v>#</v>
      </c>
    </row>
    <row r="23695" spans="1:2">
      <c r="A23695" t="s">
        <v>314</v>
      </c>
      <c r="B23695" t="str">
        <f>IF(ISBLANK(VLOOKUP(A23695,Questionnaire!A:KQ,190,FALSE)),"#",VLOOKUP(A23695,Questionnaire!A:KQ,190,FALSE))</f>
        <v>#</v>
      </c>
    </row>
    <row r="23696" spans="1:2">
      <c r="A23696" t="s">
        <v>315</v>
      </c>
      <c r="B23696" t="str">
        <f>IF(ISBLANK(VLOOKUP(A23696,Questionnaire!A:KQ,190,FALSE)),"#",VLOOKUP(A23696,Questionnaire!A:KQ,190,FALSE))</f>
        <v>#</v>
      </c>
    </row>
    <row r="23697" spans="1:2">
      <c r="A23697" t="s">
        <v>317</v>
      </c>
      <c r="B23697" t="str">
        <f>IF(ISBLANK(VLOOKUP(A23697,Questionnaire!A:KQ,190,FALSE)),"#",VLOOKUP(A23697,Questionnaire!A:KQ,190,FALSE))</f>
        <v>#</v>
      </c>
    </row>
    <row r="23698" spans="1:2">
      <c r="A23698" t="s">
        <v>319</v>
      </c>
      <c r="B23698" t="str">
        <f>IF(ISBLANK(VLOOKUP(A23698,Questionnaire!A:KQ,190,FALSE)),"#",VLOOKUP(A23698,Questionnaire!A:KQ,190,FALSE))</f>
        <v>#</v>
      </c>
    </row>
    <row r="23699" spans="1:2">
      <c r="A23699" t="s">
        <v>322</v>
      </c>
      <c r="B23699" t="str">
        <f>IF(ISBLANK(VLOOKUP(A23699,Questionnaire!A:KQ,190,FALSE)),"#",VLOOKUP(A23699,Questionnaire!A:KQ,190,FALSE))</f>
        <v>#</v>
      </c>
    </row>
    <row r="23700" spans="1:2">
      <c r="A23700" t="s">
        <v>326</v>
      </c>
      <c r="B23700" t="str">
        <f>IF(ISBLANK(VLOOKUP(A23700,Questionnaire!A:KQ,190,FALSE)),"#",VLOOKUP(A23700,Questionnaire!A:KQ,190,FALSE))</f>
        <v>#</v>
      </c>
    </row>
    <row r="23701" spans="1:2">
      <c r="A23701" t="s">
        <v>328</v>
      </c>
      <c r="B23701" t="str">
        <f>IF(ISBLANK(VLOOKUP(A23701,Questionnaire!A:KQ,190,FALSE)),"#",VLOOKUP(A23701,Questionnaire!A:KQ,190,FALSE))</f>
        <v>#</v>
      </c>
    </row>
    <row r="23702" spans="1:2">
      <c r="A23702" t="s">
        <v>332</v>
      </c>
      <c r="B23702" t="str">
        <f>IF(ISBLANK(VLOOKUP(A23702,Questionnaire!A:KQ,190,FALSE)),"#",VLOOKUP(A23702,Questionnaire!A:KQ,190,FALSE))</f>
        <v>#</v>
      </c>
    </row>
    <row r="23703" spans="1:2">
      <c r="A23703" t="s">
        <v>333</v>
      </c>
      <c r="B23703" t="str">
        <f>IF(ISBLANK(VLOOKUP(A23703,Questionnaire!A:KQ,190,FALSE)),"#",VLOOKUP(A23703,Questionnaire!A:KQ,190,FALSE))</f>
        <v>#</v>
      </c>
    </row>
    <row r="23704" spans="1:2">
      <c r="A23704" t="s">
        <v>334</v>
      </c>
      <c r="B23704" t="str">
        <f>IF(ISBLANK(VLOOKUP(A23704,Questionnaire!A:KQ,190,FALSE)),"#",VLOOKUP(A23704,Questionnaire!A:KQ,190,FALSE))</f>
        <v>#</v>
      </c>
    </row>
    <row r="23705" spans="1:2">
      <c r="A23705" t="s">
        <v>335</v>
      </c>
      <c r="B23705" t="str">
        <f>IF(ISBLANK(VLOOKUP(A23705,Questionnaire!A:KQ,190,FALSE)),"#",VLOOKUP(A23705,Questionnaire!A:KQ,190,FALSE))</f>
        <v>#</v>
      </c>
    </row>
    <row r="23706" spans="1:2">
      <c r="A23706" t="s">
        <v>336</v>
      </c>
      <c r="B23706" t="str">
        <f>IF(ISBLANK(VLOOKUP(A23706,Questionnaire!A:KQ,190,FALSE)),"#",VLOOKUP(A23706,Questionnaire!A:KQ,190,FALSE))</f>
        <v>#</v>
      </c>
    </row>
    <row r="23707" spans="1:2">
      <c r="A23707" t="s">
        <v>337</v>
      </c>
      <c r="B23707" t="str">
        <f>IF(ISBLANK(VLOOKUP(A23707,Questionnaire!A:KQ,190,FALSE)),"#",VLOOKUP(A23707,Questionnaire!A:KQ,190,FALSE))</f>
        <v>#</v>
      </c>
    </row>
    <row r="23708" spans="1:2">
      <c r="A23708" t="s">
        <v>338</v>
      </c>
      <c r="B23708" t="str">
        <f>IF(ISBLANK(VLOOKUP(A23708,Questionnaire!A:KQ,190,FALSE)),"#",VLOOKUP(A23708,Questionnaire!A:KQ,190,FALSE))</f>
        <v>#</v>
      </c>
    </row>
    <row r="23709" spans="1:2">
      <c r="A23709" t="s">
        <v>339</v>
      </c>
      <c r="B23709" t="str">
        <f>IF(ISBLANK(VLOOKUP(A23709,Questionnaire!A:KQ,190,FALSE)),"#",VLOOKUP(A23709,Questionnaire!A:KQ,190,FALSE))</f>
        <v>#</v>
      </c>
    </row>
    <row r="23710" spans="1:2">
      <c r="A23710" t="s">
        <v>340</v>
      </c>
      <c r="B23710" t="str">
        <f>IF(ISBLANK(VLOOKUP(A23710,Questionnaire!A:KQ,190,FALSE)),"#",VLOOKUP(A23710,Questionnaire!A:KQ,190,FALSE))</f>
        <v>#</v>
      </c>
    </row>
    <row r="23711" spans="1:2">
      <c r="A23711" t="s">
        <v>341</v>
      </c>
      <c r="B23711" t="str">
        <f>IF(ISBLANK(VLOOKUP(A23711,Questionnaire!A:KQ,190,FALSE)),"#",VLOOKUP(A23711,Questionnaire!A:KQ,190,FALSE))</f>
        <v>#</v>
      </c>
    </row>
    <row r="23712" spans="1:2">
      <c r="A23712" t="s">
        <v>342</v>
      </c>
      <c r="B23712" t="str">
        <f>IF(ISBLANK(VLOOKUP(A23712,Questionnaire!A:KQ,190,FALSE)),"#",VLOOKUP(A23712,Questionnaire!A:KQ,190,FALSE))</f>
        <v>#</v>
      </c>
    </row>
    <row r="23713" spans="1:2">
      <c r="A23713" t="s">
        <v>343</v>
      </c>
      <c r="B23713" t="str">
        <f>IF(ISBLANK(VLOOKUP(A23713,Questionnaire!A:KQ,190,FALSE)),"#",VLOOKUP(A23713,Questionnaire!A:KQ,190,FALSE))</f>
        <v>#</v>
      </c>
    </row>
    <row r="23714" spans="1:2">
      <c r="A23714" t="s">
        <v>344</v>
      </c>
      <c r="B23714" t="str">
        <f>IF(ISBLANK(VLOOKUP(A23714,Questionnaire!A:KQ,190,FALSE)),"#",VLOOKUP(A23714,Questionnaire!A:KQ,190,FALSE))</f>
        <v>#</v>
      </c>
    </row>
    <row r="23715" spans="1:2">
      <c r="A23715" t="s">
        <v>345</v>
      </c>
      <c r="B23715" t="str">
        <f>IF(ISBLANK(VLOOKUP(A23715,Questionnaire!A:KQ,190,FALSE)),"#",VLOOKUP(A23715,Questionnaire!A:KQ,190,FALSE))</f>
        <v>#</v>
      </c>
    </row>
    <row r="23716" spans="1:2">
      <c r="A23716" t="s">
        <v>348</v>
      </c>
      <c r="B23716" t="str">
        <f>IF(ISBLANK(VLOOKUP(A23716,Questionnaire!A:KQ,190,FALSE)),"#",VLOOKUP(A23716,Questionnaire!A:KQ,190,FALSE))</f>
        <v>#</v>
      </c>
    </row>
    <row r="23717" spans="1:2">
      <c r="A23717" t="s">
        <v>353</v>
      </c>
      <c r="B23717" t="str">
        <f>IF(ISBLANK(VLOOKUP(A23717,Questionnaire!A:KQ,190,FALSE)),"#",VLOOKUP(A23717,Questionnaire!A:KQ,190,FALSE))</f>
        <v>#</v>
      </c>
    </row>
    <row r="23718" spans="1:2">
      <c r="A23718" t="s">
        <v>354</v>
      </c>
      <c r="B23718" t="str">
        <f>IF(ISBLANK(VLOOKUP(A23718,Questionnaire!A:KQ,190,FALSE)),"#",VLOOKUP(A23718,Questionnaire!A:KQ,190,FALSE))</f>
        <v>#</v>
      </c>
    </row>
    <row r="23719" spans="1:2">
      <c r="A23719" t="s">
        <v>355</v>
      </c>
      <c r="B23719" t="str">
        <f>IF(ISBLANK(VLOOKUP(A23719,Questionnaire!A:KQ,190,FALSE)),"#",VLOOKUP(A23719,Questionnaire!A:KQ,190,FALSE))</f>
        <v>#</v>
      </c>
    </row>
    <row r="23720" spans="1:2">
      <c r="A23720" t="s">
        <v>356</v>
      </c>
      <c r="B23720" t="str">
        <f>IF(ISBLANK(VLOOKUP(A23720,Questionnaire!A:KQ,190,FALSE)),"#",VLOOKUP(A23720,Questionnaire!A:KQ,190,FALSE))</f>
        <v>#</v>
      </c>
    </row>
    <row r="23721" spans="1:2">
      <c r="A23721" t="s">
        <v>357</v>
      </c>
      <c r="B23721" t="str">
        <f>IF(ISBLANK(VLOOKUP(A23721,Questionnaire!A:KQ,190,FALSE)),"#",VLOOKUP(A23721,Questionnaire!A:KQ,190,FALSE))</f>
        <v>#</v>
      </c>
    </row>
    <row r="23722" spans="1:2">
      <c r="A23722" t="s">
        <v>360</v>
      </c>
      <c r="B23722" t="str">
        <f>IF(ISBLANK(VLOOKUP(A23722,Questionnaire!A:KQ,190,FALSE)),"#",VLOOKUP(A23722,Questionnaire!A:KQ,190,FALSE))</f>
        <v>#</v>
      </c>
    </row>
    <row r="23723" spans="1:2">
      <c r="A23723" t="s">
        <v>362</v>
      </c>
      <c r="B23723" t="str">
        <f>IF(ISBLANK(VLOOKUP(A23723,Questionnaire!A:KQ,190,FALSE)),"#",VLOOKUP(A23723,Questionnaire!A:KQ,190,FALSE))</f>
        <v>#</v>
      </c>
    </row>
    <row r="23724" spans="1:2">
      <c r="A23724" t="s">
        <v>363</v>
      </c>
      <c r="B23724" t="str">
        <f>IF(ISBLANK(VLOOKUP(A23724,Questionnaire!A:KQ,190,FALSE)),"#",VLOOKUP(A23724,Questionnaire!A:KQ,190,FALSE))</f>
        <v>#</v>
      </c>
    </row>
    <row r="23725" spans="1:2">
      <c r="A23725" t="s">
        <v>364</v>
      </c>
      <c r="B23725" t="str">
        <f>IF(ISBLANK(VLOOKUP(A23725,Questionnaire!A:KQ,190,FALSE)),"#",VLOOKUP(A23725,Questionnaire!A:KQ,190,FALSE))</f>
        <v>#</v>
      </c>
    </row>
    <row r="23726" spans="1:2">
      <c r="A23726" t="s">
        <v>365</v>
      </c>
      <c r="B23726" t="str">
        <f>IF(ISBLANK(VLOOKUP(A23726,Questionnaire!A:KQ,190,FALSE)),"#",VLOOKUP(A23726,Questionnaire!A:KQ,190,FALSE))</f>
        <v>#</v>
      </c>
    </row>
    <row r="23727" spans="1:2">
      <c r="A23727" t="s">
        <v>366</v>
      </c>
      <c r="B23727" t="str">
        <f>IF(ISBLANK(VLOOKUP(A23727,Questionnaire!A:KQ,190,FALSE)),"#",VLOOKUP(A23727,Questionnaire!A:KQ,190,FALSE))</f>
        <v>#</v>
      </c>
    </row>
    <row r="23728" spans="1:2">
      <c r="A23728" t="s">
        <v>371</v>
      </c>
      <c r="B23728" t="str">
        <f>IF(ISBLANK(VLOOKUP(A23728,Questionnaire!A:KQ,190,FALSE)),"#",VLOOKUP(A23728,Questionnaire!A:KQ,190,FALSE))</f>
        <v>#</v>
      </c>
    </row>
    <row r="23729" spans="1:2">
      <c r="A23729" t="s">
        <v>372</v>
      </c>
      <c r="B23729" t="str">
        <f>IF(ISBLANK(VLOOKUP(A23729,Questionnaire!A:KQ,190,FALSE)),"#",VLOOKUP(A23729,Questionnaire!A:KQ,190,FALSE))</f>
        <v>#</v>
      </c>
    </row>
    <row r="23730" spans="1:2">
      <c r="A23730" t="s">
        <v>373</v>
      </c>
      <c r="B23730" t="str">
        <f>IF(ISBLANK(VLOOKUP(A23730,Questionnaire!A:KQ,190,FALSE)),"#",VLOOKUP(A23730,Questionnaire!A:KQ,190,FALSE))</f>
        <v>#</v>
      </c>
    </row>
    <row r="23731" spans="1:2">
      <c r="A23731" t="s">
        <v>374</v>
      </c>
      <c r="B23731" t="str">
        <f>IF(ISBLANK(VLOOKUP(A23731,Questionnaire!A:KQ,190,FALSE)),"#",VLOOKUP(A23731,Questionnaire!A:KQ,190,FALSE))</f>
        <v>#</v>
      </c>
    </row>
    <row r="23732" spans="1:2">
      <c r="A23732" t="s">
        <v>377</v>
      </c>
      <c r="B23732" t="str">
        <f>IF(ISBLANK(VLOOKUP(A23732,Questionnaire!A:KQ,190,FALSE)),"#",VLOOKUP(A23732,Questionnaire!A:KQ,190,FALSE))</f>
        <v>#</v>
      </c>
    </row>
    <row r="23733" spans="1:2">
      <c r="A23733" t="s">
        <v>379</v>
      </c>
      <c r="B23733" t="str">
        <f>IF(ISBLANK(VLOOKUP(A23733,Questionnaire!A:KQ,190,FALSE)),"#",VLOOKUP(A23733,Questionnaire!A:KQ,190,FALSE))</f>
        <v>#</v>
      </c>
    </row>
    <row r="23734" spans="1:2">
      <c r="A23734" t="s">
        <v>380</v>
      </c>
      <c r="B23734" t="str">
        <f>IF(ISBLANK(VLOOKUP(A23734,Questionnaire!A:KQ,190,FALSE)),"#",VLOOKUP(A23734,Questionnaire!A:KQ,190,FALSE))</f>
        <v>#</v>
      </c>
    </row>
    <row r="23735" spans="1:2">
      <c r="A23735" t="s">
        <v>381</v>
      </c>
      <c r="B23735" t="str">
        <f>IF(ISBLANK(VLOOKUP(A23735,Questionnaire!A:KQ,190,FALSE)),"#",VLOOKUP(A23735,Questionnaire!A:KQ,190,FALSE))</f>
        <v>#</v>
      </c>
    </row>
    <row r="23736" spans="1:2">
      <c r="A23736" t="s">
        <v>382</v>
      </c>
      <c r="B23736" t="str">
        <f>IF(ISBLANK(VLOOKUP(A23736,Questionnaire!A:KQ,190,FALSE)),"#",VLOOKUP(A23736,Questionnaire!A:KQ,190,FALSE))</f>
        <v>#</v>
      </c>
    </row>
    <row r="23737" spans="1:2">
      <c r="A23737" t="s">
        <v>384</v>
      </c>
      <c r="B23737" t="str">
        <f>IF(ISBLANK(VLOOKUP(A23737,Questionnaire!A:KQ,190,FALSE)),"#",VLOOKUP(A23737,Questionnaire!A:KQ,190,FALSE))</f>
        <v>#</v>
      </c>
    </row>
    <row r="23738" spans="1:2">
      <c r="A23738" t="s">
        <v>387</v>
      </c>
      <c r="B23738" t="str">
        <f>IF(ISBLANK(VLOOKUP(A23738,Questionnaire!A:KQ,190,FALSE)),"#",VLOOKUP(A23738,Questionnaire!A:KQ,190,FALSE))</f>
        <v>#</v>
      </c>
    </row>
    <row r="23739" spans="1:2">
      <c r="A23739" t="s">
        <v>391</v>
      </c>
      <c r="B23739" t="str">
        <f>IF(ISBLANK(VLOOKUP(A23739,Questionnaire!A:KQ,190,FALSE)),"#",VLOOKUP(A23739,Questionnaire!A:KQ,190,FALSE))</f>
        <v>#</v>
      </c>
    </row>
    <row r="23740" spans="1:2">
      <c r="A23740" t="s">
        <v>393</v>
      </c>
      <c r="B23740" t="str">
        <f>IF(ISBLANK(VLOOKUP(A23740,Questionnaire!A:KQ,190,FALSE)),"#",VLOOKUP(A23740,Questionnaire!A:KQ,190,FALSE))</f>
        <v>#</v>
      </c>
    </row>
    <row r="23741" spans="1:2">
      <c r="A23741" t="s">
        <v>395</v>
      </c>
      <c r="B23741" t="str">
        <f>IF(ISBLANK(VLOOKUP(A23741,Questionnaire!A:KQ,190,FALSE)),"#",VLOOKUP(A23741,Questionnaire!A:KQ,190,FALSE))</f>
        <v>#</v>
      </c>
    </row>
    <row r="23742" spans="1:2">
      <c r="A23742" t="s">
        <v>398</v>
      </c>
      <c r="B23742" t="str">
        <f>IF(ISBLANK(VLOOKUP(A23742,Questionnaire!A:KQ,190,FALSE)),"#",VLOOKUP(A23742,Questionnaire!A:KQ,190,FALSE))</f>
        <v>#</v>
      </c>
    </row>
    <row r="23743" spans="1:2">
      <c r="A23743" t="s">
        <v>402</v>
      </c>
      <c r="B23743" t="str">
        <f>IF(ISBLANK(VLOOKUP(A23743,Questionnaire!A:KQ,190,FALSE)),"#",VLOOKUP(A23743,Questionnaire!A:KQ,190,FALSE))</f>
        <v>#</v>
      </c>
    </row>
    <row r="23744" spans="1:2">
      <c r="A23744" t="s">
        <v>405</v>
      </c>
      <c r="B23744" t="str">
        <f>IF(ISBLANK(VLOOKUP(A23744,Questionnaire!A:KQ,190,FALSE)),"#",VLOOKUP(A23744,Questionnaire!A:KQ,190,FALSE))</f>
        <v>#</v>
      </c>
    </row>
    <row r="23745" spans="1:2">
      <c r="A23745" t="s">
        <v>409</v>
      </c>
      <c r="B23745" t="str">
        <f>IF(ISBLANK(VLOOKUP(A23745,Questionnaire!A:KQ,190,FALSE)),"#",VLOOKUP(A23745,Questionnaire!A:KQ,190,FALSE))</f>
        <v>#</v>
      </c>
    </row>
    <row r="23746" spans="1:2">
      <c r="A23746" t="s">
        <v>412</v>
      </c>
      <c r="B23746" t="str">
        <f>IF(ISBLANK(VLOOKUP(A23746,Questionnaire!A:KQ,190,FALSE)),"#",VLOOKUP(A23746,Questionnaire!A:KQ,190,FALSE))</f>
        <v>#</v>
      </c>
    </row>
    <row r="23747" spans="1:2">
      <c r="A23747" t="s">
        <v>415</v>
      </c>
      <c r="B23747" t="str">
        <f>IF(ISBLANK(VLOOKUP(A23747,Questionnaire!A:KQ,190,FALSE)),"#",VLOOKUP(A23747,Questionnaire!A:KQ,190,FALSE))</f>
        <v>#</v>
      </c>
    </row>
    <row r="23748" spans="1:2">
      <c r="A23748" t="s">
        <v>418</v>
      </c>
      <c r="B23748" t="str">
        <f>IF(ISBLANK(VLOOKUP(A23748,Questionnaire!A:KQ,190,FALSE)),"#",VLOOKUP(A23748,Questionnaire!A:KQ,190,FALSE))</f>
        <v>#</v>
      </c>
    </row>
    <row r="23749" spans="1:2">
      <c r="A23749" t="s">
        <v>421</v>
      </c>
      <c r="B23749" t="str">
        <f>IF(ISBLANK(VLOOKUP(A23749,Questionnaire!A:KQ,190,FALSE)),"#",VLOOKUP(A23749,Questionnaire!A:KQ,190,FALSE))</f>
        <v>#</v>
      </c>
    </row>
    <row r="23750" spans="1:2">
      <c r="A23750" t="s">
        <v>424</v>
      </c>
      <c r="B23750" t="str">
        <f>IF(ISBLANK(VLOOKUP(A23750,Questionnaire!A:KQ,190,FALSE)),"#",VLOOKUP(A23750,Questionnaire!A:KQ,190,FALSE))</f>
        <v>#</v>
      </c>
    </row>
    <row r="23751" spans="1:2">
      <c r="A23751" t="s">
        <v>429</v>
      </c>
      <c r="B23751" t="str">
        <f>IF(ISBLANK(VLOOKUP(A23751,Questionnaire!A:KQ,190,FALSE)),"#",VLOOKUP(A23751,Questionnaire!A:KQ,190,FALSE))</f>
        <v>#</v>
      </c>
    </row>
    <row r="23752" spans="1:2">
      <c r="A23752" t="s">
        <v>432</v>
      </c>
      <c r="B23752" t="str">
        <f>IF(ISBLANK(VLOOKUP(A23752,Questionnaire!A:KQ,190,FALSE)),"#",VLOOKUP(A23752,Questionnaire!A:KQ,190,FALSE))</f>
        <v>#</v>
      </c>
    </row>
    <row r="23753" spans="1:2">
      <c r="A23753" t="s">
        <v>435</v>
      </c>
      <c r="B23753" t="str">
        <f>IF(ISBLANK(VLOOKUP(A23753,Questionnaire!A:KQ,190,FALSE)),"#",VLOOKUP(A23753,Questionnaire!A:KQ,190,FALSE))</f>
        <v>#</v>
      </c>
    </row>
    <row r="23754" spans="1:2">
      <c r="A23754" t="s">
        <v>437</v>
      </c>
      <c r="B23754" t="str">
        <f>IF(ISBLANK(VLOOKUP(A23754,Questionnaire!A:KQ,190,FALSE)),"#",VLOOKUP(A23754,Questionnaire!A:KQ,190,FALSE))</f>
        <v>#</v>
      </c>
    </row>
    <row r="23755" spans="1:2">
      <c r="A23755" t="s">
        <v>439</v>
      </c>
      <c r="B23755" t="str">
        <f>IF(ISBLANK(VLOOKUP(A23755,Questionnaire!A:KQ,190,FALSE)),"#",VLOOKUP(A23755,Questionnaire!A:KQ,190,FALSE))</f>
        <v>#</v>
      </c>
    </row>
    <row r="23756" spans="1:2">
      <c r="A23756" t="s">
        <v>442</v>
      </c>
      <c r="B23756" t="str">
        <f>IF(ISBLANK(VLOOKUP(A23756,Questionnaire!A:KQ,190,FALSE)),"#",VLOOKUP(A23756,Questionnaire!A:KQ,190,FALSE))</f>
        <v>#</v>
      </c>
    </row>
    <row r="23757" spans="1:2">
      <c r="A23757" t="s">
        <v>445</v>
      </c>
      <c r="B23757" t="str">
        <f>IF(ISBLANK(VLOOKUP(A23757,Questionnaire!A:KQ,190,FALSE)),"#",VLOOKUP(A23757,Questionnaire!A:KQ,190,FALSE))</f>
        <v>#</v>
      </c>
    </row>
    <row r="23758" spans="1:2">
      <c r="A23758" t="s">
        <v>448</v>
      </c>
      <c r="B23758" t="str">
        <f>IF(ISBLANK(VLOOKUP(A23758,Questionnaire!A:KQ,190,FALSE)),"#",VLOOKUP(A23758,Questionnaire!A:KQ,190,FALSE))</f>
        <v>#</v>
      </c>
    </row>
    <row r="23759" spans="1:2">
      <c r="A23759" t="s">
        <v>452</v>
      </c>
      <c r="B23759" t="str">
        <f>IF(ISBLANK(VLOOKUP(A23759,Questionnaire!A:KQ,190,FALSE)),"#",VLOOKUP(A23759,Questionnaire!A:KQ,190,FALSE))</f>
        <v>#</v>
      </c>
    </row>
    <row r="23760" spans="1:2">
      <c r="A23760" t="s">
        <v>455</v>
      </c>
      <c r="B23760" t="str">
        <f>IF(ISBLANK(VLOOKUP(A23760,Questionnaire!A:KQ,190,FALSE)),"#",VLOOKUP(A23760,Questionnaire!A:KQ,190,FALSE))</f>
        <v>#</v>
      </c>
    </row>
    <row r="23761" spans="1:3">
      <c r="A23761" t="s">
        <v>458</v>
      </c>
      <c r="B23761" t="str">
        <f>IF(ISBLANK(VLOOKUP(A23761,Questionnaire!A:KQ,190,FALSE)),"#",VLOOKUP(A23761,Questionnaire!A:KQ,190,FALSE))</f>
        <v>#</v>
      </c>
    </row>
    <row r="23762" spans="1:3">
      <c r="A23762" t="s">
        <v>461</v>
      </c>
      <c r="B23762" t="str">
        <f>IF(ISBLANK(VLOOKUP(A23762,Questionnaire!A:KQ,190,FALSE)),"#",VLOOKUP(A23762,Questionnaire!A:KQ,190,FALSE))</f>
        <v>#</v>
      </c>
    </row>
    <row r="23763" spans="1:3">
      <c r="A23763" t="s">
        <v>465</v>
      </c>
      <c r="B23763" t="str">
        <f>IF(ISBLANK(VLOOKUP(A23763,Questionnaire!A:KQ,190,FALSE)),"#",VLOOKUP(A23763,Questionnaire!A:KQ,190,FALSE))</f>
        <v>#</v>
      </c>
    </row>
    <row r="23764" spans="1:3">
      <c r="A23764" t="s">
        <v>467</v>
      </c>
      <c r="B23764" t="str">
        <f>IF(ISBLANK(VLOOKUP(A23764,Questionnaire!A:KQ,190,FALSE)),"#",VLOOKUP(A23764,Questionnaire!A:KQ,190,FALSE))</f>
        <v>#</v>
      </c>
    </row>
    <row r="23765" spans="1:3">
      <c r="A23765" t="s">
        <v>469</v>
      </c>
      <c r="B23765" t="str">
        <f>IF(ISBLANK(VLOOKUP(A23765,Questionnaire!A:KQ,190,FALSE)),"#",VLOOKUP(A23765,Questionnaire!A:KQ,190,FALSE))</f>
        <v>#</v>
      </c>
    </row>
    <row r="23766" spans="1:3">
      <c r="A23766" t="s">
        <v>471</v>
      </c>
      <c r="B23766" t="str">
        <f>IF(ISBLANK(VLOOKUP(A23766,Questionnaire!A:KQ,190,FALSE)),"#",VLOOKUP(A23766,Questionnaire!A:KQ,190,FALSE))</f>
        <v>#</v>
      </c>
    </row>
    <row r="23767" spans="1:3">
      <c r="A23767" t="s">
        <v>473</v>
      </c>
      <c r="B23767" t="str">
        <f>IF(ISBLANK(VLOOKUP(A23767,Questionnaire!A:KQ,190,FALSE)),"#",VLOOKUP(A23767,Questionnaire!A:KQ,190,FALSE))</f>
        <v>#</v>
      </c>
    </row>
    <row r="23768" spans="1:3">
      <c r="A23768" t="s">
        <v>475</v>
      </c>
      <c r="B23768" t="str">
        <f>IF(ISBLANK(VLOOKUP(A23768,Questionnaire!A:KQ,190,FALSE)),"#",VLOOKUP(A23768,Questionnaire!A:KQ,190,FALSE))</f>
        <v>#</v>
      </c>
    </row>
    <row r="23769" spans="1:3">
      <c r="A23769" t="s">
        <v>185</v>
      </c>
      <c r="B23769" t="str">
        <f>IF(ISBLANK(VLOOKUP(A23769,Questionnaire!A:KQ,191,FALSE)),"#",VLOOKUP(A23769,Questionnaire!A:KQ,191,FALSE))</f>
        <v>#</v>
      </c>
      <c r="C23769">
        <v>188</v>
      </c>
    </row>
    <row r="23770" spans="1:3">
      <c r="A23770" t="s">
        <v>187</v>
      </c>
      <c r="B23770" t="str">
        <f>IF(ISNA(VLOOKUP(VLOOKUP(A23770,Questionnaire!A:KQ,191,FALSE),'CORA Encoding'!D:E,2,FALSE)),"#",VLOOKUP(VLOOKUP(A23770,Questionnaire!A:KQ,191,FALSE),'CORA Encoding'!D:E,2,FALSE))</f>
        <v>#</v>
      </c>
    </row>
    <row r="23771" spans="1:3">
      <c r="A23771" t="s">
        <v>189</v>
      </c>
      <c r="B23771" t="str">
        <f>IF(ISNA(VLOOKUP(VLOOKUP(A23771,Questionnaire!A:KQ,191,FALSE),'CORA Encoding'!G:H,2,FALSE)),"#",VLOOKUP(VLOOKUP(A23771,Questionnaire!A:KQ,191,FALSE),'CORA Encoding'!G:H,2,FALSE))</f>
        <v>#</v>
      </c>
    </row>
    <row r="23772" spans="1:3">
      <c r="A23772" t="s">
        <v>191</v>
      </c>
      <c r="B23772" t="str">
        <f>IF(ISNA(VLOOKUP(VLOOKUP(A23772,Questionnaire!A:KQ,191,FALSE),'Country List'!E:F,2,FALSE)),"#",VLOOKUP(VLOOKUP(A23772,Questionnaire!A:KQ,191,FALSE),'Country List'!E:F,2,FALSE))</f>
        <v>#</v>
      </c>
    </row>
    <row r="23773" spans="1:3">
      <c r="A23773" t="s">
        <v>193</v>
      </c>
      <c r="B23773" t="str">
        <f>IF(ISNA(VLOOKUP(VLOOKUP(A23773,Questionnaire!A:KQ,191,FALSE),'Industry List'!B:C,2,FALSE)),"#",VLOOKUP(VLOOKUP(A23773,Questionnaire!A:KQ,191,FALSE),'Industry List'!B:C,2,FALSE))</f>
        <v>#</v>
      </c>
    </row>
    <row r="23774" spans="1:3">
      <c r="A23774" t="s">
        <v>197</v>
      </c>
      <c r="B23774" t="str">
        <f>IF(ISBLANK(VLOOKUP(A23774,Questionnaire!A:KQ,191,FALSE)),"#",VLOOKUP(A23774,Questionnaire!A:KQ,191,FALSE))</f>
        <v>#</v>
      </c>
    </row>
    <row r="23775" spans="1:3">
      <c r="A23775" t="s">
        <v>201</v>
      </c>
      <c r="B23775" t="str">
        <f>IF(ISBLANK(VLOOKUP(A23775,Questionnaire!A:KQ,191,FALSE)),"#",VLOOKUP(A23775,Questionnaire!A:KQ,191,FALSE))</f>
        <v>#</v>
      </c>
    </row>
    <row r="23776" spans="1:3">
      <c r="A23776" t="s">
        <v>203</v>
      </c>
      <c r="B23776" t="str">
        <f>IF(ISNA(VLOOKUP(VLOOKUP(A23776,Questionnaire!A:KQ,191,FALSE),'CORA Encoding'!J:K,2,FALSE)),"#",VLOOKUP(VLOOKUP(A23776,Questionnaire!A:KQ,191,FALSE),'CORA Encoding'!J:K,2,FALSE))</f>
        <v>#</v>
      </c>
    </row>
    <row r="23777" spans="1:2">
      <c r="A23777" t="s">
        <v>208</v>
      </c>
      <c r="B23777" t="str">
        <f>IF(ISBLANK(VLOOKUP(A23777,Questionnaire!A:KQ,191,FALSE)),"#",VLOOKUP(A23777,Questionnaire!A:KQ,191,FALSE))</f>
        <v>#</v>
      </c>
    </row>
    <row r="23778" spans="1:2">
      <c r="A23778" t="s">
        <v>213</v>
      </c>
      <c r="B23778" t="str">
        <f>IF(ISBLANK(VLOOKUP(A23778,Questionnaire!A:KQ,191,FALSE)),"#",VLOOKUP(A23778,Questionnaire!A:KQ,191,FALSE))</f>
        <v>#</v>
      </c>
    </row>
    <row r="23779" spans="1:2">
      <c r="A23779" t="s">
        <v>215</v>
      </c>
      <c r="B23779" t="str">
        <f>IF(ISBLANK(VLOOKUP(A23779,Questionnaire!A:KQ,191,FALSE)),"#",VLOOKUP(A23779,Questionnaire!A:KQ,191,FALSE))</f>
        <v>#</v>
      </c>
    </row>
    <row r="23780" spans="1:2">
      <c r="A23780" t="s">
        <v>217</v>
      </c>
      <c r="B23780" t="str">
        <f>IF(ISBLANK(VLOOKUP(A23780,Questionnaire!A:KQ,191,FALSE)),"#",VLOOKUP(A23780,Questionnaire!A:KQ,191,FALSE))</f>
        <v>#</v>
      </c>
    </row>
    <row r="23781" spans="1:2">
      <c r="A23781" t="s">
        <v>219</v>
      </c>
      <c r="B23781" t="str">
        <f>IF(ISBLANK(VLOOKUP(A23781,Questionnaire!A:KQ,191,FALSE)),"#",VLOOKUP(A23781,Questionnaire!A:KQ,191,FALSE))</f>
        <v>#</v>
      </c>
    </row>
    <row r="23782" spans="1:2">
      <c r="A23782" t="s">
        <v>221</v>
      </c>
      <c r="B23782" t="str">
        <f>IF(ISBLANK(VLOOKUP(A23782,Questionnaire!A:KQ,191,FALSE)),"#",VLOOKUP(A23782,Questionnaire!A:KQ,191,FALSE))</f>
        <v>#</v>
      </c>
    </row>
    <row r="23783" spans="1:2">
      <c r="A23783" t="s">
        <v>223</v>
      </c>
      <c r="B23783" t="str">
        <f>IF(ISBLANK(VLOOKUP(A23783,Questionnaire!A:KQ,191,FALSE)),"#",VLOOKUP(A23783,Questionnaire!A:KQ,191,FALSE))</f>
        <v>#</v>
      </c>
    </row>
    <row r="23784" spans="1:2">
      <c r="A23784" t="s">
        <v>225</v>
      </c>
      <c r="B23784" t="str">
        <f>IF(ISBLANK(VLOOKUP(A23784,Questionnaire!A:KQ,191,FALSE)),"#",VLOOKUP(A23784,Questionnaire!A:KQ,191,FALSE))</f>
        <v>#</v>
      </c>
    </row>
    <row r="23785" spans="1:2">
      <c r="A23785" t="s">
        <v>227</v>
      </c>
      <c r="B23785" t="str">
        <f>IF(ISBLANK(VLOOKUP(A23785,Questionnaire!A:KQ,191,FALSE)),"#",VLOOKUP(A23785,Questionnaire!A:KQ,191,FALSE))</f>
        <v>#</v>
      </c>
    </row>
    <row r="23786" spans="1:2">
      <c r="A23786" t="s">
        <v>229</v>
      </c>
      <c r="B23786" t="str">
        <f>IF(ISBLANK(VLOOKUP(A23786,Questionnaire!A:KQ,191,FALSE)),"#",VLOOKUP(A23786,Questionnaire!A:KQ,191,FALSE))</f>
        <v>#</v>
      </c>
    </row>
    <row r="23787" spans="1:2">
      <c r="A23787" t="s">
        <v>231</v>
      </c>
      <c r="B23787" t="str">
        <f>IF(ISBLANK(VLOOKUP(A23787,Questionnaire!A:KQ,191,FALSE)),"#",VLOOKUP(A23787,Questionnaire!A:KQ,191,FALSE))</f>
        <v>#</v>
      </c>
    </row>
    <row r="23788" spans="1:2">
      <c r="A23788" t="s">
        <v>233</v>
      </c>
      <c r="B23788" t="str">
        <f>IF(ISBLANK(VLOOKUP(A23788,Questionnaire!A:KQ,191,FALSE)),"#",VLOOKUP(A23788,Questionnaire!A:KQ,191,FALSE))</f>
        <v>#</v>
      </c>
    </row>
    <row r="23789" spans="1:2">
      <c r="A23789" t="s">
        <v>235</v>
      </c>
      <c r="B23789" t="str">
        <f>IF(ISBLANK(VLOOKUP(A23789,Questionnaire!A:KQ,191,FALSE)),"#",VLOOKUP(A23789,Questionnaire!A:KQ,191,FALSE))</f>
        <v>#</v>
      </c>
    </row>
    <row r="23790" spans="1:2">
      <c r="A23790" t="s">
        <v>237</v>
      </c>
      <c r="B23790" t="str">
        <f>IF(ISBLANK(VLOOKUP(A23790,Questionnaire!A:KQ,191,FALSE)),"#",VLOOKUP(A23790,Questionnaire!A:KQ,191,FALSE))</f>
        <v>#</v>
      </c>
    </row>
    <row r="23791" spans="1:2">
      <c r="A23791" t="s">
        <v>239</v>
      </c>
      <c r="B23791" t="str">
        <f>IF(ISBLANK(VLOOKUP(A23791,Questionnaire!A:KQ,191,FALSE)),"#",VLOOKUP(A23791,Questionnaire!A:KQ,191,FALSE))</f>
        <v>#</v>
      </c>
    </row>
    <row r="23792" spans="1:2">
      <c r="A23792" t="s">
        <v>242</v>
      </c>
      <c r="B23792" t="str">
        <f>IF(ISBLANK(VLOOKUP(A23792,Questionnaire!A:KQ,191,FALSE)),"#",VLOOKUP(A23792,Questionnaire!A:KQ,191,FALSE))</f>
        <v>#</v>
      </c>
    </row>
    <row r="23793" spans="1:2">
      <c r="A23793" t="s">
        <v>245</v>
      </c>
      <c r="B23793" t="str">
        <f>IF(ISBLANK(VLOOKUP(A23793,Questionnaire!A:KQ,191,FALSE)),"#",VLOOKUP(A23793,Questionnaire!A:KQ,191,FALSE))</f>
        <v>#</v>
      </c>
    </row>
    <row r="23794" spans="1:2">
      <c r="A23794" t="s">
        <v>247</v>
      </c>
      <c r="B23794" t="str">
        <f>IF(ISBLANK(VLOOKUP(A23794,Questionnaire!A:KQ,191,FALSE)),"#",VLOOKUP(A23794,Questionnaire!A:KQ,191,FALSE))</f>
        <v>#</v>
      </c>
    </row>
    <row r="23795" spans="1:2">
      <c r="A23795" t="s">
        <v>249</v>
      </c>
      <c r="B23795" t="str">
        <f>IF(ISBLANK(VLOOKUP(A23795,Questionnaire!A:KQ,191,FALSE)),"#",VLOOKUP(A23795,Questionnaire!A:KQ,191,FALSE))</f>
        <v>#</v>
      </c>
    </row>
    <row r="23796" spans="1:2">
      <c r="A23796" t="s">
        <v>250</v>
      </c>
      <c r="B23796" t="str">
        <f>IF(ISBLANK(VLOOKUP(A23796,Questionnaire!A:KQ,191,FALSE)),"#",VLOOKUP(A23796,Questionnaire!A:KQ,191,FALSE))</f>
        <v>#</v>
      </c>
    </row>
    <row r="23797" spans="1:2">
      <c r="A23797" t="s">
        <v>252</v>
      </c>
      <c r="B23797" t="str">
        <f>IF(ISBLANK(VLOOKUP(A23797,Questionnaire!A:KQ,191,FALSE)),"#",VLOOKUP(A23797,Questionnaire!A:KQ,191,FALSE))</f>
        <v>#</v>
      </c>
    </row>
    <row r="23798" spans="1:2">
      <c r="A23798" t="s">
        <v>255</v>
      </c>
      <c r="B23798" t="str">
        <f>IF(ISBLANK(VLOOKUP(A23798,Questionnaire!A:KQ,191,FALSE)),"#",VLOOKUP(A23798,Questionnaire!A:KQ,191,FALSE))</f>
        <v>#</v>
      </c>
    </row>
    <row r="23799" spans="1:2">
      <c r="A23799" t="s">
        <v>258</v>
      </c>
      <c r="B23799" t="str">
        <f>IF(ISNA(VLOOKUP(VLOOKUP(A23799,Questionnaire!A:KQ,191,FALSE),'CORA Encoding'!M:N,2,FALSE)),"#",VLOOKUP(VLOOKUP(A23799,Questionnaire!A:KQ,191,FALSE),'CORA Encoding'!M:N,2,FALSE))</f>
        <v>#</v>
      </c>
    </row>
    <row r="23800" spans="1:2">
      <c r="A23800" t="s">
        <v>261</v>
      </c>
      <c r="B23800" t="str">
        <f>IF(ISBLANK(VLOOKUP(A23800,Questionnaire!A:KQ,191,FALSE)),"#",VLOOKUP(A23800,Questionnaire!A:KQ,191,FALSE))</f>
        <v>#</v>
      </c>
    </row>
    <row r="23801" spans="1:2">
      <c r="A23801" t="s">
        <v>263</v>
      </c>
      <c r="B23801" t="str">
        <f>IF(ISBLANK(VLOOKUP(A23801,Questionnaire!A:KQ,191,FALSE)),"#",VLOOKUP(A23801,Questionnaire!A:KQ,191,FALSE))</f>
        <v>#</v>
      </c>
    </row>
    <row r="23802" spans="1:2">
      <c r="A23802" t="s">
        <v>265</v>
      </c>
      <c r="B23802" t="str">
        <f>IF(ISBLANK(VLOOKUP(A23802,Questionnaire!A:KQ,191,FALSE)),"#",VLOOKUP(A23802,Questionnaire!A:KQ,191,FALSE))</f>
        <v>#</v>
      </c>
    </row>
    <row r="23803" spans="1:2">
      <c r="A23803" t="s">
        <v>267</v>
      </c>
      <c r="B23803" t="str">
        <f>IF(ISBLANK(VLOOKUP(A23803,Questionnaire!A:KQ,191,FALSE)),"#",VLOOKUP(A23803,Questionnaire!A:KQ,191,FALSE))</f>
        <v>#</v>
      </c>
    </row>
    <row r="23804" spans="1:2">
      <c r="A23804" t="s">
        <v>269</v>
      </c>
      <c r="B23804" t="str">
        <f>IF(ISBLANK(VLOOKUP(A23804,Questionnaire!A:KQ,191,FALSE)),"#",VLOOKUP(A23804,Questionnaire!A:KQ,191,FALSE))</f>
        <v>#</v>
      </c>
    </row>
    <row r="23805" spans="1:2">
      <c r="A23805" t="s">
        <v>274</v>
      </c>
      <c r="B23805" t="str">
        <f>IF(ISBLANK(VLOOKUP(A23805,Questionnaire!A:KQ,191,FALSE)),"#",VLOOKUP(A23805,Questionnaire!A:KQ,191,FALSE))</f>
        <v>#</v>
      </c>
    </row>
    <row r="23806" spans="1:2">
      <c r="A23806" t="s">
        <v>276</v>
      </c>
      <c r="B23806" t="str">
        <f>IF(ISBLANK(VLOOKUP(A23806,Questionnaire!A:KQ,191,FALSE)),"#",VLOOKUP(A23806,Questionnaire!A:KQ,191,FALSE))</f>
        <v>#</v>
      </c>
    </row>
    <row r="23807" spans="1:2">
      <c r="A23807" t="s">
        <v>278</v>
      </c>
      <c r="B23807" t="str">
        <f>IF(ISBLANK(VLOOKUP(A23807,Questionnaire!A:KQ,191,FALSE)),"#",VLOOKUP(A23807,Questionnaire!A:KQ,191,FALSE))</f>
        <v>#</v>
      </c>
    </row>
    <row r="23808" spans="1:2">
      <c r="A23808" t="s">
        <v>280</v>
      </c>
      <c r="B23808" t="str">
        <f>IF(ISBLANK(VLOOKUP(A23808,Questionnaire!A:KQ,191,FALSE)),"#",VLOOKUP(A23808,Questionnaire!A:KQ,191,FALSE))</f>
        <v>#</v>
      </c>
    </row>
    <row r="23809" spans="1:2">
      <c r="A23809" t="s">
        <v>282</v>
      </c>
      <c r="B23809" t="str">
        <f>IF(ISBLANK(VLOOKUP(A23809,Questionnaire!A:KQ,191,FALSE)),"#",VLOOKUP(A23809,Questionnaire!A:KQ,191,FALSE))</f>
        <v>#</v>
      </c>
    </row>
    <row r="23810" spans="1:2">
      <c r="A23810" t="s">
        <v>286</v>
      </c>
      <c r="B23810" t="str">
        <f>IF(ISBLANK(VLOOKUP(A23810,Questionnaire!A:KQ,191,FALSE)),"#",VLOOKUP(A23810,Questionnaire!A:KQ,191,FALSE))</f>
        <v>#</v>
      </c>
    </row>
    <row r="23811" spans="1:2">
      <c r="A23811" t="s">
        <v>288</v>
      </c>
      <c r="B23811" t="str">
        <f>IF(ISBLANK(VLOOKUP(A23811,Questionnaire!A:KQ,191,FALSE)),"#",VLOOKUP(A23811,Questionnaire!A:KQ,191,FALSE))</f>
        <v>#</v>
      </c>
    </row>
    <row r="23812" spans="1:2">
      <c r="A23812" t="s">
        <v>290</v>
      </c>
      <c r="B23812" t="str">
        <f>IF(ISBLANK(VLOOKUP(A23812,Questionnaire!A:KQ,191,FALSE)),"#",VLOOKUP(A23812,Questionnaire!A:KQ,191,FALSE))</f>
        <v>#</v>
      </c>
    </row>
    <row r="23813" spans="1:2">
      <c r="A23813" t="s">
        <v>292</v>
      </c>
      <c r="B23813" t="str">
        <f>IF(ISBLANK(VLOOKUP(A23813,Questionnaire!A:KQ,191,FALSE)),"#",VLOOKUP(A23813,Questionnaire!A:KQ,191,FALSE))</f>
        <v>#</v>
      </c>
    </row>
    <row r="23814" spans="1:2">
      <c r="A23814" t="s">
        <v>294</v>
      </c>
      <c r="B23814" t="str">
        <f>IF(ISBLANK(VLOOKUP(A23814,Questionnaire!A:KQ,191,FALSE)),"#",VLOOKUP(A23814,Questionnaire!A:KQ,191,FALSE))</f>
        <v>#</v>
      </c>
    </row>
    <row r="23815" spans="1:2">
      <c r="A23815" t="s">
        <v>296</v>
      </c>
      <c r="B23815" t="str">
        <f>IF(ISBLANK(VLOOKUP(A23815,Questionnaire!A:KQ,191,FALSE)),"#",VLOOKUP(A23815,Questionnaire!A:KQ,191,FALSE))</f>
        <v>#</v>
      </c>
    </row>
    <row r="23816" spans="1:2">
      <c r="A23816" t="s">
        <v>301</v>
      </c>
      <c r="B23816" t="str">
        <f>IF(ISBLANK(VLOOKUP(A23816,Questionnaire!A:KQ,191,FALSE)),"#",VLOOKUP(A23816,Questionnaire!A:KQ,191,FALSE))</f>
        <v>#</v>
      </c>
    </row>
    <row r="23817" spans="1:2">
      <c r="A23817" t="s">
        <v>303</v>
      </c>
      <c r="B23817" t="str">
        <f>IF(ISBLANK(VLOOKUP(A23817,Questionnaire!A:KQ,191,FALSE)),"#",VLOOKUP(A23817,Questionnaire!A:KQ,191,FALSE))</f>
        <v>#</v>
      </c>
    </row>
    <row r="23818" spans="1:2">
      <c r="A23818" t="s">
        <v>305</v>
      </c>
      <c r="B23818" t="str">
        <f>IF(ISBLANK(VLOOKUP(A23818,Questionnaire!A:KQ,191,FALSE)),"#",VLOOKUP(A23818,Questionnaire!A:KQ,191,FALSE))</f>
        <v>#</v>
      </c>
    </row>
    <row r="23819" spans="1:2">
      <c r="A23819" t="s">
        <v>307</v>
      </c>
      <c r="B23819" t="str">
        <f>IF(ISBLANK(VLOOKUP(A23819,Questionnaire!A:KQ,191,FALSE)),"#",VLOOKUP(A23819,Questionnaire!A:KQ,191,FALSE))</f>
        <v>#</v>
      </c>
    </row>
    <row r="23820" spans="1:2">
      <c r="A23820" t="s">
        <v>311</v>
      </c>
      <c r="B23820" t="str">
        <f>IF(ISBLANK(VLOOKUP(A23820,Questionnaire!A:KQ,191,FALSE)),"#",VLOOKUP(A23820,Questionnaire!A:KQ,191,FALSE))</f>
        <v>#</v>
      </c>
    </row>
    <row r="23821" spans="1:2">
      <c r="A23821" t="s">
        <v>313</v>
      </c>
      <c r="B23821" t="str">
        <f>IF(ISBLANK(VLOOKUP(A23821,Questionnaire!A:KQ,191,FALSE)),"#",VLOOKUP(A23821,Questionnaire!A:KQ,191,FALSE))</f>
        <v>#</v>
      </c>
    </row>
    <row r="23822" spans="1:2">
      <c r="A23822" t="s">
        <v>314</v>
      </c>
      <c r="B23822" t="str">
        <f>IF(ISBLANK(VLOOKUP(A23822,Questionnaire!A:KQ,191,FALSE)),"#",VLOOKUP(A23822,Questionnaire!A:KQ,191,FALSE))</f>
        <v>#</v>
      </c>
    </row>
    <row r="23823" spans="1:2">
      <c r="A23823" t="s">
        <v>315</v>
      </c>
      <c r="B23823" t="str">
        <f>IF(ISBLANK(VLOOKUP(A23823,Questionnaire!A:KQ,191,FALSE)),"#",VLOOKUP(A23823,Questionnaire!A:KQ,191,FALSE))</f>
        <v>#</v>
      </c>
    </row>
    <row r="23824" spans="1:2">
      <c r="A23824" t="s">
        <v>317</v>
      </c>
      <c r="B23824" t="str">
        <f>IF(ISBLANK(VLOOKUP(A23824,Questionnaire!A:KQ,191,FALSE)),"#",VLOOKUP(A23824,Questionnaire!A:KQ,191,FALSE))</f>
        <v>#</v>
      </c>
    </row>
    <row r="23825" spans="1:2">
      <c r="A23825" t="s">
        <v>319</v>
      </c>
      <c r="B23825" t="str">
        <f>IF(ISBLANK(VLOOKUP(A23825,Questionnaire!A:KQ,191,FALSE)),"#",VLOOKUP(A23825,Questionnaire!A:KQ,191,FALSE))</f>
        <v>#</v>
      </c>
    </row>
    <row r="23826" spans="1:2">
      <c r="A23826" t="s">
        <v>322</v>
      </c>
      <c r="B23826" t="str">
        <f>IF(ISBLANK(VLOOKUP(A23826,Questionnaire!A:KQ,191,FALSE)),"#",VLOOKUP(A23826,Questionnaire!A:KQ,191,FALSE))</f>
        <v>#</v>
      </c>
    </row>
    <row r="23827" spans="1:2">
      <c r="A23827" t="s">
        <v>326</v>
      </c>
      <c r="B23827" t="str">
        <f>IF(ISBLANK(VLOOKUP(A23827,Questionnaire!A:KQ,191,FALSE)),"#",VLOOKUP(A23827,Questionnaire!A:KQ,191,FALSE))</f>
        <v>#</v>
      </c>
    </row>
    <row r="23828" spans="1:2">
      <c r="A23828" t="s">
        <v>328</v>
      </c>
      <c r="B23828" t="str">
        <f>IF(ISBLANK(VLOOKUP(A23828,Questionnaire!A:KQ,191,FALSE)),"#",VLOOKUP(A23828,Questionnaire!A:KQ,191,FALSE))</f>
        <v>#</v>
      </c>
    </row>
    <row r="23829" spans="1:2">
      <c r="A23829" t="s">
        <v>332</v>
      </c>
      <c r="B23829" t="str">
        <f>IF(ISBLANK(VLOOKUP(A23829,Questionnaire!A:KQ,191,FALSE)),"#",VLOOKUP(A23829,Questionnaire!A:KQ,191,FALSE))</f>
        <v>#</v>
      </c>
    </row>
    <row r="23830" spans="1:2">
      <c r="A23830" t="s">
        <v>333</v>
      </c>
      <c r="B23830" t="str">
        <f>IF(ISBLANK(VLOOKUP(A23830,Questionnaire!A:KQ,191,FALSE)),"#",VLOOKUP(A23830,Questionnaire!A:KQ,191,FALSE))</f>
        <v>#</v>
      </c>
    </row>
    <row r="23831" spans="1:2">
      <c r="A23831" t="s">
        <v>334</v>
      </c>
      <c r="B23831" t="str">
        <f>IF(ISBLANK(VLOOKUP(A23831,Questionnaire!A:KQ,191,FALSE)),"#",VLOOKUP(A23831,Questionnaire!A:KQ,191,FALSE))</f>
        <v>#</v>
      </c>
    </row>
    <row r="23832" spans="1:2">
      <c r="A23832" t="s">
        <v>335</v>
      </c>
      <c r="B23832" t="str">
        <f>IF(ISBLANK(VLOOKUP(A23832,Questionnaire!A:KQ,191,FALSE)),"#",VLOOKUP(A23832,Questionnaire!A:KQ,191,FALSE))</f>
        <v>#</v>
      </c>
    </row>
    <row r="23833" spans="1:2">
      <c r="A23833" t="s">
        <v>336</v>
      </c>
      <c r="B23833" t="str">
        <f>IF(ISBLANK(VLOOKUP(A23833,Questionnaire!A:KQ,191,FALSE)),"#",VLOOKUP(A23833,Questionnaire!A:KQ,191,FALSE))</f>
        <v>#</v>
      </c>
    </row>
    <row r="23834" spans="1:2">
      <c r="A23834" t="s">
        <v>337</v>
      </c>
      <c r="B23834" t="str">
        <f>IF(ISBLANK(VLOOKUP(A23834,Questionnaire!A:KQ,191,FALSE)),"#",VLOOKUP(A23834,Questionnaire!A:KQ,191,FALSE))</f>
        <v>#</v>
      </c>
    </row>
    <row r="23835" spans="1:2">
      <c r="A23835" t="s">
        <v>338</v>
      </c>
      <c r="B23835" t="str">
        <f>IF(ISBLANK(VLOOKUP(A23835,Questionnaire!A:KQ,191,FALSE)),"#",VLOOKUP(A23835,Questionnaire!A:KQ,191,FALSE))</f>
        <v>#</v>
      </c>
    </row>
    <row r="23836" spans="1:2">
      <c r="A23836" t="s">
        <v>339</v>
      </c>
      <c r="B23836" t="str">
        <f>IF(ISBLANK(VLOOKUP(A23836,Questionnaire!A:KQ,191,FALSE)),"#",VLOOKUP(A23836,Questionnaire!A:KQ,191,FALSE))</f>
        <v>#</v>
      </c>
    </row>
    <row r="23837" spans="1:2">
      <c r="A23837" t="s">
        <v>340</v>
      </c>
      <c r="B23837" t="str">
        <f>IF(ISBLANK(VLOOKUP(A23837,Questionnaire!A:KQ,191,FALSE)),"#",VLOOKUP(A23837,Questionnaire!A:KQ,191,FALSE))</f>
        <v>#</v>
      </c>
    </row>
    <row r="23838" spans="1:2">
      <c r="A23838" t="s">
        <v>341</v>
      </c>
      <c r="B23838" t="str">
        <f>IF(ISBLANK(VLOOKUP(A23838,Questionnaire!A:KQ,191,FALSE)),"#",VLOOKUP(A23838,Questionnaire!A:KQ,191,FALSE))</f>
        <v>#</v>
      </c>
    </row>
    <row r="23839" spans="1:2">
      <c r="A23839" t="s">
        <v>342</v>
      </c>
      <c r="B23839" t="str">
        <f>IF(ISBLANK(VLOOKUP(A23839,Questionnaire!A:KQ,191,FALSE)),"#",VLOOKUP(A23839,Questionnaire!A:KQ,191,FALSE))</f>
        <v>#</v>
      </c>
    </row>
    <row r="23840" spans="1:2">
      <c r="A23840" t="s">
        <v>343</v>
      </c>
      <c r="B23840" t="str">
        <f>IF(ISBLANK(VLOOKUP(A23840,Questionnaire!A:KQ,191,FALSE)),"#",VLOOKUP(A23840,Questionnaire!A:KQ,191,FALSE))</f>
        <v>#</v>
      </c>
    </row>
    <row r="23841" spans="1:2">
      <c r="A23841" t="s">
        <v>344</v>
      </c>
      <c r="B23841" t="str">
        <f>IF(ISBLANK(VLOOKUP(A23841,Questionnaire!A:KQ,191,FALSE)),"#",VLOOKUP(A23841,Questionnaire!A:KQ,191,FALSE))</f>
        <v>#</v>
      </c>
    </row>
    <row r="23842" spans="1:2">
      <c r="A23842" t="s">
        <v>345</v>
      </c>
      <c r="B23842" t="str">
        <f>IF(ISBLANK(VLOOKUP(A23842,Questionnaire!A:KQ,191,FALSE)),"#",VLOOKUP(A23842,Questionnaire!A:KQ,191,FALSE))</f>
        <v>#</v>
      </c>
    </row>
    <row r="23843" spans="1:2">
      <c r="A23843" t="s">
        <v>348</v>
      </c>
      <c r="B23843" t="str">
        <f>IF(ISBLANK(VLOOKUP(A23843,Questionnaire!A:KQ,191,FALSE)),"#",VLOOKUP(A23843,Questionnaire!A:KQ,191,FALSE))</f>
        <v>#</v>
      </c>
    </row>
    <row r="23844" spans="1:2">
      <c r="A23844" t="s">
        <v>353</v>
      </c>
      <c r="B23844" t="str">
        <f>IF(ISBLANK(VLOOKUP(A23844,Questionnaire!A:KQ,191,FALSE)),"#",VLOOKUP(A23844,Questionnaire!A:KQ,191,FALSE))</f>
        <v>#</v>
      </c>
    </row>
    <row r="23845" spans="1:2">
      <c r="A23845" t="s">
        <v>354</v>
      </c>
      <c r="B23845" t="str">
        <f>IF(ISBLANK(VLOOKUP(A23845,Questionnaire!A:KQ,191,FALSE)),"#",VLOOKUP(A23845,Questionnaire!A:KQ,191,FALSE))</f>
        <v>#</v>
      </c>
    </row>
    <row r="23846" spans="1:2">
      <c r="A23846" t="s">
        <v>355</v>
      </c>
      <c r="B23846" t="str">
        <f>IF(ISBLANK(VLOOKUP(A23846,Questionnaire!A:KQ,191,FALSE)),"#",VLOOKUP(A23846,Questionnaire!A:KQ,191,FALSE))</f>
        <v>#</v>
      </c>
    </row>
    <row r="23847" spans="1:2">
      <c r="A23847" t="s">
        <v>356</v>
      </c>
      <c r="B23847" t="str">
        <f>IF(ISBLANK(VLOOKUP(A23847,Questionnaire!A:KQ,191,FALSE)),"#",VLOOKUP(A23847,Questionnaire!A:KQ,191,FALSE))</f>
        <v>#</v>
      </c>
    </row>
    <row r="23848" spans="1:2">
      <c r="A23848" t="s">
        <v>357</v>
      </c>
      <c r="B23848" t="str">
        <f>IF(ISBLANK(VLOOKUP(A23848,Questionnaire!A:KQ,191,FALSE)),"#",VLOOKUP(A23848,Questionnaire!A:KQ,191,FALSE))</f>
        <v>#</v>
      </c>
    </row>
    <row r="23849" spans="1:2">
      <c r="A23849" t="s">
        <v>360</v>
      </c>
      <c r="B23849" t="str">
        <f>IF(ISBLANK(VLOOKUP(A23849,Questionnaire!A:KQ,191,FALSE)),"#",VLOOKUP(A23849,Questionnaire!A:KQ,191,FALSE))</f>
        <v>#</v>
      </c>
    </row>
    <row r="23850" spans="1:2">
      <c r="A23850" t="s">
        <v>362</v>
      </c>
      <c r="B23850" t="str">
        <f>IF(ISBLANK(VLOOKUP(A23850,Questionnaire!A:KQ,191,FALSE)),"#",VLOOKUP(A23850,Questionnaire!A:KQ,191,FALSE))</f>
        <v>#</v>
      </c>
    </row>
    <row r="23851" spans="1:2">
      <c r="A23851" t="s">
        <v>363</v>
      </c>
      <c r="B23851" t="str">
        <f>IF(ISBLANK(VLOOKUP(A23851,Questionnaire!A:KQ,191,FALSE)),"#",VLOOKUP(A23851,Questionnaire!A:KQ,191,FALSE))</f>
        <v>#</v>
      </c>
    </row>
    <row r="23852" spans="1:2">
      <c r="A23852" t="s">
        <v>364</v>
      </c>
      <c r="B23852" t="str">
        <f>IF(ISBLANK(VLOOKUP(A23852,Questionnaire!A:KQ,191,FALSE)),"#",VLOOKUP(A23852,Questionnaire!A:KQ,191,FALSE))</f>
        <v>#</v>
      </c>
    </row>
    <row r="23853" spans="1:2">
      <c r="A23853" t="s">
        <v>365</v>
      </c>
      <c r="B23853" t="str">
        <f>IF(ISBLANK(VLOOKUP(A23853,Questionnaire!A:KQ,191,FALSE)),"#",VLOOKUP(A23853,Questionnaire!A:KQ,191,FALSE))</f>
        <v>#</v>
      </c>
    </row>
    <row r="23854" spans="1:2">
      <c r="A23854" t="s">
        <v>366</v>
      </c>
      <c r="B23854" t="str">
        <f>IF(ISBLANK(VLOOKUP(A23854,Questionnaire!A:KQ,191,FALSE)),"#",VLOOKUP(A23854,Questionnaire!A:KQ,191,FALSE))</f>
        <v>#</v>
      </c>
    </row>
    <row r="23855" spans="1:2">
      <c r="A23855" t="s">
        <v>371</v>
      </c>
      <c r="B23855" t="str">
        <f>IF(ISBLANK(VLOOKUP(A23855,Questionnaire!A:KQ,191,FALSE)),"#",VLOOKUP(A23855,Questionnaire!A:KQ,191,FALSE))</f>
        <v>#</v>
      </c>
    </row>
    <row r="23856" spans="1:2">
      <c r="A23856" t="s">
        <v>372</v>
      </c>
      <c r="B23856" t="str">
        <f>IF(ISBLANK(VLOOKUP(A23856,Questionnaire!A:KQ,191,FALSE)),"#",VLOOKUP(A23856,Questionnaire!A:KQ,191,FALSE))</f>
        <v>#</v>
      </c>
    </row>
    <row r="23857" spans="1:2">
      <c r="A23857" t="s">
        <v>373</v>
      </c>
      <c r="B23857" t="str">
        <f>IF(ISBLANK(VLOOKUP(A23857,Questionnaire!A:KQ,191,FALSE)),"#",VLOOKUP(A23857,Questionnaire!A:KQ,191,FALSE))</f>
        <v>#</v>
      </c>
    </row>
    <row r="23858" spans="1:2">
      <c r="A23858" t="s">
        <v>374</v>
      </c>
      <c r="B23858" t="str">
        <f>IF(ISBLANK(VLOOKUP(A23858,Questionnaire!A:KQ,191,FALSE)),"#",VLOOKUP(A23858,Questionnaire!A:KQ,191,FALSE))</f>
        <v>#</v>
      </c>
    </row>
    <row r="23859" spans="1:2">
      <c r="A23859" t="s">
        <v>377</v>
      </c>
      <c r="B23859" t="str">
        <f>IF(ISBLANK(VLOOKUP(A23859,Questionnaire!A:KQ,191,FALSE)),"#",VLOOKUP(A23859,Questionnaire!A:KQ,191,FALSE))</f>
        <v>#</v>
      </c>
    </row>
    <row r="23860" spans="1:2">
      <c r="A23860" t="s">
        <v>379</v>
      </c>
      <c r="B23860" t="str">
        <f>IF(ISBLANK(VLOOKUP(A23860,Questionnaire!A:KQ,191,FALSE)),"#",VLOOKUP(A23860,Questionnaire!A:KQ,191,FALSE))</f>
        <v>#</v>
      </c>
    </row>
    <row r="23861" spans="1:2">
      <c r="A23861" t="s">
        <v>380</v>
      </c>
      <c r="B23861" t="str">
        <f>IF(ISBLANK(VLOOKUP(A23861,Questionnaire!A:KQ,191,FALSE)),"#",VLOOKUP(A23861,Questionnaire!A:KQ,191,FALSE))</f>
        <v>#</v>
      </c>
    </row>
    <row r="23862" spans="1:2">
      <c r="A23862" t="s">
        <v>381</v>
      </c>
      <c r="B23862" t="str">
        <f>IF(ISBLANK(VLOOKUP(A23862,Questionnaire!A:KQ,191,FALSE)),"#",VLOOKUP(A23862,Questionnaire!A:KQ,191,FALSE))</f>
        <v>#</v>
      </c>
    </row>
    <row r="23863" spans="1:2">
      <c r="A23863" t="s">
        <v>382</v>
      </c>
      <c r="B23863" t="str">
        <f>IF(ISBLANK(VLOOKUP(A23863,Questionnaire!A:KQ,191,FALSE)),"#",VLOOKUP(A23863,Questionnaire!A:KQ,191,FALSE))</f>
        <v>#</v>
      </c>
    </row>
    <row r="23864" spans="1:2">
      <c r="A23864" t="s">
        <v>384</v>
      </c>
      <c r="B23864" t="str">
        <f>IF(ISBLANK(VLOOKUP(A23864,Questionnaire!A:KQ,191,FALSE)),"#",VLOOKUP(A23864,Questionnaire!A:KQ,191,FALSE))</f>
        <v>#</v>
      </c>
    </row>
    <row r="23865" spans="1:2">
      <c r="A23865" t="s">
        <v>387</v>
      </c>
      <c r="B23865" t="str">
        <f>IF(ISBLANK(VLOOKUP(A23865,Questionnaire!A:KQ,191,FALSE)),"#",VLOOKUP(A23865,Questionnaire!A:KQ,191,FALSE))</f>
        <v>#</v>
      </c>
    </row>
    <row r="23866" spans="1:2">
      <c r="A23866" t="s">
        <v>391</v>
      </c>
      <c r="B23866" t="str">
        <f>IF(ISBLANK(VLOOKUP(A23866,Questionnaire!A:KQ,191,FALSE)),"#",VLOOKUP(A23866,Questionnaire!A:KQ,191,FALSE))</f>
        <v>#</v>
      </c>
    </row>
    <row r="23867" spans="1:2">
      <c r="A23867" t="s">
        <v>393</v>
      </c>
      <c r="B23867" t="str">
        <f>IF(ISBLANK(VLOOKUP(A23867,Questionnaire!A:KQ,191,FALSE)),"#",VLOOKUP(A23867,Questionnaire!A:KQ,191,FALSE))</f>
        <v>#</v>
      </c>
    </row>
    <row r="23868" spans="1:2">
      <c r="A23868" t="s">
        <v>395</v>
      </c>
      <c r="B23868" t="str">
        <f>IF(ISBLANK(VLOOKUP(A23868,Questionnaire!A:KQ,191,FALSE)),"#",VLOOKUP(A23868,Questionnaire!A:KQ,191,FALSE))</f>
        <v>#</v>
      </c>
    </row>
    <row r="23869" spans="1:2">
      <c r="A23869" t="s">
        <v>398</v>
      </c>
      <c r="B23869" t="str">
        <f>IF(ISBLANK(VLOOKUP(A23869,Questionnaire!A:KQ,191,FALSE)),"#",VLOOKUP(A23869,Questionnaire!A:KQ,191,FALSE))</f>
        <v>#</v>
      </c>
    </row>
    <row r="23870" spans="1:2">
      <c r="A23870" t="s">
        <v>402</v>
      </c>
      <c r="B23870" t="str">
        <f>IF(ISBLANK(VLOOKUP(A23870,Questionnaire!A:KQ,191,FALSE)),"#",VLOOKUP(A23870,Questionnaire!A:KQ,191,FALSE))</f>
        <v>#</v>
      </c>
    </row>
    <row r="23871" spans="1:2">
      <c r="A23871" t="s">
        <v>405</v>
      </c>
      <c r="B23871" t="str">
        <f>IF(ISBLANK(VLOOKUP(A23871,Questionnaire!A:KQ,191,FALSE)),"#",VLOOKUP(A23871,Questionnaire!A:KQ,191,FALSE))</f>
        <v>#</v>
      </c>
    </row>
    <row r="23872" spans="1:2">
      <c r="A23872" t="s">
        <v>409</v>
      </c>
      <c r="B23872" t="str">
        <f>IF(ISBLANK(VLOOKUP(A23872,Questionnaire!A:KQ,191,FALSE)),"#",VLOOKUP(A23872,Questionnaire!A:KQ,191,FALSE))</f>
        <v>#</v>
      </c>
    </row>
    <row r="23873" spans="1:2">
      <c r="A23873" t="s">
        <v>412</v>
      </c>
      <c r="B23873" t="str">
        <f>IF(ISBLANK(VLOOKUP(A23873,Questionnaire!A:KQ,191,FALSE)),"#",VLOOKUP(A23873,Questionnaire!A:KQ,191,FALSE))</f>
        <v>#</v>
      </c>
    </row>
    <row r="23874" spans="1:2">
      <c r="A23874" t="s">
        <v>415</v>
      </c>
      <c r="B23874" t="str">
        <f>IF(ISBLANK(VLOOKUP(A23874,Questionnaire!A:KQ,191,FALSE)),"#",VLOOKUP(A23874,Questionnaire!A:KQ,191,FALSE))</f>
        <v>#</v>
      </c>
    </row>
    <row r="23875" spans="1:2">
      <c r="A23875" t="s">
        <v>418</v>
      </c>
      <c r="B23875" t="str">
        <f>IF(ISBLANK(VLOOKUP(A23875,Questionnaire!A:KQ,191,FALSE)),"#",VLOOKUP(A23875,Questionnaire!A:KQ,191,FALSE))</f>
        <v>#</v>
      </c>
    </row>
    <row r="23876" spans="1:2">
      <c r="A23876" t="s">
        <v>421</v>
      </c>
      <c r="B23876" t="str">
        <f>IF(ISBLANK(VLOOKUP(A23876,Questionnaire!A:KQ,191,FALSE)),"#",VLOOKUP(A23876,Questionnaire!A:KQ,191,FALSE))</f>
        <v>#</v>
      </c>
    </row>
    <row r="23877" spans="1:2">
      <c r="A23877" t="s">
        <v>424</v>
      </c>
      <c r="B23877" t="str">
        <f>IF(ISBLANK(VLOOKUP(A23877,Questionnaire!A:KQ,191,FALSE)),"#",VLOOKUP(A23877,Questionnaire!A:KQ,191,FALSE))</f>
        <v>#</v>
      </c>
    </row>
    <row r="23878" spans="1:2">
      <c r="A23878" t="s">
        <v>429</v>
      </c>
      <c r="B23878" t="str">
        <f>IF(ISBLANK(VLOOKUP(A23878,Questionnaire!A:KQ,191,FALSE)),"#",VLOOKUP(A23878,Questionnaire!A:KQ,191,FALSE))</f>
        <v>#</v>
      </c>
    </row>
    <row r="23879" spans="1:2">
      <c r="A23879" t="s">
        <v>432</v>
      </c>
      <c r="B23879" t="str">
        <f>IF(ISBLANK(VLOOKUP(A23879,Questionnaire!A:KQ,191,FALSE)),"#",VLOOKUP(A23879,Questionnaire!A:KQ,191,FALSE))</f>
        <v>#</v>
      </c>
    </row>
    <row r="23880" spans="1:2">
      <c r="A23880" t="s">
        <v>435</v>
      </c>
      <c r="B23880" t="str">
        <f>IF(ISBLANK(VLOOKUP(A23880,Questionnaire!A:KQ,191,FALSE)),"#",VLOOKUP(A23880,Questionnaire!A:KQ,191,FALSE))</f>
        <v>#</v>
      </c>
    </row>
    <row r="23881" spans="1:2">
      <c r="A23881" t="s">
        <v>437</v>
      </c>
      <c r="B23881" t="str">
        <f>IF(ISBLANK(VLOOKUP(A23881,Questionnaire!A:KQ,191,FALSE)),"#",VLOOKUP(A23881,Questionnaire!A:KQ,191,FALSE))</f>
        <v>#</v>
      </c>
    </row>
    <row r="23882" spans="1:2">
      <c r="A23882" t="s">
        <v>439</v>
      </c>
      <c r="B23882" t="str">
        <f>IF(ISBLANK(VLOOKUP(A23882,Questionnaire!A:KQ,191,FALSE)),"#",VLOOKUP(A23882,Questionnaire!A:KQ,191,FALSE))</f>
        <v>#</v>
      </c>
    </row>
    <row r="23883" spans="1:2">
      <c r="A23883" t="s">
        <v>442</v>
      </c>
      <c r="B23883" t="str">
        <f>IF(ISBLANK(VLOOKUP(A23883,Questionnaire!A:KQ,191,FALSE)),"#",VLOOKUP(A23883,Questionnaire!A:KQ,191,FALSE))</f>
        <v>#</v>
      </c>
    </row>
    <row r="23884" spans="1:2">
      <c r="A23884" t="s">
        <v>445</v>
      </c>
      <c r="B23884" t="str">
        <f>IF(ISBLANK(VLOOKUP(A23884,Questionnaire!A:KQ,191,FALSE)),"#",VLOOKUP(A23884,Questionnaire!A:KQ,191,FALSE))</f>
        <v>#</v>
      </c>
    </row>
    <row r="23885" spans="1:2">
      <c r="A23885" t="s">
        <v>448</v>
      </c>
      <c r="B23885" t="str">
        <f>IF(ISBLANK(VLOOKUP(A23885,Questionnaire!A:KQ,191,FALSE)),"#",VLOOKUP(A23885,Questionnaire!A:KQ,191,FALSE))</f>
        <v>#</v>
      </c>
    </row>
    <row r="23886" spans="1:2">
      <c r="A23886" t="s">
        <v>452</v>
      </c>
      <c r="B23886" t="str">
        <f>IF(ISBLANK(VLOOKUP(A23886,Questionnaire!A:KQ,191,FALSE)),"#",VLOOKUP(A23886,Questionnaire!A:KQ,191,FALSE))</f>
        <v>#</v>
      </c>
    </row>
    <row r="23887" spans="1:2">
      <c r="A23887" t="s">
        <v>455</v>
      </c>
      <c r="B23887" t="str">
        <f>IF(ISBLANK(VLOOKUP(A23887,Questionnaire!A:KQ,191,FALSE)),"#",VLOOKUP(A23887,Questionnaire!A:KQ,191,FALSE))</f>
        <v>#</v>
      </c>
    </row>
    <row r="23888" spans="1:2">
      <c r="A23888" t="s">
        <v>458</v>
      </c>
      <c r="B23888" t="str">
        <f>IF(ISBLANK(VLOOKUP(A23888,Questionnaire!A:KQ,191,FALSE)),"#",VLOOKUP(A23888,Questionnaire!A:KQ,191,FALSE))</f>
        <v>#</v>
      </c>
    </row>
    <row r="23889" spans="1:3">
      <c r="A23889" t="s">
        <v>461</v>
      </c>
      <c r="B23889" t="str">
        <f>IF(ISBLANK(VLOOKUP(A23889,Questionnaire!A:KQ,191,FALSE)),"#",VLOOKUP(A23889,Questionnaire!A:KQ,191,FALSE))</f>
        <v>#</v>
      </c>
    </row>
    <row r="23890" spans="1:3">
      <c r="A23890" t="s">
        <v>465</v>
      </c>
      <c r="B23890" t="str">
        <f>IF(ISBLANK(VLOOKUP(A23890,Questionnaire!A:KQ,191,FALSE)),"#",VLOOKUP(A23890,Questionnaire!A:KQ,191,FALSE))</f>
        <v>#</v>
      </c>
    </row>
    <row r="23891" spans="1:3">
      <c r="A23891" t="s">
        <v>467</v>
      </c>
      <c r="B23891" t="str">
        <f>IF(ISBLANK(VLOOKUP(A23891,Questionnaire!A:KQ,191,FALSE)),"#",VLOOKUP(A23891,Questionnaire!A:KQ,191,FALSE))</f>
        <v>#</v>
      </c>
    </row>
    <row r="23892" spans="1:3">
      <c r="A23892" t="s">
        <v>469</v>
      </c>
      <c r="B23892" t="str">
        <f>IF(ISBLANK(VLOOKUP(A23892,Questionnaire!A:KQ,191,FALSE)),"#",VLOOKUP(A23892,Questionnaire!A:KQ,191,FALSE))</f>
        <v>#</v>
      </c>
    </row>
    <row r="23893" spans="1:3">
      <c r="A23893" t="s">
        <v>471</v>
      </c>
      <c r="B23893" t="str">
        <f>IF(ISBLANK(VLOOKUP(A23893,Questionnaire!A:KQ,191,FALSE)),"#",VLOOKUP(A23893,Questionnaire!A:KQ,191,FALSE))</f>
        <v>#</v>
      </c>
    </row>
    <row r="23894" spans="1:3">
      <c r="A23894" t="s">
        <v>473</v>
      </c>
      <c r="B23894" t="str">
        <f>IF(ISBLANK(VLOOKUP(A23894,Questionnaire!A:KQ,191,FALSE)),"#",VLOOKUP(A23894,Questionnaire!A:KQ,191,FALSE))</f>
        <v>#</v>
      </c>
    </row>
    <row r="23895" spans="1:3">
      <c r="A23895" t="s">
        <v>475</v>
      </c>
      <c r="B23895" t="str">
        <f>IF(ISBLANK(VLOOKUP(A23895,Questionnaire!A:KQ,191,FALSE)),"#",VLOOKUP(A23895,Questionnaire!A:KQ,191,FALSE))</f>
        <v>#</v>
      </c>
    </row>
    <row r="23896" spans="1:3">
      <c r="A23896" t="s">
        <v>185</v>
      </c>
      <c r="B23896" t="str">
        <f>IF(ISBLANK(VLOOKUP(A23896,Questionnaire!A:KQ,192,FALSE)),"#",VLOOKUP(A23896,Questionnaire!A:KQ,192,FALSE))</f>
        <v>#</v>
      </c>
      <c r="C23896">
        <v>189</v>
      </c>
    </row>
    <row r="23897" spans="1:3">
      <c r="A23897" t="s">
        <v>187</v>
      </c>
      <c r="B23897" t="str">
        <f>IF(ISNA(VLOOKUP(VLOOKUP(A23897,Questionnaire!A:KQ,192,FALSE),'CORA Encoding'!D:E,2,FALSE)),"#",VLOOKUP(VLOOKUP(A23897,Questionnaire!A:KQ,192,FALSE),'CORA Encoding'!D:E,2,FALSE))</f>
        <v>#</v>
      </c>
    </row>
    <row r="23898" spans="1:3">
      <c r="A23898" t="s">
        <v>189</v>
      </c>
      <c r="B23898" t="str">
        <f>IF(ISNA(VLOOKUP(VLOOKUP(A23898,Questionnaire!A:KQ,192,FALSE),'CORA Encoding'!G:H,2,FALSE)),"#",VLOOKUP(VLOOKUP(A23898,Questionnaire!A:KQ,192,FALSE),'CORA Encoding'!G:H,2,FALSE))</f>
        <v>#</v>
      </c>
    </row>
    <row r="23899" spans="1:3">
      <c r="A23899" t="s">
        <v>191</v>
      </c>
      <c r="B23899" t="str">
        <f>IF(ISNA(VLOOKUP(VLOOKUP(A23899,Questionnaire!A:KQ,192,FALSE),'Country List'!E:F,2,FALSE)),"#",VLOOKUP(VLOOKUP(A23899,Questionnaire!A:KQ,192,FALSE),'Country List'!E:F,2,FALSE))</f>
        <v>#</v>
      </c>
    </row>
    <row r="23900" spans="1:3">
      <c r="A23900" t="s">
        <v>193</v>
      </c>
      <c r="B23900" t="str">
        <f>IF(ISNA(VLOOKUP(VLOOKUP(A23900,Questionnaire!A:KQ,192,FALSE),'Industry List'!B:C,2,FALSE)),"#",VLOOKUP(VLOOKUP(A23900,Questionnaire!A:KQ,192,FALSE),'Industry List'!B:C,2,FALSE))</f>
        <v>#</v>
      </c>
    </row>
    <row r="23901" spans="1:3">
      <c r="A23901" t="s">
        <v>197</v>
      </c>
      <c r="B23901" t="str">
        <f>IF(ISBLANK(VLOOKUP(A23901,Questionnaire!A:KQ,192,FALSE)),"#",VLOOKUP(A23901,Questionnaire!A:KQ,192,FALSE))</f>
        <v>#</v>
      </c>
    </row>
    <row r="23902" spans="1:3">
      <c r="A23902" t="s">
        <v>201</v>
      </c>
      <c r="B23902" t="str">
        <f>IF(ISBLANK(VLOOKUP(A23902,Questionnaire!A:KQ,192,FALSE)),"#",VLOOKUP(A23902,Questionnaire!A:KQ,192,FALSE))</f>
        <v>#</v>
      </c>
    </row>
    <row r="23903" spans="1:3">
      <c r="A23903" t="s">
        <v>203</v>
      </c>
      <c r="B23903" t="str">
        <f>IF(ISNA(VLOOKUP(VLOOKUP(A23903,Questionnaire!A:KQ,192,FALSE),'CORA Encoding'!J:K,2,FALSE)),"#",VLOOKUP(VLOOKUP(A23903,Questionnaire!A:KQ,192,FALSE),'CORA Encoding'!J:K,2,FALSE))</f>
        <v>#</v>
      </c>
    </row>
    <row r="23904" spans="1:3">
      <c r="A23904" t="s">
        <v>208</v>
      </c>
      <c r="B23904" t="str">
        <f>IF(ISBLANK(VLOOKUP(A23904,Questionnaire!A:KQ,192,FALSE)),"#",VLOOKUP(A23904,Questionnaire!A:KQ,192,FALSE))</f>
        <v>#</v>
      </c>
    </row>
    <row r="23905" spans="1:2">
      <c r="A23905" t="s">
        <v>213</v>
      </c>
      <c r="B23905" t="str">
        <f>IF(ISBLANK(VLOOKUP(A23905,Questionnaire!A:KQ,192,FALSE)),"#",VLOOKUP(A23905,Questionnaire!A:KQ,192,FALSE))</f>
        <v>#</v>
      </c>
    </row>
    <row r="23906" spans="1:2">
      <c r="A23906" t="s">
        <v>215</v>
      </c>
      <c r="B23906" t="str">
        <f>IF(ISBLANK(VLOOKUP(A23906,Questionnaire!A:KQ,192,FALSE)),"#",VLOOKUP(A23906,Questionnaire!A:KQ,192,FALSE))</f>
        <v>#</v>
      </c>
    </row>
    <row r="23907" spans="1:2">
      <c r="A23907" t="s">
        <v>217</v>
      </c>
      <c r="B23907" t="str">
        <f>IF(ISBLANK(VLOOKUP(A23907,Questionnaire!A:KQ,192,FALSE)),"#",VLOOKUP(A23907,Questionnaire!A:KQ,192,FALSE))</f>
        <v>#</v>
      </c>
    </row>
    <row r="23908" spans="1:2">
      <c r="A23908" t="s">
        <v>219</v>
      </c>
      <c r="B23908" t="str">
        <f>IF(ISBLANK(VLOOKUP(A23908,Questionnaire!A:KQ,192,FALSE)),"#",VLOOKUP(A23908,Questionnaire!A:KQ,192,FALSE))</f>
        <v>#</v>
      </c>
    </row>
    <row r="23909" spans="1:2">
      <c r="A23909" t="s">
        <v>221</v>
      </c>
      <c r="B23909" t="str">
        <f>IF(ISBLANK(VLOOKUP(A23909,Questionnaire!A:KQ,192,FALSE)),"#",VLOOKUP(A23909,Questionnaire!A:KQ,192,FALSE))</f>
        <v>#</v>
      </c>
    </row>
    <row r="23910" spans="1:2">
      <c r="A23910" t="s">
        <v>223</v>
      </c>
      <c r="B23910" t="str">
        <f>IF(ISBLANK(VLOOKUP(A23910,Questionnaire!A:KQ,192,FALSE)),"#",VLOOKUP(A23910,Questionnaire!A:KQ,192,FALSE))</f>
        <v>#</v>
      </c>
    </row>
    <row r="23911" spans="1:2">
      <c r="A23911" t="s">
        <v>225</v>
      </c>
      <c r="B23911" t="str">
        <f>IF(ISBLANK(VLOOKUP(A23911,Questionnaire!A:KQ,192,FALSE)),"#",VLOOKUP(A23911,Questionnaire!A:KQ,192,FALSE))</f>
        <v>#</v>
      </c>
    </row>
    <row r="23912" spans="1:2">
      <c r="A23912" t="s">
        <v>227</v>
      </c>
      <c r="B23912" t="str">
        <f>IF(ISBLANK(VLOOKUP(A23912,Questionnaire!A:KQ,192,FALSE)),"#",VLOOKUP(A23912,Questionnaire!A:KQ,192,FALSE))</f>
        <v>#</v>
      </c>
    </row>
    <row r="23913" spans="1:2">
      <c r="A23913" t="s">
        <v>229</v>
      </c>
      <c r="B23913" t="str">
        <f>IF(ISBLANK(VLOOKUP(A23913,Questionnaire!A:KQ,192,FALSE)),"#",VLOOKUP(A23913,Questionnaire!A:KQ,192,FALSE))</f>
        <v>#</v>
      </c>
    </row>
    <row r="23914" spans="1:2">
      <c r="A23914" t="s">
        <v>231</v>
      </c>
      <c r="B23914" t="str">
        <f>IF(ISBLANK(VLOOKUP(A23914,Questionnaire!A:KQ,192,FALSE)),"#",VLOOKUP(A23914,Questionnaire!A:KQ,192,FALSE))</f>
        <v>#</v>
      </c>
    </row>
    <row r="23915" spans="1:2">
      <c r="A23915" t="s">
        <v>233</v>
      </c>
      <c r="B23915" t="str">
        <f>IF(ISBLANK(VLOOKUP(A23915,Questionnaire!A:KQ,192,FALSE)),"#",VLOOKUP(A23915,Questionnaire!A:KQ,192,FALSE))</f>
        <v>#</v>
      </c>
    </row>
    <row r="23916" spans="1:2">
      <c r="A23916" t="s">
        <v>235</v>
      </c>
      <c r="B23916" t="str">
        <f>IF(ISBLANK(VLOOKUP(A23916,Questionnaire!A:KQ,192,FALSE)),"#",VLOOKUP(A23916,Questionnaire!A:KQ,192,FALSE))</f>
        <v>#</v>
      </c>
    </row>
    <row r="23917" spans="1:2">
      <c r="A23917" t="s">
        <v>237</v>
      </c>
      <c r="B23917" t="str">
        <f>IF(ISBLANK(VLOOKUP(A23917,Questionnaire!A:KQ,192,FALSE)),"#",VLOOKUP(A23917,Questionnaire!A:KQ,192,FALSE))</f>
        <v>#</v>
      </c>
    </row>
    <row r="23918" spans="1:2">
      <c r="A23918" t="s">
        <v>239</v>
      </c>
      <c r="B23918" t="str">
        <f>IF(ISBLANK(VLOOKUP(A23918,Questionnaire!A:KQ,192,FALSE)),"#",VLOOKUP(A23918,Questionnaire!A:KQ,192,FALSE))</f>
        <v>#</v>
      </c>
    </row>
    <row r="23919" spans="1:2">
      <c r="A23919" t="s">
        <v>242</v>
      </c>
      <c r="B23919" t="str">
        <f>IF(ISBLANK(VLOOKUP(A23919,Questionnaire!A:KQ,192,FALSE)),"#",VLOOKUP(A23919,Questionnaire!A:KQ,192,FALSE))</f>
        <v>#</v>
      </c>
    </row>
    <row r="23920" spans="1:2">
      <c r="A23920" t="s">
        <v>245</v>
      </c>
      <c r="B23920" t="str">
        <f>IF(ISBLANK(VLOOKUP(A23920,Questionnaire!A:KQ,192,FALSE)),"#",VLOOKUP(A23920,Questionnaire!A:KQ,192,FALSE))</f>
        <v>#</v>
      </c>
    </row>
    <row r="23921" spans="1:2">
      <c r="A23921" t="s">
        <v>247</v>
      </c>
      <c r="B23921" t="str">
        <f>IF(ISBLANK(VLOOKUP(A23921,Questionnaire!A:KQ,192,FALSE)),"#",VLOOKUP(A23921,Questionnaire!A:KQ,192,FALSE))</f>
        <v>#</v>
      </c>
    </row>
    <row r="23922" spans="1:2">
      <c r="A23922" t="s">
        <v>249</v>
      </c>
      <c r="B23922" t="str">
        <f>IF(ISBLANK(VLOOKUP(A23922,Questionnaire!A:KQ,192,FALSE)),"#",VLOOKUP(A23922,Questionnaire!A:KQ,192,FALSE))</f>
        <v>#</v>
      </c>
    </row>
    <row r="23923" spans="1:2">
      <c r="A23923" t="s">
        <v>250</v>
      </c>
      <c r="B23923" t="str">
        <f>IF(ISBLANK(VLOOKUP(A23923,Questionnaire!A:KQ,192,FALSE)),"#",VLOOKUP(A23923,Questionnaire!A:KQ,192,FALSE))</f>
        <v>#</v>
      </c>
    </row>
    <row r="23924" spans="1:2">
      <c r="A23924" t="s">
        <v>252</v>
      </c>
      <c r="B23924" t="str">
        <f>IF(ISBLANK(VLOOKUP(A23924,Questionnaire!A:KQ,192,FALSE)),"#",VLOOKUP(A23924,Questionnaire!A:KQ,192,FALSE))</f>
        <v>#</v>
      </c>
    </row>
    <row r="23925" spans="1:2">
      <c r="A23925" t="s">
        <v>255</v>
      </c>
      <c r="B23925" t="str">
        <f>IF(ISBLANK(VLOOKUP(A23925,Questionnaire!A:KQ,192,FALSE)),"#",VLOOKUP(A23925,Questionnaire!A:KQ,192,FALSE))</f>
        <v>#</v>
      </c>
    </row>
    <row r="23926" spans="1:2">
      <c r="A23926" t="s">
        <v>258</v>
      </c>
      <c r="B23926" t="str">
        <f>IF(ISNA(VLOOKUP(VLOOKUP(A23926,Questionnaire!A:KQ,192,FALSE),'CORA Encoding'!M:N,2,FALSE)),"#",VLOOKUP(VLOOKUP(A23926,Questionnaire!A:KQ,192,FALSE),'CORA Encoding'!M:N,2,FALSE))</f>
        <v>#</v>
      </c>
    </row>
    <row r="23927" spans="1:2">
      <c r="A23927" t="s">
        <v>261</v>
      </c>
      <c r="B23927" t="str">
        <f>IF(ISBLANK(VLOOKUP(A23927,Questionnaire!A:KQ,192,FALSE)),"#",VLOOKUP(A23927,Questionnaire!A:KQ,192,FALSE))</f>
        <v>#</v>
      </c>
    </row>
    <row r="23928" spans="1:2">
      <c r="A23928" t="s">
        <v>263</v>
      </c>
      <c r="B23928" t="str">
        <f>IF(ISBLANK(VLOOKUP(A23928,Questionnaire!A:KQ,192,FALSE)),"#",VLOOKUP(A23928,Questionnaire!A:KQ,192,FALSE))</f>
        <v>#</v>
      </c>
    </row>
    <row r="23929" spans="1:2">
      <c r="A23929" t="s">
        <v>265</v>
      </c>
      <c r="B23929" t="str">
        <f>IF(ISBLANK(VLOOKUP(A23929,Questionnaire!A:KQ,192,FALSE)),"#",VLOOKUP(A23929,Questionnaire!A:KQ,192,FALSE))</f>
        <v>#</v>
      </c>
    </row>
    <row r="23930" spans="1:2">
      <c r="A23930" t="s">
        <v>267</v>
      </c>
      <c r="B23930" t="str">
        <f>IF(ISBLANK(VLOOKUP(A23930,Questionnaire!A:KQ,192,FALSE)),"#",VLOOKUP(A23930,Questionnaire!A:KQ,192,FALSE))</f>
        <v>#</v>
      </c>
    </row>
    <row r="23931" spans="1:2">
      <c r="A23931" t="s">
        <v>269</v>
      </c>
      <c r="B23931" t="str">
        <f>IF(ISBLANK(VLOOKUP(A23931,Questionnaire!A:KQ,192,FALSE)),"#",VLOOKUP(A23931,Questionnaire!A:KQ,192,FALSE))</f>
        <v>#</v>
      </c>
    </row>
    <row r="23932" spans="1:2">
      <c r="A23932" t="s">
        <v>274</v>
      </c>
      <c r="B23932" t="str">
        <f>IF(ISBLANK(VLOOKUP(A23932,Questionnaire!A:KQ,192,FALSE)),"#",VLOOKUP(A23932,Questionnaire!A:KQ,192,FALSE))</f>
        <v>#</v>
      </c>
    </row>
    <row r="23933" spans="1:2">
      <c r="A23933" t="s">
        <v>276</v>
      </c>
      <c r="B23933" t="str">
        <f>IF(ISBLANK(VLOOKUP(A23933,Questionnaire!A:KQ,192,FALSE)),"#",VLOOKUP(A23933,Questionnaire!A:KQ,192,FALSE))</f>
        <v>#</v>
      </c>
    </row>
    <row r="23934" spans="1:2">
      <c r="A23934" t="s">
        <v>278</v>
      </c>
      <c r="B23934" t="str">
        <f>IF(ISBLANK(VLOOKUP(A23934,Questionnaire!A:KQ,192,FALSE)),"#",VLOOKUP(A23934,Questionnaire!A:KQ,192,FALSE))</f>
        <v>#</v>
      </c>
    </row>
    <row r="23935" spans="1:2">
      <c r="A23935" t="s">
        <v>280</v>
      </c>
      <c r="B23935" t="str">
        <f>IF(ISBLANK(VLOOKUP(A23935,Questionnaire!A:KQ,192,FALSE)),"#",VLOOKUP(A23935,Questionnaire!A:KQ,192,FALSE))</f>
        <v>#</v>
      </c>
    </row>
    <row r="23936" spans="1:2">
      <c r="A23936" t="s">
        <v>282</v>
      </c>
      <c r="B23936" t="str">
        <f>IF(ISBLANK(VLOOKUP(A23936,Questionnaire!A:KQ,192,FALSE)),"#",VLOOKUP(A23936,Questionnaire!A:KQ,192,FALSE))</f>
        <v>#</v>
      </c>
    </row>
    <row r="23937" spans="1:2">
      <c r="A23937" t="s">
        <v>286</v>
      </c>
      <c r="B23937" t="str">
        <f>IF(ISBLANK(VLOOKUP(A23937,Questionnaire!A:KQ,192,FALSE)),"#",VLOOKUP(A23937,Questionnaire!A:KQ,192,FALSE))</f>
        <v>#</v>
      </c>
    </row>
    <row r="23938" spans="1:2">
      <c r="A23938" t="s">
        <v>288</v>
      </c>
      <c r="B23938" t="str">
        <f>IF(ISBLANK(VLOOKUP(A23938,Questionnaire!A:KQ,192,FALSE)),"#",VLOOKUP(A23938,Questionnaire!A:KQ,192,FALSE))</f>
        <v>#</v>
      </c>
    </row>
    <row r="23939" spans="1:2">
      <c r="A23939" t="s">
        <v>290</v>
      </c>
      <c r="B23939" t="str">
        <f>IF(ISBLANK(VLOOKUP(A23939,Questionnaire!A:KQ,192,FALSE)),"#",VLOOKUP(A23939,Questionnaire!A:KQ,192,FALSE))</f>
        <v>#</v>
      </c>
    </row>
    <row r="23940" spans="1:2">
      <c r="A23940" t="s">
        <v>292</v>
      </c>
      <c r="B23940" t="str">
        <f>IF(ISBLANK(VLOOKUP(A23940,Questionnaire!A:KQ,192,FALSE)),"#",VLOOKUP(A23940,Questionnaire!A:KQ,192,FALSE))</f>
        <v>#</v>
      </c>
    </row>
    <row r="23941" spans="1:2">
      <c r="A23941" t="s">
        <v>294</v>
      </c>
      <c r="B23941" t="str">
        <f>IF(ISBLANK(VLOOKUP(A23941,Questionnaire!A:KQ,192,FALSE)),"#",VLOOKUP(A23941,Questionnaire!A:KQ,192,FALSE))</f>
        <v>#</v>
      </c>
    </row>
    <row r="23942" spans="1:2">
      <c r="A23942" t="s">
        <v>296</v>
      </c>
      <c r="B23942" t="str">
        <f>IF(ISBLANK(VLOOKUP(A23942,Questionnaire!A:KQ,192,FALSE)),"#",VLOOKUP(A23942,Questionnaire!A:KQ,192,FALSE))</f>
        <v>#</v>
      </c>
    </row>
    <row r="23943" spans="1:2">
      <c r="A23943" t="s">
        <v>301</v>
      </c>
      <c r="B23943" t="str">
        <f>IF(ISBLANK(VLOOKUP(A23943,Questionnaire!A:KQ,192,FALSE)),"#",VLOOKUP(A23943,Questionnaire!A:KQ,192,FALSE))</f>
        <v>#</v>
      </c>
    </row>
    <row r="23944" spans="1:2">
      <c r="A23944" t="s">
        <v>303</v>
      </c>
      <c r="B23944" t="str">
        <f>IF(ISBLANK(VLOOKUP(A23944,Questionnaire!A:KQ,192,FALSE)),"#",VLOOKUP(A23944,Questionnaire!A:KQ,192,FALSE))</f>
        <v>#</v>
      </c>
    </row>
    <row r="23945" spans="1:2">
      <c r="A23945" t="s">
        <v>305</v>
      </c>
      <c r="B23945" t="str">
        <f>IF(ISBLANK(VLOOKUP(A23945,Questionnaire!A:KQ,192,FALSE)),"#",VLOOKUP(A23945,Questionnaire!A:KQ,192,FALSE))</f>
        <v>#</v>
      </c>
    </row>
    <row r="23946" spans="1:2">
      <c r="A23946" t="s">
        <v>307</v>
      </c>
      <c r="B23946" t="str">
        <f>IF(ISBLANK(VLOOKUP(A23946,Questionnaire!A:KQ,192,FALSE)),"#",VLOOKUP(A23946,Questionnaire!A:KQ,192,FALSE))</f>
        <v>#</v>
      </c>
    </row>
    <row r="23947" spans="1:2">
      <c r="A23947" t="s">
        <v>311</v>
      </c>
      <c r="B23947" t="str">
        <f>IF(ISBLANK(VLOOKUP(A23947,Questionnaire!A:KQ,192,FALSE)),"#",VLOOKUP(A23947,Questionnaire!A:KQ,192,FALSE))</f>
        <v>#</v>
      </c>
    </row>
    <row r="23948" spans="1:2">
      <c r="A23948" t="s">
        <v>313</v>
      </c>
      <c r="B23948" t="str">
        <f>IF(ISBLANK(VLOOKUP(A23948,Questionnaire!A:KQ,192,FALSE)),"#",VLOOKUP(A23948,Questionnaire!A:KQ,192,FALSE))</f>
        <v>#</v>
      </c>
    </row>
    <row r="23949" spans="1:2">
      <c r="A23949" t="s">
        <v>314</v>
      </c>
      <c r="B23949" t="str">
        <f>IF(ISBLANK(VLOOKUP(A23949,Questionnaire!A:KQ,192,FALSE)),"#",VLOOKUP(A23949,Questionnaire!A:KQ,192,FALSE))</f>
        <v>#</v>
      </c>
    </row>
    <row r="23950" spans="1:2">
      <c r="A23950" t="s">
        <v>315</v>
      </c>
      <c r="B23950" t="str">
        <f>IF(ISBLANK(VLOOKUP(A23950,Questionnaire!A:KQ,192,FALSE)),"#",VLOOKUP(A23950,Questionnaire!A:KQ,192,FALSE))</f>
        <v>#</v>
      </c>
    </row>
    <row r="23951" spans="1:2">
      <c r="A23951" t="s">
        <v>317</v>
      </c>
      <c r="B23951" t="str">
        <f>IF(ISBLANK(VLOOKUP(A23951,Questionnaire!A:KQ,192,FALSE)),"#",VLOOKUP(A23951,Questionnaire!A:KQ,192,FALSE))</f>
        <v>#</v>
      </c>
    </row>
    <row r="23952" spans="1:2">
      <c r="A23952" t="s">
        <v>319</v>
      </c>
      <c r="B23952" t="str">
        <f>IF(ISBLANK(VLOOKUP(A23952,Questionnaire!A:KQ,192,FALSE)),"#",VLOOKUP(A23952,Questionnaire!A:KQ,192,FALSE))</f>
        <v>#</v>
      </c>
    </row>
    <row r="23953" spans="1:2">
      <c r="A23953" t="s">
        <v>322</v>
      </c>
      <c r="B23953" t="str">
        <f>IF(ISBLANK(VLOOKUP(A23953,Questionnaire!A:KQ,192,FALSE)),"#",VLOOKUP(A23953,Questionnaire!A:KQ,192,FALSE))</f>
        <v>#</v>
      </c>
    </row>
    <row r="23954" spans="1:2">
      <c r="A23954" t="s">
        <v>326</v>
      </c>
      <c r="B23954" t="str">
        <f>IF(ISBLANK(VLOOKUP(A23954,Questionnaire!A:KQ,192,FALSE)),"#",VLOOKUP(A23954,Questionnaire!A:KQ,192,FALSE))</f>
        <v>#</v>
      </c>
    </row>
    <row r="23955" spans="1:2">
      <c r="A23955" t="s">
        <v>328</v>
      </c>
      <c r="B23955" t="str">
        <f>IF(ISBLANK(VLOOKUP(A23955,Questionnaire!A:KQ,192,FALSE)),"#",VLOOKUP(A23955,Questionnaire!A:KQ,192,FALSE))</f>
        <v>#</v>
      </c>
    </row>
    <row r="23956" spans="1:2">
      <c r="A23956" t="s">
        <v>332</v>
      </c>
      <c r="B23956" t="str">
        <f>IF(ISBLANK(VLOOKUP(A23956,Questionnaire!A:KQ,192,FALSE)),"#",VLOOKUP(A23956,Questionnaire!A:KQ,192,FALSE))</f>
        <v>#</v>
      </c>
    </row>
    <row r="23957" spans="1:2">
      <c r="A23957" t="s">
        <v>333</v>
      </c>
      <c r="B23957" t="str">
        <f>IF(ISBLANK(VLOOKUP(A23957,Questionnaire!A:KQ,192,FALSE)),"#",VLOOKUP(A23957,Questionnaire!A:KQ,192,FALSE))</f>
        <v>#</v>
      </c>
    </row>
    <row r="23958" spans="1:2">
      <c r="A23958" t="s">
        <v>334</v>
      </c>
      <c r="B23958" t="str">
        <f>IF(ISBLANK(VLOOKUP(A23958,Questionnaire!A:KQ,192,FALSE)),"#",VLOOKUP(A23958,Questionnaire!A:KQ,192,FALSE))</f>
        <v>#</v>
      </c>
    </row>
    <row r="23959" spans="1:2">
      <c r="A23959" t="s">
        <v>335</v>
      </c>
      <c r="B23959" t="str">
        <f>IF(ISBLANK(VLOOKUP(A23959,Questionnaire!A:KQ,192,FALSE)),"#",VLOOKUP(A23959,Questionnaire!A:KQ,192,FALSE))</f>
        <v>#</v>
      </c>
    </row>
    <row r="23960" spans="1:2">
      <c r="A23960" t="s">
        <v>336</v>
      </c>
      <c r="B23960" t="str">
        <f>IF(ISBLANK(VLOOKUP(A23960,Questionnaire!A:KQ,192,FALSE)),"#",VLOOKUP(A23960,Questionnaire!A:KQ,192,FALSE))</f>
        <v>#</v>
      </c>
    </row>
    <row r="23961" spans="1:2">
      <c r="A23961" t="s">
        <v>337</v>
      </c>
      <c r="B23961" t="str">
        <f>IF(ISBLANK(VLOOKUP(A23961,Questionnaire!A:KQ,192,FALSE)),"#",VLOOKUP(A23961,Questionnaire!A:KQ,192,FALSE))</f>
        <v>#</v>
      </c>
    </row>
    <row r="23962" spans="1:2">
      <c r="A23962" t="s">
        <v>338</v>
      </c>
      <c r="B23962" t="str">
        <f>IF(ISBLANK(VLOOKUP(A23962,Questionnaire!A:KQ,192,FALSE)),"#",VLOOKUP(A23962,Questionnaire!A:KQ,192,FALSE))</f>
        <v>#</v>
      </c>
    </row>
    <row r="23963" spans="1:2">
      <c r="A23963" t="s">
        <v>339</v>
      </c>
      <c r="B23963" t="str">
        <f>IF(ISBLANK(VLOOKUP(A23963,Questionnaire!A:KQ,192,FALSE)),"#",VLOOKUP(A23963,Questionnaire!A:KQ,192,FALSE))</f>
        <v>#</v>
      </c>
    </row>
    <row r="23964" spans="1:2">
      <c r="A23964" t="s">
        <v>340</v>
      </c>
      <c r="B23964" t="str">
        <f>IF(ISBLANK(VLOOKUP(A23964,Questionnaire!A:KQ,192,FALSE)),"#",VLOOKUP(A23964,Questionnaire!A:KQ,192,FALSE))</f>
        <v>#</v>
      </c>
    </row>
    <row r="23965" spans="1:2">
      <c r="A23965" t="s">
        <v>341</v>
      </c>
      <c r="B23965" t="str">
        <f>IF(ISBLANK(VLOOKUP(A23965,Questionnaire!A:KQ,192,FALSE)),"#",VLOOKUP(A23965,Questionnaire!A:KQ,192,FALSE))</f>
        <v>#</v>
      </c>
    </row>
    <row r="23966" spans="1:2">
      <c r="A23966" t="s">
        <v>342</v>
      </c>
      <c r="B23966" t="str">
        <f>IF(ISBLANK(VLOOKUP(A23966,Questionnaire!A:KQ,192,FALSE)),"#",VLOOKUP(A23966,Questionnaire!A:KQ,192,FALSE))</f>
        <v>#</v>
      </c>
    </row>
    <row r="23967" spans="1:2">
      <c r="A23967" t="s">
        <v>343</v>
      </c>
      <c r="B23967" t="str">
        <f>IF(ISBLANK(VLOOKUP(A23967,Questionnaire!A:KQ,192,FALSE)),"#",VLOOKUP(A23967,Questionnaire!A:KQ,192,FALSE))</f>
        <v>#</v>
      </c>
    </row>
    <row r="23968" spans="1:2">
      <c r="A23968" t="s">
        <v>344</v>
      </c>
      <c r="B23968" t="str">
        <f>IF(ISBLANK(VLOOKUP(A23968,Questionnaire!A:KQ,192,FALSE)),"#",VLOOKUP(A23968,Questionnaire!A:KQ,192,FALSE))</f>
        <v>#</v>
      </c>
    </row>
    <row r="23969" spans="1:2">
      <c r="A23969" t="s">
        <v>345</v>
      </c>
      <c r="B23969" t="str">
        <f>IF(ISBLANK(VLOOKUP(A23969,Questionnaire!A:KQ,192,FALSE)),"#",VLOOKUP(A23969,Questionnaire!A:KQ,192,FALSE))</f>
        <v>#</v>
      </c>
    </row>
    <row r="23970" spans="1:2">
      <c r="A23970" t="s">
        <v>348</v>
      </c>
      <c r="B23970" t="str">
        <f>IF(ISBLANK(VLOOKUP(A23970,Questionnaire!A:KQ,192,FALSE)),"#",VLOOKUP(A23970,Questionnaire!A:KQ,192,FALSE))</f>
        <v>#</v>
      </c>
    </row>
    <row r="23971" spans="1:2">
      <c r="A23971" t="s">
        <v>353</v>
      </c>
      <c r="B23971" t="str">
        <f>IF(ISBLANK(VLOOKUP(A23971,Questionnaire!A:KQ,192,FALSE)),"#",VLOOKUP(A23971,Questionnaire!A:KQ,192,FALSE))</f>
        <v>#</v>
      </c>
    </row>
    <row r="23972" spans="1:2">
      <c r="A23972" t="s">
        <v>354</v>
      </c>
      <c r="B23972" t="str">
        <f>IF(ISBLANK(VLOOKUP(A23972,Questionnaire!A:KQ,192,FALSE)),"#",VLOOKUP(A23972,Questionnaire!A:KQ,192,FALSE))</f>
        <v>#</v>
      </c>
    </row>
    <row r="23973" spans="1:2">
      <c r="A23973" t="s">
        <v>355</v>
      </c>
      <c r="B23973" t="str">
        <f>IF(ISBLANK(VLOOKUP(A23973,Questionnaire!A:KQ,192,FALSE)),"#",VLOOKUP(A23973,Questionnaire!A:KQ,192,FALSE))</f>
        <v>#</v>
      </c>
    </row>
    <row r="23974" spans="1:2">
      <c r="A23974" t="s">
        <v>356</v>
      </c>
      <c r="B23974" t="str">
        <f>IF(ISBLANK(VLOOKUP(A23974,Questionnaire!A:KQ,192,FALSE)),"#",VLOOKUP(A23974,Questionnaire!A:KQ,192,FALSE))</f>
        <v>#</v>
      </c>
    </row>
    <row r="23975" spans="1:2">
      <c r="A23975" t="s">
        <v>357</v>
      </c>
      <c r="B23975" t="str">
        <f>IF(ISBLANK(VLOOKUP(A23975,Questionnaire!A:KQ,192,FALSE)),"#",VLOOKUP(A23975,Questionnaire!A:KQ,192,FALSE))</f>
        <v>#</v>
      </c>
    </row>
    <row r="23976" spans="1:2">
      <c r="A23976" t="s">
        <v>360</v>
      </c>
      <c r="B23976" t="str">
        <f>IF(ISBLANK(VLOOKUP(A23976,Questionnaire!A:KQ,192,FALSE)),"#",VLOOKUP(A23976,Questionnaire!A:KQ,192,FALSE))</f>
        <v>#</v>
      </c>
    </row>
    <row r="23977" spans="1:2">
      <c r="A23977" t="s">
        <v>362</v>
      </c>
      <c r="B23977" t="str">
        <f>IF(ISBLANK(VLOOKUP(A23977,Questionnaire!A:KQ,192,FALSE)),"#",VLOOKUP(A23977,Questionnaire!A:KQ,192,FALSE))</f>
        <v>#</v>
      </c>
    </row>
    <row r="23978" spans="1:2">
      <c r="A23978" t="s">
        <v>363</v>
      </c>
      <c r="B23978" t="str">
        <f>IF(ISBLANK(VLOOKUP(A23978,Questionnaire!A:KQ,192,FALSE)),"#",VLOOKUP(A23978,Questionnaire!A:KQ,192,FALSE))</f>
        <v>#</v>
      </c>
    </row>
    <row r="23979" spans="1:2">
      <c r="A23979" t="s">
        <v>364</v>
      </c>
      <c r="B23979" t="str">
        <f>IF(ISBLANK(VLOOKUP(A23979,Questionnaire!A:KQ,192,FALSE)),"#",VLOOKUP(A23979,Questionnaire!A:KQ,192,FALSE))</f>
        <v>#</v>
      </c>
    </row>
    <row r="23980" spans="1:2">
      <c r="A23980" t="s">
        <v>365</v>
      </c>
      <c r="B23980" t="str">
        <f>IF(ISBLANK(VLOOKUP(A23980,Questionnaire!A:KQ,192,FALSE)),"#",VLOOKUP(A23980,Questionnaire!A:KQ,192,FALSE))</f>
        <v>#</v>
      </c>
    </row>
    <row r="23981" spans="1:2">
      <c r="A23981" t="s">
        <v>366</v>
      </c>
      <c r="B23981" t="str">
        <f>IF(ISBLANK(VLOOKUP(A23981,Questionnaire!A:KQ,192,FALSE)),"#",VLOOKUP(A23981,Questionnaire!A:KQ,192,FALSE))</f>
        <v>#</v>
      </c>
    </row>
    <row r="23982" spans="1:2">
      <c r="A23982" t="s">
        <v>371</v>
      </c>
      <c r="B23982" t="str">
        <f>IF(ISBLANK(VLOOKUP(A23982,Questionnaire!A:KQ,192,FALSE)),"#",VLOOKUP(A23982,Questionnaire!A:KQ,192,FALSE))</f>
        <v>#</v>
      </c>
    </row>
    <row r="23983" spans="1:2">
      <c r="A23983" t="s">
        <v>372</v>
      </c>
      <c r="B23983" t="str">
        <f>IF(ISBLANK(VLOOKUP(A23983,Questionnaire!A:KQ,192,FALSE)),"#",VLOOKUP(A23983,Questionnaire!A:KQ,192,FALSE))</f>
        <v>#</v>
      </c>
    </row>
    <row r="23984" spans="1:2">
      <c r="A23984" t="s">
        <v>373</v>
      </c>
      <c r="B23984" t="str">
        <f>IF(ISBLANK(VLOOKUP(A23984,Questionnaire!A:KQ,192,FALSE)),"#",VLOOKUP(A23984,Questionnaire!A:KQ,192,FALSE))</f>
        <v>#</v>
      </c>
    </row>
    <row r="23985" spans="1:2">
      <c r="A23985" t="s">
        <v>374</v>
      </c>
      <c r="B23985" t="str">
        <f>IF(ISBLANK(VLOOKUP(A23985,Questionnaire!A:KQ,192,FALSE)),"#",VLOOKUP(A23985,Questionnaire!A:KQ,192,FALSE))</f>
        <v>#</v>
      </c>
    </row>
    <row r="23986" spans="1:2">
      <c r="A23986" t="s">
        <v>377</v>
      </c>
      <c r="B23986" t="str">
        <f>IF(ISBLANK(VLOOKUP(A23986,Questionnaire!A:KQ,192,FALSE)),"#",VLOOKUP(A23986,Questionnaire!A:KQ,192,FALSE))</f>
        <v>#</v>
      </c>
    </row>
    <row r="23987" spans="1:2">
      <c r="A23987" t="s">
        <v>379</v>
      </c>
      <c r="B23987" t="str">
        <f>IF(ISBLANK(VLOOKUP(A23987,Questionnaire!A:KQ,192,FALSE)),"#",VLOOKUP(A23987,Questionnaire!A:KQ,192,FALSE))</f>
        <v>#</v>
      </c>
    </row>
    <row r="23988" spans="1:2">
      <c r="A23988" t="s">
        <v>380</v>
      </c>
      <c r="B23988" t="str">
        <f>IF(ISBLANK(VLOOKUP(A23988,Questionnaire!A:KQ,192,FALSE)),"#",VLOOKUP(A23988,Questionnaire!A:KQ,192,FALSE))</f>
        <v>#</v>
      </c>
    </row>
    <row r="23989" spans="1:2">
      <c r="A23989" t="s">
        <v>381</v>
      </c>
      <c r="B23989" t="str">
        <f>IF(ISBLANK(VLOOKUP(A23989,Questionnaire!A:KQ,192,FALSE)),"#",VLOOKUP(A23989,Questionnaire!A:KQ,192,FALSE))</f>
        <v>#</v>
      </c>
    </row>
    <row r="23990" spans="1:2">
      <c r="A23990" t="s">
        <v>382</v>
      </c>
      <c r="B23990" t="str">
        <f>IF(ISBLANK(VLOOKUP(A23990,Questionnaire!A:KQ,192,FALSE)),"#",VLOOKUP(A23990,Questionnaire!A:KQ,192,FALSE))</f>
        <v>#</v>
      </c>
    </row>
    <row r="23991" spans="1:2">
      <c r="A23991" t="s">
        <v>384</v>
      </c>
      <c r="B23991" t="str">
        <f>IF(ISBLANK(VLOOKUP(A23991,Questionnaire!A:KQ,192,FALSE)),"#",VLOOKUP(A23991,Questionnaire!A:KQ,192,FALSE))</f>
        <v>#</v>
      </c>
    </row>
    <row r="23992" spans="1:2">
      <c r="A23992" t="s">
        <v>387</v>
      </c>
      <c r="B23992" t="str">
        <f>IF(ISBLANK(VLOOKUP(A23992,Questionnaire!A:KQ,192,FALSE)),"#",VLOOKUP(A23992,Questionnaire!A:KQ,192,FALSE))</f>
        <v>#</v>
      </c>
    </row>
    <row r="23993" spans="1:2">
      <c r="A23993" t="s">
        <v>391</v>
      </c>
      <c r="B23993" t="str">
        <f>IF(ISBLANK(VLOOKUP(A23993,Questionnaire!A:KQ,192,FALSE)),"#",VLOOKUP(A23993,Questionnaire!A:KQ,192,FALSE))</f>
        <v>#</v>
      </c>
    </row>
    <row r="23994" spans="1:2">
      <c r="A23994" t="s">
        <v>393</v>
      </c>
      <c r="B23994" t="str">
        <f>IF(ISBLANK(VLOOKUP(A23994,Questionnaire!A:KQ,192,FALSE)),"#",VLOOKUP(A23994,Questionnaire!A:KQ,192,FALSE))</f>
        <v>#</v>
      </c>
    </row>
    <row r="23995" spans="1:2">
      <c r="A23995" t="s">
        <v>395</v>
      </c>
      <c r="B23995" t="str">
        <f>IF(ISBLANK(VLOOKUP(A23995,Questionnaire!A:KQ,192,FALSE)),"#",VLOOKUP(A23995,Questionnaire!A:KQ,192,FALSE))</f>
        <v>#</v>
      </c>
    </row>
    <row r="23996" spans="1:2">
      <c r="A23996" t="s">
        <v>398</v>
      </c>
      <c r="B23996" t="str">
        <f>IF(ISBLANK(VLOOKUP(A23996,Questionnaire!A:KQ,192,FALSE)),"#",VLOOKUP(A23996,Questionnaire!A:KQ,192,FALSE))</f>
        <v>#</v>
      </c>
    </row>
    <row r="23997" spans="1:2">
      <c r="A23997" t="s">
        <v>402</v>
      </c>
      <c r="B23997" t="str">
        <f>IF(ISBLANK(VLOOKUP(A23997,Questionnaire!A:KQ,192,FALSE)),"#",VLOOKUP(A23997,Questionnaire!A:KQ,192,FALSE))</f>
        <v>#</v>
      </c>
    </row>
    <row r="23998" spans="1:2">
      <c r="A23998" t="s">
        <v>405</v>
      </c>
      <c r="B23998" t="str">
        <f>IF(ISBLANK(VLOOKUP(A23998,Questionnaire!A:KQ,192,FALSE)),"#",VLOOKUP(A23998,Questionnaire!A:KQ,192,FALSE))</f>
        <v>#</v>
      </c>
    </row>
    <row r="23999" spans="1:2">
      <c r="A23999" t="s">
        <v>409</v>
      </c>
      <c r="B23999" t="str">
        <f>IF(ISBLANK(VLOOKUP(A23999,Questionnaire!A:KQ,192,FALSE)),"#",VLOOKUP(A23999,Questionnaire!A:KQ,192,FALSE))</f>
        <v>#</v>
      </c>
    </row>
    <row r="24000" spans="1:2">
      <c r="A24000" t="s">
        <v>412</v>
      </c>
      <c r="B24000" t="str">
        <f>IF(ISBLANK(VLOOKUP(A24000,Questionnaire!A:KQ,192,FALSE)),"#",VLOOKUP(A24000,Questionnaire!A:KQ,192,FALSE))</f>
        <v>#</v>
      </c>
    </row>
    <row r="24001" spans="1:2">
      <c r="A24001" t="s">
        <v>415</v>
      </c>
      <c r="B24001" t="str">
        <f>IF(ISBLANK(VLOOKUP(A24001,Questionnaire!A:KQ,192,FALSE)),"#",VLOOKUP(A24001,Questionnaire!A:KQ,192,FALSE))</f>
        <v>#</v>
      </c>
    </row>
    <row r="24002" spans="1:2">
      <c r="A24002" t="s">
        <v>418</v>
      </c>
      <c r="B24002" t="str">
        <f>IF(ISBLANK(VLOOKUP(A24002,Questionnaire!A:KQ,192,FALSE)),"#",VLOOKUP(A24002,Questionnaire!A:KQ,192,FALSE))</f>
        <v>#</v>
      </c>
    </row>
    <row r="24003" spans="1:2">
      <c r="A24003" t="s">
        <v>421</v>
      </c>
      <c r="B24003" t="str">
        <f>IF(ISBLANK(VLOOKUP(A24003,Questionnaire!A:KQ,192,FALSE)),"#",VLOOKUP(A24003,Questionnaire!A:KQ,192,FALSE))</f>
        <v>#</v>
      </c>
    </row>
    <row r="24004" spans="1:2">
      <c r="A24004" t="s">
        <v>424</v>
      </c>
      <c r="B24004" t="str">
        <f>IF(ISBLANK(VLOOKUP(A24004,Questionnaire!A:KQ,192,FALSE)),"#",VLOOKUP(A24004,Questionnaire!A:KQ,192,FALSE))</f>
        <v>#</v>
      </c>
    </row>
    <row r="24005" spans="1:2">
      <c r="A24005" t="s">
        <v>429</v>
      </c>
      <c r="B24005" t="str">
        <f>IF(ISBLANK(VLOOKUP(A24005,Questionnaire!A:KQ,192,FALSE)),"#",VLOOKUP(A24005,Questionnaire!A:KQ,192,FALSE))</f>
        <v>#</v>
      </c>
    </row>
    <row r="24006" spans="1:2">
      <c r="A24006" t="s">
        <v>432</v>
      </c>
      <c r="B24006" t="str">
        <f>IF(ISBLANK(VLOOKUP(A24006,Questionnaire!A:KQ,192,FALSE)),"#",VLOOKUP(A24006,Questionnaire!A:KQ,192,FALSE))</f>
        <v>#</v>
      </c>
    </row>
    <row r="24007" spans="1:2">
      <c r="A24007" t="s">
        <v>435</v>
      </c>
      <c r="B24007" t="str">
        <f>IF(ISBLANK(VLOOKUP(A24007,Questionnaire!A:KQ,192,FALSE)),"#",VLOOKUP(A24007,Questionnaire!A:KQ,192,FALSE))</f>
        <v>#</v>
      </c>
    </row>
    <row r="24008" spans="1:2">
      <c r="A24008" t="s">
        <v>437</v>
      </c>
      <c r="B24008" t="str">
        <f>IF(ISBLANK(VLOOKUP(A24008,Questionnaire!A:KQ,192,FALSE)),"#",VLOOKUP(A24008,Questionnaire!A:KQ,192,FALSE))</f>
        <v>#</v>
      </c>
    </row>
    <row r="24009" spans="1:2">
      <c r="A24009" t="s">
        <v>439</v>
      </c>
      <c r="B24009" t="str">
        <f>IF(ISBLANK(VLOOKUP(A24009,Questionnaire!A:KQ,192,FALSE)),"#",VLOOKUP(A24009,Questionnaire!A:KQ,192,FALSE))</f>
        <v>#</v>
      </c>
    </row>
    <row r="24010" spans="1:2">
      <c r="A24010" t="s">
        <v>442</v>
      </c>
      <c r="B24010" t="str">
        <f>IF(ISBLANK(VLOOKUP(A24010,Questionnaire!A:KQ,192,FALSE)),"#",VLOOKUP(A24010,Questionnaire!A:KQ,192,FALSE))</f>
        <v>#</v>
      </c>
    </row>
    <row r="24011" spans="1:2">
      <c r="A24011" t="s">
        <v>445</v>
      </c>
      <c r="B24011" t="str">
        <f>IF(ISBLANK(VLOOKUP(A24011,Questionnaire!A:KQ,192,FALSE)),"#",VLOOKUP(A24011,Questionnaire!A:KQ,192,FALSE))</f>
        <v>#</v>
      </c>
    </row>
    <row r="24012" spans="1:2">
      <c r="A24012" t="s">
        <v>448</v>
      </c>
      <c r="B24012" t="str">
        <f>IF(ISBLANK(VLOOKUP(A24012,Questionnaire!A:KQ,192,FALSE)),"#",VLOOKUP(A24012,Questionnaire!A:KQ,192,FALSE))</f>
        <v>#</v>
      </c>
    </row>
    <row r="24013" spans="1:2">
      <c r="A24013" t="s">
        <v>452</v>
      </c>
      <c r="B24013" t="str">
        <f>IF(ISBLANK(VLOOKUP(A24013,Questionnaire!A:KQ,192,FALSE)),"#",VLOOKUP(A24013,Questionnaire!A:KQ,192,FALSE))</f>
        <v>#</v>
      </c>
    </row>
    <row r="24014" spans="1:2">
      <c r="A24014" t="s">
        <v>455</v>
      </c>
      <c r="B24014" t="str">
        <f>IF(ISBLANK(VLOOKUP(A24014,Questionnaire!A:KQ,192,FALSE)),"#",VLOOKUP(A24014,Questionnaire!A:KQ,192,FALSE))</f>
        <v>#</v>
      </c>
    </row>
    <row r="24015" spans="1:2">
      <c r="A24015" t="s">
        <v>458</v>
      </c>
      <c r="B24015" t="str">
        <f>IF(ISBLANK(VLOOKUP(A24015,Questionnaire!A:KQ,192,FALSE)),"#",VLOOKUP(A24015,Questionnaire!A:KQ,192,FALSE))</f>
        <v>#</v>
      </c>
    </row>
    <row r="24016" spans="1:2">
      <c r="A24016" t="s">
        <v>461</v>
      </c>
      <c r="B24016" t="str">
        <f>IF(ISBLANK(VLOOKUP(A24016,Questionnaire!A:KQ,192,FALSE)),"#",VLOOKUP(A24016,Questionnaire!A:KQ,192,FALSE))</f>
        <v>#</v>
      </c>
    </row>
    <row r="24017" spans="1:3">
      <c r="A24017" t="s">
        <v>465</v>
      </c>
      <c r="B24017" t="str">
        <f>IF(ISBLANK(VLOOKUP(A24017,Questionnaire!A:KQ,192,FALSE)),"#",VLOOKUP(A24017,Questionnaire!A:KQ,192,FALSE))</f>
        <v>#</v>
      </c>
    </row>
    <row r="24018" spans="1:3">
      <c r="A24018" t="s">
        <v>467</v>
      </c>
      <c r="B24018" t="str">
        <f>IF(ISBLANK(VLOOKUP(A24018,Questionnaire!A:KQ,192,FALSE)),"#",VLOOKUP(A24018,Questionnaire!A:KQ,192,FALSE))</f>
        <v>#</v>
      </c>
    </row>
    <row r="24019" spans="1:3">
      <c r="A24019" t="s">
        <v>469</v>
      </c>
      <c r="B24019" t="str">
        <f>IF(ISBLANK(VLOOKUP(A24019,Questionnaire!A:KQ,192,FALSE)),"#",VLOOKUP(A24019,Questionnaire!A:KQ,192,FALSE))</f>
        <v>#</v>
      </c>
    </row>
    <row r="24020" spans="1:3">
      <c r="A24020" t="s">
        <v>471</v>
      </c>
      <c r="B24020" t="str">
        <f>IF(ISBLANK(VLOOKUP(A24020,Questionnaire!A:KQ,192,FALSE)),"#",VLOOKUP(A24020,Questionnaire!A:KQ,192,FALSE))</f>
        <v>#</v>
      </c>
    </row>
    <row r="24021" spans="1:3">
      <c r="A24021" t="s">
        <v>473</v>
      </c>
      <c r="B24021" t="str">
        <f>IF(ISBLANK(VLOOKUP(A24021,Questionnaire!A:KQ,192,FALSE)),"#",VLOOKUP(A24021,Questionnaire!A:KQ,192,FALSE))</f>
        <v>#</v>
      </c>
    </row>
    <row r="24022" spans="1:3">
      <c r="A24022" t="s">
        <v>475</v>
      </c>
      <c r="B24022" t="str">
        <f>IF(ISBLANK(VLOOKUP(A24022,Questionnaire!A:KQ,192,FALSE)),"#",VLOOKUP(A24022,Questionnaire!A:KQ,192,FALSE))</f>
        <v>#</v>
      </c>
    </row>
    <row r="24023" spans="1:3">
      <c r="A24023" t="s">
        <v>185</v>
      </c>
      <c r="B24023" t="str">
        <f>IF(ISBLANK(VLOOKUP(A24023,Questionnaire!A:KQ,193,FALSE)),"#",VLOOKUP(A24023,Questionnaire!A:KQ,193,FALSE))</f>
        <v>#</v>
      </c>
      <c r="C24023">
        <v>190</v>
      </c>
    </row>
    <row r="24024" spans="1:3">
      <c r="A24024" t="s">
        <v>187</v>
      </c>
      <c r="B24024" t="str">
        <f>IF(ISNA(VLOOKUP(VLOOKUP(A24024,Questionnaire!A:KQ,193,FALSE),'CORA Encoding'!D:E,2,FALSE)),"#",VLOOKUP(VLOOKUP(A24024,Questionnaire!A:KQ,193,FALSE),'CORA Encoding'!D:E,2,FALSE))</f>
        <v>#</v>
      </c>
    </row>
    <row r="24025" spans="1:3">
      <c r="A24025" t="s">
        <v>189</v>
      </c>
      <c r="B24025" t="str">
        <f>IF(ISNA(VLOOKUP(VLOOKUP(A24025,Questionnaire!A:KQ,193,FALSE),'CORA Encoding'!G:H,2,FALSE)),"#",VLOOKUP(VLOOKUP(A24025,Questionnaire!A:KQ,193,FALSE),'CORA Encoding'!G:H,2,FALSE))</f>
        <v>#</v>
      </c>
    </row>
    <row r="24026" spans="1:3">
      <c r="A24026" t="s">
        <v>191</v>
      </c>
      <c r="B24026" t="str">
        <f>IF(ISNA(VLOOKUP(VLOOKUP(A24026,Questionnaire!A:KQ,193,FALSE),'Country List'!E:F,2,FALSE)),"#",VLOOKUP(VLOOKUP(A24026,Questionnaire!A:KQ,193,FALSE),'Country List'!E:F,2,FALSE))</f>
        <v>#</v>
      </c>
    </row>
    <row r="24027" spans="1:3">
      <c r="A24027" t="s">
        <v>193</v>
      </c>
      <c r="B24027" t="str">
        <f>IF(ISNA(VLOOKUP(VLOOKUP(A24027,Questionnaire!A:KQ,193,FALSE),'Industry List'!B:C,2,FALSE)),"#",VLOOKUP(VLOOKUP(A24027,Questionnaire!A:KQ,193,FALSE),'Industry List'!B:C,2,FALSE))</f>
        <v>#</v>
      </c>
    </row>
    <row r="24028" spans="1:3">
      <c r="A24028" t="s">
        <v>197</v>
      </c>
      <c r="B24028" t="str">
        <f>IF(ISBLANK(VLOOKUP(A24028,Questionnaire!A:KQ,193,FALSE)),"#",VLOOKUP(A24028,Questionnaire!A:KQ,193,FALSE))</f>
        <v>#</v>
      </c>
    </row>
    <row r="24029" spans="1:3">
      <c r="A24029" t="s">
        <v>201</v>
      </c>
      <c r="B24029" t="str">
        <f>IF(ISBLANK(VLOOKUP(A24029,Questionnaire!A:KQ,193,FALSE)),"#",VLOOKUP(A24029,Questionnaire!A:KQ,193,FALSE))</f>
        <v>#</v>
      </c>
    </row>
    <row r="24030" spans="1:3">
      <c r="A24030" t="s">
        <v>203</v>
      </c>
      <c r="B24030" t="str">
        <f>IF(ISNA(VLOOKUP(VLOOKUP(A24030,Questionnaire!A:KQ,193,FALSE),'CORA Encoding'!J:K,2,FALSE)),"#",VLOOKUP(VLOOKUP(A24030,Questionnaire!A:KQ,193,FALSE),'CORA Encoding'!J:K,2,FALSE))</f>
        <v>#</v>
      </c>
    </row>
    <row r="24031" spans="1:3">
      <c r="A24031" t="s">
        <v>208</v>
      </c>
      <c r="B24031" t="str">
        <f>IF(ISBLANK(VLOOKUP(A24031,Questionnaire!A:KQ,193,FALSE)),"#",VLOOKUP(A24031,Questionnaire!A:KQ,193,FALSE))</f>
        <v>#</v>
      </c>
    </row>
    <row r="24032" spans="1:3">
      <c r="A24032" t="s">
        <v>213</v>
      </c>
      <c r="B24032" t="str">
        <f>IF(ISBLANK(VLOOKUP(A24032,Questionnaire!A:KQ,193,FALSE)),"#",VLOOKUP(A24032,Questionnaire!A:KQ,193,FALSE))</f>
        <v>#</v>
      </c>
    </row>
    <row r="24033" spans="1:2">
      <c r="A24033" t="s">
        <v>215</v>
      </c>
      <c r="B24033" t="str">
        <f>IF(ISBLANK(VLOOKUP(A24033,Questionnaire!A:KQ,193,FALSE)),"#",VLOOKUP(A24033,Questionnaire!A:KQ,193,FALSE))</f>
        <v>#</v>
      </c>
    </row>
    <row r="24034" spans="1:2">
      <c r="A24034" t="s">
        <v>217</v>
      </c>
      <c r="B24034" t="str">
        <f>IF(ISBLANK(VLOOKUP(A24034,Questionnaire!A:KQ,193,FALSE)),"#",VLOOKUP(A24034,Questionnaire!A:KQ,193,FALSE))</f>
        <v>#</v>
      </c>
    </row>
    <row r="24035" spans="1:2">
      <c r="A24035" t="s">
        <v>219</v>
      </c>
      <c r="B24035" t="str">
        <f>IF(ISBLANK(VLOOKUP(A24035,Questionnaire!A:KQ,193,FALSE)),"#",VLOOKUP(A24035,Questionnaire!A:KQ,193,FALSE))</f>
        <v>#</v>
      </c>
    </row>
    <row r="24036" spans="1:2">
      <c r="A24036" t="s">
        <v>221</v>
      </c>
      <c r="B24036" t="str">
        <f>IF(ISBLANK(VLOOKUP(A24036,Questionnaire!A:KQ,193,FALSE)),"#",VLOOKUP(A24036,Questionnaire!A:KQ,193,FALSE))</f>
        <v>#</v>
      </c>
    </row>
    <row r="24037" spans="1:2">
      <c r="A24037" t="s">
        <v>223</v>
      </c>
      <c r="B24037" t="str">
        <f>IF(ISBLANK(VLOOKUP(A24037,Questionnaire!A:KQ,193,FALSE)),"#",VLOOKUP(A24037,Questionnaire!A:KQ,193,FALSE))</f>
        <v>#</v>
      </c>
    </row>
    <row r="24038" spans="1:2">
      <c r="A24038" t="s">
        <v>225</v>
      </c>
      <c r="B24038" t="str">
        <f>IF(ISBLANK(VLOOKUP(A24038,Questionnaire!A:KQ,193,FALSE)),"#",VLOOKUP(A24038,Questionnaire!A:KQ,193,FALSE))</f>
        <v>#</v>
      </c>
    </row>
    <row r="24039" spans="1:2">
      <c r="A24039" t="s">
        <v>227</v>
      </c>
      <c r="B24039" t="str">
        <f>IF(ISBLANK(VLOOKUP(A24039,Questionnaire!A:KQ,193,FALSE)),"#",VLOOKUP(A24039,Questionnaire!A:KQ,193,FALSE))</f>
        <v>#</v>
      </c>
    </row>
    <row r="24040" spans="1:2">
      <c r="A24040" t="s">
        <v>229</v>
      </c>
      <c r="B24040" t="str">
        <f>IF(ISBLANK(VLOOKUP(A24040,Questionnaire!A:KQ,193,FALSE)),"#",VLOOKUP(A24040,Questionnaire!A:KQ,193,FALSE))</f>
        <v>#</v>
      </c>
    </row>
    <row r="24041" spans="1:2">
      <c r="A24041" t="s">
        <v>231</v>
      </c>
      <c r="B24041" t="str">
        <f>IF(ISBLANK(VLOOKUP(A24041,Questionnaire!A:KQ,193,FALSE)),"#",VLOOKUP(A24041,Questionnaire!A:KQ,193,FALSE))</f>
        <v>#</v>
      </c>
    </row>
    <row r="24042" spans="1:2">
      <c r="A24042" t="s">
        <v>233</v>
      </c>
      <c r="B24042" t="str">
        <f>IF(ISBLANK(VLOOKUP(A24042,Questionnaire!A:KQ,193,FALSE)),"#",VLOOKUP(A24042,Questionnaire!A:KQ,193,FALSE))</f>
        <v>#</v>
      </c>
    </row>
    <row r="24043" spans="1:2">
      <c r="A24043" t="s">
        <v>235</v>
      </c>
      <c r="B24043" t="str">
        <f>IF(ISBLANK(VLOOKUP(A24043,Questionnaire!A:KQ,193,FALSE)),"#",VLOOKUP(A24043,Questionnaire!A:KQ,193,FALSE))</f>
        <v>#</v>
      </c>
    </row>
    <row r="24044" spans="1:2">
      <c r="A24044" t="s">
        <v>237</v>
      </c>
      <c r="B24044" t="str">
        <f>IF(ISBLANK(VLOOKUP(A24044,Questionnaire!A:KQ,193,FALSE)),"#",VLOOKUP(A24044,Questionnaire!A:KQ,193,FALSE))</f>
        <v>#</v>
      </c>
    </row>
    <row r="24045" spans="1:2">
      <c r="A24045" t="s">
        <v>239</v>
      </c>
      <c r="B24045" t="str">
        <f>IF(ISBLANK(VLOOKUP(A24045,Questionnaire!A:KQ,193,FALSE)),"#",VLOOKUP(A24045,Questionnaire!A:KQ,193,FALSE))</f>
        <v>#</v>
      </c>
    </row>
    <row r="24046" spans="1:2">
      <c r="A24046" t="s">
        <v>242</v>
      </c>
      <c r="B24046" t="str">
        <f>IF(ISBLANK(VLOOKUP(A24046,Questionnaire!A:KQ,193,FALSE)),"#",VLOOKUP(A24046,Questionnaire!A:KQ,193,FALSE))</f>
        <v>#</v>
      </c>
    </row>
    <row r="24047" spans="1:2">
      <c r="A24047" t="s">
        <v>245</v>
      </c>
      <c r="B24047" t="str">
        <f>IF(ISBLANK(VLOOKUP(A24047,Questionnaire!A:KQ,193,FALSE)),"#",VLOOKUP(A24047,Questionnaire!A:KQ,193,FALSE))</f>
        <v>#</v>
      </c>
    </row>
    <row r="24048" spans="1:2">
      <c r="A24048" t="s">
        <v>247</v>
      </c>
      <c r="B24048" t="str">
        <f>IF(ISBLANK(VLOOKUP(A24048,Questionnaire!A:KQ,193,FALSE)),"#",VLOOKUP(A24048,Questionnaire!A:KQ,193,FALSE))</f>
        <v>#</v>
      </c>
    </row>
    <row r="24049" spans="1:2">
      <c r="A24049" t="s">
        <v>249</v>
      </c>
      <c r="B24049" t="str">
        <f>IF(ISBLANK(VLOOKUP(A24049,Questionnaire!A:KQ,193,FALSE)),"#",VLOOKUP(A24049,Questionnaire!A:KQ,193,FALSE))</f>
        <v>#</v>
      </c>
    </row>
    <row r="24050" spans="1:2">
      <c r="A24050" t="s">
        <v>250</v>
      </c>
      <c r="B24050" t="str">
        <f>IF(ISBLANK(VLOOKUP(A24050,Questionnaire!A:KQ,193,FALSE)),"#",VLOOKUP(A24050,Questionnaire!A:KQ,193,FALSE))</f>
        <v>#</v>
      </c>
    </row>
    <row r="24051" spans="1:2">
      <c r="A24051" t="s">
        <v>252</v>
      </c>
      <c r="B24051" t="str">
        <f>IF(ISBLANK(VLOOKUP(A24051,Questionnaire!A:KQ,193,FALSE)),"#",VLOOKUP(A24051,Questionnaire!A:KQ,193,FALSE))</f>
        <v>#</v>
      </c>
    </row>
    <row r="24052" spans="1:2">
      <c r="A24052" t="s">
        <v>255</v>
      </c>
      <c r="B24052" t="str">
        <f>IF(ISBLANK(VLOOKUP(A24052,Questionnaire!A:KQ,193,FALSE)),"#",VLOOKUP(A24052,Questionnaire!A:KQ,193,FALSE))</f>
        <v>#</v>
      </c>
    </row>
    <row r="24053" spans="1:2">
      <c r="A24053" t="s">
        <v>258</v>
      </c>
      <c r="B24053" t="str">
        <f>IF(ISNA(VLOOKUP(VLOOKUP(A24053,Questionnaire!A:KQ,193,FALSE),'CORA Encoding'!M:N,2,FALSE)),"#",VLOOKUP(VLOOKUP(A24053,Questionnaire!A:KQ,193,FALSE),'CORA Encoding'!M:N,2,FALSE))</f>
        <v>#</v>
      </c>
    </row>
    <row r="24054" spans="1:2">
      <c r="A24054" t="s">
        <v>261</v>
      </c>
      <c r="B24054" t="str">
        <f>IF(ISBLANK(VLOOKUP(A24054,Questionnaire!A:KQ,193,FALSE)),"#",VLOOKUP(A24054,Questionnaire!A:KQ,193,FALSE))</f>
        <v>#</v>
      </c>
    </row>
    <row r="24055" spans="1:2">
      <c r="A24055" t="s">
        <v>263</v>
      </c>
      <c r="B24055" t="str">
        <f>IF(ISBLANK(VLOOKUP(A24055,Questionnaire!A:KQ,193,FALSE)),"#",VLOOKUP(A24055,Questionnaire!A:KQ,193,FALSE))</f>
        <v>#</v>
      </c>
    </row>
    <row r="24056" spans="1:2">
      <c r="A24056" t="s">
        <v>265</v>
      </c>
      <c r="B24056" t="str">
        <f>IF(ISBLANK(VLOOKUP(A24056,Questionnaire!A:KQ,193,FALSE)),"#",VLOOKUP(A24056,Questionnaire!A:KQ,193,FALSE))</f>
        <v>#</v>
      </c>
    </row>
    <row r="24057" spans="1:2">
      <c r="A24057" t="s">
        <v>267</v>
      </c>
      <c r="B24057" t="str">
        <f>IF(ISBLANK(VLOOKUP(A24057,Questionnaire!A:KQ,193,FALSE)),"#",VLOOKUP(A24057,Questionnaire!A:KQ,193,FALSE))</f>
        <v>#</v>
      </c>
    </row>
    <row r="24058" spans="1:2">
      <c r="A24058" t="s">
        <v>269</v>
      </c>
      <c r="B24058" t="str">
        <f>IF(ISBLANK(VLOOKUP(A24058,Questionnaire!A:KQ,193,FALSE)),"#",VLOOKUP(A24058,Questionnaire!A:KQ,193,FALSE))</f>
        <v>#</v>
      </c>
    </row>
    <row r="24059" spans="1:2">
      <c r="A24059" t="s">
        <v>274</v>
      </c>
      <c r="B24059" t="str">
        <f>IF(ISBLANK(VLOOKUP(A24059,Questionnaire!A:KQ,193,FALSE)),"#",VLOOKUP(A24059,Questionnaire!A:KQ,193,FALSE))</f>
        <v>#</v>
      </c>
    </row>
    <row r="24060" spans="1:2">
      <c r="A24060" t="s">
        <v>276</v>
      </c>
      <c r="B24060" t="str">
        <f>IF(ISBLANK(VLOOKUP(A24060,Questionnaire!A:KQ,193,FALSE)),"#",VLOOKUP(A24060,Questionnaire!A:KQ,193,FALSE))</f>
        <v>#</v>
      </c>
    </row>
    <row r="24061" spans="1:2">
      <c r="A24061" t="s">
        <v>278</v>
      </c>
      <c r="B24061" t="str">
        <f>IF(ISBLANK(VLOOKUP(A24061,Questionnaire!A:KQ,193,FALSE)),"#",VLOOKUP(A24061,Questionnaire!A:KQ,193,FALSE))</f>
        <v>#</v>
      </c>
    </row>
    <row r="24062" spans="1:2">
      <c r="A24062" t="s">
        <v>280</v>
      </c>
      <c r="B24062" t="str">
        <f>IF(ISBLANK(VLOOKUP(A24062,Questionnaire!A:KQ,193,FALSE)),"#",VLOOKUP(A24062,Questionnaire!A:KQ,193,FALSE))</f>
        <v>#</v>
      </c>
    </row>
    <row r="24063" spans="1:2">
      <c r="A24063" t="s">
        <v>282</v>
      </c>
      <c r="B24063" t="str">
        <f>IF(ISBLANK(VLOOKUP(A24063,Questionnaire!A:KQ,193,FALSE)),"#",VLOOKUP(A24063,Questionnaire!A:KQ,193,FALSE))</f>
        <v>#</v>
      </c>
    </row>
    <row r="24064" spans="1:2">
      <c r="A24064" t="s">
        <v>286</v>
      </c>
      <c r="B24064" t="str">
        <f>IF(ISBLANK(VLOOKUP(A24064,Questionnaire!A:KQ,193,FALSE)),"#",VLOOKUP(A24064,Questionnaire!A:KQ,193,FALSE))</f>
        <v>#</v>
      </c>
    </row>
    <row r="24065" spans="1:2">
      <c r="A24065" t="s">
        <v>288</v>
      </c>
      <c r="B24065" t="str">
        <f>IF(ISBLANK(VLOOKUP(A24065,Questionnaire!A:KQ,193,FALSE)),"#",VLOOKUP(A24065,Questionnaire!A:KQ,193,FALSE))</f>
        <v>#</v>
      </c>
    </row>
    <row r="24066" spans="1:2">
      <c r="A24066" t="s">
        <v>290</v>
      </c>
      <c r="B24066" t="str">
        <f>IF(ISBLANK(VLOOKUP(A24066,Questionnaire!A:KQ,193,FALSE)),"#",VLOOKUP(A24066,Questionnaire!A:KQ,193,FALSE))</f>
        <v>#</v>
      </c>
    </row>
    <row r="24067" spans="1:2">
      <c r="A24067" t="s">
        <v>292</v>
      </c>
      <c r="B24067" t="str">
        <f>IF(ISBLANK(VLOOKUP(A24067,Questionnaire!A:KQ,193,FALSE)),"#",VLOOKUP(A24067,Questionnaire!A:KQ,193,FALSE))</f>
        <v>#</v>
      </c>
    </row>
    <row r="24068" spans="1:2">
      <c r="A24068" t="s">
        <v>294</v>
      </c>
      <c r="B24068" t="str">
        <f>IF(ISBLANK(VLOOKUP(A24068,Questionnaire!A:KQ,193,FALSE)),"#",VLOOKUP(A24068,Questionnaire!A:KQ,193,FALSE))</f>
        <v>#</v>
      </c>
    </row>
    <row r="24069" spans="1:2">
      <c r="A24069" t="s">
        <v>296</v>
      </c>
      <c r="B24069" t="str">
        <f>IF(ISBLANK(VLOOKUP(A24069,Questionnaire!A:KQ,193,FALSE)),"#",VLOOKUP(A24069,Questionnaire!A:KQ,193,FALSE))</f>
        <v>#</v>
      </c>
    </row>
    <row r="24070" spans="1:2">
      <c r="A24070" t="s">
        <v>301</v>
      </c>
      <c r="B24070" t="str">
        <f>IF(ISBLANK(VLOOKUP(A24070,Questionnaire!A:KQ,193,FALSE)),"#",VLOOKUP(A24070,Questionnaire!A:KQ,193,FALSE))</f>
        <v>#</v>
      </c>
    </row>
    <row r="24071" spans="1:2">
      <c r="A24071" t="s">
        <v>303</v>
      </c>
      <c r="B24071" t="str">
        <f>IF(ISBLANK(VLOOKUP(A24071,Questionnaire!A:KQ,193,FALSE)),"#",VLOOKUP(A24071,Questionnaire!A:KQ,193,FALSE))</f>
        <v>#</v>
      </c>
    </row>
    <row r="24072" spans="1:2">
      <c r="A24072" t="s">
        <v>305</v>
      </c>
      <c r="B24072" t="str">
        <f>IF(ISBLANK(VLOOKUP(A24072,Questionnaire!A:KQ,193,FALSE)),"#",VLOOKUP(A24072,Questionnaire!A:KQ,193,FALSE))</f>
        <v>#</v>
      </c>
    </row>
    <row r="24073" spans="1:2">
      <c r="A24073" t="s">
        <v>307</v>
      </c>
      <c r="B24073" t="str">
        <f>IF(ISBLANK(VLOOKUP(A24073,Questionnaire!A:KQ,193,FALSE)),"#",VLOOKUP(A24073,Questionnaire!A:KQ,193,FALSE))</f>
        <v>#</v>
      </c>
    </row>
    <row r="24074" spans="1:2">
      <c r="A24074" t="s">
        <v>311</v>
      </c>
      <c r="B24074" t="str">
        <f>IF(ISBLANK(VLOOKUP(A24074,Questionnaire!A:KQ,193,FALSE)),"#",VLOOKUP(A24074,Questionnaire!A:KQ,193,FALSE))</f>
        <v>#</v>
      </c>
    </row>
    <row r="24075" spans="1:2">
      <c r="A24075" t="s">
        <v>313</v>
      </c>
      <c r="B24075" t="str">
        <f>IF(ISBLANK(VLOOKUP(A24075,Questionnaire!A:KQ,193,FALSE)),"#",VLOOKUP(A24075,Questionnaire!A:KQ,193,FALSE))</f>
        <v>#</v>
      </c>
    </row>
    <row r="24076" spans="1:2">
      <c r="A24076" t="s">
        <v>314</v>
      </c>
      <c r="B24076" t="str">
        <f>IF(ISBLANK(VLOOKUP(A24076,Questionnaire!A:KQ,193,FALSE)),"#",VLOOKUP(A24076,Questionnaire!A:KQ,193,FALSE))</f>
        <v>#</v>
      </c>
    </row>
    <row r="24077" spans="1:2">
      <c r="A24077" t="s">
        <v>315</v>
      </c>
      <c r="B24077" t="str">
        <f>IF(ISBLANK(VLOOKUP(A24077,Questionnaire!A:KQ,193,FALSE)),"#",VLOOKUP(A24077,Questionnaire!A:KQ,193,FALSE))</f>
        <v>#</v>
      </c>
    </row>
    <row r="24078" spans="1:2">
      <c r="A24078" t="s">
        <v>317</v>
      </c>
      <c r="B24078" t="str">
        <f>IF(ISBLANK(VLOOKUP(A24078,Questionnaire!A:KQ,193,FALSE)),"#",VLOOKUP(A24078,Questionnaire!A:KQ,193,FALSE))</f>
        <v>#</v>
      </c>
    </row>
    <row r="24079" spans="1:2">
      <c r="A24079" t="s">
        <v>319</v>
      </c>
      <c r="B24079" t="str">
        <f>IF(ISBLANK(VLOOKUP(A24079,Questionnaire!A:KQ,193,FALSE)),"#",VLOOKUP(A24079,Questionnaire!A:KQ,193,FALSE))</f>
        <v>#</v>
      </c>
    </row>
    <row r="24080" spans="1:2">
      <c r="A24080" t="s">
        <v>322</v>
      </c>
      <c r="B24080" t="str">
        <f>IF(ISBLANK(VLOOKUP(A24080,Questionnaire!A:KQ,193,FALSE)),"#",VLOOKUP(A24080,Questionnaire!A:KQ,193,FALSE))</f>
        <v>#</v>
      </c>
    </row>
    <row r="24081" spans="1:2">
      <c r="A24081" t="s">
        <v>326</v>
      </c>
      <c r="B24081" t="str">
        <f>IF(ISBLANK(VLOOKUP(A24081,Questionnaire!A:KQ,193,FALSE)),"#",VLOOKUP(A24081,Questionnaire!A:KQ,193,FALSE))</f>
        <v>#</v>
      </c>
    </row>
    <row r="24082" spans="1:2">
      <c r="A24082" t="s">
        <v>328</v>
      </c>
      <c r="B24082" t="str">
        <f>IF(ISBLANK(VLOOKUP(A24082,Questionnaire!A:KQ,193,FALSE)),"#",VLOOKUP(A24082,Questionnaire!A:KQ,193,FALSE))</f>
        <v>#</v>
      </c>
    </row>
    <row r="24083" spans="1:2">
      <c r="A24083" t="s">
        <v>332</v>
      </c>
      <c r="B24083" t="str">
        <f>IF(ISBLANK(VLOOKUP(A24083,Questionnaire!A:KQ,193,FALSE)),"#",VLOOKUP(A24083,Questionnaire!A:KQ,193,FALSE))</f>
        <v>#</v>
      </c>
    </row>
    <row r="24084" spans="1:2">
      <c r="A24084" t="s">
        <v>333</v>
      </c>
      <c r="B24084" t="str">
        <f>IF(ISBLANK(VLOOKUP(A24084,Questionnaire!A:KQ,193,FALSE)),"#",VLOOKUP(A24084,Questionnaire!A:KQ,193,FALSE))</f>
        <v>#</v>
      </c>
    </row>
    <row r="24085" spans="1:2">
      <c r="A24085" t="s">
        <v>334</v>
      </c>
      <c r="B24085" t="str">
        <f>IF(ISBLANK(VLOOKUP(A24085,Questionnaire!A:KQ,193,FALSE)),"#",VLOOKUP(A24085,Questionnaire!A:KQ,193,FALSE))</f>
        <v>#</v>
      </c>
    </row>
    <row r="24086" spans="1:2">
      <c r="A24086" t="s">
        <v>335</v>
      </c>
      <c r="B24086" t="str">
        <f>IF(ISBLANK(VLOOKUP(A24086,Questionnaire!A:KQ,193,FALSE)),"#",VLOOKUP(A24086,Questionnaire!A:KQ,193,FALSE))</f>
        <v>#</v>
      </c>
    </row>
    <row r="24087" spans="1:2">
      <c r="A24087" t="s">
        <v>336</v>
      </c>
      <c r="B24087" t="str">
        <f>IF(ISBLANK(VLOOKUP(A24087,Questionnaire!A:KQ,193,FALSE)),"#",VLOOKUP(A24087,Questionnaire!A:KQ,193,FALSE))</f>
        <v>#</v>
      </c>
    </row>
    <row r="24088" spans="1:2">
      <c r="A24088" t="s">
        <v>337</v>
      </c>
      <c r="B24088" t="str">
        <f>IF(ISBLANK(VLOOKUP(A24088,Questionnaire!A:KQ,193,FALSE)),"#",VLOOKUP(A24088,Questionnaire!A:KQ,193,FALSE))</f>
        <v>#</v>
      </c>
    </row>
    <row r="24089" spans="1:2">
      <c r="A24089" t="s">
        <v>338</v>
      </c>
      <c r="B24089" t="str">
        <f>IF(ISBLANK(VLOOKUP(A24089,Questionnaire!A:KQ,193,FALSE)),"#",VLOOKUP(A24089,Questionnaire!A:KQ,193,FALSE))</f>
        <v>#</v>
      </c>
    </row>
    <row r="24090" spans="1:2">
      <c r="A24090" t="s">
        <v>339</v>
      </c>
      <c r="B24090" t="str">
        <f>IF(ISBLANK(VLOOKUP(A24090,Questionnaire!A:KQ,193,FALSE)),"#",VLOOKUP(A24090,Questionnaire!A:KQ,193,FALSE))</f>
        <v>#</v>
      </c>
    </row>
    <row r="24091" spans="1:2">
      <c r="A24091" t="s">
        <v>340</v>
      </c>
      <c r="B24091" t="str">
        <f>IF(ISBLANK(VLOOKUP(A24091,Questionnaire!A:KQ,193,FALSE)),"#",VLOOKUP(A24091,Questionnaire!A:KQ,193,FALSE))</f>
        <v>#</v>
      </c>
    </row>
    <row r="24092" spans="1:2">
      <c r="A24092" t="s">
        <v>341</v>
      </c>
      <c r="B24092" t="str">
        <f>IF(ISBLANK(VLOOKUP(A24092,Questionnaire!A:KQ,193,FALSE)),"#",VLOOKUP(A24092,Questionnaire!A:KQ,193,FALSE))</f>
        <v>#</v>
      </c>
    </row>
    <row r="24093" spans="1:2">
      <c r="A24093" t="s">
        <v>342</v>
      </c>
      <c r="B24093" t="str">
        <f>IF(ISBLANK(VLOOKUP(A24093,Questionnaire!A:KQ,193,FALSE)),"#",VLOOKUP(A24093,Questionnaire!A:KQ,193,FALSE))</f>
        <v>#</v>
      </c>
    </row>
    <row r="24094" spans="1:2">
      <c r="A24094" t="s">
        <v>343</v>
      </c>
      <c r="B24094" t="str">
        <f>IF(ISBLANK(VLOOKUP(A24094,Questionnaire!A:KQ,193,FALSE)),"#",VLOOKUP(A24094,Questionnaire!A:KQ,193,FALSE))</f>
        <v>#</v>
      </c>
    </row>
    <row r="24095" spans="1:2">
      <c r="A24095" t="s">
        <v>344</v>
      </c>
      <c r="B24095" t="str">
        <f>IF(ISBLANK(VLOOKUP(A24095,Questionnaire!A:KQ,193,FALSE)),"#",VLOOKUP(A24095,Questionnaire!A:KQ,193,FALSE))</f>
        <v>#</v>
      </c>
    </row>
    <row r="24096" spans="1:2">
      <c r="A24096" t="s">
        <v>345</v>
      </c>
      <c r="B24096" t="str">
        <f>IF(ISBLANK(VLOOKUP(A24096,Questionnaire!A:KQ,193,FALSE)),"#",VLOOKUP(A24096,Questionnaire!A:KQ,193,FALSE))</f>
        <v>#</v>
      </c>
    </row>
    <row r="24097" spans="1:2">
      <c r="A24097" t="s">
        <v>348</v>
      </c>
      <c r="B24097" t="str">
        <f>IF(ISBLANK(VLOOKUP(A24097,Questionnaire!A:KQ,193,FALSE)),"#",VLOOKUP(A24097,Questionnaire!A:KQ,193,FALSE))</f>
        <v>#</v>
      </c>
    </row>
    <row r="24098" spans="1:2">
      <c r="A24098" t="s">
        <v>353</v>
      </c>
      <c r="B24098" t="str">
        <f>IF(ISBLANK(VLOOKUP(A24098,Questionnaire!A:KQ,193,FALSE)),"#",VLOOKUP(A24098,Questionnaire!A:KQ,193,FALSE))</f>
        <v>#</v>
      </c>
    </row>
    <row r="24099" spans="1:2">
      <c r="A24099" t="s">
        <v>354</v>
      </c>
      <c r="B24099" t="str">
        <f>IF(ISBLANK(VLOOKUP(A24099,Questionnaire!A:KQ,193,FALSE)),"#",VLOOKUP(A24099,Questionnaire!A:KQ,193,FALSE))</f>
        <v>#</v>
      </c>
    </row>
    <row r="24100" spans="1:2">
      <c r="A24100" t="s">
        <v>355</v>
      </c>
      <c r="B24100" t="str">
        <f>IF(ISBLANK(VLOOKUP(A24100,Questionnaire!A:KQ,193,FALSE)),"#",VLOOKUP(A24100,Questionnaire!A:KQ,193,FALSE))</f>
        <v>#</v>
      </c>
    </row>
    <row r="24101" spans="1:2">
      <c r="A24101" t="s">
        <v>356</v>
      </c>
      <c r="B24101" t="str">
        <f>IF(ISBLANK(VLOOKUP(A24101,Questionnaire!A:KQ,193,FALSE)),"#",VLOOKUP(A24101,Questionnaire!A:KQ,193,FALSE))</f>
        <v>#</v>
      </c>
    </row>
    <row r="24102" spans="1:2">
      <c r="A24102" t="s">
        <v>357</v>
      </c>
      <c r="B24102" t="str">
        <f>IF(ISBLANK(VLOOKUP(A24102,Questionnaire!A:KQ,193,FALSE)),"#",VLOOKUP(A24102,Questionnaire!A:KQ,193,FALSE))</f>
        <v>#</v>
      </c>
    </row>
    <row r="24103" spans="1:2">
      <c r="A24103" t="s">
        <v>360</v>
      </c>
      <c r="B24103" t="str">
        <f>IF(ISBLANK(VLOOKUP(A24103,Questionnaire!A:KQ,193,FALSE)),"#",VLOOKUP(A24103,Questionnaire!A:KQ,193,FALSE))</f>
        <v>#</v>
      </c>
    </row>
    <row r="24104" spans="1:2">
      <c r="A24104" t="s">
        <v>362</v>
      </c>
      <c r="B24104" t="str">
        <f>IF(ISBLANK(VLOOKUP(A24104,Questionnaire!A:KQ,193,FALSE)),"#",VLOOKUP(A24104,Questionnaire!A:KQ,193,FALSE))</f>
        <v>#</v>
      </c>
    </row>
    <row r="24105" spans="1:2">
      <c r="A24105" t="s">
        <v>363</v>
      </c>
      <c r="B24105" t="str">
        <f>IF(ISBLANK(VLOOKUP(A24105,Questionnaire!A:KQ,193,FALSE)),"#",VLOOKUP(A24105,Questionnaire!A:KQ,193,FALSE))</f>
        <v>#</v>
      </c>
    </row>
    <row r="24106" spans="1:2">
      <c r="A24106" t="s">
        <v>364</v>
      </c>
      <c r="B24106" t="str">
        <f>IF(ISBLANK(VLOOKUP(A24106,Questionnaire!A:KQ,193,FALSE)),"#",VLOOKUP(A24106,Questionnaire!A:KQ,193,FALSE))</f>
        <v>#</v>
      </c>
    </row>
    <row r="24107" spans="1:2">
      <c r="A24107" t="s">
        <v>365</v>
      </c>
      <c r="B24107" t="str">
        <f>IF(ISBLANK(VLOOKUP(A24107,Questionnaire!A:KQ,193,FALSE)),"#",VLOOKUP(A24107,Questionnaire!A:KQ,193,FALSE))</f>
        <v>#</v>
      </c>
    </row>
    <row r="24108" spans="1:2">
      <c r="A24108" t="s">
        <v>366</v>
      </c>
      <c r="B24108" t="str">
        <f>IF(ISBLANK(VLOOKUP(A24108,Questionnaire!A:KQ,193,FALSE)),"#",VLOOKUP(A24108,Questionnaire!A:KQ,193,FALSE))</f>
        <v>#</v>
      </c>
    </row>
    <row r="24109" spans="1:2">
      <c r="A24109" t="s">
        <v>371</v>
      </c>
      <c r="B24109" t="str">
        <f>IF(ISBLANK(VLOOKUP(A24109,Questionnaire!A:KQ,193,FALSE)),"#",VLOOKUP(A24109,Questionnaire!A:KQ,193,FALSE))</f>
        <v>#</v>
      </c>
    </row>
    <row r="24110" spans="1:2">
      <c r="A24110" t="s">
        <v>372</v>
      </c>
      <c r="B24110" t="str">
        <f>IF(ISBLANK(VLOOKUP(A24110,Questionnaire!A:KQ,193,FALSE)),"#",VLOOKUP(A24110,Questionnaire!A:KQ,193,FALSE))</f>
        <v>#</v>
      </c>
    </row>
    <row r="24111" spans="1:2">
      <c r="A24111" t="s">
        <v>373</v>
      </c>
      <c r="B24111" t="str">
        <f>IF(ISBLANK(VLOOKUP(A24111,Questionnaire!A:KQ,193,FALSE)),"#",VLOOKUP(A24111,Questionnaire!A:KQ,193,FALSE))</f>
        <v>#</v>
      </c>
    </row>
    <row r="24112" spans="1:2">
      <c r="A24112" t="s">
        <v>374</v>
      </c>
      <c r="B24112" t="str">
        <f>IF(ISBLANK(VLOOKUP(A24112,Questionnaire!A:KQ,193,FALSE)),"#",VLOOKUP(A24112,Questionnaire!A:KQ,193,FALSE))</f>
        <v>#</v>
      </c>
    </row>
    <row r="24113" spans="1:2">
      <c r="A24113" t="s">
        <v>377</v>
      </c>
      <c r="B24113" t="str">
        <f>IF(ISBLANK(VLOOKUP(A24113,Questionnaire!A:KQ,193,FALSE)),"#",VLOOKUP(A24113,Questionnaire!A:KQ,193,FALSE))</f>
        <v>#</v>
      </c>
    </row>
    <row r="24114" spans="1:2">
      <c r="A24114" t="s">
        <v>379</v>
      </c>
      <c r="B24114" t="str">
        <f>IF(ISBLANK(VLOOKUP(A24114,Questionnaire!A:KQ,193,FALSE)),"#",VLOOKUP(A24114,Questionnaire!A:KQ,193,FALSE))</f>
        <v>#</v>
      </c>
    </row>
    <row r="24115" spans="1:2">
      <c r="A24115" t="s">
        <v>380</v>
      </c>
      <c r="B24115" t="str">
        <f>IF(ISBLANK(VLOOKUP(A24115,Questionnaire!A:KQ,193,FALSE)),"#",VLOOKUP(A24115,Questionnaire!A:KQ,193,FALSE))</f>
        <v>#</v>
      </c>
    </row>
    <row r="24116" spans="1:2">
      <c r="A24116" t="s">
        <v>381</v>
      </c>
      <c r="B24116" t="str">
        <f>IF(ISBLANK(VLOOKUP(A24116,Questionnaire!A:KQ,193,FALSE)),"#",VLOOKUP(A24116,Questionnaire!A:KQ,193,FALSE))</f>
        <v>#</v>
      </c>
    </row>
    <row r="24117" spans="1:2">
      <c r="A24117" t="s">
        <v>382</v>
      </c>
      <c r="B24117" t="str">
        <f>IF(ISBLANK(VLOOKUP(A24117,Questionnaire!A:KQ,193,FALSE)),"#",VLOOKUP(A24117,Questionnaire!A:KQ,193,FALSE))</f>
        <v>#</v>
      </c>
    </row>
    <row r="24118" spans="1:2">
      <c r="A24118" t="s">
        <v>384</v>
      </c>
      <c r="B24118" t="str">
        <f>IF(ISBLANK(VLOOKUP(A24118,Questionnaire!A:KQ,193,FALSE)),"#",VLOOKUP(A24118,Questionnaire!A:KQ,193,FALSE))</f>
        <v>#</v>
      </c>
    </row>
    <row r="24119" spans="1:2">
      <c r="A24119" t="s">
        <v>387</v>
      </c>
      <c r="B24119" t="str">
        <f>IF(ISBLANK(VLOOKUP(A24119,Questionnaire!A:KQ,193,FALSE)),"#",VLOOKUP(A24119,Questionnaire!A:KQ,193,FALSE))</f>
        <v>#</v>
      </c>
    </row>
    <row r="24120" spans="1:2">
      <c r="A24120" t="s">
        <v>391</v>
      </c>
      <c r="B24120" t="str">
        <f>IF(ISBLANK(VLOOKUP(A24120,Questionnaire!A:KQ,193,FALSE)),"#",VLOOKUP(A24120,Questionnaire!A:KQ,193,FALSE))</f>
        <v>#</v>
      </c>
    </row>
    <row r="24121" spans="1:2">
      <c r="A24121" t="s">
        <v>393</v>
      </c>
      <c r="B24121" t="str">
        <f>IF(ISBLANK(VLOOKUP(A24121,Questionnaire!A:KQ,193,FALSE)),"#",VLOOKUP(A24121,Questionnaire!A:KQ,193,FALSE))</f>
        <v>#</v>
      </c>
    </row>
    <row r="24122" spans="1:2">
      <c r="A24122" t="s">
        <v>395</v>
      </c>
      <c r="B24122" t="str">
        <f>IF(ISBLANK(VLOOKUP(A24122,Questionnaire!A:KQ,193,FALSE)),"#",VLOOKUP(A24122,Questionnaire!A:KQ,193,FALSE))</f>
        <v>#</v>
      </c>
    </row>
    <row r="24123" spans="1:2">
      <c r="A24123" t="s">
        <v>398</v>
      </c>
      <c r="B24123" t="str">
        <f>IF(ISBLANK(VLOOKUP(A24123,Questionnaire!A:KQ,193,FALSE)),"#",VLOOKUP(A24123,Questionnaire!A:KQ,193,FALSE))</f>
        <v>#</v>
      </c>
    </row>
    <row r="24124" spans="1:2">
      <c r="A24124" t="s">
        <v>402</v>
      </c>
      <c r="B24124" t="str">
        <f>IF(ISBLANK(VLOOKUP(A24124,Questionnaire!A:KQ,193,FALSE)),"#",VLOOKUP(A24124,Questionnaire!A:KQ,193,FALSE))</f>
        <v>#</v>
      </c>
    </row>
    <row r="24125" spans="1:2">
      <c r="A24125" t="s">
        <v>405</v>
      </c>
      <c r="B24125" t="str">
        <f>IF(ISBLANK(VLOOKUP(A24125,Questionnaire!A:KQ,193,FALSE)),"#",VLOOKUP(A24125,Questionnaire!A:KQ,193,FALSE))</f>
        <v>#</v>
      </c>
    </row>
    <row r="24126" spans="1:2">
      <c r="A24126" t="s">
        <v>409</v>
      </c>
      <c r="B24126" t="str">
        <f>IF(ISBLANK(VLOOKUP(A24126,Questionnaire!A:KQ,193,FALSE)),"#",VLOOKUP(A24126,Questionnaire!A:KQ,193,FALSE))</f>
        <v>#</v>
      </c>
    </row>
    <row r="24127" spans="1:2">
      <c r="A24127" t="s">
        <v>412</v>
      </c>
      <c r="B24127" t="str">
        <f>IF(ISBLANK(VLOOKUP(A24127,Questionnaire!A:KQ,193,FALSE)),"#",VLOOKUP(A24127,Questionnaire!A:KQ,193,FALSE))</f>
        <v>#</v>
      </c>
    </row>
    <row r="24128" spans="1:2">
      <c r="A24128" t="s">
        <v>415</v>
      </c>
      <c r="B24128" t="str">
        <f>IF(ISBLANK(VLOOKUP(A24128,Questionnaire!A:KQ,193,FALSE)),"#",VLOOKUP(A24128,Questionnaire!A:KQ,193,FALSE))</f>
        <v>#</v>
      </c>
    </row>
    <row r="24129" spans="1:2">
      <c r="A24129" t="s">
        <v>418</v>
      </c>
      <c r="B24129" t="str">
        <f>IF(ISBLANK(VLOOKUP(A24129,Questionnaire!A:KQ,193,FALSE)),"#",VLOOKUP(A24129,Questionnaire!A:KQ,193,FALSE))</f>
        <v>#</v>
      </c>
    </row>
    <row r="24130" spans="1:2">
      <c r="A24130" t="s">
        <v>421</v>
      </c>
      <c r="B24130" t="str">
        <f>IF(ISBLANK(VLOOKUP(A24130,Questionnaire!A:KQ,193,FALSE)),"#",VLOOKUP(A24130,Questionnaire!A:KQ,193,FALSE))</f>
        <v>#</v>
      </c>
    </row>
    <row r="24131" spans="1:2">
      <c r="A24131" t="s">
        <v>424</v>
      </c>
      <c r="B24131" t="str">
        <f>IF(ISBLANK(VLOOKUP(A24131,Questionnaire!A:KQ,193,FALSE)),"#",VLOOKUP(A24131,Questionnaire!A:KQ,193,FALSE))</f>
        <v>#</v>
      </c>
    </row>
    <row r="24132" spans="1:2">
      <c r="A24132" t="s">
        <v>429</v>
      </c>
      <c r="B24132" t="str">
        <f>IF(ISBLANK(VLOOKUP(A24132,Questionnaire!A:KQ,193,FALSE)),"#",VLOOKUP(A24132,Questionnaire!A:KQ,193,FALSE))</f>
        <v>#</v>
      </c>
    </row>
    <row r="24133" spans="1:2">
      <c r="A24133" t="s">
        <v>432</v>
      </c>
      <c r="B24133" t="str">
        <f>IF(ISBLANK(VLOOKUP(A24133,Questionnaire!A:KQ,193,FALSE)),"#",VLOOKUP(A24133,Questionnaire!A:KQ,193,FALSE))</f>
        <v>#</v>
      </c>
    </row>
    <row r="24134" spans="1:2">
      <c r="A24134" t="s">
        <v>435</v>
      </c>
      <c r="B24134" t="str">
        <f>IF(ISBLANK(VLOOKUP(A24134,Questionnaire!A:KQ,193,FALSE)),"#",VLOOKUP(A24134,Questionnaire!A:KQ,193,FALSE))</f>
        <v>#</v>
      </c>
    </row>
    <row r="24135" spans="1:2">
      <c r="A24135" t="s">
        <v>437</v>
      </c>
      <c r="B24135" t="str">
        <f>IF(ISBLANK(VLOOKUP(A24135,Questionnaire!A:KQ,193,FALSE)),"#",VLOOKUP(A24135,Questionnaire!A:KQ,193,FALSE))</f>
        <v>#</v>
      </c>
    </row>
    <row r="24136" spans="1:2">
      <c r="A24136" t="s">
        <v>439</v>
      </c>
      <c r="B24136" t="str">
        <f>IF(ISBLANK(VLOOKUP(A24136,Questionnaire!A:KQ,193,FALSE)),"#",VLOOKUP(A24136,Questionnaire!A:KQ,193,FALSE))</f>
        <v>#</v>
      </c>
    </row>
    <row r="24137" spans="1:2">
      <c r="A24137" t="s">
        <v>442</v>
      </c>
      <c r="B24137" t="str">
        <f>IF(ISBLANK(VLOOKUP(A24137,Questionnaire!A:KQ,193,FALSE)),"#",VLOOKUP(A24137,Questionnaire!A:KQ,193,FALSE))</f>
        <v>#</v>
      </c>
    </row>
    <row r="24138" spans="1:2">
      <c r="A24138" t="s">
        <v>445</v>
      </c>
      <c r="B24138" t="str">
        <f>IF(ISBLANK(VLOOKUP(A24138,Questionnaire!A:KQ,193,FALSE)),"#",VLOOKUP(A24138,Questionnaire!A:KQ,193,FALSE))</f>
        <v>#</v>
      </c>
    </row>
    <row r="24139" spans="1:2">
      <c r="A24139" t="s">
        <v>448</v>
      </c>
      <c r="B24139" t="str">
        <f>IF(ISBLANK(VLOOKUP(A24139,Questionnaire!A:KQ,193,FALSE)),"#",VLOOKUP(A24139,Questionnaire!A:KQ,193,FALSE))</f>
        <v>#</v>
      </c>
    </row>
    <row r="24140" spans="1:2">
      <c r="A24140" t="s">
        <v>452</v>
      </c>
      <c r="B24140" t="str">
        <f>IF(ISBLANK(VLOOKUP(A24140,Questionnaire!A:KQ,193,FALSE)),"#",VLOOKUP(A24140,Questionnaire!A:KQ,193,FALSE))</f>
        <v>#</v>
      </c>
    </row>
    <row r="24141" spans="1:2">
      <c r="A24141" t="s">
        <v>455</v>
      </c>
      <c r="B24141" t="str">
        <f>IF(ISBLANK(VLOOKUP(A24141,Questionnaire!A:KQ,193,FALSE)),"#",VLOOKUP(A24141,Questionnaire!A:KQ,193,FALSE))</f>
        <v>#</v>
      </c>
    </row>
    <row r="24142" spans="1:2">
      <c r="A24142" t="s">
        <v>458</v>
      </c>
      <c r="B24142" t="str">
        <f>IF(ISBLANK(VLOOKUP(A24142,Questionnaire!A:KQ,193,FALSE)),"#",VLOOKUP(A24142,Questionnaire!A:KQ,193,FALSE))</f>
        <v>#</v>
      </c>
    </row>
    <row r="24143" spans="1:2">
      <c r="A24143" t="s">
        <v>461</v>
      </c>
      <c r="B24143" t="str">
        <f>IF(ISBLANK(VLOOKUP(A24143,Questionnaire!A:KQ,193,FALSE)),"#",VLOOKUP(A24143,Questionnaire!A:KQ,193,FALSE))</f>
        <v>#</v>
      </c>
    </row>
    <row r="24144" spans="1:2">
      <c r="A24144" t="s">
        <v>465</v>
      </c>
      <c r="B24144" t="str">
        <f>IF(ISBLANK(VLOOKUP(A24144,Questionnaire!A:KQ,193,FALSE)),"#",VLOOKUP(A24144,Questionnaire!A:KQ,193,FALSE))</f>
        <v>#</v>
      </c>
    </row>
    <row r="24145" spans="1:3">
      <c r="A24145" t="s">
        <v>467</v>
      </c>
      <c r="B24145" t="str">
        <f>IF(ISBLANK(VLOOKUP(A24145,Questionnaire!A:KQ,193,FALSE)),"#",VLOOKUP(A24145,Questionnaire!A:KQ,193,FALSE))</f>
        <v>#</v>
      </c>
    </row>
    <row r="24146" spans="1:3">
      <c r="A24146" t="s">
        <v>469</v>
      </c>
      <c r="B24146" t="str">
        <f>IF(ISBLANK(VLOOKUP(A24146,Questionnaire!A:KQ,193,FALSE)),"#",VLOOKUP(A24146,Questionnaire!A:KQ,193,FALSE))</f>
        <v>#</v>
      </c>
    </row>
    <row r="24147" spans="1:3">
      <c r="A24147" t="s">
        <v>471</v>
      </c>
      <c r="B24147" t="str">
        <f>IF(ISBLANK(VLOOKUP(A24147,Questionnaire!A:KQ,193,FALSE)),"#",VLOOKUP(A24147,Questionnaire!A:KQ,193,FALSE))</f>
        <v>#</v>
      </c>
    </row>
    <row r="24148" spans="1:3">
      <c r="A24148" t="s">
        <v>473</v>
      </c>
      <c r="B24148" t="str">
        <f>IF(ISBLANK(VLOOKUP(A24148,Questionnaire!A:KQ,193,FALSE)),"#",VLOOKUP(A24148,Questionnaire!A:KQ,193,FALSE))</f>
        <v>#</v>
      </c>
    </row>
    <row r="24149" spans="1:3">
      <c r="A24149" t="s">
        <v>475</v>
      </c>
      <c r="B24149" t="str">
        <f>IF(ISBLANK(VLOOKUP(A24149,Questionnaire!A:KQ,193,FALSE)),"#",VLOOKUP(A24149,Questionnaire!A:KQ,193,FALSE))</f>
        <v>#</v>
      </c>
    </row>
    <row r="24150" spans="1:3">
      <c r="A24150" t="s">
        <v>185</v>
      </c>
      <c r="B24150" t="str">
        <f>IF(ISBLANK(VLOOKUP(A24150,Questionnaire!A:KQ,194,FALSE)),"#",VLOOKUP(A24150,Questionnaire!A:KQ,194,FALSE))</f>
        <v>#</v>
      </c>
      <c r="C24150">
        <v>191</v>
      </c>
    </row>
    <row r="24151" spans="1:3">
      <c r="A24151" t="s">
        <v>187</v>
      </c>
      <c r="B24151" t="str">
        <f>IF(ISNA(VLOOKUP(VLOOKUP(A24151,Questionnaire!A:KQ,194,FALSE),'CORA Encoding'!D:E,2,FALSE)),"#",VLOOKUP(VLOOKUP(A24151,Questionnaire!A:KQ,194,FALSE),'CORA Encoding'!D:E,2,FALSE))</f>
        <v>#</v>
      </c>
    </row>
    <row r="24152" spans="1:3">
      <c r="A24152" t="s">
        <v>189</v>
      </c>
      <c r="B24152" t="str">
        <f>IF(ISNA(VLOOKUP(VLOOKUP(A24152,Questionnaire!A:KQ,194,FALSE),'CORA Encoding'!G:H,2,FALSE)),"#",VLOOKUP(VLOOKUP(A24152,Questionnaire!A:KQ,194,FALSE),'CORA Encoding'!G:H,2,FALSE))</f>
        <v>#</v>
      </c>
    </row>
    <row r="24153" spans="1:3">
      <c r="A24153" t="s">
        <v>191</v>
      </c>
      <c r="B24153" t="str">
        <f>IF(ISNA(VLOOKUP(VLOOKUP(A24153,Questionnaire!A:KQ,194,FALSE),'Country List'!E:F,2,FALSE)),"#",VLOOKUP(VLOOKUP(A24153,Questionnaire!A:KQ,194,FALSE),'Country List'!E:F,2,FALSE))</f>
        <v>#</v>
      </c>
    </row>
    <row r="24154" spans="1:3">
      <c r="A24154" t="s">
        <v>193</v>
      </c>
      <c r="B24154" t="str">
        <f>IF(ISNA(VLOOKUP(VLOOKUP(A24154,Questionnaire!A:KQ,194,FALSE),'Industry List'!B:C,2,FALSE)),"#",VLOOKUP(VLOOKUP(A24154,Questionnaire!A:KQ,194,FALSE),'Industry List'!B:C,2,FALSE))</f>
        <v>#</v>
      </c>
    </row>
    <row r="24155" spans="1:3">
      <c r="A24155" t="s">
        <v>197</v>
      </c>
      <c r="B24155" t="str">
        <f>IF(ISBLANK(VLOOKUP(A24155,Questionnaire!A:KQ,194,FALSE)),"#",VLOOKUP(A24155,Questionnaire!A:KQ,194,FALSE))</f>
        <v>#</v>
      </c>
    </row>
    <row r="24156" spans="1:3">
      <c r="A24156" t="s">
        <v>201</v>
      </c>
      <c r="B24156" t="str">
        <f>IF(ISBLANK(VLOOKUP(A24156,Questionnaire!A:KQ,194,FALSE)),"#",VLOOKUP(A24156,Questionnaire!A:KQ,194,FALSE))</f>
        <v>#</v>
      </c>
    </row>
    <row r="24157" spans="1:3">
      <c r="A24157" t="s">
        <v>203</v>
      </c>
      <c r="B24157" t="str">
        <f>IF(ISNA(VLOOKUP(VLOOKUP(A24157,Questionnaire!A:KQ,194,FALSE),'CORA Encoding'!J:K,2,FALSE)),"#",VLOOKUP(VLOOKUP(A24157,Questionnaire!A:KQ,194,FALSE),'CORA Encoding'!J:K,2,FALSE))</f>
        <v>#</v>
      </c>
    </row>
    <row r="24158" spans="1:3">
      <c r="A24158" t="s">
        <v>208</v>
      </c>
      <c r="B24158" t="str">
        <f>IF(ISBLANK(VLOOKUP(A24158,Questionnaire!A:KQ,194,FALSE)),"#",VLOOKUP(A24158,Questionnaire!A:KQ,194,FALSE))</f>
        <v>#</v>
      </c>
    </row>
    <row r="24159" spans="1:3">
      <c r="A24159" t="s">
        <v>213</v>
      </c>
      <c r="B24159" t="str">
        <f>IF(ISBLANK(VLOOKUP(A24159,Questionnaire!A:KQ,194,FALSE)),"#",VLOOKUP(A24159,Questionnaire!A:KQ,194,FALSE))</f>
        <v>#</v>
      </c>
    </row>
    <row r="24160" spans="1:3">
      <c r="A24160" t="s">
        <v>215</v>
      </c>
      <c r="B24160" t="str">
        <f>IF(ISBLANK(VLOOKUP(A24160,Questionnaire!A:KQ,194,FALSE)),"#",VLOOKUP(A24160,Questionnaire!A:KQ,194,FALSE))</f>
        <v>#</v>
      </c>
    </row>
    <row r="24161" spans="1:2">
      <c r="A24161" t="s">
        <v>217</v>
      </c>
      <c r="B24161" t="str">
        <f>IF(ISBLANK(VLOOKUP(A24161,Questionnaire!A:KQ,194,FALSE)),"#",VLOOKUP(A24161,Questionnaire!A:KQ,194,FALSE))</f>
        <v>#</v>
      </c>
    </row>
    <row r="24162" spans="1:2">
      <c r="A24162" t="s">
        <v>219</v>
      </c>
      <c r="B24162" t="str">
        <f>IF(ISBLANK(VLOOKUP(A24162,Questionnaire!A:KQ,194,FALSE)),"#",VLOOKUP(A24162,Questionnaire!A:KQ,194,FALSE))</f>
        <v>#</v>
      </c>
    </row>
    <row r="24163" spans="1:2">
      <c r="A24163" t="s">
        <v>221</v>
      </c>
      <c r="B24163" t="str">
        <f>IF(ISBLANK(VLOOKUP(A24163,Questionnaire!A:KQ,194,FALSE)),"#",VLOOKUP(A24163,Questionnaire!A:KQ,194,FALSE))</f>
        <v>#</v>
      </c>
    </row>
    <row r="24164" spans="1:2">
      <c r="A24164" t="s">
        <v>223</v>
      </c>
      <c r="B24164" t="str">
        <f>IF(ISBLANK(VLOOKUP(A24164,Questionnaire!A:KQ,194,FALSE)),"#",VLOOKUP(A24164,Questionnaire!A:KQ,194,FALSE))</f>
        <v>#</v>
      </c>
    </row>
    <row r="24165" spans="1:2">
      <c r="A24165" t="s">
        <v>225</v>
      </c>
      <c r="B24165" t="str">
        <f>IF(ISBLANK(VLOOKUP(A24165,Questionnaire!A:KQ,194,FALSE)),"#",VLOOKUP(A24165,Questionnaire!A:KQ,194,FALSE))</f>
        <v>#</v>
      </c>
    </row>
    <row r="24166" spans="1:2">
      <c r="A24166" t="s">
        <v>227</v>
      </c>
      <c r="B24166" t="str">
        <f>IF(ISBLANK(VLOOKUP(A24166,Questionnaire!A:KQ,194,FALSE)),"#",VLOOKUP(A24166,Questionnaire!A:KQ,194,FALSE))</f>
        <v>#</v>
      </c>
    </row>
    <row r="24167" spans="1:2">
      <c r="A24167" t="s">
        <v>229</v>
      </c>
      <c r="B24167" t="str">
        <f>IF(ISBLANK(VLOOKUP(A24167,Questionnaire!A:KQ,194,FALSE)),"#",VLOOKUP(A24167,Questionnaire!A:KQ,194,FALSE))</f>
        <v>#</v>
      </c>
    </row>
    <row r="24168" spans="1:2">
      <c r="A24168" t="s">
        <v>231</v>
      </c>
      <c r="B24168" t="str">
        <f>IF(ISBLANK(VLOOKUP(A24168,Questionnaire!A:KQ,194,FALSE)),"#",VLOOKUP(A24168,Questionnaire!A:KQ,194,FALSE))</f>
        <v>#</v>
      </c>
    </row>
    <row r="24169" spans="1:2">
      <c r="A24169" t="s">
        <v>233</v>
      </c>
      <c r="B24169" t="str">
        <f>IF(ISBLANK(VLOOKUP(A24169,Questionnaire!A:KQ,194,FALSE)),"#",VLOOKUP(A24169,Questionnaire!A:KQ,194,FALSE))</f>
        <v>#</v>
      </c>
    </row>
    <row r="24170" spans="1:2">
      <c r="A24170" t="s">
        <v>235</v>
      </c>
      <c r="B24170" t="str">
        <f>IF(ISBLANK(VLOOKUP(A24170,Questionnaire!A:KQ,194,FALSE)),"#",VLOOKUP(A24170,Questionnaire!A:KQ,194,FALSE))</f>
        <v>#</v>
      </c>
    </row>
    <row r="24171" spans="1:2">
      <c r="A24171" t="s">
        <v>237</v>
      </c>
      <c r="B24171" t="str">
        <f>IF(ISBLANK(VLOOKUP(A24171,Questionnaire!A:KQ,194,FALSE)),"#",VLOOKUP(A24171,Questionnaire!A:KQ,194,FALSE))</f>
        <v>#</v>
      </c>
    </row>
    <row r="24172" spans="1:2">
      <c r="A24172" t="s">
        <v>239</v>
      </c>
      <c r="B24172" t="str">
        <f>IF(ISBLANK(VLOOKUP(A24172,Questionnaire!A:KQ,194,FALSE)),"#",VLOOKUP(A24172,Questionnaire!A:KQ,194,FALSE))</f>
        <v>#</v>
      </c>
    </row>
    <row r="24173" spans="1:2">
      <c r="A24173" t="s">
        <v>242</v>
      </c>
      <c r="B24173" t="str">
        <f>IF(ISBLANK(VLOOKUP(A24173,Questionnaire!A:KQ,194,FALSE)),"#",VLOOKUP(A24173,Questionnaire!A:KQ,194,FALSE))</f>
        <v>#</v>
      </c>
    </row>
    <row r="24174" spans="1:2">
      <c r="A24174" t="s">
        <v>245</v>
      </c>
      <c r="B24174" t="str">
        <f>IF(ISBLANK(VLOOKUP(A24174,Questionnaire!A:KQ,194,FALSE)),"#",VLOOKUP(A24174,Questionnaire!A:KQ,194,FALSE))</f>
        <v>#</v>
      </c>
    </row>
    <row r="24175" spans="1:2">
      <c r="A24175" t="s">
        <v>247</v>
      </c>
      <c r="B24175" t="str">
        <f>IF(ISBLANK(VLOOKUP(A24175,Questionnaire!A:KQ,194,FALSE)),"#",VLOOKUP(A24175,Questionnaire!A:KQ,194,FALSE))</f>
        <v>#</v>
      </c>
    </row>
    <row r="24176" spans="1:2">
      <c r="A24176" t="s">
        <v>249</v>
      </c>
      <c r="B24176" t="str">
        <f>IF(ISBLANK(VLOOKUP(A24176,Questionnaire!A:KQ,194,FALSE)),"#",VLOOKUP(A24176,Questionnaire!A:KQ,194,FALSE))</f>
        <v>#</v>
      </c>
    </row>
    <row r="24177" spans="1:2">
      <c r="A24177" t="s">
        <v>250</v>
      </c>
      <c r="B24177" t="str">
        <f>IF(ISBLANK(VLOOKUP(A24177,Questionnaire!A:KQ,194,FALSE)),"#",VLOOKUP(A24177,Questionnaire!A:KQ,194,FALSE))</f>
        <v>#</v>
      </c>
    </row>
    <row r="24178" spans="1:2">
      <c r="A24178" t="s">
        <v>252</v>
      </c>
      <c r="B24178" t="str">
        <f>IF(ISBLANK(VLOOKUP(A24178,Questionnaire!A:KQ,194,FALSE)),"#",VLOOKUP(A24178,Questionnaire!A:KQ,194,FALSE))</f>
        <v>#</v>
      </c>
    </row>
    <row r="24179" spans="1:2">
      <c r="A24179" t="s">
        <v>255</v>
      </c>
      <c r="B24179" t="str">
        <f>IF(ISBLANK(VLOOKUP(A24179,Questionnaire!A:KQ,194,FALSE)),"#",VLOOKUP(A24179,Questionnaire!A:KQ,194,FALSE))</f>
        <v>#</v>
      </c>
    </row>
    <row r="24180" spans="1:2">
      <c r="A24180" t="s">
        <v>258</v>
      </c>
      <c r="B24180" t="str">
        <f>IF(ISNA(VLOOKUP(VLOOKUP(A24180,Questionnaire!A:KQ,194,FALSE),'CORA Encoding'!M:N,2,FALSE)),"#",VLOOKUP(VLOOKUP(A24180,Questionnaire!A:KQ,194,FALSE),'CORA Encoding'!M:N,2,FALSE))</f>
        <v>#</v>
      </c>
    </row>
    <row r="24181" spans="1:2">
      <c r="A24181" t="s">
        <v>261</v>
      </c>
      <c r="B24181" t="str">
        <f>IF(ISBLANK(VLOOKUP(A24181,Questionnaire!A:KQ,194,FALSE)),"#",VLOOKUP(A24181,Questionnaire!A:KQ,194,FALSE))</f>
        <v>#</v>
      </c>
    </row>
    <row r="24182" spans="1:2">
      <c r="A24182" t="s">
        <v>263</v>
      </c>
      <c r="B24182" t="str">
        <f>IF(ISBLANK(VLOOKUP(A24182,Questionnaire!A:KQ,194,FALSE)),"#",VLOOKUP(A24182,Questionnaire!A:KQ,194,FALSE))</f>
        <v>#</v>
      </c>
    </row>
    <row r="24183" spans="1:2">
      <c r="A24183" t="s">
        <v>265</v>
      </c>
      <c r="B24183" t="str">
        <f>IF(ISBLANK(VLOOKUP(A24183,Questionnaire!A:KQ,194,FALSE)),"#",VLOOKUP(A24183,Questionnaire!A:KQ,194,FALSE))</f>
        <v>#</v>
      </c>
    </row>
    <row r="24184" spans="1:2">
      <c r="A24184" t="s">
        <v>267</v>
      </c>
      <c r="B24184" t="str">
        <f>IF(ISBLANK(VLOOKUP(A24184,Questionnaire!A:KQ,194,FALSE)),"#",VLOOKUP(A24184,Questionnaire!A:KQ,194,FALSE))</f>
        <v>#</v>
      </c>
    </row>
    <row r="24185" spans="1:2">
      <c r="A24185" t="s">
        <v>269</v>
      </c>
      <c r="B24185" t="str">
        <f>IF(ISBLANK(VLOOKUP(A24185,Questionnaire!A:KQ,194,FALSE)),"#",VLOOKUP(A24185,Questionnaire!A:KQ,194,FALSE))</f>
        <v>#</v>
      </c>
    </row>
    <row r="24186" spans="1:2">
      <c r="A24186" t="s">
        <v>274</v>
      </c>
      <c r="B24186" t="str">
        <f>IF(ISBLANK(VLOOKUP(A24186,Questionnaire!A:KQ,194,FALSE)),"#",VLOOKUP(A24186,Questionnaire!A:KQ,194,FALSE))</f>
        <v>#</v>
      </c>
    </row>
    <row r="24187" spans="1:2">
      <c r="A24187" t="s">
        <v>276</v>
      </c>
      <c r="B24187" t="str">
        <f>IF(ISBLANK(VLOOKUP(A24187,Questionnaire!A:KQ,194,FALSE)),"#",VLOOKUP(A24187,Questionnaire!A:KQ,194,FALSE))</f>
        <v>#</v>
      </c>
    </row>
    <row r="24188" spans="1:2">
      <c r="A24188" t="s">
        <v>278</v>
      </c>
      <c r="B24188" t="str">
        <f>IF(ISBLANK(VLOOKUP(A24188,Questionnaire!A:KQ,194,FALSE)),"#",VLOOKUP(A24188,Questionnaire!A:KQ,194,FALSE))</f>
        <v>#</v>
      </c>
    </row>
    <row r="24189" spans="1:2">
      <c r="A24189" t="s">
        <v>280</v>
      </c>
      <c r="B24189" t="str">
        <f>IF(ISBLANK(VLOOKUP(A24189,Questionnaire!A:KQ,194,FALSE)),"#",VLOOKUP(A24189,Questionnaire!A:KQ,194,FALSE))</f>
        <v>#</v>
      </c>
    </row>
    <row r="24190" spans="1:2">
      <c r="A24190" t="s">
        <v>282</v>
      </c>
      <c r="B24190" t="str">
        <f>IF(ISBLANK(VLOOKUP(A24190,Questionnaire!A:KQ,194,FALSE)),"#",VLOOKUP(A24190,Questionnaire!A:KQ,194,FALSE))</f>
        <v>#</v>
      </c>
    </row>
    <row r="24191" spans="1:2">
      <c r="A24191" t="s">
        <v>286</v>
      </c>
      <c r="B24191" t="str">
        <f>IF(ISBLANK(VLOOKUP(A24191,Questionnaire!A:KQ,194,FALSE)),"#",VLOOKUP(A24191,Questionnaire!A:KQ,194,FALSE))</f>
        <v>#</v>
      </c>
    </row>
    <row r="24192" spans="1:2">
      <c r="A24192" t="s">
        <v>288</v>
      </c>
      <c r="B24192" t="str">
        <f>IF(ISBLANK(VLOOKUP(A24192,Questionnaire!A:KQ,194,FALSE)),"#",VLOOKUP(A24192,Questionnaire!A:KQ,194,FALSE))</f>
        <v>#</v>
      </c>
    </row>
    <row r="24193" spans="1:2">
      <c r="A24193" t="s">
        <v>290</v>
      </c>
      <c r="B24193" t="str">
        <f>IF(ISBLANK(VLOOKUP(A24193,Questionnaire!A:KQ,194,FALSE)),"#",VLOOKUP(A24193,Questionnaire!A:KQ,194,FALSE))</f>
        <v>#</v>
      </c>
    </row>
    <row r="24194" spans="1:2">
      <c r="A24194" t="s">
        <v>292</v>
      </c>
      <c r="B24194" t="str">
        <f>IF(ISBLANK(VLOOKUP(A24194,Questionnaire!A:KQ,194,FALSE)),"#",VLOOKUP(A24194,Questionnaire!A:KQ,194,FALSE))</f>
        <v>#</v>
      </c>
    </row>
    <row r="24195" spans="1:2">
      <c r="A24195" t="s">
        <v>294</v>
      </c>
      <c r="B24195" t="str">
        <f>IF(ISBLANK(VLOOKUP(A24195,Questionnaire!A:KQ,194,FALSE)),"#",VLOOKUP(A24195,Questionnaire!A:KQ,194,FALSE))</f>
        <v>#</v>
      </c>
    </row>
    <row r="24196" spans="1:2">
      <c r="A24196" t="s">
        <v>296</v>
      </c>
      <c r="B24196" t="str">
        <f>IF(ISBLANK(VLOOKUP(A24196,Questionnaire!A:KQ,194,FALSE)),"#",VLOOKUP(A24196,Questionnaire!A:KQ,194,FALSE))</f>
        <v>#</v>
      </c>
    </row>
    <row r="24197" spans="1:2">
      <c r="A24197" t="s">
        <v>301</v>
      </c>
      <c r="B24197" t="str">
        <f>IF(ISBLANK(VLOOKUP(A24197,Questionnaire!A:KQ,194,FALSE)),"#",VLOOKUP(A24197,Questionnaire!A:KQ,194,FALSE))</f>
        <v>#</v>
      </c>
    </row>
    <row r="24198" spans="1:2">
      <c r="A24198" t="s">
        <v>303</v>
      </c>
      <c r="B24198" t="str">
        <f>IF(ISBLANK(VLOOKUP(A24198,Questionnaire!A:KQ,194,FALSE)),"#",VLOOKUP(A24198,Questionnaire!A:KQ,194,FALSE))</f>
        <v>#</v>
      </c>
    </row>
    <row r="24199" spans="1:2">
      <c r="A24199" t="s">
        <v>305</v>
      </c>
      <c r="B24199" t="str">
        <f>IF(ISBLANK(VLOOKUP(A24199,Questionnaire!A:KQ,194,FALSE)),"#",VLOOKUP(A24199,Questionnaire!A:KQ,194,FALSE))</f>
        <v>#</v>
      </c>
    </row>
    <row r="24200" spans="1:2">
      <c r="A24200" t="s">
        <v>307</v>
      </c>
      <c r="B24200" t="str">
        <f>IF(ISBLANK(VLOOKUP(A24200,Questionnaire!A:KQ,194,FALSE)),"#",VLOOKUP(A24200,Questionnaire!A:KQ,194,FALSE))</f>
        <v>#</v>
      </c>
    </row>
    <row r="24201" spans="1:2">
      <c r="A24201" t="s">
        <v>311</v>
      </c>
      <c r="B24201" t="str">
        <f>IF(ISBLANK(VLOOKUP(A24201,Questionnaire!A:KQ,194,FALSE)),"#",VLOOKUP(A24201,Questionnaire!A:KQ,194,FALSE))</f>
        <v>#</v>
      </c>
    </row>
    <row r="24202" spans="1:2">
      <c r="A24202" t="s">
        <v>313</v>
      </c>
      <c r="B24202" t="str">
        <f>IF(ISBLANK(VLOOKUP(A24202,Questionnaire!A:KQ,194,FALSE)),"#",VLOOKUP(A24202,Questionnaire!A:KQ,194,FALSE))</f>
        <v>#</v>
      </c>
    </row>
    <row r="24203" spans="1:2">
      <c r="A24203" t="s">
        <v>314</v>
      </c>
      <c r="B24203" t="str">
        <f>IF(ISBLANK(VLOOKUP(A24203,Questionnaire!A:KQ,194,FALSE)),"#",VLOOKUP(A24203,Questionnaire!A:KQ,194,FALSE))</f>
        <v>#</v>
      </c>
    </row>
    <row r="24204" spans="1:2">
      <c r="A24204" t="s">
        <v>315</v>
      </c>
      <c r="B24204" t="str">
        <f>IF(ISBLANK(VLOOKUP(A24204,Questionnaire!A:KQ,194,FALSE)),"#",VLOOKUP(A24204,Questionnaire!A:KQ,194,FALSE))</f>
        <v>#</v>
      </c>
    </row>
    <row r="24205" spans="1:2">
      <c r="A24205" t="s">
        <v>317</v>
      </c>
      <c r="B24205" t="str">
        <f>IF(ISBLANK(VLOOKUP(A24205,Questionnaire!A:KQ,194,FALSE)),"#",VLOOKUP(A24205,Questionnaire!A:KQ,194,FALSE))</f>
        <v>#</v>
      </c>
    </row>
    <row r="24206" spans="1:2">
      <c r="A24206" t="s">
        <v>319</v>
      </c>
      <c r="B24206" t="str">
        <f>IF(ISBLANK(VLOOKUP(A24206,Questionnaire!A:KQ,194,FALSE)),"#",VLOOKUP(A24206,Questionnaire!A:KQ,194,FALSE))</f>
        <v>#</v>
      </c>
    </row>
    <row r="24207" spans="1:2">
      <c r="A24207" t="s">
        <v>322</v>
      </c>
      <c r="B24207" t="str">
        <f>IF(ISBLANK(VLOOKUP(A24207,Questionnaire!A:KQ,194,FALSE)),"#",VLOOKUP(A24207,Questionnaire!A:KQ,194,FALSE))</f>
        <v>#</v>
      </c>
    </row>
    <row r="24208" spans="1:2">
      <c r="A24208" t="s">
        <v>326</v>
      </c>
      <c r="B24208" t="str">
        <f>IF(ISBLANK(VLOOKUP(A24208,Questionnaire!A:KQ,194,FALSE)),"#",VLOOKUP(A24208,Questionnaire!A:KQ,194,FALSE))</f>
        <v>#</v>
      </c>
    </row>
    <row r="24209" spans="1:2">
      <c r="A24209" t="s">
        <v>328</v>
      </c>
      <c r="B24209" t="str">
        <f>IF(ISBLANK(VLOOKUP(A24209,Questionnaire!A:KQ,194,FALSE)),"#",VLOOKUP(A24209,Questionnaire!A:KQ,194,FALSE))</f>
        <v>#</v>
      </c>
    </row>
    <row r="24210" spans="1:2">
      <c r="A24210" t="s">
        <v>332</v>
      </c>
      <c r="B24210" t="str">
        <f>IF(ISBLANK(VLOOKUP(A24210,Questionnaire!A:KQ,194,FALSE)),"#",VLOOKUP(A24210,Questionnaire!A:KQ,194,FALSE))</f>
        <v>#</v>
      </c>
    </row>
    <row r="24211" spans="1:2">
      <c r="A24211" t="s">
        <v>333</v>
      </c>
      <c r="B24211" t="str">
        <f>IF(ISBLANK(VLOOKUP(A24211,Questionnaire!A:KQ,194,FALSE)),"#",VLOOKUP(A24211,Questionnaire!A:KQ,194,FALSE))</f>
        <v>#</v>
      </c>
    </row>
    <row r="24212" spans="1:2">
      <c r="A24212" t="s">
        <v>334</v>
      </c>
      <c r="B24212" t="str">
        <f>IF(ISBLANK(VLOOKUP(A24212,Questionnaire!A:KQ,194,FALSE)),"#",VLOOKUP(A24212,Questionnaire!A:KQ,194,FALSE))</f>
        <v>#</v>
      </c>
    </row>
    <row r="24213" spans="1:2">
      <c r="A24213" t="s">
        <v>335</v>
      </c>
      <c r="B24213" t="str">
        <f>IF(ISBLANK(VLOOKUP(A24213,Questionnaire!A:KQ,194,FALSE)),"#",VLOOKUP(A24213,Questionnaire!A:KQ,194,FALSE))</f>
        <v>#</v>
      </c>
    </row>
    <row r="24214" spans="1:2">
      <c r="A24214" t="s">
        <v>336</v>
      </c>
      <c r="B24214" t="str">
        <f>IF(ISBLANK(VLOOKUP(A24214,Questionnaire!A:KQ,194,FALSE)),"#",VLOOKUP(A24214,Questionnaire!A:KQ,194,FALSE))</f>
        <v>#</v>
      </c>
    </row>
    <row r="24215" spans="1:2">
      <c r="A24215" t="s">
        <v>337</v>
      </c>
      <c r="B24215" t="str">
        <f>IF(ISBLANK(VLOOKUP(A24215,Questionnaire!A:KQ,194,FALSE)),"#",VLOOKUP(A24215,Questionnaire!A:KQ,194,FALSE))</f>
        <v>#</v>
      </c>
    </row>
    <row r="24216" spans="1:2">
      <c r="A24216" t="s">
        <v>338</v>
      </c>
      <c r="B24216" t="str">
        <f>IF(ISBLANK(VLOOKUP(A24216,Questionnaire!A:KQ,194,FALSE)),"#",VLOOKUP(A24216,Questionnaire!A:KQ,194,FALSE))</f>
        <v>#</v>
      </c>
    </row>
    <row r="24217" spans="1:2">
      <c r="A24217" t="s">
        <v>339</v>
      </c>
      <c r="B24217" t="str">
        <f>IF(ISBLANK(VLOOKUP(A24217,Questionnaire!A:KQ,194,FALSE)),"#",VLOOKUP(A24217,Questionnaire!A:KQ,194,FALSE))</f>
        <v>#</v>
      </c>
    </row>
    <row r="24218" spans="1:2">
      <c r="A24218" t="s">
        <v>340</v>
      </c>
      <c r="B24218" t="str">
        <f>IF(ISBLANK(VLOOKUP(A24218,Questionnaire!A:KQ,194,FALSE)),"#",VLOOKUP(A24218,Questionnaire!A:KQ,194,FALSE))</f>
        <v>#</v>
      </c>
    </row>
    <row r="24219" spans="1:2">
      <c r="A24219" t="s">
        <v>341</v>
      </c>
      <c r="B24219" t="str">
        <f>IF(ISBLANK(VLOOKUP(A24219,Questionnaire!A:KQ,194,FALSE)),"#",VLOOKUP(A24219,Questionnaire!A:KQ,194,FALSE))</f>
        <v>#</v>
      </c>
    </row>
    <row r="24220" spans="1:2">
      <c r="A24220" t="s">
        <v>342</v>
      </c>
      <c r="B24220" t="str">
        <f>IF(ISBLANK(VLOOKUP(A24220,Questionnaire!A:KQ,194,FALSE)),"#",VLOOKUP(A24220,Questionnaire!A:KQ,194,FALSE))</f>
        <v>#</v>
      </c>
    </row>
    <row r="24221" spans="1:2">
      <c r="A24221" t="s">
        <v>343</v>
      </c>
      <c r="B24221" t="str">
        <f>IF(ISBLANK(VLOOKUP(A24221,Questionnaire!A:KQ,194,FALSE)),"#",VLOOKUP(A24221,Questionnaire!A:KQ,194,FALSE))</f>
        <v>#</v>
      </c>
    </row>
    <row r="24222" spans="1:2">
      <c r="A24222" t="s">
        <v>344</v>
      </c>
      <c r="B24222" t="str">
        <f>IF(ISBLANK(VLOOKUP(A24222,Questionnaire!A:KQ,194,FALSE)),"#",VLOOKUP(A24222,Questionnaire!A:KQ,194,FALSE))</f>
        <v>#</v>
      </c>
    </row>
    <row r="24223" spans="1:2">
      <c r="A24223" t="s">
        <v>345</v>
      </c>
      <c r="B24223" t="str">
        <f>IF(ISBLANK(VLOOKUP(A24223,Questionnaire!A:KQ,194,FALSE)),"#",VLOOKUP(A24223,Questionnaire!A:KQ,194,FALSE))</f>
        <v>#</v>
      </c>
    </row>
    <row r="24224" spans="1:2">
      <c r="A24224" t="s">
        <v>348</v>
      </c>
      <c r="B24224" t="str">
        <f>IF(ISBLANK(VLOOKUP(A24224,Questionnaire!A:KQ,194,FALSE)),"#",VLOOKUP(A24224,Questionnaire!A:KQ,194,FALSE))</f>
        <v>#</v>
      </c>
    </row>
    <row r="24225" spans="1:2">
      <c r="A24225" t="s">
        <v>353</v>
      </c>
      <c r="B24225" t="str">
        <f>IF(ISBLANK(VLOOKUP(A24225,Questionnaire!A:KQ,194,FALSE)),"#",VLOOKUP(A24225,Questionnaire!A:KQ,194,FALSE))</f>
        <v>#</v>
      </c>
    </row>
    <row r="24226" spans="1:2">
      <c r="A24226" t="s">
        <v>354</v>
      </c>
      <c r="B24226" t="str">
        <f>IF(ISBLANK(VLOOKUP(A24226,Questionnaire!A:KQ,194,FALSE)),"#",VLOOKUP(A24226,Questionnaire!A:KQ,194,FALSE))</f>
        <v>#</v>
      </c>
    </row>
    <row r="24227" spans="1:2">
      <c r="A24227" t="s">
        <v>355</v>
      </c>
      <c r="B24227" t="str">
        <f>IF(ISBLANK(VLOOKUP(A24227,Questionnaire!A:KQ,194,FALSE)),"#",VLOOKUP(A24227,Questionnaire!A:KQ,194,FALSE))</f>
        <v>#</v>
      </c>
    </row>
    <row r="24228" spans="1:2">
      <c r="A24228" t="s">
        <v>356</v>
      </c>
      <c r="B24228" t="str">
        <f>IF(ISBLANK(VLOOKUP(A24228,Questionnaire!A:KQ,194,FALSE)),"#",VLOOKUP(A24228,Questionnaire!A:KQ,194,FALSE))</f>
        <v>#</v>
      </c>
    </row>
    <row r="24229" spans="1:2">
      <c r="A24229" t="s">
        <v>357</v>
      </c>
      <c r="B24229" t="str">
        <f>IF(ISBLANK(VLOOKUP(A24229,Questionnaire!A:KQ,194,FALSE)),"#",VLOOKUP(A24229,Questionnaire!A:KQ,194,FALSE))</f>
        <v>#</v>
      </c>
    </row>
    <row r="24230" spans="1:2">
      <c r="A24230" t="s">
        <v>360</v>
      </c>
      <c r="B24230" t="str">
        <f>IF(ISBLANK(VLOOKUP(A24230,Questionnaire!A:KQ,194,FALSE)),"#",VLOOKUP(A24230,Questionnaire!A:KQ,194,FALSE))</f>
        <v>#</v>
      </c>
    </row>
    <row r="24231" spans="1:2">
      <c r="A24231" t="s">
        <v>362</v>
      </c>
      <c r="B24231" t="str">
        <f>IF(ISBLANK(VLOOKUP(A24231,Questionnaire!A:KQ,194,FALSE)),"#",VLOOKUP(A24231,Questionnaire!A:KQ,194,FALSE))</f>
        <v>#</v>
      </c>
    </row>
    <row r="24232" spans="1:2">
      <c r="A24232" t="s">
        <v>363</v>
      </c>
      <c r="B24232" t="str">
        <f>IF(ISBLANK(VLOOKUP(A24232,Questionnaire!A:KQ,194,FALSE)),"#",VLOOKUP(A24232,Questionnaire!A:KQ,194,FALSE))</f>
        <v>#</v>
      </c>
    </row>
    <row r="24233" spans="1:2">
      <c r="A24233" t="s">
        <v>364</v>
      </c>
      <c r="B24233" t="str">
        <f>IF(ISBLANK(VLOOKUP(A24233,Questionnaire!A:KQ,194,FALSE)),"#",VLOOKUP(A24233,Questionnaire!A:KQ,194,FALSE))</f>
        <v>#</v>
      </c>
    </row>
    <row r="24234" spans="1:2">
      <c r="A24234" t="s">
        <v>365</v>
      </c>
      <c r="B24234" t="str">
        <f>IF(ISBLANK(VLOOKUP(A24234,Questionnaire!A:KQ,194,FALSE)),"#",VLOOKUP(A24234,Questionnaire!A:KQ,194,FALSE))</f>
        <v>#</v>
      </c>
    </row>
    <row r="24235" spans="1:2">
      <c r="A24235" t="s">
        <v>366</v>
      </c>
      <c r="B24235" t="str">
        <f>IF(ISBLANK(VLOOKUP(A24235,Questionnaire!A:KQ,194,FALSE)),"#",VLOOKUP(A24235,Questionnaire!A:KQ,194,FALSE))</f>
        <v>#</v>
      </c>
    </row>
    <row r="24236" spans="1:2">
      <c r="A24236" t="s">
        <v>371</v>
      </c>
      <c r="B24236" t="str">
        <f>IF(ISBLANK(VLOOKUP(A24236,Questionnaire!A:KQ,194,FALSE)),"#",VLOOKUP(A24236,Questionnaire!A:KQ,194,FALSE))</f>
        <v>#</v>
      </c>
    </row>
    <row r="24237" spans="1:2">
      <c r="A24237" t="s">
        <v>372</v>
      </c>
      <c r="B24237" t="str">
        <f>IF(ISBLANK(VLOOKUP(A24237,Questionnaire!A:KQ,194,FALSE)),"#",VLOOKUP(A24237,Questionnaire!A:KQ,194,FALSE))</f>
        <v>#</v>
      </c>
    </row>
    <row r="24238" spans="1:2">
      <c r="A24238" t="s">
        <v>373</v>
      </c>
      <c r="B24238" t="str">
        <f>IF(ISBLANK(VLOOKUP(A24238,Questionnaire!A:KQ,194,FALSE)),"#",VLOOKUP(A24238,Questionnaire!A:KQ,194,FALSE))</f>
        <v>#</v>
      </c>
    </row>
    <row r="24239" spans="1:2">
      <c r="A24239" t="s">
        <v>374</v>
      </c>
      <c r="B24239" t="str">
        <f>IF(ISBLANK(VLOOKUP(A24239,Questionnaire!A:KQ,194,FALSE)),"#",VLOOKUP(A24239,Questionnaire!A:KQ,194,FALSE))</f>
        <v>#</v>
      </c>
    </row>
    <row r="24240" spans="1:2">
      <c r="A24240" t="s">
        <v>377</v>
      </c>
      <c r="B24240" t="str">
        <f>IF(ISBLANK(VLOOKUP(A24240,Questionnaire!A:KQ,194,FALSE)),"#",VLOOKUP(A24240,Questionnaire!A:KQ,194,FALSE))</f>
        <v>#</v>
      </c>
    </row>
    <row r="24241" spans="1:2">
      <c r="A24241" t="s">
        <v>379</v>
      </c>
      <c r="B24241" t="str">
        <f>IF(ISBLANK(VLOOKUP(A24241,Questionnaire!A:KQ,194,FALSE)),"#",VLOOKUP(A24241,Questionnaire!A:KQ,194,FALSE))</f>
        <v>#</v>
      </c>
    </row>
    <row r="24242" spans="1:2">
      <c r="A24242" t="s">
        <v>380</v>
      </c>
      <c r="B24242" t="str">
        <f>IF(ISBLANK(VLOOKUP(A24242,Questionnaire!A:KQ,194,FALSE)),"#",VLOOKUP(A24242,Questionnaire!A:KQ,194,FALSE))</f>
        <v>#</v>
      </c>
    </row>
    <row r="24243" spans="1:2">
      <c r="A24243" t="s">
        <v>381</v>
      </c>
      <c r="B24243" t="str">
        <f>IF(ISBLANK(VLOOKUP(A24243,Questionnaire!A:KQ,194,FALSE)),"#",VLOOKUP(A24243,Questionnaire!A:KQ,194,FALSE))</f>
        <v>#</v>
      </c>
    </row>
    <row r="24244" spans="1:2">
      <c r="A24244" t="s">
        <v>382</v>
      </c>
      <c r="B24244" t="str">
        <f>IF(ISBLANK(VLOOKUP(A24244,Questionnaire!A:KQ,194,FALSE)),"#",VLOOKUP(A24244,Questionnaire!A:KQ,194,FALSE))</f>
        <v>#</v>
      </c>
    </row>
    <row r="24245" spans="1:2">
      <c r="A24245" t="s">
        <v>384</v>
      </c>
      <c r="B24245" t="str">
        <f>IF(ISBLANK(VLOOKUP(A24245,Questionnaire!A:KQ,194,FALSE)),"#",VLOOKUP(A24245,Questionnaire!A:KQ,194,FALSE))</f>
        <v>#</v>
      </c>
    </row>
    <row r="24246" spans="1:2">
      <c r="A24246" t="s">
        <v>387</v>
      </c>
      <c r="B24246" t="str">
        <f>IF(ISBLANK(VLOOKUP(A24246,Questionnaire!A:KQ,194,FALSE)),"#",VLOOKUP(A24246,Questionnaire!A:KQ,194,FALSE))</f>
        <v>#</v>
      </c>
    </row>
    <row r="24247" spans="1:2">
      <c r="A24247" t="s">
        <v>391</v>
      </c>
      <c r="B24247" t="str">
        <f>IF(ISBLANK(VLOOKUP(A24247,Questionnaire!A:KQ,194,FALSE)),"#",VLOOKUP(A24247,Questionnaire!A:KQ,194,FALSE))</f>
        <v>#</v>
      </c>
    </row>
    <row r="24248" spans="1:2">
      <c r="A24248" t="s">
        <v>393</v>
      </c>
      <c r="B24248" t="str">
        <f>IF(ISBLANK(VLOOKUP(A24248,Questionnaire!A:KQ,194,FALSE)),"#",VLOOKUP(A24248,Questionnaire!A:KQ,194,FALSE))</f>
        <v>#</v>
      </c>
    </row>
    <row r="24249" spans="1:2">
      <c r="A24249" t="s">
        <v>395</v>
      </c>
      <c r="B24249" t="str">
        <f>IF(ISBLANK(VLOOKUP(A24249,Questionnaire!A:KQ,194,FALSE)),"#",VLOOKUP(A24249,Questionnaire!A:KQ,194,FALSE))</f>
        <v>#</v>
      </c>
    </row>
    <row r="24250" spans="1:2">
      <c r="A24250" t="s">
        <v>398</v>
      </c>
      <c r="B24250" t="str">
        <f>IF(ISBLANK(VLOOKUP(A24250,Questionnaire!A:KQ,194,FALSE)),"#",VLOOKUP(A24250,Questionnaire!A:KQ,194,FALSE))</f>
        <v>#</v>
      </c>
    </row>
    <row r="24251" spans="1:2">
      <c r="A24251" t="s">
        <v>402</v>
      </c>
      <c r="B24251" t="str">
        <f>IF(ISBLANK(VLOOKUP(A24251,Questionnaire!A:KQ,194,FALSE)),"#",VLOOKUP(A24251,Questionnaire!A:KQ,194,FALSE))</f>
        <v>#</v>
      </c>
    </row>
    <row r="24252" spans="1:2">
      <c r="A24252" t="s">
        <v>405</v>
      </c>
      <c r="B24252" t="str">
        <f>IF(ISBLANK(VLOOKUP(A24252,Questionnaire!A:KQ,194,FALSE)),"#",VLOOKUP(A24252,Questionnaire!A:KQ,194,FALSE))</f>
        <v>#</v>
      </c>
    </row>
    <row r="24253" spans="1:2">
      <c r="A24253" t="s">
        <v>409</v>
      </c>
      <c r="B24253" t="str">
        <f>IF(ISBLANK(VLOOKUP(A24253,Questionnaire!A:KQ,194,FALSE)),"#",VLOOKUP(A24253,Questionnaire!A:KQ,194,FALSE))</f>
        <v>#</v>
      </c>
    </row>
    <row r="24254" spans="1:2">
      <c r="A24254" t="s">
        <v>412</v>
      </c>
      <c r="B24254" t="str">
        <f>IF(ISBLANK(VLOOKUP(A24254,Questionnaire!A:KQ,194,FALSE)),"#",VLOOKUP(A24254,Questionnaire!A:KQ,194,FALSE))</f>
        <v>#</v>
      </c>
    </row>
    <row r="24255" spans="1:2">
      <c r="A24255" t="s">
        <v>415</v>
      </c>
      <c r="B24255" t="str">
        <f>IF(ISBLANK(VLOOKUP(A24255,Questionnaire!A:KQ,194,FALSE)),"#",VLOOKUP(A24255,Questionnaire!A:KQ,194,FALSE))</f>
        <v>#</v>
      </c>
    </row>
    <row r="24256" spans="1:2">
      <c r="A24256" t="s">
        <v>418</v>
      </c>
      <c r="B24256" t="str">
        <f>IF(ISBLANK(VLOOKUP(A24256,Questionnaire!A:KQ,194,FALSE)),"#",VLOOKUP(A24256,Questionnaire!A:KQ,194,FALSE))</f>
        <v>#</v>
      </c>
    </row>
    <row r="24257" spans="1:2">
      <c r="A24257" t="s">
        <v>421</v>
      </c>
      <c r="B24257" t="str">
        <f>IF(ISBLANK(VLOOKUP(A24257,Questionnaire!A:KQ,194,FALSE)),"#",VLOOKUP(A24257,Questionnaire!A:KQ,194,FALSE))</f>
        <v>#</v>
      </c>
    </row>
    <row r="24258" spans="1:2">
      <c r="A24258" t="s">
        <v>424</v>
      </c>
      <c r="B24258" t="str">
        <f>IF(ISBLANK(VLOOKUP(A24258,Questionnaire!A:KQ,194,FALSE)),"#",VLOOKUP(A24258,Questionnaire!A:KQ,194,FALSE))</f>
        <v>#</v>
      </c>
    </row>
    <row r="24259" spans="1:2">
      <c r="A24259" t="s">
        <v>429</v>
      </c>
      <c r="B24259" t="str">
        <f>IF(ISBLANK(VLOOKUP(A24259,Questionnaire!A:KQ,194,FALSE)),"#",VLOOKUP(A24259,Questionnaire!A:KQ,194,FALSE))</f>
        <v>#</v>
      </c>
    </row>
    <row r="24260" spans="1:2">
      <c r="A24260" t="s">
        <v>432</v>
      </c>
      <c r="B24260" t="str">
        <f>IF(ISBLANK(VLOOKUP(A24260,Questionnaire!A:KQ,194,FALSE)),"#",VLOOKUP(A24260,Questionnaire!A:KQ,194,FALSE))</f>
        <v>#</v>
      </c>
    </row>
    <row r="24261" spans="1:2">
      <c r="A24261" t="s">
        <v>435</v>
      </c>
      <c r="B24261" t="str">
        <f>IF(ISBLANK(VLOOKUP(A24261,Questionnaire!A:KQ,194,FALSE)),"#",VLOOKUP(A24261,Questionnaire!A:KQ,194,FALSE))</f>
        <v>#</v>
      </c>
    </row>
    <row r="24262" spans="1:2">
      <c r="A24262" t="s">
        <v>437</v>
      </c>
      <c r="B24262" t="str">
        <f>IF(ISBLANK(VLOOKUP(A24262,Questionnaire!A:KQ,194,FALSE)),"#",VLOOKUP(A24262,Questionnaire!A:KQ,194,FALSE))</f>
        <v>#</v>
      </c>
    </row>
    <row r="24263" spans="1:2">
      <c r="A24263" t="s">
        <v>439</v>
      </c>
      <c r="B24263" t="str">
        <f>IF(ISBLANK(VLOOKUP(A24263,Questionnaire!A:KQ,194,FALSE)),"#",VLOOKUP(A24263,Questionnaire!A:KQ,194,FALSE))</f>
        <v>#</v>
      </c>
    </row>
    <row r="24264" spans="1:2">
      <c r="A24264" t="s">
        <v>442</v>
      </c>
      <c r="B24264" t="str">
        <f>IF(ISBLANK(VLOOKUP(A24264,Questionnaire!A:KQ,194,FALSE)),"#",VLOOKUP(A24264,Questionnaire!A:KQ,194,FALSE))</f>
        <v>#</v>
      </c>
    </row>
    <row r="24265" spans="1:2">
      <c r="A24265" t="s">
        <v>445</v>
      </c>
      <c r="B24265" t="str">
        <f>IF(ISBLANK(VLOOKUP(A24265,Questionnaire!A:KQ,194,FALSE)),"#",VLOOKUP(A24265,Questionnaire!A:KQ,194,FALSE))</f>
        <v>#</v>
      </c>
    </row>
    <row r="24266" spans="1:2">
      <c r="A24266" t="s">
        <v>448</v>
      </c>
      <c r="B24266" t="str">
        <f>IF(ISBLANK(VLOOKUP(A24266,Questionnaire!A:KQ,194,FALSE)),"#",VLOOKUP(A24266,Questionnaire!A:KQ,194,FALSE))</f>
        <v>#</v>
      </c>
    </row>
    <row r="24267" spans="1:2">
      <c r="A24267" t="s">
        <v>452</v>
      </c>
      <c r="B24267" t="str">
        <f>IF(ISBLANK(VLOOKUP(A24267,Questionnaire!A:KQ,194,FALSE)),"#",VLOOKUP(A24267,Questionnaire!A:KQ,194,FALSE))</f>
        <v>#</v>
      </c>
    </row>
    <row r="24268" spans="1:2">
      <c r="A24268" t="s">
        <v>455</v>
      </c>
      <c r="B24268" t="str">
        <f>IF(ISBLANK(VLOOKUP(A24268,Questionnaire!A:KQ,194,FALSE)),"#",VLOOKUP(A24268,Questionnaire!A:KQ,194,FALSE))</f>
        <v>#</v>
      </c>
    </row>
    <row r="24269" spans="1:2">
      <c r="A24269" t="s">
        <v>458</v>
      </c>
      <c r="B24269" t="str">
        <f>IF(ISBLANK(VLOOKUP(A24269,Questionnaire!A:KQ,194,FALSE)),"#",VLOOKUP(A24269,Questionnaire!A:KQ,194,FALSE))</f>
        <v>#</v>
      </c>
    </row>
    <row r="24270" spans="1:2">
      <c r="A24270" t="s">
        <v>461</v>
      </c>
      <c r="B24270" t="str">
        <f>IF(ISBLANK(VLOOKUP(A24270,Questionnaire!A:KQ,194,FALSE)),"#",VLOOKUP(A24270,Questionnaire!A:KQ,194,FALSE))</f>
        <v>#</v>
      </c>
    </row>
    <row r="24271" spans="1:2">
      <c r="A24271" t="s">
        <v>465</v>
      </c>
      <c r="B24271" t="str">
        <f>IF(ISBLANK(VLOOKUP(A24271,Questionnaire!A:KQ,194,FALSE)),"#",VLOOKUP(A24271,Questionnaire!A:KQ,194,FALSE))</f>
        <v>#</v>
      </c>
    </row>
    <row r="24272" spans="1:2">
      <c r="A24272" t="s">
        <v>467</v>
      </c>
      <c r="B24272" t="str">
        <f>IF(ISBLANK(VLOOKUP(A24272,Questionnaire!A:KQ,194,FALSE)),"#",VLOOKUP(A24272,Questionnaire!A:KQ,194,FALSE))</f>
        <v>#</v>
      </c>
    </row>
    <row r="24273" spans="1:3">
      <c r="A24273" t="s">
        <v>469</v>
      </c>
      <c r="B24273" t="str">
        <f>IF(ISBLANK(VLOOKUP(A24273,Questionnaire!A:KQ,194,FALSE)),"#",VLOOKUP(A24273,Questionnaire!A:KQ,194,FALSE))</f>
        <v>#</v>
      </c>
    </row>
    <row r="24274" spans="1:3">
      <c r="A24274" t="s">
        <v>471</v>
      </c>
      <c r="B24274" t="str">
        <f>IF(ISBLANK(VLOOKUP(A24274,Questionnaire!A:KQ,194,FALSE)),"#",VLOOKUP(A24274,Questionnaire!A:KQ,194,FALSE))</f>
        <v>#</v>
      </c>
    </row>
    <row r="24275" spans="1:3">
      <c r="A24275" t="s">
        <v>473</v>
      </c>
      <c r="B24275" t="str">
        <f>IF(ISBLANK(VLOOKUP(A24275,Questionnaire!A:KQ,194,FALSE)),"#",VLOOKUP(A24275,Questionnaire!A:KQ,194,FALSE))</f>
        <v>#</v>
      </c>
    </row>
    <row r="24276" spans="1:3">
      <c r="A24276" t="s">
        <v>475</v>
      </c>
      <c r="B24276" t="str">
        <f>IF(ISBLANK(VLOOKUP(A24276,Questionnaire!A:KQ,194,FALSE)),"#",VLOOKUP(A24276,Questionnaire!A:KQ,194,FALSE))</f>
        <v>#</v>
      </c>
    </row>
    <row r="24277" spans="1:3">
      <c r="A24277" t="s">
        <v>185</v>
      </c>
      <c r="B24277" t="str">
        <f>IF(ISBLANK(VLOOKUP(A24277,Questionnaire!A:KQ,195,FALSE)),"#",VLOOKUP(A24277,Questionnaire!A:KQ,195,FALSE))</f>
        <v>#</v>
      </c>
      <c r="C24277">
        <v>192</v>
      </c>
    </row>
    <row r="24278" spans="1:3">
      <c r="A24278" t="s">
        <v>187</v>
      </c>
      <c r="B24278" t="str">
        <f>IF(ISNA(VLOOKUP(VLOOKUP(A24278,Questionnaire!A:KQ,195,FALSE),'CORA Encoding'!D:E,2,FALSE)),"#",VLOOKUP(VLOOKUP(A24278,Questionnaire!A:KQ,195,FALSE),'CORA Encoding'!D:E,2,FALSE))</f>
        <v>#</v>
      </c>
    </row>
    <row r="24279" spans="1:3">
      <c r="A24279" t="s">
        <v>189</v>
      </c>
      <c r="B24279" t="str">
        <f>IF(ISNA(VLOOKUP(VLOOKUP(A24279,Questionnaire!A:KQ,195,FALSE),'CORA Encoding'!G:H,2,FALSE)),"#",VLOOKUP(VLOOKUP(A24279,Questionnaire!A:KQ,195,FALSE),'CORA Encoding'!G:H,2,FALSE))</f>
        <v>#</v>
      </c>
    </row>
    <row r="24280" spans="1:3">
      <c r="A24280" t="s">
        <v>191</v>
      </c>
      <c r="B24280" t="str">
        <f>IF(ISNA(VLOOKUP(VLOOKUP(A24280,Questionnaire!A:KQ,195,FALSE),'Country List'!E:F,2,FALSE)),"#",VLOOKUP(VLOOKUP(A24280,Questionnaire!A:KQ,195,FALSE),'Country List'!E:F,2,FALSE))</f>
        <v>#</v>
      </c>
    </row>
    <row r="24281" spans="1:3">
      <c r="A24281" t="s">
        <v>193</v>
      </c>
      <c r="B24281" t="str">
        <f>IF(ISNA(VLOOKUP(VLOOKUP(A24281,Questionnaire!A:KQ,195,FALSE),'Industry List'!B:C,2,FALSE)),"#",VLOOKUP(VLOOKUP(A24281,Questionnaire!A:KQ,195,FALSE),'Industry List'!B:C,2,FALSE))</f>
        <v>#</v>
      </c>
    </row>
    <row r="24282" spans="1:3">
      <c r="A24282" t="s">
        <v>197</v>
      </c>
      <c r="B24282" t="str">
        <f>IF(ISBLANK(VLOOKUP(A24282,Questionnaire!A:KQ,195,FALSE)),"#",VLOOKUP(A24282,Questionnaire!A:KQ,195,FALSE))</f>
        <v>#</v>
      </c>
    </row>
    <row r="24283" spans="1:3">
      <c r="A24283" t="s">
        <v>201</v>
      </c>
      <c r="B24283" t="str">
        <f>IF(ISBLANK(VLOOKUP(A24283,Questionnaire!A:KQ,195,FALSE)),"#",VLOOKUP(A24283,Questionnaire!A:KQ,195,FALSE))</f>
        <v>#</v>
      </c>
    </row>
    <row r="24284" spans="1:3">
      <c r="A24284" t="s">
        <v>203</v>
      </c>
      <c r="B24284" t="str">
        <f>IF(ISNA(VLOOKUP(VLOOKUP(A24284,Questionnaire!A:KQ,195,FALSE),'CORA Encoding'!J:K,2,FALSE)),"#",VLOOKUP(VLOOKUP(A24284,Questionnaire!A:KQ,195,FALSE),'CORA Encoding'!J:K,2,FALSE))</f>
        <v>#</v>
      </c>
    </row>
    <row r="24285" spans="1:3">
      <c r="A24285" t="s">
        <v>208</v>
      </c>
      <c r="B24285" t="str">
        <f>IF(ISBLANK(VLOOKUP(A24285,Questionnaire!A:KQ,195,FALSE)),"#",VLOOKUP(A24285,Questionnaire!A:KQ,195,FALSE))</f>
        <v>#</v>
      </c>
    </row>
    <row r="24286" spans="1:3">
      <c r="A24286" t="s">
        <v>213</v>
      </c>
      <c r="B24286" t="str">
        <f>IF(ISBLANK(VLOOKUP(A24286,Questionnaire!A:KQ,195,FALSE)),"#",VLOOKUP(A24286,Questionnaire!A:KQ,195,FALSE))</f>
        <v>#</v>
      </c>
    </row>
    <row r="24287" spans="1:3">
      <c r="A24287" t="s">
        <v>215</v>
      </c>
      <c r="B24287" t="str">
        <f>IF(ISBLANK(VLOOKUP(A24287,Questionnaire!A:KQ,195,FALSE)),"#",VLOOKUP(A24287,Questionnaire!A:KQ,195,FALSE))</f>
        <v>#</v>
      </c>
    </row>
    <row r="24288" spans="1:3">
      <c r="A24288" t="s">
        <v>217</v>
      </c>
      <c r="B24288" t="str">
        <f>IF(ISBLANK(VLOOKUP(A24288,Questionnaire!A:KQ,195,FALSE)),"#",VLOOKUP(A24288,Questionnaire!A:KQ,195,FALSE))</f>
        <v>#</v>
      </c>
    </row>
    <row r="24289" spans="1:2">
      <c r="A24289" t="s">
        <v>219</v>
      </c>
      <c r="B24289" t="str">
        <f>IF(ISBLANK(VLOOKUP(A24289,Questionnaire!A:KQ,195,FALSE)),"#",VLOOKUP(A24289,Questionnaire!A:KQ,195,FALSE))</f>
        <v>#</v>
      </c>
    </row>
    <row r="24290" spans="1:2">
      <c r="A24290" t="s">
        <v>221</v>
      </c>
      <c r="B24290" t="str">
        <f>IF(ISBLANK(VLOOKUP(A24290,Questionnaire!A:KQ,195,FALSE)),"#",VLOOKUP(A24290,Questionnaire!A:KQ,195,FALSE))</f>
        <v>#</v>
      </c>
    </row>
    <row r="24291" spans="1:2">
      <c r="A24291" t="s">
        <v>223</v>
      </c>
      <c r="B24291" t="str">
        <f>IF(ISBLANK(VLOOKUP(A24291,Questionnaire!A:KQ,195,FALSE)),"#",VLOOKUP(A24291,Questionnaire!A:KQ,195,FALSE))</f>
        <v>#</v>
      </c>
    </row>
    <row r="24292" spans="1:2">
      <c r="A24292" t="s">
        <v>225</v>
      </c>
      <c r="B24292" t="str">
        <f>IF(ISBLANK(VLOOKUP(A24292,Questionnaire!A:KQ,195,FALSE)),"#",VLOOKUP(A24292,Questionnaire!A:KQ,195,FALSE))</f>
        <v>#</v>
      </c>
    </row>
    <row r="24293" spans="1:2">
      <c r="A24293" t="s">
        <v>227</v>
      </c>
      <c r="B24293" t="str">
        <f>IF(ISBLANK(VLOOKUP(A24293,Questionnaire!A:KQ,195,FALSE)),"#",VLOOKUP(A24293,Questionnaire!A:KQ,195,FALSE))</f>
        <v>#</v>
      </c>
    </row>
    <row r="24294" spans="1:2">
      <c r="A24294" t="s">
        <v>229</v>
      </c>
      <c r="B24294" t="str">
        <f>IF(ISBLANK(VLOOKUP(A24294,Questionnaire!A:KQ,195,FALSE)),"#",VLOOKUP(A24294,Questionnaire!A:KQ,195,FALSE))</f>
        <v>#</v>
      </c>
    </row>
    <row r="24295" spans="1:2">
      <c r="A24295" t="s">
        <v>231</v>
      </c>
      <c r="B24295" t="str">
        <f>IF(ISBLANK(VLOOKUP(A24295,Questionnaire!A:KQ,195,FALSE)),"#",VLOOKUP(A24295,Questionnaire!A:KQ,195,FALSE))</f>
        <v>#</v>
      </c>
    </row>
    <row r="24296" spans="1:2">
      <c r="A24296" t="s">
        <v>233</v>
      </c>
      <c r="B24296" t="str">
        <f>IF(ISBLANK(VLOOKUP(A24296,Questionnaire!A:KQ,195,FALSE)),"#",VLOOKUP(A24296,Questionnaire!A:KQ,195,FALSE))</f>
        <v>#</v>
      </c>
    </row>
    <row r="24297" spans="1:2">
      <c r="A24297" t="s">
        <v>235</v>
      </c>
      <c r="B24297" t="str">
        <f>IF(ISBLANK(VLOOKUP(A24297,Questionnaire!A:KQ,195,FALSE)),"#",VLOOKUP(A24297,Questionnaire!A:KQ,195,FALSE))</f>
        <v>#</v>
      </c>
    </row>
    <row r="24298" spans="1:2">
      <c r="A24298" t="s">
        <v>237</v>
      </c>
      <c r="B24298" t="str">
        <f>IF(ISBLANK(VLOOKUP(A24298,Questionnaire!A:KQ,195,FALSE)),"#",VLOOKUP(A24298,Questionnaire!A:KQ,195,FALSE))</f>
        <v>#</v>
      </c>
    </row>
    <row r="24299" spans="1:2">
      <c r="A24299" t="s">
        <v>239</v>
      </c>
      <c r="B24299" t="str">
        <f>IF(ISBLANK(VLOOKUP(A24299,Questionnaire!A:KQ,195,FALSE)),"#",VLOOKUP(A24299,Questionnaire!A:KQ,195,FALSE))</f>
        <v>#</v>
      </c>
    </row>
    <row r="24300" spans="1:2">
      <c r="A24300" t="s">
        <v>242</v>
      </c>
      <c r="B24300" t="str">
        <f>IF(ISBLANK(VLOOKUP(A24300,Questionnaire!A:KQ,195,FALSE)),"#",VLOOKUP(A24300,Questionnaire!A:KQ,195,FALSE))</f>
        <v>#</v>
      </c>
    </row>
    <row r="24301" spans="1:2">
      <c r="A24301" t="s">
        <v>245</v>
      </c>
      <c r="B24301" t="str">
        <f>IF(ISBLANK(VLOOKUP(A24301,Questionnaire!A:KQ,195,FALSE)),"#",VLOOKUP(A24301,Questionnaire!A:KQ,195,FALSE))</f>
        <v>#</v>
      </c>
    </row>
    <row r="24302" spans="1:2">
      <c r="A24302" t="s">
        <v>247</v>
      </c>
      <c r="B24302" t="str">
        <f>IF(ISBLANK(VLOOKUP(A24302,Questionnaire!A:KQ,195,FALSE)),"#",VLOOKUP(A24302,Questionnaire!A:KQ,195,FALSE))</f>
        <v>#</v>
      </c>
    </row>
    <row r="24303" spans="1:2">
      <c r="A24303" t="s">
        <v>249</v>
      </c>
      <c r="B24303" t="str">
        <f>IF(ISBLANK(VLOOKUP(A24303,Questionnaire!A:KQ,195,FALSE)),"#",VLOOKUP(A24303,Questionnaire!A:KQ,195,FALSE))</f>
        <v>#</v>
      </c>
    </row>
    <row r="24304" spans="1:2">
      <c r="A24304" t="s">
        <v>250</v>
      </c>
      <c r="B24304" t="str">
        <f>IF(ISBLANK(VLOOKUP(A24304,Questionnaire!A:KQ,195,FALSE)),"#",VLOOKUP(A24304,Questionnaire!A:KQ,195,FALSE))</f>
        <v>#</v>
      </c>
    </row>
    <row r="24305" spans="1:2">
      <c r="A24305" t="s">
        <v>252</v>
      </c>
      <c r="B24305" t="str">
        <f>IF(ISBLANK(VLOOKUP(A24305,Questionnaire!A:KQ,195,FALSE)),"#",VLOOKUP(A24305,Questionnaire!A:KQ,195,FALSE))</f>
        <v>#</v>
      </c>
    </row>
    <row r="24306" spans="1:2">
      <c r="A24306" t="s">
        <v>255</v>
      </c>
      <c r="B24306" t="str">
        <f>IF(ISBLANK(VLOOKUP(A24306,Questionnaire!A:KQ,195,FALSE)),"#",VLOOKUP(A24306,Questionnaire!A:KQ,195,FALSE))</f>
        <v>#</v>
      </c>
    </row>
    <row r="24307" spans="1:2">
      <c r="A24307" t="s">
        <v>258</v>
      </c>
      <c r="B24307" t="str">
        <f>IF(ISNA(VLOOKUP(VLOOKUP(A24307,Questionnaire!A:KQ,195,FALSE),'CORA Encoding'!M:N,2,FALSE)),"#",VLOOKUP(VLOOKUP(A24307,Questionnaire!A:KQ,195,FALSE),'CORA Encoding'!M:N,2,FALSE))</f>
        <v>#</v>
      </c>
    </row>
    <row r="24308" spans="1:2">
      <c r="A24308" t="s">
        <v>261</v>
      </c>
      <c r="B24308" t="str">
        <f>IF(ISBLANK(VLOOKUP(A24308,Questionnaire!A:KQ,195,FALSE)),"#",VLOOKUP(A24308,Questionnaire!A:KQ,195,FALSE))</f>
        <v>#</v>
      </c>
    </row>
    <row r="24309" spans="1:2">
      <c r="A24309" t="s">
        <v>263</v>
      </c>
      <c r="B24309" t="str">
        <f>IF(ISBLANK(VLOOKUP(A24309,Questionnaire!A:KQ,195,FALSE)),"#",VLOOKUP(A24309,Questionnaire!A:KQ,195,FALSE))</f>
        <v>#</v>
      </c>
    </row>
    <row r="24310" spans="1:2">
      <c r="A24310" t="s">
        <v>265</v>
      </c>
      <c r="B24310" t="str">
        <f>IF(ISBLANK(VLOOKUP(A24310,Questionnaire!A:KQ,195,FALSE)),"#",VLOOKUP(A24310,Questionnaire!A:KQ,195,FALSE))</f>
        <v>#</v>
      </c>
    </row>
    <row r="24311" spans="1:2">
      <c r="A24311" t="s">
        <v>267</v>
      </c>
      <c r="B24311" t="str">
        <f>IF(ISBLANK(VLOOKUP(A24311,Questionnaire!A:KQ,195,FALSE)),"#",VLOOKUP(A24311,Questionnaire!A:KQ,195,FALSE))</f>
        <v>#</v>
      </c>
    </row>
    <row r="24312" spans="1:2">
      <c r="A24312" t="s">
        <v>269</v>
      </c>
      <c r="B24312" t="str">
        <f>IF(ISBLANK(VLOOKUP(A24312,Questionnaire!A:KQ,195,FALSE)),"#",VLOOKUP(A24312,Questionnaire!A:KQ,195,FALSE))</f>
        <v>#</v>
      </c>
    </row>
    <row r="24313" spans="1:2">
      <c r="A24313" t="s">
        <v>274</v>
      </c>
      <c r="B24313" t="str">
        <f>IF(ISBLANK(VLOOKUP(A24313,Questionnaire!A:KQ,195,FALSE)),"#",VLOOKUP(A24313,Questionnaire!A:KQ,195,FALSE))</f>
        <v>#</v>
      </c>
    </row>
    <row r="24314" spans="1:2">
      <c r="A24314" t="s">
        <v>276</v>
      </c>
      <c r="B24314" t="str">
        <f>IF(ISBLANK(VLOOKUP(A24314,Questionnaire!A:KQ,195,FALSE)),"#",VLOOKUP(A24314,Questionnaire!A:KQ,195,FALSE))</f>
        <v>#</v>
      </c>
    </row>
    <row r="24315" spans="1:2">
      <c r="A24315" t="s">
        <v>278</v>
      </c>
      <c r="B24315" t="str">
        <f>IF(ISBLANK(VLOOKUP(A24315,Questionnaire!A:KQ,195,FALSE)),"#",VLOOKUP(A24315,Questionnaire!A:KQ,195,FALSE))</f>
        <v>#</v>
      </c>
    </row>
    <row r="24316" spans="1:2">
      <c r="A24316" t="s">
        <v>280</v>
      </c>
      <c r="B24316" t="str">
        <f>IF(ISBLANK(VLOOKUP(A24316,Questionnaire!A:KQ,195,FALSE)),"#",VLOOKUP(A24316,Questionnaire!A:KQ,195,FALSE))</f>
        <v>#</v>
      </c>
    </row>
    <row r="24317" spans="1:2">
      <c r="A24317" t="s">
        <v>282</v>
      </c>
      <c r="B24317" t="str">
        <f>IF(ISBLANK(VLOOKUP(A24317,Questionnaire!A:KQ,195,FALSE)),"#",VLOOKUP(A24317,Questionnaire!A:KQ,195,FALSE))</f>
        <v>#</v>
      </c>
    </row>
    <row r="24318" spans="1:2">
      <c r="A24318" t="s">
        <v>286</v>
      </c>
      <c r="B24318" t="str">
        <f>IF(ISBLANK(VLOOKUP(A24318,Questionnaire!A:KQ,195,FALSE)),"#",VLOOKUP(A24318,Questionnaire!A:KQ,195,FALSE))</f>
        <v>#</v>
      </c>
    </row>
    <row r="24319" spans="1:2">
      <c r="A24319" t="s">
        <v>288</v>
      </c>
      <c r="B24319" t="str">
        <f>IF(ISBLANK(VLOOKUP(A24319,Questionnaire!A:KQ,195,FALSE)),"#",VLOOKUP(A24319,Questionnaire!A:KQ,195,FALSE))</f>
        <v>#</v>
      </c>
    </row>
    <row r="24320" spans="1:2">
      <c r="A24320" t="s">
        <v>290</v>
      </c>
      <c r="B24320" t="str">
        <f>IF(ISBLANK(VLOOKUP(A24320,Questionnaire!A:KQ,195,FALSE)),"#",VLOOKUP(A24320,Questionnaire!A:KQ,195,FALSE))</f>
        <v>#</v>
      </c>
    </row>
    <row r="24321" spans="1:2">
      <c r="A24321" t="s">
        <v>292</v>
      </c>
      <c r="B24321" t="str">
        <f>IF(ISBLANK(VLOOKUP(A24321,Questionnaire!A:KQ,195,FALSE)),"#",VLOOKUP(A24321,Questionnaire!A:KQ,195,FALSE))</f>
        <v>#</v>
      </c>
    </row>
    <row r="24322" spans="1:2">
      <c r="A24322" t="s">
        <v>294</v>
      </c>
      <c r="B24322" t="str">
        <f>IF(ISBLANK(VLOOKUP(A24322,Questionnaire!A:KQ,195,FALSE)),"#",VLOOKUP(A24322,Questionnaire!A:KQ,195,FALSE))</f>
        <v>#</v>
      </c>
    </row>
    <row r="24323" spans="1:2">
      <c r="A24323" t="s">
        <v>296</v>
      </c>
      <c r="B24323" t="str">
        <f>IF(ISBLANK(VLOOKUP(A24323,Questionnaire!A:KQ,195,FALSE)),"#",VLOOKUP(A24323,Questionnaire!A:KQ,195,FALSE))</f>
        <v>#</v>
      </c>
    </row>
    <row r="24324" spans="1:2">
      <c r="A24324" t="s">
        <v>301</v>
      </c>
      <c r="B24324" t="str">
        <f>IF(ISBLANK(VLOOKUP(A24324,Questionnaire!A:KQ,195,FALSE)),"#",VLOOKUP(A24324,Questionnaire!A:KQ,195,FALSE))</f>
        <v>#</v>
      </c>
    </row>
    <row r="24325" spans="1:2">
      <c r="A24325" t="s">
        <v>303</v>
      </c>
      <c r="B24325" t="str">
        <f>IF(ISBLANK(VLOOKUP(A24325,Questionnaire!A:KQ,195,FALSE)),"#",VLOOKUP(A24325,Questionnaire!A:KQ,195,FALSE))</f>
        <v>#</v>
      </c>
    </row>
    <row r="24326" spans="1:2">
      <c r="A24326" t="s">
        <v>305</v>
      </c>
      <c r="B24326" t="str">
        <f>IF(ISBLANK(VLOOKUP(A24326,Questionnaire!A:KQ,195,FALSE)),"#",VLOOKUP(A24326,Questionnaire!A:KQ,195,FALSE))</f>
        <v>#</v>
      </c>
    </row>
    <row r="24327" spans="1:2">
      <c r="A24327" t="s">
        <v>307</v>
      </c>
      <c r="B24327" t="str">
        <f>IF(ISBLANK(VLOOKUP(A24327,Questionnaire!A:KQ,195,FALSE)),"#",VLOOKUP(A24327,Questionnaire!A:KQ,195,FALSE))</f>
        <v>#</v>
      </c>
    </row>
    <row r="24328" spans="1:2">
      <c r="A24328" t="s">
        <v>311</v>
      </c>
      <c r="B24328" t="str">
        <f>IF(ISBLANK(VLOOKUP(A24328,Questionnaire!A:KQ,195,FALSE)),"#",VLOOKUP(A24328,Questionnaire!A:KQ,195,FALSE))</f>
        <v>#</v>
      </c>
    </row>
    <row r="24329" spans="1:2">
      <c r="A24329" t="s">
        <v>313</v>
      </c>
      <c r="B24329" t="str">
        <f>IF(ISBLANK(VLOOKUP(A24329,Questionnaire!A:KQ,195,FALSE)),"#",VLOOKUP(A24329,Questionnaire!A:KQ,195,FALSE))</f>
        <v>#</v>
      </c>
    </row>
    <row r="24330" spans="1:2">
      <c r="A24330" t="s">
        <v>314</v>
      </c>
      <c r="B24330" t="str">
        <f>IF(ISBLANK(VLOOKUP(A24330,Questionnaire!A:KQ,195,FALSE)),"#",VLOOKUP(A24330,Questionnaire!A:KQ,195,FALSE))</f>
        <v>#</v>
      </c>
    </row>
    <row r="24331" spans="1:2">
      <c r="A24331" t="s">
        <v>315</v>
      </c>
      <c r="B24331" t="str">
        <f>IF(ISBLANK(VLOOKUP(A24331,Questionnaire!A:KQ,195,FALSE)),"#",VLOOKUP(A24331,Questionnaire!A:KQ,195,FALSE))</f>
        <v>#</v>
      </c>
    </row>
    <row r="24332" spans="1:2">
      <c r="A24332" t="s">
        <v>317</v>
      </c>
      <c r="B24332" t="str">
        <f>IF(ISBLANK(VLOOKUP(A24332,Questionnaire!A:KQ,195,FALSE)),"#",VLOOKUP(A24332,Questionnaire!A:KQ,195,FALSE))</f>
        <v>#</v>
      </c>
    </row>
    <row r="24333" spans="1:2">
      <c r="A24333" t="s">
        <v>319</v>
      </c>
      <c r="B24333" t="str">
        <f>IF(ISBLANK(VLOOKUP(A24333,Questionnaire!A:KQ,195,FALSE)),"#",VLOOKUP(A24333,Questionnaire!A:KQ,195,FALSE))</f>
        <v>#</v>
      </c>
    </row>
    <row r="24334" spans="1:2">
      <c r="A24334" t="s">
        <v>322</v>
      </c>
      <c r="B24334" t="str">
        <f>IF(ISBLANK(VLOOKUP(A24334,Questionnaire!A:KQ,195,FALSE)),"#",VLOOKUP(A24334,Questionnaire!A:KQ,195,FALSE))</f>
        <v>#</v>
      </c>
    </row>
    <row r="24335" spans="1:2">
      <c r="A24335" t="s">
        <v>326</v>
      </c>
      <c r="B24335" t="str">
        <f>IF(ISBLANK(VLOOKUP(A24335,Questionnaire!A:KQ,195,FALSE)),"#",VLOOKUP(A24335,Questionnaire!A:KQ,195,FALSE))</f>
        <v>#</v>
      </c>
    </row>
    <row r="24336" spans="1:2">
      <c r="A24336" t="s">
        <v>328</v>
      </c>
      <c r="B24336" t="str">
        <f>IF(ISBLANK(VLOOKUP(A24336,Questionnaire!A:KQ,195,FALSE)),"#",VLOOKUP(A24336,Questionnaire!A:KQ,195,FALSE))</f>
        <v>#</v>
      </c>
    </row>
    <row r="24337" spans="1:2">
      <c r="A24337" t="s">
        <v>332</v>
      </c>
      <c r="B24337" t="str">
        <f>IF(ISBLANK(VLOOKUP(A24337,Questionnaire!A:KQ,195,FALSE)),"#",VLOOKUP(A24337,Questionnaire!A:KQ,195,FALSE))</f>
        <v>#</v>
      </c>
    </row>
    <row r="24338" spans="1:2">
      <c r="A24338" t="s">
        <v>333</v>
      </c>
      <c r="B24338" t="str">
        <f>IF(ISBLANK(VLOOKUP(A24338,Questionnaire!A:KQ,195,FALSE)),"#",VLOOKUP(A24338,Questionnaire!A:KQ,195,FALSE))</f>
        <v>#</v>
      </c>
    </row>
    <row r="24339" spans="1:2">
      <c r="A24339" t="s">
        <v>334</v>
      </c>
      <c r="B24339" t="str">
        <f>IF(ISBLANK(VLOOKUP(A24339,Questionnaire!A:KQ,195,FALSE)),"#",VLOOKUP(A24339,Questionnaire!A:KQ,195,FALSE))</f>
        <v>#</v>
      </c>
    </row>
    <row r="24340" spans="1:2">
      <c r="A24340" t="s">
        <v>335</v>
      </c>
      <c r="B24340" t="str">
        <f>IF(ISBLANK(VLOOKUP(A24340,Questionnaire!A:KQ,195,FALSE)),"#",VLOOKUP(A24340,Questionnaire!A:KQ,195,FALSE))</f>
        <v>#</v>
      </c>
    </row>
    <row r="24341" spans="1:2">
      <c r="A24341" t="s">
        <v>336</v>
      </c>
      <c r="B24341" t="str">
        <f>IF(ISBLANK(VLOOKUP(A24341,Questionnaire!A:KQ,195,FALSE)),"#",VLOOKUP(A24341,Questionnaire!A:KQ,195,FALSE))</f>
        <v>#</v>
      </c>
    </row>
    <row r="24342" spans="1:2">
      <c r="A24342" t="s">
        <v>337</v>
      </c>
      <c r="B24342" t="str">
        <f>IF(ISBLANK(VLOOKUP(A24342,Questionnaire!A:KQ,195,FALSE)),"#",VLOOKUP(A24342,Questionnaire!A:KQ,195,FALSE))</f>
        <v>#</v>
      </c>
    </row>
    <row r="24343" spans="1:2">
      <c r="A24343" t="s">
        <v>338</v>
      </c>
      <c r="B24343" t="str">
        <f>IF(ISBLANK(VLOOKUP(A24343,Questionnaire!A:KQ,195,FALSE)),"#",VLOOKUP(A24343,Questionnaire!A:KQ,195,FALSE))</f>
        <v>#</v>
      </c>
    </row>
    <row r="24344" spans="1:2">
      <c r="A24344" t="s">
        <v>339</v>
      </c>
      <c r="B24344" t="str">
        <f>IF(ISBLANK(VLOOKUP(A24344,Questionnaire!A:KQ,195,FALSE)),"#",VLOOKUP(A24344,Questionnaire!A:KQ,195,FALSE))</f>
        <v>#</v>
      </c>
    </row>
    <row r="24345" spans="1:2">
      <c r="A24345" t="s">
        <v>340</v>
      </c>
      <c r="B24345" t="str">
        <f>IF(ISBLANK(VLOOKUP(A24345,Questionnaire!A:KQ,195,FALSE)),"#",VLOOKUP(A24345,Questionnaire!A:KQ,195,FALSE))</f>
        <v>#</v>
      </c>
    </row>
    <row r="24346" spans="1:2">
      <c r="A24346" t="s">
        <v>341</v>
      </c>
      <c r="B24346" t="str">
        <f>IF(ISBLANK(VLOOKUP(A24346,Questionnaire!A:KQ,195,FALSE)),"#",VLOOKUP(A24346,Questionnaire!A:KQ,195,FALSE))</f>
        <v>#</v>
      </c>
    </row>
    <row r="24347" spans="1:2">
      <c r="A24347" t="s">
        <v>342</v>
      </c>
      <c r="B24347" t="str">
        <f>IF(ISBLANK(VLOOKUP(A24347,Questionnaire!A:KQ,195,FALSE)),"#",VLOOKUP(A24347,Questionnaire!A:KQ,195,FALSE))</f>
        <v>#</v>
      </c>
    </row>
    <row r="24348" spans="1:2">
      <c r="A24348" t="s">
        <v>343</v>
      </c>
      <c r="B24348" t="str">
        <f>IF(ISBLANK(VLOOKUP(A24348,Questionnaire!A:KQ,195,FALSE)),"#",VLOOKUP(A24348,Questionnaire!A:KQ,195,FALSE))</f>
        <v>#</v>
      </c>
    </row>
    <row r="24349" spans="1:2">
      <c r="A24349" t="s">
        <v>344</v>
      </c>
      <c r="B24349" t="str">
        <f>IF(ISBLANK(VLOOKUP(A24349,Questionnaire!A:KQ,195,FALSE)),"#",VLOOKUP(A24349,Questionnaire!A:KQ,195,FALSE))</f>
        <v>#</v>
      </c>
    </row>
    <row r="24350" spans="1:2">
      <c r="A24350" t="s">
        <v>345</v>
      </c>
      <c r="B24350" t="str">
        <f>IF(ISBLANK(VLOOKUP(A24350,Questionnaire!A:KQ,195,FALSE)),"#",VLOOKUP(A24350,Questionnaire!A:KQ,195,FALSE))</f>
        <v>#</v>
      </c>
    </row>
    <row r="24351" spans="1:2">
      <c r="A24351" t="s">
        <v>348</v>
      </c>
      <c r="B24351" t="str">
        <f>IF(ISBLANK(VLOOKUP(A24351,Questionnaire!A:KQ,195,FALSE)),"#",VLOOKUP(A24351,Questionnaire!A:KQ,195,FALSE))</f>
        <v>#</v>
      </c>
    </row>
    <row r="24352" spans="1:2">
      <c r="A24352" t="s">
        <v>353</v>
      </c>
      <c r="B24352" t="str">
        <f>IF(ISBLANK(VLOOKUP(A24352,Questionnaire!A:KQ,195,FALSE)),"#",VLOOKUP(A24352,Questionnaire!A:KQ,195,FALSE))</f>
        <v>#</v>
      </c>
    </row>
    <row r="24353" spans="1:2">
      <c r="A24353" t="s">
        <v>354</v>
      </c>
      <c r="B24353" t="str">
        <f>IF(ISBLANK(VLOOKUP(A24353,Questionnaire!A:KQ,195,FALSE)),"#",VLOOKUP(A24353,Questionnaire!A:KQ,195,FALSE))</f>
        <v>#</v>
      </c>
    </row>
    <row r="24354" spans="1:2">
      <c r="A24354" t="s">
        <v>355</v>
      </c>
      <c r="B24354" t="str">
        <f>IF(ISBLANK(VLOOKUP(A24354,Questionnaire!A:KQ,195,FALSE)),"#",VLOOKUP(A24354,Questionnaire!A:KQ,195,FALSE))</f>
        <v>#</v>
      </c>
    </row>
    <row r="24355" spans="1:2">
      <c r="A24355" t="s">
        <v>356</v>
      </c>
      <c r="B24355" t="str">
        <f>IF(ISBLANK(VLOOKUP(A24355,Questionnaire!A:KQ,195,FALSE)),"#",VLOOKUP(A24355,Questionnaire!A:KQ,195,FALSE))</f>
        <v>#</v>
      </c>
    </row>
    <row r="24356" spans="1:2">
      <c r="A24356" t="s">
        <v>357</v>
      </c>
      <c r="B24356" t="str">
        <f>IF(ISBLANK(VLOOKUP(A24356,Questionnaire!A:KQ,195,FALSE)),"#",VLOOKUP(A24356,Questionnaire!A:KQ,195,FALSE))</f>
        <v>#</v>
      </c>
    </row>
    <row r="24357" spans="1:2">
      <c r="A24357" t="s">
        <v>360</v>
      </c>
      <c r="B24357" t="str">
        <f>IF(ISBLANK(VLOOKUP(A24357,Questionnaire!A:KQ,195,FALSE)),"#",VLOOKUP(A24357,Questionnaire!A:KQ,195,FALSE))</f>
        <v>#</v>
      </c>
    </row>
    <row r="24358" spans="1:2">
      <c r="A24358" t="s">
        <v>362</v>
      </c>
      <c r="B24358" t="str">
        <f>IF(ISBLANK(VLOOKUP(A24358,Questionnaire!A:KQ,195,FALSE)),"#",VLOOKUP(A24358,Questionnaire!A:KQ,195,FALSE))</f>
        <v>#</v>
      </c>
    </row>
    <row r="24359" spans="1:2">
      <c r="A24359" t="s">
        <v>363</v>
      </c>
      <c r="B24359" t="str">
        <f>IF(ISBLANK(VLOOKUP(A24359,Questionnaire!A:KQ,195,FALSE)),"#",VLOOKUP(A24359,Questionnaire!A:KQ,195,FALSE))</f>
        <v>#</v>
      </c>
    </row>
    <row r="24360" spans="1:2">
      <c r="A24360" t="s">
        <v>364</v>
      </c>
      <c r="B24360" t="str">
        <f>IF(ISBLANK(VLOOKUP(A24360,Questionnaire!A:KQ,195,FALSE)),"#",VLOOKUP(A24360,Questionnaire!A:KQ,195,FALSE))</f>
        <v>#</v>
      </c>
    </row>
    <row r="24361" spans="1:2">
      <c r="A24361" t="s">
        <v>365</v>
      </c>
      <c r="B24361" t="str">
        <f>IF(ISBLANK(VLOOKUP(A24361,Questionnaire!A:KQ,195,FALSE)),"#",VLOOKUP(A24361,Questionnaire!A:KQ,195,FALSE))</f>
        <v>#</v>
      </c>
    </row>
    <row r="24362" spans="1:2">
      <c r="A24362" t="s">
        <v>366</v>
      </c>
      <c r="B24362" t="str">
        <f>IF(ISBLANK(VLOOKUP(A24362,Questionnaire!A:KQ,195,FALSE)),"#",VLOOKUP(A24362,Questionnaire!A:KQ,195,FALSE))</f>
        <v>#</v>
      </c>
    </row>
    <row r="24363" spans="1:2">
      <c r="A24363" t="s">
        <v>371</v>
      </c>
      <c r="B24363" t="str">
        <f>IF(ISBLANK(VLOOKUP(A24363,Questionnaire!A:KQ,195,FALSE)),"#",VLOOKUP(A24363,Questionnaire!A:KQ,195,FALSE))</f>
        <v>#</v>
      </c>
    </row>
    <row r="24364" spans="1:2">
      <c r="A24364" t="s">
        <v>372</v>
      </c>
      <c r="B24364" t="str">
        <f>IF(ISBLANK(VLOOKUP(A24364,Questionnaire!A:KQ,195,FALSE)),"#",VLOOKUP(A24364,Questionnaire!A:KQ,195,FALSE))</f>
        <v>#</v>
      </c>
    </row>
    <row r="24365" spans="1:2">
      <c r="A24365" t="s">
        <v>373</v>
      </c>
      <c r="B24365" t="str">
        <f>IF(ISBLANK(VLOOKUP(A24365,Questionnaire!A:KQ,195,FALSE)),"#",VLOOKUP(A24365,Questionnaire!A:KQ,195,FALSE))</f>
        <v>#</v>
      </c>
    </row>
    <row r="24366" spans="1:2">
      <c r="A24366" t="s">
        <v>374</v>
      </c>
      <c r="B24366" t="str">
        <f>IF(ISBLANK(VLOOKUP(A24366,Questionnaire!A:KQ,195,FALSE)),"#",VLOOKUP(A24366,Questionnaire!A:KQ,195,FALSE))</f>
        <v>#</v>
      </c>
    </row>
    <row r="24367" spans="1:2">
      <c r="A24367" t="s">
        <v>377</v>
      </c>
      <c r="B24367" t="str">
        <f>IF(ISBLANK(VLOOKUP(A24367,Questionnaire!A:KQ,195,FALSE)),"#",VLOOKUP(A24367,Questionnaire!A:KQ,195,FALSE))</f>
        <v>#</v>
      </c>
    </row>
    <row r="24368" spans="1:2">
      <c r="A24368" t="s">
        <v>379</v>
      </c>
      <c r="B24368" t="str">
        <f>IF(ISBLANK(VLOOKUP(A24368,Questionnaire!A:KQ,195,FALSE)),"#",VLOOKUP(A24368,Questionnaire!A:KQ,195,FALSE))</f>
        <v>#</v>
      </c>
    </row>
    <row r="24369" spans="1:2">
      <c r="A24369" t="s">
        <v>380</v>
      </c>
      <c r="B24369" t="str">
        <f>IF(ISBLANK(VLOOKUP(A24369,Questionnaire!A:KQ,195,FALSE)),"#",VLOOKUP(A24369,Questionnaire!A:KQ,195,FALSE))</f>
        <v>#</v>
      </c>
    </row>
    <row r="24370" spans="1:2">
      <c r="A24370" t="s">
        <v>381</v>
      </c>
      <c r="B24370" t="str">
        <f>IF(ISBLANK(VLOOKUP(A24370,Questionnaire!A:KQ,195,FALSE)),"#",VLOOKUP(A24370,Questionnaire!A:KQ,195,FALSE))</f>
        <v>#</v>
      </c>
    </row>
    <row r="24371" spans="1:2">
      <c r="A24371" t="s">
        <v>382</v>
      </c>
      <c r="B24371" t="str">
        <f>IF(ISBLANK(VLOOKUP(A24371,Questionnaire!A:KQ,195,FALSE)),"#",VLOOKUP(A24371,Questionnaire!A:KQ,195,FALSE))</f>
        <v>#</v>
      </c>
    </row>
    <row r="24372" spans="1:2">
      <c r="A24372" t="s">
        <v>384</v>
      </c>
      <c r="B24372" t="str">
        <f>IF(ISBLANK(VLOOKUP(A24372,Questionnaire!A:KQ,195,FALSE)),"#",VLOOKUP(A24372,Questionnaire!A:KQ,195,FALSE))</f>
        <v>#</v>
      </c>
    </row>
    <row r="24373" spans="1:2">
      <c r="A24373" t="s">
        <v>387</v>
      </c>
      <c r="B24373" t="str">
        <f>IF(ISBLANK(VLOOKUP(A24373,Questionnaire!A:KQ,195,FALSE)),"#",VLOOKUP(A24373,Questionnaire!A:KQ,195,FALSE))</f>
        <v>#</v>
      </c>
    </row>
    <row r="24374" spans="1:2">
      <c r="A24374" t="s">
        <v>391</v>
      </c>
      <c r="B24374" t="str">
        <f>IF(ISBLANK(VLOOKUP(A24374,Questionnaire!A:KQ,195,FALSE)),"#",VLOOKUP(A24374,Questionnaire!A:KQ,195,FALSE))</f>
        <v>#</v>
      </c>
    </row>
    <row r="24375" spans="1:2">
      <c r="A24375" t="s">
        <v>393</v>
      </c>
      <c r="B24375" t="str">
        <f>IF(ISBLANK(VLOOKUP(A24375,Questionnaire!A:KQ,195,FALSE)),"#",VLOOKUP(A24375,Questionnaire!A:KQ,195,FALSE))</f>
        <v>#</v>
      </c>
    </row>
    <row r="24376" spans="1:2">
      <c r="A24376" t="s">
        <v>395</v>
      </c>
      <c r="B24376" t="str">
        <f>IF(ISBLANK(VLOOKUP(A24376,Questionnaire!A:KQ,195,FALSE)),"#",VLOOKUP(A24376,Questionnaire!A:KQ,195,FALSE))</f>
        <v>#</v>
      </c>
    </row>
    <row r="24377" spans="1:2">
      <c r="A24377" t="s">
        <v>398</v>
      </c>
      <c r="B24377" t="str">
        <f>IF(ISBLANK(VLOOKUP(A24377,Questionnaire!A:KQ,195,FALSE)),"#",VLOOKUP(A24377,Questionnaire!A:KQ,195,FALSE))</f>
        <v>#</v>
      </c>
    </row>
    <row r="24378" spans="1:2">
      <c r="A24378" t="s">
        <v>402</v>
      </c>
      <c r="B24378" t="str">
        <f>IF(ISBLANK(VLOOKUP(A24378,Questionnaire!A:KQ,195,FALSE)),"#",VLOOKUP(A24378,Questionnaire!A:KQ,195,FALSE))</f>
        <v>#</v>
      </c>
    </row>
    <row r="24379" spans="1:2">
      <c r="A24379" t="s">
        <v>405</v>
      </c>
      <c r="B24379" t="str">
        <f>IF(ISBLANK(VLOOKUP(A24379,Questionnaire!A:KQ,195,FALSE)),"#",VLOOKUP(A24379,Questionnaire!A:KQ,195,FALSE))</f>
        <v>#</v>
      </c>
    </row>
    <row r="24380" spans="1:2">
      <c r="A24380" t="s">
        <v>409</v>
      </c>
      <c r="B24380" t="str">
        <f>IF(ISBLANK(VLOOKUP(A24380,Questionnaire!A:KQ,195,FALSE)),"#",VLOOKUP(A24380,Questionnaire!A:KQ,195,FALSE))</f>
        <v>#</v>
      </c>
    </row>
    <row r="24381" spans="1:2">
      <c r="A24381" t="s">
        <v>412</v>
      </c>
      <c r="B24381" t="str">
        <f>IF(ISBLANK(VLOOKUP(A24381,Questionnaire!A:KQ,195,FALSE)),"#",VLOOKUP(A24381,Questionnaire!A:KQ,195,FALSE))</f>
        <v>#</v>
      </c>
    </row>
    <row r="24382" spans="1:2">
      <c r="A24382" t="s">
        <v>415</v>
      </c>
      <c r="B24382" t="str">
        <f>IF(ISBLANK(VLOOKUP(A24382,Questionnaire!A:KQ,195,FALSE)),"#",VLOOKUP(A24382,Questionnaire!A:KQ,195,FALSE))</f>
        <v>#</v>
      </c>
    </row>
    <row r="24383" spans="1:2">
      <c r="A24383" t="s">
        <v>418</v>
      </c>
      <c r="B24383" t="str">
        <f>IF(ISBLANK(VLOOKUP(A24383,Questionnaire!A:KQ,195,FALSE)),"#",VLOOKUP(A24383,Questionnaire!A:KQ,195,FALSE))</f>
        <v>#</v>
      </c>
    </row>
    <row r="24384" spans="1:2">
      <c r="A24384" t="s">
        <v>421</v>
      </c>
      <c r="B24384" t="str">
        <f>IF(ISBLANK(VLOOKUP(A24384,Questionnaire!A:KQ,195,FALSE)),"#",VLOOKUP(A24384,Questionnaire!A:KQ,195,FALSE))</f>
        <v>#</v>
      </c>
    </row>
    <row r="24385" spans="1:2">
      <c r="A24385" t="s">
        <v>424</v>
      </c>
      <c r="B24385" t="str">
        <f>IF(ISBLANK(VLOOKUP(A24385,Questionnaire!A:KQ,195,FALSE)),"#",VLOOKUP(A24385,Questionnaire!A:KQ,195,FALSE))</f>
        <v>#</v>
      </c>
    </row>
    <row r="24386" spans="1:2">
      <c r="A24386" t="s">
        <v>429</v>
      </c>
      <c r="B24386" t="str">
        <f>IF(ISBLANK(VLOOKUP(A24386,Questionnaire!A:KQ,195,FALSE)),"#",VLOOKUP(A24386,Questionnaire!A:KQ,195,FALSE))</f>
        <v>#</v>
      </c>
    </row>
    <row r="24387" spans="1:2">
      <c r="A24387" t="s">
        <v>432</v>
      </c>
      <c r="B24387" t="str">
        <f>IF(ISBLANK(VLOOKUP(A24387,Questionnaire!A:KQ,195,FALSE)),"#",VLOOKUP(A24387,Questionnaire!A:KQ,195,FALSE))</f>
        <v>#</v>
      </c>
    </row>
    <row r="24388" spans="1:2">
      <c r="A24388" t="s">
        <v>435</v>
      </c>
      <c r="B24388" t="str">
        <f>IF(ISBLANK(VLOOKUP(A24388,Questionnaire!A:KQ,195,FALSE)),"#",VLOOKUP(A24388,Questionnaire!A:KQ,195,FALSE))</f>
        <v>#</v>
      </c>
    </row>
    <row r="24389" spans="1:2">
      <c r="A24389" t="s">
        <v>437</v>
      </c>
      <c r="B24389" t="str">
        <f>IF(ISBLANK(VLOOKUP(A24389,Questionnaire!A:KQ,195,FALSE)),"#",VLOOKUP(A24389,Questionnaire!A:KQ,195,FALSE))</f>
        <v>#</v>
      </c>
    </row>
    <row r="24390" spans="1:2">
      <c r="A24390" t="s">
        <v>439</v>
      </c>
      <c r="B24390" t="str">
        <f>IF(ISBLANK(VLOOKUP(A24390,Questionnaire!A:KQ,195,FALSE)),"#",VLOOKUP(A24390,Questionnaire!A:KQ,195,FALSE))</f>
        <v>#</v>
      </c>
    </row>
    <row r="24391" spans="1:2">
      <c r="A24391" t="s">
        <v>442</v>
      </c>
      <c r="B24391" t="str">
        <f>IF(ISBLANK(VLOOKUP(A24391,Questionnaire!A:KQ,195,FALSE)),"#",VLOOKUP(A24391,Questionnaire!A:KQ,195,FALSE))</f>
        <v>#</v>
      </c>
    </row>
    <row r="24392" spans="1:2">
      <c r="A24392" t="s">
        <v>445</v>
      </c>
      <c r="B24392" t="str">
        <f>IF(ISBLANK(VLOOKUP(A24392,Questionnaire!A:KQ,195,FALSE)),"#",VLOOKUP(A24392,Questionnaire!A:KQ,195,FALSE))</f>
        <v>#</v>
      </c>
    </row>
    <row r="24393" spans="1:2">
      <c r="A24393" t="s">
        <v>448</v>
      </c>
      <c r="B24393" t="str">
        <f>IF(ISBLANK(VLOOKUP(A24393,Questionnaire!A:KQ,195,FALSE)),"#",VLOOKUP(A24393,Questionnaire!A:KQ,195,FALSE))</f>
        <v>#</v>
      </c>
    </row>
    <row r="24394" spans="1:2">
      <c r="A24394" t="s">
        <v>452</v>
      </c>
      <c r="B24394" t="str">
        <f>IF(ISBLANK(VLOOKUP(A24394,Questionnaire!A:KQ,195,FALSE)),"#",VLOOKUP(A24394,Questionnaire!A:KQ,195,FALSE))</f>
        <v>#</v>
      </c>
    </row>
    <row r="24395" spans="1:2">
      <c r="A24395" t="s">
        <v>455</v>
      </c>
      <c r="B24395" t="str">
        <f>IF(ISBLANK(VLOOKUP(A24395,Questionnaire!A:KQ,195,FALSE)),"#",VLOOKUP(A24395,Questionnaire!A:KQ,195,FALSE))</f>
        <v>#</v>
      </c>
    </row>
    <row r="24396" spans="1:2">
      <c r="A24396" t="s">
        <v>458</v>
      </c>
      <c r="B24396" t="str">
        <f>IF(ISBLANK(VLOOKUP(A24396,Questionnaire!A:KQ,195,FALSE)),"#",VLOOKUP(A24396,Questionnaire!A:KQ,195,FALSE))</f>
        <v>#</v>
      </c>
    </row>
    <row r="24397" spans="1:2">
      <c r="A24397" t="s">
        <v>461</v>
      </c>
      <c r="B24397" t="str">
        <f>IF(ISBLANK(VLOOKUP(A24397,Questionnaire!A:KQ,195,FALSE)),"#",VLOOKUP(A24397,Questionnaire!A:KQ,195,FALSE))</f>
        <v>#</v>
      </c>
    </row>
    <row r="24398" spans="1:2">
      <c r="A24398" t="s">
        <v>465</v>
      </c>
      <c r="B24398" t="str">
        <f>IF(ISBLANK(VLOOKUP(A24398,Questionnaire!A:KQ,195,FALSE)),"#",VLOOKUP(A24398,Questionnaire!A:KQ,195,FALSE))</f>
        <v>#</v>
      </c>
    </row>
    <row r="24399" spans="1:2">
      <c r="A24399" t="s">
        <v>467</v>
      </c>
      <c r="B24399" t="str">
        <f>IF(ISBLANK(VLOOKUP(A24399,Questionnaire!A:KQ,195,FALSE)),"#",VLOOKUP(A24399,Questionnaire!A:KQ,195,FALSE))</f>
        <v>#</v>
      </c>
    </row>
    <row r="24400" spans="1:2">
      <c r="A24400" t="s">
        <v>469</v>
      </c>
      <c r="B24400" t="str">
        <f>IF(ISBLANK(VLOOKUP(A24400,Questionnaire!A:KQ,195,FALSE)),"#",VLOOKUP(A24400,Questionnaire!A:KQ,195,FALSE))</f>
        <v>#</v>
      </c>
    </row>
    <row r="24401" spans="1:3">
      <c r="A24401" t="s">
        <v>471</v>
      </c>
      <c r="B24401" t="str">
        <f>IF(ISBLANK(VLOOKUP(A24401,Questionnaire!A:KQ,195,FALSE)),"#",VLOOKUP(A24401,Questionnaire!A:KQ,195,FALSE))</f>
        <v>#</v>
      </c>
    </row>
    <row r="24402" spans="1:3">
      <c r="A24402" t="s">
        <v>473</v>
      </c>
      <c r="B24402" t="str">
        <f>IF(ISBLANK(VLOOKUP(A24402,Questionnaire!A:KQ,195,FALSE)),"#",VLOOKUP(A24402,Questionnaire!A:KQ,195,FALSE))</f>
        <v>#</v>
      </c>
    </row>
    <row r="24403" spans="1:3">
      <c r="A24403" t="s">
        <v>475</v>
      </c>
      <c r="B24403" t="str">
        <f>IF(ISBLANK(VLOOKUP(A24403,Questionnaire!A:KQ,195,FALSE)),"#",VLOOKUP(A24403,Questionnaire!A:KQ,195,FALSE))</f>
        <v>#</v>
      </c>
    </row>
    <row r="24404" spans="1:3">
      <c r="A24404" t="s">
        <v>185</v>
      </c>
      <c r="B24404" t="str">
        <f>IF(ISBLANK(VLOOKUP(A24404,Questionnaire!A:KQ,196,FALSE)),"#",VLOOKUP(A24404,Questionnaire!A:KQ,196,FALSE))</f>
        <v>#</v>
      </c>
      <c r="C24404">
        <v>193</v>
      </c>
    </row>
    <row r="24405" spans="1:3">
      <c r="A24405" t="s">
        <v>187</v>
      </c>
      <c r="B24405" t="str">
        <f>IF(ISNA(VLOOKUP(VLOOKUP(A24405,Questionnaire!A:KQ,196,FALSE),'CORA Encoding'!D:E,2,FALSE)),"#",VLOOKUP(VLOOKUP(A24405,Questionnaire!A:KQ,196,FALSE),'CORA Encoding'!D:E,2,FALSE))</f>
        <v>#</v>
      </c>
    </row>
    <row r="24406" spans="1:3">
      <c r="A24406" t="s">
        <v>189</v>
      </c>
      <c r="B24406" t="str">
        <f>IF(ISNA(VLOOKUP(VLOOKUP(A24406,Questionnaire!A:KQ,196,FALSE),'CORA Encoding'!G:H,2,FALSE)),"#",VLOOKUP(VLOOKUP(A24406,Questionnaire!A:KQ,196,FALSE),'CORA Encoding'!G:H,2,FALSE))</f>
        <v>#</v>
      </c>
    </row>
    <row r="24407" spans="1:3">
      <c r="A24407" t="s">
        <v>191</v>
      </c>
      <c r="B24407" t="str">
        <f>IF(ISNA(VLOOKUP(VLOOKUP(A24407,Questionnaire!A:KQ,196,FALSE),'Country List'!E:F,2,FALSE)),"#",VLOOKUP(VLOOKUP(A24407,Questionnaire!A:KQ,196,FALSE),'Country List'!E:F,2,FALSE))</f>
        <v>#</v>
      </c>
    </row>
    <row r="24408" spans="1:3">
      <c r="A24408" t="s">
        <v>193</v>
      </c>
      <c r="B24408" t="str">
        <f>IF(ISNA(VLOOKUP(VLOOKUP(A24408,Questionnaire!A:KQ,196,FALSE),'Industry List'!B:C,2,FALSE)),"#",VLOOKUP(VLOOKUP(A24408,Questionnaire!A:KQ,196,FALSE),'Industry List'!B:C,2,FALSE))</f>
        <v>#</v>
      </c>
    </row>
    <row r="24409" spans="1:3">
      <c r="A24409" t="s">
        <v>197</v>
      </c>
      <c r="B24409" t="str">
        <f>IF(ISBLANK(VLOOKUP(A24409,Questionnaire!A:KQ,196,FALSE)),"#",VLOOKUP(A24409,Questionnaire!A:KQ,196,FALSE))</f>
        <v>#</v>
      </c>
    </row>
    <row r="24410" spans="1:3">
      <c r="A24410" t="s">
        <v>201</v>
      </c>
      <c r="B24410" t="str">
        <f>IF(ISBLANK(VLOOKUP(A24410,Questionnaire!A:KQ,196,FALSE)),"#",VLOOKUP(A24410,Questionnaire!A:KQ,196,FALSE))</f>
        <v>#</v>
      </c>
    </row>
    <row r="24411" spans="1:3">
      <c r="A24411" t="s">
        <v>203</v>
      </c>
      <c r="B24411" t="str">
        <f>IF(ISNA(VLOOKUP(VLOOKUP(A24411,Questionnaire!A:KQ,196,FALSE),'CORA Encoding'!J:K,2,FALSE)),"#",VLOOKUP(VLOOKUP(A24411,Questionnaire!A:KQ,196,FALSE),'CORA Encoding'!J:K,2,FALSE))</f>
        <v>#</v>
      </c>
    </row>
    <row r="24412" spans="1:3">
      <c r="A24412" t="s">
        <v>208</v>
      </c>
      <c r="B24412" t="str">
        <f>IF(ISBLANK(VLOOKUP(A24412,Questionnaire!A:KQ,196,FALSE)),"#",VLOOKUP(A24412,Questionnaire!A:KQ,196,FALSE))</f>
        <v>#</v>
      </c>
    </row>
    <row r="24413" spans="1:3">
      <c r="A24413" t="s">
        <v>213</v>
      </c>
      <c r="B24413" t="str">
        <f>IF(ISBLANK(VLOOKUP(A24413,Questionnaire!A:KQ,196,FALSE)),"#",VLOOKUP(A24413,Questionnaire!A:KQ,196,FALSE))</f>
        <v>#</v>
      </c>
    </row>
    <row r="24414" spans="1:3">
      <c r="A24414" t="s">
        <v>215</v>
      </c>
      <c r="B24414" t="str">
        <f>IF(ISBLANK(VLOOKUP(A24414,Questionnaire!A:KQ,196,FALSE)),"#",VLOOKUP(A24414,Questionnaire!A:KQ,196,FALSE))</f>
        <v>#</v>
      </c>
    </row>
    <row r="24415" spans="1:3">
      <c r="A24415" t="s">
        <v>217</v>
      </c>
      <c r="B24415" t="str">
        <f>IF(ISBLANK(VLOOKUP(A24415,Questionnaire!A:KQ,196,FALSE)),"#",VLOOKUP(A24415,Questionnaire!A:KQ,196,FALSE))</f>
        <v>#</v>
      </c>
    </row>
    <row r="24416" spans="1:3">
      <c r="A24416" t="s">
        <v>219</v>
      </c>
      <c r="B24416" t="str">
        <f>IF(ISBLANK(VLOOKUP(A24416,Questionnaire!A:KQ,196,FALSE)),"#",VLOOKUP(A24416,Questionnaire!A:KQ,196,FALSE))</f>
        <v>#</v>
      </c>
    </row>
    <row r="24417" spans="1:2">
      <c r="A24417" t="s">
        <v>221</v>
      </c>
      <c r="B24417" t="str">
        <f>IF(ISBLANK(VLOOKUP(A24417,Questionnaire!A:KQ,196,FALSE)),"#",VLOOKUP(A24417,Questionnaire!A:KQ,196,FALSE))</f>
        <v>#</v>
      </c>
    </row>
    <row r="24418" spans="1:2">
      <c r="A24418" t="s">
        <v>223</v>
      </c>
      <c r="B24418" t="str">
        <f>IF(ISBLANK(VLOOKUP(A24418,Questionnaire!A:KQ,196,FALSE)),"#",VLOOKUP(A24418,Questionnaire!A:KQ,196,FALSE))</f>
        <v>#</v>
      </c>
    </row>
    <row r="24419" spans="1:2">
      <c r="A24419" t="s">
        <v>225</v>
      </c>
      <c r="B24419" t="str">
        <f>IF(ISBLANK(VLOOKUP(A24419,Questionnaire!A:KQ,196,FALSE)),"#",VLOOKUP(A24419,Questionnaire!A:KQ,196,FALSE))</f>
        <v>#</v>
      </c>
    </row>
    <row r="24420" spans="1:2">
      <c r="A24420" t="s">
        <v>227</v>
      </c>
      <c r="B24420" t="str">
        <f>IF(ISBLANK(VLOOKUP(A24420,Questionnaire!A:KQ,196,FALSE)),"#",VLOOKUP(A24420,Questionnaire!A:KQ,196,FALSE))</f>
        <v>#</v>
      </c>
    </row>
    <row r="24421" spans="1:2">
      <c r="A24421" t="s">
        <v>229</v>
      </c>
      <c r="B24421" t="str">
        <f>IF(ISBLANK(VLOOKUP(A24421,Questionnaire!A:KQ,196,FALSE)),"#",VLOOKUP(A24421,Questionnaire!A:KQ,196,FALSE))</f>
        <v>#</v>
      </c>
    </row>
    <row r="24422" spans="1:2">
      <c r="A24422" t="s">
        <v>231</v>
      </c>
      <c r="B24422" t="str">
        <f>IF(ISBLANK(VLOOKUP(A24422,Questionnaire!A:KQ,196,FALSE)),"#",VLOOKUP(A24422,Questionnaire!A:KQ,196,FALSE))</f>
        <v>#</v>
      </c>
    </row>
    <row r="24423" spans="1:2">
      <c r="A24423" t="s">
        <v>233</v>
      </c>
      <c r="B24423" t="str">
        <f>IF(ISBLANK(VLOOKUP(A24423,Questionnaire!A:KQ,196,FALSE)),"#",VLOOKUP(A24423,Questionnaire!A:KQ,196,FALSE))</f>
        <v>#</v>
      </c>
    </row>
    <row r="24424" spans="1:2">
      <c r="A24424" t="s">
        <v>235</v>
      </c>
      <c r="B24424" t="str">
        <f>IF(ISBLANK(VLOOKUP(A24424,Questionnaire!A:KQ,196,FALSE)),"#",VLOOKUP(A24424,Questionnaire!A:KQ,196,FALSE))</f>
        <v>#</v>
      </c>
    </row>
    <row r="24425" spans="1:2">
      <c r="A24425" t="s">
        <v>237</v>
      </c>
      <c r="B24425" t="str">
        <f>IF(ISBLANK(VLOOKUP(A24425,Questionnaire!A:KQ,196,FALSE)),"#",VLOOKUP(A24425,Questionnaire!A:KQ,196,FALSE))</f>
        <v>#</v>
      </c>
    </row>
    <row r="24426" spans="1:2">
      <c r="A24426" t="s">
        <v>239</v>
      </c>
      <c r="B24426" t="str">
        <f>IF(ISBLANK(VLOOKUP(A24426,Questionnaire!A:KQ,196,FALSE)),"#",VLOOKUP(A24426,Questionnaire!A:KQ,196,FALSE))</f>
        <v>#</v>
      </c>
    </row>
    <row r="24427" spans="1:2">
      <c r="A24427" t="s">
        <v>242</v>
      </c>
      <c r="B24427" t="str">
        <f>IF(ISBLANK(VLOOKUP(A24427,Questionnaire!A:KQ,196,FALSE)),"#",VLOOKUP(A24427,Questionnaire!A:KQ,196,FALSE))</f>
        <v>#</v>
      </c>
    </row>
    <row r="24428" spans="1:2">
      <c r="A24428" t="s">
        <v>245</v>
      </c>
      <c r="B24428" t="str">
        <f>IF(ISBLANK(VLOOKUP(A24428,Questionnaire!A:KQ,196,FALSE)),"#",VLOOKUP(A24428,Questionnaire!A:KQ,196,FALSE))</f>
        <v>#</v>
      </c>
    </row>
    <row r="24429" spans="1:2">
      <c r="A24429" t="s">
        <v>247</v>
      </c>
      <c r="B24429" t="str">
        <f>IF(ISBLANK(VLOOKUP(A24429,Questionnaire!A:KQ,196,FALSE)),"#",VLOOKUP(A24429,Questionnaire!A:KQ,196,FALSE))</f>
        <v>#</v>
      </c>
    </row>
    <row r="24430" spans="1:2">
      <c r="A24430" t="s">
        <v>249</v>
      </c>
      <c r="B24430" t="str">
        <f>IF(ISBLANK(VLOOKUP(A24430,Questionnaire!A:KQ,196,FALSE)),"#",VLOOKUP(A24430,Questionnaire!A:KQ,196,FALSE))</f>
        <v>#</v>
      </c>
    </row>
    <row r="24431" spans="1:2">
      <c r="A24431" t="s">
        <v>250</v>
      </c>
      <c r="B24431" t="str">
        <f>IF(ISBLANK(VLOOKUP(A24431,Questionnaire!A:KQ,196,FALSE)),"#",VLOOKUP(A24431,Questionnaire!A:KQ,196,FALSE))</f>
        <v>#</v>
      </c>
    </row>
    <row r="24432" spans="1:2">
      <c r="A24432" t="s">
        <v>252</v>
      </c>
      <c r="B24432" t="str">
        <f>IF(ISBLANK(VLOOKUP(A24432,Questionnaire!A:KQ,196,FALSE)),"#",VLOOKUP(A24432,Questionnaire!A:KQ,196,FALSE))</f>
        <v>#</v>
      </c>
    </row>
    <row r="24433" spans="1:2">
      <c r="A24433" t="s">
        <v>255</v>
      </c>
      <c r="B24433" t="str">
        <f>IF(ISBLANK(VLOOKUP(A24433,Questionnaire!A:KQ,196,FALSE)),"#",VLOOKUP(A24433,Questionnaire!A:KQ,196,FALSE))</f>
        <v>#</v>
      </c>
    </row>
    <row r="24434" spans="1:2">
      <c r="A24434" t="s">
        <v>258</v>
      </c>
      <c r="B24434" t="str">
        <f>IF(ISNA(VLOOKUP(VLOOKUP(A24434,Questionnaire!A:KQ,196,FALSE),'CORA Encoding'!M:N,2,FALSE)),"#",VLOOKUP(VLOOKUP(A24434,Questionnaire!A:KQ,196,FALSE),'CORA Encoding'!M:N,2,FALSE))</f>
        <v>#</v>
      </c>
    </row>
    <row r="24435" spans="1:2">
      <c r="A24435" t="s">
        <v>261</v>
      </c>
      <c r="B24435" t="str">
        <f>IF(ISBLANK(VLOOKUP(A24435,Questionnaire!A:KQ,196,FALSE)),"#",VLOOKUP(A24435,Questionnaire!A:KQ,196,FALSE))</f>
        <v>#</v>
      </c>
    </row>
    <row r="24436" spans="1:2">
      <c r="A24436" t="s">
        <v>263</v>
      </c>
      <c r="B24436" t="str">
        <f>IF(ISBLANK(VLOOKUP(A24436,Questionnaire!A:KQ,196,FALSE)),"#",VLOOKUP(A24436,Questionnaire!A:KQ,196,FALSE))</f>
        <v>#</v>
      </c>
    </row>
    <row r="24437" spans="1:2">
      <c r="A24437" t="s">
        <v>265</v>
      </c>
      <c r="B24437" t="str">
        <f>IF(ISBLANK(VLOOKUP(A24437,Questionnaire!A:KQ,196,FALSE)),"#",VLOOKUP(A24437,Questionnaire!A:KQ,196,FALSE))</f>
        <v>#</v>
      </c>
    </row>
    <row r="24438" spans="1:2">
      <c r="A24438" t="s">
        <v>267</v>
      </c>
      <c r="B24438" t="str">
        <f>IF(ISBLANK(VLOOKUP(A24438,Questionnaire!A:KQ,196,FALSE)),"#",VLOOKUP(A24438,Questionnaire!A:KQ,196,FALSE))</f>
        <v>#</v>
      </c>
    </row>
    <row r="24439" spans="1:2">
      <c r="A24439" t="s">
        <v>269</v>
      </c>
      <c r="B24439" t="str">
        <f>IF(ISBLANK(VLOOKUP(A24439,Questionnaire!A:KQ,196,FALSE)),"#",VLOOKUP(A24439,Questionnaire!A:KQ,196,FALSE))</f>
        <v>#</v>
      </c>
    </row>
    <row r="24440" spans="1:2">
      <c r="A24440" t="s">
        <v>274</v>
      </c>
      <c r="B24440" t="str">
        <f>IF(ISBLANK(VLOOKUP(A24440,Questionnaire!A:KQ,196,FALSE)),"#",VLOOKUP(A24440,Questionnaire!A:KQ,196,FALSE))</f>
        <v>#</v>
      </c>
    </row>
    <row r="24441" spans="1:2">
      <c r="A24441" t="s">
        <v>276</v>
      </c>
      <c r="B24441" t="str">
        <f>IF(ISBLANK(VLOOKUP(A24441,Questionnaire!A:KQ,196,FALSE)),"#",VLOOKUP(A24441,Questionnaire!A:KQ,196,FALSE))</f>
        <v>#</v>
      </c>
    </row>
    <row r="24442" spans="1:2">
      <c r="A24442" t="s">
        <v>278</v>
      </c>
      <c r="B24442" t="str">
        <f>IF(ISBLANK(VLOOKUP(A24442,Questionnaire!A:KQ,196,FALSE)),"#",VLOOKUP(A24442,Questionnaire!A:KQ,196,FALSE))</f>
        <v>#</v>
      </c>
    </row>
    <row r="24443" spans="1:2">
      <c r="A24443" t="s">
        <v>280</v>
      </c>
      <c r="B24443" t="str">
        <f>IF(ISBLANK(VLOOKUP(A24443,Questionnaire!A:KQ,196,FALSE)),"#",VLOOKUP(A24443,Questionnaire!A:KQ,196,FALSE))</f>
        <v>#</v>
      </c>
    </row>
    <row r="24444" spans="1:2">
      <c r="A24444" t="s">
        <v>282</v>
      </c>
      <c r="B24444" t="str">
        <f>IF(ISBLANK(VLOOKUP(A24444,Questionnaire!A:KQ,196,FALSE)),"#",VLOOKUP(A24444,Questionnaire!A:KQ,196,FALSE))</f>
        <v>#</v>
      </c>
    </row>
    <row r="24445" spans="1:2">
      <c r="A24445" t="s">
        <v>286</v>
      </c>
      <c r="B24445" t="str">
        <f>IF(ISBLANK(VLOOKUP(A24445,Questionnaire!A:KQ,196,FALSE)),"#",VLOOKUP(A24445,Questionnaire!A:KQ,196,FALSE))</f>
        <v>#</v>
      </c>
    </row>
    <row r="24446" spans="1:2">
      <c r="A24446" t="s">
        <v>288</v>
      </c>
      <c r="B24446" t="str">
        <f>IF(ISBLANK(VLOOKUP(A24446,Questionnaire!A:KQ,196,FALSE)),"#",VLOOKUP(A24446,Questionnaire!A:KQ,196,FALSE))</f>
        <v>#</v>
      </c>
    </row>
    <row r="24447" spans="1:2">
      <c r="A24447" t="s">
        <v>290</v>
      </c>
      <c r="B24447" t="str">
        <f>IF(ISBLANK(VLOOKUP(A24447,Questionnaire!A:KQ,196,FALSE)),"#",VLOOKUP(A24447,Questionnaire!A:KQ,196,FALSE))</f>
        <v>#</v>
      </c>
    </row>
    <row r="24448" spans="1:2">
      <c r="A24448" t="s">
        <v>292</v>
      </c>
      <c r="B24448" t="str">
        <f>IF(ISBLANK(VLOOKUP(A24448,Questionnaire!A:KQ,196,FALSE)),"#",VLOOKUP(A24448,Questionnaire!A:KQ,196,FALSE))</f>
        <v>#</v>
      </c>
    </row>
    <row r="24449" spans="1:2">
      <c r="A24449" t="s">
        <v>294</v>
      </c>
      <c r="B24449" t="str">
        <f>IF(ISBLANK(VLOOKUP(A24449,Questionnaire!A:KQ,196,FALSE)),"#",VLOOKUP(A24449,Questionnaire!A:KQ,196,FALSE))</f>
        <v>#</v>
      </c>
    </row>
    <row r="24450" spans="1:2">
      <c r="A24450" t="s">
        <v>296</v>
      </c>
      <c r="B24450" t="str">
        <f>IF(ISBLANK(VLOOKUP(A24450,Questionnaire!A:KQ,196,FALSE)),"#",VLOOKUP(A24450,Questionnaire!A:KQ,196,FALSE))</f>
        <v>#</v>
      </c>
    </row>
    <row r="24451" spans="1:2">
      <c r="A24451" t="s">
        <v>301</v>
      </c>
      <c r="B24451" t="str">
        <f>IF(ISBLANK(VLOOKUP(A24451,Questionnaire!A:KQ,196,FALSE)),"#",VLOOKUP(A24451,Questionnaire!A:KQ,196,FALSE))</f>
        <v>#</v>
      </c>
    </row>
    <row r="24452" spans="1:2">
      <c r="A24452" t="s">
        <v>303</v>
      </c>
      <c r="B24452" t="str">
        <f>IF(ISBLANK(VLOOKUP(A24452,Questionnaire!A:KQ,196,FALSE)),"#",VLOOKUP(A24452,Questionnaire!A:KQ,196,FALSE))</f>
        <v>#</v>
      </c>
    </row>
    <row r="24453" spans="1:2">
      <c r="A24453" t="s">
        <v>305</v>
      </c>
      <c r="B24453" t="str">
        <f>IF(ISBLANK(VLOOKUP(A24453,Questionnaire!A:KQ,196,FALSE)),"#",VLOOKUP(A24453,Questionnaire!A:KQ,196,FALSE))</f>
        <v>#</v>
      </c>
    </row>
    <row r="24454" spans="1:2">
      <c r="A24454" t="s">
        <v>307</v>
      </c>
      <c r="B24454" t="str">
        <f>IF(ISBLANK(VLOOKUP(A24454,Questionnaire!A:KQ,196,FALSE)),"#",VLOOKUP(A24454,Questionnaire!A:KQ,196,FALSE))</f>
        <v>#</v>
      </c>
    </row>
    <row r="24455" spans="1:2">
      <c r="A24455" t="s">
        <v>311</v>
      </c>
      <c r="B24455" t="str">
        <f>IF(ISBLANK(VLOOKUP(A24455,Questionnaire!A:KQ,196,FALSE)),"#",VLOOKUP(A24455,Questionnaire!A:KQ,196,FALSE))</f>
        <v>#</v>
      </c>
    </row>
    <row r="24456" spans="1:2">
      <c r="A24456" t="s">
        <v>313</v>
      </c>
      <c r="B24456" t="str">
        <f>IF(ISBLANK(VLOOKUP(A24456,Questionnaire!A:KQ,196,FALSE)),"#",VLOOKUP(A24456,Questionnaire!A:KQ,196,FALSE))</f>
        <v>#</v>
      </c>
    </row>
    <row r="24457" spans="1:2">
      <c r="A24457" t="s">
        <v>314</v>
      </c>
      <c r="B24457" t="str">
        <f>IF(ISBLANK(VLOOKUP(A24457,Questionnaire!A:KQ,196,FALSE)),"#",VLOOKUP(A24457,Questionnaire!A:KQ,196,FALSE))</f>
        <v>#</v>
      </c>
    </row>
    <row r="24458" spans="1:2">
      <c r="A24458" t="s">
        <v>315</v>
      </c>
      <c r="B24458" t="str">
        <f>IF(ISBLANK(VLOOKUP(A24458,Questionnaire!A:KQ,196,FALSE)),"#",VLOOKUP(A24458,Questionnaire!A:KQ,196,FALSE))</f>
        <v>#</v>
      </c>
    </row>
    <row r="24459" spans="1:2">
      <c r="A24459" t="s">
        <v>317</v>
      </c>
      <c r="B24459" t="str">
        <f>IF(ISBLANK(VLOOKUP(A24459,Questionnaire!A:KQ,196,FALSE)),"#",VLOOKUP(A24459,Questionnaire!A:KQ,196,FALSE))</f>
        <v>#</v>
      </c>
    </row>
    <row r="24460" spans="1:2">
      <c r="A24460" t="s">
        <v>319</v>
      </c>
      <c r="B24460" t="str">
        <f>IF(ISBLANK(VLOOKUP(A24460,Questionnaire!A:KQ,196,FALSE)),"#",VLOOKUP(A24460,Questionnaire!A:KQ,196,FALSE))</f>
        <v>#</v>
      </c>
    </row>
    <row r="24461" spans="1:2">
      <c r="A24461" t="s">
        <v>322</v>
      </c>
      <c r="B24461" t="str">
        <f>IF(ISBLANK(VLOOKUP(A24461,Questionnaire!A:KQ,196,FALSE)),"#",VLOOKUP(A24461,Questionnaire!A:KQ,196,FALSE))</f>
        <v>#</v>
      </c>
    </row>
    <row r="24462" spans="1:2">
      <c r="A24462" t="s">
        <v>326</v>
      </c>
      <c r="B24462" t="str">
        <f>IF(ISBLANK(VLOOKUP(A24462,Questionnaire!A:KQ,196,FALSE)),"#",VLOOKUP(A24462,Questionnaire!A:KQ,196,FALSE))</f>
        <v>#</v>
      </c>
    </row>
    <row r="24463" spans="1:2">
      <c r="A24463" t="s">
        <v>328</v>
      </c>
      <c r="B24463" t="str">
        <f>IF(ISBLANK(VLOOKUP(A24463,Questionnaire!A:KQ,196,FALSE)),"#",VLOOKUP(A24463,Questionnaire!A:KQ,196,FALSE))</f>
        <v>#</v>
      </c>
    </row>
    <row r="24464" spans="1:2">
      <c r="A24464" t="s">
        <v>332</v>
      </c>
      <c r="B24464" t="str">
        <f>IF(ISBLANK(VLOOKUP(A24464,Questionnaire!A:KQ,196,FALSE)),"#",VLOOKUP(A24464,Questionnaire!A:KQ,196,FALSE))</f>
        <v>#</v>
      </c>
    </row>
    <row r="24465" spans="1:2">
      <c r="A24465" t="s">
        <v>333</v>
      </c>
      <c r="B24465" t="str">
        <f>IF(ISBLANK(VLOOKUP(A24465,Questionnaire!A:KQ,196,FALSE)),"#",VLOOKUP(A24465,Questionnaire!A:KQ,196,FALSE))</f>
        <v>#</v>
      </c>
    </row>
    <row r="24466" spans="1:2">
      <c r="A24466" t="s">
        <v>334</v>
      </c>
      <c r="B24466" t="str">
        <f>IF(ISBLANK(VLOOKUP(A24466,Questionnaire!A:KQ,196,FALSE)),"#",VLOOKUP(A24466,Questionnaire!A:KQ,196,FALSE))</f>
        <v>#</v>
      </c>
    </row>
    <row r="24467" spans="1:2">
      <c r="A24467" t="s">
        <v>335</v>
      </c>
      <c r="B24467" t="str">
        <f>IF(ISBLANK(VLOOKUP(A24467,Questionnaire!A:KQ,196,FALSE)),"#",VLOOKUP(A24467,Questionnaire!A:KQ,196,FALSE))</f>
        <v>#</v>
      </c>
    </row>
    <row r="24468" spans="1:2">
      <c r="A24468" t="s">
        <v>336</v>
      </c>
      <c r="B24468" t="str">
        <f>IF(ISBLANK(VLOOKUP(A24468,Questionnaire!A:KQ,196,FALSE)),"#",VLOOKUP(A24468,Questionnaire!A:KQ,196,FALSE))</f>
        <v>#</v>
      </c>
    </row>
    <row r="24469" spans="1:2">
      <c r="A24469" t="s">
        <v>337</v>
      </c>
      <c r="B24469" t="str">
        <f>IF(ISBLANK(VLOOKUP(A24469,Questionnaire!A:KQ,196,FALSE)),"#",VLOOKUP(A24469,Questionnaire!A:KQ,196,FALSE))</f>
        <v>#</v>
      </c>
    </row>
    <row r="24470" spans="1:2">
      <c r="A24470" t="s">
        <v>338</v>
      </c>
      <c r="B24470" t="str">
        <f>IF(ISBLANK(VLOOKUP(A24470,Questionnaire!A:KQ,196,FALSE)),"#",VLOOKUP(A24470,Questionnaire!A:KQ,196,FALSE))</f>
        <v>#</v>
      </c>
    </row>
    <row r="24471" spans="1:2">
      <c r="A24471" t="s">
        <v>339</v>
      </c>
      <c r="B24471" t="str">
        <f>IF(ISBLANK(VLOOKUP(A24471,Questionnaire!A:KQ,196,FALSE)),"#",VLOOKUP(A24471,Questionnaire!A:KQ,196,FALSE))</f>
        <v>#</v>
      </c>
    </row>
    <row r="24472" spans="1:2">
      <c r="A24472" t="s">
        <v>340</v>
      </c>
      <c r="B24472" t="str">
        <f>IF(ISBLANK(VLOOKUP(A24472,Questionnaire!A:KQ,196,FALSE)),"#",VLOOKUP(A24472,Questionnaire!A:KQ,196,FALSE))</f>
        <v>#</v>
      </c>
    </row>
    <row r="24473" spans="1:2">
      <c r="A24473" t="s">
        <v>341</v>
      </c>
      <c r="B24473" t="str">
        <f>IF(ISBLANK(VLOOKUP(A24473,Questionnaire!A:KQ,196,FALSE)),"#",VLOOKUP(A24473,Questionnaire!A:KQ,196,FALSE))</f>
        <v>#</v>
      </c>
    </row>
    <row r="24474" spans="1:2">
      <c r="A24474" t="s">
        <v>342</v>
      </c>
      <c r="B24474" t="str">
        <f>IF(ISBLANK(VLOOKUP(A24474,Questionnaire!A:KQ,196,FALSE)),"#",VLOOKUP(A24474,Questionnaire!A:KQ,196,FALSE))</f>
        <v>#</v>
      </c>
    </row>
    <row r="24475" spans="1:2">
      <c r="A24475" t="s">
        <v>343</v>
      </c>
      <c r="B24475" t="str">
        <f>IF(ISBLANK(VLOOKUP(A24475,Questionnaire!A:KQ,196,FALSE)),"#",VLOOKUP(A24475,Questionnaire!A:KQ,196,FALSE))</f>
        <v>#</v>
      </c>
    </row>
    <row r="24476" spans="1:2">
      <c r="A24476" t="s">
        <v>344</v>
      </c>
      <c r="B24476" t="str">
        <f>IF(ISBLANK(VLOOKUP(A24476,Questionnaire!A:KQ,196,FALSE)),"#",VLOOKUP(A24476,Questionnaire!A:KQ,196,FALSE))</f>
        <v>#</v>
      </c>
    </row>
    <row r="24477" spans="1:2">
      <c r="A24477" t="s">
        <v>345</v>
      </c>
      <c r="B24477" t="str">
        <f>IF(ISBLANK(VLOOKUP(A24477,Questionnaire!A:KQ,196,FALSE)),"#",VLOOKUP(A24477,Questionnaire!A:KQ,196,FALSE))</f>
        <v>#</v>
      </c>
    </row>
    <row r="24478" spans="1:2">
      <c r="A24478" t="s">
        <v>348</v>
      </c>
      <c r="B24478" t="str">
        <f>IF(ISBLANK(VLOOKUP(A24478,Questionnaire!A:KQ,196,FALSE)),"#",VLOOKUP(A24478,Questionnaire!A:KQ,196,FALSE))</f>
        <v>#</v>
      </c>
    </row>
    <row r="24479" spans="1:2">
      <c r="A24479" t="s">
        <v>353</v>
      </c>
      <c r="B24479" t="str">
        <f>IF(ISBLANK(VLOOKUP(A24479,Questionnaire!A:KQ,196,FALSE)),"#",VLOOKUP(A24479,Questionnaire!A:KQ,196,FALSE))</f>
        <v>#</v>
      </c>
    </row>
    <row r="24480" spans="1:2">
      <c r="A24480" t="s">
        <v>354</v>
      </c>
      <c r="B24480" t="str">
        <f>IF(ISBLANK(VLOOKUP(A24480,Questionnaire!A:KQ,196,FALSE)),"#",VLOOKUP(A24480,Questionnaire!A:KQ,196,FALSE))</f>
        <v>#</v>
      </c>
    </row>
    <row r="24481" spans="1:2">
      <c r="A24481" t="s">
        <v>355</v>
      </c>
      <c r="B24481" t="str">
        <f>IF(ISBLANK(VLOOKUP(A24481,Questionnaire!A:KQ,196,FALSE)),"#",VLOOKUP(A24481,Questionnaire!A:KQ,196,FALSE))</f>
        <v>#</v>
      </c>
    </row>
    <row r="24482" spans="1:2">
      <c r="A24482" t="s">
        <v>356</v>
      </c>
      <c r="B24482" t="str">
        <f>IF(ISBLANK(VLOOKUP(A24482,Questionnaire!A:KQ,196,FALSE)),"#",VLOOKUP(A24482,Questionnaire!A:KQ,196,FALSE))</f>
        <v>#</v>
      </c>
    </row>
    <row r="24483" spans="1:2">
      <c r="A24483" t="s">
        <v>357</v>
      </c>
      <c r="B24483" t="str">
        <f>IF(ISBLANK(VLOOKUP(A24483,Questionnaire!A:KQ,196,FALSE)),"#",VLOOKUP(A24483,Questionnaire!A:KQ,196,FALSE))</f>
        <v>#</v>
      </c>
    </row>
    <row r="24484" spans="1:2">
      <c r="A24484" t="s">
        <v>360</v>
      </c>
      <c r="B24484" t="str">
        <f>IF(ISBLANK(VLOOKUP(A24484,Questionnaire!A:KQ,196,FALSE)),"#",VLOOKUP(A24484,Questionnaire!A:KQ,196,FALSE))</f>
        <v>#</v>
      </c>
    </row>
    <row r="24485" spans="1:2">
      <c r="A24485" t="s">
        <v>362</v>
      </c>
      <c r="B24485" t="str">
        <f>IF(ISBLANK(VLOOKUP(A24485,Questionnaire!A:KQ,196,FALSE)),"#",VLOOKUP(A24485,Questionnaire!A:KQ,196,FALSE))</f>
        <v>#</v>
      </c>
    </row>
    <row r="24486" spans="1:2">
      <c r="A24486" t="s">
        <v>363</v>
      </c>
      <c r="B24486" t="str">
        <f>IF(ISBLANK(VLOOKUP(A24486,Questionnaire!A:KQ,196,FALSE)),"#",VLOOKUP(A24486,Questionnaire!A:KQ,196,FALSE))</f>
        <v>#</v>
      </c>
    </row>
    <row r="24487" spans="1:2">
      <c r="A24487" t="s">
        <v>364</v>
      </c>
      <c r="B24487" t="str">
        <f>IF(ISBLANK(VLOOKUP(A24487,Questionnaire!A:KQ,196,FALSE)),"#",VLOOKUP(A24487,Questionnaire!A:KQ,196,FALSE))</f>
        <v>#</v>
      </c>
    </row>
    <row r="24488" spans="1:2">
      <c r="A24488" t="s">
        <v>365</v>
      </c>
      <c r="B24488" t="str">
        <f>IF(ISBLANK(VLOOKUP(A24488,Questionnaire!A:KQ,196,FALSE)),"#",VLOOKUP(A24488,Questionnaire!A:KQ,196,FALSE))</f>
        <v>#</v>
      </c>
    </row>
    <row r="24489" spans="1:2">
      <c r="A24489" t="s">
        <v>366</v>
      </c>
      <c r="B24489" t="str">
        <f>IF(ISBLANK(VLOOKUP(A24489,Questionnaire!A:KQ,196,FALSE)),"#",VLOOKUP(A24489,Questionnaire!A:KQ,196,FALSE))</f>
        <v>#</v>
      </c>
    </row>
    <row r="24490" spans="1:2">
      <c r="A24490" t="s">
        <v>371</v>
      </c>
      <c r="B24490" t="str">
        <f>IF(ISBLANK(VLOOKUP(A24490,Questionnaire!A:KQ,196,FALSE)),"#",VLOOKUP(A24490,Questionnaire!A:KQ,196,FALSE))</f>
        <v>#</v>
      </c>
    </row>
    <row r="24491" spans="1:2">
      <c r="A24491" t="s">
        <v>372</v>
      </c>
      <c r="B24491" t="str">
        <f>IF(ISBLANK(VLOOKUP(A24491,Questionnaire!A:KQ,196,FALSE)),"#",VLOOKUP(A24491,Questionnaire!A:KQ,196,FALSE))</f>
        <v>#</v>
      </c>
    </row>
    <row r="24492" spans="1:2">
      <c r="A24492" t="s">
        <v>373</v>
      </c>
      <c r="B24492" t="str">
        <f>IF(ISBLANK(VLOOKUP(A24492,Questionnaire!A:KQ,196,FALSE)),"#",VLOOKUP(A24492,Questionnaire!A:KQ,196,FALSE))</f>
        <v>#</v>
      </c>
    </row>
    <row r="24493" spans="1:2">
      <c r="A24493" t="s">
        <v>374</v>
      </c>
      <c r="B24493" t="str">
        <f>IF(ISBLANK(VLOOKUP(A24493,Questionnaire!A:KQ,196,FALSE)),"#",VLOOKUP(A24493,Questionnaire!A:KQ,196,FALSE))</f>
        <v>#</v>
      </c>
    </row>
    <row r="24494" spans="1:2">
      <c r="A24494" t="s">
        <v>377</v>
      </c>
      <c r="B24494" t="str">
        <f>IF(ISBLANK(VLOOKUP(A24494,Questionnaire!A:KQ,196,FALSE)),"#",VLOOKUP(A24494,Questionnaire!A:KQ,196,FALSE))</f>
        <v>#</v>
      </c>
    </row>
    <row r="24495" spans="1:2">
      <c r="A24495" t="s">
        <v>379</v>
      </c>
      <c r="B24495" t="str">
        <f>IF(ISBLANK(VLOOKUP(A24495,Questionnaire!A:KQ,196,FALSE)),"#",VLOOKUP(A24495,Questionnaire!A:KQ,196,FALSE))</f>
        <v>#</v>
      </c>
    </row>
    <row r="24496" spans="1:2">
      <c r="A24496" t="s">
        <v>380</v>
      </c>
      <c r="B24496" t="str">
        <f>IF(ISBLANK(VLOOKUP(A24496,Questionnaire!A:KQ,196,FALSE)),"#",VLOOKUP(A24496,Questionnaire!A:KQ,196,FALSE))</f>
        <v>#</v>
      </c>
    </row>
    <row r="24497" spans="1:2">
      <c r="A24497" t="s">
        <v>381</v>
      </c>
      <c r="B24497" t="str">
        <f>IF(ISBLANK(VLOOKUP(A24497,Questionnaire!A:KQ,196,FALSE)),"#",VLOOKUP(A24497,Questionnaire!A:KQ,196,FALSE))</f>
        <v>#</v>
      </c>
    </row>
    <row r="24498" spans="1:2">
      <c r="A24498" t="s">
        <v>382</v>
      </c>
      <c r="B24498" t="str">
        <f>IF(ISBLANK(VLOOKUP(A24498,Questionnaire!A:KQ,196,FALSE)),"#",VLOOKUP(A24498,Questionnaire!A:KQ,196,FALSE))</f>
        <v>#</v>
      </c>
    </row>
    <row r="24499" spans="1:2">
      <c r="A24499" t="s">
        <v>384</v>
      </c>
      <c r="B24499" t="str">
        <f>IF(ISBLANK(VLOOKUP(A24499,Questionnaire!A:KQ,196,FALSE)),"#",VLOOKUP(A24499,Questionnaire!A:KQ,196,FALSE))</f>
        <v>#</v>
      </c>
    </row>
    <row r="24500" spans="1:2">
      <c r="A24500" t="s">
        <v>387</v>
      </c>
      <c r="B24500" t="str">
        <f>IF(ISBLANK(VLOOKUP(A24500,Questionnaire!A:KQ,196,FALSE)),"#",VLOOKUP(A24500,Questionnaire!A:KQ,196,FALSE))</f>
        <v>#</v>
      </c>
    </row>
    <row r="24501" spans="1:2">
      <c r="A24501" t="s">
        <v>391</v>
      </c>
      <c r="B24501" t="str">
        <f>IF(ISBLANK(VLOOKUP(A24501,Questionnaire!A:KQ,196,FALSE)),"#",VLOOKUP(A24501,Questionnaire!A:KQ,196,FALSE))</f>
        <v>#</v>
      </c>
    </row>
    <row r="24502" spans="1:2">
      <c r="A24502" t="s">
        <v>393</v>
      </c>
      <c r="B24502" t="str">
        <f>IF(ISBLANK(VLOOKUP(A24502,Questionnaire!A:KQ,196,FALSE)),"#",VLOOKUP(A24502,Questionnaire!A:KQ,196,FALSE))</f>
        <v>#</v>
      </c>
    </row>
    <row r="24503" spans="1:2">
      <c r="A24503" t="s">
        <v>395</v>
      </c>
      <c r="B24503" t="str">
        <f>IF(ISBLANK(VLOOKUP(A24503,Questionnaire!A:KQ,196,FALSE)),"#",VLOOKUP(A24503,Questionnaire!A:KQ,196,FALSE))</f>
        <v>#</v>
      </c>
    </row>
    <row r="24504" spans="1:2">
      <c r="A24504" t="s">
        <v>398</v>
      </c>
      <c r="B24504" t="str">
        <f>IF(ISBLANK(VLOOKUP(A24504,Questionnaire!A:KQ,196,FALSE)),"#",VLOOKUP(A24504,Questionnaire!A:KQ,196,FALSE))</f>
        <v>#</v>
      </c>
    </row>
    <row r="24505" spans="1:2">
      <c r="A24505" t="s">
        <v>402</v>
      </c>
      <c r="B24505" t="str">
        <f>IF(ISBLANK(VLOOKUP(A24505,Questionnaire!A:KQ,196,FALSE)),"#",VLOOKUP(A24505,Questionnaire!A:KQ,196,FALSE))</f>
        <v>#</v>
      </c>
    </row>
    <row r="24506" spans="1:2">
      <c r="A24506" t="s">
        <v>405</v>
      </c>
      <c r="B24506" t="str">
        <f>IF(ISBLANK(VLOOKUP(A24506,Questionnaire!A:KQ,196,FALSE)),"#",VLOOKUP(A24506,Questionnaire!A:KQ,196,FALSE))</f>
        <v>#</v>
      </c>
    </row>
    <row r="24507" spans="1:2">
      <c r="A24507" t="s">
        <v>409</v>
      </c>
      <c r="B24507" t="str">
        <f>IF(ISBLANK(VLOOKUP(A24507,Questionnaire!A:KQ,196,FALSE)),"#",VLOOKUP(A24507,Questionnaire!A:KQ,196,FALSE))</f>
        <v>#</v>
      </c>
    </row>
    <row r="24508" spans="1:2">
      <c r="A24508" t="s">
        <v>412</v>
      </c>
      <c r="B24508" t="str">
        <f>IF(ISBLANK(VLOOKUP(A24508,Questionnaire!A:KQ,196,FALSE)),"#",VLOOKUP(A24508,Questionnaire!A:KQ,196,FALSE))</f>
        <v>#</v>
      </c>
    </row>
    <row r="24509" spans="1:2">
      <c r="A24509" t="s">
        <v>415</v>
      </c>
      <c r="B24509" t="str">
        <f>IF(ISBLANK(VLOOKUP(A24509,Questionnaire!A:KQ,196,FALSE)),"#",VLOOKUP(A24509,Questionnaire!A:KQ,196,FALSE))</f>
        <v>#</v>
      </c>
    </row>
    <row r="24510" spans="1:2">
      <c r="A24510" t="s">
        <v>418</v>
      </c>
      <c r="B24510" t="str">
        <f>IF(ISBLANK(VLOOKUP(A24510,Questionnaire!A:KQ,196,FALSE)),"#",VLOOKUP(A24510,Questionnaire!A:KQ,196,FALSE))</f>
        <v>#</v>
      </c>
    </row>
    <row r="24511" spans="1:2">
      <c r="A24511" t="s">
        <v>421</v>
      </c>
      <c r="B24511" t="str">
        <f>IF(ISBLANK(VLOOKUP(A24511,Questionnaire!A:KQ,196,FALSE)),"#",VLOOKUP(A24511,Questionnaire!A:KQ,196,FALSE))</f>
        <v>#</v>
      </c>
    </row>
    <row r="24512" spans="1:2">
      <c r="A24512" t="s">
        <v>424</v>
      </c>
      <c r="B24512" t="str">
        <f>IF(ISBLANK(VLOOKUP(A24512,Questionnaire!A:KQ,196,FALSE)),"#",VLOOKUP(A24512,Questionnaire!A:KQ,196,FALSE))</f>
        <v>#</v>
      </c>
    </row>
    <row r="24513" spans="1:2">
      <c r="A24513" t="s">
        <v>429</v>
      </c>
      <c r="B24513" t="str">
        <f>IF(ISBLANK(VLOOKUP(A24513,Questionnaire!A:KQ,196,FALSE)),"#",VLOOKUP(A24513,Questionnaire!A:KQ,196,FALSE))</f>
        <v>#</v>
      </c>
    </row>
    <row r="24514" spans="1:2">
      <c r="A24514" t="s">
        <v>432</v>
      </c>
      <c r="B24514" t="str">
        <f>IF(ISBLANK(VLOOKUP(A24514,Questionnaire!A:KQ,196,FALSE)),"#",VLOOKUP(A24514,Questionnaire!A:KQ,196,FALSE))</f>
        <v>#</v>
      </c>
    </row>
    <row r="24515" spans="1:2">
      <c r="A24515" t="s">
        <v>435</v>
      </c>
      <c r="B24515" t="str">
        <f>IF(ISBLANK(VLOOKUP(A24515,Questionnaire!A:KQ,196,FALSE)),"#",VLOOKUP(A24515,Questionnaire!A:KQ,196,FALSE))</f>
        <v>#</v>
      </c>
    </row>
    <row r="24516" spans="1:2">
      <c r="A24516" t="s">
        <v>437</v>
      </c>
      <c r="B24516" t="str">
        <f>IF(ISBLANK(VLOOKUP(A24516,Questionnaire!A:KQ,196,FALSE)),"#",VLOOKUP(A24516,Questionnaire!A:KQ,196,FALSE))</f>
        <v>#</v>
      </c>
    </row>
    <row r="24517" spans="1:2">
      <c r="A24517" t="s">
        <v>439</v>
      </c>
      <c r="B24517" t="str">
        <f>IF(ISBLANK(VLOOKUP(A24517,Questionnaire!A:KQ,196,FALSE)),"#",VLOOKUP(A24517,Questionnaire!A:KQ,196,FALSE))</f>
        <v>#</v>
      </c>
    </row>
    <row r="24518" spans="1:2">
      <c r="A24518" t="s">
        <v>442</v>
      </c>
      <c r="B24518" t="str">
        <f>IF(ISBLANK(VLOOKUP(A24518,Questionnaire!A:KQ,196,FALSE)),"#",VLOOKUP(A24518,Questionnaire!A:KQ,196,FALSE))</f>
        <v>#</v>
      </c>
    </row>
    <row r="24519" spans="1:2">
      <c r="A24519" t="s">
        <v>445</v>
      </c>
      <c r="B24519" t="str">
        <f>IF(ISBLANK(VLOOKUP(A24519,Questionnaire!A:KQ,196,FALSE)),"#",VLOOKUP(A24519,Questionnaire!A:KQ,196,FALSE))</f>
        <v>#</v>
      </c>
    </row>
    <row r="24520" spans="1:2">
      <c r="A24520" t="s">
        <v>448</v>
      </c>
      <c r="B24520" t="str">
        <f>IF(ISBLANK(VLOOKUP(A24520,Questionnaire!A:KQ,196,FALSE)),"#",VLOOKUP(A24520,Questionnaire!A:KQ,196,FALSE))</f>
        <v>#</v>
      </c>
    </row>
    <row r="24521" spans="1:2">
      <c r="A24521" t="s">
        <v>452</v>
      </c>
      <c r="B24521" t="str">
        <f>IF(ISBLANK(VLOOKUP(A24521,Questionnaire!A:KQ,196,FALSE)),"#",VLOOKUP(A24521,Questionnaire!A:KQ,196,FALSE))</f>
        <v>#</v>
      </c>
    </row>
    <row r="24522" spans="1:2">
      <c r="A24522" t="s">
        <v>455</v>
      </c>
      <c r="B24522" t="str">
        <f>IF(ISBLANK(VLOOKUP(A24522,Questionnaire!A:KQ,196,FALSE)),"#",VLOOKUP(A24522,Questionnaire!A:KQ,196,FALSE))</f>
        <v>#</v>
      </c>
    </row>
    <row r="24523" spans="1:2">
      <c r="A24523" t="s">
        <v>458</v>
      </c>
      <c r="B24523" t="str">
        <f>IF(ISBLANK(VLOOKUP(A24523,Questionnaire!A:KQ,196,FALSE)),"#",VLOOKUP(A24523,Questionnaire!A:KQ,196,FALSE))</f>
        <v>#</v>
      </c>
    </row>
    <row r="24524" spans="1:2">
      <c r="A24524" t="s">
        <v>461</v>
      </c>
      <c r="B24524" t="str">
        <f>IF(ISBLANK(VLOOKUP(A24524,Questionnaire!A:KQ,196,FALSE)),"#",VLOOKUP(A24524,Questionnaire!A:KQ,196,FALSE))</f>
        <v>#</v>
      </c>
    </row>
    <row r="24525" spans="1:2">
      <c r="A24525" t="s">
        <v>465</v>
      </c>
      <c r="B24525" t="str">
        <f>IF(ISBLANK(VLOOKUP(A24525,Questionnaire!A:KQ,196,FALSE)),"#",VLOOKUP(A24525,Questionnaire!A:KQ,196,FALSE))</f>
        <v>#</v>
      </c>
    </row>
    <row r="24526" spans="1:2">
      <c r="A24526" t="s">
        <v>467</v>
      </c>
      <c r="B24526" t="str">
        <f>IF(ISBLANK(VLOOKUP(A24526,Questionnaire!A:KQ,196,FALSE)),"#",VLOOKUP(A24526,Questionnaire!A:KQ,196,FALSE))</f>
        <v>#</v>
      </c>
    </row>
    <row r="24527" spans="1:2">
      <c r="A24527" t="s">
        <v>469</v>
      </c>
      <c r="B24527" t="str">
        <f>IF(ISBLANK(VLOOKUP(A24527,Questionnaire!A:KQ,196,FALSE)),"#",VLOOKUP(A24527,Questionnaire!A:KQ,196,FALSE))</f>
        <v>#</v>
      </c>
    </row>
    <row r="24528" spans="1:2">
      <c r="A24528" t="s">
        <v>471</v>
      </c>
      <c r="B24528" t="str">
        <f>IF(ISBLANK(VLOOKUP(A24528,Questionnaire!A:KQ,196,FALSE)),"#",VLOOKUP(A24528,Questionnaire!A:KQ,196,FALSE))</f>
        <v>#</v>
      </c>
    </row>
    <row r="24529" spans="1:3">
      <c r="A24529" t="s">
        <v>473</v>
      </c>
      <c r="B24529" t="str">
        <f>IF(ISBLANK(VLOOKUP(A24529,Questionnaire!A:KQ,196,FALSE)),"#",VLOOKUP(A24529,Questionnaire!A:KQ,196,FALSE))</f>
        <v>#</v>
      </c>
    </row>
    <row r="24530" spans="1:3">
      <c r="A24530" t="s">
        <v>475</v>
      </c>
      <c r="B24530" t="str">
        <f>IF(ISBLANK(VLOOKUP(A24530,Questionnaire!A:KQ,196,FALSE)),"#",VLOOKUP(A24530,Questionnaire!A:KQ,196,FALSE))</f>
        <v>#</v>
      </c>
    </row>
    <row r="24531" spans="1:3">
      <c r="A24531" t="s">
        <v>185</v>
      </c>
      <c r="B24531" t="str">
        <f>IF(ISBLANK(VLOOKUP(A24531,Questionnaire!A:KQ,197,FALSE)),"#",VLOOKUP(A24531,Questionnaire!A:KQ,197,FALSE))</f>
        <v>#</v>
      </c>
      <c r="C24531">
        <v>194</v>
      </c>
    </row>
    <row r="24532" spans="1:3">
      <c r="A24532" t="s">
        <v>187</v>
      </c>
      <c r="B24532" t="str">
        <f>IF(ISNA(VLOOKUP(VLOOKUP(A24532,Questionnaire!A:KQ,197,FALSE),'CORA Encoding'!D:E,2,FALSE)),"#",VLOOKUP(VLOOKUP(A24532,Questionnaire!A:KQ,197,FALSE),'CORA Encoding'!D:E,2,FALSE))</f>
        <v>#</v>
      </c>
    </row>
    <row r="24533" spans="1:3">
      <c r="A24533" t="s">
        <v>189</v>
      </c>
      <c r="B24533" t="str">
        <f>IF(ISNA(VLOOKUP(VLOOKUP(A24533,Questionnaire!A:KQ,197,FALSE),'CORA Encoding'!G:H,2,FALSE)),"#",VLOOKUP(VLOOKUP(A24533,Questionnaire!A:KQ,197,FALSE),'CORA Encoding'!G:H,2,FALSE))</f>
        <v>#</v>
      </c>
    </row>
    <row r="24534" spans="1:3">
      <c r="A24534" t="s">
        <v>191</v>
      </c>
      <c r="B24534" t="str">
        <f>IF(ISNA(VLOOKUP(VLOOKUP(A24534,Questionnaire!A:KQ,197,FALSE),'Country List'!E:F,2,FALSE)),"#",VLOOKUP(VLOOKUP(A24534,Questionnaire!A:KQ,197,FALSE),'Country List'!E:F,2,FALSE))</f>
        <v>#</v>
      </c>
    </row>
    <row r="24535" spans="1:3">
      <c r="A24535" t="s">
        <v>193</v>
      </c>
      <c r="B24535" t="str">
        <f>IF(ISNA(VLOOKUP(VLOOKUP(A24535,Questionnaire!A:KQ,197,FALSE),'Industry List'!B:C,2,FALSE)),"#",VLOOKUP(VLOOKUP(A24535,Questionnaire!A:KQ,197,FALSE),'Industry List'!B:C,2,FALSE))</f>
        <v>#</v>
      </c>
    </row>
    <row r="24536" spans="1:3">
      <c r="A24536" t="s">
        <v>197</v>
      </c>
      <c r="B24536" t="str">
        <f>IF(ISBLANK(VLOOKUP(A24536,Questionnaire!A:KQ,197,FALSE)),"#",VLOOKUP(A24536,Questionnaire!A:KQ,197,FALSE))</f>
        <v>#</v>
      </c>
    </row>
    <row r="24537" spans="1:3">
      <c r="A24537" t="s">
        <v>201</v>
      </c>
      <c r="B24537" t="str">
        <f>IF(ISBLANK(VLOOKUP(A24537,Questionnaire!A:KQ,197,FALSE)),"#",VLOOKUP(A24537,Questionnaire!A:KQ,197,FALSE))</f>
        <v>#</v>
      </c>
    </row>
    <row r="24538" spans="1:3">
      <c r="A24538" t="s">
        <v>203</v>
      </c>
      <c r="B24538" t="str">
        <f>IF(ISNA(VLOOKUP(VLOOKUP(A24538,Questionnaire!A:KQ,197,FALSE),'CORA Encoding'!J:K,2,FALSE)),"#",VLOOKUP(VLOOKUP(A24538,Questionnaire!A:KQ,197,FALSE),'CORA Encoding'!J:K,2,FALSE))</f>
        <v>#</v>
      </c>
    </row>
    <row r="24539" spans="1:3">
      <c r="A24539" t="s">
        <v>208</v>
      </c>
      <c r="B24539" t="str">
        <f>IF(ISBLANK(VLOOKUP(A24539,Questionnaire!A:KQ,197,FALSE)),"#",VLOOKUP(A24539,Questionnaire!A:KQ,197,FALSE))</f>
        <v>#</v>
      </c>
    </row>
    <row r="24540" spans="1:3">
      <c r="A24540" t="s">
        <v>213</v>
      </c>
      <c r="B24540" t="str">
        <f>IF(ISBLANK(VLOOKUP(A24540,Questionnaire!A:KQ,197,FALSE)),"#",VLOOKUP(A24540,Questionnaire!A:KQ,197,FALSE))</f>
        <v>#</v>
      </c>
    </row>
    <row r="24541" spans="1:3">
      <c r="A24541" t="s">
        <v>215</v>
      </c>
      <c r="B24541" t="str">
        <f>IF(ISBLANK(VLOOKUP(A24541,Questionnaire!A:KQ,197,FALSE)),"#",VLOOKUP(A24541,Questionnaire!A:KQ,197,FALSE))</f>
        <v>#</v>
      </c>
    </row>
    <row r="24542" spans="1:3">
      <c r="A24542" t="s">
        <v>217</v>
      </c>
      <c r="B24542" t="str">
        <f>IF(ISBLANK(VLOOKUP(A24542,Questionnaire!A:KQ,197,FALSE)),"#",VLOOKUP(A24542,Questionnaire!A:KQ,197,FALSE))</f>
        <v>#</v>
      </c>
    </row>
    <row r="24543" spans="1:3">
      <c r="A24543" t="s">
        <v>219</v>
      </c>
      <c r="B24543" t="str">
        <f>IF(ISBLANK(VLOOKUP(A24543,Questionnaire!A:KQ,197,FALSE)),"#",VLOOKUP(A24543,Questionnaire!A:KQ,197,FALSE))</f>
        <v>#</v>
      </c>
    </row>
    <row r="24544" spans="1:3">
      <c r="A24544" t="s">
        <v>221</v>
      </c>
      <c r="B24544" t="str">
        <f>IF(ISBLANK(VLOOKUP(A24544,Questionnaire!A:KQ,197,FALSE)),"#",VLOOKUP(A24544,Questionnaire!A:KQ,197,FALSE))</f>
        <v>#</v>
      </c>
    </row>
    <row r="24545" spans="1:2">
      <c r="A24545" t="s">
        <v>223</v>
      </c>
      <c r="B24545" t="str">
        <f>IF(ISBLANK(VLOOKUP(A24545,Questionnaire!A:KQ,197,FALSE)),"#",VLOOKUP(A24545,Questionnaire!A:KQ,197,FALSE))</f>
        <v>#</v>
      </c>
    </row>
    <row r="24546" spans="1:2">
      <c r="A24546" t="s">
        <v>225</v>
      </c>
      <c r="B24546" t="str">
        <f>IF(ISBLANK(VLOOKUP(A24546,Questionnaire!A:KQ,197,FALSE)),"#",VLOOKUP(A24546,Questionnaire!A:KQ,197,FALSE))</f>
        <v>#</v>
      </c>
    </row>
    <row r="24547" spans="1:2">
      <c r="A24547" t="s">
        <v>227</v>
      </c>
      <c r="B24547" t="str">
        <f>IF(ISBLANK(VLOOKUP(A24547,Questionnaire!A:KQ,197,FALSE)),"#",VLOOKUP(A24547,Questionnaire!A:KQ,197,FALSE))</f>
        <v>#</v>
      </c>
    </row>
    <row r="24548" spans="1:2">
      <c r="A24548" t="s">
        <v>229</v>
      </c>
      <c r="B24548" t="str">
        <f>IF(ISBLANK(VLOOKUP(A24548,Questionnaire!A:KQ,197,FALSE)),"#",VLOOKUP(A24548,Questionnaire!A:KQ,197,FALSE))</f>
        <v>#</v>
      </c>
    </row>
    <row r="24549" spans="1:2">
      <c r="A24549" t="s">
        <v>231</v>
      </c>
      <c r="B24549" t="str">
        <f>IF(ISBLANK(VLOOKUP(A24549,Questionnaire!A:KQ,197,FALSE)),"#",VLOOKUP(A24549,Questionnaire!A:KQ,197,FALSE))</f>
        <v>#</v>
      </c>
    </row>
    <row r="24550" spans="1:2">
      <c r="A24550" t="s">
        <v>233</v>
      </c>
      <c r="B24550" t="str">
        <f>IF(ISBLANK(VLOOKUP(A24550,Questionnaire!A:KQ,197,FALSE)),"#",VLOOKUP(A24550,Questionnaire!A:KQ,197,FALSE))</f>
        <v>#</v>
      </c>
    </row>
    <row r="24551" spans="1:2">
      <c r="A24551" t="s">
        <v>235</v>
      </c>
      <c r="B24551" t="str">
        <f>IF(ISBLANK(VLOOKUP(A24551,Questionnaire!A:KQ,197,FALSE)),"#",VLOOKUP(A24551,Questionnaire!A:KQ,197,FALSE))</f>
        <v>#</v>
      </c>
    </row>
    <row r="24552" spans="1:2">
      <c r="A24552" t="s">
        <v>237</v>
      </c>
      <c r="B24552" t="str">
        <f>IF(ISBLANK(VLOOKUP(A24552,Questionnaire!A:KQ,197,FALSE)),"#",VLOOKUP(A24552,Questionnaire!A:KQ,197,FALSE))</f>
        <v>#</v>
      </c>
    </row>
    <row r="24553" spans="1:2">
      <c r="A24553" t="s">
        <v>239</v>
      </c>
      <c r="B24553" t="str">
        <f>IF(ISBLANK(VLOOKUP(A24553,Questionnaire!A:KQ,197,FALSE)),"#",VLOOKUP(A24553,Questionnaire!A:KQ,197,FALSE))</f>
        <v>#</v>
      </c>
    </row>
    <row r="24554" spans="1:2">
      <c r="A24554" t="s">
        <v>242</v>
      </c>
      <c r="B24554" t="str">
        <f>IF(ISBLANK(VLOOKUP(A24554,Questionnaire!A:KQ,197,FALSE)),"#",VLOOKUP(A24554,Questionnaire!A:KQ,197,FALSE))</f>
        <v>#</v>
      </c>
    </row>
    <row r="24555" spans="1:2">
      <c r="A24555" t="s">
        <v>245</v>
      </c>
      <c r="B24555" t="str">
        <f>IF(ISBLANK(VLOOKUP(A24555,Questionnaire!A:KQ,197,FALSE)),"#",VLOOKUP(A24555,Questionnaire!A:KQ,197,FALSE))</f>
        <v>#</v>
      </c>
    </row>
    <row r="24556" spans="1:2">
      <c r="A24556" t="s">
        <v>247</v>
      </c>
      <c r="B24556" t="str">
        <f>IF(ISBLANK(VLOOKUP(A24556,Questionnaire!A:KQ,197,FALSE)),"#",VLOOKUP(A24556,Questionnaire!A:KQ,197,FALSE))</f>
        <v>#</v>
      </c>
    </row>
    <row r="24557" spans="1:2">
      <c r="A24557" t="s">
        <v>249</v>
      </c>
      <c r="B24557" t="str">
        <f>IF(ISBLANK(VLOOKUP(A24557,Questionnaire!A:KQ,197,FALSE)),"#",VLOOKUP(A24557,Questionnaire!A:KQ,197,FALSE))</f>
        <v>#</v>
      </c>
    </row>
    <row r="24558" spans="1:2">
      <c r="A24558" t="s">
        <v>250</v>
      </c>
      <c r="B24558" t="str">
        <f>IF(ISBLANK(VLOOKUP(A24558,Questionnaire!A:KQ,197,FALSE)),"#",VLOOKUP(A24558,Questionnaire!A:KQ,197,FALSE))</f>
        <v>#</v>
      </c>
    </row>
    <row r="24559" spans="1:2">
      <c r="A24559" t="s">
        <v>252</v>
      </c>
      <c r="B24559" t="str">
        <f>IF(ISBLANK(VLOOKUP(A24559,Questionnaire!A:KQ,197,FALSE)),"#",VLOOKUP(A24559,Questionnaire!A:KQ,197,FALSE))</f>
        <v>#</v>
      </c>
    </row>
    <row r="24560" spans="1:2">
      <c r="A24560" t="s">
        <v>255</v>
      </c>
      <c r="B24560" t="str">
        <f>IF(ISBLANK(VLOOKUP(A24560,Questionnaire!A:KQ,197,FALSE)),"#",VLOOKUP(A24560,Questionnaire!A:KQ,197,FALSE))</f>
        <v>#</v>
      </c>
    </row>
    <row r="24561" spans="1:2">
      <c r="A24561" t="s">
        <v>258</v>
      </c>
      <c r="B24561" t="str">
        <f>IF(ISNA(VLOOKUP(VLOOKUP(A24561,Questionnaire!A:KQ,197,FALSE),'CORA Encoding'!M:N,2,FALSE)),"#",VLOOKUP(VLOOKUP(A24561,Questionnaire!A:KQ,197,FALSE),'CORA Encoding'!M:N,2,FALSE))</f>
        <v>#</v>
      </c>
    </row>
    <row r="24562" spans="1:2">
      <c r="A24562" t="s">
        <v>261</v>
      </c>
      <c r="B24562" t="str">
        <f>IF(ISBLANK(VLOOKUP(A24562,Questionnaire!A:KQ,197,FALSE)),"#",VLOOKUP(A24562,Questionnaire!A:KQ,197,FALSE))</f>
        <v>#</v>
      </c>
    </row>
    <row r="24563" spans="1:2">
      <c r="A24563" t="s">
        <v>263</v>
      </c>
      <c r="B24563" t="str">
        <f>IF(ISBLANK(VLOOKUP(A24563,Questionnaire!A:KQ,197,FALSE)),"#",VLOOKUP(A24563,Questionnaire!A:KQ,197,FALSE))</f>
        <v>#</v>
      </c>
    </row>
    <row r="24564" spans="1:2">
      <c r="A24564" t="s">
        <v>265</v>
      </c>
      <c r="B24564" t="str">
        <f>IF(ISBLANK(VLOOKUP(A24564,Questionnaire!A:KQ,197,FALSE)),"#",VLOOKUP(A24564,Questionnaire!A:KQ,197,FALSE))</f>
        <v>#</v>
      </c>
    </row>
    <row r="24565" spans="1:2">
      <c r="A24565" t="s">
        <v>267</v>
      </c>
      <c r="B24565" t="str">
        <f>IF(ISBLANK(VLOOKUP(A24565,Questionnaire!A:KQ,197,FALSE)),"#",VLOOKUP(A24565,Questionnaire!A:KQ,197,FALSE))</f>
        <v>#</v>
      </c>
    </row>
    <row r="24566" spans="1:2">
      <c r="A24566" t="s">
        <v>269</v>
      </c>
      <c r="B24566" t="str">
        <f>IF(ISBLANK(VLOOKUP(A24566,Questionnaire!A:KQ,197,FALSE)),"#",VLOOKUP(A24566,Questionnaire!A:KQ,197,FALSE))</f>
        <v>#</v>
      </c>
    </row>
    <row r="24567" spans="1:2">
      <c r="A24567" t="s">
        <v>274</v>
      </c>
      <c r="B24567" t="str">
        <f>IF(ISBLANK(VLOOKUP(A24567,Questionnaire!A:KQ,197,FALSE)),"#",VLOOKUP(A24567,Questionnaire!A:KQ,197,FALSE))</f>
        <v>#</v>
      </c>
    </row>
    <row r="24568" spans="1:2">
      <c r="A24568" t="s">
        <v>276</v>
      </c>
      <c r="B24568" t="str">
        <f>IF(ISBLANK(VLOOKUP(A24568,Questionnaire!A:KQ,197,FALSE)),"#",VLOOKUP(A24568,Questionnaire!A:KQ,197,FALSE))</f>
        <v>#</v>
      </c>
    </row>
    <row r="24569" spans="1:2">
      <c r="A24569" t="s">
        <v>278</v>
      </c>
      <c r="B24569" t="str">
        <f>IF(ISBLANK(VLOOKUP(A24569,Questionnaire!A:KQ,197,FALSE)),"#",VLOOKUP(A24569,Questionnaire!A:KQ,197,FALSE))</f>
        <v>#</v>
      </c>
    </row>
    <row r="24570" spans="1:2">
      <c r="A24570" t="s">
        <v>280</v>
      </c>
      <c r="B24570" t="str">
        <f>IF(ISBLANK(VLOOKUP(A24570,Questionnaire!A:KQ,197,FALSE)),"#",VLOOKUP(A24570,Questionnaire!A:KQ,197,FALSE))</f>
        <v>#</v>
      </c>
    </row>
    <row r="24571" spans="1:2">
      <c r="A24571" t="s">
        <v>282</v>
      </c>
      <c r="B24571" t="str">
        <f>IF(ISBLANK(VLOOKUP(A24571,Questionnaire!A:KQ,197,FALSE)),"#",VLOOKUP(A24571,Questionnaire!A:KQ,197,FALSE))</f>
        <v>#</v>
      </c>
    </row>
    <row r="24572" spans="1:2">
      <c r="A24572" t="s">
        <v>286</v>
      </c>
      <c r="B24572" t="str">
        <f>IF(ISBLANK(VLOOKUP(A24572,Questionnaire!A:KQ,197,FALSE)),"#",VLOOKUP(A24572,Questionnaire!A:KQ,197,FALSE))</f>
        <v>#</v>
      </c>
    </row>
    <row r="24573" spans="1:2">
      <c r="A24573" t="s">
        <v>288</v>
      </c>
      <c r="B24573" t="str">
        <f>IF(ISBLANK(VLOOKUP(A24573,Questionnaire!A:KQ,197,FALSE)),"#",VLOOKUP(A24573,Questionnaire!A:KQ,197,FALSE))</f>
        <v>#</v>
      </c>
    </row>
    <row r="24574" spans="1:2">
      <c r="A24574" t="s">
        <v>290</v>
      </c>
      <c r="B24574" t="str">
        <f>IF(ISBLANK(VLOOKUP(A24574,Questionnaire!A:KQ,197,FALSE)),"#",VLOOKUP(A24574,Questionnaire!A:KQ,197,FALSE))</f>
        <v>#</v>
      </c>
    </row>
    <row r="24575" spans="1:2">
      <c r="A24575" t="s">
        <v>292</v>
      </c>
      <c r="B24575" t="str">
        <f>IF(ISBLANK(VLOOKUP(A24575,Questionnaire!A:KQ,197,FALSE)),"#",VLOOKUP(A24575,Questionnaire!A:KQ,197,FALSE))</f>
        <v>#</v>
      </c>
    </row>
    <row r="24576" spans="1:2">
      <c r="A24576" t="s">
        <v>294</v>
      </c>
      <c r="B24576" t="str">
        <f>IF(ISBLANK(VLOOKUP(A24576,Questionnaire!A:KQ,197,FALSE)),"#",VLOOKUP(A24576,Questionnaire!A:KQ,197,FALSE))</f>
        <v>#</v>
      </c>
    </row>
    <row r="24577" spans="1:2">
      <c r="A24577" t="s">
        <v>296</v>
      </c>
      <c r="B24577" t="str">
        <f>IF(ISBLANK(VLOOKUP(A24577,Questionnaire!A:KQ,197,FALSE)),"#",VLOOKUP(A24577,Questionnaire!A:KQ,197,FALSE))</f>
        <v>#</v>
      </c>
    </row>
    <row r="24578" spans="1:2">
      <c r="A24578" t="s">
        <v>301</v>
      </c>
      <c r="B24578" t="str">
        <f>IF(ISBLANK(VLOOKUP(A24578,Questionnaire!A:KQ,197,FALSE)),"#",VLOOKUP(A24578,Questionnaire!A:KQ,197,FALSE))</f>
        <v>#</v>
      </c>
    </row>
    <row r="24579" spans="1:2">
      <c r="A24579" t="s">
        <v>303</v>
      </c>
      <c r="B24579" t="str">
        <f>IF(ISBLANK(VLOOKUP(A24579,Questionnaire!A:KQ,197,FALSE)),"#",VLOOKUP(A24579,Questionnaire!A:KQ,197,FALSE))</f>
        <v>#</v>
      </c>
    </row>
    <row r="24580" spans="1:2">
      <c r="A24580" t="s">
        <v>305</v>
      </c>
      <c r="B24580" t="str">
        <f>IF(ISBLANK(VLOOKUP(A24580,Questionnaire!A:KQ,197,FALSE)),"#",VLOOKUP(A24580,Questionnaire!A:KQ,197,FALSE))</f>
        <v>#</v>
      </c>
    </row>
    <row r="24581" spans="1:2">
      <c r="A24581" t="s">
        <v>307</v>
      </c>
      <c r="B24581" t="str">
        <f>IF(ISBLANK(VLOOKUP(A24581,Questionnaire!A:KQ,197,FALSE)),"#",VLOOKUP(A24581,Questionnaire!A:KQ,197,FALSE))</f>
        <v>#</v>
      </c>
    </row>
    <row r="24582" spans="1:2">
      <c r="A24582" t="s">
        <v>311</v>
      </c>
      <c r="B24582" t="str">
        <f>IF(ISBLANK(VLOOKUP(A24582,Questionnaire!A:KQ,197,FALSE)),"#",VLOOKUP(A24582,Questionnaire!A:KQ,197,FALSE))</f>
        <v>#</v>
      </c>
    </row>
    <row r="24583" spans="1:2">
      <c r="A24583" t="s">
        <v>313</v>
      </c>
      <c r="B24583" t="str">
        <f>IF(ISBLANK(VLOOKUP(A24583,Questionnaire!A:KQ,197,FALSE)),"#",VLOOKUP(A24583,Questionnaire!A:KQ,197,FALSE))</f>
        <v>#</v>
      </c>
    </row>
    <row r="24584" spans="1:2">
      <c r="A24584" t="s">
        <v>314</v>
      </c>
      <c r="B24584" t="str">
        <f>IF(ISBLANK(VLOOKUP(A24584,Questionnaire!A:KQ,197,FALSE)),"#",VLOOKUP(A24584,Questionnaire!A:KQ,197,FALSE))</f>
        <v>#</v>
      </c>
    </row>
    <row r="24585" spans="1:2">
      <c r="A24585" t="s">
        <v>315</v>
      </c>
      <c r="B24585" t="str">
        <f>IF(ISBLANK(VLOOKUP(A24585,Questionnaire!A:KQ,197,FALSE)),"#",VLOOKUP(A24585,Questionnaire!A:KQ,197,FALSE))</f>
        <v>#</v>
      </c>
    </row>
    <row r="24586" spans="1:2">
      <c r="A24586" t="s">
        <v>317</v>
      </c>
      <c r="B24586" t="str">
        <f>IF(ISBLANK(VLOOKUP(A24586,Questionnaire!A:KQ,197,FALSE)),"#",VLOOKUP(A24586,Questionnaire!A:KQ,197,FALSE))</f>
        <v>#</v>
      </c>
    </row>
    <row r="24587" spans="1:2">
      <c r="A24587" t="s">
        <v>319</v>
      </c>
      <c r="B24587" t="str">
        <f>IF(ISBLANK(VLOOKUP(A24587,Questionnaire!A:KQ,197,FALSE)),"#",VLOOKUP(A24587,Questionnaire!A:KQ,197,FALSE))</f>
        <v>#</v>
      </c>
    </row>
    <row r="24588" spans="1:2">
      <c r="A24588" t="s">
        <v>322</v>
      </c>
      <c r="B24588" t="str">
        <f>IF(ISBLANK(VLOOKUP(A24588,Questionnaire!A:KQ,197,FALSE)),"#",VLOOKUP(A24588,Questionnaire!A:KQ,197,FALSE))</f>
        <v>#</v>
      </c>
    </row>
    <row r="24589" spans="1:2">
      <c r="A24589" t="s">
        <v>326</v>
      </c>
      <c r="B24589" t="str">
        <f>IF(ISBLANK(VLOOKUP(A24589,Questionnaire!A:KQ,197,FALSE)),"#",VLOOKUP(A24589,Questionnaire!A:KQ,197,FALSE))</f>
        <v>#</v>
      </c>
    </row>
    <row r="24590" spans="1:2">
      <c r="A24590" t="s">
        <v>328</v>
      </c>
      <c r="B24590" t="str">
        <f>IF(ISBLANK(VLOOKUP(A24590,Questionnaire!A:KQ,197,FALSE)),"#",VLOOKUP(A24590,Questionnaire!A:KQ,197,FALSE))</f>
        <v>#</v>
      </c>
    </row>
    <row r="24591" spans="1:2">
      <c r="A24591" t="s">
        <v>332</v>
      </c>
      <c r="B24591" t="str">
        <f>IF(ISBLANK(VLOOKUP(A24591,Questionnaire!A:KQ,197,FALSE)),"#",VLOOKUP(A24591,Questionnaire!A:KQ,197,FALSE))</f>
        <v>#</v>
      </c>
    </row>
    <row r="24592" spans="1:2">
      <c r="A24592" t="s">
        <v>333</v>
      </c>
      <c r="B24592" t="str">
        <f>IF(ISBLANK(VLOOKUP(A24592,Questionnaire!A:KQ,197,FALSE)),"#",VLOOKUP(A24592,Questionnaire!A:KQ,197,FALSE))</f>
        <v>#</v>
      </c>
    </row>
    <row r="24593" spans="1:2">
      <c r="A24593" t="s">
        <v>334</v>
      </c>
      <c r="B24593" t="str">
        <f>IF(ISBLANK(VLOOKUP(A24593,Questionnaire!A:KQ,197,FALSE)),"#",VLOOKUP(A24593,Questionnaire!A:KQ,197,FALSE))</f>
        <v>#</v>
      </c>
    </row>
    <row r="24594" spans="1:2">
      <c r="A24594" t="s">
        <v>335</v>
      </c>
      <c r="B24594" t="str">
        <f>IF(ISBLANK(VLOOKUP(A24594,Questionnaire!A:KQ,197,FALSE)),"#",VLOOKUP(A24594,Questionnaire!A:KQ,197,FALSE))</f>
        <v>#</v>
      </c>
    </row>
    <row r="24595" spans="1:2">
      <c r="A24595" t="s">
        <v>336</v>
      </c>
      <c r="B24595" t="str">
        <f>IF(ISBLANK(VLOOKUP(A24595,Questionnaire!A:KQ,197,FALSE)),"#",VLOOKUP(A24595,Questionnaire!A:KQ,197,FALSE))</f>
        <v>#</v>
      </c>
    </row>
    <row r="24596" spans="1:2">
      <c r="A24596" t="s">
        <v>337</v>
      </c>
      <c r="B24596" t="str">
        <f>IF(ISBLANK(VLOOKUP(A24596,Questionnaire!A:KQ,197,FALSE)),"#",VLOOKUP(A24596,Questionnaire!A:KQ,197,FALSE))</f>
        <v>#</v>
      </c>
    </row>
    <row r="24597" spans="1:2">
      <c r="A24597" t="s">
        <v>338</v>
      </c>
      <c r="B24597" t="str">
        <f>IF(ISBLANK(VLOOKUP(A24597,Questionnaire!A:KQ,197,FALSE)),"#",VLOOKUP(A24597,Questionnaire!A:KQ,197,FALSE))</f>
        <v>#</v>
      </c>
    </row>
    <row r="24598" spans="1:2">
      <c r="A24598" t="s">
        <v>339</v>
      </c>
      <c r="B24598" t="str">
        <f>IF(ISBLANK(VLOOKUP(A24598,Questionnaire!A:KQ,197,FALSE)),"#",VLOOKUP(A24598,Questionnaire!A:KQ,197,FALSE))</f>
        <v>#</v>
      </c>
    </row>
    <row r="24599" spans="1:2">
      <c r="A24599" t="s">
        <v>340</v>
      </c>
      <c r="B24599" t="str">
        <f>IF(ISBLANK(VLOOKUP(A24599,Questionnaire!A:KQ,197,FALSE)),"#",VLOOKUP(A24599,Questionnaire!A:KQ,197,FALSE))</f>
        <v>#</v>
      </c>
    </row>
    <row r="24600" spans="1:2">
      <c r="A24600" t="s">
        <v>341</v>
      </c>
      <c r="B24600" t="str">
        <f>IF(ISBLANK(VLOOKUP(A24600,Questionnaire!A:KQ,197,FALSE)),"#",VLOOKUP(A24600,Questionnaire!A:KQ,197,FALSE))</f>
        <v>#</v>
      </c>
    </row>
    <row r="24601" spans="1:2">
      <c r="A24601" t="s">
        <v>342</v>
      </c>
      <c r="B24601" t="str">
        <f>IF(ISBLANK(VLOOKUP(A24601,Questionnaire!A:KQ,197,FALSE)),"#",VLOOKUP(A24601,Questionnaire!A:KQ,197,FALSE))</f>
        <v>#</v>
      </c>
    </row>
    <row r="24602" spans="1:2">
      <c r="A24602" t="s">
        <v>343</v>
      </c>
      <c r="B24602" t="str">
        <f>IF(ISBLANK(VLOOKUP(A24602,Questionnaire!A:KQ,197,FALSE)),"#",VLOOKUP(A24602,Questionnaire!A:KQ,197,FALSE))</f>
        <v>#</v>
      </c>
    </row>
    <row r="24603" spans="1:2">
      <c r="A24603" t="s">
        <v>344</v>
      </c>
      <c r="B24603" t="str">
        <f>IF(ISBLANK(VLOOKUP(A24603,Questionnaire!A:KQ,197,FALSE)),"#",VLOOKUP(A24603,Questionnaire!A:KQ,197,FALSE))</f>
        <v>#</v>
      </c>
    </row>
    <row r="24604" spans="1:2">
      <c r="A24604" t="s">
        <v>345</v>
      </c>
      <c r="B24604" t="str">
        <f>IF(ISBLANK(VLOOKUP(A24604,Questionnaire!A:KQ,197,FALSE)),"#",VLOOKUP(A24604,Questionnaire!A:KQ,197,FALSE))</f>
        <v>#</v>
      </c>
    </row>
    <row r="24605" spans="1:2">
      <c r="A24605" t="s">
        <v>348</v>
      </c>
      <c r="B24605" t="str">
        <f>IF(ISBLANK(VLOOKUP(A24605,Questionnaire!A:KQ,197,FALSE)),"#",VLOOKUP(A24605,Questionnaire!A:KQ,197,FALSE))</f>
        <v>#</v>
      </c>
    </row>
    <row r="24606" spans="1:2">
      <c r="A24606" t="s">
        <v>353</v>
      </c>
      <c r="B24606" t="str">
        <f>IF(ISBLANK(VLOOKUP(A24606,Questionnaire!A:KQ,197,FALSE)),"#",VLOOKUP(A24606,Questionnaire!A:KQ,197,FALSE))</f>
        <v>#</v>
      </c>
    </row>
    <row r="24607" spans="1:2">
      <c r="A24607" t="s">
        <v>354</v>
      </c>
      <c r="B24607" t="str">
        <f>IF(ISBLANK(VLOOKUP(A24607,Questionnaire!A:KQ,197,FALSE)),"#",VLOOKUP(A24607,Questionnaire!A:KQ,197,FALSE))</f>
        <v>#</v>
      </c>
    </row>
    <row r="24608" spans="1:2">
      <c r="A24608" t="s">
        <v>355</v>
      </c>
      <c r="B24608" t="str">
        <f>IF(ISBLANK(VLOOKUP(A24608,Questionnaire!A:KQ,197,FALSE)),"#",VLOOKUP(A24608,Questionnaire!A:KQ,197,FALSE))</f>
        <v>#</v>
      </c>
    </row>
    <row r="24609" spans="1:2">
      <c r="A24609" t="s">
        <v>356</v>
      </c>
      <c r="B24609" t="str">
        <f>IF(ISBLANK(VLOOKUP(A24609,Questionnaire!A:KQ,197,FALSE)),"#",VLOOKUP(A24609,Questionnaire!A:KQ,197,FALSE))</f>
        <v>#</v>
      </c>
    </row>
    <row r="24610" spans="1:2">
      <c r="A24610" t="s">
        <v>357</v>
      </c>
      <c r="B24610" t="str">
        <f>IF(ISBLANK(VLOOKUP(A24610,Questionnaire!A:KQ,197,FALSE)),"#",VLOOKUP(A24610,Questionnaire!A:KQ,197,FALSE))</f>
        <v>#</v>
      </c>
    </row>
    <row r="24611" spans="1:2">
      <c r="A24611" t="s">
        <v>360</v>
      </c>
      <c r="B24611" t="str">
        <f>IF(ISBLANK(VLOOKUP(A24611,Questionnaire!A:KQ,197,FALSE)),"#",VLOOKUP(A24611,Questionnaire!A:KQ,197,FALSE))</f>
        <v>#</v>
      </c>
    </row>
    <row r="24612" spans="1:2">
      <c r="A24612" t="s">
        <v>362</v>
      </c>
      <c r="B24612" t="str">
        <f>IF(ISBLANK(VLOOKUP(A24612,Questionnaire!A:KQ,197,FALSE)),"#",VLOOKUP(A24612,Questionnaire!A:KQ,197,FALSE))</f>
        <v>#</v>
      </c>
    </row>
    <row r="24613" spans="1:2">
      <c r="A24613" t="s">
        <v>363</v>
      </c>
      <c r="B24613" t="str">
        <f>IF(ISBLANK(VLOOKUP(A24613,Questionnaire!A:KQ,197,FALSE)),"#",VLOOKUP(A24613,Questionnaire!A:KQ,197,FALSE))</f>
        <v>#</v>
      </c>
    </row>
    <row r="24614" spans="1:2">
      <c r="A24614" t="s">
        <v>364</v>
      </c>
      <c r="B24614" t="str">
        <f>IF(ISBLANK(VLOOKUP(A24614,Questionnaire!A:KQ,197,FALSE)),"#",VLOOKUP(A24614,Questionnaire!A:KQ,197,FALSE))</f>
        <v>#</v>
      </c>
    </row>
    <row r="24615" spans="1:2">
      <c r="A24615" t="s">
        <v>365</v>
      </c>
      <c r="B24615" t="str">
        <f>IF(ISBLANK(VLOOKUP(A24615,Questionnaire!A:KQ,197,FALSE)),"#",VLOOKUP(A24615,Questionnaire!A:KQ,197,FALSE))</f>
        <v>#</v>
      </c>
    </row>
    <row r="24616" spans="1:2">
      <c r="A24616" t="s">
        <v>366</v>
      </c>
      <c r="B24616" t="str">
        <f>IF(ISBLANK(VLOOKUP(A24616,Questionnaire!A:KQ,197,FALSE)),"#",VLOOKUP(A24616,Questionnaire!A:KQ,197,FALSE))</f>
        <v>#</v>
      </c>
    </row>
    <row r="24617" spans="1:2">
      <c r="A24617" t="s">
        <v>371</v>
      </c>
      <c r="B24617" t="str">
        <f>IF(ISBLANK(VLOOKUP(A24617,Questionnaire!A:KQ,197,FALSE)),"#",VLOOKUP(A24617,Questionnaire!A:KQ,197,FALSE))</f>
        <v>#</v>
      </c>
    </row>
    <row r="24618" spans="1:2">
      <c r="A24618" t="s">
        <v>372</v>
      </c>
      <c r="B24618" t="str">
        <f>IF(ISBLANK(VLOOKUP(A24618,Questionnaire!A:KQ,197,FALSE)),"#",VLOOKUP(A24618,Questionnaire!A:KQ,197,FALSE))</f>
        <v>#</v>
      </c>
    </row>
    <row r="24619" spans="1:2">
      <c r="A24619" t="s">
        <v>373</v>
      </c>
      <c r="B24619" t="str">
        <f>IF(ISBLANK(VLOOKUP(A24619,Questionnaire!A:KQ,197,FALSE)),"#",VLOOKUP(A24619,Questionnaire!A:KQ,197,FALSE))</f>
        <v>#</v>
      </c>
    </row>
    <row r="24620" spans="1:2">
      <c r="A24620" t="s">
        <v>374</v>
      </c>
      <c r="B24620" t="str">
        <f>IF(ISBLANK(VLOOKUP(A24620,Questionnaire!A:KQ,197,FALSE)),"#",VLOOKUP(A24620,Questionnaire!A:KQ,197,FALSE))</f>
        <v>#</v>
      </c>
    </row>
    <row r="24621" spans="1:2">
      <c r="A24621" t="s">
        <v>377</v>
      </c>
      <c r="B24621" t="str">
        <f>IF(ISBLANK(VLOOKUP(A24621,Questionnaire!A:KQ,197,FALSE)),"#",VLOOKUP(A24621,Questionnaire!A:KQ,197,FALSE))</f>
        <v>#</v>
      </c>
    </row>
    <row r="24622" spans="1:2">
      <c r="A24622" t="s">
        <v>379</v>
      </c>
      <c r="B24622" t="str">
        <f>IF(ISBLANK(VLOOKUP(A24622,Questionnaire!A:KQ,197,FALSE)),"#",VLOOKUP(A24622,Questionnaire!A:KQ,197,FALSE))</f>
        <v>#</v>
      </c>
    </row>
    <row r="24623" spans="1:2">
      <c r="A24623" t="s">
        <v>380</v>
      </c>
      <c r="B24623" t="str">
        <f>IF(ISBLANK(VLOOKUP(A24623,Questionnaire!A:KQ,197,FALSE)),"#",VLOOKUP(A24623,Questionnaire!A:KQ,197,FALSE))</f>
        <v>#</v>
      </c>
    </row>
    <row r="24624" spans="1:2">
      <c r="A24624" t="s">
        <v>381</v>
      </c>
      <c r="B24624" t="str">
        <f>IF(ISBLANK(VLOOKUP(A24624,Questionnaire!A:KQ,197,FALSE)),"#",VLOOKUP(A24624,Questionnaire!A:KQ,197,FALSE))</f>
        <v>#</v>
      </c>
    </row>
    <row r="24625" spans="1:2">
      <c r="A24625" t="s">
        <v>382</v>
      </c>
      <c r="B24625" t="str">
        <f>IF(ISBLANK(VLOOKUP(A24625,Questionnaire!A:KQ,197,FALSE)),"#",VLOOKUP(A24625,Questionnaire!A:KQ,197,FALSE))</f>
        <v>#</v>
      </c>
    </row>
    <row r="24626" spans="1:2">
      <c r="A24626" t="s">
        <v>384</v>
      </c>
      <c r="B24626" t="str">
        <f>IF(ISBLANK(VLOOKUP(A24626,Questionnaire!A:KQ,197,FALSE)),"#",VLOOKUP(A24626,Questionnaire!A:KQ,197,FALSE))</f>
        <v>#</v>
      </c>
    </row>
    <row r="24627" spans="1:2">
      <c r="A24627" t="s">
        <v>387</v>
      </c>
      <c r="B24627" t="str">
        <f>IF(ISBLANK(VLOOKUP(A24627,Questionnaire!A:KQ,197,FALSE)),"#",VLOOKUP(A24627,Questionnaire!A:KQ,197,FALSE))</f>
        <v>#</v>
      </c>
    </row>
    <row r="24628" spans="1:2">
      <c r="A24628" t="s">
        <v>391</v>
      </c>
      <c r="B24628" t="str">
        <f>IF(ISBLANK(VLOOKUP(A24628,Questionnaire!A:KQ,197,FALSE)),"#",VLOOKUP(A24628,Questionnaire!A:KQ,197,FALSE))</f>
        <v>#</v>
      </c>
    </row>
    <row r="24629" spans="1:2">
      <c r="A24629" t="s">
        <v>393</v>
      </c>
      <c r="B24629" t="str">
        <f>IF(ISBLANK(VLOOKUP(A24629,Questionnaire!A:KQ,197,FALSE)),"#",VLOOKUP(A24629,Questionnaire!A:KQ,197,FALSE))</f>
        <v>#</v>
      </c>
    </row>
    <row r="24630" spans="1:2">
      <c r="A24630" t="s">
        <v>395</v>
      </c>
      <c r="B24630" t="str">
        <f>IF(ISBLANK(VLOOKUP(A24630,Questionnaire!A:KQ,197,FALSE)),"#",VLOOKUP(A24630,Questionnaire!A:KQ,197,FALSE))</f>
        <v>#</v>
      </c>
    </row>
    <row r="24631" spans="1:2">
      <c r="A24631" t="s">
        <v>398</v>
      </c>
      <c r="B24631" t="str">
        <f>IF(ISBLANK(VLOOKUP(A24631,Questionnaire!A:KQ,197,FALSE)),"#",VLOOKUP(A24631,Questionnaire!A:KQ,197,FALSE))</f>
        <v>#</v>
      </c>
    </row>
    <row r="24632" spans="1:2">
      <c r="A24632" t="s">
        <v>402</v>
      </c>
      <c r="B24632" t="str">
        <f>IF(ISBLANK(VLOOKUP(A24632,Questionnaire!A:KQ,197,FALSE)),"#",VLOOKUP(A24632,Questionnaire!A:KQ,197,FALSE))</f>
        <v>#</v>
      </c>
    </row>
    <row r="24633" spans="1:2">
      <c r="A24633" t="s">
        <v>405</v>
      </c>
      <c r="B24633" t="str">
        <f>IF(ISBLANK(VLOOKUP(A24633,Questionnaire!A:KQ,197,FALSE)),"#",VLOOKUP(A24633,Questionnaire!A:KQ,197,FALSE))</f>
        <v>#</v>
      </c>
    </row>
    <row r="24634" spans="1:2">
      <c r="A24634" t="s">
        <v>409</v>
      </c>
      <c r="B24634" t="str">
        <f>IF(ISBLANK(VLOOKUP(A24634,Questionnaire!A:KQ,197,FALSE)),"#",VLOOKUP(A24634,Questionnaire!A:KQ,197,FALSE))</f>
        <v>#</v>
      </c>
    </row>
    <row r="24635" spans="1:2">
      <c r="A24635" t="s">
        <v>412</v>
      </c>
      <c r="B24635" t="str">
        <f>IF(ISBLANK(VLOOKUP(A24635,Questionnaire!A:KQ,197,FALSE)),"#",VLOOKUP(A24635,Questionnaire!A:KQ,197,FALSE))</f>
        <v>#</v>
      </c>
    </row>
    <row r="24636" spans="1:2">
      <c r="A24636" t="s">
        <v>415</v>
      </c>
      <c r="B24636" t="str">
        <f>IF(ISBLANK(VLOOKUP(A24636,Questionnaire!A:KQ,197,FALSE)),"#",VLOOKUP(A24636,Questionnaire!A:KQ,197,FALSE))</f>
        <v>#</v>
      </c>
    </row>
    <row r="24637" spans="1:2">
      <c r="A24637" t="s">
        <v>418</v>
      </c>
      <c r="B24637" t="str">
        <f>IF(ISBLANK(VLOOKUP(A24637,Questionnaire!A:KQ,197,FALSE)),"#",VLOOKUP(A24637,Questionnaire!A:KQ,197,FALSE))</f>
        <v>#</v>
      </c>
    </row>
    <row r="24638" spans="1:2">
      <c r="A24638" t="s">
        <v>421</v>
      </c>
      <c r="B24638" t="str">
        <f>IF(ISBLANK(VLOOKUP(A24638,Questionnaire!A:KQ,197,FALSE)),"#",VLOOKUP(A24638,Questionnaire!A:KQ,197,FALSE))</f>
        <v>#</v>
      </c>
    </row>
    <row r="24639" spans="1:2">
      <c r="A24639" t="s">
        <v>424</v>
      </c>
      <c r="B24639" t="str">
        <f>IF(ISBLANK(VLOOKUP(A24639,Questionnaire!A:KQ,197,FALSE)),"#",VLOOKUP(A24639,Questionnaire!A:KQ,197,FALSE))</f>
        <v>#</v>
      </c>
    </row>
    <row r="24640" spans="1:2">
      <c r="A24640" t="s">
        <v>429</v>
      </c>
      <c r="B24640" t="str">
        <f>IF(ISBLANK(VLOOKUP(A24640,Questionnaire!A:KQ,197,FALSE)),"#",VLOOKUP(A24640,Questionnaire!A:KQ,197,FALSE))</f>
        <v>#</v>
      </c>
    </row>
    <row r="24641" spans="1:2">
      <c r="A24641" t="s">
        <v>432</v>
      </c>
      <c r="B24641" t="str">
        <f>IF(ISBLANK(VLOOKUP(A24641,Questionnaire!A:KQ,197,FALSE)),"#",VLOOKUP(A24641,Questionnaire!A:KQ,197,FALSE))</f>
        <v>#</v>
      </c>
    </row>
    <row r="24642" spans="1:2">
      <c r="A24642" t="s">
        <v>435</v>
      </c>
      <c r="B24642" t="str">
        <f>IF(ISBLANK(VLOOKUP(A24642,Questionnaire!A:KQ,197,FALSE)),"#",VLOOKUP(A24642,Questionnaire!A:KQ,197,FALSE))</f>
        <v>#</v>
      </c>
    </row>
    <row r="24643" spans="1:2">
      <c r="A24643" t="s">
        <v>437</v>
      </c>
      <c r="B24643" t="str">
        <f>IF(ISBLANK(VLOOKUP(A24643,Questionnaire!A:KQ,197,FALSE)),"#",VLOOKUP(A24643,Questionnaire!A:KQ,197,FALSE))</f>
        <v>#</v>
      </c>
    </row>
    <row r="24644" spans="1:2">
      <c r="A24644" t="s">
        <v>439</v>
      </c>
      <c r="B24644" t="str">
        <f>IF(ISBLANK(VLOOKUP(A24644,Questionnaire!A:KQ,197,FALSE)),"#",VLOOKUP(A24644,Questionnaire!A:KQ,197,FALSE))</f>
        <v>#</v>
      </c>
    </row>
    <row r="24645" spans="1:2">
      <c r="A24645" t="s">
        <v>442</v>
      </c>
      <c r="B24645" t="str">
        <f>IF(ISBLANK(VLOOKUP(A24645,Questionnaire!A:KQ,197,FALSE)),"#",VLOOKUP(A24645,Questionnaire!A:KQ,197,FALSE))</f>
        <v>#</v>
      </c>
    </row>
    <row r="24646" spans="1:2">
      <c r="A24646" t="s">
        <v>445</v>
      </c>
      <c r="B24646" t="str">
        <f>IF(ISBLANK(VLOOKUP(A24646,Questionnaire!A:KQ,197,FALSE)),"#",VLOOKUP(A24646,Questionnaire!A:KQ,197,FALSE))</f>
        <v>#</v>
      </c>
    </row>
    <row r="24647" spans="1:2">
      <c r="A24647" t="s">
        <v>448</v>
      </c>
      <c r="B24647" t="str">
        <f>IF(ISBLANK(VLOOKUP(A24647,Questionnaire!A:KQ,197,FALSE)),"#",VLOOKUP(A24647,Questionnaire!A:KQ,197,FALSE))</f>
        <v>#</v>
      </c>
    </row>
    <row r="24648" spans="1:2">
      <c r="A24648" t="s">
        <v>452</v>
      </c>
      <c r="B24648" t="str">
        <f>IF(ISBLANK(VLOOKUP(A24648,Questionnaire!A:KQ,197,FALSE)),"#",VLOOKUP(A24648,Questionnaire!A:KQ,197,FALSE))</f>
        <v>#</v>
      </c>
    </row>
    <row r="24649" spans="1:2">
      <c r="A24649" t="s">
        <v>455</v>
      </c>
      <c r="B24649" t="str">
        <f>IF(ISBLANK(VLOOKUP(A24649,Questionnaire!A:KQ,197,FALSE)),"#",VLOOKUP(A24649,Questionnaire!A:KQ,197,FALSE))</f>
        <v>#</v>
      </c>
    </row>
    <row r="24650" spans="1:2">
      <c r="A24650" t="s">
        <v>458</v>
      </c>
      <c r="B24650" t="str">
        <f>IF(ISBLANK(VLOOKUP(A24650,Questionnaire!A:KQ,197,FALSE)),"#",VLOOKUP(A24650,Questionnaire!A:KQ,197,FALSE))</f>
        <v>#</v>
      </c>
    </row>
    <row r="24651" spans="1:2">
      <c r="A24651" t="s">
        <v>461</v>
      </c>
      <c r="B24651" t="str">
        <f>IF(ISBLANK(VLOOKUP(A24651,Questionnaire!A:KQ,197,FALSE)),"#",VLOOKUP(A24651,Questionnaire!A:KQ,197,FALSE))</f>
        <v>#</v>
      </c>
    </row>
    <row r="24652" spans="1:2">
      <c r="A24652" t="s">
        <v>465</v>
      </c>
      <c r="B24652" t="str">
        <f>IF(ISBLANK(VLOOKUP(A24652,Questionnaire!A:KQ,197,FALSE)),"#",VLOOKUP(A24652,Questionnaire!A:KQ,197,FALSE))</f>
        <v>#</v>
      </c>
    </row>
    <row r="24653" spans="1:2">
      <c r="A24653" t="s">
        <v>467</v>
      </c>
      <c r="B24653" t="str">
        <f>IF(ISBLANK(VLOOKUP(A24653,Questionnaire!A:KQ,197,FALSE)),"#",VLOOKUP(A24653,Questionnaire!A:KQ,197,FALSE))</f>
        <v>#</v>
      </c>
    </row>
    <row r="24654" spans="1:2">
      <c r="A24654" t="s">
        <v>469</v>
      </c>
      <c r="B24654" t="str">
        <f>IF(ISBLANK(VLOOKUP(A24654,Questionnaire!A:KQ,197,FALSE)),"#",VLOOKUP(A24654,Questionnaire!A:KQ,197,FALSE))</f>
        <v>#</v>
      </c>
    </row>
    <row r="24655" spans="1:2">
      <c r="A24655" t="s">
        <v>471</v>
      </c>
      <c r="B24655" t="str">
        <f>IF(ISBLANK(VLOOKUP(A24655,Questionnaire!A:KQ,197,FALSE)),"#",VLOOKUP(A24655,Questionnaire!A:KQ,197,FALSE))</f>
        <v>#</v>
      </c>
    </row>
    <row r="24656" spans="1:2">
      <c r="A24656" t="s">
        <v>473</v>
      </c>
      <c r="B24656" t="str">
        <f>IF(ISBLANK(VLOOKUP(A24656,Questionnaire!A:KQ,197,FALSE)),"#",VLOOKUP(A24656,Questionnaire!A:KQ,197,FALSE))</f>
        <v>#</v>
      </c>
    </row>
    <row r="24657" spans="1:3">
      <c r="A24657" t="s">
        <v>475</v>
      </c>
      <c r="B24657" t="str">
        <f>IF(ISBLANK(VLOOKUP(A24657,Questionnaire!A:KQ,197,FALSE)),"#",VLOOKUP(A24657,Questionnaire!A:KQ,197,FALSE))</f>
        <v>#</v>
      </c>
    </row>
    <row r="24658" spans="1:3">
      <c r="A24658" t="s">
        <v>185</v>
      </c>
      <c r="B24658" t="str">
        <f>IF(ISBLANK(VLOOKUP(A24658,Questionnaire!A:KQ,198,FALSE)),"#",VLOOKUP(A24658,Questionnaire!A:KQ,198,FALSE))</f>
        <v>#</v>
      </c>
      <c r="C24658">
        <v>195</v>
      </c>
    </row>
    <row r="24659" spans="1:3">
      <c r="A24659" t="s">
        <v>187</v>
      </c>
      <c r="B24659" t="str">
        <f>IF(ISNA(VLOOKUP(VLOOKUP(A24659,Questionnaire!A:KQ,198,FALSE),'CORA Encoding'!D:E,2,FALSE)),"#",VLOOKUP(VLOOKUP(A24659,Questionnaire!A:KQ,198,FALSE),'CORA Encoding'!D:E,2,FALSE))</f>
        <v>#</v>
      </c>
    </row>
    <row r="24660" spans="1:3">
      <c r="A24660" t="s">
        <v>189</v>
      </c>
      <c r="B24660" t="str">
        <f>IF(ISNA(VLOOKUP(VLOOKUP(A24660,Questionnaire!A:KQ,198,FALSE),'CORA Encoding'!G:H,2,FALSE)),"#",VLOOKUP(VLOOKUP(A24660,Questionnaire!A:KQ,198,FALSE),'CORA Encoding'!G:H,2,FALSE))</f>
        <v>#</v>
      </c>
    </row>
    <row r="24661" spans="1:3">
      <c r="A24661" t="s">
        <v>191</v>
      </c>
      <c r="B24661" t="str">
        <f>IF(ISNA(VLOOKUP(VLOOKUP(A24661,Questionnaire!A:KQ,198,FALSE),'Country List'!E:F,2,FALSE)),"#",VLOOKUP(VLOOKUP(A24661,Questionnaire!A:KQ,198,FALSE),'Country List'!E:F,2,FALSE))</f>
        <v>#</v>
      </c>
    </row>
    <row r="24662" spans="1:3">
      <c r="A24662" t="s">
        <v>193</v>
      </c>
      <c r="B24662" t="str">
        <f>IF(ISNA(VLOOKUP(VLOOKUP(A24662,Questionnaire!A:KQ,198,FALSE),'Industry List'!B:C,2,FALSE)),"#",VLOOKUP(VLOOKUP(A24662,Questionnaire!A:KQ,198,FALSE),'Industry List'!B:C,2,FALSE))</f>
        <v>#</v>
      </c>
    </row>
    <row r="24663" spans="1:3">
      <c r="A24663" t="s">
        <v>197</v>
      </c>
      <c r="B24663" t="str">
        <f>IF(ISBLANK(VLOOKUP(A24663,Questionnaire!A:KQ,198,FALSE)),"#",VLOOKUP(A24663,Questionnaire!A:KQ,198,FALSE))</f>
        <v>#</v>
      </c>
    </row>
    <row r="24664" spans="1:3">
      <c r="A24664" t="s">
        <v>201</v>
      </c>
      <c r="B24664" t="str">
        <f>IF(ISBLANK(VLOOKUP(A24664,Questionnaire!A:KQ,198,FALSE)),"#",VLOOKUP(A24664,Questionnaire!A:KQ,198,FALSE))</f>
        <v>#</v>
      </c>
    </row>
    <row r="24665" spans="1:3">
      <c r="A24665" t="s">
        <v>203</v>
      </c>
      <c r="B24665" t="str">
        <f>IF(ISNA(VLOOKUP(VLOOKUP(A24665,Questionnaire!A:KQ,198,FALSE),'CORA Encoding'!J:K,2,FALSE)),"#",VLOOKUP(VLOOKUP(A24665,Questionnaire!A:KQ,198,FALSE),'CORA Encoding'!J:K,2,FALSE))</f>
        <v>#</v>
      </c>
    </row>
    <row r="24666" spans="1:3">
      <c r="A24666" t="s">
        <v>208</v>
      </c>
      <c r="B24666" t="str">
        <f>IF(ISBLANK(VLOOKUP(A24666,Questionnaire!A:KQ,198,FALSE)),"#",VLOOKUP(A24666,Questionnaire!A:KQ,198,FALSE))</f>
        <v>#</v>
      </c>
    </row>
    <row r="24667" spans="1:3">
      <c r="A24667" t="s">
        <v>213</v>
      </c>
      <c r="B24667" t="str">
        <f>IF(ISBLANK(VLOOKUP(A24667,Questionnaire!A:KQ,198,FALSE)),"#",VLOOKUP(A24667,Questionnaire!A:KQ,198,FALSE))</f>
        <v>#</v>
      </c>
    </row>
    <row r="24668" spans="1:3">
      <c r="A24668" t="s">
        <v>215</v>
      </c>
      <c r="B24668" t="str">
        <f>IF(ISBLANK(VLOOKUP(A24668,Questionnaire!A:KQ,198,FALSE)),"#",VLOOKUP(A24668,Questionnaire!A:KQ,198,FALSE))</f>
        <v>#</v>
      </c>
    </row>
    <row r="24669" spans="1:3">
      <c r="A24669" t="s">
        <v>217</v>
      </c>
      <c r="B24669" t="str">
        <f>IF(ISBLANK(VLOOKUP(A24669,Questionnaire!A:KQ,198,FALSE)),"#",VLOOKUP(A24669,Questionnaire!A:KQ,198,FALSE))</f>
        <v>#</v>
      </c>
    </row>
    <row r="24670" spans="1:3">
      <c r="A24670" t="s">
        <v>219</v>
      </c>
      <c r="B24670" t="str">
        <f>IF(ISBLANK(VLOOKUP(A24670,Questionnaire!A:KQ,198,FALSE)),"#",VLOOKUP(A24670,Questionnaire!A:KQ,198,FALSE))</f>
        <v>#</v>
      </c>
    </row>
    <row r="24671" spans="1:3">
      <c r="A24671" t="s">
        <v>221</v>
      </c>
      <c r="B24671" t="str">
        <f>IF(ISBLANK(VLOOKUP(A24671,Questionnaire!A:KQ,198,FALSE)),"#",VLOOKUP(A24671,Questionnaire!A:KQ,198,FALSE))</f>
        <v>#</v>
      </c>
    </row>
    <row r="24672" spans="1:3">
      <c r="A24672" t="s">
        <v>223</v>
      </c>
      <c r="B24672" t="str">
        <f>IF(ISBLANK(VLOOKUP(A24672,Questionnaire!A:KQ,198,FALSE)),"#",VLOOKUP(A24672,Questionnaire!A:KQ,198,FALSE))</f>
        <v>#</v>
      </c>
    </row>
    <row r="24673" spans="1:2">
      <c r="A24673" t="s">
        <v>225</v>
      </c>
      <c r="B24673" t="str">
        <f>IF(ISBLANK(VLOOKUP(A24673,Questionnaire!A:KQ,198,FALSE)),"#",VLOOKUP(A24673,Questionnaire!A:KQ,198,FALSE))</f>
        <v>#</v>
      </c>
    </row>
    <row r="24674" spans="1:2">
      <c r="A24674" t="s">
        <v>227</v>
      </c>
      <c r="B24674" t="str">
        <f>IF(ISBLANK(VLOOKUP(A24674,Questionnaire!A:KQ,198,FALSE)),"#",VLOOKUP(A24674,Questionnaire!A:KQ,198,FALSE))</f>
        <v>#</v>
      </c>
    </row>
    <row r="24675" spans="1:2">
      <c r="A24675" t="s">
        <v>229</v>
      </c>
      <c r="B24675" t="str">
        <f>IF(ISBLANK(VLOOKUP(A24675,Questionnaire!A:KQ,198,FALSE)),"#",VLOOKUP(A24675,Questionnaire!A:KQ,198,FALSE))</f>
        <v>#</v>
      </c>
    </row>
    <row r="24676" spans="1:2">
      <c r="A24676" t="s">
        <v>231</v>
      </c>
      <c r="B24676" t="str">
        <f>IF(ISBLANK(VLOOKUP(A24676,Questionnaire!A:KQ,198,FALSE)),"#",VLOOKUP(A24676,Questionnaire!A:KQ,198,FALSE))</f>
        <v>#</v>
      </c>
    </row>
    <row r="24677" spans="1:2">
      <c r="A24677" t="s">
        <v>233</v>
      </c>
      <c r="B24677" t="str">
        <f>IF(ISBLANK(VLOOKUP(A24677,Questionnaire!A:KQ,198,FALSE)),"#",VLOOKUP(A24677,Questionnaire!A:KQ,198,FALSE))</f>
        <v>#</v>
      </c>
    </row>
    <row r="24678" spans="1:2">
      <c r="A24678" t="s">
        <v>235</v>
      </c>
      <c r="B24678" t="str">
        <f>IF(ISBLANK(VLOOKUP(A24678,Questionnaire!A:KQ,198,FALSE)),"#",VLOOKUP(A24678,Questionnaire!A:KQ,198,FALSE))</f>
        <v>#</v>
      </c>
    </row>
    <row r="24679" spans="1:2">
      <c r="A24679" t="s">
        <v>237</v>
      </c>
      <c r="B24679" t="str">
        <f>IF(ISBLANK(VLOOKUP(A24679,Questionnaire!A:KQ,198,FALSE)),"#",VLOOKUP(A24679,Questionnaire!A:KQ,198,FALSE))</f>
        <v>#</v>
      </c>
    </row>
    <row r="24680" spans="1:2">
      <c r="A24680" t="s">
        <v>239</v>
      </c>
      <c r="B24680" t="str">
        <f>IF(ISBLANK(VLOOKUP(A24680,Questionnaire!A:KQ,198,FALSE)),"#",VLOOKUP(A24680,Questionnaire!A:KQ,198,FALSE))</f>
        <v>#</v>
      </c>
    </row>
    <row r="24681" spans="1:2">
      <c r="A24681" t="s">
        <v>242</v>
      </c>
      <c r="B24681" t="str">
        <f>IF(ISBLANK(VLOOKUP(A24681,Questionnaire!A:KQ,198,FALSE)),"#",VLOOKUP(A24681,Questionnaire!A:KQ,198,FALSE))</f>
        <v>#</v>
      </c>
    </row>
    <row r="24682" spans="1:2">
      <c r="A24682" t="s">
        <v>245</v>
      </c>
      <c r="B24682" t="str">
        <f>IF(ISBLANK(VLOOKUP(A24682,Questionnaire!A:KQ,198,FALSE)),"#",VLOOKUP(A24682,Questionnaire!A:KQ,198,FALSE))</f>
        <v>#</v>
      </c>
    </row>
    <row r="24683" spans="1:2">
      <c r="A24683" t="s">
        <v>247</v>
      </c>
      <c r="B24683" t="str">
        <f>IF(ISBLANK(VLOOKUP(A24683,Questionnaire!A:KQ,198,FALSE)),"#",VLOOKUP(A24683,Questionnaire!A:KQ,198,FALSE))</f>
        <v>#</v>
      </c>
    </row>
    <row r="24684" spans="1:2">
      <c r="A24684" t="s">
        <v>249</v>
      </c>
      <c r="B24684" t="str">
        <f>IF(ISBLANK(VLOOKUP(A24684,Questionnaire!A:KQ,198,FALSE)),"#",VLOOKUP(A24684,Questionnaire!A:KQ,198,FALSE))</f>
        <v>#</v>
      </c>
    </row>
    <row r="24685" spans="1:2">
      <c r="A24685" t="s">
        <v>250</v>
      </c>
      <c r="B24685" t="str">
        <f>IF(ISBLANK(VLOOKUP(A24685,Questionnaire!A:KQ,198,FALSE)),"#",VLOOKUP(A24685,Questionnaire!A:KQ,198,FALSE))</f>
        <v>#</v>
      </c>
    </row>
    <row r="24686" spans="1:2">
      <c r="A24686" t="s">
        <v>252</v>
      </c>
      <c r="B24686" t="str">
        <f>IF(ISBLANK(VLOOKUP(A24686,Questionnaire!A:KQ,198,FALSE)),"#",VLOOKUP(A24686,Questionnaire!A:KQ,198,FALSE))</f>
        <v>#</v>
      </c>
    </row>
    <row r="24687" spans="1:2">
      <c r="A24687" t="s">
        <v>255</v>
      </c>
      <c r="B24687" t="str">
        <f>IF(ISBLANK(VLOOKUP(A24687,Questionnaire!A:KQ,198,FALSE)),"#",VLOOKUP(A24687,Questionnaire!A:KQ,198,FALSE))</f>
        <v>#</v>
      </c>
    </row>
    <row r="24688" spans="1:2">
      <c r="A24688" t="s">
        <v>258</v>
      </c>
      <c r="B24688" t="str">
        <f>IF(ISNA(VLOOKUP(VLOOKUP(A24688,Questionnaire!A:KQ,198,FALSE),'CORA Encoding'!M:N,2,FALSE)),"#",VLOOKUP(VLOOKUP(A24688,Questionnaire!A:KQ,198,FALSE),'CORA Encoding'!M:N,2,FALSE))</f>
        <v>#</v>
      </c>
    </row>
    <row r="24689" spans="1:2">
      <c r="A24689" t="s">
        <v>261</v>
      </c>
      <c r="B24689" t="str">
        <f>IF(ISBLANK(VLOOKUP(A24689,Questionnaire!A:KQ,198,FALSE)),"#",VLOOKUP(A24689,Questionnaire!A:KQ,198,FALSE))</f>
        <v>#</v>
      </c>
    </row>
    <row r="24690" spans="1:2">
      <c r="A24690" t="s">
        <v>263</v>
      </c>
      <c r="B24690" t="str">
        <f>IF(ISBLANK(VLOOKUP(A24690,Questionnaire!A:KQ,198,FALSE)),"#",VLOOKUP(A24690,Questionnaire!A:KQ,198,FALSE))</f>
        <v>#</v>
      </c>
    </row>
    <row r="24691" spans="1:2">
      <c r="A24691" t="s">
        <v>265</v>
      </c>
      <c r="B24691" t="str">
        <f>IF(ISBLANK(VLOOKUP(A24691,Questionnaire!A:KQ,198,FALSE)),"#",VLOOKUP(A24691,Questionnaire!A:KQ,198,FALSE))</f>
        <v>#</v>
      </c>
    </row>
    <row r="24692" spans="1:2">
      <c r="A24692" t="s">
        <v>267</v>
      </c>
      <c r="B24692" t="str">
        <f>IF(ISBLANK(VLOOKUP(A24692,Questionnaire!A:KQ,198,FALSE)),"#",VLOOKUP(A24692,Questionnaire!A:KQ,198,FALSE))</f>
        <v>#</v>
      </c>
    </row>
    <row r="24693" spans="1:2">
      <c r="A24693" t="s">
        <v>269</v>
      </c>
      <c r="B24693" t="str">
        <f>IF(ISBLANK(VLOOKUP(A24693,Questionnaire!A:KQ,198,FALSE)),"#",VLOOKUP(A24693,Questionnaire!A:KQ,198,FALSE))</f>
        <v>#</v>
      </c>
    </row>
    <row r="24694" spans="1:2">
      <c r="A24694" t="s">
        <v>274</v>
      </c>
      <c r="B24694" t="str">
        <f>IF(ISBLANK(VLOOKUP(A24694,Questionnaire!A:KQ,198,FALSE)),"#",VLOOKUP(A24694,Questionnaire!A:KQ,198,FALSE))</f>
        <v>#</v>
      </c>
    </row>
    <row r="24695" spans="1:2">
      <c r="A24695" t="s">
        <v>276</v>
      </c>
      <c r="B24695" t="str">
        <f>IF(ISBLANK(VLOOKUP(A24695,Questionnaire!A:KQ,198,FALSE)),"#",VLOOKUP(A24695,Questionnaire!A:KQ,198,FALSE))</f>
        <v>#</v>
      </c>
    </row>
    <row r="24696" spans="1:2">
      <c r="A24696" t="s">
        <v>278</v>
      </c>
      <c r="B24696" t="str">
        <f>IF(ISBLANK(VLOOKUP(A24696,Questionnaire!A:KQ,198,FALSE)),"#",VLOOKUP(A24696,Questionnaire!A:KQ,198,FALSE))</f>
        <v>#</v>
      </c>
    </row>
    <row r="24697" spans="1:2">
      <c r="A24697" t="s">
        <v>280</v>
      </c>
      <c r="B24697" t="str">
        <f>IF(ISBLANK(VLOOKUP(A24697,Questionnaire!A:KQ,198,FALSE)),"#",VLOOKUP(A24697,Questionnaire!A:KQ,198,FALSE))</f>
        <v>#</v>
      </c>
    </row>
    <row r="24698" spans="1:2">
      <c r="A24698" t="s">
        <v>282</v>
      </c>
      <c r="B24698" t="str">
        <f>IF(ISBLANK(VLOOKUP(A24698,Questionnaire!A:KQ,198,FALSE)),"#",VLOOKUP(A24698,Questionnaire!A:KQ,198,FALSE))</f>
        <v>#</v>
      </c>
    </row>
    <row r="24699" spans="1:2">
      <c r="A24699" t="s">
        <v>286</v>
      </c>
      <c r="B24699" t="str">
        <f>IF(ISBLANK(VLOOKUP(A24699,Questionnaire!A:KQ,198,FALSE)),"#",VLOOKUP(A24699,Questionnaire!A:KQ,198,FALSE))</f>
        <v>#</v>
      </c>
    </row>
    <row r="24700" spans="1:2">
      <c r="A24700" t="s">
        <v>288</v>
      </c>
      <c r="B24700" t="str">
        <f>IF(ISBLANK(VLOOKUP(A24700,Questionnaire!A:KQ,198,FALSE)),"#",VLOOKUP(A24700,Questionnaire!A:KQ,198,FALSE))</f>
        <v>#</v>
      </c>
    </row>
    <row r="24701" spans="1:2">
      <c r="A24701" t="s">
        <v>290</v>
      </c>
      <c r="B24701" t="str">
        <f>IF(ISBLANK(VLOOKUP(A24701,Questionnaire!A:KQ,198,FALSE)),"#",VLOOKUP(A24701,Questionnaire!A:KQ,198,FALSE))</f>
        <v>#</v>
      </c>
    </row>
    <row r="24702" spans="1:2">
      <c r="A24702" t="s">
        <v>292</v>
      </c>
      <c r="B24702" t="str">
        <f>IF(ISBLANK(VLOOKUP(A24702,Questionnaire!A:KQ,198,FALSE)),"#",VLOOKUP(A24702,Questionnaire!A:KQ,198,FALSE))</f>
        <v>#</v>
      </c>
    </row>
    <row r="24703" spans="1:2">
      <c r="A24703" t="s">
        <v>294</v>
      </c>
      <c r="B24703" t="str">
        <f>IF(ISBLANK(VLOOKUP(A24703,Questionnaire!A:KQ,198,FALSE)),"#",VLOOKUP(A24703,Questionnaire!A:KQ,198,FALSE))</f>
        <v>#</v>
      </c>
    </row>
    <row r="24704" spans="1:2">
      <c r="A24704" t="s">
        <v>296</v>
      </c>
      <c r="B24704" t="str">
        <f>IF(ISBLANK(VLOOKUP(A24704,Questionnaire!A:KQ,198,FALSE)),"#",VLOOKUP(A24704,Questionnaire!A:KQ,198,FALSE))</f>
        <v>#</v>
      </c>
    </row>
    <row r="24705" spans="1:2">
      <c r="A24705" t="s">
        <v>301</v>
      </c>
      <c r="B24705" t="str">
        <f>IF(ISBLANK(VLOOKUP(A24705,Questionnaire!A:KQ,198,FALSE)),"#",VLOOKUP(A24705,Questionnaire!A:KQ,198,FALSE))</f>
        <v>#</v>
      </c>
    </row>
    <row r="24706" spans="1:2">
      <c r="A24706" t="s">
        <v>303</v>
      </c>
      <c r="B24706" t="str">
        <f>IF(ISBLANK(VLOOKUP(A24706,Questionnaire!A:KQ,198,FALSE)),"#",VLOOKUP(A24706,Questionnaire!A:KQ,198,FALSE))</f>
        <v>#</v>
      </c>
    </row>
    <row r="24707" spans="1:2">
      <c r="A24707" t="s">
        <v>305</v>
      </c>
      <c r="B24707" t="str">
        <f>IF(ISBLANK(VLOOKUP(A24707,Questionnaire!A:KQ,198,FALSE)),"#",VLOOKUP(A24707,Questionnaire!A:KQ,198,FALSE))</f>
        <v>#</v>
      </c>
    </row>
    <row r="24708" spans="1:2">
      <c r="A24708" t="s">
        <v>307</v>
      </c>
      <c r="B24708" t="str">
        <f>IF(ISBLANK(VLOOKUP(A24708,Questionnaire!A:KQ,198,FALSE)),"#",VLOOKUP(A24708,Questionnaire!A:KQ,198,FALSE))</f>
        <v>#</v>
      </c>
    </row>
    <row r="24709" spans="1:2">
      <c r="A24709" t="s">
        <v>311</v>
      </c>
      <c r="B24709" t="str">
        <f>IF(ISBLANK(VLOOKUP(A24709,Questionnaire!A:KQ,198,FALSE)),"#",VLOOKUP(A24709,Questionnaire!A:KQ,198,FALSE))</f>
        <v>#</v>
      </c>
    </row>
    <row r="24710" spans="1:2">
      <c r="A24710" t="s">
        <v>313</v>
      </c>
      <c r="B24710" t="str">
        <f>IF(ISBLANK(VLOOKUP(A24710,Questionnaire!A:KQ,198,FALSE)),"#",VLOOKUP(A24710,Questionnaire!A:KQ,198,FALSE))</f>
        <v>#</v>
      </c>
    </row>
    <row r="24711" spans="1:2">
      <c r="A24711" t="s">
        <v>314</v>
      </c>
      <c r="B24711" t="str">
        <f>IF(ISBLANK(VLOOKUP(A24711,Questionnaire!A:KQ,198,FALSE)),"#",VLOOKUP(A24711,Questionnaire!A:KQ,198,FALSE))</f>
        <v>#</v>
      </c>
    </row>
    <row r="24712" spans="1:2">
      <c r="A24712" t="s">
        <v>315</v>
      </c>
      <c r="B24712" t="str">
        <f>IF(ISBLANK(VLOOKUP(A24712,Questionnaire!A:KQ,198,FALSE)),"#",VLOOKUP(A24712,Questionnaire!A:KQ,198,FALSE))</f>
        <v>#</v>
      </c>
    </row>
    <row r="24713" spans="1:2">
      <c r="A24713" t="s">
        <v>317</v>
      </c>
      <c r="B24713" t="str">
        <f>IF(ISBLANK(VLOOKUP(A24713,Questionnaire!A:KQ,198,FALSE)),"#",VLOOKUP(A24713,Questionnaire!A:KQ,198,FALSE))</f>
        <v>#</v>
      </c>
    </row>
    <row r="24714" spans="1:2">
      <c r="A24714" t="s">
        <v>319</v>
      </c>
      <c r="B24714" t="str">
        <f>IF(ISBLANK(VLOOKUP(A24714,Questionnaire!A:KQ,198,FALSE)),"#",VLOOKUP(A24714,Questionnaire!A:KQ,198,FALSE))</f>
        <v>#</v>
      </c>
    </row>
    <row r="24715" spans="1:2">
      <c r="A24715" t="s">
        <v>322</v>
      </c>
      <c r="B24715" t="str">
        <f>IF(ISBLANK(VLOOKUP(A24715,Questionnaire!A:KQ,198,FALSE)),"#",VLOOKUP(A24715,Questionnaire!A:KQ,198,FALSE))</f>
        <v>#</v>
      </c>
    </row>
    <row r="24716" spans="1:2">
      <c r="A24716" t="s">
        <v>326</v>
      </c>
      <c r="B24716" t="str">
        <f>IF(ISBLANK(VLOOKUP(A24716,Questionnaire!A:KQ,198,FALSE)),"#",VLOOKUP(A24716,Questionnaire!A:KQ,198,FALSE))</f>
        <v>#</v>
      </c>
    </row>
    <row r="24717" spans="1:2">
      <c r="A24717" t="s">
        <v>328</v>
      </c>
      <c r="B24717" t="str">
        <f>IF(ISBLANK(VLOOKUP(A24717,Questionnaire!A:KQ,198,FALSE)),"#",VLOOKUP(A24717,Questionnaire!A:KQ,198,FALSE))</f>
        <v>#</v>
      </c>
    </row>
    <row r="24718" spans="1:2">
      <c r="A24718" t="s">
        <v>332</v>
      </c>
      <c r="B24718" t="str">
        <f>IF(ISBLANK(VLOOKUP(A24718,Questionnaire!A:KQ,198,FALSE)),"#",VLOOKUP(A24718,Questionnaire!A:KQ,198,FALSE))</f>
        <v>#</v>
      </c>
    </row>
    <row r="24719" spans="1:2">
      <c r="A24719" t="s">
        <v>333</v>
      </c>
      <c r="B24719" t="str">
        <f>IF(ISBLANK(VLOOKUP(A24719,Questionnaire!A:KQ,198,FALSE)),"#",VLOOKUP(A24719,Questionnaire!A:KQ,198,FALSE))</f>
        <v>#</v>
      </c>
    </row>
    <row r="24720" spans="1:2">
      <c r="A24720" t="s">
        <v>334</v>
      </c>
      <c r="B24720" t="str">
        <f>IF(ISBLANK(VLOOKUP(A24720,Questionnaire!A:KQ,198,FALSE)),"#",VLOOKUP(A24720,Questionnaire!A:KQ,198,FALSE))</f>
        <v>#</v>
      </c>
    </row>
    <row r="24721" spans="1:2">
      <c r="A24721" t="s">
        <v>335</v>
      </c>
      <c r="B24721" t="str">
        <f>IF(ISBLANK(VLOOKUP(A24721,Questionnaire!A:KQ,198,FALSE)),"#",VLOOKUP(A24721,Questionnaire!A:KQ,198,FALSE))</f>
        <v>#</v>
      </c>
    </row>
    <row r="24722" spans="1:2">
      <c r="A24722" t="s">
        <v>336</v>
      </c>
      <c r="B24722" t="str">
        <f>IF(ISBLANK(VLOOKUP(A24722,Questionnaire!A:KQ,198,FALSE)),"#",VLOOKUP(A24722,Questionnaire!A:KQ,198,FALSE))</f>
        <v>#</v>
      </c>
    </row>
    <row r="24723" spans="1:2">
      <c r="A24723" t="s">
        <v>337</v>
      </c>
      <c r="B24723" t="str">
        <f>IF(ISBLANK(VLOOKUP(A24723,Questionnaire!A:KQ,198,FALSE)),"#",VLOOKUP(A24723,Questionnaire!A:KQ,198,FALSE))</f>
        <v>#</v>
      </c>
    </row>
    <row r="24724" spans="1:2">
      <c r="A24724" t="s">
        <v>338</v>
      </c>
      <c r="B24724" t="str">
        <f>IF(ISBLANK(VLOOKUP(A24724,Questionnaire!A:KQ,198,FALSE)),"#",VLOOKUP(A24724,Questionnaire!A:KQ,198,FALSE))</f>
        <v>#</v>
      </c>
    </row>
    <row r="24725" spans="1:2">
      <c r="A24725" t="s">
        <v>339</v>
      </c>
      <c r="B24725" t="str">
        <f>IF(ISBLANK(VLOOKUP(A24725,Questionnaire!A:KQ,198,FALSE)),"#",VLOOKUP(A24725,Questionnaire!A:KQ,198,FALSE))</f>
        <v>#</v>
      </c>
    </row>
    <row r="24726" spans="1:2">
      <c r="A24726" t="s">
        <v>340</v>
      </c>
      <c r="B24726" t="str">
        <f>IF(ISBLANK(VLOOKUP(A24726,Questionnaire!A:KQ,198,FALSE)),"#",VLOOKUP(A24726,Questionnaire!A:KQ,198,FALSE))</f>
        <v>#</v>
      </c>
    </row>
    <row r="24727" spans="1:2">
      <c r="A24727" t="s">
        <v>341</v>
      </c>
      <c r="B24727" t="str">
        <f>IF(ISBLANK(VLOOKUP(A24727,Questionnaire!A:KQ,198,FALSE)),"#",VLOOKUP(A24727,Questionnaire!A:KQ,198,FALSE))</f>
        <v>#</v>
      </c>
    </row>
    <row r="24728" spans="1:2">
      <c r="A24728" t="s">
        <v>342</v>
      </c>
      <c r="B24728" t="str">
        <f>IF(ISBLANK(VLOOKUP(A24728,Questionnaire!A:KQ,198,FALSE)),"#",VLOOKUP(A24728,Questionnaire!A:KQ,198,FALSE))</f>
        <v>#</v>
      </c>
    </row>
    <row r="24729" spans="1:2">
      <c r="A24729" t="s">
        <v>343</v>
      </c>
      <c r="B24729" t="str">
        <f>IF(ISBLANK(VLOOKUP(A24729,Questionnaire!A:KQ,198,FALSE)),"#",VLOOKUP(A24729,Questionnaire!A:KQ,198,FALSE))</f>
        <v>#</v>
      </c>
    </row>
    <row r="24730" spans="1:2">
      <c r="A24730" t="s">
        <v>344</v>
      </c>
      <c r="B24730" t="str">
        <f>IF(ISBLANK(VLOOKUP(A24730,Questionnaire!A:KQ,198,FALSE)),"#",VLOOKUP(A24730,Questionnaire!A:KQ,198,FALSE))</f>
        <v>#</v>
      </c>
    </row>
    <row r="24731" spans="1:2">
      <c r="A24731" t="s">
        <v>345</v>
      </c>
      <c r="B24731" t="str">
        <f>IF(ISBLANK(VLOOKUP(A24731,Questionnaire!A:KQ,198,FALSE)),"#",VLOOKUP(A24731,Questionnaire!A:KQ,198,FALSE))</f>
        <v>#</v>
      </c>
    </row>
    <row r="24732" spans="1:2">
      <c r="A24732" t="s">
        <v>348</v>
      </c>
      <c r="B24732" t="str">
        <f>IF(ISBLANK(VLOOKUP(A24732,Questionnaire!A:KQ,198,FALSE)),"#",VLOOKUP(A24732,Questionnaire!A:KQ,198,FALSE))</f>
        <v>#</v>
      </c>
    </row>
    <row r="24733" spans="1:2">
      <c r="A24733" t="s">
        <v>353</v>
      </c>
      <c r="B24733" t="str">
        <f>IF(ISBLANK(VLOOKUP(A24733,Questionnaire!A:KQ,198,FALSE)),"#",VLOOKUP(A24733,Questionnaire!A:KQ,198,FALSE))</f>
        <v>#</v>
      </c>
    </row>
    <row r="24734" spans="1:2">
      <c r="A24734" t="s">
        <v>354</v>
      </c>
      <c r="B24734" t="str">
        <f>IF(ISBLANK(VLOOKUP(A24734,Questionnaire!A:KQ,198,FALSE)),"#",VLOOKUP(A24734,Questionnaire!A:KQ,198,FALSE))</f>
        <v>#</v>
      </c>
    </row>
    <row r="24735" spans="1:2">
      <c r="A24735" t="s">
        <v>355</v>
      </c>
      <c r="B24735" t="str">
        <f>IF(ISBLANK(VLOOKUP(A24735,Questionnaire!A:KQ,198,FALSE)),"#",VLOOKUP(A24735,Questionnaire!A:KQ,198,FALSE))</f>
        <v>#</v>
      </c>
    </row>
    <row r="24736" spans="1:2">
      <c r="A24736" t="s">
        <v>356</v>
      </c>
      <c r="B24736" t="str">
        <f>IF(ISBLANK(VLOOKUP(A24736,Questionnaire!A:KQ,198,FALSE)),"#",VLOOKUP(A24736,Questionnaire!A:KQ,198,FALSE))</f>
        <v>#</v>
      </c>
    </row>
    <row r="24737" spans="1:2">
      <c r="A24737" t="s">
        <v>357</v>
      </c>
      <c r="B24737" t="str">
        <f>IF(ISBLANK(VLOOKUP(A24737,Questionnaire!A:KQ,198,FALSE)),"#",VLOOKUP(A24737,Questionnaire!A:KQ,198,FALSE))</f>
        <v>#</v>
      </c>
    </row>
    <row r="24738" spans="1:2">
      <c r="A24738" t="s">
        <v>360</v>
      </c>
      <c r="B24738" t="str">
        <f>IF(ISBLANK(VLOOKUP(A24738,Questionnaire!A:KQ,198,FALSE)),"#",VLOOKUP(A24738,Questionnaire!A:KQ,198,FALSE))</f>
        <v>#</v>
      </c>
    </row>
    <row r="24739" spans="1:2">
      <c r="A24739" t="s">
        <v>362</v>
      </c>
      <c r="B24739" t="str">
        <f>IF(ISBLANK(VLOOKUP(A24739,Questionnaire!A:KQ,198,FALSE)),"#",VLOOKUP(A24739,Questionnaire!A:KQ,198,FALSE))</f>
        <v>#</v>
      </c>
    </row>
    <row r="24740" spans="1:2">
      <c r="A24740" t="s">
        <v>363</v>
      </c>
      <c r="B24740" t="str">
        <f>IF(ISBLANK(VLOOKUP(A24740,Questionnaire!A:KQ,198,FALSE)),"#",VLOOKUP(A24740,Questionnaire!A:KQ,198,FALSE))</f>
        <v>#</v>
      </c>
    </row>
    <row r="24741" spans="1:2">
      <c r="A24741" t="s">
        <v>364</v>
      </c>
      <c r="B24741" t="str">
        <f>IF(ISBLANK(VLOOKUP(A24741,Questionnaire!A:KQ,198,FALSE)),"#",VLOOKUP(A24741,Questionnaire!A:KQ,198,FALSE))</f>
        <v>#</v>
      </c>
    </row>
    <row r="24742" spans="1:2">
      <c r="A24742" t="s">
        <v>365</v>
      </c>
      <c r="B24742" t="str">
        <f>IF(ISBLANK(VLOOKUP(A24742,Questionnaire!A:KQ,198,FALSE)),"#",VLOOKUP(A24742,Questionnaire!A:KQ,198,FALSE))</f>
        <v>#</v>
      </c>
    </row>
    <row r="24743" spans="1:2">
      <c r="A24743" t="s">
        <v>366</v>
      </c>
      <c r="B24743" t="str">
        <f>IF(ISBLANK(VLOOKUP(A24743,Questionnaire!A:KQ,198,FALSE)),"#",VLOOKUP(A24743,Questionnaire!A:KQ,198,FALSE))</f>
        <v>#</v>
      </c>
    </row>
    <row r="24744" spans="1:2">
      <c r="A24744" t="s">
        <v>371</v>
      </c>
      <c r="B24744" t="str">
        <f>IF(ISBLANK(VLOOKUP(A24744,Questionnaire!A:KQ,198,FALSE)),"#",VLOOKUP(A24744,Questionnaire!A:KQ,198,FALSE))</f>
        <v>#</v>
      </c>
    </row>
    <row r="24745" spans="1:2">
      <c r="A24745" t="s">
        <v>372</v>
      </c>
      <c r="B24745" t="str">
        <f>IF(ISBLANK(VLOOKUP(A24745,Questionnaire!A:KQ,198,FALSE)),"#",VLOOKUP(A24745,Questionnaire!A:KQ,198,FALSE))</f>
        <v>#</v>
      </c>
    </row>
    <row r="24746" spans="1:2">
      <c r="A24746" t="s">
        <v>373</v>
      </c>
      <c r="B24746" t="str">
        <f>IF(ISBLANK(VLOOKUP(A24746,Questionnaire!A:KQ,198,FALSE)),"#",VLOOKUP(A24746,Questionnaire!A:KQ,198,FALSE))</f>
        <v>#</v>
      </c>
    </row>
    <row r="24747" spans="1:2">
      <c r="A24747" t="s">
        <v>374</v>
      </c>
      <c r="B24747" t="str">
        <f>IF(ISBLANK(VLOOKUP(A24747,Questionnaire!A:KQ,198,FALSE)),"#",VLOOKUP(A24747,Questionnaire!A:KQ,198,FALSE))</f>
        <v>#</v>
      </c>
    </row>
    <row r="24748" spans="1:2">
      <c r="A24748" t="s">
        <v>377</v>
      </c>
      <c r="B24748" t="str">
        <f>IF(ISBLANK(VLOOKUP(A24748,Questionnaire!A:KQ,198,FALSE)),"#",VLOOKUP(A24748,Questionnaire!A:KQ,198,FALSE))</f>
        <v>#</v>
      </c>
    </row>
    <row r="24749" spans="1:2">
      <c r="A24749" t="s">
        <v>379</v>
      </c>
      <c r="B24749" t="str">
        <f>IF(ISBLANK(VLOOKUP(A24749,Questionnaire!A:KQ,198,FALSE)),"#",VLOOKUP(A24749,Questionnaire!A:KQ,198,FALSE))</f>
        <v>#</v>
      </c>
    </row>
    <row r="24750" spans="1:2">
      <c r="A24750" t="s">
        <v>380</v>
      </c>
      <c r="B24750" t="str">
        <f>IF(ISBLANK(VLOOKUP(A24750,Questionnaire!A:KQ,198,FALSE)),"#",VLOOKUP(A24750,Questionnaire!A:KQ,198,FALSE))</f>
        <v>#</v>
      </c>
    </row>
    <row r="24751" spans="1:2">
      <c r="A24751" t="s">
        <v>381</v>
      </c>
      <c r="B24751" t="str">
        <f>IF(ISBLANK(VLOOKUP(A24751,Questionnaire!A:KQ,198,FALSE)),"#",VLOOKUP(A24751,Questionnaire!A:KQ,198,FALSE))</f>
        <v>#</v>
      </c>
    </row>
    <row r="24752" spans="1:2">
      <c r="A24752" t="s">
        <v>382</v>
      </c>
      <c r="B24752" t="str">
        <f>IF(ISBLANK(VLOOKUP(A24752,Questionnaire!A:KQ,198,FALSE)),"#",VLOOKUP(A24752,Questionnaire!A:KQ,198,FALSE))</f>
        <v>#</v>
      </c>
    </row>
    <row r="24753" spans="1:2">
      <c r="A24753" t="s">
        <v>384</v>
      </c>
      <c r="B24753" t="str">
        <f>IF(ISBLANK(VLOOKUP(A24753,Questionnaire!A:KQ,198,FALSE)),"#",VLOOKUP(A24753,Questionnaire!A:KQ,198,FALSE))</f>
        <v>#</v>
      </c>
    </row>
    <row r="24754" spans="1:2">
      <c r="A24754" t="s">
        <v>387</v>
      </c>
      <c r="B24754" t="str">
        <f>IF(ISBLANK(VLOOKUP(A24754,Questionnaire!A:KQ,198,FALSE)),"#",VLOOKUP(A24754,Questionnaire!A:KQ,198,FALSE))</f>
        <v>#</v>
      </c>
    </row>
    <row r="24755" spans="1:2">
      <c r="A24755" t="s">
        <v>391</v>
      </c>
      <c r="B24755" t="str">
        <f>IF(ISBLANK(VLOOKUP(A24755,Questionnaire!A:KQ,198,FALSE)),"#",VLOOKUP(A24755,Questionnaire!A:KQ,198,FALSE))</f>
        <v>#</v>
      </c>
    </row>
    <row r="24756" spans="1:2">
      <c r="A24756" t="s">
        <v>393</v>
      </c>
      <c r="B24756" t="str">
        <f>IF(ISBLANK(VLOOKUP(A24756,Questionnaire!A:KQ,198,FALSE)),"#",VLOOKUP(A24756,Questionnaire!A:KQ,198,FALSE))</f>
        <v>#</v>
      </c>
    </row>
    <row r="24757" spans="1:2">
      <c r="A24757" t="s">
        <v>395</v>
      </c>
      <c r="B24757" t="str">
        <f>IF(ISBLANK(VLOOKUP(A24757,Questionnaire!A:KQ,198,FALSE)),"#",VLOOKUP(A24757,Questionnaire!A:KQ,198,FALSE))</f>
        <v>#</v>
      </c>
    </row>
    <row r="24758" spans="1:2">
      <c r="A24758" t="s">
        <v>398</v>
      </c>
      <c r="B24758" t="str">
        <f>IF(ISBLANK(VLOOKUP(A24758,Questionnaire!A:KQ,198,FALSE)),"#",VLOOKUP(A24758,Questionnaire!A:KQ,198,FALSE))</f>
        <v>#</v>
      </c>
    </row>
    <row r="24759" spans="1:2">
      <c r="A24759" t="s">
        <v>402</v>
      </c>
      <c r="B24759" t="str">
        <f>IF(ISBLANK(VLOOKUP(A24759,Questionnaire!A:KQ,198,FALSE)),"#",VLOOKUP(A24759,Questionnaire!A:KQ,198,FALSE))</f>
        <v>#</v>
      </c>
    </row>
    <row r="24760" spans="1:2">
      <c r="A24760" t="s">
        <v>405</v>
      </c>
      <c r="B24760" t="str">
        <f>IF(ISBLANK(VLOOKUP(A24760,Questionnaire!A:KQ,198,FALSE)),"#",VLOOKUP(A24760,Questionnaire!A:KQ,198,FALSE))</f>
        <v>#</v>
      </c>
    </row>
    <row r="24761" spans="1:2">
      <c r="A24761" t="s">
        <v>409</v>
      </c>
      <c r="B24761" t="str">
        <f>IF(ISBLANK(VLOOKUP(A24761,Questionnaire!A:KQ,198,FALSE)),"#",VLOOKUP(A24761,Questionnaire!A:KQ,198,FALSE))</f>
        <v>#</v>
      </c>
    </row>
    <row r="24762" spans="1:2">
      <c r="A24762" t="s">
        <v>412</v>
      </c>
      <c r="B24762" t="str">
        <f>IF(ISBLANK(VLOOKUP(A24762,Questionnaire!A:KQ,198,FALSE)),"#",VLOOKUP(A24762,Questionnaire!A:KQ,198,FALSE))</f>
        <v>#</v>
      </c>
    </row>
    <row r="24763" spans="1:2">
      <c r="A24763" t="s">
        <v>415</v>
      </c>
      <c r="B24763" t="str">
        <f>IF(ISBLANK(VLOOKUP(A24763,Questionnaire!A:KQ,198,FALSE)),"#",VLOOKUP(A24763,Questionnaire!A:KQ,198,FALSE))</f>
        <v>#</v>
      </c>
    </row>
    <row r="24764" spans="1:2">
      <c r="A24764" t="s">
        <v>418</v>
      </c>
      <c r="B24764" t="str">
        <f>IF(ISBLANK(VLOOKUP(A24764,Questionnaire!A:KQ,198,FALSE)),"#",VLOOKUP(A24764,Questionnaire!A:KQ,198,FALSE))</f>
        <v>#</v>
      </c>
    </row>
    <row r="24765" spans="1:2">
      <c r="A24765" t="s">
        <v>421</v>
      </c>
      <c r="B24765" t="str">
        <f>IF(ISBLANK(VLOOKUP(A24765,Questionnaire!A:KQ,198,FALSE)),"#",VLOOKUP(A24765,Questionnaire!A:KQ,198,FALSE))</f>
        <v>#</v>
      </c>
    </row>
    <row r="24766" spans="1:2">
      <c r="A24766" t="s">
        <v>424</v>
      </c>
      <c r="B24766" t="str">
        <f>IF(ISBLANK(VLOOKUP(A24766,Questionnaire!A:KQ,198,FALSE)),"#",VLOOKUP(A24766,Questionnaire!A:KQ,198,FALSE))</f>
        <v>#</v>
      </c>
    </row>
    <row r="24767" spans="1:2">
      <c r="A24767" t="s">
        <v>429</v>
      </c>
      <c r="B24767" t="str">
        <f>IF(ISBLANK(VLOOKUP(A24767,Questionnaire!A:KQ,198,FALSE)),"#",VLOOKUP(A24767,Questionnaire!A:KQ,198,FALSE))</f>
        <v>#</v>
      </c>
    </row>
    <row r="24768" spans="1:2">
      <c r="A24768" t="s">
        <v>432</v>
      </c>
      <c r="B24768" t="str">
        <f>IF(ISBLANK(VLOOKUP(A24768,Questionnaire!A:KQ,198,FALSE)),"#",VLOOKUP(A24768,Questionnaire!A:KQ,198,FALSE))</f>
        <v>#</v>
      </c>
    </row>
    <row r="24769" spans="1:2">
      <c r="A24769" t="s">
        <v>435</v>
      </c>
      <c r="B24769" t="str">
        <f>IF(ISBLANK(VLOOKUP(A24769,Questionnaire!A:KQ,198,FALSE)),"#",VLOOKUP(A24769,Questionnaire!A:KQ,198,FALSE))</f>
        <v>#</v>
      </c>
    </row>
    <row r="24770" spans="1:2">
      <c r="A24770" t="s">
        <v>437</v>
      </c>
      <c r="B24770" t="str">
        <f>IF(ISBLANK(VLOOKUP(A24770,Questionnaire!A:KQ,198,FALSE)),"#",VLOOKUP(A24770,Questionnaire!A:KQ,198,FALSE))</f>
        <v>#</v>
      </c>
    </row>
    <row r="24771" spans="1:2">
      <c r="A24771" t="s">
        <v>439</v>
      </c>
      <c r="B24771" t="str">
        <f>IF(ISBLANK(VLOOKUP(A24771,Questionnaire!A:KQ,198,FALSE)),"#",VLOOKUP(A24771,Questionnaire!A:KQ,198,FALSE))</f>
        <v>#</v>
      </c>
    </row>
    <row r="24772" spans="1:2">
      <c r="A24772" t="s">
        <v>442</v>
      </c>
      <c r="B24772" t="str">
        <f>IF(ISBLANK(VLOOKUP(A24772,Questionnaire!A:KQ,198,FALSE)),"#",VLOOKUP(A24772,Questionnaire!A:KQ,198,FALSE))</f>
        <v>#</v>
      </c>
    </row>
    <row r="24773" spans="1:2">
      <c r="A24773" t="s">
        <v>445</v>
      </c>
      <c r="B24773" t="str">
        <f>IF(ISBLANK(VLOOKUP(A24773,Questionnaire!A:KQ,198,FALSE)),"#",VLOOKUP(A24773,Questionnaire!A:KQ,198,FALSE))</f>
        <v>#</v>
      </c>
    </row>
    <row r="24774" spans="1:2">
      <c r="A24774" t="s">
        <v>448</v>
      </c>
      <c r="B24774" t="str">
        <f>IF(ISBLANK(VLOOKUP(A24774,Questionnaire!A:KQ,198,FALSE)),"#",VLOOKUP(A24774,Questionnaire!A:KQ,198,FALSE))</f>
        <v>#</v>
      </c>
    </row>
    <row r="24775" spans="1:2">
      <c r="A24775" t="s">
        <v>452</v>
      </c>
      <c r="B24775" t="str">
        <f>IF(ISBLANK(VLOOKUP(A24775,Questionnaire!A:KQ,198,FALSE)),"#",VLOOKUP(A24775,Questionnaire!A:KQ,198,FALSE))</f>
        <v>#</v>
      </c>
    </row>
    <row r="24776" spans="1:2">
      <c r="A24776" t="s">
        <v>455</v>
      </c>
      <c r="B24776" t="str">
        <f>IF(ISBLANK(VLOOKUP(A24776,Questionnaire!A:KQ,198,FALSE)),"#",VLOOKUP(A24776,Questionnaire!A:KQ,198,FALSE))</f>
        <v>#</v>
      </c>
    </row>
    <row r="24777" spans="1:2">
      <c r="A24777" t="s">
        <v>458</v>
      </c>
      <c r="B24777" t="str">
        <f>IF(ISBLANK(VLOOKUP(A24777,Questionnaire!A:KQ,198,FALSE)),"#",VLOOKUP(A24777,Questionnaire!A:KQ,198,FALSE))</f>
        <v>#</v>
      </c>
    </row>
    <row r="24778" spans="1:2">
      <c r="A24778" t="s">
        <v>461</v>
      </c>
      <c r="B24778" t="str">
        <f>IF(ISBLANK(VLOOKUP(A24778,Questionnaire!A:KQ,198,FALSE)),"#",VLOOKUP(A24778,Questionnaire!A:KQ,198,FALSE))</f>
        <v>#</v>
      </c>
    </row>
    <row r="24779" spans="1:2">
      <c r="A24779" t="s">
        <v>465</v>
      </c>
      <c r="B24779" t="str">
        <f>IF(ISBLANK(VLOOKUP(A24779,Questionnaire!A:KQ,198,FALSE)),"#",VLOOKUP(A24779,Questionnaire!A:KQ,198,FALSE))</f>
        <v>#</v>
      </c>
    </row>
    <row r="24780" spans="1:2">
      <c r="A24780" t="s">
        <v>467</v>
      </c>
      <c r="B24780" t="str">
        <f>IF(ISBLANK(VLOOKUP(A24780,Questionnaire!A:KQ,198,FALSE)),"#",VLOOKUP(A24780,Questionnaire!A:KQ,198,FALSE))</f>
        <v>#</v>
      </c>
    </row>
    <row r="24781" spans="1:2">
      <c r="A24781" t="s">
        <v>469</v>
      </c>
      <c r="B24781" t="str">
        <f>IF(ISBLANK(VLOOKUP(A24781,Questionnaire!A:KQ,198,FALSE)),"#",VLOOKUP(A24781,Questionnaire!A:KQ,198,FALSE))</f>
        <v>#</v>
      </c>
    </row>
    <row r="24782" spans="1:2">
      <c r="A24782" t="s">
        <v>471</v>
      </c>
      <c r="B24782" t="str">
        <f>IF(ISBLANK(VLOOKUP(A24782,Questionnaire!A:KQ,198,FALSE)),"#",VLOOKUP(A24782,Questionnaire!A:KQ,198,FALSE))</f>
        <v>#</v>
      </c>
    </row>
    <row r="24783" spans="1:2">
      <c r="A24783" t="s">
        <v>473</v>
      </c>
      <c r="B24783" t="str">
        <f>IF(ISBLANK(VLOOKUP(A24783,Questionnaire!A:KQ,198,FALSE)),"#",VLOOKUP(A24783,Questionnaire!A:KQ,198,FALSE))</f>
        <v>#</v>
      </c>
    </row>
    <row r="24784" spans="1:2">
      <c r="A24784" t="s">
        <v>475</v>
      </c>
      <c r="B24784" t="str">
        <f>IF(ISBLANK(VLOOKUP(A24784,Questionnaire!A:KQ,198,FALSE)),"#",VLOOKUP(A24784,Questionnaire!A:KQ,198,FALSE))</f>
        <v>#</v>
      </c>
    </row>
    <row r="24785" spans="1:3">
      <c r="A24785" t="s">
        <v>185</v>
      </c>
      <c r="B24785" t="str">
        <f>IF(ISBLANK(VLOOKUP(A24785,Questionnaire!A:KQ,199,FALSE)),"#",VLOOKUP(A24785,Questionnaire!A:KQ,199,FALSE))</f>
        <v>#</v>
      </c>
      <c r="C24785">
        <v>196</v>
      </c>
    </row>
    <row r="24786" spans="1:3">
      <c r="A24786" t="s">
        <v>187</v>
      </c>
      <c r="B24786" t="str">
        <f>IF(ISNA(VLOOKUP(VLOOKUP(A24786,Questionnaire!A:KQ,199,FALSE),'CORA Encoding'!D:E,2,FALSE)),"#",VLOOKUP(VLOOKUP(A24786,Questionnaire!A:KQ,199,FALSE),'CORA Encoding'!D:E,2,FALSE))</f>
        <v>#</v>
      </c>
    </row>
    <row r="24787" spans="1:3">
      <c r="A24787" t="s">
        <v>189</v>
      </c>
      <c r="B24787" t="str">
        <f>IF(ISNA(VLOOKUP(VLOOKUP(A24787,Questionnaire!A:KQ,199,FALSE),'CORA Encoding'!G:H,2,FALSE)),"#",VLOOKUP(VLOOKUP(A24787,Questionnaire!A:KQ,199,FALSE),'CORA Encoding'!G:H,2,FALSE))</f>
        <v>#</v>
      </c>
    </row>
    <row r="24788" spans="1:3">
      <c r="A24788" t="s">
        <v>191</v>
      </c>
      <c r="B24788" t="str">
        <f>IF(ISNA(VLOOKUP(VLOOKUP(A24788,Questionnaire!A:KQ,199,FALSE),'Country List'!E:F,2,FALSE)),"#",VLOOKUP(VLOOKUP(A24788,Questionnaire!A:KQ,199,FALSE),'Country List'!E:F,2,FALSE))</f>
        <v>#</v>
      </c>
    </row>
    <row r="24789" spans="1:3">
      <c r="A24789" t="s">
        <v>193</v>
      </c>
      <c r="B24789" t="str">
        <f>IF(ISNA(VLOOKUP(VLOOKUP(A24789,Questionnaire!A:KQ,199,FALSE),'Industry List'!B:C,2,FALSE)),"#",VLOOKUP(VLOOKUP(A24789,Questionnaire!A:KQ,199,FALSE),'Industry List'!B:C,2,FALSE))</f>
        <v>#</v>
      </c>
    </row>
    <row r="24790" spans="1:3">
      <c r="A24790" t="s">
        <v>197</v>
      </c>
      <c r="B24790" t="str">
        <f>IF(ISBLANK(VLOOKUP(A24790,Questionnaire!A:KQ,199,FALSE)),"#",VLOOKUP(A24790,Questionnaire!A:KQ,199,FALSE))</f>
        <v>#</v>
      </c>
    </row>
    <row r="24791" spans="1:3">
      <c r="A24791" t="s">
        <v>201</v>
      </c>
      <c r="B24791" t="str">
        <f>IF(ISBLANK(VLOOKUP(A24791,Questionnaire!A:KQ,199,FALSE)),"#",VLOOKUP(A24791,Questionnaire!A:KQ,199,FALSE))</f>
        <v>#</v>
      </c>
    </row>
    <row r="24792" spans="1:3">
      <c r="A24792" t="s">
        <v>203</v>
      </c>
      <c r="B24792" t="str">
        <f>IF(ISNA(VLOOKUP(VLOOKUP(A24792,Questionnaire!A:KQ,199,FALSE),'CORA Encoding'!J:K,2,FALSE)),"#",VLOOKUP(VLOOKUP(A24792,Questionnaire!A:KQ,199,FALSE),'CORA Encoding'!J:K,2,FALSE))</f>
        <v>#</v>
      </c>
    </row>
    <row r="24793" spans="1:3">
      <c r="A24793" t="s">
        <v>208</v>
      </c>
      <c r="B24793" t="str">
        <f>IF(ISBLANK(VLOOKUP(A24793,Questionnaire!A:KQ,199,FALSE)),"#",VLOOKUP(A24793,Questionnaire!A:KQ,199,FALSE))</f>
        <v>#</v>
      </c>
    </row>
    <row r="24794" spans="1:3">
      <c r="A24794" t="s">
        <v>213</v>
      </c>
      <c r="B24794" t="str">
        <f>IF(ISBLANK(VLOOKUP(A24794,Questionnaire!A:KQ,199,FALSE)),"#",VLOOKUP(A24794,Questionnaire!A:KQ,199,FALSE))</f>
        <v>#</v>
      </c>
    </row>
    <row r="24795" spans="1:3">
      <c r="A24795" t="s">
        <v>215</v>
      </c>
      <c r="B24795" t="str">
        <f>IF(ISBLANK(VLOOKUP(A24795,Questionnaire!A:KQ,199,FALSE)),"#",VLOOKUP(A24795,Questionnaire!A:KQ,199,FALSE))</f>
        <v>#</v>
      </c>
    </row>
    <row r="24796" spans="1:3">
      <c r="A24796" t="s">
        <v>217</v>
      </c>
      <c r="B24796" t="str">
        <f>IF(ISBLANK(VLOOKUP(A24796,Questionnaire!A:KQ,199,FALSE)),"#",VLOOKUP(A24796,Questionnaire!A:KQ,199,FALSE))</f>
        <v>#</v>
      </c>
    </row>
    <row r="24797" spans="1:3">
      <c r="A24797" t="s">
        <v>219</v>
      </c>
      <c r="B24797" t="str">
        <f>IF(ISBLANK(VLOOKUP(A24797,Questionnaire!A:KQ,199,FALSE)),"#",VLOOKUP(A24797,Questionnaire!A:KQ,199,FALSE))</f>
        <v>#</v>
      </c>
    </row>
    <row r="24798" spans="1:3">
      <c r="A24798" t="s">
        <v>221</v>
      </c>
      <c r="B24798" t="str">
        <f>IF(ISBLANK(VLOOKUP(A24798,Questionnaire!A:KQ,199,FALSE)),"#",VLOOKUP(A24798,Questionnaire!A:KQ,199,FALSE))</f>
        <v>#</v>
      </c>
    </row>
    <row r="24799" spans="1:3">
      <c r="A24799" t="s">
        <v>223</v>
      </c>
      <c r="B24799" t="str">
        <f>IF(ISBLANK(VLOOKUP(A24799,Questionnaire!A:KQ,199,FALSE)),"#",VLOOKUP(A24799,Questionnaire!A:KQ,199,FALSE))</f>
        <v>#</v>
      </c>
    </row>
    <row r="24800" spans="1:3">
      <c r="A24800" t="s">
        <v>225</v>
      </c>
      <c r="B24800" t="str">
        <f>IF(ISBLANK(VLOOKUP(A24800,Questionnaire!A:KQ,199,FALSE)),"#",VLOOKUP(A24800,Questionnaire!A:KQ,199,FALSE))</f>
        <v>#</v>
      </c>
    </row>
    <row r="24801" spans="1:2">
      <c r="A24801" t="s">
        <v>227</v>
      </c>
      <c r="B24801" t="str">
        <f>IF(ISBLANK(VLOOKUP(A24801,Questionnaire!A:KQ,199,FALSE)),"#",VLOOKUP(A24801,Questionnaire!A:KQ,199,FALSE))</f>
        <v>#</v>
      </c>
    </row>
    <row r="24802" spans="1:2">
      <c r="A24802" t="s">
        <v>229</v>
      </c>
      <c r="B24802" t="str">
        <f>IF(ISBLANK(VLOOKUP(A24802,Questionnaire!A:KQ,199,FALSE)),"#",VLOOKUP(A24802,Questionnaire!A:KQ,199,FALSE))</f>
        <v>#</v>
      </c>
    </row>
    <row r="24803" spans="1:2">
      <c r="A24803" t="s">
        <v>231</v>
      </c>
      <c r="B24803" t="str">
        <f>IF(ISBLANK(VLOOKUP(A24803,Questionnaire!A:KQ,199,FALSE)),"#",VLOOKUP(A24803,Questionnaire!A:KQ,199,FALSE))</f>
        <v>#</v>
      </c>
    </row>
    <row r="24804" spans="1:2">
      <c r="A24804" t="s">
        <v>233</v>
      </c>
      <c r="B24804" t="str">
        <f>IF(ISBLANK(VLOOKUP(A24804,Questionnaire!A:KQ,199,FALSE)),"#",VLOOKUP(A24804,Questionnaire!A:KQ,199,FALSE))</f>
        <v>#</v>
      </c>
    </row>
    <row r="24805" spans="1:2">
      <c r="A24805" t="s">
        <v>235</v>
      </c>
      <c r="B24805" t="str">
        <f>IF(ISBLANK(VLOOKUP(A24805,Questionnaire!A:KQ,199,FALSE)),"#",VLOOKUP(A24805,Questionnaire!A:KQ,199,FALSE))</f>
        <v>#</v>
      </c>
    </row>
    <row r="24806" spans="1:2">
      <c r="A24806" t="s">
        <v>237</v>
      </c>
      <c r="B24806" t="str">
        <f>IF(ISBLANK(VLOOKUP(A24806,Questionnaire!A:KQ,199,FALSE)),"#",VLOOKUP(A24806,Questionnaire!A:KQ,199,FALSE))</f>
        <v>#</v>
      </c>
    </row>
    <row r="24807" spans="1:2">
      <c r="A24807" t="s">
        <v>239</v>
      </c>
      <c r="B24807" t="str">
        <f>IF(ISBLANK(VLOOKUP(A24807,Questionnaire!A:KQ,199,FALSE)),"#",VLOOKUP(A24807,Questionnaire!A:KQ,199,FALSE))</f>
        <v>#</v>
      </c>
    </row>
    <row r="24808" spans="1:2">
      <c r="A24808" t="s">
        <v>242</v>
      </c>
      <c r="B24808" t="str">
        <f>IF(ISBLANK(VLOOKUP(A24808,Questionnaire!A:KQ,199,FALSE)),"#",VLOOKUP(A24808,Questionnaire!A:KQ,199,FALSE))</f>
        <v>#</v>
      </c>
    </row>
    <row r="24809" spans="1:2">
      <c r="A24809" t="s">
        <v>245</v>
      </c>
      <c r="B24809" t="str">
        <f>IF(ISBLANK(VLOOKUP(A24809,Questionnaire!A:KQ,199,FALSE)),"#",VLOOKUP(A24809,Questionnaire!A:KQ,199,FALSE))</f>
        <v>#</v>
      </c>
    </row>
    <row r="24810" spans="1:2">
      <c r="A24810" t="s">
        <v>247</v>
      </c>
      <c r="B24810" t="str">
        <f>IF(ISBLANK(VLOOKUP(A24810,Questionnaire!A:KQ,199,FALSE)),"#",VLOOKUP(A24810,Questionnaire!A:KQ,199,FALSE))</f>
        <v>#</v>
      </c>
    </row>
    <row r="24811" spans="1:2">
      <c r="A24811" t="s">
        <v>249</v>
      </c>
      <c r="B24811" t="str">
        <f>IF(ISBLANK(VLOOKUP(A24811,Questionnaire!A:KQ,199,FALSE)),"#",VLOOKUP(A24811,Questionnaire!A:KQ,199,FALSE))</f>
        <v>#</v>
      </c>
    </row>
    <row r="24812" spans="1:2">
      <c r="A24812" t="s">
        <v>250</v>
      </c>
      <c r="B24812" t="str">
        <f>IF(ISBLANK(VLOOKUP(A24812,Questionnaire!A:KQ,199,FALSE)),"#",VLOOKUP(A24812,Questionnaire!A:KQ,199,FALSE))</f>
        <v>#</v>
      </c>
    </row>
    <row r="24813" spans="1:2">
      <c r="A24813" t="s">
        <v>252</v>
      </c>
      <c r="B24813" t="str">
        <f>IF(ISBLANK(VLOOKUP(A24813,Questionnaire!A:KQ,199,FALSE)),"#",VLOOKUP(A24813,Questionnaire!A:KQ,199,FALSE))</f>
        <v>#</v>
      </c>
    </row>
    <row r="24814" spans="1:2">
      <c r="A24814" t="s">
        <v>255</v>
      </c>
      <c r="B24814" t="str">
        <f>IF(ISBLANK(VLOOKUP(A24814,Questionnaire!A:KQ,199,FALSE)),"#",VLOOKUP(A24814,Questionnaire!A:KQ,199,FALSE))</f>
        <v>#</v>
      </c>
    </row>
    <row r="24815" spans="1:2">
      <c r="A24815" t="s">
        <v>258</v>
      </c>
      <c r="B24815" t="str">
        <f>IF(ISNA(VLOOKUP(VLOOKUP(A24815,Questionnaire!A:KQ,199,FALSE),'CORA Encoding'!M:N,2,FALSE)),"#",VLOOKUP(VLOOKUP(A24815,Questionnaire!A:KQ,199,FALSE),'CORA Encoding'!M:N,2,FALSE))</f>
        <v>#</v>
      </c>
    </row>
    <row r="24816" spans="1:2">
      <c r="A24816" t="s">
        <v>261</v>
      </c>
      <c r="B24816" t="str">
        <f>IF(ISBLANK(VLOOKUP(A24816,Questionnaire!A:KQ,199,FALSE)),"#",VLOOKUP(A24816,Questionnaire!A:KQ,199,FALSE))</f>
        <v>#</v>
      </c>
    </row>
    <row r="24817" spans="1:2">
      <c r="A24817" t="s">
        <v>263</v>
      </c>
      <c r="B24817" t="str">
        <f>IF(ISBLANK(VLOOKUP(A24817,Questionnaire!A:KQ,199,FALSE)),"#",VLOOKUP(A24817,Questionnaire!A:KQ,199,FALSE))</f>
        <v>#</v>
      </c>
    </row>
    <row r="24818" spans="1:2">
      <c r="A24818" t="s">
        <v>265</v>
      </c>
      <c r="B24818" t="str">
        <f>IF(ISBLANK(VLOOKUP(A24818,Questionnaire!A:KQ,199,FALSE)),"#",VLOOKUP(A24818,Questionnaire!A:KQ,199,FALSE))</f>
        <v>#</v>
      </c>
    </row>
    <row r="24819" spans="1:2">
      <c r="A24819" t="s">
        <v>267</v>
      </c>
      <c r="B24819" t="str">
        <f>IF(ISBLANK(VLOOKUP(A24819,Questionnaire!A:KQ,199,FALSE)),"#",VLOOKUP(A24819,Questionnaire!A:KQ,199,FALSE))</f>
        <v>#</v>
      </c>
    </row>
    <row r="24820" spans="1:2">
      <c r="A24820" t="s">
        <v>269</v>
      </c>
      <c r="B24820" t="str">
        <f>IF(ISBLANK(VLOOKUP(A24820,Questionnaire!A:KQ,199,FALSE)),"#",VLOOKUP(A24820,Questionnaire!A:KQ,199,FALSE))</f>
        <v>#</v>
      </c>
    </row>
    <row r="24821" spans="1:2">
      <c r="A24821" t="s">
        <v>274</v>
      </c>
      <c r="B24821" t="str">
        <f>IF(ISBLANK(VLOOKUP(A24821,Questionnaire!A:KQ,199,FALSE)),"#",VLOOKUP(A24821,Questionnaire!A:KQ,199,FALSE))</f>
        <v>#</v>
      </c>
    </row>
    <row r="24822" spans="1:2">
      <c r="A24822" t="s">
        <v>276</v>
      </c>
      <c r="B24822" t="str">
        <f>IF(ISBLANK(VLOOKUP(A24822,Questionnaire!A:KQ,199,FALSE)),"#",VLOOKUP(A24822,Questionnaire!A:KQ,199,FALSE))</f>
        <v>#</v>
      </c>
    </row>
    <row r="24823" spans="1:2">
      <c r="A24823" t="s">
        <v>278</v>
      </c>
      <c r="B24823" t="str">
        <f>IF(ISBLANK(VLOOKUP(A24823,Questionnaire!A:KQ,199,FALSE)),"#",VLOOKUP(A24823,Questionnaire!A:KQ,199,FALSE))</f>
        <v>#</v>
      </c>
    </row>
    <row r="24824" spans="1:2">
      <c r="A24824" t="s">
        <v>280</v>
      </c>
      <c r="B24824" t="str">
        <f>IF(ISBLANK(VLOOKUP(A24824,Questionnaire!A:KQ,199,FALSE)),"#",VLOOKUP(A24824,Questionnaire!A:KQ,199,FALSE))</f>
        <v>#</v>
      </c>
    </row>
    <row r="24825" spans="1:2">
      <c r="A24825" t="s">
        <v>282</v>
      </c>
      <c r="B24825" t="str">
        <f>IF(ISBLANK(VLOOKUP(A24825,Questionnaire!A:KQ,199,FALSE)),"#",VLOOKUP(A24825,Questionnaire!A:KQ,199,FALSE))</f>
        <v>#</v>
      </c>
    </row>
    <row r="24826" spans="1:2">
      <c r="A24826" t="s">
        <v>286</v>
      </c>
      <c r="B24826" t="str">
        <f>IF(ISBLANK(VLOOKUP(A24826,Questionnaire!A:KQ,199,FALSE)),"#",VLOOKUP(A24826,Questionnaire!A:KQ,199,FALSE))</f>
        <v>#</v>
      </c>
    </row>
    <row r="24827" spans="1:2">
      <c r="A24827" t="s">
        <v>288</v>
      </c>
      <c r="B24827" t="str">
        <f>IF(ISBLANK(VLOOKUP(A24827,Questionnaire!A:KQ,199,FALSE)),"#",VLOOKUP(A24827,Questionnaire!A:KQ,199,FALSE))</f>
        <v>#</v>
      </c>
    </row>
    <row r="24828" spans="1:2">
      <c r="A24828" t="s">
        <v>290</v>
      </c>
      <c r="B24828" t="str">
        <f>IF(ISBLANK(VLOOKUP(A24828,Questionnaire!A:KQ,199,FALSE)),"#",VLOOKUP(A24828,Questionnaire!A:KQ,199,FALSE))</f>
        <v>#</v>
      </c>
    </row>
    <row r="24829" spans="1:2">
      <c r="A24829" t="s">
        <v>292</v>
      </c>
      <c r="B24829" t="str">
        <f>IF(ISBLANK(VLOOKUP(A24829,Questionnaire!A:KQ,199,FALSE)),"#",VLOOKUP(A24829,Questionnaire!A:KQ,199,FALSE))</f>
        <v>#</v>
      </c>
    </row>
    <row r="24830" spans="1:2">
      <c r="A24830" t="s">
        <v>294</v>
      </c>
      <c r="B24830" t="str">
        <f>IF(ISBLANK(VLOOKUP(A24830,Questionnaire!A:KQ,199,FALSE)),"#",VLOOKUP(A24830,Questionnaire!A:KQ,199,FALSE))</f>
        <v>#</v>
      </c>
    </row>
    <row r="24831" spans="1:2">
      <c r="A24831" t="s">
        <v>296</v>
      </c>
      <c r="B24831" t="str">
        <f>IF(ISBLANK(VLOOKUP(A24831,Questionnaire!A:KQ,199,FALSE)),"#",VLOOKUP(A24831,Questionnaire!A:KQ,199,FALSE))</f>
        <v>#</v>
      </c>
    </row>
    <row r="24832" spans="1:2">
      <c r="A24832" t="s">
        <v>301</v>
      </c>
      <c r="B24832" t="str">
        <f>IF(ISBLANK(VLOOKUP(A24832,Questionnaire!A:KQ,199,FALSE)),"#",VLOOKUP(A24832,Questionnaire!A:KQ,199,FALSE))</f>
        <v>#</v>
      </c>
    </row>
    <row r="24833" spans="1:2">
      <c r="A24833" t="s">
        <v>303</v>
      </c>
      <c r="B24833" t="str">
        <f>IF(ISBLANK(VLOOKUP(A24833,Questionnaire!A:KQ,199,FALSE)),"#",VLOOKUP(A24833,Questionnaire!A:KQ,199,FALSE))</f>
        <v>#</v>
      </c>
    </row>
    <row r="24834" spans="1:2">
      <c r="A24834" t="s">
        <v>305</v>
      </c>
      <c r="B24834" t="str">
        <f>IF(ISBLANK(VLOOKUP(A24834,Questionnaire!A:KQ,199,FALSE)),"#",VLOOKUP(A24834,Questionnaire!A:KQ,199,FALSE))</f>
        <v>#</v>
      </c>
    </row>
    <row r="24835" spans="1:2">
      <c r="A24835" t="s">
        <v>307</v>
      </c>
      <c r="B24835" t="str">
        <f>IF(ISBLANK(VLOOKUP(A24835,Questionnaire!A:KQ,199,FALSE)),"#",VLOOKUP(A24835,Questionnaire!A:KQ,199,FALSE))</f>
        <v>#</v>
      </c>
    </row>
    <row r="24836" spans="1:2">
      <c r="A24836" t="s">
        <v>311</v>
      </c>
      <c r="B24836" t="str">
        <f>IF(ISBLANK(VLOOKUP(A24836,Questionnaire!A:KQ,199,FALSE)),"#",VLOOKUP(A24836,Questionnaire!A:KQ,199,FALSE))</f>
        <v>#</v>
      </c>
    </row>
    <row r="24837" spans="1:2">
      <c r="A24837" t="s">
        <v>313</v>
      </c>
      <c r="B24837" t="str">
        <f>IF(ISBLANK(VLOOKUP(A24837,Questionnaire!A:KQ,199,FALSE)),"#",VLOOKUP(A24837,Questionnaire!A:KQ,199,FALSE))</f>
        <v>#</v>
      </c>
    </row>
    <row r="24838" spans="1:2">
      <c r="A24838" t="s">
        <v>314</v>
      </c>
      <c r="B24838" t="str">
        <f>IF(ISBLANK(VLOOKUP(A24838,Questionnaire!A:KQ,199,FALSE)),"#",VLOOKUP(A24838,Questionnaire!A:KQ,199,FALSE))</f>
        <v>#</v>
      </c>
    </row>
    <row r="24839" spans="1:2">
      <c r="A24839" t="s">
        <v>315</v>
      </c>
      <c r="B24839" t="str">
        <f>IF(ISBLANK(VLOOKUP(A24839,Questionnaire!A:KQ,199,FALSE)),"#",VLOOKUP(A24839,Questionnaire!A:KQ,199,FALSE))</f>
        <v>#</v>
      </c>
    </row>
    <row r="24840" spans="1:2">
      <c r="A24840" t="s">
        <v>317</v>
      </c>
      <c r="B24840" t="str">
        <f>IF(ISBLANK(VLOOKUP(A24840,Questionnaire!A:KQ,199,FALSE)),"#",VLOOKUP(A24840,Questionnaire!A:KQ,199,FALSE))</f>
        <v>#</v>
      </c>
    </row>
    <row r="24841" spans="1:2">
      <c r="A24841" t="s">
        <v>319</v>
      </c>
      <c r="B24841" t="str">
        <f>IF(ISBLANK(VLOOKUP(A24841,Questionnaire!A:KQ,199,FALSE)),"#",VLOOKUP(A24841,Questionnaire!A:KQ,199,FALSE))</f>
        <v>#</v>
      </c>
    </row>
    <row r="24842" spans="1:2">
      <c r="A24842" t="s">
        <v>322</v>
      </c>
      <c r="B24842" t="str">
        <f>IF(ISBLANK(VLOOKUP(A24842,Questionnaire!A:KQ,199,FALSE)),"#",VLOOKUP(A24842,Questionnaire!A:KQ,199,FALSE))</f>
        <v>#</v>
      </c>
    </row>
    <row r="24843" spans="1:2">
      <c r="A24843" t="s">
        <v>326</v>
      </c>
      <c r="B24843" t="str">
        <f>IF(ISBLANK(VLOOKUP(A24843,Questionnaire!A:KQ,199,FALSE)),"#",VLOOKUP(A24843,Questionnaire!A:KQ,199,FALSE))</f>
        <v>#</v>
      </c>
    </row>
    <row r="24844" spans="1:2">
      <c r="A24844" t="s">
        <v>328</v>
      </c>
      <c r="B24844" t="str">
        <f>IF(ISBLANK(VLOOKUP(A24844,Questionnaire!A:KQ,199,FALSE)),"#",VLOOKUP(A24844,Questionnaire!A:KQ,199,FALSE))</f>
        <v>#</v>
      </c>
    </row>
    <row r="24845" spans="1:2">
      <c r="A24845" t="s">
        <v>332</v>
      </c>
      <c r="B24845" t="str">
        <f>IF(ISBLANK(VLOOKUP(A24845,Questionnaire!A:KQ,199,FALSE)),"#",VLOOKUP(A24845,Questionnaire!A:KQ,199,FALSE))</f>
        <v>#</v>
      </c>
    </row>
    <row r="24846" spans="1:2">
      <c r="A24846" t="s">
        <v>333</v>
      </c>
      <c r="B24846" t="str">
        <f>IF(ISBLANK(VLOOKUP(A24846,Questionnaire!A:KQ,199,FALSE)),"#",VLOOKUP(A24846,Questionnaire!A:KQ,199,FALSE))</f>
        <v>#</v>
      </c>
    </row>
    <row r="24847" spans="1:2">
      <c r="A24847" t="s">
        <v>334</v>
      </c>
      <c r="B24847" t="str">
        <f>IF(ISBLANK(VLOOKUP(A24847,Questionnaire!A:KQ,199,FALSE)),"#",VLOOKUP(A24847,Questionnaire!A:KQ,199,FALSE))</f>
        <v>#</v>
      </c>
    </row>
    <row r="24848" spans="1:2">
      <c r="A24848" t="s">
        <v>335</v>
      </c>
      <c r="B24848" t="str">
        <f>IF(ISBLANK(VLOOKUP(A24848,Questionnaire!A:KQ,199,FALSE)),"#",VLOOKUP(A24848,Questionnaire!A:KQ,199,FALSE))</f>
        <v>#</v>
      </c>
    </row>
    <row r="24849" spans="1:2">
      <c r="A24849" t="s">
        <v>336</v>
      </c>
      <c r="B24849" t="str">
        <f>IF(ISBLANK(VLOOKUP(A24849,Questionnaire!A:KQ,199,FALSE)),"#",VLOOKUP(A24849,Questionnaire!A:KQ,199,FALSE))</f>
        <v>#</v>
      </c>
    </row>
    <row r="24850" spans="1:2">
      <c r="A24850" t="s">
        <v>337</v>
      </c>
      <c r="B24850" t="str">
        <f>IF(ISBLANK(VLOOKUP(A24850,Questionnaire!A:KQ,199,FALSE)),"#",VLOOKUP(A24850,Questionnaire!A:KQ,199,FALSE))</f>
        <v>#</v>
      </c>
    </row>
    <row r="24851" spans="1:2">
      <c r="A24851" t="s">
        <v>338</v>
      </c>
      <c r="B24851" t="str">
        <f>IF(ISBLANK(VLOOKUP(A24851,Questionnaire!A:KQ,199,FALSE)),"#",VLOOKUP(A24851,Questionnaire!A:KQ,199,FALSE))</f>
        <v>#</v>
      </c>
    </row>
    <row r="24852" spans="1:2">
      <c r="A24852" t="s">
        <v>339</v>
      </c>
      <c r="B24852" t="str">
        <f>IF(ISBLANK(VLOOKUP(A24852,Questionnaire!A:KQ,199,FALSE)),"#",VLOOKUP(A24852,Questionnaire!A:KQ,199,FALSE))</f>
        <v>#</v>
      </c>
    </row>
    <row r="24853" spans="1:2">
      <c r="A24853" t="s">
        <v>340</v>
      </c>
      <c r="B24853" t="str">
        <f>IF(ISBLANK(VLOOKUP(A24853,Questionnaire!A:KQ,199,FALSE)),"#",VLOOKUP(A24853,Questionnaire!A:KQ,199,FALSE))</f>
        <v>#</v>
      </c>
    </row>
    <row r="24854" spans="1:2">
      <c r="A24854" t="s">
        <v>341</v>
      </c>
      <c r="B24854" t="str">
        <f>IF(ISBLANK(VLOOKUP(A24854,Questionnaire!A:KQ,199,FALSE)),"#",VLOOKUP(A24854,Questionnaire!A:KQ,199,FALSE))</f>
        <v>#</v>
      </c>
    </row>
    <row r="24855" spans="1:2">
      <c r="A24855" t="s">
        <v>342</v>
      </c>
      <c r="B24855" t="str">
        <f>IF(ISBLANK(VLOOKUP(A24855,Questionnaire!A:KQ,199,FALSE)),"#",VLOOKUP(A24855,Questionnaire!A:KQ,199,FALSE))</f>
        <v>#</v>
      </c>
    </row>
    <row r="24856" spans="1:2">
      <c r="A24856" t="s">
        <v>343</v>
      </c>
      <c r="B24856" t="str">
        <f>IF(ISBLANK(VLOOKUP(A24856,Questionnaire!A:KQ,199,FALSE)),"#",VLOOKUP(A24856,Questionnaire!A:KQ,199,FALSE))</f>
        <v>#</v>
      </c>
    </row>
    <row r="24857" spans="1:2">
      <c r="A24857" t="s">
        <v>344</v>
      </c>
      <c r="B24857" t="str">
        <f>IF(ISBLANK(VLOOKUP(A24857,Questionnaire!A:KQ,199,FALSE)),"#",VLOOKUP(A24857,Questionnaire!A:KQ,199,FALSE))</f>
        <v>#</v>
      </c>
    </row>
    <row r="24858" spans="1:2">
      <c r="A24858" t="s">
        <v>345</v>
      </c>
      <c r="B24858" t="str">
        <f>IF(ISBLANK(VLOOKUP(A24858,Questionnaire!A:KQ,199,FALSE)),"#",VLOOKUP(A24858,Questionnaire!A:KQ,199,FALSE))</f>
        <v>#</v>
      </c>
    </row>
    <row r="24859" spans="1:2">
      <c r="A24859" t="s">
        <v>348</v>
      </c>
      <c r="B24859" t="str">
        <f>IF(ISBLANK(VLOOKUP(A24859,Questionnaire!A:KQ,199,FALSE)),"#",VLOOKUP(A24859,Questionnaire!A:KQ,199,FALSE))</f>
        <v>#</v>
      </c>
    </row>
    <row r="24860" spans="1:2">
      <c r="A24860" t="s">
        <v>353</v>
      </c>
      <c r="B24860" t="str">
        <f>IF(ISBLANK(VLOOKUP(A24860,Questionnaire!A:KQ,199,FALSE)),"#",VLOOKUP(A24860,Questionnaire!A:KQ,199,FALSE))</f>
        <v>#</v>
      </c>
    </row>
    <row r="24861" spans="1:2">
      <c r="A24861" t="s">
        <v>354</v>
      </c>
      <c r="B24861" t="str">
        <f>IF(ISBLANK(VLOOKUP(A24861,Questionnaire!A:KQ,199,FALSE)),"#",VLOOKUP(A24861,Questionnaire!A:KQ,199,FALSE))</f>
        <v>#</v>
      </c>
    </row>
    <row r="24862" spans="1:2">
      <c r="A24862" t="s">
        <v>355</v>
      </c>
      <c r="B24862" t="str">
        <f>IF(ISBLANK(VLOOKUP(A24862,Questionnaire!A:KQ,199,FALSE)),"#",VLOOKUP(A24862,Questionnaire!A:KQ,199,FALSE))</f>
        <v>#</v>
      </c>
    </row>
    <row r="24863" spans="1:2">
      <c r="A24863" t="s">
        <v>356</v>
      </c>
      <c r="B24863" t="str">
        <f>IF(ISBLANK(VLOOKUP(A24863,Questionnaire!A:KQ,199,FALSE)),"#",VLOOKUP(A24863,Questionnaire!A:KQ,199,FALSE))</f>
        <v>#</v>
      </c>
    </row>
    <row r="24864" spans="1:2">
      <c r="A24864" t="s">
        <v>357</v>
      </c>
      <c r="B24864" t="str">
        <f>IF(ISBLANK(VLOOKUP(A24864,Questionnaire!A:KQ,199,FALSE)),"#",VLOOKUP(A24864,Questionnaire!A:KQ,199,FALSE))</f>
        <v>#</v>
      </c>
    </row>
    <row r="24865" spans="1:2">
      <c r="A24865" t="s">
        <v>360</v>
      </c>
      <c r="B24865" t="str">
        <f>IF(ISBLANK(VLOOKUP(A24865,Questionnaire!A:KQ,199,FALSE)),"#",VLOOKUP(A24865,Questionnaire!A:KQ,199,FALSE))</f>
        <v>#</v>
      </c>
    </row>
    <row r="24866" spans="1:2">
      <c r="A24866" t="s">
        <v>362</v>
      </c>
      <c r="B24866" t="str">
        <f>IF(ISBLANK(VLOOKUP(A24866,Questionnaire!A:KQ,199,FALSE)),"#",VLOOKUP(A24866,Questionnaire!A:KQ,199,FALSE))</f>
        <v>#</v>
      </c>
    </row>
    <row r="24867" spans="1:2">
      <c r="A24867" t="s">
        <v>363</v>
      </c>
      <c r="B24867" t="str">
        <f>IF(ISBLANK(VLOOKUP(A24867,Questionnaire!A:KQ,199,FALSE)),"#",VLOOKUP(A24867,Questionnaire!A:KQ,199,FALSE))</f>
        <v>#</v>
      </c>
    </row>
    <row r="24868" spans="1:2">
      <c r="A24868" t="s">
        <v>364</v>
      </c>
      <c r="B24868" t="str">
        <f>IF(ISBLANK(VLOOKUP(A24868,Questionnaire!A:KQ,199,FALSE)),"#",VLOOKUP(A24868,Questionnaire!A:KQ,199,FALSE))</f>
        <v>#</v>
      </c>
    </row>
    <row r="24869" spans="1:2">
      <c r="A24869" t="s">
        <v>365</v>
      </c>
      <c r="B24869" t="str">
        <f>IF(ISBLANK(VLOOKUP(A24869,Questionnaire!A:KQ,199,FALSE)),"#",VLOOKUP(A24869,Questionnaire!A:KQ,199,FALSE))</f>
        <v>#</v>
      </c>
    </row>
    <row r="24870" spans="1:2">
      <c r="A24870" t="s">
        <v>366</v>
      </c>
      <c r="B24870" t="str">
        <f>IF(ISBLANK(VLOOKUP(A24870,Questionnaire!A:KQ,199,FALSE)),"#",VLOOKUP(A24870,Questionnaire!A:KQ,199,FALSE))</f>
        <v>#</v>
      </c>
    </row>
    <row r="24871" spans="1:2">
      <c r="A24871" t="s">
        <v>371</v>
      </c>
      <c r="B24871" t="str">
        <f>IF(ISBLANK(VLOOKUP(A24871,Questionnaire!A:KQ,199,FALSE)),"#",VLOOKUP(A24871,Questionnaire!A:KQ,199,FALSE))</f>
        <v>#</v>
      </c>
    </row>
    <row r="24872" spans="1:2">
      <c r="A24872" t="s">
        <v>372</v>
      </c>
      <c r="B24872" t="str">
        <f>IF(ISBLANK(VLOOKUP(A24872,Questionnaire!A:KQ,199,FALSE)),"#",VLOOKUP(A24872,Questionnaire!A:KQ,199,FALSE))</f>
        <v>#</v>
      </c>
    </row>
    <row r="24873" spans="1:2">
      <c r="A24873" t="s">
        <v>373</v>
      </c>
      <c r="B24873" t="str">
        <f>IF(ISBLANK(VLOOKUP(A24873,Questionnaire!A:KQ,199,FALSE)),"#",VLOOKUP(A24873,Questionnaire!A:KQ,199,FALSE))</f>
        <v>#</v>
      </c>
    </row>
    <row r="24874" spans="1:2">
      <c r="A24874" t="s">
        <v>374</v>
      </c>
      <c r="B24874" t="str">
        <f>IF(ISBLANK(VLOOKUP(A24874,Questionnaire!A:KQ,199,FALSE)),"#",VLOOKUP(A24874,Questionnaire!A:KQ,199,FALSE))</f>
        <v>#</v>
      </c>
    </row>
    <row r="24875" spans="1:2">
      <c r="A24875" t="s">
        <v>377</v>
      </c>
      <c r="B24875" t="str">
        <f>IF(ISBLANK(VLOOKUP(A24875,Questionnaire!A:KQ,199,FALSE)),"#",VLOOKUP(A24875,Questionnaire!A:KQ,199,FALSE))</f>
        <v>#</v>
      </c>
    </row>
    <row r="24876" spans="1:2">
      <c r="A24876" t="s">
        <v>379</v>
      </c>
      <c r="B24876" t="str">
        <f>IF(ISBLANK(VLOOKUP(A24876,Questionnaire!A:KQ,199,FALSE)),"#",VLOOKUP(A24876,Questionnaire!A:KQ,199,FALSE))</f>
        <v>#</v>
      </c>
    </row>
    <row r="24877" spans="1:2">
      <c r="A24877" t="s">
        <v>380</v>
      </c>
      <c r="B24877" t="str">
        <f>IF(ISBLANK(VLOOKUP(A24877,Questionnaire!A:KQ,199,FALSE)),"#",VLOOKUP(A24877,Questionnaire!A:KQ,199,FALSE))</f>
        <v>#</v>
      </c>
    </row>
    <row r="24878" spans="1:2">
      <c r="A24878" t="s">
        <v>381</v>
      </c>
      <c r="B24878" t="str">
        <f>IF(ISBLANK(VLOOKUP(A24878,Questionnaire!A:KQ,199,FALSE)),"#",VLOOKUP(A24878,Questionnaire!A:KQ,199,FALSE))</f>
        <v>#</v>
      </c>
    </row>
    <row r="24879" spans="1:2">
      <c r="A24879" t="s">
        <v>382</v>
      </c>
      <c r="B24879" t="str">
        <f>IF(ISBLANK(VLOOKUP(A24879,Questionnaire!A:KQ,199,FALSE)),"#",VLOOKUP(A24879,Questionnaire!A:KQ,199,FALSE))</f>
        <v>#</v>
      </c>
    </row>
    <row r="24880" spans="1:2">
      <c r="A24880" t="s">
        <v>384</v>
      </c>
      <c r="B24880" t="str">
        <f>IF(ISBLANK(VLOOKUP(A24880,Questionnaire!A:KQ,199,FALSE)),"#",VLOOKUP(A24880,Questionnaire!A:KQ,199,FALSE))</f>
        <v>#</v>
      </c>
    </row>
    <row r="24881" spans="1:2">
      <c r="A24881" t="s">
        <v>387</v>
      </c>
      <c r="B24881" t="str">
        <f>IF(ISBLANK(VLOOKUP(A24881,Questionnaire!A:KQ,199,FALSE)),"#",VLOOKUP(A24881,Questionnaire!A:KQ,199,FALSE))</f>
        <v>#</v>
      </c>
    </row>
    <row r="24882" spans="1:2">
      <c r="A24882" t="s">
        <v>391</v>
      </c>
      <c r="B24882" t="str">
        <f>IF(ISBLANK(VLOOKUP(A24882,Questionnaire!A:KQ,199,FALSE)),"#",VLOOKUP(A24882,Questionnaire!A:KQ,199,FALSE))</f>
        <v>#</v>
      </c>
    </row>
    <row r="24883" spans="1:2">
      <c r="A24883" t="s">
        <v>393</v>
      </c>
      <c r="B24883" t="str">
        <f>IF(ISBLANK(VLOOKUP(A24883,Questionnaire!A:KQ,199,FALSE)),"#",VLOOKUP(A24883,Questionnaire!A:KQ,199,FALSE))</f>
        <v>#</v>
      </c>
    </row>
    <row r="24884" spans="1:2">
      <c r="A24884" t="s">
        <v>395</v>
      </c>
      <c r="B24884" t="str">
        <f>IF(ISBLANK(VLOOKUP(A24884,Questionnaire!A:KQ,199,FALSE)),"#",VLOOKUP(A24884,Questionnaire!A:KQ,199,FALSE))</f>
        <v>#</v>
      </c>
    </row>
    <row r="24885" spans="1:2">
      <c r="A24885" t="s">
        <v>398</v>
      </c>
      <c r="B24885" t="str">
        <f>IF(ISBLANK(VLOOKUP(A24885,Questionnaire!A:KQ,199,FALSE)),"#",VLOOKUP(A24885,Questionnaire!A:KQ,199,FALSE))</f>
        <v>#</v>
      </c>
    </row>
    <row r="24886" spans="1:2">
      <c r="A24886" t="s">
        <v>402</v>
      </c>
      <c r="B24886" t="str">
        <f>IF(ISBLANK(VLOOKUP(A24886,Questionnaire!A:KQ,199,FALSE)),"#",VLOOKUP(A24886,Questionnaire!A:KQ,199,FALSE))</f>
        <v>#</v>
      </c>
    </row>
    <row r="24887" spans="1:2">
      <c r="A24887" t="s">
        <v>405</v>
      </c>
      <c r="B24887" t="str">
        <f>IF(ISBLANK(VLOOKUP(A24887,Questionnaire!A:KQ,199,FALSE)),"#",VLOOKUP(A24887,Questionnaire!A:KQ,199,FALSE))</f>
        <v>#</v>
      </c>
    </row>
    <row r="24888" spans="1:2">
      <c r="A24888" t="s">
        <v>409</v>
      </c>
      <c r="B24888" t="str">
        <f>IF(ISBLANK(VLOOKUP(A24888,Questionnaire!A:KQ,199,FALSE)),"#",VLOOKUP(A24888,Questionnaire!A:KQ,199,FALSE))</f>
        <v>#</v>
      </c>
    </row>
    <row r="24889" spans="1:2">
      <c r="A24889" t="s">
        <v>412</v>
      </c>
      <c r="B24889" t="str">
        <f>IF(ISBLANK(VLOOKUP(A24889,Questionnaire!A:KQ,199,FALSE)),"#",VLOOKUP(A24889,Questionnaire!A:KQ,199,FALSE))</f>
        <v>#</v>
      </c>
    </row>
    <row r="24890" spans="1:2">
      <c r="A24890" t="s">
        <v>415</v>
      </c>
      <c r="B24890" t="str">
        <f>IF(ISBLANK(VLOOKUP(A24890,Questionnaire!A:KQ,199,FALSE)),"#",VLOOKUP(A24890,Questionnaire!A:KQ,199,FALSE))</f>
        <v>#</v>
      </c>
    </row>
    <row r="24891" spans="1:2">
      <c r="A24891" t="s">
        <v>418</v>
      </c>
      <c r="B24891" t="str">
        <f>IF(ISBLANK(VLOOKUP(A24891,Questionnaire!A:KQ,199,FALSE)),"#",VLOOKUP(A24891,Questionnaire!A:KQ,199,FALSE))</f>
        <v>#</v>
      </c>
    </row>
    <row r="24892" spans="1:2">
      <c r="A24892" t="s">
        <v>421</v>
      </c>
      <c r="B24892" t="str">
        <f>IF(ISBLANK(VLOOKUP(A24892,Questionnaire!A:KQ,199,FALSE)),"#",VLOOKUP(A24892,Questionnaire!A:KQ,199,FALSE))</f>
        <v>#</v>
      </c>
    </row>
    <row r="24893" spans="1:2">
      <c r="A24893" t="s">
        <v>424</v>
      </c>
      <c r="B24893" t="str">
        <f>IF(ISBLANK(VLOOKUP(A24893,Questionnaire!A:KQ,199,FALSE)),"#",VLOOKUP(A24893,Questionnaire!A:KQ,199,FALSE))</f>
        <v>#</v>
      </c>
    </row>
    <row r="24894" spans="1:2">
      <c r="A24894" t="s">
        <v>429</v>
      </c>
      <c r="B24894" t="str">
        <f>IF(ISBLANK(VLOOKUP(A24894,Questionnaire!A:KQ,199,FALSE)),"#",VLOOKUP(A24894,Questionnaire!A:KQ,199,FALSE))</f>
        <v>#</v>
      </c>
    </row>
    <row r="24895" spans="1:2">
      <c r="A24895" t="s">
        <v>432</v>
      </c>
      <c r="B24895" t="str">
        <f>IF(ISBLANK(VLOOKUP(A24895,Questionnaire!A:KQ,199,FALSE)),"#",VLOOKUP(A24895,Questionnaire!A:KQ,199,FALSE))</f>
        <v>#</v>
      </c>
    </row>
    <row r="24896" spans="1:2">
      <c r="A24896" t="s">
        <v>435</v>
      </c>
      <c r="B24896" t="str">
        <f>IF(ISBLANK(VLOOKUP(A24896,Questionnaire!A:KQ,199,FALSE)),"#",VLOOKUP(A24896,Questionnaire!A:KQ,199,FALSE))</f>
        <v>#</v>
      </c>
    </row>
    <row r="24897" spans="1:3">
      <c r="A24897" t="s">
        <v>437</v>
      </c>
      <c r="B24897" t="str">
        <f>IF(ISBLANK(VLOOKUP(A24897,Questionnaire!A:KQ,199,FALSE)),"#",VLOOKUP(A24897,Questionnaire!A:KQ,199,FALSE))</f>
        <v>#</v>
      </c>
    </row>
    <row r="24898" spans="1:3">
      <c r="A24898" t="s">
        <v>439</v>
      </c>
      <c r="B24898" t="str">
        <f>IF(ISBLANK(VLOOKUP(A24898,Questionnaire!A:KQ,199,FALSE)),"#",VLOOKUP(A24898,Questionnaire!A:KQ,199,FALSE))</f>
        <v>#</v>
      </c>
    </row>
    <row r="24899" spans="1:3">
      <c r="A24899" t="s">
        <v>442</v>
      </c>
      <c r="B24899" t="str">
        <f>IF(ISBLANK(VLOOKUP(A24899,Questionnaire!A:KQ,199,FALSE)),"#",VLOOKUP(A24899,Questionnaire!A:KQ,199,FALSE))</f>
        <v>#</v>
      </c>
    </row>
    <row r="24900" spans="1:3">
      <c r="A24900" t="s">
        <v>445</v>
      </c>
      <c r="B24900" t="str">
        <f>IF(ISBLANK(VLOOKUP(A24900,Questionnaire!A:KQ,199,FALSE)),"#",VLOOKUP(A24900,Questionnaire!A:KQ,199,FALSE))</f>
        <v>#</v>
      </c>
    </row>
    <row r="24901" spans="1:3">
      <c r="A24901" t="s">
        <v>448</v>
      </c>
      <c r="B24901" t="str">
        <f>IF(ISBLANK(VLOOKUP(A24901,Questionnaire!A:KQ,199,FALSE)),"#",VLOOKUP(A24901,Questionnaire!A:KQ,199,FALSE))</f>
        <v>#</v>
      </c>
    </row>
    <row r="24902" spans="1:3">
      <c r="A24902" t="s">
        <v>452</v>
      </c>
      <c r="B24902" t="str">
        <f>IF(ISBLANK(VLOOKUP(A24902,Questionnaire!A:KQ,199,FALSE)),"#",VLOOKUP(A24902,Questionnaire!A:KQ,199,FALSE))</f>
        <v>#</v>
      </c>
    </row>
    <row r="24903" spans="1:3">
      <c r="A24903" t="s">
        <v>455</v>
      </c>
      <c r="B24903" t="str">
        <f>IF(ISBLANK(VLOOKUP(A24903,Questionnaire!A:KQ,199,FALSE)),"#",VLOOKUP(A24903,Questionnaire!A:KQ,199,FALSE))</f>
        <v>#</v>
      </c>
    </row>
    <row r="24904" spans="1:3">
      <c r="A24904" t="s">
        <v>458</v>
      </c>
      <c r="B24904" t="str">
        <f>IF(ISBLANK(VLOOKUP(A24904,Questionnaire!A:KQ,199,FALSE)),"#",VLOOKUP(A24904,Questionnaire!A:KQ,199,FALSE))</f>
        <v>#</v>
      </c>
    </row>
    <row r="24905" spans="1:3">
      <c r="A24905" t="s">
        <v>461</v>
      </c>
      <c r="B24905" t="str">
        <f>IF(ISBLANK(VLOOKUP(A24905,Questionnaire!A:KQ,199,FALSE)),"#",VLOOKUP(A24905,Questionnaire!A:KQ,199,FALSE))</f>
        <v>#</v>
      </c>
    </row>
    <row r="24906" spans="1:3">
      <c r="A24906" t="s">
        <v>465</v>
      </c>
      <c r="B24906" t="str">
        <f>IF(ISBLANK(VLOOKUP(A24906,Questionnaire!A:KQ,199,FALSE)),"#",VLOOKUP(A24906,Questionnaire!A:KQ,199,FALSE))</f>
        <v>#</v>
      </c>
    </row>
    <row r="24907" spans="1:3">
      <c r="A24907" t="s">
        <v>467</v>
      </c>
      <c r="B24907" t="str">
        <f>IF(ISBLANK(VLOOKUP(A24907,Questionnaire!A:KQ,199,FALSE)),"#",VLOOKUP(A24907,Questionnaire!A:KQ,199,FALSE))</f>
        <v>#</v>
      </c>
    </row>
    <row r="24908" spans="1:3">
      <c r="A24908" t="s">
        <v>469</v>
      </c>
      <c r="B24908" t="str">
        <f>IF(ISBLANK(VLOOKUP(A24908,Questionnaire!A:KQ,199,FALSE)),"#",VLOOKUP(A24908,Questionnaire!A:KQ,199,FALSE))</f>
        <v>#</v>
      </c>
    </row>
    <row r="24909" spans="1:3">
      <c r="A24909" t="s">
        <v>471</v>
      </c>
      <c r="B24909" t="str">
        <f>IF(ISBLANK(VLOOKUP(A24909,Questionnaire!A:KQ,199,FALSE)),"#",VLOOKUP(A24909,Questionnaire!A:KQ,199,FALSE))</f>
        <v>#</v>
      </c>
    </row>
    <row r="24910" spans="1:3">
      <c r="A24910" t="s">
        <v>473</v>
      </c>
      <c r="B24910" t="str">
        <f>IF(ISBLANK(VLOOKUP(A24910,Questionnaire!A:KQ,199,FALSE)),"#",VLOOKUP(A24910,Questionnaire!A:KQ,199,FALSE))</f>
        <v>#</v>
      </c>
    </row>
    <row r="24911" spans="1:3">
      <c r="A24911" t="s">
        <v>475</v>
      </c>
      <c r="B24911" t="str">
        <f>IF(ISBLANK(VLOOKUP(A24911,Questionnaire!A:KQ,199,FALSE)),"#",VLOOKUP(A24911,Questionnaire!A:KQ,199,FALSE))</f>
        <v>#</v>
      </c>
    </row>
    <row r="24912" spans="1:3">
      <c r="A24912" t="s">
        <v>185</v>
      </c>
      <c r="B24912" t="str">
        <f>IF(ISBLANK(VLOOKUP(A24912,Questionnaire!A:KQ,200,FALSE)),"#",VLOOKUP(A24912,Questionnaire!A:KQ,200,FALSE))</f>
        <v>#</v>
      </c>
      <c r="C24912">
        <v>197</v>
      </c>
    </row>
    <row r="24913" spans="1:2">
      <c r="A24913" t="s">
        <v>187</v>
      </c>
      <c r="B24913" t="str">
        <f>IF(ISNA(VLOOKUP(VLOOKUP(A24913,Questionnaire!A:KQ,200,FALSE),'CORA Encoding'!D:E,2,FALSE)),"#",VLOOKUP(VLOOKUP(A24913,Questionnaire!A:KQ,200,FALSE),'CORA Encoding'!D:E,2,FALSE))</f>
        <v>#</v>
      </c>
    </row>
    <row r="24914" spans="1:2">
      <c r="A24914" t="s">
        <v>189</v>
      </c>
      <c r="B24914" t="str">
        <f>IF(ISNA(VLOOKUP(VLOOKUP(A24914,Questionnaire!A:KQ,200,FALSE),'CORA Encoding'!G:H,2,FALSE)),"#",VLOOKUP(VLOOKUP(A24914,Questionnaire!A:KQ,200,FALSE),'CORA Encoding'!G:H,2,FALSE))</f>
        <v>#</v>
      </c>
    </row>
    <row r="24915" spans="1:2">
      <c r="A24915" t="s">
        <v>191</v>
      </c>
      <c r="B24915" t="str">
        <f>IF(ISNA(VLOOKUP(VLOOKUP(A24915,Questionnaire!A:KQ,200,FALSE),'Country List'!E:F,2,FALSE)),"#",VLOOKUP(VLOOKUP(A24915,Questionnaire!A:KQ,200,FALSE),'Country List'!E:F,2,FALSE))</f>
        <v>#</v>
      </c>
    </row>
    <row r="24916" spans="1:2">
      <c r="A24916" t="s">
        <v>193</v>
      </c>
      <c r="B24916" t="str">
        <f>IF(ISNA(VLOOKUP(VLOOKUP(A24916,Questionnaire!A:KQ,200,FALSE),'Industry List'!B:C,2,FALSE)),"#",VLOOKUP(VLOOKUP(A24916,Questionnaire!A:KQ,200,FALSE),'Industry List'!B:C,2,FALSE))</f>
        <v>#</v>
      </c>
    </row>
    <row r="24917" spans="1:2">
      <c r="A24917" t="s">
        <v>197</v>
      </c>
      <c r="B24917" t="str">
        <f>IF(ISBLANK(VLOOKUP(A24917,Questionnaire!A:KQ,200,FALSE)),"#",VLOOKUP(A24917,Questionnaire!A:KQ,200,FALSE))</f>
        <v>#</v>
      </c>
    </row>
    <row r="24918" spans="1:2">
      <c r="A24918" t="s">
        <v>201</v>
      </c>
      <c r="B24918" t="str">
        <f>IF(ISBLANK(VLOOKUP(A24918,Questionnaire!A:KQ,200,FALSE)),"#",VLOOKUP(A24918,Questionnaire!A:KQ,200,FALSE))</f>
        <v>#</v>
      </c>
    </row>
    <row r="24919" spans="1:2">
      <c r="A24919" t="s">
        <v>203</v>
      </c>
      <c r="B24919" t="str">
        <f>IF(ISNA(VLOOKUP(VLOOKUP(A24919,Questionnaire!A:KQ,200,FALSE),'CORA Encoding'!J:K,2,FALSE)),"#",VLOOKUP(VLOOKUP(A24919,Questionnaire!A:KQ,200,FALSE),'CORA Encoding'!J:K,2,FALSE))</f>
        <v>#</v>
      </c>
    </row>
    <row r="24920" spans="1:2">
      <c r="A24920" t="s">
        <v>208</v>
      </c>
      <c r="B24920" t="str">
        <f>IF(ISBLANK(VLOOKUP(A24920,Questionnaire!A:KQ,200,FALSE)),"#",VLOOKUP(A24920,Questionnaire!A:KQ,200,FALSE))</f>
        <v>#</v>
      </c>
    </row>
    <row r="24921" spans="1:2">
      <c r="A24921" t="s">
        <v>213</v>
      </c>
      <c r="B24921" t="str">
        <f>IF(ISBLANK(VLOOKUP(A24921,Questionnaire!A:KQ,200,FALSE)),"#",VLOOKUP(A24921,Questionnaire!A:KQ,200,FALSE))</f>
        <v>#</v>
      </c>
    </row>
    <row r="24922" spans="1:2">
      <c r="A24922" t="s">
        <v>215</v>
      </c>
      <c r="B24922" t="str">
        <f>IF(ISBLANK(VLOOKUP(A24922,Questionnaire!A:KQ,200,FALSE)),"#",VLOOKUP(A24922,Questionnaire!A:KQ,200,FALSE))</f>
        <v>#</v>
      </c>
    </row>
    <row r="24923" spans="1:2">
      <c r="A24923" t="s">
        <v>217</v>
      </c>
      <c r="B24923" t="str">
        <f>IF(ISBLANK(VLOOKUP(A24923,Questionnaire!A:KQ,200,FALSE)),"#",VLOOKUP(A24923,Questionnaire!A:KQ,200,FALSE))</f>
        <v>#</v>
      </c>
    </row>
    <row r="24924" spans="1:2">
      <c r="A24924" t="s">
        <v>219</v>
      </c>
      <c r="B24924" t="str">
        <f>IF(ISBLANK(VLOOKUP(A24924,Questionnaire!A:KQ,200,FALSE)),"#",VLOOKUP(A24924,Questionnaire!A:KQ,200,FALSE))</f>
        <v>#</v>
      </c>
    </row>
    <row r="24925" spans="1:2">
      <c r="A24925" t="s">
        <v>221</v>
      </c>
      <c r="B24925" t="str">
        <f>IF(ISBLANK(VLOOKUP(A24925,Questionnaire!A:KQ,200,FALSE)),"#",VLOOKUP(A24925,Questionnaire!A:KQ,200,FALSE))</f>
        <v>#</v>
      </c>
    </row>
    <row r="24926" spans="1:2">
      <c r="A24926" t="s">
        <v>223</v>
      </c>
      <c r="B24926" t="str">
        <f>IF(ISBLANK(VLOOKUP(A24926,Questionnaire!A:KQ,200,FALSE)),"#",VLOOKUP(A24926,Questionnaire!A:KQ,200,FALSE))</f>
        <v>#</v>
      </c>
    </row>
    <row r="24927" spans="1:2">
      <c r="A24927" t="s">
        <v>225</v>
      </c>
      <c r="B24927" t="str">
        <f>IF(ISBLANK(VLOOKUP(A24927,Questionnaire!A:KQ,200,FALSE)),"#",VLOOKUP(A24927,Questionnaire!A:KQ,200,FALSE))</f>
        <v>#</v>
      </c>
    </row>
    <row r="24928" spans="1:2">
      <c r="A24928" t="s">
        <v>227</v>
      </c>
      <c r="B24928" t="str">
        <f>IF(ISBLANK(VLOOKUP(A24928,Questionnaire!A:KQ,200,FALSE)),"#",VLOOKUP(A24928,Questionnaire!A:KQ,200,FALSE))</f>
        <v>#</v>
      </c>
    </row>
    <row r="24929" spans="1:2">
      <c r="A24929" t="s">
        <v>229</v>
      </c>
      <c r="B24929" t="str">
        <f>IF(ISBLANK(VLOOKUP(A24929,Questionnaire!A:KQ,200,FALSE)),"#",VLOOKUP(A24929,Questionnaire!A:KQ,200,FALSE))</f>
        <v>#</v>
      </c>
    </row>
    <row r="24930" spans="1:2">
      <c r="A24930" t="s">
        <v>231</v>
      </c>
      <c r="B24930" t="str">
        <f>IF(ISBLANK(VLOOKUP(A24930,Questionnaire!A:KQ,200,FALSE)),"#",VLOOKUP(A24930,Questionnaire!A:KQ,200,FALSE))</f>
        <v>#</v>
      </c>
    </row>
    <row r="24931" spans="1:2">
      <c r="A24931" t="s">
        <v>233</v>
      </c>
      <c r="B24931" t="str">
        <f>IF(ISBLANK(VLOOKUP(A24931,Questionnaire!A:KQ,200,FALSE)),"#",VLOOKUP(A24931,Questionnaire!A:KQ,200,FALSE))</f>
        <v>#</v>
      </c>
    </row>
    <row r="24932" spans="1:2">
      <c r="A24932" t="s">
        <v>235</v>
      </c>
      <c r="B24932" t="str">
        <f>IF(ISBLANK(VLOOKUP(A24932,Questionnaire!A:KQ,200,FALSE)),"#",VLOOKUP(A24932,Questionnaire!A:KQ,200,FALSE))</f>
        <v>#</v>
      </c>
    </row>
    <row r="24933" spans="1:2">
      <c r="A24933" t="s">
        <v>237</v>
      </c>
      <c r="B24933" t="str">
        <f>IF(ISBLANK(VLOOKUP(A24933,Questionnaire!A:KQ,200,FALSE)),"#",VLOOKUP(A24933,Questionnaire!A:KQ,200,FALSE))</f>
        <v>#</v>
      </c>
    </row>
    <row r="24934" spans="1:2">
      <c r="A24934" t="s">
        <v>239</v>
      </c>
      <c r="B24934" t="str">
        <f>IF(ISBLANK(VLOOKUP(A24934,Questionnaire!A:KQ,200,FALSE)),"#",VLOOKUP(A24934,Questionnaire!A:KQ,200,FALSE))</f>
        <v>#</v>
      </c>
    </row>
    <row r="24935" spans="1:2">
      <c r="A24935" t="s">
        <v>242</v>
      </c>
      <c r="B24935" t="str">
        <f>IF(ISBLANK(VLOOKUP(A24935,Questionnaire!A:KQ,200,FALSE)),"#",VLOOKUP(A24935,Questionnaire!A:KQ,200,FALSE))</f>
        <v>#</v>
      </c>
    </row>
    <row r="24936" spans="1:2">
      <c r="A24936" t="s">
        <v>245</v>
      </c>
      <c r="B24936" t="str">
        <f>IF(ISBLANK(VLOOKUP(A24936,Questionnaire!A:KQ,200,FALSE)),"#",VLOOKUP(A24936,Questionnaire!A:KQ,200,FALSE))</f>
        <v>#</v>
      </c>
    </row>
    <row r="24937" spans="1:2">
      <c r="A24937" t="s">
        <v>247</v>
      </c>
      <c r="B24937" t="str">
        <f>IF(ISBLANK(VLOOKUP(A24937,Questionnaire!A:KQ,200,FALSE)),"#",VLOOKUP(A24937,Questionnaire!A:KQ,200,FALSE))</f>
        <v>#</v>
      </c>
    </row>
    <row r="24938" spans="1:2">
      <c r="A24938" t="s">
        <v>249</v>
      </c>
      <c r="B24938" t="str">
        <f>IF(ISBLANK(VLOOKUP(A24938,Questionnaire!A:KQ,200,FALSE)),"#",VLOOKUP(A24938,Questionnaire!A:KQ,200,FALSE))</f>
        <v>#</v>
      </c>
    </row>
    <row r="24939" spans="1:2">
      <c r="A24939" t="s">
        <v>250</v>
      </c>
      <c r="B24939" t="str">
        <f>IF(ISBLANK(VLOOKUP(A24939,Questionnaire!A:KQ,200,FALSE)),"#",VLOOKUP(A24939,Questionnaire!A:KQ,200,FALSE))</f>
        <v>#</v>
      </c>
    </row>
    <row r="24940" spans="1:2">
      <c r="A24940" t="s">
        <v>252</v>
      </c>
      <c r="B24940" t="str">
        <f>IF(ISBLANK(VLOOKUP(A24940,Questionnaire!A:KQ,200,FALSE)),"#",VLOOKUP(A24940,Questionnaire!A:KQ,200,FALSE))</f>
        <v>#</v>
      </c>
    </row>
    <row r="24941" spans="1:2">
      <c r="A24941" t="s">
        <v>255</v>
      </c>
      <c r="B24941" t="str">
        <f>IF(ISBLANK(VLOOKUP(A24941,Questionnaire!A:KQ,200,FALSE)),"#",VLOOKUP(A24941,Questionnaire!A:KQ,200,FALSE))</f>
        <v>#</v>
      </c>
    </row>
    <row r="24942" spans="1:2">
      <c r="A24942" t="s">
        <v>258</v>
      </c>
      <c r="B24942" t="str">
        <f>IF(ISNA(VLOOKUP(VLOOKUP(A24942,Questionnaire!A:KQ,200,FALSE),'CORA Encoding'!M:N,2,FALSE)),"#",VLOOKUP(VLOOKUP(A24942,Questionnaire!A:KQ,200,FALSE),'CORA Encoding'!M:N,2,FALSE))</f>
        <v>#</v>
      </c>
    </row>
    <row r="24943" spans="1:2">
      <c r="A24943" t="s">
        <v>261</v>
      </c>
      <c r="B24943" t="str">
        <f>IF(ISBLANK(VLOOKUP(A24943,Questionnaire!A:KQ,200,FALSE)),"#",VLOOKUP(A24943,Questionnaire!A:KQ,200,FALSE))</f>
        <v>#</v>
      </c>
    </row>
    <row r="24944" spans="1:2">
      <c r="A24944" t="s">
        <v>263</v>
      </c>
      <c r="B24944" t="str">
        <f>IF(ISBLANK(VLOOKUP(A24944,Questionnaire!A:KQ,200,FALSE)),"#",VLOOKUP(A24944,Questionnaire!A:KQ,200,FALSE))</f>
        <v>#</v>
      </c>
    </row>
    <row r="24945" spans="1:2">
      <c r="A24945" t="s">
        <v>265</v>
      </c>
      <c r="B24945" t="str">
        <f>IF(ISBLANK(VLOOKUP(A24945,Questionnaire!A:KQ,200,FALSE)),"#",VLOOKUP(A24945,Questionnaire!A:KQ,200,FALSE))</f>
        <v>#</v>
      </c>
    </row>
    <row r="24946" spans="1:2">
      <c r="A24946" t="s">
        <v>267</v>
      </c>
      <c r="B24946" t="str">
        <f>IF(ISBLANK(VLOOKUP(A24946,Questionnaire!A:KQ,200,FALSE)),"#",VLOOKUP(A24946,Questionnaire!A:KQ,200,FALSE))</f>
        <v>#</v>
      </c>
    </row>
    <row r="24947" spans="1:2">
      <c r="A24947" t="s">
        <v>269</v>
      </c>
      <c r="B24947" t="str">
        <f>IF(ISBLANK(VLOOKUP(A24947,Questionnaire!A:KQ,200,FALSE)),"#",VLOOKUP(A24947,Questionnaire!A:KQ,200,FALSE))</f>
        <v>#</v>
      </c>
    </row>
    <row r="24948" spans="1:2">
      <c r="A24948" t="s">
        <v>274</v>
      </c>
      <c r="B24948" t="str">
        <f>IF(ISBLANK(VLOOKUP(A24948,Questionnaire!A:KQ,200,FALSE)),"#",VLOOKUP(A24948,Questionnaire!A:KQ,200,FALSE))</f>
        <v>#</v>
      </c>
    </row>
    <row r="24949" spans="1:2">
      <c r="A24949" t="s">
        <v>276</v>
      </c>
      <c r="B24949" t="str">
        <f>IF(ISBLANK(VLOOKUP(A24949,Questionnaire!A:KQ,200,FALSE)),"#",VLOOKUP(A24949,Questionnaire!A:KQ,200,FALSE))</f>
        <v>#</v>
      </c>
    </row>
    <row r="24950" spans="1:2">
      <c r="A24950" t="s">
        <v>278</v>
      </c>
      <c r="B24950" t="str">
        <f>IF(ISBLANK(VLOOKUP(A24950,Questionnaire!A:KQ,200,FALSE)),"#",VLOOKUP(A24950,Questionnaire!A:KQ,200,FALSE))</f>
        <v>#</v>
      </c>
    </row>
    <row r="24951" spans="1:2">
      <c r="A24951" t="s">
        <v>280</v>
      </c>
      <c r="B24951" t="str">
        <f>IF(ISBLANK(VLOOKUP(A24951,Questionnaire!A:KQ,200,FALSE)),"#",VLOOKUP(A24951,Questionnaire!A:KQ,200,FALSE))</f>
        <v>#</v>
      </c>
    </row>
    <row r="24952" spans="1:2">
      <c r="A24952" t="s">
        <v>282</v>
      </c>
      <c r="B24952" t="str">
        <f>IF(ISBLANK(VLOOKUP(A24952,Questionnaire!A:KQ,200,FALSE)),"#",VLOOKUP(A24952,Questionnaire!A:KQ,200,FALSE))</f>
        <v>#</v>
      </c>
    </row>
    <row r="24953" spans="1:2">
      <c r="A24953" t="s">
        <v>286</v>
      </c>
      <c r="B24953" t="str">
        <f>IF(ISBLANK(VLOOKUP(A24953,Questionnaire!A:KQ,200,FALSE)),"#",VLOOKUP(A24953,Questionnaire!A:KQ,200,FALSE))</f>
        <v>#</v>
      </c>
    </row>
    <row r="24954" spans="1:2">
      <c r="A24954" t="s">
        <v>288</v>
      </c>
      <c r="B24954" t="str">
        <f>IF(ISBLANK(VLOOKUP(A24954,Questionnaire!A:KQ,200,FALSE)),"#",VLOOKUP(A24954,Questionnaire!A:KQ,200,FALSE))</f>
        <v>#</v>
      </c>
    </row>
    <row r="24955" spans="1:2">
      <c r="A24955" t="s">
        <v>290</v>
      </c>
      <c r="B24955" t="str">
        <f>IF(ISBLANK(VLOOKUP(A24955,Questionnaire!A:KQ,200,FALSE)),"#",VLOOKUP(A24955,Questionnaire!A:KQ,200,FALSE))</f>
        <v>#</v>
      </c>
    </row>
    <row r="24956" spans="1:2">
      <c r="A24956" t="s">
        <v>292</v>
      </c>
      <c r="B24956" t="str">
        <f>IF(ISBLANK(VLOOKUP(A24956,Questionnaire!A:KQ,200,FALSE)),"#",VLOOKUP(A24956,Questionnaire!A:KQ,200,FALSE))</f>
        <v>#</v>
      </c>
    </row>
    <row r="24957" spans="1:2">
      <c r="A24957" t="s">
        <v>294</v>
      </c>
      <c r="B24957" t="str">
        <f>IF(ISBLANK(VLOOKUP(A24957,Questionnaire!A:KQ,200,FALSE)),"#",VLOOKUP(A24957,Questionnaire!A:KQ,200,FALSE))</f>
        <v>#</v>
      </c>
    </row>
    <row r="24958" spans="1:2">
      <c r="A24958" t="s">
        <v>296</v>
      </c>
      <c r="B24958" t="str">
        <f>IF(ISBLANK(VLOOKUP(A24958,Questionnaire!A:KQ,200,FALSE)),"#",VLOOKUP(A24958,Questionnaire!A:KQ,200,FALSE))</f>
        <v>#</v>
      </c>
    </row>
    <row r="24959" spans="1:2">
      <c r="A24959" t="s">
        <v>301</v>
      </c>
      <c r="B24959" t="str">
        <f>IF(ISBLANK(VLOOKUP(A24959,Questionnaire!A:KQ,200,FALSE)),"#",VLOOKUP(A24959,Questionnaire!A:KQ,200,FALSE))</f>
        <v>#</v>
      </c>
    </row>
    <row r="24960" spans="1:2">
      <c r="A24960" t="s">
        <v>303</v>
      </c>
      <c r="B24960" t="str">
        <f>IF(ISBLANK(VLOOKUP(A24960,Questionnaire!A:KQ,200,FALSE)),"#",VLOOKUP(A24960,Questionnaire!A:KQ,200,FALSE))</f>
        <v>#</v>
      </c>
    </row>
    <row r="24961" spans="1:2">
      <c r="A24961" t="s">
        <v>305</v>
      </c>
      <c r="B24961" t="str">
        <f>IF(ISBLANK(VLOOKUP(A24961,Questionnaire!A:KQ,200,FALSE)),"#",VLOOKUP(A24961,Questionnaire!A:KQ,200,FALSE))</f>
        <v>#</v>
      </c>
    </row>
    <row r="24962" spans="1:2">
      <c r="A24962" t="s">
        <v>307</v>
      </c>
      <c r="B24962" t="str">
        <f>IF(ISBLANK(VLOOKUP(A24962,Questionnaire!A:KQ,200,FALSE)),"#",VLOOKUP(A24962,Questionnaire!A:KQ,200,FALSE))</f>
        <v>#</v>
      </c>
    </row>
    <row r="24963" spans="1:2">
      <c r="A24963" t="s">
        <v>311</v>
      </c>
      <c r="B24963" t="str">
        <f>IF(ISBLANK(VLOOKUP(A24963,Questionnaire!A:KQ,200,FALSE)),"#",VLOOKUP(A24963,Questionnaire!A:KQ,200,FALSE))</f>
        <v>#</v>
      </c>
    </row>
    <row r="24964" spans="1:2">
      <c r="A24964" t="s">
        <v>313</v>
      </c>
      <c r="B24964" t="str">
        <f>IF(ISBLANK(VLOOKUP(A24964,Questionnaire!A:KQ,200,FALSE)),"#",VLOOKUP(A24964,Questionnaire!A:KQ,200,FALSE))</f>
        <v>#</v>
      </c>
    </row>
    <row r="24965" spans="1:2">
      <c r="A24965" t="s">
        <v>314</v>
      </c>
      <c r="B24965" t="str">
        <f>IF(ISBLANK(VLOOKUP(A24965,Questionnaire!A:KQ,200,FALSE)),"#",VLOOKUP(A24965,Questionnaire!A:KQ,200,FALSE))</f>
        <v>#</v>
      </c>
    </row>
    <row r="24966" spans="1:2">
      <c r="A24966" t="s">
        <v>315</v>
      </c>
      <c r="B24966" t="str">
        <f>IF(ISBLANK(VLOOKUP(A24966,Questionnaire!A:KQ,200,FALSE)),"#",VLOOKUP(A24966,Questionnaire!A:KQ,200,FALSE))</f>
        <v>#</v>
      </c>
    </row>
    <row r="24967" spans="1:2">
      <c r="A24967" t="s">
        <v>317</v>
      </c>
      <c r="B24967" t="str">
        <f>IF(ISBLANK(VLOOKUP(A24967,Questionnaire!A:KQ,200,FALSE)),"#",VLOOKUP(A24967,Questionnaire!A:KQ,200,FALSE))</f>
        <v>#</v>
      </c>
    </row>
    <row r="24968" spans="1:2">
      <c r="A24968" t="s">
        <v>319</v>
      </c>
      <c r="B24968" t="str">
        <f>IF(ISBLANK(VLOOKUP(A24968,Questionnaire!A:KQ,200,FALSE)),"#",VLOOKUP(A24968,Questionnaire!A:KQ,200,FALSE))</f>
        <v>#</v>
      </c>
    </row>
    <row r="24969" spans="1:2">
      <c r="A24969" t="s">
        <v>322</v>
      </c>
      <c r="B24969" t="str">
        <f>IF(ISBLANK(VLOOKUP(A24969,Questionnaire!A:KQ,200,FALSE)),"#",VLOOKUP(A24969,Questionnaire!A:KQ,200,FALSE))</f>
        <v>#</v>
      </c>
    </row>
    <row r="24970" spans="1:2">
      <c r="A24970" t="s">
        <v>326</v>
      </c>
      <c r="B24970" t="str">
        <f>IF(ISBLANK(VLOOKUP(A24970,Questionnaire!A:KQ,200,FALSE)),"#",VLOOKUP(A24970,Questionnaire!A:KQ,200,FALSE))</f>
        <v>#</v>
      </c>
    </row>
    <row r="24971" spans="1:2">
      <c r="A24971" t="s">
        <v>328</v>
      </c>
      <c r="B24971" t="str">
        <f>IF(ISBLANK(VLOOKUP(A24971,Questionnaire!A:KQ,200,FALSE)),"#",VLOOKUP(A24971,Questionnaire!A:KQ,200,FALSE))</f>
        <v>#</v>
      </c>
    </row>
    <row r="24972" spans="1:2">
      <c r="A24972" t="s">
        <v>332</v>
      </c>
      <c r="B24972" t="str">
        <f>IF(ISBLANK(VLOOKUP(A24972,Questionnaire!A:KQ,200,FALSE)),"#",VLOOKUP(A24972,Questionnaire!A:KQ,200,FALSE))</f>
        <v>#</v>
      </c>
    </row>
    <row r="24973" spans="1:2">
      <c r="A24973" t="s">
        <v>333</v>
      </c>
      <c r="B24973" t="str">
        <f>IF(ISBLANK(VLOOKUP(A24973,Questionnaire!A:KQ,200,FALSE)),"#",VLOOKUP(A24973,Questionnaire!A:KQ,200,FALSE))</f>
        <v>#</v>
      </c>
    </row>
    <row r="24974" spans="1:2">
      <c r="A24974" t="s">
        <v>334</v>
      </c>
      <c r="B24974" t="str">
        <f>IF(ISBLANK(VLOOKUP(A24974,Questionnaire!A:KQ,200,FALSE)),"#",VLOOKUP(A24974,Questionnaire!A:KQ,200,FALSE))</f>
        <v>#</v>
      </c>
    </row>
    <row r="24975" spans="1:2">
      <c r="A24975" t="s">
        <v>335</v>
      </c>
      <c r="B24975" t="str">
        <f>IF(ISBLANK(VLOOKUP(A24975,Questionnaire!A:KQ,200,FALSE)),"#",VLOOKUP(A24975,Questionnaire!A:KQ,200,FALSE))</f>
        <v>#</v>
      </c>
    </row>
    <row r="24976" spans="1:2">
      <c r="A24976" t="s">
        <v>336</v>
      </c>
      <c r="B24976" t="str">
        <f>IF(ISBLANK(VLOOKUP(A24976,Questionnaire!A:KQ,200,FALSE)),"#",VLOOKUP(A24976,Questionnaire!A:KQ,200,FALSE))</f>
        <v>#</v>
      </c>
    </row>
    <row r="24977" spans="1:2">
      <c r="A24977" t="s">
        <v>337</v>
      </c>
      <c r="B24977" t="str">
        <f>IF(ISBLANK(VLOOKUP(A24977,Questionnaire!A:KQ,200,FALSE)),"#",VLOOKUP(A24977,Questionnaire!A:KQ,200,FALSE))</f>
        <v>#</v>
      </c>
    </row>
    <row r="24978" spans="1:2">
      <c r="A24978" t="s">
        <v>338</v>
      </c>
      <c r="B24978" t="str">
        <f>IF(ISBLANK(VLOOKUP(A24978,Questionnaire!A:KQ,200,FALSE)),"#",VLOOKUP(A24978,Questionnaire!A:KQ,200,FALSE))</f>
        <v>#</v>
      </c>
    </row>
    <row r="24979" spans="1:2">
      <c r="A24979" t="s">
        <v>339</v>
      </c>
      <c r="B24979" t="str">
        <f>IF(ISBLANK(VLOOKUP(A24979,Questionnaire!A:KQ,200,FALSE)),"#",VLOOKUP(A24979,Questionnaire!A:KQ,200,FALSE))</f>
        <v>#</v>
      </c>
    </row>
    <row r="24980" spans="1:2">
      <c r="A24980" t="s">
        <v>340</v>
      </c>
      <c r="B24980" t="str">
        <f>IF(ISBLANK(VLOOKUP(A24980,Questionnaire!A:KQ,200,FALSE)),"#",VLOOKUP(A24980,Questionnaire!A:KQ,200,FALSE))</f>
        <v>#</v>
      </c>
    </row>
    <row r="24981" spans="1:2">
      <c r="A24981" t="s">
        <v>341</v>
      </c>
      <c r="B24981" t="str">
        <f>IF(ISBLANK(VLOOKUP(A24981,Questionnaire!A:KQ,200,FALSE)),"#",VLOOKUP(A24981,Questionnaire!A:KQ,200,FALSE))</f>
        <v>#</v>
      </c>
    </row>
    <row r="24982" spans="1:2">
      <c r="A24982" t="s">
        <v>342</v>
      </c>
      <c r="B24982" t="str">
        <f>IF(ISBLANK(VLOOKUP(A24982,Questionnaire!A:KQ,200,FALSE)),"#",VLOOKUP(A24982,Questionnaire!A:KQ,200,FALSE))</f>
        <v>#</v>
      </c>
    </row>
    <row r="24983" spans="1:2">
      <c r="A24983" t="s">
        <v>343</v>
      </c>
      <c r="B24983" t="str">
        <f>IF(ISBLANK(VLOOKUP(A24983,Questionnaire!A:KQ,200,FALSE)),"#",VLOOKUP(A24983,Questionnaire!A:KQ,200,FALSE))</f>
        <v>#</v>
      </c>
    </row>
    <row r="24984" spans="1:2">
      <c r="A24984" t="s">
        <v>344</v>
      </c>
      <c r="B24984" t="str">
        <f>IF(ISBLANK(VLOOKUP(A24984,Questionnaire!A:KQ,200,FALSE)),"#",VLOOKUP(A24984,Questionnaire!A:KQ,200,FALSE))</f>
        <v>#</v>
      </c>
    </row>
    <row r="24985" spans="1:2">
      <c r="A24985" t="s">
        <v>345</v>
      </c>
      <c r="B24985" t="str">
        <f>IF(ISBLANK(VLOOKUP(A24985,Questionnaire!A:KQ,200,FALSE)),"#",VLOOKUP(A24985,Questionnaire!A:KQ,200,FALSE))</f>
        <v>#</v>
      </c>
    </row>
    <row r="24986" spans="1:2">
      <c r="A24986" t="s">
        <v>348</v>
      </c>
      <c r="B24986" t="str">
        <f>IF(ISBLANK(VLOOKUP(A24986,Questionnaire!A:KQ,200,FALSE)),"#",VLOOKUP(A24986,Questionnaire!A:KQ,200,FALSE))</f>
        <v>#</v>
      </c>
    </row>
    <row r="24987" spans="1:2">
      <c r="A24987" t="s">
        <v>353</v>
      </c>
      <c r="B24987" t="str">
        <f>IF(ISBLANK(VLOOKUP(A24987,Questionnaire!A:KQ,200,FALSE)),"#",VLOOKUP(A24987,Questionnaire!A:KQ,200,FALSE))</f>
        <v>#</v>
      </c>
    </row>
    <row r="24988" spans="1:2">
      <c r="A24988" t="s">
        <v>354</v>
      </c>
      <c r="B24988" t="str">
        <f>IF(ISBLANK(VLOOKUP(A24988,Questionnaire!A:KQ,200,FALSE)),"#",VLOOKUP(A24988,Questionnaire!A:KQ,200,FALSE))</f>
        <v>#</v>
      </c>
    </row>
    <row r="24989" spans="1:2">
      <c r="A24989" t="s">
        <v>355</v>
      </c>
      <c r="B24989" t="str">
        <f>IF(ISBLANK(VLOOKUP(A24989,Questionnaire!A:KQ,200,FALSE)),"#",VLOOKUP(A24989,Questionnaire!A:KQ,200,FALSE))</f>
        <v>#</v>
      </c>
    </row>
    <row r="24990" spans="1:2">
      <c r="A24990" t="s">
        <v>356</v>
      </c>
      <c r="B24990" t="str">
        <f>IF(ISBLANK(VLOOKUP(A24990,Questionnaire!A:KQ,200,FALSE)),"#",VLOOKUP(A24990,Questionnaire!A:KQ,200,FALSE))</f>
        <v>#</v>
      </c>
    </row>
    <row r="24991" spans="1:2">
      <c r="A24991" t="s">
        <v>357</v>
      </c>
      <c r="B24991" t="str">
        <f>IF(ISBLANK(VLOOKUP(A24991,Questionnaire!A:KQ,200,FALSE)),"#",VLOOKUP(A24991,Questionnaire!A:KQ,200,FALSE))</f>
        <v>#</v>
      </c>
    </row>
    <row r="24992" spans="1:2">
      <c r="A24992" t="s">
        <v>360</v>
      </c>
      <c r="B24992" t="str">
        <f>IF(ISBLANK(VLOOKUP(A24992,Questionnaire!A:KQ,200,FALSE)),"#",VLOOKUP(A24992,Questionnaire!A:KQ,200,FALSE))</f>
        <v>#</v>
      </c>
    </row>
    <row r="24993" spans="1:2">
      <c r="A24993" t="s">
        <v>362</v>
      </c>
      <c r="B24993" t="str">
        <f>IF(ISBLANK(VLOOKUP(A24993,Questionnaire!A:KQ,200,FALSE)),"#",VLOOKUP(A24993,Questionnaire!A:KQ,200,FALSE))</f>
        <v>#</v>
      </c>
    </row>
    <row r="24994" spans="1:2">
      <c r="A24994" t="s">
        <v>363</v>
      </c>
      <c r="B24994" t="str">
        <f>IF(ISBLANK(VLOOKUP(A24994,Questionnaire!A:KQ,200,FALSE)),"#",VLOOKUP(A24994,Questionnaire!A:KQ,200,FALSE))</f>
        <v>#</v>
      </c>
    </row>
    <row r="24995" spans="1:2">
      <c r="A24995" t="s">
        <v>364</v>
      </c>
      <c r="B24995" t="str">
        <f>IF(ISBLANK(VLOOKUP(A24995,Questionnaire!A:KQ,200,FALSE)),"#",VLOOKUP(A24995,Questionnaire!A:KQ,200,FALSE))</f>
        <v>#</v>
      </c>
    </row>
    <row r="24996" spans="1:2">
      <c r="A24996" t="s">
        <v>365</v>
      </c>
      <c r="B24996" t="str">
        <f>IF(ISBLANK(VLOOKUP(A24996,Questionnaire!A:KQ,200,FALSE)),"#",VLOOKUP(A24996,Questionnaire!A:KQ,200,FALSE))</f>
        <v>#</v>
      </c>
    </row>
    <row r="24997" spans="1:2">
      <c r="A24997" t="s">
        <v>366</v>
      </c>
      <c r="B24997" t="str">
        <f>IF(ISBLANK(VLOOKUP(A24997,Questionnaire!A:KQ,200,FALSE)),"#",VLOOKUP(A24997,Questionnaire!A:KQ,200,FALSE))</f>
        <v>#</v>
      </c>
    </row>
    <row r="24998" spans="1:2">
      <c r="A24998" t="s">
        <v>371</v>
      </c>
      <c r="B24998" t="str">
        <f>IF(ISBLANK(VLOOKUP(A24998,Questionnaire!A:KQ,200,FALSE)),"#",VLOOKUP(A24998,Questionnaire!A:KQ,200,FALSE))</f>
        <v>#</v>
      </c>
    </row>
    <row r="24999" spans="1:2">
      <c r="A24999" t="s">
        <v>372</v>
      </c>
      <c r="B24999" t="str">
        <f>IF(ISBLANK(VLOOKUP(A24999,Questionnaire!A:KQ,200,FALSE)),"#",VLOOKUP(A24999,Questionnaire!A:KQ,200,FALSE))</f>
        <v>#</v>
      </c>
    </row>
    <row r="25000" spans="1:2">
      <c r="A25000" t="s">
        <v>373</v>
      </c>
      <c r="B25000" t="str">
        <f>IF(ISBLANK(VLOOKUP(A25000,Questionnaire!A:KQ,200,FALSE)),"#",VLOOKUP(A25000,Questionnaire!A:KQ,200,FALSE))</f>
        <v>#</v>
      </c>
    </row>
    <row r="25001" spans="1:2">
      <c r="A25001" t="s">
        <v>374</v>
      </c>
      <c r="B25001" t="str">
        <f>IF(ISBLANK(VLOOKUP(A25001,Questionnaire!A:KQ,200,FALSE)),"#",VLOOKUP(A25001,Questionnaire!A:KQ,200,FALSE))</f>
        <v>#</v>
      </c>
    </row>
    <row r="25002" spans="1:2">
      <c r="A25002" t="s">
        <v>377</v>
      </c>
      <c r="B25002" t="str">
        <f>IF(ISBLANK(VLOOKUP(A25002,Questionnaire!A:KQ,200,FALSE)),"#",VLOOKUP(A25002,Questionnaire!A:KQ,200,FALSE))</f>
        <v>#</v>
      </c>
    </row>
    <row r="25003" spans="1:2">
      <c r="A25003" t="s">
        <v>379</v>
      </c>
      <c r="B25003" t="str">
        <f>IF(ISBLANK(VLOOKUP(A25003,Questionnaire!A:KQ,200,FALSE)),"#",VLOOKUP(A25003,Questionnaire!A:KQ,200,FALSE))</f>
        <v>#</v>
      </c>
    </row>
    <row r="25004" spans="1:2">
      <c r="A25004" t="s">
        <v>380</v>
      </c>
      <c r="B25004" t="str">
        <f>IF(ISBLANK(VLOOKUP(A25004,Questionnaire!A:KQ,200,FALSE)),"#",VLOOKUP(A25004,Questionnaire!A:KQ,200,FALSE))</f>
        <v>#</v>
      </c>
    </row>
    <row r="25005" spans="1:2">
      <c r="A25005" t="s">
        <v>381</v>
      </c>
      <c r="B25005" t="str">
        <f>IF(ISBLANK(VLOOKUP(A25005,Questionnaire!A:KQ,200,FALSE)),"#",VLOOKUP(A25005,Questionnaire!A:KQ,200,FALSE))</f>
        <v>#</v>
      </c>
    </row>
    <row r="25006" spans="1:2">
      <c r="A25006" t="s">
        <v>382</v>
      </c>
      <c r="B25006" t="str">
        <f>IF(ISBLANK(VLOOKUP(A25006,Questionnaire!A:KQ,200,FALSE)),"#",VLOOKUP(A25006,Questionnaire!A:KQ,200,FALSE))</f>
        <v>#</v>
      </c>
    </row>
    <row r="25007" spans="1:2">
      <c r="A25007" t="s">
        <v>384</v>
      </c>
      <c r="B25007" t="str">
        <f>IF(ISBLANK(VLOOKUP(A25007,Questionnaire!A:KQ,200,FALSE)),"#",VLOOKUP(A25007,Questionnaire!A:KQ,200,FALSE))</f>
        <v>#</v>
      </c>
    </row>
    <row r="25008" spans="1:2">
      <c r="A25008" t="s">
        <v>387</v>
      </c>
      <c r="B25008" t="str">
        <f>IF(ISBLANK(VLOOKUP(A25008,Questionnaire!A:KQ,200,FALSE)),"#",VLOOKUP(A25008,Questionnaire!A:KQ,200,FALSE))</f>
        <v>#</v>
      </c>
    </row>
    <row r="25009" spans="1:2">
      <c r="A25009" t="s">
        <v>391</v>
      </c>
      <c r="B25009" t="str">
        <f>IF(ISBLANK(VLOOKUP(A25009,Questionnaire!A:KQ,200,FALSE)),"#",VLOOKUP(A25009,Questionnaire!A:KQ,200,FALSE))</f>
        <v>#</v>
      </c>
    </row>
    <row r="25010" spans="1:2">
      <c r="A25010" t="s">
        <v>393</v>
      </c>
      <c r="B25010" t="str">
        <f>IF(ISBLANK(VLOOKUP(A25010,Questionnaire!A:KQ,200,FALSE)),"#",VLOOKUP(A25010,Questionnaire!A:KQ,200,FALSE))</f>
        <v>#</v>
      </c>
    </row>
    <row r="25011" spans="1:2">
      <c r="A25011" t="s">
        <v>395</v>
      </c>
      <c r="B25011" t="str">
        <f>IF(ISBLANK(VLOOKUP(A25011,Questionnaire!A:KQ,200,FALSE)),"#",VLOOKUP(A25011,Questionnaire!A:KQ,200,FALSE))</f>
        <v>#</v>
      </c>
    </row>
    <row r="25012" spans="1:2">
      <c r="A25012" t="s">
        <v>398</v>
      </c>
      <c r="B25012" t="str">
        <f>IF(ISBLANK(VLOOKUP(A25012,Questionnaire!A:KQ,200,FALSE)),"#",VLOOKUP(A25012,Questionnaire!A:KQ,200,FALSE))</f>
        <v>#</v>
      </c>
    </row>
    <row r="25013" spans="1:2">
      <c r="A25013" t="s">
        <v>402</v>
      </c>
      <c r="B25013" t="str">
        <f>IF(ISBLANK(VLOOKUP(A25013,Questionnaire!A:KQ,200,FALSE)),"#",VLOOKUP(A25013,Questionnaire!A:KQ,200,FALSE))</f>
        <v>#</v>
      </c>
    </row>
    <row r="25014" spans="1:2">
      <c r="A25014" t="s">
        <v>405</v>
      </c>
      <c r="B25014" t="str">
        <f>IF(ISBLANK(VLOOKUP(A25014,Questionnaire!A:KQ,200,FALSE)),"#",VLOOKUP(A25014,Questionnaire!A:KQ,200,FALSE))</f>
        <v>#</v>
      </c>
    </row>
    <row r="25015" spans="1:2">
      <c r="A25015" t="s">
        <v>409</v>
      </c>
      <c r="B25015" t="str">
        <f>IF(ISBLANK(VLOOKUP(A25015,Questionnaire!A:KQ,200,FALSE)),"#",VLOOKUP(A25015,Questionnaire!A:KQ,200,FALSE))</f>
        <v>#</v>
      </c>
    </row>
    <row r="25016" spans="1:2">
      <c r="A25016" t="s">
        <v>412</v>
      </c>
      <c r="B25016" t="str">
        <f>IF(ISBLANK(VLOOKUP(A25016,Questionnaire!A:KQ,200,FALSE)),"#",VLOOKUP(A25016,Questionnaire!A:KQ,200,FALSE))</f>
        <v>#</v>
      </c>
    </row>
    <row r="25017" spans="1:2">
      <c r="A25017" t="s">
        <v>415</v>
      </c>
      <c r="B25017" t="str">
        <f>IF(ISBLANK(VLOOKUP(A25017,Questionnaire!A:KQ,200,FALSE)),"#",VLOOKUP(A25017,Questionnaire!A:KQ,200,FALSE))</f>
        <v>#</v>
      </c>
    </row>
    <row r="25018" spans="1:2">
      <c r="A25018" t="s">
        <v>418</v>
      </c>
      <c r="B25018" t="str">
        <f>IF(ISBLANK(VLOOKUP(A25018,Questionnaire!A:KQ,200,FALSE)),"#",VLOOKUP(A25018,Questionnaire!A:KQ,200,FALSE))</f>
        <v>#</v>
      </c>
    </row>
    <row r="25019" spans="1:2">
      <c r="A25019" t="s">
        <v>421</v>
      </c>
      <c r="B25019" t="str">
        <f>IF(ISBLANK(VLOOKUP(A25019,Questionnaire!A:KQ,200,FALSE)),"#",VLOOKUP(A25019,Questionnaire!A:KQ,200,FALSE))</f>
        <v>#</v>
      </c>
    </row>
    <row r="25020" spans="1:2">
      <c r="A25020" t="s">
        <v>424</v>
      </c>
      <c r="B25020" t="str">
        <f>IF(ISBLANK(VLOOKUP(A25020,Questionnaire!A:KQ,200,FALSE)),"#",VLOOKUP(A25020,Questionnaire!A:KQ,200,FALSE))</f>
        <v>#</v>
      </c>
    </row>
    <row r="25021" spans="1:2">
      <c r="A25021" t="s">
        <v>429</v>
      </c>
      <c r="B25021" t="str">
        <f>IF(ISBLANK(VLOOKUP(A25021,Questionnaire!A:KQ,200,FALSE)),"#",VLOOKUP(A25021,Questionnaire!A:KQ,200,FALSE))</f>
        <v>#</v>
      </c>
    </row>
    <row r="25022" spans="1:2">
      <c r="A25022" t="s">
        <v>432</v>
      </c>
      <c r="B25022" t="str">
        <f>IF(ISBLANK(VLOOKUP(A25022,Questionnaire!A:KQ,200,FALSE)),"#",VLOOKUP(A25022,Questionnaire!A:KQ,200,FALSE))</f>
        <v>#</v>
      </c>
    </row>
    <row r="25023" spans="1:2">
      <c r="A25023" t="s">
        <v>435</v>
      </c>
      <c r="B25023" t="str">
        <f>IF(ISBLANK(VLOOKUP(A25023,Questionnaire!A:KQ,200,FALSE)),"#",VLOOKUP(A25023,Questionnaire!A:KQ,200,FALSE))</f>
        <v>#</v>
      </c>
    </row>
    <row r="25024" spans="1:2">
      <c r="A25024" t="s">
        <v>437</v>
      </c>
      <c r="B25024" t="str">
        <f>IF(ISBLANK(VLOOKUP(A25024,Questionnaire!A:KQ,200,FALSE)),"#",VLOOKUP(A25024,Questionnaire!A:KQ,200,FALSE))</f>
        <v>#</v>
      </c>
    </row>
    <row r="25025" spans="1:3">
      <c r="A25025" t="s">
        <v>439</v>
      </c>
      <c r="B25025" t="str">
        <f>IF(ISBLANK(VLOOKUP(A25025,Questionnaire!A:KQ,200,FALSE)),"#",VLOOKUP(A25025,Questionnaire!A:KQ,200,FALSE))</f>
        <v>#</v>
      </c>
    </row>
    <row r="25026" spans="1:3">
      <c r="A25026" t="s">
        <v>442</v>
      </c>
      <c r="B25026" t="str">
        <f>IF(ISBLANK(VLOOKUP(A25026,Questionnaire!A:KQ,200,FALSE)),"#",VLOOKUP(A25026,Questionnaire!A:KQ,200,FALSE))</f>
        <v>#</v>
      </c>
    </row>
    <row r="25027" spans="1:3">
      <c r="A25027" t="s">
        <v>445</v>
      </c>
      <c r="B25027" t="str">
        <f>IF(ISBLANK(VLOOKUP(A25027,Questionnaire!A:KQ,200,FALSE)),"#",VLOOKUP(A25027,Questionnaire!A:KQ,200,FALSE))</f>
        <v>#</v>
      </c>
    </row>
    <row r="25028" spans="1:3">
      <c r="A25028" t="s">
        <v>448</v>
      </c>
      <c r="B25028" t="str">
        <f>IF(ISBLANK(VLOOKUP(A25028,Questionnaire!A:KQ,200,FALSE)),"#",VLOOKUP(A25028,Questionnaire!A:KQ,200,FALSE))</f>
        <v>#</v>
      </c>
    </row>
    <row r="25029" spans="1:3">
      <c r="A25029" t="s">
        <v>452</v>
      </c>
      <c r="B25029" t="str">
        <f>IF(ISBLANK(VLOOKUP(A25029,Questionnaire!A:KQ,200,FALSE)),"#",VLOOKUP(A25029,Questionnaire!A:KQ,200,FALSE))</f>
        <v>#</v>
      </c>
    </row>
    <row r="25030" spans="1:3">
      <c r="A25030" t="s">
        <v>455</v>
      </c>
      <c r="B25030" t="str">
        <f>IF(ISBLANK(VLOOKUP(A25030,Questionnaire!A:KQ,200,FALSE)),"#",VLOOKUP(A25030,Questionnaire!A:KQ,200,FALSE))</f>
        <v>#</v>
      </c>
    </row>
    <row r="25031" spans="1:3">
      <c r="A25031" t="s">
        <v>458</v>
      </c>
      <c r="B25031" t="str">
        <f>IF(ISBLANK(VLOOKUP(A25031,Questionnaire!A:KQ,200,FALSE)),"#",VLOOKUP(A25031,Questionnaire!A:KQ,200,FALSE))</f>
        <v>#</v>
      </c>
    </row>
    <row r="25032" spans="1:3">
      <c r="A25032" t="s">
        <v>461</v>
      </c>
      <c r="B25032" t="str">
        <f>IF(ISBLANK(VLOOKUP(A25032,Questionnaire!A:KQ,200,FALSE)),"#",VLOOKUP(A25032,Questionnaire!A:KQ,200,FALSE))</f>
        <v>#</v>
      </c>
    </row>
    <row r="25033" spans="1:3">
      <c r="A25033" t="s">
        <v>465</v>
      </c>
      <c r="B25033" t="str">
        <f>IF(ISBLANK(VLOOKUP(A25033,Questionnaire!A:KQ,200,FALSE)),"#",VLOOKUP(A25033,Questionnaire!A:KQ,200,FALSE))</f>
        <v>#</v>
      </c>
    </row>
    <row r="25034" spans="1:3">
      <c r="A25034" t="s">
        <v>467</v>
      </c>
      <c r="B25034" t="str">
        <f>IF(ISBLANK(VLOOKUP(A25034,Questionnaire!A:KQ,200,FALSE)),"#",VLOOKUP(A25034,Questionnaire!A:KQ,200,FALSE))</f>
        <v>#</v>
      </c>
    </row>
    <row r="25035" spans="1:3">
      <c r="A25035" t="s">
        <v>469</v>
      </c>
      <c r="B25035" t="str">
        <f>IF(ISBLANK(VLOOKUP(A25035,Questionnaire!A:KQ,200,FALSE)),"#",VLOOKUP(A25035,Questionnaire!A:KQ,200,FALSE))</f>
        <v>#</v>
      </c>
    </row>
    <row r="25036" spans="1:3">
      <c r="A25036" t="s">
        <v>471</v>
      </c>
      <c r="B25036" t="str">
        <f>IF(ISBLANK(VLOOKUP(A25036,Questionnaire!A:KQ,200,FALSE)),"#",VLOOKUP(A25036,Questionnaire!A:KQ,200,FALSE))</f>
        <v>#</v>
      </c>
    </row>
    <row r="25037" spans="1:3">
      <c r="A25037" t="s">
        <v>473</v>
      </c>
      <c r="B25037" t="str">
        <f>IF(ISBLANK(VLOOKUP(A25037,Questionnaire!A:KQ,200,FALSE)),"#",VLOOKUP(A25037,Questionnaire!A:KQ,200,FALSE))</f>
        <v>#</v>
      </c>
    </row>
    <row r="25038" spans="1:3">
      <c r="A25038" t="s">
        <v>475</v>
      </c>
      <c r="B25038" t="str">
        <f>IF(ISBLANK(VLOOKUP(A25038,Questionnaire!A:KQ,200,FALSE)),"#",VLOOKUP(A25038,Questionnaire!A:KQ,200,FALSE))</f>
        <v>#</v>
      </c>
    </row>
    <row r="25039" spans="1:3">
      <c r="A25039" t="s">
        <v>185</v>
      </c>
      <c r="B25039" t="str">
        <f>IF(ISBLANK(VLOOKUP(A25039,Questionnaire!A:KQ,201,FALSE)),"#",VLOOKUP(A25039,Questionnaire!A:KQ,201,FALSE))</f>
        <v>#</v>
      </c>
      <c r="C25039">
        <v>198</v>
      </c>
    </row>
    <row r="25040" spans="1:3">
      <c r="A25040" t="s">
        <v>187</v>
      </c>
      <c r="B25040" t="str">
        <f>IF(ISNA(VLOOKUP(VLOOKUP(A25040,Questionnaire!A:KQ,201,FALSE),'CORA Encoding'!D:E,2,FALSE)),"#",VLOOKUP(VLOOKUP(A25040,Questionnaire!A:KQ,201,FALSE),'CORA Encoding'!D:E,2,FALSE))</f>
        <v>#</v>
      </c>
    </row>
    <row r="25041" spans="1:2">
      <c r="A25041" t="s">
        <v>189</v>
      </c>
      <c r="B25041" t="str">
        <f>IF(ISNA(VLOOKUP(VLOOKUP(A25041,Questionnaire!A:KQ,201,FALSE),'CORA Encoding'!G:H,2,FALSE)),"#",VLOOKUP(VLOOKUP(A25041,Questionnaire!A:KQ,201,FALSE),'CORA Encoding'!G:H,2,FALSE))</f>
        <v>#</v>
      </c>
    </row>
    <row r="25042" spans="1:2">
      <c r="A25042" t="s">
        <v>191</v>
      </c>
      <c r="B25042" t="str">
        <f>IF(ISNA(VLOOKUP(VLOOKUP(A25042,Questionnaire!A:KQ,201,FALSE),'Country List'!E:F,2,FALSE)),"#",VLOOKUP(VLOOKUP(A25042,Questionnaire!A:KQ,201,FALSE),'Country List'!E:F,2,FALSE))</f>
        <v>#</v>
      </c>
    </row>
    <row r="25043" spans="1:2">
      <c r="A25043" t="s">
        <v>193</v>
      </c>
      <c r="B25043" t="str">
        <f>IF(ISNA(VLOOKUP(VLOOKUP(A25043,Questionnaire!A:KQ,201,FALSE),'Industry List'!B:C,2,FALSE)),"#",VLOOKUP(VLOOKUP(A25043,Questionnaire!A:KQ,201,FALSE),'Industry List'!B:C,2,FALSE))</f>
        <v>#</v>
      </c>
    </row>
    <row r="25044" spans="1:2">
      <c r="A25044" t="s">
        <v>197</v>
      </c>
      <c r="B25044" t="str">
        <f>IF(ISBLANK(VLOOKUP(A25044,Questionnaire!A:KQ,201,FALSE)),"#",VLOOKUP(A25044,Questionnaire!A:KQ,201,FALSE))</f>
        <v>#</v>
      </c>
    </row>
    <row r="25045" spans="1:2">
      <c r="A25045" t="s">
        <v>201</v>
      </c>
      <c r="B25045" t="str">
        <f>IF(ISBLANK(VLOOKUP(A25045,Questionnaire!A:KQ,201,FALSE)),"#",VLOOKUP(A25045,Questionnaire!A:KQ,201,FALSE))</f>
        <v>#</v>
      </c>
    </row>
    <row r="25046" spans="1:2">
      <c r="A25046" t="s">
        <v>203</v>
      </c>
      <c r="B25046" t="str">
        <f>IF(ISNA(VLOOKUP(VLOOKUP(A25046,Questionnaire!A:KQ,201,FALSE),'CORA Encoding'!J:K,2,FALSE)),"#",VLOOKUP(VLOOKUP(A25046,Questionnaire!A:KQ,201,FALSE),'CORA Encoding'!J:K,2,FALSE))</f>
        <v>#</v>
      </c>
    </row>
    <row r="25047" spans="1:2">
      <c r="A25047" t="s">
        <v>208</v>
      </c>
      <c r="B25047" t="str">
        <f>IF(ISBLANK(VLOOKUP(A25047,Questionnaire!A:KQ,201,FALSE)),"#",VLOOKUP(A25047,Questionnaire!A:KQ,201,FALSE))</f>
        <v>#</v>
      </c>
    </row>
    <row r="25048" spans="1:2">
      <c r="A25048" t="s">
        <v>213</v>
      </c>
      <c r="B25048" t="str">
        <f>IF(ISBLANK(VLOOKUP(A25048,Questionnaire!A:KQ,201,FALSE)),"#",VLOOKUP(A25048,Questionnaire!A:KQ,201,FALSE))</f>
        <v>#</v>
      </c>
    </row>
    <row r="25049" spans="1:2">
      <c r="A25049" t="s">
        <v>215</v>
      </c>
      <c r="B25049" t="str">
        <f>IF(ISBLANK(VLOOKUP(A25049,Questionnaire!A:KQ,201,FALSE)),"#",VLOOKUP(A25049,Questionnaire!A:KQ,201,FALSE))</f>
        <v>#</v>
      </c>
    </row>
    <row r="25050" spans="1:2">
      <c r="A25050" t="s">
        <v>217</v>
      </c>
      <c r="B25050" t="str">
        <f>IF(ISBLANK(VLOOKUP(A25050,Questionnaire!A:KQ,201,FALSE)),"#",VLOOKUP(A25050,Questionnaire!A:KQ,201,FALSE))</f>
        <v>#</v>
      </c>
    </row>
    <row r="25051" spans="1:2">
      <c r="A25051" t="s">
        <v>219</v>
      </c>
      <c r="B25051" t="str">
        <f>IF(ISBLANK(VLOOKUP(A25051,Questionnaire!A:KQ,201,FALSE)),"#",VLOOKUP(A25051,Questionnaire!A:KQ,201,FALSE))</f>
        <v>#</v>
      </c>
    </row>
    <row r="25052" spans="1:2">
      <c r="A25052" t="s">
        <v>221</v>
      </c>
      <c r="B25052" t="str">
        <f>IF(ISBLANK(VLOOKUP(A25052,Questionnaire!A:KQ,201,FALSE)),"#",VLOOKUP(A25052,Questionnaire!A:KQ,201,FALSE))</f>
        <v>#</v>
      </c>
    </row>
    <row r="25053" spans="1:2">
      <c r="A25053" t="s">
        <v>223</v>
      </c>
      <c r="B25053" t="str">
        <f>IF(ISBLANK(VLOOKUP(A25053,Questionnaire!A:KQ,201,FALSE)),"#",VLOOKUP(A25053,Questionnaire!A:KQ,201,FALSE))</f>
        <v>#</v>
      </c>
    </row>
    <row r="25054" spans="1:2">
      <c r="A25054" t="s">
        <v>225</v>
      </c>
      <c r="B25054" t="str">
        <f>IF(ISBLANK(VLOOKUP(A25054,Questionnaire!A:KQ,201,FALSE)),"#",VLOOKUP(A25054,Questionnaire!A:KQ,201,FALSE))</f>
        <v>#</v>
      </c>
    </row>
    <row r="25055" spans="1:2">
      <c r="A25055" t="s">
        <v>227</v>
      </c>
      <c r="B25055" t="str">
        <f>IF(ISBLANK(VLOOKUP(A25055,Questionnaire!A:KQ,201,FALSE)),"#",VLOOKUP(A25055,Questionnaire!A:KQ,201,FALSE))</f>
        <v>#</v>
      </c>
    </row>
    <row r="25056" spans="1:2">
      <c r="A25056" t="s">
        <v>229</v>
      </c>
      <c r="B25056" t="str">
        <f>IF(ISBLANK(VLOOKUP(A25056,Questionnaire!A:KQ,201,FALSE)),"#",VLOOKUP(A25056,Questionnaire!A:KQ,201,FALSE))</f>
        <v>#</v>
      </c>
    </row>
    <row r="25057" spans="1:2">
      <c r="A25057" t="s">
        <v>231</v>
      </c>
      <c r="B25057" t="str">
        <f>IF(ISBLANK(VLOOKUP(A25057,Questionnaire!A:KQ,201,FALSE)),"#",VLOOKUP(A25057,Questionnaire!A:KQ,201,FALSE))</f>
        <v>#</v>
      </c>
    </row>
    <row r="25058" spans="1:2">
      <c r="A25058" t="s">
        <v>233</v>
      </c>
      <c r="B25058" t="str">
        <f>IF(ISBLANK(VLOOKUP(A25058,Questionnaire!A:KQ,201,FALSE)),"#",VLOOKUP(A25058,Questionnaire!A:KQ,201,FALSE))</f>
        <v>#</v>
      </c>
    </row>
    <row r="25059" spans="1:2">
      <c r="A25059" t="s">
        <v>235</v>
      </c>
      <c r="B25059" t="str">
        <f>IF(ISBLANK(VLOOKUP(A25059,Questionnaire!A:KQ,201,FALSE)),"#",VLOOKUP(A25059,Questionnaire!A:KQ,201,FALSE))</f>
        <v>#</v>
      </c>
    </row>
    <row r="25060" spans="1:2">
      <c r="A25060" t="s">
        <v>237</v>
      </c>
      <c r="B25060" t="str">
        <f>IF(ISBLANK(VLOOKUP(A25060,Questionnaire!A:KQ,201,FALSE)),"#",VLOOKUP(A25060,Questionnaire!A:KQ,201,FALSE))</f>
        <v>#</v>
      </c>
    </row>
    <row r="25061" spans="1:2">
      <c r="A25061" t="s">
        <v>239</v>
      </c>
      <c r="B25061" t="str">
        <f>IF(ISBLANK(VLOOKUP(A25061,Questionnaire!A:KQ,201,FALSE)),"#",VLOOKUP(A25061,Questionnaire!A:KQ,201,FALSE))</f>
        <v>#</v>
      </c>
    </row>
    <row r="25062" spans="1:2">
      <c r="A25062" t="s">
        <v>242</v>
      </c>
      <c r="B25062" t="str">
        <f>IF(ISBLANK(VLOOKUP(A25062,Questionnaire!A:KQ,201,FALSE)),"#",VLOOKUP(A25062,Questionnaire!A:KQ,201,FALSE))</f>
        <v>#</v>
      </c>
    </row>
    <row r="25063" spans="1:2">
      <c r="A25063" t="s">
        <v>245</v>
      </c>
      <c r="B25063" t="str">
        <f>IF(ISBLANK(VLOOKUP(A25063,Questionnaire!A:KQ,201,FALSE)),"#",VLOOKUP(A25063,Questionnaire!A:KQ,201,FALSE))</f>
        <v>#</v>
      </c>
    </row>
    <row r="25064" spans="1:2">
      <c r="A25064" t="s">
        <v>247</v>
      </c>
      <c r="B25064" t="str">
        <f>IF(ISBLANK(VLOOKUP(A25064,Questionnaire!A:KQ,201,FALSE)),"#",VLOOKUP(A25064,Questionnaire!A:KQ,201,FALSE))</f>
        <v>#</v>
      </c>
    </row>
    <row r="25065" spans="1:2">
      <c r="A25065" t="s">
        <v>249</v>
      </c>
      <c r="B25065" t="str">
        <f>IF(ISBLANK(VLOOKUP(A25065,Questionnaire!A:KQ,201,FALSE)),"#",VLOOKUP(A25065,Questionnaire!A:KQ,201,FALSE))</f>
        <v>#</v>
      </c>
    </row>
    <row r="25066" spans="1:2">
      <c r="A25066" t="s">
        <v>250</v>
      </c>
      <c r="B25066" t="str">
        <f>IF(ISBLANK(VLOOKUP(A25066,Questionnaire!A:KQ,201,FALSE)),"#",VLOOKUP(A25066,Questionnaire!A:KQ,201,FALSE))</f>
        <v>#</v>
      </c>
    </row>
    <row r="25067" spans="1:2">
      <c r="A25067" t="s">
        <v>252</v>
      </c>
      <c r="B25067" t="str">
        <f>IF(ISBLANK(VLOOKUP(A25067,Questionnaire!A:KQ,201,FALSE)),"#",VLOOKUP(A25067,Questionnaire!A:KQ,201,FALSE))</f>
        <v>#</v>
      </c>
    </row>
    <row r="25068" spans="1:2">
      <c r="A25068" t="s">
        <v>255</v>
      </c>
      <c r="B25068" t="str">
        <f>IF(ISBLANK(VLOOKUP(A25068,Questionnaire!A:KQ,201,FALSE)),"#",VLOOKUP(A25068,Questionnaire!A:KQ,201,FALSE))</f>
        <v>#</v>
      </c>
    </row>
    <row r="25069" spans="1:2">
      <c r="A25069" t="s">
        <v>258</v>
      </c>
      <c r="B25069" t="str">
        <f>IF(ISNA(VLOOKUP(VLOOKUP(A25069,Questionnaire!A:KQ,201,FALSE),'CORA Encoding'!M:N,2,FALSE)),"#",VLOOKUP(VLOOKUP(A25069,Questionnaire!A:KQ,201,FALSE),'CORA Encoding'!M:N,2,FALSE))</f>
        <v>#</v>
      </c>
    </row>
    <row r="25070" spans="1:2">
      <c r="A25070" t="s">
        <v>261</v>
      </c>
      <c r="B25070" t="str">
        <f>IF(ISBLANK(VLOOKUP(A25070,Questionnaire!A:KQ,201,FALSE)),"#",VLOOKUP(A25070,Questionnaire!A:KQ,201,FALSE))</f>
        <v>#</v>
      </c>
    </row>
    <row r="25071" spans="1:2">
      <c r="A25071" t="s">
        <v>263</v>
      </c>
      <c r="B25071" t="str">
        <f>IF(ISBLANK(VLOOKUP(A25071,Questionnaire!A:KQ,201,FALSE)),"#",VLOOKUP(A25071,Questionnaire!A:KQ,201,FALSE))</f>
        <v>#</v>
      </c>
    </row>
    <row r="25072" spans="1:2">
      <c r="A25072" t="s">
        <v>265</v>
      </c>
      <c r="B25072" t="str">
        <f>IF(ISBLANK(VLOOKUP(A25072,Questionnaire!A:KQ,201,FALSE)),"#",VLOOKUP(A25072,Questionnaire!A:KQ,201,FALSE))</f>
        <v>#</v>
      </c>
    </row>
    <row r="25073" spans="1:2">
      <c r="A25073" t="s">
        <v>267</v>
      </c>
      <c r="B25073" t="str">
        <f>IF(ISBLANK(VLOOKUP(A25073,Questionnaire!A:KQ,201,FALSE)),"#",VLOOKUP(A25073,Questionnaire!A:KQ,201,FALSE))</f>
        <v>#</v>
      </c>
    </row>
    <row r="25074" spans="1:2">
      <c r="A25074" t="s">
        <v>269</v>
      </c>
      <c r="B25074" t="str">
        <f>IF(ISBLANK(VLOOKUP(A25074,Questionnaire!A:KQ,201,FALSE)),"#",VLOOKUP(A25074,Questionnaire!A:KQ,201,FALSE))</f>
        <v>#</v>
      </c>
    </row>
    <row r="25075" spans="1:2">
      <c r="A25075" t="s">
        <v>274</v>
      </c>
      <c r="B25075" t="str">
        <f>IF(ISBLANK(VLOOKUP(A25075,Questionnaire!A:KQ,201,FALSE)),"#",VLOOKUP(A25075,Questionnaire!A:KQ,201,FALSE))</f>
        <v>#</v>
      </c>
    </row>
    <row r="25076" spans="1:2">
      <c r="A25076" t="s">
        <v>276</v>
      </c>
      <c r="B25076" t="str">
        <f>IF(ISBLANK(VLOOKUP(A25076,Questionnaire!A:KQ,201,FALSE)),"#",VLOOKUP(A25076,Questionnaire!A:KQ,201,FALSE))</f>
        <v>#</v>
      </c>
    </row>
    <row r="25077" spans="1:2">
      <c r="A25077" t="s">
        <v>278</v>
      </c>
      <c r="B25077" t="str">
        <f>IF(ISBLANK(VLOOKUP(A25077,Questionnaire!A:KQ,201,FALSE)),"#",VLOOKUP(A25077,Questionnaire!A:KQ,201,FALSE))</f>
        <v>#</v>
      </c>
    </row>
    <row r="25078" spans="1:2">
      <c r="A25078" t="s">
        <v>280</v>
      </c>
      <c r="B25078" t="str">
        <f>IF(ISBLANK(VLOOKUP(A25078,Questionnaire!A:KQ,201,FALSE)),"#",VLOOKUP(A25078,Questionnaire!A:KQ,201,FALSE))</f>
        <v>#</v>
      </c>
    </row>
    <row r="25079" spans="1:2">
      <c r="A25079" t="s">
        <v>282</v>
      </c>
      <c r="B25079" t="str">
        <f>IF(ISBLANK(VLOOKUP(A25079,Questionnaire!A:KQ,201,FALSE)),"#",VLOOKUP(A25079,Questionnaire!A:KQ,201,FALSE))</f>
        <v>#</v>
      </c>
    </row>
    <row r="25080" spans="1:2">
      <c r="A25080" t="s">
        <v>286</v>
      </c>
      <c r="B25080" t="str">
        <f>IF(ISBLANK(VLOOKUP(A25080,Questionnaire!A:KQ,201,FALSE)),"#",VLOOKUP(A25080,Questionnaire!A:KQ,201,FALSE))</f>
        <v>#</v>
      </c>
    </row>
    <row r="25081" spans="1:2">
      <c r="A25081" t="s">
        <v>288</v>
      </c>
      <c r="B25081" t="str">
        <f>IF(ISBLANK(VLOOKUP(A25081,Questionnaire!A:KQ,201,FALSE)),"#",VLOOKUP(A25081,Questionnaire!A:KQ,201,FALSE))</f>
        <v>#</v>
      </c>
    </row>
    <row r="25082" spans="1:2">
      <c r="A25082" t="s">
        <v>290</v>
      </c>
      <c r="B25082" t="str">
        <f>IF(ISBLANK(VLOOKUP(A25082,Questionnaire!A:KQ,201,FALSE)),"#",VLOOKUP(A25082,Questionnaire!A:KQ,201,FALSE))</f>
        <v>#</v>
      </c>
    </row>
    <row r="25083" spans="1:2">
      <c r="A25083" t="s">
        <v>292</v>
      </c>
      <c r="B25083" t="str">
        <f>IF(ISBLANK(VLOOKUP(A25083,Questionnaire!A:KQ,201,FALSE)),"#",VLOOKUP(A25083,Questionnaire!A:KQ,201,FALSE))</f>
        <v>#</v>
      </c>
    </row>
    <row r="25084" spans="1:2">
      <c r="A25084" t="s">
        <v>294</v>
      </c>
      <c r="B25084" t="str">
        <f>IF(ISBLANK(VLOOKUP(A25084,Questionnaire!A:KQ,201,FALSE)),"#",VLOOKUP(A25084,Questionnaire!A:KQ,201,FALSE))</f>
        <v>#</v>
      </c>
    </row>
    <row r="25085" spans="1:2">
      <c r="A25085" t="s">
        <v>296</v>
      </c>
      <c r="B25085" t="str">
        <f>IF(ISBLANK(VLOOKUP(A25085,Questionnaire!A:KQ,201,FALSE)),"#",VLOOKUP(A25085,Questionnaire!A:KQ,201,FALSE))</f>
        <v>#</v>
      </c>
    </row>
    <row r="25086" spans="1:2">
      <c r="A25086" t="s">
        <v>301</v>
      </c>
      <c r="B25086" t="str">
        <f>IF(ISBLANK(VLOOKUP(A25086,Questionnaire!A:KQ,201,FALSE)),"#",VLOOKUP(A25086,Questionnaire!A:KQ,201,FALSE))</f>
        <v>#</v>
      </c>
    </row>
    <row r="25087" spans="1:2">
      <c r="A25087" t="s">
        <v>303</v>
      </c>
      <c r="B25087" t="str">
        <f>IF(ISBLANK(VLOOKUP(A25087,Questionnaire!A:KQ,201,FALSE)),"#",VLOOKUP(A25087,Questionnaire!A:KQ,201,FALSE))</f>
        <v>#</v>
      </c>
    </row>
    <row r="25088" spans="1:2">
      <c r="A25088" t="s">
        <v>305</v>
      </c>
      <c r="B25088" t="str">
        <f>IF(ISBLANK(VLOOKUP(A25088,Questionnaire!A:KQ,201,FALSE)),"#",VLOOKUP(A25088,Questionnaire!A:KQ,201,FALSE))</f>
        <v>#</v>
      </c>
    </row>
    <row r="25089" spans="1:2">
      <c r="A25089" t="s">
        <v>307</v>
      </c>
      <c r="B25089" t="str">
        <f>IF(ISBLANK(VLOOKUP(A25089,Questionnaire!A:KQ,201,FALSE)),"#",VLOOKUP(A25089,Questionnaire!A:KQ,201,FALSE))</f>
        <v>#</v>
      </c>
    </row>
    <row r="25090" spans="1:2">
      <c r="A25090" t="s">
        <v>311</v>
      </c>
      <c r="B25090" t="str">
        <f>IF(ISBLANK(VLOOKUP(A25090,Questionnaire!A:KQ,201,FALSE)),"#",VLOOKUP(A25090,Questionnaire!A:KQ,201,FALSE))</f>
        <v>#</v>
      </c>
    </row>
    <row r="25091" spans="1:2">
      <c r="A25091" t="s">
        <v>313</v>
      </c>
      <c r="B25091" t="str">
        <f>IF(ISBLANK(VLOOKUP(A25091,Questionnaire!A:KQ,201,FALSE)),"#",VLOOKUP(A25091,Questionnaire!A:KQ,201,FALSE))</f>
        <v>#</v>
      </c>
    </row>
    <row r="25092" spans="1:2">
      <c r="A25092" t="s">
        <v>314</v>
      </c>
      <c r="B25092" t="str">
        <f>IF(ISBLANK(VLOOKUP(A25092,Questionnaire!A:KQ,201,FALSE)),"#",VLOOKUP(A25092,Questionnaire!A:KQ,201,FALSE))</f>
        <v>#</v>
      </c>
    </row>
    <row r="25093" spans="1:2">
      <c r="A25093" t="s">
        <v>315</v>
      </c>
      <c r="B25093" t="str">
        <f>IF(ISBLANK(VLOOKUP(A25093,Questionnaire!A:KQ,201,FALSE)),"#",VLOOKUP(A25093,Questionnaire!A:KQ,201,FALSE))</f>
        <v>#</v>
      </c>
    </row>
    <row r="25094" spans="1:2">
      <c r="A25094" t="s">
        <v>317</v>
      </c>
      <c r="B25094" t="str">
        <f>IF(ISBLANK(VLOOKUP(A25094,Questionnaire!A:KQ,201,FALSE)),"#",VLOOKUP(A25094,Questionnaire!A:KQ,201,FALSE))</f>
        <v>#</v>
      </c>
    </row>
    <row r="25095" spans="1:2">
      <c r="A25095" t="s">
        <v>319</v>
      </c>
      <c r="B25095" t="str">
        <f>IF(ISBLANK(VLOOKUP(A25095,Questionnaire!A:KQ,201,FALSE)),"#",VLOOKUP(A25095,Questionnaire!A:KQ,201,FALSE))</f>
        <v>#</v>
      </c>
    </row>
    <row r="25096" spans="1:2">
      <c r="A25096" t="s">
        <v>322</v>
      </c>
      <c r="B25096" t="str">
        <f>IF(ISBLANK(VLOOKUP(A25096,Questionnaire!A:KQ,201,FALSE)),"#",VLOOKUP(A25096,Questionnaire!A:KQ,201,FALSE))</f>
        <v>#</v>
      </c>
    </row>
    <row r="25097" spans="1:2">
      <c r="A25097" t="s">
        <v>326</v>
      </c>
      <c r="B25097" t="str">
        <f>IF(ISBLANK(VLOOKUP(A25097,Questionnaire!A:KQ,201,FALSE)),"#",VLOOKUP(A25097,Questionnaire!A:KQ,201,FALSE))</f>
        <v>#</v>
      </c>
    </row>
    <row r="25098" spans="1:2">
      <c r="A25098" t="s">
        <v>328</v>
      </c>
      <c r="B25098" t="str">
        <f>IF(ISBLANK(VLOOKUP(A25098,Questionnaire!A:KQ,201,FALSE)),"#",VLOOKUP(A25098,Questionnaire!A:KQ,201,FALSE))</f>
        <v>#</v>
      </c>
    </row>
    <row r="25099" spans="1:2">
      <c r="A25099" t="s">
        <v>332</v>
      </c>
      <c r="B25099" t="str">
        <f>IF(ISBLANK(VLOOKUP(A25099,Questionnaire!A:KQ,201,FALSE)),"#",VLOOKUP(A25099,Questionnaire!A:KQ,201,FALSE))</f>
        <v>#</v>
      </c>
    </row>
    <row r="25100" spans="1:2">
      <c r="A25100" t="s">
        <v>333</v>
      </c>
      <c r="B25100" t="str">
        <f>IF(ISBLANK(VLOOKUP(A25100,Questionnaire!A:KQ,201,FALSE)),"#",VLOOKUP(A25100,Questionnaire!A:KQ,201,FALSE))</f>
        <v>#</v>
      </c>
    </row>
    <row r="25101" spans="1:2">
      <c r="A25101" t="s">
        <v>334</v>
      </c>
      <c r="B25101" t="str">
        <f>IF(ISBLANK(VLOOKUP(A25101,Questionnaire!A:KQ,201,FALSE)),"#",VLOOKUP(A25101,Questionnaire!A:KQ,201,FALSE))</f>
        <v>#</v>
      </c>
    </row>
    <row r="25102" spans="1:2">
      <c r="A25102" t="s">
        <v>335</v>
      </c>
      <c r="B25102" t="str">
        <f>IF(ISBLANK(VLOOKUP(A25102,Questionnaire!A:KQ,201,FALSE)),"#",VLOOKUP(A25102,Questionnaire!A:KQ,201,FALSE))</f>
        <v>#</v>
      </c>
    </row>
    <row r="25103" spans="1:2">
      <c r="A25103" t="s">
        <v>336</v>
      </c>
      <c r="B25103" t="str">
        <f>IF(ISBLANK(VLOOKUP(A25103,Questionnaire!A:KQ,201,FALSE)),"#",VLOOKUP(A25103,Questionnaire!A:KQ,201,FALSE))</f>
        <v>#</v>
      </c>
    </row>
    <row r="25104" spans="1:2">
      <c r="A25104" t="s">
        <v>337</v>
      </c>
      <c r="B25104" t="str">
        <f>IF(ISBLANK(VLOOKUP(A25104,Questionnaire!A:KQ,201,FALSE)),"#",VLOOKUP(A25104,Questionnaire!A:KQ,201,FALSE))</f>
        <v>#</v>
      </c>
    </row>
    <row r="25105" spans="1:2">
      <c r="A25105" t="s">
        <v>338</v>
      </c>
      <c r="B25105" t="str">
        <f>IF(ISBLANK(VLOOKUP(A25105,Questionnaire!A:KQ,201,FALSE)),"#",VLOOKUP(A25105,Questionnaire!A:KQ,201,FALSE))</f>
        <v>#</v>
      </c>
    </row>
    <row r="25106" spans="1:2">
      <c r="A25106" t="s">
        <v>339</v>
      </c>
      <c r="B25106" t="str">
        <f>IF(ISBLANK(VLOOKUP(A25106,Questionnaire!A:KQ,201,FALSE)),"#",VLOOKUP(A25106,Questionnaire!A:KQ,201,FALSE))</f>
        <v>#</v>
      </c>
    </row>
    <row r="25107" spans="1:2">
      <c r="A25107" t="s">
        <v>340</v>
      </c>
      <c r="B25107" t="str">
        <f>IF(ISBLANK(VLOOKUP(A25107,Questionnaire!A:KQ,201,FALSE)),"#",VLOOKUP(A25107,Questionnaire!A:KQ,201,FALSE))</f>
        <v>#</v>
      </c>
    </row>
    <row r="25108" spans="1:2">
      <c r="A25108" t="s">
        <v>341</v>
      </c>
      <c r="B25108" t="str">
        <f>IF(ISBLANK(VLOOKUP(A25108,Questionnaire!A:KQ,201,FALSE)),"#",VLOOKUP(A25108,Questionnaire!A:KQ,201,FALSE))</f>
        <v>#</v>
      </c>
    </row>
    <row r="25109" spans="1:2">
      <c r="A25109" t="s">
        <v>342</v>
      </c>
      <c r="B25109" t="str">
        <f>IF(ISBLANK(VLOOKUP(A25109,Questionnaire!A:KQ,201,FALSE)),"#",VLOOKUP(A25109,Questionnaire!A:KQ,201,FALSE))</f>
        <v>#</v>
      </c>
    </row>
    <row r="25110" spans="1:2">
      <c r="A25110" t="s">
        <v>343</v>
      </c>
      <c r="B25110" t="str">
        <f>IF(ISBLANK(VLOOKUP(A25110,Questionnaire!A:KQ,201,FALSE)),"#",VLOOKUP(A25110,Questionnaire!A:KQ,201,FALSE))</f>
        <v>#</v>
      </c>
    </row>
    <row r="25111" spans="1:2">
      <c r="A25111" t="s">
        <v>344</v>
      </c>
      <c r="B25111" t="str">
        <f>IF(ISBLANK(VLOOKUP(A25111,Questionnaire!A:KQ,201,FALSE)),"#",VLOOKUP(A25111,Questionnaire!A:KQ,201,FALSE))</f>
        <v>#</v>
      </c>
    </row>
    <row r="25112" spans="1:2">
      <c r="A25112" t="s">
        <v>345</v>
      </c>
      <c r="B25112" t="str">
        <f>IF(ISBLANK(VLOOKUP(A25112,Questionnaire!A:KQ,201,FALSE)),"#",VLOOKUP(A25112,Questionnaire!A:KQ,201,FALSE))</f>
        <v>#</v>
      </c>
    </row>
    <row r="25113" spans="1:2">
      <c r="A25113" t="s">
        <v>348</v>
      </c>
      <c r="B25113" t="str">
        <f>IF(ISBLANK(VLOOKUP(A25113,Questionnaire!A:KQ,201,FALSE)),"#",VLOOKUP(A25113,Questionnaire!A:KQ,201,FALSE))</f>
        <v>#</v>
      </c>
    </row>
    <row r="25114" spans="1:2">
      <c r="A25114" t="s">
        <v>353</v>
      </c>
      <c r="B25114" t="str">
        <f>IF(ISBLANK(VLOOKUP(A25114,Questionnaire!A:KQ,201,FALSE)),"#",VLOOKUP(A25114,Questionnaire!A:KQ,201,FALSE))</f>
        <v>#</v>
      </c>
    </row>
    <row r="25115" spans="1:2">
      <c r="A25115" t="s">
        <v>354</v>
      </c>
      <c r="B25115" t="str">
        <f>IF(ISBLANK(VLOOKUP(A25115,Questionnaire!A:KQ,201,FALSE)),"#",VLOOKUP(A25115,Questionnaire!A:KQ,201,FALSE))</f>
        <v>#</v>
      </c>
    </row>
    <row r="25116" spans="1:2">
      <c r="A25116" t="s">
        <v>355</v>
      </c>
      <c r="B25116" t="str">
        <f>IF(ISBLANK(VLOOKUP(A25116,Questionnaire!A:KQ,201,FALSE)),"#",VLOOKUP(A25116,Questionnaire!A:KQ,201,FALSE))</f>
        <v>#</v>
      </c>
    </row>
    <row r="25117" spans="1:2">
      <c r="A25117" t="s">
        <v>356</v>
      </c>
      <c r="B25117" t="str">
        <f>IF(ISBLANK(VLOOKUP(A25117,Questionnaire!A:KQ,201,FALSE)),"#",VLOOKUP(A25117,Questionnaire!A:KQ,201,FALSE))</f>
        <v>#</v>
      </c>
    </row>
    <row r="25118" spans="1:2">
      <c r="A25118" t="s">
        <v>357</v>
      </c>
      <c r="B25118" t="str">
        <f>IF(ISBLANK(VLOOKUP(A25118,Questionnaire!A:KQ,201,FALSE)),"#",VLOOKUP(A25118,Questionnaire!A:KQ,201,FALSE))</f>
        <v>#</v>
      </c>
    </row>
    <row r="25119" spans="1:2">
      <c r="A25119" t="s">
        <v>360</v>
      </c>
      <c r="B25119" t="str">
        <f>IF(ISBLANK(VLOOKUP(A25119,Questionnaire!A:KQ,201,FALSE)),"#",VLOOKUP(A25119,Questionnaire!A:KQ,201,FALSE))</f>
        <v>#</v>
      </c>
    </row>
    <row r="25120" spans="1:2">
      <c r="A25120" t="s">
        <v>362</v>
      </c>
      <c r="B25120" t="str">
        <f>IF(ISBLANK(VLOOKUP(A25120,Questionnaire!A:KQ,201,FALSE)),"#",VLOOKUP(A25120,Questionnaire!A:KQ,201,FALSE))</f>
        <v>#</v>
      </c>
    </row>
    <row r="25121" spans="1:2">
      <c r="A25121" t="s">
        <v>363</v>
      </c>
      <c r="B25121" t="str">
        <f>IF(ISBLANK(VLOOKUP(A25121,Questionnaire!A:KQ,201,FALSE)),"#",VLOOKUP(A25121,Questionnaire!A:KQ,201,FALSE))</f>
        <v>#</v>
      </c>
    </row>
    <row r="25122" spans="1:2">
      <c r="A25122" t="s">
        <v>364</v>
      </c>
      <c r="B25122" t="str">
        <f>IF(ISBLANK(VLOOKUP(A25122,Questionnaire!A:KQ,201,FALSE)),"#",VLOOKUP(A25122,Questionnaire!A:KQ,201,FALSE))</f>
        <v>#</v>
      </c>
    </row>
    <row r="25123" spans="1:2">
      <c r="A25123" t="s">
        <v>365</v>
      </c>
      <c r="B25123" t="str">
        <f>IF(ISBLANK(VLOOKUP(A25123,Questionnaire!A:KQ,201,FALSE)),"#",VLOOKUP(A25123,Questionnaire!A:KQ,201,FALSE))</f>
        <v>#</v>
      </c>
    </row>
    <row r="25124" spans="1:2">
      <c r="A25124" t="s">
        <v>366</v>
      </c>
      <c r="B25124" t="str">
        <f>IF(ISBLANK(VLOOKUP(A25124,Questionnaire!A:KQ,201,FALSE)),"#",VLOOKUP(A25124,Questionnaire!A:KQ,201,FALSE))</f>
        <v>#</v>
      </c>
    </row>
    <row r="25125" spans="1:2">
      <c r="A25125" t="s">
        <v>371</v>
      </c>
      <c r="B25125" t="str">
        <f>IF(ISBLANK(VLOOKUP(A25125,Questionnaire!A:KQ,201,FALSE)),"#",VLOOKUP(A25125,Questionnaire!A:KQ,201,FALSE))</f>
        <v>#</v>
      </c>
    </row>
    <row r="25126" spans="1:2">
      <c r="A25126" t="s">
        <v>372</v>
      </c>
      <c r="B25126" t="str">
        <f>IF(ISBLANK(VLOOKUP(A25126,Questionnaire!A:KQ,201,FALSE)),"#",VLOOKUP(A25126,Questionnaire!A:KQ,201,FALSE))</f>
        <v>#</v>
      </c>
    </row>
    <row r="25127" spans="1:2">
      <c r="A25127" t="s">
        <v>373</v>
      </c>
      <c r="B25127" t="str">
        <f>IF(ISBLANK(VLOOKUP(A25127,Questionnaire!A:KQ,201,FALSE)),"#",VLOOKUP(A25127,Questionnaire!A:KQ,201,FALSE))</f>
        <v>#</v>
      </c>
    </row>
    <row r="25128" spans="1:2">
      <c r="A25128" t="s">
        <v>374</v>
      </c>
      <c r="B25128" t="str">
        <f>IF(ISBLANK(VLOOKUP(A25128,Questionnaire!A:KQ,201,FALSE)),"#",VLOOKUP(A25128,Questionnaire!A:KQ,201,FALSE))</f>
        <v>#</v>
      </c>
    </row>
    <row r="25129" spans="1:2">
      <c r="A25129" t="s">
        <v>377</v>
      </c>
      <c r="B25129" t="str">
        <f>IF(ISBLANK(VLOOKUP(A25129,Questionnaire!A:KQ,201,FALSE)),"#",VLOOKUP(A25129,Questionnaire!A:KQ,201,FALSE))</f>
        <v>#</v>
      </c>
    </row>
    <row r="25130" spans="1:2">
      <c r="A25130" t="s">
        <v>379</v>
      </c>
      <c r="B25130" t="str">
        <f>IF(ISBLANK(VLOOKUP(A25130,Questionnaire!A:KQ,201,FALSE)),"#",VLOOKUP(A25130,Questionnaire!A:KQ,201,FALSE))</f>
        <v>#</v>
      </c>
    </row>
    <row r="25131" spans="1:2">
      <c r="A25131" t="s">
        <v>380</v>
      </c>
      <c r="B25131" t="str">
        <f>IF(ISBLANK(VLOOKUP(A25131,Questionnaire!A:KQ,201,FALSE)),"#",VLOOKUP(A25131,Questionnaire!A:KQ,201,FALSE))</f>
        <v>#</v>
      </c>
    </row>
    <row r="25132" spans="1:2">
      <c r="A25132" t="s">
        <v>381</v>
      </c>
      <c r="B25132" t="str">
        <f>IF(ISBLANK(VLOOKUP(A25132,Questionnaire!A:KQ,201,FALSE)),"#",VLOOKUP(A25132,Questionnaire!A:KQ,201,FALSE))</f>
        <v>#</v>
      </c>
    </row>
    <row r="25133" spans="1:2">
      <c r="A25133" t="s">
        <v>382</v>
      </c>
      <c r="B25133" t="str">
        <f>IF(ISBLANK(VLOOKUP(A25133,Questionnaire!A:KQ,201,FALSE)),"#",VLOOKUP(A25133,Questionnaire!A:KQ,201,FALSE))</f>
        <v>#</v>
      </c>
    </row>
    <row r="25134" spans="1:2">
      <c r="A25134" t="s">
        <v>384</v>
      </c>
      <c r="B25134" t="str">
        <f>IF(ISBLANK(VLOOKUP(A25134,Questionnaire!A:KQ,201,FALSE)),"#",VLOOKUP(A25134,Questionnaire!A:KQ,201,FALSE))</f>
        <v>#</v>
      </c>
    </row>
    <row r="25135" spans="1:2">
      <c r="A25135" t="s">
        <v>387</v>
      </c>
      <c r="B25135" t="str">
        <f>IF(ISBLANK(VLOOKUP(A25135,Questionnaire!A:KQ,201,FALSE)),"#",VLOOKUP(A25135,Questionnaire!A:KQ,201,FALSE))</f>
        <v>#</v>
      </c>
    </row>
    <row r="25136" spans="1:2">
      <c r="A25136" t="s">
        <v>391</v>
      </c>
      <c r="B25136" t="str">
        <f>IF(ISBLANK(VLOOKUP(A25136,Questionnaire!A:KQ,201,FALSE)),"#",VLOOKUP(A25136,Questionnaire!A:KQ,201,FALSE))</f>
        <v>#</v>
      </c>
    </row>
    <row r="25137" spans="1:2">
      <c r="A25137" t="s">
        <v>393</v>
      </c>
      <c r="B25137" t="str">
        <f>IF(ISBLANK(VLOOKUP(A25137,Questionnaire!A:KQ,201,FALSE)),"#",VLOOKUP(A25137,Questionnaire!A:KQ,201,FALSE))</f>
        <v>#</v>
      </c>
    </row>
    <row r="25138" spans="1:2">
      <c r="A25138" t="s">
        <v>395</v>
      </c>
      <c r="B25138" t="str">
        <f>IF(ISBLANK(VLOOKUP(A25138,Questionnaire!A:KQ,201,FALSE)),"#",VLOOKUP(A25138,Questionnaire!A:KQ,201,FALSE))</f>
        <v>#</v>
      </c>
    </row>
    <row r="25139" spans="1:2">
      <c r="A25139" t="s">
        <v>398</v>
      </c>
      <c r="B25139" t="str">
        <f>IF(ISBLANK(VLOOKUP(A25139,Questionnaire!A:KQ,201,FALSE)),"#",VLOOKUP(A25139,Questionnaire!A:KQ,201,FALSE))</f>
        <v>#</v>
      </c>
    </row>
    <row r="25140" spans="1:2">
      <c r="A25140" t="s">
        <v>402</v>
      </c>
      <c r="B25140" t="str">
        <f>IF(ISBLANK(VLOOKUP(A25140,Questionnaire!A:KQ,201,FALSE)),"#",VLOOKUP(A25140,Questionnaire!A:KQ,201,FALSE))</f>
        <v>#</v>
      </c>
    </row>
    <row r="25141" spans="1:2">
      <c r="A25141" t="s">
        <v>405</v>
      </c>
      <c r="B25141" t="str">
        <f>IF(ISBLANK(VLOOKUP(A25141,Questionnaire!A:KQ,201,FALSE)),"#",VLOOKUP(A25141,Questionnaire!A:KQ,201,FALSE))</f>
        <v>#</v>
      </c>
    </row>
    <row r="25142" spans="1:2">
      <c r="A25142" t="s">
        <v>409</v>
      </c>
      <c r="B25142" t="str">
        <f>IF(ISBLANK(VLOOKUP(A25142,Questionnaire!A:KQ,201,FALSE)),"#",VLOOKUP(A25142,Questionnaire!A:KQ,201,FALSE))</f>
        <v>#</v>
      </c>
    </row>
    <row r="25143" spans="1:2">
      <c r="A25143" t="s">
        <v>412</v>
      </c>
      <c r="B25143" t="str">
        <f>IF(ISBLANK(VLOOKUP(A25143,Questionnaire!A:KQ,201,FALSE)),"#",VLOOKUP(A25143,Questionnaire!A:KQ,201,FALSE))</f>
        <v>#</v>
      </c>
    </row>
    <row r="25144" spans="1:2">
      <c r="A25144" t="s">
        <v>415</v>
      </c>
      <c r="B25144" t="str">
        <f>IF(ISBLANK(VLOOKUP(A25144,Questionnaire!A:KQ,201,FALSE)),"#",VLOOKUP(A25144,Questionnaire!A:KQ,201,FALSE))</f>
        <v>#</v>
      </c>
    </row>
    <row r="25145" spans="1:2">
      <c r="A25145" t="s">
        <v>418</v>
      </c>
      <c r="B25145" t="str">
        <f>IF(ISBLANK(VLOOKUP(A25145,Questionnaire!A:KQ,201,FALSE)),"#",VLOOKUP(A25145,Questionnaire!A:KQ,201,FALSE))</f>
        <v>#</v>
      </c>
    </row>
    <row r="25146" spans="1:2">
      <c r="A25146" t="s">
        <v>421</v>
      </c>
      <c r="B25146" t="str">
        <f>IF(ISBLANK(VLOOKUP(A25146,Questionnaire!A:KQ,201,FALSE)),"#",VLOOKUP(A25146,Questionnaire!A:KQ,201,FALSE))</f>
        <v>#</v>
      </c>
    </row>
    <row r="25147" spans="1:2">
      <c r="A25147" t="s">
        <v>424</v>
      </c>
      <c r="B25147" t="str">
        <f>IF(ISBLANK(VLOOKUP(A25147,Questionnaire!A:KQ,201,FALSE)),"#",VLOOKUP(A25147,Questionnaire!A:KQ,201,FALSE))</f>
        <v>#</v>
      </c>
    </row>
    <row r="25148" spans="1:2">
      <c r="A25148" t="s">
        <v>429</v>
      </c>
      <c r="B25148" t="str">
        <f>IF(ISBLANK(VLOOKUP(A25148,Questionnaire!A:KQ,201,FALSE)),"#",VLOOKUP(A25148,Questionnaire!A:KQ,201,FALSE))</f>
        <v>#</v>
      </c>
    </row>
    <row r="25149" spans="1:2">
      <c r="A25149" t="s">
        <v>432</v>
      </c>
      <c r="B25149" t="str">
        <f>IF(ISBLANK(VLOOKUP(A25149,Questionnaire!A:KQ,201,FALSE)),"#",VLOOKUP(A25149,Questionnaire!A:KQ,201,FALSE))</f>
        <v>#</v>
      </c>
    </row>
    <row r="25150" spans="1:2">
      <c r="A25150" t="s">
        <v>435</v>
      </c>
      <c r="B25150" t="str">
        <f>IF(ISBLANK(VLOOKUP(A25150,Questionnaire!A:KQ,201,FALSE)),"#",VLOOKUP(A25150,Questionnaire!A:KQ,201,FALSE))</f>
        <v>#</v>
      </c>
    </row>
    <row r="25151" spans="1:2">
      <c r="A25151" t="s">
        <v>437</v>
      </c>
      <c r="B25151" t="str">
        <f>IF(ISBLANK(VLOOKUP(A25151,Questionnaire!A:KQ,201,FALSE)),"#",VLOOKUP(A25151,Questionnaire!A:KQ,201,FALSE))</f>
        <v>#</v>
      </c>
    </row>
    <row r="25152" spans="1:2">
      <c r="A25152" t="s">
        <v>439</v>
      </c>
      <c r="B25152" t="str">
        <f>IF(ISBLANK(VLOOKUP(A25152,Questionnaire!A:KQ,201,FALSE)),"#",VLOOKUP(A25152,Questionnaire!A:KQ,201,FALSE))</f>
        <v>#</v>
      </c>
    </row>
    <row r="25153" spans="1:3">
      <c r="A25153" t="s">
        <v>442</v>
      </c>
      <c r="B25153" t="str">
        <f>IF(ISBLANK(VLOOKUP(A25153,Questionnaire!A:KQ,201,FALSE)),"#",VLOOKUP(A25153,Questionnaire!A:KQ,201,FALSE))</f>
        <v>#</v>
      </c>
    </row>
    <row r="25154" spans="1:3">
      <c r="A25154" t="s">
        <v>445</v>
      </c>
      <c r="B25154" t="str">
        <f>IF(ISBLANK(VLOOKUP(A25154,Questionnaire!A:KQ,201,FALSE)),"#",VLOOKUP(A25154,Questionnaire!A:KQ,201,FALSE))</f>
        <v>#</v>
      </c>
    </row>
    <row r="25155" spans="1:3">
      <c r="A25155" t="s">
        <v>448</v>
      </c>
      <c r="B25155" t="str">
        <f>IF(ISBLANK(VLOOKUP(A25155,Questionnaire!A:KQ,201,FALSE)),"#",VLOOKUP(A25155,Questionnaire!A:KQ,201,FALSE))</f>
        <v>#</v>
      </c>
    </row>
    <row r="25156" spans="1:3">
      <c r="A25156" t="s">
        <v>452</v>
      </c>
      <c r="B25156" t="str">
        <f>IF(ISBLANK(VLOOKUP(A25156,Questionnaire!A:KQ,201,FALSE)),"#",VLOOKUP(A25156,Questionnaire!A:KQ,201,FALSE))</f>
        <v>#</v>
      </c>
    </row>
    <row r="25157" spans="1:3">
      <c r="A25157" t="s">
        <v>455</v>
      </c>
      <c r="B25157" t="str">
        <f>IF(ISBLANK(VLOOKUP(A25157,Questionnaire!A:KQ,201,FALSE)),"#",VLOOKUP(A25157,Questionnaire!A:KQ,201,FALSE))</f>
        <v>#</v>
      </c>
    </row>
    <row r="25158" spans="1:3">
      <c r="A25158" t="s">
        <v>458</v>
      </c>
      <c r="B25158" t="str">
        <f>IF(ISBLANK(VLOOKUP(A25158,Questionnaire!A:KQ,201,FALSE)),"#",VLOOKUP(A25158,Questionnaire!A:KQ,201,FALSE))</f>
        <v>#</v>
      </c>
    </row>
    <row r="25159" spans="1:3">
      <c r="A25159" t="s">
        <v>461</v>
      </c>
      <c r="B25159" t="str">
        <f>IF(ISBLANK(VLOOKUP(A25159,Questionnaire!A:KQ,201,FALSE)),"#",VLOOKUP(A25159,Questionnaire!A:KQ,201,FALSE))</f>
        <v>#</v>
      </c>
    </row>
    <row r="25160" spans="1:3">
      <c r="A25160" t="s">
        <v>465</v>
      </c>
      <c r="B25160" t="str">
        <f>IF(ISBLANK(VLOOKUP(A25160,Questionnaire!A:KQ,201,FALSE)),"#",VLOOKUP(A25160,Questionnaire!A:KQ,201,FALSE))</f>
        <v>#</v>
      </c>
    </row>
    <row r="25161" spans="1:3">
      <c r="A25161" t="s">
        <v>467</v>
      </c>
      <c r="B25161" t="str">
        <f>IF(ISBLANK(VLOOKUP(A25161,Questionnaire!A:KQ,201,FALSE)),"#",VLOOKUP(A25161,Questionnaire!A:KQ,201,FALSE))</f>
        <v>#</v>
      </c>
    </row>
    <row r="25162" spans="1:3">
      <c r="A25162" t="s">
        <v>469</v>
      </c>
      <c r="B25162" t="str">
        <f>IF(ISBLANK(VLOOKUP(A25162,Questionnaire!A:KQ,201,FALSE)),"#",VLOOKUP(A25162,Questionnaire!A:KQ,201,FALSE))</f>
        <v>#</v>
      </c>
    </row>
    <row r="25163" spans="1:3">
      <c r="A25163" t="s">
        <v>471</v>
      </c>
      <c r="B25163" t="str">
        <f>IF(ISBLANK(VLOOKUP(A25163,Questionnaire!A:KQ,201,FALSE)),"#",VLOOKUP(A25163,Questionnaire!A:KQ,201,FALSE))</f>
        <v>#</v>
      </c>
    </row>
    <row r="25164" spans="1:3">
      <c r="A25164" t="s">
        <v>473</v>
      </c>
      <c r="B25164" t="str">
        <f>IF(ISBLANK(VLOOKUP(A25164,Questionnaire!A:KQ,201,FALSE)),"#",VLOOKUP(A25164,Questionnaire!A:KQ,201,FALSE))</f>
        <v>#</v>
      </c>
    </row>
    <row r="25165" spans="1:3">
      <c r="A25165" t="s">
        <v>475</v>
      </c>
      <c r="B25165" t="str">
        <f>IF(ISBLANK(VLOOKUP(A25165,Questionnaire!A:KQ,201,FALSE)),"#",VLOOKUP(A25165,Questionnaire!A:KQ,201,FALSE))</f>
        <v>#</v>
      </c>
    </row>
    <row r="25166" spans="1:3">
      <c r="A25166" t="s">
        <v>185</v>
      </c>
      <c r="B25166" t="str">
        <f>IF(ISBLANK(VLOOKUP(A25166,Questionnaire!A:KQ,202,FALSE)),"#",VLOOKUP(A25166,Questionnaire!A:KQ,202,FALSE))</f>
        <v>#</v>
      </c>
      <c r="C25166">
        <v>199</v>
      </c>
    </row>
    <row r="25167" spans="1:3">
      <c r="A25167" t="s">
        <v>187</v>
      </c>
      <c r="B25167" t="str">
        <f>IF(ISNA(VLOOKUP(VLOOKUP(A25167,Questionnaire!A:KQ,202,FALSE),'CORA Encoding'!D:E,2,FALSE)),"#",VLOOKUP(VLOOKUP(A25167,Questionnaire!A:KQ,202,FALSE),'CORA Encoding'!D:E,2,FALSE))</f>
        <v>#</v>
      </c>
    </row>
    <row r="25168" spans="1:3">
      <c r="A25168" t="s">
        <v>189</v>
      </c>
      <c r="B25168" t="str">
        <f>IF(ISNA(VLOOKUP(VLOOKUP(A25168,Questionnaire!A:KQ,202,FALSE),'CORA Encoding'!G:H,2,FALSE)),"#",VLOOKUP(VLOOKUP(A25168,Questionnaire!A:KQ,202,FALSE),'CORA Encoding'!G:H,2,FALSE))</f>
        <v>#</v>
      </c>
    </row>
    <row r="25169" spans="1:2">
      <c r="A25169" t="s">
        <v>191</v>
      </c>
      <c r="B25169" t="str">
        <f>IF(ISNA(VLOOKUP(VLOOKUP(A25169,Questionnaire!A:KQ,202,FALSE),'Country List'!E:F,2,FALSE)),"#",VLOOKUP(VLOOKUP(A25169,Questionnaire!A:KQ,202,FALSE),'Country List'!E:F,2,FALSE))</f>
        <v>#</v>
      </c>
    </row>
    <row r="25170" spans="1:2">
      <c r="A25170" t="s">
        <v>193</v>
      </c>
      <c r="B25170" t="str">
        <f>IF(ISNA(VLOOKUP(VLOOKUP(A25170,Questionnaire!A:KQ,202,FALSE),'Industry List'!B:C,2,FALSE)),"#",VLOOKUP(VLOOKUP(A25170,Questionnaire!A:KQ,202,FALSE),'Industry List'!B:C,2,FALSE))</f>
        <v>#</v>
      </c>
    </row>
    <row r="25171" spans="1:2">
      <c r="A25171" t="s">
        <v>197</v>
      </c>
      <c r="B25171" t="str">
        <f>IF(ISBLANK(VLOOKUP(A25171,Questionnaire!A:KQ,202,FALSE)),"#",VLOOKUP(A25171,Questionnaire!A:KQ,202,FALSE))</f>
        <v>#</v>
      </c>
    </row>
    <row r="25172" spans="1:2">
      <c r="A25172" t="s">
        <v>201</v>
      </c>
      <c r="B25172" t="str">
        <f>IF(ISBLANK(VLOOKUP(A25172,Questionnaire!A:KQ,202,FALSE)),"#",VLOOKUP(A25172,Questionnaire!A:KQ,202,FALSE))</f>
        <v>#</v>
      </c>
    </row>
    <row r="25173" spans="1:2">
      <c r="A25173" t="s">
        <v>203</v>
      </c>
      <c r="B25173" t="str">
        <f>IF(ISNA(VLOOKUP(VLOOKUP(A25173,Questionnaire!A:KQ,202,FALSE),'CORA Encoding'!J:K,2,FALSE)),"#",VLOOKUP(VLOOKUP(A25173,Questionnaire!A:KQ,202,FALSE),'CORA Encoding'!J:K,2,FALSE))</f>
        <v>#</v>
      </c>
    </row>
    <row r="25174" spans="1:2">
      <c r="A25174" t="s">
        <v>208</v>
      </c>
      <c r="B25174" t="str">
        <f>IF(ISBLANK(VLOOKUP(A25174,Questionnaire!A:KQ,202,FALSE)),"#",VLOOKUP(A25174,Questionnaire!A:KQ,202,FALSE))</f>
        <v>#</v>
      </c>
    </row>
    <row r="25175" spans="1:2">
      <c r="A25175" t="s">
        <v>213</v>
      </c>
      <c r="B25175" t="str">
        <f>IF(ISBLANK(VLOOKUP(A25175,Questionnaire!A:KQ,202,FALSE)),"#",VLOOKUP(A25175,Questionnaire!A:KQ,202,FALSE))</f>
        <v>#</v>
      </c>
    </row>
    <row r="25176" spans="1:2">
      <c r="A25176" t="s">
        <v>215</v>
      </c>
      <c r="B25176" t="str">
        <f>IF(ISBLANK(VLOOKUP(A25176,Questionnaire!A:KQ,202,FALSE)),"#",VLOOKUP(A25176,Questionnaire!A:KQ,202,FALSE))</f>
        <v>#</v>
      </c>
    </row>
    <row r="25177" spans="1:2">
      <c r="A25177" t="s">
        <v>217</v>
      </c>
      <c r="B25177" t="str">
        <f>IF(ISBLANK(VLOOKUP(A25177,Questionnaire!A:KQ,202,FALSE)),"#",VLOOKUP(A25177,Questionnaire!A:KQ,202,FALSE))</f>
        <v>#</v>
      </c>
    </row>
    <row r="25178" spans="1:2">
      <c r="A25178" t="s">
        <v>219</v>
      </c>
      <c r="B25178" t="str">
        <f>IF(ISBLANK(VLOOKUP(A25178,Questionnaire!A:KQ,202,FALSE)),"#",VLOOKUP(A25178,Questionnaire!A:KQ,202,FALSE))</f>
        <v>#</v>
      </c>
    </row>
    <row r="25179" spans="1:2">
      <c r="A25179" t="s">
        <v>221</v>
      </c>
      <c r="B25179" t="str">
        <f>IF(ISBLANK(VLOOKUP(A25179,Questionnaire!A:KQ,202,FALSE)),"#",VLOOKUP(A25179,Questionnaire!A:KQ,202,FALSE))</f>
        <v>#</v>
      </c>
    </row>
    <row r="25180" spans="1:2">
      <c r="A25180" t="s">
        <v>223</v>
      </c>
      <c r="B25180" t="str">
        <f>IF(ISBLANK(VLOOKUP(A25180,Questionnaire!A:KQ,202,FALSE)),"#",VLOOKUP(A25180,Questionnaire!A:KQ,202,FALSE))</f>
        <v>#</v>
      </c>
    </row>
    <row r="25181" spans="1:2">
      <c r="A25181" t="s">
        <v>225</v>
      </c>
      <c r="B25181" t="str">
        <f>IF(ISBLANK(VLOOKUP(A25181,Questionnaire!A:KQ,202,FALSE)),"#",VLOOKUP(A25181,Questionnaire!A:KQ,202,FALSE))</f>
        <v>#</v>
      </c>
    </row>
    <row r="25182" spans="1:2">
      <c r="A25182" t="s">
        <v>227</v>
      </c>
      <c r="B25182" t="str">
        <f>IF(ISBLANK(VLOOKUP(A25182,Questionnaire!A:KQ,202,FALSE)),"#",VLOOKUP(A25182,Questionnaire!A:KQ,202,FALSE))</f>
        <v>#</v>
      </c>
    </row>
    <row r="25183" spans="1:2">
      <c r="A25183" t="s">
        <v>229</v>
      </c>
      <c r="B25183" t="str">
        <f>IF(ISBLANK(VLOOKUP(A25183,Questionnaire!A:KQ,202,FALSE)),"#",VLOOKUP(A25183,Questionnaire!A:KQ,202,FALSE))</f>
        <v>#</v>
      </c>
    </row>
    <row r="25184" spans="1:2">
      <c r="A25184" t="s">
        <v>231</v>
      </c>
      <c r="B25184" t="str">
        <f>IF(ISBLANK(VLOOKUP(A25184,Questionnaire!A:KQ,202,FALSE)),"#",VLOOKUP(A25184,Questionnaire!A:KQ,202,FALSE))</f>
        <v>#</v>
      </c>
    </row>
    <row r="25185" spans="1:2">
      <c r="A25185" t="s">
        <v>233</v>
      </c>
      <c r="B25185" t="str">
        <f>IF(ISBLANK(VLOOKUP(A25185,Questionnaire!A:KQ,202,FALSE)),"#",VLOOKUP(A25185,Questionnaire!A:KQ,202,FALSE))</f>
        <v>#</v>
      </c>
    </row>
    <row r="25186" spans="1:2">
      <c r="A25186" t="s">
        <v>235</v>
      </c>
      <c r="B25186" t="str">
        <f>IF(ISBLANK(VLOOKUP(A25186,Questionnaire!A:KQ,202,FALSE)),"#",VLOOKUP(A25186,Questionnaire!A:KQ,202,FALSE))</f>
        <v>#</v>
      </c>
    </row>
    <row r="25187" spans="1:2">
      <c r="A25187" t="s">
        <v>237</v>
      </c>
      <c r="B25187" t="str">
        <f>IF(ISBLANK(VLOOKUP(A25187,Questionnaire!A:KQ,202,FALSE)),"#",VLOOKUP(A25187,Questionnaire!A:KQ,202,FALSE))</f>
        <v>#</v>
      </c>
    </row>
    <row r="25188" spans="1:2">
      <c r="A25188" t="s">
        <v>239</v>
      </c>
      <c r="B25188" t="str">
        <f>IF(ISBLANK(VLOOKUP(A25188,Questionnaire!A:KQ,202,FALSE)),"#",VLOOKUP(A25188,Questionnaire!A:KQ,202,FALSE))</f>
        <v>#</v>
      </c>
    </row>
    <row r="25189" spans="1:2">
      <c r="A25189" t="s">
        <v>242</v>
      </c>
      <c r="B25189" t="str">
        <f>IF(ISBLANK(VLOOKUP(A25189,Questionnaire!A:KQ,202,FALSE)),"#",VLOOKUP(A25189,Questionnaire!A:KQ,202,FALSE))</f>
        <v>#</v>
      </c>
    </row>
    <row r="25190" spans="1:2">
      <c r="A25190" t="s">
        <v>245</v>
      </c>
      <c r="B25190" t="str">
        <f>IF(ISBLANK(VLOOKUP(A25190,Questionnaire!A:KQ,202,FALSE)),"#",VLOOKUP(A25190,Questionnaire!A:KQ,202,FALSE))</f>
        <v>#</v>
      </c>
    </row>
    <row r="25191" spans="1:2">
      <c r="A25191" t="s">
        <v>247</v>
      </c>
      <c r="B25191" t="str">
        <f>IF(ISBLANK(VLOOKUP(A25191,Questionnaire!A:KQ,202,FALSE)),"#",VLOOKUP(A25191,Questionnaire!A:KQ,202,FALSE))</f>
        <v>#</v>
      </c>
    </row>
    <row r="25192" spans="1:2">
      <c r="A25192" t="s">
        <v>249</v>
      </c>
      <c r="B25192" t="str">
        <f>IF(ISBLANK(VLOOKUP(A25192,Questionnaire!A:KQ,202,FALSE)),"#",VLOOKUP(A25192,Questionnaire!A:KQ,202,FALSE))</f>
        <v>#</v>
      </c>
    </row>
    <row r="25193" spans="1:2">
      <c r="A25193" t="s">
        <v>250</v>
      </c>
      <c r="B25193" t="str">
        <f>IF(ISBLANK(VLOOKUP(A25193,Questionnaire!A:KQ,202,FALSE)),"#",VLOOKUP(A25193,Questionnaire!A:KQ,202,FALSE))</f>
        <v>#</v>
      </c>
    </row>
    <row r="25194" spans="1:2">
      <c r="A25194" t="s">
        <v>252</v>
      </c>
      <c r="B25194" t="str">
        <f>IF(ISBLANK(VLOOKUP(A25194,Questionnaire!A:KQ,202,FALSE)),"#",VLOOKUP(A25194,Questionnaire!A:KQ,202,FALSE))</f>
        <v>#</v>
      </c>
    </row>
    <row r="25195" spans="1:2">
      <c r="A25195" t="s">
        <v>255</v>
      </c>
      <c r="B25195" t="str">
        <f>IF(ISBLANK(VLOOKUP(A25195,Questionnaire!A:KQ,202,FALSE)),"#",VLOOKUP(A25195,Questionnaire!A:KQ,202,FALSE))</f>
        <v>#</v>
      </c>
    </row>
    <row r="25196" spans="1:2">
      <c r="A25196" t="s">
        <v>258</v>
      </c>
      <c r="B25196" t="str">
        <f>IF(ISNA(VLOOKUP(VLOOKUP(A25196,Questionnaire!A:KQ,202,FALSE),'CORA Encoding'!M:N,2,FALSE)),"#",VLOOKUP(VLOOKUP(A25196,Questionnaire!A:KQ,202,FALSE),'CORA Encoding'!M:N,2,FALSE))</f>
        <v>#</v>
      </c>
    </row>
    <row r="25197" spans="1:2">
      <c r="A25197" t="s">
        <v>261</v>
      </c>
      <c r="B25197" t="str">
        <f>IF(ISBLANK(VLOOKUP(A25197,Questionnaire!A:KQ,202,FALSE)),"#",VLOOKUP(A25197,Questionnaire!A:KQ,202,FALSE))</f>
        <v>#</v>
      </c>
    </row>
    <row r="25198" spans="1:2">
      <c r="A25198" t="s">
        <v>263</v>
      </c>
      <c r="B25198" t="str">
        <f>IF(ISBLANK(VLOOKUP(A25198,Questionnaire!A:KQ,202,FALSE)),"#",VLOOKUP(A25198,Questionnaire!A:KQ,202,FALSE))</f>
        <v>#</v>
      </c>
    </row>
    <row r="25199" spans="1:2">
      <c r="A25199" t="s">
        <v>265</v>
      </c>
      <c r="B25199" t="str">
        <f>IF(ISBLANK(VLOOKUP(A25199,Questionnaire!A:KQ,202,FALSE)),"#",VLOOKUP(A25199,Questionnaire!A:KQ,202,FALSE))</f>
        <v>#</v>
      </c>
    </row>
    <row r="25200" spans="1:2">
      <c r="A25200" t="s">
        <v>267</v>
      </c>
      <c r="B25200" t="str">
        <f>IF(ISBLANK(VLOOKUP(A25200,Questionnaire!A:KQ,202,FALSE)),"#",VLOOKUP(A25200,Questionnaire!A:KQ,202,FALSE))</f>
        <v>#</v>
      </c>
    </row>
    <row r="25201" spans="1:2">
      <c r="A25201" t="s">
        <v>269</v>
      </c>
      <c r="B25201" t="str">
        <f>IF(ISBLANK(VLOOKUP(A25201,Questionnaire!A:KQ,202,FALSE)),"#",VLOOKUP(A25201,Questionnaire!A:KQ,202,FALSE))</f>
        <v>#</v>
      </c>
    </row>
    <row r="25202" spans="1:2">
      <c r="A25202" t="s">
        <v>274</v>
      </c>
      <c r="B25202" t="str">
        <f>IF(ISBLANK(VLOOKUP(A25202,Questionnaire!A:KQ,202,FALSE)),"#",VLOOKUP(A25202,Questionnaire!A:KQ,202,FALSE))</f>
        <v>#</v>
      </c>
    </row>
    <row r="25203" spans="1:2">
      <c r="A25203" t="s">
        <v>276</v>
      </c>
      <c r="B25203" t="str">
        <f>IF(ISBLANK(VLOOKUP(A25203,Questionnaire!A:KQ,202,FALSE)),"#",VLOOKUP(A25203,Questionnaire!A:KQ,202,FALSE))</f>
        <v>#</v>
      </c>
    </row>
    <row r="25204" spans="1:2">
      <c r="A25204" t="s">
        <v>278</v>
      </c>
      <c r="B25204" t="str">
        <f>IF(ISBLANK(VLOOKUP(A25204,Questionnaire!A:KQ,202,FALSE)),"#",VLOOKUP(A25204,Questionnaire!A:KQ,202,FALSE))</f>
        <v>#</v>
      </c>
    </row>
    <row r="25205" spans="1:2">
      <c r="A25205" t="s">
        <v>280</v>
      </c>
      <c r="B25205" t="str">
        <f>IF(ISBLANK(VLOOKUP(A25205,Questionnaire!A:KQ,202,FALSE)),"#",VLOOKUP(A25205,Questionnaire!A:KQ,202,FALSE))</f>
        <v>#</v>
      </c>
    </row>
    <row r="25206" spans="1:2">
      <c r="A25206" t="s">
        <v>282</v>
      </c>
      <c r="B25206" t="str">
        <f>IF(ISBLANK(VLOOKUP(A25206,Questionnaire!A:KQ,202,FALSE)),"#",VLOOKUP(A25206,Questionnaire!A:KQ,202,FALSE))</f>
        <v>#</v>
      </c>
    </row>
    <row r="25207" spans="1:2">
      <c r="A25207" t="s">
        <v>286</v>
      </c>
      <c r="B25207" t="str">
        <f>IF(ISBLANK(VLOOKUP(A25207,Questionnaire!A:KQ,202,FALSE)),"#",VLOOKUP(A25207,Questionnaire!A:KQ,202,FALSE))</f>
        <v>#</v>
      </c>
    </row>
    <row r="25208" spans="1:2">
      <c r="A25208" t="s">
        <v>288</v>
      </c>
      <c r="B25208" t="str">
        <f>IF(ISBLANK(VLOOKUP(A25208,Questionnaire!A:KQ,202,FALSE)),"#",VLOOKUP(A25208,Questionnaire!A:KQ,202,FALSE))</f>
        <v>#</v>
      </c>
    </row>
    <row r="25209" spans="1:2">
      <c r="A25209" t="s">
        <v>290</v>
      </c>
      <c r="B25209" t="str">
        <f>IF(ISBLANK(VLOOKUP(A25209,Questionnaire!A:KQ,202,FALSE)),"#",VLOOKUP(A25209,Questionnaire!A:KQ,202,FALSE))</f>
        <v>#</v>
      </c>
    </row>
    <row r="25210" spans="1:2">
      <c r="A25210" t="s">
        <v>292</v>
      </c>
      <c r="B25210" t="str">
        <f>IF(ISBLANK(VLOOKUP(A25210,Questionnaire!A:KQ,202,FALSE)),"#",VLOOKUP(A25210,Questionnaire!A:KQ,202,FALSE))</f>
        <v>#</v>
      </c>
    </row>
    <row r="25211" spans="1:2">
      <c r="A25211" t="s">
        <v>294</v>
      </c>
      <c r="B25211" t="str">
        <f>IF(ISBLANK(VLOOKUP(A25211,Questionnaire!A:KQ,202,FALSE)),"#",VLOOKUP(A25211,Questionnaire!A:KQ,202,FALSE))</f>
        <v>#</v>
      </c>
    </row>
    <row r="25212" spans="1:2">
      <c r="A25212" t="s">
        <v>296</v>
      </c>
      <c r="B25212" t="str">
        <f>IF(ISBLANK(VLOOKUP(A25212,Questionnaire!A:KQ,202,FALSE)),"#",VLOOKUP(A25212,Questionnaire!A:KQ,202,FALSE))</f>
        <v>#</v>
      </c>
    </row>
    <row r="25213" spans="1:2">
      <c r="A25213" t="s">
        <v>301</v>
      </c>
      <c r="B25213" t="str">
        <f>IF(ISBLANK(VLOOKUP(A25213,Questionnaire!A:KQ,202,FALSE)),"#",VLOOKUP(A25213,Questionnaire!A:KQ,202,FALSE))</f>
        <v>#</v>
      </c>
    </row>
    <row r="25214" spans="1:2">
      <c r="A25214" t="s">
        <v>303</v>
      </c>
      <c r="B25214" t="str">
        <f>IF(ISBLANK(VLOOKUP(A25214,Questionnaire!A:KQ,202,FALSE)),"#",VLOOKUP(A25214,Questionnaire!A:KQ,202,FALSE))</f>
        <v>#</v>
      </c>
    </row>
    <row r="25215" spans="1:2">
      <c r="A25215" t="s">
        <v>305</v>
      </c>
      <c r="B25215" t="str">
        <f>IF(ISBLANK(VLOOKUP(A25215,Questionnaire!A:KQ,202,FALSE)),"#",VLOOKUP(A25215,Questionnaire!A:KQ,202,FALSE))</f>
        <v>#</v>
      </c>
    </row>
    <row r="25216" spans="1:2">
      <c r="A25216" t="s">
        <v>307</v>
      </c>
      <c r="B25216" t="str">
        <f>IF(ISBLANK(VLOOKUP(A25216,Questionnaire!A:KQ,202,FALSE)),"#",VLOOKUP(A25216,Questionnaire!A:KQ,202,FALSE))</f>
        <v>#</v>
      </c>
    </row>
    <row r="25217" spans="1:2">
      <c r="A25217" t="s">
        <v>311</v>
      </c>
      <c r="B25217" t="str">
        <f>IF(ISBLANK(VLOOKUP(A25217,Questionnaire!A:KQ,202,FALSE)),"#",VLOOKUP(A25217,Questionnaire!A:KQ,202,FALSE))</f>
        <v>#</v>
      </c>
    </row>
    <row r="25218" spans="1:2">
      <c r="A25218" t="s">
        <v>313</v>
      </c>
      <c r="B25218" t="str">
        <f>IF(ISBLANK(VLOOKUP(A25218,Questionnaire!A:KQ,202,FALSE)),"#",VLOOKUP(A25218,Questionnaire!A:KQ,202,FALSE))</f>
        <v>#</v>
      </c>
    </row>
    <row r="25219" spans="1:2">
      <c r="A25219" t="s">
        <v>314</v>
      </c>
      <c r="B25219" t="str">
        <f>IF(ISBLANK(VLOOKUP(A25219,Questionnaire!A:KQ,202,FALSE)),"#",VLOOKUP(A25219,Questionnaire!A:KQ,202,FALSE))</f>
        <v>#</v>
      </c>
    </row>
    <row r="25220" spans="1:2">
      <c r="A25220" t="s">
        <v>315</v>
      </c>
      <c r="B25220" t="str">
        <f>IF(ISBLANK(VLOOKUP(A25220,Questionnaire!A:KQ,202,FALSE)),"#",VLOOKUP(A25220,Questionnaire!A:KQ,202,FALSE))</f>
        <v>#</v>
      </c>
    </row>
    <row r="25221" spans="1:2">
      <c r="A25221" t="s">
        <v>317</v>
      </c>
      <c r="B25221" t="str">
        <f>IF(ISBLANK(VLOOKUP(A25221,Questionnaire!A:KQ,202,FALSE)),"#",VLOOKUP(A25221,Questionnaire!A:KQ,202,FALSE))</f>
        <v>#</v>
      </c>
    </row>
    <row r="25222" spans="1:2">
      <c r="A25222" t="s">
        <v>319</v>
      </c>
      <c r="B25222" t="str">
        <f>IF(ISBLANK(VLOOKUP(A25222,Questionnaire!A:KQ,202,FALSE)),"#",VLOOKUP(A25222,Questionnaire!A:KQ,202,FALSE))</f>
        <v>#</v>
      </c>
    </row>
    <row r="25223" spans="1:2">
      <c r="A25223" t="s">
        <v>322</v>
      </c>
      <c r="B25223" t="str">
        <f>IF(ISBLANK(VLOOKUP(A25223,Questionnaire!A:KQ,202,FALSE)),"#",VLOOKUP(A25223,Questionnaire!A:KQ,202,FALSE))</f>
        <v>#</v>
      </c>
    </row>
    <row r="25224" spans="1:2">
      <c r="A25224" t="s">
        <v>326</v>
      </c>
      <c r="B25224" t="str">
        <f>IF(ISBLANK(VLOOKUP(A25224,Questionnaire!A:KQ,202,FALSE)),"#",VLOOKUP(A25224,Questionnaire!A:KQ,202,FALSE))</f>
        <v>#</v>
      </c>
    </row>
    <row r="25225" spans="1:2">
      <c r="A25225" t="s">
        <v>328</v>
      </c>
      <c r="B25225" t="str">
        <f>IF(ISBLANK(VLOOKUP(A25225,Questionnaire!A:KQ,202,FALSE)),"#",VLOOKUP(A25225,Questionnaire!A:KQ,202,FALSE))</f>
        <v>#</v>
      </c>
    </row>
    <row r="25226" spans="1:2">
      <c r="A25226" t="s">
        <v>332</v>
      </c>
      <c r="B25226" t="str">
        <f>IF(ISBLANK(VLOOKUP(A25226,Questionnaire!A:KQ,202,FALSE)),"#",VLOOKUP(A25226,Questionnaire!A:KQ,202,FALSE))</f>
        <v>#</v>
      </c>
    </row>
    <row r="25227" spans="1:2">
      <c r="A25227" t="s">
        <v>333</v>
      </c>
      <c r="B25227" t="str">
        <f>IF(ISBLANK(VLOOKUP(A25227,Questionnaire!A:KQ,202,FALSE)),"#",VLOOKUP(A25227,Questionnaire!A:KQ,202,FALSE))</f>
        <v>#</v>
      </c>
    </row>
    <row r="25228" spans="1:2">
      <c r="A25228" t="s">
        <v>334</v>
      </c>
      <c r="B25228" t="str">
        <f>IF(ISBLANK(VLOOKUP(A25228,Questionnaire!A:KQ,202,FALSE)),"#",VLOOKUP(A25228,Questionnaire!A:KQ,202,FALSE))</f>
        <v>#</v>
      </c>
    </row>
    <row r="25229" spans="1:2">
      <c r="A25229" t="s">
        <v>335</v>
      </c>
      <c r="B25229" t="str">
        <f>IF(ISBLANK(VLOOKUP(A25229,Questionnaire!A:KQ,202,FALSE)),"#",VLOOKUP(A25229,Questionnaire!A:KQ,202,FALSE))</f>
        <v>#</v>
      </c>
    </row>
    <row r="25230" spans="1:2">
      <c r="A25230" t="s">
        <v>336</v>
      </c>
      <c r="B25230" t="str">
        <f>IF(ISBLANK(VLOOKUP(A25230,Questionnaire!A:KQ,202,FALSE)),"#",VLOOKUP(A25230,Questionnaire!A:KQ,202,FALSE))</f>
        <v>#</v>
      </c>
    </row>
    <row r="25231" spans="1:2">
      <c r="A25231" t="s">
        <v>337</v>
      </c>
      <c r="B25231" t="str">
        <f>IF(ISBLANK(VLOOKUP(A25231,Questionnaire!A:KQ,202,FALSE)),"#",VLOOKUP(A25231,Questionnaire!A:KQ,202,FALSE))</f>
        <v>#</v>
      </c>
    </row>
    <row r="25232" spans="1:2">
      <c r="A25232" t="s">
        <v>338</v>
      </c>
      <c r="B25232" t="str">
        <f>IF(ISBLANK(VLOOKUP(A25232,Questionnaire!A:KQ,202,FALSE)),"#",VLOOKUP(A25232,Questionnaire!A:KQ,202,FALSE))</f>
        <v>#</v>
      </c>
    </row>
    <row r="25233" spans="1:2">
      <c r="A25233" t="s">
        <v>339</v>
      </c>
      <c r="B25233" t="str">
        <f>IF(ISBLANK(VLOOKUP(A25233,Questionnaire!A:KQ,202,FALSE)),"#",VLOOKUP(A25233,Questionnaire!A:KQ,202,FALSE))</f>
        <v>#</v>
      </c>
    </row>
    <row r="25234" spans="1:2">
      <c r="A25234" t="s">
        <v>340</v>
      </c>
      <c r="B25234" t="str">
        <f>IF(ISBLANK(VLOOKUP(A25234,Questionnaire!A:KQ,202,FALSE)),"#",VLOOKUP(A25234,Questionnaire!A:KQ,202,FALSE))</f>
        <v>#</v>
      </c>
    </row>
    <row r="25235" spans="1:2">
      <c r="A25235" t="s">
        <v>341</v>
      </c>
      <c r="B25235" t="str">
        <f>IF(ISBLANK(VLOOKUP(A25235,Questionnaire!A:KQ,202,FALSE)),"#",VLOOKUP(A25235,Questionnaire!A:KQ,202,FALSE))</f>
        <v>#</v>
      </c>
    </row>
    <row r="25236" spans="1:2">
      <c r="A25236" t="s">
        <v>342</v>
      </c>
      <c r="B25236" t="str">
        <f>IF(ISBLANK(VLOOKUP(A25236,Questionnaire!A:KQ,202,FALSE)),"#",VLOOKUP(A25236,Questionnaire!A:KQ,202,FALSE))</f>
        <v>#</v>
      </c>
    </row>
    <row r="25237" spans="1:2">
      <c r="A25237" t="s">
        <v>343</v>
      </c>
      <c r="B25237" t="str">
        <f>IF(ISBLANK(VLOOKUP(A25237,Questionnaire!A:KQ,202,FALSE)),"#",VLOOKUP(A25237,Questionnaire!A:KQ,202,FALSE))</f>
        <v>#</v>
      </c>
    </row>
    <row r="25238" spans="1:2">
      <c r="A25238" t="s">
        <v>344</v>
      </c>
      <c r="B25238" t="str">
        <f>IF(ISBLANK(VLOOKUP(A25238,Questionnaire!A:KQ,202,FALSE)),"#",VLOOKUP(A25238,Questionnaire!A:KQ,202,FALSE))</f>
        <v>#</v>
      </c>
    </row>
    <row r="25239" spans="1:2">
      <c r="A25239" t="s">
        <v>345</v>
      </c>
      <c r="B25239" t="str">
        <f>IF(ISBLANK(VLOOKUP(A25239,Questionnaire!A:KQ,202,FALSE)),"#",VLOOKUP(A25239,Questionnaire!A:KQ,202,FALSE))</f>
        <v>#</v>
      </c>
    </row>
    <row r="25240" spans="1:2">
      <c r="A25240" t="s">
        <v>348</v>
      </c>
      <c r="B25240" t="str">
        <f>IF(ISBLANK(VLOOKUP(A25240,Questionnaire!A:KQ,202,FALSE)),"#",VLOOKUP(A25240,Questionnaire!A:KQ,202,FALSE))</f>
        <v>#</v>
      </c>
    </row>
    <row r="25241" spans="1:2">
      <c r="A25241" t="s">
        <v>353</v>
      </c>
      <c r="B25241" t="str">
        <f>IF(ISBLANK(VLOOKUP(A25241,Questionnaire!A:KQ,202,FALSE)),"#",VLOOKUP(A25241,Questionnaire!A:KQ,202,FALSE))</f>
        <v>#</v>
      </c>
    </row>
    <row r="25242" spans="1:2">
      <c r="A25242" t="s">
        <v>354</v>
      </c>
      <c r="B25242" t="str">
        <f>IF(ISBLANK(VLOOKUP(A25242,Questionnaire!A:KQ,202,FALSE)),"#",VLOOKUP(A25242,Questionnaire!A:KQ,202,FALSE))</f>
        <v>#</v>
      </c>
    </row>
    <row r="25243" spans="1:2">
      <c r="A25243" t="s">
        <v>355</v>
      </c>
      <c r="B25243" t="str">
        <f>IF(ISBLANK(VLOOKUP(A25243,Questionnaire!A:KQ,202,FALSE)),"#",VLOOKUP(A25243,Questionnaire!A:KQ,202,FALSE))</f>
        <v>#</v>
      </c>
    </row>
    <row r="25244" spans="1:2">
      <c r="A25244" t="s">
        <v>356</v>
      </c>
      <c r="B25244" t="str">
        <f>IF(ISBLANK(VLOOKUP(A25244,Questionnaire!A:KQ,202,FALSE)),"#",VLOOKUP(A25244,Questionnaire!A:KQ,202,FALSE))</f>
        <v>#</v>
      </c>
    </row>
    <row r="25245" spans="1:2">
      <c r="A25245" t="s">
        <v>357</v>
      </c>
      <c r="B25245" t="str">
        <f>IF(ISBLANK(VLOOKUP(A25245,Questionnaire!A:KQ,202,FALSE)),"#",VLOOKUP(A25245,Questionnaire!A:KQ,202,FALSE))</f>
        <v>#</v>
      </c>
    </row>
    <row r="25246" spans="1:2">
      <c r="A25246" t="s">
        <v>360</v>
      </c>
      <c r="B25246" t="str">
        <f>IF(ISBLANK(VLOOKUP(A25246,Questionnaire!A:KQ,202,FALSE)),"#",VLOOKUP(A25246,Questionnaire!A:KQ,202,FALSE))</f>
        <v>#</v>
      </c>
    </row>
    <row r="25247" spans="1:2">
      <c r="A25247" t="s">
        <v>362</v>
      </c>
      <c r="B25247" t="str">
        <f>IF(ISBLANK(VLOOKUP(A25247,Questionnaire!A:KQ,202,FALSE)),"#",VLOOKUP(A25247,Questionnaire!A:KQ,202,FALSE))</f>
        <v>#</v>
      </c>
    </row>
    <row r="25248" spans="1:2">
      <c r="A25248" t="s">
        <v>363</v>
      </c>
      <c r="B25248" t="str">
        <f>IF(ISBLANK(VLOOKUP(A25248,Questionnaire!A:KQ,202,FALSE)),"#",VLOOKUP(A25248,Questionnaire!A:KQ,202,FALSE))</f>
        <v>#</v>
      </c>
    </row>
    <row r="25249" spans="1:2">
      <c r="A25249" t="s">
        <v>364</v>
      </c>
      <c r="B25249" t="str">
        <f>IF(ISBLANK(VLOOKUP(A25249,Questionnaire!A:KQ,202,FALSE)),"#",VLOOKUP(A25249,Questionnaire!A:KQ,202,FALSE))</f>
        <v>#</v>
      </c>
    </row>
    <row r="25250" spans="1:2">
      <c r="A25250" t="s">
        <v>365</v>
      </c>
      <c r="B25250" t="str">
        <f>IF(ISBLANK(VLOOKUP(A25250,Questionnaire!A:KQ,202,FALSE)),"#",VLOOKUP(A25250,Questionnaire!A:KQ,202,FALSE))</f>
        <v>#</v>
      </c>
    </row>
    <row r="25251" spans="1:2">
      <c r="A25251" t="s">
        <v>366</v>
      </c>
      <c r="B25251" t="str">
        <f>IF(ISBLANK(VLOOKUP(A25251,Questionnaire!A:KQ,202,FALSE)),"#",VLOOKUP(A25251,Questionnaire!A:KQ,202,FALSE))</f>
        <v>#</v>
      </c>
    </row>
    <row r="25252" spans="1:2">
      <c r="A25252" t="s">
        <v>371</v>
      </c>
      <c r="B25252" t="str">
        <f>IF(ISBLANK(VLOOKUP(A25252,Questionnaire!A:KQ,202,FALSE)),"#",VLOOKUP(A25252,Questionnaire!A:KQ,202,FALSE))</f>
        <v>#</v>
      </c>
    </row>
    <row r="25253" spans="1:2">
      <c r="A25253" t="s">
        <v>372</v>
      </c>
      <c r="B25253" t="str">
        <f>IF(ISBLANK(VLOOKUP(A25253,Questionnaire!A:KQ,202,FALSE)),"#",VLOOKUP(A25253,Questionnaire!A:KQ,202,FALSE))</f>
        <v>#</v>
      </c>
    </row>
    <row r="25254" spans="1:2">
      <c r="A25254" t="s">
        <v>373</v>
      </c>
      <c r="B25254" t="str">
        <f>IF(ISBLANK(VLOOKUP(A25254,Questionnaire!A:KQ,202,FALSE)),"#",VLOOKUP(A25254,Questionnaire!A:KQ,202,FALSE))</f>
        <v>#</v>
      </c>
    </row>
    <row r="25255" spans="1:2">
      <c r="A25255" t="s">
        <v>374</v>
      </c>
      <c r="B25255" t="str">
        <f>IF(ISBLANK(VLOOKUP(A25255,Questionnaire!A:KQ,202,FALSE)),"#",VLOOKUP(A25255,Questionnaire!A:KQ,202,FALSE))</f>
        <v>#</v>
      </c>
    </row>
    <row r="25256" spans="1:2">
      <c r="A25256" t="s">
        <v>377</v>
      </c>
      <c r="B25256" t="str">
        <f>IF(ISBLANK(VLOOKUP(A25256,Questionnaire!A:KQ,202,FALSE)),"#",VLOOKUP(A25256,Questionnaire!A:KQ,202,FALSE))</f>
        <v>#</v>
      </c>
    </row>
    <row r="25257" spans="1:2">
      <c r="A25257" t="s">
        <v>379</v>
      </c>
      <c r="B25257" t="str">
        <f>IF(ISBLANK(VLOOKUP(A25257,Questionnaire!A:KQ,202,FALSE)),"#",VLOOKUP(A25257,Questionnaire!A:KQ,202,FALSE))</f>
        <v>#</v>
      </c>
    </row>
    <row r="25258" spans="1:2">
      <c r="A25258" t="s">
        <v>380</v>
      </c>
      <c r="B25258" t="str">
        <f>IF(ISBLANK(VLOOKUP(A25258,Questionnaire!A:KQ,202,FALSE)),"#",VLOOKUP(A25258,Questionnaire!A:KQ,202,FALSE))</f>
        <v>#</v>
      </c>
    </row>
    <row r="25259" spans="1:2">
      <c r="A25259" t="s">
        <v>381</v>
      </c>
      <c r="B25259" t="str">
        <f>IF(ISBLANK(VLOOKUP(A25259,Questionnaire!A:KQ,202,FALSE)),"#",VLOOKUP(A25259,Questionnaire!A:KQ,202,FALSE))</f>
        <v>#</v>
      </c>
    </row>
    <row r="25260" spans="1:2">
      <c r="A25260" t="s">
        <v>382</v>
      </c>
      <c r="B25260" t="str">
        <f>IF(ISBLANK(VLOOKUP(A25260,Questionnaire!A:KQ,202,FALSE)),"#",VLOOKUP(A25260,Questionnaire!A:KQ,202,FALSE))</f>
        <v>#</v>
      </c>
    </row>
    <row r="25261" spans="1:2">
      <c r="A25261" t="s">
        <v>384</v>
      </c>
      <c r="B25261" t="str">
        <f>IF(ISBLANK(VLOOKUP(A25261,Questionnaire!A:KQ,202,FALSE)),"#",VLOOKUP(A25261,Questionnaire!A:KQ,202,FALSE))</f>
        <v>#</v>
      </c>
    </row>
    <row r="25262" spans="1:2">
      <c r="A25262" t="s">
        <v>387</v>
      </c>
      <c r="B25262" t="str">
        <f>IF(ISBLANK(VLOOKUP(A25262,Questionnaire!A:KQ,202,FALSE)),"#",VLOOKUP(A25262,Questionnaire!A:KQ,202,FALSE))</f>
        <v>#</v>
      </c>
    </row>
    <row r="25263" spans="1:2">
      <c r="A25263" t="s">
        <v>391</v>
      </c>
      <c r="B25263" t="str">
        <f>IF(ISBLANK(VLOOKUP(A25263,Questionnaire!A:KQ,202,FALSE)),"#",VLOOKUP(A25263,Questionnaire!A:KQ,202,FALSE))</f>
        <v>#</v>
      </c>
    </row>
    <row r="25264" spans="1:2">
      <c r="A25264" t="s">
        <v>393</v>
      </c>
      <c r="B25264" t="str">
        <f>IF(ISBLANK(VLOOKUP(A25264,Questionnaire!A:KQ,202,FALSE)),"#",VLOOKUP(A25264,Questionnaire!A:KQ,202,FALSE))</f>
        <v>#</v>
      </c>
    </row>
    <row r="25265" spans="1:2">
      <c r="A25265" t="s">
        <v>395</v>
      </c>
      <c r="B25265" t="str">
        <f>IF(ISBLANK(VLOOKUP(A25265,Questionnaire!A:KQ,202,FALSE)),"#",VLOOKUP(A25265,Questionnaire!A:KQ,202,FALSE))</f>
        <v>#</v>
      </c>
    </row>
    <row r="25266" spans="1:2">
      <c r="A25266" t="s">
        <v>398</v>
      </c>
      <c r="B25266" t="str">
        <f>IF(ISBLANK(VLOOKUP(A25266,Questionnaire!A:KQ,202,FALSE)),"#",VLOOKUP(A25266,Questionnaire!A:KQ,202,FALSE))</f>
        <v>#</v>
      </c>
    </row>
    <row r="25267" spans="1:2">
      <c r="A25267" t="s">
        <v>402</v>
      </c>
      <c r="B25267" t="str">
        <f>IF(ISBLANK(VLOOKUP(A25267,Questionnaire!A:KQ,202,FALSE)),"#",VLOOKUP(A25267,Questionnaire!A:KQ,202,FALSE))</f>
        <v>#</v>
      </c>
    </row>
    <row r="25268" spans="1:2">
      <c r="A25268" t="s">
        <v>405</v>
      </c>
      <c r="B25268" t="str">
        <f>IF(ISBLANK(VLOOKUP(A25268,Questionnaire!A:KQ,202,FALSE)),"#",VLOOKUP(A25268,Questionnaire!A:KQ,202,FALSE))</f>
        <v>#</v>
      </c>
    </row>
    <row r="25269" spans="1:2">
      <c r="A25269" t="s">
        <v>409</v>
      </c>
      <c r="B25269" t="str">
        <f>IF(ISBLANK(VLOOKUP(A25269,Questionnaire!A:KQ,202,FALSE)),"#",VLOOKUP(A25269,Questionnaire!A:KQ,202,FALSE))</f>
        <v>#</v>
      </c>
    </row>
    <row r="25270" spans="1:2">
      <c r="A25270" t="s">
        <v>412</v>
      </c>
      <c r="B25270" t="str">
        <f>IF(ISBLANK(VLOOKUP(A25270,Questionnaire!A:KQ,202,FALSE)),"#",VLOOKUP(A25270,Questionnaire!A:KQ,202,FALSE))</f>
        <v>#</v>
      </c>
    </row>
    <row r="25271" spans="1:2">
      <c r="A25271" t="s">
        <v>415</v>
      </c>
      <c r="B25271" t="str">
        <f>IF(ISBLANK(VLOOKUP(A25271,Questionnaire!A:KQ,202,FALSE)),"#",VLOOKUP(A25271,Questionnaire!A:KQ,202,FALSE))</f>
        <v>#</v>
      </c>
    </row>
    <row r="25272" spans="1:2">
      <c r="A25272" t="s">
        <v>418</v>
      </c>
      <c r="B25272" t="str">
        <f>IF(ISBLANK(VLOOKUP(A25272,Questionnaire!A:KQ,202,FALSE)),"#",VLOOKUP(A25272,Questionnaire!A:KQ,202,FALSE))</f>
        <v>#</v>
      </c>
    </row>
    <row r="25273" spans="1:2">
      <c r="A25273" t="s">
        <v>421</v>
      </c>
      <c r="B25273" t="str">
        <f>IF(ISBLANK(VLOOKUP(A25273,Questionnaire!A:KQ,202,FALSE)),"#",VLOOKUP(A25273,Questionnaire!A:KQ,202,FALSE))</f>
        <v>#</v>
      </c>
    </row>
    <row r="25274" spans="1:2">
      <c r="A25274" t="s">
        <v>424</v>
      </c>
      <c r="B25274" t="str">
        <f>IF(ISBLANK(VLOOKUP(A25274,Questionnaire!A:KQ,202,FALSE)),"#",VLOOKUP(A25274,Questionnaire!A:KQ,202,FALSE))</f>
        <v>#</v>
      </c>
    </row>
    <row r="25275" spans="1:2">
      <c r="A25275" t="s">
        <v>429</v>
      </c>
      <c r="B25275" t="str">
        <f>IF(ISBLANK(VLOOKUP(A25275,Questionnaire!A:KQ,202,FALSE)),"#",VLOOKUP(A25275,Questionnaire!A:KQ,202,FALSE))</f>
        <v>#</v>
      </c>
    </row>
    <row r="25276" spans="1:2">
      <c r="A25276" t="s">
        <v>432</v>
      </c>
      <c r="B25276" t="str">
        <f>IF(ISBLANK(VLOOKUP(A25276,Questionnaire!A:KQ,202,FALSE)),"#",VLOOKUP(A25276,Questionnaire!A:KQ,202,FALSE))</f>
        <v>#</v>
      </c>
    </row>
    <row r="25277" spans="1:2">
      <c r="A25277" t="s">
        <v>435</v>
      </c>
      <c r="B25277" t="str">
        <f>IF(ISBLANK(VLOOKUP(A25277,Questionnaire!A:KQ,202,FALSE)),"#",VLOOKUP(A25277,Questionnaire!A:KQ,202,FALSE))</f>
        <v>#</v>
      </c>
    </row>
    <row r="25278" spans="1:2">
      <c r="A25278" t="s">
        <v>437</v>
      </c>
      <c r="B25278" t="str">
        <f>IF(ISBLANK(VLOOKUP(A25278,Questionnaire!A:KQ,202,FALSE)),"#",VLOOKUP(A25278,Questionnaire!A:KQ,202,FALSE))</f>
        <v>#</v>
      </c>
    </row>
    <row r="25279" spans="1:2">
      <c r="A25279" t="s">
        <v>439</v>
      </c>
      <c r="B25279" t="str">
        <f>IF(ISBLANK(VLOOKUP(A25279,Questionnaire!A:KQ,202,FALSE)),"#",VLOOKUP(A25279,Questionnaire!A:KQ,202,FALSE))</f>
        <v>#</v>
      </c>
    </row>
    <row r="25280" spans="1:2">
      <c r="A25280" t="s">
        <v>442</v>
      </c>
      <c r="B25280" t="str">
        <f>IF(ISBLANK(VLOOKUP(A25280,Questionnaire!A:KQ,202,FALSE)),"#",VLOOKUP(A25280,Questionnaire!A:KQ,202,FALSE))</f>
        <v>#</v>
      </c>
    </row>
    <row r="25281" spans="1:3">
      <c r="A25281" t="s">
        <v>445</v>
      </c>
      <c r="B25281" t="str">
        <f>IF(ISBLANK(VLOOKUP(A25281,Questionnaire!A:KQ,202,FALSE)),"#",VLOOKUP(A25281,Questionnaire!A:KQ,202,FALSE))</f>
        <v>#</v>
      </c>
    </row>
    <row r="25282" spans="1:3">
      <c r="A25282" t="s">
        <v>448</v>
      </c>
      <c r="B25282" t="str">
        <f>IF(ISBLANK(VLOOKUP(A25282,Questionnaire!A:KQ,202,FALSE)),"#",VLOOKUP(A25282,Questionnaire!A:KQ,202,FALSE))</f>
        <v>#</v>
      </c>
    </row>
    <row r="25283" spans="1:3">
      <c r="A25283" t="s">
        <v>452</v>
      </c>
      <c r="B25283" t="str">
        <f>IF(ISBLANK(VLOOKUP(A25283,Questionnaire!A:KQ,202,FALSE)),"#",VLOOKUP(A25283,Questionnaire!A:KQ,202,FALSE))</f>
        <v>#</v>
      </c>
    </row>
    <row r="25284" spans="1:3">
      <c r="A25284" t="s">
        <v>455</v>
      </c>
      <c r="B25284" t="str">
        <f>IF(ISBLANK(VLOOKUP(A25284,Questionnaire!A:KQ,202,FALSE)),"#",VLOOKUP(A25284,Questionnaire!A:KQ,202,FALSE))</f>
        <v>#</v>
      </c>
    </row>
    <row r="25285" spans="1:3">
      <c r="A25285" t="s">
        <v>458</v>
      </c>
      <c r="B25285" t="str">
        <f>IF(ISBLANK(VLOOKUP(A25285,Questionnaire!A:KQ,202,FALSE)),"#",VLOOKUP(A25285,Questionnaire!A:KQ,202,FALSE))</f>
        <v>#</v>
      </c>
    </row>
    <row r="25286" spans="1:3">
      <c r="A25286" t="s">
        <v>461</v>
      </c>
      <c r="B25286" t="str">
        <f>IF(ISBLANK(VLOOKUP(A25286,Questionnaire!A:KQ,202,FALSE)),"#",VLOOKUP(A25286,Questionnaire!A:KQ,202,FALSE))</f>
        <v>#</v>
      </c>
    </row>
    <row r="25287" spans="1:3">
      <c r="A25287" t="s">
        <v>465</v>
      </c>
      <c r="B25287" t="str">
        <f>IF(ISBLANK(VLOOKUP(A25287,Questionnaire!A:KQ,202,FALSE)),"#",VLOOKUP(A25287,Questionnaire!A:KQ,202,FALSE))</f>
        <v>#</v>
      </c>
    </row>
    <row r="25288" spans="1:3">
      <c r="A25288" t="s">
        <v>467</v>
      </c>
      <c r="B25288" t="str">
        <f>IF(ISBLANK(VLOOKUP(A25288,Questionnaire!A:KQ,202,FALSE)),"#",VLOOKUP(A25288,Questionnaire!A:KQ,202,FALSE))</f>
        <v>#</v>
      </c>
    </row>
    <row r="25289" spans="1:3">
      <c r="A25289" t="s">
        <v>469</v>
      </c>
      <c r="B25289" t="str">
        <f>IF(ISBLANK(VLOOKUP(A25289,Questionnaire!A:KQ,202,FALSE)),"#",VLOOKUP(A25289,Questionnaire!A:KQ,202,FALSE))</f>
        <v>#</v>
      </c>
    </row>
    <row r="25290" spans="1:3">
      <c r="A25290" t="s">
        <v>471</v>
      </c>
      <c r="B25290" t="str">
        <f>IF(ISBLANK(VLOOKUP(A25290,Questionnaire!A:KQ,202,FALSE)),"#",VLOOKUP(A25290,Questionnaire!A:KQ,202,FALSE))</f>
        <v>#</v>
      </c>
    </row>
    <row r="25291" spans="1:3">
      <c r="A25291" t="s">
        <v>473</v>
      </c>
      <c r="B25291" t="str">
        <f>IF(ISBLANK(VLOOKUP(A25291,Questionnaire!A:KQ,202,FALSE)),"#",VLOOKUP(A25291,Questionnaire!A:KQ,202,FALSE))</f>
        <v>#</v>
      </c>
    </row>
    <row r="25292" spans="1:3">
      <c r="A25292" t="s">
        <v>475</v>
      </c>
      <c r="B25292" t="str">
        <f>IF(ISBLANK(VLOOKUP(A25292,Questionnaire!A:KQ,202,FALSE)),"#",VLOOKUP(A25292,Questionnaire!A:KQ,202,FALSE))</f>
        <v>#</v>
      </c>
    </row>
    <row r="25293" spans="1:3">
      <c r="A25293" t="s">
        <v>185</v>
      </c>
      <c r="B25293" t="str">
        <f>IF(ISBLANK(VLOOKUP(A25293,Questionnaire!A:KQ,203,FALSE)),"#",VLOOKUP(A25293,Questionnaire!A:KQ,203,FALSE))</f>
        <v>#</v>
      </c>
      <c r="C25293">
        <v>200</v>
      </c>
    </row>
    <row r="25294" spans="1:3">
      <c r="A25294" t="s">
        <v>187</v>
      </c>
      <c r="B25294" t="str">
        <f>IF(ISNA(VLOOKUP(VLOOKUP(A25294,Questionnaire!A:KQ,203,FALSE),'CORA Encoding'!D:E,2,FALSE)),"#",VLOOKUP(VLOOKUP(A25294,Questionnaire!A:KQ,203,FALSE),'CORA Encoding'!D:E,2,FALSE))</f>
        <v>#</v>
      </c>
    </row>
    <row r="25295" spans="1:3">
      <c r="A25295" t="s">
        <v>189</v>
      </c>
      <c r="B25295" t="str">
        <f>IF(ISNA(VLOOKUP(VLOOKUP(A25295,Questionnaire!A:KQ,203,FALSE),'CORA Encoding'!G:H,2,FALSE)),"#",VLOOKUP(VLOOKUP(A25295,Questionnaire!A:KQ,203,FALSE),'CORA Encoding'!G:H,2,FALSE))</f>
        <v>#</v>
      </c>
    </row>
    <row r="25296" spans="1:3">
      <c r="A25296" t="s">
        <v>191</v>
      </c>
      <c r="B25296" t="str">
        <f>IF(ISNA(VLOOKUP(VLOOKUP(A25296,Questionnaire!A:KQ,203,FALSE),'Country List'!E:F,2,FALSE)),"#",VLOOKUP(VLOOKUP(A25296,Questionnaire!A:KQ,203,FALSE),'Country List'!E:F,2,FALSE))</f>
        <v>#</v>
      </c>
    </row>
    <row r="25297" spans="1:2">
      <c r="A25297" t="s">
        <v>193</v>
      </c>
      <c r="B25297" t="str">
        <f>IF(ISNA(VLOOKUP(VLOOKUP(A25297,Questionnaire!A:KQ,203,FALSE),'Industry List'!B:C,2,FALSE)),"#",VLOOKUP(VLOOKUP(A25297,Questionnaire!A:KQ,203,FALSE),'Industry List'!B:C,2,FALSE))</f>
        <v>#</v>
      </c>
    </row>
    <row r="25298" spans="1:2">
      <c r="A25298" t="s">
        <v>197</v>
      </c>
      <c r="B25298" t="str">
        <f>IF(ISBLANK(VLOOKUP(A25298,Questionnaire!A:KQ,203,FALSE)),"#",VLOOKUP(A25298,Questionnaire!A:KQ,203,FALSE))</f>
        <v>#</v>
      </c>
    </row>
    <row r="25299" spans="1:2">
      <c r="A25299" t="s">
        <v>201</v>
      </c>
      <c r="B25299" t="str">
        <f>IF(ISBLANK(VLOOKUP(A25299,Questionnaire!A:KQ,203,FALSE)),"#",VLOOKUP(A25299,Questionnaire!A:KQ,203,FALSE))</f>
        <v>#</v>
      </c>
    </row>
    <row r="25300" spans="1:2">
      <c r="A25300" t="s">
        <v>203</v>
      </c>
      <c r="B25300" t="str">
        <f>IF(ISNA(VLOOKUP(VLOOKUP(A25300,Questionnaire!A:KQ,203,FALSE),'CORA Encoding'!J:K,2,FALSE)),"#",VLOOKUP(VLOOKUP(A25300,Questionnaire!A:KQ,203,FALSE),'CORA Encoding'!J:K,2,FALSE))</f>
        <v>#</v>
      </c>
    </row>
    <row r="25301" spans="1:2">
      <c r="A25301" t="s">
        <v>208</v>
      </c>
      <c r="B25301" t="str">
        <f>IF(ISBLANK(VLOOKUP(A25301,Questionnaire!A:KQ,203,FALSE)),"#",VLOOKUP(A25301,Questionnaire!A:KQ,203,FALSE))</f>
        <v>#</v>
      </c>
    </row>
    <row r="25302" spans="1:2">
      <c r="A25302" t="s">
        <v>213</v>
      </c>
      <c r="B25302" t="str">
        <f>IF(ISBLANK(VLOOKUP(A25302,Questionnaire!A:KQ,203,FALSE)),"#",VLOOKUP(A25302,Questionnaire!A:KQ,203,FALSE))</f>
        <v>#</v>
      </c>
    </row>
    <row r="25303" spans="1:2">
      <c r="A25303" t="s">
        <v>215</v>
      </c>
      <c r="B25303" t="str">
        <f>IF(ISBLANK(VLOOKUP(A25303,Questionnaire!A:KQ,203,FALSE)),"#",VLOOKUP(A25303,Questionnaire!A:KQ,203,FALSE))</f>
        <v>#</v>
      </c>
    </row>
    <row r="25304" spans="1:2">
      <c r="A25304" t="s">
        <v>217</v>
      </c>
      <c r="B25304" t="str">
        <f>IF(ISBLANK(VLOOKUP(A25304,Questionnaire!A:KQ,203,FALSE)),"#",VLOOKUP(A25304,Questionnaire!A:KQ,203,FALSE))</f>
        <v>#</v>
      </c>
    </row>
    <row r="25305" spans="1:2">
      <c r="A25305" t="s">
        <v>219</v>
      </c>
      <c r="B25305" t="str">
        <f>IF(ISBLANK(VLOOKUP(A25305,Questionnaire!A:KQ,203,FALSE)),"#",VLOOKUP(A25305,Questionnaire!A:KQ,203,FALSE))</f>
        <v>#</v>
      </c>
    </row>
    <row r="25306" spans="1:2">
      <c r="A25306" t="s">
        <v>221</v>
      </c>
      <c r="B25306" t="str">
        <f>IF(ISBLANK(VLOOKUP(A25306,Questionnaire!A:KQ,203,FALSE)),"#",VLOOKUP(A25306,Questionnaire!A:KQ,203,FALSE))</f>
        <v>#</v>
      </c>
    </row>
    <row r="25307" spans="1:2">
      <c r="A25307" t="s">
        <v>223</v>
      </c>
      <c r="B25307" t="str">
        <f>IF(ISBLANK(VLOOKUP(A25307,Questionnaire!A:KQ,203,FALSE)),"#",VLOOKUP(A25307,Questionnaire!A:KQ,203,FALSE))</f>
        <v>#</v>
      </c>
    </row>
    <row r="25308" spans="1:2">
      <c r="A25308" t="s">
        <v>225</v>
      </c>
      <c r="B25308" t="str">
        <f>IF(ISBLANK(VLOOKUP(A25308,Questionnaire!A:KQ,203,FALSE)),"#",VLOOKUP(A25308,Questionnaire!A:KQ,203,FALSE))</f>
        <v>#</v>
      </c>
    </row>
    <row r="25309" spans="1:2">
      <c r="A25309" t="s">
        <v>227</v>
      </c>
      <c r="B25309" t="str">
        <f>IF(ISBLANK(VLOOKUP(A25309,Questionnaire!A:KQ,203,FALSE)),"#",VLOOKUP(A25309,Questionnaire!A:KQ,203,FALSE))</f>
        <v>#</v>
      </c>
    </row>
    <row r="25310" spans="1:2">
      <c r="A25310" t="s">
        <v>229</v>
      </c>
      <c r="B25310" t="str">
        <f>IF(ISBLANK(VLOOKUP(A25310,Questionnaire!A:KQ,203,FALSE)),"#",VLOOKUP(A25310,Questionnaire!A:KQ,203,FALSE))</f>
        <v>#</v>
      </c>
    </row>
    <row r="25311" spans="1:2">
      <c r="A25311" t="s">
        <v>231</v>
      </c>
      <c r="B25311" t="str">
        <f>IF(ISBLANK(VLOOKUP(A25311,Questionnaire!A:KQ,203,FALSE)),"#",VLOOKUP(A25311,Questionnaire!A:KQ,203,FALSE))</f>
        <v>#</v>
      </c>
    </row>
    <row r="25312" spans="1:2">
      <c r="A25312" t="s">
        <v>233</v>
      </c>
      <c r="B25312" t="str">
        <f>IF(ISBLANK(VLOOKUP(A25312,Questionnaire!A:KQ,203,FALSE)),"#",VLOOKUP(A25312,Questionnaire!A:KQ,203,FALSE))</f>
        <v>#</v>
      </c>
    </row>
    <row r="25313" spans="1:2">
      <c r="A25313" t="s">
        <v>235</v>
      </c>
      <c r="B25313" t="str">
        <f>IF(ISBLANK(VLOOKUP(A25313,Questionnaire!A:KQ,203,FALSE)),"#",VLOOKUP(A25313,Questionnaire!A:KQ,203,FALSE))</f>
        <v>#</v>
      </c>
    </row>
    <row r="25314" spans="1:2">
      <c r="A25314" t="s">
        <v>237</v>
      </c>
      <c r="B25314" t="str">
        <f>IF(ISBLANK(VLOOKUP(A25314,Questionnaire!A:KQ,203,FALSE)),"#",VLOOKUP(A25314,Questionnaire!A:KQ,203,FALSE))</f>
        <v>#</v>
      </c>
    </row>
    <row r="25315" spans="1:2">
      <c r="A25315" t="s">
        <v>239</v>
      </c>
      <c r="B25315" t="str">
        <f>IF(ISBLANK(VLOOKUP(A25315,Questionnaire!A:KQ,203,FALSE)),"#",VLOOKUP(A25315,Questionnaire!A:KQ,203,FALSE))</f>
        <v>#</v>
      </c>
    </row>
    <row r="25316" spans="1:2">
      <c r="A25316" t="s">
        <v>242</v>
      </c>
      <c r="B25316" t="str">
        <f>IF(ISBLANK(VLOOKUP(A25316,Questionnaire!A:KQ,203,FALSE)),"#",VLOOKUP(A25316,Questionnaire!A:KQ,203,FALSE))</f>
        <v>#</v>
      </c>
    </row>
    <row r="25317" spans="1:2">
      <c r="A25317" t="s">
        <v>245</v>
      </c>
      <c r="B25317" t="str">
        <f>IF(ISBLANK(VLOOKUP(A25317,Questionnaire!A:KQ,203,FALSE)),"#",VLOOKUP(A25317,Questionnaire!A:KQ,203,FALSE))</f>
        <v>#</v>
      </c>
    </row>
    <row r="25318" spans="1:2">
      <c r="A25318" t="s">
        <v>247</v>
      </c>
      <c r="B25318" t="str">
        <f>IF(ISBLANK(VLOOKUP(A25318,Questionnaire!A:KQ,203,FALSE)),"#",VLOOKUP(A25318,Questionnaire!A:KQ,203,FALSE))</f>
        <v>#</v>
      </c>
    </row>
    <row r="25319" spans="1:2">
      <c r="A25319" t="s">
        <v>249</v>
      </c>
      <c r="B25319" t="str">
        <f>IF(ISBLANK(VLOOKUP(A25319,Questionnaire!A:KQ,203,FALSE)),"#",VLOOKUP(A25319,Questionnaire!A:KQ,203,FALSE))</f>
        <v>#</v>
      </c>
    </row>
    <row r="25320" spans="1:2">
      <c r="A25320" t="s">
        <v>250</v>
      </c>
      <c r="B25320" t="str">
        <f>IF(ISBLANK(VLOOKUP(A25320,Questionnaire!A:KQ,203,FALSE)),"#",VLOOKUP(A25320,Questionnaire!A:KQ,203,FALSE))</f>
        <v>#</v>
      </c>
    </row>
    <row r="25321" spans="1:2">
      <c r="A25321" t="s">
        <v>252</v>
      </c>
      <c r="B25321" t="str">
        <f>IF(ISBLANK(VLOOKUP(A25321,Questionnaire!A:KQ,203,FALSE)),"#",VLOOKUP(A25321,Questionnaire!A:KQ,203,FALSE))</f>
        <v>#</v>
      </c>
    </row>
    <row r="25322" spans="1:2">
      <c r="A25322" t="s">
        <v>255</v>
      </c>
      <c r="B25322" t="str">
        <f>IF(ISBLANK(VLOOKUP(A25322,Questionnaire!A:KQ,203,FALSE)),"#",VLOOKUP(A25322,Questionnaire!A:KQ,203,FALSE))</f>
        <v>#</v>
      </c>
    </row>
    <row r="25323" spans="1:2">
      <c r="A25323" t="s">
        <v>258</v>
      </c>
      <c r="B25323" t="str">
        <f>IF(ISNA(VLOOKUP(VLOOKUP(A25323,Questionnaire!A:KQ,203,FALSE),'CORA Encoding'!M:N,2,FALSE)),"#",VLOOKUP(VLOOKUP(A25323,Questionnaire!A:KQ,203,FALSE),'CORA Encoding'!M:N,2,FALSE))</f>
        <v>#</v>
      </c>
    </row>
    <row r="25324" spans="1:2">
      <c r="A25324" t="s">
        <v>261</v>
      </c>
      <c r="B25324" t="str">
        <f>IF(ISBLANK(VLOOKUP(A25324,Questionnaire!A:KQ,203,FALSE)),"#",VLOOKUP(A25324,Questionnaire!A:KQ,203,FALSE))</f>
        <v>#</v>
      </c>
    </row>
    <row r="25325" spans="1:2">
      <c r="A25325" t="s">
        <v>263</v>
      </c>
      <c r="B25325" t="str">
        <f>IF(ISBLANK(VLOOKUP(A25325,Questionnaire!A:KQ,203,FALSE)),"#",VLOOKUP(A25325,Questionnaire!A:KQ,203,FALSE))</f>
        <v>#</v>
      </c>
    </row>
    <row r="25326" spans="1:2">
      <c r="A25326" t="s">
        <v>265</v>
      </c>
      <c r="B25326" t="str">
        <f>IF(ISBLANK(VLOOKUP(A25326,Questionnaire!A:KQ,203,FALSE)),"#",VLOOKUP(A25326,Questionnaire!A:KQ,203,FALSE))</f>
        <v>#</v>
      </c>
    </row>
    <row r="25327" spans="1:2">
      <c r="A25327" t="s">
        <v>267</v>
      </c>
      <c r="B25327" t="str">
        <f>IF(ISBLANK(VLOOKUP(A25327,Questionnaire!A:KQ,203,FALSE)),"#",VLOOKUP(A25327,Questionnaire!A:KQ,203,FALSE))</f>
        <v>#</v>
      </c>
    </row>
    <row r="25328" spans="1:2">
      <c r="A25328" t="s">
        <v>269</v>
      </c>
      <c r="B25328" t="str">
        <f>IF(ISBLANK(VLOOKUP(A25328,Questionnaire!A:KQ,203,FALSE)),"#",VLOOKUP(A25328,Questionnaire!A:KQ,203,FALSE))</f>
        <v>#</v>
      </c>
    </row>
    <row r="25329" spans="1:2">
      <c r="A25329" t="s">
        <v>274</v>
      </c>
      <c r="B25329" t="str">
        <f>IF(ISBLANK(VLOOKUP(A25329,Questionnaire!A:KQ,203,FALSE)),"#",VLOOKUP(A25329,Questionnaire!A:KQ,203,FALSE))</f>
        <v>#</v>
      </c>
    </row>
    <row r="25330" spans="1:2">
      <c r="A25330" t="s">
        <v>276</v>
      </c>
      <c r="B25330" t="str">
        <f>IF(ISBLANK(VLOOKUP(A25330,Questionnaire!A:KQ,203,FALSE)),"#",VLOOKUP(A25330,Questionnaire!A:KQ,203,FALSE))</f>
        <v>#</v>
      </c>
    </row>
    <row r="25331" spans="1:2">
      <c r="A25331" t="s">
        <v>278</v>
      </c>
      <c r="B25331" t="str">
        <f>IF(ISBLANK(VLOOKUP(A25331,Questionnaire!A:KQ,203,FALSE)),"#",VLOOKUP(A25331,Questionnaire!A:KQ,203,FALSE))</f>
        <v>#</v>
      </c>
    </row>
    <row r="25332" spans="1:2">
      <c r="A25332" t="s">
        <v>280</v>
      </c>
      <c r="B25332" t="str">
        <f>IF(ISBLANK(VLOOKUP(A25332,Questionnaire!A:KQ,203,FALSE)),"#",VLOOKUP(A25332,Questionnaire!A:KQ,203,FALSE))</f>
        <v>#</v>
      </c>
    </row>
    <row r="25333" spans="1:2">
      <c r="A25333" t="s">
        <v>282</v>
      </c>
      <c r="B25333" t="str">
        <f>IF(ISBLANK(VLOOKUP(A25333,Questionnaire!A:KQ,203,FALSE)),"#",VLOOKUP(A25333,Questionnaire!A:KQ,203,FALSE))</f>
        <v>#</v>
      </c>
    </row>
    <row r="25334" spans="1:2">
      <c r="A25334" t="s">
        <v>286</v>
      </c>
      <c r="B25334" t="str">
        <f>IF(ISBLANK(VLOOKUP(A25334,Questionnaire!A:KQ,203,FALSE)),"#",VLOOKUP(A25334,Questionnaire!A:KQ,203,FALSE))</f>
        <v>#</v>
      </c>
    </row>
    <row r="25335" spans="1:2">
      <c r="A25335" t="s">
        <v>288</v>
      </c>
      <c r="B25335" t="str">
        <f>IF(ISBLANK(VLOOKUP(A25335,Questionnaire!A:KQ,203,FALSE)),"#",VLOOKUP(A25335,Questionnaire!A:KQ,203,FALSE))</f>
        <v>#</v>
      </c>
    </row>
    <row r="25336" spans="1:2">
      <c r="A25336" t="s">
        <v>290</v>
      </c>
      <c r="B25336" t="str">
        <f>IF(ISBLANK(VLOOKUP(A25336,Questionnaire!A:KQ,203,FALSE)),"#",VLOOKUP(A25336,Questionnaire!A:KQ,203,FALSE))</f>
        <v>#</v>
      </c>
    </row>
    <row r="25337" spans="1:2">
      <c r="A25337" t="s">
        <v>292</v>
      </c>
      <c r="B25337" t="str">
        <f>IF(ISBLANK(VLOOKUP(A25337,Questionnaire!A:KQ,203,FALSE)),"#",VLOOKUP(A25337,Questionnaire!A:KQ,203,FALSE))</f>
        <v>#</v>
      </c>
    </row>
    <row r="25338" spans="1:2">
      <c r="A25338" t="s">
        <v>294</v>
      </c>
      <c r="B25338" t="str">
        <f>IF(ISBLANK(VLOOKUP(A25338,Questionnaire!A:KQ,203,FALSE)),"#",VLOOKUP(A25338,Questionnaire!A:KQ,203,FALSE))</f>
        <v>#</v>
      </c>
    </row>
    <row r="25339" spans="1:2">
      <c r="A25339" t="s">
        <v>296</v>
      </c>
      <c r="B25339" t="str">
        <f>IF(ISBLANK(VLOOKUP(A25339,Questionnaire!A:KQ,203,FALSE)),"#",VLOOKUP(A25339,Questionnaire!A:KQ,203,FALSE))</f>
        <v>#</v>
      </c>
    </row>
    <row r="25340" spans="1:2">
      <c r="A25340" t="s">
        <v>301</v>
      </c>
      <c r="B25340" t="str">
        <f>IF(ISBLANK(VLOOKUP(A25340,Questionnaire!A:KQ,203,FALSE)),"#",VLOOKUP(A25340,Questionnaire!A:KQ,203,FALSE))</f>
        <v>#</v>
      </c>
    </row>
    <row r="25341" spans="1:2">
      <c r="A25341" t="s">
        <v>303</v>
      </c>
      <c r="B25341" t="str">
        <f>IF(ISBLANK(VLOOKUP(A25341,Questionnaire!A:KQ,203,FALSE)),"#",VLOOKUP(A25341,Questionnaire!A:KQ,203,FALSE))</f>
        <v>#</v>
      </c>
    </row>
    <row r="25342" spans="1:2">
      <c r="A25342" t="s">
        <v>305</v>
      </c>
      <c r="B25342" t="str">
        <f>IF(ISBLANK(VLOOKUP(A25342,Questionnaire!A:KQ,203,FALSE)),"#",VLOOKUP(A25342,Questionnaire!A:KQ,203,FALSE))</f>
        <v>#</v>
      </c>
    </row>
    <row r="25343" spans="1:2">
      <c r="A25343" t="s">
        <v>307</v>
      </c>
      <c r="B25343" t="str">
        <f>IF(ISBLANK(VLOOKUP(A25343,Questionnaire!A:KQ,203,FALSE)),"#",VLOOKUP(A25343,Questionnaire!A:KQ,203,FALSE))</f>
        <v>#</v>
      </c>
    </row>
    <row r="25344" spans="1:2">
      <c r="A25344" t="s">
        <v>311</v>
      </c>
      <c r="B25344" t="str">
        <f>IF(ISBLANK(VLOOKUP(A25344,Questionnaire!A:KQ,203,FALSE)),"#",VLOOKUP(A25344,Questionnaire!A:KQ,203,FALSE))</f>
        <v>#</v>
      </c>
    </row>
    <row r="25345" spans="1:2">
      <c r="A25345" t="s">
        <v>313</v>
      </c>
      <c r="B25345" t="str">
        <f>IF(ISBLANK(VLOOKUP(A25345,Questionnaire!A:KQ,203,FALSE)),"#",VLOOKUP(A25345,Questionnaire!A:KQ,203,FALSE))</f>
        <v>#</v>
      </c>
    </row>
    <row r="25346" spans="1:2">
      <c r="A25346" t="s">
        <v>314</v>
      </c>
      <c r="B25346" t="str">
        <f>IF(ISBLANK(VLOOKUP(A25346,Questionnaire!A:KQ,203,FALSE)),"#",VLOOKUP(A25346,Questionnaire!A:KQ,203,FALSE))</f>
        <v>#</v>
      </c>
    </row>
    <row r="25347" spans="1:2">
      <c r="A25347" t="s">
        <v>315</v>
      </c>
      <c r="B25347" t="str">
        <f>IF(ISBLANK(VLOOKUP(A25347,Questionnaire!A:KQ,203,FALSE)),"#",VLOOKUP(A25347,Questionnaire!A:KQ,203,FALSE))</f>
        <v>#</v>
      </c>
    </row>
    <row r="25348" spans="1:2">
      <c r="A25348" t="s">
        <v>317</v>
      </c>
      <c r="B25348" t="str">
        <f>IF(ISBLANK(VLOOKUP(A25348,Questionnaire!A:KQ,203,FALSE)),"#",VLOOKUP(A25348,Questionnaire!A:KQ,203,FALSE))</f>
        <v>#</v>
      </c>
    </row>
    <row r="25349" spans="1:2">
      <c r="A25349" t="s">
        <v>319</v>
      </c>
      <c r="B25349" t="str">
        <f>IF(ISBLANK(VLOOKUP(A25349,Questionnaire!A:KQ,203,FALSE)),"#",VLOOKUP(A25349,Questionnaire!A:KQ,203,FALSE))</f>
        <v>#</v>
      </c>
    </row>
    <row r="25350" spans="1:2">
      <c r="A25350" t="s">
        <v>322</v>
      </c>
      <c r="B25350" t="str">
        <f>IF(ISBLANK(VLOOKUP(A25350,Questionnaire!A:KQ,203,FALSE)),"#",VLOOKUP(A25350,Questionnaire!A:KQ,203,FALSE))</f>
        <v>#</v>
      </c>
    </row>
    <row r="25351" spans="1:2">
      <c r="A25351" t="s">
        <v>326</v>
      </c>
      <c r="B25351" t="str">
        <f>IF(ISBLANK(VLOOKUP(A25351,Questionnaire!A:KQ,203,FALSE)),"#",VLOOKUP(A25351,Questionnaire!A:KQ,203,FALSE))</f>
        <v>#</v>
      </c>
    </row>
    <row r="25352" spans="1:2">
      <c r="A25352" t="s">
        <v>328</v>
      </c>
      <c r="B25352" t="str">
        <f>IF(ISBLANK(VLOOKUP(A25352,Questionnaire!A:KQ,203,FALSE)),"#",VLOOKUP(A25352,Questionnaire!A:KQ,203,FALSE))</f>
        <v>#</v>
      </c>
    </row>
    <row r="25353" spans="1:2">
      <c r="A25353" t="s">
        <v>332</v>
      </c>
      <c r="B25353" t="str">
        <f>IF(ISBLANK(VLOOKUP(A25353,Questionnaire!A:KQ,203,FALSE)),"#",VLOOKUP(A25353,Questionnaire!A:KQ,203,FALSE))</f>
        <v>#</v>
      </c>
    </row>
    <row r="25354" spans="1:2">
      <c r="A25354" t="s">
        <v>333</v>
      </c>
      <c r="B25354" t="str">
        <f>IF(ISBLANK(VLOOKUP(A25354,Questionnaire!A:KQ,203,FALSE)),"#",VLOOKUP(A25354,Questionnaire!A:KQ,203,FALSE))</f>
        <v>#</v>
      </c>
    </row>
    <row r="25355" spans="1:2">
      <c r="A25355" t="s">
        <v>334</v>
      </c>
      <c r="B25355" t="str">
        <f>IF(ISBLANK(VLOOKUP(A25355,Questionnaire!A:KQ,203,FALSE)),"#",VLOOKUP(A25355,Questionnaire!A:KQ,203,FALSE))</f>
        <v>#</v>
      </c>
    </row>
    <row r="25356" spans="1:2">
      <c r="A25356" t="s">
        <v>335</v>
      </c>
      <c r="B25356" t="str">
        <f>IF(ISBLANK(VLOOKUP(A25356,Questionnaire!A:KQ,203,FALSE)),"#",VLOOKUP(A25356,Questionnaire!A:KQ,203,FALSE))</f>
        <v>#</v>
      </c>
    </row>
    <row r="25357" spans="1:2">
      <c r="A25357" t="s">
        <v>336</v>
      </c>
      <c r="B25357" t="str">
        <f>IF(ISBLANK(VLOOKUP(A25357,Questionnaire!A:KQ,203,FALSE)),"#",VLOOKUP(A25357,Questionnaire!A:KQ,203,FALSE))</f>
        <v>#</v>
      </c>
    </row>
    <row r="25358" spans="1:2">
      <c r="A25358" t="s">
        <v>337</v>
      </c>
      <c r="B25358" t="str">
        <f>IF(ISBLANK(VLOOKUP(A25358,Questionnaire!A:KQ,203,FALSE)),"#",VLOOKUP(A25358,Questionnaire!A:KQ,203,FALSE))</f>
        <v>#</v>
      </c>
    </row>
    <row r="25359" spans="1:2">
      <c r="A25359" t="s">
        <v>338</v>
      </c>
      <c r="B25359" t="str">
        <f>IF(ISBLANK(VLOOKUP(A25359,Questionnaire!A:KQ,203,FALSE)),"#",VLOOKUP(A25359,Questionnaire!A:KQ,203,FALSE))</f>
        <v>#</v>
      </c>
    </row>
    <row r="25360" spans="1:2">
      <c r="A25360" t="s">
        <v>339</v>
      </c>
      <c r="B25360" t="str">
        <f>IF(ISBLANK(VLOOKUP(A25360,Questionnaire!A:KQ,203,FALSE)),"#",VLOOKUP(A25360,Questionnaire!A:KQ,203,FALSE))</f>
        <v>#</v>
      </c>
    </row>
    <row r="25361" spans="1:2">
      <c r="A25361" t="s">
        <v>340</v>
      </c>
      <c r="B25361" t="str">
        <f>IF(ISBLANK(VLOOKUP(A25361,Questionnaire!A:KQ,203,FALSE)),"#",VLOOKUP(A25361,Questionnaire!A:KQ,203,FALSE))</f>
        <v>#</v>
      </c>
    </row>
    <row r="25362" spans="1:2">
      <c r="A25362" t="s">
        <v>341</v>
      </c>
      <c r="B25362" t="str">
        <f>IF(ISBLANK(VLOOKUP(A25362,Questionnaire!A:KQ,203,FALSE)),"#",VLOOKUP(A25362,Questionnaire!A:KQ,203,FALSE))</f>
        <v>#</v>
      </c>
    </row>
    <row r="25363" spans="1:2">
      <c r="A25363" t="s">
        <v>342</v>
      </c>
      <c r="B25363" t="str">
        <f>IF(ISBLANK(VLOOKUP(A25363,Questionnaire!A:KQ,203,FALSE)),"#",VLOOKUP(A25363,Questionnaire!A:KQ,203,FALSE))</f>
        <v>#</v>
      </c>
    </row>
    <row r="25364" spans="1:2">
      <c r="A25364" t="s">
        <v>343</v>
      </c>
      <c r="B25364" t="str">
        <f>IF(ISBLANK(VLOOKUP(A25364,Questionnaire!A:KQ,203,FALSE)),"#",VLOOKUP(A25364,Questionnaire!A:KQ,203,FALSE))</f>
        <v>#</v>
      </c>
    </row>
    <row r="25365" spans="1:2">
      <c r="A25365" t="s">
        <v>344</v>
      </c>
      <c r="B25365" t="str">
        <f>IF(ISBLANK(VLOOKUP(A25365,Questionnaire!A:KQ,203,FALSE)),"#",VLOOKUP(A25365,Questionnaire!A:KQ,203,FALSE))</f>
        <v>#</v>
      </c>
    </row>
    <row r="25366" spans="1:2">
      <c r="A25366" t="s">
        <v>345</v>
      </c>
      <c r="B25366" t="str">
        <f>IF(ISBLANK(VLOOKUP(A25366,Questionnaire!A:KQ,203,FALSE)),"#",VLOOKUP(A25366,Questionnaire!A:KQ,203,FALSE))</f>
        <v>#</v>
      </c>
    </row>
    <row r="25367" spans="1:2">
      <c r="A25367" t="s">
        <v>348</v>
      </c>
      <c r="B25367" t="str">
        <f>IF(ISBLANK(VLOOKUP(A25367,Questionnaire!A:KQ,203,FALSE)),"#",VLOOKUP(A25367,Questionnaire!A:KQ,203,FALSE))</f>
        <v>#</v>
      </c>
    </row>
    <row r="25368" spans="1:2">
      <c r="A25368" t="s">
        <v>353</v>
      </c>
      <c r="B25368" t="str">
        <f>IF(ISBLANK(VLOOKUP(A25368,Questionnaire!A:KQ,203,FALSE)),"#",VLOOKUP(A25368,Questionnaire!A:KQ,203,FALSE))</f>
        <v>#</v>
      </c>
    </row>
    <row r="25369" spans="1:2">
      <c r="A25369" t="s">
        <v>354</v>
      </c>
      <c r="B25369" t="str">
        <f>IF(ISBLANK(VLOOKUP(A25369,Questionnaire!A:KQ,203,FALSE)),"#",VLOOKUP(A25369,Questionnaire!A:KQ,203,FALSE))</f>
        <v>#</v>
      </c>
    </row>
    <row r="25370" spans="1:2">
      <c r="A25370" t="s">
        <v>355</v>
      </c>
      <c r="B25370" t="str">
        <f>IF(ISBLANK(VLOOKUP(A25370,Questionnaire!A:KQ,203,FALSE)),"#",VLOOKUP(A25370,Questionnaire!A:KQ,203,FALSE))</f>
        <v>#</v>
      </c>
    </row>
    <row r="25371" spans="1:2">
      <c r="A25371" t="s">
        <v>356</v>
      </c>
      <c r="B25371" t="str">
        <f>IF(ISBLANK(VLOOKUP(A25371,Questionnaire!A:KQ,203,FALSE)),"#",VLOOKUP(A25371,Questionnaire!A:KQ,203,FALSE))</f>
        <v>#</v>
      </c>
    </row>
    <row r="25372" spans="1:2">
      <c r="A25372" t="s">
        <v>357</v>
      </c>
      <c r="B25372" t="str">
        <f>IF(ISBLANK(VLOOKUP(A25372,Questionnaire!A:KQ,203,FALSE)),"#",VLOOKUP(A25372,Questionnaire!A:KQ,203,FALSE))</f>
        <v>#</v>
      </c>
    </row>
    <row r="25373" spans="1:2">
      <c r="A25373" t="s">
        <v>360</v>
      </c>
      <c r="B25373" t="str">
        <f>IF(ISBLANK(VLOOKUP(A25373,Questionnaire!A:KQ,203,FALSE)),"#",VLOOKUP(A25373,Questionnaire!A:KQ,203,FALSE))</f>
        <v>#</v>
      </c>
    </row>
    <row r="25374" spans="1:2">
      <c r="A25374" t="s">
        <v>362</v>
      </c>
      <c r="B25374" t="str">
        <f>IF(ISBLANK(VLOOKUP(A25374,Questionnaire!A:KQ,203,FALSE)),"#",VLOOKUP(A25374,Questionnaire!A:KQ,203,FALSE))</f>
        <v>#</v>
      </c>
    </row>
    <row r="25375" spans="1:2">
      <c r="A25375" t="s">
        <v>363</v>
      </c>
      <c r="B25375" t="str">
        <f>IF(ISBLANK(VLOOKUP(A25375,Questionnaire!A:KQ,203,FALSE)),"#",VLOOKUP(A25375,Questionnaire!A:KQ,203,FALSE))</f>
        <v>#</v>
      </c>
    </row>
    <row r="25376" spans="1:2">
      <c r="A25376" t="s">
        <v>364</v>
      </c>
      <c r="B25376" t="str">
        <f>IF(ISBLANK(VLOOKUP(A25376,Questionnaire!A:KQ,203,FALSE)),"#",VLOOKUP(A25376,Questionnaire!A:KQ,203,FALSE))</f>
        <v>#</v>
      </c>
    </row>
    <row r="25377" spans="1:2">
      <c r="A25377" t="s">
        <v>365</v>
      </c>
      <c r="B25377" t="str">
        <f>IF(ISBLANK(VLOOKUP(A25377,Questionnaire!A:KQ,203,FALSE)),"#",VLOOKUP(A25377,Questionnaire!A:KQ,203,FALSE))</f>
        <v>#</v>
      </c>
    </row>
    <row r="25378" spans="1:2">
      <c r="A25378" t="s">
        <v>366</v>
      </c>
      <c r="B25378" t="str">
        <f>IF(ISBLANK(VLOOKUP(A25378,Questionnaire!A:KQ,203,FALSE)),"#",VLOOKUP(A25378,Questionnaire!A:KQ,203,FALSE))</f>
        <v>#</v>
      </c>
    </row>
    <row r="25379" spans="1:2">
      <c r="A25379" t="s">
        <v>371</v>
      </c>
      <c r="B25379" t="str">
        <f>IF(ISBLANK(VLOOKUP(A25379,Questionnaire!A:KQ,203,FALSE)),"#",VLOOKUP(A25379,Questionnaire!A:KQ,203,FALSE))</f>
        <v>#</v>
      </c>
    </row>
    <row r="25380" spans="1:2">
      <c r="A25380" t="s">
        <v>372</v>
      </c>
      <c r="B25380" t="str">
        <f>IF(ISBLANK(VLOOKUP(A25380,Questionnaire!A:KQ,203,FALSE)),"#",VLOOKUP(A25380,Questionnaire!A:KQ,203,FALSE))</f>
        <v>#</v>
      </c>
    </row>
    <row r="25381" spans="1:2">
      <c r="A25381" t="s">
        <v>373</v>
      </c>
      <c r="B25381" t="str">
        <f>IF(ISBLANK(VLOOKUP(A25381,Questionnaire!A:KQ,203,FALSE)),"#",VLOOKUP(A25381,Questionnaire!A:KQ,203,FALSE))</f>
        <v>#</v>
      </c>
    </row>
    <row r="25382" spans="1:2">
      <c r="A25382" t="s">
        <v>374</v>
      </c>
      <c r="B25382" t="str">
        <f>IF(ISBLANK(VLOOKUP(A25382,Questionnaire!A:KQ,203,FALSE)),"#",VLOOKUP(A25382,Questionnaire!A:KQ,203,FALSE))</f>
        <v>#</v>
      </c>
    </row>
    <row r="25383" spans="1:2">
      <c r="A25383" t="s">
        <v>377</v>
      </c>
      <c r="B25383" t="str">
        <f>IF(ISBLANK(VLOOKUP(A25383,Questionnaire!A:KQ,203,FALSE)),"#",VLOOKUP(A25383,Questionnaire!A:KQ,203,FALSE))</f>
        <v>#</v>
      </c>
    </row>
    <row r="25384" spans="1:2">
      <c r="A25384" t="s">
        <v>379</v>
      </c>
      <c r="B25384" t="str">
        <f>IF(ISBLANK(VLOOKUP(A25384,Questionnaire!A:KQ,203,FALSE)),"#",VLOOKUP(A25384,Questionnaire!A:KQ,203,FALSE))</f>
        <v>#</v>
      </c>
    </row>
    <row r="25385" spans="1:2">
      <c r="A25385" t="s">
        <v>380</v>
      </c>
      <c r="B25385" t="str">
        <f>IF(ISBLANK(VLOOKUP(A25385,Questionnaire!A:KQ,203,FALSE)),"#",VLOOKUP(A25385,Questionnaire!A:KQ,203,FALSE))</f>
        <v>#</v>
      </c>
    </row>
    <row r="25386" spans="1:2">
      <c r="A25386" t="s">
        <v>381</v>
      </c>
      <c r="B25386" t="str">
        <f>IF(ISBLANK(VLOOKUP(A25386,Questionnaire!A:KQ,203,FALSE)),"#",VLOOKUP(A25386,Questionnaire!A:KQ,203,FALSE))</f>
        <v>#</v>
      </c>
    </row>
    <row r="25387" spans="1:2">
      <c r="A25387" t="s">
        <v>382</v>
      </c>
      <c r="B25387" t="str">
        <f>IF(ISBLANK(VLOOKUP(A25387,Questionnaire!A:KQ,203,FALSE)),"#",VLOOKUP(A25387,Questionnaire!A:KQ,203,FALSE))</f>
        <v>#</v>
      </c>
    </row>
    <row r="25388" spans="1:2">
      <c r="A25388" t="s">
        <v>384</v>
      </c>
      <c r="B25388" t="str">
        <f>IF(ISBLANK(VLOOKUP(A25388,Questionnaire!A:KQ,203,FALSE)),"#",VLOOKUP(A25388,Questionnaire!A:KQ,203,FALSE))</f>
        <v>#</v>
      </c>
    </row>
    <row r="25389" spans="1:2">
      <c r="A25389" t="s">
        <v>387</v>
      </c>
      <c r="B25389" t="str">
        <f>IF(ISBLANK(VLOOKUP(A25389,Questionnaire!A:KQ,203,FALSE)),"#",VLOOKUP(A25389,Questionnaire!A:KQ,203,FALSE))</f>
        <v>#</v>
      </c>
    </row>
    <row r="25390" spans="1:2">
      <c r="A25390" t="s">
        <v>391</v>
      </c>
      <c r="B25390" t="str">
        <f>IF(ISBLANK(VLOOKUP(A25390,Questionnaire!A:KQ,203,FALSE)),"#",VLOOKUP(A25390,Questionnaire!A:KQ,203,FALSE))</f>
        <v>#</v>
      </c>
    </row>
    <row r="25391" spans="1:2">
      <c r="A25391" t="s">
        <v>393</v>
      </c>
      <c r="B25391" t="str">
        <f>IF(ISBLANK(VLOOKUP(A25391,Questionnaire!A:KQ,203,FALSE)),"#",VLOOKUP(A25391,Questionnaire!A:KQ,203,FALSE))</f>
        <v>#</v>
      </c>
    </row>
    <row r="25392" spans="1:2">
      <c r="A25392" t="s">
        <v>395</v>
      </c>
      <c r="B25392" t="str">
        <f>IF(ISBLANK(VLOOKUP(A25392,Questionnaire!A:KQ,203,FALSE)),"#",VLOOKUP(A25392,Questionnaire!A:KQ,203,FALSE))</f>
        <v>#</v>
      </c>
    </row>
    <row r="25393" spans="1:2">
      <c r="A25393" t="s">
        <v>398</v>
      </c>
      <c r="B25393" t="str">
        <f>IF(ISBLANK(VLOOKUP(A25393,Questionnaire!A:KQ,203,FALSE)),"#",VLOOKUP(A25393,Questionnaire!A:KQ,203,FALSE))</f>
        <v>#</v>
      </c>
    </row>
    <row r="25394" spans="1:2">
      <c r="A25394" t="s">
        <v>402</v>
      </c>
      <c r="B25394" t="str">
        <f>IF(ISBLANK(VLOOKUP(A25394,Questionnaire!A:KQ,203,FALSE)),"#",VLOOKUP(A25394,Questionnaire!A:KQ,203,FALSE))</f>
        <v>#</v>
      </c>
    </row>
    <row r="25395" spans="1:2">
      <c r="A25395" t="s">
        <v>405</v>
      </c>
      <c r="B25395" t="str">
        <f>IF(ISBLANK(VLOOKUP(A25395,Questionnaire!A:KQ,203,FALSE)),"#",VLOOKUP(A25395,Questionnaire!A:KQ,203,FALSE))</f>
        <v>#</v>
      </c>
    </row>
    <row r="25396" spans="1:2">
      <c r="A25396" t="s">
        <v>409</v>
      </c>
      <c r="B25396" t="str">
        <f>IF(ISBLANK(VLOOKUP(A25396,Questionnaire!A:KQ,203,FALSE)),"#",VLOOKUP(A25396,Questionnaire!A:KQ,203,FALSE))</f>
        <v>#</v>
      </c>
    </row>
    <row r="25397" spans="1:2">
      <c r="A25397" t="s">
        <v>412</v>
      </c>
      <c r="B25397" t="str">
        <f>IF(ISBLANK(VLOOKUP(A25397,Questionnaire!A:KQ,203,FALSE)),"#",VLOOKUP(A25397,Questionnaire!A:KQ,203,FALSE))</f>
        <v>#</v>
      </c>
    </row>
    <row r="25398" spans="1:2">
      <c r="A25398" t="s">
        <v>415</v>
      </c>
      <c r="B25398" t="str">
        <f>IF(ISBLANK(VLOOKUP(A25398,Questionnaire!A:KQ,203,FALSE)),"#",VLOOKUP(A25398,Questionnaire!A:KQ,203,FALSE))</f>
        <v>#</v>
      </c>
    </row>
    <row r="25399" spans="1:2">
      <c r="A25399" t="s">
        <v>418</v>
      </c>
      <c r="B25399" t="str">
        <f>IF(ISBLANK(VLOOKUP(A25399,Questionnaire!A:KQ,203,FALSE)),"#",VLOOKUP(A25399,Questionnaire!A:KQ,203,FALSE))</f>
        <v>#</v>
      </c>
    </row>
    <row r="25400" spans="1:2">
      <c r="A25400" t="s">
        <v>421</v>
      </c>
      <c r="B25400" t="str">
        <f>IF(ISBLANK(VLOOKUP(A25400,Questionnaire!A:KQ,203,FALSE)),"#",VLOOKUP(A25400,Questionnaire!A:KQ,203,FALSE))</f>
        <v>#</v>
      </c>
    </row>
    <row r="25401" spans="1:2">
      <c r="A25401" t="s">
        <v>424</v>
      </c>
      <c r="B25401" t="str">
        <f>IF(ISBLANK(VLOOKUP(A25401,Questionnaire!A:KQ,203,FALSE)),"#",VLOOKUP(A25401,Questionnaire!A:KQ,203,FALSE))</f>
        <v>#</v>
      </c>
    </row>
    <row r="25402" spans="1:2">
      <c r="A25402" t="s">
        <v>429</v>
      </c>
      <c r="B25402" t="str">
        <f>IF(ISBLANK(VLOOKUP(A25402,Questionnaire!A:KQ,203,FALSE)),"#",VLOOKUP(A25402,Questionnaire!A:KQ,203,FALSE))</f>
        <v>#</v>
      </c>
    </row>
    <row r="25403" spans="1:2">
      <c r="A25403" t="s">
        <v>432</v>
      </c>
      <c r="B25403" t="str">
        <f>IF(ISBLANK(VLOOKUP(A25403,Questionnaire!A:KQ,203,FALSE)),"#",VLOOKUP(A25403,Questionnaire!A:KQ,203,FALSE))</f>
        <v>#</v>
      </c>
    </row>
    <row r="25404" spans="1:2">
      <c r="A25404" t="s">
        <v>435</v>
      </c>
      <c r="B25404" t="str">
        <f>IF(ISBLANK(VLOOKUP(A25404,Questionnaire!A:KQ,203,FALSE)),"#",VLOOKUP(A25404,Questionnaire!A:KQ,203,FALSE))</f>
        <v>#</v>
      </c>
    </row>
    <row r="25405" spans="1:2">
      <c r="A25405" t="s">
        <v>437</v>
      </c>
      <c r="B25405" t="str">
        <f>IF(ISBLANK(VLOOKUP(A25405,Questionnaire!A:KQ,203,FALSE)),"#",VLOOKUP(A25405,Questionnaire!A:KQ,203,FALSE))</f>
        <v>#</v>
      </c>
    </row>
    <row r="25406" spans="1:2">
      <c r="A25406" t="s">
        <v>439</v>
      </c>
      <c r="B25406" t="str">
        <f>IF(ISBLANK(VLOOKUP(A25406,Questionnaire!A:KQ,203,FALSE)),"#",VLOOKUP(A25406,Questionnaire!A:KQ,203,FALSE))</f>
        <v>#</v>
      </c>
    </row>
    <row r="25407" spans="1:2">
      <c r="A25407" t="s">
        <v>442</v>
      </c>
      <c r="B25407" t="str">
        <f>IF(ISBLANK(VLOOKUP(A25407,Questionnaire!A:KQ,203,FALSE)),"#",VLOOKUP(A25407,Questionnaire!A:KQ,203,FALSE))</f>
        <v>#</v>
      </c>
    </row>
    <row r="25408" spans="1:2">
      <c r="A25408" t="s">
        <v>445</v>
      </c>
      <c r="B25408" t="str">
        <f>IF(ISBLANK(VLOOKUP(A25408,Questionnaire!A:KQ,203,FALSE)),"#",VLOOKUP(A25408,Questionnaire!A:KQ,203,FALSE))</f>
        <v>#</v>
      </c>
    </row>
    <row r="25409" spans="1:3">
      <c r="A25409" t="s">
        <v>448</v>
      </c>
      <c r="B25409" t="str">
        <f>IF(ISBLANK(VLOOKUP(A25409,Questionnaire!A:KQ,203,FALSE)),"#",VLOOKUP(A25409,Questionnaire!A:KQ,203,FALSE))</f>
        <v>#</v>
      </c>
    </row>
    <row r="25410" spans="1:3">
      <c r="A25410" t="s">
        <v>452</v>
      </c>
      <c r="B25410" t="str">
        <f>IF(ISBLANK(VLOOKUP(A25410,Questionnaire!A:KQ,203,FALSE)),"#",VLOOKUP(A25410,Questionnaire!A:KQ,203,FALSE))</f>
        <v>#</v>
      </c>
    </row>
    <row r="25411" spans="1:3">
      <c r="A25411" t="s">
        <v>455</v>
      </c>
      <c r="B25411" t="str">
        <f>IF(ISBLANK(VLOOKUP(A25411,Questionnaire!A:KQ,203,FALSE)),"#",VLOOKUP(A25411,Questionnaire!A:KQ,203,FALSE))</f>
        <v>#</v>
      </c>
    </row>
    <row r="25412" spans="1:3">
      <c r="A25412" t="s">
        <v>458</v>
      </c>
      <c r="B25412" t="str">
        <f>IF(ISBLANK(VLOOKUP(A25412,Questionnaire!A:KQ,203,FALSE)),"#",VLOOKUP(A25412,Questionnaire!A:KQ,203,FALSE))</f>
        <v>#</v>
      </c>
    </row>
    <row r="25413" spans="1:3">
      <c r="A25413" t="s">
        <v>461</v>
      </c>
      <c r="B25413" t="str">
        <f>IF(ISBLANK(VLOOKUP(A25413,Questionnaire!A:KQ,203,FALSE)),"#",VLOOKUP(A25413,Questionnaire!A:KQ,203,FALSE))</f>
        <v>#</v>
      </c>
    </row>
    <row r="25414" spans="1:3">
      <c r="A25414" t="s">
        <v>465</v>
      </c>
      <c r="B25414" t="str">
        <f>IF(ISBLANK(VLOOKUP(A25414,Questionnaire!A:KQ,203,FALSE)),"#",VLOOKUP(A25414,Questionnaire!A:KQ,203,FALSE))</f>
        <v>#</v>
      </c>
    </row>
    <row r="25415" spans="1:3">
      <c r="A25415" t="s">
        <v>467</v>
      </c>
      <c r="B25415" t="str">
        <f>IF(ISBLANK(VLOOKUP(A25415,Questionnaire!A:KQ,203,FALSE)),"#",VLOOKUP(A25415,Questionnaire!A:KQ,203,FALSE))</f>
        <v>#</v>
      </c>
    </row>
    <row r="25416" spans="1:3">
      <c r="A25416" t="s">
        <v>469</v>
      </c>
      <c r="B25416" t="str">
        <f>IF(ISBLANK(VLOOKUP(A25416,Questionnaire!A:KQ,203,FALSE)),"#",VLOOKUP(A25416,Questionnaire!A:KQ,203,FALSE))</f>
        <v>#</v>
      </c>
    </row>
    <row r="25417" spans="1:3">
      <c r="A25417" t="s">
        <v>471</v>
      </c>
      <c r="B25417" t="str">
        <f>IF(ISBLANK(VLOOKUP(A25417,Questionnaire!A:KQ,203,FALSE)),"#",VLOOKUP(A25417,Questionnaire!A:KQ,203,FALSE))</f>
        <v>#</v>
      </c>
    </row>
    <row r="25418" spans="1:3">
      <c r="A25418" t="s">
        <v>473</v>
      </c>
      <c r="B25418" t="str">
        <f>IF(ISBLANK(VLOOKUP(A25418,Questionnaire!A:KQ,203,FALSE)),"#",VLOOKUP(A25418,Questionnaire!A:KQ,203,FALSE))</f>
        <v>#</v>
      </c>
    </row>
    <row r="25419" spans="1:3">
      <c r="A25419" t="s">
        <v>475</v>
      </c>
      <c r="B25419" t="str">
        <f>IF(ISBLANK(VLOOKUP(A25419,Questionnaire!A:KQ,203,FALSE)),"#",VLOOKUP(A25419,Questionnaire!A:KQ,203,FALSE))</f>
        <v>#</v>
      </c>
    </row>
    <row r="25420" spans="1:3">
      <c r="A25420" t="s">
        <v>185</v>
      </c>
      <c r="B25420" t="str">
        <f>IF(ISBLANK(VLOOKUP(A25420,Questionnaire!A:KQ,204,FALSE)),"#",VLOOKUP(A25420,Questionnaire!A:KQ,204,FALSE))</f>
        <v>#</v>
      </c>
      <c r="C25420">
        <v>201</v>
      </c>
    </row>
    <row r="25421" spans="1:3">
      <c r="A25421" t="s">
        <v>187</v>
      </c>
      <c r="B25421" t="str">
        <f>IF(ISNA(VLOOKUP(VLOOKUP(A25421,Questionnaire!A:KQ,204,FALSE),'CORA Encoding'!D:E,2,FALSE)),"#",VLOOKUP(VLOOKUP(A25421,Questionnaire!A:KQ,204,FALSE),'CORA Encoding'!D:E,2,FALSE))</f>
        <v>#</v>
      </c>
    </row>
    <row r="25422" spans="1:3">
      <c r="A25422" t="s">
        <v>189</v>
      </c>
      <c r="B25422" t="str">
        <f>IF(ISNA(VLOOKUP(VLOOKUP(A25422,Questionnaire!A:KQ,204,FALSE),'CORA Encoding'!G:H,2,FALSE)),"#",VLOOKUP(VLOOKUP(A25422,Questionnaire!A:KQ,204,FALSE),'CORA Encoding'!G:H,2,FALSE))</f>
        <v>#</v>
      </c>
    </row>
    <row r="25423" spans="1:3">
      <c r="A25423" t="s">
        <v>191</v>
      </c>
      <c r="B25423" t="str">
        <f>IF(ISNA(VLOOKUP(VLOOKUP(A25423,Questionnaire!A:KQ,204,FALSE),'Country List'!E:F,2,FALSE)),"#",VLOOKUP(VLOOKUP(A25423,Questionnaire!A:KQ,204,FALSE),'Country List'!E:F,2,FALSE))</f>
        <v>#</v>
      </c>
    </row>
    <row r="25424" spans="1:3">
      <c r="A25424" t="s">
        <v>193</v>
      </c>
      <c r="B25424" t="str">
        <f>IF(ISNA(VLOOKUP(VLOOKUP(A25424,Questionnaire!A:KQ,204,FALSE),'Industry List'!B:C,2,FALSE)),"#",VLOOKUP(VLOOKUP(A25424,Questionnaire!A:KQ,204,FALSE),'Industry List'!B:C,2,FALSE))</f>
        <v>#</v>
      </c>
    </row>
    <row r="25425" spans="1:2">
      <c r="A25425" t="s">
        <v>197</v>
      </c>
      <c r="B25425" t="str">
        <f>IF(ISBLANK(VLOOKUP(A25425,Questionnaire!A:KQ,204,FALSE)),"#",VLOOKUP(A25425,Questionnaire!A:KQ,204,FALSE))</f>
        <v>#</v>
      </c>
    </row>
    <row r="25426" spans="1:2">
      <c r="A25426" t="s">
        <v>201</v>
      </c>
      <c r="B25426" t="str">
        <f>IF(ISBLANK(VLOOKUP(A25426,Questionnaire!A:KQ,204,FALSE)),"#",VLOOKUP(A25426,Questionnaire!A:KQ,204,FALSE))</f>
        <v>#</v>
      </c>
    </row>
    <row r="25427" spans="1:2">
      <c r="A25427" t="s">
        <v>203</v>
      </c>
      <c r="B25427" t="str">
        <f>IF(ISNA(VLOOKUP(VLOOKUP(A25427,Questionnaire!A:KQ,204,FALSE),'CORA Encoding'!J:K,2,FALSE)),"#",VLOOKUP(VLOOKUP(A25427,Questionnaire!A:KQ,204,FALSE),'CORA Encoding'!J:K,2,FALSE))</f>
        <v>#</v>
      </c>
    </row>
    <row r="25428" spans="1:2">
      <c r="A25428" t="s">
        <v>208</v>
      </c>
      <c r="B25428" t="str">
        <f>IF(ISBLANK(VLOOKUP(A25428,Questionnaire!A:KQ,204,FALSE)),"#",VLOOKUP(A25428,Questionnaire!A:KQ,204,FALSE))</f>
        <v>#</v>
      </c>
    </row>
    <row r="25429" spans="1:2">
      <c r="A25429" t="s">
        <v>213</v>
      </c>
      <c r="B25429" t="str">
        <f>IF(ISBLANK(VLOOKUP(A25429,Questionnaire!A:KQ,204,FALSE)),"#",VLOOKUP(A25429,Questionnaire!A:KQ,204,FALSE))</f>
        <v>#</v>
      </c>
    </row>
    <row r="25430" spans="1:2">
      <c r="A25430" t="s">
        <v>215</v>
      </c>
      <c r="B25430" t="str">
        <f>IF(ISBLANK(VLOOKUP(A25430,Questionnaire!A:KQ,204,FALSE)),"#",VLOOKUP(A25430,Questionnaire!A:KQ,204,FALSE))</f>
        <v>#</v>
      </c>
    </row>
    <row r="25431" spans="1:2">
      <c r="A25431" t="s">
        <v>217</v>
      </c>
      <c r="B25431" t="str">
        <f>IF(ISBLANK(VLOOKUP(A25431,Questionnaire!A:KQ,204,FALSE)),"#",VLOOKUP(A25431,Questionnaire!A:KQ,204,FALSE))</f>
        <v>#</v>
      </c>
    </row>
    <row r="25432" spans="1:2">
      <c r="A25432" t="s">
        <v>219</v>
      </c>
      <c r="B25432" t="str">
        <f>IF(ISBLANK(VLOOKUP(A25432,Questionnaire!A:KQ,204,FALSE)),"#",VLOOKUP(A25432,Questionnaire!A:KQ,204,FALSE))</f>
        <v>#</v>
      </c>
    </row>
    <row r="25433" spans="1:2">
      <c r="A25433" t="s">
        <v>221</v>
      </c>
      <c r="B25433" t="str">
        <f>IF(ISBLANK(VLOOKUP(A25433,Questionnaire!A:KQ,204,FALSE)),"#",VLOOKUP(A25433,Questionnaire!A:KQ,204,FALSE))</f>
        <v>#</v>
      </c>
    </row>
    <row r="25434" spans="1:2">
      <c r="A25434" t="s">
        <v>223</v>
      </c>
      <c r="B25434" t="str">
        <f>IF(ISBLANK(VLOOKUP(A25434,Questionnaire!A:KQ,204,FALSE)),"#",VLOOKUP(A25434,Questionnaire!A:KQ,204,FALSE))</f>
        <v>#</v>
      </c>
    </row>
    <row r="25435" spans="1:2">
      <c r="A25435" t="s">
        <v>225</v>
      </c>
      <c r="B25435" t="str">
        <f>IF(ISBLANK(VLOOKUP(A25435,Questionnaire!A:KQ,204,FALSE)),"#",VLOOKUP(A25435,Questionnaire!A:KQ,204,FALSE))</f>
        <v>#</v>
      </c>
    </row>
    <row r="25436" spans="1:2">
      <c r="A25436" t="s">
        <v>227</v>
      </c>
      <c r="B25436" t="str">
        <f>IF(ISBLANK(VLOOKUP(A25436,Questionnaire!A:KQ,204,FALSE)),"#",VLOOKUP(A25436,Questionnaire!A:KQ,204,FALSE))</f>
        <v>#</v>
      </c>
    </row>
    <row r="25437" spans="1:2">
      <c r="A25437" t="s">
        <v>229</v>
      </c>
      <c r="B25437" t="str">
        <f>IF(ISBLANK(VLOOKUP(A25437,Questionnaire!A:KQ,204,FALSE)),"#",VLOOKUP(A25437,Questionnaire!A:KQ,204,FALSE))</f>
        <v>#</v>
      </c>
    </row>
    <row r="25438" spans="1:2">
      <c r="A25438" t="s">
        <v>231</v>
      </c>
      <c r="B25438" t="str">
        <f>IF(ISBLANK(VLOOKUP(A25438,Questionnaire!A:KQ,204,FALSE)),"#",VLOOKUP(A25438,Questionnaire!A:KQ,204,FALSE))</f>
        <v>#</v>
      </c>
    </row>
    <row r="25439" spans="1:2">
      <c r="A25439" t="s">
        <v>233</v>
      </c>
      <c r="B25439" t="str">
        <f>IF(ISBLANK(VLOOKUP(A25439,Questionnaire!A:KQ,204,FALSE)),"#",VLOOKUP(A25439,Questionnaire!A:KQ,204,FALSE))</f>
        <v>#</v>
      </c>
    </row>
    <row r="25440" spans="1:2">
      <c r="A25440" t="s">
        <v>235</v>
      </c>
      <c r="B25440" t="str">
        <f>IF(ISBLANK(VLOOKUP(A25440,Questionnaire!A:KQ,204,FALSE)),"#",VLOOKUP(A25440,Questionnaire!A:KQ,204,FALSE))</f>
        <v>#</v>
      </c>
    </row>
    <row r="25441" spans="1:2">
      <c r="A25441" t="s">
        <v>237</v>
      </c>
      <c r="B25441" t="str">
        <f>IF(ISBLANK(VLOOKUP(A25441,Questionnaire!A:KQ,204,FALSE)),"#",VLOOKUP(A25441,Questionnaire!A:KQ,204,FALSE))</f>
        <v>#</v>
      </c>
    </row>
    <row r="25442" spans="1:2">
      <c r="A25442" t="s">
        <v>239</v>
      </c>
      <c r="B25442" t="str">
        <f>IF(ISBLANK(VLOOKUP(A25442,Questionnaire!A:KQ,204,FALSE)),"#",VLOOKUP(A25442,Questionnaire!A:KQ,204,FALSE))</f>
        <v>#</v>
      </c>
    </row>
    <row r="25443" spans="1:2">
      <c r="A25443" t="s">
        <v>242</v>
      </c>
      <c r="B25443" t="str">
        <f>IF(ISBLANK(VLOOKUP(A25443,Questionnaire!A:KQ,204,FALSE)),"#",VLOOKUP(A25443,Questionnaire!A:KQ,204,FALSE))</f>
        <v>#</v>
      </c>
    </row>
    <row r="25444" spans="1:2">
      <c r="A25444" t="s">
        <v>245</v>
      </c>
      <c r="B25444" t="str">
        <f>IF(ISBLANK(VLOOKUP(A25444,Questionnaire!A:KQ,204,FALSE)),"#",VLOOKUP(A25444,Questionnaire!A:KQ,204,FALSE))</f>
        <v>#</v>
      </c>
    </row>
    <row r="25445" spans="1:2">
      <c r="A25445" t="s">
        <v>247</v>
      </c>
      <c r="B25445" t="str">
        <f>IF(ISBLANK(VLOOKUP(A25445,Questionnaire!A:KQ,204,FALSE)),"#",VLOOKUP(A25445,Questionnaire!A:KQ,204,FALSE))</f>
        <v>#</v>
      </c>
    </row>
    <row r="25446" spans="1:2">
      <c r="A25446" t="s">
        <v>249</v>
      </c>
      <c r="B25446" t="str">
        <f>IF(ISBLANK(VLOOKUP(A25446,Questionnaire!A:KQ,204,FALSE)),"#",VLOOKUP(A25446,Questionnaire!A:KQ,204,FALSE))</f>
        <v>#</v>
      </c>
    </row>
    <row r="25447" spans="1:2">
      <c r="A25447" t="s">
        <v>250</v>
      </c>
      <c r="B25447" t="str">
        <f>IF(ISBLANK(VLOOKUP(A25447,Questionnaire!A:KQ,204,FALSE)),"#",VLOOKUP(A25447,Questionnaire!A:KQ,204,FALSE))</f>
        <v>#</v>
      </c>
    </row>
    <row r="25448" spans="1:2">
      <c r="A25448" t="s">
        <v>252</v>
      </c>
      <c r="B25448" t="str">
        <f>IF(ISBLANK(VLOOKUP(A25448,Questionnaire!A:KQ,204,FALSE)),"#",VLOOKUP(A25448,Questionnaire!A:KQ,204,FALSE))</f>
        <v>#</v>
      </c>
    </row>
    <row r="25449" spans="1:2">
      <c r="A25449" t="s">
        <v>255</v>
      </c>
      <c r="B25449" t="str">
        <f>IF(ISBLANK(VLOOKUP(A25449,Questionnaire!A:KQ,204,FALSE)),"#",VLOOKUP(A25449,Questionnaire!A:KQ,204,FALSE))</f>
        <v>#</v>
      </c>
    </row>
    <row r="25450" spans="1:2">
      <c r="A25450" t="s">
        <v>258</v>
      </c>
      <c r="B25450" t="str">
        <f>IF(ISNA(VLOOKUP(VLOOKUP(A25450,Questionnaire!A:KQ,204,FALSE),'CORA Encoding'!M:N,2,FALSE)),"#",VLOOKUP(VLOOKUP(A25450,Questionnaire!A:KQ,204,FALSE),'CORA Encoding'!M:N,2,FALSE))</f>
        <v>#</v>
      </c>
    </row>
    <row r="25451" spans="1:2">
      <c r="A25451" t="s">
        <v>261</v>
      </c>
      <c r="B25451" t="str">
        <f>IF(ISBLANK(VLOOKUP(A25451,Questionnaire!A:KQ,204,FALSE)),"#",VLOOKUP(A25451,Questionnaire!A:KQ,204,FALSE))</f>
        <v>#</v>
      </c>
    </row>
    <row r="25452" spans="1:2">
      <c r="A25452" t="s">
        <v>263</v>
      </c>
      <c r="B25452" t="str">
        <f>IF(ISBLANK(VLOOKUP(A25452,Questionnaire!A:KQ,204,FALSE)),"#",VLOOKUP(A25452,Questionnaire!A:KQ,204,FALSE))</f>
        <v>#</v>
      </c>
    </row>
    <row r="25453" spans="1:2">
      <c r="A25453" t="s">
        <v>265</v>
      </c>
      <c r="B25453" t="str">
        <f>IF(ISBLANK(VLOOKUP(A25453,Questionnaire!A:KQ,204,FALSE)),"#",VLOOKUP(A25453,Questionnaire!A:KQ,204,FALSE))</f>
        <v>#</v>
      </c>
    </row>
    <row r="25454" spans="1:2">
      <c r="A25454" t="s">
        <v>267</v>
      </c>
      <c r="B25454" t="str">
        <f>IF(ISBLANK(VLOOKUP(A25454,Questionnaire!A:KQ,204,FALSE)),"#",VLOOKUP(A25454,Questionnaire!A:KQ,204,FALSE))</f>
        <v>#</v>
      </c>
    </row>
    <row r="25455" spans="1:2">
      <c r="A25455" t="s">
        <v>269</v>
      </c>
      <c r="B25455" t="str">
        <f>IF(ISBLANK(VLOOKUP(A25455,Questionnaire!A:KQ,204,FALSE)),"#",VLOOKUP(A25455,Questionnaire!A:KQ,204,FALSE))</f>
        <v>#</v>
      </c>
    </row>
    <row r="25456" spans="1:2">
      <c r="A25456" t="s">
        <v>274</v>
      </c>
      <c r="B25456" t="str">
        <f>IF(ISBLANK(VLOOKUP(A25456,Questionnaire!A:KQ,204,FALSE)),"#",VLOOKUP(A25456,Questionnaire!A:KQ,204,FALSE))</f>
        <v>#</v>
      </c>
    </row>
    <row r="25457" spans="1:2">
      <c r="A25457" t="s">
        <v>276</v>
      </c>
      <c r="B25457" t="str">
        <f>IF(ISBLANK(VLOOKUP(A25457,Questionnaire!A:KQ,204,FALSE)),"#",VLOOKUP(A25457,Questionnaire!A:KQ,204,FALSE))</f>
        <v>#</v>
      </c>
    </row>
    <row r="25458" spans="1:2">
      <c r="A25458" t="s">
        <v>278</v>
      </c>
      <c r="B25458" t="str">
        <f>IF(ISBLANK(VLOOKUP(A25458,Questionnaire!A:KQ,204,FALSE)),"#",VLOOKUP(A25458,Questionnaire!A:KQ,204,FALSE))</f>
        <v>#</v>
      </c>
    </row>
    <row r="25459" spans="1:2">
      <c r="A25459" t="s">
        <v>280</v>
      </c>
      <c r="B25459" t="str">
        <f>IF(ISBLANK(VLOOKUP(A25459,Questionnaire!A:KQ,204,FALSE)),"#",VLOOKUP(A25459,Questionnaire!A:KQ,204,FALSE))</f>
        <v>#</v>
      </c>
    </row>
    <row r="25460" spans="1:2">
      <c r="A25460" t="s">
        <v>282</v>
      </c>
      <c r="B25460" t="str">
        <f>IF(ISBLANK(VLOOKUP(A25460,Questionnaire!A:KQ,204,FALSE)),"#",VLOOKUP(A25460,Questionnaire!A:KQ,204,FALSE))</f>
        <v>#</v>
      </c>
    </row>
    <row r="25461" spans="1:2">
      <c r="A25461" t="s">
        <v>286</v>
      </c>
      <c r="B25461" t="str">
        <f>IF(ISBLANK(VLOOKUP(A25461,Questionnaire!A:KQ,204,FALSE)),"#",VLOOKUP(A25461,Questionnaire!A:KQ,204,FALSE))</f>
        <v>#</v>
      </c>
    </row>
    <row r="25462" spans="1:2">
      <c r="A25462" t="s">
        <v>288</v>
      </c>
      <c r="B25462" t="str">
        <f>IF(ISBLANK(VLOOKUP(A25462,Questionnaire!A:KQ,204,FALSE)),"#",VLOOKUP(A25462,Questionnaire!A:KQ,204,FALSE))</f>
        <v>#</v>
      </c>
    </row>
    <row r="25463" spans="1:2">
      <c r="A25463" t="s">
        <v>290</v>
      </c>
      <c r="B25463" t="str">
        <f>IF(ISBLANK(VLOOKUP(A25463,Questionnaire!A:KQ,204,FALSE)),"#",VLOOKUP(A25463,Questionnaire!A:KQ,204,FALSE))</f>
        <v>#</v>
      </c>
    </row>
    <row r="25464" spans="1:2">
      <c r="A25464" t="s">
        <v>292</v>
      </c>
      <c r="B25464" t="str">
        <f>IF(ISBLANK(VLOOKUP(A25464,Questionnaire!A:KQ,204,FALSE)),"#",VLOOKUP(A25464,Questionnaire!A:KQ,204,FALSE))</f>
        <v>#</v>
      </c>
    </row>
    <row r="25465" spans="1:2">
      <c r="A25465" t="s">
        <v>294</v>
      </c>
      <c r="B25465" t="str">
        <f>IF(ISBLANK(VLOOKUP(A25465,Questionnaire!A:KQ,204,FALSE)),"#",VLOOKUP(A25465,Questionnaire!A:KQ,204,FALSE))</f>
        <v>#</v>
      </c>
    </row>
    <row r="25466" spans="1:2">
      <c r="A25466" t="s">
        <v>296</v>
      </c>
      <c r="B25466" t="str">
        <f>IF(ISBLANK(VLOOKUP(A25466,Questionnaire!A:KQ,204,FALSE)),"#",VLOOKUP(A25466,Questionnaire!A:KQ,204,FALSE))</f>
        <v>#</v>
      </c>
    </row>
    <row r="25467" spans="1:2">
      <c r="A25467" t="s">
        <v>301</v>
      </c>
      <c r="B25467" t="str">
        <f>IF(ISBLANK(VLOOKUP(A25467,Questionnaire!A:KQ,204,FALSE)),"#",VLOOKUP(A25467,Questionnaire!A:KQ,204,FALSE))</f>
        <v>#</v>
      </c>
    </row>
    <row r="25468" spans="1:2">
      <c r="A25468" t="s">
        <v>303</v>
      </c>
      <c r="B25468" t="str">
        <f>IF(ISBLANK(VLOOKUP(A25468,Questionnaire!A:KQ,204,FALSE)),"#",VLOOKUP(A25468,Questionnaire!A:KQ,204,FALSE))</f>
        <v>#</v>
      </c>
    </row>
    <row r="25469" spans="1:2">
      <c r="A25469" t="s">
        <v>305</v>
      </c>
      <c r="B25469" t="str">
        <f>IF(ISBLANK(VLOOKUP(A25469,Questionnaire!A:KQ,204,FALSE)),"#",VLOOKUP(A25469,Questionnaire!A:KQ,204,FALSE))</f>
        <v>#</v>
      </c>
    </row>
    <row r="25470" spans="1:2">
      <c r="A25470" t="s">
        <v>307</v>
      </c>
      <c r="B25470" t="str">
        <f>IF(ISBLANK(VLOOKUP(A25470,Questionnaire!A:KQ,204,FALSE)),"#",VLOOKUP(A25470,Questionnaire!A:KQ,204,FALSE))</f>
        <v>#</v>
      </c>
    </row>
    <row r="25471" spans="1:2">
      <c r="A25471" t="s">
        <v>311</v>
      </c>
      <c r="B25471" t="str">
        <f>IF(ISBLANK(VLOOKUP(A25471,Questionnaire!A:KQ,204,FALSE)),"#",VLOOKUP(A25471,Questionnaire!A:KQ,204,FALSE))</f>
        <v>#</v>
      </c>
    </row>
    <row r="25472" spans="1:2">
      <c r="A25472" t="s">
        <v>313</v>
      </c>
      <c r="B25472" t="str">
        <f>IF(ISBLANK(VLOOKUP(A25472,Questionnaire!A:KQ,204,FALSE)),"#",VLOOKUP(A25472,Questionnaire!A:KQ,204,FALSE))</f>
        <v>#</v>
      </c>
    </row>
    <row r="25473" spans="1:2">
      <c r="A25473" t="s">
        <v>314</v>
      </c>
      <c r="B25473" t="str">
        <f>IF(ISBLANK(VLOOKUP(A25473,Questionnaire!A:KQ,204,FALSE)),"#",VLOOKUP(A25473,Questionnaire!A:KQ,204,FALSE))</f>
        <v>#</v>
      </c>
    </row>
    <row r="25474" spans="1:2">
      <c r="A25474" t="s">
        <v>315</v>
      </c>
      <c r="B25474" t="str">
        <f>IF(ISBLANK(VLOOKUP(A25474,Questionnaire!A:KQ,204,FALSE)),"#",VLOOKUP(A25474,Questionnaire!A:KQ,204,FALSE))</f>
        <v>#</v>
      </c>
    </row>
    <row r="25475" spans="1:2">
      <c r="A25475" t="s">
        <v>317</v>
      </c>
      <c r="B25475" t="str">
        <f>IF(ISBLANK(VLOOKUP(A25475,Questionnaire!A:KQ,204,FALSE)),"#",VLOOKUP(A25475,Questionnaire!A:KQ,204,FALSE))</f>
        <v>#</v>
      </c>
    </row>
    <row r="25476" spans="1:2">
      <c r="A25476" t="s">
        <v>319</v>
      </c>
      <c r="B25476" t="str">
        <f>IF(ISBLANK(VLOOKUP(A25476,Questionnaire!A:KQ,204,FALSE)),"#",VLOOKUP(A25476,Questionnaire!A:KQ,204,FALSE))</f>
        <v>#</v>
      </c>
    </row>
    <row r="25477" spans="1:2">
      <c r="A25477" t="s">
        <v>322</v>
      </c>
      <c r="B25477" t="str">
        <f>IF(ISBLANK(VLOOKUP(A25477,Questionnaire!A:KQ,204,FALSE)),"#",VLOOKUP(A25477,Questionnaire!A:KQ,204,FALSE))</f>
        <v>#</v>
      </c>
    </row>
    <row r="25478" spans="1:2">
      <c r="A25478" t="s">
        <v>326</v>
      </c>
      <c r="B25478" t="str">
        <f>IF(ISBLANK(VLOOKUP(A25478,Questionnaire!A:KQ,204,FALSE)),"#",VLOOKUP(A25478,Questionnaire!A:KQ,204,FALSE))</f>
        <v>#</v>
      </c>
    </row>
    <row r="25479" spans="1:2">
      <c r="A25479" t="s">
        <v>328</v>
      </c>
      <c r="B25479" t="str">
        <f>IF(ISBLANK(VLOOKUP(A25479,Questionnaire!A:KQ,204,FALSE)),"#",VLOOKUP(A25479,Questionnaire!A:KQ,204,FALSE))</f>
        <v>#</v>
      </c>
    </row>
    <row r="25480" spans="1:2">
      <c r="A25480" t="s">
        <v>332</v>
      </c>
      <c r="B25480" t="str">
        <f>IF(ISBLANK(VLOOKUP(A25480,Questionnaire!A:KQ,204,FALSE)),"#",VLOOKUP(A25480,Questionnaire!A:KQ,204,FALSE))</f>
        <v>#</v>
      </c>
    </row>
    <row r="25481" spans="1:2">
      <c r="A25481" t="s">
        <v>333</v>
      </c>
      <c r="B25481" t="str">
        <f>IF(ISBLANK(VLOOKUP(A25481,Questionnaire!A:KQ,204,FALSE)),"#",VLOOKUP(A25481,Questionnaire!A:KQ,204,FALSE))</f>
        <v>#</v>
      </c>
    </row>
    <row r="25482" spans="1:2">
      <c r="A25482" t="s">
        <v>334</v>
      </c>
      <c r="B25482" t="str">
        <f>IF(ISBLANK(VLOOKUP(A25482,Questionnaire!A:KQ,204,FALSE)),"#",VLOOKUP(A25482,Questionnaire!A:KQ,204,FALSE))</f>
        <v>#</v>
      </c>
    </row>
    <row r="25483" spans="1:2">
      <c r="A25483" t="s">
        <v>335</v>
      </c>
      <c r="B25483" t="str">
        <f>IF(ISBLANK(VLOOKUP(A25483,Questionnaire!A:KQ,204,FALSE)),"#",VLOOKUP(A25483,Questionnaire!A:KQ,204,FALSE))</f>
        <v>#</v>
      </c>
    </row>
    <row r="25484" spans="1:2">
      <c r="A25484" t="s">
        <v>336</v>
      </c>
      <c r="B25484" t="str">
        <f>IF(ISBLANK(VLOOKUP(A25484,Questionnaire!A:KQ,204,FALSE)),"#",VLOOKUP(A25484,Questionnaire!A:KQ,204,FALSE))</f>
        <v>#</v>
      </c>
    </row>
    <row r="25485" spans="1:2">
      <c r="A25485" t="s">
        <v>337</v>
      </c>
      <c r="B25485" t="str">
        <f>IF(ISBLANK(VLOOKUP(A25485,Questionnaire!A:KQ,204,FALSE)),"#",VLOOKUP(A25485,Questionnaire!A:KQ,204,FALSE))</f>
        <v>#</v>
      </c>
    </row>
    <row r="25486" spans="1:2">
      <c r="A25486" t="s">
        <v>338</v>
      </c>
      <c r="B25486" t="str">
        <f>IF(ISBLANK(VLOOKUP(A25486,Questionnaire!A:KQ,204,FALSE)),"#",VLOOKUP(A25486,Questionnaire!A:KQ,204,FALSE))</f>
        <v>#</v>
      </c>
    </row>
    <row r="25487" spans="1:2">
      <c r="A25487" t="s">
        <v>339</v>
      </c>
      <c r="B25487" t="str">
        <f>IF(ISBLANK(VLOOKUP(A25487,Questionnaire!A:KQ,204,FALSE)),"#",VLOOKUP(A25487,Questionnaire!A:KQ,204,FALSE))</f>
        <v>#</v>
      </c>
    </row>
    <row r="25488" spans="1:2">
      <c r="A25488" t="s">
        <v>340</v>
      </c>
      <c r="B25488" t="str">
        <f>IF(ISBLANK(VLOOKUP(A25488,Questionnaire!A:KQ,204,FALSE)),"#",VLOOKUP(A25488,Questionnaire!A:KQ,204,FALSE))</f>
        <v>#</v>
      </c>
    </row>
    <row r="25489" spans="1:2">
      <c r="A25489" t="s">
        <v>341</v>
      </c>
      <c r="B25489" t="str">
        <f>IF(ISBLANK(VLOOKUP(A25489,Questionnaire!A:KQ,204,FALSE)),"#",VLOOKUP(A25489,Questionnaire!A:KQ,204,FALSE))</f>
        <v>#</v>
      </c>
    </row>
    <row r="25490" spans="1:2">
      <c r="A25490" t="s">
        <v>342</v>
      </c>
      <c r="B25490" t="str">
        <f>IF(ISBLANK(VLOOKUP(A25490,Questionnaire!A:KQ,204,FALSE)),"#",VLOOKUP(A25490,Questionnaire!A:KQ,204,FALSE))</f>
        <v>#</v>
      </c>
    </row>
    <row r="25491" spans="1:2">
      <c r="A25491" t="s">
        <v>343</v>
      </c>
      <c r="B25491" t="str">
        <f>IF(ISBLANK(VLOOKUP(A25491,Questionnaire!A:KQ,204,FALSE)),"#",VLOOKUP(A25491,Questionnaire!A:KQ,204,FALSE))</f>
        <v>#</v>
      </c>
    </row>
    <row r="25492" spans="1:2">
      <c r="A25492" t="s">
        <v>344</v>
      </c>
      <c r="B25492" t="str">
        <f>IF(ISBLANK(VLOOKUP(A25492,Questionnaire!A:KQ,204,FALSE)),"#",VLOOKUP(A25492,Questionnaire!A:KQ,204,FALSE))</f>
        <v>#</v>
      </c>
    </row>
    <row r="25493" spans="1:2">
      <c r="A25493" t="s">
        <v>345</v>
      </c>
      <c r="B25493" t="str">
        <f>IF(ISBLANK(VLOOKUP(A25493,Questionnaire!A:KQ,204,FALSE)),"#",VLOOKUP(A25493,Questionnaire!A:KQ,204,FALSE))</f>
        <v>#</v>
      </c>
    </row>
    <row r="25494" spans="1:2">
      <c r="A25494" t="s">
        <v>348</v>
      </c>
      <c r="B25494" t="str">
        <f>IF(ISBLANK(VLOOKUP(A25494,Questionnaire!A:KQ,204,FALSE)),"#",VLOOKUP(A25494,Questionnaire!A:KQ,204,FALSE))</f>
        <v>#</v>
      </c>
    </row>
    <row r="25495" spans="1:2">
      <c r="A25495" t="s">
        <v>353</v>
      </c>
      <c r="B25495" t="str">
        <f>IF(ISBLANK(VLOOKUP(A25495,Questionnaire!A:KQ,204,FALSE)),"#",VLOOKUP(A25495,Questionnaire!A:KQ,204,FALSE))</f>
        <v>#</v>
      </c>
    </row>
    <row r="25496" spans="1:2">
      <c r="A25496" t="s">
        <v>354</v>
      </c>
      <c r="B25496" t="str">
        <f>IF(ISBLANK(VLOOKUP(A25496,Questionnaire!A:KQ,204,FALSE)),"#",VLOOKUP(A25496,Questionnaire!A:KQ,204,FALSE))</f>
        <v>#</v>
      </c>
    </row>
    <row r="25497" spans="1:2">
      <c r="A25497" t="s">
        <v>355</v>
      </c>
      <c r="B25497" t="str">
        <f>IF(ISBLANK(VLOOKUP(A25497,Questionnaire!A:KQ,204,FALSE)),"#",VLOOKUP(A25497,Questionnaire!A:KQ,204,FALSE))</f>
        <v>#</v>
      </c>
    </row>
    <row r="25498" spans="1:2">
      <c r="A25498" t="s">
        <v>356</v>
      </c>
      <c r="B25498" t="str">
        <f>IF(ISBLANK(VLOOKUP(A25498,Questionnaire!A:KQ,204,FALSE)),"#",VLOOKUP(A25498,Questionnaire!A:KQ,204,FALSE))</f>
        <v>#</v>
      </c>
    </row>
    <row r="25499" spans="1:2">
      <c r="A25499" t="s">
        <v>357</v>
      </c>
      <c r="B25499" t="str">
        <f>IF(ISBLANK(VLOOKUP(A25499,Questionnaire!A:KQ,204,FALSE)),"#",VLOOKUP(A25499,Questionnaire!A:KQ,204,FALSE))</f>
        <v>#</v>
      </c>
    </row>
    <row r="25500" spans="1:2">
      <c r="A25500" t="s">
        <v>360</v>
      </c>
      <c r="B25500" t="str">
        <f>IF(ISBLANK(VLOOKUP(A25500,Questionnaire!A:KQ,204,FALSE)),"#",VLOOKUP(A25500,Questionnaire!A:KQ,204,FALSE))</f>
        <v>#</v>
      </c>
    </row>
    <row r="25501" spans="1:2">
      <c r="A25501" t="s">
        <v>362</v>
      </c>
      <c r="B25501" t="str">
        <f>IF(ISBLANK(VLOOKUP(A25501,Questionnaire!A:KQ,204,FALSE)),"#",VLOOKUP(A25501,Questionnaire!A:KQ,204,FALSE))</f>
        <v>#</v>
      </c>
    </row>
    <row r="25502" spans="1:2">
      <c r="A25502" t="s">
        <v>363</v>
      </c>
      <c r="B25502" t="str">
        <f>IF(ISBLANK(VLOOKUP(A25502,Questionnaire!A:KQ,204,FALSE)),"#",VLOOKUP(A25502,Questionnaire!A:KQ,204,FALSE))</f>
        <v>#</v>
      </c>
    </row>
    <row r="25503" spans="1:2">
      <c r="A25503" t="s">
        <v>364</v>
      </c>
      <c r="B25503" t="str">
        <f>IF(ISBLANK(VLOOKUP(A25503,Questionnaire!A:KQ,204,FALSE)),"#",VLOOKUP(A25503,Questionnaire!A:KQ,204,FALSE))</f>
        <v>#</v>
      </c>
    </row>
    <row r="25504" spans="1:2">
      <c r="A25504" t="s">
        <v>365</v>
      </c>
      <c r="B25504" t="str">
        <f>IF(ISBLANK(VLOOKUP(A25504,Questionnaire!A:KQ,204,FALSE)),"#",VLOOKUP(A25504,Questionnaire!A:KQ,204,FALSE))</f>
        <v>#</v>
      </c>
    </row>
    <row r="25505" spans="1:2">
      <c r="A25505" t="s">
        <v>366</v>
      </c>
      <c r="B25505" t="str">
        <f>IF(ISBLANK(VLOOKUP(A25505,Questionnaire!A:KQ,204,FALSE)),"#",VLOOKUP(A25505,Questionnaire!A:KQ,204,FALSE))</f>
        <v>#</v>
      </c>
    </row>
    <row r="25506" spans="1:2">
      <c r="A25506" t="s">
        <v>371</v>
      </c>
      <c r="B25506" t="str">
        <f>IF(ISBLANK(VLOOKUP(A25506,Questionnaire!A:KQ,204,FALSE)),"#",VLOOKUP(A25506,Questionnaire!A:KQ,204,FALSE))</f>
        <v>#</v>
      </c>
    </row>
    <row r="25507" spans="1:2">
      <c r="A25507" t="s">
        <v>372</v>
      </c>
      <c r="B25507" t="str">
        <f>IF(ISBLANK(VLOOKUP(A25507,Questionnaire!A:KQ,204,FALSE)),"#",VLOOKUP(A25507,Questionnaire!A:KQ,204,FALSE))</f>
        <v>#</v>
      </c>
    </row>
    <row r="25508" spans="1:2">
      <c r="A25508" t="s">
        <v>373</v>
      </c>
      <c r="B25508" t="str">
        <f>IF(ISBLANK(VLOOKUP(A25508,Questionnaire!A:KQ,204,FALSE)),"#",VLOOKUP(A25508,Questionnaire!A:KQ,204,FALSE))</f>
        <v>#</v>
      </c>
    </row>
    <row r="25509" spans="1:2">
      <c r="A25509" t="s">
        <v>374</v>
      </c>
      <c r="B25509" t="str">
        <f>IF(ISBLANK(VLOOKUP(A25509,Questionnaire!A:KQ,204,FALSE)),"#",VLOOKUP(A25509,Questionnaire!A:KQ,204,FALSE))</f>
        <v>#</v>
      </c>
    </row>
    <row r="25510" spans="1:2">
      <c r="A25510" t="s">
        <v>377</v>
      </c>
      <c r="B25510" t="str">
        <f>IF(ISBLANK(VLOOKUP(A25510,Questionnaire!A:KQ,204,FALSE)),"#",VLOOKUP(A25510,Questionnaire!A:KQ,204,FALSE))</f>
        <v>#</v>
      </c>
    </row>
    <row r="25511" spans="1:2">
      <c r="A25511" t="s">
        <v>379</v>
      </c>
      <c r="B25511" t="str">
        <f>IF(ISBLANK(VLOOKUP(A25511,Questionnaire!A:KQ,204,FALSE)),"#",VLOOKUP(A25511,Questionnaire!A:KQ,204,FALSE))</f>
        <v>#</v>
      </c>
    </row>
    <row r="25512" spans="1:2">
      <c r="A25512" t="s">
        <v>380</v>
      </c>
      <c r="B25512" t="str">
        <f>IF(ISBLANK(VLOOKUP(A25512,Questionnaire!A:KQ,204,FALSE)),"#",VLOOKUP(A25512,Questionnaire!A:KQ,204,FALSE))</f>
        <v>#</v>
      </c>
    </row>
    <row r="25513" spans="1:2">
      <c r="A25513" t="s">
        <v>381</v>
      </c>
      <c r="B25513" t="str">
        <f>IF(ISBLANK(VLOOKUP(A25513,Questionnaire!A:KQ,204,FALSE)),"#",VLOOKUP(A25513,Questionnaire!A:KQ,204,FALSE))</f>
        <v>#</v>
      </c>
    </row>
    <row r="25514" spans="1:2">
      <c r="A25514" t="s">
        <v>382</v>
      </c>
      <c r="B25514" t="str">
        <f>IF(ISBLANK(VLOOKUP(A25514,Questionnaire!A:KQ,204,FALSE)),"#",VLOOKUP(A25514,Questionnaire!A:KQ,204,FALSE))</f>
        <v>#</v>
      </c>
    </row>
    <row r="25515" spans="1:2">
      <c r="A25515" t="s">
        <v>384</v>
      </c>
      <c r="B25515" t="str">
        <f>IF(ISBLANK(VLOOKUP(A25515,Questionnaire!A:KQ,204,FALSE)),"#",VLOOKUP(A25515,Questionnaire!A:KQ,204,FALSE))</f>
        <v>#</v>
      </c>
    </row>
    <row r="25516" spans="1:2">
      <c r="A25516" t="s">
        <v>387</v>
      </c>
      <c r="B25516" t="str">
        <f>IF(ISBLANK(VLOOKUP(A25516,Questionnaire!A:KQ,204,FALSE)),"#",VLOOKUP(A25516,Questionnaire!A:KQ,204,FALSE))</f>
        <v>#</v>
      </c>
    </row>
    <row r="25517" spans="1:2">
      <c r="A25517" t="s">
        <v>391</v>
      </c>
      <c r="B25517" t="str">
        <f>IF(ISBLANK(VLOOKUP(A25517,Questionnaire!A:KQ,204,FALSE)),"#",VLOOKUP(A25517,Questionnaire!A:KQ,204,FALSE))</f>
        <v>#</v>
      </c>
    </row>
    <row r="25518" spans="1:2">
      <c r="A25518" t="s">
        <v>393</v>
      </c>
      <c r="B25518" t="str">
        <f>IF(ISBLANK(VLOOKUP(A25518,Questionnaire!A:KQ,204,FALSE)),"#",VLOOKUP(A25518,Questionnaire!A:KQ,204,FALSE))</f>
        <v>#</v>
      </c>
    </row>
    <row r="25519" spans="1:2">
      <c r="A25519" t="s">
        <v>395</v>
      </c>
      <c r="B25519" t="str">
        <f>IF(ISBLANK(VLOOKUP(A25519,Questionnaire!A:KQ,204,FALSE)),"#",VLOOKUP(A25519,Questionnaire!A:KQ,204,FALSE))</f>
        <v>#</v>
      </c>
    </row>
    <row r="25520" spans="1:2">
      <c r="A25520" t="s">
        <v>398</v>
      </c>
      <c r="B25520" t="str">
        <f>IF(ISBLANK(VLOOKUP(A25520,Questionnaire!A:KQ,204,FALSE)),"#",VLOOKUP(A25520,Questionnaire!A:KQ,204,FALSE))</f>
        <v>#</v>
      </c>
    </row>
    <row r="25521" spans="1:2">
      <c r="A25521" t="s">
        <v>402</v>
      </c>
      <c r="B25521" t="str">
        <f>IF(ISBLANK(VLOOKUP(A25521,Questionnaire!A:KQ,204,FALSE)),"#",VLOOKUP(A25521,Questionnaire!A:KQ,204,FALSE))</f>
        <v>#</v>
      </c>
    </row>
    <row r="25522" spans="1:2">
      <c r="A25522" t="s">
        <v>405</v>
      </c>
      <c r="B25522" t="str">
        <f>IF(ISBLANK(VLOOKUP(A25522,Questionnaire!A:KQ,204,FALSE)),"#",VLOOKUP(A25522,Questionnaire!A:KQ,204,FALSE))</f>
        <v>#</v>
      </c>
    </row>
    <row r="25523" spans="1:2">
      <c r="A25523" t="s">
        <v>409</v>
      </c>
      <c r="B25523" t="str">
        <f>IF(ISBLANK(VLOOKUP(A25523,Questionnaire!A:KQ,204,FALSE)),"#",VLOOKUP(A25523,Questionnaire!A:KQ,204,FALSE))</f>
        <v>#</v>
      </c>
    </row>
    <row r="25524" spans="1:2">
      <c r="A25524" t="s">
        <v>412</v>
      </c>
      <c r="B25524" t="str">
        <f>IF(ISBLANK(VLOOKUP(A25524,Questionnaire!A:KQ,204,FALSE)),"#",VLOOKUP(A25524,Questionnaire!A:KQ,204,FALSE))</f>
        <v>#</v>
      </c>
    </row>
    <row r="25525" spans="1:2">
      <c r="A25525" t="s">
        <v>415</v>
      </c>
      <c r="B25525" t="str">
        <f>IF(ISBLANK(VLOOKUP(A25525,Questionnaire!A:KQ,204,FALSE)),"#",VLOOKUP(A25525,Questionnaire!A:KQ,204,FALSE))</f>
        <v>#</v>
      </c>
    </row>
    <row r="25526" spans="1:2">
      <c r="A25526" t="s">
        <v>418</v>
      </c>
      <c r="B25526" t="str">
        <f>IF(ISBLANK(VLOOKUP(A25526,Questionnaire!A:KQ,204,FALSE)),"#",VLOOKUP(A25526,Questionnaire!A:KQ,204,FALSE))</f>
        <v>#</v>
      </c>
    </row>
    <row r="25527" spans="1:2">
      <c r="A25527" t="s">
        <v>421</v>
      </c>
      <c r="B25527" t="str">
        <f>IF(ISBLANK(VLOOKUP(A25527,Questionnaire!A:KQ,204,FALSE)),"#",VLOOKUP(A25527,Questionnaire!A:KQ,204,FALSE))</f>
        <v>#</v>
      </c>
    </row>
    <row r="25528" spans="1:2">
      <c r="A25528" t="s">
        <v>424</v>
      </c>
      <c r="B25528" t="str">
        <f>IF(ISBLANK(VLOOKUP(A25528,Questionnaire!A:KQ,204,FALSE)),"#",VLOOKUP(A25528,Questionnaire!A:KQ,204,FALSE))</f>
        <v>#</v>
      </c>
    </row>
    <row r="25529" spans="1:2">
      <c r="A25529" t="s">
        <v>429</v>
      </c>
      <c r="B25529" t="str">
        <f>IF(ISBLANK(VLOOKUP(A25529,Questionnaire!A:KQ,204,FALSE)),"#",VLOOKUP(A25529,Questionnaire!A:KQ,204,FALSE))</f>
        <v>#</v>
      </c>
    </row>
    <row r="25530" spans="1:2">
      <c r="A25530" t="s">
        <v>432</v>
      </c>
      <c r="B25530" t="str">
        <f>IF(ISBLANK(VLOOKUP(A25530,Questionnaire!A:KQ,204,FALSE)),"#",VLOOKUP(A25530,Questionnaire!A:KQ,204,FALSE))</f>
        <v>#</v>
      </c>
    </row>
    <row r="25531" spans="1:2">
      <c r="A25531" t="s">
        <v>435</v>
      </c>
      <c r="B25531" t="str">
        <f>IF(ISBLANK(VLOOKUP(A25531,Questionnaire!A:KQ,204,FALSE)),"#",VLOOKUP(A25531,Questionnaire!A:KQ,204,FALSE))</f>
        <v>#</v>
      </c>
    </row>
    <row r="25532" spans="1:2">
      <c r="A25532" t="s">
        <v>437</v>
      </c>
      <c r="B25532" t="str">
        <f>IF(ISBLANK(VLOOKUP(A25532,Questionnaire!A:KQ,204,FALSE)),"#",VLOOKUP(A25532,Questionnaire!A:KQ,204,FALSE))</f>
        <v>#</v>
      </c>
    </row>
    <row r="25533" spans="1:2">
      <c r="A25533" t="s">
        <v>439</v>
      </c>
      <c r="B25533" t="str">
        <f>IF(ISBLANK(VLOOKUP(A25533,Questionnaire!A:KQ,204,FALSE)),"#",VLOOKUP(A25533,Questionnaire!A:KQ,204,FALSE))</f>
        <v>#</v>
      </c>
    </row>
    <row r="25534" spans="1:2">
      <c r="A25534" t="s">
        <v>442</v>
      </c>
      <c r="B25534" t="str">
        <f>IF(ISBLANK(VLOOKUP(A25534,Questionnaire!A:KQ,204,FALSE)),"#",VLOOKUP(A25534,Questionnaire!A:KQ,204,FALSE))</f>
        <v>#</v>
      </c>
    </row>
    <row r="25535" spans="1:2">
      <c r="A25535" t="s">
        <v>445</v>
      </c>
      <c r="B25535" t="str">
        <f>IF(ISBLANK(VLOOKUP(A25535,Questionnaire!A:KQ,204,FALSE)),"#",VLOOKUP(A25535,Questionnaire!A:KQ,204,FALSE))</f>
        <v>#</v>
      </c>
    </row>
    <row r="25536" spans="1:2">
      <c r="A25536" t="s">
        <v>448</v>
      </c>
      <c r="B25536" t="str">
        <f>IF(ISBLANK(VLOOKUP(A25536,Questionnaire!A:KQ,204,FALSE)),"#",VLOOKUP(A25536,Questionnaire!A:KQ,204,FALSE))</f>
        <v>#</v>
      </c>
    </row>
    <row r="25537" spans="1:3">
      <c r="A25537" t="s">
        <v>452</v>
      </c>
      <c r="B25537" t="str">
        <f>IF(ISBLANK(VLOOKUP(A25537,Questionnaire!A:KQ,204,FALSE)),"#",VLOOKUP(A25537,Questionnaire!A:KQ,204,FALSE))</f>
        <v>#</v>
      </c>
    </row>
    <row r="25538" spans="1:3">
      <c r="A25538" t="s">
        <v>455</v>
      </c>
      <c r="B25538" t="str">
        <f>IF(ISBLANK(VLOOKUP(A25538,Questionnaire!A:KQ,204,FALSE)),"#",VLOOKUP(A25538,Questionnaire!A:KQ,204,FALSE))</f>
        <v>#</v>
      </c>
    </row>
    <row r="25539" spans="1:3">
      <c r="A25539" t="s">
        <v>458</v>
      </c>
      <c r="B25539" t="str">
        <f>IF(ISBLANK(VLOOKUP(A25539,Questionnaire!A:KQ,204,FALSE)),"#",VLOOKUP(A25539,Questionnaire!A:KQ,204,FALSE))</f>
        <v>#</v>
      </c>
    </row>
    <row r="25540" spans="1:3">
      <c r="A25540" t="s">
        <v>461</v>
      </c>
      <c r="B25540" t="str">
        <f>IF(ISBLANK(VLOOKUP(A25540,Questionnaire!A:KQ,204,FALSE)),"#",VLOOKUP(A25540,Questionnaire!A:KQ,204,FALSE))</f>
        <v>#</v>
      </c>
    </row>
    <row r="25541" spans="1:3">
      <c r="A25541" t="s">
        <v>465</v>
      </c>
      <c r="B25541" t="str">
        <f>IF(ISBLANK(VLOOKUP(A25541,Questionnaire!A:KQ,204,FALSE)),"#",VLOOKUP(A25541,Questionnaire!A:KQ,204,FALSE))</f>
        <v>#</v>
      </c>
    </row>
    <row r="25542" spans="1:3">
      <c r="A25542" t="s">
        <v>467</v>
      </c>
      <c r="B25542" t="str">
        <f>IF(ISBLANK(VLOOKUP(A25542,Questionnaire!A:KQ,204,FALSE)),"#",VLOOKUP(A25542,Questionnaire!A:KQ,204,FALSE))</f>
        <v>#</v>
      </c>
    </row>
    <row r="25543" spans="1:3">
      <c r="A25543" t="s">
        <v>469</v>
      </c>
      <c r="B25543" t="str">
        <f>IF(ISBLANK(VLOOKUP(A25543,Questionnaire!A:KQ,204,FALSE)),"#",VLOOKUP(A25543,Questionnaire!A:KQ,204,FALSE))</f>
        <v>#</v>
      </c>
    </row>
    <row r="25544" spans="1:3">
      <c r="A25544" t="s">
        <v>471</v>
      </c>
      <c r="B25544" t="str">
        <f>IF(ISBLANK(VLOOKUP(A25544,Questionnaire!A:KQ,204,FALSE)),"#",VLOOKUP(A25544,Questionnaire!A:KQ,204,FALSE))</f>
        <v>#</v>
      </c>
    </row>
    <row r="25545" spans="1:3">
      <c r="A25545" t="s">
        <v>473</v>
      </c>
      <c r="B25545" t="str">
        <f>IF(ISBLANK(VLOOKUP(A25545,Questionnaire!A:KQ,204,FALSE)),"#",VLOOKUP(A25545,Questionnaire!A:KQ,204,FALSE))</f>
        <v>#</v>
      </c>
    </row>
    <row r="25546" spans="1:3">
      <c r="A25546" t="s">
        <v>475</v>
      </c>
      <c r="B25546" t="str">
        <f>IF(ISBLANK(VLOOKUP(A25546,Questionnaire!A:KQ,204,FALSE)),"#",VLOOKUP(A25546,Questionnaire!A:KQ,204,FALSE))</f>
        <v>#</v>
      </c>
    </row>
    <row r="25547" spans="1:3">
      <c r="A25547" t="s">
        <v>185</v>
      </c>
      <c r="B25547" t="str">
        <f>IF(ISBLANK(VLOOKUP(A25547,Questionnaire!A:KQ,205,FALSE)),"#",VLOOKUP(A25547,Questionnaire!A:KQ,205,FALSE))</f>
        <v>#</v>
      </c>
      <c r="C25547">
        <v>202</v>
      </c>
    </row>
    <row r="25548" spans="1:3">
      <c r="A25548" t="s">
        <v>187</v>
      </c>
      <c r="B25548" t="str">
        <f>IF(ISNA(VLOOKUP(VLOOKUP(A25548,Questionnaire!A:KQ,205,FALSE),'CORA Encoding'!D:E,2,FALSE)),"#",VLOOKUP(VLOOKUP(A25548,Questionnaire!A:KQ,205,FALSE),'CORA Encoding'!D:E,2,FALSE))</f>
        <v>#</v>
      </c>
    </row>
    <row r="25549" spans="1:3">
      <c r="A25549" t="s">
        <v>189</v>
      </c>
      <c r="B25549" t="str">
        <f>IF(ISNA(VLOOKUP(VLOOKUP(A25549,Questionnaire!A:KQ,205,FALSE),'CORA Encoding'!G:H,2,FALSE)),"#",VLOOKUP(VLOOKUP(A25549,Questionnaire!A:KQ,205,FALSE),'CORA Encoding'!G:H,2,FALSE))</f>
        <v>#</v>
      </c>
    </row>
    <row r="25550" spans="1:3">
      <c r="A25550" t="s">
        <v>191</v>
      </c>
      <c r="B25550" t="str">
        <f>IF(ISNA(VLOOKUP(VLOOKUP(A25550,Questionnaire!A:KQ,205,FALSE),'Country List'!E:F,2,FALSE)),"#",VLOOKUP(VLOOKUP(A25550,Questionnaire!A:KQ,205,FALSE),'Country List'!E:F,2,FALSE))</f>
        <v>#</v>
      </c>
    </row>
    <row r="25551" spans="1:3">
      <c r="A25551" t="s">
        <v>193</v>
      </c>
      <c r="B25551" t="str">
        <f>IF(ISNA(VLOOKUP(VLOOKUP(A25551,Questionnaire!A:KQ,205,FALSE),'Industry List'!B:C,2,FALSE)),"#",VLOOKUP(VLOOKUP(A25551,Questionnaire!A:KQ,205,FALSE),'Industry List'!B:C,2,FALSE))</f>
        <v>#</v>
      </c>
    </row>
    <row r="25552" spans="1:3">
      <c r="A25552" t="s">
        <v>197</v>
      </c>
      <c r="B25552" t="str">
        <f>IF(ISBLANK(VLOOKUP(A25552,Questionnaire!A:KQ,205,FALSE)),"#",VLOOKUP(A25552,Questionnaire!A:KQ,205,FALSE))</f>
        <v>#</v>
      </c>
    </row>
    <row r="25553" spans="1:2">
      <c r="A25553" t="s">
        <v>201</v>
      </c>
      <c r="B25553" t="str">
        <f>IF(ISBLANK(VLOOKUP(A25553,Questionnaire!A:KQ,205,FALSE)),"#",VLOOKUP(A25553,Questionnaire!A:KQ,205,FALSE))</f>
        <v>#</v>
      </c>
    </row>
    <row r="25554" spans="1:2">
      <c r="A25554" t="s">
        <v>203</v>
      </c>
      <c r="B25554" t="str">
        <f>IF(ISNA(VLOOKUP(VLOOKUP(A25554,Questionnaire!A:KQ,205,FALSE),'CORA Encoding'!J:K,2,FALSE)),"#",VLOOKUP(VLOOKUP(A25554,Questionnaire!A:KQ,205,FALSE),'CORA Encoding'!J:K,2,FALSE))</f>
        <v>#</v>
      </c>
    </row>
    <row r="25555" spans="1:2">
      <c r="A25555" t="s">
        <v>208</v>
      </c>
      <c r="B25555" t="str">
        <f>IF(ISBLANK(VLOOKUP(A25555,Questionnaire!A:KQ,205,FALSE)),"#",VLOOKUP(A25555,Questionnaire!A:KQ,205,FALSE))</f>
        <v>#</v>
      </c>
    </row>
    <row r="25556" spans="1:2">
      <c r="A25556" t="s">
        <v>213</v>
      </c>
      <c r="B25556" t="str">
        <f>IF(ISBLANK(VLOOKUP(A25556,Questionnaire!A:KQ,205,FALSE)),"#",VLOOKUP(A25556,Questionnaire!A:KQ,205,FALSE))</f>
        <v>#</v>
      </c>
    </row>
    <row r="25557" spans="1:2">
      <c r="A25557" t="s">
        <v>215</v>
      </c>
      <c r="B25557" t="str">
        <f>IF(ISBLANK(VLOOKUP(A25557,Questionnaire!A:KQ,205,FALSE)),"#",VLOOKUP(A25557,Questionnaire!A:KQ,205,FALSE))</f>
        <v>#</v>
      </c>
    </row>
    <row r="25558" spans="1:2">
      <c r="A25558" t="s">
        <v>217</v>
      </c>
      <c r="B25558" t="str">
        <f>IF(ISBLANK(VLOOKUP(A25558,Questionnaire!A:KQ,205,FALSE)),"#",VLOOKUP(A25558,Questionnaire!A:KQ,205,FALSE))</f>
        <v>#</v>
      </c>
    </row>
    <row r="25559" spans="1:2">
      <c r="A25559" t="s">
        <v>219</v>
      </c>
      <c r="B25559" t="str">
        <f>IF(ISBLANK(VLOOKUP(A25559,Questionnaire!A:KQ,205,FALSE)),"#",VLOOKUP(A25559,Questionnaire!A:KQ,205,FALSE))</f>
        <v>#</v>
      </c>
    </row>
    <row r="25560" spans="1:2">
      <c r="A25560" t="s">
        <v>221</v>
      </c>
      <c r="B25560" t="str">
        <f>IF(ISBLANK(VLOOKUP(A25560,Questionnaire!A:KQ,205,FALSE)),"#",VLOOKUP(A25560,Questionnaire!A:KQ,205,FALSE))</f>
        <v>#</v>
      </c>
    </row>
    <row r="25561" spans="1:2">
      <c r="A25561" t="s">
        <v>223</v>
      </c>
      <c r="B25561" t="str">
        <f>IF(ISBLANK(VLOOKUP(A25561,Questionnaire!A:KQ,205,FALSE)),"#",VLOOKUP(A25561,Questionnaire!A:KQ,205,FALSE))</f>
        <v>#</v>
      </c>
    </row>
    <row r="25562" spans="1:2">
      <c r="A25562" t="s">
        <v>225</v>
      </c>
      <c r="B25562" t="str">
        <f>IF(ISBLANK(VLOOKUP(A25562,Questionnaire!A:KQ,205,FALSE)),"#",VLOOKUP(A25562,Questionnaire!A:KQ,205,FALSE))</f>
        <v>#</v>
      </c>
    </row>
    <row r="25563" spans="1:2">
      <c r="A25563" t="s">
        <v>227</v>
      </c>
      <c r="B25563" t="str">
        <f>IF(ISBLANK(VLOOKUP(A25563,Questionnaire!A:KQ,205,FALSE)),"#",VLOOKUP(A25563,Questionnaire!A:KQ,205,FALSE))</f>
        <v>#</v>
      </c>
    </row>
    <row r="25564" spans="1:2">
      <c r="A25564" t="s">
        <v>229</v>
      </c>
      <c r="B25564" t="str">
        <f>IF(ISBLANK(VLOOKUP(A25564,Questionnaire!A:KQ,205,FALSE)),"#",VLOOKUP(A25564,Questionnaire!A:KQ,205,FALSE))</f>
        <v>#</v>
      </c>
    </row>
    <row r="25565" spans="1:2">
      <c r="A25565" t="s">
        <v>231</v>
      </c>
      <c r="B25565" t="str">
        <f>IF(ISBLANK(VLOOKUP(A25565,Questionnaire!A:KQ,205,FALSE)),"#",VLOOKUP(A25565,Questionnaire!A:KQ,205,FALSE))</f>
        <v>#</v>
      </c>
    </row>
    <row r="25566" spans="1:2">
      <c r="A25566" t="s">
        <v>233</v>
      </c>
      <c r="B25566" t="str">
        <f>IF(ISBLANK(VLOOKUP(A25566,Questionnaire!A:KQ,205,FALSE)),"#",VLOOKUP(A25566,Questionnaire!A:KQ,205,FALSE))</f>
        <v>#</v>
      </c>
    </row>
    <row r="25567" spans="1:2">
      <c r="A25567" t="s">
        <v>235</v>
      </c>
      <c r="B25567" t="str">
        <f>IF(ISBLANK(VLOOKUP(A25567,Questionnaire!A:KQ,205,FALSE)),"#",VLOOKUP(A25567,Questionnaire!A:KQ,205,FALSE))</f>
        <v>#</v>
      </c>
    </row>
    <row r="25568" spans="1:2">
      <c r="A25568" t="s">
        <v>237</v>
      </c>
      <c r="B25568" t="str">
        <f>IF(ISBLANK(VLOOKUP(A25568,Questionnaire!A:KQ,205,FALSE)),"#",VLOOKUP(A25568,Questionnaire!A:KQ,205,FALSE))</f>
        <v>#</v>
      </c>
    </row>
    <row r="25569" spans="1:2">
      <c r="A25569" t="s">
        <v>239</v>
      </c>
      <c r="B25569" t="str">
        <f>IF(ISBLANK(VLOOKUP(A25569,Questionnaire!A:KQ,205,FALSE)),"#",VLOOKUP(A25569,Questionnaire!A:KQ,205,FALSE))</f>
        <v>#</v>
      </c>
    </row>
    <row r="25570" spans="1:2">
      <c r="A25570" t="s">
        <v>242</v>
      </c>
      <c r="B25570" t="str">
        <f>IF(ISBLANK(VLOOKUP(A25570,Questionnaire!A:KQ,205,FALSE)),"#",VLOOKUP(A25570,Questionnaire!A:KQ,205,FALSE))</f>
        <v>#</v>
      </c>
    </row>
    <row r="25571" spans="1:2">
      <c r="A25571" t="s">
        <v>245</v>
      </c>
      <c r="B25571" t="str">
        <f>IF(ISBLANK(VLOOKUP(A25571,Questionnaire!A:KQ,205,FALSE)),"#",VLOOKUP(A25571,Questionnaire!A:KQ,205,FALSE))</f>
        <v>#</v>
      </c>
    </row>
    <row r="25572" spans="1:2">
      <c r="A25572" t="s">
        <v>247</v>
      </c>
      <c r="B25572" t="str">
        <f>IF(ISBLANK(VLOOKUP(A25572,Questionnaire!A:KQ,205,FALSE)),"#",VLOOKUP(A25572,Questionnaire!A:KQ,205,FALSE))</f>
        <v>#</v>
      </c>
    </row>
    <row r="25573" spans="1:2">
      <c r="A25573" t="s">
        <v>249</v>
      </c>
      <c r="B25573" t="str">
        <f>IF(ISBLANK(VLOOKUP(A25573,Questionnaire!A:KQ,205,FALSE)),"#",VLOOKUP(A25573,Questionnaire!A:KQ,205,FALSE))</f>
        <v>#</v>
      </c>
    </row>
    <row r="25574" spans="1:2">
      <c r="A25574" t="s">
        <v>250</v>
      </c>
      <c r="B25574" t="str">
        <f>IF(ISBLANK(VLOOKUP(A25574,Questionnaire!A:KQ,205,FALSE)),"#",VLOOKUP(A25574,Questionnaire!A:KQ,205,FALSE))</f>
        <v>#</v>
      </c>
    </row>
    <row r="25575" spans="1:2">
      <c r="A25575" t="s">
        <v>252</v>
      </c>
      <c r="B25575" t="str">
        <f>IF(ISBLANK(VLOOKUP(A25575,Questionnaire!A:KQ,205,FALSE)),"#",VLOOKUP(A25575,Questionnaire!A:KQ,205,FALSE))</f>
        <v>#</v>
      </c>
    </row>
    <row r="25576" spans="1:2">
      <c r="A25576" t="s">
        <v>255</v>
      </c>
      <c r="B25576" t="str">
        <f>IF(ISBLANK(VLOOKUP(A25576,Questionnaire!A:KQ,205,FALSE)),"#",VLOOKUP(A25576,Questionnaire!A:KQ,205,FALSE))</f>
        <v>#</v>
      </c>
    </row>
    <row r="25577" spans="1:2">
      <c r="A25577" t="s">
        <v>258</v>
      </c>
      <c r="B25577" t="str">
        <f>IF(ISNA(VLOOKUP(VLOOKUP(A25577,Questionnaire!A:KQ,205,FALSE),'CORA Encoding'!M:N,2,FALSE)),"#",VLOOKUP(VLOOKUP(A25577,Questionnaire!A:KQ,205,FALSE),'CORA Encoding'!M:N,2,FALSE))</f>
        <v>#</v>
      </c>
    </row>
    <row r="25578" spans="1:2">
      <c r="A25578" t="s">
        <v>261</v>
      </c>
      <c r="B25578" t="str">
        <f>IF(ISBLANK(VLOOKUP(A25578,Questionnaire!A:KQ,205,FALSE)),"#",VLOOKUP(A25578,Questionnaire!A:KQ,205,FALSE))</f>
        <v>#</v>
      </c>
    </row>
    <row r="25579" spans="1:2">
      <c r="A25579" t="s">
        <v>263</v>
      </c>
      <c r="B25579" t="str">
        <f>IF(ISBLANK(VLOOKUP(A25579,Questionnaire!A:KQ,205,FALSE)),"#",VLOOKUP(A25579,Questionnaire!A:KQ,205,FALSE))</f>
        <v>#</v>
      </c>
    </row>
    <row r="25580" spans="1:2">
      <c r="A25580" t="s">
        <v>265</v>
      </c>
      <c r="B25580" t="str">
        <f>IF(ISBLANK(VLOOKUP(A25580,Questionnaire!A:KQ,205,FALSE)),"#",VLOOKUP(A25580,Questionnaire!A:KQ,205,FALSE))</f>
        <v>#</v>
      </c>
    </row>
    <row r="25581" spans="1:2">
      <c r="A25581" t="s">
        <v>267</v>
      </c>
      <c r="B25581" t="str">
        <f>IF(ISBLANK(VLOOKUP(A25581,Questionnaire!A:KQ,205,FALSE)),"#",VLOOKUP(A25581,Questionnaire!A:KQ,205,FALSE))</f>
        <v>#</v>
      </c>
    </row>
    <row r="25582" spans="1:2">
      <c r="A25582" t="s">
        <v>269</v>
      </c>
      <c r="B25582" t="str">
        <f>IF(ISBLANK(VLOOKUP(A25582,Questionnaire!A:KQ,205,FALSE)),"#",VLOOKUP(A25582,Questionnaire!A:KQ,205,FALSE))</f>
        <v>#</v>
      </c>
    </row>
    <row r="25583" spans="1:2">
      <c r="A25583" t="s">
        <v>274</v>
      </c>
      <c r="B25583" t="str">
        <f>IF(ISBLANK(VLOOKUP(A25583,Questionnaire!A:KQ,205,FALSE)),"#",VLOOKUP(A25583,Questionnaire!A:KQ,205,FALSE))</f>
        <v>#</v>
      </c>
    </row>
    <row r="25584" spans="1:2">
      <c r="A25584" t="s">
        <v>276</v>
      </c>
      <c r="B25584" t="str">
        <f>IF(ISBLANK(VLOOKUP(A25584,Questionnaire!A:KQ,205,FALSE)),"#",VLOOKUP(A25584,Questionnaire!A:KQ,205,FALSE))</f>
        <v>#</v>
      </c>
    </row>
    <row r="25585" spans="1:2">
      <c r="A25585" t="s">
        <v>278</v>
      </c>
      <c r="B25585" t="str">
        <f>IF(ISBLANK(VLOOKUP(A25585,Questionnaire!A:KQ,205,FALSE)),"#",VLOOKUP(A25585,Questionnaire!A:KQ,205,FALSE))</f>
        <v>#</v>
      </c>
    </row>
    <row r="25586" spans="1:2">
      <c r="A25586" t="s">
        <v>280</v>
      </c>
      <c r="B25586" t="str">
        <f>IF(ISBLANK(VLOOKUP(A25586,Questionnaire!A:KQ,205,FALSE)),"#",VLOOKUP(A25586,Questionnaire!A:KQ,205,FALSE))</f>
        <v>#</v>
      </c>
    </row>
    <row r="25587" spans="1:2">
      <c r="A25587" t="s">
        <v>282</v>
      </c>
      <c r="B25587" t="str">
        <f>IF(ISBLANK(VLOOKUP(A25587,Questionnaire!A:KQ,205,FALSE)),"#",VLOOKUP(A25587,Questionnaire!A:KQ,205,FALSE))</f>
        <v>#</v>
      </c>
    </row>
    <row r="25588" spans="1:2">
      <c r="A25588" t="s">
        <v>286</v>
      </c>
      <c r="B25588" t="str">
        <f>IF(ISBLANK(VLOOKUP(A25588,Questionnaire!A:KQ,205,FALSE)),"#",VLOOKUP(A25588,Questionnaire!A:KQ,205,FALSE))</f>
        <v>#</v>
      </c>
    </row>
    <row r="25589" spans="1:2">
      <c r="A25589" t="s">
        <v>288</v>
      </c>
      <c r="B25589" t="str">
        <f>IF(ISBLANK(VLOOKUP(A25589,Questionnaire!A:KQ,205,FALSE)),"#",VLOOKUP(A25589,Questionnaire!A:KQ,205,FALSE))</f>
        <v>#</v>
      </c>
    </row>
    <row r="25590" spans="1:2">
      <c r="A25590" t="s">
        <v>290</v>
      </c>
      <c r="B25590" t="str">
        <f>IF(ISBLANK(VLOOKUP(A25590,Questionnaire!A:KQ,205,FALSE)),"#",VLOOKUP(A25590,Questionnaire!A:KQ,205,FALSE))</f>
        <v>#</v>
      </c>
    </row>
    <row r="25591" spans="1:2">
      <c r="A25591" t="s">
        <v>292</v>
      </c>
      <c r="B25591" t="str">
        <f>IF(ISBLANK(VLOOKUP(A25591,Questionnaire!A:KQ,205,FALSE)),"#",VLOOKUP(A25591,Questionnaire!A:KQ,205,FALSE))</f>
        <v>#</v>
      </c>
    </row>
    <row r="25592" spans="1:2">
      <c r="A25592" t="s">
        <v>294</v>
      </c>
      <c r="B25592" t="str">
        <f>IF(ISBLANK(VLOOKUP(A25592,Questionnaire!A:KQ,205,FALSE)),"#",VLOOKUP(A25592,Questionnaire!A:KQ,205,FALSE))</f>
        <v>#</v>
      </c>
    </row>
    <row r="25593" spans="1:2">
      <c r="A25593" t="s">
        <v>296</v>
      </c>
      <c r="B25593" t="str">
        <f>IF(ISBLANK(VLOOKUP(A25593,Questionnaire!A:KQ,205,FALSE)),"#",VLOOKUP(A25593,Questionnaire!A:KQ,205,FALSE))</f>
        <v>#</v>
      </c>
    </row>
    <row r="25594" spans="1:2">
      <c r="A25594" t="s">
        <v>301</v>
      </c>
      <c r="B25594" t="str">
        <f>IF(ISBLANK(VLOOKUP(A25594,Questionnaire!A:KQ,205,FALSE)),"#",VLOOKUP(A25594,Questionnaire!A:KQ,205,FALSE))</f>
        <v>#</v>
      </c>
    </row>
    <row r="25595" spans="1:2">
      <c r="A25595" t="s">
        <v>303</v>
      </c>
      <c r="B25595" t="str">
        <f>IF(ISBLANK(VLOOKUP(A25595,Questionnaire!A:KQ,205,FALSE)),"#",VLOOKUP(A25595,Questionnaire!A:KQ,205,FALSE))</f>
        <v>#</v>
      </c>
    </row>
    <row r="25596" spans="1:2">
      <c r="A25596" t="s">
        <v>305</v>
      </c>
      <c r="B25596" t="str">
        <f>IF(ISBLANK(VLOOKUP(A25596,Questionnaire!A:KQ,205,FALSE)),"#",VLOOKUP(A25596,Questionnaire!A:KQ,205,FALSE))</f>
        <v>#</v>
      </c>
    </row>
    <row r="25597" spans="1:2">
      <c r="A25597" t="s">
        <v>307</v>
      </c>
      <c r="B25597" t="str">
        <f>IF(ISBLANK(VLOOKUP(A25597,Questionnaire!A:KQ,205,FALSE)),"#",VLOOKUP(A25597,Questionnaire!A:KQ,205,FALSE))</f>
        <v>#</v>
      </c>
    </row>
    <row r="25598" spans="1:2">
      <c r="A25598" t="s">
        <v>311</v>
      </c>
      <c r="B25598" t="str">
        <f>IF(ISBLANK(VLOOKUP(A25598,Questionnaire!A:KQ,205,FALSE)),"#",VLOOKUP(A25598,Questionnaire!A:KQ,205,FALSE))</f>
        <v>#</v>
      </c>
    </row>
    <row r="25599" spans="1:2">
      <c r="A25599" t="s">
        <v>313</v>
      </c>
      <c r="B25599" t="str">
        <f>IF(ISBLANK(VLOOKUP(A25599,Questionnaire!A:KQ,205,FALSE)),"#",VLOOKUP(A25599,Questionnaire!A:KQ,205,FALSE))</f>
        <v>#</v>
      </c>
    </row>
    <row r="25600" spans="1:2">
      <c r="A25600" t="s">
        <v>314</v>
      </c>
      <c r="B25600" t="str">
        <f>IF(ISBLANK(VLOOKUP(A25600,Questionnaire!A:KQ,205,FALSE)),"#",VLOOKUP(A25600,Questionnaire!A:KQ,205,FALSE))</f>
        <v>#</v>
      </c>
    </row>
    <row r="25601" spans="1:2">
      <c r="A25601" t="s">
        <v>315</v>
      </c>
      <c r="B25601" t="str">
        <f>IF(ISBLANK(VLOOKUP(A25601,Questionnaire!A:KQ,205,FALSE)),"#",VLOOKUP(A25601,Questionnaire!A:KQ,205,FALSE))</f>
        <v>#</v>
      </c>
    </row>
    <row r="25602" spans="1:2">
      <c r="A25602" t="s">
        <v>317</v>
      </c>
      <c r="B25602" t="str">
        <f>IF(ISBLANK(VLOOKUP(A25602,Questionnaire!A:KQ,205,FALSE)),"#",VLOOKUP(A25602,Questionnaire!A:KQ,205,FALSE))</f>
        <v>#</v>
      </c>
    </row>
    <row r="25603" spans="1:2">
      <c r="A25603" t="s">
        <v>319</v>
      </c>
      <c r="B25603" t="str">
        <f>IF(ISBLANK(VLOOKUP(A25603,Questionnaire!A:KQ,205,FALSE)),"#",VLOOKUP(A25603,Questionnaire!A:KQ,205,FALSE))</f>
        <v>#</v>
      </c>
    </row>
    <row r="25604" spans="1:2">
      <c r="A25604" t="s">
        <v>322</v>
      </c>
      <c r="B25604" t="str">
        <f>IF(ISBLANK(VLOOKUP(A25604,Questionnaire!A:KQ,205,FALSE)),"#",VLOOKUP(A25604,Questionnaire!A:KQ,205,FALSE))</f>
        <v>#</v>
      </c>
    </row>
    <row r="25605" spans="1:2">
      <c r="A25605" t="s">
        <v>326</v>
      </c>
      <c r="B25605" t="str">
        <f>IF(ISBLANK(VLOOKUP(A25605,Questionnaire!A:KQ,205,FALSE)),"#",VLOOKUP(A25605,Questionnaire!A:KQ,205,FALSE))</f>
        <v>#</v>
      </c>
    </row>
    <row r="25606" spans="1:2">
      <c r="A25606" t="s">
        <v>328</v>
      </c>
      <c r="B25606" t="str">
        <f>IF(ISBLANK(VLOOKUP(A25606,Questionnaire!A:KQ,205,FALSE)),"#",VLOOKUP(A25606,Questionnaire!A:KQ,205,FALSE))</f>
        <v>#</v>
      </c>
    </row>
    <row r="25607" spans="1:2">
      <c r="A25607" t="s">
        <v>332</v>
      </c>
      <c r="B25607" t="str">
        <f>IF(ISBLANK(VLOOKUP(A25607,Questionnaire!A:KQ,205,FALSE)),"#",VLOOKUP(A25607,Questionnaire!A:KQ,205,FALSE))</f>
        <v>#</v>
      </c>
    </row>
    <row r="25608" spans="1:2">
      <c r="A25608" t="s">
        <v>333</v>
      </c>
      <c r="B25608" t="str">
        <f>IF(ISBLANK(VLOOKUP(A25608,Questionnaire!A:KQ,205,FALSE)),"#",VLOOKUP(A25608,Questionnaire!A:KQ,205,FALSE))</f>
        <v>#</v>
      </c>
    </row>
    <row r="25609" spans="1:2">
      <c r="A25609" t="s">
        <v>334</v>
      </c>
      <c r="B25609" t="str">
        <f>IF(ISBLANK(VLOOKUP(A25609,Questionnaire!A:KQ,205,FALSE)),"#",VLOOKUP(A25609,Questionnaire!A:KQ,205,FALSE))</f>
        <v>#</v>
      </c>
    </row>
    <row r="25610" spans="1:2">
      <c r="A25610" t="s">
        <v>335</v>
      </c>
      <c r="B25610" t="str">
        <f>IF(ISBLANK(VLOOKUP(A25610,Questionnaire!A:KQ,205,FALSE)),"#",VLOOKUP(A25610,Questionnaire!A:KQ,205,FALSE))</f>
        <v>#</v>
      </c>
    </row>
    <row r="25611" spans="1:2">
      <c r="A25611" t="s">
        <v>336</v>
      </c>
      <c r="B25611" t="str">
        <f>IF(ISBLANK(VLOOKUP(A25611,Questionnaire!A:KQ,205,FALSE)),"#",VLOOKUP(A25611,Questionnaire!A:KQ,205,FALSE))</f>
        <v>#</v>
      </c>
    </row>
    <row r="25612" spans="1:2">
      <c r="A25612" t="s">
        <v>337</v>
      </c>
      <c r="B25612" t="str">
        <f>IF(ISBLANK(VLOOKUP(A25612,Questionnaire!A:KQ,205,FALSE)),"#",VLOOKUP(A25612,Questionnaire!A:KQ,205,FALSE))</f>
        <v>#</v>
      </c>
    </row>
    <row r="25613" spans="1:2">
      <c r="A25613" t="s">
        <v>338</v>
      </c>
      <c r="B25613" t="str">
        <f>IF(ISBLANK(VLOOKUP(A25613,Questionnaire!A:KQ,205,FALSE)),"#",VLOOKUP(A25613,Questionnaire!A:KQ,205,FALSE))</f>
        <v>#</v>
      </c>
    </row>
    <row r="25614" spans="1:2">
      <c r="A25614" t="s">
        <v>339</v>
      </c>
      <c r="B25614" t="str">
        <f>IF(ISBLANK(VLOOKUP(A25614,Questionnaire!A:KQ,205,FALSE)),"#",VLOOKUP(A25614,Questionnaire!A:KQ,205,FALSE))</f>
        <v>#</v>
      </c>
    </row>
    <row r="25615" spans="1:2">
      <c r="A25615" t="s">
        <v>340</v>
      </c>
      <c r="B25615" t="str">
        <f>IF(ISBLANK(VLOOKUP(A25615,Questionnaire!A:KQ,205,FALSE)),"#",VLOOKUP(A25615,Questionnaire!A:KQ,205,FALSE))</f>
        <v>#</v>
      </c>
    </row>
    <row r="25616" spans="1:2">
      <c r="A25616" t="s">
        <v>341</v>
      </c>
      <c r="B25616" t="str">
        <f>IF(ISBLANK(VLOOKUP(A25616,Questionnaire!A:KQ,205,FALSE)),"#",VLOOKUP(A25616,Questionnaire!A:KQ,205,FALSE))</f>
        <v>#</v>
      </c>
    </row>
    <row r="25617" spans="1:2">
      <c r="A25617" t="s">
        <v>342</v>
      </c>
      <c r="B25617" t="str">
        <f>IF(ISBLANK(VLOOKUP(A25617,Questionnaire!A:KQ,205,FALSE)),"#",VLOOKUP(A25617,Questionnaire!A:KQ,205,FALSE))</f>
        <v>#</v>
      </c>
    </row>
    <row r="25618" spans="1:2">
      <c r="A25618" t="s">
        <v>343</v>
      </c>
      <c r="B25618" t="str">
        <f>IF(ISBLANK(VLOOKUP(A25618,Questionnaire!A:KQ,205,FALSE)),"#",VLOOKUP(A25618,Questionnaire!A:KQ,205,FALSE))</f>
        <v>#</v>
      </c>
    </row>
    <row r="25619" spans="1:2">
      <c r="A25619" t="s">
        <v>344</v>
      </c>
      <c r="B25619" t="str">
        <f>IF(ISBLANK(VLOOKUP(A25619,Questionnaire!A:KQ,205,FALSE)),"#",VLOOKUP(A25619,Questionnaire!A:KQ,205,FALSE))</f>
        <v>#</v>
      </c>
    </row>
    <row r="25620" spans="1:2">
      <c r="A25620" t="s">
        <v>345</v>
      </c>
      <c r="B25620" t="str">
        <f>IF(ISBLANK(VLOOKUP(A25620,Questionnaire!A:KQ,205,FALSE)),"#",VLOOKUP(A25620,Questionnaire!A:KQ,205,FALSE))</f>
        <v>#</v>
      </c>
    </row>
    <row r="25621" spans="1:2">
      <c r="A25621" t="s">
        <v>348</v>
      </c>
      <c r="B25621" t="str">
        <f>IF(ISBLANK(VLOOKUP(A25621,Questionnaire!A:KQ,205,FALSE)),"#",VLOOKUP(A25621,Questionnaire!A:KQ,205,FALSE))</f>
        <v>#</v>
      </c>
    </row>
    <row r="25622" spans="1:2">
      <c r="A25622" t="s">
        <v>353</v>
      </c>
      <c r="B25622" t="str">
        <f>IF(ISBLANK(VLOOKUP(A25622,Questionnaire!A:KQ,205,FALSE)),"#",VLOOKUP(A25622,Questionnaire!A:KQ,205,FALSE))</f>
        <v>#</v>
      </c>
    </row>
    <row r="25623" spans="1:2">
      <c r="A25623" t="s">
        <v>354</v>
      </c>
      <c r="B25623" t="str">
        <f>IF(ISBLANK(VLOOKUP(A25623,Questionnaire!A:KQ,205,FALSE)),"#",VLOOKUP(A25623,Questionnaire!A:KQ,205,FALSE))</f>
        <v>#</v>
      </c>
    </row>
    <row r="25624" spans="1:2">
      <c r="A25624" t="s">
        <v>355</v>
      </c>
      <c r="B25624" t="str">
        <f>IF(ISBLANK(VLOOKUP(A25624,Questionnaire!A:KQ,205,FALSE)),"#",VLOOKUP(A25624,Questionnaire!A:KQ,205,FALSE))</f>
        <v>#</v>
      </c>
    </row>
    <row r="25625" spans="1:2">
      <c r="A25625" t="s">
        <v>356</v>
      </c>
      <c r="B25625" t="str">
        <f>IF(ISBLANK(VLOOKUP(A25625,Questionnaire!A:KQ,205,FALSE)),"#",VLOOKUP(A25625,Questionnaire!A:KQ,205,FALSE))</f>
        <v>#</v>
      </c>
    </row>
    <row r="25626" spans="1:2">
      <c r="A25626" t="s">
        <v>357</v>
      </c>
      <c r="B25626" t="str">
        <f>IF(ISBLANK(VLOOKUP(A25626,Questionnaire!A:KQ,205,FALSE)),"#",VLOOKUP(A25626,Questionnaire!A:KQ,205,FALSE))</f>
        <v>#</v>
      </c>
    </row>
    <row r="25627" spans="1:2">
      <c r="A25627" t="s">
        <v>360</v>
      </c>
      <c r="B25627" t="str">
        <f>IF(ISBLANK(VLOOKUP(A25627,Questionnaire!A:KQ,205,FALSE)),"#",VLOOKUP(A25627,Questionnaire!A:KQ,205,FALSE))</f>
        <v>#</v>
      </c>
    </row>
    <row r="25628" spans="1:2">
      <c r="A25628" t="s">
        <v>362</v>
      </c>
      <c r="B25628" t="str">
        <f>IF(ISBLANK(VLOOKUP(A25628,Questionnaire!A:KQ,205,FALSE)),"#",VLOOKUP(A25628,Questionnaire!A:KQ,205,FALSE))</f>
        <v>#</v>
      </c>
    </row>
    <row r="25629" spans="1:2">
      <c r="A25629" t="s">
        <v>363</v>
      </c>
      <c r="B25629" t="str">
        <f>IF(ISBLANK(VLOOKUP(A25629,Questionnaire!A:KQ,205,FALSE)),"#",VLOOKUP(A25629,Questionnaire!A:KQ,205,FALSE))</f>
        <v>#</v>
      </c>
    </row>
    <row r="25630" spans="1:2">
      <c r="A25630" t="s">
        <v>364</v>
      </c>
      <c r="B25630" t="str">
        <f>IF(ISBLANK(VLOOKUP(A25630,Questionnaire!A:KQ,205,FALSE)),"#",VLOOKUP(A25630,Questionnaire!A:KQ,205,FALSE))</f>
        <v>#</v>
      </c>
    </row>
    <row r="25631" spans="1:2">
      <c r="A25631" t="s">
        <v>365</v>
      </c>
      <c r="B25631" t="str">
        <f>IF(ISBLANK(VLOOKUP(A25631,Questionnaire!A:KQ,205,FALSE)),"#",VLOOKUP(A25631,Questionnaire!A:KQ,205,FALSE))</f>
        <v>#</v>
      </c>
    </row>
    <row r="25632" spans="1:2">
      <c r="A25632" t="s">
        <v>366</v>
      </c>
      <c r="B25632" t="str">
        <f>IF(ISBLANK(VLOOKUP(A25632,Questionnaire!A:KQ,205,FALSE)),"#",VLOOKUP(A25632,Questionnaire!A:KQ,205,FALSE))</f>
        <v>#</v>
      </c>
    </row>
    <row r="25633" spans="1:2">
      <c r="A25633" t="s">
        <v>371</v>
      </c>
      <c r="B25633" t="str">
        <f>IF(ISBLANK(VLOOKUP(A25633,Questionnaire!A:KQ,205,FALSE)),"#",VLOOKUP(A25633,Questionnaire!A:KQ,205,FALSE))</f>
        <v>#</v>
      </c>
    </row>
    <row r="25634" spans="1:2">
      <c r="A25634" t="s">
        <v>372</v>
      </c>
      <c r="B25634" t="str">
        <f>IF(ISBLANK(VLOOKUP(A25634,Questionnaire!A:KQ,205,FALSE)),"#",VLOOKUP(A25634,Questionnaire!A:KQ,205,FALSE))</f>
        <v>#</v>
      </c>
    </row>
    <row r="25635" spans="1:2">
      <c r="A25635" t="s">
        <v>373</v>
      </c>
      <c r="B25635" t="str">
        <f>IF(ISBLANK(VLOOKUP(A25635,Questionnaire!A:KQ,205,FALSE)),"#",VLOOKUP(A25635,Questionnaire!A:KQ,205,FALSE))</f>
        <v>#</v>
      </c>
    </row>
    <row r="25636" spans="1:2">
      <c r="A25636" t="s">
        <v>374</v>
      </c>
      <c r="B25636" t="str">
        <f>IF(ISBLANK(VLOOKUP(A25636,Questionnaire!A:KQ,205,FALSE)),"#",VLOOKUP(A25636,Questionnaire!A:KQ,205,FALSE))</f>
        <v>#</v>
      </c>
    </row>
    <row r="25637" spans="1:2">
      <c r="A25637" t="s">
        <v>377</v>
      </c>
      <c r="B25637" t="str">
        <f>IF(ISBLANK(VLOOKUP(A25637,Questionnaire!A:KQ,205,FALSE)),"#",VLOOKUP(A25637,Questionnaire!A:KQ,205,FALSE))</f>
        <v>#</v>
      </c>
    </row>
    <row r="25638" spans="1:2">
      <c r="A25638" t="s">
        <v>379</v>
      </c>
      <c r="B25638" t="str">
        <f>IF(ISBLANK(VLOOKUP(A25638,Questionnaire!A:KQ,205,FALSE)),"#",VLOOKUP(A25638,Questionnaire!A:KQ,205,FALSE))</f>
        <v>#</v>
      </c>
    </row>
    <row r="25639" spans="1:2">
      <c r="A25639" t="s">
        <v>380</v>
      </c>
      <c r="B25639" t="str">
        <f>IF(ISBLANK(VLOOKUP(A25639,Questionnaire!A:KQ,205,FALSE)),"#",VLOOKUP(A25639,Questionnaire!A:KQ,205,FALSE))</f>
        <v>#</v>
      </c>
    </row>
    <row r="25640" spans="1:2">
      <c r="A25640" t="s">
        <v>381</v>
      </c>
      <c r="B25640" t="str">
        <f>IF(ISBLANK(VLOOKUP(A25640,Questionnaire!A:KQ,205,FALSE)),"#",VLOOKUP(A25640,Questionnaire!A:KQ,205,FALSE))</f>
        <v>#</v>
      </c>
    </row>
    <row r="25641" spans="1:2">
      <c r="A25641" t="s">
        <v>382</v>
      </c>
      <c r="B25641" t="str">
        <f>IF(ISBLANK(VLOOKUP(A25641,Questionnaire!A:KQ,205,FALSE)),"#",VLOOKUP(A25641,Questionnaire!A:KQ,205,FALSE))</f>
        <v>#</v>
      </c>
    </row>
    <row r="25642" spans="1:2">
      <c r="A25642" t="s">
        <v>384</v>
      </c>
      <c r="B25642" t="str">
        <f>IF(ISBLANK(VLOOKUP(A25642,Questionnaire!A:KQ,205,FALSE)),"#",VLOOKUP(A25642,Questionnaire!A:KQ,205,FALSE))</f>
        <v>#</v>
      </c>
    </row>
    <row r="25643" spans="1:2">
      <c r="A25643" t="s">
        <v>387</v>
      </c>
      <c r="B25643" t="str">
        <f>IF(ISBLANK(VLOOKUP(A25643,Questionnaire!A:KQ,205,FALSE)),"#",VLOOKUP(A25643,Questionnaire!A:KQ,205,FALSE))</f>
        <v>#</v>
      </c>
    </row>
    <row r="25644" spans="1:2">
      <c r="A25644" t="s">
        <v>391</v>
      </c>
      <c r="B25644" t="str">
        <f>IF(ISBLANK(VLOOKUP(A25644,Questionnaire!A:KQ,205,FALSE)),"#",VLOOKUP(A25644,Questionnaire!A:KQ,205,FALSE))</f>
        <v>#</v>
      </c>
    </row>
    <row r="25645" spans="1:2">
      <c r="A25645" t="s">
        <v>393</v>
      </c>
      <c r="B25645" t="str">
        <f>IF(ISBLANK(VLOOKUP(A25645,Questionnaire!A:KQ,205,FALSE)),"#",VLOOKUP(A25645,Questionnaire!A:KQ,205,FALSE))</f>
        <v>#</v>
      </c>
    </row>
    <row r="25646" spans="1:2">
      <c r="A25646" t="s">
        <v>395</v>
      </c>
      <c r="B25646" t="str">
        <f>IF(ISBLANK(VLOOKUP(A25646,Questionnaire!A:KQ,205,FALSE)),"#",VLOOKUP(A25646,Questionnaire!A:KQ,205,FALSE))</f>
        <v>#</v>
      </c>
    </row>
    <row r="25647" spans="1:2">
      <c r="A25647" t="s">
        <v>398</v>
      </c>
      <c r="B25647" t="str">
        <f>IF(ISBLANK(VLOOKUP(A25647,Questionnaire!A:KQ,205,FALSE)),"#",VLOOKUP(A25647,Questionnaire!A:KQ,205,FALSE))</f>
        <v>#</v>
      </c>
    </row>
    <row r="25648" spans="1:2">
      <c r="A25648" t="s">
        <v>402</v>
      </c>
      <c r="B25648" t="str">
        <f>IF(ISBLANK(VLOOKUP(A25648,Questionnaire!A:KQ,205,FALSE)),"#",VLOOKUP(A25648,Questionnaire!A:KQ,205,FALSE))</f>
        <v>#</v>
      </c>
    </row>
    <row r="25649" spans="1:2">
      <c r="A25649" t="s">
        <v>405</v>
      </c>
      <c r="B25649" t="str">
        <f>IF(ISBLANK(VLOOKUP(A25649,Questionnaire!A:KQ,205,FALSE)),"#",VLOOKUP(A25649,Questionnaire!A:KQ,205,FALSE))</f>
        <v>#</v>
      </c>
    </row>
    <row r="25650" spans="1:2">
      <c r="A25650" t="s">
        <v>409</v>
      </c>
      <c r="B25650" t="str">
        <f>IF(ISBLANK(VLOOKUP(A25650,Questionnaire!A:KQ,205,FALSE)),"#",VLOOKUP(A25650,Questionnaire!A:KQ,205,FALSE))</f>
        <v>#</v>
      </c>
    </row>
    <row r="25651" spans="1:2">
      <c r="A25651" t="s">
        <v>412</v>
      </c>
      <c r="B25651" t="str">
        <f>IF(ISBLANK(VLOOKUP(A25651,Questionnaire!A:KQ,205,FALSE)),"#",VLOOKUP(A25651,Questionnaire!A:KQ,205,FALSE))</f>
        <v>#</v>
      </c>
    </row>
    <row r="25652" spans="1:2">
      <c r="A25652" t="s">
        <v>415</v>
      </c>
      <c r="B25652" t="str">
        <f>IF(ISBLANK(VLOOKUP(A25652,Questionnaire!A:KQ,205,FALSE)),"#",VLOOKUP(A25652,Questionnaire!A:KQ,205,FALSE))</f>
        <v>#</v>
      </c>
    </row>
    <row r="25653" spans="1:2">
      <c r="A25653" t="s">
        <v>418</v>
      </c>
      <c r="B25653" t="str">
        <f>IF(ISBLANK(VLOOKUP(A25653,Questionnaire!A:KQ,205,FALSE)),"#",VLOOKUP(A25653,Questionnaire!A:KQ,205,FALSE))</f>
        <v>#</v>
      </c>
    </row>
    <row r="25654" spans="1:2">
      <c r="A25654" t="s">
        <v>421</v>
      </c>
      <c r="B25654" t="str">
        <f>IF(ISBLANK(VLOOKUP(A25654,Questionnaire!A:KQ,205,FALSE)),"#",VLOOKUP(A25654,Questionnaire!A:KQ,205,FALSE))</f>
        <v>#</v>
      </c>
    </row>
    <row r="25655" spans="1:2">
      <c r="A25655" t="s">
        <v>424</v>
      </c>
      <c r="B25655" t="str">
        <f>IF(ISBLANK(VLOOKUP(A25655,Questionnaire!A:KQ,205,FALSE)),"#",VLOOKUP(A25655,Questionnaire!A:KQ,205,FALSE))</f>
        <v>#</v>
      </c>
    </row>
    <row r="25656" spans="1:2">
      <c r="A25656" t="s">
        <v>429</v>
      </c>
      <c r="B25656" t="str">
        <f>IF(ISBLANK(VLOOKUP(A25656,Questionnaire!A:KQ,205,FALSE)),"#",VLOOKUP(A25656,Questionnaire!A:KQ,205,FALSE))</f>
        <v>#</v>
      </c>
    </row>
    <row r="25657" spans="1:2">
      <c r="A25657" t="s">
        <v>432</v>
      </c>
      <c r="B25657" t="str">
        <f>IF(ISBLANK(VLOOKUP(A25657,Questionnaire!A:KQ,205,FALSE)),"#",VLOOKUP(A25657,Questionnaire!A:KQ,205,FALSE))</f>
        <v>#</v>
      </c>
    </row>
    <row r="25658" spans="1:2">
      <c r="A25658" t="s">
        <v>435</v>
      </c>
      <c r="B25658" t="str">
        <f>IF(ISBLANK(VLOOKUP(A25658,Questionnaire!A:KQ,205,FALSE)),"#",VLOOKUP(A25658,Questionnaire!A:KQ,205,FALSE))</f>
        <v>#</v>
      </c>
    </row>
    <row r="25659" spans="1:2">
      <c r="A25659" t="s">
        <v>437</v>
      </c>
      <c r="B25659" t="str">
        <f>IF(ISBLANK(VLOOKUP(A25659,Questionnaire!A:KQ,205,FALSE)),"#",VLOOKUP(A25659,Questionnaire!A:KQ,205,FALSE))</f>
        <v>#</v>
      </c>
    </row>
    <row r="25660" spans="1:2">
      <c r="A25660" t="s">
        <v>439</v>
      </c>
      <c r="B25660" t="str">
        <f>IF(ISBLANK(VLOOKUP(A25660,Questionnaire!A:KQ,205,FALSE)),"#",VLOOKUP(A25660,Questionnaire!A:KQ,205,FALSE))</f>
        <v>#</v>
      </c>
    </row>
    <row r="25661" spans="1:2">
      <c r="A25661" t="s">
        <v>442</v>
      </c>
      <c r="B25661" t="str">
        <f>IF(ISBLANK(VLOOKUP(A25661,Questionnaire!A:KQ,205,FALSE)),"#",VLOOKUP(A25661,Questionnaire!A:KQ,205,FALSE))</f>
        <v>#</v>
      </c>
    </row>
    <row r="25662" spans="1:2">
      <c r="A25662" t="s">
        <v>445</v>
      </c>
      <c r="B25662" t="str">
        <f>IF(ISBLANK(VLOOKUP(A25662,Questionnaire!A:KQ,205,FALSE)),"#",VLOOKUP(A25662,Questionnaire!A:KQ,205,FALSE))</f>
        <v>#</v>
      </c>
    </row>
    <row r="25663" spans="1:2">
      <c r="A25663" t="s">
        <v>448</v>
      </c>
      <c r="B25663" t="str">
        <f>IF(ISBLANK(VLOOKUP(A25663,Questionnaire!A:KQ,205,FALSE)),"#",VLOOKUP(A25663,Questionnaire!A:KQ,205,FALSE))</f>
        <v>#</v>
      </c>
    </row>
    <row r="25664" spans="1:2">
      <c r="A25664" t="s">
        <v>452</v>
      </c>
      <c r="B25664" t="str">
        <f>IF(ISBLANK(VLOOKUP(A25664,Questionnaire!A:KQ,205,FALSE)),"#",VLOOKUP(A25664,Questionnaire!A:KQ,205,FALSE))</f>
        <v>#</v>
      </c>
    </row>
    <row r="25665" spans="1:3">
      <c r="A25665" t="s">
        <v>455</v>
      </c>
      <c r="B25665" t="str">
        <f>IF(ISBLANK(VLOOKUP(A25665,Questionnaire!A:KQ,205,FALSE)),"#",VLOOKUP(A25665,Questionnaire!A:KQ,205,FALSE))</f>
        <v>#</v>
      </c>
    </row>
    <row r="25666" spans="1:3">
      <c r="A25666" t="s">
        <v>458</v>
      </c>
      <c r="B25666" t="str">
        <f>IF(ISBLANK(VLOOKUP(A25666,Questionnaire!A:KQ,205,FALSE)),"#",VLOOKUP(A25666,Questionnaire!A:KQ,205,FALSE))</f>
        <v>#</v>
      </c>
    </row>
    <row r="25667" spans="1:3">
      <c r="A25667" t="s">
        <v>461</v>
      </c>
      <c r="B25667" t="str">
        <f>IF(ISBLANK(VLOOKUP(A25667,Questionnaire!A:KQ,205,FALSE)),"#",VLOOKUP(A25667,Questionnaire!A:KQ,205,FALSE))</f>
        <v>#</v>
      </c>
    </row>
    <row r="25668" spans="1:3">
      <c r="A25668" t="s">
        <v>465</v>
      </c>
      <c r="B25668" t="str">
        <f>IF(ISBLANK(VLOOKUP(A25668,Questionnaire!A:KQ,205,FALSE)),"#",VLOOKUP(A25668,Questionnaire!A:KQ,205,FALSE))</f>
        <v>#</v>
      </c>
    </row>
    <row r="25669" spans="1:3">
      <c r="A25669" t="s">
        <v>467</v>
      </c>
      <c r="B25669" t="str">
        <f>IF(ISBLANK(VLOOKUP(A25669,Questionnaire!A:KQ,205,FALSE)),"#",VLOOKUP(A25669,Questionnaire!A:KQ,205,FALSE))</f>
        <v>#</v>
      </c>
    </row>
    <row r="25670" spans="1:3">
      <c r="A25670" t="s">
        <v>469</v>
      </c>
      <c r="B25670" t="str">
        <f>IF(ISBLANK(VLOOKUP(A25670,Questionnaire!A:KQ,205,FALSE)),"#",VLOOKUP(A25670,Questionnaire!A:KQ,205,FALSE))</f>
        <v>#</v>
      </c>
    </row>
    <row r="25671" spans="1:3">
      <c r="A25671" t="s">
        <v>471</v>
      </c>
      <c r="B25671" t="str">
        <f>IF(ISBLANK(VLOOKUP(A25671,Questionnaire!A:KQ,205,FALSE)),"#",VLOOKUP(A25671,Questionnaire!A:KQ,205,FALSE))</f>
        <v>#</v>
      </c>
    </row>
    <row r="25672" spans="1:3">
      <c r="A25672" t="s">
        <v>473</v>
      </c>
      <c r="B25672" t="str">
        <f>IF(ISBLANK(VLOOKUP(A25672,Questionnaire!A:KQ,205,FALSE)),"#",VLOOKUP(A25672,Questionnaire!A:KQ,205,FALSE))</f>
        <v>#</v>
      </c>
    </row>
    <row r="25673" spans="1:3">
      <c r="A25673" t="s">
        <v>475</v>
      </c>
      <c r="B25673" t="str">
        <f>IF(ISBLANK(VLOOKUP(A25673,Questionnaire!A:KQ,205,FALSE)),"#",VLOOKUP(A25673,Questionnaire!A:KQ,205,FALSE))</f>
        <v>#</v>
      </c>
    </row>
    <row r="25674" spans="1:3">
      <c r="A25674" t="s">
        <v>185</v>
      </c>
      <c r="B25674" t="str">
        <f>IF(ISBLANK(VLOOKUP(A25674,Questionnaire!A:KQ,206,FALSE)),"#",VLOOKUP(A25674,Questionnaire!A:KQ,206,FALSE))</f>
        <v>#</v>
      </c>
      <c r="C25674">
        <v>203</v>
      </c>
    </row>
    <row r="25675" spans="1:3">
      <c r="A25675" t="s">
        <v>187</v>
      </c>
      <c r="B25675" t="str">
        <f>IF(ISNA(VLOOKUP(VLOOKUP(A25675,Questionnaire!A:KQ,206,FALSE),'CORA Encoding'!D:E,2,FALSE)),"#",VLOOKUP(VLOOKUP(A25675,Questionnaire!A:KQ,206,FALSE),'CORA Encoding'!D:E,2,FALSE))</f>
        <v>#</v>
      </c>
    </row>
    <row r="25676" spans="1:3">
      <c r="A25676" t="s">
        <v>189</v>
      </c>
      <c r="B25676" t="str">
        <f>IF(ISNA(VLOOKUP(VLOOKUP(A25676,Questionnaire!A:KQ,206,FALSE),'CORA Encoding'!G:H,2,FALSE)),"#",VLOOKUP(VLOOKUP(A25676,Questionnaire!A:KQ,206,FALSE),'CORA Encoding'!G:H,2,FALSE))</f>
        <v>#</v>
      </c>
    </row>
    <row r="25677" spans="1:3">
      <c r="A25677" t="s">
        <v>191</v>
      </c>
      <c r="B25677" t="str">
        <f>IF(ISNA(VLOOKUP(VLOOKUP(A25677,Questionnaire!A:KQ,206,FALSE),'Country List'!E:F,2,FALSE)),"#",VLOOKUP(VLOOKUP(A25677,Questionnaire!A:KQ,206,FALSE),'Country List'!E:F,2,FALSE))</f>
        <v>#</v>
      </c>
    </row>
    <row r="25678" spans="1:3">
      <c r="A25678" t="s">
        <v>193</v>
      </c>
      <c r="B25678" t="str">
        <f>IF(ISNA(VLOOKUP(VLOOKUP(A25678,Questionnaire!A:KQ,206,FALSE),'Industry List'!B:C,2,FALSE)),"#",VLOOKUP(VLOOKUP(A25678,Questionnaire!A:KQ,206,FALSE),'Industry List'!B:C,2,FALSE))</f>
        <v>#</v>
      </c>
    </row>
    <row r="25679" spans="1:3">
      <c r="A25679" t="s">
        <v>197</v>
      </c>
      <c r="B25679" t="str">
        <f>IF(ISBLANK(VLOOKUP(A25679,Questionnaire!A:KQ,206,FALSE)),"#",VLOOKUP(A25679,Questionnaire!A:KQ,206,FALSE))</f>
        <v>#</v>
      </c>
    </row>
    <row r="25680" spans="1:3">
      <c r="A25680" t="s">
        <v>201</v>
      </c>
      <c r="B25680" t="str">
        <f>IF(ISBLANK(VLOOKUP(A25680,Questionnaire!A:KQ,206,FALSE)),"#",VLOOKUP(A25680,Questionnaire!A:KQ,206,FALSE))</f>
        <v>#</v>
      </c>
    </row>
    <row r="25681" spans="1:2">
      <c r="A25681" t="s">
        <v>203</v>
      </c>
      <c r="B25681" t="str">
        <f>IF(ISNA(VLOOKUP(VLOOKUP(A25681,Questionnaire!A:KQ,206,FALSE),'CORA Encoding'!J:K,2,FALSE)),"#",VLOOKUP(VLOOKUP(A25681,Questionnaire!A:KQ,206,FALSE),'CORA Encoding'!J:K,2,FALSE))</f>
        <v>#</v>
      </c>
    </row>
    <row r="25682" spans="1:2">
      <c r="A25682" t="s">
        <v>208</v>
      </c>
      <c r="B25682" t="str">
        <f>IF(ISBLANK(VLOOKUP(A25682,Questionnaire!A:KQ,206,FALSE)),"#",VLOOKUP(A25682,Questionnaire!A:KQ,206,FALSE))</f>
        <v>#</v>
      </c>
    </row>
    <row r="25683" spans="1:2">
      <c r="A25683" t="s">
        <v>213</v>
      </c>
      <c r="B25683" t="str">
        <f>IF(ISBLANK(VLOOKUP(A25683,Questionnaire!A:KQ,206,FALSE)),"#",VLOOKUP(A25683,Questionnaire!A:KQ,206,FALSE))</f>
        <v>#</v>
      </c>
    </row>
    <row r="25684" spans="1:2">
      <c r="A25684" t="s">
        <v>215</v>
      </c>
      <c r="B25684" t="str">
        <f>IF(ISBLANK(VLOOKUP(A25684,Questionnaire!A:KQ,206,FALSE)),"#",VLOOKUP(A25684,Questionnaire!A:KQ,206,FALSE))</f>
        <v>#</v>
      </c>
    </row>
    <row r="25685" spans="1:2">
      <c r="A25685" t="s">
        <v>217</v>
      </c>
      <c r="B25685" t="str">
        <f>IF(ISBLANK(VLOOKUP(A25685,Questionnaire!A:KQ,206,FALSE)),"#",VLOOKUP(A25685,Questionnaire!A:KQ,206,FALSE))</f>
        <v>#</v>
      </c>
    </row>
    <row r="25686" spans="1:2">
      <c r="A25686" t="s">
        <v>219</v>
      </c>
      <c r="B25686" t="str">
        <f>IF(ISBLANK(VLOOKUP(A25686,Questionnaire!A:KQ,206,FALSE)),"#",VLOOKUP(A25686,Questionnaire!A:KQ,206,FALSE))</f>
        <v>#</v>
      </c>
    </row>
    <row r="25687" spans="1:2">
      <c r="A25687" t="s">
        <v>221</v>
      </c>
      <c r="B25687" t="str">
        <f>IF(ISBLANK(VLOOKUP(A25687,Questionnaire!A:KQ,206,FALSE)),"#",VLOOKUP(A25687,Questionnaire!A:KQ,206,FALSE))</f>
        <v>#</v>
      </c>
    </row>
    <row r="25688" spans="1:2">
      <c r="A25688" t="s">
        <v>223</v>
      </c>
      <c r="B25688" t="str">
        <f>IF(ISBLANK(VLOOKUP(A25688,Questionnaire!A:KQ,206,FALSE)),"#",VLOOKUP(A25688,Questionnaire!A:KQ,206,FALSE))</f>
        <v>#</v>
      </c>
    </row>
    <row r="25689" spans="1:2">
      <c r="A25689" t="s">
        <v>225</v>
      </c>
      <c r="B25689" t="str">
        <f>IF(ISBLANK(VLOOKUP(A25689,Questionnaire!A:KQ,206,FALSE)),"#",VLOOKUP(A25689,Questionnaire!A:KQ,206,FALSE))</f>
        <v>#</v>
      </c>
    </row>
    <row r="25690" spans="1:2">
      <c r="A25690" t="s">
        <v>227</v>
      </c>
      <c r="B25690" t="str">
        <f>IF(ISBLANK(VLOOKUP(A25690,Questionnaire!A:KQ,206,FALSE)),"#",VLOOKUP(A25690,Questionnaire!A:KQ,206,FALSE))</f>
        <v>#</v>
      </c>
    </row>
    <row r="25691" spans="1:2">
      <c r="A25691" t="s">
        <v>229</v>
      </c>
      <c r="B25691" t="str">
        <f>IF(ISBLANK(VLOOKUP(A25691,Questionnaire!A:KQ,206,FALSE)),"#",VLOOKUP(A25691,Questionnaire!A:KQ,206,FALSE))</f>
        <v>#</v>
      </c>
    </row>
    <row r="25692" spans="1:2">
      <c r="A25692" t="s">
        <v>231</v>
      </c>
      <c r="B25692" t="str">
        <f>IF(ISBLANK(VLOOKUP(A25692,Questionnaire!A:KQ,206,FALSE)),"#",VLOOKUP(A25692,Questionnaire!A:KQ,206,FALSE))</f>
        <v>#</v>
      </c>
    </row>
    <row r="25693" spans="1:2">
      <c r="A25693" t="s">
        <v>233</v>
      </c>
      <c r="B25693" t="str">
        <f>IF(ISBLANK(VLOOKUP(A25693,Questionnaire!A:KQ,206,FALSE)),"#",VLOOKUP(A25693,Questionnaire!A:KQ,206,FALSE))</f>
        <v>#</v>
      </c>
    </row>
    <row r="25694" spans="1:2">
      <c r="A25694" t="s">
        <v>235</v>
      </c>
      <c r="B25694" t="str">
        <f>IF(ISBLANK(VLOOKUP(A25694,Questionnaire!A:KQ,206,FALSE)),"#",VLOOKUP(A25694,Questionnaire!A:KQ,206,FALSE))</f>
        <v>#</v>
      </c>
    </row>
    <row r="25695" spans="1:2">
      <c r="A25695" t="s">
        <v>237</v>
      </c>
      <c r="B25695" t="str">
        <f>IF(ISBLANK(VLOOKUP(A25695,Questionnaire!A:KQ,206,FALSE)),"#",VLOOKUP(A25695,Questionnaire!A:KQ,206,FALSE))</f>
        <v>#</v>
      </c>
    </row>
    <row r="25696" spans="1:2">
      <c r="A25696" t="s">
        <v>239</v>
      </c>
      <c r="B25696" t="str">
        <f>IF(ISBLANK(VLOOKUP(A25696,Questionnaire!A:KQ,206,FALSE)),"#",VLOOKUP(A25696,Questionnaire!A:KQ,206,FALSE))</f>
        <v>#</v>
      </c>
    </row>
    <row r="25697" spans="1:2">
      <c r="A25697" t="s">
        <v>242</v>
      </c>
      <c r="B25697" t="str">
        <f>IF(ISBLANK(VLOOKUP(A25697,Questionnaire!A:KQ,206,FALSE)),"#",VLOOKUP(A25697,Questionnaire!A:KQ,206,FALSE))</f>
        <v>#</v>
      </c>
    </row>
    <row r="25698" spans="1:2">
      <c r="A25698" t="s">
        <v>245</v>
      </c>
      <c r="B25698" t="str">
        <f>IF(ISBLANK(VLOOKUP(A25698,Questionnaire!A:KQ,206,FALSE)),"#",VLOOKUP(A25698,Questionnaire!A:KQ,206,FALSE))</f>
        <v>#</v>
      </c>
    </row>
    <row r="25699" spans="1:2">
      <c r="A25699" t="s">
        <v>247</v>
      </c>
      <c r="B25699" t="str">
        <f>IF(ISBLANK(VLOOKUP(A25699,Questionnaire!A:KQ,206,FALSE)),"#",VLOOKUP(A25699,Questionnaire!A:KQ,206,FALSE))</f>
        <v>#</v>
      </c>
    </row>
    <row r="25700" spans="1:2">
      <c r="A25700" t="s">
        <v>249</v>
      </c>
      <c r="B25700" t="str">
        <f>IF(ISBLANK(VLOOKUP(A25700,Questionnaire!A:KQ,206,FALSE)),"#",VLOOKUP(A25700,Questionnaire!A:KQ,206,FALSE))</f>
        <v>#</v>
      </c>
    </row>
    <row r="25701" spans="1:2">
      <c r="A25701" t="s">
        <v>250</v>
      </c>
      <c r="B25701" t="str">
        <f>IF(ISBLANK(VLOOKUP(A25701,Questionnaire!A:KQ,206,FALSE)),"#",VLOOKUP(A25701,Questionnaire!A:KQ,206,FALSE))</f>
        <v>#</v>
      </c>
    </row>
    <row r="25702" spans="1:2">
      <c r="A25702" t="s">
        <v>252</v>
      </c>
      <c r="B25702" t="str">
        <f>IF(ISBLANK(VLOOKUP(A25702,Questionnaire!A:KQ,206,FALSE)),"#",VLOOKUP(A25702,Questionnaire!A:KQ,206,FALSE))</f>
        <v>#</v>
      </c>
    </row>
    <row r="25703" spans="1:2">
      <c r="A25703" t="s">
        <v>255</v>
      </c>
      <c r="B25703" t="str">
        <f>IF(ISBLANK(VLOOKUP(A25703,Questionnaire!A:KQ,206,FALSE)),"#",VLOOKUP(A25703,Questionnaire!A:KQ,206,FALSE))</f>
        <v>#</v>
      </c>
    </row>
    <row r="25704" spans="1:2">
      <c r="A25704" t="s">
        <v>258</v>
      </c>
      <c r="B25704" t="str">
        <f>IF(ISNA(VLOOKUP(VLOOKUP(A25704,Questionnaire!A:KQ,206,FALSE),'CORA Encoding'!M:N,2,FALSE)),"#",VLOOKUP(VLOOKUP(A25704,Questionnaire!A:KQ,206,FALSE),'CORA Encoding'!M:N,2,FALSE))</f>
        <v>#</v>
      </c>
    </row>
    <row r="25705" spans="1:2">
      <c r="A25705" t="s">
        <v>261</v>
      </c>
      <c r="B25705" t="str">
        <f>IF(ISBLANK(VLOOKUP(A25705,Questionnaire!A:KQ,206,FALSE)),"#",VLOOKUP(A25705,Questionnaire!A:KQ,206,FALSE))</f>
        <v>#</v>
      </c>
    </row>
    <row r="25706" spans="1:2">
      <c r="A25706" t="s">
        <v>263</v>
      </c>
      <c r="B25706" t="str">
        <f>IF(ISBLANK(VLOOKUP(A25706,Questionnaire!A:KQ,206,FALSE)),"#",VLOOKUP(A25706,Questionnaire!A:KQ,206,FALSE))</f>
        <v>#</v>
      </c>
    </row>
    <row r="25707" spans="1:2">
      <c r="A25707" t="s">
        <v>265</v>
      </c>
      <c r="B25707" t="str">
        <f>IF(ISBLANK(VLOOKUP(A25707,Questionnaire!A:KQ,206,FALSE)),"#",VLOOKUP(A25707,Questionnaire!A:KQ,206,FALSE))</f>
        <v>#</v>
      </c>
    </row>
    <row r="25708" spans="1:2">
      <c r="A25708" t="s">
        <v>267</v>
      </c>
      <c r="B25708" t="str">
        <f>IF(ISBLANK(VLOOKUP(A25708,Questionnaire!A:KQ,206,FALSE)),"#",VLOOKUP(A25708,Questionnaire!A:KQ,206,FALSE))</f>
        <v>#</v>
      </c>
    </row>
    <row r="25709" spans="1:2">
      <c r="A25709" t="s">
        <v>269</v>
      </c>
      <c r="B25709" t="str">
        <f>IF(ISBLANK(VLOOKUP(A25709,Questionnaire!A:KQ,206,FALSE)),"#",VLOOKUP(A25709,Questionnaire!A:KQ,206,FALSE))</f>
        <v>#</v>
      </c>
    </row>
    <row r="25710" spans="1:2">
      <c r="A25710" t="s">
        <v>274</v>
      </c>
      <c r="B25710" t="str">
        <f>IF(ISBLANK(VLOOKUP(A25710,Questionnaire!A:KQ,206,FALSE)),"#",VLOOKUP(A25710,Questionnaire!A:KQ,206,FALSE))</f>
        <v>#</v>
      </c>
    </row>
    <row r="25711" spans="1:2">
      <c r="A25711" t="s">
        <v>276</v>
      </c>
      <c r="B25711" t="str">
        <f>IF(ISBLANK(VLOOKUP(A25711,Questionnaire!A:KQ,206,FALSE)),"#",VLOOKUP(A25711,Questionnaire!A:KQ,206,FALSE))</f>
        <v>#</v>
      </c>
    </row>
    <row r="25712" spans="1:2">
      <c r="A25712" t="s">
        <v>278</v>
      </c>
      <c r="B25712" t="str">
        <f>IF(ISBLANK(VLOOKUP(A25712,Questionnaire!A:KQ,206,FALSE)),"#",VLOOKUP(A25712,Questionnaire!A:KQ,206,FALSE))</f>
        <v>#</v>
      </c>
    </row>
    <row r="25713" spans="1:2">
      <c r="A25713" t="s">
        <v>280</v>
      </c>
      <c r="B25713" t="str">
        <f>IF(ISBLANK(VLOOKUP(A25713,Questionnaire!A:KQ,206,FALSE)),"#",VLOOKUP(A25713,Questionnaire!A:KQ,206,FALSE))</f>
        <v>#</v>
      </c>
    </row>
    <row r="25714" spans="1:2">
      <c r="A25714" t="s">
        <v>282</v>
      </c>
      <c r="B25714" t="str">
        <f>IF(ISBLANK(VLOOKUP(A25714,Questionnaire!A:KQ,206,FALSE)),"#",VLOOKUP(A25714,Questionnaire!A:KQ,206,FALSE))</f>
        <v>#</v>
      </c>
    </row>
    <row r="25715" spans="1:2">
      <c r="A25715" t="s">
        <v>286</v>
      </c>
      <c r="B25715" t="str">
        <f>IF(ISBLANK(VLOOKUP(A25715,Questionnaire!A:KQ,206,FALSE)),"#",VLOOKUP(A25715,Questionnaire!A:KQ,206,FALSE))</f>
        <v>#</v>
      </c>
    </row>
    <row r="25716" spans="1:2">
      <c r="A25716" t="s">
        <v>288</v>
      </c>
      <c r="B25716" t="str">
        <f>IF(ISBLANK(VLOOKUP(A25716,Questionnaire!A:KQ,206,FALSE)),"#",VLOOKUP(A25716,Questionnaire!A:KQ,206,FALSE))</f>
        <v>#</v>
      </c>
    </row>
    <row r="25717" spans="1:2">
      <c r="A25717" t="s">
        <v>290</v>
      </c>
      <c r="B25717" t="str">
        <f>IF(ISBLANK(VLOOKUP(A25717,Questionnaire!A:KQ,206,FALSE)),"#",VLOOKUP(A25717,Questionnaire!A:KQ,206,FALSE))</f>
        <v>#</v>
      </c>
    </row>
    <row r="25718" spans="1:2">
      <c r="A25718" t="s">
        <v>292</v>
      </c>
      <c r="B25718" t="str">
        <f>IF(ISBLANK(VLOOKUP(A25718,Questionnaire!A:KQ,206,FALSE)),"#",VLOOKUP(A25718,Questionnaire!A:KQ,206,FALSE))</f>
        <v>#</v>
      </c>
    </row>
    <row r="25719" spans="1:2">
      <c r="A25719" t="s">
        <v>294</v>
      </c>
      <c r="B25719" t="str">
        <f>IF(ISBLANK(VLOOKUP(A25719,Questionnaire!A:KQ,206,FALSE)),"#",VLOOKUP(A25719,Questionnaire!A:KQ,206,FALSE))</f>
        <v>#</v>
      </c>
    </row>
    <row r="25720" spans="1:2">
      <c r="A25720" t="s">
        <v>296</v>
      </c>
      <c r="B25720" t="str">
        <f>IF(ISBLANK(VLOOKUP(A25720,Questionnaire!A:KQ,206,FALSE)),"#",VLOOKUP(A25720,Questionnaire!A:KQ,206,FALSE))</f>
        <v>#</v>
      </c>
    </row>
    <row r="25721" spans="1:2">
      <c r="A25721" t="s">
        <v>301</v>
      </c>
      <c r="B25721" t="str">
        <f>IF(ISBLANK(VLOOKUP(A25721,Questionnaire!A:KQ,206,FALSE)),"#",VLOOKUP(A25721,Questionnaire!A:KQ,206,FALSE))</f>
        <v>#</v>
      </c>
    </row>
    <row r="25722" spans="1:2">
      <c r="A25722" t="s">
        <v>303</v>
      </c>
      <c r="B25722" t="str">
        <f>IF(ISBLANK(VLOOKUP(A25722,Questionnaire!A:KQ,206,FALSE)),"#",VLOOKUP(A25722,Questionnaire!A:KQ,206,FALSE))</f>
        <v>#</v>
      </c>
    </row>
    <row r="25723" spans="1:2">
      <c r="A25723" t="s">
        <v>305</v>
      </c>
      <c r="B25723" t="str">
        <f>IF(ISBLANK(VLOOKUP(A25723,Questionnaire!A:KQ,206,FALSE)),"#",VLOOKUP(A25723,Questionnaire!A:KQ,206,FALSE))</f>
        <v>#</v>
      </c>
    </row>
    <row r="25724" spans="1:2">
      <c r="A25724" t="s">
        <v>307</v>
      </c>
      <c r="B25724" t="str">
        <f>IF(ISBLANK(VLOOKUP(A25724,Questionnaire!A:KQ,206,FALSE)),"#",VLOOKUP(A25724,Questionnaire!A:KQ,206,FALSE))</f>
        <v>#</v>
      </c>
    </row>
    <row r="25725" spans="1:2">
      <c r="A25725" t="s">
        <v>311</v>
      </c>
      <c r="B25725" t="str">
        <f>IF(ISBLANK(VLOOKUP(A25725,Questionnaire!A:KQ,206,FALSE)),"#",VLOOKUP(A25725,Questionnaire!A:KQ,206,FALSE))</f>
        <v>#</v>
      </c>
    </row>
    <row r="25726" spans="1:2">
      <c r="A25726" t="s">
        <v>313</v>
      </c>
      <c r="B25726" t="str">
        <f>IF(ISBLANK(VLOOKUP(A25726,Questionnaire!A:KQ,206,FALSE)),"#",VLOOKUP(A25726,Questionnaire!A:KQ,206,FALSE))</f>
        <v>#</v>
      </c>
    </row>
    <row r="25727" spans="1:2">
      <c r="A25727" t="s">
        <v>314</v>
      </c>
      <c r="B25727" t="str">
        <f>IF(ISBLANK(VLOOKUP(A25727,Questionnaire!A:KQ,206,FALSE)),"#",VLOOKUP(A25727,Questionnaire!A:KQ,206,FALSE))</f>
        <v>#</v>
      </c>
    </row>
    <row r="25728" spans="1:2">
      <c r="A25728" t="s">
        <v>315</v>
      </c>
      <c r="B25728" t="str">
        <f>IF(ISBLANK(VLOOKUP(A25728,Questionnaire!A:KQ,206,FALSE)),"#",VLOOKUP(A25728,Questionnaire!A:KQ,206,FALSE))</f>
        <v>#</v>
      </c>
    </row>
    <row r="25729" spans="1:2">
      <c r="A25729" t="s">
        <v>317</v>
      </c>
      <c r="B25729" t="str">
        <f>IF(ISBLANK(VLOOKUP(A25729,Questionnaire!A:KQ,206,FALSE)),"#",VLOOKUP(A25729,Questionnaire!A:KQ,206,FALSE))</f>
        <v>#</v>
      </c>
    </row>
    <row r="25730" spans="1:2">
      <c r="A25730" t="s">
        <v>319</v>
      </c>
      <c r="B25730" t="str">
        <f>IF(ISBLANK(VLOOKUP(A25730,Questionnaire!A:KQ,206,FALSE)),"#",VLOOKUP(A25730,Questionnaire!A:KQ,206,FALSE))</f>
        <v>#</v>
      </c>
    </row>
    <row r="25731" spans="1:2">
      <c r="A25731" t="s">
        <v>322</v>
      </c>
      <c r="B25731" t="str">
        <f>IF(ISBLANK(VLOOKUP(A25731,Questionnaire!A:KQ,206,FALSE)),"#",VLOOKUP(A25731,Questionnaire!A:KQ,206,FALSE))</f>
        <v>#</v>
      </c>
    </row>
    <row r="25732" spans="1:2">
      <c r="A25732" t="s">
        <v>326</v>
      </c>
      <c r="B25732" t="str">
        <f>IF(ISBLANK(VLOOKUP(A25732,Questionnaire!A:KQ,206,FALSE)),"#",VLOOKUP(A25732,Questionnaire!A:KQ,206,FALSE))</f>
        <v>#</v>
      </c>
    </row>
    <row r="25733" spans="1:2">
      <c r="A25733" t="s">
        <v>328</v>
      </c>
      <c r="B25733" t="str">
        <f>IF(ISBLANK(VLOOKUP(A25733,Questionnaire!A:KQ,206,FALSE)),"#",VLOOKUP(A25733,Questionnaire!A:KQ,206,FALSE))</f>
        <v>#</v>
      </c>
    </row>
    <row r="25734" spans="1:2">
      <c r="A25734" t="s">
        <v>332</v>
      </c>
      <c r="B25734" t="str">
        <f>IF(ISBLANK(VLOOKUP(A25734,Questionnaire!A:KQ,206,FALSE)),"#",VLOOKUP(A25734,Questionnaire!A:KQ,206,FALSE))</f>
        <v>#</v>
      </c>
    </row>
    <row r="25735" spans="1:2">
      <c r="A25735" t="s">
        <v>333</v>
      </c>
      <c r="B25735" t="str">
        <f>IF(ISBLANK(VLOOKUP(A25735,Questionnaire!A:KQ,206,FALSE)),"#",VLOOKUP(A25735,Questionnaire!A:KQ,206,FALSE))</f>
        <v>#</v>
      </c>
    </row>
    <row r="25736" spans="1:2">
      <c r="A25736" t="s">
        <v>334</v>
      </c>
      <c r="B25736" t="str">
        <f>IF(ISBLANK(VLOOKUP(A25736,Questionnaire!A:KQ,206,FALSE)),"#",VLOOKUP(A25736,Questionnaire!A:KQ,206,FALSE))</f>
        <v>#</v>
      </c>
    </row>
    <row r="25737" spans="1:2">
      <c r="A25737" t="s">
        <v>335</v>
      </c>
      <c r="B25737" t="str">
        <f>IF(ISBLANK(VLOOKUP(A25737,Questionnaire!A:KQ,206,FALSE)),"#",VLOOKUP(A25737,Questionnaire!A:KQ,206,FALSE))</f>
        <v>#</v>
      </c>
    </row>
    <row r="25738" spans="1:2">
      <c r="A25738" t="s">
        <v>336</v>
      </c>
      <c r="B25738" t="str">
        <f>IF(ISBLANK(VLOOKUP(A25738,Questionnaire!A:KQ,206,FALSE)),"#",VLOOKUP(A25738,Questionnaire!A:KQ,206,FALSE))</f>
        <v>#</v>
      </c>
    </row>
    <row r="25739" spans="1:2">
      <c r="A25739" t="s">
        <v>337</v>
      </c>
      <c r="B25739" t="str">
        <f>IF(ISBLANK(VLOOKUP(A25739,Questionnaire!A:KQ,206,FALSE)),"#",VLOOKUP(A25739,Questionnaire!A:KQ,206,FALSE))</f>
        <v>#</v>
      </c>
    </row>
    <row r="25740" spans="1:2">
      <c r="A25740" t="s">
        <v>338</v>
      </c>
      <c r="B25740" t="str">
        <f>IF(ISBLANK(VLOOKUP(A25740,Questionnaire!A:KQ,206,FALSE)),"#",VLOOKUP(A25740,Questionnaire!A:KQ,206,FALSE))</f>
        <v>#</v>
      </c>
    </row>
    <row r="25741" spans="1:2">
      <c r="A25741" t="s">
        <v>339</v>
      </c>
      <c r="B25741" t="str">
        <f>IF(ISBLANK(VLOOKUP(A25741,Questionnaire!A:KQ,206,FALSE)),"#",VLOOKUP(A25741,Questionnaire!A:KQ,206,FALSE))</f>
        <v>#</v>
      </c>
    </row>
    <row r="25742" spans="1:2">
      <c r="A25742" t="s">
        <v>340</v>
      </c>
      <c r="B25742" t="str">
        <f>IF(ISBLANK(VLOOKUP(A25742,Questionnaire!A:KQ,206,FALSE)),"#",VLOOKUP(A25742,Questionnaire!A:KQ,206,FALSE))</f>
        <v>#</v>
      </c>
    </row>
    <row r="25743" spans="1:2">
      <c r="A25743" t="s">
        <v>341</v>
      </c>
      <c r="B25743" t="str">
        <f>IF(ISBLANK(VLOOKUP(A25743,Questionnaire!A:KQ,206,FALSE)),"#",VLOOKUP(A25743,Questionnaire!A:KQ,206,FALSE))</f>
        <v>#</v>
      </c>
    </row>
    <row r="25744" spans="1:2">
      <c r="A25744" t="s">
        <v>342</v>
      </c>
      <c r="B25744" t="str">
        <f>IF(ISBLANK(VLOOKUP(A25744,Questionnaire!A:KQ,206,FALSE)),"#",VLOOKUP(A25744,Questionnaire!A:KQ,206,FALSE))</f>
        <v>#</v>
      </c>
    </row>
    <row r="25745" spans="1:2">
      <c r="A25745" t="s">
        <v>343</v>
      </c>
      <c r="B25745" t="str">
        <f>IF(ISBLANK(VLOOKUP(A25745,Questionnaire!A:KQ,206,FALSE)),"#",VLOOKUP(A25745,Questionnaire!A:KQ,206,FALSE))</f>
        <v>#</v>
      </c>
    </row>
    <row r="25746" spans="1:2">
      <c r="A25746" t="s">
        <v>344</v>
      </c>
      <c r="B25746" t="str">
        <f>IF(ISBLANK(VLOOKUP(A25746,Questionnaire!A:KQ,206,FALSE)),"#",VLOOKUP(A25746,Questionnaire!A:KQ,206,FALSE))</f>
        <v>#</v>
      </c>
    </row>
    <row r="25747" spans="1:2">
      <c r="A25747" t="s">
        <v>345</v>
      </c>
      <c r="B25747" t="str">
        <f>IF(ISBLANK(VLOOKUP(A25747,Questionnaire!A:KQ,206,FALSE)),"#",VLOOKUP(A25747,Questionnaire!A:KQ,206,FALSE))</f>
        <v>#</v>
      </c>
    </row>
    <row r="25748" spans="1:2">
      <c r="A25748" t="s">
        <v>348</v>
      </c>
      <c r="B25748" t="str">
        <f>IF(ISBLANK(VLOOKUP(A25748,Questionnaire!A:KQ,206,FALSE)),"#",VLOOKUP(A25748,Questionnaire!A:KQ,206,FALSE))</f>
        <v>#</v>
      </c>
    </row>
    <row r="25749" spans="1:2">
      <c r="A25749" t="s">
        <v>353</v>
      </c>
      <c r="B25749" t="str">
        <f>IF(ISBLANK(VLOOKUP(A25749,Questionnaire!A:KQ,206,FALSE)),"#",VLOOKUP(A25749,Questionnaire!A:KQ,206,FALSE))</f>
        <v>#</v>
      </c>
    </row>
    <row r="25750" spans="1:2">
      <c r="A25750" t="s">
        <v>354</v>
      </c>
      <c r="B25750" t="str">
        <f>IF(ISBLANK(VLOOKUP(A25750,Questionnaire!A:KQ,206,FALSE)),"#",VLOOKUP(A25750,Questionnaire!A:KQ,206,FALSE))</f>
        <v>#</v>
      </c>
    </row>
    <row r="25751" spans="1:2">
      <c r="A25751" t="s">
        <v>355</v>
      </c>
      <c r="B25751" t="str">
        <f>IF(ISBLANK(VLOOKUP(A25751,Questionnaire!A:KQ,206,FALSE)),"#",VLOOKUP(A25751,Questionnaire!A:KQ,206,FALSE))</f>
        <v>#</v>
      </c>
    </row>
    <row r="25752" spans="1:2">
      <c r="A25752" t="s">
        <v>356</v>
      </c>
      <c r="B25752" t="str">
        <f>IF(ISBLANK(VLOOKUP(A25752,Questionnaire!A:KQ,206,FALSE)),"#",VLOOKUP(A25752,Questionnaire!A:KQ,206,FALSE))</f>
        <v>#</v>
      </c>
    </row>
    <row r="25753" spans="1:2">
      <c r="A25753" t="s">
        <v>357</v>
      </c>
      <c r="B25753" t="str">
        <f>IF(ISBLANK(VLOOKUP(A25753,Questionnaire!A:KQ,206,FALSE)),"#",VLOOKUP(A25753,Questionnaire!A:KQ,206,FALSE))</f>
        <v>#</v>
      </c>
    </row>
    <row r="25754" spans="1:2">
      <c r="A25754" t="s">
        <v>360</v>
      </c>
      <c r="B25754" t="str">
        <f>IF(ISBLANK(VLOOKUP(A25754,Questionnaire!A:KQ,206,FALSE)),"#",VLOOKUP(A25754,Questionnaire!A:KQ,206,FALSE))</f>
        <v>#</v>
      </c>
    </row>
    <row r="25755" spans="1:2">
      <c r="A25755" t="s">
        <v>362</v>
      </c>
      <c r="B25755" t="str">
        <f>IF(ISBLANK(VLOOKUP(A25755,Questionnaire!A:KQ,206,FALSE)),"#",VLOOKUP(A25755,Questionnaire!A:KQ,206,FALSE))</f>
        <v>#</v>
      </c>
    </row>
    <row r="25756" spans="1:2">
      <c r="A25756" t="s">
        <v>363</v>
      </c>
      <c r="B25756" t="str">
        <f>IF(ISBLANK(VLOOKUP(A25756,Questionnaire!A:KQ,206,FALSE)),"#",VLOOKUP(A25756,Questionnaire!A:KQ,206,FALSE))</f>
        <v>#</v>
      </c>
    </row>
    <row r="25757" spans="1:2">
      <c r="A25757" t="s">
        <v>364</v>
      </c>
      <c r="B25757" t="str">
        <f>IF(ISBLANK(VLOOKUP(A25757,Questionnaire!A:KQ,206,FALSE)),"#",VLOOKUP(A25757,Questionnaire!A:KQ,206,FALSE))</f>
        <v>#</v>
      </c>
    </row>
    <row r="25758" spans="1:2">
      <c r="A25758" t="s">
        <v>365</v>
      </c>
      <c r="B25758" t="str">
        <f>IF(ISBLANK(VLOOKUP(A25758,Questionnaire!A:KQ,206,FALSE)),"#",VLOOKUP(A25758,Questionnaire!A:KQ,206,FALSE))</f>
        <v>#</v>
      </c>
    </row>
    <row r="25759" spans="1:2">
      <c r="A25759" t="s">
        <v>366</v>
      </c>
      <c r="B25759" t="str">
        <f>IF(ISBLANK(VLOOKUP(A25759,Questionnaire!A:KQ,206,FALSE)),"#",VLOOKUP(A25759,Questionnaire!A:KQ,206,FALSE))</f>
        <v>#</v>
      </c>
    </row>
    <row r="25760" spans="1:2">
      <c r="A25760" t="s">
        <v>371</v>
      </c>
      <c r="B25760" t="str">
        <f>IF(ISBLANK(VLOOKUP(A25760,Questionnaire!A:KQ,206,FALSE)),"#",VLOOKUP(A25760,Questionnaire!A:KQ,206,FALSE))</f>
        <v>#</v>
      </c>
    </row>
    <row r="25761" spans="1:2">
      <c r="A25761" t="s">
        <v>372</v>
      </c>
      <c r="B25761" t="str">
        <f>IF(ISBLANK(VLOOKUP(A25761,Questionnaire!A:KQ,206,FALSE)),"#",VLOOKUP(A25761,Questionnaire!A:KQ,206,FALSE))</f>
        <v>#</v>
      </c>
    </row>
    <row r="25762" spans="1:2">
      <c r="A25762" t="s">
        <v>373</v>
      </c>
      <c r="B25762" t="str">
        <f>IF(ISBLANK(VLOOKUP(A25762,Questionnaire!A:KQ,206,FALSE)),"#",VLOOKUP(A25762,Questionnaire!A:KQ,206,FALSE))</f>
        <v>#</v>
      </c>
    </row>
    <row r="25763" spans="1:2">
      <c r="A25763" t="s">
        <v>374</v>
      </c>
      <c r="B25763" t="str">
        <f>IF(ISBLANK(VLOOKUP(A25763,Questionnaire!A:KQ,206,FALSE)),"#",VLOOKUP(A25763,Questionnaire!A:KQ,206,FALSE))</f>
        <v>#</v>
      </c>
    </row>
    <row r="25764" spans="1:2">
      <c r="A25764" t="s">
        <v>377</v>
      </c>
      <c r="B25764" t="str">
        <f>IF(ISBLANK(VLOOKUP(A25764,Questionnaire!A:KQ,206,FALSE)),"#",VLOOKUP(A25764,Questionnaire!A:KQ,206,FALSE))</f>
        <v>#</v>
      </c>
    </row>
    <row r="25765" spans="1:2">
      <c r="A25765" t="s">
        <v>379</v>
      </c>
      <c r="B25765" t="str">
        <f>IF(ISBLANK(VLOOKUP(A25765,Questionnaire!A:KQ,206,FALSE)),"#",VLOOKUP(A25765,Questionnaire!A:KQ,206,FALSE))</f>
        <v>#</v>
      </c>
    </row>
    <row r="25766" spans="1:2">
      <c r="A25766" t="s">
        <v>380</v>
      </c>
      <c r="B25766" t="str">
        <f>IF(ISBLANK(VLOOKUP(A25766,Questionnaire!A:KQ,206,FALSE)),"#",VLOOKUP(A25766,Questionnaire!A:KQ,206,FALSE))</f>
        <v>#</v>
      </c>
    </row>
    <row r="25767" spans="1:2">
      <c r="A25767" t="s">
        <v>381</v>
      </c>
      <c r="B25767" t="str">
        <f>IF(ISBLANK(VLOOKUP(A25767,Questionnaire!A:KQ,206,FALSE)),"#",VLOOKUP(A25767,Questionnaire!A:KQ,206,FALSE))</f>
        <v>#</v>
      </c>
    </row>
    <row r="25768" spans="1:2">
      <c r="A25768" t="s">
        <v>382</v>
      </c>
      <c r="B25768" t="str">
        <f>IF(ISBLANK(VLOOKUP(A25768,Questionnaire!A:KQ,206,FALSE)),"#",VLOOKUP(A25768,Questionnaire!A:KQ,206,FALSE))</f>
        <v>#</v>
      </c>
    </row>
    <row r="25769" spans="1:2">
      <c r="A25769" t="s">
        <v>384</v>
      </c>
      <c r="B25769" t="str">
        <f>IF(ISBLANK(VLOOKUP(A25769,Questionnaire!A:KQ,206,FALSE)),"#",VLOOKUP(A25769,Questionnaire!A:KQ,206,FALSE))</f>
        <v>#</v>
      </c>
    </row>
    <row r="25770" spans="1:2">
      <c r="A25770" t="s">
        <v>387</v>
      </c>
      <c r="B25770" t="str">
        <f>IF(ISBLANK(VLOOKUP(A25770,Questionnaire!A:KQ,206,FALSE)),"#",VLOOKUP(A25770,Questionnaire!A:KQ,206,FALSE))</f>
        <v>#</v>
      </c>
    </row>
    <row r="25771" spans="1:2">
      <c r="A25771" t="s">
        <v>391</v>
      </c>
      <c r="B25771" t="str">
        <f>IF(ISBLANK(VLOOKUP(A25771,Questionnaire!A:KQ,206,FALSE)),"#",VLOOKUP(A25771,Questionnaire!A:KQ,206,FALSE))</f>
        <v>#</v>
      </c>
    </row>
    <row r="25772" spans="1:2">
      <c r="A25772" t="s">
        <v>393</v>
      </c>
      <c r="B25772" t="str">
        <f>IF(ISBLANK(VLOOKUP(A25772,Questionnaire!A:KQ,206,FALSE)),"#",VLOOKUP(A25772,Questionnaire!A:KQ,206,FALSE))</f>
        <v>#</v>
      </c>
    </row>
    <row r="25773" spans="1:2">
      <c r="A25773" t="s">
        <v>395</v>
      </c>
      <c r="B25773" t="str">
        <f>IF(ISBLANK(VLOOKUP(A25773,Questionnaire!A:KQ,206,FALSE)),"#",VLOOKUP(A25773,Questionnaire!A:KQ,206,FALSE))</f>
        <v>#</v>
      </c>
    </row>
    <row r="25774" spans="1:2">
      <c r="A25774" t="s">
        <v>398</v>
      </c>
      <c r="B25774" t="str">
        <f>IF(ISBLANK(VLOOKUP(A25774,Questionnaire!A:KQ,206,FALSE)),"#",VLOOKUP(A25774,Questionnaire!A:KQ,206,FALSE))</f>
        <v>#</v>
      </c>
    </row>
    <row r="25775" spans="1:2">
      <c r="A25775" t="s">
        <v>402</v>
      </c>
      <c r="B25775" t="str">
        <f>IF(ISBLANK(VLOOKUP(A25775,Questionnaire!A:KQ,206,FALSE)),"#",VLOOKUP(A25775,Questionnaire!A:KQ,206,FALSE))</f>
        <v>#</v>
      </c>
    </row>
    <row r="25776" spans="1:2">
      <c r="A25776" t="s">
        <v>405</v>
      </c>
      <c r="B25776" t="str">
        <f>IF(ISBLANK(VLOOKUP(A25776,Questionnaire!A:KQ,206,FALSE)),"#",VLOOKUP(A25776,Questionnaire!A:KQ,206,FALSE))</f>
        <v>#</v>
      </c>
    </row>
    <row r="25777" spans="1:2">
      <c r="A25777" t="s">
        <v>409</v>
      </c>
      <c r="B25777" t="str">
        <f>IF(ISBLANK(VLOOKUP(A25777,Questionnaire!A:KQ,206,FALSE)),"#",VLOOKUP(A25777,Questionnaire!A:KQ,206,FALSE))</f>
        <v>#</v>
      </c>
    </row>
    <row r="25778" spans="1:2">
      <c r="A25778" t="s">
        <v>412</v>
      </c>
      <c r="B25778" t="str">
        <f>IF(ISBLANK(VLOOKUP(A25778,Questionnaire!A:KQ,206,FALSE)),"#",VLOOKUP(A25778,Questionnaire!A:KQ,206,FALSE))</f>
        <v>#</v>
      </c>
    </row>
    <row r="25779" spans="1:2">
      <c r="A25779" t="s">
        <v>415</v>
      </c>
      <c r="B25779" t="str">
        <f>IF(ISBLANK(VLOOKUP(A25779,Questionnaire!A:KQ,206,FALSE)),"#",VLOOKUP(A25779,Questionnaire!A:KQ,206,FALSE))</f>
        <v>#</v>
      </c>
    </row>
    <row r="25780" spans="1:2">
      <c r="A25780" t="s">
        <v>418</v>
      </c>
      <c r="B25780" t="str">
        <f>IF(ISBLANK(VLOOKUP(A25780,Questionnaire!A:KQ,206,FALSE)),"#",VLOOKUP(A25780,Questionnaire!A:KQ,206,FALSE))</f>
        <v>#</v>
      </c>
    </row>
    <row r="25781" spans="1:2">
      <c r="A25781" t="s">
        <v>421</v>
      </c>
      <c r="B25781" t="str">
        <f>IF(ISBLANK(VLOOKUP(A25781,Questionnaire!A:KQ,206,FALSE)),"#",VLOOKUP(A25781,Questionnaire!A:KQ,206,FALSE))</f>
        <v>#</v>
      </c>
    </row>
    <row r="25782" spans="1:2">
      <c r="A25782" t="s">
        <v>424</v>
      </c>
      <c r="B25782" t="str">
        <f>IF(ISBLANK(VLOOKUP(A25782,Questionnaire!A:KQ,206,FALSE)),"#",VLOOKUP(A25782,Questionnaire!A:KQ,206,FALSE))</f>
        <v>#</v>
      </c>
    </row>
    <row r="25783" spans="1:2">
      <c r="A25783" t="s">
        <v>429</v>
      </c>
      <c r="B25783" t="str">
        <f>IF(ISBLANK(VLOOKUP(A25783,Questionnaire!A:KQ,206,FALSE)),"#",VLOOKUP(A25783,Questionnaire!A:KQ,206,FALSE))</f>
        <v>#</v>
      </c>
    </row>
    <row r="25784" spans="1:2">
      <c r="A25784" t="s">
        <v>432</v>
      </c>
      <c r="B25784" t="str">
        <f>IF(ISBLANK(VLOOKUP(A25784,Questionnaire!A:KQ,206,FALSE)),"#",VLOOKUP(A25784,Questionnaire!A:KQ,206,FALSE))</f>
        <v>#</v>
      </c>
    </row>
    <row r="25785" spans="1:2">
      <c r="A25785" t="s">
        <v>435</v>
      </c>
      <c r="B25785" t="str">
        <f>IF(ISBLANK(VLOOKUP(A25785,Questionnaire!A:KQ,206,FALSE)),"#",VLOOKUP(A25785,Questionnaire!A:KQ,206,FALSE))</f>
        <v>#</v>
      </c>
    </row>
    <row r="25786" spans="1:2">
      <c r="A25786" t="s">
        <v>437</v>
      </c>
      <c r="B25786" t="str">
        <f>IF(ISBLANK(VLOOKUP(A25786,Questionnaire!A:KQ,206,FALSE)),"#",VLOOKUP(A25786,Questionnaire!A:KQ,206,FALSE))</f>
        <v>#</v>
      </c>
    </row>
    <row r="25787" spans="1:2">
      <c r="A25787" t="s">
        <v>439</v>
      </c>
      <c r="B25787" t="str">
        <f>IF(ISBLANK(VLOOKUP(A25787,Questionnaire!A:KQ,206,FALSE)),"#",VLOOKUP(A25787,Questionnaire!A:KQ,206,FALSE))</f>
        <v>#</v>
      </c>
    </row>
    <row r="25788" spans="1:2">
      <c r="A25788" t="s">
        <v>442</v>
      </c>
      <c r="B25788" t="str">
        <f>IF(ISBLANK(VLOOKUP(A25788,Questionnaire!A:KQ,206,FALSE)),"#",VLOOKUP(A25788,Questionnaire!A:KQ,206,FALSE))</f>
        <v>#</v>
      </c>
    </row>
    <row r="25789" spans="1:2">
      <c r="A25789" t="s">
        <v>445</v>
      </c>
      <c r="B25789" t="str">
        <f>IF(ISBLANK(VLOOKUP(A25789,Questionnaire!A:KQ,206,FALSE)),"#",VLOOKUP(A25789,Questionnaire!A:KQ,206,FALSE))</f>
        <v>#</v>
      </c>
    </row>
    <row r="25790" spans="1:2">
      <c r="A25790" t="s">
        <v>448</v>
      </c>
      <c r="B25790" t="str">
        <f>IF(ISBLANK(VLOOKUP(A25790,Questionnaire!A:KQ,206,FALSE)),"#",VLOOKUP(A25790,Questionnaire!A:KQ,206,FALSE))</f>
        <v>#</v>
      </c>
    </row>
    <row r="25791" spans="1:2">
      <c r="A25791" t="s">
        <v>452</v>
      </c>
      <c r="B25791" t="str">
        <f>IF(ISBLANK(VLOOKUP(A25791,Questionnaire!A:KQ,206,FALSE)),"#",VLOOKUP(A25791,Questionnaire!A:KQ,206,FALSE))</f>
        <v>#</v>
      </c>
    </row>
    <row r="25792" spans="1:2">
      <c r="A25792" t="s">
        <v>455</v>
      </c>
      <c r="B25792" t="str">
        <f>IF(ISBLANK(VLOOKUP(A25792,Questionnaire!A:KQ,206,FALSE)),"#",VLOOKUP(A25792,Questionnaire!A:KQ,206,FALSE))</f>
        <v>#</v>
      </c>
    </row>
    <row r="25793" spans="1:3">
      <c r="A25793" t="s">
        <v>458</v>
      </c>
      <c r="B25793" t="str">
        <f>IF(ISBLANK(VLOOKUP(A25793,Questionnaire!A:KQ,206,FALSE)),"#",VLOOKUP(A25793,Questionnaire!A:KQ,206,FALSE))</f>
        <v>#</v>
      </c>
    </row>
    <row r="25794" spans="1:3">
      <c r="A25794" t="s">
        <v>461</v>
      </c>
      <c r="B25794" t="str">
        <f>IF(ISBLANK(VLOOKUP(A25794,Questionnaire!A:KQ,206,FALSE)),"#",VLOOKUP(A25794,Questionnaire!A:KQ,206,FALSE))</f>
        <v>#</v>
      </c>
    </row>
    <row r="25795" spans="1:3">
      <c r="A25795" t="s">
        <v>465</v>
      </c>
      <c r="B25795" t="str">
        <f>IF(ISBLANK(VLOOKUP(A25795,Questionnaire!A:KQ,206,FALSE)),"#",VLOOKUP(A25795,Questionnaire!A:KQ,206,FALSE))</f>
        <v>#</v>
      </c>
    </row>
    <row r="25796" spans="1:3">
      <c r="A25796" t="s">
        <v>467</v>
      </c>
      <c r="B25796" t="str">
        <f>IF(ISBLANK(VLOOKUP(A25796,Questionnaire!A:KQ,206,FALSE)),"#",VLOOKUP(A25796,Questionnaire!A:KQ,206,FALSE))</f>
        <v>#</v>
      </c>
    </row>
    <row r="25797" spans="1:3">
      <c r="A25797" t="s">
        <v>469</v>
      </c>
      <c r="B25797" t="str">
        <f>IF(ISBLANK(VLOOKUP(A25797,Questionnaire!A:KQ,206,FALSE)),"#",VLOOKUP(A25797,Questionnaire!A:KQ,206,FALSE))</f>
        <v>#</v>
      </c>
    </row>
    <row r="25798" spans="1:3">
      <c r="A25798" t="s">
        <v>471</v>
      </c>
      <c r="B25798" t="str">
        <f>IF(ISBLANK(VLOOKUP(A25798,Questionnaire!A:KQ,206,FALSE)),"#",VLOOKUP(A25798,Questionnaire!A:KQ,206,FALSE))</f>
        <v>#</v>
      </c>
    </row>
    <row r="25799" spans="1:3">
      <c r="A25799" t="s">
        <v>473</v>
      </c>
      <c r="B25799" t="str">
        <f>IF(ISBLANK(VLOOKUP(A25799,Questionnaire!A:KQ,206,FALSE)),"#",VLOOKUP(A25799,Questionnaire!A:KQ,206,FALSE))</f>
        <v>#</v>
      </c>
    </row>
    <row r="25800" spans="1:3">
      <c r="A25800" t="s">
        <v>475</v>
      </c>
      <c r="B25800" t="str">
        <f>IF(ISBLANK(VLOOKUP(A25800,Questionnaire!A:KQ,206,FALSE)),"#",VLOOKUP(A25800,Questionnaire!A:KQ,206,FALSE))</f>
        <v>#</v>
      </c>
    </row>
    <row r="25801" spans="1:3">
      <c r="A25801" t="s">
        <v>185</v>
      </c>
      <c r="B25801" t="str">
        <f>IF(ISBLANK(VLOOKUP(A25801,Questionnaire!A:KQ,207,FALSE)),"#",VLOOKUP(A25801,Questionnaire!A:KQ,207,FALSE))</f>
        <v>#</v>
      </c>
      <c r="C25801">
        <v>204</v>
      </c>
    </row>
    <row r="25802" spans="1:3">
      <c r="A25802" t="s">
        <v>187</v>
      </c>
      <c r="B25802" t="str">
        <f>IF(ISNA(VLOOKUP(VLOOKUP(A25802,Questionnaire!A:KQ,207,FALSE),'CORA Encoding'!D:E,2,FALSE)),"#",VLOOKUP(VLOOKUP(A25802,Questionnaire!A:KQ,207,FALSE),'CORA Encoding'!D:E,2,FALSE))</f>
        <v>#</v>
      </c>
    </row>
    <row r="25803" spans="1:3">
      <c r="A25803" t="s">
        <v>189</v>
      </c>
      <c r="B25803" t="str">
        <f>IF(ISNA(VLOOKUP(VLOOKUP(A25803,Questionnaire!A:KQ,207,FALSE),'CORA Encoding'!G:H,2,FALSE)),"#",VLOOKUP(VLOOKUP(A25803,Questionnaire!A:KQ,207,FALSE),'CORA Encoding'!G:H,2,FALSE))</f>
        <v>#</v>
      </c>
    </row>
    <row r="25804" spans="1:3">
      <c r="A25804" t="s">
        <v>191</v>
      </c>
      <c r="B25804" t="str">
        <f>IF(ISNA(VLOOKUP(VLOOKUP(A25804,Questionnaire!A:KQ,207,FALSE),'Country List'!E:F,2,FALSE)),"#",VLOOKUP(VLOOKUP(A25804,Questionnaire!A:KQ,207,FALSE),'Country List'!E:F,2,FALSE))</f>
        <v>#</v>
      </c>
    </row>
    <row r="25805" spans="1:3">
      <c r="A25805" t="s">
        <v>193</v>
      </c>
      <c r="B25805" t="str">
        <f>IF(ISNA(VLOOKUP(VLOOKUP(A25805,Questionnaire!A:KQ,207,FALSE),'Industry List'!B:C,2,FALSE)),"#",VLOOKUP(VLOOKUP(A25805,Questionnaire!A:KQ,207,FALSE),'Industry List'!B:C,2,FALSE))</f>
        <v>#</v>
      </c>
    </row>
    <row r="25806" spans="1:3">
      <c r="A25806" t="s">
        <v>197</v>
      </c>
      <c r="B25806" t="str">
        <f>IF(ISBLANK(VLOOKUP(A25806,Questionnaire!A:KQ,207,FALSE)),"#",VLOOKUP(A25806,Questionnaire!A:KQ,207,FALSE))</f>
        <v>#</v>
      </c>
    </row>
    <row r="25807" spans="1:3">
      <c r="A25807" t="s">
        <v>201</v>
      </c>
      <c r="B25807" t="str">
        <f>IF(ISBLANK(VLOOKUP(A25807,Questionnaire!A:KQ,207,FALSE)),"#",VLOOKUP(A25807,Questionnaire!A:KQ,207,FALSE))</f>
        <v>#</v>
      </c>
    </row>
    <row r="25808" spans="1:3">
      <c r="A25808" t="s">
        <v>203</v>
      </c>
      <c r="B25808" t="str">
        <f>IF(ISNA(VLOOKUP(VLOOKUP(A25808,Questionnaire!A:KQ,207,FALSE),'CORA Encoding'!J:K,2,FALSE)),"#",VLOOKUP(VLOOKUP(A25808,Questionnaire!A:KQ,207,FALSE),'CORA Encoding'!J:K,2,FALSE))</f>
        <v>#</v>
      </c>
    </row>
    <row r="25809" spans="1:2">
      <c r="A25809" t="s">
        <v>208</v>
      </c>
      <c r="B25809" t="str">
        <f>IF(ISBLANK(VLOOKUP(A25809,Questionnaire!A:KQ,207,FALSE)),"#",VLOOKUP(A25809,Questionnaire!A:KQ,207,FALSE))</f>
        <v>#</v>
      </c>
    </row>
    <row r="25810" spans="1:2">
      <c r="A25810" t="s">
        <v>213</v>
      </c>
      <c r="B25810" t="str">
        <f>IF(ISBLANK(VLOOKUP(A25810,Questionnaire!A:KQ,207,FALSE)),"#",VLOOKUP(A25810,Questionnaire!A:KQ,207,FALSE))</f>
        <v>#</v>
      </c>
    </row>
    <row r="25811" spans="1:2">
      <c r="A25811" t="s">
        <v>215</v>
      </c>
      <c r="B25811" t="str">
        <f>IF(ISBLANK(VLOOKUP(A25811,Questionnaire!A:KQ,207,FALSE)),"#",VLOOKUP(A25811,Questionnaire!A:KQ,207,FALSE))</f>
        <v>#</v>
      </c>
    </row>
    <row r="25812" spans="1:2">
      <c r="A25812" t="s">
        <v>217</v>
      </c>
      <c r="B25812" t="str">
        <f>IF(ISBLANK(VLOOKUP(A25812,Questionnaire!A:KQ,207,FALSE)),"#",VLOOKUP(A25812,Questionnaire!A:KQ,207,FALSE))</f>
        <v>#</v>
      </c>
    </row>
    <row r="25813" spans="1:2">
      <c r="A25813" t="s">
        <v>219</v>
      </c>
      <c r="B25813" t="str">
        <f>IF(ISBLANK(VLOOKUP(A25813,Questionnaire!A:KQ,207,FALSE)),"#",VLOOKUP(A25813,Questionnaire!A:KQ,207,FALSE))</f>
        <v>#</v>
      </c>
    </row>
    <row r="25814" spans="1:2">
      <c r="A25814" t="s">
        <v>221</v>
      </c>
      <c r="B25814" t="str">
        <f>IF(ISBLANK(VLOOKUP(A25814,Questionnaire!A:KQ,207,FALSE)),"#",VLOOKUP(A25814,Questionnaire!A:KQ,207,FALSE))</f>
        <v>#</v>
      </c>
    </row>
    <row r="25815" spans="1:2">
      <c r="A25815" t="s">
        <v>223</v>
      </c>
      <c r="B25815" t="str">
        <f>IF(ISBLANK(VLOOKUP(A25815,Questionnaire!A:KQ,207,FALSE)),"#",VLOOKUP(A25815,Questionnaire!A:KQ,207,FALSE))</f>
        <v>#</v>
      </c>
    </row>
    <row r="25816" spans="1:2">
      <c r="A25816" t="s">
        <v>225</v>
      </c>
      <c r="B25816" t="str">
        <f>IF(ISBLANK(VLOOKUP(A25816,Questionnaire!A:KQ,207,FALSE)),"#",VLOOKUP(A25816,Questionnaire!A:KQ,207,FALSE))</f>
        <v>#</v>
      </c>
    </row>
    <row r="25817" spans="1:2">
      <c r="A25817" t="s">
        <v>227</v>
      </c>
      <c r="B25817" t="str">
        <f>IF(ISBLANK(VLOOKUP(A25817,Questionnaire!A:KQ,207,FALSE)),"#",VLOOKUP(A25817,Questionnaire!A:KQ,207,FALSE))</f>
        <v>#</v>
      </c>
    </row>
    <row r="25818" spans="1:2">
      <c r="A25818" t="s">
        <v>229</v>
      </c>
      <c r="B25818" t="str">
        <f>IF(ISBLANK(VLOOKUP(A25818,Questionnaire!A:KQ,207,FALSE)),"#",VLOOKUP(A25818,Questionnaire!A:KQ,207,FALSE))</f>
        <v>#</v>
      </c>
    </row>
    <row r="25819" spans="1:2">
      <c r="A25819" t="s">
        <v>231</v>
      </c>
      <c r="B25819" t="str">
        <f>IF(ISBLANK(VLOOKUP(A25819,Questionnaire!A:KQ,207,FALSE)),"#",VLOOKUP(A25819,Questionnaire!A:KQ,207,FALSE))</f>
        <v>#</v>
      </c>
    </row>
    <row r="25820" spans="1:2">
      <c r="A25820" t="s">
        <v>233</v>
      </c>
      <c r="B25820" t="str">
        <f>IF(ISBLANK(VLOOKUP(A25820,Questionnaire!A:KQ,207,FALSE)),"#",VLOOKUP(A25820,Questionnaire!A:KQ,207,FALSE))</f>
        <v>#</v>
      </c>
    </row>
    <row r="25821" spans="1:2">
      <c r="A25821" t="s">
        <v>235</v>
      </c>
      <c r="B25821" t="str">
        <f>IF(ISBLANK(VLOOKUP(A25821,Questionnaire!A:KQ,207,FALSE)),"#",VLOOKUP(A25821,Questionnaire!A:KQ,207,FALSE))</f>
        <v>#</v>
      </c>
    </row>
    <row r="25822" spans="1:2">
      <c r="A25822" t="s">
        <v>237</v>
      </c>
      <c r="B25822" t="str">
        <f>IF(ISBLANK(VLOOKUP(A25822,Questionnaire!A:KQ,207,FALSE)),"#",VLOOKUP(A25822,Questionnaire!A:KQ,207,FALSE))</f>
        <v>#</v>
      </c>
    </row>
    <row r="25823" spans="1:2">
      <c r="A25823" t="s">
        <v>239</v>
      </c>
      <c r="B25823" t="str">
        <f>IF(ISBLANK(VLOOKUP(A25823,Questionnaire!A:KQ,207,FALSE)),"#",VLOOKUP(A25823,Questionnaire!A:KQ,207,FALSE))</f>
        <v>#</v>
      </c>
    </row>
    <row r="25824" spans="1:2">
      <c r="A25824" t="s">
        <v>242</v>
      </c>
      <c r="B25824" t="str">
        <f>IF(ISBLANK(VLOOKUP(A25824,Questionnaire!A:KQ,207,FALSE)),"#",VLOOKUP(A25824,Questionnaire!A:KQ,207,FALSE))</f>
        <v>#</v>
      </c>
    </row>
    <row r="25825" spans="1:2">
      <c r="A25825" t="s">
        <v>245</v>
      </c>
      <c r="B25825" t="str">
        <f>IF(ISBLANK(VLOOKUP(A25825,Questionnaire!A:KQ,207,FALSE)),"#",VLOOKUP(A25825,Questionnaire!A:KQ,207,FALSE))</f>
        <v>#</v>
      </c>
    </row>
    <row r="25826" spans="1:2">
      <c r="A25826" t="s">
        <v>247</v>
      </c>
      <c r="B25826" t="str">
        <f>IF(ISBLANK(VLOOKUP(A25826,Questionnaire!A:KQ,207,FALSE)),"#",VLOOKUP(A25826,Questionnaire!A:KQ,207,FALSE))</f>
        <v>#</v>
      </c>
    </row>
    <row r="25827" spans="1:2">
      <c r="A25827" t="s">
        <v>249</v>
      </c>
      <c r="B25827" t="str">
        <f>IF(ISBLANK(VLOOKUP(A25827,Questionnaire!A:KQ,207,FALSE)),"#",VLOOKUP(A25827,Questionnaire!A:KQ,207,FALSE))</f>
        <v>#</v>
      </c>
    </row>
    <row r="25828" spans="1:2">
      <c r="A25828" t="s">
        <v>250</v>
      </c>
      <c r="B25828" t="str">
        <f>IF(ISBLANK(VLOOKUP(A25828,Questionnaire!A:KQ,207,FALSE)),"#",VLOOKUP(A25828,Questionnaire!A:KQ,207,FALSE))</f>
        <v>#</v>
      </c>
    </row>
    <row r="25829" spans="1:2">
      <c r="A25829" t="s">
        <v>252</v>
      </c>
      <c r="B25829" t="str">
        <f>IF(ISBLANK(VLOOKUP(A25829,Questionnaire!A:KQ,207,FALSE)),"#",VLOOKUP(A25829,Questionnaire!A:KQ,207,FALSE))</f>
        <v>#</v>
      </c>
    </row>
    <row r="25830" spans="1:2">
      <c r="A25830" t="s">
        <v>255</v>
      </c>
      <c r="B25830" t="str">
        <f>IF(ISBLANK(VLOOKUP(A25830,Questionnaire!A:KQ,207,FALSE)),"#",VLOOKUP(A25830,Questionnaire!A:KQ,207,FALSE))</f>
        <v>#</v>
      </c>
    </row>
    <row r="25831" spans="1:2">
      <c r="A25831" t="s">
        <v>258</v>
      </c>
      <c r="B25831" t="str">
        <f>IF(ISNA(VLOOKUP(VLOOKUP(A25831,Questionnaire!A:KQ,207,FALSE),'CORA Encoding'!M:N,2,FALSE)),"#",VLOOKUP(VLOOKUP(A25831,Questionnaire!A:KQ,207,FALSE),'CORA Encoding'!M:N,2,FALSE))</f>
        <v>#</v>
      </c>
    </row>
    <row r="25832" spans="1:2">
      <c r="A25832" t="s">
        <v>261</v>
      </c>
      <c r="B25832" t="str">
        <f>IF(ISBLANK(VLOOKUP(A25832,Questionnaire!A:KQ,207,FALSE)),"#",VLOOKUP(A25832,Questionnaire!A:KQ,207,FALSE))</f>
        <v>#</v>
      </c>
    </row>
    <row r="25833" spans="1:2">
      <c r="A25833" t="s">
        <v>263</v>
      </c>
      <c r="B25833" t="str">
        <f>IF(ISBLANK(VLOOKUP(A25833,Questionnaire!A:KQ,207,FALSE)),"#",VLOOKUP(A25833,Questionnaire!A:KQ,207,FALSE))</f>
        <v>#</v>
      </c>
    </row>
    <row r="25834" spans="1:2">
      <c r="A25834" t="s">
        <v>265</v>
      </c>
      <c r="B25834" t="str">
        <f>IF(ISBLANK(VLOOKUP(A25834,Questionnaire!A:KQ,207,FALSE)),"#",VLOOKUP(A25834,Questionnaire!A:KQ,207,FALSE))</f>
        <v>#</v>
      </c>
    </row>
    <row r="25835" spans="1:2">
      <c r="A25835" t="s">
        <v>267</v>
      </c>
      <c r="B25835" t="str">
        <f>IF(ISBLANK(VLOOKUP(A25835,Questionnaire!A:KQ,207,FALSE)),"#",VLOOKUP(A25835,Questionnaire!A:KQ,207,FALSE))</f>
        <v>#</v>
      </c>
    </row>
    <row r="25836" spans="1:2">
      <c r="A25836" t="s">
        <v>269</v>
      </c>
      <c r="B25836" t="str">
        <f>IF(ISBLANK(VLOOKUP(A25836,Questionnaire!A:KQ,207,FALSE)),"#",VLOOKUP(A25836,Questionnaire!A:KQ,207,FALSE))</f>
        <v>#</v>
      </c>
    </row>
    <row r="25837" spans="1:2">
      <c r="A25837" t="s">
        <v>274</v>
      </c>
      <c r="B25837" t="str">
        <f>IF(ISBLANK(VLOOKUP(A25837,Questionnaire!A:KQ,207,FALSE)),"#",VLOOKUP(A25837,Questionnaire!A:KQ,207,FALSE))</f>
        <v>#</v>
      </c>
    </row>
    <row r="25838" spans="1:2">
      <c r="A25838" t="s">
        <v>276</v>
      </c>
      <c r="B25838" t="str">
        <f>IF(ISBLANK(VLOOKUP(A25838,Questionnaire!A:KQ,207,FALSE)),"#",VLOOKUP(A25838,Questionnaire!A:KQ,207,FALSE))</f>
        <v>#</v>
      </c>
    </row>
    <row r="25839" spans="1:2">
      <c r="A25839" t="s">
        <v>278</v>
      </c>
      <c r="B25839" t="str">
        <f>IF(ISBLANK(VLOOKUP(A25839,Questionnaire!A:KQ,207,FALSE)),"#",VLOOKUP(A25839,Questionnaire!A:KQ,207,FALSE))</f>
        <v>#</v>
      </c>
    </row>
    <row r="25840" spans="1:2">
      <c r="A25840" t="s">
        <v>280</v>
      </c>
      <c r="B25840" t="str">
        <f>IF(ISBLANK(VLOOKUP(A25840,Questionnaire!A:KQ,207,FALSE)),"#",VLOOKUP(A25840,Questionnaire!A:KQ,207,FALSE))</f>
        <v>#</v>
      </c>
    </row>
    <row r="25841" spans="1:2">
      <c r="A25841" t="s">
        <v>282</v>
      </c>
      <c r="B25841" t="str">
        <f>IF(ISBLANK(VLOOKUP(A25841,Questionnaire!A:KQ,207,FALSE)),"#",VLOOKUP(A25841,Questionnaire!A:KQ,207,FALSE))</f>
        <v>#</v>
      </c>
    </row>
    <row r="25842" spans="1:2">
      <c r="A25842" t="s">
        <v>286</v>
      </c>
      <c r="B25842" t="str">
        <f>IF(ISBLANK(VLOOKUP(A25842,Questionnaire!A:KQ,207,FALSE)),"#",VLOOKUP(A25842,Questionnaire!A:KQ,207,FALSE))</f>
        <v>#</v>
      </c>
    </row>
    <row r="25843" spans="1:2">
      <c r="A25843" t="s">
        <v>288</v>
      </c>
      <c r="B25843" t="str">
        <f>IF(ISBLANK(VLOOKUP(A25843,Questionnaire!A:KQ,207,FALSE)),"#",VLOOKUP(A25843,Questionnaire!A:KQ,207,FALSE))</f>
        <v>#</v>
      </c>
    </row>
    <row r="25844" spans="1:2">
      <c r="A25844" t="s">
        <v>290</v>
      </c>
      <c r="B25844" t="str">
        <f>IF(ISBLANK(VLOOKUP(A25844,Questionnaire!A:KQ,207,FALSE)),"#",VLOOKUP(A25844,Questionnaire!A:KQ,207,FALSE))</f>
        <v>#</v>
      </c>
    </row>
    <row r="25845" spans="1:2">
      <c r="A25845" t="s">
        <v>292</v>
      </c>
      <c r="B25845" t="str">
        <f>IF(ISBLANK(VLOOKUP(A25845,Questionnaire!A:KQ,207,FALSE)),"#",VLOOKUP(A25845,Questionnaire!A:KQ,207,FALSE))</f>
        <v>#</v>
      </c>
    </row>
    <row r="25846" spans="1:2">
      <c r="A25846" t="s">
        <v>294</v>
      </c>
      <c r="B25846" t="str">
        <f>IF(ISBLANK(VLOOKUP(A25846,Questionnaire!A:KQ,207,FALSE)),"#",VLOOKUP(A25846,Questionnaire!A:KQ,207,FALSE))</f>
        <v>#</v>
      </c>
    </row>
    <row r="25847" spans="1:2">
      <c r="A25847" t="s">
        <v>296</v>
      </c>
      <c r="B25847" t="str">
        <f>IF(ISBLANK(VLOOKUP(A25847,Questionnaire!A:KQ,207,FALSE)),"#",VLOOKUP(A25847,Questionnaire!A:KQ,207,FALSE))</f>
        <v>#</v>
      </c>
    </row>
    <row r="25848" spans="1:2">
      <c r="A25848" t="s">
        <v>301</v>
      </c>
      <c r="B25848" t="str">
        <f>IF(ISBLANK(VLOOKUP(A25848,Questionnaire!A:KQ,207,FALSE)),"#",VLOOKUP(A25848,Questionnaire!A:KQ,207,FALSE))</f>
        <v>#</v>
      </c>
    </row>
    <row r="25849" spans="1:2">
      <c r="A25849" t="s">
        <v>303</v>
      </c>
      <c r="B25849" t="str">
        <f>IF(ISBLANK(VLOOKUP(A25849,Questionnaire!A:KQ,207,FALSE)),"#",VLOOKUP(A25849,Questionnaire!A:KQ,207,FALSE))</f>
        <v>#</v>
      </c>
    </row>
    <row r="25850" spans="1:2">
      <c r="A25850" t="s">
        <v>305</v>
      </c>
      <c r="B25850" t="str">
        <f>IF(ISBLANK(VLOOKUP(A25850,Questionnaire!A:KQ,207,FALSE)),"#",VLOOKUP(A25850,Questionnaire!A:KQ,207,FALSE))</f>
        <v>#</v>
      </c>
    </row>
    <row r="25851" spans="1:2">
      <c r="A25851" t="s">
        <v>307</v>
      </c>
      <c r="B25851" t="str">
        <f>IF(ISBLANK(VLOOKUP(A25851,Questionnaire!A:KQ,207,FALSE)),"#",VLOOKUP(A25851,Questionnaire!A:KQ,207,FALSE))</f>
        <v>#</v>
      </c>
    </row>
    <row r="25852" spans="1:2">
      <c r="A25852" t="s">
        <v>311</v>
      </c>
      <c r="B25852" t="str">
        <f>IF(ISBLANK(VLOOKUP(A25852,Questionnaire!A:KQ,207,FALSE)),"#",VLOOKUP(A25852,Questionnaire!A:KQ,207,FALSE))</f>
        <v>#</v>
      </c>
    </row>
    <row r="25853" spans="1:2">
      <c r="A25853" t="s">
        <v>313</v>
      </c>
      <c r="B25853" t="str">
        <f>IF(ISBLANK(VLOOKUP(A25853,Questionnaire!A:KQ,207,FALSE)),"#",VLOOKUP(A25853,Questionnaire!A:KQ,207,FALSE))</f>
        <v>#</v>
      </c>
    </row>
    <row r="25854" spans="1:2">
      <c r="A25854" t="s">
        <v>314</v>
      </c>
      <c r="B25854" t="str">
        <f>IF(ISBLANK(VLOOKUP(A25854,Questionnaire!A:KQ,207,FALSE)),"#",VLOOKUP(A25854,Questionnaire!A:KQ,207,FALSE))</f>
        <v>#</v>
      </c>
    </row>
    <row r="25855" spans="1:2">
      <c r="A25855" t="s">
        <v>315</v>
      </c>
      <c r="B25855" t="str">
        <f>IF(ISBLANK(VLOOKUP(A25855,Questionnaire!A:KQ,207,FALSE)),"#",VLOOKUP(A25855,Questionnaire!A:KQ,207,FALSE))</f>
        <v>#</v>
      </c>
    </row>
    <row r="25856" spans="1:2">
      <c r="A25856" t="s">
        <v>317</v>
      </c>
      <c r="B25856" t="str">
        <f>IF(ISBLANK(VLOOKUP(A25856,Questionnaire!A:KQ,207,FALSE)),"#",VLOOKUP(A25856,Questionnaire!A:KQ,207,FALSE))</f>
        <v>#</v>
      </c>
    </row>
    <row r="25857" spans="1:2">
      <c r="A25857" t="s">
        <v>319</v>
      </c>
      <c r="B25857" t="str">
        <f>IF(ISBLANK(VLOOKUP(A25857,Questionnaire!A:KQ,207,FALSE)),"#",VLOOKUP(A25857,Questionnaire!A:KQ,207,FALSE))</f>
        <v>#</v>
      </c>
    </row>
    <row r="25858" spans="1:2">
      <c r="A25858" t="s">
        <v>322</v>
      </c>
      <c r="B25858" t="str">
        <f>IF(ISBLANK(VLOOKUP(A25858,Questionnaire!A:KQ,207,FALSE)),"#",VLOOKUP(A25858,Questionnaire!A:KQ,207,FALSE))</f>
        <v>#</v>
      </c>
    </row>
    <row r="25859" spans="1:2">
      <c r="A25859" t="s">
        <v>326</v>
      </c>
      <c r="B25859" t="str">
        <f>IF(ISBLANK(VLOOKUP(A25859,Questionnaire!A:KQ,207,FALSE)),"#",VLOOKUP(A25859,Questionnaire!A:KQ,207,FALSE))</f>
        <v>#</v>
      </c>
    </row>
    <row r="25860" spans="1:2">
      <c r="A25860" t="s">
        <v>328</v>
      </c>
      <c r="B25860" t="str">
        <f>IF(ISBLANK(VLOOKUP(A25860,Questionnaire!A:KQ,207,FALSE)),"#",VLOOKUP(A25860,Questionnaire!A:KQ,207,FALSE))</f>
        <v>#</v>
      </c>
    </row>
    <row r="25861" spans="1:2">
      <c r="A25861" t="s">
        <v>332</v>
      </c>
      <c r="B25861" t="str">
        <f>IF(ISBLANK(VLOOKUP(A25861,Questionnaire!A:KQ,207,FALSE)),"#",VLOOKUP(A25861,Questionnaire!A:KQ,207,FALSE))</f>
        <v>#</v>
      </c>
    </row>
    <row r="25862" spans="1:2">
      <c r="A25862" t="s">
        <v>333</v>
      </c>
      <c r="B25862" t="str">
        <f>IF(ISBLANK(VLOOKUP(A25862,Questionnaire!A:KQ,207,FALSE)),"#",VLOOKUP(A25862,Questionnaire!A:KQ,207,FALSE))</f>
        <v>#</v>
      </c>
    </row>
    <row r="25863" spans="1:2">
      <c r="A25863" t="s">
        <v>334</v>
      </c>
      <c r="B25863" t="str">
        <f>IF(ISBLANK(VLOOKUP(A25863,Questionnaire!A:KQ,207,FALSE)),"#",VLOOKUP(A25863,Questionnaire!A:KQ,207,FALSE))</f>
        <v>#</v>
      </c>
    </row>
    <row r="25864" spans="1:2">
      <c r="A25864" t="s">
        <v>335</v>
      </c>
      <c r="B25864" t="str">
        <f>IF(ISBLANK(VLOOKUP(A25864,Questionnaire!A:KQ,207,FALSE)),"#",VLOOKUP(A25864,Questionnaire!A:KQ,207,FALSE))</f>
        <v>#</v>
      </c>
    </row>
    <row r="25865" spans="1:2">
      <c r="A25865" t="s">
        <v>336</v>
      </c>
      <c r="B25865" t="str">
        <f>IF(ISBLANK(VLOOKUP(A25865,Questionnaire!A:KQ,207,FALSE)),"#",VLOOKUP(A25865,Questionnaire!A:KQ,207,FALSE))</f>
        <v>#</v>
      </c>
    </row>
    <row r="25866" spans="1:2">
      <c r="A25866" t="s">
        <v>337</v>
      </c>
      <c r="B25866" t="str">
        <f>IF(ISBLANK(VLOOKUP(A25866,Questionnaire!A:KQ,207,FALSE)),"#",VLOOKUP(A25866,Questionnaire!A:KQ,207,FALSE))</f>
        <v>#</v>
      </c>
    </row>
    <row r="25867" spans="1:2">
      <c r="A25867" t="s">
        <v>338</v>
      </c>
      <c r="B25867" t="str">
        <f>IF(ISBLANK(VLOOKUP(A25867,Questionnaire!A:KQ,207,FALSE)),"#",VLOOKUP(A25867,Questionnaire!A:KQ,207,FALSE))</f>
        <v>#</v>
      </c>
    </row>
    <row r="25868" spans="1:2">
      <c r="A25868" t="s">
        <v>339</v>
      </c>
      <c r="B25868" t="str">
        <f>IF(ISBLANK(VLOOKUP(A25868,Questionnaire!A:KQ,207,FALSE)),"#",VLOOKUP(A25868,Questionnaire!A:KQ,207,FALSE))</f>
        <v>#</v>
      </c>
    </row>
    <row r="25869" spans="1:2">
      <c r="A25869" t="s">
        <v>340</v>
      </c>
      <c r="B25869" t="str">
        <f>IF(ISBLANK(VLOOKUP(A25869,Questionnaire!A:KQ,207,FALSE)),"#",VLOOKUP(A25869,Questionnaire!A:KQ,207,FALSE))</f>
        <v>#</v>
      </c>
    </row>
    <row r="25870" spans="1:2">
      <c r="A25870" t="s">
        <v>341</v>
      </c>
      <c r="B25870" t="str">
        <f>IF(ISBLANK(VLOOKUP(A25870,Questionnaire!A:KQ,207,FALSE)),"#",VLOOKUP(A25870,Questionnaire!A:KQ,207,FALSE))</f>
        <v>#</v>
      </c>
    </row>
    <row r="25871" spans="1:2">
      <c r="A25871" t="s">
        <v>342</v>
      </c>
      <c r="B25871" t="str">
        <f>IF(ISBLANK(VLOOKUP(A25871,Questionnaire!A:KQ,207,FALSE)),"#",VLOOKUP(A25871,Questionnaire!A:KQ,207,FALSE))</f>
        <v>#</v>
      </c>
    </row>
    <row r="25872" spans="1:2">
      <c r="A25872" t="s">
        <v>343</v>
      </c>
      <c r="B25872" t="str">
        <f>IF(ISBLANK(VLOOKUP(A25872,Questionnaire!A:KQ,207,FALSE)),"#",VLOOKUP(A25872,Questionnaire!A:KQ,207,FALSE))</f>
        <v>#</v>
      </c>
    </row>
    <row r="25873" spans="1:2">
      <c r="A25873" t="s">
        <v>344</v>
      </c>
      <c r="B25873" t="str">
        <f>IF(ISBLANK(VLOOKUP(A25873,Questionnaire!A:KQ,207,FALSE)),"#",VLOOKUP(A25873,Questionnaire!A:KQ,207,FALSE))</f>
        <v>#</v>
      </c>
    </row>
    <row r="25874" spans="1:2">
      <c r="A25874" t="s">
        <v>345</v>
      </c>
      <c r="B25874" t="str">
        <f>IF(ISBLANK(VLOOKUP(A25874,Questionnaire!A:KQ,207,FALSE)),"#",VLOOKUP(A25874,Questionnaire!A:KQ,207,FALSE))</f>
        <v>#</v>
      </c>
    </row>
    <row r="25875" spans="1:2">
      <c r="A25875" t="s">
        <v>348</v>
      </c>
      <c r="B25875" t="str">
        <f>IF(ISBLANK(VLOOKUP(A25875,Questionnaire!A:KQ,207,FALSE)),"#",VLOOKUP(A25875,Questionnaire!A:KQ,207,FALSE))</f>
        <v>#</v>
      </c>
    </row>
    <row r="25876" spans="1:2">
      <c r="A25876" t="s">
        <v>353</v>
      </c>
      <c r="B25876" t="str">
        <f>IF(ISBLANK(VLOOKUP(A25876,Questionnaire!A:KQ,207,FALSE)),"#",VLOOKUP(A25876,Questionnaire!A:KQ,207,FALSE))</f>
        <v>#</v>
      </c>
    </row>
    <row r="25877" spans="1:2">
      <c r="A25877" t="s">
        <v>354</v>
      </c>
      <c r="B25877" t="str">
        <f>IF(ISBLANK(VLOOKUP(A25877,Questionnaire!A:KQ,207,FALSE)),"#",VLOOKUP(A25877,Questionnaire!A:KQ,207,FALSE))</f>
        <v>#</v>
      </c>
    </row>
    <row r="25878" spans="1:2">
      <c r="A25878" t="s">
        <v>355</v>
      </c>
      <c r="B25878" t="str">
        <f>IF(ISBLANK(VLOOKUP(A25878,Questionnaire!A:KQ,207,FALSE)),"#",VLOOKUP(A25878,Questionnaire!A:KQ,207,FALSE))</f>
        <v>#</v>
      </c>
    </row>
    <row r="25879" spans="1:2">
      <c r="A25879" t="s">
        <v>356</v>
      </c>
      <c r="B25879" t="str">
        <f>IF(ISBLANK(VLOOKUP(A25879,Questionnaire!A:KQ,207,FALSE)),"#",VLOOKUP(A25879,Questionnaire!A:KQ,207,FALSE))</f>
        <v>#</v>
      </c>
    </row>
    <row r="25880" spans="1:2">
      <c r="A25880" t="s">
        <v>357</v>
      </c>
      <c r="B25880" t="str">
        <f>IF(ISBLANK(VLOOKUP(A25880,Questionnaire!A:KQ,207,FALSE)),"#",VLOOKUP(A25880,Questionnaire!A:KQ,207,FALSE))</f>
        <v>#</v>
      </c>
    </row>
    <row r="25881" spans="1:2">
      <c r="A25881" t="s">
        <v>360</v>
      </c>
      <c r="B25881" t="str">
        <f>IF(ISBLANK(VLOOKUP(A25881,Questionnaire!A:KQ,207,FALSE)),"#",VLOOKUP(A25881,Questionnaire!A:KQ,207,FALSE))</f>
        <v>#</v>
      </c>
    </row>
    <row r="25882" spans="1:2">
      <c r="A25882" t="s">
        <v>362</v>
      </c>
      <c r="B25882" t="str">
        <f>IF(ISBLANK(VLOOKUP(A25882,Questionnaire!A:KQ,207,FALSE)),"#",VLOOKUP(A25882,Questionnaire!A:KQ,207,FALSE))</f>
        <v>#</v>
      </c>
    </row>
    <row r="25883" spans="1:2">
      <c r="A25883" t="s">
        <v>363</v>
      </c>
      <c r="B25883" t="str">
        <f>IF(ISBLANK(VLOOKUP(A25883,Questionnaire!A:KQ,207,FALSE)),"#",VLOOKUP(A25883,Questionnaire!A:KQ,207,FALSE))</f>
        <v>#</v>
      </c>
    </row>
    <row r="25884" spans="1:2">
      <c r="A25884" t="s">
        <v>364</v>
      </c>
      <c r="B25884" t="str">
        <f>IF(ISBLANK(VLOOKUP(A25884,Questionnaire!A:KQ,207,FALSE)),"#",VLOOKUP(A25884,Questionnaire!A:KQ,207,FALSE))</f>
        <v>#</v>
      </c>
    </row>
    <row r="25885" spans="1:2">
      <c r="A25885" t="s">
        <v>365</v>
      </c>
      <c r="B25885" t="str">
        <f>IF(ISBLANK(VLOOKUP(A25885,Questionnaire!A:KQ,207,FALSE)),"#",VLOOKUP(A25885,Questionnaire!A:KQ,207,FALSE))</f>
        <v>#</v>
      </c>
    </row>
    <row r="25886" spans="1:2">
      <c r="A25886" t="s">
        <v>366</v>
      </c>
      <c r="B25886" t="str">
        <f>IF(ISBLANK(VLOOKUP(A25886,Questionnaire!A:KQ,207,FALSE)),"#",VLOOKUP(A25886,Questionnaire!A:KQ,207,FALSE))</f>
        <v>#</v>
      </c>
    </row>
    <row r="25887" spans="1:2">
      <c r="A25887" t="s">
        <v>371</v>
      </c>
      <c r="B25887" t="str">
        <f>IF(ISBLANK(VLOOKUP(A25887,Questionnaire!A:KQ,207,FALSE)),"#",VLOOKUP(A25887,Questionnaire!A:KQ,207,FALSE))</f>
        <v>#</v>
      </c>
    </row>
    <row r="25888" spans="1:2">
      <c r="A25888" t="s">
        <v>372</v>
      </c>
      <c r="B25888" t="str">
        <f>IF(ISBLANK(VLOOKUP(A25888,Questionnaire!A:KQ,207,FALSE)),"#",VLOOKUP(A25888,Questionnaire!A:KQ,207,FALSE))</f>
        <v>#</v>
      </c>
    </row>
    <row r="25889" spans="1:2">
      <c r="A25889" t="s">
        <v>373</v>
      </c>
      <c r="B25889" t="str">
        <f>IF(ISBLANK(VLOOKUP(A25889,Questionnaire!A:KQ,207,FALSE)),"#",VLOOKUP(A25889,Questionnaire!A:KQ,207,FALSE))</f>
        <v>#</v>
      </c>
    </row>
    <row r="25890" spans="1:2">
      <c r="A25890" t="s">
        <v>374</v>
      </c>
      <c r="B25890" t="str">
        <f>IF(ISBLANK(VLOOKUP(A25890,Questionnaire!A:KQ,207,FALSE)),"#",VLOOKUP(A25890,Questionnaire!A:KQ,207,FALSE))</f>
        <v>#</v>
      </c>
    </row>
    <row r="25891" spans="1:2">
      <c r="A25891" t="s">
        <v>377</v>
      </c>
      <c r="B25891" t="str">
        <f>IF(ISBLANK(VLOOKUP(A25891,Questionnaire!A:KQ,207,FALSE)),"#",VLOOKUP(A25891,Questionnaire!A:KQ,207,FALSE))</f>
        <v>#</v>
      </c>
    </row>
    <row r="25892" spans="1:2">
      <c r="A25892" t="s">
        <v>379</v>
      </c>
      <c r="B25892" t="str">
        <f>IF(ISBLANK(VLOOKUP(A25892,Questionnaire!A:KQ,207,FALSE)),"#",VLOOKUP(A25892,Questionnaire!A:KQ,207,FALSE))</f>
        <v>#</v>
      </c>
    </row>
    <row r="25893" spans="1:2">
      <c r="A25893" t="s">
        <v>380</v>
      </c>
      <c r="B25893" t="str">
        <f>IF(ISBLANK(VLOOKUP(A25893,Questionnaire!A:KQ,207,FALSE)),"#",VLOOKUP(A25893,Questionnaire!A:KQ,207,FALSE))</f>
        <v>#</v>
      </c>
    </row>
    <row r="25894" spans="1:2">
      <c r="A25894" t="s">
        <v>381</v>
      </c>
      <c r="B25894" t="str">
        <f>IF(ISBLANK(VLOOKUP(A25894,Questionnaire!A:KQ,207,FALSE)),"#",VLOOKUP(A25894,Questionnaire!A:KQ,207,FALSE))</f>
        <v>#</v>
      </c>
    </row>
    <row r="25895" spans="1:2">
      <c r="A25895" t="s">
        <v>382</v>
      </c>
      <c r="B25895" t="str">
        <f>IF(ISBLANK(VLOOKUP(A25895,Questionnaire!A:KQ,207,FALSE)),"#",VLOOKUP(A25895,Questionnaire!A:KQ,207,FALSE))</f>
        <v>#</v>
      </c>
    </row>
    <row r="25896" spans="1:2">
      <c r="A25896" t="s">
        <v>384</v>
      </c>
      <c r="B25896" t="str">
        <f>IF(ISBLANK(VLOOKUP(A25896,Questionnaire!A:KQ,207,FALSE)),"#",VLOOKUP(A25896,Questionnaire!A:KQ,207,FALSE))</f>
        <v>#</v>
      </c>
    </row>
    <row r="25897" spans="1:2">
      <c r="A25897" t="s">
        <v>387</v>
      </c>
      <c r="B25897" t="str">
        <f>IF(ISBLANK(VLOOKUP(A25897,Questionnaire!A:KQ,207,FALSE)),"#",VLOOKUP(A25897,Questionnaire!A:KQ,207,FALSE))</f>
        <v>#</v>
      </c>
    </row>
    <row r="25898" spans="1:2">
      <c r="A25898" t="s">
        <v>391</v>
      </c>
      <c r="B25898" t="str">
        <f>IF(ISBLANK(VLOOKUP(A25898,Questionnaire!A:KQ,207,FALSE)),"#",VLOOKUP(A25898,Questionnaire!A:KQ,207,FALSE))</f>
        <v>#</v>
      </c>
    </row>
    <row r="25899" spans="1:2">
      <c r="A25899" t="s">
        <v>393</v>
      </c>
      <c r="B25899" t="str">
        <f>IF(ISBLANK(VLOOKUP(A25899,Questionnaire!A:KQ,207,FALSE)),"#",VLOOKUP(A25899,Questionnaire!A:KQ,207,FALSE))</f>
        <v>#</v>
      </c>
    </row>
    <row r="25900" spans="1:2">
      <c r="A25900" t="s">
        <v>395</v>
      </c>
      <c r="B25900" t="str">
        <f>IF(ISBLANK(VLOOKUP(A25900,Questionnaire!A:KQ,207,FALSE)),"#",VLOOKUP(A25900,Questionnaire!A:KQ,207,FALSE))</f>
        <v>#</v>
      </c>
    </row>
    <row r="25901" spans="1:2">
      <c r="A25901" t="s">
        <v>398</v>
      </c>
      <c r="B25901" t="str">
        <f>IF(ISBLANK(VLOOKUP(A25901,Questionnaire!A:KQ,207,FALSE)),"#",VLOOKUP(A25901,Questionnaire!A:KQ,207,FALSE))</f>
        <v>#</v>
      </c>
    </row>
    <row r="25902" spans="1:2">
      <c r="A25902" t="s">
        <v>402</v>
      </c>
      <c r="B25902" t="str">
        <f>IF(ISBLANK(VLOOKUP(A25902,Questionnaire!A:KQ,207,FALSE)),"#",VLOOKUP(A25902,Questionnaire!A:KQ,207,FALSE))</f>
        <v>#</v>
      </c>
    </row>
    <row r="25903" spans="1:2">
      <c r="A25903" t="s">
        <v>405</v>
      </c>
      <c r="B25903" t="str">
        <f>IF(ISBLANK(VLOOKUP(A25903,Questionnaire!A:KQ,207,FALSE)),"#",VLOOKUP(A25903,Questionnaire!A:KQ,207,FALSE))</f>
        <v>#</v>
      </c>
    </row>
    <row r="25904" spans="1:2">
      <c r="A25904" t="s">
        <v>409</v>
      </c>
      <c r="B25904" t="str">
        <f>IF(ISBLANK(VLOOKUP(A25904,Questionnaire!A:KQ,207,FALSE)),"#",VLOOKUP(A25904,Questionnaire!A:KQ,207,FALSE))</f>
        <v>#</v>
      </c>
    </row>
    <row r="25905" spans="1:2">
      <c r="A25905" t="s">
        <v>412</v>
      </c>
      <c r="B25905" t="str">
        <f>IF(ISBLANK(VLOOKUP(A25905,Questionnaire!A:KQ,207,FALSE)),"#",VLOOKUP(A25905,Questionnaire!A:KQ,207,FALSE))</f>
        <v>#</v>
      </c>
    </row>
    <row r="25906" spans="1:2">
      <c r="A25906" t="s">
        <v>415</v>
      </c>
      <c r="B25906" t="str">
        <f>IF(ISBLANK(VLOOKUP(A25906,Questionnaire!A:KQ,207,FALSE)),"#",VLOOKUP(A25906,Questionnaire!A:KQ,207,FALSE))</f>
        <v>#</v>
      </c>
    </row>
    <row r="25907" spans="1:2">
      <c r="A25907" t="s">
        <v>418</v>
      </c>
      <c r="B25907" t="str">
        <f>IF(ISBLANK(VLOOKUP(A25907,Questionnaire!A:KQ,207,FALSE)),"#",VLOOKUP(A25907,Questionnaire!A:KQ,207,FALSE))</f>
        <v>#</v>
      </c>
    </row>
    <row r="25908" spans="1:2">
      <c r="A25908" t="s">
        <v>421</v>
      </c>
      <c r="B25908" t="str">
        <f>IF(ISBLANK(VLOOKUP(A25908,Questionnaire!A:KQ,207,FALSE)),"#",VLOOKUP(A25908,Questionnaire!A:KQ,207,FALSE))</f>
        <v>#</v>
      </c>
    </row>
    <row r="25909" spans="1:2">
      <c r="A25909" t="s">
        <v>424</v>
      </c>
      <c r="B25909" t="str">
        <f>IF(ISBLANK(VLOOKUP(A25909,Questionnaire!A:KQ,207,FALSE)),"#",VLOOKUP(A25909,Questionnaire!A:KQ,207,FALSE))</f>
        <v>#</v>
      </c>
    </row>
    <row r="25910" spans="1:2">
      <c r="A25910" t="s">
        <v>429</v>
      </c>
      <c r="B25910" t="str">
        <f>IF(ISBLANK(VLOOKUP(A25910,Questionnaire!A:KQ,207,FALSE)),"#",VLOOKUP(A25910,Questionnaire!A:KQ,207,FALSE))</f>
        <v>#</v>
      </c>
    </row>
    <row r="25911" spans="1:2">
      <c r="A25911" t="s">
        <v>432</v>
      </c>
      <c r="B25911" t="str">
        <f>IF(ISBLANK(VLOOKUP(A25911,Questionnaire!A:KQ,207,FALSE)),"#",VLOOKUP(A25911,Questionnaire!A:KQ,207,FALSE))</f>
        <v>#</v>
      </c>
    </row>
    <row r="25912" spans="1:2">
      <c r="A25912" t="s">
        <v>435</v>
      </c>
      <c r="B25912" t="str">
        <f>IF(ISBLANK(VLOOKUP(A25912,Questionnaire!A:KQ,207,FALSE)),"#",VLOOKUP(A25912,Questionnaire!A:KQ,207,FALSE))</f>
        <v>#</v>
      </c>
    </row>
    <row r="25913" spans="1:2">
      <c r="A25913" t="s">
        <v>437</v>
      </c>
      <c r="B25913" t="str">
        <f>IF(ISBLANK(VLOOKUP(A25913,Questionnaire!A:KQ,207,FALSE)),"#",VLOOKUP(A25913,Questionnaire!A:KQ,207,FALSE))</f>
        <v>#</v>
      </c>
    </row>
    <row r="25914" spans="1:2">
      <c r="A25914" t="s">
        <v>439</v>
      </c>
      <c r="B25914" t="str">
        <f>IF(ISBLANK(VLOOKUP(A25914,Questionnaire!A:KQ,207,FALSE)),"#",VLOOKUP(A25914,Questionnaire!A:KQ,207,FALSE))</f>
        <v>#</v>
      </c>
    </row>
    <row r="25915" spans="1:2">
      <c r="A25915" t="s">
        <v>442</v>
      </c>
      <c r="B25915" t="str">
        <f>IF(ISBLANK(VLOOKUP(A25915,Questionnaire!A:KQ,207,FALSE)),"#",VLOOKUP(A25915,Questionnaire!A:KQ,207,FALSE))</f>
        <v>#</v>
      </c>
    </row>
    <row r="25916" spans="1:2">
      <c r="A25916" t="s">
        <v>445</v>
      </c>
      <c r="B25916" t="str">
        <f>IF(ISBLANK(VLOOKUP(A25916,Questionnaire!A:KQ,207,FALSE)),"#",VLOOKUP(A25916,Questionnaire!A:KQ,207,FALSE))</f>
        <v>#</v>
      </c>
    </row>
    <row r="25917" spans="1:2">
      <c r="A25917" t="s">
        <v>448</v>
      </c>
      <c r="B25917" t="str">
        <f>IF(ISBLANK(VLOOKUP(A25917,Questionnaire!A:KQ,207,FALSE)),"#",VLOOKUP(A25917,Questionnaire!A:KQ,207,FALSE))</f>
        <v>#</v>
      </c>
    </row>
    <row r="25918" spans="1:2">
      <c r="A25918" t="s">
        <v>452</v>
      </c>
      <c r="B25918" t="str">
        <f>IF(ISBLANK(VLOOKUP(A25918,Questionnaire!A:KQ,207,FALSE)),"#",VLOOKUP(A25918,Questionnaire!A:KQ,207,FALSE))</f>
        <v>#</v>
      </c>
    </row>
    <row r="25919" spans="1:2">
      <c r="A25919" t="s">
        <v>455</v>
      </c>
      <c r="B25919" t="str">
        <f>IF(ISBLANK(VLOOKUP(A25919,Questionnaire!A:KQ,207,FALSE)),"#",VLOOKUP(A25919,Questionnaire!A:KQ,207,FALSE))</f>
        <v>#</v>
      </c>
    </row>
    <row r="25920" spans="1:2">
      <c r="A25920" t="s">
        <v>458</v>
      </c>
      <c r="B25920" t="str">
        <f>IF(ISBLANK(VLOOKUP(A25920,Questionnaire!A:KQ,207,FALSE)),"#",VLOOKUP(A25920,Questionnaire!A:KQ,207,FALSE))</f>
        <v>#</v>
      </c>
    </row>
    <row r="25921" spans="1:3">
      <c r="A25921" t="s">
        <v>461</v>
      </c>
      <c r="B25921" t="str">
        <f>IF(ISBLANK(VLOOKUP(A25921,Questionnaire!A:KQ,207,FALSE)),"#",VLOOKUP(A25921,Questionnaire!A:KQ,207,FALSE))</f>
        <v>#</v>
      </c>
    </row>
    <row r="25922" spans="1:3">
      <c r="A25922" t="s">
        <v>465</v>
      </c>
      <c r="B25922" t="str">
        <f>IF(ISBLANK(VLOOKUP(A25922,Questionnaire!A:KQ,207,FALSE)),"#",VLOOKUP(A25922,Questionnaire!A:KQ,207,FALSE))</f>
        <v>#</v>
      </c>
    </row>
    <row r="25923" spans="1:3">
      <c r="A25923" t="s">
        <v>467</v>
      </c>
      <c r="B25923" t="str">
        <f>IF(ISBLANK(VLOOKUP(A25923,Questionnaire!A:KQ,207,FALSE)),"#",VLOOKUP(A25923,Questionnaire!A:KQ,207,FALSE))</f>
        <v>#</v>
      </c>
    </row>
    <row r="25924" spans="1:3">
      <c r="A25924" t="s">
        <v>469</v>
      </c>
      <c r="B25924" t="str">
        <f>IF(ISBLANK(VLOOKUP(A25924,Questionnaire!A:KQ,207,FALSE)),"#",VLOOKUP(A25924,Questionnaire!A:KQ,207,FALSE))</f>
        <v>#</v>
      </c>
    </row>
    <row r="25925" spans="1:3">
      <c r="A25925" t="s">
        <v>471</v>
      </c>
      <c r="B25925" t="str">
        <f>IF(ISBLANK(VLOOKUP(A25925,Questionnaire!A:KQ,207,FALSE)),"#",VLOOKUP(A25925,Questionnaire!A:KQ,207,FALSE))</f>
        <v>#</v>
      </c>
    </row>
    <row r="25926" spans="1:3">
      <c r="A25926" t="s">
        <v>473</v>
      </c>
      <c r="B25926" t="str">
        <f>IF(ISBLANK(VLOOKUP(A25926,Questionnaire!A:KQ,207,FALSE)),"#",VLOOKUP(A25926,Questionnaire!A:KQ,207,FALSE))</f>
        <v>#</v>
      </c>
    </row>
    <row r="25927" spans="1:3">
      <c r="A25927" t="s">
        <v>475</v>
      </c>
      <c r="B25927" t="str">
        <f>IF(ISBLANK(VLOOKUP(A25927,Questionnaire!A:KQ,207,FALSE)),"#",VLOOKUP(A25927,Questionnaire!A:KQ,207,FALSE))</f>
        <v>#</v>
      </c>
    </row>
    <row r="25928" spans="1:3">
      <c r="A25928" t="s">
        <v>185</v>
      </c>
      <c r="B25928" t="str">
        <f>IF(ISBLANK(VLOOKUP(A25928,Questionnaire!A:KQ,208,FALSE)),"#",VLOOKUP(A25928,Questionnaire!A:KQ,208,FALSE))</f>
        <v>#</v>
      </c>
      <c r="C25928">
        <v>205</v>
      </c>
    </row>
    <row r="25929" spans="1:3">
      <c r="A25929" t="s">
        <v>187</v>
      </c>
      <c r="B25929" t="str">
        <f>IF(ISNA(VLOOKUP(VLOOKUP(A25929,Questionnaire!A:KQ,208,FALSE),'CORA Encoding'!D:E,2,FALSE)),"#",VLOOKUP(VLOOKUP(A25929,Questionnaire!A:KQ,208,FALSE),'CORA Encoding'!D:E,2,FALSE))</f>
        <v>#</v>
      </c>
    </row>
    <row r="25930" spans="1:3">
      <c r="A25930" t="s">
        <v>189</v>
      </c>
      <c r="B25930" t="str">
        <f>IF(ISNA(VLOOKUP(VLOOKUP(A25930,Questionnaire!A:KQ,208,FALSE),'CORA Encoding'!G:H,2,FALSE)),"#",VLOOKUP(VLOOKUP(A25930,Questionnaire!A:KQ,208,FALSE),'CORA Encoding'!G:H,2,FALSE))</f>
        <v>#</v>
      </c>
    </row>
    <row r="25931" spans="1:3">
      <c r="A25931" t="s">
        <v>191</v>
      </c>
      <c r="B25931" t="str">
        <f>IF(ISNA(VLOOKUP(VLOOKUP(A25931,Questionnaire!A:KQ,208,FALSE),'Country List'!E:F,2,FALSE)),"#",VLOOKUP(VLOOKUP(A25931,Questionnaire!A:KQ,208,FALSE),'Country List'!E:F,2,FALSE))</f>
        <v>#</v>
      </c>
    </row>
    <row r="25932" spans="1:3">
      <c r="A25932" t="s">
        <v>193</v>
      </c>
      <c r="B25932" t="str">
        <f>IF(ISNA(VLOOKUP(VLOOKUP(A25932,Questionnaire!A:KQ,208,FALSE),'Industry List'!B:C,2,FALSE)),"#",VLOOKUP(VLOOKUP(A25932,Questionnaire!A:KQ,208,FALSE),'Industry List'!B:C,2,FALSE))</f>
        <v>#</v>
      </c>
    </row>
    <row r="25933" spans="1:3">
      <c r="A25933" t="s">
        <v>197</v>
      </c>
      <c r="B25933" t="str">
        <f>IF(ISBLANK(VLOOKUP(A25933,Questionnaire!A:KQ,208,FALSE)),"#",VLOOKUP(A25933,Questionnaire!A:KQ,208,FALSE))</f>
        <v>#</v>
      </c>
    </row>
    <row r="25934" spans="1:3">
      <c r="A25934" t="s">
        <v>201</v>
      </c>
      <c r="B25934" t="str">
        <f>IF(ISBLANK(VLOOKUP(A25934,Questionnaire!A:KQ,208,FALSE)),"#",VLOOKUP(A25934,Questionnaire!A:KQ,208,FALSE))</f>
        <v>#</v>
      </c>
    </row>
    <row r="25935" spans="1:3">
      <c r="A25935" t="s">
        <v>203</v>
      </c>
      <c r="B25935" t="str">
        <f>IF(ISNA(VLOOKUP(VLOOKUP(A25935,Questionnaire!A:KQ,208,FALSE),'CORA Encoding'!J:K,2,FALSE)),"#",VLOOKUP(VLOOKUP(A25935,Questionnaire!A:KQ,208,FALSE),'CORA Encoding'!J:K,2,FALSE))</f>
        <v>#</v>
      </c>
    </row>
    <row r="25936" spans="1:3">
      <c r="A25936" t="s">
        <v>208</v>
      </c>
      <c r="B25936" t="str">
        <f>IF(ISBLANK(VLOOKUP(A25936,Questionnaire!A:KQ,208,FALSE)),"#",VLOOKUP(A25936,Questionnaire!A:KQ,208,FALSE))</f>
        <v>#</v>
      </c>
    </row>
    <row r="25937" spans="1:2">
      <c r="A25937" t="s">
        <v>213</v>
      </c>
      <c r="B25937" t="str">
        <f>IF(ISBLANK(VLOOKUP(A25937,Questionnaire!A:KQ,208,FALSE)),"#",VLOOKUP(A25937,Questionnaire!A:KQ,208,FALSE))</f>
        <v>#</v>
      </c>
    </row>
    <row r="25938" spans="1:2">
      <c r="A25938" t="s">
        <v>215</v>
      </c>
      <c r="B25938" t="str">
        <f>IF(ISBLANK(VLOOKUP(A25938,Questionnaire!A:KQ,208,FALSE)),"#",VLOOKUP(A25938,Questionnaire!A:KQ,208,FALSE))</f>
        <v>#</v>
      </c>
    </row>
    <row r="25939" spans="1:2">
      <c r="A25939" t="s">
        <v>217</v>
      </c>
      <c r="B25939" t="str">
        <f>IF(ISBLANK(VLOOKUP(A25939,Questionnaire!A:KQ,208,FALSE)),"#",VLOOKUP(A25939,Questionnaire!A:KQ,208,FALSE))</f>
        <v>#</v>
      </c>
    </row>
    <row r="25940" spans="1:2">
      <c r="A25940" t="s">
        <v>219</v>
      </c>
      <c r="B25940" t="str">
        <f>IF(ISBLANK(VLOOKUP(A25940,Questionnaire!A:KQ,208,FALSE)),"#",VLOOKUP(A25940,Questionnaire!A:KQ,208,FALSE))</f>
        <v>#</v>
      </c>
    </row>
    <row r="25941" spans="1:2">
      <c r="A25941" t="s">
        <v>221</v>
      </c>
      <c r="B25941" t="str">
        <f>IF(ISBLANK(VLOOKUP(A25941,Questionnaire!A:KQ,208,FALSE)),"#",VLOOKUP(A25941,Questionnaire!A:KQ,208,FALSE))</f>
        <v>#</v>
      </c>
    </row>
    <row r="25942" spans="1:2">
      <c r="A25942" t="s">
        <v>223</v>
      </c>
      <c r="B25942" t="str">
        <f>IF(ISBLANK(VLOOKUP(A25942,Questionnaire!A:KQ,208,FALSE)),"#",VLOOKUP(A25942,Questionnaire!A:KQ,208,FALSE))</f>
        <v>#</v>
      </c>
    </row>
    <row r="25943" spans="1:2">
      <c r="A25943" t="s">
        <v>225</v>
      </c>
      <c r="B25943" t="str">
        <f>IF(ISBLANK(VLOOKUP(A25943,Questionnaire!A:KQ,208,FALSE)),"#",VLOOKUP(A25943,Questionnaire!A:KQ,208,FALSE))</f>
        <v>#</v>
      </c>
    </row>
    <row r="25944" spans="1:2">
      <c r="A25944" t="s">
        <v>227</v>
      </c>
      <c r="B25944" t="str">
        <f>IF(ISBLANK(VLOOKUP(A25944,Questionnaire!A:KQ,208,FALSE)),"#",VLOOKUP(A25944,Questionnaire!A:KQ,208,FALSE))</f>
        <v>#</v>
      </c>
    </row>
    <row r="25945" spans="1:2">
      <c r="A25945" t="s">
        <v>229</v>
      </c>
      <c r="B25945" t="str">
        <f>IF(ISBLANK(VLOOKUP(A25945,Questionnaire!A:KQ,208,FALSE)),"#",VLOOKUP(A25945,Questionnaire!A:KQ,208,FALSE))</f>
        <v>#</v>
      </c>
    </row>
    <row r="25946" spans="1:2">
      <c r="A25946" t="s">
        <v>231</v>
      </c>
      <c r="B25946" t="str">
        <f>IF(ISBLANK(VLOOKUP(A25946,Questionnaire!A:KQ,208,FALSE)),"#",VLOOKUP(A25946,Questionnaire!A:KQ,208,FALSE))</f>
        <v>#</v>
      </c>
    </row>
    <row r="25947" spans="1:2">
      <c r="A25947" t="s">
        <v>233</v>
      </c>
      <c r="B25947" t="str">
        <f>IF(ISBLANK(VLOOKUP(A25947,Questionnaire!A:KQ,208,FALSE)),"#",VLOOKUP(A25947,Questionnaire!A:KQ,208,FALSE))</f>
        <v>#</v>
      </c>
    </row>
    <row r="25948" spans="1:2">
      <c r="A25948" t="s">
        <v>235</v>
      </c>
      <c r="B25948" t="str">
        <f>IF(ISBLANK(VLOOKUP(A25948,Questionnaire!A:KQ,208,FALSE)),"#",VLOOKUP(A25948,Questionnaire!A:KQ,208,FALSE))</f>
        <v>#</v>
      </c>
    </row>
    <row r="25949" spans="1:2">
      <c r="A25949" t="s">
        <v>237</v>
      </c>
      <c r="B25949" t="str">
        <f>IF(ISBLANK(VLOOKUP(A25949,Questionnaire!A:KQ,208,FALSE)),"#",VLOOKUP(A25949,Questionnaire!A:KQ,208,FALSE))</f>
        <v>#</v>
      </c>
    </row>
    <row r="25950" spans="1:2">
      <c r="A25950" t="s">
        <v>239</v>
      </c>
      <c r="B25950" t="str">
        <f>IF(ISBLANK(VLOOKUP(A25950,Questionnaire!A:KQ,208,FALSE)),"#",VLOOKUP(A25950,Questionnaire!A:KQ,208,FALSE))</f>
        <v>#</v>
      </c>
    </row>
    <row r="25951" spans="1:2">
      <c r="A25951" t="s">
        <v>242</v>
      </c>
      <c r="B25951" t="str">
        <f>IF(ISBLANK(VLOOKUP(A25951,Questionnaire!A:KQ,208,FALSE)),"#",VLOOKUP(A25951,Questionnaire!A:KQ,208,FALSE))</f>
        <v>#</v>
      </c>
    </row>
    <row r="25952" spans="1:2">
      <c r="A25952" t="s">
        <v>245</v>
      </c>
      <c r="B25952" t="str">
        <f>IF(ISBLANK(VLOOKUP(A25952,Questionnaire!A:KQ,208,FALSE)),"#",VLOOKUP(A25952,Questionnaire!A:KQ,208,FALSE))</f>
        <v>#</v>
      </c>
    </row>
    <row r="25953" spans="1:2">
      <c r="A25953" t="s">
        <v>247</v>
      </c>
      <c r="B25953" t="str">
        <f>IF(ISBLANK(VLOOKUP(A25953,Questionnaire!A:KQ,208,FALSE)),"#",VLOOKUP(A25953,Questionnaire!A:KQ,208,FALSE))</f>
        <v>#</v>
      </c>
    </row>
    <row r="25954" spans="1:2">
      <c r="A25954" t="s">
        <v>249</v>
      </c>
      <c r="B25954" t="str">
        <f>IF(ISBLANK(VLOOKUP(A25954,Questionnaire!A:KQ,208,FALSE)),"#",VLOOKUP(A25954,Questionnaire!A:KQ,208,FALSE))</f>
        <v>#</v>
      </c>
    </row>
    <row r="25955" spans="1:2">
      <c r="A25955" t="s">
        <v>250</v>
      </c>
      <c r="B25955" t="str">
        <f>IF(ISBLANK(VLOOKUP(A25955,Questionnaire!A:KQ,208,FALSE)),"#",VLOOKUP(A25955,Questionnaire!A:KQ,208,FALSE))</f>
        <v>#</v>
      </c>
    </row>
    <row r="25956" spans="1:2">
      <c r="A25956" t="s">
        <v>252</v>
      </c>
      <c r="B25956" t="str">
        <f>IF(ISBLANK(VLOOKUP(A25956,Questionnaire!A:KQ,208,FALSE)),"#",VLOOKUP(A25956,Questionnaire!A:KQ,208,FALSE))</f>
        <v>#</v>
      </c>
    </row>
    <row r="25957" spans="1:2">
      <c r="A25957" t="s">
        <v>255</v>
      </c>
      <c r="B25957" t="str">
        <f>IF(ISBLANK(VLOOKUP(A25957,Questionnaire!A:KQ,208,FALSE)),"#",VLOOKUP(A25957,Questionnaire!A:KQ,208,FALSE))</f>
        <v>#</v>
      </c>
    </row>
    <row r="25958" spans="1:2">
      <c r="A25958" t="s">
        <v>258</v>
      </c>
      <c r="B25958" t="str">
        <f>IF(ISNA(VLOOKUP(VLOOKUP(A25958,Questionnaire!A:KQ,208,FALSE),'CORA Encoding'!M:N,2,FALSE)),"#",VLOOKUP(VLOOKUP(A25958,Questionnaire!A:KQ,208,FALSE),'CORA Encoding'!M:N,2,FALSE))</f>
        <v>#</v>
      </c>
    </row>
    <row r="25959" spans="1:2">
      <c r="A25959" t="s">
        <v>261</v>
      </c>
      <c r="B25959" t="str">
        <f>IF(ISBLANK(VLOOKUP(A25959,Questionnaire!A:KQ,208,FALSE)),"#",VLOOKUP(A25959,Questionnaire!A:KQ,208,FALSE))</f>
        <v>#</v>
      </c>
    </row>
    <row r="25960" spans="1:2">
      <c r="A25960" t="s">
        <v>263</v>
      </c>
      <c r="B25960" t="str">
        <f>IF(ISBLANK(VLOOKUP(A25960,Questionnaire!A:KQ,208,FALSE)),"#",VLOOKUP(A25960,Questionnaire!A:KQ,208,FALSE))</f>
        <v>#</v>
      </c>
    </row>
    <row r="25961" spans="1:2">
      <c r="A25961" t="s">
        <v>265</v>
      </c>
      <c r="B25961" t="str">
        <f>IF(ISBLANK(VLOOKUP(A25961,Questionnaire!A:KQ,208,FALSE)),"#",VLOOKUP(A25961,Questionnaire!A:KQ,208,FALSE))</f>
        <v>#</v>
      </c>
    </row>
    <row r="25962" spans="1:2">
      <c r="A25962" t="s">
        <v>267</v>
      </c>
      <c r="B25962" t="str">
        <f>IF(ISBLANK(VLOOKUP(A25962,Questionnaire!A:KQ,208,FALSE)),"#",VLOOKUP(A25962,Questionnaire!A:KQ,208,FALSE))</f>
        <v>#</v>
      </c>
    </row>
    <row r="25963" spans="1:2">
      <c r="A25963" t="s">
        <v>269</v>
      </c>
      <c r="B25963" t="str">
        <f>IF(ISBLANK(VLOOKUP(A25963,Questionnaire!A:KQ,208,FALSE)),"#",VLOOKUP(A25963,Questionnaire!A:KQ,208,FALSE))</f>
        <v>#</v>
      </c>
    </row>
    <row r="25964" spans="1:2">
      <c r="A25964" t="s">
        <v>274</v>
      </c>
      <c r="B25964" t="str">
        <f>IF(ISBLANK(VLOOKUP(A25964,Questionnaire!A:KQ,208,FALSE)),"#",VLOOKUP(A25964,Questionnaire!A:KQ,208,FALSE))</f>
        <v>#</v>
      </c>
    </row>
    <row r="25965" spans="1:2">
      <c r="A25965" t="s">
        <v>276</v>
      </c>
      <c r="B25965" t="str">
        <f>IF(ISBLANK(VLOOKUP(A25965,Questionnaire!A:KQ,208,FALSE)),"#",VLOOKUP(A25965,Questionnaire!A:KQ,208,FALSE))</f>
        <v>#</v>
      </c>
    </row>
    <row r="25966" spans="1:2">
      <c r="A25966" t="s">
        <v>278</v>
      </c>
      <c r="B25966" t="str">
        <f>IF(ISBLANK(VLOOKUP(A25966,Questionnaire!A:KQ,208,FALSE)),"#",VLOOKUP(A25966,Questionnaire!A:KQ,208,FALSE))</f>
        <v>#</v>
      </c>
    </row>
    <row r="25967" spans="1:2">
      <c r="A25967" t="s">
        <v>280</v>
      </c>
      <c r="B25967" t="str">
        <f>IF(ISBLANK(VLOOKUP(A25967,Questionnaire!A:KQ,208,FALSE)),"#",VLOOKUP(A25967,Questionnaire!A:KQ,208,FALSE))</f>
        <v>#</v>
      </c>
    </row>
    <row r="25968" spans="1:2">
      <c r="A25968" t="s">
        <v>282</v>
      </c>
      <c r="B25968" t="str">
        <f>IF(ISBLANK(VLOOKUP(A25968,Questionnaire!A:KQ,208,FALSE)),"#",VLOOKUP(A25968,Questionnaire!A:KQ,208,FALSE))</f>
        <v>#</v>
      </c>
    </row>
    <row r="25969" spans="1:2">
      <c r="A25969" t="s">
        <v>286</v>
      </c>
      <c r="B25969" t="str">
        <f>IF(ISBLANK(VLOOKUP(A25969,Questionnaire!A:KQ,208,FALSE)),"#",VLOOKUP(A25969,Questionnaire!A:KQ,208,FALSE))</f>
        <v>#</v>
      </c>
    </row>
    <row r="25970" spans="1:2">
      <c r="A25970" t="s">
        <v>288</v>
      </c>
      <c r="B25970" t="str">
        <f>IF(ISBLANK(VLOOKUP(A25970,Questionnaire!A:KQ,208,FALSE)),"#",VLOOKUP(A25970,Questionnaire!A:KQ,208,FALSE))</f>
        <v>#</v>
      </c>
    </row>
    <row r="25971" spans="1:2">
      <c r="A25971" t="s">
        <v>290</v>
      </c>
      <c r="B25971" t="str">
        <f>IF(ISBLANK(VLOOKUP(A25971,Questionnaire!A:KQ,208,FALSE)),"#",VLOOKUP(A25971,Questionnaire!A:KQ,208,FALSE))</f>
        <v>#</v>
      </c>
    </row>
    <row r="25972" spans="1:2">
      <c r="A25972" t="s">
        <v>292</v>
      </c>
      <c r="B25972" t="str">
        <f>IF(ISBLANK(VLOOKUP(A25972,Questionnaire!A:KQ,208,FALSE)),"#",VLOOKUP(A25972,Questionnaire!A:KQ,208,FALSE))</f>
        <v>#</v>
      </c>
    </row>
    <row r="25973" spans="1:2">
      <c r="A25973" t="s">
        <v>294</v>
      </c>
      <c r="B25973" t="str">
        <f>IF(ISBLANK(VLOOKUP(A25973,Questionnaire!A:KQ,208,FALSE)),"#",VLOOKUP(A25973,Questionnaire!A:KQ,208,FALSE))</f>
        <v>#</v>
      </c>
    </row>
    <row r="25974" spans="1:2">
      <c r="A25974" t="s">
        <v>296</v>
      </c>
      <c r="B25974" t="str">
        <f>IF(ISBLANK(VLOOKUP(A25974,Questionnaire!A:KQ,208,FALSE)),"#",VLOOKUP(A25974,Questionnaire!A:KQ,208,FALSE))</f>
        <v>#</v>
      </c>
    </row>
    <row r="25975" spans="1:2">
      <c r="A25975" t="s">
        <v>301</v>
      </c>
      <c r="B25975" t="str">
        <f>IF(ISBLANK(VLOOKUP(A25975,Questionnaire!A:KQ,208,FALSE)),"#",VLOOKUP(A25975,Questionnaire!A:KQ,208,FALSE))</f>
        <v>#</v>
      </c>
    </row>
    <row r="25976" spans="1:2">
      <c r="A25976" t="s">
        <v>303</v>
      </c>
      <c r="B25976" t="str">
        <f>IF(ISBLANK(VLOOKUP(A25976,Questionnaire!A:KQ,208,FALSE)),"#",VLOOKUP(A25976,Questionnaire!A:KQ,208,FALSE))</f>
        <v>#</v>
      </c>
    </row>
    <row r="25977" spans="1:2">
      <c r="A25977" t="s">
        <v>305</v>
      </c>
      <c r="B25977" t="str">
        <f>IF(ISBLANK(VLOOKUP(A25977,Questionnaire!A:KQ,208,FALSE)),"#",VLOOKUP(A25977,Questionnaire!A:KQ,208,FALSE))</f>
        <v>#</v>
      </c>
    </row>
    <row r="25978" spans="1:2">
      <c r="A25978" t="s">
        <v>307</v>
      </c>
      <c r="B25978" t="str">
        <f>IF(ISBLANK(VLOOKUP(A25978,Questionnaire!A:KQ,208,FALSE)),"#",VLOOKUP(A25978,Questionnaire!A:KQ,208,FALSE))</f>
        <v>#</v>
      </c>
    </row>
    <row r="25979" spans="1:2">
      <c r="A25979" t="s">
        <v>311</v>
      </c>
      <c r="B25979" t="str">
        <f>IF(ISBLANK(VLOOKUP(A25979,Questionnaire!A:KQ,208,FALSE)),"#",VLOOKUP(A25979,Questionnaire!A:KQ,208,FALSE))</f>
        <v>#</v>
      </c>
    </row>
    <row r="25980" spans="1:2">
      <c r="A25980" t="s">
        <v>313</v>
      </c>
      <c r="B25980" t="str">
        <f>IF(ISBLANK(VLOOKUP(A25980,Questionnaire!A:KQ,208,FALSE)),"#",VLOOKUP(A25980,Questionnaire!A:KQ,208,FALSE))</f>
        <v>#</v>
      </c>
    </row>
    <row r="25981" spans="1:2">
      <c r="A25981" t="s">
        <v>314</v>
      </c>
      <c r="B25981" t="str">
        <f>IF(ISBLANK(VLOOKUP(A25981,Questionnaire!A:KQ,208,FALSE)),"#",VLOOKUP(A25981,Questionnaire!A:KQ,208,FALSE))</f>
        <v>#</v>
      </c>
    </row>
    <row r="25982" spans="1:2">
      <c r="A25982" t="s">
        <v>315</v>
      </c>
      <c r="B25982" t="str">
        <f>IF(ISBLANK(VLOOKUP(A25982,Questionnaire!A:KQ,208,FALSE)),"#",VLOOKUP(A25982,Questionnaire!A:KQ,208,FALSE))</f>
        <v>#</v>
      </c>
    </row>
    <row r="25983" spans="1:2">
      <c r="A25983" t="s">
        <v>317</v>
      </c>
      <c r="B25983" t="str">
        <f>IF(ISBLANK(VLOOKUP(A25983,Questionnaire!A:KQ,208,FALSE)),"#",VLOOKUP(A25983,Questionnaire!A:KQ,208,FALSE))</f>
        <v>#</v>
      </c>
    </row>
    <row r="25984" spans="1:2">
      <c r="A25984" t="s">
        <v>319</v>
      </c>
      <c r="B25984" t="str">
        <f>IF(ISBLANK(VLOOKUP(A25984,Questionnaire!A:KQ,208,FALSE)),"#",VLOOKUP(A25984,Questionnaire!A:KQ,208,FALSE))</f>
        <v>#</v>
      </c>
    </row>
    <row r="25985" spans="1:2">
      <c r="A25985" t="s">
        <v>322</v>
      </c>
      <c r="B25985" t="str">
        <f>IF(ISBLANK(VLOOKUP(A25985,Questionnaire!A:KQ,208,FALSE)),"#",VLOOKUP(A25985,Questionnaire!A:KQ,208,FALSE))</f>
        <v>#</v>
      </c>
    </row>
    <row r="25986" spans="1:2">
      <c r="A25986" t="s">
        <v>326</v>
      </c>
      <c r="B25986" t="str">
        <f>IF(ISBLANK(VLOOKUP(A25986,Questionnaire!A:KQ,208,FALSE)),"#",VLOOKUP(A25986,Questionnaire!A:KQ,208,FALSE))</f>
        <v>#</v>
      </c>
    </row>
    <row r="25987" spans="1:2">
      <c r="A25987" t="s">
        <v>328</v>
      </c>
      <c r="B25987" t="str">
        <f>IF(ISBLANK(VLOOKUP(A25987,Questionnaire!A:KQ,208,FALSE)),"#",VLOOKUP(A25987,Questionnaire!A:KQ,208,FALSE))</f>
        <v>#</v>
      </c>
    </row>
    <row r="25988" spans="1:2">
      <c r="A25988" t="s">
        <v>332</v>
      </c>
      <c r="B25988" t="str">
        <f>IF(ISBLANK(VLOOKUP(A25988,Questionnaire!A:KQ,208,FALSE)),"#",VLOOKUP(A25988,Questionnaire!A:KQ,208,FALSE))</f>
        <v>#</v>
      </c>
    </row>
    <row r="25989" spans="1:2">
      <c r="A25989" t="s">
        <v>333</v>
      </c>
      <c r="B25989" t="str">
        <f>IF(ISBLANK(VLOOKUP(A25989,Questionnaire!A:KQ,208,FALSE)),"#",VLOOKUP(A25989,Questionnaire!A:KQ,208,FALSE))</f>
        <v>#</v>
      </c>
    </row>
    <row r="25990" spans="1:2">
      <c r="A25990" t="s">
        <v>334</v>
      </c>
      <c r="B25990" t="str">
        <f>IF(ISBLANK(VLOOKUP(A25990,Questionnaire!A:KQ,208,FALSE)),"#",VLOOKUP(A25990,Questionnaire!A:KQ,208,FALSE))</f>
        <v>#</v>
      </c>
    </row>
    <row r="25991" spans="1:2">
      <c r="A25991" t="s">
        <v>335</v>
      </c>
      <c r="B25991" t="str">
        <f>IF(ISBLANK(VLOOKUP(A25991,Questionnaire!A:KQ,208,FALSE)),"#",VLOOKUP(A25991,Questionnaire!A:KQ,208,FALSE))</f>
        <v>#</v>
      </c>
    </row>
    <row r="25992" spans="1:2">
      <c r="A25992" t="s">
        <v>336</v>
      </c>
      <c r="B25992" t="str">
        <f>IF(ISBLANK(VLOOKUP(A25992,Questionnaire!A:KQ,208,FALSE)),"#",VLOOKUP(A25992,Questionnaire!A:KQ,208,FALSE))</f>
        <v>#</v>
      </c>
    </row>
    <row r="25993" spans="1:2">
      <c r="A25993" t="s">
        <v>337</v>
      </c>
      <c r="B25993" t="str">
        <f>IF(ISBLANK(VLOOKUP(A25993,Questionnaire!A:KQ,208,FALSE)),"#",VLOOKUP(A25993,Questionnaire!A:KQ,208,FALSE))</f>
        <v>#</v>
      </c>
    </row>
    <row r="25994" spans="1:2">
      <c r="A25994" t="s">
        <v>338</v>
      </c>
      <c r="B25994" t="str">
        <f>IF(ISBLANK(VLOOKUP(A25994,Questionnaire!A:KQ,208,FALSE)),"#",VLOOKUP(A25994,Questionnaire!A:KQ,208,FALSE))</f>
        <v>#</v>
      </c>
    </row>
    <row r="25995" spans="1:2">
      <c r="A25995" t="s">
        <v>339</v>
      </c>
      <c r="B25995" t="str">
        <f>IF(ISBLANK(VLOOKUP(A25995,Questionnaire!A:KQ,208,FALSE)),"#",VLOOKUP(A25995,Questionnaire!A:KQ,208,FALSE))</f>
        <v>#</v>
      </c>
    </row>
    <row r="25996" spans="1:2">
      <c r="A25996" t="s">
        <v>340</v>
      </c>
      <c r="B25996" t="str">
        <f>IF(ISBLANK(VLOOKUP(A25996,Questionnaire!A:KQ,208,FALSE)),"#",VLOOKUP(A25996,Questionnaire!A:KQ,208,FALSE))</f>
        <v>#</v>
      </c>
    </row>
    <row r="25997" spans="1:2">
      <c r="A25997" t="s">
        <v>341</v>
      </c>
      <c r="B25997" t="str">
        <f>IF(ISBLANK(VLOOKUP(A25997,Questionnaire!A:KQ,208,FALSE)),"#",VLOOKUP(A25997,Questionnaire!A:KQ,208,FALSE))</f>
        <v>#</v>
      </c>
    </row>
    <row r="25998" spans="1:2">
      <c r="A25998" t="s">
        <v>342</v>
      </c>
      <c r="B25998" t="str">
        <f>IF(ISBLANK(VLOOKUP(A25998,Questionnaire!A:KQ,208,FALSE)),"#",VLOOKUP(A25998,Questionnaire!A:KQ,208,FALSE))</f>
        <v>#</v>
      </c>
    </row>
    <row r="25999" spans="1:2">
      <c r="A25999" t="s">
        <v>343</v>
      </c>
      <c r="B25999" t="str">
        <f>IF(ISBLANK(VLOOKUP(A25999,Questionnaire!A:KQ,208,FALSE)),"#",VLOOKUP(A25999,Questionnaire!A:KQ,208,FALSE))</f>
        <v>#</v>
      </c>
    </row>
    <row r="26000" spans="1:2">
      <c r="A26000" t="s">
        <v>344</v>
      </c>
      <c r="B26000" t="str">
        <f>IF(ISBLANK(VLOOKUP(A26000,Questionnaire!A:KQ,208,FALSE)),"#",VLOOKUP(A26000,Questionnaire!A:KQ,208,FALSE))</f>
        <v>#</v>
      </c>
    </row>
    <row r="26001" spans="1:2">
      <c r="A26001" t="s">
        <v>345</v>
      </c>
      <c r="B26001" t="str">
        <f>IF(ISBLANK(VLOOKUP(A26001,Questionnaire!A:KQ,208,FALSE)),"#",VLOOKUP(A26001,Questionnaire!A:KQ,208,FALSE))</f>
        <v>#</v>
      </c>
    </row>
    <row r="26002" spans="1:2">
      <c r="A26002" t="s">
        <v>348</v>
      </c>
      <c r="B26002" t="str">
        <f>IF(ISBLANK(VLOOKUP(A26002,Questionnaire!A:KQ,208,FALSE)),"#",VLOOKUP(A26002,Questionnaire!A:KQ,208,FALSE))</f>
        <v>#</v>
      </c>
    </row>
    <row r="26003" spans="1:2">
      <c r="A26003" t="s">
        <v>353</v>
      </c>
      <c r="B26003" t="str">
        <f>IF(ISBLANK(VLOOKUP(A26003,Questionnaire!A:KQ,208,FALSE)),"#",VLOOKUP(A26003,Questionnaire!A:KQ,208,FALSE))</f>
        <v>#</v>
      </c>
    </row>
    <row r="26004" spans="1:2">
      <c r="A26004" t="s">
        <v>354</v>
      </c>
      <c r="B26004" t="str">
        <f>IF(ISBLANK(VLOOKUP(A26004,Questionnaire!A:KQ,208,FALSE)),"#",VLOOKUP(A26004,Questionnaire!A:KQ,208,FALSE))</f>
        <v>#</v>
      </c>
    </row>
    <row r="26005" spans="1:2">
      <c r="A26005" t="s">
        <v>355</v>
      </c>
      <c r="B26005" t="str">
        <f>IF(ISBLANK(VLOOKUP(A26005,Questionnaire!A:KQ,208,FALSE)),"#",VLOOKUP(A26005,Questionnaire!A:KQ,208,FALSE))</f>
        <v>#</v>
      </c>
    </row>
    <row r="26006" spans="1:2">
      <c r="A26006" t="s">
        <v>356</v>
      </c>
      <c r="B26006" t="str">
        <f>IF(ISBLANK(VLOOKUP(A26006,Questionnaire!A:KQ,208,FALSE)),"#",VLOOKUP(A26006,Questionnaire!A:KQ,208,FALSE))</f>
        <v>#</v>
      </c>
    </row>
    <row r="26007" spans="1:2">
      <c r="A26007" t="s">
        <v>357</v>
      </c>
      <c r="B26007" t="str">
        <f>IF(ISBLANK(VLOOKUP(A26007,Questionnaire!A:KQ,208,FALSE)),"#",VLOOKUP(A26007,Questionnaire!A:KQ,208,FALSE))</f>
        <v>#</v>
      </c>
    </row>
    <row r="26008" spans="1:2">
      <c r="A26008" t="s">
        <v>360</v>
      </c>
      <c r="B26008" t="str">
        <f>IF(ISBLANK(VLOOKUP(A26008,Questionnaire!A:KQ,208,FALSE)),"#",VLOOKUP(A26008,Questionnaire!A:KQ,208,FALSE))</f>
        <v>#</v>
      </c>
    </row>
    <row r="26009" spans="1:2">
      <c r="A26009" t="s">
        <v>362</v>
      </c>
      <c r="B26009" t="str">
        <f>IF(ISBLANK(VLOOKUP(A26009,Questionnaire!A:KQ,208,FALSE)),"#",VLOOKUP(A26009,Questionnaire!A:KQ,208,FALSE))</f>
        <v>#</v>
      </c>
    </row>
    <row r="26010" spans="1:2">
      <c r="A26010" t="s">
        <v>363</v>
      </c>
      <c r="B26010" t="str">
        <f>IF(ISBLANK(VLOOKUP(A26010,Questionnaire!A:KQ,208,FALSE)),"#",VLOOKUP(A26010,Questionnaire!A:KQ,208,FALSE))</f>
        <v>#</v>
      </c>
    </row>
    <row r="26011" spans="1:2">
      <c r="A26011" t="s">
        <v>364</v>
      </c>
      <c r="B26011" t="str">
        <f>IF(ISBLANK(VLOOKUP(A26011,Questionnaire!A:KQ,208,FALSE)),"#",VLOOKUP(A26011,Questionnaire!A:KQ,208,FALSE))</f>
        <v>#</v>
      </c>
    </row>
    <row r="26012" spans="1:2">
      <c r="A26012" t="s">
        <v>365</v>
      </c>
      <c r="B26012" t="str">
        <f>IF(ISBLANK(VLOOKUP(A26012,Questionnaire!A:KQ,208,FALSE)),"#",VLOOKUP(A26012,Questionnaire!A:KQ,208,FALSE))</f>
        <v>#</v>
      </c>
    </row>
    <row r="26013" spans="1:2">
      <c r="A26013" t="s">
        <v>366</v>
      </c>
      <c r="B26013" t="str">
        <f>IF(ISBLANK(VLOOKUP(A26013,Questionnaire!A:KQ,208,FALSE)),"#",VLOOKUP(A26013,Questionnaire!A:KQ,208,FALSE))</f>
        <v>#</v>
      </c>
    </row>
    <row r="26014" spans="1:2">
      <c r="A26014" t="s">
        <v>371</v>
      </c>
      <c r="B26014" t="str">
        <f>IF(ISBLANK(VLOOKUP(A26014,Questionnaire!A:KQ,208,FALSE)),"#",VLOOKUP(A26014,Questionnaire!A:KQ,208,FALSE))</f>
        <v>#</v>
      </c>
    </row>
    <row r="26015" spans="1:2">
      <c r="A26015" t="s">
        <v>372</v>
      </c>
      <c r="B26015" t="str">
        <f>IF(ISBLANK(VLOOKUP(A26015,Questionnaire!A:KQ,208,FALSE)),"#",VLOOKUP(A26015,Questionnaire!A:KQ,208,FALSE))</f>
        <v>#</v>
      </c>
    </row>
    <row r="26016" spans="1:2">
      <c r="A26016" t="s">
        <v>373</v>
      </c>
      <c r="B26016" t="str">
        <f>IF(ISBLANK(VLOOKUP(A26016,Questionnaire!A:KQ,208,FALSE)),"#",VLOOKUP(A26016,Questionnaire!A:KQ,208,FALSE))</f>
        <v>#</v>
      </c>
    </row>
    <row r="26017" spans="1:2">
      <c r="A26017" t="s">
        <v>374</v>
      </c>
      <c r="B26017" t="str">
        <f>IF(ISBLANK(VLOOKUP(A26017,Questionnaire!A:KQ,208,FALSE)),"#",VLOOKUP(A26017,Questionnaire!A:KQ,208,FALSE))</f>
        <v>#</v>
      </c>
    </row>
    <row r="26018" spans="1:2">
      <c r="A26018" t="s">
        <v>377</v>
      </c>
      <c r="B26018" t="str">
        <f>IF(ISBLANK(VLOOKUP(A26018,Questionnaire!A:KQ,208,FALSE)),"#",VLOOKUP(A26018,Questionnaire!A:KQ,208,FALSE))</f>
        <v>#</v>
      </c>
    </row>
    <row r="26019" spans="1:2">
      <c r="A26019" t="s">
        <v>379</v>
      </c>
      <c r="B26019" t="str">
        <f>IF(ISBLANK(VLOOKUP(A26019,Questionnaire!A:KQ,208,FALSE)),"#",VLOOKUP(A26019,Questionnaire!A:KQ,208,FALSE))</f>
        <v>#</v>
      </c>
    </row>
    <row r="26020" spans="1:2">
      <c r="A26020" t="s">
        <v>380</v>
      </c>
      <c r="B26020" t="str">
        <f>IF(ISBLANK(VLOOKUP(A26020,Questionnaire!A:KQ,208,FALSE)),"#",VLOOKUP(A26020,Questionnaire!A:KQ,208,FALSE))</f>
        <v>#</v>
      </c>
    </row>
    <row r="26021" spans="1:2">
      <c r="A26021" t="s">
        <v>381</v>
      </c>
      <c r="B26021" t="str">
        <f>IF(ISBLANK(VLOOKUP(A26021,Questionnaire!A:KQ,208,FALSE)),"#",VLOOKUP(A26021,Questionnaire!A:KQ,208,FALSE))</f>
        <v>#</v>
      </c>
    </row>
    <row r="26022" spans="1:2">
      <c r="A26022" t="s">
        <v>382</v>
      </c>
      <c r="B26022" t="str">
        <f>IF(ISBLANK(VLOOKUP(A26022,Questionnaire!A:KQ,208,FALSE)),"#",VLOOKUP(A26022,Questionnaire!A:KQ,208,FALSE))</f>
        <v>#</v>
      </c>
    </row>
    <row r="26023" spans="1:2">
      <c r="A26023" t="s">
        <v>384</v>
      </c>
      <c r="B26023" t="str">
        <f>IF(ISBLANK(VLOOKUP(A26023,Questionnaire!A:KQ,208,FALSE)),"#",VLOOKUP(A26023,Questionnaire!A:KQ,208,FALSE))</f>
        <v>#</v>
      </c>
    </row>
    <row r="26024" spans="1:2">
      <c r="A26024" t="s">
        <v>387</v>
      </c>
      <c r="B26024" t="str">
        <f>IF(ISBLANK(VLOOKUP(A26024,Questionnaire!A:KQ,208,FALSE)),"#",VLOOKUP(A26024,Questionnaire!A:KQ,208,FALSE))</f>
        <v>#</v>
      </c>
    </row>
    <row r="26025" spans="1:2">
      <c r="A26025" t="s">
        <v>391</v>
      </c>
      <c r="B26025" t="str">
        <f>IF(ISBLANK(VLOOKUP(A26025,Questionnaire!A:KQ,208,FALSE)),"#",VLOOKUP(A26025,Questionnaire!A:KQ,208,FALSE))</f>
        <v>#</v>
      </c>
    </row>
    <row r="26026" spans="1:2">
      <c r="A26026" t="s">
        <v>393</v>
      </c>
      <c r="B26026" t="str">
        <f>IF(ISBLANK(VLOOKUP(A26026,Questionnaire!A:KQ,208,FALSE)),"#",VLOOKUP(A26026,Questionnaire!A:KQ,208,FALSE))</f>
        <v>#</v>
      </c>
    </row>
    <row r="26027" spans="1:2">
      <c r="A26027" t="s">
        <v>395</v>
      </c>
      <c r="B26027" t="str">
        <f>IF(ISBLANK(VLOOKUP(A26027,Questionnaire!A:KQ,208,FALSE)),"#",VLOOKUP(A26027,Questionnaire!A:KQ,208,FALSE))</f>
        <v>#</v>
      </c>
    </row>
    <row r="26028" spans="1:2">
      <c r="A26028" t="s">
        <v>398</v>
      </c>
      <c r="B26028" t="str">
        <f>IF(ISBLANK(VLOOKUP(A26028,Questionnaire!A:KQ,208,FALSE)),"#",VLOOKUP(A26028,Questionnaire!A:KQ,208,FALSE))</f>
        <v>#</v>
      </c>
    </row>
    <row r="26029" spans="1:2">
      <c r="A26029" t="s">
        <v>402</v>
      </c>
      <c r="B26029" t="str">
        <f>IF(ISBLANK(VLOOKUP(A26029,Questionnaire!A:KQ,208,FALSE)),"#",VLOOKUP(A26029,Questionnaire!A:KQ,208,FALSE))</f>
        <v>#</v>
      </c>
    </row>
    <row r="26030" spans="1:2">
      <c r="A26030" t="s">
        <v>405</v>
      </c>
      <c r="B26030" t="str">
        <f>IF(ISBLANK(VLOOKUP(A26030,Questionnaire!A:KQ,208,FALSE)),"#",VLOOKUP(A26030,Questionnaire!A:KQ,208,FALSE))</f>
        <v>#</v>
      </c>
    </row>
    <row r="26031" spans="1:2">
      <c r="A26031" t="s">
        <v>409</v>
      </c>
      <c r="B26031" t="str">
        <f>IF(ISBLANK(VLOOKUP(A26031,Questionnaire!A:KQ,208,FALSE)),"#",VLOOKUP(A26031,Questionnaire!A:KQ,208,FALSE))</f>
        <v>#</v>
      </c>
    </row>
    <row r="26032" spans="1:2">
      <c r="A26032" t="s">
        <v>412</v>
      </c>
      <c r="B26032" t="str">
        <f>IF(ISBLANK(VLOOKUP(A26032,Questionnaire!A:KQ,208,FALSE)),"#",VLOOKUP(A26032,Questionnaire!A:KQ,208,FALSE))</f>
        <v>#</v>
      </c>
    </row>
    <row r="26033" spans="1:2">
      <c r="A26033" t="s">
        <v>415</v>
      </c>
      <c r="B26033" t="str">
        <f>IF(ISBLANK(VLOOKUP(A26033,Questionnaire!A:KQ,208,FALSE)),"#",VLOOKUP(A26033,Questionnaire!A:KQ,208,FALSE))</f>
        <v>#</v>
      </c>
    </row>
    <row r="26034" spans="1:2">
      <c r="A26034" t="s">
        <v>418</v>
      </c>
      <c r="B26034" t="str">
        <f>IF(ISBLANK(VLOOKUP(A26034,Questionnaire!A:KQ,208,FALSE)),"#",VLOOKUP(A26034,Questionnaire!A:KQ,208,FALSE))</f>
        <v>#</v>
      </c>
    </row>
    <row r="26035" spans="1:2">
      <c r="A26035" t="s">
        <v>421</v>
      </c>
      <c r="B26035" t="str">
        <f>IF(ISBLANK(VLOOKUP(A26035,Questionnaire!A:KQ,208,FALSE)),"#",VLOOKUP(A26035,Questionnaire!A:KQ,208,FALSE))</f>
        <v>#</v>
      </c>
    </row>
    <row r="26036" spans="1:2">
      <c r="A26036" t="s">
        <v>424</v>
      </c>
      <c r="B26036" t="str">
        <f>IF(ISBLANK(VLOOKUP(A26036,Questionnaire!A:KQ,208,FALSE)),"#",VLOOKUP(A26036,Questionnaire!A:KQ,208,FALSE))</f>
        <v>#</v>
      </c>
    </row>
    <row r="26037" spans="1:2">
      <c r="A26037" t="s">
        <v>429</v>
      </c>
      <c r="B26037" t="str">
        <f>IF(ISBLANK(VLOOKUP(A26037,Questionnaire!A:KQ,208,FALSE)),"#",VLOOKUP(A26037,Questionnaire!A:KQ,208,FALSE))</f>
        <v>#</v>
      </c>
    </row>
    <row r="26038" spans="1:2">
      <c r="A26038" t="s">
        <v>432</v>
      </c>
      <c r="B26038" t="str">
        <f>IF(ISBLANK(VLOOKUP(A26038,Questionnaire!A:KQ,208,FALSE)),"#",VLOOKUP(A26038,Questionnaire!A:KQ,208,FALSE))</f>
        <v>#</v>
      </c>
    </row>
    <row r="26039" spans="1:2">
      <c r="A26039" t="s">
        <v>435</v>
      </c>
      <c r="B26039" t="str">
        <f>IF(ISBLANK(VLOOKUP(A26039,Questionnaire!A:KQ,208,FALSE)),"#",VLOOKUP(A26039,Questionnaire!A:KQ,208,FALSE))</f>
        <v>#</v>
      </c>
    </row>
    <row r="26040" spans="1:2">
      <c r="A26040" t="s">
        <v>437</v>
      </c>
      <c r="B26040" t="str">
        <f>IF(ISBLANK(VLOOKUP(A26040,Questionnaire!A:KQ,208,FALSE)),"#",VLOOKUP(A26040,Questionnaire!A:KQ,208,FALSE))</f>
        <v>#</v>
      </c>
    </row>
    <row r="26041" spans="1:2">
      <c r="A26041" t="s">
        <v>439</v>
      </c>
      <c r="B26041" t="str">
        <f>IF(ISBLANK(VLOOKUP(A26041,Questionnaire!A:KQ,208,FALSE)),"#",VLOOKUP(A26041,Questionnaire!A:KQ,208,FALSE))</f>
        <v>#</v>
      </c>
    </row>
    <row r="26042" spans="1:2">
      <c r="A26042" t="s">
        <v>442</v>
      </c>
      <c r="B26042" t="str">
        <f>IF(ISBLANK(VLOOKUP(A26042,Questionnaire!A:KQ,208,FALSE)),"#",VLOOKUP(A26042,Questionnaire!A:KQ,208,FALSE))</f>
        <v>#</v>
      </c>
    </row>
    <row r="26043" spans="1:2">
      <c r="A26043" t="s">
        <v>445</v>
      </c>
      <c r="B26043" t="str">
        <f>IF(ISBLANK(VLOOKUP(A26043,Questionnaire!A:KQ,208,FALSE)),"#",VLOOKUP(A26043,Questionnaire!A:KQ,208,FALSE))</f>
        <v>#</v>
      </c>
    </row>
    <row r="26044" spans="1:2">
      <c r="A26044" t="s">
        <v>448</v>
      </c>
      <c r="B26044" t="str">
        <f>IF(ISBLANK(VLOOKUP(A26044,Questionnaire!A:KQ,208,FALSE)),"#",VLOOKUP(A26044,Questionnaire!A:KQ,208,FALSE))</f>
        <v>#</v>
      </c>
    </row>
    <row r="26045" spans="1:2">
      <c r="A26045" t="s">
        <v>452</v>
      </c>
      <c r="B26045" t="str">
        <f>IF(ISBLANK(VLOOKUP(A26045,Questionnaire!A:KQ,208,FALSE)),"#",VLOOKUP(A26045,Questionnaire!A:KQ,208,FALSE))</f>
        <v>#</v>
      </c>
    </row>
    <row r="26046" spans="1:2">
      <c r="A26046" t="s">
        <v>455</v>
      </c>
      <c r="B26046" t="str">
        <f>IF(ISBLANK(VLOOKUP(A26046,Questionnaire!A:KQ,208,FALSE)),"#",VLOOKUP(A26046,Questionnaire!A:KQ,208,FALSE))</f>
        <v>#</v>
      </c>
    </row>
    <row r="26047" spans="1:2">
      <c r="A26047" t="s">
        <v>458</v>
      </c>
      <c r="B26047" t="str">
        <f>IF(ISBLANK(VLOOKUP(A26047,Questionnaire!A:KQ,208,FALSE)),"#",VLOOKUP(A26047,Questionnaire!A:KQ,208,FALSE))</f>
        <v>#</v>
      </c>
    </row>
    <row r="26048" spans="1:2">
      <c r="A26048" t="s">
        <v>461</v>
      </c>
      <c r="B26048" t="str">
        <f>IF(ISBLANK(VLOOKUP(A26048,Questionnaire!A:KQ,208,FALSE)),"#",VLOOKUP(A26048,Questionnaire!A:KQ,208,FALSE))</f>
        <v>#</v>
      </c>
    </row>
    <row r="26049" spans="1:3">
      <c r="A26049" t="s">
        <v>465</v>
      </c>
      <c r="B26049" t="str">
        <f>IF(ISBLANK(VLOOKUP(A26049,Questionnaire!A:KQ,208,FALSE)),"#",VLOOKUP(A26049,Questionnaire!A:KQ,208,FALSE))</f>
        <v>#</v>
      </c>
    </row>
    <row r="26050" spans="1:3">
      <c r="A26050" t="s">
        <v>467</v>
      </c>
      <c r="B26050" t="str">
        <f>IF(ISBLANK(VLOOKUP(A26050,Questionnaire!A:KQ,208,FALSE)),"#",VLOOKUP(A26050,Questionnaire!A:KQ,208,FALSE))</f>
        <v>#</v>
      </c>
    </row>
    <row r="26051" spans="1:3">
      <c r="A26051" t="s">
        <v>469</v>
      </c>
      <c r="B26051" t="str">
        <f>IF(ISBLANK(VLOOKUP(A26051,Questionnaire!A:KQ,208,FALSE)),"#",VLOOKUP(A26051,Questionnaire!A:KQ,208,FALSE))</f>
        <v>#</v>
      </c>
    </row>
    <row r="26052" spans="1:3">
      <c r="A26052" t="s">
        <v>471</v>
      </c>
      <c r="B26052" t="str">
        <f>IF(ISBLANK(VLOOKUP(A26052,Questionnaire!A:KQ,208,FALSE)),"#",VLOOKUP(A26052,Questionnaire!A:KQ,208,FALSE))</f>
        <v>#</v>
      </c>
    </row>
    <row r="26053" spans="1:3">
      <c r="A26053" t="s">
        <v>473</v>
      </c>
      <c r="B26053" t="str">
        <f>IF(ISBLANK(VLOOKUP(A26053,Questionnaire!A:KQ,208,FALSE)),"#",VLOOKUP(A26053,Questionnaire!A:KQ,208,FALSE))</f>
        <v>#</v>
      </c>
    </row>
    <row r="26054" spans="1:3">
      <c r="A26054" t="s">
        <v>475</v>
      </c>
      <c r="B26054" t="str">
        <f>IF(ISBLANK(VLOOKUP(A26054,Questionnaire!A:KQ,208,FALSE)),"#",VLOOKUP(A26054,Questionnaire!A:KQ,208,FALSE))</f>
        <v>#</v>
      </c>
    </row>
    <row r="26055" spans="1:3">
      <c r="A26055" t="s">
        <v>185</v>
      </c>
      <c r="B26055" t="str">
        <f>IF(ISBLANK(VLOOKUP(A26055,Questionnaire!A:KQ,209,FALSE)),"#",VLOOKUP(A26055,Questionnaire!A:KQ,209,FALSE))</f>
        <v>#</v>
      </c>
      <c r="C26055">
        <v>206</v>
      </c>
    </row>
    <row r="26056" spans="1:3">
      <c r="A26056" t="s">
        <v>187</v>
      </c>
      <c r="B26056" t="str">
        <f>IF(ISNA(VLOOKUP(VLOOKUP(A26056,Questionnaire!A:KQ,209,FALSE),'CORA Encoding'!D:E,2,FALSE)),"#",VLOOKUP(VLOOKUP(A26056,Questionnaire!A:KQ,209,FALSE),'CORA Encoding'!D:E,2,FALSE))</f>
        <v>#</v>
      </c>
    </row>
    <row r="26057" spans="1:3">
      <c r="A26057" t="s">
        <v>189</v>
      </c>
      <c r="B26057" t="str">
        <f>IF(ISNA(VLOOKUP(VLOOKUP(A26057,Questionnaire!A:KQ,209,FALSE),'CORA Encoding'!G:H,2,FALSE)),"#",VLOOKUP(VLOOKUP(A26057,Questionnaire!A:KQ,209,FALSE),'CORA Encoding'!G:H,2,FALSE))</f>
        <v>#</v>
      </c>
    </row>
    <row r="26058" spans="1:3">
      <c r="A26058" t="s">
        <v>191</v>
      </c>
      <c r="B26058" t="str">
        <f>IF(ISNA(VLOOKUP(VLOOKUP(A26058,Questionnaire!A:KQ,209,FALSE),'Country List'!E:F,2,FALSE)),"#",VLOOKUP(VLOOKUP(A26058,Questionnaire!A:KQ,209,FALSE),'Country List'!E:F,2,FALSE))</f>
        <v>#</v>
      </c>
    </row>
    <row r="26059" spans="1:3">
      <c r="A26059" t="s">
        <v>193</v>
      </c>
      <c r="B26059" t="str">
        <f>IF(ISNA(VLOOKUP(VLOOKUP(A26059,Questionnaire!A:KQ,209,FALSE),'Industry List'!B:C,2,FALSE)),"#",VLOOKUP(VLOOKUP(A26059,Questionnaire!A:KQ,209,FALSE),'Industry List'!B:C,2,FALSE))</f>
        <v>#</v>
      </c>
    </row>
    <row r="26060" spans="1:3">
      <c r="A26060" t="s">
        <v>197</v>
      </c>
      <c r="B26060" t="str">
        <f>IF(ISBLANK(VLOOKUP(A26060,Questionnaire!A:KQ,209,FALSE)),"#",VLOOKUP(A26060,Questionnaire!A:KQ,209,FALSE))</f>
        <v>#</v>
      </c>
    </row>
    <row r="26061" spans="1:3">
      <c r="A26061" t="s">
        <v>201</v>
      </c>
      <c r="B26061" t="str">
        <f>IF(ISBLANK(VLOOKUP(A26061,Questionnaire!A:KQ,209,FALSE)),"#",VLOOKUP(A26061,Questionnaire!A:KQ,209,FALSE))</f>
        <v>#</v>
      </c>
    </row>
    <row r="26062" spans="1:3">
      <c r="A26062" t="s">
        <v>203</v>
      </c>
      <c r="B26062" t="str">
        <f>IF(ISNA(VLOOKUP(VLOOKUP(A26062,Questionnaire!A:KQ,209,FALSE),'CORA Encoding'!J:K,2,FALSE)),"#",VLOOKUP(VLOOKUP(A26062,Questionnaire!A:KQ,209,FALSE),'CORA Encoding'!J:K,2,FALSE))</f>
        <v>#</v>
      </c>
    </row>
    <row r="26063" spans="1:3">
      <c r="A26063" t="s">
        <v>208</v>
      </c>
      <c r="B26063" t="str">
        <f>IF(ISBLANK(VLOOKUP(A26063,Questionnaire!A:KQ,209,FALSE)),"#",VLOOKUP(A26063,Questionnaire!A:KQ,209,FALSE))</f>
        <v>#</v>
      </c>
    </row>
    <row r="26064" spans="1:3">
      <c r="A26064" t="s">
        <v>213</v>
      </c>
      <c r="B26064" t="str">
        <f>IF(ISBLANK(VLOOKUP(A26064,Questionnaire!A:KQ,209,FALSE)),"#",VLOOKUP(A26064,Questionnaire!A:KQ,209,FALSE))</f>
        <v>#</v>
      </c>
    </row>
    <row r="26065" spans="1:2">
      <c r="A26065" t="s">
        <v>215</v>
      </c>
      <c r="B26065" t="str">
        <f>IF(ISBLANK(VLOOKUP(A26065,Questionnaire!A:KQ,209,FALSE)),"#",VLOOKUP(A26065,Questionnaire!A:KQ,209,FALSE))</f>
        <v>#</v>
      </c>
    </row>
    <row r="26066" spans="1:2">
      <c r="A26066" t="s">
        <v>217</v>
      </c>
      <c r="B26066" t="str">
        <f>IF(ISBLANK(VLOOKUP(A26066,Questionnaire!A:KQ,209,FALSE)),"#",VLOOKUP(A26066,Questionnaire!A:KQ,209,FALSE))</f>
        <v>#</v>
      </c>
    </row>
    <row r="26067" spans="1:2">
      <c r="A26067" t="s">
        <v>219</v>
      </c>
      <c r="B26067" t="str">
        <f>IF(ISBLANK(VLOOKUP(A26067,Questionnaire!A:KQ,209,FALSE)),"#",VLOOKUP(A26067,Questionnaire!A:KQ,209,FALSE))</f>
        <v>#</v>
      </c>
    </row>
    <row r="26068" spans="1:2">
      <c r="A26068" t="s">
        <v>221</v>
      </c>
      <c r="B26068" t="str">
        <f>IF(ISBLANK(VLOOKUP(A26068,Questionnaire!A:KQ,209,FALSE)),"#",VLOOKUP(A26068,Questionnaire!A:KQ,209,FALSE))</f>
        <v>#</v>
      </c>
    </row>
    <row r="26069" spans="1:2">
      <c r="A26069" t="s">
        <v>223</v>
      </c>
      <c r="B26069" t="str">
        <f>IF(ISBLANK(VLOOKUP(A26069,Questionnaire!A:KQ,209,FALSE)),"#",VLOOKUP(A26069,Questionnaire!A:KQ,209,FALSE))</f>
        <v>#</v>
      </c>
    </row>
    <row r="26070" spans="1:2">
      <c r="A26070" t="s">
        <v>225</v>
      </c>
      <c r="B26070" t="str">
        <f>IF(ISBLANK(VLOOKUP(A26070,Questionnaire!A:KQ,209,FALSE)),"#",VLOOKUP(A26070,Questionnaire!A:KQ,209,FALSE))</f>
        <v>#</v>
      </c>
    </row>
    <row r="26071" spans="1:2">
      <c r="A26071" t="s">
        <v>227</v>
      </c>
      <c r="B26071" t="str">
        <f>IF(ISBLANK(VLOOKUP(A26071,Questionnaire!A:KQ,209,FALSE)),"#",VLOOKUP(A26071,Questionnaire!A:KQ,209,FALSE))</f>
        <v>#</v>
      </c>
    </row>
    <row r="26072" spans="1:2">
      <c r="A26072" t="s">
        <v>229</v>
      </c>
      <c r="B26072" t="str">
        <f>IF(ISBLANK(VLOOKUP(A26072,Questionnaire!A:KQ,209,FALSE)),"#",VLOOKUP(A26072,Questionnaire!A:KQ,209,FALSE))</f>
        <v>#</v>
      </c>
    </row>
    <row r="26073" spans="1:2">
      <c r="A26073" t="s">
        <v>231</v>
      </c>
      <c r="B26073" t="str">
        <f>IF(ISBLANK(VLOOKUP(A26073,Questionnaire!A:KQ,209,FALSE)),"#",VLOOKUP(A26073,Questionnaire!A:KQ,209,FALSE))</f>
        <v>#</v>
      </c>
    </row>
    <row r="26074" spans="1:2">
      <c r="A26074" t="s">
        <v>233</v>
      </c>
      <c r="B26074" t="str">
        <f>IF(ISBLANK(VLOOKUP(A26074,Questionnaire!A:KQ,209,FALSE)),"#",VLOOKUP(A26074,Questionnaire!A:KQ,209,FALSE))</f>
        <v>#</v>
      </c>
    </row>
    <row r="26075" spans="1:2">
      <c r="A26075" t="s">
        <v>235</v>
      </c>
      <c r="B26075" t="str">
        <f>IF(ISBLANK(VLOOKUP(A26075,Questionnaire!A:KQ,209,FALSE)),"#",VLOOKUP(A26075,Questionnaire!A:KQ,209,FALSE))</f>
        <v>#</v>
      </c>
    </row>
    <row r="26076" spans="1:2">
      <c r="A26076" t="s">
        <v>237</v>
      </c>
      <c r="B26076" t="str">
        <f>IF(ISBLANK(VLOOKUP(A26076,Questionnaire!A:KQ,209,FALSE)),"#",VLOOKUP(A26076,Questionnaire!A:KQ,209,FALSE))</f>
        <v>#</v>
      </c>
    </row>
    <row r="26077" spans="1:2">
      <c r="A26077" t="s">
        <v>239</v>
      </c>
      <c r="B26077" t="str">
        <f>IF(ISBLANK(VLOOKUP(A26077,Questionnaire!A:KQ,209,FALSE)),"#",VLOOKUP(A26077,Questionnaire!A:KQ,209,FALSE))</f>
        <v>#</v>
      </c>
    </row>
    <row r="26078" spans="1:2">
      <c r="A26078" t="s">
        <v>242</v>
      </c>
      <c r="B26078" t="str">
        <f>IF(ISBLANK(VLOOKUP(A26078,Questionnaire!A:KQ,209,FALSE)),"#",VLOOKUP(A26078,Questionnaire!A:KQ,209,FALSE))</f>
        <v>#</v>
      </c>
    </row>
    <row r="26079" spans="1:2">
      <c r="A26079" t="s">
        <v>245</v>
      </c>
      <c r="B26079" t="str">
        <f>IF(ISBLANK(VLOOKUP(A26079,Questionnaire!A:KQ,209,FALSE)),"#",VLOOKUP(A26079,Questionnaire!A:KQ,209,FALSE))</f>
        <v>#</v>
      </c>
    </row>
    <row r="26080" spans="1:2">
      <c r="A26080" t="s">
        <v>247</v>
      </c>
      <c r="B26080" t="str">
        <f>IF(ISBLANK(VLOOKUP(A26080,Questionnaire!A:KQ,209,FALSE)),"#",VLOOKUP(A26080,Questionnaire!A:KQ,209,FALSE))</f>
        <v>#</v>
      </c>
    </row>
    <row r="26081" spans="1:2">
      <c r="A26081" t="s">
        <v>249</v>
      </c>
      <c r="B26081" t="str">
        <f>IF(ISBLANK(VLOOKUP(A26081,Questionnaire!A:KQ,209,FALSE)),"#",VLOOKUP(A26081,Questionnaire!A:KQ,209,FALSE))</f>
        <v>#</v>
      </c>
    </row>
    <row r="26082" spans="1:2">
      <c r="A26082" t="s">
        <v>250</v>
      </c>
      <c r="B26082" t="str">
        <f>IF(ISBLANK(VLOOKUP(A26082,Questionnaire!A:KQ,209,FALSE)),"#",VLOOKUP(A26082,Questionnaire!A:KQ,209,FALSE))</f>
        <v>#</v>
      </c>
    </row>
    <row r="26083" spans="1:2">
      <c r="A26083" t="s">
        <v>252</v>
      </c>
      <c r="B26083" t="str">
        <f>IF(ISBLANK(VLOOKUP(A26083,Questionnaire!A:KQ,209,FALSE)),"#",VLOOKUP(A26083,Questionnaire!A:KQ,209,FALSE))</f>
        <v>#</v>
      </c>
    </row>
    <row r="26084" spans="1:2">
      <c r="A26084" t="s">
        <v>255</v>
      </c>
      <c r="B26084" t="str">
        <f>IF(ISBLANK(VLOOKUP(A26084,Questionnaire!A:KQ,209,FALSE)),"#",VLOOKUP(A26084,Questionnaire!A:KQ,209,FALSE))</f>
        <v>#</v>
      </c>
    </row>
    <row r="26085" spans="1:2">
      <c r="A26085" t="s">
        <v>258</v>
      </c>
      <c r="B26085" t="str">
        <f>IF(ISNA(VLOOKUP(VLOOKUP(A26085,Questionnaire!A:KQ,209,FALSE),'CORA Encoding'!M:N,2,FALSE)),"#",VLOOKUP(VLOOKUP(A26085,Questionnaire!A:KQ,209,FALSE),'CORA Encoding'!M:N,2,FALSE))</f>
        <v>#</v>
      </c>
    </row>
    <row r="26086" spans="1:2">
      <c r="A26086" t="s">
        <v>261</v>
      </c>
      <c r="B26086" t="str">
        <f>IF(ISBLANK(VLOOKUP(A26086,Questionnaire!A:KQ,209,FALSE)),"#",VLOOKUP(A26086,Questionnaire!A:KQ,209,FALSE))</f>
        <v>#</v>
      </c>
    </row>
    <row r="26087" spans="1:2">
      <c r="A26087" t="s">
        <v>263</v>
      </c>
      <c r="B26087" t="str">
        <f>IF(ISBLANK(VLOOKUP(A26087,Questionnaire!A:KQ,209,FALSE)),"#",VLOOKUP(A26087,Questionnaire!A:KQ,209,FALSE))</f>
        <v>#</v>
      </c>
    </row>
    <row r="26088" spans="1:2">
      <c r="A26088" t="s">
        <v>265</v>
      </c>
      <c r="B26088" t="str">
        <f>IF(ISBLANK(VLOOKUP(A26088,Questionnaire!A:KQ,209,FALSE)),"#",VLOOKUP(A26088,Questionnaire!A:KQ,209,FALSE))</f>
        <v>#</v>
      </c>
    </row>
    <row r="26089" spans="1:2">
      <c r="A26089" t="s">
        <v>267</v>
      </c>
      <c r="B26089" t="str">
        <f>IF(ISBLANK(VLOOKUP(A26089,Questionnaire!A:KQ,209,FALSE)),"#",VLOOKUP(A26089,Questionnaire!A:KQ,209,FALSE))</f>
        <v>#</v>
      </c>
    </row>
    <row r="26090" spans="1:2">
      <c r="A26090" t="s">
        <v>269</v>
      </c>
      <c r="B26090" t="str">
        <f>IF(ISBLANK(VLOOKUP(A26090,Questionnaire!A:KQ,209,FALSE)),"#",VLOOKUP(A26090,Questionnaire!A:KQ,209,FALSE))</f>
        <v>#</v>
      </c>
    </row>
    <row r="26091" spans="1:2">
      <c r="A26091" t="s">
        <v>274</v>
      </c>
      <c r="B26091" t="str">
        <f>IF(ISBLANK(VLOOKUP(A26091,Questionnaire!A:KQ,209,FALSE)),"#",VLOOKUP(A26091,Questionnaire!A:KQ,209,FALSE))</f>
        <v>#</v>
      </c>
    </row>
    <row r="26092" spans="1:2">
      <c r="A26092" t="s">
        <v>276</v>
      </c>
      <c r="B26092" t="str">
        <f>IF(ISBLANK(VLOOKUP(A26092,Questionnaire!A:KQ,209,FALSE)),"#",VLOOKUP(A26092,Questionnaire!A:KQ,209,FALSE))</f>
        <v>#</v>
      </c>
    </row>
    <row r="26093" spans="1:2">
      <c r="A26093" t="s">
        <v>278</v>
      </c>
      <c r="B26093" t="str">
        <f>IF(ISBLANK(VLOOKUP(A26093,Questionnaire!A:KQ,209,FALSE)),"#",VLOOKUP(A26093,Questionnaire!A:KQ,209,FALSE))</f>
        <v>#</v>
      </c>
    </row>
    <row r="26094" spans="1:2">
      <c r="A26094" t="s">
        <v>280</v>
      </c>
      <c r="B26094" t="str">
        <f>IF(ISBLANK(VLOOKUP(A26094,Questionnaire!A:KQ,209,FALSE)),"#",VLOOKUP(A26094,Questionnaire!A:KQ,209,FALSE))</f>
        <v>#</v>
      </c>
    </row>
    <row r="26095" spans="1:2">
      <c r="A26095" t="s">
        <v>282</v>
      </c>
      <c r="B26095" t="str">
        <f>IF(ISBLANK(VLOOKUP(A26095,Questionnaire!A:KQ,209,FALSE)),"#",VLOOKUP(A26095,Questionnaire!A:KQ,209,FALSE))</f>
        <v>#</v>
      </c>
    </row>
    <row r="26096" spans="1:2">
      <c r="A26096" t="s">
        <v>286</v>
      </c>
      <c r="B26096" t="str">
        <f>IF(ISBLANK(VLOOKUP(A26096,Questionnaire!A:KQ,209,FALSE)),"#",VLOOKUP(A26096,Questionnaire!A:KQ,209,FALSE))</f>
        <v>#</v>
      </c>
    </row>
    <row r="26097" spans="1:2">
      <c r="A26097" t="s">
        <v>288</v>
      </c>
      <c r="B26097" t="str">
        <f>IF(ISBLANK(VLOOKUP(A26097,Questionnaire!A:KQ,209,FALSE)),"#",VLOOKUP(A26097,Questionnaire!A:KQ,209,FALSE))</f>
        <v>#</v>
      </c>
    </row>
    <row r="26098" spans="1:2">
      <c r="A26098" t="s">
        <v>290</v>
      </c>
      <c r="B26098" t="str">
        <f>IF(ISBLANK(VLOOKUP(A26098,Questionnaire!A:KQ,209,FALSE)),"#",VLOOKUP(A26098,Questionnaire!A:KQ,209,FALSE))</f>
        <v>#</v>
      </c>
    </row>
    <row r="26099" spans="1:2">
      <c r="A26099" t="s">
        <v>292</v>
      </c>
      <c r="B26099" t="str">
        <f>IF(ISBLANK(VLOOKUP(A26099,Questionnaire!A:KQ,209,FALSE)),"#",VLOOKUP(A26099,Questionnaire!A:KQ,209,FALSE))</f>
        <v>#</v>
      </c>
    </row>
    <row r="26100" spans="1:2">
      <c r="A26100" t="s">
        <v>294</v>
      </c>
      <c r="B26100" t="str">
        <f>IF(ISBLANK(VLOOKUP(A26100,Questionnaire!A:KQ,209,FALSE)),"#",VLOOKUP(A26100,Questionnaire!A:KQ,209,FALSE))</f>
        <v>#</v>
      </c>
    </row>
    <row r="26101" spans="1:2">
      <c r="A26101" t="s">
        <v>296</v>
      </c>
      <c r="B26101" t="str">
        <f>IF(ISBLANK(VLOOKUP(A26101,Questionnaire!A:KQ,209,FALSE)),"#",VLOOKUP(A26101,Questionnaire!A:KQ,209,FALSE))</f>
        <v>#</v>
      </c>
    </row>
    <row r="26102" spans="1:2">
      <c r="A26102" t="s">
        <v>301</v>
      </c>
      <c r="B26102" t="str">
        <f>IF(ISBLANK(VLOOKUP(A26102,Questionnaire!A:KQ,209,FALSE)),"#",VLOOKUP(A26102,Questionnaire!A:KQ,209,FALSE))</f>
        <v>#</v>
      </c>
    </row>
    <row r="26103" spans="1:2">
      <c r="A26103" t="s">
        <v>303</v>
      </c>
      <c r="B26103" t="str">
        <f>IF(ISBLANK(VLOOKUP(A26103,Questionnaire!A:KQ,209,FALSE)),"#",VLOOKUP(A26103,Questionnaire!A:KQ,209,FALSE))</f>
        <v>#</v>
      </c>
    </row>
    <row r="26104" spans="1:2">
      <c r="A26104" t="s">
        <v>305</v>
      </c>
      <c r="B26104" t="str">
        <f>IF(ISBLANK(VLOOKUP(A26104,Questionnaire!A:KQ,209,FALSE)),"#",VLOOKUP(A26104,Questionnaire!A:KQ,209,FALSE))</f>
        <v>#</v>
      </c>
    </row>
    <row r="26105" spans="1:2">
      <c r="A26105" t="s">
        <v>307</v>
      </c>
      <c r="B26105" t="str">
        <f>IF(ISBLANK(VLOOKUP(A26105,Questionnaire!A:KQ,209,FALSE)),"#",VLOOKUP(A26105,Questionnaire!A:KQ,209,FALSE))</f>
        <v>#</v>
      </c>
    </row>
    <row r="26106" spans="1:2">
      <c r="A26106" t="s">
        <v>311</v>
      </c>
      <c r="B26106" t="str">
        <f>IF(ISBLANK(VLOOKUP(A26106,Questionnaire!A:KQ,209,FALSE)),"#",VLOOKUP(A26106,Questionnaire!A:KQ,209,FALSE))</f>
        <v>#</v>
      </c>
    </row>
    <row r="26107" spans="1:2">
      <c r="A26107" t="s">
        <v>313</v>
      </c>
      <c r="B26107" t="str">
        <f>IF(ISBLANK(VLOOKUP(A26107,Questionnaire!A:KQ,209,FALSE)),"#",VLOOKUP(A26107,Questionnaire!A:KQ,209,FALSE))</f>
        <v>#</v>
      </c>
    </row>
    <row r="26108" spans="1:2">
      <c r="A26108" t="s">
        <v>314</v>
      </c>
      <c r="B26108" t="str">
        <f>IF(ISBLANK(VLOOKUP(A26108,Questionnaire!A:KQ,209,FALSE)),"#",VLOOKUP(A26108,Questionnaire!A:KQ,209,FALSE))</f>
        <v>#</v>
      </c>
    </row>
    <row r="26109" spans="1:2">
      <c r="A26109" t="s">
        <v>315</v>
      </c>
      <c r="B26109" t="str">
        <f>IF(ISBLANK(VLOOKUP(A26109,Questionnaire!A:KQ,209,FALSE)),"#",VLOOKUP(A26109,Questionnaire!A:KQ,209,FALSE))</f>
        <v>#</v>
      </c>
    </row>
    <row r="26110" spans="1:2">
      <c r="A26110" t="s">
        <v>317</v>
      </c>
      <c r="B26110" t="str">
        <f>IF(ISBLANK(VLOOKUP(A26110,Questionnaire!A:KQ,209,FALSE)),"#",VLOOKUP(A26110,Questionnaire!A:KQ,209,FALSE))</f>
        <v>#</v>
      </c>
    </row>
    <row r="26111" spans="1:2">
      <c r="A26111" t="s">
        <v>319</v>
      </c>
      <c r="B26111" t="str">
        <f>IF(ISBLANK(VLOOKUP(A26111,Questionnaire!A:KQ,209,FALSE)),"#",VLOOKUP(A26111,Questionnaire!A:KQ,209,FALSE))</f>
        <v>#</v>
      </c>
    </row>
    <row r="26112" spans="1:2">
      <c r="A26112" t="s">
        <v>322</v>
      </c>
      <c r="B26112" t="str">
        <f>IF(ISBLANK(VLOOKUP(A26112,Questionnaire!A:KQ,209,FALSE)),"#",VLOOKUP(A26112,Questionnaire!A:KQ,209,FALSE))</f>
        <v>#</v>
      </c>
    </row>
    <row r="26113" spans="1:2">
      <c r="A26113" t="s">
        <v>326</v>
      </c>
      <c r="B26113" t="str">
        <f>IF(ISBLANK(VLOOKUP(A26113,Questionnaire!A:KQ,209,FALSE)),"#",VLOOKUP(A26113,Questionnaire!A:KQ,209,FALSE))</f>
        <v>#</v>
      </c>
    </row>
    <row r="26114" spans="1:2">
      <c r="A26114" t="s">
        <v>328</v>
      </c>
      <c r="B26114" t="str">
        <f>IF(ISBLANK(VLOOKUP(A26114,Questionnaire!A:KQ,209,FALSE)),"#",VLOOKUP(A26114,Questionnaire!A:KQ,209,FALSE))</f>
        <v>#</v>
      </c>
    </row>
    <row r="26115" spans="1:2">
      <c r="A26115" t="s">
        <v>332</v>
      </c>
      <c r="B26115" t="str">
        <f>IF(ISBLANK(VLOOKUP(A26115,Questionnaire!A:KQ,209,FALSE)),"#",VLOOKUP(A26115,Questionnaire!A:KQ,209,FALSE))</f>
        <v>#</v>
      </c>
    </row>
    <row r="26116" spans="1:2">
      <c r="A26116" t="s">
        <v>333</v>
      </c>
      <c r="B26116" t="str">
        <f>IF(ISBLANK(VLOOKUP(A26116,Questionnaire!A:KQ,209,FALSE)),"#",VLOOKUP(A26116,Questionnaire!A:KQ,209,FALSE))</f>
        <v>#</v>
      </c>
    </row>
    <row r="26117" spans="1:2">
      <c r="A26117" t="s">
        <v>334</v>
      </c>
      <c r="B26117" t="str">
        <f>IF(ISBLANK(VLOOKUP(A26117,Questionnaire!A:KQ,209,FALSE)),"#",VLOOKUP(A26117,Questionnaire!A:KQ,209,FALSE))</f>
        <v>#</v>
      </c>
    </row>
    <row r="26118" spans="1:2">
      <c r="A26118" t="s">
        <v>335</v>
      </c>
      <c r="B26118" t="str">
        <f>IF(ISBLANK(VLOOKUP(A26118,Questionnaire!A:KQ,209,FALSE)),"#",VLOOKUP(A26118,Questionnaire!A:KQ,209,FALSE))</f>
        <v>#</v>
      </c>
    </row>
    <row r="26119" spans="1:2">
      <c r="A26119" t="s">
        <v>336</v>
      </c>
      <c r="B26119" t="str">
        <f>IF(ISBLANK(VLOOKUP(A26119,Questionnaire!A:KQ,209,FALSE)),"#",VLOOKUP(A26119,Questionnaire!A:KQ,209,FALSE))</f>
        <v>#</v>
      </c>
    </row>
    <row r="26120" spans="1:2">
      <c r="A26120" t="s">
        <v>337</v>
      </c>
      <c r="B26120" t="str">
        <f>IF(ISBLANK(VLOOKUP(A26120,Questionnaire!A:KQ,209,FALSE)),"#",VLOOKUP(A26120,Questionnaire!A:KQ,209,FALSE))</f>
        <v>#</v>
      </c>
    </row>
    <row r="26121" spans="1:2">
      <c r="A26121" t="s">
        <v>338</v>
      </c>
      <c r="B26121" t="str">
        <f>IF(ISBLANK(VLOOKUP(A26121,Questionnaire!A:KQ,209,FALSE)),"#",VLOOKUP(A26121,Questionnaire!A:KQ,209,FALSE))</f>
        <v>#</v>
      </c>
    </row>
    <row r="26122" spans="1:2">
      <c r="A26122" t="s">
        <v>339</v>
      </c>
      <c r="B26122" t="str">
        <f>IF(ISBLANK(VLOOKUP(A26122,Questionnaire!A:KQ,209,FALSE)),"#",VLOOKUP(A26122,Questionnaire!A:KQ,209,FALSE))</f>
        <v>#</v>
      </c>
    </row>
    <row r="26123" spans="1:2">
      <c r="A26123" t="s">
        <v>340</v>
      </c>
      <c r="B26123" t="str">
        <f>IF(ISBLANK(VLOOKUP(A26123,Questionnaire!A:KQ,209,FALSE)),"#",VLOOKUP(A26123,Questionnaire!A:KQ,209,FALSE))</f>
        <v>#</v>
      </c>
    </row>
    <row r="26124" spans="1:2">
      <c r="A26124" t="s">
        <v>341</v>
      </c>
      <c r="B26124" t="str">
        <f>IF(ISBLANK(VLOOKUP(A26124,Questionnaire!A:KQ,209,FALSE)),"#",VLOOKUP(A26124,Questionnaire!A:KQ,209,FALSE))</f>
        <v>#</v>
      </c>
    </row>
    <row r="26125" spans="1:2">
      <c r="A26125" t="s">
        <v>342</v>
      </c>
      <c r="B26125" t="str">
        <f>IF(ISBLANK(VLOOKUP(A26125,Questionnaire!A:KQ,209,FALSE)),"#",VLOOKUP(A26125,Questionnaire!A:KQ,209,FALSE))</f>
        <v>#</v>
      </c>
    </row>
    <row r="26126" spans="1:2">
      <c r="A26126" t="s">
        <v>343</v>
      </c>
      <c r="B26126" t="str">
        <f>IF(ISBLANK(VLOOKUP(A26126,Questionnaire!A:KQ,209,FALSE)),"#",VLOOKUP(A26126,Questionnaire!A:KQ,209,FALSE))</f>
        <v>#</v>
      </c>
    </row>
    <row r="26127" spans="1:2">
      <c r="A26127" t="s">
        <v>344</v>
      </c>
      <c r="B26127" t="str">
        <f>IF(ISBLANK(VLOOKUP(A26127,Questionnaire!A:KQ,209,FALSE)),"#",VLOOKUP(A26127,Questionnaire!A:KQ,209,FALSE))</f>
        <v>#</v>
      </c>
    </row>
    <row r="26128" spans="1:2">
      <c r="A26128" t="s">
        <v>345</v>
      </c>
      <c r="B26128" t="str">
        <f>IF(ISBLANK(VLOOKUP(A26128,Questionnaire!A:KQ,209,FALSE)),"#",VLOOKUP(A26128,Questionnaire!A:KQ,209,FALSE))</f>
        <v>#</v>
      </c>
    </row>
    <row r="26129" spans="1:2">
      <c r="A26129" t="s">
        <v>348</v>
      </c>
      <c r="B26129" t="str">
        <f>IF(ISBLANK(VLOOKUP(A26129,Questionnaire!A:KQ,209,FALSE)),"#",VLOOKUP(A26129,Questionnaire!A:KQ,209,FALSE))</f>
        <v>#</v>
      </c>
    </row>
    <row r="26130" spans="1:2">
      <c r="A26130" t="s">
        <v>353</v>
      </c>
      <c r="B26130" t="str">
        <f>IF(ISBLANK(VLOOKUP(A26130,Questionnaire!A:KQ,209,FALSE)),"#",VLOOKUP(A26130,Questionnaire!A:KQ,209,FALSE))</f>
        <v>#</v>
      </c>
    </row>
    <row r="26131" spans="1:2">
      <c r="A26131" t="s">
        <v>354</v>
      </c>
      <c r="B26131" t="str">
        <f>IF(ISBLANK(VLOOKUP(A26131,Questionnaire!A:KQ,209,FALSE)),"#",VLOOKUP(A26131,Questionnaire!A:KQ,209,FALSE))</f>
        <v>#</v>
      </c>
    </row>
    <row r="26132" spans="1:2">
      <c r="A26132" t="s">
        <v>355</v>
      </c>
      <c r="B26132" t="str">
        <f>IF(ISBLANK(VLOOKUP(A26132,Questionnaire!A:KQ,209,FALSE)),"#",VLOOKUP(A26132,Questionnaire!A:KQ,209,FALSE))</f>
        <v>#</v>
      </c>
    </row>
    <row r="26133" spans="1:2">
      <c r="A26133" t="s">
        <v>356</v>
      </c>
      <c r="B26133" t="str">
        <f>IF(ISBLANK(VLOOKUP(A26133,Questionnaire!A:KQ,209,FALSE)),"#",VLOOKUP(A26133,Questionnaire!A:KQ,209,FALSE))</f>
        <v>#</v>
      </c>
    </row>
    <row r="26134" spans="1:2">
      <c r="A26134" t="s">
        <v>357</v>
      </c>
      <c r="B26134" t="str">
        <f>IF(ISBLANK(VLOOKUP(A26134,Questionnaire!A:KQ,209,FALSE)),"#",VLOOKUP(A26134,Questionnaire!A:KQ,209,FALSE))</f>
        <v>#</v>
      </c>
    </row>
    <row r="26135" spans="1:2">
      <c r="A26135" t="s">
        <v>360</v>
      </c>
      <c r="B26135" t="str">
        <f>IF(ISBLANK(VLOOKUP(A26135,Questionnaire!A:KQ,209,FALSE)),"#",VLOOKUP(A26135,Questionnaire!A:KQ,209,FALSE))</f>
        <v>#</v>
      </c>
    </row>
    <row r="26136" spans="1:2">
      <c r="A26136" t="s">
        <v>362</v>
      </c>
      <c r="B26136" t="str">
        <f>IF(ISBLANK(VLOOKUP(A26136,Questionnaire!A:KQ,209,FALSE)),"#",VLOOKUP(A26136,Questionnaire!A:KQ,209,FALSE))</f>
        <v>#</v>
      </c>
    </row>
    <row r="26137" spans="1:2">
      <c r="A26137" t="s">
        <v>363</v>
      </c>
      <c r="B26137" t="str">
        <f>IF(ISBLANK(VLOOKUP(A26137,Questionnaire!A:KQ,209,FALSE)),"#",VLOOKUP(A26137,Questionnaire!A:KQ,209,FALSE))</f>
        <v>#</v>
      </c>
    </row>
    <row r="26138" spans="1:2">
      <c r="A26138" t="s">
        <v>364</v>
      </c>
      <c r="B26138" t="str">
        <f>IF(ISBLANK(VLOOKUP(A26138,Questionnaire!A:KQ,209,FALSE)),"#",VLOOKUP(A26138,Questionnaire!A:KQ,209,FALSE))</f>
        <v>#</v>
      </c>
    </row>
    <row r="26139" spans="1:2">
      <c r="A26139" t="s">
        <v>365</v>
      </c>
      <c r="B26139" t="str">
        <f>IF(ISBLANK(VLOOKUP(A26139,Questionnaire!A:KQ,209,FALSE)),"#",VLOOKUP(A26139,Questionnaire!A:KQ,209,FALSE))</f>
        <v>#</v>
      </c>
    </row>
    <row r="26140" spans="1:2">
      <c r="A26140" t="s">
        <v>366</v>
      </c>
      <c r="B26140" t="str">
        <f>IF(ISBLANK(VLOOKUP(A26140,Questionnaire!A:KQ,209,FALSE)),"#",VLOOKUP(A26140,Questionnaire!A:KQ,209,FALSE))</f>
        <v>#</v>
      </c>
    </row>
    <row r="26141" spans="1:2">
      <c r="A26141" t="s">
        <v>371</v>
      </c>
      <c r="B26141" t="str">
        <f>IF(ISBLANK(VLOOKUP(A26141,Questionnaire!A:KQ,209,FALSE)),"#",VLOOKUP(A26141,Questionnaire!A:KQ,209,FALSE))</f>
        <v>#</v>
      </c>
    </row>
    <row r="26142" spans="1:2">
      <c r="A26142" t="s">
        <v>372</v>
      </c>
      <c r="B26142" t="str">
        <f>IF(ISBLANK(VLOOKUP(A26142,Questionnaire!A:KQ,209,FALSE)),"#",VLOOKUP(A26142,Questionnaire!A:KQ,209,FALSE))</f>
        <v>#</v>
      </c>
    </row>
    <row r="26143" spans="1:2">
      <c r="A26143" t="s">
        <v>373</v>
      </c>
      <c r="B26143" t="str">
        <f>IF(ISBLANK(VLOOKUP(A26143,Questionnaire!A:KQ,209,FALSE)),"#",VLOOKUP(A26143,Questionnaire!A:KQ,209,FALSE))</f>
        <v>#</v>
      </c>
    </row>
    <row r="26144" spans="1:2">
      <c r="A26144" t="s">
        <v>374</v>
      </c>
      <c r="B26144" t="str">
        <f>IF(ISBLANK(VLOOKUP(A26144,Questionnaire!A:KQ,209,FALSE)),"#",VLOOKUP(A26144,Questionnaire!A:KQ,209,FALSE))</f>
        <v>#</v>
      </c>
    </row>
    <row r="26145" spans="1:2">
      <c r="A26145" t="s">
        <v>377</v>
      </c>
      <c r="B26145" t="str">
        <f>IF(ISBLANK(VLOOKUP(A26145,Questionnaire!A:KQ,209,FALSE)),"#",VLOOKUP(A26145,Questionnaire!A:KQ,209,FALSE))</f>
        <v>#</v>
      </c>
    </row>
    <row r="26146" spans="1:2">
      <c r="A26146" t="s">
        <v>379</v>
      </c>
      <c r="B26146" t="str">
        <f>IF(ISBLANK(VLOOKUP(A26146,Questionnaire!A:KQ,209,FALSE)),"#",VLOOKUP(A26146,Questionnaire!A:KQ,209,FALSE))</f>
        <v>#</v>
      </c>
    </row>
    <row r="26147" spans="1:2">
      <c r="A26147" t="s">
        <v>380</v>
      </c>
      <c r="B26147" t="str">
        <f>IF(ISBLANK(VLOOKUP(A26147,Questionnaire!A:KQ,209,FALSE)),"#",VLOOKUP(A26147,Questionnaire!A:KQ,209,FALSE))</f>
        <v>#</v>
      </c>
    </row>
    <row r="26148" spans="1:2">
      <c r="A26148" t="s">
        <v>381</v>
      </c>
      <c r="B26148" t="str">
        <f>IF(ISBLANK(VLOOKUP(A26148,Questionnaire!A:KQ,209,FALSE)),"#",VLOOKUP(A26148,Questionnaire!A:KQ,209,FALSE))</f>
        <v>#</v>
      </c>
    </row>
    <row r="26149" spans="1:2">
      <c r="A26149" t="s">
        <v>382</v>
      </c>
      <c r="B26149" t="str">
        <f>IF(ISBLANK(VLOOKUP(A26149,Questionnaire!A:KQ,209,FALSE)),"#",VLOOKUP(A26149,Questionnaire!A:KQ,209,FALSE))</f>
        <v>#</v>
      </c>
    </row>
    <row r="26150" spans="1:2">
      <c r="A26150" t="s">
        <v>384</v>
      </c>
      <c r="B26150" t="str">
        <f>IF(ISBLANK(VLOOKUP(A26150,Questionnaire!A:KQ,209,FALSE)),"#",VLOOKUP(A26150,Questionnaire!A:KQ,209,FALSE))</f>
        <v>#</v>
      </c>
    </row>
    <row r="26151" spans="1:2">
      <c r="A26151" t="s">
        <v>387</v>
      </c>
      <c r="B26151" t="str">
        <f>IF(ISBLANK(VLOOKUP(A26151,Questionnaire!A:KQ,209,FALSE)),"#",VLOOKUP(A26151,Questionnaire!A:KQ,209,FALSE))</f>
        <v>#</v>
      </c>
    </row>
    <row r="26152" spans="1:2">
      <c r="A26152" t="s">
        <v>391</v>
      </c>
      <c r="B26152" t="str">
        <f>IF(ISBLANK(VLOOKUP(A26152,Questionnaire!A:KQ,209,FALSE)),"#",VLOOKUP(A26152,Questionnaire!A:KQ,209,FALSE))</f>
        <v>#</v>
      </c>
    </row>
    <row r="26153" spans="1:2">
      <c r="A26153" t="s">
        <v>393</v>
      </c>
      <c r="B26153" t="str">
        <f>IF(ISBLANK(VLOOKUP(A26153,Questionnaire!A:KQ,209,FALSE)),"#",VLOOKUP(A26153,Questionnaire!A:KQ,209,FALSE))</f>
        <v>#</v>
      </c>
    </row>
    <row r="26154" spans="1:2">
      <c r="A26154" t="s">
        <v>395</v>
      </c>
      <c r="B26154" t="str">
        <f>IF(ISBLANK(VLOOKUP(A26154,Questionnaire!A:KQ,209,FALSE)),"#",VLOOKUP(A26154,Questionnaire!A:KQ,209,FALSE))</f>
        <v>#</v>
      </c>
    </row>
    <row r="26155" spans="1:2">
      <c r="A26155" t="s">
        <v>398</v>
      </c>
      <c r="B26155" t="str">
        <f>IF(ISBLANK(VLOOKUP(A26155,Questionnaire!A:KQ,209,FALSE)),"#",VLOOKUP(A26155,Questionnaire!A:KQ,209,FALSE))</f>
        <v>#</v>
      </c>
    </row>
    <row r="26156" spans="1:2">
      <c r="A26156" t="s">
        <v>402</v>
      </c>
      <c r="B26156" t="str">
        <f>IF(ISBLANK(VLOOKUP(A26156,Questionnaire!A:KQ,209,FALSE)),"#",VLOOKUP(A26156,Questionnaire!A:KQ,209,FALSE))</f>
        <v>#</v>
      </c>
    </row>
    <row r="26157" spans="1:2">
      <c r="A26157" t="s">
        <v>405</v>
      </c>
      <c r="B26157" t="str">
        <f>IF(ISBLANK(VLOOKUP(A26157,Questionnaire!A:KQ,209,FALSE)),"#",VLOOKUP(A26157,Questionnaire!A:KQ,209,FALSE))</f>
        <v>#</v>
      </c>
    </row>
    <row r="26158" spans="1:2">
      <c r="A26158" t="s">
        <v>409</v>
      </c>
      <c r="B26158" t="str">
        <f>IF(ISBLANK(VLOOKUP(A26158,Questionnaire!A:KQ,209,FALSE)),"#",VLOOKUP(A26158,Questionnaire!A:KQ,209,FALSE))</f>
        <v>#</v>
      </c>
    </row>
    <row r="26159" spans="1:2">
      <c r="A26159" t="s">
        <v>412</v>
      </c>
      <c r="B26159" t="str">
        <f>IF(ISBLANK(VLOOKUP(A26159,Questionnaire!A:KQ,209,FALSE)),"#",VLOOKUP(A26159,Questionnaire!A:KQ,209,FALSE))</f>
        <v>#</v>
      </c>
    </row>
    <row r="26160" spans="1:2">
      <c r="A26160" t="s">
        <v>415</v>
      </c>
      <c r="B26160" t="str">
        <f>IF(ISBLANK(VLOOKUP(A26160,Questionnaire!A:KQ,209,FALSE)),"#",VLOOKUP(A26160,Questionnaire!A:KQ,209,FALSE))</f>
        <v>#</v>
      </c>
    </row>
    <row r="26161" spans="1:2">
      <c r="A26161" t="s">
        <v>418</v>
      </c>
      <c r="B26161" t="str">
        <f>IF(ISBLANK(VLOOKUP(A26161,Questionnaire!A:KQ,209,FALSE)),"#",VLOOKUP(A26161,Questionnaire!A:KQ,209,FALSE))</f>
        <v>#</v>
      </c>
    </row>
    <row r="26162" spans="1:2">
      <c r="A26162" t="s">
        <v>421</v>
      </c>
      <c r="B26162" t="str">
        <f>IF(ISBLANK(VLOOKUP(A26162,Questionnaire!A:KQ,209,FALSE)),"#",VLOOKUP(A26162,Questionnaire!A:KQ,209,FALSE))</f>
        <v>#</v>
      </c>
    </row>
    <row r="26163" spans="1:2">
      <c r="A26163" t="s">
        <v>424</v>
      </c>
      <c r="B26163" t="str">
        <f>IF(ISBLANK(VLOOKUP(A26163,Questionnaire!A:KQ,209,FALSE)),"#",VLOOKUP(A26163,Questionnaire!A:KQ,209,FALSE))</f>
        <v>#</v>
      </c>
    </row>
    <row r="26164" spans="1:2">
      <c r="A26164" t="s">
        <v>429</v>
      </c>
      <c r="B26164" t="str">
        <f>IF(ISBLANK(VLOOKUP(A26164,Questionnaire!A:KQ,209,FALSE)),"#",VLOOKUP(A26164,Questionnaire!A:KQ,209,FALSE))</f>
        <v>#</v>
      </c>
    </row>
    <row r="26165" spans="1:2">
      <c r="A26165" t="s">
        <v>432</v>
      </c>
      <c r="B26165" t="str">
        <f>IF(ISBLANK(VLOOKUP(A26165,Questionnaire!A:KQ,209,FALSE)),"#",VLOOKUP(A26165,Questionnaire!A:KQ,209,FALSE))</f>
        <v>#</v>
      </c>
    </row>
    <row r="26166" spans="1:2">
      <c r="A26166" t="s">
        <v>435</v>
      </c>
      <c r="B26166" t="str">
        <f>IF(ISBLANK(VLOOKUP(A26166,Questionnaire!A:KQ,209,FALSE)),"#",VLOOKUP(A26166,Questionnaire!A:KQ,209,FALSE))</f>
        <v>#</v>
      </c>
    </row>
    <row r="26167" spans="1:2">
      <c r="A26167" t="s">
        <v>437</v>
      </c>
      <c r="B26167" t="str">
        <f>IF(ISBLANK(VLOOKUP(A26167,Questionnaire!A:KQ,209,FALSE)),"#",VLOOKUP(A26167,Questionnaire!A:KQ,209,FALSE))</f>
        <v>#</v>
      </c>
    </row>
    <row r="26168" spans="1:2">
      <c r="A26168" t="s">
        <v>439</v>
      </c>
      <c r="B26168" t="str">
        <f>IF(ISBLANK(VLOOKUP(A26168,Questionnaire!A:KQ,209,FALSE)),"#",VLOOKUP(A26168,Questionnaire!A:KQ,209,FALSE))</f>
        <v>#</v>
      </c>
    </row>
    <row r="26169" spans="1:2">
      <c r="A26169" t="s">
        <v>442</v>
      </c>
      <c r="B26169" t="str">
        <f>IF(ISBLANK(VLOOKUP(A26169,Questionnaire!A:KQ,209,FALSE)),"#",VLOOKUP(A26169,Questionnaire!A:KQ,209,FALSE))</f>
        <v>#</v>
      </c>
    </row>
    <row r="26170" spans="1:2">
      <c r="A26170" t="s">
        <v>445</v>
      </c>
      <c r="B26170" t="str">
        <f>IF(ISBLANK(VLOOKUP(A26170,Questionnaire!A:KQ,209,FALSE)),"#",VLOOKUP(A26170,Questionnaire!A:KQ,209,FALSE))</f>
        <v>#</v>
      </c>
    </row>
    <row r="26171" spans="1:2">
      <c r="A26171" t="s">
        <v>448</v>
      </c>
      <c r="B26171" t="str">
        <f>IF(ISBLANK(VLOOKUP(A26171,Questionnaire!A:KQ,209,FALSE)),"#",VLOOKUP(A26171,Questionnaire!A:KQ,209,FALSE))</f>
        <v>#</v>
      </c>
    </row>
    <row r="26172" spans="1:2">
      <c r="A26172" t="s">
        <v>452</v>
      </c>
      <c r="B26172" t="str">
        <f>IF(ISBLANK(VLOOKUP(A26172,Questionnaire!A:KQ,209,FALSE)),"#",VLOOKUP(A26172,Questionnaire!A:KQ,209,FALSE))</f>
        <v>#</v>
      </c>
    </row>
    <row r="26173" spans="1:2">
      <c r="A26173" t="s">
        <v>455</v>
      </c>
      <c r="B26173" t="str">
        <f>IF(ISBLANK(VLOOKUP(A26173,Questionnaire!A:KQ,209,FALSE)),"#",VLOOKUP(A26173,Questionnaire!A:KQ,209,FALSE))</f>
        <v>#</v>
      </c>
    </row>
    <row r="26174" spans="1:2">
      <c r="A26174" t="s">
        <v>458</v>
      </c>
      <c r="B26174" t="str">
        <f>IF(ISBLANK(VLOOKUP(A26174,Questionnaire!A:KQ,209,FALSE)),"#",VLOOKUP(A26174,Questionnaire!A:KQ,209,FALSE))</f>
        <v>#</v>
      </c>
    </row>
    <row r="26175" spans="1:2">
      <c r="A26175" t="s">
        <v>461</v>
      </c>
      <c r="B26175" t="str">
        <f>IF(ISBLANK(VLOOKUP(A26175,Questionnaire!A:KQ,209,FALSE)),"#",VLOOKUP(A26175,Questionnaire!A:KQ,209,FALSE))</f>
        <v>#</v>
      </c>
    </row>
    <row r="26176" spans="1:2">
      <c r="A26176" t="s">
        <v>465</v>
      </c>
      <c r="B26176" t="str">
        <f>IF(ISBLANK(VLOOKUP(A26176,Questionnaire!A:KQ,209,FALSE)),"#",VLOOKUP(A26176,Questionnaire!A:KQ,209,FALSE))</f>
        <v>#</v>
      </c>
    </row>
    <row r="26177" spans="1:3">
      <c r="A26177" t="s">
        <v>467</v>
      </c>
      <c r="B26177" t="str">
        <f>IF(ISBLANK(VLOOKUP(A26177,Questionnaire!A:KQ,209,FALSE)),"#",VLOOKUP(A26177,Questionnaire!A:KQ,209,FALSE))</f>
        <v>#</v>
      </c>
    </row>
    <row r="26178" spans="1:3">
      <c r="A26178" t="s">
        <v>469</v>
      </c>
      <c r="B26178" t="str">
        <f>IF(ISBLANK(VLOOKUP(A26178,Questionnaire!A:KQ,209,FALSE)),"#",VLOOKUP(A26178,Questionnaire!A:KQ,209,FALSE))</f>
        <v>#</v>
      </c>
    </row>
    <row r="26179" spans="1:3">
      <c r="A26179" t="s">
        <v>471</v>
      </c>
      <c r="B26179" t="str">
        <f>IF(ISBLANK(VLOOKUP(A26179,Questionnaire!A:KQ,209,FALSE)),"#",VLOOKUP(A26179,Questionnaire!A:KQ,209,FALSE))</f>
        <v>#</v>
      </c>
    </row>
    <row r="26180" spans="1:3">
      <c r="A26180" t="s">
        <v>473</v>
      </c>
      <c r="B26180" t="str">
        <f>IF(ISBLANK(VLOOKUP(A26180,Questionnaire!A:KQ,209,FALSE)),"#",VLOOKUP(A26180,Questionnaire!A:KQ,209,FALSE))</f>
        <v>#</v>
      </c>
    </row>
    <row r="26181" spans="1:3">
      <c r="A26181" t="s">
        <v>475</v>
      </c>
      <c r="B26181" t="str">
        <f>IF(ISBLANK(VLOOKUP(A26181,Questionnaire!A:KQ,209,FALSE)),"#",VLOOKUP(A26181,Questionnaire!A:KQ,209,FALSE))</f>
        <v>#</v>
      </c>
    </row>
    <row r="26182" spans="1:3">
      <c r="A26182" t="s">
        <v>185</v>
      </c>
      <c r="B26182" t="str">
        <f>IF(ISBLANK(VLOOKUP(A26182,Questionnaire!A:KQ,210,FALSE)),"#",VLOOKUP(A26182,Questionnaire!A:KQ,210,FALSE))</f>
        <v>#</v>
      </c>
      <c r="C26182">
        <v>207</v>
      </c>
    </row>
    <row r="26183" spans="1:3">
      <c r="A26183" t="s">
        <v>187</v>
      </c>
      <c r="B26183" t="str">
        <f>IF(ISNA(VLOOKUP(VLOOKUP(A26183,Questionnaire!A:KQ,210,FALSE),'CORA Encoding'!D:E,2,FALSE)),"#",VLOOKUP(VLOOKUP(A26183,Questionnaire!A:KQ,210,FALSE),'CORA Encoding'!D:E,2,FALSE))</f>
        <v>#</v>
      </c>
    </row>
    <row r="26184" spans="1:3">
      <c r="A26184" t="s">
        <v>189</v>
      </c>
      <c r="B26184" t="str">
        <f>IF(ISNA(VLOOKUP(VLOOKUP(A26184,Questionnaire!A:KQ,210,FALSE),'CORA Encoding'!G:H,2,FALSE)),"#",VLOOKUP(VLOOKUP(A26184,Questionnaire!A:KQ,210,FALSE),'CORA Encoding'!G:H,2,FALSE))</f>
        <v>#</v>
      </c>
    </row>
    <row r="26185" spans="1:3">
      <c r="A26185" t="s">
        <v>191</v>
      </c>
      <c r="B26185" t="str">
        <f>IF(ISNA(VLOOKUP(VLOOKUP(A26185,Questionnaire!A:KQ,210,FALSE),'Country List'!E:F,2,FALSE)),"#",VLOOKUP(VLOOKUP(A26185,Questionnaire!A:KQ,210,FALSE),'Country List'!E:F,2,FALSE))</f>
        <v>#</v>
      </c>
    </row>
    <row r="26186" spans="1:3">
      <c r="A26186" t="s">
        <v>193</v>
      </c>
      <c r="B26186" t="str">
        <f>IF(ISNA(VLOOKUP(VLOOKUP(A26186,Questionnaire!A:KQ,210,FALSE),'Industry List'!B:C,2,FALSE)),"#",VLOOKUP(VLOOKUP(A26186,Questionnaire!A:KQ,210,FALSE),'Industry List'!B:C,2,FALSE))</f>
        <v>#</v>
      </c>
    </row>
    <row r="26187" spans="1:3">
      <c r="A26187" t="s">
        <v>197</v>
      </c>
      <c r="B26187" t="str">
        <f>IF(ISBLANK(VLOOKUP(A26187,Questionnaire!A:KQ,210,FALSE)),"#",VLOOKUP(A26187,Questionnaire!A:KQ,210,FALSE))</f>
        <v>#</v>
      </c>
    </row>
    <row r="26188" spans="1:3">
      <c r="A26188" t="s">
        <v>201</v>
      </c>
      <c r="B26188" t="str">
        <f>IF(ISBLANK(VLOOKUP(A26188,Questionnaire!A:KQ,210,FALSE)),"#",VLOOKUP(A26188,Questionnaire!A:KQ,210,FALSE))</f>
        <v>#</v>
      </c>
    </row>
    <row r="26189" spans="1:3">
      <c r="A26189" t="s">
        <v>203</v>
      </c>
      <c r="B26189" t="str">
        <f>IF(ISNA(VLOOKUP(VLOOKUP(A26189,Questionnaire!A:KQ,210,FALSE),'CORA Encoding'!J:K,2,FALSE)),"#",VLOOKUP(VLOOKUP(A26189,Questionnaire!A:KQ,210,FALSE),'CORA Encoding'!J:K,2,FALSE))</f>
        <v>#</v>
      </c>
    </row>
    <row r="26190" spans="1:3">
      <c r="A26190" t="s">
        <v>208</v>
      </c>
      <c r="B26190" t="str">
        <f>IF(ISBLANK(VLOOKUP(A26190,Questionnaire!A:KQ,210,FALSE)),"#",VLOOKUP(A26190,Questionnaire!A:KQ,210,FALSE))</f>
        <v>#</v>
      </c>
    </row>
    <row r="26191" spans="1:3">
      <c r="A26191" t="s">
        <v>213</v>
      </c>
      <c r="B26191" t="str">
        <f>IF(ISBLANK(VLOOKUP(A26191,Questionnaire!A:KQ,210,FALSE)),"#",VLOOKUP(A26191,Questionnaire!A:KQ,210,FALSE))</f>
        <v>#</v>
      </c>
    </row>
    <row r="26192" spans="1:3">
      <c r="A26192" t="s">
        <v>215</v>
      </c>
      <c r="B26192" t="str">
        <f>IF(ISBLANK(VLOOKUP(A26192,Questionnaire!A:KQ,210,FALSE)),"#",VLOOKUP(A26192,Questionnaire!A:KQ,210,FALSE))</f>
        <v>#</v>
      </c>
    </row>
    <row r="26193" spans="1:2">
      <c r="A26193" t="s">
        <v>217</v>
      </c>
      <c r="B26193" t="str">
        <f>IF(ISBLANK(VLOOKUP(A26193,Questionnaire!A:KQ,210,FALSE)),"#",VLOOKUP(A26193,Questionnaire!A:KQ,210,FALSE))</f>
        <v>#</v>
      </c>
    </row>
    <row r="26194" spans="1:2">
      <c r="A26194" t="s">
        <v>219</v>
      </c>
      <c r="B26194" t="str">
        <f>IF(ISBLANK(VLOOKUP(A26194,Questionnaire!A:KQ,210,FALSE)),"#",VLOOKUP(A26194,Questionnaire!A:KQ,210,FALSE))</f>
        <v>#</v>
      </c>
    </row>
    <row r="26195" spans="1:2">
      <c r="A26195" t="s">
        <v>221</v>
      </c>
      <c r="B26195" t="str">
        <f>IF(ISBLANK(VLOOKUP(A26195,Questionnaire!A:KQ,210,FALSE)),"#",VLOOKUP(A26195,Questionnaire!A:KQ,210,FALSE))</f>
        <v>#</v>
      </c>
    </row>
    <row r="26196" spans="1:2">
      <c r="A26196" t="s">
        <v>223</v>
      </c>
      <c r="B26196" t="str">
        <f>IF(ISBLANK(VLOOKUP(A26196,Questionnaire!A:KQ,210,FALSE)),"#",VLOOKUP(A26196,Questionnaire!A:KQ,210,FALSE))</f>
        <v>#</v>
      </c>
    </row>
    <row r="26197" spans="1:2">
      <c r="A26197" t="s">
        <v>225</v>
      </c>
      <c r="B26197" t="str">
        <f>IF(ISBLANK(VLOOKUP(A26197,Questionnaire!A:KQ,210,FALSE)),"#",VLOOKUP(A26197,Questionnaire!A:KQ,210,FALSE))</f>
        <v>#</v>
      </c>
    </row>
    <row r="26198" spans="1:2">
      <c r="A26198" t="s">
        <v>227</v>
      </c>
      <c r="B26198" t="str">
        <f>IF(ISBLANK(VLOOKUP(A26198,Questionnaire!A:KQ,210,FALSE)),"#",VLOOKUP(A26198,Questionnaire!A:KQ,210,FALSE))</f>
        <v>#</v>
      </c>
    </row>
    <row r="26199" spans="1:2">
      <c r="A26199" t="s">
        <v>229</v>
      </c>
      <c r="B26199" t="str">
        <f>IF(ISBLANK(VLOOKUP(A26199,Questionnaire!A:KQ,210,FALSE)),"#",VLOOKUP(A26199,Questionnaire!A:KQ,210,FALSE))</f>
        <v>#</v>
      </c>
    </row>
    <row r="26200" spans="1:2">
      <c r="A26200" t="s">
        <v>231</v>
      </c>
      <c r="B26200" t="str">
        <f>IF(ISBLANK(VLOOKUP(A26200,Questionnaire!A:KQ,210,FALSE)),"#",VLOOKUP(A26200,Questionnaire!A:KQ,210,FALSE))</f>
        <v>#</v>
      </c>
    </row>
    <row r="26201" spans="1:2">
      <c r="A26201" t="s">
        <v>233</v>
      </c>
      <c r="B26201" t="str">
        <f>IF(ISBLANK(VLOOKUP(A26201,Questionnaire!A:KQ,210,FALSE)),"#",VLOOKUP(A26201,Questionnaire!A:KQ,210,FALSE))</f>
        <v>#</v>
      </c>
    </row>
    <row r="26202" spans="1:2">
      <c r="A26202" t="s">
        <v>235</v>
      </c>
      <c r="B26202" t="str">
        <f>IF(ISBLANK(VLOOKUP(A26202,Questionnaire!A:KQ,210,FALSE)),"#",VLOOKUP(A26202,Questionnaire!A:KQ,210,FALSE))</f>
        <v>#</v>
      </c>
    </row>
    <row r="26203" spans="1:2">
      <c r="A26203" t="s">
        <v>237</v>
      </c>
      <c r="B26203" t="str">
        <f>IF(ISBLANK(VLOOKUP(A26203,Questionnaire!A:KQ,210,FALSE)),"#",VLOOKUP(A26203,Questionnaire!A:KQ,210,FALSE))</f>
        <v>#</v>
      </c>
    </row>
    <row r="26204" spans="1:2">
      <c r="A26204" t="s">
        <v>239</v>
      </c>
      <c r="B26204" t="str">
        <f>IF(ISBLANK(VLOOKUP(A26204,Questionnaire!A:KQ,210,FALSE)),"#",VLOOKUP(A26204,Questionnaire!A:KQ,210,FALSE))</f>
        <v>#</v>
      </c>
    </row>
    <row r="26205" spans="1:2">
      <c r="A26205" t="s">
        <v>242</v>
      </c>
      <c r="B26205" t="str">
        <f>IF(ISBLANK(VLOOKUP(A26205,Questionnaire!A:KQ,210,FALSE)),"#",VLOOKUP(A26205,Questionnaire!A:KQ,210,FALSE))</f>
        <v>#</v>
      </c>
    </row>
    <row r="26206" spans="1:2">
      <c r="A26206" t="s">
        <v>245</v>
      </c>
      <c r="B26206" t="str">
        <f>IF(ISBLANK(VLOOKUP(A26206,Questionnaire!A:KQ,210,FALSE)),"#",VLOOKUP(A26206,Questionnaire!A:KQ,210,FALSE))</f>
        <v>#</v>
      </c>
    </row>
    <row r="26207" spans="1:2">
      <c r="A26207" t="s">
        <v>247</v>
      </c>
      <c r="B26207" t="str">
        <f>IF(ISBLANK(VLOOKUP(A26207,Questionnaire!A:KQ,210,FALSE)),"#",VLOOKUP(A26207,Questionnaire!A:KQ,210,FALSE))</f>
        <v>#</v>
      </c>
    </row>
    <row r="26208" spans="1:2">
      <c r="A26208" t="s">
        <v>249</v>
      </c>
      <c r="B26208" t="str">
        <f>IF(ISBLANK(VLOOKUP(A26208,Questionnaire!A:KQ,210,FALSE)),"#",VLOOKUP(A26208,Questionnaire!A:KQ,210,FALSE))</f>
        <v>#</v>
      </c>
    </row>
    <row r="26209" spans="1:2">
      <c r="A26209" t="s">
        <v>250</v>
      </c>
      <c r="B26209" t="str">
        <f>IF(ISBLANK(VLOOKUP(A26209,Questionnaire!A:KQ,210,FALSE)),"#",VLOOKUP(A26209,Questionnaire!A:KQ,210,FALSE))</f>
        <v>#</v>
      </c>
    </row>
    <row r="26210" spans="1:2">
      <c r="A26210" t="s">
        <v>252</v>
      </c>
      <c r="B26210" t="str">
        <f>IF(ISBLANK(VLOOKUP(A26210,Questionnaire!A:KQ,210,FALSE)),"#",VLOOKUP(A26210,Questionnaire!A:KQ,210,FALSE))</f>
        <v>#</v>
      </c>
    </row>
    <row r="26211" spans="1:2">
      <c r="A26211" t="s">
        <v>255</v>
      </c>
      <c r="B26211" t="str">
        <f>IF(ISBLANK(VLOOKUP(A26211,Questionnaire!A:KQ,210,FALSE)),"#",VLOOKUP(A26211,Questionnaire!A:KQ,210,FALSE))</f>
        <v>#</v>
      </c>
    </row>
    <row r="26212" spans="1:2">
      <c r="A26212" t="s">
        <v>258</v>
      </c>
      <c r="B26212" t="str">
        <f>IF(ISNA(VLOOKUP(VLOOKUP(A26212,Questionnaire!A:KQ,210,FALSE),'CORA Encoding'!M:N,2,FALSE)),"#",VLOOKUP(VLOOKUP(A26212,Questionnaire!A:KQ,210,FALSE),'CORA Encoding'!M:N,2,FALSE))</f>
        <v>#</v>
      </c>
    </row>
    <row r="26213" spans="1:2">
      <c r="A26213" t="s">
        <v>261</v>
      </c>
      <c r="B26213" t="str">
        <f>IF(ISBLANK(VLOOKUP(A26213,Questionnaire!A:KQ,210,FALSE)),"#",VLOOKUP(A26213,Questionnaire!A:KQ,210,FALSE))</f>
        <v>#</v>
      </c>
    </row>
    <row r="26214" spans="1:2">
      <c r="A26214" t="s">
        <v>263</v>
      </c>
      <c r="B26214" t="str">
        <f>IF(ISBLANK(VLOOKUP(A26214,Questionnaire!A:KQ,210,FALSE)),"#",VLOOKUP(A26214,Questionnaire!A:KQ,210,FALSE))</f>
        <v>#</v>
      </c>
    </row>
    <row r="26215" spans="1:2">
      <c r="A26215" t="s">
        <v>265</v>
      </c>
      <c r="B26215" t="str">
        <f>IF(ISBLANK(VLOOKUP(A26215,Questionnaire!A:KQ,210,FALSE)),"#",VLOOKUP(A26215,Questionnaire!A:KQ,210,FALSE))</f>
        <v>#</v>
      </c>
    </row>
    <row r="26216" spans="1:2">
      <c r="A26216" t="s">
        <v>267</v>
      </c>
      <c r="B26216" t="str">
        <f>IF(ISBLANK(VLOOKUP(A26216,Questionnaire!A:KQ,210,FALSE)),"#",VLOOKUP(A26216,Questionnaire!A:KQ,210,FALSE))</f>
        <v>#</v>
      </c>
    </row>
    <row r="26217" spans="1:2">
      <c r="A26217" t="s">
        <v>269</v>
      </c>
      <c r="B26217" t="str">
        <f>IF(ISBLANK(VLOOKUP(A26217,Questionnaire!A:KQ,210,FALSE)),"#",VLOOKUP(A26217,Questionnaire!A:KQ,210,FALSE))</f>
        <v>#</v>
      </c>
    </row>
    <row r="26218" spans="1:2">
      <c r="A26218" t="s">
        <v>274</v>
      </c>
      <c r="B26218" t="str">
        <f>IF(ISBLANK(VLOOKUP(A26218,Questionnaire!A:KQ,210,FALSE)),"#",VLOOKUP(A26218,Questionnaire!A:KQ,210,FALSE))</f>
        <v>#</v>
      </c>
    </row>
    <row r="26219" spans="1:2">
      <c r="A26219" t="s">
        <v>276</v>
      </c>
      <c r="B26219" t="str">
        <f>IF(ISBLANK(VLOOKUP(A26219,Questionnaire!A:KQ,210,FALSE)),"#",VLOOKUP(A26219,Questionnaire!A:KQ,210,FALSE))</f>
        <v>#</v>
      </c>
    </row>
    <row r="26220" spans="1:2">
      <c r="A26220" t="s">
        <v>278</v>
      </c>
      <c r="B26220" t="str">
        <f>IF(ISBLANK(VLOOKUP(A26220,Questionnaire!A:KQ,210,FALSE)),"#",VLOOKUP(A26220,Questionnaire!A:KQ,210,FALSE))</f>
        <v>#</v>
      </c>
    </row>
    <row r="26221" spans="1:2">
      <c r="A26221" t="s">
        <v>280</v>
      </c>
      <c r="B26221" t="str">
        <f>IF(ISBLANK(VLOOKUP(A26221,Questionnaire!A:KQ,210,FALSE)),"#",VLOOKUP(A26221,Questionnaire!A:KQ,210,FALSE))</f>
        <v>#</v>
      </c>
    </row>
    <row r="26222" spans="1:2">
      <c r="A26222" t="s">
        <v>282</v>
      </c>
      <c r="B26222" t="str">
        <f>IF(ISBLANK(VLOOKUP(A26222,Questionnaire!A:KQ,210,FALSE)),"#",VLOOKUP(A26222,Questionnaire!A:KQ,210,FALSE))</f>
        <v>#</v>
      </c>
    </row>
    <row r="26223" spans="1:2">
      <c r="A26223" t="s">
        <v>286</v>
      </c>
      <c r="B26223" t="str">
        <f>IF(ISBLANK(VLOOKUP(A26223,Questionnaire!A:KQ,210,FALSE)),"#",VLOOKUP(A26223,Questionnaire!A:KQ,210,FALSE))</f>
        <v>#</v>
      </c>
    </row>
    <row r="26224" spans="1:2">
      <c r="A26224" t="s">
        <v>288</v>
      </c>
      <c r="B26224" t="str">
        <f>IF(ISBLANK(VLOOKUP(A26224,Questionnaire!A:KQ,210,FALSE)),"#",VLOOKUP(A26224,Questionnaire!A:KQ,210,FALSE))</f>
        <v>#</v>
      </c>
    </row>
    <row r="26225" spans="1:2">
      <c r="A26225" t="s">
        <v>290</v>
      </c>
      <c r="B26225" t="str">
        <f>IF(ISBLANK(VLOOKUP(A26225,Questionnaire!A:KQ,210,FALSE)),"#",VLOOKUP(A26225,Questionnaire!A:KQ,210,FALSE))</f>
        <v>#</v>
      </c>
    </row>
    <row r="26226" spans="1:2">
      <c r="A26226" t="s">
        <v>292</v>
      </c>
      <c r="B26226" t="str">
        <f>IF(ISBLANK(VLOOKUP(A26226,Questionnaire!A:KQ,210,FALSE)),"#",VLOOKUP(A26226,Questionnaire!A:KQ,210,FALSE))</f>
        <v>#</v>
      </c>
    </row>
    <row r="26227" spans="1:2">
      <c r="A26227" t="s">
        <v>294</v>
      </c>
      <c r="B26227" t="str">
        <f>IF(ISBLANK(VLOOKUP(A26227,Questionnaire!A:KQ,210,FALSE)),"#",VLOOKUP(A26227,Questionnaire!A:KQ,210,FALSE))</f>
        <v>#</v>
      </c>
    </row>
    <row r="26228" spans="1:2">
      <c r="A26228" t="s">
        <v>296</v>
      </c>
      <c r="B26228" t="str">
        <f>IF(ISBLANK(VLOOKUP(A26228,Questionnaire!A:KQ,210,FALSE)),"#",VLOOKUP(A26228,Questionnaire!A:KQ,210,FALSE))</f>
        <v>#</v>
      </c>
    </row>
    <row r="26229" spans="1:2">
      <c r="A26229" t="s">
        <v>301</v>
      </c>
      <c r="B26229" t="str">
        <f>IF(ISBLANK(VLOOKUP(A26229,Questionnaire!A:KQ,210,FALSE)),"#",VLOOKUP(A26229,Questionnaire!A:KQ,210,FALSE))</f>
        <v>#</v>
      </c>
    </row>
    <row r="26230" spans="1:2">
      <c r="A26230" t="s">
        <v>303</v>
      </c>
      <c r="B26230" t="str">
        <f>IF(ISBLANK(VLOOKUP(A26230,Questionnaire!A:KQ,210,FALSE)),"#",VLOOKUP(A26230,Questionnaire!A:KQ,210,FALSE))</f>
        <v>#</v>
      </c>
    </row>
    <row r="26231" spans="1:2">
      <c r="A26231" t="s">
        <v>305</v>
      </c>
      <c r="B26231" t="str">
        <f>IF(ISBLANK(VLOOKUP(A26231,Questionnaire!A:KQ,210,FALSE)),"#",VLOOKUP(A26231,Questionnaire!A:KQ,210,FALSE))</f>
        <v>#</v>
      </c>
    </row>
    <row r="26232" spans="1:2">
      <c r="A26232" t="s">
        <v>307</v>
      </c>
      <c r="B26232" t="str">
        <f>IF(ISBLANK(VLOOKUP(A26232,Questionnaire!A:KQ,210,FALSE)),"#",VLOOKUP(A26232,Questionnaire!A:KQ,210,FALSE))</f>
        <v>#</v>
      </c>
    </row>
    <row r="26233" spans="1:2">
      <c r="A26233" t="s">
        <v>311</v>
      </c>
      <c r="B26233" t="str">
        <f>IF(ISBLANK(VLOOKUP(A26233,Questionnaire!A:KQ,210,FALSE)),"#",VLOOKUP(A26233,Questionnaire!A:KQ,210,FALSE))</f>
        <v>#</v>
      </c>
    </row>
    <row r="26234" spans="1:2">
      <c r="A26234" t="s">
        <v>313</v>
      </c>
      <c r="B26234" t="str">
        <f>IF(ISBLANK(VLOOKUP(A26234,Questionnaire!A:KQ,210,FALSE)),"#",VLOOKUP(A26234,Questionnaire!A:KQ,210,FALSE))</f>
        <v>#</v>
      </c>
    </row>
    <row r="26235" spans="1:2">
      <c r="A26235" t="s">
        <v>314</v>
      </c>
      <c r="B26235" t="str">
        <f>IF(ISBLANK(VLOOKUP(A26235,Questionnaire!A:KQ,210,FALSE)),"#",VLOOKUP(A26235,Questionnaire!A:KQ,210,FALSE))</f>
        <v>#</v>
      </c>
    </row>
    <row r="26236" spans="1:2">
      <c r="A26236" t="s">
        <v>315</v>
      </c>
      <c r="B26236" t="str">
        <f>IF(ISBLANK(VLOOKUP(A26236,Questionnaire!A:KQ,210,FALSE)),"#",VLOOKUP(A26236,Questionnaire!A:KQ,210,FALSE))</f>
        <v>#</v>
      </c>
    </row>
    <row r="26237" spans="1:2">
      <c r="A26237" t="s">
        <v>317</v>
      </c>
      <c r="B26237" t="str">
        <f>IF(ISBLANK(VLOOKUP(A26237,Questionnaire!A:KQ,210,FALSE)),"#",VLOOKUP(A26237,Questionnaire!A:KQ,210,FALSE))</f>
        <v>#</v>
      </c>
    </row>
    <row r="26238" spans="1:2">
      <c r="A26238" t="s">
        <v>319</v>
      </c>
      <c r="B26238" t="str">
        <f>IF(ISBLANK(VLOOKUP(A26238,Questionnaire!A:KQ,210,FALSE)),"#",VLOOKUP(A26238,Questionnaire!A:KQ,210,FALSE))</f>
        <v>#</v>
      </c>
    </row>
    <row r="26239" spans="1:2">
      <c r="A26239" t="s">
        <v>322</v>
      </c>
      <c r="B26239" t="str">
        <f>IF(ISBLANK(VLOOKUP(A26239,Questionnaire!A:KQ,210,FALSE)),"#",VLOOKUP(A26239,Questionnaire!A:KQ,210,FALSE))</f>
        <v>#</v>
      </c>
    </row>
    <row r="26240" spans="1:2">
      <c r="A26240" t="s">
        <v>326</v>
      </c>
      <c r="B26240" t="str">
        <f>IF(ISBLANK(VLOOKUP(A26240,Questionnaire!A:KQ,210,FALSE)),"#",VLOOKUP(A26240,Questionnaire!A:KQ,210,FALSE))</f>
        <v>#</v>
      </c>
    </row>
    <row r="26241" spans="1:2">
      <c r="A26241" t="s">
        <v>328</v>
      </c>
      <c r="B26241" t="str">
        <f>IF(ISBLANK(VLOOKUP(A26241,Questionnaire!A:KQ,210,FALSE)),"#",VLOOKUP(A26241,Questionnaire!A:KQ,210,FALSE))</f>
        <v>#</v>
      </c>
    </row>
    <row r="26242" spans="1:2">
      <c r="A26242" t="s">
        <v>332</v>
      </c>
      <c r="B26242" t="str">
        <f>IF(ISBLANK(VLOOKUP(A26242,Questionnaire!A:KQ,210,FALSE)),"#",VLOOKUP(A26242,Questionnaire!A:KQ,210,FALSE))</f>
        <v>#</v>
      </c>
    </row>
    <row r="26243" spans="1:2">
      <c r="A26243" t="s">
        <v>333</v>
      </c>
      <c r="B26243" t="str">
        <f>IF(ISBLANK(VLOOKUP(A26243,Questionnaire!A:KQ,210,FALSE)),"#",VLOOKUP(A26243,Questionnaire!A:KQ,210,FALSE))</f>
        <v>#</v>
      </c>
    </row>
    <row r="26244" spans="1:2">
      <c r="A26244" t="s">
        <v>334</v>
      </c>
      <c r="B26244" t="str">
        <f>IF(ISBLANK(VLOOKUP(A26244,Questionnaire!A:KQ,210,FALSE)),"#",VLOOKUP(A26244,Questionnaire!A:KQ,210,FALSE))</f>
        <v>#</v>
      </c>
    </row>
    <row r="26245" spans="1:2">
      <c r="A26245" t="s">
        <v>335</v>
      </c>
      <c r="B26245" t="str">
        <f>IF(ISBLANK(VLOOKUP(A26245,Questionnaire!A:KQ,210,FALSE)),"#",VLOOKUP(A26245,Questionnaire!A:KQ,210,FALSE))</f>
        <v>#</v>
      </c>
    </row>
    <row r="26246" spans="1:2">
      <c r="A26246" t="s">
        <v>336</v>
      </c>
      <c r="B26246" t="str">
        <f>IF(ISBLANK(VLOOKUP(A26246,Questionnaire!A:KQ,210,FALSE)),"#",VLOOKUP(A26246,Questionnaire!A:KQ,210,FALSE))</f>
        <v>#</v>
      </c>
    </row>
    <row r="26247" spans="1:2">
      <c r="A26247" t="s">
        <v>337</v>
      </c>
      <c r="B26247" t="str">
        <f>IF(ISBLANK(VLOOKUP(A26247,Questionnaire!A:KQ,210,FALSE)),"#",VLOOKUP(A26247,Questionnaire!A:KQ,210,FALSE))</f>
        <v>#</v>
      </c>
    </row>
    <row r="26248" spans="1:2">
      <c r="A26248" t="s">
        <v>338</v>
      </c>
      <c r="B26248" t="str">
        <f>IF(ISBLANK(VLOOKUP(A26248,Questionnaire!A:KQ,210,FALSE)),"#",VLOOKUP(A26248,Questionnaire!A:KQ,210,FALSE))</f>
        <v>#</v>
      </c>
    </row>
    <row r="26249" spans="1:2">
      <c r="A26249" t="s">
        <v>339</v>
      </c>
      <c r="B26249" t="str">
        <f>IF(ISBLANK(VLOOKUP(A26249,Questionnaire!A:KQ,210,FALSE)),"#",VLOOKUP(A26249,Questionnaire!A:KQ,210,FALSE))</f>
        <v>#</v>
      </c>
    </row>
    <row r="26250" spans="1:2">
      <c r="A26250" t="s">
        <v>340</v>
      </c>
      <c r="B26250" t="str">
        <f>IF(ISBLANK(VLOOKUP(A26250,Questionnaire!A:KQ,210,FALSE)),"#",VLOOKUP(A26250,Questionnaire!A:KQ,210,FALSE))</f>
        <v>#</v>
      </c>
    </row>
    <row r="26251" spans="1:2">
      <c r="A26251" t="s">
        <v>341</v>
      </c>
      <c r="B26251" t="str">
        <f>IF(ISBLANK(VLOOKUP(A26251,Questionnaire!A:KQ,210,FALSE)),"#",VLOOKUP(A26251,Questionnaire!A:KQ,210,FALSE))</f>
        <v>#</v>
      </c>
    </row>
    <row r="26252" spans="1:2">
      <c r="A26252" t="s">
        <v>342</v>
      </c>
      <c r="B26252" t="str">
        <f>IF(ISBLANK(VLOOKUP(A26252,Questionnaire!A:KQ,210,FALSE)),"#",VLOOKUP(A26252,Questionnaire!A:KQ,210,FALSE))</f>
        <v>#</v>
      </c>
    </row>
    <row r="26253" spans="1:2">
      <c r="A26253" t="s">
        <v>343</v>
      </c>
      <c r="B26253" t="str">
        <f>IF(ISBLANK(VLOOKUP(A26253,Questionnaire!A:KQ,210,FALSE)),"#",VLOOKUP(A26253,Questionnaire!A:KQ,210,FALSE))</f>
        <v>#</v>
      </c>
    </row>
    <row r="26254" spans="1:2">
      <c r="A26254" t="s">
        <v>344</v>
      </c>
      <c r="B26254" t="str">
        <f>IF(ISBLANK(VLOOKUP(A26254,Questionnaire!A:KQ,210,FALSE)),"#",VLOOKUP(A26254,Questionnaire!A:KQ,210,FALSE))</f>
        <v>#</v>
      </c>
    </row>
    <row r="26255" spans="1:2">
      <c r="A26255" t="s">
        <v>345</v>
      </c>
      <c r="B26255" t="str">
        <f>IF(ISBLANK(VLOOKUP(A26255,Questionnaire!A:KQ,210,FALSE)),"#",VLOOKUP(A26255,Questionnaire!A:KQ,210,FALSE))</f>
        <v>#</v>
      </c>
    </row>
    <row r="26256" spans="1:2">
      <c r="A26256" t="s">
        <v>348</v>
      </c>
      <c r="B26256" t="str">
        <f>IF(ISBLANK(VLOOKUP(A26256,Questionnaire!A:KQ,210,FALSE)),"#",VLOOKUP(A26256,Questionnaire!A:KQ,210,FALSE))</f>
        <v>#</v>
      </c>
    </row>
    <row r="26257" spans="1:2">
      <c r="A26257" t="s">
        <v>353</v>
      </c>
      <c r="B26257" t="str">
        <f>IF(ISBLANK(VLOOKUP(A26257,Questionnaire!A:KQ,210,FALSE)),"#",VLOOKUP(A26257,Questionnaire!A:KQ,210,FALSE))</f>
        <v>#</v>
      </c>
    </row>
    <row r="26258" spans="1:2">
      <c r="A26258" t="s">
        <v>354</v>
      </c>
      <c r="B26258" t="str">
        <f>IF(ISBLANK(VLOOKUP(A26258,Questionnaire!A:KQ,210,FALSE)),"#",VLOOKUP(A26258,Questionnaire!A:KQ,210,FALSE))</f>
        <v>#</v>
      </c>
    </row>
    <row r="26259" spans="1:2">
      <c r="A26259" t="s">
        <v>355</v>
      </c>
      <c r="B26259" t="str">
        <f>IF(ISBLANK(VLOOKUP(A26259,Questionnaire!A:KQ,210,FALSE)),"#",VLOOKUP(A26259,Questionnaire!A:KQ,210,FALSE))</f>
        <v>#</v>
      </c>
    </row>
    <row r="26260" spans="1:2">
      <c r="A26260" t="s">
        <v>356</v>
      </c>
      <c r="B26260" t="str">
        <f>IF(ISBLANK(VLOOKUP(A26260,Questionnaire!A:KQ,210,FALSE)),"#",VLOOKUP(A26260,Questionnaire!A:KQ,210,FALSE))</f>
        <v>#</v>
      </c>
    </row>
    <row r="26261" spans="1:2">
      <c r="A26261" t="s">
        <v>357</v>
      </c>
      <c r="B26261" t="str">
        <f>IF(ISBLANK(VLOOKUP(A26261,Questionnaire!A:KQ,210,FALSE)),"#",VLOOKUP(A26261,Questionnaire!A:KQ,210,FALSE))</f>
        <v>#</v>
      </c>
    </row>
    <row r="26262" spans="1:2">
      <c r="A26262" t="s">
        <v>360</v>
      </c>
      <c r="B26262" t="str">
        <f>IF(ISBLANK(VLOOKUP(A26262,Questionnaire!A:KQ,210,FALSE)),"#",VLOOKUP(A26262,Questionnaire!A:KQ,210,FALSE))</f>
        <v>#</v>
      </c>
    </row>
    <row r="26263" spans="1:2">
      <c r="A26263" t="s">
        <v>362</v>
      </c>
      <c r="B26263" t="str">
        <f>IF(ISBLANK(VLOOKUP(A26263,Questionnaire!A:KQ,210,FALSE)),"#",VLOOKUP(A26263,Questionnaire!A:KQ,210,FALSE))</f>
        <v>#</v>
      </c>
    </row>
    <row r="26264" spans="1:2">
      <c r="A26264" t="s">
        <v>363</v>
      </c>
      <c r="B26264" t="str">
        <f>IF(ISBLANK(VLOOKUP(A26264,Questionnaire!A:KQ,210,FALSE)),"#",VLOOKUP(A26264,Questionnaire!A:KQ,210,FALSE))</f>
        <v>#</v>
      </c>
    </row>
    <row r="26265" spans="1:2">
      <c r="A26265" t="s">
        <v>364</v>
      </c>
      <c r="B26265" t="str">
        <f>IF(ISBLANK(VLOOKUP(A26265,Questionnaire!A:KQ,210,FALSE)),"#",VLOOKUP(A26265,Questionnaire!A:KQ,210,FALSE))</f>
        <v>#</v>
      </c>
    </row>
    <row r="26266" spans="1:2">
      <c r="A26266" t="s">
        <v>365</v>
      </c>
      <c r="B26266" t="str">
        <f>IF(ISBLANK(VLOOKUP(A26266,Questionnaire!A:KQ,210,FALSE)),"#",VLOOKUP(A26266,Questionnaire!A:KQ,210,FALSE))</f>
        <v>#</v>
      </c>
    </row>
    <row r="26267" spans="1:2">
      <c r="A26267" t="s">
        <v>366</v>
      </c>
      <c r="B26267" t="str">
        <f>IF(ISBLANK(VLOOKUP(A26267,Questionnaire!A:KQ,210,FALSE)),"#",VLOOKUP(A26267,Questionnaire!A:KQ,210,FALSE))</f>
        <v>#</v>
      </c>
    </row>
    <row r="26268" spans="1:2">
      <c r="A26268" t="s">
        <v>371</v>
      </c>
      <c r="B26268" t="str">
        <f>IF(ISBLANK(VLOOKUP(A26268,Questionnaire!A:KQ,210,FALSE)),"#",VLOOKUP(A26268,Questionnaire!A:KQ,210,FALSE))</f>
        <v>#</v>
      </c>
    </row>
    <row r="26269" spans="1:2">
      <c r="A26269" t="s">
        <v>372</v>
      </c>
      <c r="B26269" t="str">
        <f>IF(ISBLANK(VLOOKUP(A26269,Questionnaire!A:KQ,210,FALSE)),"#",VLOOKUP(A26269,Questionnaire!A:KQ,210,FALSE))</f>
        <v>#</v>
      </c>
    </row>
    <row r="26270" spans="1:2">
      <c r="A26270" t="s">
        <v>373</v>
      </c>
      <c r="B26270" t="str">
        <f>IF(ISBLANK(VLOOKUP(A26270,Questionnaire!A:KQ,210,FALSE)),"#",VLOOKUP(A26270,Questionnaire!A:KQ,210,FALSE))</f>
        <v>#</v>
      </c>
    </row>
    <row r="26271" spans="1:2">
      <c r="A26271" t="s">
        <v>374</v>
      </c>
      <c r="B26271" t="str">
        <f>IF(ISBLANK(VLOOKUP(A26271,Questionnaire!A:KQ,210,FALSE)),"#",VLOOKUP(A26271,Questionnaire!A:KQ,210,FALSE))</f>
        <v>#</v>
      </c>
    </row>
    <row r="26272" spans="1:2">
      <c r="A26272" t="s">
        <v>377</v>
      </c>
      <c r="B26272" t="str">
        <f>IF(ISBLANK(VLOOKUP(A26272,Questionnaire!A:KQ,210,FALSE)),"#",VLOOKUP(A26272,Questionnaire!A:KQ,210,FALSE))</f>
        <v>#</v>
      </c>
    </row>
    <row r="26273" spans="1:2">
      <c r="A26273" t="s">
        <v>379</v>
      </c>
      <c r="B26273" t="str">
        <f>IF(ISBLANK(VLOOKUP(A26273,Questionnaire!A:KQ,210,FALSE)),"#",VLOOKUP(A26273,Questionnaire!A:KQ,210,FALSE))</f>
        <v>#</v>
      </c>
    </row>
    <row r="26274" spans="1:2">
      <c r="A26274" t="s">
        <v>380</v>
      </c>
      <c r="B26274" t="str">
        <f>IF(ISBLANK(VLOOKUP(A26274,Questionnaire!A:KQ,210,FALSE)),"#",VLOOKUP(A26274,Questionnaire!A:KQ,210,FALSE))</f>
        <v>#</v>
      </c>
    </row>
    <row r="26275" spans="1:2">
      <c r="A26275" t="s">
        <v>381</v>
      </c>
      <c r="B26275" t="str">
        <f>IF(ISBLANK(VLOOKUP(A26275,Questionnaire!A:KQ,210,FALSE)),"#",VLOOKUP(A26275,Questionnaire!A:KQ,210,FALSE))</f>
        <v>#</v>
      </c>
    </row>
    <row r="26276" spans="1:2">
      <c r="A26276" t="s">
        <v>382</v>
      </c>
      <c r="B26276" t="str">
        <f>IF(ISBLANK(VLOOKUP(A26276,Questionnaire!A:KQ,210,FALSE)),"#",VLOOKUP(A26276,Questionnaire!A:KQ,210,FALSE))</f>
        <v>#</v>
      </c>
    </row>
    <row r="26277" spans="1:2">
      <c r="A26277" t="s">
        <v>384</v>
      </c>
      <c r="B26277" t="str">
        <f>IF(ISBLANK(VLOOKUP(A26277,Questionnaire!A:KQ,210,FALSE)),"#",VLOOKUP(A26277,Questionnaire!A:KQ,210,FALSE))</f>
        <v>#</v>
      </c>
    </row>
    <row r="26278" spans="1:2">
      <c r="A26278" t="s">
        <v>387</v>
      </c>
      <c r="B26278" t="str">
        <f>IF(ISBLANK(VLOOKUP(A26278,Questionnaire!A:KQ,210,FALSE)),"#",VLOOKUP(A26278,Questionnaire!A:KQ,210,FALSE))</f>
        <v>#</v>
      </c>
    </row>
    <row r="26279" spans="1:2">
      <c r="A26279" t="s">
        <v>391</v>
      </c>
      <c r="B26279" t="str">
        <f>IF(ISBLANK(VLOOKUP(A26279,Questionnaire!A:KQ,210,FALSE)),"#",VLOOKUP(A26279,Questionnaire!A:KQ,210,FALSE))</f>
        <v>#</v>
      </c>
    </row>
    <row r="26280" spans="1:2">
      <c r="A26280" t="s">
        <v>393</v>
      </c>
      <c r="B26280" t="str">
        <f>IF(ISBLANK(VLOOKUP(A26280,Questionnaire!A:KQ,210,FALSE)),"#",VLOOKUP(A26280,Questionnaire!A:KQ,210,FALSE))</f>
        <v>#</v>
      </c>
    </row>
    <row r="26281" spans="1:2">
      <c r="A26281" t="s">
        <v>395</v>
      </c>
      <c r="B26281" t="str">
        <f>IF(ISBLANK(VLOOKUP(A26281,Questionnaire!A:KQ,210,FALSE)),"#",VLOOKUP(A26281,Questionnaire!A:KQ,210,FALSE))</f>
        <v>#</v>
      </c>
    </row>
    <row r="26282" spans="1:2">
      <c r="A26282" t="s">
        <v>398</v>
      </c>
      <c r="B26282" t="str">
        <f>IF(ISBLANK(VLOOKUP(A26282,Questionnaire!A:KQ,210,FALSE)),"#",VLOOKUP(A26282,Questionnaire!A:KQ,210,FALSE))</f>
        <v>#</v>
      </c>
    </row>
    <row r="26283" spans="1:2">
      <c r="A26283" t="s">
        <v>402</v>
      </c>
      <c r="B26283" t="str">
        <f>IF(ISBLANK(VLOOKUP(A26283,Questionnaire!A:KQ,210,FALSE)),"#",VLOOKUP(A26283,Questionnaire!A:KQ,210,FALSE))</f>
        <v>#</v>
      </c>
    </row>
    <row r="26284" spans="1:2">
      <c r="A26284" t="s">
        <v>405</v>
      </c>
      <c r="B26284" t="str">
        <f>IF(ISBLANK(VLOOKUP(A26284,Questionnaire!A:KQ,210,FALSE)),"#",VLOOKUP(A26284,Questionnaire!A:KQ,210,FALSE))</f>
        <v>#</v>
      </c>
    </row>
    <row r="26285" spans="1:2">
      <c r="A26285" t="s">
        <v>409</v>
      </c>
      <c r="B26285" t="str">
        <f>IF(ISBLANK(VLOOKUP(A26285,Questionnaire!A:KQ,210,FALSE)),"#",VLOOKUP(A26285,Questionnaire!A:KQ,210,FALSE))</f>
        <v>#</v>
      </c>
    </row>
    <row r="26286" spans="1:2">
      <c r="A26286" t="s">
        <v>412</v>
      </c>
      <c r="B26286" t="str">
        <f>IF(ISBLANK(VLOOKUP(A26286,Questionnaire!A:KQ,210,FALSE)),"#",VLOOKUP(A26286,Questionnaire!A:KQ,210,FALSE))</f>
        <v>#</v>
      </c>
    </row>
    <row r="26287" spans="1:2">
      <c r="A26287" t="s">
        <v>415</v>
      </c>
      <c r="B26287" t="str">
        <f>IF(ISBLANK(VLOOKUP(A26287,Questionnaire!A:KQ,210,FALSE)),"#",VLOOKUP(A26287,Questionnaire!A:KQ,210,FALSE))</f>
        <v>#</v>
      </c>
    </row>
    <row r="26288" spans="1:2">
      <c r="A26288" t="s">
        <v>418</v>
      </c>
      <c r="B26288" t="str">
        <f>IF(ISBLANK(VLOOKUP(A26288,Questionnaire!A:KQ,210,FALSE)),"#",VLOOKUP(A26288,Questionnaire!A:KQ,210,FALSE))</f>
        <v>#</v>
      </c>
    </row>
    <row r="26289" spans="1:2">
      <c r="A26289" t="s">
        <v>421</v>
      </c>
      <c r="B26289" t="str">
        <f>IF(ISBLANK(VLOOKUP(A26289,Questionnaire!A:KQ,210,FALSE)),"#",VLOOKUP(A26289,Questionnaire!A:KQ,210,FALSE))</f>
        <v>#</v>
      </c>
    </row>
    <row r="26290" spans="1:2">
      <c r="A26290" t="s">
        <v>424</v>
      </c>
      <c r="B26290" t="str">
        <f>IF(ISBLANK(VLOOKUP(A26290,Questionnaire!A:KQ,210,FALSE)),"#",VLOOKUP(A26290,Questionnaire!A:KQ,210,FALSE))</f>
        <v>#</v>
      </c>
    </row>
    <row r="26291" spans="1:2">
      <c r="A26291" t="s">
        <v>429</v>
      </c>
      <c r="B26291" t="str">
        <f>IF(ISBLANK(VLOOKUP(A26291,Questionnaire!A:KQ,210,FALSE)),"#",VLOOKUP(A26291,Questionnaire!A:KQ,210,FALSE))</f>
        <v>#</v>
      </c>
    </row>
    <row r="26292" spans="1:2">
      <c r="A26292" t="s">
        <v>432</v>
      </c>
      <c r="B26292" t="str">
        <f>IF(ISBLANK(VLOOKUP(A26292,Questionnaire!A:KQ,210,FALSE)),"#",VLOOKUP(A26292,Questionnaire!A:KQ,210,FALSE))</f>
        <v>#</v>
      </c>
    </row>
    <row r="26293" spans="1:2">
      <c r="A26293" t="s">
        <v>435</v>
      </c>
      <c r="B26293" t="str">
        <f>IF(ISBLANK(VLOOKUP(A26293,Questionnaire!A:KQ,210,FALSE)),"#",VLOOKUP(A26293,Questionnaire!A:KQ,210,FALSE))</f>
        <v>#</v>
      </c>
    </row>
    <row r="26294" spans="1:2">
      <c r="A26294" t="s">
        <v>437</v>
      </c>
      <c r="B26294" t="str">
        <f>IF(ISBLANK(VLOOKUP(A26294,Questionnaire!A:KQ,210,FALSE)),"#",VLOOKUP(A26294,Questionnaire!A:KQ,210,FALSE))</f>
        <v>#</v>
      </c>
    </row>
    <row r="26295" spans="1:2">
      <c r="A26295" t="s">
        <v>439</v>
      </c>
      <c r="B26295" t="str">
        <f>IF(ISBLANK(VLOOKUP(A26295,Questionnaire!A:KQ,210,FALSE)),"#",VLOOKUP(A26295,Questionnaire!A:KQ,210,FALSE))</f>
        <v>#</v>
      </c>
    </row>
    <row r="26296" spans="1:2">
      <c r="A26296" t="s">
        <v>442</v>
      </c>
      <c r="B26296" t="str">
        <f>IF(ISBLANK(VLOOKUP(A26296,Questionnaire!A:KQ,210,FALSE)),"#",VLOOKUP(A26296,Questionnaire!A:KQ,210,FALSE))</f>
        <v>#</v>
      </c>
    </row>
    <row r="26297" spans="1:2">
      <c r="A26297" t="s">
        <v>445</v>
      </c>
      <c r="B26297" t="str">
        <f>IF(ISBLANK(VLOOKUP(A26297,Questionnaire!A:KQ,210,FALSE)),"#",VLOOKUP(A26297,Questionnaire!A:KQ,210,FALSE))</f>
        <v>#</v>
      </c>
    </row>
    <row r="26298" spans="1:2">
      <c r="A26298" t="s">
        <v>448</v>
      </c>
      <c r="B26298" t="str">
        <f>IF(ISBLANK(VLOOKUP(A26298,Questionnaire!A:KQ,210,FALSE)),"#",VLOOKUP(A26298,Questionnaire!A:KQ,210,FALSE))</f>
        <v>#</v>
      </c>
    </row>
    <row r="26299" spans="1:2">
      <c r="A26299" t="s">
        <v>452</v>
      </c>
      <c r="B26299" t="str">
        <f>IF(ISBLANK(VLOOKUP(A26299,Questionnaire!A:KQ,210,FALSE)),"#",VLOOKUP(A26299,Questionnaire!A:KQ,210,FALSE))</f>
        <v>#</v>
      </c>
    </row>
    <row r="26300" spans="1:2">
      <c r="A26300" t="s">
        <v>455</v>
      </c>
      <c r="B26300" t="str">
        <f>IF(ISBLANK(VLOOKUP(A26300,Questionnaire!A:KQ,210,FALSE)),"#",VLOOKUP(A26300,Questionnaire!A:KQ,210,FALSE))</f>
        <v>#</v>
      </c>
    </row>
    <row r="26301" spans="1:2">
      <c r="A26301" t="s">
        <v>458</v>
      </c>
      <c r="B26301" t="str">
        <f>IF(ISBLANK(VLOOKUP(A26301,Questionnaire!A:KQ,210,FALSE)),"#",VLOOKUP(A26301,Questionnaire!A:KQ,210,FALSE))</f>
        <v>#</v>
      </c>
    </row>
    <row r="26302" spans="1:2">
      <c r="A26302" t="s">
        <v>461</v>
      </c>
      <c r="B26302" t="str">
        <f>IF(ISBLANK(VLOOKUP(A26302,Questionnaire!A:KQ,210,FALSE)),"#",VLOOKUP(A26302,Questionnaire!A:KQ,210,FALSE))</f>
        <v>#</v>
      </c>
    </row>
    <row r="26303" spans="1:2">
      <c r="A26303" t="s">
        <v>465</v>
      </c>
      <c r="B26303" t="str">
        <f>IF(ISBLANK(VLOOKUP(A26303,Questionnaire!A:KQ,210,FALSE)),"#",VLOOKUP(A26303,Questionnaire!A:KQ,210,FALSE))</f>
        <v>#</v>
      </c>
    </row>
    <row r="26304" spans="1:2">
      <c r="A26304" t="s">
        <v>467</v>
      </c>
      <c r="B26304" t="str">
        <f>IF(ISBLANK(VLOOKUP(A26304,Questionnaire!A:KQ,210,FALSE)),"#",VLOOKUP(A26304,Questionnaire!A:KQ,210,FALSE))</f>
        <v>#</v>
      </c>
    </row>
    <row r="26305" spans="1:3">
      <c r="A26305" t="s">
        <v>469</v>
      </c>
      <c r="B26305" t="str">
        <f>IF(ISBLANK(VLOOKUP(A26305,Questionnaire!A:KQ,210,FALSE)),"#",VLOOKUP(A26305,Questionnaire!A:KQ,210,FALSE))</f>
        <v>#</v>
      </c>
    </row>
    <row r="26306" spans="1:3">
      <c r="A26306" t="s">
        <v>471</v>
      </c>
      <c r="B26306" t="str">
        <f>IF(ISBLANK(VLOOKUP(A26306,Questionnaire!A:KQ,210,FALSE)),"#",VLOOKUP(A26306,Questionnaire!A:KQ,210,FALSE))</f>
        <v>#</v>
      </c>
    </row>
    <row r="26307" spans="1:3">
      <c r="A26307" t="s">
        <v>473</v>
      </c>
      <c r="B26307" t="str">
        <f>IF(ISBLANK(VLOOKUP(A26307,Questionnaire!A:KQ,210,FALSE)),"#",VLOOKUP(A26307,Questionnaire!A:KQ,210,FALSE))</f>
        <v>#</v>
      </c>
    </row>
    <row r="26308" spans="1:3">
      <c r="A26308" t="s">
        <v>475</v>
      </c>
      <c r="B26308" t="str">
        <f>IF(ISBLANK(VLOOKUP(A26308,Questionnaire!A:KQ,210,FALSE)),"#",VLOOKUP(A26308,Questionnaire!A:KQ,210,FALSE))</f>
        <v>#</v>
      </c>
    </row>
    <row r="26309" spans="1:3">
      <c r="A26309" t="s">
        <v>185</v>
      </c>
      <c r="B26309" t="str">
        <f>IF(ISBLANK(VLOOKUP(A26309,Questionnaire!A:KQ,211,FALSE)),"#",VLOOKUP(A26309,Questionnaire!A:KQ,211,FALSE))</f>
        <v>#</v>
      </c>
      <c r="C26309">
        <v>208</v>
      </c>
    </row>
    <row r="26310" spans="1:3">
      <c r="A26310" t="s">
        <v>187</v>
      </c>
      <c r="B26310" t="str">
        <f>IF(ISNA(VLOOKUP(VLOOKUP(A26310,Questionnaire!A:KQ,211,FALSE),'CORA Encoding'!D:E,2,FALSE)),"#",VLOOKUP(VLOOKUP(A26310,Questionnaire!A:KQ,211,FALSE),'CORA Encoding'!D:E,2,FALSE))</f>
        <v>#</v>
      </c>
    </row>
    <row r="26311" spans="1:3">
      <c r="A26311" t="s">
        <v>189</v>
      </c>
      <c r="B26311" t="str">
        <f>IF(ISNA(VLOOKUP(VLOOKUP(A26311,Questionnaire!A:KQ,211,FALSE),'CORA Encoding'!G:H,2,FALSE)),"#",VLOOKUP(VLOOKUP(A26311,Questionnaire!A:KQ,211,FALSE),'CORA Encoding'!G:H,2,FALSE))</f>
        <v>#</v>
      </c>
    </row>
    <row r="26312" spans="1:3">
      <c r="A26312" t="s">
        <v>191</v>
      </c>
      <c r="B26312" t="str">
        <f>IF(ISNA(VLOOKUP(VLOOKUP(A26312,Questionnaire!A:KQ,211,FALSE),'Country List'!E:F,2,FALSE)),"#",VLOOKUP(VLOOKUP(A26312,Questionnaire!A:KQ,211,FALSE),'Country List'!E:F,2,FALSE))</f>
        <v>#</v>
      </c>
    </row>
    <row r="26313" spans="1:3">
      <c r="A26313" t="s">
        <v>193</v>
      </c>
      <c r="B26313" t="str">
        <f>IF(ISNA(VLOOKUP(VLOOKUP(A26313,Questionnaire!A:KQ,211,FALSE),'Industry List'!B:C,2,FALSE)),"#",VLOOKUP(VLOOKUP(A26313,Questionnaire!A:KQ,211,FALSE),'Industry List'!B:C,2,FALSE))</f>
        <v>#</v>
      </c>
    </row>
    <row r="26314" spans="1:3">
      <c r="A26314" t="s">
        <v>197</v>
      </c>
      <c r="B26314" t="str">
        <f>IF(ISBLANK(VLOOKUP(A26314,Questionnaire!A:KQ,211,FALSE)),"#",VLOOKUP(A26314,Questionnaire!A:KQ,211,FALSE))</f>
        <v>#</v>
      </c>
    </row>
    <row r="26315" spans="1:3">
      <c r="A26315" t="s">
        <v>201</v>
      </c>
      <c r="B26315" t="str">
        <f>IF(ISBLANK(VLOOKUP(A26315,Questionnaire!A:KQ,211,FALSE)),"#",VLOOKUP(A26315,Questionnaire!A:KQ,211,FALSE))</f>
        <v>#</v>
      </c>
    </row>
    <row r="26316" spans="1:3">
      <c r="A26316" t="s">
        <v>203</v>
      </c>
      <c r="B26316" t="str">
        <f>IF(ISNA(VLOOKUP(VLOOKUP(A26316,Questionnaire!A:KQ,211,FALSE),'CORA Encoding'!J:K,2,FALSE)),"#",VLOOKUP(VLOOKUP(A26316,Questionnaire!A:KQ,211,FALSE),'CORA Encoding'!J:K,2,FALSE))</f>
        <v>#</v>
      </c>
    </row>
    <row r="26317" spans="1:3">
      <c r="A26317" t="s">
        <v>208</v>
      </c>
      <c r="B26317" t="str">
        <f>IF(ISBLANK(VLOOKUP(A26317,Questionnaire!A:KQ,211,FALSE)),"#",VLOOKUP(A26317,Questionnaire!A:KQ,211,FALSE))</f>
        <v>#</v>
      </c>
    </row>
    <row r="26318" spans="1:3">
      <c r="A26318" t="s">
        <v>213</v>
      </c>
      <c r="B26318" t="str">
        <f>IF(ISBLANK(VLOOKUP(A26318,Questionnaire!A:KQ,211,FALSE)),"#",VLOOKUP(A26318,Questionnaire!A:KQ,211,FALSE))</f>
        <v>#</v>
      </c>
    </row>
    <row r="26319" spans="1:3">
      <c r="A26319" t="s">
        <v>215</v>
      </c>
      <c r="B26319" t="str">
        <f>IF(ISBLANK(VLOOKUP(A26319,Questionnaire!A:KQ,211,FALSE)),"#",VLOOKUP(A26319,Questionnaire!A:KQ,211,FALSE))</f>
        <v>#</v>
      </c>
    </row>
    <row r="26320" spans="1:3">
      <c r="A26320" t="s">
        <v>217</v>
      </c>
      <c r="B26320" t="str">
        <f>IF(ISBLANK(VLOOKUP(A26320,Questionnaire!A:KQ,211,FALSE)),"#",VLOOKUP(A26320,Questionnaire!A:KQ,211,FALSE))</f>
        <v>#</v>
      </c>
    </row>
    <row r="26321" spans="1:2">
      <c r="A26321" t="s">
        <v>219</v>
      </c>
      <c r="B26321" t="str">
        <f>IF(ISBLANK(VLOOKUP(A26321,Questionnaire!A:KQ,211,FALSE)),"#",VLOOKUP(A26321,Questionnaire!A:KQ,211,FALSE))</f>
        <v>#</v>
      </c>
    </row>
    <row r="26322" spans="1:2">
      <c r="A26322" t="s">
        <v>221</v>
      </c>
      <c r="B26322" t="str">
        <f>IF(ISBLANK(VLOOKUP(A26322,Questionnaire!A:KQ,211,FALSE)),"#",VLOOKUP(A26322,Questionnaire!A:KQ,211,FALSE))</f>
        <v>#</v>
      </c>
    </row>
    <row r="26323" spans="1:2">
      <c r="A26323" t="s">
        <v>223</v>
      </c>
      <c r="B26323" t="str">
        <f>IF(ISBLANK(VLOOKUP(A26323,Questionnaire!A:KQ,211,FALSE)),"#",VLOOKUP(A26323,Questionnaire!A:KQ,211,FALSE))</f>
        <v>#</v>
      </c>
    </row>
    <row r="26324" spans="1:2">
      <c r="A26324" t="s">
        <v>225</v>
      </c>
      <c r="B26324" t="str">
        <f>IF(ISBLANK(VLOOKUP(A26324,Questionnaire!A:KQ,211,FALSE)),"#",VLOOKUP(A26324,Questionnaire!A:KQ,211,FALSE))</f>
        <v>#</v>
      </c>
    </row>
    <row r="26325" spans="1:2">
      <c r="A26325" t="s">
        <v>227</v>
      </c>
      <c r="B26325" t="str">
        <f>IF(ISBLANK(VLOOKUP(A26325,Questionnaire!A:KQ,211,FALSE)),"#",VLOOKUP(A26325,Questionnaire!A:KQ,211,FALSE))</f>
        <v>#</v>
      </c>
    </row>
    <row r="26326" spans="1:2">
      <c r="A26326" t="s">
        <v>229</v>
      </c>
      <c r="B26326" t="str">
        <f>IF(ISBLANK(VLOOKUP(A26326,Questionnaire!A:KQ,211,FALSE)),"#",VLOOKUP(A26326,Questionnaire!A:KQ,211,FALSE))</f>
        <v>#</v>
      </c>
    </row>
    <row r="26327" spans="1:2">
      <c r="A26327" t="s">
        <v>231</v>
      </c>
      <c r="B26327" t="str">
        <f>IF(ISBLANK(VLOOKUP(A26327,Questionnaire!A:KQ,211,FALSE)),"#",VLOOKUP(A26327,Questionnaire!A:KQ,211,FALSE))</f>
        <v>#</v>
      </c>
    </row>
    <row r="26328" spans="1:2">
      <c r="A26328" t="s">
        <v>233</v>
      </c>
      <c r="B26328" t="str">
        <f>IF(ISBLANK(VLOOKUP(A26328,Questionnaire!A:KQ,211,FALSE)),"#",VLOOKUP(A26328,Questionnaire!A:KQ,211,FALSE))</f>
        <v>#</v>
      </c>
    </row>
    <row r="26329" spans="1:2">
      <c r="A26329" t="s">
        <v>235</v>
      </c>
      <c r="B26329" t="str">
        <f>IF(ISBLANK(VLOOKUP(A26329,Questionnaire!A:KQ,211,FALSE)),"#",VLOOKUP(A26329,Questionnaire!A:KQ,211,FALSE))</f>
        <v>#</v>
      </c>
    </row>
    <row r="26330" spans="1:2">
      <c r="A26330" t="s">
        <v>237</v>
      </c>
      <c r="B26330" t="str">
        <f>IF(ISBLANK(VLOOKUP(A26330,Questionnaire!A:KQ,211,FALSE)),"#",VLOOKUP(A26330,Questionnaire!A:KQ,211,FALSE))</f>
        <v>#</v>
      </c>
    </row>
    <row r="26331" spans="1:2">
      <c r="A26331" t="s">
        <v>239</v>
      </c>
      <c r="B26331" t="str">
        <f>IF(ISBLANK(VLOOKUP(A26331,Questionnaire!A:KQ,211,FALSE)),"#",VLOOKUP(A26331,Questionnaire!A:KQ,211,FALSE))</f>
        <v>#</v>
      </c>
    </row>
    <row r="26332" spans="1:2">
      <c r="A26332" t="s">
        <v>242</v>
      </c>
      <c r="B26332" t="str">
        <f>IF(ISBLANK(VLOOKUP(A26332,Questionnaire!A:KQ,211,FALSE)),"#",VLOOKUP(A26332,Questionnaire!A:KQ,211,FALSE))</f>
        <v>#</v>
      </c>
    </row>
    <row r="26333" spans="1:2">
      <c r="A26333" t="s">
        <v>245</v>
      </c>
      <c r="B26333" t="str">
        <f>IF(ISBLANK(VLOOKUP(A26333,Questionnaire!A:KQ,211,FALSE)),"#",VLOOKUP(A26333,Questionnaire!A:KQ,211,FALSE))</f>
        <v>#</v>
      </c>
    </row>
    <row r="26334" spans="1:2">
      <c r="A26334" t="s">
        <v>247</v>
      </c>
      <c r="B26334" t="str">
        <f>IF(ISBLANK(VLOOKUP(A26334,Questionnaire!A:KQ,211,FALSE)),"#",VLOOKUP(A26334,Questionnaire!A:KQ,211,FALSE))</f>
        <v>#</v>
      </c>
    </row>
    <row r="26335" spans="1:2">
      <c r="A26335" t="s">
        <v>249</v>
      </c>
      <c r="B26335" t="str">
        <f>IF(ISBLANK(VLOOKUP(A26335,Questionnaire!A:KQ,211,FALSE)),"#",VLOOKUP(A26335,Questionnaire!A:KQ,211,FALSE))</f>
        <v>#</v>
      </c>
    </row>
    <row r="26336" spans="1:2">
      <c r="A26336" t="s">
        <v>250</v>
      </c>
      <c r="B26336" t="str">
        <f>IF(ISBLANK(VLOOKUP(A26336,Questionnaire!A:KQ,211,FALSE)),"#",VLOOKUP(A26336,Questionnaire!A:KQ,211,FALSE))</f>
        <v>#</v>
      </c>
    </row>
    <row r="26337" spans="1:2">
      <c r="A26337" t="s">
        <v>252</v>
      </c>
      <c r="B26337" t="str">
        <f>IF(ISBLANK(VLOOKUP(A26337,Questionnaire!A:KQ,211,FALSE)),"#",VLOOKUP(A26337,Questionnaire!A:KQ,211,FALSE))</f>
        <v>#</v>
      </c>
    </row>
    <row r="26338" spans="1:2">
      <c r="A26338" t="s">
        <v>255</v>
      </c>
      <c r="B26338" t="str">
        <f>IF(ISBLANK(VLOOKUP(A26338,Questionnaire!A:KQ,211,FALSE)),"#",VLOOKUP(A26338,Questionnaire!A:KQ,211,FALSE))</f>
        <v>#</v>
      </c>
    </row>
    <row r="26339" spans="1:2">
      <c r="A26339" t="s">
        <v>258</v>
      </c>
      <c r="B26339" t="str">
        <f>IF(ISNA(VLOOKUP(VLOOKUP(A26339,Questionnaire!A:KQ,211,FALSE),'CORA Encoding'!M:N,2,FALSE)),"#",VLOOKUP(VLOOKUP(A26339,Questionnaire!A:KQ,211,FALSE),'CORA Encoding'!M:N,2,FALSE))</f>
        <v>#</v>
      </c>
    </row>
    <row r="26340" spans="1:2">
      <c r="A26340" t="s">
        <v>261</v>
      </c>
      <c r="B26340" t="str">
        <f>IF(ISBLANK(VLOOKUP(A26340,Questionnaire!A:KQ,211,FALSE)),"#",VLOOKUP(A26340,Questionnaire!A:KQ,211,FALSE))</f>
        <v>#</v>
      </c>
    </row>
    <row r="26341" spans="1:2">
      <c r="A26341" t="s">
        <v>263</v>
      </c>
      <c r="B26341" t="str">
        <f>IF(ISBLANK(VLOOKUP(A26341,Questionnaire!A:KQ,211,FALSE)),"#",VLOOKUP(A26341,Questionnaire!A:KQ,211,FALSE))</f>
        <v>#</v>
      </c>
    </row>
    <row r="26342" spans="1:2">
      <c r="A26342" t="s">
        <v>265</v>
      </c>
      <c r="B26342" t="str">
        <f>IF(ISBLANK(VLOOKUP(A26342,Questionnaire!A:KQ,211,FALSE)),"#",VLOOKUP(A26342,Questionnaire!A:KQ,211,FALSE))</f>
        <v>#</v>
      </c>
    </row>
    <row r="26343" spans="1:2">
      <c r="A26343" t="s">
        <v>267</v>
      </c>
      <c r="B26343" t="str">
        <f>IF(ISBLANK(VLOOKUP(A26343,Questionnaire!A:KQ,211,FALSE)),"#",VLOOKUP(A26343,Questionnaire!A:KQ,211,FALSE))</f>
        <v>#</v>
      </c>
    </row>
    <row r="26344" spans="1:2">
      <c r="A26344" t="s">
        <v>269</v>
      </c>
      <c r="B26344" t="str">
        <f>IF(ISBLANK(VLOOKUP(A26344,Questionnaire!A:KQ,211,FALSE)),"#",VLOOKUP(A26344,Questionnaire!A:KQ,211,FALSE))</f>
        <v>#</v>
      </c>
    </row>
    <row r="26345" spans="1:2">
      <c r="A26345" t="s">
        <v>274</v>
      </c>
      <c r="B26345" t="str">
        <f>IF(ISBLANK(VLOOKUP(A26345,Questionnaire!A:KQ,211,FALSE)),"#",VLOOKUP(A26345,Questionnaire!A:KQ,211,FALSE))</f>
        <v>#</v>
      </c>
    </row>
    <row r="26346" spans="1:2">
      <c r="A26346" t="s">
        <v>276</v>
      </c>
      <c r="B26346" t="str">
        <f>IF(ISBLANK(VLOOKUP(A26346,Questionnaire!A:KQ,211,FALSE)),"#",VLOOKUP(A26346,Questionnaire!A:KQ,211,FALSE))</f>
        <v>#</v>
      </c>
    </row>
    <row r="26347" spans="1:2">
      <c r="A26347" t="s">
        <v>278</v>
      </c>
      <c r="B26347" t="str">
        <f>IF(ISBLANK(VLOOKUP(A26347,Questionnaire!A:KQ,211,FALSE)),"#",VLOOKUP(A26347,Questionnaire!A:KQ,211,FALSE))</f>
        <v>#</v>
      </c>
    </row>
    <row r="26348" spans="1:2">
      <c r="A26348" t="s">
        <v>280</v>
      </c>
      <c r="B26348" t="str">
        <f>IF(ISBLANK(VLOOKUP(A26348,Questionnaire!A:KQ,211,FALSE)),"#",VLOOKUP(A26348,Questionnaire!A:KQ,211,FALSE))</f>
        <v>#</v>
      </c>
    </row>
    <row r="26349" spans="1:2">
      <c r="A26349" t="s">
        <v>282</v>
      </c>
      <c r="B26349" t="str">
        <f>IF(ISBLANK(VLOOKUP(A26349,Questionnaire!A:KQ,211,FALSE)),"#",VLOOKUP(A26349,Questionnaire!A:KQ,211,FALSE))</f>
        <v>#</v>
      </c>
    </row>
    <row r="26350" spans="1:2">
      <c r="A26350" t="s">
        <v>286</v>
      </c>
      <c r="B26350" t="str">
        <f>IF(ISBLANK(VLOOKUP(A26350,Questionnaire!A:KQ,211,FALSE)),"#",VLOOKUP(A26350,Questionnaire!A:KQ,211,FALSE))</f>
        <v>#</v>
      </c>
    </row>
    <row r="26351" spans="1:2">
      <c r="A26351" t="s">
        <v>288</v>
      </c>
      <c r="B26351" t="str">
        <f>IF(ISBLANK(VLOOKUP(A26351,Questionnaire!A:KQ,211,FALSE)),"#",VLOOKUP(A26351,Questionnaire!A:KQ,211,FALSE))</f>
        <v>#</v>
      </c>
    </row>
    <row r="26352" spans="1:2">
      <c r="A26352" t="s">
        <v>290</v>
      </c>
      <c r="B26352" t="str">
        <f>IF(ISBLANK(VLOOKUP(A26352,Questionnaire!A:KQ,211,FALSE)),"#",VLOOKUP(A26352,Questionnaire!A:KQ,211,FALSE))</f>
        <v>#</v>
      </c>
    </row>
    <row r="26353" spans="1:2">
      <c r="A26353" t="s">
        <v>292</v>
      </c>
      <c r="B26353" t="str">
        <f>IF(ISBLANK(VLOOKUP(A26353,Questionnaire!A:KQ,211,FALSE)),"#",VLOOKUP(A26353,Questionnaire!A:KQ,211,FALSE))</f>
        <v>#</v>
      </c>
    </row>
    <row r="26354" spans="1:2">
      <c r="A26354" t="s">
        <v>294</v>
      </c>
      <c r="B26354" t="str">
        <f>IF(ISBLANK(VLOOKUP(A26354,Questionnaire!A:KQ,211,FALSE)),"#",VLOOKUP(A26354,Questionnaire!A:KQ,211,FALSE))</f>
        <v>#</v>
      </c>
    </row>
    <row r="26355" spans="1:2">
      <c r="A26355" t="s">
        <v>296</v>
      </c>
      <c r="B26355" t="str">
        <f>IF(ISBLANK(VLOOKUP(A26355,Questionnaire!A:KQ,211,FALSE)),"#",VLOOKUP(A26355,Questionnaire!A:KQ,211,FALSE))</f>
        <v>#</v>
      </c>
    </row>
    <row r="26356" spans="1:2">
      <c r="A26356" t="s">
        <v>301</v>
      </c>
      <c r="B26356" t="str">
        <f>IF(ISBLANK(VLOOKUP(A26356,Questionnaire!A:KQ,211,FALSE)),"#",VLOOKUP(A26356,Questionnaire!A:KQ,211,FALSE))</f>
        <v>#</v>
      </c>
    </row>
    <row r="26357" spans="1:2">
      <c r="A26357" t="s">
        <v>303</v>
      </c>
      <c r="B26357" t="str">
        <f>IF(ISBLANK(VLOOKUP(A26357,Questionnaire!A:KQ,211,FALSE)),"#",VLOOKUP(A26357,Questionnaire!A:KQ,211,FALSE))</f>
        <v>#</v>
      </c>
    </row>
    <row r="26358" spans="1:2">
      <c r="A26358" t="s">
        <v>305</v>
      </c>
      <c r="B26358" t="str">
        <f>IF(ISBLANK(VLOOKUP(A26358,Questionnaire!A:KQ,211,FALSE)),"#",VLOOKUP(A26358,Questionnaire!A:KQ,211,FALSE))</f>
        <v>#</v>
      </c>
    </row>
    <row r="26359" spans="1:2">
      <c r="A26359" t="s">
        <v>307</v>
      </c>
      <c r="B26359" t="str">
        <f>IF(ISBLANK(VLOOKUP(A26359,Questionnaire!A:KQ,211,FALSE)),"#",VLOOKUP(A26359,Questionnaire!A:KQ,211,FALSE))</f>
        <v>#</v>
      </c>
    </row>
    <row r="26360" spans="1:2">
      <c r="A26360" t="s">
        <v>311</v>
      </c>
      <c r="B26360" t="str">
        <f>IF(ISBLANK(VLOOKUP(A26360,Questionnaire!A:KQ,211,FALSE)),"#",VLOOKUP(A26360,Questionnaire!A:KQ,211,FALSE))</f>
        <v>#</v>
      </c>
    </row>
    <row r="26361" spans="1:2">
      <c r="A26361" t="s">
        <v>313</v>
      </c>
      <c r="B26361" t="str">
        <f>IF(ISBLANK(VLOOKUP(A26361,Questionnaire!A:KQ,211,FALSE)),"#",VLOOKUP(A26361,Questionnaire!A:KQ,211,FALSE))</f>
        <v>#</v>
      </c>
    </row>
    <row r="26362" spans="1:2">
      <c r="A26362" t="s">
        <v>314</v>
      </c>
      <c r="B26362" t="str">
        <f>IF(ISBLANK(VLOOKUP(A26362,Questionnaire!A:KQ,211,FALSE)),"#",VLOOKUP(A26362,Questionnaire!A:KQ,211,FALSE))</f>
        <v>#</v>
      </c>
    </row>
    <row r="26363" spans="1:2">
      <c r="A26363" t="s">
        <v>315</v>
      </c>
      <c r="B26363" t="str">
        <f>IF(ISBLANK(VLOOKUP(A26363,Questionnaire!A:KQ,211,FALSE)),"#",VLOOKUP(A26363,Questionnaire!A:KQ,211,FALSE))</f>
        <v>#</v>
      </c>
    </row>
    <row r="26364" spans="1:2">
      <c r="A26364" t="s">
        <v>317</v>
      </c>
      <c r="B26364" t="str">
        <f>IF(ISBLANK(VLOOKUP(A26364,Questionnaire!A:KQ,211,FALSE)),"#",VLOOKUP(A26364,Questionnaire!A:KQ,211,FALSE))</f>
        <v>#</v>
      </c>
    </row>
    <row r="26365" spans="1:2">
      <c r="A26365" t="s">
        <v>319</v>
      </c>
      <c r="B26365" t="str">
        <f>IF(ISBLANK(VLOOKUP(A26365,Questionnaire!A:KQ,211,FALSE)),"#",VLOOKUP(A26365,Questionnaire!A:KQ,211,FALSE))</f>
        <v>#</v>
      </c>
    </row>
    <row r="26366" spans="1:2">
      <c r="A26366" t="s">
        <v>322</v>
      </c>
      <c r="B26366" t="str">
        <f>IF(ISBLANK(VLOOKUP(A26366,Questionnaire!A:KQ,211,FALSE)),"#",VLOOKUP(A26366,Questionnaire!A:KQ,211,FALSE))</f>
        <v>#</v>
      </c>
    </row>
    <row r="26367" spans="1:2">
      <c r="A26367" t="s">
        <v>326</v>
      </c>
      <c r="B26367" t="str">
        <f>IF(ISBLANK(VLOOKUP(A26367,Questionnaire!A:KQ,211,FALSE)),"#",VLOOKUP(A26367,Questionnaire!A:KQ,211,FALSE))</f>
        <v>#</v>
      </c>
    </row>
    <row r="26368" spans="1:2">
      <c r="A26368" t="s">
        <v>328</v>
      </c>
      <c r="B26368" t="str">
        <f>IF(ISBLANK(VLOOKUP(A26368,Questionnaire!A:KQ,211,FALSE)),"#",VLOOKUP(A26368,Questionnaire!A:KQ,211,FALSE))</f>
        <v>#</v>
      </c>
    </row>
    <row r="26369" spans="1:2">
      <c r="A26369" t="s">
        <v>332</v>
      </c>
      <c r="B26369" t="str">
        <f>IF(ISBLANK(VLOOKUP(A26369,Questionnaire!A:KQ,211,FALSE)),"#",VLOOKUP(A26369,Questionnaire!A:KQ,211,FALSE))</f>
        <v>#</v>
      </c>
    </row>
    <row r="26370" spans="1:2">
      <c r="A26370" t="s">
        <v>333</v>
      </c>
      <c r="B26370" t="str">
        <f>IF(ISBLANK(VLOOKUP(A26370,Questionnaire!A:KQ,211,FALSE)),"#",VLOOKUP(A26370,Questionnaire!A:KQ,211,FALSE))</f>
        <v>#</v>
      </c>
    </row>
    <row r="26371" spans="1:2">
      <c r="A26371" t="s">
        <v>334</v>
      </c>
      <c r="B26371" t="str">
        <f>IF(ISBLANK(VLOOKUP(A26371,Questionnaire!A:KQ,211,FALSE)),"#",VLOOKUP(A26371,Questionnaire!A:KQ,211,FALSE))</f>
        <v>#</v>
      </c>
    </row>
    <row r="26372" spans="1:2">
      <c r="A26372" t="s">
        <v>335</v>
      </c>
      <c r="B26372" t="str">
        <f>IF(ISBLANK(VLOOKUP(A26372,Questionnaire!A:KQ,211,FALSE)),"#",VLOOKUP(A26372,Questionnaire!A:KQ,211,FALSE))</f>
        <v>#</v>
      </c>
    </row>
    <row r="26373" spans="1:2">
      <c r="A26373" t="s">
        <v>336</v>
      </c>
      <c r="B26373" t="str">
        <f>IF(ISBLANK(VLOOKUP(A26373,Questionnaire!A:KQ,211,FALSE)),"#",VLOOKUP(A26373,Questionnaire!A:KQ,211,FALSE))</f>
        <v>#</v>
      </c>
    </row>
    <row r="26374" spans="1:2">
      <c r="A26374" t="s">
        <v>337</v>
      </c>
      <c r="B26374" t="str">
        <f>IF(ISBLANK(VLOOKUP(A26374,Questionnaire!A:KQ,211,FALSE)),"#",VLOOKUP(A26374,Questionnaire!A:KQ,211,FALSE))</f>
        <v>#</v>
      </c>
    </row>
    <row r="26375" spans="1:2">
      <c r="A26375" t="s">
        <v>338</v>
      </c>
      <c r="B26375" t="str">
        <f>IF(ISBLANK(VLOOKUP(A26375,Questionnaire!A:KQ,211,FALSE)),"#",VLOOKUP(A26375,Questionnaire!A:KQ,211,FALSE))</f>
        <v>#</v>
      </c>
    </row>
    <row r="26376" spans="1:2">
      <c r="A26376" t="s">
        <v>339</v>
      </c>
      <c r="B26376" t="str">
        <f>IF(ISBLANK(VLOOKUP(A26376,Questionnaire!A:KQ,211,FALSE)),"#",VLOOKUP(A26376,Questionnaire!A:KQ,211,FALSE))</f>
        <v>#</v>
      </c>
    </row>
    <row r="26377" spans="1:2">
      <c r="A26377" t="s">
        <v>340</v>
      </c>
      <c r="B26377" t="str">
        <f>IF(ISBLANK(VLOOKUP(A26377,Questionnaire!A:KQ,211,FALSE)),"#",VLOOKUP(A26377,Questionnaire!A:KQ,211,FALSE))</f>
        <v>#</v>
      </c>
    </row>
    <row r="26378" spans="1:2">
      <c r="A26378" t="s">
        <v>341</v>
      </c>
      <c r="B26378" t="str">
        <f>IF(ISBLANK(VLOOKUP(A26378,Questionnaire!A:KQ,211,FALSE)),"#",VLOOKUP(A26378,Questionnaire!A:KQ,211,FALSE))</f>
        <v>#</v>
      </c>
    </row>
    <row r="26379" spans="1:2">
      <c r="A26379" t="s">
        <v>342</v>
      </c>
      <c r="B26379" t="str">
        <f>IF(ISBLANK(VLOOKUP(A26379,Questionnaire!A:KQ,211,FALSE)),"#",VLOOKUP(A26379,Questionnaire!A:KQ,211,FALSE))</f>
        <v>#</v>
      </c>
    </row>
    <row r="26380" spans="1:2">
      <c r="A26380" t="s">
        <v>343</v>
      </c>
      <c r="B26380" t="str">
        <f>IF(ISBLANK(VLOOKUP(A26380,Questionnaire!A:KQ,211,FALSE)),"#",VLOOKUP(A26380,Questionnaire!A:KQ,211,FALSE))</f>
        <v>#</v>
      </c>
    </row>
    <row r="26381" spans="1:2">
      <c r="A26381" t="s">
        <v>344</v>
      </c>
      <c r="B26381" t="str">
        <f>IF(ISBLANK(VLOOKUP(A26381,Questionnaire!A:KQ,211,FALSE)),"#",VLOOKUP(A26381,Questionnaire!A:KQ,211,FALSE))</f>
        <v>#</v>
      </c>
    </row>
    <row r="26382" spans="1:2">
      <c r="A26382" t="s">
        <v>345</v>
      </c>
      <c r="B26382" t="str">
        <f>IF(ISBLANK(VLOOKUP(A26382,Questionnaire!A:KQ,211,FALSE)),"#",VLOOKUP(A26382,Questionnaire!A:KQ,211,FALSE))</f>
        <v>#</v>
      </c>
    </row>
    <row r="26383" spans="1:2">
      <c r="A26383" t="s">
        <v>348</v>
      </c>
      <c r="B26383" t="str">
        <f>IF(ISBLANK(VLOOKUP(A26383,Questionnaire!A:KQ,211,FALSE)),"#",VLOOKUP(A26383,Questionnaire!A:KQ,211,FALSE))</f>
        <v>#</v>
      </c>
    </row>
    <row r="26384" spans="1:2">
      <c r="A26384" t="s">
        <v>353</v>
      </c>
      <c r="B26384" t="str">
        <f>IF(ISBLANK(VLOOKUP(A26384,Questionnaire!A:KQ,211,FALSE)),"#",VLOOKUP(A26384,Questionnaire!A:KQ,211,FALSE))</f>
        <v>#</v>
      </c>
    </row>
    <row r="26385" spans="1:2">
      <c r="A26385" t="s">
        <v>354</v>
      </c>
      <c r="B26385" t="str">
        <f>IF(ISBLANK(VLOOKUP(A26385,Questionnaire!A:KQ,211,FALSE)),"#",VLOOKUP(A26385,Questionnaire!A:KQ,211,FALSE))</f>
        <v>#</v>
      </c>
    </row>
    <row r="26386" spans="1:2">
      <c r="A26386" t="s">
        <v>355</v>
      </c>
      <c r="B26386" t="str">
        <f>IF(ISBLANK(VLOOKUP(A26386,Questionnaire!A:KQ,211,FALSE)),"#",VLOOKUP(A26386,Questionnaire!A:KQ,211,FALSE))</f>
        <v>#</v>
      </c>
    </row>
    <row r="26387" spans="1:2">
      <c r="A26387" t="s">
        <v>356</v>
      </c>
      <c r="B26387" t="str">
        <f>IF(ISBLANK(VLOOKUP(A26387,Questionnaire!A:KQ,211,FALSE)),"#",VLOOKUP(A26387,Questionnaire!A:KQ,211,FALSE))</f>
        <v>#</v>
      </c>
    </row>
    <row r="26388" spans="1:2">
      <c r="A26388" t="s">
        <v>357</v>
      </c>
      <c r="B26388" t="str">
        <f>IF(ISBLANK(VLOOKUP(A26388,Questionnaire!A:KQ,211,FALSE)),"#",VLOOKUP(A26388,Questionnaire!A:KQ,211,FALSE))</f>
        <v>#</v>
      </c>
    </row>
    <row r="26389" spans="1:2">
      <c r="A26389" t="s">
        <v>360</v>
      </c>
      <c r="B26389" t="str">
        <f>IF(ISBLANK(VLOOKUP(A26389,Questionnaire!A:KQ,211,FALSE)),"#",VLOOKUP(A26389,Questionnaire!A:KQ,211,FALSE))</f>
        <v>#</v>
      </c>
    </row>
    <row r="26390" spans="1:2">
      <c r="A26390" t="s">
        <v>362</v>
      </c>
      <c r="B26390" t="str">
        <f>IF(ISBLANK(VLOOKUP(A26390,Questionnaire!A:KQ,211,FALSE)),"#",VLOOKUP(A26390,Questionnaire!A:KQ,211,FALSE))</f>
        <v>#</v>
      </c>
    </row>
    <row r="26391" spans="1:2">
      <c r="A26391" t="s">
        <v>363</v>
      </c>
      <c r="B26391" t="str">
        <f>IF(ISBLANK(VLOOKUP(A26391,Questionnaire!A:KQ,211,FALSE)),"#",VLOOKUP(A26391,Questionnaire!A:KQ,211,FALSE))</f>
        <v>#</v>
      </c>
    </row>
    <row r="26392" spans="1:2">
      <c r="A26392" t="s">
        <v>364</v>
      </c>
      <c r="B26392" t="str">
        <f>IF(ISBLANK(VLOOKUP(A26392,Questionnaire!A:KQ,211,FALSE)),"#",VLOOKUP(A26392,Questionnaire!A:KQ,211,FALSE))</f>
        <v>#</v>
      </c>
    </row>
    <row r="26393" spans="1:2">
      <c r="A26393" t="s">
        <v>365</v>
      </c>
      <c r="B26393" t="str">
        <f>IF(ISBLANK(VLOOKUP(A26393,Questionnaire!A:KQ,211,FALSE)),"#",VLOOKUP(A26393,Questionnaire!A:KQ,211,FALSE))</f>
        <v>#</v>
      </c>
    </row>
    <row r="26394" spans="1:2">
      <c r="A26394" t="s">
        <v>366</v>
      </c>
      <c r="B26394" t="str">
        <f>IF(ISBLANK(VLOOKUP(A26394,Questionnaire!A:KQ,211,FALSE)),"#",VLOOKUP(A26394,Questionnaire!A:KQ,211,FALSE))</f>
        <v>#</v>
      </c>
    </row>
    <row r="26395" spans="1:2">
      <c r="A26395" t="s">
        <v>371</v>
      </c>
      <c r="B26395" t="str">
        <f>IF(ISBLANK(VLOOKUP(A26395,Questionnaire!A:KQ,211,FALSE)),"#",VLOOKUP(A26395,Questionnaire!A:KQ,211,FALSE))</f>
        <v>#</v>
      </c>
    </row>
    <row r="26396" spans="1:2">
      <c r="A26396" t="s">
        <v>372</v>
      </c>
      <c r="B26396" t="str">
        <f>IF(ISBLANK(VLOOKUP(A26396,Questionnaire!A:KQ,211,FALSE)),"#",VLOOKUP(A26396,Questionnaire!A:KQ,211,FALSE))</f>
        <v>#</v>
      </c>
    </row>
    <row r="26397" spans="1:2">
      <c r="A26397" t="s">
        <v>373</v>
      </c>
      <c r="B26397" t="str">
        <f>IF(ISBLANK(VLOOKUP(A26397,Questionnaire!A:KQ,211,FALSE)),"#",VLOOKUP(A26397,Questionnaire!A:KQ,211,FALSE))</f>
        <v>#</v>
      </c>
    </row>
    <row r="26398" spans="1:2">
      <c r="A26398" t="s">
        <v>374</v>
      </c>
      <c r="B26398" t="str">
        <f>IF(ISBLANK(VLOOKUP(A26398,Questionnaire!A:KQ,211,FALSE)),"#",VLOOKUP(A26398,Questionnaire!A:KQ,211,FALSE))</f>
        <v>#</v>
      </c>
    </row>
    <row r="26399" spans="1:2">
      <c r="A26399" t="s">
        <v>377</v>
      </c>
      <c r="B26399" t="str">
        <f>IF(ISBLANK(VLOOKUP(A26399,Questionnaire!A:KQ,211,FALSE)),"#",VLOOKUP(A26399,Questionnaire!A:KQ,211,FALSE))</f>
        <v>#</v>
      </c>
    </row>
    <row r="26400" spans="1:2">
      <c r="A26400" t="s">
        <v>379</v>
      </c>
      <c r="B26400" t="str">
        <f>IF(ISBLANK(VLOOKUP(A26400,Questionnaire!A:KQ,211,FALSE)),"#",VLOOKUP(A26400,Questionnaire!A:KQ,211,FALSE))</f>
        <v>#</v>
      </c>
    </row>
    <row r="26401" spans="1:2">
      <c r="A26401" t="s">
        <v>380</v>
      </c>
      <c r="B26401" t="str">
        <f>IF(ISBLANK(VLOOKUP(A26401,Questionnaire!A:KQ,211,FALSE)),"#",VLOOKUP(A26401,Questionnaire!A:KQ,211,FALSE))</f>
        <v>#</v>
      </c>
    </row>
    <row r="26402" spans="1:2">
      <c r="A26402" t="s">
        <v>381</v>
      </c>
      <c r="B26402" t="str">
        <f>IF(ISBLANK(VLOOKUP(A26402,Questionnaire!A:KQ,211,FALSE)),"#",VLOOKUP(A26402,Questionnaire!A:KQ,211,FALSE))</f>
        <v>#</v>
      </c>
    </row>
    <row r="26403" spans="1:2">
      <c r="A26403" t="s">
        <v>382</v>
      </c>
      <c r="B26403" t="str">
        <f>IF(ISBLANK(VLOOKUP(A26403,Questionnaire!A:KQ,211,FALSE)),"#",VLOOKUP(A26403,Questionnaire!A:KQ,211,FALSE))</f>
        <v>#</v>
      </c>
    </row>
    <row r="26404" spans="1:2">
      <c r="A26404" t="s">
        <v>384</v>
      </c>
      <c r="B26404" t="str">
        <f>IF(ISBLANK(VLOOKUP(A26404,Questionnaire!A:KQ,211,FALSE)),"#",VLOOKUP(A26404,Questionnaire!A:KQ,211,FALSE))</f>
        <v>#</v>
      </c>
    </row>
    <row r="26405" spans="1:2">
      <c r="A26405" t="s">
        <v>387</v>
      </c>
      <c r="B26405" t="str">
        <f>IF(ISBLANK(VLOOKUP(A26405,Questionnaire!A:KQ,211,FALSE)),"#",VLOOKUP(A26405,Questionnaire!A:KQ,211,FALSE))</f>
        <v>#</v>
      </c>
    </row>
    <row r="26406" spans="1:2">
      <c r="A26406" t="s">
        <v>391</v>
      </c>
      <c r="B26406" t="str">
        <f>IF(ISBLANK(VLOOKUP(A26406,Questionnaire!A:KQ,211,FALSE)),"#",VLOOKUP(A26406,Questionnaire!A:KQ,211,FALSE))</f>
        <v>#</v>
      </c>
    </row>
    <row r="26407" spans="1:2">
      <c r="A26407" t="s">
        <v>393</v>
      </c>
      <c r="B26407" t="str">
        <f>IF(ISBLANK(VLOOKUP(A26407,Questionnaire!A:KQ,211,FALSE)),"#",VLOOKUP(A26407,Questionnaire!A:KQ,211,FALSE))</f>
        <v>#</v>
      </c>
    </row>
    <row r="26408" spans="1:2">
      <c r="A26408" t="s">
        <v>395</v>
      </c>
      <c r="B26408" t="str">
        <f>IF(ISBLANK(VLOOKUP(A26408,Questionnaire!A:KQ,211,FALSE)),"#",VLOOKUP(A26408,Questionnaire!A:KQ,211,FALSE))</f>
        <v>#</v>
      </c>
    </row>
    <row r="26409" spans="1:2">
      <c r="A26409" t="s">
        <v>398</v>
      </c>
      <c r="B26409" t="str">
        <f>IF(ISBLANK(VLOOKUP(A26409,Questionnaire!A:KQ,211,FALSE)),"#",VLOOKUP(A26409,Questionnaire!A:KQ,211,FALSE))</f>
        <v>#</v>
      </c>
    </row>
    <row r="26410" spans="1:2">
      <c r="A26410" t="s">
        <v>402</v>
      </c>
      <c r="B26410" t="str">
        <f>IF(ISBLANK(VLOOKUP(A26410,Questionnaire!A:KQ,211,FALSE)),"#",VLOOKUP(A26410,Questionnaire!A:KQ,211,FALSE))</f>
        <v>#</v>
      </c>
    </row>
    <row r="26411" spans="1:2">
      <c r="A26411" t="s">
        <v>405</v>
      </c>
      <c r="B26411" t="str">
        <f>IF(ISBLANK(VLOOKUP(A26411,Questionnaire!A:KQ,211,FALSE)),"#",VLOOKUP(A26411,Questionnaire!A:KQ,211,FALSE))</f>
        <v>#</v>
      </c>
    </row>
    <row r="26412" spans="1:2">
      <c r="A26412" t="s">
        <v>409</v>
      </c>
      <c r="B26412" t="str">
        <f>IF(ISBLANK(VLOOKUP(A26412,Questionnaire!A:KQ,211,FALSE)),"#",VLOOKUP(A26412,Questionnaire!A:KQ,211,FALSE))</f>
        <v>#</v>
      </c>
    </row>
    <row r="26413" spans="1:2">
      <c r="A26413" t="s">
        <v>412</v>
      </c>
      <c r="B26413" t="str">
        <f>IF(ISBLANK(VLOOKUP(A26413,Questionnaire!A:KQ,211,FALSE)),"#",VLOOKUP(A26413,Questionnaire!A:KQ,211,FALSE))</f>
        <v>#</v>
      </c>
    </row>
    <row r="26414" spans="1:2">
      <c r="A26414" t="s">
        <v>415</v>
      </c>
      <c r="B26414" t="str">
        <f>IF(ISBLANK(VLOOKUP(A26414,Questionnaire!A:KQ,211,FALSE)),"#",VLOOKUP(A26414,Questionnaire!A:KQ,211,FALSE))</f>
        <v>#</v>
      </c>
    </row>
    <row r="26415" spans="1:2">
      <c r="A26415" t="s">
        <v>418</v>
      </c>
      <c r="B26415" t="str">
        <f>IF(ISBLANK(VLOOKUP(A26415,Questionnaire!A:KQ,211,FALSE)),"#",VLOOKUP(A26415,Questionnaire!A:KQ,211,FALSE))</f>
        <v>#</v>
      </c>
    </row>
    <row r="26416" spans="1:2">
      <c r="A26416" t="s">
        <v>421</v>
      </c>
      <c r="B26416" t="str">
        <f>IF(ISBLANK(VLOOKUP(A26416,Questionnaire!A:KQ,211,FALSE)),"#",VLOOKUP(A26416,Questionnaire!A:KQ,211,FALSE))</f>
        <v>#</v>
      </c>
    </row>
    <row r="26417" spans="1:2">
      <c r="A26417" t="s">
        <v>424</v>
      </c>
      <c r="B26417" t="str">
        <f>IF(ISBLANK(VLOOKUP(A26417,Questionnaire!A:KQ,211,FALSE)),"#",VLOOKUP(A26417,Questionnaire!A:KQ,211,FALSE))</f>
        <v>#</v>
      </c>
    </row>
    <row r="26418" spans="1:2">
      <c r="A26418" t="s">
        <v>429</v>
      </c>
      <c r="B26418" t="str">
        <f>IF(ISBLANK(VLOOKUP(A26418,Questionnaire!A:KQ,211,FALSE)),"#",VLOOKUP(A26418,Questionnaire!A:KQ,211,FALSE))</f>
        <v>#</v>
      </c>
    </row>
    <row r="26419" spans="1:2">
      <c r="A26419" t="s">
        <v>432</v>
      </c>
      <c r="B26419" t="str">
        <f>IF(ISBLANK(VLOOKUP(A26419,Questionnaire!A:KQ,211,FALSE)),"#",VLOOKUP(A26419,Questionnaire!A:KQ,211,FALSE))</f>
        <v>#</v>
      </c>
    </row>
    <row r="26420" spans="1:2">
      <c r="A26420" t="s">
        <v>435</v>
      </c>
      <c r="B26420" t="str">
        <f>IF(ISBLANK(VLOOKUP(A26420,Questionnaire!A:KQ,211,FALSE)),"#",VLOOKUP(A26420,Questionnaire!A:KQ,211,FALSE))</f>
        <v>#</v>
      </c>
    </row>
    <row r="26421" spans="1:2">
      <c r="A26421" t="s">
        <v>437</v>
      </c>
      <c r="B26421" t="str">
        <f>IF(ISBLANK(VLOOKUP(A26421,Questionnaire!A:KQ,211,FALSE)),"#",VLOOKUP(A26421,Questionnaire!A:KQ,211,FALSE))</f>
        <v>#</v>
      </c>
    </row>
    <row r="26422" spans="1:2">
      <c r="A26422" t="s">
        <v>439</v>
      </c>
      <c r="B26422" t="str">
        <f>IF(ISBLANK(VLOOKUP(A26422,Questionnaire!A:KQ,211,FALSE)),"#",VLOOKUP(A26422,Questionnaire!A:KQ,211,FALSE))</f>
        <v>#</v>
      </c>
    </row>
    <row r="26423" spans="1:2">
      <c r="A26423" t="s">
        <v>442</v>
      </c>
      <c r="B26423" t="str">
        <f>IF(ISBLANK(VLOOKUP(A26423,Questionnaire!A:KQ,211,FALSE)),"#",VLOOKUP(A26423,Questionnaire!A:KQ,211,FALSE))</f>
        <v>#</v>
      </c>
    </row>
    <row r="26424" spans="1:2">
      <c r="A26424" t="s">
        <v>445</v>
      </c>
      <c r="B26424" t="str">
        <f>IF(ISBLANK(VLOOKUP(A26424,Questionnaire!A:KQ,211,FALSE)),"#",VLOOKUP(A26424,Questionnaire!A:KQ,211,FALSE))</f>
        <v>#</v>
      </c>
    </row>
    <row r="26425" spans="1:2">
      <c r="A26425" t="s">
        <v>448</v>
      </c>
      <c r="B26425" t="str">
        <f>IF(ISBLANK(VLOOKUP(A26425,Questionnaire!A:KQ,211,FALSE)),"#",VLOOKUP(A26425,Questionnaire!A:KQ,211,FALSE))</f>
        <v>#</v>
      </c>
    </row>
    <row r="26426" spans="1:2">
      <c r="A26426" t="s">
        <v>452</v>
      </c>
      <c r="B26426" t="str">
        <f>IF(ISBLANK(VLOOKUP(A26426,Questionnaire!A:KQ,211,FALSE)),"#",VLOOKUP(A26426,Questionnaire!A:KQ,211,FALSE))</f>
        <v>#</v>
      </c>
    </row>
    <row r="26427" spans="1:2">
      <c r="A26427" t="s">
        <v>455</v>
      </c>
      <c r="B26427" t="str">
        <f>IF(ISBLANK(VLOOKUP(A26427,Questionnaire!A:KQ,211,FALSE)),"#",VLOOKUP(A26427,Questionnaire!A:KQ,211,FALSE))</f>
        <v>#</v>
      </c>
    </row>
    <row r="26428" spans="1:2">
      <c r="A26428" t="s">
        <v>458</v>
      </c>
      <c r="B26428" t="str">
        <f>IF(ISBLANK(VLOOKUP(A26428,Questionnaire!A:KQ,211,FALSE)),"#",VLOOKUP(A26428,Questionnaire!A:KQ,211,FALSE))</f>
        <v>#</v>
      </c>
    </row>
    <row r="26429" spans="1:2">
      <c r="A26429" t="s">
        <v>461</v>
      </c>
      <c r="B26429" t="str">
        <f>IF(ISBLANK(VLOOKUP(A26429,Questionnaire!A:KQ,211,FALSE)),"#",VLOOKUP(A26429,Questionnaire!A:KQ,211,FALSE))</f>
        <v>#</v>
      </c>
    </row>
    <row r="26430" spans="1:2">
      <c r="A26430" t="s">
        <v>465</v>
      </c>
      <c r="B26430" t="str">
        <f>IF(ISBLANK(VLOOKUP(A26430,Questionnaire!A:KQ,211,FALSE)),"#",VLOOKUP(A26430,Questionnaire!A:KQ,211,FALSE))</f>
        <v>#</v>
      </c>
    </row>
    <row r="26431" spans="1:2">
      <c r="A26431" t="s">
        <v>467</v>
      </c>
      <c r="B26431" t="str">
        <f>IF(ISBLANK(VLOOKUP(A26431,Questionnaire!A:KQ,211,FALSE)),"#",VLOOKUP(A26431,Questionnaire!A:KQ,211,FALSE))</f>
        <v>#</v>
      </c>
    </row>
    <row r="26432" spans="1:2">
      <c r="A26432" t="s">
        <v>469</v>
      </c>
      <c r="B26432" t="str">
        <f>IF(ISBLANK(VLOOKUP(A26432,Questionnaire!A:KQ,211,FALSE)),"#",VLOOKUP(A26432,Questionnaire!A:KQ,211,FALSE))</f>
        <v>#</v>
      </c>
    </row>
    <row r="26433" spans="1:3">
      <c r="A26433" t="s">
        <v>471</v>
      </c>
      <c r="B26433" t="str">
        <f>IF(ISBLANK(VLOOKUP(A26433,Questionnaire!A:KQ,211,FALSE)),"#",VLOOKUP(A26433,Questionnaire!A:KQ,211,FALSE))</f>
        <v>#</v>
      </c>
    </row>
    <row r="26434" spans="1:3">
      <c r="A26434" t="s">
        <v>473</v>
      </c>
      <c r="B26434" t="str">
        <f>IF(ISBLANK(VLOOKUP(A26434,Questionnaire!A:KQ,211,FALSE)),"#",VLOOKUP(A26434,Questionnaire!A:KQ,211,FALSE))</f>
        <v>#</v>
      </c>
    </row>
    <row r="26435" spans="1:3">
      <c r="A26435" t="s">
        <v>475</v>
      </c>
      <c r="B26435" t="str">
        <f>IF(ISBLANK(VLOOKUP(A26435,Questionnaire!A:KQ,211,FALSE)),"#",VLOOKUP(A26435,Questionnaire!A:KQ,211,FALSE))</f>
        <v>#</v>
      </c>
    </row>
    <row r="26436" spans="1:3">
      <c r="A26436" t="s">
        <v>185</v>
      </c>
      <c r="B26436" t="str">
        <f>IF(ISBLANK(VLOOKUP(A26436,Questionnaire!A:KQ,212,FALSE)),"#",VLOOKUP(A26436,Questionnaire!A:KQ,212,FALSE))</f>
        <v>#</v>
      </c>
      <c r="C26436">
        <v>209</v>
      </c>
    </row>
    <row r="26437" spans="1:3">
      <c r="A26437" t="s">
        <v>187</v>
      </c>
      <c r="B26437" t="str">
        <f>IF(ISNA(VLOOKUP(VLOOKUP(A26437,Questionnaire!A:KQ,212,FALSE),'CORA Encoding'!D:E,2,FALSE)),"#",VLOOKUP(VLOOKUP(A26437,Questionnaire!A:KQ,212,FALSE),'CORA Encoding'!D:E,2,FALSE))</f>
        <v>#</v>
      </c>
    </row>
    <row r="26438" spans="1:3">
      <c r="A26438" t="s">
        <v>189</v>
      </c>
      <c r="B26438" t="str">
        <f>IF(ISNA(VLOOKUP(VLOOKUP(A26438,Questionnaire!A:KQ,212,FALSE),'CORA Encoding'!G:H,2,FALSE)),"#",VLOOKUP(VLOOKUP(A26438,Questionnaire!A:KQ,212,FALSE),'CORA Encoding'!G:H,2,FALSE))</f>
        <v>#</v>
      </c>
    </row>
    <row r="26439" spans="1:3">
      <c r="A26439" t="s">
        <v>191</v>
      </c>
      <c r="B26439" t="str">
        <f>IF(ISNA(VLOOKUP(VLOOKUP(A26439,Questionnaire!A:KQ,212,FALSE),'Country List'!E:F,2,FALSE)),"#",VLOOKUP(VLOOKUP(A26439,Questionnaire!A:KQ,212,FALSE),'Country List'!E:F,2,FALSE))</f>
        <v>#</v>
      </c>
    </row>
    <row r="26440" spans="1:3">
      <c r="A26440" t="s">
        <v>193</v>
      </c>
      <c r="B26440" t="str">
        <f>IF(ISNA(VLOOKUP(VLOOKUP(A26440,Questionnaire!A:KQ,212,FALSE),'Industry List'!B:C,2,FALSE)),"#",VLOOKUP(VLOOKUP(A26440,Questionnaire!A:KQ,212,FALSE),'Industry List'!B:C,2,FALSE))</f>
        <v>#</v>
      </c>
    </row>
    <row r="26441" spans="1:3">
      <c r="A26441" t="s">
        <v>197</v>
      </c>
      <c r="B26441" t="str">
        <f>IF(ISBLANK(VLOOKUP(A26441,Questionnaire!A:KQ,212,FALSE)),"#",VLOOKUP(A26441,Questionnaire!A:KQ,212,FALSE))</f>
        <v>#</v>
      </c>
    </row>
    <row r="26442" spans="1:3">
      <c r="A26442" t="s">
        <v>201</v>
      </c>
      <c r="B26442" t="str">
        <f>IF(ISBLANK(VLOOKUP(A26442,Questionnaire!A:KQ,212,FALSE)),"#",VLOOKUP(A26442,Questionnaire!A:KQ,212,FALSE))</f>
        <v>#</v>
      </c>
    </row>
    <row r="26443" spans="1:3">
      <c r="A26443" t="s">
        <v>203</v>
      </c>
      <c r="B26443" t="str">
        <f>IF(ISNA(VLOOKUP(VLOOKUP(A26443,Questionnaire!A:KQ,212,FALSE),'CORA Encoding'!J:K,2,FALSE)),"#",VLOOKUP(VLOOKUP(A26443,Questionnaire!A:KQ,212,FALSE),'CORA Encoding'!J:K,2,FALSE))</f>
        <v>#</v>
      </c>
    </row>
    <row r="26444" spans="1:3">
      <c r="A26444" t="s">
        <v>208</v>
      </c>
      <c r="B26444" t="str">
        <f>IF(ISBLANK(VLOOKUP(A26444,Questionnaire!A:KQ,212,FALSE)),"#",VLOOKUP(A26444,Questionnaire!A:KQ,212,FALSE))</f>
        <v>#</v>
      </c>
    </row>
    <row r="26445" spans="1:3">
      <c r="A26445" t="s">
        <v>213</v>
      </c>
      <c r="B26445" t="str">
        <f>IF(ISBLANK(VLOOKUP(A26445,Questionnaire!A:KQ,212,FALSE)),"#",VLOOKUP(A26445,Questionnaire!A:KQ,212,FALSE))</f>
        <v>#</v>
      </c>
    </row>
    <row r="26446" spans="1:3">
      <c r="A26446" t="s">
        <v>215</v>
      </c>
      <c r="B26446" t="str">
        <f>IF(ISBLANK(VLOOKUP(A26446,Questionnaire!A:KQ,212,FALSE)),"#",VLOOKUP(A26446,Questionnaire!A:KQ,212,FALSE))</f>
        <v>#</v>
      </c>
    </row>
    <row r="26447" spans="1:3">
      <c r="A26447" t="s">
        <v>217</v>
      </c>
      <c r="B26447" t="str">
        <f>IF(ISBLANK(VLOOKUP(A26447,Questionnaire!A:KQ,212,FALSE)),"#",VLOOKUP(A26447,Questionnaire!A:KQ,212,FALSE))</f>
        <v>#</v>
      </c>
    </row>
    <row r="26448" spans="1:3">
      <c r="A26448" t="s">
        <v>219</v>
      </c>
      <c r="B26448" t="str">
        <f>IF(ISBLANK(VLOOKUP(A26448,Questionnaire!A:KQ,212,FALSE)),"#",VLOOKUP(A26448,Questionnaire!A:KQ,212,FALSE))</f>
        <v>#</v>
      </c>
    </row>
    <row r="26449" spans="1:2">
      <c r="A26449" t="s">
        <v>221</v>
      </c>
      <c r="B26449" t="str">
        <f>IF(ISBLANK(VLOOKUP(A26449,Questionnaire!A:KQ,212,FALSE)),"#",VLOOKUP(A26449,Questionnaire!A:KQ,212,FALSE))</f>
        <v>#</v>
      </c>
    </row>
    <row r="26450" spans="1:2">
      <c r="A26450" t="s">
        <v>223</v>
      </c>
      <c r="B26450" t="str">
        <f>IF(ISBLANK(VLOOKUP(A26450,Questionnaire!A:KQ,212,FALSE)),"#",VLOOKUP(A26450,Questionnaire!A:KQ,212,FALSE))</f>
        <v>#</v>
      </c>
    </row>
    <row r="26451" spans="1:2">
      <c r="A26451" t="s">
        <v>225</v>
      </c>
      <c r="B26451" t="str">
        <f>IF(ISBLANK(VLOOKUP(A26451,Questionnaire!A:KQ,212,FALSE)),"#",VLOOKUP(A26451,Questionnaire!A:KQ,212,FALSE))</f>
        <v>#</v>
      </c>
    </row>
    <row r="26452" spans="1:2">
      <c r="A26452" t="s">
        <v>227</v>
      </c>
      <c r="B26452" t="str">
        <f>IF(ISBLANK(VLOOKUP(A26452,Questionnaire!A:KQ,212,FALSE)),"#",VLOOKUP(A26452,Questionnaire!A:KQ,212,FALSE))</f>
        <v>#</v>
      </c>
    </row>
    <row r="26453" spans="1:2">
      <c r="A26453" t="s">
        <v>229</v>
      </c>
      <c r="B26453" t="str">
        <f>IF(ISBLANK(VLOOKUP(A26453,Questionnaire!A:KQ,212,FALSE)),"#",VLOOKUP(A26453,Questionnaire!A:KQ,212,FALSE))</f>
        <v>#</v>
      </c>
    </row>
    <row r="26454" spans="1:2">
      <c r="A26454" t="s">
        <v>231</v>
      </c>
      <c r="B26454" t="str">
        <f>IF(ISBLANK(VLOOKUP(A26454,Questionnaire!A:KQ,212,FALSE)),"#",VLOOKUP(A26454,Questionnaire!A:KQ,212,FALSE))</f>
        <v>#</v>
      </c>
    </row>
    <row r="26455" spans="1:2">
      <c r="A26455" t="s">
        <v>233</v>
      </c>
      <c r="B26455" t="str">
        <f>IF(ISBLANK(VLOOKUP(A26455,Questionnaire!A:KQ,212,FALSE)),"#",VLOOKUP(A26455,Questionnaire!A:KQ,212,FALSE))</f>
        <v>#</v>
      </c>
    </row>
    <row r="26456" spans="1:2">
      <c r="A26456" t="s">
        <v>235</v>
      </c>
      <c r="B26456" t="str">
        <f>IF(ISBLANK(VLOOKUP(A26456,Questionnaire!A:KQ,212,FALSE)),"#",VLOOKUP(A26456,Questionnaire!A:KQ,212,FALSE))</f>
        <v>#</v>
      </c>
    </row>
    <row r="26457" spans="1:2">
      <c r="A26457" t="s">
        <v>237</v>
      </c>
      <c r="B26457" t="str">
        <f>IF(ISBLANK(VLOOKUP(A26457,Questionnaire!A:KQ,212,FALSE)),"#",VLOOKUP(A26457,Questionnaire!A:KQ,212,FALSE))</f>
        <v>#</v>
      </c>
    </row>
    <row r="26458" spans="1:2">
      <c r="A26458" t="s">
        <v>239</v>
      </c>
      <c r="B26458" t="str">
        <f>IF(ISBLANK(VLOOKUP(A26458,Questionnaire!A:KQ,212,FALSE)),"#",VLOOKUP(A26458,Questionnaire!A:KQ,212,FALSE))</f>
        <v>#</v>
      </c>
    </row>
    <row r="26459" spans="1:2">
      <c r="A26459" t="s">
        <v>242</v>
      </c>
      <c r="B26459" t="str">
        <f>IF(ISBLANK(VLOOKUP(A26459,Questionnaire!A:KQ,212,FALSE)),"#",VLOOKUP(A26459,Questionnaire!A:KQ,212,FALSE))</f>
        <v>#</v>
      </c>
    </row>
    <row r="26460" spans="1:2">
      <c r="A26460" t="s">
        <v>245</v>
      </c>
      <c r="B26460" t="str">
        <f>IF(ISBLANK(VLOOKUP(A26460,Questionnaire!A:KQ,212,FALSE)),"#",VLOOKUP(A26460,Questionnaire!A:KQ,212,FALSE))</f>
        <v>#</v>
      </c>
    </row>
    <row r="26461" spans="1:2">
      <c r="A26461" t="s">
        <v>247</v>
      </c>
      <c r="B26461" t="str">
        <f>IF(ISBLANK(VLOOKUP(A26461,Questionnaire!A:KQ,212,FALSE)),"#",VLOOKUP(A26461,Questionnaire!A:KQ,212,FALSE))</f>
        <v>#</v>
      </c>
    </row>
    <row r="26462" spans="1:2">
      <c r="A26462" t="s">
        <v>249</v>
      </c>
      <c r="B26462" t="str">
        <f>IF(ISBLANK(VLOOKUP(A26462,Questionnaire!A:KQ,212,FALSE)),"#",VLOOKUP(A26462,Questionnaire!A:KQ,212,FALSE))</f>
        <v>#</v>
      </c>
    </row>
    <row r="26463" spans="1:2">
      <c r="A26463" t="s">
        <v>250</v>
      </c>
      <c r="B26463" t="str">
        <f>IF(ISBLANK(VLOOKUP(A26463,Questionnaire!A:KQ,212,FALSE)),"#",VLOOKUP(A26463,Questionnaire!A:KQ,212,FALSE))</f>
        <v>#</v>
      </c>
    </row>
    <row r="26464" spans="1:2">
      <c r="A26464" t="s">
        <v>252</v>
      </c>
      <c r="B26464" t="str">
        <f>IF(ISBLANK(VLOOKUP(A26464,Questionnaire!A:KQ,212,FALSE)),"#",VLOOKUP(A26464,Questionnaire!A:KQ,212,FALSE))</f>
        <v>#</v>
      </c>
    </row>
    <row r="26465" spans="1:2">
      <c r="A26465" t="s">
        <v>255</v>
      </c>
      <c r="B26465" t="str">
        <f>IF(ISBLANK(VLOOKUP(A26465,Questionnaire!A:KQ,212,FALSE)),"#",VLOOKUP(A26465,Questionnaire!A:KQ,212,FALSE))</f>
        <v>#</v>
      </c>
    </row>
    <row r="26466" spans="1:2">
      <c r="A26466" t="s">
        <v>258</v>
      </c>
      <c r="B26466" t="str">
        <f>IF(ISNA(VLOOKUP(VLOOKUP(A26466,Questionnaire!A:KQ,212,FALSE),'CORA Encoding'!M:N,2,FALSE)),"#",VLOOKUP(VLOOKUP(A26466,Questionnaire!A:KQ,212,FALSE),'CORA Encoding'!M:N,2,FALSE))</f>
        <v>#</v>
      </c>
    </row>
    <row r="26467" spans="1:2">
      <c r="A26467" t="s">
        <v>261</v>
      </c>
      <c r="B26467" t="str">
        <f>IF(ISBLANK(VLOOKUP(A26467,Questionnaire!A:KQ,212,FALSE)),"#",VLOOKUP(A26467,Questionnaire!A:KQ,212,FALSE))</f>
        <v>#</v>
      </c>
    </row>
    <row r="26468" spans="1:2">
      <c r="A26468" t="s">
        <v>263</v>
      </c>
      <c r="B26468" t="str">
        <f>IF(ISBLANK(VLOOKUP(A26468,Questionnaire!A:KQ,212,FALSE)),"#",VLOOKUP(A26468,Questionnaire!A:KQ,212,FALSE))</f>
        <v>#</v>
      </c>
    </row>
    <row r="26469" spans="1:2">
      <c r="A26469" t="s">
        <v>265</v>
      </c>
      <c r="B26469" t="str">
        <f>IF(ISBLANK(VLOOKUP(A26469,Questionnaire!A:KQ,212,FALSE)),"#",VLOOKUP(A26469,Questionnaire!A:KQ,212,FALSE))</f>
        <v>#</v>
      </c>
    </row>
    <row r="26470" spans="1:2">
      <c r="A26470" t="s">
        <v>267</v>
      </c>
      <c r="B26470" t="str">
        <f>IF(ISBLANK(VLOOKUP(A26470,Questionnaire!A:KQ,212,FALSE)),"#",VLOOKUP(A26470,Questionnaire!A:KQ,212,FALSE))</f>
        <v>#</v>
      </c>
    </row>
    <row r="26471" spans="1:2">
      <c r="A26471" t="s">
        <v>269</v>
      </c>
      <c r="B26471" t="str">
        <f>IF(ISBLANK(VLOOKUP(A26471,Questionnaire!A:KQ,212,FALSE)),"#",VLOOKUP(A26471,Questionnaire!A:KQ,212,FALSE))</f>
        <v>#</v>
      </c>
    </row>
    <row r="26472" spans="1:2">
      <c r="A26472" t="s">
        <v>274</v>
      </c>
      <c r="B26472" t="str">
        <f>IF(ISBLANK(VLOOKUP(A26472,Questionnaire!A:KQ,212,FALSE)),"#",VLOOKUP(A26472,Questionnaire!A:KQ,212,FALSE))</f>
        <v>#</v>
      </c>
    </row>
    <row r="26473" spans="1:2">
      <c r="A26473" t="s">
        <v>276</v>
      </c>
      <c r="B26473" t="str">
        <f>IF(ISBLANK(VLOOKUP(A26473,Questionnaire!A:KQ,212,FALSE)),"#",VLOOKUP(A26473,Questionnaire!A:KQ,212,FALSE))</f>
        <v>#</v>
      </c>
    </row>
    <row r="26474" spans="1:2">
      <c r="A26474" t="s">
        <v>278</v>
      </c>
      <c r="B26474" t="str">
        <f>IF(ISBLANK(VLOOKUP(A26474,Questionnaire!A:KQ,212,FALSE)),"#",VLOOKUP(A26474,Questionnaire!A:KQ,212,FALSE))</f>
        <v>#</v>
      </c>
    </row>
    <row r="26475" spans="1:2">
      <c r="A26475" t="s">
        <v>280</v>
      </c>
      <c r="B26475" t="str">
        <f>IF(ISBLANK(VLOOKUP(A26475,Questionnaire!A:KQ,212,FALSE)),"#",VLOOKUP(A26475,Questionnaire!A:KQ,212,FALSE))</f>
        <v>#</v>
      </c>
    </row>
    <row r="26476" spans="1:2">
      <c r="A26476" t="s">
        <v>282</v>
      </c>
      <c r="B26476" t="str">
        <f>IF(ISBLANK(VLOOKUP(A26476,Questionnaire!A:KQ,212,FALSE)),"#",VLOOKUP(A26476,Questionnaire!A:KQ,212,FALSE))</f>
        <v>#</v>
      </c>
    </row>
    <row r="26477" spans="1:2">
      <c r="A26477" t="s">
        <v>286</v>
      </c>
      <c r="B26477" t="str">
        <f>IF(ISBLANK(VLOOKUP(A26477,Questionnaire!A:KQ,212,FALSE)),"#",VLOOKUP(A26477,Questionnaire!A:KQ,212,FALSE))</f>
        <v>#</v>
      </c>
    </row>
    <row r="26478" spans="1:2">
      <c r="A26478" t="s">
        <v>288</v>
      </c>
      <c r="B26478" t="str">
        <f>IF(ISBLANK(VLOOKUP(A26478,Questionnaire!A:KQ,212,FALSE)),"#",VLOOKUP(A26478,Questionnaire!A:KQ,212,FALSE))</f>
        <v>#</v>
      </c>
    </row>
    <row r="26479" spans="1:2">
      <c r="A26479" t="s">
        <v>290</v>
      </c>
      <c r="B26479" t="str">
        <f>IF(ISBLANK(VLOOKUP(A26479,Questionnaire!A:KQ,212,FALSE)),"#",VLOOKUP(A26479,Questionnaire!A:KQ,212,FALSE))</f>
        <v>#</v>
      </c>
    </row>
    <row r="26480" spans="1:2">
      <c r="A26480" t="s">
        <v>292</v>
      </c>
      <c r="B26480" t="str">
        <f>IF(ISBLANK(VLOOKUP(A26480,Questionnaire!A:KQ,212,FALSE)),"#",VLOOKUP(A26480,Questionnaire!A:KQ,212,FALSE))</f>
        <v>#</v>
      </c>
    </row>
    <row r="26481" spans="1:2">
      <c r="A26481" t="s">
        <v>294</v>
      </c>
      <c r="B26481" t="str">
        <f>IF(ISBLANK(VLOOKUP(A26481,Questionnaire!A:KQ,212,FALSE)),"#",VLOOKUP(A26481,Questionnaire!A:KQ,212,FALSE))</f>
        <v>#</v>
      </c>
    </row>
    <row r="26482" spans="1:2">
      <c r="A26482" t="s">
        <v>296</v>
      </c>
      <c r="B26482" t="str">
        <f>IF(ISBLANK(VLOOKUP(A26482,Questionnaire!A:KQ,212,FALSE)),"#",VLOOKUP(A26482,Questionnaire!A:KQ,212,FALSE))</f>
        <v>#</v>
      </c>
    </row>
    <row r="26483" spans="1:2">
      <c r="A26483" t="s">
        <v>301</v>
      </c>
      <c r="B26483" t="str">
        <f>IF(ISBLANK(VLOOKUP(A26483,Questionnaire!A:KQ,212,FALSE)),"#",VLOOKUP(A26483,Questionnaire!A:KQ,212,FALSE))</f>
        <v>#</v>
      </c>
    </row>
    <row r="26484" spans="1:2">
      <c r="A26484" t="s">
        <v>303</v>
      </c>
      <c r="B26484" t="str">
        <f>IF(ISBLANK(VLOOKUP(A26484,Questionnaire!A:KQ,212,FALSE)),"#",VLOOKUP(A26484,Questionnaire!A:KQ,212,FALSE))</f>
        <v>#</v>
      </c>
    </row>
    <row r="26485" spans="1:2">
      <c r="A26485" t="s">
        <v>305</v>
      </c>
      <c r="B26485" t="str">
        <f>IF(ISBLANK(VLOOKUP(A26485,Questionnaire!A:KQ,212,FALSE)),"#",VLOOKUP(A26485,Questionnaire!A:KQ,212,FALSE))</f>
        <v>#</v>
      </c>
    </row>
    <row r="26486" spans="1:2">
      <c r="A26486" t="s">
        <v>307</v>
      </c>
      <c r="B26486" t="str">
        <f>IF(ISBLANK(VLOOKUP(A26486,Questionnaire!A:KQ,212,FALSE)),"#",VLOOKUP(A26486,Questionnaire!A:KQ,212,FALSE))</f>
        <v>#</v>
      </c>
    </row>
    <row r="26487" spans="1:2">
      <c r="A26487" t="s">
        <v>311</v>
      </c>
      <c r="B26487" t="str">
        <f>IF(ISBLANK(VLOOKUP(A26487,Questionnaire!A:KQ,212,FALSE)),"#",VLOOKUP(A26487,Questionnaire!A:KQ,212,FALSE))</f>
        <v>#</v>
      </c>
    </row>
    <row r="26488" spans="1:2">
      <c r="A26488" t="s">
        <v>313</v>
      </c>
      <c r="B26488" t="str">
        <f>IF(ISBLANK(VLOOKUP(A26488,Questionnaire!A:KQ,212,FALSE)),"#",VLOOKUP(A26488,Questionnaire!A:KQ,212,FALSE))</f>
        <v>#</v>
      </c>
    </row>
    <row r="26489" spans="1:2">
      <c r="A26489" t="s">
        <v>314</v>
      </c>
      <c r="B26489" t="str">
        <f>IF(ISBLANK(VLOOKUP(A26489,Questionnaire!A:KQ,212,FALSE)),"#",VLOOKUP(A26489,Questionnaire!A:KQ,212,FALSE))</f>
        <v>#</v>
      </c>
    </row>
    <row r="26490" spans="1:2">
      <c r="A26490" t="s">
        <v>315</v>
      </c>
      <c r="B26490" t="str">
        <f>IF(ISBLANK(VLOOKUP(A26490,Questionnaire!A:KQ,212,FALSE)),"#",VLOOKUP(A26490,Questionnaire!A:KQ,212,FALSE))</f>
        <v>#</v>
      </c>
    </row>
    <row r="26491" spans="1:2">
      <c r="A26491" t="s">
        <v>317</v>
      </c>
      <c r="B26491" t="str">
        <f>IF(ISBLANK(VLOOKUP(A26491,Questionnaire!A:KQ,212,FALSE)),"#",VLOOKUP(A26491,Questionnaire!A:KQ,212,FALSE))</f>
        <v>#</v>
      </c>
    </row>
    <row r="26492" spans="1:2">
      <c r="A26492" t="s">
        <v>319</v>
      </c>
      <c r="B26492" t="str">
        <f>IF(ISBLANK(VLOOKUP(A26492,Questionnaire!A:KQ,212,FALSE)),"#",VLOOKUP(A26492,Questionnaire!A:KQ,212,FALSE))</f>
        <v>#</v>
      </c>
    </row>
    <row r="26493" spans="1:2">
      <c r="A26493" t="s">
        <v>322</v>
      </c>
      <c r="B26493" t="str">
        <f>IF(ISBLANK(VLOOKUP(A26493,Questionnaire!A:KQ,212,FALSE)),"#",VLOOKUP(A26493,Questionnaire!A:KQ,212,FALSE))</f>
        <v>#</v>
      </c>
    </row>
    <row r="26494" spans="1:2">
      <c r="A26494" t="s">
        <v>326</v>
      </c>
      <c r="B26494" t="str">
        <f>IF(ISBLANK(VLOOKUP(A26494,Questionnaire!A:KQ,212,FALSE)),"#",VLOOKUP(A26494,Questionnaire!A:KQ,212,FALSE))</f>
        <v>#</v>
      </c>
    </row>
    <row r="26495" spans="1:2">
      <c r="A26495" t="s">
        <v>328</v>
      </c>
      <c r="B26495" t="str">
        <f>IF(ISBLANK(VLOOKUP(A26495,Questionnaire!A:KQ,212,FALSE)),"#",VLOOKUP(A26495,Questionnaire!A:KQ,212,FALSE))</f>
        <v>#</v>
      </c>
    </row>
    <row r="26496" spans="1:2">
      <c r="A26496" t="s">
        <v>332</v>
      </c>
      <c r="B26496" t="str">
        <f>IF(ISBLANK(VLOOKUP(A26496,Questionnaire!A:KQ,212,FALSE)),"#",VLOOKUP(A26496,Questionnaire!A:KQ,212,FALSE))</f>
        <v>#</v>
      </c>
    </row>
    <row r="26497" spans="1:2">
      <c r="A26497" t="s">
        <v>333</v>
      </c>
      <c r="B26497" t="str">
        <f>IF(ISBLANK(VLOOKUP(A26497,Questionnaire!A:KQ,212,FALSE)),"#",VLOOKUP(A26497,Questionnaire!A:KQ,212,FALSE))</f>
        <v>#</v>
      </c>
    </row>
    <row r="26498" spans="1:2">
      <c r="A26498" t="s">
        <v>334</v>
      </c>
      <c r="B26498" t="str">
        <f>IF(ISBLANK(VLOOKUP(A26498,Questionnaire!A:KQ,212,FALSE)),"#",VLOOKUP(A26498,Questionnaire!A:KQ,212,FALSE))</f>
        <v>#</v>
      </c>
    </row>
    <row r="26499" spans="1:2">
      <c r="A26499" t="s">
        <v>335</v>
      </c>
      <c r="B26499" t="str">
        <f>IF(ISBLANK(VLOOKUP(A26499,Questionnaire!A:KQ,212,FALSE)),"#",VLOOKUP(A26499,Questionnaire!A:KQ,212,FALSE))</f>
        <v>#</v>
      </c>
    </row>
    <row r="26500" spans="1:2">
      <c r="A26500" t="s">
        <v>336</v>
      </c>
      <c r="B26500" t="str">
        <f>IF(ISBLANK(VLOOKUP(A26500,Questionnaire!A:KQ,212,FALSE)),"#",VLOOKUP(A26500,Questionnaire!A:KQ,212,FALSE))</f>
        <v>#</v>
      </c>
    </row>
    <row r="26501" spans="1:2">
      <c r="A26501" t="s">
        <v>337</v>
      </c>
      <c r="B26501" t="str">
        <f>IF(ISBLANK(VLOOKUP(A26501,Questionnaire!A:KQ,212,FALSE)),"#",VLOOKUP(A26501,Questionnaire!A:KQ,212,FALSE))</f>
        <v>#</v>
      </c>
    </row>
    <row r="26502" spans="1:2">
      <c r="A26502" t="s">
        <v>338</v>
      </c>
      <c r="B26502" t="str">
        <f>IF(ISBLANK(VLOOKUP(A26502,Questionnaire!A:KQ,212,FALSE)),"#",VLOOKUP(A26502,Questionnaire!A:KQ,212,FALSE))</f>
        <v>#</v>
      </c>
    </row>
    <row r="26503" spans="1:2">
      <c r="A26503" t="s">
        <v>339</v>
      </c>
      <c r="B26503" t="str">
        <f>IF(ISBLANK(VLOOKUP(A26503,Questionnaire!A:KQ,212,FALSE)),"#",VLOOKUP(A26503,Questionnaire!A:KQ,212,FALSE))</f>
        <v>#</v>
      </c>
    </row>
    <row r="26504" spans="1:2">
      <c r="A26504" t="s">
        <v>340</v>
      </c>
      <c r="B26504" t="str">
        <f>IF(ISBLANK(VLOOKUP(A26504,Questionnaire!A:KQ,212,FALSE)),"#",VLOOKUP(A26504,Questionnaire!A:KQ,212,FALSE))</f>
        <v>#</v>
      </c>
    </row>
    <row r="26505" spans="1:2">
      <c r="A26505" t="s">
        <v>341</v>
      </c>
      <c r="B26505" t="str">
        <f>IF(ISBLANK(VLOOKUP(A26505,Questionnaire!A:KQ,212,FALSE)),"#",VLOOKUP(A26505,Questionnaire!A:KQ,212,FALSE))</f>
        <v>#</v>
      </c>
    </row>
    <row r="26506" spans="1:2">
      <c r="A26506" t="s">
        <v>342</v>
      </c>
      <c r="B26506" t="str">
        <f>IF(ISBLANK(VLOOKUP(A26506,Questionnaire!A:KQ,212,FALSE)),"#",VLOOKUP(A26506,Questionnaire!A:KQ,212,FALSE))</f>
        <v>#</v>
      </c>
    </row>
    <row r="26507" spans="1:2">
      <c r="A26507" t="s">
        <v>343</v>
      </c>
      <c r="B26507" t="str">
        <f>IF(ISBLANK(VLOOKUP(A26507,Questionnaire!A:KQ,212,FALSE)),"#",VLOOKUP(A26507,Questionnaire!A:KQ,212,FALSE))</f>
        <v>#</v>
      </c>
    </row>
    <row r="26508" spans="1:2">
      <c r="A26508" t="s">
        <v>344</v>
      </c>
      <c r="B26508" t="str">
        <f>IF(ISBLANK(VLOOKUP(A26508,Questionnaire!A:KQ,212,FALSE)),"#",VLOOKUP(A26508,Questionnaire!A:KQ,212,FALSE))</f>
        <v>#</v>
      </c>
    </row>
    <row r="26509" spans="1:2">
      <c r="A26509" t="s">
        <v>345</v>
      </c>
      <c r="B26509" t="str">
        <f>IF(ISBLANK(VLOOKUP(A26509,Questionnaire!A:KQ,212,FALSE)),"#",VLOOKUP(A26509,Questionnaire!A:KQ,212,FALSE))</f>
        <v>#</v>
      </c>
    </row>
    <row r="26510" spans="1:2">
      <c r="A26510" t="s">
        <v>348</v>
      </c>
      <c r="B26510" t="str">
        <f>IF(ISBLANK(VLOOKUP(A26510,Questionnaire!A:KQ,212,FALSE)),"#",VLOOKUP(A26510,Questionnaire!A:KQ,212,FALSE))</f>
        <v>#</v>
      </c>
    </row>
    <row r="26511" spans="1:2">
      <c r="A26511" t="s">
        <v>353</v>
      </c>
      <c r="B26511" t="str">
        <f>IF(ISBLANK(VLOOKUP(A26511,Questionnaire!A:KQ,212,FALSE)),"#",VLOOKUP(A26511,Questionnaire!A:KQ,212,FALSE))</f>
        <v>#</v>
      </c>
    </row>
    <row r="26512" spans="1:2">
      <c r="A26512" t="s">
        <v>354</v>
      </c>
      <c r="B26512" t="str">
        <f>IF(ISBLANK(VLOOKUP(A26512,Questionnaire!A:KQ,212,FALSE)),"#",VLOOKUP(A26512,Questionnaire!A:KQ,212,FALSE))</f>
        <v>#</v>
      </c>
    </row>
    <row r="26513" spans="1:2">
      <c r="A26513" t="s">
        <v>355</v>
      </c>
      <c r="B26513" t="str">
        <f>IF(ISBLANK(VLOOKUP(A26513,Questionnaire!A:KQ,212,FALSE)),"#",VLOOKUP(A26513,Questionnaire!A:KQ,212,FALSE))</f>
        <v>#</v>
      </c>
    </row>
    <row r="26514" spans="1:2">
      <c r="A26514" t="s">
        <v>356</v>
      </c>
      <c r="B26514" t="str">
        <f>IF(ISBLANK(VLOOKUP(A26514,Questionnaire!A:KQ,212,FALSE)),"#",VLOOKUP(A26514,Questionnaire!A:KQ,212,FALSE))</f>
        <v>#</v>
      </c>
    </row>
    <row r="26515" spans="1:2">
      <c r="A26515" t="s">
        <v>357</v>
      </c>
      <c r="B26515" t="str">
        <f>IF(ISBLANK(VLOOKUP(A26515,Questionnaire!A:KQ,212,FALSE)),"#",VLOOKUP(A26515,Questionnaire!A:KQ,212,FALSE))</f>
        <v>#</v>
      </c>
    </row>
    <row r="26516" spans="1:2">
      <c r="A26516" t="s">
        <v>360</v>
      </c>
      <c r="B26516" t="str">
        <f>IF(ISBLANK(VLOOKUP(A26516,Questionnaire!A:KQ,212,FALSE)),"#",VLOOKUP(A26516,Questionnaire!A:KQ,212,FALSE))</f>
        <v>#</v>
      </c>
    </row>
    <row r="26517" spans="1:2">
      <c r="A26517" t="s">
        <v>362</v>
      </c>
      <c r="B26517" t="str">
        <f>IF(ISBLANK(VLOOKUP(A26517,Questionnaire!A:KQ,212,FALSE)),"#",VLOOKUP(A26517,Questionnaire!A:KQ,212,FALSE))</f>
        <v>#</v>
      </c>
    </row>
    <row r="26518" spans="1:2">
      <c r="A26518" t="s">
        <v>363</v>
      </c>
      <c r="B26518" t="str">
        <f>IF(ISBLANK(VLOOKUP(A26518,Questionnaire!A:KQ,212,FALSE)),"#",VLOOKUP(A26518,Questionnaire!A:KQ,212,FALSE))</f>
        <v>#</v>
      </c>
    </row>
    <row r="26519" spans="1:2">
      <c r="A26519" t="s">
        <v>364</v>
      </c>
      <c r="B26519" t="str">
        <f>IF(ISBLANK(VLOOKUP(A26519,Questionnaire!A:KQ,212,FALSE)),"#",VLOOKUP(A26519,Questionnaire!A:KQ,212,FALSE))</f>
        <v>#</v>
      </c>
    </row>
    <row r="26520" spans="1:2">
      <c r="A26520" t="s">
        <v>365</v>
      </c>
      <c r="B26520" t="str">
        <f>IF(ISBLANK(VLOOKUP(A26520,Questionnaire!A:KQ,212,FALSE)),"#",VLOOKUP(A26520,Questionnaire!A:KQ,212,FALSE))</f>
        <v>#</v>
      </c>
    </row>
    <row r="26521" spans="1:2">
      <c r="A26521" t="s">
        <v>366</v>
      </c>
      <c r="B26521" t="str">
        <f>IF(ISBLANK(VLOOKUP(A26521,Questionnaire!A:KQ,212,FALSE)),"#",VLOOKUP(A26521,Questionnaire!A:KQ,212,FALSE))</f>
        <v>#</v>
      </c>
    </row>
    <row r="26522" spans="1:2">
      <c r="A26522" t="s">
        <v>371</v>
      </c>
      <c r="B26522" t="str">
        <f>IF(ISBLANK(VLOOKUP(A26522,Questionnaire!A:KQ,212,FALSE)),"#",VLOOKUP(A26522,Questionnaire!A:KQ,212,FALSE))</f>
        <v>#</v>
      </c>
    </row>
    <row r="26523" spans="1:2">
      <c r="A26523" t="s">
        <v>372</v>
      </c>
      <c r="B26523" t="str">
        <f>IF(ISBLANK(VLOOKUP(A26523,Questionnaire!A:KQ,212,FALSE)),"#",VLOOKUP(A26523,Questionnaire!A:KQ,212,FALSE))</f>
        <v>#</v>
      </c>
    </row>
    <row r="26524" spans="1:2">
      <c r="A26524" t="s">
        <v>373</v>
      </c>
      <c r="B26524" t="str">
        <f>IF(ISBLANK(VLOOKUP(A26524,Questionnaire!A:KQ,212,FALSE)),"#",VLOOKUP(A26524,Questionnaire!A:KQ,212,FALSE))</f>
        <v>#</v>
      </c>
    </row>
    <row r="26525" spans="1:2">
      <c r="A26525" t="s">
        <v>374</v>
      </c>
      <c r="B26525" t="str">
        <f>IF(ISBLANK(VLOOKUP(A26525,Questionnaire!A:KQ,212,FALSE)),"#",VLOOKUP(A26525,Questionnaire!A:KQ,212,FALSE))</f>
        <v>#</v>
      </c>
    </row>
    <row r="26526" spans="1:2">
      <c r="A26526" t="s">
        <v>377</v>
      </c>
      <c r="B26526" t="str">
        <f>IF(ISBLANK(VLOOKUP(A26526,Questionnaire!A:KQ,212,FALSE)),"#",VLOOKUP(A26526,Questionnaire!A:KQ,212,FALSE))</f>
        <v>#</v>
      </c>
    </row>
    <row r="26527" spans="1:2">
      <c r="A26527" t="s">
        <v>379</v>
      </c>
      <c r="B26527" t="str">
        <f>IF(ISBLANK(VLOOKUP(A26527,Questionnaire!A:KQ,212,FALSE)),"#",VLOOKUP(A26527,Questionnaire!A:KQ,212,FALSE))</f>
        <v>#</v>
      </c>
    </row>
    <row r="26528" spans="1:2">
      <c r="A26528" t="s">
        <v>380</v>
      </c>
      <c r="B26528" t="str">
        <f>IF(ISBLANK(VLOOKUP(A26528,Questionnaire!A:KQ,212,FALSE)),"#",VLOOKUP(A26528,Questionnaire!A:KQ,212,FALSE))</f>
        <v>#</v>
      </c>
    </row>
    <row r="26529" spans="1:2">
      <c r="A26529" t="s">
        <v>381</v>
      </c>
      <c r="B26529" t="str">
        <f>IF(ISBLANK(VLOOKUP(A26529,Questionnaire!A:KQ,212,FALSE)),"#",VLOOKUP(A26529,Questionnaire!A:KQ,212,FALSE))</f>
        <v>#</v>
      </c>
    </row>
    <row r="26530" spans="1:2">
      <c r="A26530" t="s">
        <v>382</v>
      </c>
      <c r="B26530" t="str">
        <f>IF(ISBLANK(VLOOKUP(A26530,Questionnaire!A:KQ,212,FALSE)),"#",VLOOKUP(A26530,Questionnaire!A:KQ,212,FALSE))</f>
        <v>#</v>
      </c>
    </row>
    <row r="26531" spans="1:2">
      <c r="A26531" t="s">
        <v>384</v>
      </c>
      <c r="B26531" t="str">
        <f>IF(ISBLANK(VLOOKUP(A26531,Questionnaire!A:KQ,212,FALSE)),"#",VLOOKUP(A26531,Questionnaire!A:KQ,212,FALSE))</f>
        <v>#</v>
      </c>
    </row>
    <row r="26532" spans="1:2">
      <c r="A26532" t="s">
        <v>387</v>
      </c>
      <c r="B26532" t="str">
        <f>IF(ISBLANK(VLOOKUP(A26532,Questionnaire!A:KQ,212,FALSE)),"#",VLOOKUP(A26532,Questionnaire!A:KQ,212,FALSE))</f>
        <v>#</v>
      </c>
    </row>
    <row r="26533" spans="1:2">
      <c r="A26533" t="s">
        <v>391</v>
      </c>
      <c r="B26533" t="str">
        <f>IF(ISBLANK(VLOOKUP(A26533,Questionnaire!A:KQ,212,FALSE)),"#",VLOOKUP(A26533,Questionnaire!A:KQ,212,FALSE))</f>
        <v>#</v>
      </c>
    </row>
    <row r="26534" spans="1:2">
      <c r="A26534" t="s">
        <v>393</v>
      </c>
      <c r="B26534" t="str">
        <f>IF(ISBLANK(VLOOKUP(A26534,Questionnaire!A:KQ,212,FALSE)),"#",VLOOKUP(A26534,Questionnaire!A:KQ,212,FALSE))</f>
        <v>#</v>
      </c>
    </row>
    <row r="26535" spans="1:2">
      <c r="A26535" t="s">
        <v>395</v>
      </c>
      <c r="B26535" t="str">
        <f>IF(ISBLANK(VLOOKUP(A26535,Questionnaire!A:KQ,212,FALSE)),"#",VLOOKUP(A26535,Questionnaire!A:KQ,212,FALSE))</f>
        <v>#</v>
      </c>
    </row>
    <row r="26536" spans="1:2">
      <c r="A26536" t="s">
        <v>398</v>
      </c>
      <c r="B26536" t="str">
        <f>IF(ISBLANK(VLOOKUP(A26536,Questionnaire!A:KQ,212,FALSE)),"#",VLOOKUP(A26536,Questionnaire!A:KQ,212,FALSE))</f>
        <v>#</v>
      </c>
    </row>
    <row r="26537" spans="1:2">
      <c r="A26537" t="s">
        <v>402</v>
      </c>
      <c r="B26537" t="str">
        <f>IF(ISBLANK(VLOOKUP(A26537,Questionnaire!A:KQ,212,FALSE)),"#",VLOOKUP(A26537,Questionnaire!A:KQ,212,FALSE))</f>
        <v>#</v>
      </c>
    </row>
    <row r="26538" spans="1:2">
      <c r="A26538" t="s">
        <v>405</v>
      </c>
      <c r="B26538" t="str">
        <f>IF(ISBLANK(VLOOKUP(A26538,Questionnaire!A:KQ,212,FALSE)),"#",VLOOKUP(A26538,Questionnaire!A:KQ,212,FALSE))</f>
        <v>#</v>
      </c>
    </row>
    <row r="26539" spans="1:2">
      <c r="A26539" t="s">
        <v>409</v>
      </c>
      <c r="B26539" t="str">
        <f>IF(ISBLANK(VLOOKUP(A26539,Questionnaire!A:KQ,212,FALSE)),"#",VLOOKUP(A26539,Questionnaire!A:KQ,212,FALSE))</f>
        <v>#</v>
      </c>
    </row>
    <row r="26540" spans="1:2">
      <c r="A26540" t="s">
        <v>412</v>
      </c>
      <c r="B26540" t="str">
        <f>IF(ISBLANK(VLOOKUP(A26540,Questionnaire!A:KQ,212,FALSE)),"#",VLOOKUP(A26540,Questionnaire!A:KQ,212,FALSE))</f>
        <v>#</v>
      </c>
    </row>
    <row r="26541" spans="1:2">
      <c r="A26541" t="s">
        <v>415</v>
      </c>
      <c r="B26541" t="str">
        <f>IF(ISBLANK(VLOOKUP(A26541,Questionnaire!A:KQ,212,FALSE)),"#",VLOOKUP(A26541,Questionnaire!A:KQ,212,FALSE))</f>
        <v>#</v>
      </c>
    </row>
    <row r="26542" spans="1:2">
      <c r="A26542" t="s">
        <v>418</v>
      </c>
      <c r="B26542" t="str">
        <f>IF(ISBLANK(VLOOKUP(A26542,Questionnaire!A:KQ,212,FALSE)),"#",VLOOKUP(A26542,Questionnaire!A:KQ,212,FALSE))</f>
        <v>#</v>
      </c>
    </row>
    <row r="26543" spans="1:2">
      <c r="A26543" t="s">
        <v>421</v>
      </c>
      <c r="B26543" t="str">
        <f>IF(ISBLANK(VLOOKUP(A26543,Questionnaire!A:KQ,212,FALSE)),"#",VLOOKUP(A26543,Questionnaire!A:KQ,212,FALSE))</f>
        <v>#</v>
      </c>
    </row>
    <row r="26544" spans="1:2">
      <c r="A26544" t="s">
        <v>424</v>
      </c>
      <c r="B26544" t="str">
        <f>IF(ISBLANK(VLOOKUP(A26544,Questionnaire!A:KQ,212,FALSE)),"#",VLOOKUP(A26544,Questionnaire!A:KQ,212,FALSE))</f>
        <v>#</v>
      </c>
    </row>
    <row r="26545" spans="1:2">
      <c r="A26545" t="s">
        <v>429</v>
      </c>
      <c r="B26545" t="str">
        <f>IF(ISBLANK(VLOOKUP(A26545,Questionnaire!A:KQ,212,FALSE)),"#",VLOOKUP(A26545,Questionnaire!A:KQ,212,FALSE))</f>
        <v>#</v>
      </c>
    </row>
    <row r="26546" spans="1:2">
      <c r="A26546" t="s">
        <v>432</v>
      </c>
      <c r="B26546" t="str">
        <f>IF(ISBLANK(VLOOKUP(A26546,Questionnaire!A:KQ,212,FALSE)),"#",VLOOKUP(A26546,Questionnaire!A:KQ,212,FALSE))</f>
        <v>#</v>
      </c>
    </row>
    <row r="26547" spans="1:2">
      <c r="A26547" t="s">
        <v>435</v>
      </c>
      <c r="B26547" t="str">
        <f>IF(ISBLANK(VLOOKUP(A26547,Questionnaire!A:KQ,212,FALSE)),"#",VLOOKUP(A26547,Questionnaire!A:KQ,212,FALSE))</f>
        <v>#</v>
      </c>
    </row>
    <row r="26548" spans="1:2">
      <c r="A26548" t="s">
        <v>437</v>
      </c>
      <c r="B26548" t="str">
        <f>IF(ISBLANK(VLOOKUP(A26548,Questionnaire!A:KQ,212,FALSE)),"#",VLOOKUP(A26548,Questionnaire!A:KQ,212,FALSE))</f>
        <v>#</v>
      </c>
    </row>
    <row r="26549" spans="1:2">
      <c r="A26549" t="s">
        <v>439</v>
      </c>
      <c r="B26549" t="str">
        <f>IF(ISBLANK(VLOOKUP(A26549,Questionnaire!A:KQ,212,FALSE)),"#",VLOOKUP(A26549,Questionnaire!A:KQ,212,FALSE))</f>
        <v>#</v>
      </c>
    </row>
    <row r="26550" spans="1:2">
      <c r="A26550" t="s">
        <v>442</v>
      </c>
      <c r="B26550" t="str">
        <f>IF(ISBLANK(VLOOKUP(A26550,Questionnaire!A:KQ,212,FALSE)),"#",VLOOKUP(A26550,Questionnaire!A:KQ,212,FALSE))</f>
        <v>#</v>
      </c>
    </row>
    <row r="26551" spans="1:2">
      <c r="A26551" t="s">
        <v>445</v>
      </c>
      <c r="B26551" t="str">
        <f>IF(ISBLANK(VLOOKUP(A26551,Questionnaire!A:KQ,212,FALSE)),"#",VLOOKUP(A26551,Questionnaire!A:KQ,212,FALSE))</f>
        <v>#</v>
      </c>
    </row>
    <row r="26552" spans="1:2">
      <c r="A26552" t="s">
        <v>448</v>
      </c>
      <c r="B26552" t="str">
        <f>IF(ISBLANK(VLOOKUP(A26552,Questionnaire!A:KQ,212,FALSE)),"#",VLOOKUP(A26552,Questionnaire!A:KQ,212,FALSE))</f>
        <v>#</v>
      </c>
    </row>
    <row r="26553" spans="1:2">
      <c r="A26553" t="s">
        <v>452</v>
      </c>
      <c r="B26553" t="str">
        <f>IF(ISBLANK(VLOOKUP(A26553,Questionnaire!A:KQ,212,FALSE)),"#",VLOOKUP(A26553,Questionnaire!A:KQ,212,FALSE))</f>
        <v>#</v>
      </c>
    </row>
    <row r="26554" spans="1:2">
      <c r="A26554" t="s">
        <v>455</v>
      </c>
      <c r="B26554" t="str">
        <f>IF(ISBLANK(VLOOKUP(A26554,Questionnaire!A:KQ,212,FALSE)),"#",VLOOKUP(A26554,Questionnaire!A:KQ,212,FALSE))</f>
        <v>#</v>
      </c>
    </row>
    <row r="26555" spans="1:2">
      <c r="A26555" t="s">
        <v>458</v>
      </c>
      <c r="B26555" t="str">
        <f>IF(ISBLANK(VLOOKUP(A26555,Questionnaire!A:KQ,212,FALSE)),"#",VLOOKUP(A26555,Questionnaire!A:KQ,212,FALSE))</f>
        <v>#</v>
      </c>
    </row>
    <row r="26556" spans="1:2">
      <c r="A26556" t="s">
        <v>461</v>
      </c>
      <c r="B26556" t="str">
        <f>IF(ISBLANK(VLOOKUP(A26556,Questionnaire!A:KQ,212,FALSE)),"#",VLOOKUP(A26556,Questionnaire!A:KQ,212,FALSE))</f>
        <v>#</v>
      </c>
    </row>
    <row r="26557" spans="1:2">
      <c r="A26557" t="s">
        <v>465</v>
      </c>
      <c r="B26557" t="str">
        <f>IF(ISBLANK(VLOOKUP(A26557,Questionnaire!A:KQ,212,FALSE)),"#",VLOOKUP(A26557,Questionnaire!A:KQ,212,FALSE))</f>
        <v>#</v>
      </c>
    </row>
    <row r="26558" spans="1:2">
      <c r="A26558" t="s">
        <v>467</v>
      </c>
      <c r="B26558" t="str">
        <f>IF(ISBLANK(VLOOKUP(A26558,Questionnaire!A:KQ,212,FALSE)),"#",VLOOKUP(A26558,Questionnaire!A:KQ,212,FALSE))</f>
        <v>#</v>
      </c>
    </row>
    <row r="26559" spans="1:2">
      <c r="A26559" t="s">
        <v>469</v>
      </c>
      <c r="B26559" t="str">
        <f>IF(ISBLANK(VLOOKUP(A26559,Questionnaire!A:KQ,212,FALSE)),"#",VLOOKUP(A26559,Questionnaire!A:KQ,212,FALSE))</f>
        <v>#</v>
      </c>
    </row>
    <row r="26560" spans="1:2">
      <c r="A26560" t="s">
        <v>471</v>
      </c>
      <c r="B26560" t="str">
        <f>IF(ISBLANK(VLOOKUP(A26560,Questionnaire!A:KQ,212,FALSE)),"#",VLOOKUP(A26560,Questionnaire!A:KQ,212,FALSE))</f>
        <v>#</v>
      </c>
    </row>
    <row r="26561" spans="1:3">
      <c r="A26561" t="s">
        <v>473</v>
      </c>
      <c r="B26561" t="str">
        <f>IF(ISBLANK(VLOOKUP(A26561,Questionnaire!A:KQ,212,FALSE)),"#",VLOOKUP(A26561,Questionnaire!A:KQ,212,FALSE))</f>
        <v>#</v>
      </c>
    </row>
    <row r="26562" spans="1:3">
      <c r="A26562" t="s">
        <v>475</v>
      </c>
      <c r="B26562" t="str">
        <f>IF(ISBLANK(VLOOKUP(A26562,Questionnaire!A:KQ,212,FALSE)),"#",VLOOKUP(A26562,Questionnaire!A:KQ,212,FALSE))</f>
        <v>#</v>
      </c>
    </row>
    <row r="26563" spans="1:3">
      <c r="A26563" t="s">
        <v>185</v>
      </c>
      <c r="B26563" t="str">
        <f>IF(ISBLANK(VLOOKUP(A26563,Questionnaire!A:KQ,213,FALSE)),"#",VLOOKUP(A26563,Questionnaire!A:KQ,213,FALSE))</f>
        <v>#</v>
      </c>
      <c r="C26563">
        <v>210</v>
      </c>
    </row>
    <row r="26564" spans="1:3">
      <c r="A26564" t="s">
        <v>187</v>
      </c>
      <c r="B26564" t="str">
        <f>IF(ISNA(VLOOKUP(VLOOKUP(A26564,Questionnaire!A:KQ,213,FALSE),'CORA Encoding'!D:E,2,FALSE)),"#",VLOOKUP(VLOOKUP(A26564,Questionnaire!A:KQ,213,FALSE),'CORA Encoding'!D:E,2,FALSE))</f>
        <v>#</v>
      </c>
    </row>
    <row r="26565" spans="1:3">
      <c r="A26565" t="s">
        <v>189</v>
      </c>
      <c r="B26565" t="str">
        <f>IF(ISNA(VLOOKUP(VLOOKUP(A26565,Questionnaire!A:KQ,213,FALSE),'CORA Encoding'!G:H,2,FALSE)),"#",VLOOKUP(VLOOKUP(A26565,Questionnaire!A:KQ,213,FALSE),'CORA Encoding'!G:H,2,FALSE))</f>
        <v>#</v>
      </c>
    </row>
    <row r="26566" spans="1:3">
      <c r="A26566" t="s">
        <v>191</v>
      </c>
      <c r="B26566" t="str">
        <f>IF(ISNA(VLOOKUP(VLOOKUP(A26566,Questionnaire!A:KQ,213,FALSE),'Country List'!E:F,2,FALSE)),"#",VLOOKUP(VLOOKUP(A26566,Questionnaire!A:KQ,213,FALSE),'Country List'!E:F,2,FALSE))</f>
        <v>#</v>
      </c>
    </row>
    <row r="26567" spans="1:3">
      <c r="A26567" t="s">
        <v>193</v>
      </c>
      <c r="B26567" t="str">
        <f>IF(ISNA(VLOOKUP(VLOOKUP(A26567,Questionnaire!A:KQ,213,FALSE),'Industry List'!B:C,2,FALSE)),"#",VLOOKUP(VLOOKUP(A26567,Questionnaire!A:KQ,213,FALSE),'Industry List'!B:C,2,FALSE))</f>
        <v>#</v>
      </c>
    </row>
    <row r="26568" spans="1:3">
      <c r="A26568" t="s">
        <v>197</v>
      </c>
      <c r="B26568" t="str">
        <f>IF(ISBLANK(VLOOKUP(A26568,Questionnaire!A:KQ,213,FALSE)),"#",VLOOKUP(A26568,Questionnaire!A:KQ,213,FALSE))</f>
        <v>#</v>
      </c>
    </row>
    <row r="26569" spans="1:3">
      <c r="A26569" t="s">
        <v>201</v>
      </c>
      <c r="B26569" t="str">
        <f>IF(ISBLANK(VLOOKUP(A26569,Questionnaire!A:KQ,213,FALSE)),"#",VLOOKUP(A26569,Questionnaire!A:KQ,213,FALSE))</f>
        <v>#</v>
      </c>
    </row>
    <row r="26570" spans="1:3">
      <c r="A26570" t="s">
        <v>203</v>
      </c>
      <c r="B26570" t="str">
        <f>IF(ISNA(VLOOKUP(VLOOKUP(A26570,Questionnaire!A:KQ,213,FALSE),'CORA Encoding'!J:K,2,FALSE)),"#",VLOOKUP(VLOOKUP(A26570,Questionnaire!A:KQ,213,FALSE),'CORA Encoding'!J:K,2,FALSE))</f>
        <v>#</v>
      </c>
    </row>
    <row r="26571" spans="1:3">
      <c r="A26571" t="s">
        <v>208</v>
      </c>
      <c r="B26571" t="str">
        <f>IF(ISBLANK(VLOOKUP(A26571,Questionnaire!A:KQ,213,FALSE)),"#",VLOOKUP(A26571,Questionnaire!A:KQ,213,FALSE))</f>
        <v>#</v>
      </c>
    </row>
    <row r="26572" spans="1:3">
      <c r="A26572" t="s">
        <v>213</v>
      </c>
      <c r="B26572" t="str">
        <f>IF(ISBLANK(VLOOKUP(A26572,Questionnaire!A:KQ,213,FALSE)),"#",VLOOKUP(A26572,Questionnaire!A:KQ,213,FALSE))</f>
        <v>#</v>
      </c>
    </row>
    <row r="26573" spans="1:3">
      <c r="A26573" t="s">
        <v>215</v>
      </c>
      <c r="B26573" t="str">
        <f>IF(ISBLANK(VLOOKUP(A26573,Questionnaire!A:KQ,213,FALSE)),"#",VLOOKUP(A26573,Questionnaire!A:KQ,213,FALSE))</f>
        <v>#</v>
      </c>
    </row>
    <row r="26574" spans="1:3">
      <c r="A26574" t="s">
        <v>217</v>
      </c>
      <c r="B26574" t="str">
        <f>IF(ISBLANK(VLOOKUP(A26574,Questionnaire!A:KQ,213,FALSE)),"#",VLOOKUP(A26574,Questionnaire!A:KQ,213,FALSE))</f>
        <v>#</v>
      </c>
    </row>
    <row r="26575" spans="1:3">
      <c r="A26575" t="s">
        <v>219</v>
      </c>
      <c r="B26575" t="str">
        <f>IF(ISBLANK(VLOOKUP(A26575,Questionnaire!A:KQ,213,FALSE)),"#",VLOOKUP(A26575,Questionnaire!A:KQ,213,FALSE))</f>
        <v>#</v>
      </c>
    </row>
    <row r="26576" spans="1:3">
      <c r="A26576" t="s">
        <v>221</v>
      </c>
      <c r="B26576" t="str">
        <f>IF(ISBLANK(VLOOKUP(A26576,Questionnaire!A:KQ,213,FALSE)),"#",VLOOKUP(A26576,Questionnaire!A:KQ,213,FALSE))</f>
        <v>#</v>
      </c>
    </row>
    <row r="26577" spans="1:2">
      <c r="A26577" t="s">
        <v>223</v>
      </c>
      <c r="B26577" t="str">
        <f>IF(ISBLANK(VLOOKUP(A26577,Questionnaire!A:KQ,213,FALSE)),"#",VLOOKUP(A26577,Questionnaire!A:KQ,213,FALSE))</f>
        <v>#</v>
      </c>
    </row>
    <row r="26578" spans="1:2">
      <c r="A26578" t="s">
        <v>225</v>
      </c>
      <c r="B26578" t="str">
        <f>IF(ISBLANK(VLOOKUP(A26578,Questionnaire!A:KQ,213,FALSE)),"#",VLOOKUP(A26578,Questionnaire!A:KQ,213,FALSE))</f>
        <v>#</v>
      </c>
    </row>
    <row r="26579" spans="1:2">
      <c r="A26579" t="s">
        <v>227</v>
      </c>
      <c r="B26579" t="str">
        <f>IF(ISBLANK(VLOOKUP(A26579,Questionnaire!A:KQ,213,FALSE)),"#",VLOOKUP(A26579,Questionnaire!A:KQ,213,FALSE))</f>
        <v>#</v>
      </c>
    </row>
    <row r="26580" spans="1:2">
      <c r="A26580" t="s">
        <v>229</v>
      </c>
      <c r="B26580" t="str">
        <f>IF(ISBLANK(VLOOKUP(A26580,Questionnaire!A:KQ,213,FALSE)),"#",VLOOKUP(A26580,Questionnaire!A:KQ,213,FALSE))</f>
        <v>#</v>
      </c>
    </row>
    <row r="26581" spans="1:2">
      <c r="A26581" t="s">
        <v>231</v>
      </c>
      <c r="B26581" t="str">
        <f>IF(ISBLANK(VLOOKUP(A26581,Questionnaire!A:KQ,213,FALSE)),"#",VLOOKUP(A26581,Questionnaire!A:KQ,213,FALSE))</f>
        <v>#</v>
      </c>
    </row>
    <row r="26582" spans="1:2">
      <c r="A26582" t="s">
        <v>233</v>
      </c>
      <c r="B26582" t="str">
        <f>IF(ISBLANK(VLOOKUP(A26582,Questionnaire!A:KQ,213,FALSE)),"#",VLOOKUP(A26582,Questionnaire!A:KQ,213,FALSE))</f>
        <v>#</v>
      </c>
    </row>
    <row r="26583" spans="1:2">
      <c r="A26583" t="s">
        <v>235</v>
      </c>
      <c r="B26583" t="str">
        <f>IF(ISBLANK(VLOOKUP(A26583,Questionnaire!A:KQ,213,FALSE)),"#",VLOOKUP(A26583,Questionnaire!A:KQ,213,FALSE))</f>
        <v>#</v>
      </c>
    </row>
    <row r="26584" spans="1:2">
      <c r="A26584" t="s">
        <v>237</v>
      </c>
      <c r="B26584" t="str">
        <f>IF(ISBLANK(VLOOKUP(A26584,Questionnaire!A:KQ,213,FALSE)),"#",VLOOKUP(A26584,Questionnaire!A:KQ,213,FALSE))</f>
        <v>#</v>
      </c>
    </row>
    <row r="26585" spans="1:2">
      <c r="A26585" t="s">
        <v>239</v>
      </c>
      <c r="B26585" t="str">
        <f>IF(ISBLANK(VLOOKUP(A26585,Questionnaire!A:KQ,213,FALSE)),"#",VLOOKUP(A26585,Questionnaire!A:KQ,213,FALSE))</f>
        <v>#</v>
      </c>
    </row>
    <row r="26586" spans="1:2">
      <c r="A26586" t="s">
        <v>242</v>
      </c>
      <c r="B26586" t="str">
        <f>IF(ISBLANK(VLOOKUP(A26586,Questionnaire!A:KQ,213,FALSE)),"#",VLOOKUP(A26586,Questionnaire!A:KQ,213,FALSE))</f>
        <v>#</v>
      </c>
    </row>
    <row r="26587" spans="1:2">
      <c r="A26587" t="s">
        <v>245</v>
      </c>
      <c r="B26587" t="str">
        <f>IF(ISBLANK(VLOOKUP(A26587,Questionnaire!A:KQ,213,FALSE)),"#",VLOOKUP(A26587,Questionnaire!A:KQ,213,FALSE))</f>
        <v>#</v>
      </c>
    </row>
    <row r="26588" spans="1:2">
      <c r="A26588" t="s">
        <v>247</v>
      </c>
      <c r="B26588" t="str">
        <f>IF(ISBLANK(VLOOKUP(A26588,Questionnaire!A:KQ,213,FALSE)),"#",VLOOKUP(A26588,Questionnaire!A:KQ,213,FALSE))</f>
        <v>#</v>
      </c>
    </row>
    <row r="26589" spans="1:2">
      <c r="A26589" t="s">
        <v>249</v>
      </c>
      <c r="B26589" t="str">
        <f>IF(ISBLANK(VLOOKUP(A26589,Questionnaire!A:KQ,213,FALSE)),"#",VLOOKUP(A26589,Questionnaire!A:KQ,213,FALSE))</f>
        <v>#</v>
      </c>
    </row>
    <row r="26590" spans="1:2">
      <c r="A26590" t="s">
        <v>250</v>
      </c>
      <c r="B26590" t="str">
        <f>IF(ISBLANK(VLOOKUP(A26590,Questionnaire!A:KQ,213,FALSE)),"#",VLOOKUP(A26590,Questionnaire!A:KQ,213,FALSE))</f>
        <v>#</v>
      </c>
    </row>
    <row r="26591" spans="1:2">
      <c r="A26591" t="s">
        <v>252</v>
      </c>
      <c r="B26591" t="str">
        <f>IF(ISBLANK(VLOOKUP(A26591,Questionnaire!A:KQ,213,FALSE)),"#",VLOOKUP(A26591,Questionnaire!A:KQ,213,FALSE))</f>
        <v>#</v>
      </c>
    </row>
    <row r="26592" spans="1:2">
      <c r="A26592" t="s">
        <v>255</v>
      </c>
      <c r="B26592" t="str">
        <f>IF(ISBLANK(VLOOKUP(A26592,Questionnaire!A:KQ,213,FALSE)),"#",VLOOKUP(A26592,Questionnaire!A:KQ,213,FALSE))</f>
        <v>#</v>
      </c>
    </row>
    <row r="26593" spans="1:2">
      <c r="A26593" t="s">
        <v>258</v>
      </c>
      <c r="B26593" t="str">
        <f>IF(ISNA(VLOOKUP(VLOOKUP(A26593,Questionnaire!A:KQ,213,FALSE),'CORA Encoding'!M:N,2,FALSE)),"#",VLOOKUP(VLOOKUP(A26593,Questionnaire!A:KQ,213,FALSE),'CORA Encoding'!M:N,2,FALSE))</f>
        <v>#</v>
      </c>
    </row>
    <row r="26594" spans="1:2">
      <c r="A26594" t="s">
        <v>261</v>
      </c>
      <c r="B26594" t="str">
        <f>IF(ISBLANK(VLOOKUP(A26594,Questionnaire!A:KQ,213,FALSE)),"#",VLOOKUP(A26594,Questionnaire!A:KQ,213,FALSE))</f>
        <v>#</v>
      </c>
    </row>
    <row r="26595" spans="1:2">
      <c r="A26595" t="s">
        <v>263</v>
      </c>
      <c r="B26595" t="str">
        <f>IF(ISBLANK(VLOOKUP(A26595,Questionnaire!A:KQ,213,FALSE)),"#",VLOOKUP(A26595,Questionnaire!A:KQ,213,FALSE))</f>
        <v>#</v>
      </c>
    </row>
    <row r="26596" spans="1:2">
      <c r="A26596" t="s">
        <v>265</v>
      </c>
      <c r="B26596" t="str">
        <f>IF(ISBLANK(VLOOKUP(A26596,Questionnaire!A:KQ,213,FALSE)),"#",VLOOKUP(A26596,Questionnaire!A:KQ,213,FALSE))</f>
        <v>#</v>
      </c>
    </row>
    <row r="26597" spans="1:2">
      <c r="A26597" t="s">
        <v>267</v>
      </c>
      <c r="B26597" t="str">
        <f>IF(ISBLANK(VLOOKUP(A26597,Questionnaire!A:KQ,213,FALSE)),"#",VLOOKUP(A26597,Questionnaire!A:KQ,213,FALSE))</f>
        <v>#</v>
      </c>
    </row>
    <row r="26598" spans="1:2">
      <c r="A26598" t="s">
        <v>269</v>
      </c>
      <c r="B26598" t="str">
        <f>IF(ISBLANK(VLOOKUP(A26598,Questionnaire!A:KQ,213,FALSE)),"#",VLOOKUP(A26598,Questionnaire!A:KQ,213,FALSE))</f>
        <v>#</v>
      </c>
    </row>
    <row r="26599" spans="1:2">
      <c r="A26599" t="s">
        <v>274</v>
      </c>
      <c r="B26599" t="str">
        <f>IF(ISBLANK(VLOOKUP(A26599,Questionnaire!A:KQ,213,FALSE)),"#",VLOOKUP(A26599,Questionnaire!A:KQ,213,FALSE))</f>
        <v>#</v>
      </c>
    </row>
    <row r="26600" spans="1:2">
      <c r="A26600" t="s">
        <v>276</v>
      </c>
      <c r="B26600" t="str">
        <f>IF(ISBLANK(VLOOKUP(A26600,Questionnaire!A:KQ,213,FALSE)),"#",VLOOKUP(A26600,Questionnaire!A:KQ,213,FALSE))</f>
        <v>#</v>
      </c>
    </row>
    <row r="26601" spans="1:2">
      <c r="A26601" t="s">
        <v>278</v>
      </c>
      <c r="B26601" t="str">
        <f>IF(ISBLANK(VLOOKUP(A26601,Questionnaire!A:KQ,213,FALSE)),"#",VLOOKUP(A26601,Questionnaire!A:KQ,213,FALSE))</f>
        <v>#</v>
      </c>
    </row>
    <row r="26602" spans="1:2">
      <c r="A26602" t="s">
        <v>280</v>
      </c>
      <c r="B26602" t="str">
        <f>IF(ISBLANK(VLOOKUP(A26602,Questionnaire!A:KQ,213,FALSE)),"#",VLOOKUP(A26602,Questionnaire!A:KQ,213,FALSE))</f>
        <v>#</v>
      </c>
    </row>
    <row r="26603" spans="1:2">
      <c r="A26603" t="s">
        <v>282</v>
      </c>
      <c r="B26603" t="str">
        <f>IF(ISBLANK(VLOOKUP(A26603,Questionnaire!A:KQ,213,FALSE)),"#",VLOOKUP(A26603,Questionnaire!A:KQ,213,FALSE))</f>
        <v>#</v>
      </c>
    </row>
    <row r="26604" spans="1:2">
      <c r="A26604" t="s">
        <v>286</v>
      </c>
      <c r="B26604" t="str">
        <f>IF(ISBLANK(VLOOKUP(A26604,Questionnaire!A:KQ,213,FALSE)),"#",VLOOKUP(A26604,Questionnaire!A:KQ,213,FALSE))</f>
        <v>#</v>
      </c>
    </row>
    <row r="26605" spans="1:2">
      <c r="A26605" t="s">
        <v>288</v>
      </c>
      <c r="B26605" t="str">
        <f>IF(ISBLANK(VLOOKUP(A26605,Questionnaire!A:KQ,213,FALSE)),"#",VLOOKUP(A26605,Questionnaire!A:KQ,213,FALSE))</f>
        <v>#</v>
      </c>
    </row>
    <row r="26606" spans="1:2">
      <c r="A26606" t="s">
        <v>290</v>
      </c>
      <c r="B26606" t="str">
        <f>IF(ISBLANK(VLOOKUP(A26606,Questionnaire!A:KQ,213,FALSE)),"#",VLOOKUP(A26606,Questionnaire!A:KQ,213,FALSE))</f>
        <v>#</v>
      </c>
    </row>
    <row r="26607" spans="1:2">
      <c r="A26607" t="s">
        <v>292</v>
      </c>
      <c r="B26607" t="str">
        <f>IF(ISBLANK(VLOOKUP(A26607,Questionnaire!A:KQ,213,FALSE)),"#",VLOOKUP(A26607,Questionnaire!A:KQ,213,FALSE))</f>
        <v>#</v>
      </c>
    </row>
    <row r="26608" spans="1:2">
      <c r="A26608" t="s">
        <v>294</v>
      </c>
      <c r="B26608" t="str">
        <f>IF(ISBLANK(VLOOKUP(A26608,Questionnaire!A:KQ,213,FALSE)),"#",VLOOKUP(A26608,Questionnaire!A:KQ,213,FALSE))</f>
        <v>#</v>
      </c>
    </row>
    <row r="26609" spans="1:2">
      <c r="A26609" t="s">
        <v>296</v>
      </c>
      <c r="B26609" t="str">
        <f>IF(ISBLANK(VLOOKUP(A26609,Questionnaire!A:KQ,213,FALSE)),"#",VLOOKUP(A26609,Questionnaire!A:KQ,213,FALSE))</f>
        <v>#</v>
      </c>
    </row>
    <row r="26610" spans="1:2">
      <c r="A26610" t="s">
        <v>301</v>
      </c>
      <c r="B26610" t="str">
        <f>IF(ISBLANK(VLOOKUP(A26610,Questionnaire!A:KQ,213,FALSE)),"#",VLOOKUP(A26610,Questionnaire!A:KQ,213,FALSE))</f>
        <v>#</v>
      </c>
    </row>
    <row r="26611" spans="1:2">
      <c r="A26611" t="s">
        <v>303</v>
      </c>
      <c r="B26611" t="str">
        <f>IF(ISBLANK(VLOOKUP(A26611,Questionnaire!A:KQ,213,FALSE)),"#",VLOOKUP(A26611,Questionnaire!A:KQ,213,FALSE))</f>
        <v>#</v>
      </c>
    </row>
    <row r="26612" spans="1:2">
      <c r="A26612" t="s">
        <v>305</v>
      </c>
      <c r="B26612" t="str">
        <f>IF(ISBLANK(VLOOKUP(A26612,Questionnaire!A:KQ,213,FALSE)),"#",VLOOKUP(A26612,Questionnaire!A:KQ,213,FALSE))</f>
        <v>#</v>
      </c>
    </row>
    <row r="26613" spans="1:2">
      <c r="A26613" t="s">
        <v>307</v>
      </c>
      <c r="B26613" t="str">
        <f>IF(ISBLANK(VLOOKUP(A26613,Questionnaire!A:KQ,213,FALSE)),"#",VLOOKUP(A26613,Questionnaire!A:KQ,213,FALSE))</f>
        <v>#</v>
      </c>
    </row>
    <row r="26614" spans="1:2">
      <c r="A26614" t="s">
        <v>311</v>
      </c>
      <c r="B26614" t="str">
        <f>IF(ISBLANK(VLOOKUP(A26614,Questionnaire!A:KQ,213,FALSE)),"#",VLOOKUP(A26614,Questionnaire!A:KQ,213,FALSE))</f>
        <v>#</v>
      </c>
    </row>
    <row r="26615" spans="1:2">
      <c r="A26615" t="s">
        <v>313</v>
      </c>
      <c r="B26615" t="str">
        <f>IF(ISBLANK(VLOOKUP(A26615,Questionnaire!A:KQ,213,FALSE)),"#",VLOOKUP(A26615,Questionnaire!A:KQ,213,FALSE))</f>
        <v>#</v>
      </c>
    </row>
    <row r="26616" spans="1:2">
      <c r="A26616" t="s">
        <v>314</v>
      </c>
      <c r="B26616" t="str">
        <f>IF(ISBLANK(VLOOKUP(A26616,Questionnaire!A:KQ,213,FALSE)),"#",VLOOKUP(A26616,Questionnaire!A:KQ,213,FALSE))</f>
        <v>#</v>
      </c>
    </row>
    <row r="26617" spans="1:2">
      <c r="A26617" t="s">
        <v>315</v>
      </c>
      <c r="B26617" t="str">
        <f>IF(ISBLANK(VLOOKUP(A26617,Questionnaire!A:KQ,213,FALSE)),"#",VLOOKUP(A26617,Questionnaire!A:KQ,213,FALSE))</f>
        <v>#</v>
      </c>
    </row>
    <row r="26618" spans="1:2">
      <c r="A26618" t="s">
        <v>317</v>
      </c>
      <c r="B26618" t="str">
        <f>IF(ISBLANK(VLOOKUP(A26618,Questionnaire!A:KQ,213,FALSE)),"#",VLOOKUP(A26618,Questionnaire!A:KQ,213,FALSE))</f>
        <v>#</v>
      </c>
    </row>
    <row r="26619" spans="1:2">
      <c r="A26619" t="s">
        <v>319</v>
      </c>
      <c r="B26619" t="str">
        <f>IF(ISBLANK(VLOOKUP(A26619,Questionnaire!A:KQ,213,FALSE)),"#",VLOOKUP(A26619,Questionnaire!A:KQ,213,FALSE))</f>
        <v>#</v>
      </c>
    </row>
    <row r="26620" spans="1:2">
      <c r="A26620" t="s">
        <v>322</v>
      </c>
      <c r="B26620" t="str">
        <f>IF(ISBLANK(VLOOKUP(A26620,Questionnaire!A:KQ,213,FALSE)),"#",VLOOKUP(A26620,Questionnaire!A:KQ,213,FALSE))</f>
        <v>#</v>
      </c>
    </row>
    <row r="26621" spans="1:2">
      <c r="A26621" t="s">
        <v>326</v>
      </c>
      <c r="B26621" t="str">
        <f>IF(ISBLANK(VLOOKUP(A26621,Questionnaire!A:KQ,213,FALSE)),"#",VLOOKUP(A26621,Questionnaire!A:KQ,213,FALSE))</f>
        <v>#</v>
      </c>
    </row>
    <row r="26622" spans="1:2">
      <c r="A26622" t="s">
        <v>328</v>
      </c>
      <c r="B26622" t="str">
        <f>IF(ISBLANK(VLOOKUP(A26622,Questionnaire!A:KQ,213,FALSE)),"#",VLOOKUP(A26622,Questionnaire!A:KQ,213,FALSE))</f>
        <v>#</v>
      </c>
    </row>
    <row r="26623" spans="1:2">
      <c r="A26623" t="s">
        <v>332</v>
      </c>
      <c r="B26623" t="str">
        <f>IF(ISBLANK(VLOOKUP(A26623,Questionnaire!A:KQ,213,FALSE)),"#",VLOOKUP(A26623,Questionnaire!A:KQ,213,FALSE))</f>
        <v>#</v>
      </c>
    </row>
    <row r="26624" spans="1:2">
      <c r="A26624" t="s">
        <v>333</v>
      </c>
      <c r="B26624" t="str">
        <f>IF(ISBLANK(VLOOKUP(A26624,Questionnaire!A:KQ,213,FALSE)),"#",VLOOKUP(A26624,Questionnaire!A:KQ,213,FALSE))</f>
        <v>#</v>
      </c>
    </row>
    <row r="26625" spans="1:2">
      <c r="A26625" t="s">
        <v>334</v>
      </c>
      <c r="B26625" t="str">
        <f>IF(ISBLANK(VLOOKUP(A26625,Questionnaire!A:KQ,213,FALSE)),"#",VLOOKUP(A26625,Questionnaire!A:KQ,213,FALSE))</f>
        <v>#</v>
      </c>
    </row>
    <row r="26626" spans="1:2">
      <c r="A26626" t="s">
        <v>335</v>
      </c>
      <c r="B26626" t="str">
        <f>IF(ISBLANK(VLOOKUP(A26626,Questionnaire!A:KQ,213,FALSE)),"#",VLOOKUP(A26626,Questionnaire!A:KQ,213,FALSE))</f>
        <v>#</v>
      </c>
    </row>
    <row r="26627" spans="1:2">
      <c r="A26627" t="s">
        <v>336</v>
      </c>
      <c r="B26627" t="str">
        <f>IF(ISBLANK(VLOOKUP(A26627,Questionnaire!A:KQ,213,FALSE)),"#",VLOOKUP(A26627,Questionnaire!A:KQ,213,FALSE))</f>
        <v>#</v>
      </c>
    </row>
    <row r="26628" spans="1:2">
      <c r="A26628" t="s">
        <v>337</v>
      </c>
      <c r="B26628" t="str">
        <f>IF(ISBLANK(VLOOKUP(A26628,Questionnaire!A:KQ,213,FALSE)),"#",VLOOKUP(A26628,Questionnaire!A:KQ,213,FALSE))</f>
        <v>#</v>
      </c>
    </row>
    <row r="26629" spans="1:2">
      <c r="A26629" t="s">
        <v>338</v>
      </c>
      <c r="B26629" t="str">
        <f>IF(ISBLANK(VLOOKUP(A26629,Questionnaire!A:KQ,213,FALSE)),"#",VLOOKUP(A26629,Questionnaire!A:KQ,213,FALSE))</f>
        <v>#</v>
      </c>
    </row>
    <row r="26630" spans="1:2">
      <c r="A26630" t="s">
        <v>339</v>
      </c>
      <c r="B26630" t="str">
        <f>IF(ISBLANK(VLOOKUP(A26630,Questionnaire!A:KQ,213,FALSE)),"#",VLOOKUP(A26630,Questionnaire!A:KQ,213,FALSE))</f>
        <v>#</v>
      </c>
    </row>
    <row r="26631" spans="1:2">
      <c r="A26631" t="s">
        <v>340</v>
      </c>
      <c r="B26631" t="str">
        <f>IF(ISBLANK(VLOOKUP(A26631,Questionnaire!A:KQ,213,FALSE)),"#",VLOOKUP(A26631,Questionnaire!A:KQ,213,FALSE))</f>
        <v>#</v>
      </c>
    </row>
    <row r="26632" spans="1:2">
      <c r="A26632" t="s">
        <v>341</v>
      </c>
      <c r="B26632" t="str">
        <f>IF(ISBLANK(VLOOKUP(A26632,Questionnaire!A:KQ,213,FALSE)),"#",VLOOKUP(A26632,Questionnaire!A:KQ,213,FALSE))</f>
        <v>#</v>
      </c>
    </row>
    <row r="26633" spans="1:2">
      <c r="A26633" t="s">
        <v>342</v>
      </c>
      <c r="B26633" t="str">
        <f>IF(ISBLANK(VLOOKUP(A26633,Questionnaire!A:KQ,213,FALSE)),"#",VLOOKUP(A26633,Questionnaire!A:KQ,213,FALSE))</f>
        <v>#</v>
      </c>
    </row>
    <row r="26634" spans="1:2">
      <c r="A26634" t="s">
        <v>343</v>
      </c>
      <c r="B26634" t="str">
        <f>IF(ISBLANK(VLOOKUP(A26634,Questionnaire!A:KQ,213,FALSE)),"#",VLOOKUP(A26634,Questionnaire!A:KQ,213,FALSE))</f>
        <v>#</v>
      </c>
    </row>
    <row r="26635" spans="1:2">
      <c r="A26635" t="s">
        <v>344</v>
      </c>
      <c r="B26635" t="str">
        <f>IF(ISBLANK(VLOOKUP(A26635,Questionnaire!A:KQ,213,FALSE)),"#",VLOOKUP(A26635,Questionnaire!A:KQ,213,FALSE))</f>
        <v>#</v>
      </c>
    </row>
    <row r="26636" spans="1:2">
      <c r="A26636" t="s">
        <v>345</v>
      </c>
      <c r="B26636" t="str">
        <f>IF(ISBLANK(VLOOKUP(A26636,Questionnaire!A:KQ,213,FALSE)),"#",VLOOKUP(A26636,Questionnaire!A:KQ,213,FALSE))</f>
        <v>#</v>
      </c>
    </row>
    <row r="26637" spans="1:2">
      <c r="A26637" t="s">
        <v>348</v>
      </c>
      <c r="B26637" t="str">
        <f>IF(ISBLANK(VLOOKUP(A26637,Questionnaire!A:KQ,213,FALSE)),"#",VLOOKUP(A26637,Questionnaire!A:KQ,213,FALSE))</f>
        <v>#</v>
      </c>
    </row>
    <row r="26638" spans="1:2">
      <c r="A26638" t="s">
        <v>353</v>
      </c>
      <c r="B26638" t="str">
        <f>IF(ISBLANK(VLOOKUP(A26638,Questionnaire!A:KQ,213,FALSE)),"#",VLOOKUP(A26638,Questionnaire!A:KQ,213,FALSE))</f>
        <v>#</v>
      </c>
    </row>
    <row r="26639" spans="1:2">
      <c r="A26639" t="s">
        <v>354</v>
      </c>
      <c r="B26639" t="str">
        <f>IF(ISBLANK(VLOOKUP(A26639,Questionnaire!A:KQ,213,FALSE)),"#",VLOOKUP(A26639,Questionnaire!A:KQ,213,FALSE))</f>
        <v>#</v>
      </c>
    </row>
    <row r="26640" spans="1:2">
      <c r="A26640" t="s">
        <v>355</v>
      </c>
      <c r="B26640" t="str">
        <f>IF(ISBLANK(VLOOKUP(A26640,Questionnaire!A:KQ,213,FALSE)),"#",VLOOKUP(A26640,Questionnaire!A:KQ,213,FALSE))</f>
        <v>#</v>
      </c>
    </row>
    <row r="26641" spans="1:2">
      <c r="A26641" t="s">
        <v>356</v>
      </c>
      <c r="B26641" t="str">
        <f>IF(ISBLANK(VLOOKUP(A26641,Questionnaire!A:KQ,213,FALSE)),"#",VLOOKUP(A26641,Questionnaire!A:KQ,213,FALSE))</f>
        <v>#</v>
      </c>
    </row>
    <row r="26642" spans="1:2">
      <c r="A26642" t="s">
        <v>357</v>
      </c>
      <c r="B26642" t="str">
        <f>IF(ISBLANK(VLOOKUP(A26642,Questionnaire!A:KQ,213,FALSE)),"#",VLOOKUP(A26642,Questionnaire!A:KQ,213,FALSE))</f>
        <v>#</v>
      </c>
    </row>
    <row r="26643" spans="1:2">
      <c r="A26643" t="s">
        <v>360</v>
      </c>
      <c r="B26643" t="str">
        <f>IF(ISBLANK(VLOOKUP(A26643,Questionnaire!A:KQ,213,FALSE)),"#",VLOOKUP(A26643,Questionnaire!A:KQ,213,FALSE))</f>
        <v>#</v>
      </c>
    </row>
    <row r="26644" spans="1:2">
      <c r="A26644" t="s">
        <v>362</v>
      </c>
      <c r="B26644" t="str">
        <f>IF(ISBLANK(VLOOKUP(A26644,Questionnaire!A:KQ,213,FALSE)),"#",VLOOKUP(A26644,Questionnaire!A:KQ,213,FALSE))</f>
        <v>#</v>
      </c>
    </row>
    <row r="26645" spans="1:2">
      <c r="A26645" t="s">
        <v>363</v>
      </c>
      <c r="B26645" t="str">
        <f>IF(ISBLANK(VLOOKUP(A26645,Questionnaire!A:KQ,213,FALSE)),"#",VLOOKUP(A26645,Questionnaire!A:KQ,213,FALSE))</f>
        <v>#</v>
      </c>
    </row>
    <row r="26646" spans="1:2">
      <c r="A26646" t="s">
        <v>364</v>
      </c>
      <c r="B26646" t="str">
        <f>IF(ISBLANK(VLOOKUP(A26646,Questionnaire!A:KQ,213,FALSE)),"#",VLOOKUP(A26646,Questionnaire!A:KQ,213,FALSE))</f>
        <v>#</v>
      </c>
    </row>
    <row r="26647" spans="1:2">
      <c r="A26647" t="s">
        <v>365</v>
      </c>
      <c r="B26647" t="str">
        <f>IF(ISBLANK(VLOOKUP(A26647,Questionnaire!A:KQ,213,FALSE)),"#",VLOOKUP(A26647,Questionnaire!A:KQ,213,FALSE))</f>
        <v>#</v>
      </c>
    </row>
    <row r="26648" spans="1:2">
      <c r="A26648" t="s">
        <v>366</v>
      </c>
      <c r="B26648" t="str">
        <f>IF(ISBLANK(VLOOKUP(A26648,Questionnaire!A:KQ,213,FALSE)),"#",VLOOKUP(A26648,Questionnaire!A:KQ,213,FALSE))</f>
        <v>#</v>
      </c>
    </row>
    <row r="26649" spans="1:2">
      <c r="A26649" t="s">
        <v>371</v>
      </c>
      <c r="B26649" t="str">
        <f>IF(ISBLANK(VLOOKUP(A26649,Questionnaire!A:KQ,213,FALSE)),"#",VLOOKUP(A26649,Questionnaire!A:KQ,213,FALSE))</f>
        <v>#</v>
      </c>
    </row>
    <row r="26650" spans="1:2">
      <c r="A26650" t="s">
        <v>372</v>
      </c>
      <c r="B26650" t="str">
        <f>IF(ISBLANK(VLOOKUP(A26650,Questionnaire!A:KQ,213,FALSE)),"#",VLOOKUP(A26650,Questionnaire!A:KQ,213,FALSE))</f>
        <v>#</v>
      </c>
    </row>
    <row r="26651" spans="1:2">
      <c r="A26651" t="s">
        <v>373</v>
      </c>
      <c r="B26651" t="str">
        <f>IF(ISBLANK(VLOOKUP(A26651,Questionnaire!A:KQ,213,FALSE)),"#",VLOOKUP(A26651,Questionnaire!A:KQ,213,FALSE))</f>
        <v>#</v>
      </c>
    </row>
    <row r="26652" spans="1:2">
      <c r="A26652" t="s">
        <v>374</v>
      </c>
      <c r="B26652" t="str">
        <f>IF(ISBLANK(VLOOKUP(A26652,Questionnaire!A:KQ,213,FALSE)),"#",VLOOKUP(A26652,Questionnaire!A:KQ,213,FALSE))</f>
        <v>#</v>
      </c>
    </row>
    <row r="26653" spans="1:2">
      <c r="A26653" t="s">
        <v>377</v>
      </c>
      <c r="B26653" t="str">
        <f>IF(ISBLANK(VLOOKUP(A26653,Questionnaire!A:KQ,213,FALSE)),"#",VLOOKUP(A26653,Questionnaire!A:KQ,213,FALSE))</f>
        <v>#</v>
      </c>
    </row>
    <row r="26654" spans="1:2">
      <c r="A26654" t="s">
        <v>379</v>
      </c>
      <c r="B26654" t="str">
        <f>IF(ISBLANK(VLOOKUP(A26654,Questionnaire!A:KQ,213,FALSE)),"#",VLOOKUP(A26654,Questionnaire!A:KQ,213,FALSE))</f>
        <v>#</v>
      </c>
    </row>
    <row r="26655" spans="1:2">
      <c r="A26655" t="s">
        <v>380</v>
      </c>
      <c r="B26655" t="str">
        <f>IF(ISBLANK(VLOOKUP(A26655,Questionnaire!A:KQ,213,FALSE)),"#",VLOOKUP(A26655,Questionnaire!A:KQ,213,FALSE))</f>
        <v>#</v>
      </c>
    </row>
    <row r="26656" spans="1:2">
      <c r="A26656" t="s">
        <v>381</v>
      </c>
      <c r="B26656" t="str">
        <f>IF(ISBLANK(VLOOKUP(A26656,Questionnaire!A:KQ,213,FALSE)),"#",VLOOKUP(A26656,Questionnaire!A:KQ,213,FALSE))</f>
        <v>#</v>
      </c>
    </row>
    <row r="26657" spans="1:2">
      <c r="A26657" t="s">
        <v>382</v>
      </c>
      <c r="B26657" t="str">
        <f>IF(ISBLANK(VLOOKUP(A26657,Questionnaire!A:KQ,213,FALSE)),"#",VLOOKUP(A26657,Questionnaire!A:KQ,213,FALSE))</f>
        <v>#</v>
      </c>
    </row>
    <row r="26658" spans="1:2">
      <c r="A26658" t="s">
        <v>384</v>
      </c>
      <c r="B26658" t="str">
        <f>IF(ISBLANK(VLOOKUP(A26658,Questionnaire!A:KQ,213,FALSE)),"#",VLOOKUP(A26658,Questionnaire!A:KQ,213,FALSE))</f>
        <v>#</v>
      </c>
    </row>
    <row r="26659" spans="1:2">
      <c r="A26659" t="s">
        <v>387</v>
      </c>
      <c r="B26659" t="str">
        <f>IF(ISBLANK(VLOOKUP(A26659,Questionnaire!A:KQ,213,FALSE)),"#",VLOOKUP(A26659,Questionnaire!A:KQ,213,FALSE))</f>
        <v>#</v>
      </c>
    </row>
    <row r="26660" spans="1:2">
      <c r="A26660" t="s">
        <v>391</v>
      </c>
      <c r="B26660" t="str">
        <f>IF(ISBLANK(VLOOKUP(A26660,Questionnaire!A:KQ,213,FALSE)),"#",VLOOKUP(A26660,Questionnaire!A:KQ,213,FALSE))</f>
        <v>#</v>
      </c>
    </row>
    <row r="26661" spans="1:2">
      <c r="A26661" t="s">
        <v>393</v>
      </c>
      <c r="B26661" t="str">
        <f>IF(ISBLANK(VLOOKUP(A26661,Questionnaire!A:KQ,213,FALSE)),"#",VLOOKUP(A26661,Questionnaire!A:KQ,213,FALSE))</f>
        <v>#</v>
      </c>
    </row>
    <row r="26662" spans="1:2">
      <c r="A26662" t="s">
        <v>395</v>
      </c>
      <c r="B26662" t="str">
        <f>IF(ISBLANK(VLOOKUP(A26662,Questionnaire!A:KQ,213,FALSE)),"#",VLOOKUP(A26662,Questionnaire!A:KQ,213,FALSE))</f>
        <v>#</v>
      </c>
    </row>
    <row r="26663" spans="1:2">
      <c r="A26663" t="s">
        <v>398</v>
      </c>
      <c r="B26663" t="str">
        <f>IF(ISBLANK(VLOOKUP(A26663,Questionnaire!A:KQ,213,FALSE)),"#",VLOOKUP(A26663,Questionnaire!A:KQ,213,FALSE))</f>
        <v>#</v>
      </c>
    </row>
    <row r="26664" spans="1:2">
      <c r="A26664" t="s">
        <v>402</v>
      </c>
      <c r="B26664" t="str">
        <f>IF(ISBLANK(VLOOKUP(A26664,Questionnaire!A:KQ,213,FALSE)),"#",VLOOKUP(A26664,Questionnaire!A:KQ,213,FALSE))</f>
        <v>#</v>
      </c>
    </row>
    <row r="26665" spans="1:2">
      <c r="A26665" t="s">
        <v>405</v>
      </c>
      <c r="B26665" t="str">
        <f>IF(ISBLANK(VLOOKUP(A26665,Questionnaire!A:KQ,213,FALSE)),"#",VLOOKUP(A26665,Questionnaire!A:KQ,213,FALSE))</f>
        <v>#</v>
      </c>
    </row>
    <row r="26666" spans="1:2">
      <c r="A26666" t="s">
        <v>409</v>
      </c>
      <c r="B26666" t="str">
        <f>IF(ISBLANK(VLOOKUP(A26666,Questionnaire!A:KQ,213,FALSE)),"#",VLOOKUP(A26666,Questionnaire!A:KQ,213,FALSE))</f>
        <v>#</v>
      </c>
    </row>
    <row r="26667" spans="1:2">
      <c r="A26667" t="s">
        <v>412</v>
      </c>
      <c r="B26667" t="str">
        <f>IF(ISBLANK(VLOOKUP(A26667,Questionnaire!A:KQ,213,FALSE)),"#",VLOOKUP(A26667,Questionnaire!A:KQ,213,FALSE))</f>
        <v>#</v>
      </c>
    </row>
    <row r="26668" spans="1:2">
      <c r="A26668" t="s">
        <v>415</v>
      </c>
      <c r="B26668" t="str">
        <f>IF(ISBLANK(VLOOKUP(A26668,Questionnaire!A:KQ,213,FALSE)),"#",VLOOKUP(A26668,Questionnaire!A:KQ,213,FALSE))</f>
        <v>#</v>
      </c>
    </row>
    <row r="26669" spans="1:2">
      <c r="A26669" t="s">
        <v>418</v>
      </c>
      <c r="B26669" t="str">
        <f>IF(ISBLANK(VLOOKUP(A26669,Questionnaire!A:KQ,213,FALSE)),"#",VLOOKUP(A26669,Questionnaire!A:KQ,213,FALSE))</f>
        <v>#</v>
      </c>
    </row>
    <row r="26670" spans="1:2">
      <c r="A26670" t="s">
        <v>421</v>
      </c>
      <c r="B26670" t="str">
        <f>IF(ISBLANK(VLOOKUP(A26670,Questionnaire!A:KQ,213,FALSE)),"#",VLOOKUP(A26670,Questionnaire!A:KQ,213,FALSE))</f>
        <v>#</v>
      </c>
    </row>
    <row r="26671" spans="1:2">
      <c r="A26671" t="s">
        <v>424</v>
      </c>
      <c r="B26671" t="str">
        <f>IF(ISBLANK(VLOOKUP(A26671,Questionnaire!A:KQ,213,FALSE)),"#",VLOOKUP(A26671,Questionnaire!A:KQ,213,FALSE))</f>
        <v>#</v>
      </c>
    </row>
    <row r="26672" spans="1:2">
      <c r="A26672" t="s">
        <v>429</v>
      </c>
      <c r="B26672" t="str">
        <f>IF(ISBLANK(VLOOKUP(A26672,Questionnaire!A:KQ,213,FALSE)),"#",VLOOKUP(A26672,Questionnaire!A:KQ,213,FALSE))</f>
        <v>#</v>
      </c>
    </row>
    <row r="26673" spans="1:2">
      <c r="A26673" t="s">
        <v>432</v>
      </c>
      <c r="B26673" t="str">
        <f>IF(ISBLANK(VLOOKUP(A26673,Questionnaire!A:KQ,213,FALSE)),"#",VLOOKUP(A26673,Questionnaire!A:KQ,213,FALSE))</f>
        <v>#</v>
      </c>
    </row>
    <row r="26674" spans="1:2">
      <c r="A26674" t="s">
        <v>435</v>
      </c>
      <c r="B26674" t="str">
        <f>IF(ISBLANK(VLOOKUP(A26674,Questionnaire!A:KQ,213,FALSE)),"#",VLOOKUP(A26674,Questionnaire!A:KQ,213,FALSE))</f>
        <v>#</v>
      </c>
    </row>
    <row r="26675" spans="1:2">
      <c r="A26675" t="s">
        <v>437</v>
      </c>
      <c r="B26675" t="str">
        <f>IF(ISBLANK(VLOOKUP(A26675,Questionnaire!A:KQ,213,FALSE)),"#",VLOOKUP(A26675,Questionnaire!A:KQ,213,FALSE))</f>
        <v>#</v>
      </c>
    </row>
    <row r="26676" spans="1:2">
      <c r="A26676" t="s">
        <v>439</v>
      </c>
      <c r="B26676" t="str">
        <f>IF(ISBLANK(VLOOKUP(A26676,Questionnaire!A:KQ,213,FALSE)),"#",VLOOKUP(A26676,Questionnaire!A:KQ,213,FALSE))</f>
        <v>#</v>
      </c>
    </row>
    <row r="26677" spans="1:2">
      <c r="A26677" t="s">
        <v>442</v>
      </c>
      <c r="B26677" t="str">
        <f>IF(ISBLANK(VLOOKUP(A26677,Questionnaire!A:KQ,213,FALSE)),"#",VLOOKUP(A26677,Questionnaire!A:KQ,213,FALSE))</f>
        <v>#</v>
      </c>
    </row>
    <row r="26678" spans="1:2">
      <c r="A26678" t="s">
        <v>445</v>
      </c>
      <c r="B26678" t="str">
        <f>IF(ISBLANK(VLOOKUP(A26678,Questionnaire!A:KQ,213,FALSE)),"#",VLOOKUP(A26678,Questionnaire!A:KQ,213,FALSE))</f>
        <v>#</v>
      </c>
    </row>
    <row r="26679" spans="1:2">
      <c r="A26679" t="s">
        <v>448</v>
      </c>
      <c r="B26679" t="str">
        <f>IF(ISBLANK(VLOOKUP(A26679,Questionnaire!A:KQ,213,FALSE)),"#",VLOOKUP(A26679,Questionnaire!A:KQ,213,FALSE))</f>
        <v>#</v>
      </c>
    </row>
    <row r="26680" spans="1:2">
      <c r="A26680" t="s">
        <v>452</v>
      </c>
      <c r="B26680" t="str">
        <f>IF(ISBLANK(VLOOKUP(A26680,Questionnaire!A:KQ,213,FALSE)),"#",VLOOKUP(A26680,Questionnaire!A:KQ,213,FALSE))</f>
        <v>#</v>
      </c>
    </row>
    <row r="26681" spans="1:2">
      <c r="A26681" t="s">
        <v>455</v>
      </c>
      <c r="B26681" t="str">
        <f>IF(ISBLANK(VLOOKUP(A26681,Questionnaire!A:KQ,213,FALSE)),"#",VLOOKUP(A26681,Questionnaire!A:KQ,213,FALSE))</f>
        <v>#</v>
      </c>
    </row>
    <row r="26682" spans="1:2">
      <c r="A26682" t="s">
        <v>458</v>
      </c>
      <c r="B26682" t="str">
        <f>IF(ISBLANK(VLOOKUP(A26682,Questionnaire!A:KQ,213,FALSE)),"#",VLOOKUP(A26682,Questionnaire!A:KQ,213,FALSE))</f>
        <v>#</v>
      </c>
    </row>
    <row r="26683" spans="1:2">
      <c r="A26683" t="s">
        <v>461</v>
      </c>
      <c r="B26683" t="str">
        <f>IF(ISBLANK(VLOOKUP(A26683,Questionnaire!A:KQ,213,FALSE)),"#",VLOOKUP(A26683,Questionnaire!A:KQ,213,FALSE))</f>
        <v>#</v>
      </c>
    </row>
    <row r="26684" spans="1:2">
      <c r="A26684" t="s">
        <v>465</v>
      </c>
      <c r="B26684" t="str">
        <f>IF(ISBLANK(VLOOKUP(A26684,Questionnaire!A:KQ,213,FALSE)),"#",VLOOKUP(A26684,Questionnaire!A:KQ,213,FALSE))</f>
        <v>#</v>
      </c>
    </row>
    <row r="26685" spans="1:2">
      <c r="A26685" t="s">
        <v>467</v>
      </c>
      <c r="B26685" t="str">
        <f>IF(ISBLANK(VLOOKUP(A26685,Questionnaire!A:KQ,213,FALSE)),"#",VLOOKUP(A26685,Questionnaire!A:KQ,213,FALSE))</f>
        <v>#</v>
      </c>
    </row>
    <row r="26686" spans="1:2">
      <c r="A26686" t="s">
        <v>469</v>
      </c>
      <c r="B26686" t="str">
        <f>IF(ISBLANK(VLOOKUP(A26686,Questionnaire!A:KQ,213,FALSE)),"#",VLOOKUP(A26686,Questionnaire!A:KQ,213,FALSE))</f>
        <v>#</v>
      </c>
    </row>
    <row r="26687" spans="1:2">
      <c r="A26687" t="s">
        <v>471</v>
      </c>
      <c r="B26687" t="str">
        <f>IF(ISBLANK(VLOOKUP(A26687,Questionnaire!A:KQ,213,FALSE)),"#",VLOOKUP(A26687,Questionnaire!A:KQ,213,FALSE))</f>
        <v>#</v>
      </c>
    </row>
    <row r="26688" spans="1:2">
      <c r="A26688" t="s">
        <v>473</v>
      </c>
      <c r="B26688" t="str">
        <f>IF(ISBLANK(VLOOKUP(A26688,Questionnaire!A:KQ,213,FALSE)),"#",VLOOKUP(A26688,Questionnaire!A:KQ,213,FALSE))</f>
        <v>#</v>
      </c>
    </row>
    <row r="26689" spans="1:3">
      <c r="A26689" t="s">
        <v>475</v>
      </c>
      <c r="B26689" t="str">
        <f>IF(ISBLANK(VLOOKUP(A26689,Questionnaire!A:KQ,213,FALSE)),"#",VLOOKUP(A26689,Questionnaire!A:KQ,213,FALSE))</f>
        <v>#</v>
      </c>
    </row>
    <row r="26690" spans="1:3">
      <c r="A26690" t="s">
        <v>185</v>
      </c>
      <c r="B26690" t="str">
        <f>IF(ISBLANK(VLOOKUP(A26690,Questionnaire!A:KQ,214,FALSE)),"#",VLOOKUP(A26690,Questionnaire!A:KQ,214,FALSE))</f>
        <v>#</v>
      </c>
      <c r="C26690">
        <v>211</v>
      </c>
    </row>
    <row r="26691" spans="1:3">
      <c r="A26691" t="s">
        <v>187</v>
      </c>
      <c r="B26691" t="str">
        <f>IF(ISNA(VLOOKUP(VLOOKUP(A26691,Questionnaire!A:KQ,214,FALSE),'CORA Encoding'!D:E,2,FALSE)),"#",VLOOKUP(VLOOKUP(A26691,Questionnaire!A:KQ,214,FALSE),'CORA Encoding'!D:E,2,FALSE))</f>
        <v>#</v>
      </c>
    </row>
    <row r="26692" spans="1:3">
      <c r="A26692" t="s">
        <v>189</v>
      </c>
      <c r="B26692" t="str">
        <f>IF(ISNA(VLOOKUP(VLOOKUP(A26692,Questionnaire!A:KQ,214,FALSE),'CORA Encoding'!G:H,2,FALSE)),"#",VLOOKUP(VLOOKUP(A26692,Questionnaire!A:KQ,214,FALSE),'CORA Encoding'!G:H,2,FALSE))</f>
        <v>#</v>
      </c>
    </row>
    <row r="26693" spans="1:3">
      <c r="A26693" t="s">
        <v>191</v>
      </c>
      <c r="B26693" t="str">
        <f>IF(ISNA(VLOOKUP(VLOOKUP(A26693,Questionnaire!A:KQ,214,FALSE),'Country List'!E:F,2,FALSE)),"#",VLOOKUP(VLOOKUP(A26693,Questionnaire!A:KQ,214,FALSE),'Country List'!E:F,2,FALSE))</f>
        <v>#</v>
      </c>
    </row>
    <row r="26694" spans="1:3">
      <c r="A26694" t="s">
        <v>193</v>
      </c>
      <c r="B26694" t="str">
        <f>IF(ISNA(VLOOKUP(VLOOKUP(A26694,Questionnaire!A:KQ,214,FALSE),'Industry List'!B:C,2,FALSE)),"#",VLOOKUP(VLOOKUP(A26694,Questionnaire!A:KQ,214,FALSE),'Industry List'!B:C,2,FALSE))</f>
        <v>#</v>
      </c>
    </row>
    <row r="26695" spans="1:3">
      <c r="A26695" t="s">
        <v>197</v>
      </c>
      <c r="B26695" t="str">
        <f>IF(ISBLANK(VLOOKUP(A26695,Questionnaire!A:KQ,214,FALSE)),"#",VLOOKUP(A26695,Questionnaire!A:KQ,214,FALSE))</f>
        <v>#</v>
      </c>
    </row>
    <row r="26696" spans="1:3">
      <c r="A26696" t="s">
        <v>201</v>
      </c>
      <c r="B26696" t="str">
        <f>IF(ISBLANK(VLOOKUP(A26696,Questionnaire!A:KQ,214,FALSE)),"#",VLOOKUP(A26696,Questionnaire!A:KQ,214,FALSE))</f>
        <v>#</v>
      </c>
    </row>
    <row r="26697" spans="1:3">
      <c r="A26697" t="s">
        <v>203</v>
      </c>
      <c r="B26697" t="str">
        <f>IF(ISNA(VLOOKUP(VLOOKUP(A26697,Questionnaire!A:KQ,214,FALSE),'CORA Encoding'!J:K,2,FALSE)),"#",VLOOKUP(VLOOKUP(A26697,Questionnaire!A:KQ,214,FALSE),'CORA Encoding'!J:K,2,FALSE))</f>
        <v>#</v>
      </c>
    </row>
    <row r="26698" spans="1:3">
      <c r="A26698" t="s">
        <v>208</v>
      </c>
      <c r="B26698" t="str">
        <f>IF(ISBLANK(VLOOKUP(A26698,Questionnaire!A:KQ,214,FALSE)),"#",VLOOKUP(A26698,Questionnaire!A:KQ,214,FALSE))</f>
        <v>#</v>
      </c>
    </row>
    <row r="26699" spans="1:3">
      <c r="A26699" t="s">
        <v>213</v>
      </c>
      <c r="B26699" t="str">
        <f>IF(ISBLANK(VLOOKUP(A26699,Questionnaire!A:KQ,214,FALSE)),"#",VLOOKUP(A26699,Questionnaire!A:KQ,214,FALSE))</f>
        <v>#</v>
      </c>
    </row>
    <row r="26700" spans="1:3">
      <c r="A26700" t="s">
        <v>215</v>
      </c>
      <c r="B26700" t="str">
        <f>IF(ISBLANK(VLOOKUP(A26700,Questionnaire!A:KQ,214,FALSE)),"#",VLOOKUP(A26700,Questionnaire!A:KQ,214,FALSE))</f>
        <v>#</v>
      </c>
    </row>
    <row r="26701" spans="1:3">
      <c r="A26701" t="s">
        <v>217</v>
      </c>
      <c r="B26701" t="str">
        <f>IF(ISBLANK(VLOOKUP(A26701,Questionnaire!A:KQ,214,FALSE)),"#",VLOOKUP(A26701,Questionnaire!A:KQ,214,FALSE))</f>
        <v>#</v>
      </c>
    </row>
    <row r="26702" spans="1:3">
      <c r="A26702" t="s">
        <v>219</v>
      </c>
      <c r="B26702" t="str">
        <f>IF(ISBLANK(VLOOKUP(A26702,Questionnaire!A:KQ,214,FALSE)),"#",VLOOKUP(A26702,Questionnaire!A:KQ,214,FALSE))</f>
        <v>#</v>
      </c>
    </row>
    <row r="26703" spans="1:3">
      <c r="A26703" t="s">
        <v>221</v>
      </c>
      <c r="B26703" t="str">
        <f>IF(ISBLANK(VLOOKUP(A26703,Questionnaire!A:KQ,214,FALSE)),"#",VLOOKUP(A26703,Questionnaire!A:KQ,214,FALSE))</f>
        <v>#</v>
      </c>
    </row>
    <row r="26704" spans="1:3">
      <c r="A26704" t="s">
        <v>223</v>
      </c>
      <c r="B26704" t="str">
        <f>IF(ISBLANK(VLOOKUP(A26704,Questionnaire!A:KQ,214,FALSE)),"#",VLOOKUP(A26704,Questionnaire!A:KQ,214,FALSE))</f>
        <v>#</v>
      </c>
    </row>
    <row r="26705" spans="1:2">
      <c r="A26705" t="s">
        <v>225</v>
      </c>
      <c r="B26705" t="str">
        <f>IF(ISBLANK(VLOOKUP(A26705,Questionnaire!A:KQ,214,FALSE)),"#",VLOOKUP(A26705,Questionnaire!A:KQ,214,FALSE))</f>
        <v>#</v>
      </c>
    </row>
    <row r="26706" spans="1:2">
      <c r="A26706" t="s">
        <v>227</v>
      </c>
      <c r="B26706" t="str">
        <f>IF(ISBLANK(VLOOKUP(A26706,Questionnaire!A:KQ,214,FALSE)),"#",VLOOKUP(A26706,Questionnaire!A:KQ,214,FALSE))</f>
        <v>#</v>
      </c>
    </row>
    <row r="26707" spans="1:2">
      <c r="A26707" t="s">
        <v>229</v>
      </c>
      <c r="B26707" t="str">
        <f>IF(ISBLANK(VLOOKUP(A26707,Questionnaire!A:KQ,214,FALSE)),"#",VLOOKUP(A26707,Questionnaire!A:KQ,214,FALSE))</f>
        <v>#</v>
      </c>
    </row>
    <row r="26708" spans="1:2">
      <c r="A26708" t="s">
        <v>231</v>
      </c>
      <c r="B26708" t="str">
        <f>IF(ISBLANK(VLOOKUP(A26708,Questionnaire!A:KQ,214,FALSE)),"#",VLOOKUP(A26708,Questionnaire!A:KQ,214,FALSE))</f>
        <v>#</v>
      </c>
    </row>
    <row r="26709" spans="1:2">
      <c r="A26709" t="s">
        <v>233</v>
      </c>
      <c r="B26709" t="str">
        <f>IF(ISBLANK(VLOOKUP(A26709,Questionnaire!A:KQ,214,FALSE)),"#",VLOOKUP(A26709,Questionnaire!A:KQ,214,FALSE))</f>
        <v>#</v>
      </c>
    </row>
    <row r="26710" spans="1:2">
      <c r="A26710" t="s">
        <v>235</v>
      </c>
      <c r="B26710" t="str">
        <f>IF(ISBLANK(VLOOKUP(A26710,Questionnaire!A:KQ,214,FALSE)),"#",VLOOKUP(A26710,Questionnaire!A:KQ,214,FALSE))</f>
        <v>#</v>
      </c>
    </row>
    <row r="26711" spans="1:2">
      <c r="A26711" t="s">
        <v>237</v>
      </c>
      <c r="B26711" t="str">
        <f>IF(ISBLANK(VLOOKUP(A26711,Questionnaire!A:KQ,214,FALSE)),"#",VLOOKUP(A26711,Questionnaire!A:KQ,214,FALSE))</f>
        <v>#</v>
      </c>
    </row>
    <row r="26712" spans="1:2">
      <c r="A26712" t="s">
        <v>239</v>
      </c>
      <c r="B26712" t="str">
        <f>IF(ISBLANK(VLOOKUP(A26712,Questionnaire!A:KQ,214,FALSE)),"#",VLOOKUP(A26712,Questionnaire!A:KQ,214,FALSE))</f>
        <v>#</v>
      </c>
    </row>
    <row r="26713" spans="1:2">
      <c r="A26713" t="s">
        <v>242</v>
      </c>
      <c r="B26713" t="str">
        <f>IF(ISBLANK(VLOOKUP(A26713,Questionnaire!A:KQ,214,FALSE)),"#",VLOOKUP(A26713,Questionnaire!A:KQ,214,FALSE))</f>
        <v>#</v>
      </c>
    </row>
    <row r="26714" spans="1:2">
      <c r="A26714" t="s">
        <v>245</v>
      </c>
      <c r="B26714" t="str">
        <f>IF(ISBLANK(VLOOKUP(A26714,Questionnaire!A:KQ,214,FALSE)),"#",VLOOKUP(A26714,Questionnaire!A:KQ,214,FALSE))</f>
        <v>#</v>
      </c>
    </row>
    <row r="26715" spans="1:2">
      <c r="A26715" t="s">
        <v>247</v>
      </c>
      <c r="B26715" t="str">
        <f>IF(ISBLANK(VLOOKUP(A26715,Questionnaire!A:KQ,214,FALSE)),"#",VLOOKUP(A26715,Questionnaire!A:KQ,214,FALSE))</f>
        <v>#</v>
      </c>
    </row>
    <row r="26716" spans="1:2">
      <c r="A26716" t="s">
        <v>249</v>
      </c>
      <c r="B26716" t="str">
        <f>IF(ISBLANK(VLOOKUP(A26716,Questionnaire!A:KQ,214,FALSE)),"#",VLOOKUP(A26716,Questionnaire!A:KQ,214,FALSE))</f>
        <v>#</v>
      </c>
    </row>
    <row r="26717" spans="1:2">
      <c r="A26717" t="s">
        <v>250</v>
      </c>
      <c r="B26717" t="str">
        <f>IF(ISBLANK(VLOOKUP(A26717,Questionnaire!A:KQ,214,FALSE)),"#",VLOOKUP(A26717,Questionnaire!A:KQ,214,FALSE))</f>
        <v>#</v>
      </c>
    </row>
    <row r="26718" spans="1:2">
      <c r="A26718" t="s">
        <v>252</v>
      </c>
      <c r="B26718" t="str">
        <f>IF(ISBLANK(VLOOKUP(A26718,Questionnaire!A:KQ,214,FALSE)),"#",VLOOKUP(A26718,Questionnaire!A:KQ,214,FALSE))</f>
        <v>#</v>
      </c>
    </row>
    <row r="26719" spans="1:2">
      <c r="A26719" t="s">
        <v>255</v>
      </c>
      <c r="B26719" t="str">
        <f>IF(ISBLANK(VLOOKUP(A26719,Questionnaire!A:KQ,214,FALSE)),"#",VLOOKUP(A26719,Questionnaire!A:KQ,214,FALSE))</f>
        <v>#</v>
      </c>
    </row>
    <row r="26720" spans="1:2">
      <c r="A26720" t="s">
        <v>258</v>
      </c>
      <c r="B26720" t="str">
        <f>IF(ISNA(VLOOKUP(VLOOKUP(A26720,Questionnaire!A:KQ,214,FALSE),'CORA Encoding'!M:N,2,FALSE)),"#",VLOOKUP(VLOOKUP(A26720,Questionnaire!A:KQ,214,FALSE),'CORA Encoding'!M:N,2,FALSE))</f>
        <v>#</v>
      </c>
    </row>
    <row r="26721" spans="1:2">
      <c r="A26721" t="s">
        <v>261</v>
      </c>
      <c r="B26721" t="str">
        <f>IF(ISBLANK(VLOOKUP(A26721,Questionnaire!A:KQ,214,FALSE)),"#",VLOOKUP(A26721,Questionnaire!A:KQ,214,FALSE))</f>
        <v>#</v>
      </c>
    </row>
    <row r="26722" spans="1:2">
      <c r="A26722" t="s">
        <v>263</v>
      </c>
      <c r="B26722" t="str">
        <f>IF(ISBLANK(VLOOKUP(A26722,Questionnaire!A:KQ,214,FALSE)),"#",VLOOKUP(A26722,Questionnaire!A:KQ,214,FALSE))</f>
        <v>#</v>
      </c>
    </row>
    <row r="26723" spans="1:2">
      <c r="A26723" t="s">
        <v>265</v>
      </c>
      <c r="B26723" t="str">
        <f>IF(ISBLANK(VLOOKUP(A26723,Questionnaire!A:KQ,214,FALSE)),"#",VLOOKUP(A26723,Questionnaire!A:KQ,214,FALSE))</f>
        <v>#</v>
      </c>
    </row>
    <row r="26724" spans="1:2">
      <c r="A26724" t="s">
        <v>267</v>
      </c>
      <c r="B26724" t="str">
        <f>IF(ISBLANK(VLOOKUP(A26724,Questionnaire!A:KQ,214,FALSE)),"#",VLOOKUP(A26724,Questionnaire!A:KQ,214,FALSE))</f>
        <v>#</v>
      </c>
    </row>
    <row r="26725" spans="1:2">
      <c r="A26725" t="s">
        <v>269</v>
      </c>
      <c r="B26725" t="str">
        <f>IF(ISBLANK(VLOOKUP(A26725,Questionnaire!A:KQ,214,FALSE)),"#",VLOOKUP(A26725,Questionnaire!A:KQ,214,FALSE))</f>
        <v>#</v>
      </c>
    </row>
    <row r="26726" spans="1:2">
      <c r="A26726" t="s">
        <v>274</v>
      </c>
      <c r="B26726" t="str">
        <f>IF(ISBLANK(VLOOKUP(A26726,Questionnaire!A:KQ,214,FALSE)),"#",VLOOKUP(A26726,Questionnaire!A:KQ,214,FALSE))</f>
        <v>#</v>
      </c>
    </row>
    <row r="26727" spans="1:2">
      <c r="A26727" t="s">
        <v>276</v>
      </c>
      <c r="B26727" t="str">
        <f>IF(ISBLANK(VLOOKUP(A26727,Questionnaire!A:KQ,214,FALSE)),"#",VLOOKUP(A26727,Questionnaire!A:KQ,214,FALSE))</f>
        <v>#</v>
      </c>
    </row>
    <row r="26728" spans="1:2">
      <c r="A26728" t="s">
        <v>278</v>
      </c>
      <c r="B26728" t="str">
        <f>IF(ISBLANK(VLOOKUP(A26728,Questionnaire!A:KQ,214,FALSE)),"#",VLOOKUP(A26728,Questionnaire!A:KQ,214,FALSE))</f>
        <v>#</v>
      </c>
    </row>
    <row r="26729" spans="1:2">
      <c r="A26729" t="s">
        <v>280</v>
      </c>
      <c r="B26729" t="str">
        <f>IF(ISBLANK(VLOOKUP(A26729,Questionnaire!A:KQ,214,FALSE)),"#",VLOOKUP(A26729,Questionnaire!A:KQ,214,FALSE))</f>
        <v>#</v>
      </c>
    </row>
    <row r="26730" spans="1:2">
      <c r="A26730" t="s">
        <v>282</v>
      </c>
      <c r="B26730" t="str">
        <f>IF(ISBLANK(VLOOKUP(A26730,Questionnaire!A:KQ,214,FALSE)),"#",VLOOKUP(A26730,Questionnaire!A:KQ,214,FALSE))</f>
        <v>#</v>
      </c>
    </row>
    <row r="26731" spans="1:2">
      <c r="A26731" t="s">
        <v>286</v>
      </c>
      <c r="B26731" t="str">
        <f>IF(ISBLANK(VLOOKUP(A26731,Questionnaire!A:KQ,214,FALSE)),"#",VLOOKUP(A26731,Questionnaire!A:KQ,214,FALSE))</f>
        <v>#</v>
      </c>
    </row>
    <row r="26732" spans="1:2">
      <c r="A26732" t="s">
        <v>288</v>
      </c>
      <c r="B26732" t="str">
        <f>IF(ISBLANK(VLOOKUP(A26732,Questionnaire!A:KQ,214,FALSE)),"#",VLOOKUP(A26732,Questionnaire!A:KQ,214,FALSE))</f>
        <v>#</v>
      </c>
    </row>
    <row r="26733" spans="1:2">
      <c r="A26733" t="s">
        <v>290</v>
      </c>
      <c r="B26733" t="str">
        <f>IF(ISBLANK(VLOOKUP(A26733,Questionnaire!A:KQ,214,FALSE)),"#",VLOOKUP(A26733,Questionnaire!A:KQ,214,FALSE))</f>
        <v>#</v>
      </c>
    </row>
    <row r="26734" spans="1:2">
      <c r="A26734" t="s">
        <v>292</v>
      </c>
      <c r="B26734" t="str">
        <f>IF(ISBLANK(VLOOKUP(A26734,Questionnaire!A:KQ,214,FALSE)),"#",VLOOKUP(A26734,Questionnaire!A:KQ,214,FALSE))</f>
        <v>#</v>
      </c>
    </row>
    <row r="26735" spans="1:2">
      <c r="A26735" t="s">
        <v>294</v>
      </c>
      <c r="B26735" t="str">
        <f>IF(ISBLANK(VLOOKUP(A26735,Questionnaire!A:KQ,214,FALSE)),"#",VLOOKUP(A26735,Questionnaire!A:KQ,214,FALSE))</f>
        <v>#</v>
      </c>
    </row>
    <row r="26736" spans="1:2">
      <c r="A26736" t="s">
        <v>296</v>
      </c>
      <c r="B26736" t="str">
        <f>IF(ISBLANK(VLOOKUP(A26736,Questionnaire!A:KQ,214,FALSE)),"#",VLOOKUP(A26736,Questionnaire!A:KQ,214,FALSE))</f>
        <v>#</v>
      </c>
    </row>
    <row r="26737" spans="1:2">
      <c r="A26737" t="s">
        <v>301</v>
      </c>
      <c r="B26737" t="str">
        <f>IF(ISBLANK(VLOOKUP(A26737,Questionnaire!A:KQ,214,FALSE)),"#",VLOOKUP(A26737,Questionnaire!A:KQ,214,FALSE))</f>
        <v>#</v>
      </c>
    </row>
    <row r="26738" spans="1:2">
      <c r="A26738" t="s">
        <v>303</v>
      </c>
      <c r="B26738" t="str">
        <f>IF(ISBLANK(VLOOKUP(A26738,Questionnaire!A:KQ,214,FALSE)),"#",VLOOKUP(A26738,Questionnaire!A:KQ,214,FALSE))</f>
        <v>#</v>
      </c>
    </row>
    <row r="26739" spans="1:2">
      <c r="A26739" t="s">
        <v>305</v>
      </c>
      <c r="B26739" t="str">
        <f>IF(ISBLANK(VLOOKUP(A26739,Questionnaire!A:KQ,214,FALSE)),"#",VLOOKUP(A26739,Questionnaire!A:KQ,214,FALSE))</f>
        <v>#</v>
      </c>
    </row>
    <row r="26740" spans="1:2">
      <c r="A26740" t="s">
        <v>307</v>
      </c>
      <c r="B26740" t="str">
        <f>IF(ISBLANK(VLOOKUP(A26740,Questionnaire!A:KQ,214,FALSE)),"#",VLOOKUP(A26740,Questionnaire!A:KQ,214,FALSE))</f>
        <v>#</v>
      </c>
    </row>
    <row r="26741" spans="1:2">
      <c r="A26741" t="s">
        <v>311</v>
      </c>
      <c r="B26741" t="str">
        <f>IF(ISBLANK(VLOOKUP(A26741,Questionnaire!A:KQ,214,FALSE)),"#",VLOOKUP(A26741,Questionnaire!A:KQ,214,FALSE))</f>
        <v>#</v>
      </c>
    </row>
    <row r="26742" spans="1:2">
      <c r="A26742" t="s">
        <v>313</v>
      </c>
      <c r="B26742" t="str">
        <f>IF(ISBLANK(VLOOKUP(A26742,Questionnaire!A:KQ,214,FALSE)),"#",VLOOKUP(A26742,Questionnaire!A:KQ,214,FALSE))</f>
        <v>#</v>
      </c>
    </row>
    <row r="26743" spans="1:2">
      <c r="A26743" t="s">
        <v>314</v>
      </c>
      <c r="B26743" t="str">
        <f>IF(ISBLANK(VLOOKUP(A26743,Questionnaire!A:KQ,214,FALSE)),"#",VLOOKUP(A26743,Questionnaire!A:KQ,214,FALSE))</f>
        <v>#</v>
      </c>
    </row>
    <row r="26744" spans="1:2">
      <c r="A26744" t="s">
        <v>315</v>
      </c>
      <c r="B26744" t="str">
        <f>IF(ISBLANK(VLOOKUP(A26744,Questionnaire!A:KQ,214,FALSE)),"#",VLOOKUP(A26744,Questionnaire!A:KQ,214,FALSE))</f>
        <v>#</v>
      </c>
    </row>
    <row r="26745" spans="1:2">
      <c r="A26745" t="s">
        <v>317</v>
      </c>
      <c r="B26745" t="str">
        <f>IF(ISBLANK(VLOOKUP(A26745,Questionnaire!A:KQ,214,FALSE)),"#",VLOOKUP(A26745,Questionnaire!A:KQ,214,FALSE))</f>
        <v>#</v>
      </c>
    </row>
    <row r="26746" spans="1:2">
      <c r="A26746" t="s">
        <v>319</v>
      </c>
      <c r="B26746" t="str">
        <f>IF(ISBLANK(VLOOKUP(A26746,Questionnaire!A:KQ,214,FALSE)),"#",VLOOKUP(A26746,Questionnaire!A:KQ,214,FALSE))</f>
        <v>#</v>
      </c>
    </row>
    <row r="26747" spans="1:2">
      <c r="A26747" t="s">
        <v>322</v>
      </c>
      <c r="B26747" t="str">
        <f>IF(ISBLANK(VLOOKUP(A26747,Questionnaire!A:KQ,214,FALSE)),"#",VLOOKUP(A26747,Questionnaire!A:KQ,214,FALSE))</f>
        <v>#</v>
      </c>
    </row>
    <row r="26748" spans="1:2">
      <c r="A26748" t="s">
        <v>326</v>
      </c>
      <c r="B26748" t="str">
        <f>IF(ISBLANK(VLOOKUP(A26748,Questionnaire!A:KQ,214,FALSE)),"#",VLOOKUP(A26748,Questionnaire!A:KQ,214,FALSE))</f>
        <v>#</v>
      </c>
    </row>
    <row r="26749" spans="1:2">
      <c r="A26749" t="s">
        <v>328</v>
      </c>
      <c r="B26749" t="str">
        <f>IF(ISBLANK(VLOOKUP(A26749,Questionnaire!A:KQ,214,FALSE)),"#",VLOOKUP(A26749,Questionnaire!A:KQ,214,FALSE))</f>
        <v>#</v>
      </c>
    </row>
    <row r="26750" spans="1:2">
      <c r="A26750" t="s">
        <v>332</v>
      </c>
      <c r="B26750" t="str">
        <f>IF(ISBLANK(VLOOKUP(A26750,Questionnaire!A:KQ,214,FALSE)),"#",VLOOKUP(A26750,Questionnaire!A:KQ,214,FALSE))</f>
        <v>#</v>
      </c>
    </row>
    <row r="26751" spans="1:2">
      <c r="A26751" t="s">
        <v>333</v>
      </c>
      <c r="B26751" t="str">
        <f>IF(ISBLANK(VLOOKUP(A26751,Questionnaire!A:KQ,214,FALSE)),"#",VLOOKUP(A26751,Questionnaire!A:KQ,214,FALSE))</f>
        <v>#</v>
      </c>
    </row>
    <row r="26752" spans="1:2">
      <c r="A26752" t="s">
        <v>334</v>
      </c>
      <c r="B26752" t="str">
        <f>IF(ISBLANK(VLOOKUP(A26752,Questionnaire!A:KQ,214,FALSE)),"#",VLOOKUP(A26752,Questionnaire!A:KQ,214,FALSE))</f>
        <v>#</v>
      </c>
    </row>
    <row r="26753" spans="1:2">
      <c r="A26753" t="s">
        <v>335</v>
      </c>
      <c r="B26753" t="str">
        <f>IF(ISBLANK(VLOOKUP(A26753,Questionnaire!A:KQ,214,FALSE)),"#",VLOOKUP(A26753,Questionnaire!A:KQ,214,FALSE))</f>
        <v>#</v>
      </c>
    </row>
    <row r="26754" spans="1:2">
      <c r="A26754" t="s">
        <v>336</v>
      </c>
      <c r="B26754" t="str">
        <f>IF(ISBLANK(VLOOKUP(A26754,Questionnaire!A:KQ,214,FALSE)),"#",VLOOKUP(A26754,Questionnaire!A:KQ,214,FALSE))</f>
        <v>#</v>
      </c>
    </row>
    <row r="26755" spans="1:2">
      <c r="A26755" t="s">
        <v>337</v>
      </c>
      <c r="B26755" t="str">
        <f>IF(ISBLANK(VLOOKUP(A26755,Questionnaire!A:KQ,214,FALSE)),"#",VLOOKUP(A26755,Questionnaire!A:KQ,214,FALSE))</f>
        <v>#</v>
      </c>
    </row>
    <row r="26756" spans="1:2">
      <c r="A26756" t="s">
        <v>338</v>
      </c>
      <c r="B26756" t="str">
        <f>IF(ISBLANK(VLOOKUP(A26756,Questionnaire!A:KQ,214,FALSE)),"#",VLOOKUP(A26756,Questionnaire!A:KQ,214,FALSE))</f>
        <v>#</v>
      </c>
    </row>
    <row r="26757" spans="1:2">
      <c r="A26757" t="s">
        <v>339</v>
      </c>
      <c r="B26757" t="str">
        <f>IF(ISBLANK(VLOOKUP(A26757,Questionnaire!A:KQ,214,FALSE)),"#",VLOOKUP(A26757,Questionnaire!A:KQ,214,FALSE))</f>
        <v>#</v>
      </c>
    </row>
    <row r="26758" spans="1:2">
      <c r="A26758" t="s">
        <v>340</v>
      </c>
      <c r="B26758" t="str">
        <f>IF(ISBLANK(VLOOKUP(A26758,Questionnaire!A:KQ,214,FALSE)),"#",VLOOKUP(A26758,Questionnaire!A:KQ,214,FALSE))</f>
        <v>#</v>
      </c>
    </row>
    <row r="26759" spans="1:2">
      <c r="A26759" t="s">
        <v>341</v>
      </c>
      <c r="B26759" t="str">
        <f>IF(ISBLANK(VLOOKUP(A26759,Questionnaire!A:KQ,214,FALSE)),"#",VLOOKUP(A26759,Questionnaire!A:KQ,214,FALSE))</f>
        <v>#</v>
      </c>
    </row>
    <row r="26760" spans="1:2">
      <c r="A26760" t="s">
        <v>342</v>
      </c>
      <c r="B26760" t="str">
        <f>IF(ISBLANK(VLOOKUP(A26760,Questionnaire!A:KQ,214,FALSE)),"#",VLOOKUP(A26760,Questionnaire!A:KQ,214,FALSE))</f>
        <v>#</v>
      </c>
    </row>
    <row r="26761" spans="1:2">
      <c r="A26761" t="s">
        <v>343</v>
      </c>
      <c r="B26761" t="str">
        <f>IF(ISBLANK(VLOOKUP(A26761,Questionnaire!A:KQ,214,FALSE)),"#",VLOOKUP(A26761,Questionnaire!A:KQ,214,FALSE))</f>
        <v>#</v>
      </c>
    </row>
    <row r="26762" spans="1:2">
      <c r="A26762" t="s">
        <v>344</v>
      </c>
      <c r="B26762" t="str">
        <f>IF(ISBLANK(VLOOKUP(A26762,Questionnaire!A:KQ,214,FALSE)),"#",VLOOKUP(A26762,Questionnaire!A:KQ,214,FALSE))</f>
        <v>#</v>
      </c>
    </row>
    <row r="26763" spans="1:2">
      <c r="A26763" t="s">
        <v>345</v>
      </c>
      <c r="B26763" t="str">
        <f>IF(ISBLANK(VLOOKUP(A26763,Questionnaire!A:KQ,214,FALSE)),"#",VLOOKUP(A26763,Questionnaire!A:KQ,214,FALSE))</f>
        <v>#</v>
      </c>
    </row>
    <row r="26764" spans="1:2">
      <c r="A26764" t="s">
        <v>348</v>
      </c>
      <c r="B26764" t="str">
        <f>IF(ISBLANK(VLOOKUP(A26764,Questionnaire!A:KQ,214,FALSE)),"#",VLOOKUP(A26764,Questionnaire!A:KQ,214,FALSE))</f>
        <v>#</v>
      </c>
    </row>
    <row r="26765" spans="1:2">
      <c r="A26765" t="s">
        <v>353</v>
      </c>
      <c r="B26765" t="str">
        <f>IF(ISBLANK(VLOOKUP(A26765,Questionnaire!A:KQ,214,FALSE)),"#",VLOOKUP(A26765,Questionnaire!A:KQ,214,FALSE))</f>
        <v>#</v>
      </c>
    </row>
    <row r="26766" spans="1:2">
      <c r="A26766" t="s">
        <v>354</v>
      </c>
      <c r="B26766" t="str">
        <f>IF(ISBLANK(VLOOKUP(A26766,Questionnaire!A:KQ,214,FALSE)),"#",VLOOKUP(A26766,Questionnaire!A:KQ,214,FALSE))</f>
        <v>#</v>
      </c>
    </row>
    <row r="26767" spans="1:2">
      <c r="A26767" t="s">
        <v>355</v>
      </c>
      <c r="B26767" t="str">
        <f>IF(ISBLANK(VLOOKUP(A26767,Questionnaire!A:KQ,214,FALSE)),"#",VLOOKUP(A26767,Questionnaire!A:KQ,214,FALSE))</f>
        <v>#</v>
      </c>
    </row>
    <row r="26768" spans="1:2">
      <c r="A26768" t="s">
        <v>356</v>
      </c>
      <c r="B26768" t="str">
        <f>IF(ISBLANK(VLOOKUP(A26768,Questionnaire!A:KQ,214,FALSE)),"#",VLOOKUP(A26768,Questionnaire!A:KQ,214,FALSE))</f>
        <v>#</v>
      </c>
    </row>
    <row r="26769" spans="1:2">
      <c r="A26769" t="s">
        <v>357</v>
      </c>
      <c r="B26769" t="str">
        <f>IF(ISBLANK(VLOOKUP(A26769,Questionnaire!A:KQ,214,FALSE)),"#",VLOOKUP(A26769,Questionnaire!A:KQ,214,FALSE))</f>
        <v>#</v>
      </c>
    </row>
    <row r="26770" spans="1:2">
      <c r="A26770" t="s">
        <v>360</v>
      </c>
      <c r="B26770" t="str">
        <f>IF(ISBLANK(VLOOKUP(A26770,Questionnaire!A:KQ,214,FALSE)),"#",VLOOKUP(A26770,Questionnaire!A:KQ,214,FALSE))</f>
        <v>#</v>
      </c>
    </row>
    <row r="26771" spans="1:2">
      <c r="A26771" t="s">
        <v>362</v>
      </c>
      <c r="B26771" t="str">
        <f>IF(ISBLANK(VLOOKUP(A26771,Questionnaire!A:KQ,214,FALSE)),"#",VLOOKUP(A26771,Questionnaire!A:KQ,214,FALSE))</f>
        <v>#</v>
      </c>
    </row>
    <row r="26772" spans="1:2">
      <c r="A26772" t="s">
        <v>363</v>
      </c>
      <c r="B26772" t="str">
        <f>IF(ISBLANK(VLOOKUP(A26772,Questionnaire!A:KQ,214,FALSE)),"#",VLOOKUP(A26772,Questionnaire!A:KQ,214,FALSE))</f>
        <v>#</v>
      </c>
    </row>
    <row r="26773" spans="1:2">
      <c r="A26773" t="s">
        <v>364</v>
      </c>
      <c r="B26773" t="str">
        <f>IF(ISBLANK(VLOOKUP(A26773,Questionnaire!A:KQ,214,FALSE)),"#",VLOOKUP(A26773,Questionnaire!A:KQ,214,FALSE))</f>
        <v>#</v>
      </c>
    </row>
    <row r="26774" spans="1:2">
      <c r="A26774" t="s">
        <v>365</v>
      </c>
      <c r="B26774" t="str">
        <f>IF(ISBLANK(VLOOKUP(A26774,Questionnaire!A:KQ,214,FALSE)),"#",VLOOKUP(A26774,Questionnaire!A:KQ,214,FALSE))</f>
        <v>#</v>
      </c>
    </row>
    <row r="26775" spans="1:2">
      <c r="A26775" t="s">
        <v>366</v>
      </c>
      <c r="B26775" t="str">
        <f>IF(ISBLANK(VLOOKUP(A26775,Questionnaire!A:KQ,214,FALSE)),"#",VLOOKUP(A26775,Questionnaire!A:KQ,214,FALSE))</f>
        <v>#</v>
      </c>
    </row>
    <row r="26776" spans="1:2">
      <c r="A26776" t="s">
        <v>371</v>
      </c>
      <c r="B26776" t="str">
        <f>IF(ISBLANK(VLOOKUP(A26776,Questionnaire!A:KQ,214,FALSE)),"#",VLOOKUP(A26776,Questionnaire!A:KQ,214,FALSE))</f>
        <v>#</v>
      </c>
    </row>
    <row r="26777" spans="1:2">
      <c r="A26777" t="s">
        <v>372</v>
      </c>
      <c r="B26777" t="str">
        <f>IF(ISBLANK(VLOOKUP(A26777,Questionnaire!A:KQ,214,FALSE)),"#",VLOOKUP(A26777,Questionnaire!A:KQ,214,FALSE))</f>
        <v>#</v>
      </c>
    </row>
    <row r="26778" spans="1:2">
      <c r="A26778" t="s">
        <v>373</v>
      </c>
      <c r="B26778" t="str">
        <f>IF(ISBLANK(VLOOKUP(A26778,Questionnaire!A:KQ,214,FALSE)),"#",VLOOKUP(A26778,Questionnaire!A:KQ,214,FALSE))</f>
        <v>#</v>
      </c>
    </row>
    <row r="26779" spans="1:2">
      <c r="A26779" t="s">
        <v>374</v>
      </c>
      <c r="B26779" t="str">
        <f>IF(ISBLANK(VLOOKUP(A26779,Questionnaire!A:KQ,214,FALSE)),"#",VLOOKUP(A26779,Questionnaire!A:KQ,214,FALSE))</f>
        <v>#</v>
      </c>
    </row>
    <row r="26780" spans="1:2">
      <c r="A26780" t="s">
        <v>377</v>
      </c>
      <c r="B26780" t="str">
        <f>IF(ISBLANK(VLOOKUP(A26780,Questionnaire!A:KQ,214,FALSE)),"#",VLOOKUP(A26780,Questionnaire!A:KQ,214,FALSE))</f>
        <v>#</v>
      </c>
    </row>
    <row r="26781" spans="1:2">
      <c r="A26781" t="s">
        <v>379</v>
      </c>
      <c r="B26781" t="str">
        <f>IF(ISBLANK(VLOOKUP(A26781,Questionnaire!A:KQ,214,FALSE)),"#",VLOOKUP(A26781,Questionnaire!A:KQ,214,FALSE))</f>
        <v>#</v>
      </c>
    </row>
    <row r="26782" spans="1:2">
      <c r="A26782" t="s">
        <v>380</v>
      </c>
      <c r="B26782" t="str">
        <f>IF(ISBLANK(VLOOKUP(A26782,Questionnaire!A:KQ,214,FALSE)),"#",VLOOKUP(A26782,Questionnaire!A:KQ,214,FALSE))</f>
        <v>#</v>
      </c>
    </row>
    <row r="26783" spans="1:2">
      <c r="A26783" t="s">
        <v>381</v>
      </c>
      <c r="B26783" t="str">
        <f>IF(ISBLANK(VLOOKUP(A26783,Questionnaire!A:KQ,214,FALSE)),"#",VLOOKUP(A26783,Questionnaire!A:KQ,214,FALSE))</f>
        <v>#</v>
      </c>
    </row>
    <row r="26784" spans="1:2">
      <c r="A26784" t="s">
        <v>382</v>
      </c>
      <c r="B26784" t="str">
        <f>IF(ISBLANK(VLOOKUP(A26784,Questionnaire!A:KQ,214,FALSE)),"#",VLOOKUP(A26784,Questionnaire!A:KQ,214,FALSE))</f>
        <v>#</v>
      </c>
    </row>
    <row r="26785" spans="1:2">
      <c r="A26785" t="s">
        <v>384</v>
      </c>
      <c r="B26785" t="str">
        <f>IF(ISBLANK(VLOOKUP(A26785,Questionnaire!A:KQ,214,FALSE)),"#",VLOOKUP(A26785,Questionnaire!A:KQ,214,FALSE))</f>
        <v>#</v>
      </c>
    </row>
    <row r="26786" spans="1:2">
      <c r="A26786" t="s">
        <v>387</v>
      </c>
      <c r="B26786" t="str">
        <f>IF(ISBLANK(VLOOKUP(A26786,Questionnaire!A:KQ,214,FALSE)),"#",VLOOKUP(A26786,Questionnaire!A:KQ,214,FALSE))</f>
        <v>#</v>
      </c>
    </row>
    <row r="26787" spans="1:2">
      <c r="A26787" t="s">
        <v>391</v>
      </c>
      <c r="B26787" t="str">
        <f>IF(ISBLANK(VLOOKUP(A26787,Questionnaire!A:KQ,214,FALSE)),"#",VLOOKUP(A26787,Questionnaire!A:KQ,214,FALSE))</f>
        <v>#</v>
      </c>
    </row>
    <row r="26788" spans="1:2">
      <c r="A26788" t="s">
        <v>393</v>
      </c>
      <c r="B26788" t="str">
        <f>IF(ISBLANK(VLOOKUP(A26788,Questionnaire!A:KQ,214,FALSE)),"#",VLOOKUP(A26788,Questionnaire!A:KQ,214,FALSE))</f>
        <v>#</v>
      </c>
    </row>
    <row r="26789" spans="1:2">
      <c r="A26789" t="s">
        <v>395</v>
      </c>
      <c r="B26789" t="str">
        <f>IF(ISBLANK(VLOOKUP(A26789,Questionnaire!A:KQ,214,FALSE)),"#",VLOOKUP(A26789,Questionnaire!A:KQ,214,FALSE))</f>
        <v>#</v>
      </c>
    </row>
    <row r="26790" spans="1:2">
      <c r="A26790" t="s">
        <v>398</v>
      </c>
      <c r="B26790" t="str">
        <f>IF(ISBLANK(VLOOKUP(A26790,Questionnaire!A:KQ,214,FALSE)),"#",VLOOKUP(A26790,Questionnaire!A:KQ,214,FALSE))</f>
        <v>#</v>
      </c>
    </row>
    <row r="26791" spans="1:2">
      <c r="A26791" t="s">
        <v>402</v>
      </c>
      <c r="B26791" t="str">
        <f>IF(ISBLANK(VLOOKUP(A26791,Questionnaire!A:KQ,214,FALSE)),"#",VLOOKUP(A26791,Questionnaire!A:KQ,214,FALSE))</f>
        <v>#</v>
      </c>
    </row>
    <row r="26792" spans="1:2">
      <c r="A26792" t="s">
        <v>405</v>
      </c>
      <c r="B26792" t="str">
        <f>IF(ISBLANK(VLOOKUP(A26792,Questionnaire!A:KQ,214,FALSE)),"#",VLOOKUP(A26792,Questionnaire!A:KQ,214,FALSE))</f>
        <v>#</v>
      </c>
    </row>
    <row r="26793" spans="1:2">
      <c r="A26793" t="s">
        <v>409</v>
      </c>
      <c r="B26793" t="str">
        <f>IF(ISBLANK(VLOOKUP(A26793,Questionnaire!A:KQ,214,FALSE)),"#",VLOOKUP(A26793,Questionnaire!A:KQ,214,FALSE))</f>
        <v>#</v>
      </c>
    </row>
    <row r="26794" spans="1:2">
      <c r="A26794" t="s">
        <v>412</v>
      </c>
      <c r="B26794" t="str">
        <f>IF(ISBLANK(VLOOKUP(A26794,Questionnaire!A:KQ,214,FALSE)),"#",VLOOKUP(A26794,Questionnaire!A:KQ,214,FALSE))</f>
        <v>#</v>
      </c>
    </row>
    <row r="26795" spans="1:2">
      <c r="A26795" t="s">
        <v>415</v>
      </c>
      <c r="B26795" t="str">
        <f>IF(ISBLANK(VLOOKUP(A26795,Questionnaire!A:KQ,214,FALSE)),"#",VLOOKUP(A26795,Questionnaire!A:KQ,214,FALSE))</f>
        <v>#</v>
      </c>
    </row>
    <row r="26796" spans="1:2">
      <c r="A26796" t="s">
        <v>418</v>
      </c>
      <c r="B26796" t="str">
        <f>IF(ISBLANK(VLOOKUP(A26796,Questionnaire!A:KQ,214,FALSE)),"#",VLOOKUP(A26796,Questionnaire!A:KQ,214,FALSE))</f>
        <v>#</v>
      </c>
    </row>
    <row r="26797" spans="1:2">
      <c r="A26797" t="s">
        <v>421</v>
      </c>
      <c r="B26797" t="str">
        <f>IF(ISBLANK(VLOOKUP(A26797,Questionnaire!A:KQ,214,FALSE)),"#",VLOOKUP(A26797,Questionnaire!A:KQ,214,FALSE))</f>
        <v>#</v>
      </c>
    </row>
    <row r="26798" spans="1:2">
      <c r="A26798" t="s">
        <v>424</v>
      </c>
      <c r="B26798" t="str">
        <f>IF(ISBLANK(VLOOKUP(A26798,Questionnaire!A:KQ,214,FALSE)),"#",VLOOKUP(A26798,Questionnaire!A:KQ,214,FALSE))</f>
        <v>#</v>
      </c>
    </row>
    <row r="26799" spans="1:2">
      <c r="A26799" t="s">
        <v>429</v>
      </c>
      <c r="B26799" t="str">
        <f>IF(ISBLANK(VLOOKUP(A26799,Questionnaire!A:KQ,214,FALSE)),"#",VLOOKUP(A26799,Questionnaire!A:KQ,214,FALSE))</f>
        <v>#</v>
      </c>
    </row>
    <row r="26800" spans="1:2">
      <c r="A26800" t="s">
        <v>432</v>
      </c>
      <c r="B26800" t="str">
        <f>IF(ISBLANK(VLOOKUP(A26800,Questionnaire!A:KQ,214,FALSE)),"#",VLOOKUP(A26800,Questionnaire!A:KQ,214,FALSE))</f>
        <v>#</v>
      </c>
    </row>
    <row r="26801" spans="1:2">
      <c r="A26801" t="s">
        <v>435</v>
      </c>
      <c r="B26801" t="str">
        <f>IF(ISBLANK(VLOOKUP(A26801,Questionnaire!A:KQ,214,FALSE)),"#",VLOOKUP(A26801,Questionnaire!A:KQ,214,FALSE))</f>
        <v>#</v>
      </c>
    </row>
    <row r="26802" spans="1:2">
      <c r="A26802" t="s">
        <v>437</v>
      </c>
      <c r="B26802" t="str">
        <f>IF(ISBLANK(VLOOKUP(A26802,Questionnaire!A:KQ,214,FALSE)),"#",VLOOKUP(A26802,Questionnaire!A:KQ,214,FALSE))</f>
        <v>#</v>
      </c>
    </row>
    <row r="26803" spans="1:2">
      <c r="A26803" t="s">
        <v>439</v>
      </c>
      <c r="B26803" t="str">
        <f>IF(ISBLANK(VLOOKUP(A26803,Questionnaire!A:KQ,214,FALSE)),"#",VLOOKUP(A26803,Questionnaire!A:KQ,214,FALSE))</f>
        <v>#</v>
      </c>
    </row>
    <row r="26804" spans="1:2">
      <c r="A26804" t="s">
        <v>442</v>
      </c>
      <c r="B26804" t="str">
        <f>IF(ISBLANK(VLOOKUP(A26804,Questionnaire!A:KQ,214,FALSE)),"#",VLOOKUP(A26804,Questionnaire!A:KQ,214,FALSE))</f>
        <v>#</v>
      </c>
    </row>
    <row r="26805" spans="1:2">
      <c r="A26805" t="s">
        <v>445</v>
      </c>
      <c r="B26805" t="str">
        <f>IF(ISBLANK(VLOOKUP(A26805,Questionnaire!A:KQ,214,FALSE)),"#",VLOOKUP(A26805,Questionnaire!A:KQ,214,FALSE))</f>
        <v>#</v>
      </c>
    </row>
    <row r="26806" spans="1:2">
      <c r="A26806" t="s">
        <v>448</v>
      </c>
      <c r="B26806" t="str">
        <f>IF(ISBLANK(VLOOKUP(A26806,Questionnaire!A:KQ,214,FALSE)),"#",VLOOKUP(A26806,Questionnaire!A:KQ,214,FALSE))</f>
        <v>#</v>
      </c>
    </row>
    <row r="26807" spans="1:2">
      <c r="A26807" t="s">
        <v>452</v>
      </c>
      <c r="B26807" t="str">
        <f>IF(ISBLANK(VLOOKUP(A26807,Questionnaire!A:KQ,214,FALSE)),"#",VLOOKUP(A26807,Questionnaire!A:KQ,214,FALSE))</f>
        <v>#</v>
      </c>
    </row>
    <row r="26808" spans="1:2">
      <c r="A26808" t="s">
        <v>455</v>
      </c>
      <c r="B26808" t="str">
        <f>IF(ISBLANK(VLOOKUP(A26808,Questionnaire!A:KQ,214,FALSE)),"#",VLOOKUP(A26808,Questionnaire!A:KQ,214,FALSE))</f>
        <v>#</v>
      </c>
    </row>
    <row r="26809" spans="1:2">
      <c r="A26809" t="s">
        <v>458</v>
      </c>
      <c r="B26809" t="str">
        <f>IF(ISBLANK(VLOOKUP(A26809,Questionnaire!A:KQ,214,FALSE)),"#",VLOOKUP(A26809,Questionnaire!A:KQ,214,FALSE))</f>
        <v>#</v>
      </c>
    </row>
    <row r="26810" spans="1:2">
      <c r="A26810" t="s">
        <v>461</v>
      </c>
      <c r="B26810" t="str">
        <f>IF(ISBLANK(VLOOKUP(A26810,Questionnaire!A:KQ,214,FALSE)),"#",VLOOKUP(A26810,Questionnaire!A:KQ,214,FALSE))</f>
        <v>#</v>
      </c>
    </row>
    <row r="26811" spans="1:2">
      <c r="A26811" t="s">
        <v>465</v>
      </c>
      <c r="B26811" t="str">
        <f>IF(ISBLANK(VLOOKUP(A26811,Questionnaire!A:KQ,214,FALSE)),"#",VLOOKUP(A26811,Questionnaire!A:KQ,214,FALSE))</f>
        <v>#</v>
      </c>
    </row>
    <row r="26812" spans="1:2">
      <c r="A26812" t="s">
        <v>467</v>
      </c>
      <c r="B26812" t="str">
        <f>IF(ISBLANK(VLOOKUP(A26812,Questionnaire!A:KQ,214,FALSE)),"#",VLOOKUP(A26812,Questionnaire!A:KQ,214,FALSE))</f>
        <v>#</v>
      </c>
    </row>
    <row r="26813" spans="1:2">
      <c r="A26813" t="s">
        <v>469</v>
      </c>
      <c r="B26813" t="str">
        <f>IF(ISBLANK(VLOOKUP(A26813,Questionnaire!A:KQ,214,FALSE)),"#",VLOOKUP(A26813,Questionnaire!A:KQ,214,FALSE))</f>
        <v>#</v>
      </c>
    </row>
    <row r="26814" spans="1:2">
      <c r="A26814" t="s">
        <v>471</v>
      </c>
      <c r="B26814" t="str">
        <f>IF(ISBLANK(VLOOKUP(A26814,Questionnaire!A:KQ,214,FALSE)),"#",VLOOKUP(A26814,Questionnaire!A:KQ,214,FALSE))</f>
        <v>#</v>
      </c>
    </row>
    <row r="26815" spans="1:2">
      <c r="A26815" t="s">
        <v>473</v>
      </c>
      <c r="B26815" t="str">
        <f>IF(ISBLANK(VLOOKUP(A26815,Questionnaire!A:KQ,214,FALSE)),"#",VLOOKUP(A26815,Questionnaire!A:KQ,214,FALSE))</f>
        <v>#</v>
      </c>
    </row>
    <row r="26816" spans="1:2">
      <c r="A26816" t="s">
        <v>475</v>
      </c>
      <c r="B26816" t="str">
        <f>IF(ISBLANK(VLOOKUP(A26816,Questionnaire!A:KQ,214,FALSE)),"#",VLOOKUP(A26816,Questionnaire!A:KQ,214,FALSE))</f>
        <v>#</v>
      </c>
    </row>
    <row r="26817" spans="1:3">
      <c r="A26817" t="s">
        <v>185</v>
      </c>
      <c r="B26817" t="str">
        <f>IF(ISBLANK(VLOOKUP(A26817,Questionnaire!A:KQ,215,FALSE)),"#",VLOOKUP(A26817,Questionnaire!A:KQ,215,FALSE))</f>
        <v>#</v>
      </c>
      <c r="C26817">
        <v>212</v>
      </c>
    </row>
    <row r="26818" spans="1:3">
      <c r="A26818" t="s">
        <v>187</v>
      </c>
      <c r="B26818" t="str">
        <f>IF(ISNA(VLOOKUP(VLOOKUP(A26818,Questionnaire!A:KQ,215,FALSE),'CORA Encoding'!D:E,2,FALSE)),"#",VLOOKUP(VLOOKUP(A26818,Questionnaire!A:KQ,215,FALSE),'CORA Encoding'!D:E,2,FALSE))</f>
        <v>#</v>
      </c>
    </row>
    <row r="26819" spans="1:3">
      <c r="A26819" t="s">
        <v>189</v>
      </c>
      <c r="B26819" t="str">
        <f>IF(ISNA(VLOOKUP(VLOOKUP(A26819,Questionnaire!A:KQ,215,FALSE),'CORA Encoding'!G:H,2,FALSE)),"#",VLOOKUP(VLOOKUP(A26819,Questionnaire!A:KQ,215,FALSE),'CORA Encoding'!G:H,2,FALSE))</f>
        <v>#</v>
      </c>
    </row>
    <row r="26820" spans="1:3">
      <c r="A26820" t="s">
        <v>191</v>
      </c>
      <c r="B26820" t="str">
        <f>IF(ISNA(VLOOKUP(VLOOKUP(A26820,Questionnaire!A:KQ,215,FALSE),'Country List'!E:F,2,FALSE)),"#",VLOOKUP(VLOOKUP(A26820,Questionnaire!A:KQ,215,FALSE),'Country List'!E:F,2,FALSE))</f>
        <v>#</v>
      </c>
    </row>
    <row r="26821" spans="1:3">
      <c r="A26821" t="s">
        <v>193</v>
      </c>
      <c r="B26821" t="str">
        <f>IF(ISNA(VLOOKUP(VLOOKUP(A26821,Questionnaire!A:KQ,215,FALSE),'Industry List'!B:C,2,FALSE)),"#",VLOOKUP(VLOOKUP(A26821,Questionnaire!A:KQ,215,FALSE),'Industry List'!B:C,2,FALSE))</f>
        <v>#</v>
      </c>
    </row>
    <row r="26822" spans="1:3">
      <c r="A26822" t="s">
        <v>197</v>
      </c>
      <c r="B26822" t="str">
        <f>IF(ISBLANK(VLOOKUP(A26822,Questionnaire!A:KQ,215,FALSE)),"#",VLOOKUP(A26822,Questionnaire!A:KQ,215,FALSE))</f>
        <v>#</v>
      </c>
    </row>
    <row r="26823" spans="1:3">
      <c r="A26823" t="s">
        <v>201</v>
      </c>
      <c r="B26823" t="str">
        <f>IF(ISBLANK(VLOOKUP(A26823,Questionnaire!A:KQ,215,FALSE)),"#",VLOOKUP(A26823,Questionnaire!A:KQ,215,FALSE))</f>
        <v>#</v>
      </c>
    </row>
    <row r="26824" spans="1:3">
      <c r="A26824" t="s">
        <v>203</v>
      </c>
      <c r="B26824" t="str">
        <f>IF(ISNA(VLOOKUP(VLOOKUP(A26824,Questionnaire!A:KQ,215,FALSE),'CORA Encoding'!J:K,2,FALSE)),"#",VLOOKUP(VLOOKUP(A26824,Questionnaire!A:KQ,215,FALSE),'CORA Encoding'!J:K,2,FALSE))</f>
        <v>#</v>
      </c>
    </row>
    <row r="26825" spans="1:3">
      <c r="A26825" t="s">
        <v>208</v>
      </c>
      <c r="B26825" t="str">
        <f>IF(ISBLANK(VLOOKUP(A26825,Questionnaire!A:KQ,215,FALSE)),"#",VLOOKUP(A26825,Questionnaire!A:KQ,215,FALSE))</f>
        <v>#</v>
      </c>
    </row>
    <row r="26826" spans="1:3">
      <c r="A26826" t="s">
        <v>213</v>
      </c>
      <c r="B26826" t="str">
        <f>IF(ISBLANK(VLOOKUP(A26826,Questionnaire!A:KQ,215,FALSE)),"#",VLOOKUP(A26826,Questionnaire!A:KQ,215,FALSE))</f>
        <v>#</v>
      </c>
    </row>
    <row r="26827" spans="1:3">
      <c r="A26827" t="s">
        <v>215</v>
      </c>
      <c r="B26827" t="str">
        <f>IF(ISBLANK(VLOOKUP(A26827,Questionnaire!A:KQ,215,FALSE)),"#",VLOOKUP(A26827,Questionnaire!A:KQ,215,FALSE))</f>
        <v>#</v>
      </c>
    </row>
    <row r="26828" spans="1:3">
      <c r="A26828" t="s">
        <v>217</v>
      </c>
      <c r="B26828" t="str">
        <f>IF(ISBLANK(VLOOKUP(A26828,Questionnaire!A:KQ,215,FALSE)),"#",VLOOKUP(A26828,Questionnaire!A:KQ,215,FALSE))</f>
        <v>#</v>
      </c>
    </row>
    <row r="26829" spans="1:3">
      <c r="A26829" t="s">
        <v>219</v>
      </c>
      <c r="B26829" t="str">
        <f>IF(ISBLANK(VLOOKUP(A26829,Questionnaire!A:KQ,215,FALSE)),"#",VLOOKUP(A26829,Questionnaire!A:KQ,215,FALSE))</f>
        <v>#</v>
      </c>
    </row>
    <row r="26830" spans="1:3">
      <c r="A26830" t="s">
        <v>221</v>
      </c>
      <c r="B26830" t="str">
        <f>IF(ISBLANK(VLOOKUP(A26830,Questionnaire!A:KQ,215,FALSE)),"#",VLOOKUP(A26830,Questionnaire!A:KQ,215,FALSE))</f>
        <v>#</v>
      </c>
    </row>
    <row r="26831" spans="1:3">
      <c r="A26831" t="s">
        <v>223</v>
      </c>
      <c r="B26831" t="str">
        <f>IF(ISBLANK(VLOOKUP(A26831,Questionnaire!A:KQ,215,FALSE)),"#",VLOOKUP(A26831,Questionnaire!A:KQ,215,FALSE))</f>
        <v>#</v>
      </c>
    </row>
    <row r="26832" spans="1:3">
      <c r="A26832" t="s">
        <v>225</v>
      </c>
      <c r="B26832" t="str">
        <f>IF(ISBLANK(VLOOKUP(A26832,Questionnaire!A:KQ,215,FALSE)),"#",VLOOKUP(A26832,Questionnaire!A:KQ,215,FALSE))</f>
        <v>#</v>
      </c>
    </row>
    <row r="26833" spans="1:2">
      <c r="A26833" t="s">
        <v>227</v>
      </c>
      <c r="B26833" t="str">
        <f>IF(ISBLANK(VLOOKUP(A26833,Questionnaire!A:KQ,215,FALSE)),"#",VLOOKUP(A26833,Questionnaire!A:KQ,215,FALSE))</f>
        <v>#</v>
      </c>
    </row>
    <row r="26834" spans="1:2">
      <c r="A26834" t="s">
        <v>229</v>
      </c>
      <c r="B26834" t="str">
        <f>IF(ISBLANK(VLOOKUP(A26834,Questionnaire!A:KQ,215,FALSE)),"#",VLOOKUP(A26834,Questionnaire!A:KQ,215,FALSE))</f>
        <v>#</v>
      </c>
    </row>
    <row r="26835" spans="1:2">
      <c r="A26835" t="s">
        <v>231</v>
      </c>
      <c r="B26835" t="str">
        <f>IF(ISBLANK(VLOOKUP(A26835,Questionnaire!A:KQ,215,FALSE)),"#",VLOOKUP(A26835,Questionnaire!A:KQ,215,FALSE))</f>
        <v>#</v>
      </c>
    </row>
    <row r="26836" spans="1:2">
      <c r="A26836" t="s">
        <v>233</v>
      </c>
      <c r="B26836" t="str">
        <f>IF(ISBLANK(VLOOKUP(A26836,Questionnaire!A:KQ,215,FALSE)),"#",VLOOKUP(A26836,Questionnaire!A:KQ,215,FALSE))</f>
        <v>#</v>
      </c>
    </row>
    <row r="26837" spans="1:2">
      <c r="A26837" t="s">
        <v>235</v>
      </c>
      <c r="B26837" t="str">
        <f>IF(ISBLANK(VLOOKUP(A26837,Questionnaire!A:KQ,215,FALSE)),"#",VLOOKUP(A26837,Questionnaire!A:KQ,215,FALSE))</f>
        <v>#</v>
      </c>
    </row>
    <row r="26838" spans="1:2">
      <c r="A26838" t="s">
        <v>237</v>
      </c>
      <c r="B26838" t="str">
        <f>IF(ISBLANK(VLOOKUP(A26838,Questionnaire!A:KQ,215,FALSE)),"#",VLOOKUP(A26838,Questionnaire!A:KQ,215,FALSE))</f>
        <v>#</v>
      </c>
    </row>
    <row r="26839" spans="1:2">
      <c r="A26839" t="s">
        <v>239</v>
      </c>
      <c r="B26839" t="str">
        <f>IF(ISBLANK(VLOOKUP(A26839,Questionnaire!A:KQ,215,FALSE)),"#",VLOOKUP(A26839,Questionnaire!A:KQ,215,FALSE))</f>
        <v>#</v>
      </c>
    </row>
    <row r="26840" spans="1:2">
      <c r="A26840" t="s">
        <v>242</v>
      </c>
      <c r="B26840" t="str">
        <f>IF(ISBLANK(VLOOKUP(A26840,Questionnaire!A:KQ,215,FALSE)),"#",VLOOKUP(A26840,Questionnaire!A:KQ,215,FALSE))</f>
        <v>#</v>
      </c>
    </row>
    <row r="26841" spans="1:2">
      <c r="A26841" t="s">
        <v>245</v>
      </c>
      <c r="B26841" t="str">
        <f>IF(ISBLANK(VLOOKUP(A26841,Questionnaire!A:KQ,215,FALSE)),"#",VLOOKUP(A26841,Questionnaire!A:KQ,215,FALSE))</f>
        <v>#</v>
      </c>
    </row>
    <row r="26842" spans="1:2">
      <c r="A26842" t="s">
        <v>247</v>
      </c>
      <c r="B26842" t="str">
        <f>IF(ISBLANK(VLOOKUP(A26842,Questionnaire!A:KQ,215,FALSE)),"#",VLOOKUP(A26842,Questionnaire!A:KQ,215,FALSE))</f>
        <v>#</v>
      </c>
    </row>
    <row r="26843" spans="1:2">
      <c r="A26843" t="s">
        <v>249</v>
      </c>
      <c r="B26843" t="str">
        <f>IF(ISBLANK(VLOOKUP(A26843,Questionnaire!A:KQ,215,FALSE)),"#",VLOOKUP(A26843,Questionnaire!A:KQ,215,FALSE))</f>
        <v>#</v>
      </c>
    </row>
    <row r="26844" spans="1:2">
      <c r="A26844" t="s">
        <v>250</v>
      </c>
      <c r="B26844" t="str">
        <f>IF(ISBLANK(VLOOKUP(A26844,Questionnaire!A:KQ,215,FALSE)),"#",VLOOKUP(A26844,Questionnaire!A:KQ,215,FALSE))</f>
        <v>#</v>
      </c>
    </row>
    <row r="26845" spans="1:2">
      <c r="A26845" t="s">
        <v>252</v>
      </c>
      <c r="B26845" t="str">
        <f>IF(ISBLANK(VLOOKUP(A26845,Questionnaire!A:KQ,215,FALSE)),"#",VLOOKUP(A26845,Questionnaire!A:KQ,215,FALSE))</f>
        <v>#</v>
      </c>
    </row>
    <row r="26846" spans="1:2">
      <c r="A26846" t="s">
        <v>255</v>
      </c>
      <c r="B26846" t="str">
        <f>IF(ISBLANK(VLOOKUP(A26846,Questionnaire!A:KQ,215,FALSE)),"#",VLOOKUP(A26846,Questionnaire!A:KQ,215,FALSE))</f>
        <v>#</v>
      </c>
    </row>
    <row r="26847" spans="1:2">
      <c r="A26847" t="s">
        <v>258</v>
      </c>
      <c r="B26847" t="str">
        <f>IF(ISNA(VLOOKUP(VLOOKUP(A26847,Questionnaire!A:KQ,215,FALSE),'CORA Encoding'!M:N,2,FALSE)),"#",VLOOKUP(VLOOKUP(A26847,Questionnaire!A:KQ,215,FALSE),'CORA Encoding'!M:N,2,FALSE))</f>
        <v>#</v>
      </c>
    </row>
    <row r="26848" spans="1:2">
      <c r="A26848" t="s">
        <v>261</v>
      </c>
      <c r="B26848" t="str">
        <f>IF(ISBLANK(VLOOKUP(A26848,Questionnaire!A:KQ,215,FALSE)),"#",VLOOKUP(A26848,Questionnaire!A:KQ,215,FALSE))</f>
        <v>#</v>
      </c>
    </row>
    <row r="26849" spans="1:2">
      <c r="A26849" t="s">
        <v>263</v>
      </c>
      <c r="B26849" t="str">
        <f>IF(ISBLANK(VLOOKUP(A26849,Questionnaire!A:KQ,215,FALSE)),"#",VLOOKUP(A26849,Questionnaire!A:KQ,215,FALSE))</f>
        <v>#</v>
      </c>
    </row>
    <row r="26850" spans="1:2">
      <c r="A26850" t="s">
        <v>265</v>
      </c>
      <c r="B26850" t="str">
        <f>IF(ISBLANK(VLOOKUP(A26850,Questionnaire!A:KQ,215,FALSE)),"#",VLOOKUP(A26850,Questionnaire!A:KQ,215,FALSE))</f>
        <v>#</v>
      </c>
    </row>
    <row r="26851" spans="1:2">
      <c r="A26851" t="s">
        <v>267</v>
      </c>
      <c r="B26851" t="str">
        <f>IF(ISBLANK(VLOOKUP(A26851,Questionnaire!A:KQ,215,FALSE)),"#",VLOOKUP(A26851,Questionnaire!A:KQ,215,FALSE))</f>
        <v>#</v>
      </c>
    </row>
    <row r="26852" spans="1:2">
      <c r="A26852" t="s">
        <v>269</v>
      </c>
      <c r="B26852" t="str">
        <f>IF(ISBLANK(VLOOKUP(A26852,Questionnaire!A:KQ,215,FALSE)),"#",VLOOKUP(A26852,Questionnaire!A:KQ,215,FALSE))</f>
        <v>#</v>
      </c>
    </row>
    <row r="26853" spans="1:2">
      <c r="A26853" t="s">
        <v>274</v>
      </c>
      <c r="B26853" t="str">
        <f>IF(ISBLANK(VLOOKUP(A26853,Questionnaire!A:KQ,215,FALSE)),"#",VLOOKUP(A26853,Questionnaire!A:KQ,215,FALSE))</f>
        <v>#</v>
      </c>
    </row>
    <row r="26854" spans="1:2">
      <c r="A26854" t="s">
        <v>276</v>
      </c>
      <c r="B26854" t="str">
        <f>IF(ISBLANK(VLOOKUP(A26854,Questionnaire!A:KQ,215,FALSE)),"#",VLOOKUP(A26854,Questionnaire!A:KQ,215,FALSE))</f>
        <v>#</v>
      </c>
    </row>
    <row r="26855" spans="1:2">
      <c r="A26855" t="s">
        <v>278</v>
      </c>
      <c r="B26855" t="str">
        <f>IF(ISBLANK(VLOOKUP(A26855,Questionnaire!A:KQ,215,FALSE)),"#",VLOOKUP(A26855,Questionnaire!A:KQ,215,FALSE))</f>
        <v>#</v>
      </c>
    </row>
    <row r="26856" spans="1:2">
      <c r="A26856" t="s">
        <v>280</v>
      </c>
      <c r="B26856" t="str">
        <f>IF(ISBLANK(VLOOKUP(A26856,Questionnaire!A:KQ,215,FALSE)),"#",VLOOKUP(A26856,Questionnaire!A:KQ,215,FALSE))</f>
        <v>#</v>
      </c>
    </row>
    <row r="26857" spans="1:2">
      <c r="A26857" t="s">
        <v>282</v>
      </c>
      <c r="B26857" t="str">
        <f>IF(ISBLANK(VLOOKUP(A26857,Questionnaire!A:KQ,215,FALSE)),"#",VLOOKUP(A26857,Questionnaire!A:KQ,215,FALSE))</f>
        <v>#</v>
      </c>
    </row>
    <row r="26858" spans="1:2">
      <c r="A26858" t="s">
        <v>286</v>
      </c>
      <c r="B26858" t="str">
        <f>IF(ISBLANK(VLOOKUP(A26858,Questionnaire!A:KQ,215,FALSE)),"#",VLOOKUP(A26858,Questionnaire!A:KQ,215,FALSE))</f>
        <v>#</v>
      </c>
    </row>
    <row r="26859" spans="1:2">
      <c r="A26859" t="s">
        <v>288</v>
      </c>
      <c r="B26859" t="str">
        <f>IF(ISBLANK(VLOOKUP(A26859,Questionnaire!A:KQ,215,FALSE)),"#",VLOOKUP(A26859,Questionnaire!A:KQ,215,FALSE))</f>
        <v>#</v>
      </c>
    </row>
    <row r="26860" spans="1:2">
      <c r="A26860" t="s">
        <v>290</v>
      </c>
      <c r="B26860" t="str">
        <f>IF(ISBLANK(VLOOKUP(A26860,Questionnaire!A:KQ,215,FALSE)),"#",VLOOKUP(A26860,Questionnaire!A:KQ,215,FALSE))</f>
        <v>#</v>
      </c>
    </row>
    <row r="26861" spans="1:2">
      <c r="A26861" t="s">
        <v>292</v>
      </c>
      <c r="B26861" t="str">
        <f>IF(ISBLANK(VLOOKUP(A26861,Questionnaire!A:KQ,215,FALSE)),"#",VLOOKUP(A26861,Questionnaire!A:KQ,215,FALSE))</f>
        <v>#</v>
      </c>
    </row>
    <row r="26862" spans="1:2">
      <c r="A26862" t="s">
        <v>294</v>
      </c>
      <c r="B26862" t="str">
        <f>IF(ISBLANK(VLOOKUP(A26862,Questionnaire!A:KQ,215,FALSE)),"#",VLOOKUP(A26862,Questionnaire!A:KQ,215,FALSE))</f>
        <v>#</v>
      </c>
    </row>
    <row r="26863" spans="1:2">
      <c r="A26863" t="s">
        <v>296</v>
      </c>
      <c r="B26863" t="str">
        <f>IF(ISBLANK(VLOOKUP(A26863,Questionnaire!A:KQ,215,FALSE)),"#",VLOOKUP(A26863,Questionnaire!A:KQ,215,FALSE))</f>
        <v>#</v>
      </c>
    </row>
    <row r="26864" spans="1:2">
      <c r="A26864" t="s">
        <v>301</v>
      </c>
      <c r="B26864" t="str">
        <f>IF(ISBLANK(VLOOKUP(A26864,Questionnaire!A:KQ,215,FALSE)),"#",VLOOKUP(A26864,Questionnaire!A:KQ,215,FALSE))</f>
        <v>#</v>
      </c>
    </row>
    <row r="26865" spans="1:2">
      <c r="A26865" t="s">
        <v>303</v>
      </c>
      <c r="B26865" t="str">
        <f>IF(ISBLANK(VLOOKUP(A26865,Questionnaire!A:KQ,215,FALSE)),"#",VLOOKUP(A26865,Questionnaire!A:KQ,215,FALSE))</f>
        <v>#</v>
      </c>
    </row>
    <row r="26866" spans="1:2">
      <c r="A26866" t="s">
        <v>305</v>
      </c>
      <c r="B26866" t="str">
        <f>IF(ISBLANK(VLOOKUP(A26866,Questionnaire!A:KQ,215,FALSE)),"#",VLOOKUP(A26866,Questionnaire!A:KQ,215,FALSE))</f>
        <v>#</v>
      </c>
    </row>
    <row r="26867" spans="1:2">
      <c r="A26867" t="s">
        <v>307</v>
      </c>
      <c r="B26867" t="str">
        <f>IF(ISBLANK(VLOOKUP(A26867,Questionnaire!A:KQ,215,FALSE)),"#",VLOOKUP(A26867,Questionnaire!A:KQ,215,FALSE))</f>
        <v>#</v>
      </c>
    </row>
    <row r="26868" spans="1:2">
      <c r="A26868" t="s">
        <v>311</v>
      </c>
      <c r="B26868" t="str">
        <f>IF(ISBLANK(VLOOKUP(A26868,Questionnaire!A:KQ,215,FALSE)),"#",VLOOKUP(A26868,Questionnaire!A:KQ,215,FALSE))</f>
        <v>#</v>
      </c>
    </row>
    <row r="26869" spans="1:2">
      <c r="A26869" t="s">
        <v>313</v>
      </c>
      <c r="B26869" t="str">
        <f>IF(ISBLANK(VLOOKUP(A26869,Questionnaire!A:KQ,215,FALSE)),"#",VLOOKUP(A26869,Questionnaire!A:KQ,215,FALSE))</f>
        <v>#</v>
      </c>
    </row>
    <row r="26870" spans="1:2">
      <c r="A26870" t="s">
        <v>314</v>
      </c>
      <c r="B26870" t="str">
        <f>IF(ISBLANK(VLOOKUP(A26870,Questionnaire!A:KQ,215,FALSE)),"#",VLOOKUP(A26870,Questionnaire!A:KQ,215,FALSE))</f>
        <v>#</v>
      </c>
    </row>
    <row r="26871" spans="1:2">
      <c r="A26871" t="s">
        <v>315</v>
      </c>
      <c r="B26871" t="str">
        <f>IF(ISBLANK(VLOOKUP(A26871,Questionnaire!A:KQ,215,FALSE)),"#",VLOOKUP(A26871,Questionnaire!A:KQ,215,FALSE))</f>
        <v>#</v>
      </c>
    </row>
    <row r="26872" spans="1:2">
      <c r="A26872" t="s">
        <v>317</v>
      </c>
      <c r="B26872" t="str">
        <f>IF(ISBLANK(VLOOKUP(A26872,Questionnaire!A:KQ,215,FALSE)),"#",VLOOKUP(A26872,Questionnaire!A:KQ,215,FALSE))</f>
        <v>#</v>
      </c>
    </row>
    <row r="26873" spans="1:2">
      <c r="A26873" t="s">
        <v>319</v>
      </c>
      <c r="B26873" t="str">
        <f>IF(ISBLANK(VLOOKUP(A26873,Questionnaire!A:KQ,215,FALSE)),"#",VLOOKUP(A26873,Questionnaire!A:KQ,215,FALSE))</f>
        <v>#</v>
      </c>
    </row>
    <row r="26874" spans="1:2">
      <c r="A26874" t="s">
        <v>322</v>
      </c>
      <c r="B26874" t="str">
        <f>IF(ISBLANK(VLOOKUP(A26874,Questionnaire!A:KQ,215,FALSE)),"#",VLOOKUP(A26874,Questionnaire!A:KQ,215,FALSE))</f>
        <v>#</v>
      </c>
    </row>
    <row r="26875" spans="1:2">
      <c r="A26875" t="s">
        <v>326</v>
      </c>
      <c r="B26875" t="str">
        <f>IF(ISBLANK(VLOOKUP(A26875,Questionnaire!A:KQ,215,FALSE)),"#",VLOOKUP(A26875,Questionnaire!A:KQ,215,FALSE))</f>
        <v>#</v>
      </c>
    </row>
    <row r="26876" spans="1:2">
      <c r="A26876" t="s">
        <v>328</v>
      </c>
      <c r="B26876" t="str">
        <f>IF(ISBLANK(VLOOKUP(A26876,Questionnaire!A:KQ,215,FALSE)),"#",VLOOKUP(A26876,Questionnaire!A:KQ,215,FALSE))</f>
        <v>#</v>
      </c>
    </row>
    <row r="26877" spans="1:2">
      <c r="A26877" t="s">
        <v>332</v>
      </c>
      <c r="B26877" t="str">
        <f>IF(ISBLANK(VLOOKUP(A26877,Questionnaire!A:KQ,215,FALSE)),"#",VLOOKUP(A26877,Questionnaire!A:KQ,215,FALSE))</f>
        <v>#</v>
      </c>
    </row>
    <row r="26878" spans="1:2">
      <c r="A26878" t="s">
        <v>333</v>
      </c>
      <c r="B26878" t="str">
        <f>IF(ISBLANK(VLOOKUP(A26878,Questionnaire!A:KQ,215,FALSE)),"#",VLOOKUP(A26878,Questionnaire!A:KQ,215,FALSE))</f>
        <v>#</v>
      </c>
    </row>
    <row r="26879" spans="1:2">
      <c r="A26879" t="s">
        <v>334</v>
      </c>
      <c r="B26879" t="str">
        <f>IF(ISBLANK(VLOOKUP(A26879,Questionnaire!A:KQ,215,FALSE)),"#",VLOOKUP(A26879,Questionnaire!A:KQ,215,FALSE))</f>
        <v>#</v>
      </c>
    </row>
    <row r="26880" spans="1:2">
      <c r="A26880" t="s">
        <v>335</v>
      </c>
      <c r="B26880" t="str">
        <f>IF(ISBLANK(VLOOKUP(A26880,Questionnaire!A:KQ,215,FALSE)),"#",VLOOKUP(A26880,Questionnaire!A:KQ,215,FALSE))</f>
        <v>#</v>
      </c>
    </row>
    <row r="26881" spans="1:2">
      <c r="A26881" t="s">
        <v>336</v>
      </c>
      <c r="B26881" t="str">
        <f>IF(ISBLANK(VLOOKUP(A26881,Questionnaire!A:KQ,215,FALSE)),"#",VLOOKUP(A26881,Questionnaire!A:KQ,215,FALSE))</f>
        <v>#</v>
      </c>
    </row>
    <row r="26882" spans="1:2">
      <c r="A26882" t="s">
        <v>337</v>
      </c>
      <c r="B26882" t="str">
        <f>IF(ISBLANK(VLOOKUP(A26882,Questionnaire!A:KQ,215,FALSE)),"#",VLOOKUP(A26882,Questionnaire!A:KQ,215,FALSE))</f>
        <v>#</v>
      </c>
    </row>
    <row r="26883" spans="1:2">
      <c r="A26883" t="s">
        <v>338</v>
      </c>
      <c r="B26883" t="str">
        <f>IF(ISBLANK(VLOOKUP(A26883,Questionnaire!A:KQ,215,FALSE)),"#",VLOOKUP(A26883,Questionnaire!A:KQ,215,FALSE))</f>
        <v>#</v>
      </c>
    </row>
    <row r="26884" spans="1:2">
      <c r="A26884" t="s">
        <v>339</v>
      </c>
      <c r="B26884" t="str">
        <f>IF(ISBLANK(VLOOKUP(A26884,Questionnaire!A:KQ,215,FALSE)),"#",VLOOKUP(A26884,Questionnaire!A:KQ,215,FALSE))</f>
        <v>#</v>
      </c>
    </row>
    <row r="26885" spans="1:2">
      <c r="A26885" t="s">
        <v>340</v>
      </c>
      <c r="B26885" t="str">
        <f>IF(ISBLANK(VLOOKUP(A26885,Questionnaire!A:KQ,215,FALSE)),"#",VLOOKUP(A26885,Questionnaire!A:KQ,215,FALSE))</f>
        <v>#</v>
      </c>
    </row>
    <row r="26886" spans="1:2">
      <c r="A26886" t="s">
        <v>341</v>
      </c>
      <c r="B26886" t="str">
        <f>IF(ISBLANK(VLOOKUP(A26886,Questionnaire!A:KQ,215,FALSE)),"#",VLOOKUP(A26886,Questionnaire!A:KQ,215,FALSE))</f>
        <v>#</v>
      </c>
    </row>
    <row r="26887" spans="1:2">
      <c r="A26887" t="s">
        <v>342</v>
      </c>
      <c r="B26887" t="str">
        <f>IF(ISBLANK(VLOOKUP(A26887,Questionnaire!A:KQ,215,FALSE)),"#",VLOOKUP(A26887,Questionnaire!A:KQ,215,FALSE))</f>
        <v>#</v>
      </c>
    </row>
    <row r="26888" spans="1:2">
      <c r="A26888" t="s">
        <v>343</v>
      </c>
      <c r="B26888" t="str">
        <f>IF(ISBLANK(VLOOKUP(A26888,Questionnaire!A:KQ,215,FALSE)),"#",VLOOKUP(A26888,Questionnaire!A:KQ,215,FALSE))</f>
        <v>#</v>
      </c>
    </row>
    <row r="26889" spans="1:2">
      <c r="A26889" t="s">
        <v>344</v>
      </c>
      <c r="B26889" t="str">
        <f>IF(ISBLANK(VLOOKUP(A26889,Questionnaire!A:KQ,215,FALSE)),"#",VLOOKUP(A26889,Questionnaire!A:KQ,215,FALSE))</f>
        <v>#</v>
      </c>
    </row>
    <row r="26890" spans="1:2">
      <c r="A26890" t="s">
        <v>345</v>
      </c>
      <c r="B26890" t="str">
        <f>IF(ISBLANK(VLOOKUP(A26890,Questionnaire!A:KQ,215,FALSE)),"#",VLOOKUP(A26890,Questionnaire!A:KQ,215,FALSE))</f>
        <v>#</v>
      </c>
    </row>
    <row r="26891" spans="1:2">
      <c r="A26891" t="s">
        <v>348</v>
      </c>
      <c r="B26891" t="str">
        <f>IF(ISBLANK(VLOOKUP(A26891,Questionnaire!A:KQ,215,FALSE)),"#",VLOOKUP(A26891,Questionnaire!A:KQ,215,FALSE))</f>
        <v>#</v>
      </c>
    </row>
    <row r="26892" spans="1:2">
      <c r="A26892" t="s">
        <v>353</v>
      </c>
      <c r="B26892" t="str">
        <f>IF(ISBLANK(VLOOKUP(A26892,Questionnaire!A:KQ,215,FALSE)),"#",VLOOKUP(A26892,Questionnaire!A:KQ,215,FALSE))</f>
        <v>#</v>
      </c>
    </row>
    <row r="26893" spans="1:2">
      <c r="A26893" t="s">
        <v>354</v>
      </c>
      <c r="B26893" t="str">
        <f>IF(ISBLANK(VLOOKUP(A26893,Questionnaire!A:KQ,215,FALSE)),"#",VLOOKUP(A26893,Questionnaire!A:KQ,215,FALSE))</f>
        <v>#</v>
      </c>
    </row>
    <row r="26894" spans="1:2">
      <c r="A26894" t="s">
        <v>355</v>
      </c>
      <c r="B26894" t="str">
        <f>IF(ISBLANK(VLOOKUP(A26894,Questionnaire!A:KQ,215,FALSE)),"#",VLOOKUP(A26894,Questionnaire!A:KQ,215,FALSE))</f>
        <v>#</v>
      </c>
    </row>
    <row r="26895" spans="1:2">
      <c r="A26895" t="s">
        <v>356</v>
      </c>
      <c r="B26895" t="str">
        <f>IF(ISBLANK(VLOOKUP(A26895,Questionnaire!A:KQ,215,FALSE)),"#",VLOOKUP(A26895,Questionnaire!A:KQ,215,FALSE))</f>
        <v>#</v>
      </c>
    </row>
    <row r="26896" spans="1:2">
      <c r="A26896" t="s">
        <v>357</v>
      </c>
      <c r="B26896" t="str">
        <f>IF(ISBLANK(VLOOKUP(A26896,Questionnaire!A:KQ,215,FALSE)),"#",VLOOKUP(A26896,Questionnaire!A:KQ,215,FALSE))</f>
        <v>#</v>
      </c>
    </row>
    <row r="26897" spans="1:2">
      <c r="A26897" t="s">
        <v>360</v>
      </c>
      <c r="B26897" t="str">
        <f>IF(ISBLANK(VLOOKUP(A26897,Questionnaire!A:KQ,215,FALSE)),"#",VLOOKUP(A26897,Questionnaire!A:KQ,215,FALSE))</f>
        <v>#</v>
      </c>
    </row>
    <row r="26898" spans="1:2">
      <c r="A26898" t="s">
        <v>362</v>
      </c>
      <c r="B26898" t="str">
        <f>IF(ISBLANK(VLOOKUP(A26898,Questionnaire!A:KQ,215,FALSE)),"#",VLOOKUP(A26898,Questionnaire!A:KQ,215,FALSE))</f>
        <v>#</v>
      </c>
    </row>
    <row r="26899" spans="1:2">
      <c r="A26899" t="s">
        <v>363</v>
      </c>
      <c r="B26899" t="str">
        <f>IF(ISBLANK(VLOOKUP(A26899,Questionnaire!A:KQ,215,FALSE)),"#",VLOOKUP(A26899,Questionnaire!A:KQ,215,FALSE))</f>
        <v>#</v>
      </c>
    </row>
    <row r="26900" spans="1:2">
      <c r="A26900" t="s">
        <v>364</v>
      </c>
      <c r="B26900" t="str">
        <f>IF(ISBLANK(VLOOKUP(A26900,Questionnaire!A:KQ,215,FALSE)),"#",VLOOKUP(A26900,Questionnaire!A:KQ,215,FALSE))</f>
        <v>#</v>
      </c>
    </row>
    <row r="26901" spans="1:2">
      <c r="A26901" t="s">
        <v>365</v>
      </c>
      <c r="B26901" t="str">
        <f>IF(ISBLANK(VLOOKUP(A26901,Questionnaire!A:KQ,215,FALSE)),"#",VLOOKUP(A26901,Questionnaire!A:KQ,215,FALSE))</f>
        <v>#</v>
      </c>
    </row>
    <row r="26902" spans="1:2">
      <c r="A26902" t="s">
        <v>366</v>
      </c>
      <c r="B26902" t="str">
        <f>IF(ISBLANK(VLOOKUP(A26902,Questionnaire!A:KQ,215,FALSE)),"#",VLOOKUP(A26902,Questionnaire!A:KQ,215,FALSE))</f>
        <v>#</v>
      </c>
    </row>
    <row r="26903" spans="1:2">
      <c r="A26903" t="s">
        <v>371</v>
      </c>
      <c r="B26903" t="str">
        <f>IF(ISBLANK(VLOOKUP(A26903,Questionnaire!A:KQ,215,FALSE)),"#",VLOOKUP(A26903,Questionnaire!A:KQ,215,FALSE))</f>
        <v>#</v>
      </c>
    </row>
    <row r="26904" spans="1:2">
      <c r="A26904" t="s">
        <v>372</v>
      </c>
      <c r="B26904" t="str">
        <f>IF(ISBLANK(VLOOKUP(A26904,Questionnaire!A:KQ,215,FALSE)),"#",VLOOKUP(A26904,Questionnaire!A:KQ,215,FALSE))</f>
        <v>#</v>
      </c>
    </row>
    <row r="26905" spans="1:2">
      <c r="A26905" t="s">
        <v>373</v>
      </c>
      <c r="B26905" t="str">
        <f>IF(ISBLANK(VLOOKUP(A26905,Questionnaire!A:KQ,215,FALSE)),"#",VLOOKUP(A26905,Questionnaire!A:KQ,215,FALSE))</f>
        <v>#</v>
      </c>
    </row>
    <row r="26906" spans="1:2">
      <c r="A26906" t="s">
        <v>374</v>
      </c>
      <c r="B26906" t="str">
        <f>IF(ISBLANK(VLOOKUP(A26906,Questionnaire!A:KQ,215,FALSE)),"#",VLOOKUP(A26906,Questionnaire!A:KQ,215,FALSE))</f>
        <v>#</v>
      </c>
    </row>
    <row r="26907" spans="1:2">
      <c r="A26907" t="s">
        <v>377</v>
      </c>
      <c r="B26907" t="str">
        <f>IF(ISBLANK(VLOOKUP(A26907,Questionnaire!A:KQ,215,FALSE)),"#",VLOOKUP(A26907,Questionnaire!A:KQ,215,FALSE))</f>
        <v>#</v>
      </c>
    </row>
    <row r="26908" spans="1:2">
      <c r="A26908" t="s">
        <v>379</v>
      </c>
      <c r="B26908" t="str">
        <f>IF(ISBLANK(VLOOKUP(A26908,Questionnaire!A:KQ,215,FALSE)),"#",VLOOKUP(A26908,Questionnaire!A:KQ,215,FALSE))</f>
        <v>#</v>
      </c>
    </row>
    <row r="26909" spans="1:2">
      <c r="A26909" t="s">
        <v>380</v>
      </c>
      <c r="B26909" t="str">
        <f>IF(ISBLANK(VLOOKUP(A26909,Questionnaire!A:KQ,215,FALSE)),"#",VLOOKUP(A26909,Questionnaire!A:KQ,215,FALSE))</f>
        <v>#</v>
      </c>
    </row>
    <row r="26910" spans="1:2">
      <c r="A26910" t="s">
        <v>381</v>
      </c>
      <c r="B26910" t="str">
        <f>IF(ISBLANK(VLOOKUP(A26910,Questionnaire!A:KQ,215,FALSE)),"#",VLOOKUP(A26910,Questionnaire!A:KQ,215,FALSE))</f>
        <v>#</v>
      </c>
    </row>
    <row r="26911" spans="1:2">
      <c r="A26911" t="s">
        <v>382</v>
      </c>
      <c r="B26911" t="str">
        <f>IF(ISBLANK(VLOOKUP(A26911,Questionnaire!A:KQ,215,FALSE)),"#",VLOOKUP(A26911,Questionnaire!A:KQ,215,FALSE))</f>
        <v>#</v>
      </c>
    </row>
    <row r="26912" spans="1:2">
      <c r="A26912" t="s">
        <v>384</v>
      </c>
      <c r="B26912" t="str">
        <f>IF(ISBLANK(VLOOKUP(A26912,Questionnaire!A:KQ,215,FALSE)),"#",VLOOKUP(A26912,Questionnaire!A:KQ,215,FALSE))</f>
        <v>#</v>
      </c>
    </row>
    <row r="26913" spans="1:2">
      <c r="A26913" t="s">
        <v>387</v>
      </c>
      <c r="B26913" t="str">
        <f>IF(ISBLANK(VLOOKUP(A26913,Questionnaire!A:KQ,215,FALSE)),"#",VLOOKUP(A26913,Questionnaire!A:KQ,215,FALSE))</f>
        <v>#</v>
      </c>
    </row>
    <row r="26914" spans="1:2">
      <c r="A26914" t="s">
        <v>391</v>
      </c>
      <c r="B26914" t="str">
        <f>IF(ISBLANK(VLOOKUP(A26914,Questionnaire!A:KQ,215,FALSE)),"#",VLOOKUP(A26914,Questionnaire!A:KQ,215,FALSE))</f>
        <v>#</v>
      </c>
    </row>
    <row r="26915" spans="1:2">
      <c r="A26915" t="s">
        <v>393</v>
      </c>
      <c r="B26915" t="str">
        <f>IF(ISBLANK(VLOOKUP(A26915,Questionnaire!A:KQ,215,FALSE)),"#",VLOOKUP(A26915,Questionnaire!A:KQ,215,FALSE))</f>
        <v>#</v>
      </c>
    </row>
    <row r="26916" spans="1:2">
      <c r="A26916" t="s">
        <v>395</v>
      </c>
      <c r="B26916" t="str">
        <f>IF(ISBLANK(VLOOKUP(A26916,Questionnaire!A:KQ,215,FALSE)),"#",VLOOKUP(A26916,Questionnaire!A:KQ,215,FALSE))</f>
        <v>#</v>
      </c>
    </row>
    <row r="26917" spans="1:2">
      <c r="A26917" t="s">
        <v>398</v>
      </c>
      <c r="B26917" t="str">
        <f>IF(ISBLANK(VLOOKUP(A26917,Questionnaire!A:KQ,215,FALSE)),"#",VLOOKUP(A26917,Questionnaire!A:KQ,215,FALSE))</f>
        <v>#</v>
      </c>
    </row>
    <row r="26918" spans="1:2">
      <c r="A26918" t="s">
        <v>402</v>
      </c>
      <c r="B26918" t="str">
        <f>IF(ISBLANK(VLOOKUP(A26918,Questionnaire!A:KQ,215,FALSE)),"#",VLOOKUP(A26918,Questionnaire!A:KQ,215,FALSE))</f>
        <v>#</v>
      </c>
    </row>
    <row r="26919" spans="1:2">
      <c r="A26919" t="s">
        <v>405</v>
      </c>
      <c r="B26919" t="str">
        <f>IF(ISBLANK(VLOOKUP(A26919,Questionnaire!A:KQ,215,FALSE)),"#",VLOOKUP(A26919,Questionnaire!A:KQ,215,FALSE))</f>
        <v>#</v>
      </c>
    </row>
    <row r="26920" spans="1:2">
      <c r="A26920" t="s">
        <v>409</v>
      </c>
      <c r="B26920" t="str">
        <f>IF(ISBLANK(VLOOKUP(A26920,Questionnaire!A:KQ,215,FALSE)),"#",VLOOKUP(A26920,Questionnaire!A:KQ,215,FALSE))</f>
        <v>#</v>
      </c>
    </row>
    <row r="26921" spans="1:2">
      <c r="A26921" t="s">
        <v>412</v>
      </c>
      <c r="B26921" t="str">
        <f>IF(ISBLANK(VLOOKUP(A26921,Questionnaire!A:KQ,215,FALSE)),"#",VLOOKUP(A26921,Questionnaire!A:KQ,215,FALSE))</f>
        <v>#</v>
      </c>
    </row>
    <row r="26922" spans="1:2">
      <c r="A26922" t="s">
        <v>415</v>
      </c>
      <c r="B26922" t="str">
        <f>IF(ISBLANK(VLOOKUP(A26922,Questionnaire!A:KQ,215,FALSE)),"#",VLOOKUP(A26922,Questionnaire!A:KQ,215,FALSE))</f>
        <v>#</v>
      </c>
    </row>
    <row r="26923" spans="1:2">
      <c r="A26923" t="s">
        <v>418</v>
      </c>
      <c r="B26923" t="str">
        <f>IF(ISBLANK(VLOOKUP(A26923,Questionnaire!A:KQ,215,FALSE)),"#",VLOOKUP(A26923,Questionnaire!A:KQ,215,FALSE))</f>
        <v>#</v>
      </c>
    </row>
    <row r="26924" spans="1:2">
      <c r="A26924" t="s">
        <v>421</v>
      </c>
      <c r="B26924" t="str">
        <f>IF(ISBLANK(VLOOKUP(A26924,Questionnaire!A:KQ,215,FALSE)),"#",VLOOKUP(A26924,Questionnaire!A:KQ,215,FALSE))</f>
        <v>#</v>
      </c>
    </row>
    <row r="26925" spans="1:2">
      <c r="A26925" t="s">
        <v>424</v>
      </c>
      <c r="B26925" t="str">
        <f>IF(ISBLANK(VLOOKUP(A26925,Questionnaire!A:KQ,215,FALSE)),"#",VLOOKUP(A26925,Questionnaire!A:KQ,215,FALSE))</f>
        <v>#</v>
      </c>
    </row>
    <row r="26926" spans="1:2">
      <c r="A26926" t="s">
        <v>429</v>
      </c>
      <c r="B26926" t="str">
        <f>IF(ISBLANK(VLOOKUP(A26926,Questionnaire!A:KQ,215,FALSE)),"#",VLOOKUP(A26926,Questionnaire!A:KQ,215,FALSE))</f>
        <v>#</v>
      </c>
    </row>
    <row r="26927" spans="1:2">
      <c r="A26927" t="s">
        <v>432</v>
      </c>
      <c r="B26927" t="str">
        <f>IF(ISBLANK(VLOOKUP(A26927,Questionnaire!A:KQ,215,FALSE)),"#",VLOOKUP(A26927,Questionnaire!A:KQ,215,FALSE))</f>
        <v>#</v>
      </c>
    </row>
    <row r="26928" spans="1:2">
      <c r="A26928" t="s">
        <v>435</v>
      </c>
      <c r="B26928" t="str">
        <f>IF(ISBLANK(VLOOKUP(A26928,Questionnaire!A:KQ,215,FALSE)),"#",VLOOKUP(A26928,Questionnaire!A:KQ,215,FALSE))</f>
        <v>#</v>
      </c>
    </row>
    <row r="26929" spans="1:3">
      <c r="A26929" t="s">
        <v>437</v>
      </c>
      <c r="B26929" t="str">
        <f>IF(ISBLANK(VLOOKUP(A26929,Questionnaire!A:KQ,215,FALSE)),"#",VLOOKUP(A26929,Questionnaire!A:KQ,215,FALSE))</f>
        <v>#</v>
      </c>
    </row>
    <row r="26930" spans="1:3">
      <c r="A26930" t="s">
        <v>439</v>
      </c>
      <c r="B26930" t="str">
        <f>IF(ISBLANK(VLOOKUP(A26930,Questionnaire!A:KQ,215,FALSE)),"#",VLOOKUP(A26930,Questionnaire!A:KQ,215,FALSE))</f>
        <v>#</v>
      </c>
    </row>
    <row r="26931" spans="1:3">
      <c r="A26931" t="s">
        <v>442</v>
      </c>
      <c r="B26931" t="str">
        <f>IF(ISBLANK(VLOOKUP(A26931,Questionnaire!A:KQ,215,FALSE)),"#",VLOOKUP(A26931,Questionnaire!A:KQ,215,FALSE))</f>
        <v>#</v>
      </c>
    </row>
    <row r="26932" spans="1:3">
      <c r="A26932" t="s">
        <v>445</v>
      </c>
      <c r="B26932" t="str">
        <f>IF(ISBLANK(VLOOKUP(A26932,Questionnaire!A:KQ,215,FALSE)),"#",VLOOKUP(A26932,Questionnaire!A:KQ,215,FALSE))</f>
        <v>#</v>
      </c>
    </row>
    <row r="26933" spans="1:3">
      <c r="A26933" t="s">
        <v>448</v>
      </c>
      <c r="B26933" t="str">
        <f>IF(ISBLANK(VLOOKUP(A26933,Questionnaire!A:KQ,215,FALSE)),"#",VLOOKUP(A26933,Questionnaire!A:KQ,215,FALSE))</f>
        <v>#</v>
      </c>
    </row>
    <row r="26934" spans="1:3">
      <c r="A26934" t="s">
        <v>452</v>
      </c>
      <c r="B26934" t="str">
        <f>IF(ISBLANK(VLOOKUP(A26934,Questionnaire!A:KQ,215,FALSE)),"#",VLOOKUP(A26934,Questionnaire!A:KQ,215,FALSE))</f>
        <v>#</v>
      </c>
    </row>
    <row r="26935" spans="1:3">
      <c r="A26935" t="s">
        <v>455</v>
      </c>
      <c r="B26935" t="str">
        <f>IF(ISBLANK(VLOOKUP(A26935,Questionnaire!A:KQ,215,FALSE)),"#",VLOOKUP(A26935,Questionnaire!A:KQ,215,FALSE))</f>
        <v>#</v>
      </c>
    </row>
    <row r="26936" spans="1:3">
      <c r="A26936" t="s">
        <v>458</v>
      </c>
      <c r="B26936" t="str">
        <f>IF(ISBLANK(VLOOKUP(A26936,Questionnaire!A:KQ,215,FALSE)),"#",VLOOKUP(A26936,Questionnaire!A:KQ,215,FALSE))</f>
        <v>#</v>
      </c>
    </row>
    <row r="26937" spans="1:3">
      <c r="A26937" t="s">
        <v>461</v>
      </c>
      <c r="B26937" t="str">
        <f>IF(ISBLANK(VLOOKUP(A26937,Questionnaire!A:KQ,215,FALSE)),"#",VLOOKUP(A26937,Questionnaire!A:KQ,215,FALSE))</f>
        <v>#</v>
      </c>
    </row>
    <row r="26938" spans="1:3">
      <c r="A26938" t="s">
        <v>465</v>
      </c>
      <c r="B26938" t="str">
        <f>IF(ISBLANK(VLOOKUP(A26938,Questionnaire!A:KQ,215,FALSE)),"#",VLOOKUP(A26938,Questionnaire!A:KQ,215,FALSE))</f>
        <v>#</v>
      </c>
    </row>
    <row r="26939" spans="1:3">
      <c r="A26939" t="s">
        <v>467</v>
      </c>
      <c r="B26939" t="str">
        <f>IF(ISBLANK(VLOOKUP(A26939,Questionnaire!A:KQ,215,FALSE)),"#",VLOOKUP(A26939,Questionnaire!A:KQ,215,FALSE))</f>
        <v>#</v>
      </c>
    </row>
    <row r="26940" spans="1:3">
      <c r="A26940" t="s">
        <v>469</v>
      </c>
      <c r="B26940" t="str">
        <f>IF(ISBLANK(VLOOKUP(A26940,Questionnaire!A:KQ,215,FALSE)),"#",VLOOKUP(A26940,Questionnaire!A:KQ,215,FALSE))</f>
        <v>#</v>
      </c>
    </row>
    <row r="26941" spans="1:3">
      <c r="A26941" t="s">
        <v>471</v>
      </c>
      <c r="B26941" t="str">
        <f>IF(ISBLANK(VLOOKUP(A26941,Questionnaire!A:KQ,215,FALSE)),"#",VLOOKUP(A26941,Questionnaire!A:KQ,215,FALSE))</f>
        <v>#</v>
      </c>
    </row>
    <row r="26942" spans="1:3">
      <c r="A26942" t="s">
        <v>473</v>
      </c>
      <c r="B26942" t="str">
        <f>IF(ISBLANK(VLOOKUP(A26942,Questionnaire!A:KQ,215,FALSE)),"#",VLOOKUP(A26942,Questionnaire!A:KQ,215,FALSE))</f>
        <v>#</v>
      </c>
    </row>
    <row r="26943" spans="1:3">
      <c r="A26943" t="s">
        <v>475</v>
      </c>
      <c r="B26943" t="str">
        <f>IF(ISBLANK(VLOOKUP(A26943,Questionnaire!A:KQ,215,FALSE)),"#",VLOOKUP(A26943,Questionnaire!A:KQ,215,FALSE))</f>
        <v>#</v>
      </c>
    </row>
    <row r="26944" spans="1:3">
      <c r="A26944" t="s">
        <v>185</v>
      </c>
      <c r="B26944" t="str">
        <f>IF(ISBLANK(VLOOKUP(A26944,Questionnaire!A:KQ,216,FALSE)),"#",VLOOKUP(A26944,Questionnaire!A:KQ,216,FALSE))</f>
        <v>#</v>
      </c>
      <c r="C26944">
        <v>213</v>
      </c>
    </row>
    <row r="26945" spans="1:2">
      <c r="A26945" t="s">
        <v>187</v>
      </c>
      <c r="B26945" t="str">
        <f>IF(ISNA(VLOOKUP(VLOOKUP(A26945,Questionnaire!A:KQ,216,FALSE),'CORA Encoding'!D:E,2,FALSE)),"#",VLOOKUP(VLOOKUP(A26945,Questionnaire!A:KQ,216,FALSE),'CORA Encoding'!D:E,2,FALSE))</f>
        <v>#</v>
      </c>
    </row>
    <row r="26946" spans="1:2">
      <c r="A26946" t="s">
        <v>189</v>
      </c>
      <c r="B26946" t="str">
        <f>IF(ISNA(VLOOKUP(VLOOKUP(A26946,Questionnaire!A:KQ,216,FALSE),'CORA Encoding'!G:H,2,FALSE)),"#",VLOOKUP(VLOOKUP(A26946,Questionnaire!A:KQ,216,FALSE),'CORA Encoding'!G:H,2,FALSE))</f>
        <v>#</v>
      </c>
    </row>
    <row r="26947" spans="1:2">
      <c r="A26947" t="s">
        <v>191</v>
      </c>
      <c r="B26947" t="str">
        <f>IF(ISNA(VLOOKUP(VLOOKUP(A26947,Questionnaire!A:KQ,216,FALSE),'Country List'!E:F,2,FALSE)),"#",VLOOKUP(VLOOKUP(A26947,Questionnaire!A:KQ,216,FALSE),'Country List'!E:F,2,FALSE))</f>
        <v>#</v>
      </c>
    </row>
    <row r="26948" spans="1:2">
      <c r="A26948" t="s">
        <v>193</v>
      </c>
      <c r="B26948" t="str">
        <f>IF(ISNA(VLOOKUP(VLOOKUP(A26948,Questionnaire!A:KQ,216,FALSE),'Industry List'!B:C,2,FALSE)),"#",VLOOKUP(VLOOKUP(A26948,Questionnaire!A:KQ,216,FALSE),'Industry List'!B:C,2,FALSE))</f>
        <v>#</v>
      </c>
    </row>
    <row r="26949" spans="1:2">
      <c r="A26949" t="s">
        <v>197</v>
      </c>
      <c r="B26949" t="str">
        <f>IF(ISBLANK(VLOOKUP(A26949,Questionnaire!A:KQ,216,FALSE)),"#",VLOOKUP(A26949,Questionnaire!A:KQ,216,FALSE))</f>
        <v>#</v>
      </c>
    </row>
    <row r="26950" spans="1:2">
      <c r="A26950" t="s">
        <v>201</v>
      </c>
      <c r="B26950" t="str">
        <f>IF(ISBLANK(VLOOKUP(A26950,Questionnaire!A:KQ,216,FALSE)),"#",VLOOKUP(A26950,Questionnaire!A:KQ,216,FALSE))</f>
        <v>#</v>
      </c>
    </row>
    <row r="26951" spans="1:2">
      <c r="A26951" t="s">
        <v>203</v>
      </c>
      <c r="B26951" t="str">
        <f>IF(ISNA(VLOOKUP(VLOOKUP(A26951,Questionnaire!A:KQ,216,FALSE),'CORA Encoding'!J:K,2,FALSE)),"#",VLOOKUP(VLOOKUP(A26951,Questionnaire!A:KQ,216,FALSE),'CORA Encoding'!J:K,2,FALSE))</f>
        <v>#</v>
      </c>
    </row>
    <row r="26952" spans="1:2">
      <c r="A26952" t="s">
        <v>208</v>
      </c>
      <c r="B26952" t="str">
        <f>IF(ISBLANK(VLOOKUP(A26952,Questionnaire!A:KQ,216,FALSE)),"#",VLOOKUP(A26952,Questionnaire!A:KQ,216,FALSE))</f>
        <v>#</v>
      </c>
    </row>
    <row r="26953" spans="1:2">
      <c r="A26953" t="s">
        <v>213</v>
      </c>
      <c r="B26953" t="str">
        <f>IF(ISBLANK(VLOOKUP(A26953,Questionnaire!A:KQ,216,FALSE)),"#",VLOOKUP(A26953,Questionnaire!A:KQ,216,FALSE))</f>
        <v>#</v>
      </c>
    </row>
    <row r="26954" spans="1:2">
      <c r="A26954" t="s">
        <v>215</v>
      </c>
      <c r="B26954" t="str">
        <f>IF(ISBLANK(VLOOKUP(A26954,Questionnaire!A:KQ,216,FALSE)),"#",VLOOKUP(A26954,Questionnaire!A:KQ,216,FALSE))</f>
        <v>#</v>
      </c>
    </row>
    <row r="26955" spans="1:2">
      <c r="A26955" t="s">
        <v>217</v>
      </c>
      <c r="B26955" t="str">
        <f>IF(ISBLANK(VLOOKUP(A26955,Questionnaire!A:KQ,216,FALSE)),"#",VLOOKUP(A26955,Questionnaire!A:KQ,216,FALSE))</f>
        <v>#</v>
      </c>
    </row>
    <row r="26956" spans="1:2">
      <c r="A26956" t="s">
        <v>219</v>
      </c>
      <c r="B26956" t="str">
        <f>IF(ISBLANK(VLOOKUP(A26956,Questionnaire!A:KQ,216,FALSE)),"#",VLOOKUP(A26956,Questionnaire!A:KQ,216,FALSE))</f>
        <v>#</v>
      </c>
    </row>
    <row r="26957" spans="1:2">
      <c r="A26957" t="s">
        <v>221</v>
      </c>
      <c r="B26957" t="str">
        <f>IF(ISBLANK(VLOOKUP(A26957,Questionnaire!A:KQ,216,FALSE)),"#",VLOOKUP(A26957,Questionnaire!A:KQ,216,FALSE))</f>
        <v>#</v>
      </c>
    </row>
    <row r="26958" spans="1:2">
      <c r="A26958" t="s">
        <v>223</v>
      </c>
      <c r="B26958" t="str">
        <f>IF(ISBLANK(VLOOKUP(A26958,Questionnaire!A:KQ,216,FALSE)),"#",VLOOKUP(A26958,Questionnaire!A:KQ,216,FALSE))</f>
        <v>#</v>
      </c>
    </row>
    <row r="26959" spans="1:2">
      <c r="A26959" t="s">
        <v>225</v>
      </c>
      <c r="B26959" t="str">
        <f>IF(ISBLANK(VLOOKUP(A26959,Questionnaire!A:KQ,216,FALSE)),"#",VLOOKUP(A26959,Questionnaire!A:KQ,216,FALSE))</f>
        <v>#</v>
      </c>
    </row>
    <row r="26960" spans="1:2">
      <c r="A26960" t="s">
        <v>227</v>
      </c>
      <c r="B26960" t="str">
        <f>IF(ISBLANK(VLOOKUP(A26960,Questionnaire!A:KQ,216,FALSE)),"#",VLOOKUP(A26960,Questionnaire!A:KQ,216,FALSE))</f>
        <v>#</v>
      </c>
    </row>
    <row r="26961" spans="1:2">
      <c r="A26961" t="s">
        <v>229</v>
      </c>
      <c r="B26961" t="str">
        <f>IF(ISBLANK(VLOOKUP(A26961,Questionnaire!A:KQ,216,FALSE)),"#",VLOOKUP(A26961,Questionnaire!A:KQ,216,FALSE))</f>
        <v>#</v>
      </c>
    </row>
    <row r="26962" spans="1:2">
      <c r="A26962" t="s">
        <v>231</v>
      </c>
      <c r="B26962" t="str">
        <f>IF(ISBLANK(VLOOKUP(A26962,Questionnaire!A:KQ,216,FALSE)),"#",VLOOKUP(A26962,Questionnaire!A:KQ,216,FALSE))</f>
        <v>#</v>
      </c>
    </row>
    <row r="26963" spans="1:2">
      <c r="A26963" t="s">
        <v>233</v>
      </c>
      <c r="B26963" t="str">
        <f>IF(ISBLANK(VLOOKUP(A26963,Questionnaire!A:KQ,216,FALSE)),"#",VLOOKUP(A26963,Questionnaire!A:KQ,216,FALSE))</f>
        <v>#</v>
      </c>
    </row>
    <row r="26964" spans="1:2">
      <c r="A26964" t="s">
        <v>235</v>
      </c>
      <c r="B26964" t="str">
        <f>IF(ISBLANK(VLOOKUP(A26964,Questionnaire!A:KQ,216,FALSE)),"#",VLOOKUP(A26964,Questionnaire!A:KQ,216,FALSE))</f>
        <v>#</v>
      </c>
    </row>
    <row r="26965" spans="1:2">
      <c r="A26965" t="s">
        <v>237</v>
      </c>
      <c r="B26965" t="str">
        <f>IF(ISBLANK(VLOOKUP(A26965,Questionnaire!A:KQ,216,FALSE)),"#",VLOOKUP(A26965,Questionnaire!A:KQ,216,FALSE))</f>
        <v>#</v>
      </c>
    </row>
    <row r="26966" spans="1:2">
      <c r="A26966" t="s">
        <v>239</v>
      </c>
      <c r="B26966" t="str">
        <f>IF(ISBLANK(VLOOKUP(A26966,Questionnaire!A:KQ,216,FALSE)),"#",VLOOKUP(A26966,Questionnaire!A:KQ,216,FALSE))</f>
        <v>#</v>
      </c>
    </row>
    <row r="26967" spans="1:2">
      <c r="A26967" t="s">
        <v>242</v>
      </c>
      <c r="B26967" t="str">
        <f>IF(ISBLANK(VLOOKUP(A26967,Questionnaire!A:KQ,216,FALSE)),"#",VLOOKUP(A26967,Questionnaire!A:KQ,216,FALSE))</f>
        <v>#</v>
      </c>
    </row>
    <row r="26968" spans="1:2">
      <c r="A26968" t="s">
        <v>245</v>
      </c>
      <c r="B26968" t="str">
        <f>IF(ISBLANK(VLOOKUP(A26968,Questionnaire!A:KQ,216,FALSE)),"#",VLOOKUP(A26968,Questionnaire!A:KQ,216,FALSE))</f>
        <v>#</v>
      </c>
    </row>
    <row r="26969" spans="1:2">
      <c r="A26969" t="s">
        <v>247</v>
      </c>
      <c r="B26969" t="str">
        <f>IF(ISBLANK(VLOOKUP(A26969,Questionnaire!A:KQ,216,FALSE)),"#",VLOOKUP(A26969,Questionnaire!A:KQ,216,FALSE))</f>
        <v>#</v>
      </c>
    </row>
    <row r="26970" spans="1:2">
      <c r="A26970" t="s">
        <v>249</v>
      </c>
      <c r="B26970" t="str">
        <f>IF(ISBLANK(VLOOKUP(A26970,Questionnaire!A:KQ,216,FALSE)),"#",VLOOKUP(A26970,Questionnaire!A:KQ,216,FALSE))</f>
        <v>#</v>
      </c>
    </row>
    <row r="26971" spans="1:2">
      <c r="A26971" t="s">
        <v>250</v>
      </c>
      <c r="B26971" t="str">
        <f>IF(ISBLANK(VLOOKUP(A26971,Questionnaire!A:KQ,216,FALSE)),"#",VLOOKUP(A26971,Questionnaire!A:KQ,216,FALSE))</f>
        <v>#</v>
      </c>
    </row>
    <row r="26972" spans="1:2">
      <c r="A26972" t="s">
        <v>252</v>
      </c>
      <c r="B26972" t="str">
        <f>IF(ISBLANK(VLOOKUP(A26972,Questionnaire!A:KQ,216,FALSE)),"#",VLOOKUP(A26972,Questionnaire!A:KQ,216,FALSE))</f>
        <v>#</v>
      </c>
    </row>
    <row r="26973" spans="1:2">
      <c r="A26973" t="s">
        <v>255</v>
      </c>
      <c r="B26973" t="str">
        <f>IF(ISBLANK(VLOOKUP(A26973,Questionnaire!A:KQ,216,FALSE)),"#",VLOOKUP(A26973,Questionnaire!A:KQ,216,FALSE))</f>
        <v>#</v>
      </c>
    </row>
    <row r="26974" spans="1:2">
      <c r="A26974" t="s">
        <v>258</v>
      </c>
      <c r="B26974" t="str">
        <f>IF(ISNA(VLOOKUP(VLOOKUP(A26974,Questionnaire!A:KQ,216,FALSE),'CORA Encoding'!M:N,2,FALSE)),"#",VLOOKUP(VLOOKUP(A26974,Questionnaire!A:KQ,216,FALSE),'CORA Encoding'!M:N,2,FALSE))</f>
        <v>#</v>
      </c>
    </row>
    <row r="26975" spans="1:2">
      <c r="A26975" t="s">
        <v>261</v>
      </c>
      <c r="B26975" t="str">
        <f>IF(ISBLANK(VLOOKUP(A26975,Questionnaire!A:KQ,216,FALSE)),"#",VLOOKUP(A26975,Questionnaire!A:KQ,216,FALSE))</f>
        <v>#</v>
      </c>
    </row>
    <row r="26976" spans="1:2">
      <c r="A26976" t="s">
        <v>263</v>
      </c>
      <c r="B26976" t="str">
        <f>IF(ISBLANK(VLOOKUP(A26976,Questionnaire!A:KQ,216,FALSE)),"#",VLOOKUP(A26976,Questionnaire!A:KQ,216,FALSE))</f>
        <v>#</v>
      </c>
    </row>
    <row r="26977" spans="1:2">
      <c r="A26977" t="s">
        <v>265</v>
      </c>
      <c r="B26977" t="str">
        <f>IF(ISBLANK(VLOOKUP(A26977,Questionnaire!A:KQ,216,FALSE)),"#",VLOOKUP(A26977,Questionnaire!A:KQ,216,FALSE))</f>
        <v>#</v>
      </c>
    </row>
    <row r="26978" spans="1:2">
      <c r="A26978" t="s">
        <v>267</v>
      </c>
      <c r="B26978" t="str">
        <f>IF(ISBLANK(VLOOKUP(A26978,Questionnaire!A:KQ,216,FALSE)),"#",VLOOKUP(A26978,Questionnaire!A:KQ,216,FALSE))</f>
        <v>#</v>
      </c>
    </row>
    <row r="26979" spans="1:2">
      <c r="A26979" t="s">
        <v>269</v>
      </c>
      <c r="B26979" t="str">
        <f>IF(ISBLANK(VLOOKUP(A26979,Questionnaire!A:KQ,216,FALSE)),"#",VLOOKUP(A26979,Questionnaire!A:KQ,216,FALSE))</f>
        <v>#</v>
      </c>
    </row>
    <row r="26980" spans="1:2">
      <c r="A26980" t="s">
        <v>274</v>
      </c>
      <c r="B26980" t="str">
        <f>IF(ISBLANK(VLOOKUP(A26980,Questionnaire!A:KQ,216,FALSE)),"#",VLOOKUP(A26980,Questionnaire!A:KQ,216,FALSE))</f>
        <v>#</v>
      </c>
    </row>
    <row r="26981" spans="1:2">
      <c r="A26981" t="s">
        <v>276</v>
      </c>
      <c r="B26981" t="str">
        <f>IF(ISBLANK(VLOOKUP(A26981,Questionnaire!A:KQ,216,FALSE)),"#",VLOOKUP(A26981,Questionnaire!A:KQ,216,FALSE))</f>
        <v>#</v>
      </c>
    </row>
    <row r="26982" spans="1:2">
      <c r="A26982" t="s">
        <v>278</v>
      </c>
      <c r="B26982" t="str">
        <f>IF(ISBLANK(VLOOKUP(A26982,Questionnaire!A:KQ,216,FALSE)),"#",VLOOKUP(A26982,Questionnaire!A:KQ,216,FALSE))</f>
        <v>#</v>
      </c>
    </row>
    <row r="26983" spans="1:2">
      <c r="A26983" t="s">
        <v>280</v>
      </c>
      <c r="B26983" t="str">
        <f>IF(ISBLANK(VLOOKUP(A26983,Questionnaire!A:KQ,216,FALSE)),"#",VLOOKUP(A26983,Questionnaire!A:KQ,216,FALSE))</f>
        <v>#</v>
      </c>
    </row>
    <row r="26984" spans="1:2">
      <c r="A26984" t="s">
        <v>282</v>
      </c>
      <c r="B26984" t="str">
        <f>IF(ISBLANK(VLOOKUP(A26984,Questionnaire!A:KQ,216,FALSE)),"#",VLOOKUP(A26984,Questionnaire!A:KQ,216,FALSE))</f>
        <v>#</v>
      </c>
    </row>
    <row r="26985" spans="1:2">
      <c r="A26985" t="s">
        <v>286</v>
      </c>
      <c r="B26985" t="str">
        <f>IF(ISBLANK(VLOOKUP(A26985,Questionnaire!A:KQ,216,FALSE)),"#",VLOOKUP(A26985,Questionnaire!A:KQ,216,FALSE))</f>
        <v>#</v>
      </c>
    </row>
    <row r="26986" spans="1:2">
      <c r="A26986" t="s">
        <v>288</v>
      </c>
      <c r="B26986" t="str">
        <f>IF(ISBLANK(VLOOKUP(A26986,Questionnaire!A:KQ,216,FALSE)),"#",VLOOKUP(A26986,Questionnaire!A:KQ,216,FALSE))</f>
        <v>#</v>
      </c>
    </row>
    <row r="26987" spans="1:2">
      <c r="A26987" t="s">
        <v>290</v>
      </c>
      <c r="B26987" t="str">
        <f>IF(ISBLANK(VLOOKUP(A26987,Questionnaire!A:KQ,216,FALSE)),"#",VLOOKUP(A26987,Questionnaire!A:KQ,216,FALSE))</f>
        <v>#</v>
      </c>
    </row>
    <row r="26988" spans="1:2">
      <c r="A26988" t="s">
        <v>292</v>
      </c>
      <c r="B26988" t="str">
        <f>IF(ISBLANK(VLOOKUP(A26988,Questionnaire!A:KQ,216,FALSE)),"#",VLOOKUP(A26988,Questionnaire!A:KQ,216,FALSE))</f>
        <v>#</v>
      </c>
    </row>
    <row r="26989" spans="1:2">
      <c r="A26989" t="s">
        <v>294</v>
      </c>
      <c r="B26989" t="str">
        <f>IF(ISBLANK(VLOOKUP(A26989,Questionnaire!A:KQ,216,FALSE)),"#",VLOOKUP(A26989,Questionnaire!A:KQ,216,FALSE))</f>
        <v>#</v>
      </c>
    </row>
    <row r="26990" spans="1:2">
      <c r="A26990" t="s">
        <v>296</v>
      </c>
      <c r="B26990" t="str">
        <f>IF(ISBLANK(VLOOKUP(A26990,Questionnaire!A:KQ,216,FALSE)),"#",VLOOKUP(A26990,Questionnaire!A:KQ,216,FALSE))</f>
        <v>#</v>
      </c>
    </row>
    <row r="26991" spans="1:2">
      <c r="A26991" t="s">
        <v>301</v>
      </c>
      <c r="B26991" t="str">
        <f>IF(ISBLANK(VLOOKUP(A26991,Questionnaire!A:KQ,216,FALSE)),"#",VLOOKUP(A26991,Questionnaire!A:KQ,216,FALSE))</f>
        <v>#</v>
      </c>
    </row>
    <row r="26992" spans="1:2">
      <c r="A26992" t="s">
        <v>303</v>
      </c>
      <c r="B26992" t="str">
        <f>IF(ISBLANK(VLOOKUP(A26992,Questionnaire!A:KQ,216,FALSE)),"#",VLOOKUP(A26992,Questionnaire!A:KQ,216,FALSE))</f>
        <v>#</v>
      </c>
    </row>
    <row r="26993" spans="1:2">
      <c r="A26993" t="s">
        <v>305</v>
      </c>
      <c r="B26993" t="str">
        <f>IF(ISBLANK(VLOOKUP(A26993,Questionnaire!A:KQ,216,FALSE)),"#",VLOOKUP(A26993,Questionnaire!A:KQ,216,FALSE))</f>
        <v>#</v>
      </c>
    </row>
    <row r="26994" spans="1:2">
      <c r="A26994" t="s">
        <v>307</v>
      </c>
      <c r="B26994" t="str">
        <f>IF(ISBLANK(VLOOKUP(A26994,Questionnaire!A:KQ,216,FALSE)),"#",VLOOKUP(A26994,Questionnaire!A:KQ,216,FALSE))</f>
        <v>#</v>
      </c>
    </row>
    <row r="26995" spans="1:2">
      <c r="A26995" t="s">
        <v>311</v>
      </c>
      <c r="B26995" t="str">
        <f>IF(ISBLANK(VLOOKUP(A26995,Questionnaire!A:KQ,216,FALSE)),"#",VLOOKUP(A26995,Questionnaire!A:KQ,216,FALSE))</f>
        <v>#</v>
      </c>
    </row>
    <row r="26996" spans="1:2">
      <c r="A26996" t="s">
        <v>313</v>
      </c>
      <c r="B26996" t="str">
        <f>IF(ISBLANK(VLOOKUP(A26996,Questionnaire!A:KQ,216,FALSE)),"#",VLOOKUP(A26996,Questionnaire!A:KQ,216,FALSE))</f>
        <v>#</v>
      </c>
    </row>
    <row r="26997" spans="1:2">
      <c r="A26997" t="s">
        <v>314</v>
      </c>
      <c r="B26997" t="str">
        <f>IF(ISBLANK(VLOOKUP(A26997,Questionnaire!A:KQ,216,FALSE)),"#",VLOOKUP(A26997,Questionnaire!A:KQ,216,FALSE))</f>
        <v>#</v>
      </c>
    </row>
    <row r="26998" spans="1:2">
      <c r="A26998" t="s">
        <v>315</v>
      </c>
      <c r="B26998" t="str">
        <f>IF(ISBLANK(VLOOKUP(A26998,Questionnaire!A:KQ,216,FALSE)),"#",VLOOKUP(A26998,Questionnaire!A:KQ,216,FALSE))</f>
        <v>#</v>
      </c>
    </row>
    <row r="26999" spans="1:2">
      <c r="A26999" t="s">
        <v>317</v>
      </c>
      <c r="B26999" t="str">
        <f>IF(ISBLANK(VLOOKUP(A26999,Questionnaire!A:KQ,216,FALSE)),"#",VLOOKUP(A26999,Questionnaire!A:KQ,216,FALSE))</f>
        <v>#</v>
      </c>
    </row>
    <row r="27000" spans="1:2">
      <c r="A27000" t="s">
        <v>319</v>
      </c>
      <c r="B27000" t="str">
        <f>IF(ISBLANK(VLOOKUP(A27000,Questionnaire!A:KQ,216,FALSE)),"#",VLOOKUP(A27000,Questionnaire!A:KQ,216,FALSE))</f>
        <v>#</v>
      </c>
    </row>
    <row r="27001" spans="1:2">
      <c r="A27001" t="s">
        <v>322</v>
      </c>
      <c r="B27001" t="str">
        <f>IF(ISBLANK(VLOOKUP(A27001,Questionnaire!A:KQ,216,FALSE)),"#",VLOOKUP(A27001,Questionnaire!A:KQ,216,FALSE))</f>
        <v>#</v>
      </c>
    </row>
    <row r="27002" spans="1:2">
      <c r="A27002" t="s">
        <v>326</v>
      </c>
      <c r="B27002" t="str">
        <f>IF(ISBLANK(VLOOKUP(A27002,Questionnaire!A:KQ,216,FALSE)),"#",VLOOKUP(A27002,Questionnaire!A:KQ,216,FALSE))</f>
        <v>#</v>
      </c>
    </row>
    <row r="27003" spans="1:2">
      <c r="A27003" t="s">
        <v>328</v>
      </c>
      <c r="B27003" t="str">
        <f>IF(ISBLANK(VLOOKUP(A27003,Questionnaire!A:KQ,216,FALSE)),"#",VLOOKUP(A27003,Questionnaire!A:KQ,216,FALSE))</f>
        <v>#</v>
      </c>
    </row>
    <row r="27004" spans="1:2">
      <c r="A27004" t="s">
        <v>332</v>
      </c>
      <c r="B27004" t="str">
        <f>IF(ISBLANK(VLOOKUP(A27004,Questionnaire!A:KQ,216,FALSE)),"#",VLOOKUP(A27004,Questionnaire!A:KQ,216,FALSE))</f>
        <v>#</v>
      </c>
    </row>
    <row r="27005" spans="1:2">
      <c r="A27005" t="s">
        <v>333</v>
      </c>
      <c r="B27005" t="str">
        <f>IF(ISBLANK(VLOOKUP(A27005,Questionnaire!A:KQ,216,FALSE)),"#",VLOOKUP(A27005,Questionnaire!A:KQ,216,FALSE))</f>
        <v>#</v>
      </c>
    </row>
    <row r="27006" spans="1:2">
      <c r="A27006" t="s">
        <v>334</v>
      </c>
      <c r="B27006" t="str">
        <f>IF(ISBLANK(VLOOKUP(A27006,Questionnaire!A:KQ,216,FALSE)),"#",VLOOKUP(A27006,Questionnaire!A:KQ,216,FALSE))</f>
        <v>#</v>
      </c>
    </row>
    <row r="27007" spans="1:2">
      <c r="A27007" t="s">
        <v>335</v>
      </c>
      <c r="B27007" t="str">
        <f>IF(ISBLANK(VLOOKUP(A27007,Questionnaire!A:KQ,216,FALSE)),"#",VLOOKUP(A27007,Questionnaire!A:KQ,216,FALSE))</f>
        <v>#</v>
      </c>
    </row>
    <row r="27008" spans="1:2">
      <c r="A27008" t="s">
        <v>336</v>
      </c>
      <c r="B27008" t="str">
        <f>IF(ISBLANK(VLOOKUP(A27008,Questionnaire!A:KQ,216,FALSE)),"#",VLOOKUP(A27008,Questionnaire!A:KQ,216,FALSE))</f>
        <v>#</v>
      </c>
    </row>
    <row r="27009" spans="1:2">
      <c r="A27009" t="s">
        <v>337</v>
      </c>
      <c r="B27009" t="str">
        <f>IF(ISBLANK(VLOOKUP(A27009,Questionnaire!A:KQ,216,FALSE)),"#",VLOOKUP(A27009,Questionnaire!A:KQ,216,FALSE))</f>
        <v>#</v>
      </c>
    </row>
    <row r="27010" spans="1:2">
      <c r="A27010" t="s">
        <v>338</v>
      </c>
      <c r="B27010" t="str">
        <f>IF(ISBLANK(VLOOKUP(A27010,Questionnaire!A:KQ,216,FALSE)),"#",VLOOKUP(A27010,Questionnaire!A:KQ,216,FALSE))</f>
        <v>#</v>
      </c>
    </row>
    <row r="27011" spans="1:2">
      <c r="A27011" t="s">
        <v>339</v>
      </c>
      <c r="B27011" t="str">
        <f>IF(ISBLANK(VLOOKUP(A27011,Questionnaire!A:KQ,216,FALSE)),"#",VLOOKUP(A27011,Questionnaire!A:KQ,216,FALSE))</f>
        <v>#</v>
      </c>
    </row>
    <row r="27012" spans="1:2">
      <c r="A27012" t="s">
        <v>340</v>
      </c>
      <c r="B27012" t="str">
        <f>IF(ISBLANK(VLOOKUP(A27012,Questionnaire!A:KQ,216,FALSE)),"#",VLOOKUP(A27012,Questionnaire!A:KQ,216,FALSE))</f>
        <v>#</v>
      </c>
    </row>
    <row r="27013" spans="1:2">
      <c r="A27013" t="s">
        <v>341</v>
      </c>
      <c r="B27013" t="str">
        <f>IF(ISBLANK(VLOOKUP(A27013,Questionnaire!A:KQ,216,FALSE)),"#",VLOOKUP(A27013,Questionnaire!A:KQ,216,FALSE))</f>
        <v>#</v>
      </c>
    </row>
    <row r="27014" spans="1:2">
      <c r="A27014" t="s">
        <v>342</v>
      </c>
      <c r="B27014" t="str">
        <f>IF(ISBLANK(VLOOKUP(A27014,Questionnaire!A:KQ,216,FALSE)),"#",VLOOKUP(A27014,Questionnaire!A:KQ,216,FALSE))</f>
        <v>#</v>
      </c>
    </row>
    <row r="27015" spans="1:2">
      <c r="A27015" t="s">
        <v>343</v>
      </c>
      <c r="B27015" t="str">
        <f>IF(ISBLANK(VLOOKUP(A27015,Questionnaire!A:KQ,216,FALSE)),"#",VLOOKUP(A27015,Questionnaire!A:KQ,216,FALSE))</f>
        <v>#</v>
      </c>
    </row>
    <row r="27016" spans="1:2">
      <c r="A27016" t="s">
        <v>344</v>
      </c>
      <c r="B27016" t="str">
        <f>IF(ISBLANK(VLOOKUP(A27016,Questionnaire!A:KQ,216,FALSE)),"#",VLOOKUP(A27016,Questionnaire!A:KQ,216,FALSE))</f>
        <v>#</v>
      </c>
    </row>
    <row r="27017" spans="1:2">
      <c r="A27017" t="s">
        <v>345</v>
      </c>
      <c r="B27017" t="str">
        <f>IF(ISBLANK(VLOOKUP(A27017,Questionnaire!A:KQ,216,FALSE)),"#",VLOOKUP(A27017,Questionnaire!A:KQ,216,FALSE))</f>
        <v>#</v>
      </c>
    </row>
    <row r="27018" spans="1:2">
      <c r="A27018" t="s">
        <v>348</v>
      </c>
      <c r="B27018" t="str">
        <f>IF(ISBLANK(VLOOKUP(A27018,Questionnaire!A:KQ,216,FALSE)),"#",VLOOKUP(A27018,Questionnaire!A:KQ,216,FALSE))</f>
        <v>#</v>
      </c>
    </row>
    <row r="27019" spans="1:2">
      <c r="A27019" t="s">
        <v>353</v>
      </c>
      <c r="B27019" t="str">
        <f>IF(ISBLANK(VLOOKUP(A27019,Questionnaire!A:KQ,216,FALSE)),"#",VLOOKUP(A27019,Questionnaire!A:KQ,216,FALSE))</f>
        <v>#</v>
      </c>
    </row>
    <row r="27020" spans="1:2">
      <c r="A27020" t="s">
        <v>354</v>
      </c>
      <c r="B27020" t="str">
        <f>IF(ISBLANK(VLOOKUP(A27020,Questionnaire!A:KQ,216,FALSE)),"#",VLOOKUP(A27020,Questionnaire!A:KQ,216,FALSE))</f>
        <v>#</v>
      </c>
    </row>
    <row r="27021" spans="1:2">
      <c r="A27021" t="s">
        <v>355</v>
      </c>
      <c r="B27021" t="str">
        <f>IF(ISBLANK(VLOOKUP(A27021,Questionnaire!A:KQ,216,FALSE)),"#",VLOOKUP(A27021,Questionnaire!A:KQ,216,FALSE))</f>
        <v>#</v>
      </c>
    </row>
    <row r="27022" spans="1:2">
      <c r="A27022" t="s">
        <v>356</v>
      </c>
      <c r="B27022" t="str">
        <f>IF(ISBLANK(VLOOKUP(A27022,Questionnaire!A:KQ,216,FALSE)),"#",VLOOKUP(A27022,Questionnaire!A:KQ,216,FALSE))</f>
        <v>#</v>
      </c>
    </row>
    <row r="27023" spans="1:2">
      <c r="A27023" t="s">
        <v>357</v>
      </c>
      <c r="B27023" t="str">
        <f>IF(ISBLANK(VLOOKUP(A27023,Questionnaire!A:KQ,216,FALSE)),"#",VLOOKUP(A27023,Questionnaire!A:KQ,216,FALSE))</f>
        <v>#</v>
      </c>
    </row>
    <row r="27024" spans="1:2">
      <c r="A27024" t="s">
        <v>360</v>
      </c>
      <c r="B27024" t="str">
        <f>IF(ISBLANK(VLOOKUP(A27024,Questionnaire!A:KQ,216,FALSE)),"#",VLOOKUP(A27024,Questionnaire!A:KQ,216,FALSE))</f>
        <v>#</v>
      </c>
    </row>
    <row r="27025" spans="1:2">
      <c r="A27025" t="s">
        <v>362</v>
      </c>
      <c r="B27025" t="str">
        <f>IF(ISBLANK(VLOOKUP(A27025,Questionnaire!A:KQ,216,FALSE)),"#",VLOOKUP(A27025,Questionnaire!A:KQ,216,FALSE))</f>
        <v>#</v>
      </c>
    </row>
    <row r="27026" spans="1:2">
      <c r="A27026" t="s">
        <v>363</v>
      </c>
      <c r="B27026" t="str">
        <f>IF(ISBLANK(VLOOKUP(A27026,Questionnaire!A:KQ,216,FALSE)),"#",VLOOKUP(A27026,Questionnaire!A:KQ,216,FALSE))</f>
        <v>#</v>
      </c>
    </row>
    <row r="27027" spans="1:2">
      <c r="A27027" t="s">
        <v>364</v>
      </c>
      <c r="B27027" t="str">
        <f>IF(ISBLANK(VLOOKUP(A27027,Questionnaire!A:KQ,216,FALSE)),"#",VLOOKUP(A27027,Questionnaire!A:KQ,216,FALSE))</f>
        <v>#</v>
      </c>
    </row>
    <row r="27028" spans="1:2">
      <c r="A27028" t="s">
        <v>365</v>
      </c>
      <c r="B27028" t="str">
        <f>IF(ISBLANK(VLOOKUP(A27028,Questionnaire!A:KQ,216,FALSE)),"#",VLOOKUP(A27028,Questionnaire!A:KQ,216,FALSE))</f>
        <v>#</v>
      </c>
    </row>
    <row r="27029" spans="1:2">
      <c r="A27029" t="s">
        <v>366</v>
      </c>
      <c r="B27029" t="str">
        <f>IF(ISBLANK(VLOOKUP(A27029,Questionnaire!A:KQ,216,FALSE)),"#",VLOOKUP(A27029,Questionnaire!A:KQ,216,FALSE))</f>
        <v>#</v>
      </c>
    </row>
    <row r="27030" spans="1:2">
      <c r="A27030" t="s">
        <v>371</v>
      </c>
      <c r="B27030" t="str">
        <f>IF(ISBLANK(VLOOKUP(A27030,Questionnaire!A:KQ,216,FALSE)),"#",VLOOKUP(A27030,Questionnaire!A:KQ,216,FALSE))</f>
        <v>#</v>
      </c>
    </row>
    <row r="27031" spans="1:2">
      <c r="A27031" t="s">
        <v>372</v>
      </c>
      <c r="B27031" t="str">
        <f>IF(ISBLANK(VLOOKUP(A27031,Questionnaire!A:KQ,216,FALSE)),"#",VLOOKUP(A27031,Questionnaire!A:KQ,216,FALSE))</f>
        <v>#</v>
      </c>
    </row>
    <row r="27032" spans="1:2">
      <c r="A27032" t="s">
        <v>373</v>
      </c>
      <c r="B27032" t="str">
        <f>IF(ISBLANK(VLOOKUP(A27032,Questionnaire!A:KQ,216,FALSE)),"#",VLOOKUP(A27032,Questionnaire!A:KQ,216,FALSE))</f>
        <v>#</v>
      </c>
    </row>
    <row r="27033" spans="1:2">
      <c r="A27033" t="s">
        <v>374</v>
      </c>
      <c r="B27033" t="str">
        <f>IF(ISBLANK(VLOOKUP(A27033,Questionnaire!A:KQ,216,FALSE)),"#",VLOOKUP(A27033,Questionnaire!A:KQ,216,FALSE))</f>
        <v>#</v>
      </c>
    </row>
    <row r="27034" spans="1:2">
      <c r="A27034" t="s">
        <v>377</v>
      </c>
      <c r="B27034" t="str">
        <f>IF(ISBLANK(VLOOKUP(A27034,Questionnaire!A:KQ,216,FALSE)),"#",VLOOKUP(A27034,Questionnaire!A:KQ,216,FALSE))</f>
        <v>#</v>
      </c>
    </row>
    <row r="27035" spans="1:2">
      <c r="A27035" t="s">
        <v>379</v>
      </c>
      <c r="B27035" t="str">
        <f>IF(ISBLANK(VLOOKUP(A27035,Questionnaire!A:KQ,216,FALSE)),"#",VLOOKUP(A27035,Questionnaire!A:KQ,216,FALSE))</f>
        <v>#</v>
      </c>
    </row>
    <row r="27036" spans="1:2">
      <c r="A27036" t="s">
        <v>380</v>
      </c>
      <c r="B27036" t="str">
        <f>IF(ISBLANK(VLOOKUP(A27036,Questionnaire!A:KQ,216,FALSE)),"#",VLOOKUP(A27036,Questionnaire!A:KQ,216,FALSE))</f>
        <v>#</v>
      </c>
    </row>
    <row r="27037" spans="1:2">
      <c r="A27037" t="s">
        <v>381</v>
      </c>
      <c r="B27037" t="str">
        <f>IF(ISBLANK(VLOOKUP(A27037,Questionnaire!A:KQ,216,FALSE)),"#",VLOOKUP(A27037,Questionnaire!A:KQ,216,FALSE))</f>
        <v>#</v>
      </c>
    </row>
    <row r="27038" spans="1:2">
      <c r="A27038" t="s">
        <v>382</v>
      </c>
      <c r="B27038" t="str">
        <f>IF(ISBLANK(VLOOKUP(A27038,Questionnaire!A:KQ,216,FALSE)),"#",VLOOKUP(A27038,Questionnaire!A:KQ,216,FALSE))</f>
        <v>#</v>
      </c>
    </row>
    <row r="27039" spans="1:2">
      <c r="A27039" t="s">
        <v>384</v>
      </c>
      <c r="B27039" t="str">
        <f>IF(ISBLANK(VLOOKUP(A27039,Questionnaire!A:KQ,216,FALSE)),"#",VLOOKUP(A27039,Questionnaire!A:KQ,216,FALSE))</f>
        <v>#</v>
      </c>
    </row>
    <row r="27040" spans="1:2">
      <c r="A27040" t="s">
        <v>387</v>
      </c>
      <c r="B27040" t="str">
        <f>IF(ISBLANK(VLOOKUP(A27040,Questionnaire!A:KQ,216,FALSE)),"#",VLOOKUP(A27040,Questionnaire!A:KQ,216,FALSE))</f>
        <v>#</v>
      </c>
    </row>
    <row r="27041" spans="1:2">
      <c r="A27041" t="s">
        <v>391</v>
      </c>
      <c r="B27041" t="str">
        <f>IF(ISBLANK(VLOOKUP(A27041,Questionnaire!A:KQ,216,FALSE)),"#",VLOOKUP(A27041,Questionnaire!A:KQ,216,FALSE))</f>
        <v>#</v>
      </c>
    </row>
    <row r="27042" spans="1:2">
      <c r="A27042" t="s">
        <v>393</v>
      </c>
      <c r="B27042" t="str">
        <f>IF(ISBLANK(VLOOKUP(A27042,Questionnaire!A:KQ,216,FALSE)),"#",VLOOKUP(A27042,Questionnaire!A:KQ,216,FALSE))</f>
        <v>#</v>
      </c>
    </row>
    <row r="27043" spans="1:2">
      <c r="A27043" t="s">
        <v>395</v>
      </c>
      <c r="B27043" t="str">
        <f>IF(ISBLANK(VLOOKUP(A27043,Questionnaire!A:KQ,216,FALSE)),"#",VLOOKUP(A27043,Questionnaire!A:KQ,216,FALSE))</f>
        <v>#</v>
      </c>
    </row>
    <row r="27044" spans="1:2">
      <c r="A27044" t="s">
        <v>398</v>
      </c>
      <c r="B27044" t="str">
        <f>IF(ISBLANK(VLOOKUP(A27044,Questionnaire!A:KQ,216,FALSE)),"#",VLOOKUP(A27044,Questionnaire!A:KQ,216,FALSE))</f>
        <v>#</v>
      </c>
    </row>
    <row r="27045" spans="1:2">
      <c r="A27045" t="s">
        <v>402</v>
      </c>
      <c r="B27045" t="str">
        <f>IF(ISBLANK(VLOOKUP(A27045,Questionnaire!A:KQ,216,FALSE)),"#",VLOOKUP(A27045,Questionnaire!A:KQ,216,FALSE))</f>
        <v>#</v>
      </c>
    </row>
    <row r="27046" spans="1:2">
      <c r="A27046" t="s">
        <v>405</v>
      </c>
      <c r="B27046" t="str">
        <f>IF(ISBLANK(VLOOKUP(A27046,Questionnaire!A:KQ,216,FALSE)),"#",VLOOKUP(A27046,Questionnaire!A:KQ,216,FALSE))</f>
        <v>#</v>
      </c>
    </row>
    <row r="27047" spans="1:2">
      <c r="A27047" t="s">
        <v>409</v>
      </c>
      <c r="B27047" t="str">
        <f>IF(ISBLANK(VLOOKUP(A27047,Questionnaire!A:KQ,216,FALSE)),"#",VLOOKUP(A27047,Questionnaire!A:KQ,216,FALSE))</f>
        <v>#</v>
      </c>
    </row>
    <row r="27048" spans="1:2">
      <c r="A27048" t="s">
        <v>412</v>
      </c>
      <c r="B27048" t="str">
        <f>IF(ISBLANK(VLOOKUP(A27048,Questionnaire!A:KQ,216,FALSE)),"#",VLOOKUP(A27048,Questionnaire!A:KQ,216,FALSE))</f>
        <v>#</v>
      </c>
    </row>
    <row r="27049" spans="1:2">
      <c r="A27049" t="s">
        <v>415</v>
      </c>
      <c r="B27049" t="str">
        <f>IF(ISBLANK(VLOOKUP(A27049,Questionnaire!A:KQ,216,FALSE)),"#",VLOOKUP(A27049,Questionnaire!A:KQ,216,FALSE))</f>
        <v>#</v>
      </c>
    </row>
    <row r="27050" spans="1:2">
      <c r="A27050" t="s">
        <v>418</v>
      </c>
      <c r="B27050" t="str">
        <f>IF(ISBLANK(VLOOKUP(A27050,Questionnaire!A:KQ,216,FALSE)),"#",VLOOKUP(A27050,Questionnaire!A:KQ,216,FALSE))</f>
        <v>#</v>
      </c>
    </row>
    <row r="27051" spans="1:2">
      <c r="A27051" t="s">
        <v>421</v>
      </c>
      <c r="B27051" t="str">
        <f>IF(ISBLANK(VLOOKUP(A27051,Questionnaire!A:KQ,216,FALSE)),"#",VLOOKUP(A27051,Questionnaire!A:KQ,216,FALSE))</f>
        <v>#</v>
      </c>
    </row>
    <row r="27052" spans="1:2">
      <c r="A27052" t="s">
        <v>424</v>
      </c>
      <c r="B27052" t="str">
        <f>IF(ISBLANK(VLOOKUP(A27052,Questionnaire!A:KQ,216,FALSE)),"#",VLOOKUP(A27052,Questionnaire!A:KQ,216,FALSE))</f>
        <v>#</v>
      </c>
    </row>
    <row r="27053" spans="1:2">
      <c r="A27053" t="s">
        <v>429</v>
      </c>
      <c r="B27053" t="str">
        <f>IF(ISBLANK(VLOOKUP(A27053,Questionnaire!A:KQ,216,FALSE)),"#",VLOOKUP(A27053,Questionnaire!A:KQ,216,FALSE))</f>
        <v>#</v>
      </c>
    </row>
    <row r="27054" spans="1:2">
      <c r="A27054" t="s">
        <v>432</v>
      </c>
      <c r="B27054" t="str">
        <f>IF(ISBLANK(VLOOKUP(A27054,Questionnaire!A:KQ,216,FALSE)),"#",VLOOKUP(A27054,Questionnaire!A:KQ,216,FALSE))</f>
        <v>#</v>
      </c>
    </row>
    <row r="27055" spans="1:2">
      <c r="A27055" t="s">
        <v>435</v>
      </c>
      <c r="B27055" t="str">
        <f>IF(ISBLANK(VLOOKUP(A27055,Questionnaire!A:KQ,216,FALSE)),"#",VLOOKUP(A27055,Questionnaire!A:KQ,216,FALSE))</f>
        <v>#</v>
      </c>
    </row>
    <row r="27056" spans="1:2">
      <c r="A27056" t="s">
        <v>437</v>
      </c>
      <c r="B27056" t="str">
        <f>IF(ISBLANK(VLOOKUP(A27056,Questionnaire!A:KQ,216,FALSE)),"#",VLOOKUP(A27056,Questionnaire!A:KQ,216,FALSE))</f>
        <v>#</v>
      </c>
    </row>
    <row r="27057" spans="1:3">
      <c r="A27057" t="s">
        <v>439</v>
      </c>
      <c r="B27057" t="str">
        <f>IF(ISBLANK(VLOOKUP(A27057,Questionnaire!A:KQ,216,FALSE)),"#",VLOOKUP(A27057,Questionnaire!A:KQ,216,FALSE))</f>
        <v>#</v>
      </c>
    </row>
    <row r="27058" spans="1:3">
      <c r="A27058" t="s">
        <v>442</v>
      </c>
      <c r="B27058" t="str">
        <f>IF(ISBLANK(VLOOKUP(A27058,Questionnaire!A:KQ,216,FALSE)),"#",VLOOKUP(A27058,Questionnaire!A:KQ,216,FALSE))</f>
        <v>#</v>
      </c>
    </row>
    <row r="27059" spans="1:3">
      <c r="A27059" t="s">
        <v>445</v>
      </c>
      <c r="B27059" t="str">
        <f>IF(ISBLANK(VLOOKUP(A27059,Questionnaire!A:KQ,216,FALSE)),"#",VLOOKUP(A27059,Questionnaire!A:KQ,216,FALSE))</f>
        <v>#</v>
      </c>
    </row>
    <row r="27060" spans="1:3">
      <c r="A27060" t="s">
        <v>448</v>
      </c>
      <c r="B27060" t="str">
        <f>IF(ISBLANK(VLOOKUP(A27060,Questionnaire!A:KQ,216,FALSE)),"#",VLOOKUP(A27060,Questionnaire!A:KQ,216,FALSE))</f>
        <v>#</v>
      </c>
    </row>
    <row r="27061" spans="1:3">
      <c r="A27061" t="s">
        <v>452</v>
      </c>
      <c r="B27061" t="str">
        <f>IF(ISBLANK(VLOOKUP(A27061,Questionnaire!A:KQ,216,FALSE)),"#",VLOOKUP(A27061,Questionnaire!A:KQ,216,FALSE))</f>
        <v>#</v>
      </c>
    </row>
    <row r="27062" spans="1:3">
      <c r="A27062" t="s">
        <v>455</v>
      </c>
      <c r="B27062" t="str">
        <f>IF(ISBLANK(VLOOKUP(A27062,Questionnaire!A:KQ,216,FALSE)),"#",VLOOKUP(A27062,Questionnaire!A:KQ,216,FALSE))</f>
        <v>#</v>
      </c>
    </row>
    <row r="27063" spans="1:3">
      <c r="A27063" t="s">
        <v>458</v>
      </c>
      <c r="B27063" t="str">
        <f>IF(ISBLANK(VLOOKUP(A27063,Questionnaire!A:KQ,216,FALSE)),"#",VLOOKUP(A27063,Questionnaire!A:KQ,216,FALSE))</f>
        <v>#</v>
      </c>
    </row>
    <row r="27064" spans="1:3">
      <c r="A27064" t="s">
        <v>461</v>
      </c>
      <c r="B27064" t="str">
        <f>IF(ISBLANK(VLOOKUP(A27064,Questionnaire!A:KQ,216,FALSE)),"#",VLOOKUP(A27064,Questionnaire!A:KQ,216,FALSE))</f>
        <v>#</v>
      </c>
    </row>
    <row r="27065" spans="1:3">
      <c r="A27065" t="s">
        <v>465</v>
      </c>
      <c r="B27065" t="str">
        <f>IF(ISBLANK(VLOOKUP(A27065,Questionnaire!A:KQ,216,FALSE)),"#",VLOOKUP(A27065,Questionnaire!A:KQ,216,FALSE))</f>
        <v>#</v>
      </c>
    </row>
    <row r="27066" spans="1:3">
      <c r="A27066" t="s">
        <v>467</v>
      </c>
      <c r="B27066" t="str">
        <f>IF(ISBLANK(VLOOKUP(A27066,Questionnaire!A:KQ,216,FALSE)),"#",VLOOKUP(A27066,Questionnaire!A:KQ,216,FALSE))</f>
        <v>#</v>
      </c>
    </row>
    <row r="27067" spans="1:3">
      <c r="A27067" t="s">
        <v>469</v>
      </c>
      <c r="B27067" t="str">
        <f>IF(ISBLANK(VLOOKUP(A27067,Questionnaire!A:KQ,216,FALSE)),"#",VLOOKUP(A27067,Questionnaire!A:KQ,216,FALSE))</f>
        <v>#</v>
      </c>
    </row>
    <row r="27068" spans="1:3">
      <c r="A27068" t="s">
        <v>471</v>
      </c>
      <c r="B27068" t="str">
        <f>IF(ISBLANK(VLOOKUP(A27068,Questionnaire!A:KQ,216,FALSE)),"#",VLOOKUP(A27068,Questionnaire!A:KQ,216,FALSE))</f>
        <v>#</v>
      </c>
    </row>
    <row r="27069" spans="1:3">
      <c r="A27069" t="s">
        <v>473</v>
      </c>
      <c r="B27069" t="str">
        <f>IF(ISBLANK(VLOOKUP(A27069,Questionnaire!A:KQ,216,FALSE)),"#",VLOOKUP(A27069,Questionnaire!A:KQ,216,FALSE))</f>
        <v>#</v>
      </c>
    </row>
    <row r="27070" spans="1:3">
      <c r="A27070" t="s">
        <v>475</v>
      </c>
      <c r="B27070" t="str">
        <f>IF(ISBLANK(VLOOKUP(A27070,Questionnaire!A:KQ,216,FALSE)),"#",VLOOKUP(A27070,Questionnaire!A:KQ,216,FALSE))</f>
        <v>#</v>
      </c>
    </row>
    <row r="27071" spans="1:3">
      <c r="A27071" t="s">
        <v>185</v>
      </c>
      <c r="B27071" t="str">
        <f>IF(ISBLANK(VLOOKUP(A27071,Questionnaire!A:KQ,217,FALSE)),"#",VLOOKUP(A27071,Questionnaire!A:KQ,217,FALSE))</f>
        <v>#</v>
      </c>
      <c r="C27071">
        <v>214</v>
      </c>
    </row>
    <row r="27072" spans="1:3">
      <c r="A27072" t="s">
        <v>187</v>
      </c>
      <c r="B27072" t="str">
        <f>IF(ISNA(VLOOKUP(VLOOKUP(A27072,Questionnaire!A:KQ,217,FALSE),'CORA Encoding'!D:E,2,FALSE)),"#",VLOOKUP(VLOOKUP(A27072,Questionnaire!A:KQ,217,FALSE),'CORA Encoding'!D:E,2,FALSE))</f>
        <v>#</v>
      </c>
    </row>
    <row r="27073" spans="1:2">
      <c r="A27073" t="s">
        <v>189</v>
      </c>
      <c r="B27073" t="str">
        <f>IF(ISNA(VLOOKUP(VLOOKUP(A27073,Questionnaire!A:KQ,217,FALSE),'CORA Encoding'!G:H,2,FALSE)),"#",VLOOKUP(VLOOKUP(A27073,Questionnaire!A:KQ,217,FALSE),'CORA Encoding'!G:H,2,FALSE))</f>
        <v>#</v>
      </c>
    </row>
    <row r="27074" spans="1:2">
      <c r="A27074" t="s">
        <v>191</v>
      </c>
      <c r="B27074" t="str">
        <f>IF(ISNA(VLOOKUP(VLOOKUP(A27074,Questionnaire!A:KQ,217,FALSE),'Country List'!E:F,2,FALSE)),"#",VLOOKUP(VLOOKUP(A27074,Questionnaire!A:KQ,217,FALSE),'Country List'!E:F,2,FALSE))</f>
        <v>#</v>
      </c>
    </row>
    <row r="27075" spans="1:2">
      <c r="A27075" t="s">
        <v>193</v>
      </c>
      <c r="B27075" t="str">
        <f>IF(ISNA(VLOOKUP(VLOOKUP(A27075,Questionnaire!A:KQ,217,FALSE),'Industry List'!B:C,2,FALSE)),"#",VLOOKUP(VLOOKUP(A27075,Questionnaire!A:KQ,217,FALSE),'Industry List'!B:C,2,FALSE))</f>
        <v>#</v>
      </c>
    </row>
    <row r="27076" spans="1:2">
      <c r="A27076" t="s">
        <v>197</v>
      </c>
      <c r="B27076" t="str">
        <f>IF(ISBLANK(VLOOKUP(A27076,Questionnaire!A:KQ,217,FALSE)),"#",VLOOKUP(A27076,Questionnaire!A:KQ,217,FALSE))</f>
        <v>#</v>
      </c>
    </row>
    <row r="27077" spans="1:2">
      <c r="A27077" t="s">
        <v>201</v>
      </c>
      <c r="B27077" t="str">
        <f>IF(ISBLANK(VLOOKUP(A27077,Questionnaire!A:KQ,217,FALSE)),"#",VLOOKUP(A27077,Questionnaire!A:KQ,217,FALSE))</f>
        <v>#</v>
      </c>
    </row>
    <row r="27078" spans="1:2">
      <c r="A27078" t="s">
        <v>203</v>
      </c>
      <c r="B27078" t="str">
        <f>IF(ISNA(VLOOKUP(VLOOKUP(A27078,Questionnaire!A:KQ,217,FALSE),'CORA Encoding'!J:K,2,FALSE)),"#",VLOOKUP(VLOOKUP(A27078,Questionnaire!A:KQ,217,FALSE),'CORA Encoding'!J:K,2,FALSE))</f>
        <v>#</v>
      </c>
    </row>
    <row r="27079" spans="1:2">
      <c r="A27079" t="s">
        <v>208</v>
      </c>
      <c r="B27079" t="str">
        <f>IF(ISBLANK(VLOOKUP(A27079,Questionnaire!A:KQ,217,FALSE)),"#",VLOOKUP(A27079,Questionnaire!A:KQ,217,FALSE))</f>
        <v>#</v>
      </c>
    </row>
    <row r="27080" spans="1:2">
      <c r="A27080" t="s">
        <v>213</v>
      </c>
      <c r="B27080" t="str">
        <f>IF(ISBLANK(VLOOKUP(A27080,Questionnaire!A:KQ,217,FALSE)),"#",VLOOKUP(A27080,Questionnaire!A:KQ,217,FALSE))</f>
        <v>#</v>
      </c>
    </row>
    <row r="27081" spans="1:2">
      <c r="A27081" t="s">
        <v>215</v>
      </c>
      <c r="B27081" t="str">
        <f>IF(ISBLANK(VLOOKUP(A27081,Questionnaire!A:KQ,217,FALSE)),"#",VLOOKUP(A27081,Questionnaire!A:KQ,217,FALSE))</f>
        <v>#</v>
      </c>
    </row>
    <row r="27082" spans="1:2">
      <c r="A27082" t="s">
        <v>217</v>
      </c>
      <c r="B27082" t="str">
        <f>IF(ISBLANK(VLOOKUP(A27082,Questionnaire!A:KQ,217,FALSE)),"#",VLOOKUP(A27082,Questionnaire!A:KQ,217,FALSE))</f>
        <v>#</v>
      </c>
    </row>
    <row r="27083" spans="1:2">
      <c r="A27083" t="s">
        <v>219</v>
      </c>
      <c r="B27083" t="str">
        <f>IF(ISBLANK(VLOOKUP(A27083,Questionnaire!A:KQ,217,FALSE)),"#",VLOOKUP(A27083,Questionnaire!A:KQ,217,FALSE))</f>
        <v>#</v>
      </c>
    </row>
    <row r="27084" spans="1:2">
      <c r="A27084" t="s">
        <v>221</v>
      </c>
      <c r="B27084" t="str">
        <f>IF(ISBLANK(VLOOKUP(A27084,Questionnaire!A:KQ,217,FALSE)),"#",VLOOKUP(A27084,Questionnaire!A:KQ,217,FALSE))</f>
        <v>#</v>
      </c>
    </row>
    <row r="27085" spans="1:2">
      <c r="A27085" t="s">
        <v>223</v>
      </c>
      <c r="B27085" t="str">
        <f>IF(ISBLANK(VLOOKUP(A27085,Questionnaire!A:KQ,217,FALSE)),"#",VLOOKUP(A27085,Questionnaire!A:KQ,217,FALSE))</f>
        <v>#</v>
      </c>
    </row>
    <row r="27086" spans="1:2">
      <c r="A27086" t="s">
        <v>225</v>
      </c>
      <c r="B27086" t="str">
        <f>IF(ISBLANK(VLOOKUP(A27086,Questionnaire!A:KQ,217,FALSE)),"#",VLOOKUP(A27086,Questionnaire!A:KQ,217,FALSE))</f>
        <v>#</v>
      </c>
    </row>
    <row r="27087" spans="1:2">
      <c r="A27087" t="s">
        <v>227</v>
      </c>
      <c r="B27087" t="str">
        <f>IF(ISBLANK(VLOOKUP(A27087,Questionnaire!A:KQ,217,FALSE)),"#",VLOOKUP(A27087,Questionnaire!A:KQ,217,FALSE))</f>
        <v>#</v>
      </c>
    </row>
    <row r="27088" spans="1:2">
      <c r="A27088" t="s">
        <v>229</v>
      </c>
      <c r="B27088" t="str">
        <f>IF(ISBLANK(VLOOKUP(A27088,Questionnaire!A:KQ,217,FALSE)),"#",VLOOKUP(A27088,Questionnaire!A:KQ,217,FALSE))</f>
        <v>#</v>
      </c>
    </row>
    <row r="27089" spans="1:2">
      <c r="A27089" t="s">
        <v>231</v>
      </c>
      <c r="B27089" t="str">
        <f>IF(ISBLANK(VLOOKUP(A27089,Questionnaire!A:KQ,217,FALSE)),"#",VLOOKUP(A27089,Questionnaire!A:KQ,217,FALSE))</f>
        <v>#</v>
      </c>
    </row>
    <row r="27090" spans="1:2">
      <c r="A27090" t="s">
        <v>233</v>
      </c>
      <c r="B27090" t="str">
        <f>IF(ISBLANK(VLOOKUP(A27090,Questionnaire!A:KQ,217,FALSE)),"#",VLOOKUP(A27090,Questionnaire!A:KQ,217,FALSE))</f>
        <v>#</v>
      </c>
    </row>
    <row r="27091" spans="1:2">
      <c r="A27091" t="s">
        <v>235</v>
      </c>
      <c r="B27091" t="str">
        <f>IF(ISBLANK(VLOOKUP(A27091,Questionnaire!A:KQ,217,FALSE)),"#",VLOOKUP(A27091,Questionnaire!A:KQ,217,FALSE))</f>
        <v>#</v>
      </c>
    </row>
    <row r="27092" spans="1:2">
      <c r="A27092" t="s">
        <v>237</v>
      </c>
      <c r="B27092" t="str">
        <f>IF(ISBLANK(VLOOKUP(A27092,Questionnaire!A:KQ,217,FALSE)),"#",VLOOKUP(A27092,Questionnaire!A:KQ,217,FALSE))</f>
        <v>#</v>
      </c>
    </row>
    <row r="27093" spans="1:2">
      <c r="A27093" t="s">
        <v>239</v>
      </c>
      <c r="B27093" t="str">
        <f>IF(ISBLANK(VLOOKUP(A27093,Questionnaire!A:KQ,217,FALSE)),"#",VLOOKUP(A27093,Questionnaire!A:KQ,217,FALSE))</f>
        <v>#</v>
      </c>
    </row>
    <row r="27094" spans="1:2">
      <c r="A27094" t="s">
        <v>242</v>
      </c>
      <c r="B27094" t="str">
        <f>IF(ISBLANK(VLOOKUP(A27094,Questionnaire!A:KQ,217,FALSE)),"#",VLOOKUP(A27094,Questionnaire!A:KQ,217,FALSE))</f>
        <v>#</v>
      </c>
    </row>
    <row r="27095" spans="1:2">
      <c r="A27095" t="s">
        <v>245</v>
      </c>
      <c r="B27095" t="str">
        <f>IF(ISBLANK(VLOOKUP(A27095,Questionnaire!A:KQ,217,FALSE)),"#",VLOOKUP(A27095,Questionnaire!A:KQ,217,FALSE))</f>
        <v>#</v>
      </c>
    </row>
    <row r="27096" spans="1:2">
      <c r="A27096" t="s">
        <v>247</v>
      </c>
      <c r="B27096" t="str">
        <f>IF(ISBLANK(VLOOKUP(A27096,Questionnaire!A:KQ,217,FALSE)),"#",VLOOKUP(A27096,Questionnaire!A:KQ,217,FALSE))</f>
        <v>#</v>
      </c>
    </row>
    <row r="27097" spans="1:2">
      <c r="A27097" t="s">
        <v>249</v>
      </c>
      <c r="B27097" t="str">
        <f>IF(ISBLANK(VLOOKUP(A27097,Questionnaire!A:KQ,217,FALSE)),"#",VLOOKUP(A27097,Questionnaire!A:KQ,217,FALSE))</f>
        <v>#</v>
      </c>
    </row>
    <row r="27098" spans="1:2">
      <c r="A27098" t="s">
        <v>250</v>
      </c>
      <c r="B27098" t="str">
        <f>IF(ISBLANK(VLOOKUP(A27098,Questionnaire!A:KQ,217,FALSE)),"#",VLOOKUP(A27098,Questionnaire!A:KQ,217,FALSE))</f>
        <v>#</v>
      </c>
    </row>
    <row r="27099" spans="1:2">
      <c r="A27099" t="s">
        <v>252</v>
      </c>
      <c r="B27099" t="str">
        <f>IF(ISBLANK(VLOOKUP(A27099,Questionnaire!A:KQ,217,FALSE)),"#",VLOOKUP(A27099,Questionnaire!A:KQ,217,FALSE))</f>
        <v>#</v>
      </c>
    </row>
    <row r="27100" spans="1:2">
      <c r="A27100" t="s">
        <v>255</v>
      </c>
      <c r="B27100" t="str">
        <f>IF(ISBLANK(VLOOKUP(A27100,Questionnaire!A:KQ,217,FALSE)),"#",VLOOKUP(A27100,Questionnaire!A:KQ,217,FALSE))</f>
        <v>#</v>
      </c>
    </row>
    <row r="27101" spans="1:2">
      <c r="A27101" t="s">
        <v>258</v>
      </c>
      <c r="B27101" t="str">
        <f>IF(ISNA(VLOOKUP(VLOOKUP(A27101,Questionnaire!A:KQ,217,FALSE),'CORA Encoding'!M:N,2,FALSE)),"#",VLOOKUP(VLOOKUP(A27101,Questionnaire!A:KQ,217,FALSE),'CORA Encoding'!M:N,2,FALSE))</f>
        <v>#</v>
      </c>
    </row>
    <row r="27102" spans="1:2">
      <c r="A27102" t="s">
        <v>261</v>
      </c>
      <c r="B27102" t="str">
        <f>IF(ISBLANK(VLOOKUP(A27102,Questionnaire!A:KQ,217,FALSE)),"#",VLOOKUP(A27102,Questionnaire!A:KQ,217,FALSE))</f>
        <v>#</v>
      </c>
    </row>
    <row r="27103" spans="1:2">
      <c r="A27103" t="s">
        <v>263</v>
      </c>
      <c r="B27103" t="str">
        <f>IF(ISBLANK(VLOOKUP(A27103,Questionnaire!A:KQ,217,FALSE)),"#",VLOOKUP(A27103,Questionnaire!A:KQ,217,FALSE))</f>
        <v>#</v>
      </c>
    </row>
    <row r="27104" spans="1:2">
      <c r="A27104" t="s">
        <v>265</v>
      </c>
      <c r="B27104" t="str">
        <f>IF(ISBLANK(VLOOKUP(A27104,Questionnaire!A:KQ,217,FALSE)),"#",VLOOKUP(A27104,Questionnaire!A:KQ,217,FALSE))</f>
        <v>#</v>
      </c>
    </row>
    <row r="27105" spans="1:2">
      <c r="A27105" t="s">
        <v>267</v>
      </c>
      <c r="B27105" t="str">
        <f>IF(ISBLANK(VLOOKUP(A27105,Questionnaire!A:KQ,217,FALSE)),"#",VLOOKUP(A27105,Questionnaire!A:KQ,217,FALSE))</f>
        <v>#</v>
      </c>
    </row>
    <row r="27106" spans="1:2">
      <c r="A27106" t="s">
        <v>269</v>
      </c>
      <c r="B27106" t="str">
        <f>IF(ISBLANK(VLOOKUP(A27106,Questionnaire!A:KQ,217,FALSE)),"#",VLOOKUP(A27106,Questionnaire!A:KQ,217,FALSE))</f>
        <v>#</v>
      </c>
    </row>
    <row r="27107" spans="1:2">
      <c r="A27107" t="s">
        <v>274</v>
      </c>
      <c r="B27107" t="str">
        <f>IF(ISBLANK(VLOOKUP(A27107,Questionnaire!A:KQ,217,FALSE)),"#",VLOOKUP(A27107,Questionnaire!A:KQ,217,FALSE))</f>
        <v>#</v>
      </c>
    </row>
    <row r="27108" spans="1:2">
      <c r="A27108" t="s">
        <v>276</v>
      </c>
      <c r="B27108" t="str">
        <f>IF(ISBLANK(VLOOKUP(A27108,Questionnaire!A:KQ,217,FALSE)),"#",VLOOKUP(A27108,Questionnaire!A:KQ,217,FALSE))</f>
        <v>#</v>
      </c>
    </row>
    <row r="27109" spans="1:2">
      <c r="A27109" t="s">
        <v>278</v>
      </c>
      <c r="B27109" t="str">
        <f>IF(ISBLANK(VLOOKUP(A27109,Questionnaire!A:KQ,217,FALSE)),"#",VLOOKUP(A27109,Questionnaire!A:KQ,217,FALSE))</f>
        <v>#</v>
      </c>
    </row>
    <row r="27110" spans="1:2">
      <c r="A27110" t="s">
        <v>280</v>
      </c>
      <c r="B27110" t="str">
        <f>IF(ISBLANK(VLOOKUP(A27110,Questionnaire!A:KQ,217,FALSE)),"#",VLOOKUP(A27110,Questionnaire!A:KQ,217,FALSE))</f>
        <v>#</v>
      </c>
    </row>
    <row r="27111" spans="1:2">
      <c r="A27111" t="s">
        <v>282</v>
      </c>
      <c r="B27111" t="str">
        <f>IF(ISBLANK(VLOOKUP(A27111,Questionnaire!A:KQ,217,FALSE)),"#",VLOOKUP(A27111,Questionnaire!A:KQ,217,FALSE))</f>
        <v>#</v>
      </c>
    </row>
    <row r="27112" spans="1:2">
      <c r="A27112" t="s">
        <v>286</v>
      </c>
      <c r="B27112" t="str">
        <f>IF(ISBLANK(VLOOKUP(A27112,Questionnaire!A:KQ,217,FALSE)),"#",VLOOKUP(A27112,Questionnaire!A:KQ,217,FALSE))</f>
        <v>#</v>
      </c>
    </row>
    <row r="27113" spans="1:2">
      <c r="A27113" t="s">
        <v>288</v>
      </c>
      <c r="B27113" t="str">
        <f>IF(ISBLANK(VLOOKUP(A27113,Questionnaire!A:KQ,217,FALSE)),"#",VLOOKUP(A27113,Questionnaire!A:KQ,217,FALSE))</f>
        <v>#</v>
      </c>
    </row>
    <row r="27114" spans="1:2">
      <c r="A27114" t="s">
        <v>290</v>
      </c>
      <c r="B27114" t="str">
        <f>IF(ISBLANK(VLOOKUP(A27114,Questionnaire!A:KQ,217,FALSE)),"#",VLOOKUP(A27114,Questionnaire!A:KQ,217,FALSE))</f>
        <v>#</v>
      </c>
    </row>
    <row r="27115" spans="1:2">
      <c r="A27115" t="s">
        <v>292</v>
      </c>
      <c r="B27115" t="str">
        <f>IF(ISBLANK(VLOOKUP(A27115,Questionnaire!A:KQ,217,FALSE)),"#",VLOOKUP(A27115,Questionnaire!A:KQ,217,FALSE))</f>
        <v>#</v>
      </c>
    </row>
    <row r="27116" spans="1:2">
      <c r="A27116" t="s">
        <v>294</v>
      </c>
      <c r="B27116" t="str">
        <f>IF(ISBLANK(VLOOKUP(A27116,Questionnaire!A:KQ,217,FALSE)),"#",VLOOKUP(A27116,Questionnaire!A:KQ,217,FALSE))</f>
        <v>#</v>
      </c>
    </row>
    <row r="27117" spans="1:2">
      <c r="A27117" t="s">
        <v>296</v>
      </c>
      <c r="B27117" t="str">
        <f>IF(ISBLANK(VLOOKUP(A27117,Questionnaire!A:KQ,217,FALSE)),"#",VLOOKUP(A27117,Questionnaire!A:KQ,217,FALSE))</f>
        <v>#</v>
      </c>
    </row>
    <row r="27118" spans="1:2">
      <c r="A27118" t="s">
        <v>301</v>
      </c>
      <c r="B27118" t="str">
        <f>IF(ISBLANK(VLOOKUP(A27118,Questionnaire!A:KQ,217,FALSE)),"#",VLOOKUP(A27118,Questionnaire!A:KQ,217,FALSE))</f>
        <v>#</v>
      </c>
    </row>
    <row r="27119" spans="1:2">
      <c r="A27119" t="s">
        <v>303</v>
      </c>
      <c r="B27119" t="str">
        <f>IF(ISBLANK(VLOOKUP(A27119,Questionnaire!A:KQ,217,FALSE)),"#",VLOOKUP(A27119,Questionnaire!A:KQ,217,FALSE))</f>
        <v>#</v>
      </c>
    </row>
    <row r="27120" spans="1:2">
      <c r="A27120" t="s">
        <v>305</v>
      </c>
      <c r="B27120" t="str">
        <f>IF(ISBLANK(VLOOKUP(A27120,Questionnaire!A:KQ,217,FALSE)),"#",VLOOKUP(A27120,Questionnaire!A:KQ,217,FALSE))</f>
        <v>#</v>
      </c>
    </row>
    <row r="27121" spans="1:2">
      <c r="A27121" t="s">
        <v>307</v>
      </c>
      <c r="B27121" t="str">
        <f>IF(ISBLANK(VLOOKUP(A27121,Questionnaire!A:KQ,217,FALSE)),"#",VLOOKUP(A27121,Questionnaire!A:KQ,217,FALSE))</f>
        <v>#</v>
      </c>
    </row>
    <row r="27122" spans="1:2">
      <c r="A27122" t="s">
        <v>311</v>
      </c>
      <c r="B27122" t="str">
        <f>IF(ISBLANK(VLOOKUP(A27122,Questionnaire!A:KQ,217,FALSE)),"#",VLOOKUP(A27122,Questionnaire!A:KQ,217,FALSE))</f>
        <v>#</v>
      </c>
    </row>
    <row r="27123" spans="1:2">
      <c r="A27123" t="s">
        <v>313</v>
      </c>
      <c r="B27123" t="str">
        <f>IF(ISBLANK(VLOOKUP(A27123,Questionnaire!A:KQ,217,FALSE)),"#",VLOOKUP(A27123,Questionnaire!A:KQ,217,FALSE))</f>
        <v>#</v>
      </c>
    </row>
    <row r="27124" spans="1:2">
      <c r="A27124" t="s">
        <v>314</v>
      </c>
      <c r="B27124" t="str">
        <f>IF(ISBLANK(VLOOKUP(A27124,Questionnaire!A:KQ,217,FALSE)),"#",VLOOKUP(A27124,Questionnaire!A:KQ,217,FALSE))</f>
        <v>#</v>
      </c>
    </row>
    <row r="27125" spans="1:2">
      <c r="A27125" t="s">
        <v>315</v>
      </c>
      <c r="B27125" t="str">
        <f>IF(ISBLANK(VLOOKUP(A27125,Questionnaire!A:KQ,217,FALSE)),"#",VLOOKUP(A27125,Questionnaire!A:KQ,217,FALSE))</f>
        <v>#</v>
      </c>
    </row>
    <row r="27126" spans="1:2">
      <c r="A27126" t="s">
        <v>317</v>
      </c>
      <c r="B27126" t="str">
        <f>IF(ISBLANK(VLOOKUP(A27126,Questionnaire!A:KQ,217,FALSE)),"#",VLOOKUP(A27126,Questionnaire!A:KQ,217,FALSE))</f>
        <v>#</v>
      </c>
    </row>
    <row r="27127" spans="1:2">
      <c r="A27127" t="s">
        <v>319</v>
      </c>
      <c r="B27127" t="str">
        <f>IF(ISBLANK(VLOOKUP(A27127,Questionnaire!A:KQ,217,FALSE)),"#",VLOOKUP(A27127,Questionnaire!A:KQ,217,FALSE))</f>
        <v>#</v>
      </c>
    </row>
    <row r="27128" spans="1:2">
      <c r="A27128" t="s">
        <v>322</v>
      </c>
      <c r="B27128" t="str">
        <f>IF(ISBLANK(VLOOKUP(A27128,Questionnaire!A:KQ,217,FALSE)),"#",VLOOKUP(A27128,Questionnaire!A:KQ,217,FALSE))</f>
        <v>#</v>
      </c>
    </row>
    <row r="27129" spans="1:2">
      <c r="A27129" t="s">
        <v>326</v>
      </c>
      <c r="B27129" t="str">
        <f>IF(ISBLANK(VLOOKUP(A27129,Questionnaire!A:KQ,217,FALSE)),"#",VLOOKUP(A27129,Questionnaire!A:KQ,217,FALSE))</f>
        <v>#</v>
      </c>
    </row>
    <row r="27130" spans="1:2">
      <c r="A27130" t="s">
        <v>328</v>
      </c>
      <c r="B27130" t="str">
        <f>IF(ISBLANK(VLOOKUP(A27130,Questionnaire!A:KQ,217,FALSE)),"#",VLOOKUP(A27130,Questionnaire!A:KQ,217,FALSE))</f>
        <v>#</v>
      </c>
    </row>
    <row r="27131" spans="1:2">
      <c r="A27131" t="s">
        <v>332</v>
      </c>
      <c r="B27131" t="str">
        <f>IF(ISBLANK(VLOOKUP(A27131,Questionnaire!A:KQ,217,FALSE)),"#",VLOOKUP(A27131,Questionnaire!A:KQ,217,FALSE))</f>
        <v>#</v>
      </c>
    </row>
    <row r="27132" spans="1:2">
      <c r="A27132" t="s">
        <v>333</v>
      </c>
      <c r="B27132" t="str">
        <f>IF(ISBLANK(VLOOKUP(A27132,Questionnaire!A:KQ,217,FALSE)),"#",VLOOKUP(A27132,Questionnaire!A:KQ,217,FALSE))</f>
        <v>#</v>
      </c>
    </row>
    <row r="27133" spans="1:2">
      <c r="A27133" t="s">
        <v>334</v>
      </c>
      <c r="B27133" t="str">
        <f>IF(ISBLANK(VLOOKUP(A27133,Questionnaire!A:KQ,217,FALSE)),"#",VLOOKUP(A27133,Questionnaire!A:KQ,217,FALSE))</f>
        <v>#</v>
      </c>
    </row>
    <row r="27134" spans="1:2">
      <c r="A27134" t="s">
        <v>335</v>
      </c>
      <c r="B27134" t="str">
        <f>IF(ISBLANK(VLOOKUP(A27134,Questionnaire!A:KQ,217,FALSE)),"#",VLOOKUP(A27134,Questionnaire!A:KQ,217,FALSE))</f>
        <v>#</v>
      </c>
    </row>
    <row r="27135" spans="1:2">
      <c r="A27135" t="s">
        <v>336</v>
      </c>
      <c r="B27135" t="str">
        <f>IF(ISBLANK(VLOOKUP(A27135,Questionnaire!A:KQ,217,FALSE)),"#",VLOOKUP(A27135,Questionnaire!A:KQ,217,FALSE))</f>
        <v>#</v>
      </c>
    </row>
    <row r="27136" spans="1:2">
      <c r="A27136" t="s">
        <v>337</v>
      </c>
      <c r="B27136" t="str">
        <f>IF(ISBLANK(VLOOKUP(A27136,Questionnaire!A:KQ,217,FALSE)),"#",VLOOKUP(A27136,Questionnaire!A:KQ,217,FALSE))</f>
        <v>#</v>
      </c>
    </row>
    <row r="27137" spans="1:2">
      <c r="A27137" t="s">
        <v>338</v>
      </c>
      <c r="B27137" t="str">
        <f>IF(ISBLANK(VLOOKUP(A27137,Questionnaire!A:KQ,217,FALSE)),"#",VLOOKUP(A27137,Questionnaire!A:KQ,217,FALSE))</f>
        <v>#</v>
      </c>
    </row>
    <row r="27138" spans="1:2">
      <c r="A27138" t="s">
        <v>339</v>
      </c>
      <c r="B27138" t="str">
        <f>IF(ISBLANK(VLOOKUP(A27138,Questionnaire!A:KQ,217,FALSE)),"#",VLOOKUP(A27138,Questionnaire!A:KQ,217,FALSE))</f>
        <v>#</v>
      </c>
    </row>
    <row r="27139" spans="1:2">
      <c r="A27139" t="s">
        <v>340</v>
      </c>
      <c r="B27139" t="str">
        <f>IF(ISBLANK(VLOOKUP(A27139,Questionnaire!A:KQ,217,FALSE)),"#",VLOOKUP(A27139,Questionnaire!A:KQ,217,FALSE))</f>
        <v>#</v>
      </c>
    </row>
    <row r="27140" spans="1:2">
      <c r="A27140" t="s">
        <v>341</v>
      </c>
      <c r="B27140" t="str">
        <f>IF(ISBLANK(VLOOKUP(A27140,Questionnaire!A:KQ,217,FALSE)),"#",VLOOKUP(A27140,Questionnaire!A:KQ,217,FALSE))</f>
        <v>#</v>
      </c>
    </row>
    <row r="27141" spans="1:2">
      <c r="A27141" t="s">
        <v>342</v>
      </c>
      <c r="B27141" t="str">
        <f>IF(ISBLANK(VLOOKUP(A27141,Questionnaire!A:KQ,217,FALSE)),"#",VLOOKUP(A27141,Questionnaire!A:KQ,217,FALSE))</f>
        <v>#</v>
      </c>
    </row>
    <row r="27142" spans="1:2">
      <c r="A27142" t="s">
        <v>343</v>
      </c>
      <c r="B27142" t="str">
        <f>IF(ISBLANK(VLOOKUP(A27142,Questionnaire!A:KQ,217,FALSE)),"#",VLOOKUP(A27142,Questionnaire!A:KQ,217,FALSE))</f>
        <v>#</v>
      </c>
    </row>
    <row r="27143" spans="1:2">
      <c r="A27143" t="s">
        <v>344</v>
      </c>
      <c r="B27143" t="str">
        <f>IF(ISBLANK(VLOOKUP(A27143,Questionnaire!A:KQ,217,FALSE)),"#",VLOOKUP(A27143,Questionnaire!A:KQ,217,FALSE))</f>
        <v>#</v>
      </c>
    </row>
    <row r="27144" spans="1:2">
      <c r="A27144" t="s">
        <v>345</v>
      </c>
      <c r="B27144" t="str">
        <f>IF(ISBLANK(VLOOKUP(A27144,Questionnaire!A:KQ,217,FALSE)),"#",VLOOKUP(A27144,Questionnaire!A:KQ,217,FALSE))</f>
        <v>#</v>
      </c>
    </row>
    <row r="27145" spans="1:2">
      <c r="A27145" t="s">
        <v>348</v>
      </c>
      <c r="B27145" t="str">
        <f>IF(ISBLANK(VLOOKUP(A27145,Questionnaire!A:KQ,217,FALSE)),"#",VLOOKUP(A27145,Questionnaire!A:KQ,217,FALSE))</f>
        <v>#</v>
      </c>
    </row>
    <row r="27146" spans="1:2">
      <c r="A27146" t="s">
        <v>353</v>
      </c>
      <c r="B27146" t="str">
        <f>IF(ISBLANK(VLOOKUP(A27146,Questionnaire!A:KQ,217,FALSE)),"#",VLOOKUP(A27146,Questionnaire!A:KQ,217,FALSE))</f>
        <v>#</v>
      </c>
    </row>
    <row r="27147" spans="1:2">
      <c r="A27147" t="s">
        <v>354</v>
      </c>
      <c r="B27147" t="str">
        <f>IF(ISBLANK(VLOOKUP(A27147,Questionnaire!A:KQ,217,FALSE)),"#",VLOOKUP(A27147,Questionnaire!A:KQ,217,FALSE))</f>
        <v>#</v>
      </c>
    </row>
    <row r="27148" spans="1:2">
      <c r="A27148" t="s">
        <v>355</v>
      </c>
      <c r="B27148" t="str">
        <f>IF(ISBLANK(VLOOKUP(A27148,Questionnaire!A:KQ,217,FALSE)),"#",VLOOKUP(A27148,Questionnaire!A:KQ,217,FALSE))</f>
        <v>#</v>
      </c>
    </row>
    <row r="27149" spans="1:2">
      <c r="A27149" t="s">
        <v>356</v>
      </c>
      <c r="B27149" t="str">
        <f>IF(ISBLANK(VLOOKUP(A27149,Questionnaire!A:KQ,217,FALSE)),"#",VLOOKUP(A27149,Questionnaire!A:KQ,217,FALSE))</f>
        <v>#</v>
      </c>
    </row>
    <row r="27150" spans="1:2">
      <c r="A27150" t="s">
        <v>357</v>
      </c>
      <c r="B27150" t="str">
        <f>IF(ISBLANK(VLOOKUP(A27150,Questionnaire!A:KQ,217,FALSE)),"#",VLOOKUP(A27150,Questionnaire!A:KQ,217,FALSE))</f>
        <v>#</v>
      </c>
    </row>
    <row r="27151" spans="1:2">
      <c r="A27151" t="s">
        <v>360</v>
      </c>
      <c r="B27151" t="str">
        <f>IF(ISBLANK(VLOOKUP(A27151,Questionnaire!A:KQ,217,FALSE)),"#",VLOOKUP(A27151,Questionnaire!A:KQ,217,FALSE))</f>
        <v>#</v>
      </c>
    </row>
    <row r="27152" spans="1:2">
      <c r="A27152" t="s">
        <v>362</v>
      </c>
      <c r="B27152" t="str">
        <f>IF(ISBLANK(VLOOKUP(A27152,Questionnaire!A:KQ,217,FALSE)),"#",VLOOKUP(A27152,Questionnaire!A:KQ,217,FALSE))</f>
        <v>#</v>
      </c>
    </row>
    <row r="27153" spans="1:2">
      <c r="A27153" t="s">
        <v>363</v>
      </c>
      <c r="B27153" t="str">
        <f>IF(ISBLANK(VLOOKUP(A27153,Questionnaire!A:KQ,217,FALSE)),"#",VLOOKUP(A27153,Questionnaire!A:KQ,217,FALSE))</f>
        <v>#</v>
      </c>
    </row>
    <row r="27154" spans="1:2">
      <c r="A27154" t="s">
        <v>364</v>
      </c>
      <c r="B27154" t="str">
        <f>IF(ISBLANK(VLOOKUP(A27154,Questionnaire!A:KQ,217,FALSE)),"#",VLOOKUP(A27154,Questionnaire!A:KQ,217,FALSE))</f>
        <v>#</v>
      </c>
    </row>
    <row r="27155" spans="1:2">
      <c r="A27155" t="s">
        <v>365</v>
      </c>
      <c r="B27155" t="str">
        <f>IF(ISBLANK(VLOOKUP(A27155,Questionnaire!A:KQ,217,FALSE)),"#",VLOOKUP(A27155,Questionnaire!A:KQ,217,FALSE))</f>
        <v>#</v>
      </c>
    </row>
    <row r="27156" spans="1:2">
      <c r="A27156" t="s">
        <v>366</v>
      </c>
      <c r="B27156" t="str">
        <f>IF(ISBLANK(VLOOKUP(A27156,Questionnaire!A:KQ,217,FALSE)),"#",VLOOKUP(A27156,Questionnaire!A:KQ,217,FALSE))</f>
        <v>#</v>
      </c>
    </row>
    <row r="27157" spans="1:2">
      <c r="A27157" t="s">
        <v>371</v>
      </c>
      <c r="B27157" t="str">
        <f>IF(ISBLANK(VLOOKUP(A27157,Questionnaire!A:KQ,217,FALSE)),"#",VLOOKUP(A27157,Questionnaire!A:KQ,217,FALSE))</f>
        <v>#</v>
      </c>
    </row>
    <row r="27158" spans="1:2">
      <c r="A27158" t="s">
        <v>372</v>
      </c>
      <c r="B27158" t="str">
        <f>IF(ISBLANK(VLOOKUP(A27158,Questionnaire!A:KQ,217,FALSE)),"#",VLOOKUP(A27158,Questionnaire!A:KQ,217,FALSE))</f>
        <v>#</v>
      </c>
    </row>
    <row r="27159" spans="1:2">
      <c r="A27159" t="s">
        <v>373</v>
      </c>
      <c r="B27159" t="str">
        <f>IF(ISBLANK(VLOOKUP(A27159,Questionnaire!A:KQ,217,FALSE)),"#",VLOOKUP(A27159,Questionnaire!A:KQ,217,FALSE))</f>
        <v>#</v>
      </c>
    </row>
    <row r="27160" spans="1:2">
      <c r="A27160" t="s">
        <v>374</v>
      </c>
      <c r="B27160" t="str">
        <f>IF(ISBLANK(VLOOKUP(A27160,Questionnaire!A:KQ,217,FALSE)),"#",VLOOKUP(A27160,Questionnaire!A:KQ,217,FALSE))</f>
        <v>#</v>
      </c>
    </row>
    <row r="27161" spans="1:2">
      <c r="A27161" t="s">
        <v>377</v>
      </c>
      <c r="B27161" t="str">
        <f>IF(ISBLANK(VLOOKUP(A27161,Questionnaire!A:KQ,217,FALSE)),"#",VLOOKUP(A27161,Questionnaire!A:KQ,217,FALSE))</f>
        <v>#</v>
      </c>
    </row>
    <row r="27162" spans="1:2">
      <c r="A27162" t="s">
        <v>379</v>
      </c>
      <c r="B27162" t="str">
        <f>IF(ISBLANK(VLOOKUP(A27162,Questionnaire!A:KQ,217,FALSE)),"#",VLOOKUP(A27162,Questionnaire!A:KQ,217,FALSE))</f>
        <v>#</v>
      </c>
    </row>
    <row r="27163" spans="1:2">
      <c r="A27163" t="s">
        <v>380</v>
      </c>
      <c r="B27163" t="str">
        <f>IF(ISBLANK(VLOOKUP(A27163,Questionnaire!A:KQ,217,FALSE)),"#",VLOOKUP(A27163,Questionnaire!A:KQ,217,FALSE))</f>
        <v>#</v>
      </c>
    </row>
    <row r="27164" spans="1:2">
      <c r="A27164" t="s">
        <v>381</v>
      </c>
      <c r="B27164" t="str">
        <f>IF(ISBLANK(VLOOKUP(A27164,Questionnaire!A:KQ,217,FALSE)),"#",VLOOKUP(A27164,Questionnaire!A:KQ,217,FALSE))</f>
        <v>#</v>
      </c>
    </row>
    <row r="27165" spans="1:2">
      <c r="A27165" t="s">
        <v>382</v>
      </c>
      <c r="B27165" t="str">
        <f>IF(ISBLANK(VLOOKUP(A27165,Questionnaire!A:KQ,217,FALSE)),"#",VLOOKUP(A27165,Questionnaire!A:KQ,217,FALSE))</f>
        <v>#</v>
      </c>
    </row>
    <row r="27166" spans="1:2">
      <c r="A27166" t="s">
        <v>384</v>
      </c>
      <c r="B27166" t="str">
        <f>IF(ISBLANK(VLOOKUP(A27166,Questionnaire!A:KQ,217,FALSE)),"#",VLOOKUP(A27166,Questionnaire!A:KQ,217,FALSE))</f>
        <v>#</v>
      </c>
    </row>
    <row r="27167" spans="1:2">
      <c r="A27167" t="s">
        <v>387</v>
      </c>
      <c r="B27167" t="str">
        <f>IF(ISBLANK(VLOOKUP(A27167,Questionnaire!A:KQ,217,FALSE)),"#",VLOOKUP(A27167,Questionnaire!A:KQ,217,FALSE))</f>
        <v>#</v>
      </c>
    </row>
    <row r="27168" spans="1:2">
      <c r="A27168" t="s">
        <v>391</v>
      </c>
      <c r="B27168" t="str">
        <f>IF(ISBLANK(VLOOKUP(A27168,Questionnaire!A:KQ,217,FALSE)),"#",VLOOKUP(A27168,Questionnaire!A:KQ,217,FALSE))</f>
        <v>#</v>
      </c>
    </row>
    <row r="27169" spans="1:2">
      <c r="A27169" t="s">
        <v>393</v>
      </c>
      <c r="B27169" t="str">
        <f>IF(ISBLANK(VLOOKUP(A27169,Questionnaire!A:KQ,217,FALSE)),"#",VLOOKUP(A27169,Questionnaire!A:KQ,217,FALSE))</f>
        <v>#</v>
      </c>
    </row>
    <row r="27170" spans="1:2">
      <c r="A27170" t="s">
        <v>395</v>
      </c>
      <c r="B27170" t="str">
        <f>IF(ISBLANK(VLOOKUP(A27170,Questionnaire!A:KQ,217,FALSE)),"#",VLOOKUP(A27170,Questionnaire!A:KQ,217,FALSE))</f>
        <v>#</v>
      </c>
    </row>
    <row r="27171" spans="1:2">
      <c r="A27171" t="s">
        <v>398</v>
      </c>
      <c r="B27171" t="str">
        <f>IF(ISBLANK(VLOOKUP(A27171,Questionnaire!A:KQ,217,FALSE)),"#",VLOOKUP(A27171,Questionnaire!A:KQ,217,FALSE))</f>
        <v>#</v>
      </c>
    </row>
    <row r="27172" spans="1:2">
      <c r="A27172" t="s">
        <v>402</v>
      </c>
      <c r="B27172" t="str">
        <f>IF(ISBLANK(VLOOKUP(A27172,Questionnaire!A:KQ,217,FALSE)),"#",VLOOKUP(A27172,Questionnaire!A:KQ,217,FALSE))</f>
        <v>#</v>
      </c>
    </row>
    <row r="27173" spans="1:2">
      <c r="A27173" t="s">
        <v>405</v>
      </c>
      <c r="B27173" t="str">
        <f>IF(ISBLANK(VLOOKUP(A27173,Questionnaire!A:KQ,217,FALSE)),"#",VLOOKUP(A27173,Questionnaire!A:KQ,217,FALSE))</f>
        <v>#</v>
      </c>
    </row>
    <row r="27174" spans="1:2">
      <c r="A27174" t="s">
        <v>409</v>
      </c>
      <c r="B27174" t="str">
        <f>IF(ISBLANK(VLOOKUP(A27174,Questionnaire!A:KQ,217,FALSE)),"#",VLOOKUP(A27174,Questionnaire!A:KQ,217,FALSE))</f>
        <v>#</v>
      </c>
    </row>
    <row r="27175" spans="1:2">
      <c r="A27175" t="s">
        <v>412</v>
      </c>
      <c r="B27175" t="str">
        <f>IF(ISBLANK(VLOOKUP(A27175,Questionnaire!A:KQ,217,FALSE)),"#",VLOOKUP(A27175,Questionnaire!A:KQ,217,FALSE))</f>
        <v>#</v>
      </c>
    </row>
    <row r="27176" spans="1:2">
      <c r="A27176" t="s">
        <v>415</v>
      </c>
      <c r="B27176" t="str">
        <f>IF(ISBLANK(VLOOKUP(A27176,Questionnaire!A:KQ,217,FALSE)),"#",VLOOKUP(A27176,Questionnaire!A:KQ,217,FALSE))</f>
        <v>#</v>
      </c>
    </row>
    <row r="27177" spans="1:2">
      <c r="A27177" t="s">
        <v>418</v>
      </c>
      <c r="B27177" t="str">
        <f>IF(ISBLANK(VLOOKUP(A27177,Questionnaire!A:KQ,217,FALSE)),"#",VLOOKUP(A27177,Questionnaire!A:KQ,217,FALSE))</f>
        <v>#</v>
      </c>
    </row>
    <row r="27178" spans="1:2">
      <c r="A27178" t="s">
        <v>421</v>
      </c>
      <c r="B27178" t="str">
        <f>IF(ISBLANK(VLOOKUP(A27178,Questionnaire!A:KQ,217,FALSE)),"#",VLOOKUP(A27178,Questionnaire!A:KQ,217,FALSE))</f>
        <v>#</v>
      </c>
    </row>
    <row r="27179" spans="1:2">
      <c r="A27179" t="s">
        <v>424</v>
      </c>
      <c r="B27179" t="str">
        <f>IF(ISBLANK(VLOOKUP(A27179,Questionnaire!A:KQ,217,FALSE)),"#",VLOOKUP(A27179,Questionnaire!A:KQ,217,FALSE))</f>
        <v>#</v>
      </c>
    </row>
    <row r="27180" spans="1:2">
      <c r="A27180" t="s">
        <v>429</v>
      </c>
      <c r="B27180" t="str">
        <f>IF(ISBLANK(VLOOKUP(A27180,Questionnaire!A:KQ,217,FALSE)),"#",VLOOKUP(A27180,Questionnaire!A:KQ,217,FALSE))</f>
        <v>#</v>
      </c>
    </row>
    <row r="27181" spans="1:2">
      <c r="A27181" t="s">
        <v>432</v>
      </c>
      <c r="B27181" t="str">
        <f>IF(ISBLANK(VLOOKUP(A27181,Questionnaire!A:KQ,217,FALSE)),"#",VLOOKUP(A27181,Questionnaire!A:KQ,217,FALSE))</f>
        <v>#</v>
      </c>
    </row>
    <row r="27182" spans="1:2">
      <c r="A27182" t="s">
        <v>435</v>
      </c>
      <c r="B27182" t="str">
        <f>IF(ISBLANK(VLOOKUP(A27182,Questionnaire!A:KQ,217,FALSE)),"#",VLOOKUP(A27182,Questionnaire!A:KQ,217,FALSE))</f>
        <v>#</v>
      </c>
    </row>
    <row r="27183" spans="1:2">
      <c r="A27183" t="s">
        <v>437</v>
      </c>
      <c r="B27183" t="str">
        <f>IF(ISBLANK(VLOOKUP(A27183,Questionnaire!A:KQ,217,FALSE)),"#",VLOOKUP(A27183,Questionnaire!A:KQ,217,FALSE))</f>
        <v>#</v>
      </c>
    </row>
    <row r="27184" spans="1:2">
      <c r="A27184" t="s">
        <v>439</v>
      </c>
      <c r="B27184" t="str">
        <f>IF(ISBLANK(VLOOKUP(A27184,Questionnaire!A:KQ,217,FALSE)),"#",VLOOKUP(A27184,Questionnaire!A:KQ,217,FALSE))</f>
        <v>#</v>
      </c>
    </row>
    <row r="27185" spans="1:3">
      <c r="A27185" t="s">
        <v>442</v>
      </c>
      <c r="B27185" t="str">
        <f>IF(ISBLANK(VLOOKUP(A27185,Questionnaire!A:KQ,217,FALSE)),"#",VLOOKUP(A27185,Questionnaire!A:KQ,217,FALSE))</f>
        <v>#</v>
      </c>
    </row>
    <row r="27186" spans="1:3">
      <c r="A27186" t="s">
        <v>445</v>
      </c>
      <c r="B27186" t="str">
        <f>IF(ISBLANK(VLOOKUP(A27186,Questionnaire!A:KQ,217,FALSE)),"#",VLOOKUP(A27186,Questionnaire!A:KQ,217,FALSE))</f>
        <v>#</v>
      </c>
    </row>
    <row r="27187" spans="1:3">
      <c r="A27187" t="s">
        <v>448</v>
      </c>
      <c r="B27187" t="str">
        <f>IF(ISBLANK(VLOOKUP(A27187,Questionnaire!A:KQ,217,FALSE)),"#",VLOOKUP(A27187,Questionnaire!A:KQ,217,FALSE))</f>
        <v>#</v>
      </c>
    </row>
    <row r="27188" spans="1:3">
      <c r="A27188" t="s">
        <v>452</v>
      </c>
      <c r="B27188" t="str">
        <f>IF(ISBLANK(VLOOKUP(A27188,Questionnaire!A:KQ,217,FALSE)),"#",VLOOKUP(A27188,Questionnaire!A:KQ,217,FALSE))</f>
        <v>#</v>
      </c>
    </row>
    <row r="27189" spans="1:3">
      <c r="A27189" t="s">
        <v>455</v>
      </c>
      <c r="B27189" t="str">
        <f>IF(ISBLANK(VLOOKUP(A27189,Questionnaire!A:KQ,217,FALSE)),"#",VLOOKUP(A27189,Questionnaire!A:KQ,217,FALSE))</f>
        <v>#</v>
      </c>
    </row>
    <row r="27190" spans="1:3">
      <c r="A27190" t="s">
        <v>458</v>
      </c>
      <c r="B27190" t="str">
        <f>IF(ISBLANK(VLOOKUP(A27190,Questionnaire!A:KQ,217,FALSE)),"#",VLOOKUP(A27190,Questionnaire!A:KQ,217,FALSE))</f>
        <v>#</v>
      </c>
    </row>
    <row r="27191" spans="1:3">
      <c r="A27191" t="s">
        <v>461</v>
      </c>
      <c r="B27191" t="str">
        <f>IF(ISBLANK(VLOOKUP(A27191,Questionnaire!A:KQ,217,FALSE)),"#",VLOOKUP(A27191,Questionnaire!A:KQ,217,FALSE))</f>
        <v>#</v>
      </c>
    </row>
    <row r="27192" spans="1:3">
      <c r="A27192" t="s">
        <v>465</v>
      </c>
      <c r="B27192" t="str">
        <f>IF(ISBLANK(VLOOKUP(A27192,Questionnaire!A:KQ,217,FALSE)),"#",VLOOKUP(A27192,Questionnaire!A:KQ,217,FALSE))</f>
        <v>#</v>
      </c>
    </row>
    <row r="27193" spans="1:3">
      <c r="A27193" t="s">
        <v>467</v>
      </c>
      <c r="B27193" t="str">
        <f>IF(ISBLANK(VLOOKUP(A27193,Questionnaire!A:KQ,217,FALSE)),"#",VLOOKUP(A27193,Questionnaire!A:KQ,217,FALSE))</f>
        <v>#</v>
      </c>
    </row>
    <row r="27194" spans="1:3">
      <c r="A27194" t="s">
        <v>469</v>
      </c>
      <c r="B27194" t="str">
        <f>IF(ISBLANK(VLOOKUP(A27194,Questionnaire!A:KQ,217,FALSE)),"#",VLOOKUP(A27194,Questionnaire!A:KQ,217,FALSE))</f>
        <v>#</v>
      </c>
    </row>
    <row r="27195" spans="1:3">
      <c r="A27195" t="s">
        <v>471</v>
      </c>
      <c r="B27195" t="str">
        <f>IF(ISBLANK(VLOOKUP(A27195,Questionnaire!A:KQ,217,FALSE)),"#",VLOOKUP(A27195,Questionnaire!A:KQ,217,FALSE))</f>
        <v>#</v>
      </c>
    </row>
    <row r="27196" spans="1:3">
      <c r="A27196" t="s">
        <v>473</v>
      </c>
      <c r="B27196" t="str">
        <f>IF(ISBLANK(VLOOKUP(A27196,Questionnaire!A:KQ,217,FALSE)),"#",VLOOKUP(A27196,Questionnaire!A:KQ,217,FALSE))</f>
        <v>#</v>
      </c>
    </row>
    <row r="27197" spans="1:3">
      <c r="A27197" t="s">
        <v>475</v>
      </c>
      <c r="B27197" t="str">
        <f>IF(ISBLANK(VLOOKUP(A27197,Questionnaire!A:KQ,217,FALSE)),"#",VLOOKUP(A27197,Questionnaire!A:KQ,217,FALSE))</f>
        <v>#</v>
      </c>
    </row>
    <row r="27198" spans="1:3">
      <c r="A27198" t="s">
        <v>185</v>
      </c>
      <c r="B27198" t="str">
        <f>IF(ISBLANK(VLOOKUP(A27198,Questionnaire!A:KQ,218,FALSE)),"#",VLOOKUP(A27198,Questionnaire!A:KQ,218,FALSE))</f>
        <v>#</v>
      </c>
      <c r="C27198">
        <v>215</v>
      </c>
    </row>
    <row r="27199" spans="1:3">
      <c r="A27199" t="s">
        <v>187</v>
      </c>
      <c r="B27199" t="str">
        <f>IF(ISNA(VLOOKUP(VLOOKUP(A27199,Questionnaire!A:KQ,218,FALSE),'CORA Encoding'!D:E,2,FALSE)),"#",VLOOKUP(VLOOKUP(A27199,Questionnaire!A:KQ,218,FALSE),'CORA Encoding'!D:E,2,FALSE))</f>
        <v>#</v>
      </c>
    </row>
    <row r="27200" spans="1:3">
      <c r="A27200" t="s">
        <v>189</v>
      </c>
      <c r="B27200" t="str">
        <f>IF(ISNA(VLOOKUP(VLOOKUP(A27200,Questionnaire!A:KQ,218,FALSE),'CORA Encoding'!G:H,2,FALSE)),"#",VLOOKUP(VLOOKUP(A27200,Questionnaire!A:KQ,218,FALSE),'CORA Encoding'!G:H,2,FALSE))</f>
        <v>#</v>
      </c>
    </row>
    <row r="27201" spans="1:2">
      <c r="A27201" t="s">
        <v>191</v>
      </c>
      <c r="B27201" t="str">
        <f>IF(ISNA(VLOOKUP(VLOOKUP(A27201,Questionnaire!A:KQ,218,FALSE),'Country List'!E:F,2,FALSE)),"#",VLOOKUP(VLOOKUP(A27201,Questionnaire!A:KQ,218,FALSE),'Country List'!E:F,2,FALSE))</f>
        <v>#</v>
      </c>
    </row>
    <row r="27202" spans="1:2">
      <c r="A27202" t="s">
        <v>193</v>
      </c>
      <c r="B27202" t="str">
        <f>IF(ISNA(VLOOKUP(VLOOKUP(A27202,Questionnaire!A:KQ,218,FALSE),'Industry List'!B:C,2,FALSE)),"#",VLOOKUP(VLOOKUP(A27202,Questionnaire!A:KQ,218,FALSE),'Industry List'!B:C,2,FALSE))</f>
        <v>#</v>
      </c>
    </row>
    <row r="27203" spans="1:2">
      <c r="A27203" t="s">
        <v>197</v>
      </c>
      <c r="B27203" t="str">
        <f>IF(ISBLANK(VLOOKUP(A27203,Questionnaire!A:KQ,218,FALSE)),"#",VLOOKUP(A27203,Questionnaire!A:KQ,218,FALSE))</f>
        <v>#</v>
      </c>
    </row>
    <row r="27204" spans="1:2">
      <c r="A27204" t="s">
        <v>201</v>
      </c>
      <c r="B27204" t="str">
        <f>IF(ISBLANK(VLOOKUP(A27204,Questionnaire!A:KQ,218,FALSE)),"#",VLOOKUP(A27204,Questionnaire!A:KQ,218,FALSE))</f>
        <v>#</v>
      </c>
    </row>
    <row r="27205" spans="1:2">
      <c r="A27205" t="s">
        <v>203</v>
      </c>
      <c r="B27205" t="str">
        <f>IF(ISNA(VLOOKUP(VLOOKUP(A27205,Questionnaire!A:KQ,218,FALSE),'CORA Encoding'!J:K,2,FALSE)),"#",VLOOKUP(VLOOKUP(A27205,Questionnaire!A:KQ,218,FALSE),'CORA Encoding'!J:K,2,FALSE))</f>
        <v>#</v>
      </c>
    </row>
    <row r="27206" spans="1:2">
      <c r="A27206" t="s">
        <v>208</v>
      </c>
      <c r="B27206" t="str">
        <f>IF(ISBLANK(VLOOKUP(A27206,Questionnaire!A:KQ,218,FALSE)),"#",VLOOKUP(A27206,Questionnaire!A:KQ,218,FALSE))</f>
        <v>#</v>
      </c>
    </row>
    <row r="27207" spans="1:2">
      <c r="A27207" t="s">
        <v>213</v>
      </c>
      <c r="B27207" t="str">
        <f>IF(ISBLANK(VLOOKUP(A27207,Questionnaire!A:KQ,218,FALSE)),"#",VLOOKUP(A27207,Questionnaire!A:KQ,218,FALSE))</f>
        <v>#</v>
      </c>
    </row>
    <row r="27208" spans="1:2">
      <c r="A27208" t="s">
        <v>215</v>
      </c>
      <c r="B27208" t="str">
        <f>IF(ISBLANK(VLOOKUP(A27208,Questionnaire!A:KQ,218,FALSE)),"#",VLOOKUP(A27208,Questionnaire!A:KQ,218,FALSE))</f>
        <v>#</v>
      </c>
    </row>
    <row r="27209" spans="1:2">
      <c r="A27209" t="s">
        <v>217</v>
      </c>
      <c r="B27209" t="str">
        <f>IF(ISBLANK(VLOOKUP(A27209,Questionnaire!A:KQ,218,FALSE)),"#",VLOOKUP(A27209,Questionnaire!A:KQ,218,FALSE))</f>
        <v>#</v>
      </c>
    </row>
    <row r="27210" spans="1:2">
      <c r="A27210" t="s">
        <v>219</v>
      </c>
      <c r="B27210" t="str">
        <f>IF(ISBLANK(VLOOKUP(A27210,Questionnaire!A:KQ,218,FALSE)),"#",VLOOKUP(A27210,Questionnaire!A:KQ,218,FALSE))</f>
        <v>#</v>
      </c>
    </row>
    <row r="27211" spans="1:2">
      <c r="A27211" t="s">
        <v>221</v>
      </c>
      <c r="B27211" t="str">
        <f>IF(ISBLANK(VLOOKUP(A27211,Questionnaire!A:KQ,218,FALSE)),"#",VLOOKUP(A27211,Questionnaire!A:KQ,218,FALSE))</f>
        <v>#</v>
      </c>
    </row>
    <row r="27212" spans="1:2">
      <c r="A27212" t="s">
        <v>223</v>
      </c>
      <c r="B27212" t="str">
        <f>IF(ISBLANK(VLOOKUP(A27212,Questionnaire!A:KQ,218,FALSE)),"#",VLOOKUP(A27212,Questionnaire!A:KQ,218,FALSE))</f>
        <v>#</v>
      </c>
    </row>
    <row r="27213" spans="1:2">
      <c r="A27213" t="s">
        <v>225</v>
      </c>
      <c r="B27213" t="str">
        <f>IF(ISBLANK(VLOOKUP(A27213,Questionnaire!A:KQ,218,FALSE)),"#",VLOOKUP(A27213,Questionnaire!A:KQ,218,FALSE))</f>
        <v>#</v>
      </c>
    </row>
    <row r="27214" spans="1:2">
      <c r="A27214" t="s">
        <v>227</v>
      </c>
      <c r="B27214" t="str">
        <f>IF(ISBLANK(VLOOKUP(A27214,Questionnaire!A:KQ,218,FALSE)),"#",VLOOKUP(A27214,Questionnaire!A:KQ,218,FALSE))</f>
        <v>#</v>
      </c>
    </row>
    <row r="27215" spans="1:2">
      <c r="A27215" t="s">
        <v>229</v>
      </c>
      <c r="B27215" t="str">
        <f>IF(ISBLANK(VLOOKUP(A27215,Questionnaire!A:KQ,218,FALSE)),"#",VLOOKUP(A27215,Questionnaire!A:KQ,218,FALSE))</f>
        <v>#</v>
      </c>
    </row>
    <row r="27216" spans="1:2">
      <c r="A27216" t="s">
        <v>231</v>
      </c>
      <c r="B27216" t="str">
        <f>IF(ISBLANK(VLOOKUP(A27216,Questionnaire!A:KQ,218,FALSE)),"#",VLOOKUP(A27216,Questionnaire!A:KQ,218,FALSE))</f>
        <v>#</v>
      </c>
    </row>
    <row r="27217" spans="1:2">
      <c r="A27217" t="s">
        <v>233</v>
      </c>
      <c r="B27217" t="str">
        <f>IF(ISBLANK(VLOOKUP(A27217,Questionnaire!A:KQ,218,FALSE)),"#",VLOOKUP(A27217,Questionnaire!A:KQ,218,FALSE))</f>
        <v>#</v>
      </c>
    </row>
    <row r="27218" spans="1:2">
      <c r="A27218" t="s">
        <v>235</v>
      </c>
      <c r="B27218" t="str">
        <f>IF(ISBLANK(VLOOKUP(A27218,Questionnaire!A:KQ,218,FALSE)),"#",VLOOKUP(A27218,Questionnaire!A:KQ,218,FALSE))</f>
        <v>#</v>
      </c>
    </row>
    <row r="27219" spans="1:2">
      <c r="A27219" t="s">
        <v>237</v>
      </c>
      <c r="B27219" t="str">
        <f>IF(ISBLANK(VLOOKUP(A27219,Questionnaire!A:KQ,218,FALSE)),"#",VLOOKUP(A27219,Questionnaire!A:KQ,218,FALSE))</f>
        <v>#</v>
      </c>
    </row>
    <row r="27220" spans="1:2">
      <c r="A27220" t="s">
        <v>239</v>
      </c>
      <c r="B27220" t="str">
        <f>IF(ISBLANK(VLOOKUP(A27220,Questionnaire!A:KQ,218,FALSE)),"#",VLOOKUP(A27220,Questionnaire!A:KQ,218,FALSE))</f>
        <v>#</v>
      </c>
    </row>
    <row r="27221" spans="1:2">
      <c r="A27221" t="s">
        <v>242</v>
      </c>
      <c r="B27221" t="str">
        <f>IF(ISBLANK(VLOOKUP(A27221,Questionnaire!A:KQ,218,FALSE)),"#",VLOOKUP(A27221,Questionnaire!A:KQ,218,FALSE))</f>
        <v>#</v>
      </c>
    </row>
    <row r="27222" spans="1:2">
      <c r="A27222" t="s">
        <v>245</v>
      </c>
      <c r="B27222" t="str">
        <f>IF(ISBLANK(VLOOKUP(A27222,Questionnaire!A:KQ,218,FALSE)),"#",VLOOKUP(A27222,Questionnaire!A:KQ,218,FALSE))</f>
        <v>#</v>
      </c>
    </row>
    <row r="27223" spans="1:2">
      <c r="A27223" t="s">
        <v>247</v>
      </c>
      <c r="B27223" t="str">
        <f>IF(ISBLANK(VLOOKUP(A27223,Questionnaire!A:KQ,218,FALSE)),"#",VLOOKUP(A27223,Questionnaire!A:KQ,218,FALSE))</f>
        <v>#</v>
      </c>
    </row>
    <row r="27224" spans="1:2">
      <c r="A27224" t="s">
        <v>249</v>
      </c>
      <c r="B27224" t="str">
        <f>IF(ISBLANK(VLOOKUP(A27224,Questionnaire!A:KQ,218,FALSE)),"#",VLOOKUP(A27224,Questionnaire!A:KQ,218,FALSE))</f>
        <v>#</v>
      </c>
    </row>
    <row r="27225" spans="1:2">
      <c r="A27225" t="s">
        <v>250</v>
      </c>
      <c r="B27225" t="str">
        <f>IF(ISBLANK(VLOOKUP(A27225,Questionnaire!A:KQ,218,FALSE)),"#",VLOOKUP(A27225,Questionnaire!A:KQ,218,FALSE))</f>
        <v>#</v>
      </c>
    </row>
    <row r="27226" spans="1:2">
      <c r="A27226" t="s">
        <v>252</v>
      </c>
      <c r="B27226" t="str">
        <f>IF(ISBLANK(VLOOKUP(A27226,Questionnaire!A:KQ,218,FALSE)),"#",VLOOKUP(A27226,Questionnaire!A:KQ,218,FALSE))</f>
        <v>#</v>
      </c>
    </row>
    <row r="27227" spans="1:2">
      <c r="A27227" t="s">
        <v>255</v>
      </c>
      <c r="B27227" t="str">
        <f>IF(ISBLANK(VLOOKUP(A27227,Questionnaire!A:KQ,218,FALSE)),"#",VLOOKUP(A27227,Questionnaire!A:KQ,218,FALSE))</f>
        <v>#</v>
      </c>
    </row>
    <row r="27228" spans="1:2">
      <c r="A27228" t="s">
        <v>258</v>
      </c>
      <c r="B27228" t="str">
        <f>IF(ISNA(VLOOKUP(VLOOKUP(A27228,Questionnaire!A:KQ,218,FALSE),'CORA Encoding'!M:N,2,FALSE)),"#",VLOOKUP(VLOOKUP(A27228,Questionnaire!A:KQ,218,FALSE),'CORA Encoding'!M:N,2,FALSE))</f>
        <v>#</v>
      </c>
    </row>
    <row r="27229" spans="1:2">
      <c r="A27229" t="s">
        <v>261</v>
      </c>
      <c r="B27229" t="str">
        <f>IF(ISBLANK(VLOOKUP(A27229,Questionnaire!A:KQ,218,FALSE)),"#",VLOOKUP(A27229,Questionnaire!A:KQ,218,FALSE))</f>
        <v>#</v>
      </c>
    </row>
    <row r="27230" spans="1:2">
      <c r="A27230" t="s">
        <v>263</v>
      </c>
      <c r="B27230" t="str">
        <f>IF(ISBLANK(VLOOKUP(A27230,Questionnaire!A:KQ,218,FALSE)),"#",VLOOKUP(A27230,Questionnaire!A:KQ,218,FALSE))</f>
        <v>#</v>
      </c>
    </row>
    <row r="27231" spans="1:2">
      <c r="A27231" t="s">
        <v>265</v>
      </c>
      <c r="B27231" t="str">
        <f>IF(ISBLANK(VLOOKUP(A27231,Questionnaire!A:KQ,218,FALSE)),"#",VLOOKUP(A27231,Questionnaire!A:KQ,218,FALSE))</f>
        <v>#</v>
      </c>
    </row>
    <row r="27232" spans="1:2">
      <c r="A27232" t="s">
        <v>267</v>
      </c>
      <c r="B27232" t="str">
        <f>IF(ISBLANK(VLOOKUP(A27232,Questionnaire!A:KQ,218,FALSE)),"#",VLOOKUP(A27232,Questionnaire!A:KQ,218,FALSE))</f>
        <v>#</v>
      </c>
    </row>
    <row r="27233" spans="1:2">
      <c r="A27233" t="s">
        <v>269</v>
      </c>
      <c r="B27233" t="str">
        <f>IF(ISBLANK(VLOOKUP(A27233,Questionnaire!A:KQ,218,FALSE)),"#",VLOOKUP(A27233,Questionnaire!A:KQ,218,FALSE))</f>
        <v>#</v>
      </c>
    </row>
    <row r="27234" spans="1:2">
      <c r="A27234" t="s">
        <v>274</v>
      </c>
      <c r="B27234" t="str">
        <f>IF(ISBLANK(VLOOKUP(A27234,Questionnaire!A:KQ,218,FALSE)),"#",VLOOKUP(A27234,Questionnaire!A:KQ,218,FALSE))</f>
        <v>#</v>
      </c>
    </row>
    <row r="27235" spans="1:2">
      <c r="A27235" t="s">
        <v>276</v>
      </c>
      <c r="B27235" t="str">
        <f>IF(ISBLANK(VLOOKUP(A27235,Questionnaire!A:KQ,218,FALSE)),"#",VLOOKUP(A27235,Questionnaire!A:KQ,218,FALSE))</f>
        <v>#</v>
      </c>
    </row>
    <row r="27236" spans="1:2">
      <c r="A27236" t="s">
        <v>278</v>
      </c>
      <c r="B27236" t="str">
        <f>IF(ISBLANK(VLOOKUP(A27236,Questionnaire!A:KQ,218,FALSE)),"#",VLOOKUP(A27236,Questionnaire!A:KQ,218,FALSE))</f>
        <v>#</v>
      </c>
    </row>
    <row r="27237" spans="1:2">
      <c r="A27237" t="s">
        <v>280</v>
      </c>
      <c r="B27237" t="str">
        <f>IF(ISBLANK(VLOOKUP(A27237,Questionnaire!A:KQ,218,FALSE)),"#",VLOOKUP(A27237,Questionnaire!A:KQ,218,FALSE))</f>
        <v>#</v>
      </c>
    </row>
    <row r="27238" spans="1:2">
      <c r="A27238" t="s">
        <v>282</v>
      </c>
      <c r="B27238" t="str">
        <f>IF(ISBLANK(VLOOKUP(A27238,Questionnaire!A:KQ,218,FALSE)),"#",VLOOKUP(A27238,Questionnaire!A:KQ,218,FALSE))</f>
        <v>#</v>
      </c>
    </row>
    <row r="27239" spans="1:2">
      <c r="A27239" t="s">
        <v>286</v>
      </c>
      <c r="B27239" t="str">
        <f>IF(ISBLANK(VLOOKUP(A27239,Questionnaire!A:KQ,218,FALSE)),"#",VLOOKUP(A27239,Questionnaire!A:KQ,218,FALSE))</f>
        <v>#</v>
      </c>
    </row>
    <row r="27240" spans="1:2">
      <c r="A27240" t="s">
        <v>288</v>
      </c>
      <c r="B27240" t="str">
        <f>IF(ISBLANK(VLOOKUP(A27240,Questionnaire!A:KQ,218,FALSE)),"#",VLOOKUP(A27240,Questionnaire!A:KQ,218,FALSE))</f>
        <v>#</v>
      </c>
    </row>
    <row r="27241" spans="1:2">
      <c r="A27241" t="s">
        <v>290</v>
      </c>
      <c r="B27241" t="str">
        <f>IF(ISBLANK(VLOOKUP(A27241,Questionnaire!A:KQ,218,FALSE)),"#",VLOOKUP(A27241,Questionnaire!A:KQ,218,FALSE))</f>
        <v>#</v>
      </c>
    </row>
    <row r="27242" spans="1:2">
      <c r="A27242" t="s">
        <v>292</v>
      </c>
      <c r="B27242" t="str">
        <f>IF(ISBLANK(VLOOKUP(A27242,Questionnaire!A:KQ,218,FALSE)),"#",VLOOKUP(A27242,Questionnaire!A:KQ,218,FALSE))</f>
        <v>#</v>
      </c>
    </row>
    <row r="27243" spans="1:2">
      <c r="A27243" t="s">
        <v>294</v>
      </c>
      <c r="B27243" t="str">
        <f>IF(ISBLANK(VLOOKUP(A27243,Questionnaire!A:KQ,218,FALSE)),"#",VLOOKUP(A27243,Questionnaire!A:KQ,218,FALSE))</f>
        <v>#</v>
      </c>
    </row>
    <row r="27244" spans="1:2">
      <c r="A27244" t="s">
        <v>296</v>
      </c>
      <c r="B27244" t="str">
        <f>IF(ISBLANK(VLOOKUP(A27244,Questionnaire!A:KQ,218,FALSE)),"#",VLOOKUP(A27244,Questionnaire!A:KQ,218,FALSE))</f>
        <v>#</v>
      </c>
    </row>
    <row r="27245" spans="1:2">
      <c r="A27245" t="s">
        <v>301</v>
      </c>
      <c r="B27245" t="str">
        <f>IF(ISBLANK(VLOOKUP(A27245,Questionnaire!A:KQ,218,FALSE)),"#",VLOOKUP(A27245,Questionnaire!A:KQ,218,FALSE))</f>
        <v>#</v>
      </c>
    </row>
    <row r="27246" spans="1:2">
      <c r="A27246" t="s">
        <v>303</v>
      </c>
      <c r="B27246" t="str">
        <f>IF(ISBLANK(VLOOKUP(A27246,Questionnaire!A:KQ,218,FALSE)),"#",VLOOKUP(A27246,Questionnaire!A:KQ,218,FALSE))</f>
        <v>#</v>
      </c>
    </row>
    <row r="27247" spans="1:2">
      <c r="A27247" t="s">
        <v>305</v>
      </c>
      <c r="B27247" t="str">
        <f>IF(ISBLANK(VLOOKUP(A27247,Questionnaire!A:KQ,218,FALSE)),"#",VLOOKUP(A27247,Questionnaire!A:KQ,218,FALSE))</f>
        <v>#</v>
      </c>
    </row>
    <row r="27248" spans="1:2">
      <c r="A27248" t="s">
        <v>307</v>
      </c>
      <c r="B27248" t="str">
        <f>IF(ISBLANK(VLOOKUP(A27248,Questionnaire!A:KQ,218,FALSE)),"#",VLOOKUP(A27248,Questionnaire!A:KQ,218,FALSE))</f>
        <v>#</v>
      </c>
    </row>
    <row r="27249" spans="1:2">
      <c r="A27249" t="s">
        <v>311</v>
      </c>
      <c r="B27249" t="str">
        <f>IF(ISBLANK(VLOOKUP(A27249,Questionnaire!A:KQ,218,FALSE)),"#",VLOOKUP(A27249,Questionnaire!A:KQ,218,FALSE))</f>
        <v>#</v>
      </c>
    </row>
    <row r="27250" spans="1:2">
      <c r="A27250" t="s">
        <v>313</v>
      </c>
      <c r="B27250" t="str">
        <f>IF(ISBLANK(VLOOKUP(A27250,Questionnaire!A:KQ,218,FALSE)),"#",VLOOKUP(A27250,Questionnaire!A:KQ,218,FALSE))</f>
        <v>#</v>
      </c>
    </row>
    <row r="27251" spans="1:2">
      <c r="A27251" t="s">
        <v>314</v>
      </c>
      <c r="B27251" t="str">
        <f>IF(ISBLANK(VLOOKUP(A27251,Questionnaire!A:KQ,218,FALSE)),"#",VLOOKUP(A27251,Questionnaire!A:KQ,218,FALSE))</f>
        <v>#</v>
      </c>
    </row>
    <row r="27252" spans="1:2">
      <c r="A27252" t="s">
        <v>315</v>
      </c>
      <c r="B27252" t="str">
        <f>IF(ISBLANK(VLOOKUP(A27252,Questionnaire!A:KQ,218,FALSE)),"#",VLOOKUP(A27252,Questionnaire!A:KQ,218,FALSE))</f>
        <v>#</v>
      </c>
    </row>
    <row r="27253" spans="1:2">
      <c r="A27253" t="s">
        <v>317</v>
      </c>
      <c r="B27253" t="str">
        <f>IF(ISBLANK(VLOOKUP(A27253,Questionnaire!A:KQ,218,FALSE)),"#",VLOOKUP(A27253,Questionnaire!A:KQ,218,FALSE))</f>
        <v>#</v>
      </c>
    </row>
    <row r="27254" spans="1:2">
      <c r="A27254" t="s">
        <v>319</v>
      </c>
      <c r="B27254" t="str">
        <f>IF(ISBLANK(VLOOKUP(A27254,Questionnaire!A:KQ,218,FALSE)),"#",VLOOKUP(A27254,Questionnaire!A:KQ,218,FALSE))</f>
        <v>#</v>
      </c>
    </row>
    <row r="27255" spans="1:2">
      <c r="A27255" t="s">
        <v>322</v>
      </c>
      <c r="B27255" t="str">
        <f>IF(ISBLANK(VLOOKUP(A27255,Questionnaire!A:KQ,218,FALSE)),"#",VLOOKUP(A27255,Questionnaire!A:KQ,218,FALSE))</f>
        <v>#</v>
      </c>
    </row>
    <row r="27256" spans="1:2">
      <c r="A27256" t="s">
        <v>326</v>
      </c>
      <c r="B27256" t="str">
        <f>IF(ISBLANK(VLOOKUP(A27256,Questionnaire!A:KQ,218,FALSE)),"#",VLOOKUP(A27256,Questionnaire!A:KQ,218,FALSE))</f>
        <v>#</v>
      </c>
    </row>
    <row r="27257" spans="1:2">
      <c r="A27257" t="s">
        <v>328</v>
      </c>
      <c r="B27257" t="str">
        <f>IF(ISBLANK(VLOOKUP(A27257,Questionnaire!A:KQ,218,FALSE)),"#",VLOOKUP(A27257,Questionnaire!A:KQ,218,FALSE))</f>
        <v>#</v>
      </c>
    </row>
    <row r="27258" spans="1:2">
      <c r="A27258" t="s">
        <v>332</v>
      </c>
      <c r="B27258" t="str">
        <f>IF(ISBLANK(VLOOKUP(A27258,Questionnaire!A:KQ,218,FALSE)),"#",VLOOKUP(A27258,Questionnaire!A:KQ,218,FALSE))</f>
        <v>#</v>
      </c>
    </row>
    <row r="27259" spans="1:2">
      <c r="A27259" t="s">
        <v>333</v>
      </c>
      <c r="B27259" t="str">
        <f>IF(ISBLANK(VLOOKUP(A27259,Questionnaire!A:KQ,218,FALSE)),"#",VLOOKUP(A27259,Questionnaire!A:KQ,218,FALSE))</f>
        <v>#</v>
      </c>
    </row>
    <row r="27260" spans="1:2">
      <c r="A27260" t="s">
        <v>334</v>
      </c>
      <c r="B27260" t="str">
        <f>IF(ISBLANK(VLOOKUP(A27260,Questionnaire!A:KQ,218,FALSE)),"#",VLOOKUP(A27260,Questionnaire!A:KQ,218,FALSE))</f>
        <v>#</v>
      </c>
    </row>
    <row r="27261" spans="1:2">
      <c r="A27261" t="s">
        <v>335</v>
      </c>
      <c r="B27261" t="str">
        <f>IF(ISBLANK(VLOOKUP(A27261,Questionnaire!A:KQ,218,FALSE)),"#",VLOOKUP(A27261,Questionnaire!A:KQ,218,FALSE))</f>
        <v>#</v>
      </c>
    </row>
    <row r="27262" spans="1:2">
      <c r="A27262" t="s">
        <v>336</v>
      </c>
      <c r="B27262" t="str">
        <f>IF(ISBLANK(VLOOKUP(A27262,Questionnaire!A:KQ,218,FALSE)),"#",VLOOKUP(A27262,Questionnaire!A:KQ,218,FALSE))</f>
        <v>#</v>
      </c>
    </row>
    <row r="27263" spans="1:2">
      <c r="A27263" t="s">
        <v>337</v>
      </c>
      <c r="B27263" t="str">
        <f>IF(ISBLANK(VLOOKUP(A27263,Questionnaire!A:KQ,218,FALSE)),"#",VLOOKUP(A27263,Questionnaire!A:KQ,218,FALSE))</f>
        <v>#</v>
      </c>
    </row>
    <row r="27264" spans="1:2">
      <c r="A27264" t="s">
        <v>338</v>
      </c>
      <c r="B27264" t="str">
        <f>IF(ISBLANK(VLOOKUP(A27264,Questionnaire!A:KQ,218,FALSE)),"#",VLOOKUP(A27264,Questionnaire!A:KQ,218,FALSE))</f>
        <v>#</v>
      </c>
    </row>
    <row r="27265" spans="1:2">
      <c r="A27265" t="s">
        <v>339</v>
      </c>
      <c r="B27265" t="str">
        <f>IF(ISBLANK(VLOOKUP(A27265,Questionnaire!A:KQ,218,FALSE)),"#",VLOOKUP(A27265,Questionnaire!A:KQ,218,FALSE))</f>
        <v>#</v>
      </c>
    </row>
    <row r="27266" spans="1:2">
      <c r="A27266" t="s">
        <v>340</v>
      </c>
      <c r="B27266" t="str">
        <f>IF(ISBLANK(VLOOKUP(A27266,Questionnaire!A:KQ,218,FALSE)),"#",VLOOKUP(A27266,Questionnaire!A:KQ,218,FALSE))</f>
        <v>#</v>
      </c>
    </row>
    <row r="27267" spans="1:2">
      <c r="A27267" t="s">
        <v>341</v>
      </c>
      <c r="B27267" t="str">
        <f>IF(ISBLANK(VLOOKUP(A27267,Questionnaire!A:KQ,218,FALSE)),"#",VLOOKUP(A27267,Questionnaire!A:KQ,218,FALSE))</f>
        <v>#</v>
      </c>
    </row>
    <row r="27268" spans="1:2">
      <c r="A27268" t="s">
        <v>342</v>
      </c>
      <c r="B27268" t="str">
        <f>IF(ISBLANK(VLOOKUP(A27268,Questionnaire!A:KQ,218,FALSE)),"#",VLOOKUP(A27268,Questionnaire!A:KQ,218,FALSE))</f>
        <v>#</v>
      </c>
    </row>
    <row r="27269" spans="1:2">
      <c r="A27269" t="s">
        <v>343</v>
      </c>
      <c r="B27269" t="str">
        <f>IF(ISBLANK(VLOOKUP(A27269,Questionnaire!A:KQ,218,FALSE)),"#",VLOOKUP(A27269,Questionnaire!A:KQ,218,FALSE))</f>
        <v>#</v>
      </c>
    </row>
    <row r="27270" spans="1:2">
      <c r="A27270" t="s">
        <v>344</v>
      </c>
      <c r="B27270" t="str">
        <f>IF(ISBLANK(VLOOKUP(A27270,Questionnaire!A:KQ,218,FALSE)),"#",VLOOKUP(A27270,Questionnaire!A:KQ,218,FALSE))</f>
        <v>#</v>
      </c>
    </row>
    <row r="27271" spans="1:2">
      <c r="A27271" t="s">
        <v>345</v>
      </c>
      <c r="B27271" t="str">
        <f>IF(ISBLANK(VLOOKUP(A27271,Questionnaire!A:KQ,218,FALSE)),"#",VLOOKUP(A27271,Questionnaire!A:KQ,218,FALSE))</f>
        <v>#</v>
      </c>
    </row>
    <row r="27272" spans="1:2">
      <c r="A27272" t="s">
        <v>348</v>
      </c>
      <c r="B27272" t="str">
        <f>IF(ISBLANK(VLOOKUP(A27272,Questionnaire!A:KQ,218,FALSE)),"#",VLOOKUP(A27272,Questionnaire!A:KQ,218,FALSE))</f>
        <v>#</v>
      </c>
    </row>
    <row r="27273" spans="1:2">
      <c r="A27273" t="s">
        <v>353</v>
      </c>
      <c r="B27273" t="str">
        <f>IF(ISBLANK(VLOOKUP(A27273,Questionnaire!A:KQ,218,FALSE)),"#",VLOOKUP(A27273,Questionnaire!A:KQ,218,FALSE))</f>
        <v>#</v>
      </c>
    </row>
    <row r="27274" spans="1:2">
      <c r="A27274" t="s">
        <v>354</v>
      </c>
      <c r="B27274" t="str">
        <f>IF(ISBLANK(VLOOKUP(A27274,Questionnaire!A:KQ,218,FALSE)),"#",VLOOKUP(A27274,Questionnaire!A:KQ,218,FALSE))</f>
        <v>#</v>
      </c>
    </row>
    <row r="27275" spans="1:2">
      <c r="A27275" t="s">
        <v>355</v>
      </c>
      <c r="B27275" t="str">
        <f>IF(ISBLANK(VLOOKUP(A27275,Questionnaire!A:KQ,218,FALSE)),"#",VLOOKUP(A27275,Questionnaire!A:KQ,218,FALSE))</f>
        <v>#</v>
      </c>
    </row>
    <row r="27276" spans="1:2">
      <c r="A27276" t="s">
        <v>356</v>
      </c>
      <c r="B27276" t="str">
        <f>IF(ISBLANK(VLOOKUP(A27276,Questionnaire!A:KQ,218,FALSE)),"#",VLOOKUP(A27276,Questionnaire!A:KQ,218,FALSE))</f>
        <v>#</v>
      </c>
    </row>
    <row r="27277" spans="1:2">
      <c r="A27277" t="s">
        <v>357</v>
      </c>
      <c r="B27277" t="str">
        <f>IF(ISBLANK(VLOOKUP(A27277,Questionnaire!A:KQ,218,FALSE)),"#",VLOOKUP(A27277,Questionnaire!A:KQ,218,FALSE))</f>
        <v>#</v>
      </c>
    </row>
    <row r="27278" spans="1:2">
      <c r="A27278" t="s">
        <v>360</v>
      </c>
      <c r="B27278" t="str">
        <f>IF(ISBLANK(VLOOKUP(A27278,Questionnaire!A:KQ,218,FALSE)),"#",VLOOKUP(A27278,Questionnaire!A:KQ,218,FALSE))</f>
        <v>#</v>
      </c>
    </row>
    <row r="27279" spans="1:2">
      <c r="A27279" t="s">
        <v>362</v>
      </c>
      <c r="B27279" t="str">
        <f>IF(ISBLANK(VLOOKUP(A27279,Questionnaire!A:KQ,218,FALSE)),"#",VLOOKUP(A27279,Questionnaire!A:KQ,218,FALSE))</f>
        <v>#</v>
      </c>
    </row>
    <row r="27280" spans="1:2">
      <c r="A27280" t="s">
        <v>363</v>
      </c>
      <c r="B27280" t="str">
        <f>IF(ISBLANK(VLOOKUP(A27280,Questionnaire!A:KQ,218,FALSE)),"#",VLOOKUP(A27280,Questionnaire!A:KQ,218,FALSE))</f>
        <v>#</v>
      </c>
    </row>
    <row r="27281" spans="1:2">
      <c r="A27281" t="s">
        <v>364</v>
      </c>
      <c r="B27281" t="str">
        <f>IF(ISBLANK(VLOOKUP(A27281,Questionnaire!A:KQ,218,FALSE)),"#",VLOOKUP(A27281,Questionnaire!A:KQ,218,FALSE))</f>
        <v>#</v>
      </c>
    </row>
    <row r="27282" spans="1:2">
      <c r="A27282" t="s">
        <v>365</v>
      </c>
      <c r="B27282" t="str">
        <f>IF(ISBLANK(VLOOKUP(A27282,Questionnaire!A:KQ,218,FALSE)),"#",VLOOKUP(A27282,Questionnaire!A:KQ,218,FALSE))</f>
        <v>#</v>
      </c>
    </row>
    <row r="27283" spans="1:2">
      <c r="A27283" t="s">
        <v>366</v>
      </c>
      <c r="B27283" t="str">
        <f>IF(ISBLANK(VLOOKUP(A27283,Questionnaire!A:KQ,218,FALSE)),"#",VLOOKUP(A27283,Questionnaire!A:KQ,218,FALSE))</f>
        <v>#</v>
      </c>
    </row>
    <row r="27284" spans="1:2">
      <c r="A27284" t="s">
        <v>371</v>
      </c>
      <c r="B27284" t="str">
        <f>IF(ISBLANK(VLOOKUP(A27284,Questionnaire!A:KQ,218,FALSE)),"#",VLOOKUP(A27284,Questionnaire!A:KQ,218,FALSE))</f>
        <v>#</v>
      </c>
    </row>
    <row r="27285" spans="1:2">
      <c r="A27285" t="s">
        <v>372</v>
      </c>
      <c r="B27285" t="str">
        <f>IF(ISBLANK(VLOOKUP(A27285,Questionnaire!A:KQ,218,FALSE)),"#",VLOOKUP(A27285,Questionnaire!A:KQ,218,FALSE))</f>
        <v>#</v>
      </c>
    </row>
    <row r="27286" spans="1:2">
      <c r="A27286" t="s">
        <v>373</v>
      </c>
      <c r="B27286" t="str">
        <f>IF(ISBLANK(VLOOKUP(A27286,Questionnaire!A:KQ,218,FALSE)),"#",VLOOKUP(A27286,Questionnaire!A:KQ,218,FALSE))</f>
        <v>#</v>
      </c>
    </row>
    <row r="27287" spans="1:2">
      <c r="A27287" t="s">
        <v>374</v>
      </c>
      <c r="B27287" t="str">
        <f>IF(ISBLANK(VLOOKUP(A27287,Questionnaire!A:KQ,218,FALSE)),"#",VLOOKUP(A27287,Questionnaire!A:KQ,218,FALSE))</f>
        <v>#</v>
      </c>
    </row>
    <row r="27288" spans="1:2">
      <c r="A27288" t="s">
        <v>377</v>
      </c>
      <c r="B27288" t="str">
        <f>IF(ISBLANK(VLOOKUP(A27288,Questionnaire!A:KQ,218,FALSE)),"#",VLOOKUP(A27288,Questionnaire!A:KQ,218,FALSE))</f>
        <v>#</v>
      </c>
    </row>
    <row r="27289" spans="1:2">
      <c r="A27289" t="s">
        <v>379</v>
      </c>
      <c r="B27289" t="str">
        <f>IF(ISBLANK(VLOOKUP(A27289,Questionnaire!A:KQ,218,FALSE)),"#",VLOOKUP(A27289,Questionnaire!A:KQ,218,FALSE))</f>
        <v>#</v>
      </c>
    </row>
    <row r="27290" spans="1:2">
      <c r="A27290" t="s">
        <v>380</v>
      </c>
      <c r="B27290" t="str">
        <f>IF(ISBLANK(VLOOKUP(A27290,Questionnaire!A:KQ,218,FALSE)),"#",VLOOKUP(A27290,Questionnaire!A:KQ,218,FALSE))</f>
        <v>#</v>
      </c>
    </row>
    <row r="27291" spans="1:2">
      <c r="A27291" t="s">
        <v>381</v>
      </c>
      <c r="B27291" t="str">
        <f>IF(ISBLANK(VLOOKUP(A27291,Questionnaire!A:KQ,218,FALSE)),"#",VLOOKUP(A27291,Questionnaire!A:KQ,218,FALSE))</f>
        <v>#</v>
      </c>
    </row>
    <row r="27292" spans="1:2">
      <c r="A27292" t="s">
        <v>382</v>
      </c>
      <c r="B27292" t="str">
        <f>IF(ISBLANK(VLOOKUP(A27292,Questionnaire!A:KQ,218,FALSE)),"#",VLOOKUP(A27292,Questionnaire!A:KQ,218,FALSE))</f>
        <v>#</v>
      </c>
    </row>
    <row r="27293" spans="1:2">
      <c r="A27293" t="s">
        <v>384</v>
      </c>
      <c r="B27293" t="str">
        <f>IF(ISBLANK(VLOOKUP(A27293,Questionnaire!A:KQ,218,FALSE)),"#",VLOOKUP(A27293,Questionnaire!A:KQ,218,FALSE))</f>
        <v>#</v>
      </c>
    </row>
    <row r="27294" spans="1:2">
      <c r="A27294" t="s">
        <v>387</v>
      </c>
      <c r="B27294" t="str">
        <f>IF(ISBLANK(VLOOKUP(A27294,Questionnaire!A:KQ,218,FALSE)),"#",VLOOKUP(A27294,Questionnaire!A:KQ,218,FALSE))</f>
        <v>#</v>
      </c>
    </row>
    <row r="27295" spans="1:2">
      <c r="A27295" t="s">
        <v>391</v>
      </c>
      <c r="B27295" t="str">
        <f>IF(ISBLANK(VLOOKUP(A27295,Questionnaire!A:KQ,218,FALSE)),"#",VLOOKUP(A27295,Questionnaire!A:KQ,218,FALSE))</f>
        <v>#</v>
      </c>
    </row>
    <row r="27296" spans="1:2">
      <c r="A27296" t="s">
        <v>393</v>
      </c>
      <c r="B27296" t="str">
        <f>IF(ISBLANK(VLOOKUP(A27296,Questionnaire!A:KQ,218,FALSE)),"#",VLOOKUP(A27296,Questionnaire!A:KQ,218,FALSE))</f>
        <v>#</v>
      </c>
    </row>
    <row r="27297" spans="1:2">
      <c r="A27297" t="s">
        <v>395</v>
      </c>
      <c r="B27297" t="str">
        <f>IF(ISBLANK(VLOOKUP(A27297,Questionnaire!A:KQ,218,FALSE)),"#",VLOOKUP(A27297,Questionnaire!A:KQ,218,FALSE))</f>
        <v>#</v>
      </c>
    </row>
    <row r="27298" spans="1:2">
      <c r="A27298" t="s">
        <v>398</v>
      </c>
      <c r="B27298" t="str">
        <f>IF(ISBLANK(VLOOKUP(A27298,Questionnaire!A:KQ,218,FALSE)),"#",VLOOKUP(A27298,Questionnaire!A:KQ,218,FALSE))</f>
        <v>#</v>
      </c>
    </row>
    <row r="27299" spans="1:2">
      <c r="A27299" t="s">
        <v>402</v>
      </c>
      <c r="B27299" t="str">
        <f>IF(ISBLANK(VLOOKUP(A27299,Questionnaire!A:KQ,218,FALSE)),"#",VLOOKUP(A27299,Questionnaire!A:KQ,218,FALSE))</f>
        <v>#</v>
      </c>
    </row>
    <row r="27300" spans="1:2">
      <c r="A27300" t="s">
        <v>405</v>
      </c>
      <c r="B27300" t="str">
        <f>IF(ISBLANK(VLOOKUP(A27300,Questionnaire!A:KQ,218,FALSE)),"#",VLOOKUP(A27300,Questionnaire!A:KQ,218,FALSE))</f>
        <v>#</v>
      </c>
    </row>
    <row r="27301" spans="1:2">
      <c r="A27301" t="s">
        <v>409</v>
      </c>
      <c r="B27301" t="str">
        <f>IF(ISBLANK(VLOOKUP(A27301,Questionnaire!A:KQ,218,FALSE)),"#",VLOOKUP(A27301,Questionnaire!A:KQ,218,FALSE))</f>
        <v>#</v>
      </c>
    </row>
    <row r="27302" spans="1:2">
      <c r="A27302" t="s">
        <v>412</v>
      </c>
      <c r="B27302" t="str">
        <f>IF(ISBLANK(VLOOKUP(A27302,Questionnaire!A:KQ,218,FALSE)),"#",VLOOKUP(A27302,Questionnaire!A:KQ,218,FALSE))</f>
        <v>#</v>
      </c>
    </row>
    <row r="27303" spans="1:2">
      <c r="A27303" t="s">
        <v>415</v>
      </c>
      <c r="B27303" t="str">
        <f>IF(ISBLANK(VLOOKUP(A27303,Questionnaire!A:KQ,218,FALSE)),"#",VLOOKUP(A27303,Questionnaire!A:KQ,218,FALSE))</f>
        <v>#</v>
      </c>
    </row>
    <row r="27304" spans="1:2">
      <c r="A27304" t="s">
        <v>418</v>
      </c>
      <c r="B27304" t="str">
        <f>IF(ISBLANK(VLOOKUP(A27304,Questionnaire!A:KQ,218,FALSE)),"#",VLOOKUP(A27304,Questionnaire!A:KQ,218,FALSE))</f>
        <v>#</v>
      </c>
    </row>
    <row r="27305" spans="1:2">
      <c r="A27305" t="s">
        <v>421</v>
      </c>
      <c r="B27305" t="str">
        <f>IF(ISBLANK(VLOOKUP(A27305,Questionnaire!A:KQ,218,FALSE)),"#",VLOOKUP(A27305,Questionnaire!A:KQ,218,FALSE))</f>
        <v>#</v>
      </c>
    </row>
    <row r="27306" spans="1:2">
      <c r="A27306" t="s">
        <v>424</v>
      </c>
      <c r="B27306" t="str">
        <f>IF(ISBLANK(VLOOKUP(A27306,Questionnaire!A:KQ,218,FALSE)),"#",VLOOKUP(A27306,Questionnaire!A:KQ,218,FALSE))</f>
        <v>#</v>
      </c>
    </row>
    <row r="27307" spans="1:2">
      <c r="A27307" t="s">
        <v>429</v>
      </c>
      <c r="B27307" t="str">
        <f>IF(ISBLANK(VLOOKUP(A27307,Questionnaire!A:KQ,218,FALSE)),"#",VLOOKUP(A27307,Questionnaire!A:KQ,218,FALSE))</f>
        <v>#</v>
      </c>
    </row>
    <row r="27308" spans="1:2">
      <c r="A27308" t="s">
        <v>432</v>
      </c>
      <c r="B27308" t="str">
        <f>IF(ISBLANK(VLOOKUP(A27308,Questionnaire!A:KQ,218,FALSE)),"#",VLOOKUP(A27308,Questionnaire!A:KQ,218,FALSE))</f>
        <v>#</v>
      </c>
    </row>
    <row r="27309" spans="1:2">
      <c r="A27309" t="s">
        <v>435</v>
      </c>
      <c r="B27309" t="str">
        <f>IF(ISBLANK(VLOOKUP(A27309,Questionnaire!A:KQ,218,FALSE)),"#",VLOOKUP(A27309,Questionnaire!A:KQ,218,FALSE))</f>
        <v>#</v>
      </c>
    </row>
    <row r="27310" spans="1:2">
      <c r="A27310" t="s">
        <v>437</v>
      </c>
      <c r="B27310" t="str">
        <f>IF(ISBLANK(VLOOKUP(A27310,Questionnaire!A:KQ,218,FALSE)),"#",VLOOKUP(A27310,Questionnaire!A:KQ,218,FALSE))</f>
        <v>#</v>
      </c>
    </row>
    <row r="27311" spans="1:2">
      <c r="A27311" t="s">
        <v>439</v>
      </c>
      <c r="B27311" t="str">
        <f>IF(ISBLANK(VLOOKUP(A27311,Questionnaire!A:KQ,218,FALSE)),"#",VLOOKUP(A27311,Questionnaire!A:KQ,218,FALSE))</f>
        <v>#</v>
      </c>
    </row>
    <row r="27312" spans="1:2">
      <c r="A27312" t="s">
        <v>442</v>
      </c>
      <c r="B27312" t="str">
        <f>IF(ISBLANK(VLOOKUP(A27312,Questionnaire!A:KQ,218,FALSE)),"#",VLOOKUP(A27312,Questionnaire!A:KQ,218,FALSE))</f>
        <v>#</v>
      </c>
    </row>
    <row r="27313" spans="1:3">
      <c r="A27313" t="s">
        <v>445</v>
      </c>
      <c r="B27313" t="str">
        <f>IF(ISBLANK(VLOOKUP(A27313,Questionnaire!A:KQ,218,FALSE)),"#",VLOOKUP(A27313,Questionnaire!A:KQ,218,FALSE))</f>
        <v>#</v>
      </c>
    </row>
    <row r="27314" spans="1:3">
      <c r="A27314" t="s">
        <v>448</v>
      </c>
      <c r="B27314" t="str">
        <f>IF(ISBLANK(VLOOKUP(A27314,Questionnaire!A:KQ,218,FALSE)),"#",VLOOKUP(A27314,Questionnaire!A:KQ,218,FALSE))</f>
        <v>#</v>
      </c>
    </row>
    <row r="27315" spans="1:3">
      <c r="A27315" t="s">
        <v>452</v>
      </c>
      <c r="B27315" t="str">
        <f>IF(ISBLANK(VLOOKUP(A27315,Questionnaire!A:KQ,218,FALSE)),"#",VLOOKUP(A27315,Questionnaire!A:KQ,218,FALSE))</f>
        <v>#</v>
      </c>
    </row>
    <row r="27316" spans="1:3">
      <c r="A27316" t="s">
        <v>455</v>
      </c>
      <c r="B27316" t="str">
        <f>IF(ISBLANK(VLOOKUP(A27316,Questionnaire!A:KQ,218,FALSE)),"#",VLOOKUP(A27316,Questionnaire!A:KQ,218,FALSE))</f>
        <v>#</v>
      </c>
    </row>
    <row r="27317" spans="1:3">
      <c r="A27317" t="s">
        <v>458</v>
      </c>
      <c r="B27317" t="str">
        <f>IF(ISBLANK(VLOOKUP(A27317,Questionnaire!A:KQ,218,FALSE)),"#",VLOOKUP(A27317,Questionnaire!A:KQ,218,FALSE))</f>
        <v>#</v>
      </c>
    </row>
    <row r="27318" spans="1:3">
      <c r="A27318" t="s">
        <v>461</v>
      </c>
      <c r="B27318" t="str">
        <f>IF(ISBLANK(VLOOKUP(A27318,Questionnaire!A:KQ,218,FALSE)),"#",VLOOKUP(A27318,Questionnaire!A:KQ,218,FALSE))</f>
        <v>#</v>
      </c>
    </row>
    <row r="27319" spans="1:3">
      <c r="A27319" t="s">
        <v>465</v>
      </c>
      <c r="B27319" t="str">
        <f>IF(ISBLANK(VLOOKUP(A27319,Questionnaire!A:KQ,218,FALSE)),"#",VLOOKUP(A27319,Questionnaire!A:KQ,218,FALSE))</f>
        <v>#</v>
      </c>
    </row>
    <row r="27320" spans="1:3">
      <c r="A27320" t="s">
        <v>467</v>
      </c>
      <c r="B27320" t="str">
        <f>IF(ISBLANK(VLOOKUP(A27320,Questionnaire!A:KQ,218,FALSE)),"#",VLOOKUP(A27320,Questionnaire!A:KQ,218,FALSE))</f>
        <v>#</v>
      </c>
    </row>
    <row r="27321" spans="1:3">
      <c r="A27321" t="s">
        <v>469</v>
      </c>
      <c r="B27321" t="str">
        <f>IF(ISBLANK(VLOOKUP(A27321,Questionnaire!A:KQ,218,FALSE)),"#",VLOOKUP(A27321,Questionnaire!A:KQ,218,FALSE))</f>
        <v>#</v>
      </c>
    </row>
    <row r="27322" spans="1:3">
      <c r="A27322" t="s">
        <v>471</v>
      </c>
      <c r="B27322" t="str">
        <f>IF(ISBLANK(VLOOKUP(A27322,Questionnaire!A:KQ,218,FALSE)),"#",VLOOKUP(A27322,Questionnaire!A:KQ,218,FALSE))</f>
        <v>#</v>
      </c>
    </row>
    <row r="27323" spans="1:3">
      <c r="A27323" t="s">
        <v>473</v>
      </c>
      <c r="B27323" t="str">
        <f>IF(ISBLANK(VLOOKUP(A27323,Questionnaire!A:KQ,218,FALSE)),"#",VLOOKUP(A27323,Questionnaire!A:KQ,218,FALSE))</f>
        <v>#</v>
      </c>
    </row>
    <row r="27324" spans="1:3">
      <c r="A27324" t="s">
        <v>475</v>
      </c>
      <c r="B27324" t="str">
        <f>IF(ISBLANK(VLOOKUP(A27324,Questionnaire!A:KQ,218,FALSE)),"#",VLOOKUP(A27324,Questionnaire!A:KQ,218,FALSE))</f>
        <v>#</v>
      </c>
    </row>
    <row r="27325" spans="1:3">
      <c r="A27325" t="s">
        <v>185</v>
      </c>
      <c r="B27325" t="str">
        <f>IF(ISBLANK(VLOOKUP(A27325,Questionnaire!A:KQ,219,FALSE)),"#",VLOOKUP(A27325,Questionnaire!A:KQ,219,FALSE))</f>
        <v>#</v>
      </c>
      <c r="C27325">
        <v>216</v>
      </c>
    </row>
    <row r="27326" spans="1:3">
      <c r="A27326" t="s">
        <v>187</v>
      </c>
      <c r="B27326" t="str">
        <f>IF(ISNA(VLOOKUP(VLOOKUP(A27326,Questionnaire!A:KQ,219,FALSE),'CORA Encoding'!D:E,2,FALSE)),"#",VLOOKUP(VLOOKUP(A27326,Questionnaire!A:KQ,219,FALSE),'CORA Encoding'!D:E,2,FALSE))</f>
        <v>#</v>
      </c>
    </row>
    <row r="27327" spans="1:3">
      <c r="A27327" t="s">
        <v>189</v>
      </c>
      <c r="B27327" t="str">
        <f>IF(ISNA(VLOOKUP(VLOOKUP(A27327,Questionnaire!A:KQ,219,FALSE),'CORA Encoding'!G:H,2,FALSE)),"#",VLOOKUP(VLOOKUP(A27327,Questionnaire!A:KQ,219,FALSE),'CORA Encoding'!G:H,2,FALSE))</f>
        <v>#</v>
      </c>
    </row>
    <row r="27328" spans="1:3">
      <c r="A27328" t="s">
        <v>191</v>
      </c>
      <c r="B27328" t="str">
        <f>IF(ISNA(VLOOKUP(VLOOKUP(A27328,Questionnaire!A:KQ,219,FALSE),'Country List'!E:F,2,FALSE)),"#",VLOOKUP(VLOOKUP(A27328,Questionnaire!A:KQ,219,FALSE),'Country List'!E:F,2,FALSE))</f>
        <v>#</v>
      </c>
    </row>
    <row r="27329" spans="1:2">
      <c r="A27329" t="s">
        <v>193</v>
      </c>
      <c r="B27329" t="str">
        <f>IF(ISNA(VLOOKUP(VLOOKUP(A27329,Questionnaire!A:KQ,219,FALSE),'Industry List'!B:C,2,FALSE)),"#",VLOOKUP(VLOOKUP(A27329,Questionnaire!A:KQ,219,FALSE),'Industry List'!B:C,2,FALSE))</f>
        <v>#</v>
      </c>
    </row>
    <row r="27330" spans="1:2">
      <c r="A27330" t="s">
        <v>197</v>
      </c>
      <c r="B27330" t="str">
        <f>IF(ISBLANK(VLOOKUP(A27330,Questionnaire!A:KQ,219,FALSE)),"#",VLOOKUP(A27330,Questionnaire!A:KQ,219,FALSE))</f>
        <v>#</v>
      </c>
    </row>
    <row r="27331" spans="1:2">
      <c r="A27331" t="s">
        <v>201</v>
      </c>
      <c r="B27331" t="str">
        <f>IF(ISBLANK(VLOOKUP(A27331,Questionnaire!A:KQ,219,FALSE)),"#",VLOOKUP(A27331,Questionnaire!A:KQ,219,FALSE))</f>
        <v>#</v>
      </c>
    </row>
    <row r="27332" spans="1:2">
      <c r="A27332" t="s">
        <v>203</v>
      </c>
      <c r="B27332" t="str">
        <f>IF(ISNA(VLOOKUP(VLOOKUP(A27332,Questionnaire!A:KQ,219,FALSE),'CORA Encoding'!J:K,2,FALSE)),"#",VLOOKUP(VLOOKUP(A27332,Questionnaire!A:KQ,219,FALSE),'CORA Encoding'!J:K,2,FALSE))</f>
        <v>#</v>
      </c>
    </row>
    <row r="27333" spans="1:2">
      <c r="A27333" t="s">
        <v>208</v>
      </c>
      <c r="B27333" t="str">
        <f>IF(ISBLANK(VLOOKUP(A27333,Questionnaire!A:KQ,219,FALSE)),"#",VLOOKUP(A27333,Questionnaire!A:KQ,219,FALSE))</f>
        <v>#</v>
      </c>
    </row>
    <row r="27334" spans="1:2">
      <c r="A27334" t="s">
        <v>213</v>
      </c>
      <c r="B27334" t="str">
        <f>IF(ISBLANK(VLOOKUP(A27334,Questionnaire!A:KQ,219,FALSE)),"#",VLOOKUP(A27334,Questionnaire!A:KQ,219,FALSE))</f>
        <v>#</v>
      </c>
    </row>
    <row r="27335" spans="1:2">
      <c r="A27335" t="s">
        <v>215</v>
      </c>
      <c r="B27335" t="str">
        <f>IF(ISBLANK(VLOOKUP(A27335,Questionnaire!A:KQ,219,FALSE)),"#",VLOOKUP(A27335,Questionnaire!A:KQ,219,FALSE))</f>
        <v>#</v>
      </c>
    </row>
    <row r="27336" spans="1:2">
      <c r="A27336" t="s">
        <v>217</v>
      </c>
      <c r="B27336" t="str">
        <f>IF(ISBLANK(VLOOKUP(A27336,Questionnaire!A:KQ,219,FALSE)),"#",VLOOKUP(A27336,Questionnaire!A:KQ,219,FALSE))</f>
        <v>#</v>
      </c>
    </row>
    <row r="27337" spans="1:2">
      <c r="A27337" t="s">
        <v>219</v>
      </c>
      <c r="B27337" t="str">
        <f>IF(ISBLANK(VLOOKUP(A27337,Questionnaire!A:KQ,219,FALSE)),"#",VLOOKUP(A27337,Questionnaire!A:KQ,219,FALSE))</f>
        <v>#</v>
      </c>
    </row>
    <row r="27338" spans="1:2">
      <c r="A27338" t="s">
        <v>221</v>
      </c>
      <c r="B27338" t="str">
        <f>IF(ISBLANK(VLOOKUP(A27338,Questionnaire!A:KQ,219,FALSE)),"#",VLOOKUP(A27338,Questionnaire!A:KQ,219,FALSE))</f>
        <v>#</v>
      </c>
    </row>
    <row r="27339" spans="1:2">
      <c r="A27339" t="s">
        <v>223</v>
      </c>
      <c r="B27339" t="str">
        <f>IF(ISBLANK(VLOOKUP(A27339,Questionnaire!A:KQ,219,FALSE)),"#",VLOOKUP(A27339,Questionnaire!A:KQ,219,FALSE))</f>
        <v>#</v>
      </c>
    </row>
    <row r="27340" spans="1:2">
      <c r="A27340" t="s">
        <v>225</v>
      </c>
      <c r="B27340" t="str">
        <f>IF(ISBLANK(VLOOKUP(A27340,Questionnaire!A:KQ,219,FALSE)),"#",VLOOKUP(A27340,Questionnaire!A:KQ,219,FALSE))</f>
        <v>#</v>
      </c>
    </row>
    <row r="27341" spans="1:2">
      <c r="A27341" t="s">
        <v>227</v>
      </c>
      <c r="B27341" t="str">
        <f>IF(ISBLANK(VLOOKUP(A27341,Questionnaire!A:KQ,219,FALSE)),"#",VLOOKUP(A27341,Questionnaire!A:KQ,219,FALSE))</f>
        <v>#</v>
      </c>
    </row>
    <row r="27342" spans="1:2">
      <c r="A27342" t="s">
        <v>229</v>
      </c>
      <c r="B27342" t="str">
        <f>IF(ISBLANK(VLOOKUP(A27342,Questionnaire!A:KQ,219,FALSE)),"#",VLOOKUP(A27342,Questionnaire!A:KQ,219,FALSE))</f>
        <v>#</v>
      </c>
    </row>
    <row r="27343" spans="1:2">
      <c r="A27343" t="s">
        <v>231</v>
      </c>
      <c r="B27343" t="str">
        <f>IF(ISBLANK(VLOOKUP(A27343,Questionnaire!A:KQ,219,FALSE)),"#",VLOOKUP(A27343,Questionnaire!A:KQ,219,FALSE))</f>
        <v>#</v>
      </c>
    </row>
    <row r="27344" spans="1:2">
      <c r="A27344" t="s">
        <v>233</v>
      </c>
      <c r="B27344" t="str">
        <f>IF(ISBLANK(VLOOKUP(A27344,Questionnaire!A:KQ,219,FALSE)),"#",VLOOKUP(A27344,Questionnaire!A:KQ,219,FALSE))</f>
        <v>#</v>
      </c>
    </row>
    <row r="27345" spans="1:2">
      <c r="A27345" t="s">
        <v>235</v>
      </c>
      <c r="B27345" t="str">
        <f>IF(ISBLANK(VLOOKUP(A27345,Questionnaire!A:KQ,219,FALSE)),"#",VLOOKUP(A27345,Questionnaire!A:KQ,219,FALSE))</f>
        <v>#</v>
      </c>
    </row>
    <row r="27346" spans="1:2">
      <c r="A27346" t="s">
        <v>237</v>
      </c>
      <c r="B27346" t="str">
        <f>IF(ISBLANK(VLOOKUP(A27346,Questionnaire!A:KQ,219,FALSE)),"#",VLOOKUP(A27346,Questionnaire!A:KQ,219,FALSE))</f>
        <v>#</v>
      </c>
    </row>
    <row r="27347" spans="1:2">
      <c r="A27347" t="s">
        <v>239</v>
      </c>
      <c r="B27347" t="str">
        <f>IF(ISBLANK(VLOOKUP(A27347,Questionnaire!A:KQ,219,FALSE)),"#",VLOOKUP(A27347,Questionnaire!A:KQ,219,FALSE))</f>
        <v>#</v>
      </c>
    </row>
    <row r="27348" spans="1:2">
      <c r="A27348" t="s">
        <v>242</v>
      </c>
      <c r="B27348" t="str">
        <f>IF(ISBLANK(VLOOKUP(A27348,Questionnaire!A:KQ,219,FALSE)),"#",VLOOKUP(A27348,Questionnaire!A:KQ,219,FALSE))</f>
        <v>#</v>
      </c>
    </row>
    <row r="27349" spans="1:2">
      <c r="A27349" t="s">
        <v>245</v>
      </c>
      <c r="B27349" t="str">
        <f>IF(ISBLANK(VLOOKUP(A27349,Questionnaire!A:KQ,219,FALSE)),"#",VLOOKUP(A27349,Questionnaire!A:KQ,219,FALSE))</f>
        <v>#</v>
      </c>
    </row>
    <row r="27350" spans="1:2">
      <c r="A27350" t="s">
        <v>247</v>
      </c>
      <c r="B27350" t="str">
        <f>IF(ISBLANK(VLOOKUP(A27350,Questionnaire!A:KQ,219,FALSE)),"#",VLOOKUP(A27350,Questionnaire!A:KQ,219,FALSE))</f>
        <v>#</v>
      </c>
    </row>
    <row r="27351" spans="1:2">
      <c r="A27351" t="s">
        <v>249</v>
      </c>
      <c r="B27351" t="str">
        <f>IF(ISBLANK(VLOOKUP(A27351,Questionnaire!A:KQ,219,FALSE)),"#",VLOOKUP(A27351,Questionnaire!A:KQ,219,FALSE))</f>
        <v>#</v>
      </c>
    </row>
    <row r="27352" spans="1:2">
      <c r="A27352" t="s">
        <v>250</v>
      </c>
      <c r="B27352" t="str">
        <f>IF(ISBLANK(VLOOKUP(A27352,Questionnaire!A:KQ,219,FALSE)),"#",VLOOKUP(A27352,Questionnaire!A:KQ,219,FALSE))</f>
        <v>#</v>
      </c>
    </row>
    <row r="27353" spans="1:2">
      <c r="A27353" t="s">
        <v>252</v>
      </c>
      <c r="B27353" t="str">
        <f>IF(ISBLANK(VLOOKUP(A27353,Questionnaire!A:KQ,219,FALSE)),"#",VLOOKUP(A27353,Questionnaire!A:KQ,219,FALSE))</f>
        <v>#</v>
      </c>
    </row>
    <row r="27354" spans="1:2">
      <c r="A27354" t="s">
        <v>255</v>
      </c>
      <c r="B27354" t="str">
        <f>IF(ISBLANK(VLOOKUP(A27354,Questionnaire!A:KQ,219,FALSE)),"#",VLOOKUP(A27354,Questionnaire!A:KQ,219,FALSE))</f>
        <v>#</v>
      </c>
    </row>
    <row r="27355" spans="1:2">
      <c r="A27355" t="s">
        <v>258</v>
      </c>
      <c r="B27355" t="str">
        <f>IF(ISNA(VLOOKUP(VLOOKUP(A27355,Questionnaire!A:KQ,219,FALSE),'CORA Encoding'!M:N,2,FALSE)),"#",VLOOKUP(VLOOKUP(A27355,Questionnaire!A:KQ,219,FALSE),'CORA Encoding'!M:N,2,FALSE))</f>
        <v>#</v>
      </c>
    </row>
    <row r="27356" spans="1:2">
      <c r="A27356" t="s">
        <v>261</v>
      </c>
      <c r="B27356" t="str">
        <f>IF(ISBLANK(VLOOKUP(A27356,Questionnaire!A:KQ,219,FALSE)),"#",VLOOKUP(A27356,Questionnaire!A:KQ,219,FALSE))</f>
        <v>#</v>
      </c>
    </row>
    <row r="27357" spans="1:2">
      <c r="A27357" t="s">
        <v>263</v>
      </c>
      <c r="B27357" t="str">
        <f>IF(ISBLANK(VLOOKUP(A27357,Questionnaire!A:KQ,219,FALSE)),"#",VLOOKUP(A27357,Questionnaire!A:KQ,219,FALSE))</f>
        <v>#</v>
      </c>
    </row>
    <row r="27358" spans="1:2">
      <c r="A27358" t="s">
        <v>265</v>
      </c>
      <c r="B27358" t="str">
        <f>IF(ISBLANK(VLOOKUP(A27358,Questionnaire!A:KQ,219,FALSE)),"#",VLOOKUP(A27358,Questionnaire!A:KQ,219,FALSE))</f>
        <v>#</v>
      </c>
    </row>
    <row r="27359" spans="1:2">
      <c r="A27359" t="s">
        <v>267</v>
      </c>
      <c r="B27359" t="str">
        <f>IF(ISBLANK(VLOOKUP(A27359,Questionnaire!A:KQ,219,FALSE)),"#",VLOOKUP(A27359,Questionnaire!A:KQ,219,FALSE))</f>
        <v>#</v>
      </c>
    </row>
    <row r="27360" spans="1:2">
      <c r="A27360" t="s">
        <v>269</v>
      </c>
      <c r="B27360" t="str">
        <f>IF(ISBLANK(VLOOKUP(A27360,Questionnaire!A:KQ,219,FALSE)),"#",VLOOKUP(A27360,Questionnaire!A:KQ,219,FALSE))</f>
        <v>#</v>
      </c>
    </row>
    <row r="27361" spans="1:2">
      <c r="A27361" t="s">
        <v>274</v>
      </c>
      <c r="B27361" t="str">
        <f>IF(ISBLANK(VLOOKUP(A27361,Questionnaire!A:KQ,219,FALSE)),"#",VLOOKUP(A27361,Questionnaire!A:KQ,219,FALSE))</f>
        <v>#</v>
      </c>
    </row>
    <row r="27362" spans="1:2">
      <c r="A27362" t="s">
        <v>276</v>
      </c>
      <c r="B27362" t="str">
        <f>IF(ISBLANK(VLOOKUP(A27362,Questionnaire!A:KQ,219,FALSE)),"#",VLOOKUP(A27362,Questionnaire!A:KQ,219,FALSE))</f>
        <v>#</v>
      </c>
    </row>
    <row r="27363" spans="1:2">
      <c r="A27363" t="s">
        <v>278</v>
      </c>
      <c r="B27363" t="str">
        <f>IF(ISBLANK(VLOOKUP(A27363,Questionnaire!A:KQ,219,FALSE)),"#",VLOOKUP(A27363,Questionnaire!A:KQ,219,FALSE))</f>
        <v>#</v>
      </c>
    </row>
    <row r="27364" spans="1:2">
      <c r="A27364" t="s">
        <v>280</v>
      </c>
      <c r="B27364" t="str">
        <f>IF(ISBLANK(VLOOKUP(A27364,Questionnaire!A:KQ,219,FALSE)),"#",VLOOKUP(A27364,Questionnaire!A:KQ,219,FALSE))</f>
        <v>#</v>
      </c>
    </row>
    <row r="27365" spans="1:2">
      <c r="A27365" t="s">
        <v>282</v>
      </c>
      <c r="B27365" t="str">
        <f>IF(ISBLANK(VLOOKUP(A27365,Questionnaire!A:KQ,219,FALSE)),"#",VLOOKUP(A27365,Questionnaire!A:KQ,219,FALSE))</f>
        <v>#</v>
      </c>
    </row>
    <row r="27366" spans="1:2">
      <c r="A27366" t="s">
        <v>286</v>
      </c>
      <c r="B27366" t="str">
        <f>IF(ISBLANK(VLOOKUP(A27366,Questionnaire!A:KQ,219,FALSE)),"#",VLOOKUP(A27366,Questionnaire!A:KQ,219,FALSE))</f>
        <v>#</v>
      </c>
    </row>
    <row r="27367" spans="1:2">
      <c r="A27367" t="s">
        <v>288</v>
      </c>
      <c r="B27367" t="str">
        <f>IF(ISBLANK(VLOOKUP(A27367,Questionnaire!A:KQ,219,FALSE)),"#",VLOOKUP(A27367,Questionnaire!A:KQ,219,FALSE))</f>
        <v>#</v>
      </c>
    </row>
    <row r="27368" spans="1:2">
      <c r="A27368" t="s">
        <v>290</v>
      </c>
      <c r="B27368" t="str">
        <f>IF(ISBLANK(VLOOKUP(A27368,Questionnaire!A:KQ,219,FALSE)),"#",VLOOKUP(A27368,Questionnaire!A:KQ,219,FALSE))</f>
        <v>#</v>
      </c>
    </row>
    <row r="27369" spans="1:2">
      <c r="A27369" t="s">
        <v>292</v>
      </c>
      <c r="B27369" t="str">
        <f>IF(ISBLANK(VLOOKUP(A27369,Questionnaire!A:KQ,219,FALSE)),"#",VLOOKUP(A27369,Questionnaire!A:KQ,219,FALSE))</f>
        <v>#</v>
      </c>
    </row>
    <row r="27370" spans="1:2">
      <c r="A27370" t="s">
        <v>294</v>
      </c>
      <c r="B27370" t="str">
        <f>IF(ISBLANK(VLOOKUP(A27370,Questionnaire!A:KQ,219,FALSE)),"#",VLOOKUP(A27370,Questionnaire!A:KQ,219,FALSE))</f>
        <v>#</v>
      </c>
    </row>
    <row r="27371" spans="1:2">
      <c r="A27371" t="s">
        <v>296</v>
      </c>
      <c r="B27371" t="str">
        <f>IF(ISBLANK(VLOOKUP(A27371,Questionnaire!A:KQ,219,FALSE)),"#",VLOOKUP(A27371,Questionnaire!A:KQ,219,FALSE))</f>
        <v>#</v>
      </c>
    </row>
    <row r="27372" spans="1:2">
      <c r="A27372" t="s">
        <v>301</v>
      </c>
      <c r="B27372" t="str">
        <f>IF(ISBLANK(VLOOKUP(A27372,Questionnaire!A:KQ,219,FALSE)),"#",VLOOKUP(A27372,Questionnaire!A:KQ,219,FALSE))</f>
        <v>#</v>
      </c>
    </row>
    <row r="27373" spans="1:2">
      <c r="A27373" t="s">
        <v>303</v>
      </c>
      <c r="B27373" t="str">
        <f>IF(ISBLANK(VLOOKUP(A27373,Questionnaire!A:KQ,219,FALSE)),"#",VLOOKUP(A27373,Questionnaire!A:KQ,219,FALSE))</f>
        <v>#</v>
      </c>
    </row>
    <row r="27374" spans="1:2">
      <c r="A27374" t="s">
        <v>305</v>
      </c>
      <c r="B27374" t="str">
        <f>IF(ISBLANK(VLOOKUP(A27374,Questionnaire!A:KQ,219,FALSE)),"#",VLOOKUP(A27374,Questionnaire!A:KQ,219,FALSE))</f>
        <v>#</v>
      </c>
    </row>
    <row r="27375" spans="1:2">
      <c r="A27375" t="s">
        <v>307</v>
      </c>
      <c r="B27375" t="str">
        <f>IF(ISBLANK(VLOOKUP(A27375,Questionnaire!A:KQ,219,FALSE)),"#",VLOOKUP(A27375,Questionnaire!A:KQ,219,FALSE))</f>
        <v>#</v>
      </c>
    </row>
    <row r="27376" spans="1:2">
      <c r="A27376" t="s">
        <v>311</v>
      </c>
      <c r="B27376" t="str">
        <f>IF(ISBLANK(VLOOKUP(A27376,Questionnaire!A:KQ,219,FALSE)),"#",VLOOKUP(A27376,Questionnaire!A:KQ,219,FALSE))</f>
        <v>#</v>
      </c>
    </row>
    <row r="27377" spans="1:2">
      <c r="A27377" t="s">
        <v>313</v>
      </c>
      <c r="B27377" t="str">
        <f>IF(ISBLANK(VLOOKUP(A27377,Questionnaire!A:KQ,219,FALSE)),"#",VLOOKUP(A27377,Questionnaire!A:KQ,219,FALSE))</f>
        <v>#</v>
      </c>
    </row>
    <row r="27378" spans="1:2">
      <c r="A27378" t="s">
        <v>314</v>
      </c>
      <c r="B27378" t="str">
        <f>IF(ISBLANK(VLOOKUP(A27378,Questionnaire!A:KQ,219,FALSE)),"#",VLOOKUP(A27378,Questionnaire!A:KQ,219,FALSE))</f>
        <v>#</v>
      </c>
    </row>
    <row r="27379" spans="1:2">
      <c r="A27379" t="s">
        <v>315</v>
      </c>
      <c r="B27379" t="str">
        <f>IF(ISBLANK(VLOOKUP(A27379,Questionnaire!A:KQ,219,FALSE)),"#",VLOOKUP(A27379,Questionnaire!A:KQ,219,FALSE))</f>
        <v>#</v>
      </c>
    </row>
    <row r="27380" spans="1:2">
      <c r="A27380" t="s">
        <v>317</v>
      </c>
      <c r="B27380" t="str">
        <f>IF(ISBLANK(VLOOKUP(A27380,Questionnaire!A:KQ,219,FALSE)),"#",VLOOKUP(A27380,Questionnaire!A:KQ,219,FALSE))</f>
        <v>#</v>
      </c>
    </row>
    <row r="27381" spans="1:2">
      <c r="A27381" t="s">
        <v>319</v>
      </c>
      <c r="B27381" t="str">
        <f>IF(ISBLANK(VLOOKUP(A27381,Questionnaire!A:KQ,219,FALSE)),"#",VLOOKUP(A27381,Questionnaire!A:KQ,219,FALSE))</f>
        <v>#</v>
      </c>
    </row>
    <row r="27382" spans="1:2">
      <c r="A27382" t="s">
        <v>322</v>
      </c>
      <c r="B27382" t="str">
        <f>IF(ISBLANK(VLOOKUP(A27382,Questionnaire!A:KQ,219,FALSE)),"#",VLOOKUP(A27382,Questionnaire!A:KQ,219,FALSE))</f>
        <v>#</v>
      </c>
    </row>
    <row r="27383" spans="1:2">
      <c r="A27383" t="s">
        <v>326</v>
      </c>
      <c r="B27383" t="str">
        <f>IF(ISBLANK(VLOOKUP(A27383,Questionnaire!A:KQ,219,FALSE)),"#",VLOOKUP(A27383,Questionnaire!A:KQ,219,FALSE))</f>
        <v>#</v>
      </c>
    </row>
    <row r="27384" spans="1:2">
      <c r="A27384" t="s">
        <v>328</v>
      </c>
      <c r="B27384" t="str">
        <f>IF(ISBLANK(VLOOKUP(A27384,Questionnaire!A:KQ,219,FALSE)),"#",VLOOKUP(A27384,Questionnaire!A:KQ,219,FALSE))</f>
        <v>#</v>
      </c>
    </row>
    <row r="27385" spans="1:2">
      <c r="A27385" t="s">
        <v>332</v>
      </c>
      <c r="B27385" t="str">
        <f>IF(ISBLANK(VLOOKUP(A27385,Questionnaire!A:KQ,219,FALSE)),"#",VLOOKUP(A27385,Questionnaire!A:KQ,219,FALSE))</f>
        <v>#</v>
      </c>
    </row>
    <row r="27386" spans="1:2">
      <c r="A27386" t="s">
        <v>333</v>
      </c>
      <c r="B27386" t="str">
        <f>IF(ISBLANK(VLOOKUP(A27386,Questionnaire!A:KQ,219,FALSE)),"#",VLOOKUP(A27386,Questionnaire!A:KQ,219,FALSE))</f>
        <v>#</v>
      </c>
    </row>
    <row r="27387" spans="1:2">
      <c r="A27387" t="s">
        <v>334</v>
      </c>
      <c r="B27387" t="str">
        <f>IF(ISBLANK(VLOOKUP(A27387,Questionnaire!A:KQ,219,FALSE)),"#",VLOOKUP(A27387,Questionnaire!A:KQ,219,FALSE))</f>
        <v>#</v>
      </c>
    </row>
    <row r="27388" spans="1:2">
      <c r="A27388" t="s">
        <v>335</v>
      </c>
      <c r="B27388" t="str">
        <f>IF(ISBLANK(VLOOKUP(A27388,Questionnaire!A:KQ,219,FALSE)),"#",VLOOKUP(A27388,Questionnaire!A:KQ,219,FALSE))</f>
        <v>#</v>
      </c>
    </row>
    <row r="27389" spans="1:2">
      <c r="A27389" t="s">
        <v>336</v>
      </c>
      <c r="B27389" t="str">
        <f>IF(ISBLANK(VLOOKUP(A27389,Questionnaire!A:KQ,219,FALSE)),"#",VLOOKUP(A27389,Questionnaire!A:KQ,219,FALSE))</f>
        <v>#</v>
      </c>
    </row>
    <row r="27390" spans="1:2">
      <c r="A27390" t="s">
        <v>337</v>
      </c>
      <c r="B27390" t="str">
        <f>IF(ISBLANK(VLOOKUP(A27390,Questionnaire!A:KQ,219,FALSE)),"#",VLOOKUP(A27390,Questionnaire!A:KQ,219,FALSE))</f>
        <v>#</v>
      </c>
    </row>
    <row r="27391" spans="1:2">
      <c r="A27391" t="s">
        <v>338</v>
      </c>
      <c r="B27391" t="str">
        <f>IF(ISBLANK(VLOOKUP(A27391,Questionnaire!A:KQ,219,FALSE)),"#",VLOOKUP(A27391,Questionnaire!A:KQ,219,FALSE))</f>
        <v>#</v>
      </c>
    </row>
    <row r="27392" spans="1:2">
      <c r="A27392" t="s">
        <v>339</v>
      </c>
      <c r="B27392" t="str">
        <f>IF(ISBLANK(VLOOKUP(A27392,Questionnaire!A:KQ,219,FALSE)),"#",VLOOKUP(A27392,Questionnaire!A:KQ,219,FALSE))</f>
        <v>#</v>
      </c>
    </row>
    <row r="27393" spans="1:2">
      <c r="A27393" t="s">
        <v>340</v>
      </c>
      <c r="B27393" t="str">
        <f>IF(ISBLANK(VLOOKUP(A27393,Questionnaire!A:KQ,219,FALSE)),"#",VLOOKUP(A27393,Questionnaire!A:KQ,219,FALSE))</f>
        <v>#</v>
      </c>
    </row>
    <row r="27394" spans="1:2">
      <c r="A27394" t="s">
        <v>341</v>
      </c>
      <c r="B27394" t="str">
        <f>IF(ISBLANK(VLOOKUP(A27394,Questionnaire!A:KQ,219,FALSE)),"#",VLOOKUP(A27394,Questionnaire!A:KQ,219,FALSE))</f>
        <v>#</v>
      </c>
    </row>
    <row r="27395" spans="1:2">
      <c r="A27395" t="s">
        <v>342</v>
      </c>
      <c r="B27395" t="str">
        <f>IF(ISBLANK(VLOOKUP(A27395,Questionnaire!A:KQ,219,FALSE)),"#",VLOOKUP(A27395,Questionnaire!A:KQ,219,FALSE))</f>
        <v>#</v>
      </c>
    </row>
    <row r="27396" spans="1:2">
      <c r="A27396" t="s">
        <v>343</v>
      </c>
      <c r="B27396" t="str">
        <f>IF(ISBLANK(VLOOKUP(A27396,Questionnaire!A:KQ,219,FALSE)),"#",VLOOKUP(A27396,Questionnaire!A:KQ,219,FALSE))</f>
        <v>#</v>
      </c>
    </row>
    <row r="27397" spans="1:2">
      <c r="A27397" t="s">
        <v>344</v>
      </c>
      <c r="B27397" t="str">
        <f>IF(ISBLANK(VLOOKUP(A27397,Questionnaire!A:KQ,219,FALSE)),"#",VLOOKUP(A27397,Questionnaire!A:KQ,219,FALSE))</f>
        <v>#</v>
      </c>
    </row>
    <row r="27398" spans="1:2">
      <c r="A27398" t="s">
        <v>345</v>
      </c>
      <c r="B27398" t="str">
        <f>IF(ISBLANK(VLOOKUP(A27398,Questionnaire!A:KQ,219,FALSE)),"#",VLOOKUP(A27398,Questionnaire!A:KQ,219,FALSE))</f>
        <v>#</v>
      </c>
    </row>
    <row r="27399" spans="1:2">
      <c r="A27399" t="s">
        <v>348</v>
      </c>
      <c r="B27399" t="str">
        <f>IF(ISBLANK(VLOOKUP(A27399,Questionnaire!A:KQ,219,FALSE)),"#",VLOOKUP(A27399,Questionnaire!A:KQ,219,FALSE))</f>
        <v>#</v>
      </c>
    </row>
    <row r="27400" spans="1:2">
      <c r="A27400" t="s">
        <v>353</v>
      </c>
      <c r="B27400" t="str">
        <f>IF(ISBLANK(VLOOKUP(A27400,Questionnaire!A:KQ,219,FALSE)),"#",VLOOKUP(A27400,Questionnaire!A:KQ,219,FALSE))</f>
        <v>#</v>
      </c>
    </row>
    <row r="27401" spans="1:2">
      <c r="A27401" t="s">
        <v>354</v>
      </c>
      <c r="B27401" t="str">
        <f>IF(ISBLANK(VLOOKUP(A27401,Questionnaire!A:KQ,219,FALSE)),"#",VLOOKUP(A27401,Questionnaire!A:KQ,219,FALSE))</f>
        <v>#</v>
      </c>
    </row>
    <row r="27402" spans="1:2">
      <c r="A27402" t="s">
        <v>355</v>
      </c>
      <c r="B27402" t="str">
        <f>IF(ISBLANK(VLOOKUP(A27402,Questionnaire!A:KQ,219,FALSE)),"#",VLOOKUP(A27402,Questionnaire!A:KQ,219,FALSE))</f>
        <v>#</v>
      </c>
    </row>
    <row r="27403" spans="1:2">
      <c r="A27403" t="s">
        <v>356</v>
      </c>
      <c r="B27403" t="str">
        <f>IF(ISBLANK(VLOOKUP(A27403,Questionnaire!A:KQ,219,FALSE)),"#",VLOOKUP(A27403,Questionnaire!A:KQ,219,FALSE))</f>
        <v>#</v>
      </c>
    </row>
    <row r="27404" spans="1:2">
      <c r="A27404" t="s">
        <v>357</v>
      </c>
      <c r="B27404" t="str">
        <f>IF(ISBLANK(VLOOKUP(A27404,Questionnaire!A:KQ,219,FALSE)),"#",VLOOKUP(A27404,Questionnaire!A:KQ,219,FALSE))</f>
        <v>#</v>
      </c>
    </row>
    <row r="27405" spans="1:2">
      <c r="A27405" t="s">
        <v>360</v>
      </c>
      <c r="B27405" t="str">
        <f>IF(ISBLANK(VLOOKUP(A27405,Questionnaire!A:KQ,219,FALSE)),"#",VLOOKUP(A27405,Questionnaire!A:KQ,219,FALSE))</f>
        <v>#</v>
      </c>
    </row>
    <row r="27406" spans="1:2">
      <c r="A27406" t="s">
        <v>362</v>
      </c>
      <c r="B27406" t="str">
        <f>IF(ISBLANK(VLOOKUP(A27406,Questionnaire!A:KQ,219,FALSE)),"#",VLOOKUP(A27406,Questionnaire!A:KQ,219,FALSE))</f>
        <v>#</v>
      </c>
    </row>
    <row r="27407" spans="1:2">
      <c r="A27407" t="s">
        <v>363</v>
      </c>
      <c r="B27407" t="str">
        <f>IF(ISBLANK(VLOOKUP(A27407,Questionnaire!A:KQ,219,FALSE)),"#",VLOOKUP(A27407,Questionnaire!A:KQ,219,FALSE))</f>
        <v>#</v>
      </c>
    </row>
    <row r="27408" spans="1:2">
      <c r="A27408" t="s">
        <v>364</v>
      </c>
      <c r="B27408" t="str">
        <f>IF(ISBLANK(VLOOKUP(A27408,Questionnaire!A:KQ,219,FALSE)),"#",VLOOKUP(A27408,Questionnaire!A:KQ,219,FALSE))</f>
        <v>#</v>
      </c>
    </row>
    <row r="27409" spans="1:2">
      <c r="A27409" t="s">
        <v>365</v>
      </c>
      <c r="B27409" t="str">
        <f>IF(ISBLANK(VLOOKUP(A27409,Questionnaire!A:KQ,219,FALSE)),"#",VLOOKUP(A27409,Questionnaire!A:KQ,219,FALSE))</f>
        <v>#</v>
      </c>
    </row>
    <row r="27410" spans="1:2">
      <c r="A27410" t="s">
        <v>366</v>
      </c>
      <c r="B27410" t="str">
        <f>IF(ISBLANK(VLOOKUP(A27410,Questionnaire!A:KQ,219,FALSE)),"#",VLOOKUP(A27410,Questionnaire!A:KQ,219,FALSE))</f>
        <v>#</v>
      </c>
    </row>
    <row r="27411" spans="1:2">
      <c r="A27411" t="s">
        <v>371</v>
      </c>
      <c r="B27411" t="str">
        <f>IF(ISBLANK(VLOOKUP(A27411,Questionnaire!A:KQ,219,FALSE)),"#",VLOOKUP(A27411,Questionnaire!A:KQ,219,FALSE))</f>
        <v>#</v>
      </c>
    </row>
    <row r="27412" spans="1:2">
      <c r="A27412" t="s">
        <v>372</v>
      </c>
      <c r="B27412" t="str">
        <f>IF(ISBLANK(VLOOKUP(A27412,Questionnaire!A:KQ,219,FALSE)),"#",VLOOKUP(A27412,Questionnaire!A:KQ,219,FALSE))</f>
        <v>#</v>
      </c>
    </row>
    <row r="27413" spans="1:2">
      <c r="A27413" t="s">
        <v>373</v>
      </c>
      <c r="B27413" t="str">
        <f>IF(ISBLANK(VLOOKUP(A27413,Questionnaire!A:KQ,219,FALSE)),"#",VLOOKUP(A27413,Questionnaire!A:KQ,219,FALSE))</f>
        <v>#</v>
      </c>
    </row>
    <row r="27414" spans="1:2">
      <c r="A27414" t="s">
        <v>374</v>
      </c>
      <c r="B27414" t="str">
        <f>IF(ISBLANK(VLOOKUP(A27414,Questionnaire!A:KQ,219,FALSE)),"#",VLOOKUP(A27414,Questionnaire!A:KQ,219,FALSE))</f>
        <v>#</v>
      </c>
    </row>
    <row r="27415" spans="1:2">
      <c r="A27415" t="s">
        <v>377</v>
      </c>
      <c r="B27415" t="str">
        <f>IF(ISBLANK(VLOOKUP(A27415,Questionnaire!A:KQ,219,FALSE)),"#",VLOOKUP(A27415,Questionnaire!A:KQ,219,FALSE))</f>
        <v>#</v>
      </c>
    </row>
    <row r="27416" spans="1:2">
      <c r="A27416" t="s">
        <v>379</v>
      </c>
      <c r="B27416" t="str">
        <f>IF(ISBLANK(VLOOKUP(A27416,Questionnaire!A:KQ,219,FALSE)),"#",VLOOKUP(A27416,Questionnaire!A:KQ,219,FALSE))</f>
        <v>#</v>
      </c>
    </row>
    <row r="27417" spans="1:2">
      <c r="A27417" t="s">
        <v>380</v>
      </c>
      <c r="B27417" t="str">
        <f>IF(ISBLANK(VLOOKUP(A27417,Questionnaire!A:KQ,219,FALSE)),"#",VLOOKUP(A27417,Questionnaire!A:KQ,219,FALSE))</f>
        <v>#</v>
      </c>
    </row>
    <row r="27418" spans="1:2">
      <c r="A27418" t="s">
        <v>381</v>
      </c>
      <c r="B27418" t="str">
        <f>IF(ISBLANK(VLOOKUP(A27418,Questionnaire!A:KQ,219,FALSE)),"#",VLOOKUP(A27418,Questionnaire!A:KQ,219,FALSE))</f>
        <v>#</v>
      </c>
    </row>
    <row r="27419" spans="1:2">
      <c r="A27419" t="s">
        <v>382</v>
      </c>
      <c r="B27419" t="str">
        <f>IF(ISBLANK(VLOOKUP(A27419,Questionnaire!A:KQ,219,FALSE)),"#",VLOOKUP(A27419,Questionnaire!A:KQ,219,FALSE))</f>
        <v>#</v>
      </c>
    </row>
    <row r="27420" spans="1:2">
      <c r="A27420" t="s">
        <v>384</v>
      </c>
      <c r="B27420" t="str">
        <f>IF(ISBLANK(VLOOKUP(A27420,Questionnaire!A:KQ,219,FALSE)),"#",VLOOKUP(A27420,Questionnaire!A:KQ,219,FALSE))</f>
        <v>#</v>
      </c>
    </row>
    <row r="27421" spans="1:2">
      <c r="A27421" t="s">
        <v>387</v>
      </c>
      <c r="B27421" t="str">
        <f>IF(ISBLANK(VLOOKUP(A27421,Questionnaire!A:KQ,219,FALSE)),"#",VLOOKUP(A27421,Questionnaire!A:KQ,219,FALSE))</f>
        <v>#</v>
      </c>
    </row>
    <row r="27422" spans="1:2">
      <c r="A27422" t="s">
        <v>391</v>
      </c>
      <c r="B27422" t="str">
        <f>IF(ISBLANK(VLOOKUP(A27422,Questionnaire!A:KQ,219,FALSE)),"#",VLOOKUP(A27422,Questionnaire!A:KQ,219,FALSE))</f>
        <v>#</v>
      </c>
    </row>
    <row r="27423" spans="1:2">
      <c r="A27423" t="s">
        <v>393</v>
      </c>
      <c r="B27423" t="str">
        <f>IF(ISBLANK(VLOOKUP(A27423,Questionnaire!A:KQ,219,FALSE)),"#",VLOOKUP(A27423,Questionnaire!A:KQ,219,FALSE))</f>
        <v>#</v>
      </c>
    </row>
    <row r="27424" spans="1:2">
      <c r="A27424" t="s">
        <v>395</v>
      </c>
      <c r="B27424" t="str">
        <f>IF(ISBLANK(VLOOKUP(A27424,Questionnaire!A:KQ,219,FALSE)),"#",VLOOKUP(A27424,Questionnaire!A:KQ,219,FALSE))</f>
        <v>#</v>
      </c>
    </row>
    <row r="27425" spans="1:2">
      <c r="A27425" t="s">
        <v>398</v>
      </c>
      <c r="B27425" t="str">
        <f>IF(ISBLANK(VLOOKUP(A27425,Questionnaire!A:KQ,219,FALSE)),"#",VLOOKUP(A27425,Questionnaire!A:KQ,219,FALSE))</f>
        <v>#</v>
      </c>
    </row>
    <row r="27426" spans="1:2">
      <c r="A27426" t="s">
        <v>402</v>
      </c>
      <c r="B27426" t="str">
        <f>IF(ISBLANK(VLOOKUP(A27426,Questionnaire!A:KQ,219,FALSE)),"#",VLOOKUP(A27426,Questionnaire!A:KQ,219,FALSE))</f>
        <v>#</v>
      </c>
    </row>
    <row r="27427" spans="1:2">
      <c r="A27427" t="s">
        <v>405</v>
      </c>
      <c r="B27427" t="str">
        <f>IF(ISBLANK(VLOOKUP(A27427,Questionnaire!A:KQ,219,FALSE)),"#",VLOOKUP(A27427,Questionnaire!A:KQ,219,FALSE))</f>
        <v>#</v>
      </c>
    </row>
    <row r="27428" spans="1:2">
      <c r="A27428" t="s">
        <v>409</v>
      </c>
      <c r="B27428" t="str">
        <f>IF(ISBLANK(VLOOKUP(A27428,Questionnaire!A:KQ,219,FALSE)),"#",VLOOKUP(A27428,Questionnaire!A:KQ,219,FALSE))</f>
        <v>#</v>
      </c>
    </row>
    <row r="27429" spans="1:2">
      <c r="A27429" t="s">
        <v>412</v>
      </c>
      <c r="B27429" t="str">
        <f>IF(ISBLANK(VLOOKUP(A27429,Questionnaire!A:KQ,219,FALSE)),"#",VLOOKUP(A27429,Questionnaire!A:KQ,219,FALSE))</f>
        <v>#</v>
      </c>
    </row>
    <row r="27430" spans="1:2">
      <c r="A27430" t="s">
        <v>415</v>
      </c>
      <c r="B27430" t="str">
        <f>IF(ISBLANK(VLOOKUP(A27430,Questionnaire!A:KQ,219,FALSE)),"#",VLOOKUP(A27430,Questionnaire!A:KQ,219,FALSE))</f>
        <v>#</v>
      </c>
    </row>
    <row r="27431" spans="1:2">
      <c r="A27431" t="s">
        <v>418</v>
      </c>
      <c r="B27431" t="str">
        <f>IF(ISBLANK(VLOOKUP(A27431,Questionnaire!A:KQ,219,FALSE)),"#",VLOOKUP(A27431,Questionnaire!A:KQ,219,FALSE))</f>
        <v>#</v>
      </c>
    </row>
    <row r="27432" spans="1:2">
      <c r="A27432" t="s">
        <v>421</v>
      </c>
      <c r="B27432" t="str">
        <f>IF(ISBLANK(VLOOKUP(A27432,Questionnaire!A:KQ,219,FALSE)),"#",VLOOKUP(A27432,Questionnaire!A:KQ,219,FALSE))</f>
        <v>#</v>
      </c>
    </row>
    <row r="27433" spans="1:2">
      <c r="A27433" t="s">
        <v>424</v>
      </c>
      <c r="B27433" t="str">
        <f>IF(ISBLANK(VLOOKUP(A27433,Questionnaire!A:KQ,219,FALSE)),"#",VLOOKUP(A27433,Questionnaire!A:KQ,219,FALSE))</f>
        <v>#</v>
      </c>
    </row>
    <row r="27434" spans="1:2">
      <c r="A27434" t="s">
        <v>429</v>
      </c>
      <c r="B27434" t="str">
        <f>IF(ISBLANK(VLOOKUP(A27434,Questionnaire!A:KQ,219,FALSE)),"#",VLOOKUP(A27434,Questionnaire!A:KQ,219,FALSE))</f>
        <v>#</v>
      </c>
    </row>
    <row r="27435" spans="1:2">
      <c r="A27435" t="s">
        <v>432</v>
      </c>
      <c r="B27435" t="str">
        <f>IF(ISBLANK(VLOOKUP(A27435,Questionnaire!A:KQ,219,FALSE)),"#",VLOOKUP(A27435,Questionnaire!A:KQ,219,FALSE))</f>
        <v>#</v>
      </c>
    </row>
    <row r="27436" spans="1:2">
      <c r="A27436" t="s">
        <v>435</v>
      </c>
      <c r="B27436" t="str">
        <f>IF(ISBLANK(VLOOKUP(A27436,Questionnaire!A:KQ,219,FALSE)),"#",VLOOKUP(A27436,Questionnaire!A:KQ,219,FALSE))</f>
        <v>#</v>
      </c>
    </row>
    <row r="27437" spans="1:2">
      <c r="A27437" t="s">
        <v>437</v>
      </c>
      <c r="B27437" t="str">
        <f>IF(ISBLANK(VLOOKUP(A27437,Questionnaire!A:KQ,219,FALSE)),"#",VLOOKUP(A27437,Questionnaire!A:KQ,219,FALSE))</f>
        <v>#</v>
      </c>
    </row>
    <row r="27438" spans="1:2">
      <c r="A27438" t="s">
        <v>439</v>
      </c>
      <c r="B27438" t="str">
        <f>IF(ISBLANK(VLOOKUP(A27438,Questionnaire!A:KQ,219,FALSE)),"#",VLOOKUP(A27438,Questionnaire!A:KQ,219,FALSE))</f>
        <v>#</v>
      </c>
    </row>
    <row r="27439" spans="1:2">
      <c r="A27439" t="s">
        <v>442</v>
      </c>
      <c r="B27439" t="str">
        <f>IF(ISBLANK(VLOOKUP(A27439,Questionnaire!A:KQ,219,FALSE)),"#",VLOOKUP(A27439,Questionnaire!A:KQ,219,FALSE))</f>
        <v>#</v>
      </c>
    </row>
    <row r="27440" spans="1:2">
      <c r="A27440" t="s">
        <v>445</v>
      </c>
      <c r="B27440" t="str">
        <f>IF(ISBLANK(VLOOKUP(A27440,Questionnaire!A:KQ,219,FALSE)),"#",VLOOKUP(A27440,Questionnaire!A:KQ,219,FALSE))</f>
        <v>#</v>
      </c>
    </row>
    <row r="27441" spans="1:3">
      <c r="A27441" t="s">
        <v>448</v>
      </c>
      <c r="B27441" t="str">
        <f>IF(ISBLANK(VLOOKUP(A27441,Questionnaire!A:KQ,219,FALSE)),"#",VLOOKUP(A27441,Questionnaire!A:KQ,219,FALSE))</f>
        <v>#</v>
      </c>
    </row>
    <row r="27442" spans="1:3">
      <c r="A27442" t="s">
        <v>452</v>
      </c>
      <c r="B27442" t="str">
        <f>IF(ISBLANK(VLOOKUP(A27442,Questionnaire!A:KQ,219,FALSE)),"#",VLOOKUP(A27442,Questionnaire!A:KQ,219,FALSE))</f>
        <v>#</v>
      </c>
    </row>
    <row r="27443" spans="1:3">
      <c r="A27443" t="s">
        <v>455</v>
      </c>
      <c r="B27443" t="str">
        <f>IF(ISBLANK(VLOOKUP(A27443,Questionnaire!A:KQ,219,FALSE)),"#",VLOOKUP(A27443,Questionnaire!A:KQ,219,FALSE))</f>
        <v>#</v>
      </c>
    </row>
    <row r="27444" spans="1:3">
      <c r="A27444" t="s">
        <v>458</v>
      </c>
      <c r="B27444" t="str">
        <f>IF(ISBLANK(VLOOKUP(A27444,Questionnaire!A:KQ,219,FALSE)),"#",VLOOKUP(A27444,Questionnaire!A:KQ,219,FALSE))</f>
        <v>#</v>
      </c>
    </row>
    <row r="27445" spans="1:3">
      <c r="A27445" t="s">
        <v>461</v>
      </c>
      <c r="B27445" t="str">
        <f>IF(ISBLANK(VLOOKUP(A27445,Questionnaire!A:KQ,219,FALSE)),"#",VLOOKUP(A27445,Questionnaire!A:KQ,219,FALSE))</f>
        <v>#</v>
      </c>
    </row>
    <row r="27446" spans="1:3">
      <c r="A27446" t="s">
        <v>465</v>
      </c>
      <c r="B27446" t="str">
        <f>IF(ISBLANK(VLOOKUP(A27446,Questionnaire!A:KQ,219,FALSE)),"#",VLOOKUP(A27446,Questionnaire!A:KQ,219,FALSE))</f>
        <v>#</v>
      </c>
    </row>
    <row r="27447" spans="1:3">
      <c r="A27447" t="s">
        <v>467</v>
      </c>
      <c r="B27447" t="str">
        <f>IF(ISBLANK(VLOOKUP(A27447,Questionnaire!A:KQ,219,FALSE)),"#",VLOOKUP(A27447,Questionnaire!A:KQ,219,FALSE))</f>
        <v>#</v>
      </c>
    </row>
    <row r="27448" spans="1:3">
      <c r="A27448" t="s">
        <v>469</v>
      </c>
      <c r="B27448" t="str">
        <f>IF(ISBLANK(VLOOKUP(A27448,Questionnaire!A:KQ,219,FALSE)),"#",VLOOKUP(A27448,Questionnaire!A:KQ,219,FALSE))</f>
        <v>#</v>
      </c>
    </row>
    <row r="27449" spans="1:3">
      <c r="A27449" t="s">
        <v>471</v>
      </c>
      <c r="B27449" t="str">
        <f>IF(ISBLANK(VLOOKUP(A27449,Questionnaire!A:KQ,219,FALSE)),"#",VLOOKUP(A27449,Questionnaire!A:KQ,219,FALSE))</f>
        <v>#</v>
      </c>
    </row>
    <row r="27450" spans="1:3">
      <c r="A27450" t="s">
        <v>473</v>
      </c>
      <c r="B27450" t="str">
        <f>IF(ISBLANK(VLOOKUP(A27450,Questionnaire!A:KQ,219,FALSE)),"#",VLOOKUP(A27450,Questionnaire!A:KQ,219,FALSE))</f>
        <v>#</v>
      </c>
    </row>
    <row r="27451" spans="1:3">
      <c r="A27451" t="s">
        <v>475</v>
      </c>
      <c r="B27451" t="str">
        <f>IF(ISBLANK(VLOOKUP(A27451,Questionnaire!A:KQ,219,FALSE)),"#",VLOOKUP(A27451,Questionnaire!A:KQ,219,FALSE))</f>
        <v>#</v>
      </c>
    </row>
    <row r="27452" spans="1:3">
      <c r="A27452" t="s">
        <v>185</v>
      </c>
      <c r="B27452" t="str">
        <f>IF(ISBLANK(VLOOKUP(A27452,Questionnaire!A:KQ,220,FALSE)),"#",VLOOKUP(A27452,Questionnaire!A:KQ,220,FALSE))</f>
        <v>#</v>
      </c>
      <c r="C27452">
        <v>217</v>
      </c>
    </row>
    <row r="27453" spans="1:3">
      <c r="A27453" t="s">
        <v>187</v>
      </c>
      <c r="B27453" t="str">
        <f>IF(ISNA(VLOOKUP(VLOOKUP(A27453,Questionnaire!A:KQ,220,FALSE),'CORA Encoding'!D:E,2,FALSE)),"#",VLOOKUP(VLOOKUP(A27453,Questionnaire!A:KQ,220,FALSE),'CORA Encoding'!D:E,2,FALSE))</f>
        <v>#</v>
      </c>
    </row>
    <row r="27454" spans="1:3">
      <c r="A27454" t="s">
        <v>189</v>
      </c>
      <c r="B27454" t="str">
        <f>IF(ISNA(VLOOKUP(VLOOKUP(A27454,Questionnaire!A:KQ,220,FALSE),'CORA Encoding'!G:H,2,FALSE)),"#",VLOOKUP(VLOOKUP(A27454,Questionnaire!A:KQ,220,FALSE),'CORA Encoding'!G:H,2,FALSE))</f>
        <v>#</v>
      </c>
    </row>
    <row r="27455" spans="1:3">
      <c r="A27455" t="s">
        <v>191</v>
      </c>
      <c r="B27455" t="str">
        <f>IF(ISNA(VLOOKUP(VLOOKUP(A27455,Questionnaire!A:KQ,220,FALSE),'Country List'!E:F,2,FALSE)),"#",VLOOKUP(VLOOKUP(A27455,Questionnaire!A:KQ,220,FALSE),'Country List'!E:F,2,FALSE))</f>
        <v>#</v>
      </c>
    </row>
    <row r="27456" spans="1:3">
      <c r="A27456" t="s">
        <v>193</v>
      </c>
      <c r="B27456" t="str">
        <f>IF(ISNA(VLOOKUP(VLOOKUP(A27456,Questionnaire!A:KQ,220,FALSE),'Industry List'!B:C,2,FALSE)),"#",VLOOKUP(VLOOKUP(A27456,Questionnaire!A:KQ,220,FALSE),'Industry List'!B:C,2,FALSE))</f>
        <v>#</v>
      </c>
    </row>
    <row r="27457" spans="1:2">
      <c r="A27457" t="s">
        <v>197</v>
      </c>
      <c r="B27457" t="str">
        <f>IF(ISBLANK(VLOOKUP(A27457,Questionnaire!A:KQ,220,FALSE)),"#",VLOOKUP(A27457,Questionnaire!A:KQ,220,FALSE))</f>
        <v>#</v>
      </c>
    </row>
    <row r="27458" spans="1:2">
      <c r="A27458" t="s">
        <v>201</v>
      </c>
      <c r="B27458" t="str">
        <f>IF(ISBLANK(VLOOKUP(A27458,Questionnaire!A:KQ,220,FALSE)),"#",VLOOKUP(A27458,Questionnaire!A:KQ,220,FALSE))</f>
        <v>#</v>
      </c>
    </row>
    <row r="27459" spans="1:2">
      <c r="A27459" t="s">
        <v>203</v>
      </c>
      <c r="B27459" t="str">
        <f>IF(ISNA(VLOOKUP(VLOOKUP(A27459,Questionnaire!A:KQ,220,FALSE),'CORA Encoding'!J:K,2,FALSE)),"#",VLOOKUP(VLOOKUP(A27459,Questionnaire!A:KQ,220,FALSE),'CORA Encoding'!J:K,2,FALSE))</f>
        <v>#</v>
      </c>
    </row>
    <row r="27460" spans="1:2">
      <c r="A27460" t="s">
        <v>208</v>
      </c>
      <c r="B27460" t="str">
        <f>IF(ISBLANK(VLOOKUP(A27460,Questionnaire!A:KQ,220,FALSE)),"#",VLOOKUP(A27460,Questionnaire!A:KQ,220,FALSE))</f>
        <v>#</v>
      </c>
    </row>
    <row r="27461" spans="1:2">
      <c r="A27461" t="s">
        <v>213</v>
      </c>
      <c r="B27461" t="str">
        <f>IF(ISBLANK(VLOOKUP(A27461,Questionnaire!A:KQ,220,FALSE)),"#",VLOOKUP(A27461,Questionnaire!A:KQ,220,FALSE))</f>
        <v>#</v>
      </c>
    </row>
    <row r="27462" spans="1:2">
      <c r="A27462" t="s">
        <v>215</v>
      </c>
      <c r="B27462" t="str">
        <f>IF(ISBLANK(VLOOKUP(A27462,Questionnaire!A:KQ,220,FALSE)),"#",VLOOKUP(A27462,Questionnaire!A:KQ,220,FALSE))</f>
        <v>#</v>
      </c>
    </row>
    <row r="27463" spans="1:2">
      <c r="A27463" t="s">
        <v>217</v>
      </c>
      <c r="B27463" t="str">
        <f>IF(ISBLANK(VLOOKUP(A27463,Questionnaire!A:KQ,220,FALSE)),"#",VLOOKUP(A27463,Questionnaire!A:KQ,220,FALSE))</f>
        <v>#</v>
      </c>
    </row>
    <row r="27464" spans="1:2">
      <c r="A27464" t="s">
        <v>219</v>
      </c>
      <c r="B27464" t="str">
        <f>IF(ISBLANK(VLOOKUP(A27464,Questionnaire!A:KQ,220,FALSE)),"#",VLOOKUP(A27464,Questionnaire!A:KQ,220,FALSE))</f>
        <v>#</v>
      </c>
    </row>
    <row r="27465" spans="1:2">
      <c r="A27465" t="s">
        <v>221</v>
      </c>
      <c r="B27465" t="str">
        <f>IF(ISBLANK(VLOOKUP(A27465,Questionnaire!A:KQ,220,FALSE)),"#",VLOOKUP(A27465,Questionnaire!A:KQ,220,FALSE))</f>
        <v>#</v>
      </c>
    </row>
    <row r="27466" spans="1:2">
      <c r="A27466" t="s">
        <v>223</v>
      </c>
      <c r="B27466" t="str">
        <f>IF(ISBLANK(VLOOKUP(A27466,Questionnaire!A:KQ,220,FALSE)),"#",VLOOKUP(A27466,Questionnaire!A:KQ,220,FALSE))</f>
        <v>#</v>
      </c>
    </row>
    <row r="27467" spans="1:2">
      <c r="A27467" t="s">
        <v>225</v>
      </c>
      <c r="B27467" t="str">
        <f>IF(ISBLANK(VLOOKUP(A27467,Questionnaire!A:KQ,220,FALSE)),"#",VLOOKUP(A27467,Questionnaire!A:KQ,220,FALSE))</f>
        <v>#</v>
      </c>
    </row>
    <row r="27468" spans="1:2">
      <c r="A27468" t="s">
        <v>227</v>
      </c>
      <c r="B27468" t="str">
        <f>IF(ISBLANK(VLOOKUP(A27468,Questionnaire!A:KQ,220,FALSE)),"#",VLOOKUP(A27468,Questionnaire!A:KQ,220,FALSE))</f>
        <v>#</v>
      </c>
    </row>
    <row r="27469" spans="1:2">
      <c r="A27469" t="s">
        <v>229</v>
      </c>
      <c r="B27469" t="str">
        <f>IF(ISBLANK(VLOOKUP(A27469,Questionnaire!A:KQ,220,FALSE)),"#",VLOOKUP(A27469,Questionnaire!A:KQ,220,FALSE))</f>
        <v>#</v>
      </c>
    </row>
    <row r="27470" spans="1:2">
      <c r="A27470" t="s">
        <v>231</v>
      </c>
      <c r="B27470" t="str">
        <f>IF(ISBLANK(VLOOKUP(A27470,Questionnaire!A:KQ,220,FALSE)),"#",VLOOKUP(A27470,Questionnaire!A:KQ,220,FALSE))</f>
        <v>#</v>
      </c>
    </row>
    <row r="27471" spans="1:2">
      <c r="A27471" t="s">
        <v>233</v>
      </c>
      <c r="B27471" t="str">
        <f>IF(ISBLANK(VLOOKUP(A27471,Questionnaire!A:KQ,220,FALSE)),"#",VLOOKUP(A27471,Questionnaire!A:KQ,220,FALSE))</f>
        <v>#</v>
      </c>
    </row>
    <row r="27472" spans="1:2">
      <c r="A27472" t="s">
        <v>235</v>
      </c>
      <c r="B27472" t="str">
        <f>IF(ISBLANK(VLOOKUP(A27472,Questionnaire!A:KQ,220,FALSE)),"#",VLOOKUP(A27472,Questionnaire!A:KQ,220,FALSE))</f>
        <v>#</v>
      </c>
    </row>
    <row r="27473" spans="1:2">
      <c r="A27473" t="s">
        <v>237</v>
      </c>
      <c r="B27473" t="str">
        <f>IF(ISBLANK(VLOOKUP(A27473,Questionnaire!A:KQ,220,FALSE)),"#",VLOOKUP(A27473,Questionnaire!A:KQ,220,FALSE))</f>
        <v>#</v>
      </c>
    </row>
    <row r="27474" spans="1:2">
      <c r="A27474" t="s">
        <v>239</v>
      </c>
      <c r="B27474" t="str">
        <f>IF(ISBLANK(VLOOKUP(A27474,Questionnaire!A:KQ,220,FALSE)),"#",VLOOKUP(A27474,Questionnaire!A:KQ,220,FALSE))</f>
        <v>#</v>
      </c>
    </row>
    <row r="27475" spans="1:2">
      <c r="A27475" t="s">
        <v>242</v>
      </c>
      <c r="B27475" t="str">
        <f>IF(ISBLANK(VLOOKUP(A27475,Questionnaire!A:KQ,220,FALSE)),"#",VLOOKUP(A27475,Questionnaire!A:KQ,220,FALSE))</f>
        <v>#</v>
      </c>
    </row>
    <row r="27476" spans="1:2">
      <c r="A27476" t="s">
        <v>245</v>
      </c>
      <c r="B27476" t="str">
        <f>IF(ISBLANK(VLOOKUP(A27476,Questionnaire!A:KQ,220,FALSE)),"#",VLOOKUP(A27476,Questionnaire!A:KQ,220,FALSE))</f>
        <v>#</v>
      </c>
    </row>
    <row r="27477" spans="1:2">
      <c r="A27477" t="s">
        <v>247</v>
      </c>
      <c r="B27477" t="str">
        <f>IF(ISBLANK(VLOOKUP(A27477,Questionnaire!A:KQ,220,FALSE)),"#",VLOOKUP(A27477,Questionnaire!A:KQ,220,FALSE))</f>
        <v>#</v>
      </c>
    </row>
    <row r="27478" spans="1:2">
      <c r="A27478" t="s">
        <v>249</v>
      </c>
      <c r="B27478" t="str">
        <f>IF(ISBLANK(VLOOKUP(A27478,Questionnaire!A:KQ,220,FALSE)),"#",VLOOKUP(A27478,Questionnaire!A:KQ,220,FALSE))</f>
        <v>#</v>
      </c>
    </row>
    <row r="27479" spans="1:2">
      <c r="A27479" t="s">
        <v>250</v>
      </c>
      <c r="B27479" t="str">
        <f>IF(ISBLANK(VLOOKUP(A27479,Questionnaire!A:KQ,220,FALSE)),"#",VLOOKUP(A27479,Questionnaire!A:KQ,220,FALSE))</f>
        <v>#</v>
      </c>
    </row>
    <row r="27480" spans="1:2">
      <c r="A27480" t="s">
        <v>252</v>
      </c>
      <c r="B27480" t="str">
        <f>IF(ISBLANK(VLOOKUP(A27480,Questionnaire!A:KQ,220,FALSE)),"#",VLOOKUP(A27480,Questionnaire!A:KQ,220,FALSE))</f>
        <v>#</v>
      </c>
    </row>
    <row r="27481" spans="1:2">
      <c r="A27481" t="s">
        <v>255</v>
      </c>
      <c r="B27481" t="str">
        <f>IF(ISBLANK(VLOOKUP(A27481,Questionnaire!A:KQ,220,FALSE)),"#",VLOOKUP(A27481,Questionnaire!A:KQ,220,FALSE))</f>
        <v>#</v>
      </c>
    </row>
    <row r="27482" spans="1:2">
      <c r="A27482" t="s">
        <v>258</v>
      </c>
      <c r="B27482" t="str">
        <f>IF(ISNA(VLOOKUP(VLOOKUP(A27482,Questionnaire!A:KQ,220,FALSE),'CORA Encoding'!M:N,2,FALSE)),"#",VLOOKUP(VLOOKUP(A27482,Questionnaire!A:KQ,220,FALSE),'CORA Encoding'!M:N,2,FALSE))</f>
        <v>#</v>
      </c>
    </row>
    <row r="27483" spans="1:2">
      <c r="A27483" t="s">
        <v>261</v>
      </c>
      <c r="B27483" t="str">
        <f>IF(ISBLANK(VLOOKUP(A27483,Questionnaire!A:KQ,220,FALSE)),"#",VLOOKUP(A27483,Questionnaire!A:KQ,220,FALSE))</f>
        <v>#</v>
      </c>
    </row>
    <row r="27484" spans="1:2">
      <c r="A27484" t="s">
        <v>263</v>
      </c>
      <c r="B27484" t="str">
        <f>IF(ISBLANK(VLOOKUP(A27484,Questionnaire!A:KQ,220,FALSE)),"#",VLOOKUP(A27484,Questionnaire!A:KQ,220,FALSE))</f>
        <v>#</v>
      </c>
    </row>
    <row r="27485" spans="1:2">
      <c r="A27485" t="s">
        <v>265</v>
      </c>
      <c r="B27485" t="str">
        <f>IF(ISBLANK(VLOOKUP(A27485,Questionnaire!A:KQ,220,FALSE)),"#",VLOOKUP(A27485,Questionnaire!A:KQ,220,FALSE))</f>
        <v>#</v>
      </c>
    </row>
    <row r="27486" spans="1:2">
      <c r="A27486" t="s">
        <v>267</v>
      </c>
      <c r="B27486" t="str">
        <f>IF(ISBLANK(VLOOKUP(A27486,Questionnaire!A:KQ,220,FALSE)),"#",VLOOKUP(A27486,Questionnaire!A:KQ,220,FALSE))</f>
        <v>#</v>
      </c>
    </row>
    <row r="27487" spans="1:2">
      <c r="A27487" t="s">
        <v>269</v>
      </c>
      <c r="B27487" t="str">
        <f>IF(ISBLANK(VLOOKUP(A27487,Questionnaire!A:KQ,220,FALSE)),"#",VLOOKUP(A27487,Questionnaire!A:KQ,220,FALSE))</f>
        <v>#</v>
      </c>
    </row>
    <row r="27488" spans="1:2">
      <c r="A27488" t="s">
        <v>274</v>
      </c>
      <c r="B27488" t="str">
        <f>IF(ISBLANK(VLOOKUP(A27488,Questionnaire!A:KQ,220,FALSE)),"#",VLOOKUP(A27488,Questionnaire!A:KQ,220,FALSE))</f>
        <v>#</v>
      </c>
    </row>
    <row r="27489" spans="1:2">
      <c r="A27489" t="s">
        <v>276</v>
      </c>
      <c r="B27489" t="str">
        <f>IF(ISBLANK(VLOOKUP(A27489,Questionnaire!A:KQ,220,FALSE)),"#",VLOOKUP(A27489,Questionnaire!A:KQ,220,FALSE))</f>
        <v>#</v>
      </c>
    </row>
    <row r="27490" spans="1:2">
      <c r="A27490" t="s">
        <v>278</v>
      </c>
      <c r="B27490" t="str">
        <f>IF(ISBLANK(VLOOKUP(A27490,Questionnaire!A:KQ,220,FALSE)),"#",VLOOKUP(A27490,Questionnaire!A:KQ,220,FALSE))</f>
        <v>#</v>
      </c>
    </row>
    <row r="27491" spans="1:2">
      <c r="A27491" t="s">
        <v>280</v>
      </c>
      <c r="B27491" t="str">
        <f>IF(ISBLANK(VLOOKUP(A27491,Questionnaire!A:KQ,220,FALSE)),"#",VLOOKUP(A27491,Questionnaire!A:KQ,220,FALSE))</f>
        <v>#</v>
      </c>
    </row>
    <row r="27492" spans="1:2">
      <c r="A27492" t="s">
        <v>282</v>
      </c>
      <c r="B27492" t="str">
        <f>IF(ISBLANK(VLOOKUP(A27492,Questionnaire!A:KQ,220,FALSE)),"#",VLOOKUP(A27492,Questionnaire!A:KQ,220,FALSE))</f>
        <v>#</v>
      </c>
    </row>
    <row r="27493" spans="1:2">
      <c r="A27493" t="s">
        <v>286</v>
      </c>
      <c r="B27493" t="str">
        <f>IF(ISBLANK(VLOOKUP(A27493,Questionnaire!A:KQ,220,FALSE)),"#",VLOOKUP(A27493,Questionnaire!A:KQ,220,FALSE))</f>
        <v>#</v>
      </c>
    </row>
    <row r="27494" spans="1:2">
      <c r="A27494" t="s">
        <v>288</v>
      </c>
      <c r="B27494" t="str">
        <f>IF(ISBLANK(VLOOKUP(A27494,Questionnaire!A:KQ,220,FALSE)),"#",VLOOKUP(A27494,Questionnaire!A:KQ,220,FALSE))</f>
        <v>#</v>
      </c>
    </row>
    <row r="27495" spans="1:2">
      <c r="A27495" t="s">
        <v>290</v>
      </c>
      <c r="B27495" t="str">
        <f>IF(ISBLANK(VLOOKUP(A27495,Questionnaire!A:KQ,220,FALSE)),"#",VLOOKUP(A27495,Questionnaire!A:KQ,220,FALSE))</f>
        <v>#</v>
      </c>
    </row>
    <row r="27496" spans="1:2">
      <c r="A27496" t="s">
        <v>292</v>
      </c>
      <c r="B27496" t="str">
        <f>IF(ISBLANK(VLOOKUP(A27496,Questionnaire!A:KQ,220,FALSE)),"#",VLOOKUP(A27496,Questionnaire!A:KQ,220,FALSE))</f>
        <v>#</v>
      </c>
    </row>
    <row r="27497" spans="1:2">
      <c r="A27497" t="s">
        <v>294</v>
      </c>
      <c r="B27497" t="str">
        <f>IF(ISBLANK(VLOOKUP(A27497,Questionnaire!A:KQ,220,FALSE)),"#",VLOOKUP(A27497,Questionnaire!A:KQ,220,FALSE))</f>
        <v>#</v>
      </c>
    </row>
    <row r="27498" spans="1:2">
      <c r="A27498" t="s">
        <v>296</v>
      </c>
      <c r="B27498" t="str">
        <f>IF(ISBLANK(VLOOKUP(A27498,Questionnaire!A:KQ,220,FALSE)),"#",VLOOKUP(A27498,Questionnaire!A:KQ,220,FALSE))</f>
        <v>#</v>
      </c>
    </row>
    <row r="27499" spans="1:2">
      <c r="A27499" t="s">
        <v>301</v>
      </c>
      <c r="B27499" t="str">
        <f>IF(ISBLANK(VLOOKUP(A27499,Questionnaire!A:KQ,220,FALSE)),"#",VLOOKUP(A27499,Questionnaire!A:KQ,220,FALSE))</f>
        <v>#</v>
      </c>
    </row>
    <row r="27500" spans="1:2">
      <c r="A27500" t="s">
        <v>303</v>
      </c>
      <c r="B27500" t="str">
        <f>IF(ISBLANK(VLOOKUP(A27500,Questionnaire!A:KQ,220,FALSE)),"#",VLOOKUP(A27500,Questionnaire!A:KQ,220,FALSE))</f>
        <v>#</v>
      </c>
    </row>
    <row r="27501" spans="1:2">
      <c r="A27501" t="s">
        <v>305</v>
      </c>
      <c r="B27501" t="str">
        <f>IF(ISBLANK(VLOOKUP(A27501,Questionnaire!A:KQ,220,FALSE)),"#",VLOOKUP(A27501,Questionnaire!A:KQ,220,FALSE))</f>
        <v>#</v>
      </c>
    </row>
    <row r="27502" spans="1:2">
      <c r="A27502" t="s">
        <v>307</v>
      </c>
      <c r="B27502" t="str">
        <f>IF(ISBLANK(VLOOKUP(A27502,Questionnaire!A:KQ,220,FALSE)),"#",VLOOKUP(A27502,Questionnaire!A:KQ,220,FALSE))</f>
        <v>#</v>
      </c>
    </row>
    <row r="27503" spans="1:2">
      <c r="A27503" t="s">
        <v>311</v>
      </c>
      <c r="B27503" t="str">
        <f>IF(ISBLANK(VLOOKUP(A27503,Questionnaire!A:KQ,220,FALSE)),"#",VLOOKUP(A27503,Questionnaire!A:KQ,220,FALSE))</f>
        <v>#</v>
      </c>
    </row>
    <row r="27504" spans="1:2">
      <c r="A27504" t="s">
        <v>313</v>
      </c>
      <c r="B27504" t="str">
        <f>IF(ISBLANK(VLOOKUP(A27504,Questionnaire!A:KQ,220,FALSE)),"#",VLOOKUP(A27504,Questionnaire!A:KQ,220,FALSE))</f>
        <v>#</v>
      </c>
    </row>
    <row r="27505" spans="1:2">
      <c r="A27505" t="s">
        <v>314</v>
      </c>
      <c r="B27505" t="str">
        <f>IF(ISBLANK(VLOOKUP(A27505,Questionnaire!A:KQ,220,FALSE)),"#",VLOOKUP(A27505,Questionnaire!A:KQ,220,FALSE))</f>
        <v>#</v>
      </c>
    </row>
    <row r="27506" spans="1:2">
      <c r="A27506" t="s">
        <v>315</v>
      </c>
      <c r="B27506" t="str">
        <f>IF(ISBLANK(VLOOKUP(A27506,Questionnaire!A:KQ,220,FALSE)),"#",VLOOKUP(A27506,Questionnaire!A:KQ,220,FALSE))</f>
        <v>#</v>
      </c>
    </row>
    <row r="27507" spans="1:2">
      <c r="A27507" t="s">
        <v>317</v>
      </c>
      <c r="B27507" t="str">
        <f>IF(ISBLANK(VLOOKUP(A27507,Questionnaire!A:KQ,220,FALSE)),"#",VLOOKUP(A27507,Questionnaire!A:KQ,220,FALSE))</f>
        <v>#</v>
      </c>
    </row>
    <row r="27508" spans="1:2">
      <c r="A27508" t="s">
        <v>319</v>
      </c>
      <c r="B27508" t="str">
        <f>IF(ISBLANK(VLOOKUP(A27508,Questionnaire!A:KQ,220,FALSE)),"#",VLOOKUP(A27508,Questionnaire!A:KQ,220,FALSE))</f>
        <v>#</v>
      </c>
    </row>
    <row r="27509" spans="1:2">
      <c r="A27509" t="s">
        <v>322</v>
      </c>
      <c r="B27509" t="str">
        <f>IF(ISBLANK(VLOOKUP(A27509,Questionnaire!A:KQ,220,FALSE)),"#",VLOOKUP(A27509,Questionnaire!A:KQ,220,FALSE))</f>
        <v>#</v>
      </c>
    </row>
    <row r="27510" spans="1:2">
      <c r="A27510" t="s">
        <v>326</v>
      </c>
      <c r="B27510" t="str">
        <f>IF(ISBLANK(VLOOKUP(A27510,Questionnaire!A:KQ,220,FALSE)),"#",VLOOKUP(A27510,Questionnaire!A:KQ,220,FALSE))</f>
        <v>#</v>
      </c>
    </row>
    <row r="27511" spans="1:2">
      <c r="A27511" t="s">
        <v>328</v>
      </c>
      <c r="B27511" t="str">
        <f>IF(ISBLANK(VLOOKUP(A27511,Questionnaire!A:KQ,220,FALSE)),"#",VLOOKUP(A27511,Questionnaire!A:KQ,220,FALSE))</f>
        <v>#</v>
      </c>
    </row>
    <row r="27512" spans="1:2">
      <c r="A27512" t="s">
        <v>332</v>
      </c>
      <c r="B27512" t="str">
        <f>IF(ISBLANK(VLOOKUP(A27512,Questionnaire!A:KQ,220,FALSE)),"#",VLOOKUP(A27512,Questionnaire!A:KQ,220,FALSE))</f>
        <v>#</v>
      </c>
    </row>
    <row r="27513" spans="1:2">
      <c r="A27513" t="s">
        <v>333</v>
      </c>
      <c r="B27513" t="str">
        <f>IF(ISBLANK(VLOOKUP(A27513,Questionnaire!A:KQ,220,FALSE)),"#",VLOOKUP(A27513,Questionnaire!A:KQ,220,FALSE))</f>
        <v>#</v>
      </c>
    </row>
    <row r="27514" spans="1:2">
      <c r="A27514" t="s">
        <v>334</v>
      </c>
      <c r="B27514" t="str">
        <f>IF(ISBLANK(VLOOKUP(A27514,Questionnaire!A:KQ,220,FALSE)),"#",VLOOKUP(A27514,Questionnaire!A:KQ,220,FALSE))</f>
        <v>#</v>
      </c>
    </row>
    <row r="27515" spans="1:2">
      <c r="A27515" t="s">
        <v>335</v>
      </c>
      <c r="B27515" t="str">
        <f>IF(ISBLANK(VLOOKUP(A27515,Questionnaire!A:KQ,220,FALSE)),"#",VLOOKUP(A27515,Questionnaire!A:KQ,220,FALSE))</f>
        <v>#</v>
      </c>
    </row>
    <row r="27516" spans="1:2">
      <c r="A27516" t="s">
        <v>336</v>
      </c>
      <c r="B27516" t="str">
        <f>IF(ISBLANK(VLOOKUP(A27516,Questionnaire!A:KQ,220,FALSE)),"#",VLOOKUP(A27516,Questionnaire!A:KQ,220,FALSE))</f>
        <v>#</v>
      </c>
    </row>
    <row r="27517" spans="1:2">
      <c r="A27517" t="s">
        <v>337</v>
      </c>
      <c r="B27517" t="str">
        <f>IF(ISBLANK(VLOOKUP(A27517,Questionnaire!A:KQ,220,FALSE)),"#",VLOOKUP(A27517,Questionnaire!A:KQ,220,FALSE))</f>
        <v>#</v>
      </c>
    </row>
    <row r="27518" spans="1:2">
      <c r="A27518" t="s">
        <v>338</v>
      </c>
      <c r="B27518" t="str">
        <f>IF(ISBLANK(VLOOKUP(A27518,Questionnaire!A:KQ,220,FALSE)),"#",VLOOKUP(A27518,Questionnaire!A:KQ,220,FALSE))</f>
        <v>#</v>
      </c>
    </row>
    <row r="27519" spans="1:2">
      <c r="A27519" t="s">
        <v>339</v>
      </c>
      <c r="B27519" t="str">
        <f>IF(ISBLANK(VLOOKUP(A27519,Questionnaire!A:KQ,220,FALSE)),"#",VLOOKUP(A27519,Questionnaire!A:KQ,220,FALSE))</f>
        <v>#</v>
      </c>
    </row>
    <row r="27520" spans="1:2">
      <c r="A27520" t="s">
        <v>340</v>
      </c>
      <c r="B27520" t="str">
        <f>IF(ISBLANK(VLOOKUP(A27520,Questionnaire!A:KQ,220,FALSE)),"#",VLOOKUP(A27520,Questionnaire!A:KQ,220,FALSE))</f>
        <v>#</v>
      </c>
    </row>
    <row r="27521" spans="1:2">
      <c r="A27521" t="s">
        <v>341</v>
      </c>
      <c r="B27521" t="str">
        <f>IF(ISBLANK(VLOOKUP(A27521,Questionnaire!A:KQ,220,FALSE)),"#",VLOOKUP(A27521,Questionnaire!A:KQ,220,FALSE))</f>
        <v>#</v>
      </c>
    </row>
    <row r="27522" spans="1:2">
      <c r="A27522" t="s">
        <v>342</v>
      </c>
      <c r="B27522" t="str">
        <f>IF(ISBLANK(VLOOKUP(A27522,Questionnaire!A:KQ,220,FALSE)),"#",VLOOKUP(A27522,Questionnaire!A:KQ,220,FALSE))</f>
        <v>#</v>
      </c>
    </row>
    <row r="27523" spans="1:2">
      <c r="A27523" t="s">
        <v>343</v>
      </c>
      <c r="B27523" t="str">
        <f>IF(ISBLANK(VLOOKUP(A27523,Questionnaire!A:KQ,220,FALSE)),"#",VLOOKUP(A27523,Questionnaire!A:KQ,220,FALSE))</f>
        <v>#</v>
      </c>
    </row>
    <row r="27524" spans="1:2">
      <c r="A27524" t="s">
        <v>344</v>
      </c>
      <c r="B27524" t="str">
        <f>IF(ISBLANK(VLOOKUP(A27524,Questionnaire!A:KQ,220,FALSE)),"#",VLOOKUP(A27524,Questionnaire!A:KQ,220,FALSE))</f>
        <v>#</v>
      </c>
    </row>
    <row r="27525" spans="1:2">
      <c r="A27525" t="s">
        <v>345</v>
      </c>
      <c r="B27525" t="str">
        <f>IF(ISBLANK(VLOOKUP(A27525,Questionnaire!A:KQ,220,FALSE)),"#",VLOOKUP(A27525,Questionnaire!A:KQ,220,FALSE))</f>
        <v>#</v>
      </c>
    </row>
    <row r="27526" spans="1:2">
      <c r="A27526" t="s">
        <v>348</v>
      </c>
      <c r="B27526" t="str">
        <f>IF(ISBLANK(VLOOKUP(A27526,Questionnaire!A:KQ,220,FALSE)),"#",VLOOKUP(A27526,Questionnaire!A:KQ,220,FALSE))</f>
        <v>#</v>
      </c>
    </row>
    <row r="27527" spans="1:2">
      <c r="A27527" t="s">
        <v>353</v>
      </c>
      <c r="B27527" t="str">
        <f>IF(ISBLANK(VLOOKUP(A27527,Questionnaire!A:KQ,220,FALSE)),"#",VLOOKUP(A27527,Questionnaire!A:KQ,220,FALSE))</f>
        <v>#</v>
      </c>
    </row>
    <row r="27528" spans="1:2">
      <c r="A27528" t="s">
        <v>354</v>
      </c>
      <c r="B27528" t="str">
        <f>IF(ISBLANK(VLOOKUP(A27528,Questionnaire!A:KQ,220,FALSE)),"#",VLOOKUP(A27528,Questionnaire!A:KQ,220,FALSE))</f>
        <v>#</v>
      </c>
    </row>
    <row r="27529" spans="1:2">
      <c r="A27529" t="s">
        <v>355</v>
      </c>
      <c r="B27529" t="str">
        <f>IF(ISBLANK(VLOOKUP(A27529,Questionnaire!A:KQ,220,FALSE)),"#",VLOOKUP(A27529,Questionnaire!A:KQ,220,FALSE))</f>
        <v>#</v>
      </c>
    </row>
    <row r="27530" spans="1:2">
      <c r="A27530" t="s">
        <v>356</v>
      </c>
      <c r="B27530" t="str">
        <f>IF(ISBLANK(VLOOKUP(A27530,Questionnaire!A:KQ,220,FALSE)),"#",VLOOKUP(A27530,Questionnaire!A:KQ,220,FALSE))</f>
        <v>#</v>
      </c>
    </row>
    <row r="27531" spans="1:2">
      <c r="A27531" t="s">
        <v>357</v>
      </c>
      <c r="B27531" t="str">
        <f>IF(ISBLANK(VLOOKUP(A27531,Questionnaire!A:KQ,220,FALSE)),"#",VLOOKUP(A27531,Questionnaire!A:KQ,220,FALSE))</f>
        <v>#</v>
      </c>
    </row>
    <row r="27532" spans="1:2">
      <c r="A27532" t="s">
        <v>360</v>
      </c>
      <c r="B27532" t="str">
        <f>IF(ISBLANK(VLOOKUP(A27532,Questionnaire!A:KQ,220,FALSE)),"#",VLOOKUP(A27532,Questionnaire!A:KQ,220,FALSE))</f>
        <v>#</v>
      </c>
    </row>
    <row r="27533" spans="1:2">
      <c r="A27533" t="s">
        <v>362</v>
      </c>
      <c r="B27533" t="str">
        <f>IF(ISBLANK(VLOOKUP(A27533,Questionnaire!A:KQ,220,FALSE)),"#",VLOOKUP(A27533,Questionnaire!A:KQ,220,FALSE))</f>
        <v>#</v>
      </c>
    </row>
    <row r="27534" spans="1:2">
      <c r="A27534" t="s">
        <v>363</v>
      </c>
      <c r="B27534" t="str">
        <f>IF(ISBLANK(VLOOKUP(A27534,Questionnaire!A:KQ,220,FALSE)),"#",VLOOKUP(A27534,Questionnaire!A:KQ,220,FALSE))</f>
        <v>#</v>
      </c>
    </row>
    <row r="27535" spans="1:2">
      <c r="A27535" t="s">
        <v>364</v>
      </c>
      <c r="B27535" t="str">
        <f>IF(ISBLANK(VLOOKUP(A27535,Questionnaire!A:KQ,220,FALSE)),"#",VLOOKUP(A27535,Questionnaire!A:KQ,220,FALSE))</f>
        <v>#</v>
      </c>
    </row>
    <row r="27536" spans="1:2">
      <c r="A27536" t="s">
        <v>365</v>
      </c>
      <c r="B27536" t="str">
        <f>IF(ISBLANK(VLOOKUP(A27536,Questionnaire!A:KQ,220,FALSE)),"#",VLOOKUP(A27536,Questionnaire!A:KQ,220,FALSE))</f>
        <v>#</v>
      </c>
    </row>
    <row r="27537" spans="1:2">
      <c r="A27537" t="s">
        <v>366</v>
      </c>
      <c r="B27537" t="str">
        <f>IF(ISBLANK(VLOOKUP(A27537,Questionnaire!A:KQ,220,FALSE)),"#",VLOOKUP(A27537,Questionnaire!A:KQ,220,FALSE))</f>
        <v>#</v>
      </c>
    </row>
    <row r="27538" spans="1:2">
      <c r="A27538" t="s">
        <v>371</v>
      </c>
      <c r="B27538" t="str">
        <f>IF(ISBLANK(VLOOKUP(A27538,Questionnaire!A:KQ,220,FALSE)),"#",VLOOKUP(A27538,Questionnaire!A:KQ,220,FALSE))</f>
        <v>#</v>
      </c>
    </row>
    <row r="27539" spans="1:2">
      <c r="A27539" t="s">
        <v>372</v>
      </c>
      <c r="B27539" t="str">
        <f>IF(ISBLANK(VLOOKUP(A27539,Questionnaire!A:KQ,220,FALSE)),"#",VLOOKUP(A27539,Questionnaire!A:KQ,220,FALSE))</f>
        <v>#</v>
      </c>
    </row>
    <row r="27540" spans="1:2">
      <c r="A27540" t="s">
        <v>373</v>
      </c>
      <c r="B27540" t="str">
        <f>IF(ISBLANK(VLOOKUP(A27540,Questionnaire!A:KQ,220,FALSE)),"#",VLOOKUP(A27540,Questionnaire!A:KQ,220,FALSE))</f>
        <v>#</v>
      </c>
    </row>
    <row r="27541" spans="1:2">
      <c r="A27541" t="s">
        <v>374</v>
      </c>
      <c r="B27541" t="str">
        <f>IF(ISBLANK(VLOOKUP(A27541,Questionnaire!A:KQ,220,FALSE)),"#",VLOOKUP(A27541,Questionnaire!A:KQ,220,FALSE))</f>
        <v>#</v>
      </c>
    </row>
    <row r="27542" spans="1:2">
      <c r="A27542" t="s">
        <v>377</v>
      </c>
      <c r="B27542" t="str">
        <f>IF(ISBLANK(VLOOKUP(A27542,Questionnaire!A:KQ,220,FALSE)),"#",VLOOKUP(A27542,Questionnaire!A:KQ,220,FALSE))</f>
        <v>#</v>
      </c>
    </row>
    <row r="27543" spans="1:2">
      <c r="A27543" t="s">
        <v>379</v>
      </c>
      <c r="B27543" t="str">
        <f>IF(ISBLANK(VLOOKUP(A27543,Questionnaire!A:KQ,220,FALSE)),"#",VLOOKUP(A27543,Questionnaire!A:KQ,220,FALSE))</f>
        <v>#</v>
      </c>
    </row>
    <row r="27544" spans="1:2">
      <c r="A27544" t="s">
        <v>380</v>
      </c>
      <c r="B27544" t="str">
        <f>IF(ISBLANK(VLOOKUP(A27544,Questionnaire!A:KQ,220,FALSE)),"#",VLOOKUP(A27544,Questionnaire!A:KQ,220,FALSE))</f>
        <v>#</v>
      </c>
    </row>
    <row r="27545" spans="1:2">
      <c r="A27545" t="s">
        <v>381</v>
      </c>
      <c r="B27545" t="str">
        <f>IF(ISBLANK(VLOOKUP(A27545,Questionnaire!A:KQ,220,FALSE)),"#",VLOOKUP(A27545,Questionnaire!A:KQ,220,FALSE))</f>
        <v>#</v>
      </c>
    </row>
    <row r="27546" spans="1:2">
      <c r="A27546" t="s">
        <v>382</v>
      </c>
      <c r="B27546" t="str">
        <f>IF(ISBLANK(VLOOKUP(A27546,Questionnaire!A:KQ,220,FALSE)),"#",VLOOKUP(A27546,Questionnaire!A:KQ,220,FALSE))</f>
        <v>#</v>
      </c>
    </row>
    <row r="27547" spans="1:2">
      <c r="A27547" t="s">
        <v>384</v>
      </c>
      <c r="B27547" t="str">
        <f>IF(ISBLANK(VLOOKUP(A27547,Questionnaire!A:KQ,220,FALSE)),"#",VLOOKUP(A27547,Questionnaire!A:KQ,220,FALSE))</f>
        <v>#</v>
      </c>
    </row>
    <row r="27548" spans="1:2">
      <c r="A27548" t="s">
        <v>387</v>
      </c>
      <c r="B27548" t="str">
        <f>IF(ISBLANK(VLOOKUP(A27548,Questionnaire!A:KQ,220,FALSE)),"#",VLOOKUP(A27548,Questionnaire!A:KQ,220,FALSE))</f>
        <v>#</v>
      </c>
    </row>
    <row r="27549" spans="1:2">
      <c r="A27549" t="s">
        <v>391</v>
      </c>
      <c r="B27549" t="str">
        <f>IF(ISBLANK(VLOOKUP(A27549,Questionnaire!A:KQ,220,FALSE)),"#",VLOOKUP(A27549,Questionnaire!A:KQ,220,FALSE))</f>
        <v>#</v>
      </c>
    </row>
    <row r="27550" spans="1:2">
      <c r="A27550" t="s">
        <v>393</v>
      </c>
      <c r="B27550" t="str">
        <f>IF(ISBLANK(VLOOKUP(A27550,Questionnaire!A:KQ,220,FALSE)),"#",VLOOKUP(A27550,Questionnaire!A:KQ,220,FALSE))</f>
        <v>#</v>
      </c>
    </row>
    <row r="27551" spans="1:2">
      <c r="A27551" t="s">
        <v>395</v>
      </c>
      <c r="B27551" t="str">
        <f>IF(ISBLANK(VLOOKUP(A27551,Questionnaire!A:KQ,220,FALSE)),"#",VLOOKUP(A27551,Questionnaire!A:KQ,220,FALSE))</f>
        <v>#</v>
      </c>
    </row>
    <row r="27552" spans="1:2">
      <c r="A27552" t="s">
        <v>398</v>
      </c>
      <c r="B27552" t="str">
        <f>IF(ISBLANK(VLOOKUP(A27552,Questionnaire!A:KQ,220,FALSE)),"#",VLOOKUP(A27552,Questionnaire!A:KQ,220,FALSE))</f>
        <v>#</v>
      </c>
    </row>
    <row r="27553" spans="1:2">
      <c r="A27553" t="s">
        <v>402</v>
      </c>
      <c r="B27553" t="str">
        <f>IF(ISBLANK(VLOOKUP(A27553,Questionnaire!A:KQ,220,FALSE)),"#",VLOOKUP(A27553,Questionnaire!A:KQ,220,FALSE))</f>
        <v>#</v>
      </c>
    </row>
    <row r="27554" spans="1:2">
      <c r="A27554" t="s">
        <v>405</v>
      </c>
      <c r="B27554" t="str">
        <f>IF(ISBLANK(VLOOKUP(A27554,Questionnaire!A:KQ,220,FALSE)),"#",VLOOKUP(A27554,Questionnaire!A:KQ,220,FALSE))</f>
        <v>#</v>
      </c>
    </row>
    <row r="27555" spans="1:2">
      <c r="A27555" t="s">
        <v>409</v>
      </c>
      <c r="B27555" t="str">
        <f>IF(ISBLANK(VLOOKUP(A27555,Questionnaire!A:KQ,220,FALSE)),"#",VLOOKUP(A27555,Questionnaire!A:KQ,220,FALSE))</f>
        <v>#</v>
      </c>
    </row>
    <row r="27556" spans="1:2">
      <c r="A27556" t="s">
        <v>412</v>
      </c>
      <c r="B27556" t="str">
        <f>IF(ISBLANK(VLOOKUP(A27556,Questionnaire!A:KQ,220,FALSE)),"#",VLOOKUP(A27556,Questionnaire!A:KQ,220,FALSE))</f>
        <v>#</v>
      </c>
    </row>
    <row r="27557" spans="1:2">
      <c r="A27557" t="s">
        <v>415</v>
      </c>
      <c r="B27557" t="str">
        <f>IF(ISBLANK(VLOOKUP(A27557,Questionnaire!A:KQ,220,FALSE)),"#",VLOOKUP(A27557,Questionnaire!A:KQ,220,FALSE))</f>
        <v>#</v>
      </c>
    </row>
    <row r="27558" spans="1:2">
      <c r="A27558" t="s">
        <v>418</v>
      </c>
      <c r="B27558" t="str">
        <f>IF(ISBLANK(VLOOKUP(A27558,Questionnaire!A:KQ,220,FALSE)),"#",VLOOKUP(A27558,Questionnaire!A:KQ,220,FALSE))</f>
        <v>#</v>
      </c>
    </row>
    <row r="27559" spans="1:2">
      <c r="A27559" t="s">
        <v>421</v>
      </c>
      <c r="B27559" t="str">
        <f>IF(ISBLANK(VLOOKUP(A27559,Questionnaire!A:KQ,220,FALSE)),"#",VLOOKUP(A27559,Questionnaire!A:KQ,220,FALSE))</f>
        <v>#</v>
      </c>
    </row>
    <row r="27560" spans="1:2">
      <c r="A27560" t="s">
        <v>424</v>
      </c>
      <c r="B27560" t="str">
        <f>IF(ISBLANK(VLOOKUP(A27560,Questionnaire!A:KQ,220,FALSE)),"#",VLOOKUP(A27560,Questionnaire!A:KQ,220,FALSE))</f>
        <v>#</v>
      </c>
    </row>
    <row r="27561" spans="1:2">
      <c r="A27561" t="s">
        <v>429</v>
      </c>
      <c r="B27561" t="str">
        <f>IF(ISBLANK(VLOOKUP(A27561,Questionnaire!A:KQ,220,FALSE)),"#",VLOOKUP(A27561,Questionnaire!A:KQ,220,FALSE))</f>
        <v>#</v>
      </c>
    </row>
    <row r="27562" spans="1:2">
      <c r="A27562" t="s">
        <v>432</v>
      </c>
      <c r="B27562" t="str">
        <f>IF(ISBLANK(VLOOKUP(A27562,Questionnaire!A:KQ,220,FALSE)),"#",VLOOKUP(A27562,Questionnaire!A:KQ,220,FALSE))</f>
        <v>#</v>
      </c>
    </row>
    <row r="27563" spans="1:2">
      <c r="A27563" t="s">
        <v>435</v>
      </c>
      <c r="B27563" t="str">
        <f>IF(ISBLANK(VLOOKUP(A27563,Questionnaire!A:KQ,220,FALSE)),"#",VLOOKUP(A27563,Questionnaire!A:KQ,220,FALSE))</f>
        <v>#</v>
      </c>
    </row>
    <row r="27564" spans="1:2">
      <c r="A27564" t="s">
        <v>437</v>
      </c>
      <c r="B27564" t="str">
        <f>IF(ISBLANK(VLOOKUP(A27564,Questionnaire!A:KQ,220,FALSE)),"#",VLOOKUP(A27564,Questionnaire!A:KQ,220,FALSE))</f>
        <v>#</v>
      </c>
    </row>
    <row r="27565" spans="1:2">
      <c r="A27565" t="s">
        <v>439</v>
      </c>
      <c r="B27565" t="str">
        <f>IF(ISBLANK(VLOOKUP(A27565,Questionnaire!A:KQ,220,FALSE)),"#",VLOOKUP(A27565,Questionnaire!A:KQ,220,FALSE))</f>
        <v>#</v>
      </c>
    </row>
    <row r="27566" spans="1:2">
      <c r="A27566" t="s">
        <v>442</v>
      </c>
      <c r="B27566" t="str">
        <f>IF(ISBLANK(VLOOKUP(A27566,Questionnaire!A:KQ,220,FALSE)),"#",VLOOKUP(A27566,Questionnaire!A:KQ,220,FALSE))</f>
        <v>#</v>
      </c>
    </row>
    <row r="27567" spans="1:2">
      <c r="A27567" t="s">
        <v>445</v>
      </c>
      <c r="B27567" t="str">
        <f>IF(ISBLANK(VLOOKUP(A27567,Questionnaire!A:KQ,220,FALSE)),"#",VLOOKUP(A27567,Questionnaire!A:KQ,220,FALSE))</f>
        <v>#</v>
      </c>
    </row>
    <row r="27568" spans="1:2">
      <c r="A27568" t="s">
        <v>448</v>
      </c>
      <c r="B27568" t="str">
        <f>IF(ISBLANK(VLOOKUP(A27568,Questionnaire!A:KQ,220,FALSE)),"#",VLOOKUP(A27568,Questionnaire!A:KQ,220,FALSE))</f>
        <v>#</v>
      </c>
    </row>
    <row r="27569" spans="1:3">
      <c r="A27569" t="s">
        <v>452</v>
      </c>
      <c r="B27569" t="str">
        <f>IF(ISBLANK(VLOOKUP(A27569,Questionnaire!A:KQ,220,FALSE)),"#",VLOOKUP(A27569,Questionnaire!A:KQ,220,FALSE))</f>
        <v>#</v>
      </c>
    </row>
    <row r="27570" spans="1:3">
      <c r="A27570" t="s">
        <v>455</v>
      </c>
      <c r="B27570" t="str">
        <f>IF(ISBLANK(VLOOKUP(A27570,Questionnaire!A:KQ,220,FALSE)),"#",VLOOKUP(A27570,Questionnaire!A:KQ,220,FALSE))</f>
        <v>#</v>
      </c>
    </row>
    <row r="27571" spans="1:3">
      <c r="A27571" t="s">
        <v>458</v>
      </c>
      <c r="B27571" t="str">
        <f>IF(ISBLANK(VLOOKUP(A27571,Questionnaire!A:KQ,220,FALSE)),"#",VLOOKUP(A27571,Questionnaire!A:KQ,220,FALSE))</f>
        <v>#</v>
      </c>
    </row>
    <row r="27572" spans="1:3">
      <c r="A27572" t="s">
        <v>461</v>
      </c>
      <c r="B27572" t="str">
        <f>IF(ISBLANK(VLOOKUP(A27572,Questionnaire!A:KQ,220,FALSE)),"#",VLOOKUP(A27572,Questionnaire!A:KQ,220,FALSE))</f>
        <v>#</v>
      </c>
    </row>
    <row r="27573" spans="1:3">
      <c r="A27573" t="s">
        <v>465</v>
      </c>
      <c r="B27573" t="str">
        <f>IF(ISBLANK(VLOOKUP(A27573,Questionnaire!A:KQ,220,FALSE)),"#",VLOOKUP(A27573,Questionnaire!A:KQ,220,FALSE))</f>
        <v>#</v>
      </c>
    </row>
    <row r="27574" spans="1:3">
      <c r="A27574" t="s">
        <v>467</v>
      </c>
      <c r="B27574" t="str">
        <f>IF(ISBLANK(VLOOKUP(A27574,Questionnaire!A:KQ,220,FALSE)),"#",VLOOKUP(A27574,Questionnaire!A:KQ,220,FALSE))</f>
        <v>#</v>
      </c>
    </row>
    <row r="27575" spans="1:3">
      <c r="A27575" t="s">
        <v>469</v>
      </c>
      <c r="B27575" t="str">
        <f>IF(ISBLANK(VLOOKUP(A27575,Questionnaire!A:KQ,220,FALSE)),"#",VLOOKUP(A27575,Questionnaire!A:KQ,220,FALSE))</f>
        <v>#</v>
      </c>
    </row>
    <row r="27576" spans="1:3">
      <c r="A27576" t="s">
        <v>471</v>
      </c>
      <c r="B27576" t="str">
        <f>IF(ISBLANK(VLOOKUP(A27576,Questionnaire!A:KQ,220,FALSE)),"#",VLOOKUP(A27576,Questionnaire!A:KQ,220,FALSE))</f>
        <v>#</v>
      </c>
    </row>
    <row r="27577" spans="1:3">
      <c r="A27577" t="s">
        <v>473</v>
      </c>
      <c r="B27577" t="str">
        <f>IF(ISBLANK(VLOOKUP(A27577,Questionnaire!A:KQ,220,FALSE)),"#",VLOOKUP(A27577,Questionnaire!A:KQ,220,FALSE))</f>
        <v>#</v>
      </c>
    </row>
    <row r="27578" spans="1:3">
      <c r="A27578" t="s">
        <v>475</v>
      </c>
      <c r="B27578" t="str">
        <f>IF(ISBLANK(VLOOKUP(A27578,Questionnaire!A:KQ,220,FALSE)),"#",VLOOKUP(A27578,Questionnaire!A:KQ,220,FALSE))</f>
        <v>#</v>
      </c>
    </row>
    <row r="27579" spans="1:3">
      <c r="A27579" t="s">
        <v>185</v>
      </c>
      <c r="B27579" t="str">
        <f>IF(ISBLANK(VLOOKUP(A27579,Questionnaire!A:KQ,221,FALSE)),"#",VLOOKUP(A27579,Questionnaire!A:KQ,221,FALSE))</f>
        <v>#</v>
      </c>
      <c r="C27579">
        <v>218</v>
      </c>
    </row>
    <row r="27580" spans="1:3">
      <c r="A27580" t="s">
        <v>187</v>
      </c>
      <c r="B27580" t="str">
        <f>IF(ISNA(VLOOKUP(VLOOKUP(A27580,Questionnaire!A:KQ,221,FALSE),'CORA Encoding'!D:E,2,FALSE)),"#",VLOOKUP(VLOOKUP(A27580,Questionnaire!A:KQ,221,FALSE),'CORA Encoding'!D:E,2,FALSE))</f>
        <v>#</v>
      </c>
    </row>
    <row r="27581" spans="1:3">
      <c r="A27581" t="s">
        <v>189</v>
      </c>
      <c r="B27581" t="str">
        <f>IF(ISNA(VLOOKUP(VLOOKUP(A27581,Questionnaire!A:KQ,221,FALSE),'CORA Encoding'!G:H,2,FALSE)),"#",VLOOKUP(VLOOKUP(A27581,Questionnaire!A:KQ,221,FALSE),'CORA Encoding'!G:H,2,FALSE))</f>
        <v>#</v>
      </c>
    </row>
    <row r="27582" spans="1:3">
      <c r="A27582" t="s">
        <v>191</v>
      </c>
      <c r="B27582" t="str">
        <f>IF(ISNA(VLOOKUP(VLOOKUP(A27582,Questionnaire!A:KQ,221,FALSE),'Country List'!E:F,2,FALSE)),"#",VLOOKUP(VLOOKUP(A27582,Questionnaire!A:KQ,221,FALSE),'Country List'!E:F,2,FALSE))</f>
        <v>#</v>
      </c>
    </row>
    <row r="27583" spans="1:3">
      <c r="A27583" t="s">
        <v>193</v>
      </c>
      <c r="B27583" t="str">
        <f>IF(ISNA(VLOOKUP(VLOOKUP(A27583,Questionnaire!A:KQ,221,FALSE),'Industry List'!B:C,2,FALSE)),"#",VLOOKUP(VLOOKUP(A27583,Questionnaire!A:KQ,221,FALSE),'Industry List'!B:C,2,FALSE))</f>
        <v>#</v>
      </c>
    </row>
    <row r="27584" spans="1:3">
      <c r="A27584" t="s">
        <v>197</v>
      </c>
      <c r="B27584" t="str">
        <f>IF(ISBLANK(VLOOKUP(A27584,Questionnaire!A:KQ,221,FALSE)),"#",VLOOKUP(A27584,Questionnaire!A:KQ,221,FALSE))</f>
        <v>#</v>
      </c>
    </row>
    <row r="27585" spans="1:2">
      <c r="A27585" t="s">
        <v>201</v>
      </c>
      <c r="B27585" t="str">
        <f>IF(ISBLANK(VLOOKUP(A27585,Questionnaire!A:KQ,221,FALSE)),"#",VLOOKUP(A27585,Questionnaire!A:KQ,221,FALSE))</f>
        <v>#</v>
      </c>
    </row>
    <row r="27586" spans="1:2">
      <c r="A27586" t="s">
        <v>203</v>
      </c>
      <c r="B27586" t="str">
        <f>IF(ISNA(VLOOKUP(VLOOKUP(A27586,Questionnaire!A:KQ,221,FALSE),'CORA Encoding'!J:K,2,FALSE)),"#",VLOOKUP(VLOOKUP(A27586,Questionnaire!A:KQ,221,FALSE),'CORA Encoding'!J:K,2,FALSE))</f>
        <v>#</v>
      </c>
    </row>
    <row r="27587" spans="1:2">
      <c r="A27587" t="s">
        <v>208</v>
      </c>
      <c r="B27587" t="str">
        <f>IF(ISBLANK(VLOOKUP(A27587,Questionnaire!A:KQ,221,FALSE)),"#",VLOOKUP(A27587,Questionnaire!A:KQ,221,FALSE))</f>
        <v>#</v>
      </c>
    </row>
    <row r="27588" spans="1:2">
      <c r="A27588" t="s">
        <v>213</v>
      </c>
      <c r="B27588" t="str">
        <f>IF(ISBLANK(VLOOKUP(A27588,Questionnaire!A:KQ,221,FALSE)),"#",VLOOKUP(A27588,Questionnaire!A:KQ,221,FALSE))</f>
        <v>#</v>
      </c>
    </row>
    <row r="27589" spans="1:2">
      <c r="A27589" t="s">
        <v>215</v>
      </c>
      <c r="B27589" t="str">
        <f>IF(ISBLANK(VLOOKUP(A27589,Questionnaire!A:KQ,221,FALSE)),"#",VLOOKUP(A27589,Questionnaire!A:KQ,221,FALSE))</f>
        <v>#</v>
      </c>
    </row>
    <row r="27590" spans="1:2">
      <c r="A27590" t="s">
        <v>217</v>
      </c>
      <c r="B27590" t="str">
        <f>IF(ISBLANK(VLOOKUP(A27590,Questionnaire!A:KQ,221,FALSE)),"#",VLOOKUP(A27590,Questionnaire!A:KQ,221,FALSE))</f>
        <v>#</v>
      </c>
    </row>
    <row r="27591" spans="1:2">
      <c r="A27591" t="s">
        <v>219</v>
      </c>
      <c r="B27591" t="str">
        <f>IF(ISBLANK(VLOOKUP(A27591,Questionnaire!A:KQ,221,FALSE)),"#",VLOOKUP(A27591,Questionnaire!A:KQ,221,FALSE))</f>
        <v>#</v>
      </c>
    </row>
    <row r="27592" spans="1:2">
      <c r="A27592" t="s">
        <v>221</v>
      </c>
      <c r="B27592" t="str">
        <f>IF(ISBLANK(VLOOKUP(A27592,Questionnaire!A:KQ,221,FALSE)),"#",VLOOKUP(A27592,Questionnaire!A:KQ,221,FALSE))</f>
        <v>#</v>
      </c>
    </row>
    <row r="27593" spans="1:2">
      <c r="A27593" t="s">
        <v>223</v>
      </c>
      <c r="B27593" t="str">
        <f>IF(ISBLANK(VLOOKUP(A27593,Questionnaire!A:KQ,221,FALSE)),"#",VLOOKUP(A27593,Questionnaire!A:KQ,221,FALSE))</f>
        <v>#</v>
      </c>
    </row>
    <row r="27594" spans="1:2">
      <c r="A27594" t="s">
        <v>225</v>
      </c>
      <c r="B27594" t="str">
        <f>IF(ISBLANK(VLOOKUP(A27594,Questionnaire!A:KQ,221,FALSE)),"#",VLOOKUP(A27594,Questionnaire!A:KQ,221,FALSE))</f>
        <v>#</v>
      </c>
    </row>
    <row r="27595" spans="1:2">
      <c r="A27595" t="s">
        <v>227</v>
      </c>
      <c r="B27595" t="str">
        <f>IF(ISBLANK(VLOOKUP(A27595,Questionnaire!A:KQ,221,FALSE)),"#",VLOOKUP(A27595,Questionnaire!A:KQ,221,FALSE))</f>
        <v>#</v>
      </c>
    </row>
    <row r="27596" spans="1:2">
      <c r="A27596" t="s">
        <v>229</v>
      </c>
      <c r="B27596" t="str">
        <f>IF(ISBLANK(VLOOKUP(A27596,Questionnaire!A:KQ,221,FALSE)),"#",VLOOKUP(A27596,Questionnaire!A:KQ,221,FALSE))</f>
        <v>#</v>
      </c>
    </row>
    <row r="27597" spans="1:2">
      <c r="A27597" t="s">
        <v>231</v>
      </c>
      <c r="B27597" t="str">
        <f>IF(ISBLANK(VLOOKUP(A27597,Questionnaire!A:KQ,221,FALSE)),"#",VLOOKUP(A27597,Questionnaire!A:KQ,221,FALSE))</f>
        <v>#</v>
      </c>
    </row>
    <row r="27598" spans="1:2">
      <c r="A27598" t="s">
        <v>233</v>
      </c>
      <c r="B27598" t="str">
        <f>IF(ISBLANK(VLOOKUP(A27598,Questionnaire!A:KQ,221,FALSE)),"#",VLOOKUP(A27598,Questionnaire!A:KQ,221,FALSE))</f>
        <v>#</v>
      </c>
    </row>
    <row r="27599" spans="1:2">
      <c r="A27599" t="s">
        <v>235</v>
      </c>
      <c r="B27599" t="str">
        <f>IF(ISBLANK(VLOOKUP(A27599,Questionnaire!A:KQ,221,FALSE)),"#",VLOOKUP(A27599,Questionnaire!A:KQ,221,FALSE))</f>
        <v>#</v>
      </c>
    </row>
    <row r="27600" spans="1:2">
      <c r="A27600" t="s">
        <v>237</v>
      </c>
      <c r="B27600" t="str">
        <f>IF(ISBLANK(VLOOKUP(A27600,Questionnaire!A:KQ,221,FALSE)),"#",VLOOKUP(A27600,Questionnaire!A:KQ,221,FALSE))</f>
        <v>#</v>
      </c>
    </row>
    <row r="27601" spans="1:2">
      <c r="A27601" t="s">
        <v>239</v>
      </c>
      <c r="B27601" t="str">
        <f>IF(ISBLANK(VLOOKUP(A27601,Questionnaire!A:KQ,221,FALSE)),"#",VLOOKUP(A27601,Questionnaire!A:KQ,221,FALSE))</f>
        <v>#</v>
      </c>
    </row>
    <row r="27602" spans="1:2">
      <c r="A27602" t="s">
        <v>242</v>
      </c>
      <c r="B27602" t="str">
        <f>IF(ISBLANK(VLOOKUP(A27602,Questionnaire!A:KQ,221,FALSE)),"#",VLOOKUP(A27602,Questionnaire!A:KQ,221,FALSE))</f>
        <v>#</v>
      </c>
    </row>
    <row r="27603" spans="1:2">
      <c r="A27603" t="s">
        <v>245</v>
      </c>
      <c r="B27603" t="str">
        <f>IF(ISBLANK(VLOOKUP(A27603,Questionnaire!A:KQ,221,FALSE)),"#",VLOOKUP(A27603,Questionnaire!A:KQ,221,FALSE))</f>
        <v>#</v>
      </c>
    </row>
    <row r="27604" spans="1:2">
      <c r="A27604" t="s">
        <v>247</v>
      </c>
      <c r="B27604" t="str">
        <f>IF(ISBLANK(VLOOKUP(A27604,Questionnaire!A:KQ,221,FALSE)),"#",VLOOKUP(A27604,Questionnaire!A:KQ,221,FALSE))</f>
        <v>#</v>
      </c>
    </row>
    <row r="27605" spans="1:2">
      <c r="A27605" t="s">
        <v>249</v>
      </c>
      <c r="B27605" t="str">
        <f>IF(ISBLANK(VLOOKUP(A27605,Questionnaire!A:KQ,221,FALSE)),"#",VLOOKUP(A27605,Questionnaire!A:KQ,221,FALSE))</f>
        <v>#</v>
      </c>
    </row>
    <row r="27606" spans="1:2">
      <c r="A27606" t="s">
        <v>250</v>
      </c>
      <c r="B27606" t="str">
        <f>IF(ISBLANK(VLOOKUP(A27606,Questionnaire!A:KQ,221,FALSE)),"#",VLOOKUP(A27606,Questionnaire!A:KQ,221,FALSE))</f>
        <v>#</v>
      </c>
    </row>
    <row r="27607" spans="1:2">
      <c r="A27607" t="s">
        <v>252</v>
      </c>
      <c r="B27607" t="str">
        <f>IF(ISBLANK(VLOOKUP(A27607,Questionnaire!A:KQ,221,FALSE)),"#",VLOOKUP(A27607,Questionnaire!A:KQ,221,FALSE))</f>
        <v>#</v>
      </c>
    </row>
    <row r="27608" spans="1:2">
      <c r="A27608" t="s">
        <v>255</v>
      </c>
      <c r="B27608" t="str">
        <f>IF(ISBLANK(VLOOKUP(A27608,Questionnaire!A:KQ,221,FALSE)),"#",VLOOKUP(A27608,Questionnaire!A:KQ,221,FALSE))</f>
        <v>#</v>
      </c>
    </row>
    <row r="27609" spans="1:2">
      <c r="A27609" t="s">
        <v>258</v>
      </c>
      <c r="B27609" t="str">
        <f>IF(ISNA(VLOOKUP(VLOOKUP(A27609,Questionnaire!A:KQ,221,FALSE),'CORA Encoding'!M:N,2,FALSE)),"#",VLOOKUP(VLOOKUP(A27609,Questionnaire!A:KQ,221,FALSE),'CORA Encoding'!M:N,2,FALSE))</f>
        <v>#</v>
      </c>
    </row>
    <row r="27610" spans="1:2">
      <c r="A27610" t="s">
        <v>261</v>
      </c>
      <c r="B27610" t="str">
        <f>IF(ISBLANK(VLOOKUP(A27610,Questionnaire!A:KQ,221,FALSE)),"#",VLOOKUP(A27610,Questionnaire!A:KQ,221,FALSE))</f>
        <v>#</v>
      </c>
    </row>
    <row r="27611" spans="1:2">
      <c r="A27611" t="s">
        <v>263</v>
      </c>
      <c r="B27611" t="str">
        <f>IF(ISBLANK(VLOOKUP(A27611,Questionnaire!A:KQ,221,FALSE)),"#",VLOOKUP(A27611,Questionnaire!A:KQ,221,FALSE))</f>
        <v>#</v>
      </c>
    </row>
    <row r="27612" spans="1:2">
      <c r="A27612" t="s">
        <v>265</v>
      </c>
      <c r="B27612" t="str">
        <f>IF(ISBLANK(VLOOKUP(A27612,Questionnaire!A:KQ,221,FALSE)),"#",VLOOKUP(A27612,Questionnaire!A:KQ,221,FALSE))</f>
        <v>#</v>
      </c>
    </row>
    <row r="27613" spans="1:2">
      <c r="A27613" t="s">
        <v>267</v>
      </c>
      <c r="B27613" t="str">
        <f>IF(ISBLANK(VLOOKUP(A27613,Questionnaire!A:KQ,221,FALSE)),"#",VLOOKUP(A27613,Questionnaire!A:KQ,221,FALSE))</f>
        <v>#</v>
      </c>
    </row>
    <row r="27614" spans="1:2">
      <c r="A27614" t="s">
        <v>269</v>
      </c>
      <c r="B27614" t="str">
        <f>IF(ISBLANK(VLOOKUP(A27614,Questionnaire!A:KQ,221,FALSE)),"#",VLOOKUP(A27614,Questionnaire!A:KQ,221,FALSE))</f>
        <v>#</v>
      </c>
    </row>
    <row r="27615" spans="1:2">
      <c r="A27615" t="s">
        <v>274</v>
      </c>
      <c r="B27615" t="str">
        <f>IF(ISBLANK(VLOOKUP(A27615,Questionnaire!A:KQ,221,FALSE)),"#",VLOOKUP(A27615,Questionnaire!A:KQ,221,FALSE))</f>
        <v>#</v>
      </c>
    </row>
    <row r="27616" spans="1:2">
      <c r="A27616" t="s">
        <v>276</v>
      </c>
      <c r="B27616" t="str">
        <f>IF(ISBLANK(VLOOKUP(A27616,Questionnaire!A:KQ,221,FALSE)),"#",VLOOKUP(A27616,Questionnaire!A:KQ,221,FALSE))</f>
        <v>#</v>
      </c>
    </row>
    <row r="27617" spans="1:2">
      <c r="A27617" t="s">
        <v>278</v>
      </c>
      <c r="B27617" t="str">
        <f>IF(ISBLANK(VLOOKUP(A27617,Questionnaire!A:KQ,221,FALSE)),"#",VLOOKUP(A27617,Questionnaire!A:KQ,221,FALSE))</f>
        <v>#</v>
      </c>
    </row>
    <row r="27618" spans="1:2">
      <c r="A27618" t="s">
        <v>280</v>
      </c>
      <c r="B27618" t="str">
        <f>IF(ISBLANK(VLOOKUP(A27618,Questionnaire!A:KQ,221,FALSE)),"#",VLOOKUP(A27618,Questionnaire!A:KQ,221,FALSE))</f>
        <v>#</v>
      </c>
    </row>
    <row r="27619" spans="1:2">
      <c r="A27619" t="s">
        <v>282</v>
      </c>
      <c r="B27619" t="str">
        <f>IF(ISBLANK(VLOOKUP(A27619,Questionnaire!A:KQ,221,FALSE)),"#",VLOOKUP(A27619,Questionnaire!A:KQ,221,FALSE))</f>
        <v>#</v>
      </c>
    </row>
    <row r="27620" spans="1:2">
      <c r="A27620" t="s">
        <v>286</v>
      </c>
      <c r="B27620" t="str">
        <f>IF(ISBLANK(VLOOKUP(A27620,Questionnaire!A:KQ,221,FALSE)),"#",VLOOKUP(A27620,Questionnaire!A:KQ,221,FALSE))</f>
        <v>#</v>
      </c>
    </row>
    <row r="27621" spans="1:2">
      <c r="A27621" t="s">
        <v>288</v>
      </c>
      <c r="B27621" t="str">
        <f>IF(ISBLANK(VLOOKUP(A27621,Questionnaire!A:KQ,221,FALSE)),"#",VLOOKUP(A27621,Questionnaire!A:KQ,221,FALSE))</f>
        <v>#</v>
      </c>
    </row>
    <row r="27622" spans="1:2">
      <c r="A27622" t="s">
        <v>290</v>
      </c>
      <c r="B27622" t="str">
        <f>IF(ISBLANK(VLOOKUP(A27622,Questionnaire!A:KQ,221,FALSE)),"#",VLOOKUP(A27622,Questionnaire!A:KQ,221,FALSE))</f>
        <v>#</v>
      </c>
    </row>
    <row r="27623" spans="1:2">
      <c r="A27623" t="s">
        <v>292</v>
      </c>
      <c r="B27623" t="str">
        <f>IF(ISBLANK(VLOOKUP(A27623,Questionnaire!A:KQ,221,FALSE)),"#",VLOOKUP(A27623,Questionnaire!A:KQ,221,FALSE))</f>
        <v>#</v>
      </c>
    </row>
    <row r="27624" spans="1:2">
      <c r="A27624" t="s">
        <v>294</v>
      </c>
      <c r="B27624" t="str">
        <f>IF(ISBLANK(VLOOKUP(A27624,Questionnaire!A:KQ,221,FALSE)),"#",VLOOKUP(A27624,Questionnaire!A:KQ,221,FALSE))</f>
        <v>#</v>
      </c>
    </row>
    <row r="27625" spans="1:2">
      <c r="A27625" t="s">
        <v>296</v>
      </c>
      <c r="B27625" t="str">
        <f>IF(ISBLANK(VLOOKUP(A27625,Questionnaire!A:KQ,221,FALSE)),"#",VLOOKUP(A27625,Questionnaire!A:KQ,221,FALSE))</f>
        <v>#</v>
      </c>
    </row>
    <row r="27626" spans="1:2">
      <c r="A27626" t="s">
        <v>301</v>
      </c>
      <c r="B27626" t="str">
        <f>IF(ISBLANK(VLOOKUP(A27626,Questionnaire!A:KQ,221,FALSE)),"#",VLOOKUP(A27626,Questionnaire!A:KQ,221,FALSE))</f>
        <v>#</v>
      </c>
    </row>
    <row r="27627" spans="1:2">
      <c r="A27627" t="s">
        <v>303</v>
      </c>
      <c r="B27627" t="str">
        <f>IF(ISBLANK(VLOOKUP(A27627,Questionnaire!A:KQ,221,FALSE)),"#",VLOOKUP(A27627,Questionnaire!A:KQ,221,FALSE))</f>
        <v>#</v>
      </c>
    </row>
    <row r="27628" spans="1:2">
      <c r="A27628" t="s">
        <v>305</v>
      </c>
      <c r="B27628" t="str">
        <f>IF(ISBLANK(VLOOKUP(A27628,Questionnaire!A:KQ,221,FALSE)),"#",VLOOKUP(A27628,Questionnaire!A:KQ,221,FALSE))</f>
        <v>#</v>
      </c>
    </row>
    <row r="27629" spans="1:2">
      <c r="A27629" t="s">
        <v>307</v>
      </c>
      <c r="B27629" t="str">
        <f>IF(ISBLANK(VLOOKUP(A27629,Questionnaire!A:KQ,221,FALSE)),"#",VLOOKUP(A27629,Questionnaire!A:KQ,221,FALSE))</f>
        <v>#</v>
      </c>
    </row>
    <row r="27630" spans="1:2">
      <c r="A27630" t="s">
        <v>311</v>
      </c>
      <c r="B27630" t="str">
        <f>IF(ISBLANK(VLOOKUP(A27630,Questionnaire!A:KQ,221,FALSE)),"#",VLOOKUP(A27630,Questionnaire!A:KQ,221,FALSE))</f>
        <v>#</v>
      </c>
    </row>
    <row r="27631" spans="1:2">
      <c r="A27631" t="s">
        <v>313</v>
      </c>
      <c r="B27631" t="str">
        <f>IF(ISBLANK(VLOOKUP(A27631,Questionnaire!A:KQ,221,FALSE)),"#",VLOOKUP(A27631,Questionnaire!A:KQ,221,FALSE))</f>
        <v>#</v>
      </c>
    </row>
    <row r="27632" spans="1:2">
      <c r="A27632" t="s">
        <v>314</v>
      </c>
      <c r="B27632" t="str">
        <f>IF(ISBLANK(VLOOKUP(A27632,Questionnaire!A:KQ,221,FALSE)),"#",VLOOKUP(A27632,Questionnaire!A:KQ,221,FALSE))</f>
        <v>#</v>
      </c>
    </row>
    <row r="27633" spans="1:2">
      <c r="A27633" t="s">
        <v>315</v>
      </c>
      <c r="B27633" t="str">
        <f>IF(ISBLANK(VLOOKUP(A27633,Questionnaire!A:KQ,221,FALSE)),"#",VLOOKUP(A27633,Questionnaire!A:KQ,221,FALSE))</f>
        <v>#</v>
      </c>
    </row>
    <row r="27634" spans="1:2">
      <c r="A27634" t="s">
        <v>317</v>
      </c>
      <c r="B27634" t="str">
        <f>IF(ISBLANK(VLOOKUP(A27634,Questionnaire!A:KQ,221,FALSE)),"#",VLOOKUP(A27634,Questionnaire!A:KQ,221,FALSE))</f>
        <v>#</v>
      </c>
    </row>
    <row r="27635" spans="1:2">
      <c r="A27635" t="s">
        <v>319</v>
      </c>
      <c r="B27635" t="str">
        <f>IF(ISBLANK(VLOOKUP(A27635,Questionnaire!A:KQ,221,FALSE)),"#",VLOOKUP(A27635,Questionnaire!A:KQ,221,FALSE))</f>
        <v>#</v>
      </c>
    </row>
    <row r="27636" spans="1:2">
      <c r="A27636" t="s">
        <v>322</v>
      </c>
      <c r="B27636" t="str">
        <f>IF(ISBLANK(VLOOKUP(A27636,Questionnaire!A:KQ,221,FALSE)),"#",VLOOKUP(A27636,Questionnaire!A:KQ,221,FALSE))</f>
        <v>#</v>
      </c>
    </row>
    <row r="27637" spans="1:2">
      <c r="A27637" t="s">
        <v>326</v>
      </c>
      <c r="B27637" t="str">
        <f>IF(ISBLANK(VLOOKUP(A27637,Questionnaire!A:KQ,221,FALSE)),"#",VLOOKUP(A27637,Questionnaire!A:KQ,221,FALSE))</f>
        <v>#</v>
      </c>
    </row>
    <row r="27638" spans="1:2">
      <c r="A27638" t="s">
        <v>328</v>
      </c>
      <c r="B27638" t="str">
        <f>IF(ISBLANK(VLOOKUP(A27638,Questionnaire!A:KQ,221,FALSE)),"#",VLOOKUP(A27638,Questionnaire!A:KQ,221,FALSE))</f>
        <v>#</v>
      </c>
    </row>
    <row r="27639" spans="1:2">
      <c r="A27639" t="s">
        <v>332</v>
      </c>
      <c r="B27639" t="str">
        <f>IF(ISBLANK(VLOOKUP(A27639,Questionnaire!A:KQ,221,FALSE)),"#",VLOOKUP(A27639,Questionnaire!A:KQ,221,FALSE))</f>
        <v>#</v>
      </c>
    </row>
    <row r="27640" spans="1:2">
      <c r="A27640" t="s">
        <v>333</v>
      </c>
      <c r="B27640" t="str">
        <f>IF(ISBLANK(VLOOKUP(A27640,Questionnaire!A:KQ,221,FALSE)),"#",VLOOKUP(A27640,Questionnaire!A:KQ,221,FALSE))</f>
        <v>#</v>
      </c>
    </row>
    <row r="27641" spans="1:2">
      <c r="A27641" t="s">
        <v>334</v>
      </c>
      <c r="B27641" t="str">
        <f>IF(ISBLANK(VLOOKUP(A27641,Questionnaire!A:KQ,221,FALSE)),"#",VLOOKUP(A27641,Questionnaire!A:KQ,221,FALSE))</f>
        <v>#</v>
      </c>
    </row>
    <row r="27642" spans="1:2">
      <c r="A27642" t="s">
        <v>335</v>
      </c>
      <c r="B27642" t="str">
        <f>IF(ISBLANK(VLOOKUP(A27642,Questionnaire!A:KQ,221,FALSE)),"#",VLOOKUP(A27642,Questionnaire!A:KQ,221,FALSE))</f>
        <v>#</v>
      </c>
    </row>
    <row r="27643" spans="1:2">
      <c r="A27643" t="s">
        <v>336</v>
      </c>
      <c r="B27643" t="str">
        <f>IF(ISBLANK(VLOOKUP(A27643,Questionnaire!A:KQ,221,FALSE)),"#",VLOOKUP(A27643,Questionnaire!A:KQ,221,FALSE))</f>
        <v>#</v>
      </c>
    </row>
    <row r="27644" spans="1:2">
      <c r="A27644" t="s">
        <v>337</v>
      </c>
      <c r="B27644" t="str">
        <f>IF(ISBLANK(VLOOKUP(A27644,Questionnaire!A:KQ,221,FALSE)),"#",VLOOKUP(A27644,Questionnaire!A:KQ,221,FALSE))</f>
        <v>#</v>
      </c>
    </row>
    <row r="27645" spans="1:2">
      <c r="A27645" t="s">
        <v>338</v>
      </c>
      <c r="B27645" t="str">
        <f>IF(ISBLANK(VLOOKUP(A27645,Questionnaire!A:KQ,221,FALSE)),"#",VLOOKUP(A27645,Questionnaire!A:KQ,221,FALSE))</f>
        <v>#</v>
      </c>
    </row>
    <row r="27646" spans="1:2">
      <c r="A27646" t="s">
        <v>339</v>
      </c>
      <c r="B27646" t="str">
        <f>IF(ISBLANK(VLOOKUP(A27646,Questionnaire!A:KQ,221,FALSE)),"#",VLOOKUP(A27646,Questionnaire!A:KQ,221,FALSE))</f>
        <v>#</v>
      </c>
    </row>
    <row r="27647" spans="1:2">
      <c r="A27647" t="s">
        <v>340</v>
      </c>
      <c r="B27647" t="str">
        <f>IF(ISBLANK(VLOOKUP(A27647,Questionnaire!A:KQ,221,FALSE)),"#",VLOOKUP(A27647,Questionnaire!A:KQ,221,FALSE))</f>
        <v>#</v>
      </c>
    </row>
    <row r="27648" spans="1:2">
      <c r="A27648" t="s">
        <v>341</v>
      </c>
      <c r="B27648" t="str">
        <f>IF(ISBLANK(VLOOKUP(A27648,Questionnaire!A:KQ,221,FALSE)),"#",VLOOKUP(A27648,Questionnaire!A:KQ,221,FALSE))</f>
        <v>#</v>
      </c>
    </row>
    <row r="27649" spans="1:2">
      <c r="A27649" t="s">
        <v>342</v>
      </c>
      <c r="B27649" t="str">
        <f>IF(ISBLANK(VLOOKUP(A27649,Questionnaire!A:KQ,221,FALSE)),"#",VLOOKUP(A27649,Questionnaire!A:KQ,221,FALSE))</f>
        <v>#</v>
      </c>
    </row>
    <row r="27650" spans="1:2">
      <c r="A27650" t="s">
        <v>343</v>
      </c>
      <c r="B27650" t="str">
        <f>IF(ISBLANK(VLOOKUP(A27650,Questionnaire!A:KQ,221,FALSE)),"#",VLOOKUP(A27650,Questionnaire!A:KQ,221,FALSE))</f>
        <v>#</v>
      </c>
    </row>
    <row r="27651" spans="1:2">
      <c r="A27651" t="s">
        <v>344</v>
      </c>
      <c r="B27651" t="str">
        <f>IF(ISBLANK(VLOOKUP(A27651,Questionnaire!A:KQ,221,FALSE)),"#",VLOOKUP(A27651,Questionnaire!A:KQ,221,FALSE))</f>
        <v>#</v>
      </c>
    </row>
    <row r="27652" spans="1:2">
      <c r="A27652" t="s">
        <v>345</v>
      </c>
      <c r="B27652" t="str">
        <f>IF(ISBLANK(VLOOKUP(A27652,Questionnaire!A:KQ,221,FALSE)),"#",VLOOKUP(A27652,Questionnaire!A:KQ,221,FALSE))</f>
        <v>#</v>
      </c>
    </row>
    <row r="27653" spans="1:2">
      <c r="A27653" t="s">
        <v>348</v>
      </c>
      <c r="B27653" t="str">
        <f>IF(ISBLANK(VLOOKUP(A27653,Questionnaire!A:KQ,221,FALSE)),"#",VLOOKUP(A27653,Questionnaire!A:KQ,221,FALSE))</f>
        <v>#</v>
      </c>
    </row>
    <row r="27654" spans="1:2">
      <c r="A27654" t="s">
        <v>353</v>
      </c>
      <c r="B27654" t="str">
        <f>IF(ISBLANK(VLOOKUP(A27654,Questionnaire!A:KQ,221,FALSE)),"#",VLOOKUP(A27654,Questionnaire!A:KQ,221,FALSE))</f>
        <v>#</v>
      </c>
    </row>
    <row r="27655" spans="1:2">
      <c r="A27655" t="s">
        <v>354</v>
      </c>
      <c r="B27655" t="str">
        <f>IF(ISBLANK(VLOOKUP(A27655,Questionnaire!A:KQ,221,FALSE)),"#",VLOOKUP(A27655,Questionnaire!A:KQ,221,FALSE))</f>
        <v>#</v>
      </c>
    </row>
    <row r="27656" spans="1:2">
      <c r="A27656" t="s">
        <v>355</v>
      </c>
      <c r="B27656" t="str">
        <f>IF(ISBLANK(VLOOKUP(A27656,Questionnaire!A:KQ,221,FALSE)),"#",VLOOKUP(A27656,Questionnaire!A:KQ,221,FALSE))</f>
        <v>#</v>
      </c>
    </row>
    <row r="27657" spans="1:2">
      <c r="A27657" t="s">
        <v>356</v>
      </c>
      <c r="B27657" t="str">
        <f>IF(ISBLANK(VLOOKUP(A27657,Questionnaire!A:KQ,221,FALSE)),"#",VLOOKUP(A27657,Questionnaire!A:KQ,221,FALSE))</f>
        <v>#</v>
      </c>
    </row>
    <row r="27658" spans="1:2">
      <c r="A27658" t="s">
        <v>357</v>
      </c>
      <c r="B27658" t="str">
        <f>IF(ISBLANK(VLOOKUP(A27658,Questionnaire!A:KQ,221,FALSE)),"#",VLOOKUP(A27658,Questionnaire!A:KQ,221,FALSE))</f>
        <v>#</v>
      </c>
    </row>
    <row r="27659" spans="1:2">
      <c r="A27659" t="s">
        <v>360</v>
      </c>
      <c r="B27659" t="str">
        <f>IF(ISBLANK(VLOOKUP(A27659,Questionnaire!A:KQ,221,FALSE)),"#",VLOOKUP(A27659,Questionnaire!A:KQ,221,FALSE))</f>
        <v>#</v>
      </c>
    </row>
    <row r="27660" spans="1:2">
      <c r="A27660" t="s">
        <v>362</v>
      </c>
      <c r="B27660" t="str">
        <f>IF(ISBLANK(VLOOKUP(A27660,Questionnaire!A:KQ,221,FALSE)),"#",VLOOKUP(A27660,Questionnaire!A:KQ,221,FALSE))</f>
        <v>#</v>
      </c>
    </row>
    <row r="27661" spans="1:2">
      <c r="A27661" t="s">
        <v>363</v>
      </c>
      <c r="B27661" t="str">
        <f>IF(ISBLANK(VLOOKUP(A27661,Questionnaire!A:KQ,221,FALSE)),"#",VLOOKUP(A27661,Questionnaire!A:KQ,221,FALSE))</f>
        <v>#</v>
      </c>
    </row>
    <row r="27662" spans="1:2">
      <c r="A27662" t="s">
        <v>364</v>
      </c>
      <c r="B27662" t="str">
        <f>IF(ISBLANK(VLOOKUP(A27662,Questionnaire!A:KQ,221,FALSE)),"#",VLOOKUP(A27662,Questionnaire!A:KQ,221,FALSE))</f>
        <v>#</v>
      </c>
    </row>
    <row r="27663" spans="1:2">
      <c r="A27663" t="s">
        <v>365</v>
      </c>
      <c r="B27663" t="str">
        <f>IF(ISBLANK(VLOOKUP(A27663,Questionnaire!A:KQ,221,FALSE)),"#",VLOOKUP(A27663,Questionnaire!A:KQ,221,FALSE))</f>
        <v>#</v>
      </c>
    </row>
    <row r="27664" spans="1:2">
      <c r="A27664" t="s">
        <v>366</v>
      </c>
      <c r="B27664" t="str">
        <f>IF(ISBLANK(VLOOKUP(A27664,Questionnaire!A:KQ,221,FALSE)),"#",VLOOKUP(A27664,Questionnaire!A:KQ,221,FALSE))</f>
        <v>#</v>
      </c>
    </row>
    <row r="27665" spans="1:2">
      <c r="A27665" t="s">
        <v>371</v>
      </c>
      <c r="B27665" t="str">
        <f>IF(ISBLANK(VLOOKUP(A27665,Questionnaire!A:KQ,221,FALSE)),"#",VLOOKUP(A27665,Questionnaire!A:KQ,221,FALSE))</f>
        <v>#</v>
      </c>
    </row>
    <row r="27666" spans="1:2">
      <c r="A27666" t="s">
        <v>372</v>
      </c>
      <c r="B27666" t="str">
        <f>IF(ISBLANK(VLOOKUP(A27666,Questionnaire!A:KQ,221,FALSE)),"#",VLOOKUP(A27666,Questionnaire!A:KQ,221,FALSE))</f>
        <v>#</v>
      </c>
    </row>
    <row r="27667" spans="1:2">
      <c r="A27667" t="s">
        <v>373</v>
      </c>
      <c r="B27667" t="str">
        <f>IF(ISBLANK(VLOOKUP(A27667,Questionnaire!A:KQ,221,FALSE)),"#",VLOOKUP(A27667,Questionnaire!A:KQ,221,FALSE))</f>
        <v>#</v>
      </c>
    </row>
    <row r="27668" spans="1:2">
      <c r="A27668" t="s">
        <v>374</v>
      </c>
      <c r="B27668" t="str">
        <f>IF(ISBLANK(VLOOKUP(A27668,Questionnaire!A:KQ,221,FALSE)),"#",VLOOKUP(A27668,Questionnaire!A:KQ,221,FALSE))</f>
        <v>#</v>
      </c>
    </row>
    <row r="27669" spans="1:2">
      <c r="A27669" t="s">
        <v>377</v>
      </c>
      <c r="B27669" t="str">
        <f>IF(ISBLANK(VLOOKUP(A27669,Questionnaire!A:KQ,221,FALSE)),"#",VLOOKUP(A27669,Questionnaire!A:KQ,221,FALSE))</f>
        <v>#</v>
      </c>
    </row>
    <row r="27670" spans="1:2">
      <c r="A27670" t="s">
        <v>379</v>
      </c>
      <c r="B27670" t="str">
        <f>IF(ISBLANK(VLOOKUP(A27670,Questionnaire!A:KQ,221,FALSE)),"#",VLOOKUP(A27670,Questionnaire!A:KQ,221,FALSE))</f>
        <v>#</v>
      </c>
    </row>
    <row r="27671" spans="1:2">
      <c r="A27671" t="s">
        <v>380</v>
      </c>
      <c r="B27671" t="str">
        <f>IF(ISBLANK(VLOOKUP(A27671,Questionnaire!A:KQ,221,FALSE)),"#",VLOOKUP(A27671,Questionnaire!A:KQ,221,FALSE))</f>
        <v>#</v>
      </c>
    </row>
    <row r="27672" spans="1:2">
      <c r="A27672" t="s">
        <v>381</v>
      </c>
      <c r="B27672" t="str">
        <f>IF(ISBLANK(VLOOKUP(A27672,Questionnaire!A:KQ,221,FALSE)),"#",VLOOKUP(A27672,Questionnaire!A:KQ,221,FALSE))</f>
        <v>#</v>
      </c>
    </row>
    <row r="27673" spans="1:2">
      <c r="A27673" t="s">
        <v>382</v>
      </c>
      <c r="B27673" t="str">
        <f>IF(ISBLANK(VLOOKUP(A27673,Questionnaire!A:KQ,221,FALSE)),"#",VLOOKUP(A27673,Questionnaire!A:KQ,221,FALSE))</f>
        <v>#</v>
      </c>
    </row>
    <row r="27674" spans="1:2">
      <c r="A27674" t="s">
        <v>384</v>
      </c>
      <c r="B27674" t="str">
        <f>IF(ISBLANK(VLOOKUP(A27674,Questionnaire!A:KQ,221,FALSE)),"#",VLOOKUP(A27674,Questionnaire!A:KQ,221,FALSE))</f>
        <v>#</v>
      </c>
    </row>
    <row r="27675" spans="1:2">
      <c r="A27675" t="s">
        <v>387</v>
      </c>
      <c r="B27675" t="str">
        <f>IF(ISBLANK(VLOOKUP(A27675,Questionnaire!A:KQ,221,FALSE)),"#",VLOOKUP(A27675,Questionnaire!A:KQ,221,FALSE))</f>
        <v>#</v>
      </c>
    </row>
    <row r="27676" spans="1:2">
      <c r="A27676" t="s">
        <v>391</v>
      </c>
      <c r="B27676" t="str">
        <f>IF(ISBLANK(VLOOKUP(A27676,Questionnaire!A:KQ,221,FALSE)),"#",VLOOKUP(A27676,Questionnaire!A:KQ,221,FALSE))</f>
        <v>#</v>
      </c>
    </row>
    <row r="27677" spans="1:2">
      <c r="A27677" t="s">
        <v>393</v>
      </c>
      <c r="B27677" t="str">
        <f>IF(ISBLANK(VLOOKUP(A27677,Questionnaire!A:KQ,221,FALSE)),"#",VLOOKUP(A27677,Questionnaire!A:KQ,221,FALSE))</f>
        <v>#</v>
      </c>
    </row>
    <row r="27678" spans="1:2">
      <c r="A27678" t="s">
        <v>395</v>
      </c>
      <c r="B27678" t="str">
        <f>IF(ISBLANK(VLOOKUP(A27678,Questionnaire!A:KQ,221,FALSE)),"#",VLOOKUP(A27678,Questionnaire!A:KQ,221,FALSE))</f>
        <v>#</v>
      </c>
    </row>
    <row r="27679" spans="1:2">
      <c r="A27679" t="s">
        <v>398</v>
      </c>
      <c r="B27679" t="str">
        <f>IF(ISBLANK(VLOOKUP(A27679,Questionnaire!A:KQ,221,FALSE)),"#",VLOOKUP(A27679,Questionnaire!A:KQ,221,FALSE))</f>
        <v>#</v>
      </c>
    </row>
    <row r="27680" spans="1:2">
      <c r="A27680" t="s">
        <v>402</v>
      </c>
      <c r="B27680" t="str">
        <f>IF(ISBLANK(VLOOKUP(A27680,Questionnaire!A:KQ,221,FALSE)),"#",VLOOKUP(A27680,Questionnaire!A:KQ,221,FALSE))</f>
        <v>#</v>
      </c>
    </row>
    <row r="27681" spans="1:2">
      <c r="A27681" t="s">
        <v>405</v>
      </c>
      <c r="B27681" t="str">
        <f>IF(ISBLANK(VLOOKUP(A27681,Questionnaire!A:KQ,221,FALSE)),"#",VLOOKUP(A27681,Questionnaire!A:KQ,221,FALSE))</f>
        <v>#</v>
      </c>
    </row>
    <row r="27682" spans="1:2">
      <c r="A27682" t="s">
        <v>409</v>
      </c>
      <c r="B27682" t="str">
        <f>IF(ISBLANK(VLOOKUP(A27682,Questionnaire!A:KQ,221,FALSE)),"#",VLOOKUP(A27682,Questionnaire!A:KQ,221,FALSE))</f>
        <v>#</v>
      </c>
    </row>
    <row r="27683" spans="1:2">
      <c r="A27683" t="s">
        <v>412</v>
      </c>
      <c r="B27683" t="str">
        <f>IF(ISBLANK(VLOOKUP(A27683,Questionnaire!A:KQ,221,FALSE)),"#",VLOOKUP(A27683,Questionnaire!A:KQ,221,FALSE))</f>
        <v>#</v>
      </c>
    </row>
    <row r="27684" spans="1:2">
      <c r="A27684" t="s">
        <v>415</v>
      </c>
      <c r="B27684" t="str">
        <f>IF(ISBLANK(VLOOKUP(A27684,Questionnaire!A:KQ,221,FALSE)),"#",VLOOKUP(A27684,Questionnaire!A:KQ,221,FALSE))</f>
        <v>#</v>
      </c>
    </row>
    <row r="27685" spans="1:2">
      <c r="A27685" t="s">
        <v>418</v>
      </c>
      <c r="B27685" t="str">
        <f>IF(ISBLANK(VLOOKUP(A27685,Questionnaire!A:KQ,221,FALSE)),"#",VLOOKUP(A27685,Questionnaire!A:KQ,221,FALSE))</f>
        <v>#</v>
      </c>
    </row>
    <row r="27686" spans="1:2">
      <c r="A27686" t="s">
        <v>421</v>
      </c>
      <c r="B27686" t="str">
        <f>IF(ISBLANK(VLOOKUP(A27686,Questionnaire!A:KQ,221,FALSE)),"#",VLOOKUP(A27686,Questionnaire!A:KQ,221,FALSE))</f>
        <v>#</v>
      </c>
    </row>
    <row r="27687" spans="1:2">
      <c r="A27687" t="s">
        <v>424</v>
      </c>
      <c r="B27687" t="str">
        <f>IF(ISBLANK(VLOOKUP(A27687,Questionnaire!A:KQ,221,FALSE)),"#",VLOOKUP(A27687,Questionnaire!A:KQ,221,FALSE))</f>
        <v>#</v>
      </c>
    </row>
    <row r="27688" spans="1:2">
      <c r="A27688" t="s">
        <v>429</v>
      </c>
      <c r="B27688" t="str">
        <f>IF(ISBLANK(VLOOKUP(A27688,Questionnaire!A:KQ,221,FALSE)),"#",VLOOKUP(A27688,Questionnaire!A:KQ,221,FALSE))</f>
        <v>#</v>
      </c>
    </row>
    <row r="27689" spans="1:2">
      <c r="A27689" t="s">
        <v>432</v>
      </c>
      <c r="B27689" t="str">
        <f>IF(ISBLANK(VLOOKUP(A27689,Questionnaire!A:KQ,221,FALSE)),"#",VLOOKUP(A27689,Questionnaire!A:KQ,221,FALSE))</f>
        <v>#</v>
      </c>
    </row>
    <row r="27690" spans="1:2">
      <c r="A27690" t="s">
        <v>435</v>
      </c>
      <c r="B27690" t="str">
        <f>IF(ISBLANK(VLOOKUP(A27690,Questionnaire!A:KQ,221,FALSE)),"#",VLOOKUP(A27690,Questionnaire!A:KQ,221,FALSE))</f>
        <v>#</v>
      </c>
    </row>
    <row r="27691" spans="1:2">
      <c r="A27691" t="s">
        <v>437</v>
      </c>
      <c r="B27691" t="str">
        <f>IF(ISBLANK(VLOOKUP(A27691,Questionnaire!A:KQ,221,FALSE)),"#",VLOOKUP(A27691,Questionnaire!A:KQ,221,FALSE))</f>
        <v>#</v>
      </c>
    </row>
    <row r="27692" spans="1:2">
      <c r="A27692" t="s">
        <v>439</v>
      </c>
      <c r="B27692" t="str">
        <f>IF(ISBLANK(VLOOKUP(A27692,Questionnaire!A:KQ,221,FALSE)),"#",VLOOKUP(A27692,Questionnaire!A:KQ,221,FALSE))</f>
        <v>#</v>
      </c>
    </row>
    <row r="27693" spans="1:2">
      <c r="A27693" t="s">
        <v>442</v>
      </c>
      <c r="B27693" t="str">
        <f>IF(ISBLANK(VLOOKUP(A27693,Questionnaire!A:KQ,221,FALSE)),"#",VLOOKUP(A27693,Questionnaire!A:KQ,221,FALSE))</f>
        <v>#</v>
      </c>
    </row>
    <row r="27694" spans="1:2">
      <c r="A27694" t="s">
        <v>445</v>
      </c>
      <c r="B27694" t="str">
        <f>IF(ISBLANK(VLOOKUP(A27694,Questionnaire!A:KQ,221,FALSE)),"#",VLOOKUP(A27694,Questionnaire!A:KQ,221,FALSE))</f>
        <v>#</v>
      </c>
    </row>
    <row r="27695" spans="1:2">
      <c r="A27695" t="s">
        <v>448</v>
      </c>
      <c r="B27695" t="str">
        <f>IF(ISBLANK(VLOOKUP(A27695,Questionnaire!A:KQ,221,FALSE)),"#",VLOOKUP(A27695,Questionnaire!A:KQ,221,FALSE))</f>
        <v>#</v>
      </c>
    </row>
    <row r="27696" spans="1:2">
      <c r="A27696" t="s">
        <v>452</v>
      </c>
      <c r="B27696" t="str">
        <f>IF(ISBLANK(VLOOKUP(A27696,Questionnaire!A:KQ,221,FALSE)),"#",VLOOKUP(A27696,Questionnaire!A:KQ,221,FALSE))</f>
        <v>#</v>
      </c>
    </row>
    <row r="27697" spans="1:3">
      <c r="A27697" t="s">
        <v>455</v>
      </c>
      <c r="B27697" t="str">
        <f>IF(ISBLANK(VLOOKUP(A27697,Questionnaire!A:KQ,221,FALSE)),"#",VLOOKUP(A27697,Questionnaire!A:KQ,221,FALSE))</f>
        <v>#</v>
      </c>
    </row>
    <row r="27698" spans="1:3">
      <c r="A27698" t="s">
        <v>458</v>
      </c>
      <c r="B27698" t="str">
        <f>IF(ISBLANK(VLOOKUP(A27698,Questionnaire!A:KQ,221,FALSE)),"#",VLOOKUP(A27698,Questionnaire!A:KQ,221,FALSE))</f>
        <v>#</v>
      </c>
    </row>
    <row r="27699" spans="1:3">
      <c r="A27699" t="s">
        <v>461</v>
      </c>
      <c r="B27699" t="str">
        <f>IF(ISBLANK(VLOOKUP(A27699,Questionnaire!A:KQ,221,FALSE)),"#",VLOOKUP(A27699,Questionnaire!A:KQ,221,FALSE))</f>
        <v>#</v>
      </c>
    </row>
    <row r="27700" spans="1:3">
      <c r="A27700" t="s">
        <v>465</v>
      </c>
      <c r="B27700" t="str">
        <f>IF(ISBLANK(VLOOKUP(A27700,Questionnaire!A:KQ,221,FALSE)),"#",VLOOKUP(A27700,Questionnaire!A:KQ,221,FALSE))</f>
        <v>#</v>
      </c>
    </row>
    <row r="27701" spans="1:3">
      <c r="A27701" t="s">
        <v>467</v>
      </c>
      <c r="B27701" t="str">
        <f>IF(ISBLANK(VLOOKUP(A27701,Questionnaire!A:KQ,221,FALSE)),"#",VLOOKUP(A27701,Questionnaire!A:KQ,221,FALSE))</f>
        <v>#</v>
      </c>
    </row>
    <row r="27702" spans="1:3">
      <c r="A27702" t="s">
        <v>469</v>
      </c>
      <c r="B27702" t="str">
        <f>IF(ISBLANK(VLOOKUP(A27702,Questionnaire!A:KQ,221,FALSE)),"#",VLOOKUP(A27702,Questionnaire!A:KQ,221,FALSE))</f>
        <v>#</v>
      </c>
    </row>
    <row r="27703" spans="1:3">
      <c r="A27703" t="s">
        <v>471</v>
      </c>
      <c r="B27703" t="str">
        <f>IF(ISBLANK(VLOOKUP(A27703,Questionnaire!A:KQ,221,FALSE)),"#",VLOOKUP(A27703,Questionnaire!A:KQ,221,FALSE))</f>
        <v>#</v>
      </c>
    </row>
    <row r="27704" spans="1:3">
      <c r="A27704" t="s">
        <v>473</v>
      </c>
      <c r="B27704" t="str">
        <f>IF(ISBLANK(VLOOKUP(A27704,Questionnaire!A:KQ,221,FALSE)),"#",VLOOKUP(A27704,Questionnaire!A:KQ,221,FALSE))</f>
        <v>#</v>
      </c>
    </row>
    <row r="27705" spans="1:3">
      <c r="A27705" t="s">
        <v>475</v>
      </c>
      <c r="B27705" t="str">
        <f>IF(ISBLANK(VLOOKUP(A27705,Questionnaire!A:KQ,221,FALSE)),"#",VLOOKUP(A27705,Questionnaire!A:KQ,221,FALSE))</f>
        <v>#</v>
      </c>
    </row>
    <row r="27706" spans="1:3">
      <c r="A27706" t="s">
        <v>185</v>
      </c>
      <c r="B27706" t="str">
        <f>IF(ISBLANK(VLOOKUP(A27706,Questionnaire!A:KQ,222,FALSE)),"#",VLOOKUP(A27706,Questionnaire!A:KQ,222,FALSE))</f>
        <v>#</v>
      </c>
      <c r="C27706">
        <v>219</v>
      </c>
    </row>
    <row r="27707" spans="1:3">
      <c r="A27707" t="s">
        <v>187</v>
      </c>
      <c r="B27707" t="str">
        <f>IF(ISNA(VLOOKUP(VLOOKUP(A27707,Questionnaire!A:KQ,222,FALSE),'CORA Encoding'!D:E,2,FALSE)),"#",VLOOKUP(VLOOKUP(A27707,Questionnaire!A:KQ,222,FALSE),'CORA Encoding'!D:E,2,FALSE))</f>
        <v>#</v>
      </c>
    </row>
    <row r="27708" spans="1:3">
      <c r="A27708" t="s">
        <v>189</v>
      </c>
      <c r="B27708" t="str">
        <f>IF(ISNA(VLOOKUP(VLOOKUP(A27708,Questionnaire!A:KQ,222,FALSE),'CORA Encoding'!G:H,2,FALSE)),"#",VLOOKUP(VLOOKUP(A27708,Questionnaire!A:KQ,222,FALSE),'CORA Encoding'!G:H,2,FALSE))</f>
        <v>#</v>
      </c>
    </row>
    <row r="27709" spans="1:3">
      <c r="A27709" t="s">
        <v>191</v>
      </c>
      <c r="B27709" t="str">
        <f>IF(ISNA(VLOOKUP(VLOOKUP(A27709,Questionnaire!A:KQ,222,FALSE),'Country List'!E:F,2,FALSE)),"#",VLOOKUP(VLOOKUP(A27709,Questionnaire!A:KQ,222,FALSE),'Country List'!E:F,2,FALSE))</f>
        <v>#</v>
      </c>
    </row>
    <row r="27710" spans="1:3">
      <c r="A27710" t="s">
        <v>193</v>
      </c>
      <c r="B27710" t="str">
        <f>IF(ISNA(VLOOKUP(VLOOKUP(A27710,Questionnaire!A:KQ,222,FALSE),'Industry List'!B:C,2,FALSE)),"#",VLOOKUP(VLOOKUP(A27710,Questionnaire!A:KQ,222,FALSE),'Industry List'!B:C,2,FALSE))</f>
        <v>#</v>
      </c>
    </row>
    <row r="27711" spans="1:3">
      <c r="A27711" t="s">
        <v>197</v>
      </c>
      <c r="B27711" t="str">
        <f>IF(ISBLANK(VLOOKUP(A27711,Questionnaire!A:KQ,222,FALSE)),"#",VLOOKUP(A27711,Questionnaire!A:KQ,222,FALSE))</f>
        <v>#</v>
      </c>
    </row>
    <row r="27712" spans="1:3">
      <c r="A27712" t="s">
        <v>201</v>
      </c>
      <c r="B27712" t="str">
        <f>IF(ISBLANK(VLOOKUP(A27712,Questionnaire!A:KQ,222,FALSE)),"#",VLOOKUP(A27712,Questionnaire!A:KQ,222,FALSE))</f>
        <v>#</v>
      </c>
    </row>
    <row r="27713" spans="1:2">
      <c r="A27713" t="s">
        <v>203</v>
      </c>
      <c r="B27713" t="str">
        <f>IF(ISNA(VLOOKUP(VLOOKUP(A27713,Questionnaire!A:KQ,222,FALSE),'CORA Encoding'!J:K,2,FALSE)),"#",VLOOKUP(VLOOKUP(A27713,Questionnaire!A:KQ,222,FALSE),'CORA Encoding'!J:K,2,FALSE))</f>
        <v>#</v>
      </c>
    </row>
    <row r="27714" spans="1:2">
      <c r="A27714" t="s">
        <v>208</v>
      </c>
      <c r="B27714" t="str">
        <f>IF(ISBLANK(VLOOKUP(A27714,Questionnaire!A:KQ,222,FALSE)),"#",VLOOKUP(A27714,Questionnaire!A:KQ,222,FALSE))</f>
        <v>#</v>
      </c>
    </row>
    <row r="27715" spans="1:2">
      <c r="A27715" t="s">
        <v>213</v>
      </c>
      <c r="B27715" t="str">
        <f>IF(ISBLANK(VLOOKUP(A27715,Questionnaire!A:KQ,222,FALSE)),"#",VLOOKUP(A27715,Questionnaire!A:KQ,222,FALSE))</f>
        <v>#</v>
      </c>
    </row>
    <row r="27716" spans="1:2">
      <c r="A27716" t="s">
        <v>215</v>
      </c>
      <c r="B27716" t="str">
        <f>IF(ISBLANK(VLOOKUP(A27716,Questionnaire!A:KQ,222,FALSE)),"#",VLOOKUP(A27716,Questionnaire!A:KQ,222,FALSE))</f>
        <v>#</v>
      </c>
    </row>
    <row r="27717" spans="1:2">
      <c r="A27717" t="s">
        <v>217</v>
      </c>
      <c r="B27717" t="str">
        <f>IF(ISBLANK(VLOOKUP(A27717,Questionnaire!A:KQ,222,FALSE)),"#",VLOOKUP(A27717,Questionnaire!A:KQ,222,FALSE))</f>
        <v>#</v>
      </c>
    </row>
    <row r="27718" spans="1:2">
      <c r="A27718" t="s">
        <v>219</v>
      </c>
      <c r="B27718" t="str">
        <f>IF(ISBLANK(VLOOKUP(A27718,Questionnaire!A:KQ,222,FALSE)),"#",VLOOKUP(A27718,Questionnaire!A:KQ,222,FALSE))</f>
        <v>#</v>
      </c>
    </row>
    <row r="27719" spans="1:2">
      <c r="A27719" t="s">
        <v>221</v>
      </c>
      <c r="B27719" t="str">
        <f>IF(ISBLANK(VLOOKUP(A27719,Questionnaire!A:KQ,222,FALSE)),"#",VLOOKUP(A27719,Questionnaire!A:KQ,222,FALSE))</f>
        <v>#</v>
      </c>
    </row>
    <row r="27720" spans="1:2">
      <c r="A27720" t="s">
        <v>223</v>
      </c>
      <c r="B27720" t="str">
        <f>IF(ISBLANK(VLOOKUP(A27720,Questionnaire!A:KQ,222,FALSE)),"#",VLOOKUP(A27720,Questionnaire!A:KQ,222,FALSE))</f>
        <v>#</v>
      </c>
    </row>
    <row r="27721" spans="1:2">
      <c r="A27721" t="s">
        <v>225</v>
      </c>
      <c r="B27721" t="str">
        <f>IF(ISBLANK(VLOOKUP(A27721,Questionnaire!A:KQ,222,FALSE)),"#",VLOOKUP(A27721,Questionnaire!A:KQ,222,FALSE))</f>
        <v>#</v>
      </c>
    </row>
    <row r="27722" spans="1:2">
      <c r="A27722" t="s">
        <v>227</v>
      </c>
      <c r="B27722" t="str">
        <f>IF(ISBLANK(VLOOKUP(A27722,Questionnaire!A:KQ,222,FALSE)),"#",VLOOKUP(A27722,Questionnaire!A:KQ,222,FALSE))</f>
        <v>#</v>
      </c>
    </row>
    <row r="27723" spans="1:2">
      <c r="A27723" t="s">
        <v>229</v>
      </c>
      <c r="B27723" t="str">
        <f>IF(ISBLANK(VLOOKUP(A27723,Questionnaire!A:KQ,222,FALSE)),"#",VLOOKUP(A27723,Questionnaire!A:KQ,222,FALSE))</f>
        <v>#</v>
      </c>
    </row>
    <row r="27724" spans="1:2">
      <c r="A27724" t="s">
        <v>231</v>
      </c>
      <c r="B27724" t="str">
        <f>IF(ISBLANK(VLOOKUP(A27724,Questionnaire!A:KQ,222,FALSE)),"#",VLOOKUP(A27724,Questionnaire!A:KQ,222,FALSE))</f>
        <v>#</v>
      </c>
    </row>
    <row r="27725" spans="1:2">
      <c r="A27725" t="s">
        <v>233</v>
      </c>
      <c r="B27725" t="str">
        <f>IF(ISBLANK(VLOOKUP(A27725,Questionnaire!A:KQ,222,FALSE)),"#",VLOOKUP(A27725,Questionnaire!A:KQ,222,FALSE))</f>
        <v>#</v>
      </c>
    </row>
    <row r="27726" spans="1:2">
      <c r="A27726" t="s">
        <v>235</v>
      </c>
      <c r="B27726" t="str">
        <f>IF(ISBLANK(VLOOKUP(A27726,Questionnaire!A:KQ,222,FALSE)),"#",VLOOKUP(A27726,Questionnaire!A:KQ,222,FALSE))</f>
        <v>#</v>
      </c>
    </row>
    <row r="27727" spans="1:2">
      <c r="A27727" t="s">
        <v>237</v>
      </c>
      <c r="B27727" t="str">
        <f>IF(ISBLANK(VLOOKUP(A27727,Questionnaire!A:KQ,222,FALSE)),"#",VLOOKUP(A27727,Questionnaire!A:KQ,222,FALSE))</f>
        <v>#</v>
      </c>
    </row>
    <row r="27728" spans="1:2">
      <c r="A27728" t="s">
        <v>239</v>
      </c>
      <c r="B27728" t="str">
        <f>IF(ISBLANK(VLOOKUP(A27728,Questionnaire!A:KQ,222,FALSE)),"#",VLOOKUP(A27728,Questionnaire!A:KQ,222,FALSE))</f>
        <v>#</v>
      </c>
    </row>
    <row r="27729" spans="1:2">
      <c r="A27729" t="s">
        <v>242</v>
      </c>
      <c r="B27729" t="str">
        <f>IF(ISBLANK(VLOOKUP(A27729,Questionnaire!A:KQ,222,FALSE)),"#",VLOOKUP(A27729,Questionnaire!A:KQ,222,FALSE))</f>
        <v>#</v>
      </c>
    </row>
    <row r="27730" spans="1:2">
      <c r="A27730" t="s">
        <v>245</v>
      </c>
      <c r="B27730" t="str">
        <f>IF(ISBLANK(VLOOKUP(A27730,Questionnaire!A:KQ,222,FALSE)),"#",VLOOKUP(A27730,Questionnaire!A:KQ,222,FALSE))</f>
        <v>#</v>
      </c>
    </row>
    <row r="27731" spans="1:2">
      <c r="A27731" t="s">
        <v>247</v>
      </c>
      <c r="B27731" t="str">
        <f>IF(ISBLANK(VLOOKUP(A27731,Questionnaire!A:KQ,222,FALSE)),"#",VLOOKUP(A27731,Questionnaire!A:KQ,222,FALSE))</f>
        <v>#</v>
      </c>
    </row>
    <row r="27732" spans="1:2">
      <c r="A27732" t="s">
        <v>249</v>
      </c>
      <c r="B27732" t="str">
        <f>IF(ISBLANK(VLOOKUP(A27732,Questionnaire!A:KQ,222,FALSE)),"#",VLOOKUP(A27732,Questionnaire!A:KQ,222,FALSE))</f>
        <v>#</v>
      </c>
    </row>
    <row r="27733" spans="1:2">
      <c r="A27733" t="s">
        <v>250</v>
      </c>
      <c r="B27733" t="str">
        <f>IF(ISBLANK(VLOOKUP(A27733,Questionnaire!A:KQ,222,FALSE)),"#",VLOOKUP(A27733,Questionnaire!A:KQ,222,FALSE))</f>
        <v>#</v>
      </c>
    </row>
    <row r="27734" spans="1:2">
      <c r="A27734" t="s">
        <v>252</v>
      </c>
      <c r="B27734" t="str">
        <f>IF(ISBLANK(VLOOKUP(A27734,Questionnaire!A:KQ,222,FALSE)),"#",VLOOKUP(A27734,Questionnaire!A:KQ,222,FALSE))</f>
        <v>#</v>
      </c>
    </row>
    <row r="27735" spans="1:2">
      <c r="A27735" t="s">
        <v>255</v>
      </c>
      <c r="B27735" t="str">
        <f>IF(ISBLANK(VLOOKUP(A27735,Questionnaire!A:KQ,222,FALSE)),"#",VLOOKUP(A27735,Questionnaire!A:KQ,222,FALSE))</f>
        <v>#</v>
      </c>
    </row>
    <row r="27736" spans="1:2">
      <c r="A27736" t="s">
        <v>258</v>
      </c>
      <c r="B27736" t="str">
        <f>IF(ISNA(VLOOKUP(VLOOKUP(A27736,Questionnaire!A:KQ,222,FALSE),'CORA Encoding'!M:N,2,FALSE)),"#",VLOOKUP(VLOOKUP(A27736,Questionnaire!A:KQ,222,FALSE),'CORA Encoding'!M:N,2,FALSE))</f>
        <v>#</v>
      </c>
    </row>
    <row r="27737" spans="1:2">
      <c r="A27737" t="s">
        <v>261</v>
      </c>
      <c r="B27737" t="str">
        <f>IF(ISBLANK(VLOOKUP(A27737,Questionnaire!A:KQ,222,FALSE)),"#",VLOOKUP(A27737,Questionnaire!A:KQ,222,FALSE))</f>
        <v>#</v>
      </c>
    </row>
    <row r="27738" spans="1:2">
      <c r="A27738" t="s">
        <v>263</v>
      </c>
      <c r="B27738" t="str">
        <f>IF(ISBLANK(VLOOKUP(A27738,Questionnaire!A:KQ,222,FALSE)),"#",VLOOKUP(A27738,Questionnaire!A:KQ,222,FALSE))</f>
        <v>#</v>
      </c>
    </row>
    <row r="27739" spans="1:2">
      <c r="A27739" t="s">
        <v>265</v>
      </c>
      <c r="B27739" t="str">
        <f>IF(ISBLANK(VLOOKUP(A27739,Questionnaire!A:KQ,222,FALSE)),"#",VLOOKUP(A27739,Questionnaire!A:KQ,222,FALSE))</f>
        <v>#</v>
      </c>
    </row>
    <row r="27740" spans="1:2">
      <c r="A27740" t="s">
        <v>267</v>
      </c>
      <c r="B27740" t="str">
        <f>IF(ISBLANK(VLOOKUP(A27740,Questionnaire!A:KQ,222,FALSE)),"#",VLOOKUP(A27740,Questionnaire!A:KQ,222,FALSE))</f>
        <v>#</v>
      </c>
    </row>
    <row r="27741" spans="1:2">
      <c r="A27741" t="s">
        <v>269</v>
      </c>
      <c r="B27741" t="str">
        <f>IF(ISBLANK(VLOOKUP(A27741,Questionnaire!A:KQ,222,FALSE)),"#",VLOOKUP(A27741,Questionnaire!A:KQ,222,FALSE))</f>
        <v>#</v>
      </c>
    </row>
    <row r="27742" spans="1:2">
      <c r="A27742" t="s">
        <v>274</v>
      </c>
      <c r="B27742" t="str">
        <f>IF(ISBLANK(VLOOKUP(A27742,Questionnaire!A:KQ,222,FALSE)),"#",VLOOKUP(A27742,Questionnaire!A:KQ,222,FALSE))</f>
        <v>#</v>
      </c>
    </row>
    <row r="27743" spans="1:2">
      <c r="A27743" t="s">
        <v>276</v>
      </c>
      <c r="B27743" t="str">
        <f>IF(ISBLANK(VLOOKUP(A27743,Questionnaire!A:KQ,222,FALSE)),"#",VLOOKUP(A27743,Questionnaire!A:KQ,222,FALSE))</f>
        <v>#</v>
      </c>
    </row>
    <row r="27744" spans="1:2">
      <c r="A27744" t="s">
        <v>278</v>
      </c>
      <c r="B27744" t="str">
        <f>IF(ISBLANK(VLOOKUP(A27744,Questionnaire!A:KQ,222,FALSE)),"#",VLOOKUP(A27744,Questionnaire!A:KQ,222,FALSE))</f>
        <v>#</v>
      </c>
    </row>
    <row r="27745" spans="1:2">
      <c r="A27745" t="s">
        <v>280</v>
      </c>
      <c r="B27745" t="str">
        <f>IF(ISBLANK(VLOOKUP(A27745,Questionnaire!A:KQ,222,FALSE)),"#",VLOOKUP(A27745,Questionnaire!A:KQ,222,FALSE))</f>
        <v>#</v>
      </c>
    </row>
    <row r="27746" spans="1:2">
      <c r="A27746" t="s">
        <v>282</v>
      </c>
      <c r="B27746" t="str">
        <f>IF(ISBLANK(VLOOKUP(A27746,Questionnaire!A:KQ,222,FALSE)),"#",VLOOKUP(A27746,Questionnaire!A:KQ,222,FALSE))</f>
        <v>#</v>
      </c>
    </row>
    <row r="27747" spans="1:2">
      <c r="A27747" t="s">
        <v>286</v>
      </c>
      <c r="B27747" t="str">
        <f>IF(ISBLANK(VLOOKUP(A27747,Questionnaire!A:KQ,222,FALSE)),"#",VLOOKUP(A27747,Questionnaire!A:KQ,222,FALSE))</f>
        <v>#</v>
      </c>
    </row>
    <row r="27748" spans="1:2">
      <c r="A27748" t="s">
        <v>288</v>
      </c>
      <c r="B27748" t="str">
        <f>IF(ISBLANK(VLOOKUP(A27748,Questionnaire!A:KQ,222,FALSE)),"#",VLOOKUP(A27748,Questionnaire!A:KQ,222,FALSE))</f>
        <v>#</v>
      </c>
    </row>
    <row r="27749" spans="1:2">
      <c r="A27749" t="s">
        <v>290</v>
      </c>
      <c r="B27749" t="str">
        <f>IF(ISBLANK(VLOOKUP(A27749,Questionnaire!A:KQ,222,FALSE)),"#",VLOOKUP(A27749,Questionnaire!A:KQ,222,FALSE))</f>
        <v>#</v>
      </c>
    </row>
    <row r="27750" spans="1:2">
      <c r="A27750" t="s">
        <v>292</v>
      </c>
      <c r="B27750" t="str">
        <f>IF(ISBLANK(VLOOKUP(A27750,Questionnaire!A:KQ,222,FALSE)),"#",VLOOKUP(A27750,Questionnaire!A:KQ,222,FALSE))</f>
        <v>#</v>
      </c>
    </row>
    <row r="27751" spans="1:2">
      <c r="A27751" t="s">
        <v>294</v>
      </c>
      <c r="B27751" t="str">
        <f>IF(ISBLANK(VLOOKUP(A27751,Questionnaire!A:KQ,222,FALSE)),"#",VLOOKUP(A27751,Questionnaire!A:KQ,222,FALSE))</f>
        <v>#</v>
      </c>
    </row>
    <row r="27752" spans="1:2">
      <c r="A27752" t="s">
        <v>296</v>
      </c>
      <c r="B27752" t="str">
        <f>IF(ISBLANK(VLOOKUP(A27752,Questionnaire!A:KQ,222,FALSE)),"#",VLOOKUP(A27752,Questionnaire!A:KQ,222,FALSE))</f>
        <v>#</v>
      </c>
    </row>
    <row r="27753" spans="1:2">
      <c r="A27753" t="s">
        <v>301</v>
      </c>
      <c r="B27753" t="str">
        <f>IF(ISBLANK(VLOOKUP(A27753,Questionnaire!A:KQ,222,FALSE)),"#",VLOOKUP(A27753,Questionnaire!A:KQ,222,FALSE))</f>
        <v>#</v>
      </c>
    </row>
    <row r="27754" spans="1:2">
      <c r="A27754" t="s">
        <v>303</v>
      </c>
      <c r="B27754" t="str">
        <f>IF(ISBLANK(VLOOKUP(A27754,Questionnaire!A:KQ,222,FALSE)),"#",VLOOKUP(A27754,Questionnaire!A:KQ,222,FALSE))</f>
        <v>#</v>
      </c>
    </row>
    <row r="27755" spans="1:2">
      <c r="A27755" t="s">
        <v>305</v>
      </c>
      <c r="B27755" t="str">
        <f>IF(ISBLANK(VLOOKUP(A27755,Questionnaire!A:KQ,222,FALSE)),"#",VLOOKUP(A27755,Questionnaire!A:KQ,222,FALSE))</f>
        <v>#</v>
      </c>
    </row>
    <row r="27756" spans="1:2">
      <c r="A27756" t="s">
        <v>307</v>
      </c>
      <c r="B27756" t="str">
        <f>IF(ISBLANK(VLOOKUP(A27756,Questionnaire!A:KQ,222,FALSE)),"#",VLOOKUP(A27756,Questionnaire!A:KQ,222,FALSE))</f>
        <v>#</v>
      </c>
    </row>
    <row r="27757" spans="1:2">
      <c r="A27757" t="s">
        <v>311</v>
      </c>
      <c r="B27757" t="str">
        <f>IF(ISBLANK(VLOOKUP(A27757,Questionnaire!A:KQ,222,FALSE)),"#",VLOOKUP(A27757,Questionnaire!A:KQ,222,FALSE))</f>
        <v>#</v>
      </c>
    </row>
    <row r="27758" spans="1:2">
      <c r="A27758" t="s">
        <v>313</v>
      </c>
      <c r="B27758" t="str">
        <f>IF(ISBLANK(VLOOKUP(A27758,Questionnaire!A:KQ,222,FALSE)),"#",VLOOKUP(A27758,Questionnaire!A:KQ,222,FALSE))</f>
        <v>#</v>
      </c>
    </row>
    <row r="27759" spans="1:2">
      <c r="A27759" t="s">
        <v>314</v>
      </c>
      <c r="B27759" t="str">
        <f>IF(ISBLANK(VLOOKUP(A27759,Questionnaire!A:KQ,222,FALSE)),"#",VLOOKUP(A27759,Questionnaire!A:KQ,222,FALSE))</f>
        <v>#</v>
      </c>
    </row>
    <row r="27760" spans="1:2">
      <c r="A27760" t="s">
        <v>315</v>
      </c>
      <c r="B27760" t="str">
        <f>IF(ISBLANK(VLOOKUP(A27760,Questionnaire!A:KQ,222,FALSE)),"#",VLOOKUP(A27760,Questionnaire!A:KQ,222,FALSE))</f>
        <v>#</v>
      </c>
    </row>
    <row r="27761" spans="1:2">
      <c r="A27761" t="s">
        <v>317</v>
      </c>
      <c r="B27761" t="str">
        <f>IF(ISBLANK(VLOOKUP(A27761,Questionnaire!A:KQ,222,FALSE)),"#",VLOOKUP(A27761,Questionnaire!A:KQ,222,FALSE))</f>
        <v>#</v>
      </c>
    </row>
    <row r="27762" spans="1:2">
      <c r="A27762" t="s">
        <v>319</v>
      </c>
      <c r="B27762" t="str">
        <f>IF(ISBLANK(VLOOKUP(A27762,Questionnaire!A:KQ,222,FALSE)),"#",VLOOKUP(A27762,Questionnaire!A:KQ,222,FALSE))</f>
        <v>#</v>
      </c>
    </row>
    <row r="27763" spans="1:2">
      <c r="A27763" t="s">
        <v>322</v>
      </c>
      <c r="B27763" t="str">
        <f>IF(ISBLANK(VLOOKUP(A27763,Questionnaire!A:KQ,222,FALSE)),"#",VLOOKUP(A27763,Questionnaire!A:KQ,222,FALSE))</f>
        <v>#</v>
      </c>
    </row>
    <row r="27764" spans="1:2">
      <c r="A27764" t="s">
        <v>326</v>
      </c>
      <c r="B27764" t="str">
        <f>IF(ISBLANK(VLOOKUP(A27764,Questionnaire!A:KQ,222,FALSE)),"#",VLOOKUP(A27764,Questionnaire!A:KQ,222,FALSE))</f>
        <v>#</v>
      </c>
    </row>
    <row r="27765" spans="1:2">
      <c r="A27765" t="s">
        <v>328</v>
      </c>
      <c r="B27765" t="str">
        <f>IF(ISBLANK(VLOOKUP(A27765,Questionnaire!A:KQ,222,FALSE)),"#",VLOOKUP(A27765,Questionnaire!A:KQ,222,FALSE))</f>
        <v>#</v>
      </c>
    </row>
    <row r="27766" spans="1:2">
      <c r="A27766" t="s">
        <v>332</v>
      </c>
      <c r="B27766" t="str">
        <f>IF(ISBLANK(VLOOKUP(A27766,Questionnaire!A:KQ,222,FALSE)),"#",VLOOKUP(A27766,Questionnaire!A:KQ,222,FALSE))</f>
        <v>#</v>
      </c>
    </row>
    <row r="27767" spans="1:2">
      <c r="A27767" t="s">
        <v>333</v>
      </c>
      <c r="B27767" t="str">
        <f>IF(ISBLANK(VLOOKUP(A27767,Questionnaire!A:KQ,222,FALSE)),"#",VLOOKUP(A27767,Questionnaire!A:KQ,222,FALSE))</f>
        <v>#</v>
      </c>
    </row>
    <row r="27768" spans="1:2">
      <c r="A27768" t="s">
        <v>334</v>
      </c>
      <c r="B27768" t="str">
        <f>IF(ISBLANK(VLOOKUP(A27768,Questionnaire!A:KQ,222,FALSE)),"#",VLOOKUP(A27768,Questionnaire!A:KQ,222,FALSE))</f>
        <v>#</v>
      </c>
    </row>
    <row r="27769" spans="1:2">
      <c r="A27769" t="s">
        <v>335</v>
      </c>
      <c r="B27769" t="str">
        <f>IF(ISBLANK(VLOOKUP(A27769,Questionnaire!A:KQ,222,FALSE)),"#",VLOOKUP(A27769,Questionnaire!A:KQ,222,FALSE))</f>
        <v>#</v>
      </c>
    </row>
    <row r="27770" spans="1:2">
      <c r="A27770" t="s">
        <v>336</v>
      </c>
      <c r="B27770" t="str">
        <f>IF(ISBLANK(VLOOKUP(A27770,Questionnaire!A:KQ,222,FALSE)),"#",VLOOKUP(A27770,Questionnaire!A:KQ,222,FALSE))</f>
        <v>#</v>
      </c>
    </row>
    <row r="27771" spans="1:2">
      <c r="A27771" t="s">
        <v>337</v>
      </c>
      <c r="B27771" t="str">
        <f>IF(ISBLANK(VLOOKUP(A27771,Questionnaire!A:KQ,222,FALSE)),"#",VLOOKUP(A27771,Questionnaire!A:KQ,222,FALSE))</f>
        <v>#</v>
      </c>
    </row>
    <row r="27772" spans="1:2">
      <c r="A27772" t="s">
        <v>338</v>
      </c>
      <c r="B27772" t="str">
        <f>IF(ISBLANK(VLOOKUP(A27772,Questionnaire!A:KQ,222,FALSE)),"#",VLOOKUP(A27772,Questionnaire!A:KQ,222,FALSE))</f>
        <v>#</v>
      </c>
    </row>
    <row r="27773" spans="1:2">
      <c r="A27773" t="s">
        <v>339</v>
      </c>
      <c r="B27773" t="str">
        <f>IF(ISBLANK(VLOOKUP(A27773,Questionnaire!A:KQ,222,FALSE)),"#",VLOOKUP(A27773,Questionnaire!A:KQ,222,FALSE))</f>
        <v>#</v>
      </c>
    </row>
    <row r="27774" spans="1:2">
      <c r="A27774" t="s">
        <v>340</v>
      </c>
      <c r="B27774" t="str">
        <f>IF(ISBLANK(VLOOKUP(A27774,Questionnaire!A:KQ,222,FALSE)),"#",VLOOKUP(A27774,Questionnaire!A:KQ,222,FALSE))</f>
        <v>#</v>
      </c>
    </row>
    <row r="27775" spans="1:2">
      <c r="A27775" t="s">
        <v>341</v>
      </c>
      <c r="B27775" t="str">
        <f>IF(ISBLANK(VLOOKUP(A27775,Questionnaire!A:KQ,222,FALSE)),"#",VLOOKUP(A27775,Questionnaire!A:KQ,222,FALSE))</f>
        <v>#</v>
      </c>
    </row>
    <row r="27776" spans="1:2">
      <c r="A27776" t="s">
        <v>342</v>
      </c>
      <c r="B27776" t="str">
        <f>IF(ISBLANK(VLOOKUP(A27776,Questionnaire!A:KQ,222,FALSE)),"#",VLOOKUP(A27776,Questionnaire!A:KQ,222,FALSE))</f>
        <v>#</v>
      </c>
    </row>
    <row r="27777" spans="1:2">
      <c r="A27777" t="s">
        <v>343</v>
      </c>
      <c r="B27777" t="str">
        <f>IF(ISBLANK(VLOOKUP(A27777,Questionnaire!A:KQ,222,FALSE)),"#",VLOOKUP(A27777,Questionnaire!A:KQ,222,FALSE))</f>
        <v>#</v>
      </c>
    </row>
    <row r="27778" spans="1:2">
      <c r="A27778" t="s">
        <v>344</v>
      </c>
      <c r="B27778" t="str">
        <f>IF(ISBLANK(VLOOKUP(A27778,Questionnaire!A:KQ,222,FALSE)),"#",VLOOKUP(A27778,Questionnaire!A:KQ,222,FALSE))</f>
        <v>#</v>
      </c>
    </row>
    <row r="27779" spans="1:2">
      <c r="A27779" t="s">
        <v>345</v>
      </c>
      <c r="B27779" t="str">
        <f>IF(ISBLANK(VLOOKUP(A27779,Questionnaire!A:KQ,222,FALSE)),"#",VLOOKUP(A27779,Questionnaire!A:KQ,222,FALSE))</f>
        <v>#</v>
      </c>
    </row>
    <row r="27780" spans="1:2">
      <c r="A27780" t="s">
        <v>348</v>
      </c>
      <c r="B27780" t="str">
        <f>IF(ISBLANK(VLOOKUP(A27780,Questionnaire!A:KQ,222,FALSE)),"#",VLOOKUP(A27780,Questionnaire!A:KQ,222,FALSE))</f>
        <v>#</v>
      </c>
    </row>
    <row r="27781" spans="1:2">
      <c r="A27781" t="s">
        <v>353</v>
      </c>
      <c r="B27781" t="str">
        <f>IF(ISBLANK(VLOOKUP(A27781,Questionnaire!A:KQ,222,FALSE)),"#",VLOOKUP(A27781,Questionnaire!A:KQ,222,FALSE))</f>
        <v>#</v>
      </c>
    </row>
    <row r="27782" spans="1:2">
      <c r="A27782" t="s">
        <v>354</v>
      </c>
      <c r="B27782" t="str">
        <f>IF(ISBLANK(VLOOKUP(A27782,Questionnaire!A:KQ,222,FALSE)),"#",VLOOKUP(A27782,Questionnaire!A:KQ,222,FALSE))</f>
        <v>#</v>
      </c>
    </row>
    <row r="27783" spans="1:2">
      <c r="A27783" t="s">
        <v>355</v>
      </c>
      <c r="B27783" t="str">
        <f>IF(ISBLANK(VLOOKUP(A27783,Questionnaire!A:KQ,222,FALSE)),"#",VLOOKUP(A27783,Questionnaire!A:KQ,222,FALSE))</f>
        <v>#</v>
      </c>
    </row>
    <row r="27784" spans="1:2">
      <c r="A27784" t="s">
        <v>356</v>
      </c>
      <c r="B27784" t="str">
        <f>IF(ISBLANK(VLOOKUP(A27784,Questionnaire!A:KQ,222,FALSE)),"#",VLOOKUP(A27784,Questionnaire!A:KQ,222,FALSE))</f>
        <v>#</v>
      </c>
    </row>
    <row r="27785" spans="1:2">
      <c r="A27785" t="s">
        <v>357</v>
      </c>
      <c r="B27785" t="str">
        <f>IF(ISBLANK(VLOOKUP(A27785,Questionnaire!A:KQ,222,FALSE)),"#",VLOOKUP(A27785,Questionnaire!A:KQ,222,FALSE))</f>
        <v>#</v>
      </c>
    </row>
    <row r="27786" spans="1:2">
      <c r="A27786" t="s">
        <v>360</v>
      </c>
      <c r="B27786" t="str">
        <f>IF(ISBLANK(VLOOKUP(A27786,Questionnaire!A:KQ,222,FALSE)),"#",VLOOKUP(A27786,Questionnaire!A:KQ,222,FALSE))</f>
        <v>#</v>
      </c>
    </row>
    <row r="27787" spans="1:2">
      <c r="A27787" t="s">
        <v>362</v>
      </c>
      <c r="B27787" t="str">
        <f>IF(ISBLANK(VLOOKUP(A27787,Questionnaire!A:KQ,222,FALSE)),"#",VLOOKUP(A27787,Questionnaire!A:KQ,222,FALSE))</f>
        <v>#</v>
      </c>
    </row>
    <row r="27788" spans="1:2">
      <c r="A27788" t="s">
        <v>363</v>
      </c>
      <c r="B27788" t="str">
        <f>IF(ISBLANK(VLOOKUP(A27788,Questionnaire!A:KQ,222,FALSE)),"#",VLOOKUP(A27788,Questionnaire!A:KQ,222,FALSE))</f>
        <v>#</v>
      </c>
    </row>
    <row r="27789" spans="1:2">
      <c r="A27789" t="s">
        <v>364</v>
      </c>
      <c r="B27789" t="str">
        <f>IF(ISBLANK(VLOOKUP(A27789,Questionnaire!A:KQ,222,FALSE)),"#",VLOOKUP(A27789,Questionnaire!A:KQ,222,FALSE))</f>
        <v>#</v>
      </c>
    </row>
    <row r="27790" spans="1:2">
      <c r="A27790" t="s">
        <v>365</v>
      </c>
      <c r="B27790" t="str">
        <f>IF(ISBLANK(VLOOKUP(A27790,Questionnaire!A:KQ,222,FALSE)),"#",VLOOKUP(A27790,Questionnaire!A:KQ,222,FALSE))</f>
        <v>#</v>
      </c>
    </row>
    <row r="27791" spans="1:2">
      <c r="A27791" t="s">
        <v>366</v>
      </c>
      <c r="B27791" t="str">
        <f>IF(ISBLANK(VLOOKUP(A27791,Questionnaire!A:KQ,222,FALSE)),"#",VLOOKUP(A27791,Questionnaire!A:KQ,222,FALSE))</f>
        <v>#</v>
      </c>
    </row>
    <row r="27792" spans="1:2">
      <c r="A27792" t="s">
        <v>371</v>
      </c>
      <c r="B27792" t="str">
        <f>IF(ISBLANK(VLOOKUP(A27792,Questionnaire!A:KQ,222,FALSE)),"#",VLOOKUP(A27792,Questionnaire!A:KQ,222,FALSE))</f>
        <v>#</v>
      </c>
    </row>
    <row r="27793" spans="1:2">
      <c r="A27793" t="s">
        <v>372</v>
      </c>
      <c r="B27793" t="str">
        <f>IF(ISBLANK(VLOOKUP(A27793,Questionnaire!A:KQ,222,FALSE)),"#",VLOOKUP(A27793,Questionnaire!A:KQ,222,FALSE))</f>
        <v>#</v>
      </c>
    </row>
    <row r="27794" spans="1:2">
      <c r="A27794" t="s">
        <v>373</v>
      </c>
      <c r="B27794" t="str">
        <f>IF(ISBLANK(VLOOKUP(A27794,Questionnaire!A:KQ,222,FALSE)),"#",VLOOKUP(A27794,Questionnaire!A:KQ,222,FALSE))</f>
        <v>#</v>
      </c>
    </row>
    <row r="27795" spans="1:2">
      <c r="A27795" t="s">
        <v>374</v>
      </c>
      <c r="B27795" t="str">
        <f>IF(ISBLANK(VLOOKUP(A27795,Questionnaire!A:KQ,222,FALSE)),"#",VLOOKUP(A27795,Questionnaire!A:KQ,222,FALSE))</f>
        <v>#</v>
      </c>
    </row>
    <row r="27796" spans="1:2">
      <c r="A27796" t="s">
        <v>377</v>
      </c>
      <c r="B27796" t="str">
        <f>IF(ISBLANK(VLOOKUP(A27796,Questionnaire!A:KQ,222,FALSE)),"#",VLOOKUP(A27796,Questionnaire!A:KQ,222,FALSE))</f>
        <v>#</v>
      </c>
    </row>
    <row r="27797" spans="1:2">
      <c r="A27797" t="s">
        <v>379</v>
      </c>
      <c r="B27797" t="str">
        <f>IF(ISBLANK(VLOOKUP(A27797,Questionnaire!A:KQ,222,FALSE)),"#",VLOOKUP(A27797,Questionnaire!A:KQ,222,FALSE))</f>
        <v>#</v>
      </c>
    </row>
    <row r="27798" spans="1:2">
      <c r="A27798" t="s">
        <v>380</v>
      </c>
      <c r="B27798" t="str">
        <f>IF(ISBLANK(VLOOKUP(A27798,Questionnaire!A:KQ,222,FALSE)),"#",VLOOKUP(A27798,Questionnaire!A:KQ,222,FALSE))</f>
        <v>#</v>
      </c>
    </row>
    <row r="27799" spans="1:2">
      <c r="A27799" t="s">
        <v>381</v>
      </c>
      <c r="B27799" t="str">
        <f>IF(ISBLANK(VLOOKUP(A27799,Questionnaire!A:KQ,222,FALSE)),"#",VLOOKUP(A27799,Questionnaire!A:KQ,222,FALSE))</f>
        <v>#</v>
      </c>
    </row>
    <row r="27800" spans="1:2">
      <c r="A27800" t="s">
        <v>382</v>
      </c>
      <c r="B27800" t="str">
        <f>IF(ISBLANK(VLOOKUP(A27800,Questionnaire!A:KQ,222,FALSE)),"#",VLOOKUP(A27800,Questionnaire!A:KQ,222,FALSE))</f>
        <v>#</v>
      </c>
    </row>
    <row r="27801" spans="1:2">
      <c r="A27801" t="s">
        <v>384</v>
      </c>
      <c r="B27801" t="str">
        <f>IF(ISBLANK(VLOOKUP(A27801,Questionnaire!A:KQ,222,FALSE)),"#",VLOOKUP(A27801,Questionnaire!A:KQ,222,FALSE))</f>
        <v>#</v>
      </c>
    </row>
    <row r="27802" spans="1:2">
      <c r="A27802" t="s">
        <v>387</v>
      </c>
      <c r="B27802" t="str">
        <f>IF(ISBLANK(VLOOKUP(A27802,Questionnaire!A:KQ,222,FALSE)),"#",VLOOKUP(A27802,Questionnaire!A:KQ,222,FALSE))</f>
        <v>#</v>
      </c>
    </row>
    <row r="27803" spans="1:2">
      <c r="A27803" t="s">
        <v>391</v>
      </c>
      <c r="B27803" t="str">
        <f>IF(ISBLANK(VLOOKUP(A27803,Questionnaire!A:KQ,222,FALSE)),"#",VLOOKUP(A27803,Questionnaire!A:KQ,222,FALSE))</f>
        <v>#</v>
      </c>
    </row>
    <row r="27804" spans="1:2">
      <c r="A27804" t="s">
        <v>393</v>
      </c>
      <c r="B27804" t="str">
        <f>IF(ISBLANK(VLOOKUP(A27804,Questionnaire!A:KQ,222,FALSE)),"#",VLOOKUP(A27804,Questionnaire!A:KQ,222,FALSE))</f>
        <v>#</v>
      </c>
    </row>
    <row r="27805" spans="1:2">
      <c r="A27805" t="s">
        <v>395</v>
      </c>
      <c r="B27805" t="str">
        <f>IF(ISBLANK(VLOOKUP(A27805,Questionnaire!A:KQ,222,FALSE)),"#",VLOOKUP(A27805,Questionnaire!A:KQ,222,FALSE))</f>
        <v>#</v>
      </c>
    </row>
    <row r="27806" spans="1:2">
      <c r="A27806" t="s">
        <v>398</v>
      </c>
      <c r="B27806" t="str">
        <f>IF(ISBLANK(VLOOKUP(A27806,Questionnaire!A:KQ,222,FALSE)),"#",VLOOKUP(A27806,Questionnaire!A:KQ,222,FALSE))</f>
        <v>#</v>
      </c>
    </row>
    <row r="27807" spans="1:2">
      <c r="A27807" t="s">
        <v>402</v>
      </c>
      <c r="B27807" t="str">
        <f>IF(ISBLANK(VLOOKUP(A27807,Questionnaire!A:KQ,222,FALSE)),"#",VLOOKUP(A27807,Questionnaire!A:KQ,222,FALSE))</f>
        <v>#</v>
      </c>
    </row>
    <row r="27808" spans="1:2">
      <c r="A27808" t="s">
        <v>405</v>
      </c>
      <c r="B27808" t="str">
        <f>IF(ISBLANK(VLOOKUP(A27808,Questionnaire!A:KQ,222,FALSE)),"#",VLOOKUP(A27808,Questionnaire!A:KQ,222,FALSE))</f>
        <v>#</v>
      </c>
    </row>
    <row r="27809" spans="1:2">
      <c r="A27809" t="s">
        <v>409</v>
      </c>
      <c r="B27809" t="str">
        <f>IF(ISBLANK(VLOOKUP(A27809,Questionnaire!A:KQ,222,FALSE)),"#",VLOOKUP(A27809,Questionnaire!A:KQ,222,FALSE))</f>
        <v>#</v>
      </c>
    </row>
    <row r="27810" spans="1:2">
      <c r="A27810" t="s">
        <v>412</v>
      </c>
      <c r="B27810" t="str">
        <f>IF(ISBLANK(VLOOKUP(A27810,Questionnaire!A:KQ,222,FALSE)),"#",VLOOKUP(A27810,Questionnaire!A:KQ,222,FALSE))</f>
        <v>#</v>
      </c>
    </row>
    <row r="27811" spans="1:2">
      <c r="A27811" t="s">
        <v>415</v>
      </c>
      <c r="B27811" t="str">
        <f>IF(ISBLANK(VLOOKUP(A27811,Questionnaire!A:KQ,222,FALSE)),"#",VLOOKUP(A27811,Questionnaire!A:KQ,222,FALSE))</f>
        <v>#</v>
      </c>
    </row>
    <row r="27812" spans="1:2">
      <c r="A27812" t="s">
        <v>418</v>
      </c>
      <c r="B27812" t="str">
        <f>IF(ISBLANK(VLOOKUP(A27812,Questionnaire!A:KQ,222,FALSE)),"#",VLOOKUP(A27812,Questionnaire!A:KQ,222,FALSE))</f>
        <v>#</v>
      </c>
    </row>
    <row r="27813" spans="1:2">
      <c r="A27813" t="s">
        <v>421</v>
      </c>
      <c r="B27813" t="str">
        <f>IF(ISBLANK(VLOOKUP(A27813,Questionnaire!A:KQ,222,FALSE)),"#",VLOOKUP(A27813,Questionnaire!A:KQ,222,FALSE))</f>
        <v>#</v>
      </c>
    </row>
    <row r="27814" spans="1:2">
      <c r="A27814" t="s">
        <v>424</v>
      </c>
      <c r="B27814" t="str">
        <f>IF(ISBLANK(VLOOKUP(A27814,Questionnaire!A:KQ,222,FALSE)),"#",VLOOKUP(A27814,Questionnaire!A:KQ,222,FALSE))</f>
        <v>#</v>
      </c>
    </row>
    <row r="27815" spans="1:2">
      <c r="A27815" t="s">
        <v>429</v>
      </c>
      <c r="B27815" t="str">
        <f>IF(ISBLANK(VLOOKUP(A27815,Questionnaire!A:KQ,222,FALSE)),"#",VLOOKUP(A27815,Questionnaire!A:KQ,222,FALSE))</f>
        <v>#</v>
      </c>
    </row>
    <row r="27816" spans="1:2">
      <c r="A27816" t="s">
        <v>432</v>
      </c>
      <c r="B27816" t="str">
        <f>IF(ISBLANK(VLOOKUP(A27816,Questionnaire!A:KQ,222,FALSE)),"#",VLOOKUP(A27816,Questionnaire!A:KQ,222,FALSE))</f>
        <v>#</v>
      </c>
    </row>
    <row r="27817" spans="1:2">
      <c r="A27817" t="s">
        <v>435</v>
      </c>
      <c r="B27817" t="str">
        <f>IF(ISBLANK(VLOOKUP(A27817,Questionnaire!A:KQ,222,FALSE)),"#",VLOOKUP(A27817,Questionnaire!A:KQ,222,FALSE))</f>
        <v>#</v>
      </c>
    </row>
    <row r="27818" spans="1:2">
      <c r="A27818" t="s">
        <v>437</v>
      </c>
      <c r="B27818" t="str">
        <f>IF(ISBLANK(VLOOKUP(A27818,Questionnaire!A:KQ,222,FALSE)),"#",VLOOKUP(A27818,Questionnaire!A:KQ,222,FALSE))</f>
        <v>#</v>
      </c>
    </row>
    <row r="27819" spans="1:2">
      <c r="A27819" t="s">
        <v>439</v>
      </c>
      <c r="B27819" t="str">
        <f>IF(ISBLANK(VLOOKUP(A27819,Questionnaire!A:KQ,222,FALSE)),"#",VLOOKUP(A27819,Questionnaire!A:KQ,222,FALSE))</f>
        <v>#</v>
      </c>
    </row>
    <row r="27820" spans="1:2">
      <c r="A27820" t="s">
        <v>442</v>
      </c>
      <c r="B27820" t="str">
        <f>IF(ISBLANK(VLOOKUP(A27820,Questionnaire!A:KQ,222,FALSE)),"#",VLOOKUP(A27820,Questionnaire!A:KQ,222,FALSE))</f>
        <v>#</v>
      </c>
    </row>
    <row r="27821" spans="1:2">
      <c r="A27821" t="s">
        <v>445</v>
      </c>
      <c r="B27821" t="str">
        <f>IF(ISBLANK(VLOOKUP(A27821,Questionnaire!A:KQ,222,FALSE)),"#",VLOOKUP(A27821,Questionnaire!A:KQ,222,FALSE))</f>
        <v>#</v>
      </c>
    </row>
    <row r="27822" spans="1:2">
      <c r="A27822" t="s">
        <v>448</v>
      </c>
      <c r="B27822" t="str">
        <f>IF(ISBLANK(VLOOKUP(A27822,Questionnaire!A:KQ,222,FALSE)),"#",VLOOKUP(A27822,Questionnaire!A:KQ,222,FALSE))</f>
        <v>#</v>
      </c>
    </row>
    <row r="27823" spans="1:2">
      <c r="A27823" t="s">
        <v>452</v>
      </c>
      <c r="B27823" t="str">
        <f>IF(ISBLANK(VLOOKUP(A27823,Questionnaire!A:KQ,222,FALSE)),"#",VLOOKUP(A27823,Questionnaire!A:KQ,222,FALSE))</f>
        <v>#</v>
      </c>
    </row>
    <row r="27824" spans="1:2">
      <c r="A27824" t="s">
        <v>455</v>
      </c>
      <c r="B27824" t="str">
        <f>IF(ISBLANK(VLOOKUP(A27824,Questionnaire!A:KQ,222,FALSE)),"#",VLOOKUP(A27824,Questionnaire!A:KQ,222,FALSE))</f>
        <v>#</v>
      </c>
    </row>
    <row r="27825" spans="1:3">
      <c r="A27825" t="s">
        <v>458</v>
      </c>
      <c r="B27825" t="str">
        <f>IF(ISBLANK(VLOOKUP(A27825,Questionnaire!A:KQ,222,FALSE)),"#",VLOOKUP(A27825,Questionnaire!A:KQ,222,FALSE))</f>
        <v>#</v>
      </c>
    </row>
    <row r="27826" spans="1:3">
      <c r="A27826" t="s">
        <v>461</v>
      </c>
      <c r="B27826" t="str">
        <f>IF(ISBLANK(VLOOKUP(A27826,Questionnaire!A:KQ,222,FALSE)),"#",VLOOKUP(A27826,Questionnaire!A:KQ,222,FALSE))</f>
        <v>#</v>
      </c>
    </row>
    <row r="27827" spans="1:3">
      <c r="A27827" t="s">
        <v>465</v>
      </c>
      <c r="B27827" t="str">
        <f>IF(ISBLANK(VLOOKUP(A27827,Questionnaire!A:KQ,222,FALSE)),"#",VLOOKUP(A27827,Questionnaire!A:KQ,222,FALSE))</f>
        <v>#</v>
      </c>
    </row>
    <row r="27828" spans="1:3">
      <c r="A27828" t="s">
        <v>467</v>
      </c>
      <c r="B27828" t="str">
        <f>IF(ISBLANK(VLOOKUP(A27828,Questionnaire!A:KQ,222,FALSE)),"#",VLOOKUP(A27828,Questionnaire!A:KQ,222,FALSE))</f>
        <v>#</v>
      </c>
    </row>
    <row r="27829" spans="1:3">
      <c r="A27829" t="s">
        <v>469</v>
      </c>
      <c r="B27829" t="str">
        <f>IF(ISBLANK(VLOOKUP(A27829,Questionnaire!A:KQ,222,FALSE)),"#",VLOOKUP(A27829,Questionnaire!A:KQ,222,FALSE))</f>
        <v>#</v>
      </c>
    </row>
    <row r="27830" spans="1:3">
      <c r="A27830" t="s">
        <v>471</v>
      </c>
      <c r="B27830" t="str">
        <f>IF(ISBLANK(VLOOKUP(A27830,Questionnaire!A:KQ,222,FALSE)),"#",VLOOKUP(A27830,Questionnaire!A:KQ,222,FALSE))</f>
        <v>#</v>
      </c>
    </row>
    <row r="27831" spans="1:3">
      <c r="A27831" t="s">
        <v>473</v>
      </c>
      <c r="B27831" t="str">
        <f>IF(ISBLANK(VLOOKUP(A27831,Questionnaire!A:KQ,222,FALSE)),"#",VLOOKUP(A27831,Questionnaire!A:KQ,222,FALSE))</f>
        <v>#</v>
      </c>
    </row>
    <row r="27832" spans="1:3">
      <c r="A27832" t="s">
        <v>475</v>
      </c>
      <c r="B27832" t="str">
        <f>IF(ISBLANK(VLOOKUP(A27832,Questionnaire!A:KQ,222,FALSE)),"#",VLOOKUP(A27832,Questionnaire!A:KQ,222,FALSE))</f>
        <v>#</v>
      </c>
    </row>
    <row r="27833" spans="1:3">
      <c r="A27833" t="s">
        <v>185</v>
      </c>
      <c r="B27833" t="str">
        <f>IF(ISBLANK(VLOOKUP(A27833,Questionnaire!A:KQ,223,FALSE)),"#",VLOOKUP(A27833,Questionnaire!A:KQ,223,FALSE))</f>
        <v>#</v>
      </c>
      <c r="C27833">
        <v>220</v>
      </c>
    </row>
    <row r="27834" spans="1:3">
      <c r="A27834" t="s">
        <v>187</v>
      </c>
      <c r="B27834" t="str">
        <f>IF(ISNA(VLOOKUP(VLOOKUP(A27834,Questionnaire!A:KQ,223,FALSE),'CORA Encoding'!D:E,2,FALSE)),"#",VLOOKUP(VLOOKUP(A27834,Questionnaire!A:KQ,223,FALSE),'CORA Encoding'!D:E,2,FALSE))</f>
        <v>#</v>
      </c>
    </row>
    <row r="27835" spans="1:3">
      <c r="A27835" t="s">
        <v>189</v>
      </c>
      <c r="B27835" t="str">
        <f>IF(ISNA(VLOOKUP(VLOOKUP(A27835,Questionnaire!A:KQ,223,FALSE),'CORA Encoding'!G:H,2,FALSE)),"#",VLOOKUP(VLOOKUP(A27835,Questionnaire!A:KQ,223,FALSE),'CORA Encoding'!G:H,2,FALSE))</f>
        <v>#</v>
      </c>
    </row>
    <row r="27836" spans="1:3">
      <c r="A27836" t="s">
        <v>191</v>
      </c>
      <c r="B27836" t="str">
        <f>IF(ISNA(VLOOKUP(VLOOKUP(A27836,Questionnaire!A:KQ,223,FALSE),'Country List'!E:F,2,FALSE)),"#",VLOOKUP(VLOOKUP(A27836,Questionnaire!A:KQ,223,FALSE),'Country List'!E:F,2,FALSE))</f>
        <v>#</v>
      </c>
    </row>
    <row r="27837" spans="1:3">
      <c r="A27837" t="s">
        <v>193</v>
      </c>
      <c r="B27837" t="str">
        <f>IF(ISNA(VLOOKUP(VLOOKUP(A27837,Questionnaire!A:KQ,223,FALSE),'Industry List'!B:C,2,FALSE)),"#",VLOOKUP(VLOOKUP(A27837,Questionnaire!A:KQ,223,FALSE),'Industry List'!B:C,2,FALSE))</f>
        <v>#</v>
      </c>
    </row>
    <row r="27838" spans="1:3">
      <c r="A27838" t="s">
        <v>197</v>
      </c>
      <c r="B27838" t="str">
        <f>IF(ISBLANK(VLOOKUP(A27838,Questionnaire!A:KQ,223,FALSE)),"#",VLOOKUP(A27838,Questionnaire!A:KQ,223,FALSE))</f>
        <v>#</v>
      </c>
    </row>
    <row r="27839" spans="1:3">
      <c r="A27839" t="s">
        <v>201</v>
      </c>
      <c r="B27839" t="str">
        <f>IF(ISBLANK(VLOOKUP(A27839,Questionnaire!A:KQ,223,FALSE)),"#",VLOOKUP(A27839,Questionnaire!A:KQ,223,FALSE))</f>
        <v>#</v>
      </c>
    </row>
    <row r="27840" spans="1:3">
      <c r="A27840" t="s">
        <v>203</v>
      </c>
      <c r="B27840" t="str">
        <f>IF(ISNA(VLOOKUP(VLOOKUP(A27840,Questionnaire!A:KQ,223,FALSE),'CORA Encoding'!J:K,2,FALSE)),"#",VLOOKUP(VLOOKUP(A27840,Questionnaire!A:KQ,223,FALSE),'CORA Encoding'!J:K,2,FALSE))</f>
        <v>#</v>
      </c>
    </row>
    <row r="27841" spans="1:2">
      <c r="A27841" t="s">
        <v>208</v>
      </c>
      <c r="B27841" t="str">
        <f>IF(ISBLANK(VLOOKUP(A27841,Questionnaire!A:KQ,223,FALSE)),"#",VLOOKUP(A27841,Questionnaire!A:KQ,223,FALSE))</f>
        <v>#</v>
      </c>
    </row>
    <row r="27842" spans="1:2">
      <c r="A27842" t="s">
        <v>213</v>
      </c>
      <c r="B27842" t="str">
        <f>IF(ISBLANK(VLOOKUP(A27842,Questionnaire!A:KQ,223,FALSE)),"#",VLOOKUP(A27842,Questionnaire!A:KQ,223,FALSE))</f>
        <v>#</v>
      </c>
    </row>
    <row r="27843" spans="1:2">
      <c r="A27843" t="s">
        <v>215</v>
      </c>
      <c r="B27843" t="str">
        <f>IF(ISBLANK(VLOOKUP(A27843,Questionnaire!A:KQ,223,FALSE)),"#",VLOOKUP(A27843,Questionnaire!A:KQ,223,FALSE))</f>
        <v>#</v>
      </c>
    </row>
    <row r="27844" spans="1:2">
      <c r="A27844" t="s">
        <v>217</v>
      </c>
      <c r="B27844" t="str">
        <f>IF(ISBLANK(VLOOKUP(A27844,Questionnaire!A:KQ,223,FALSE)),"#",VLOOKUP(A27844,Questionnaire!A:KQ,223,FALSE))</f>
        <v>#</v>
      </c>
    </row>
    <row r="27845" spans="1:2">
      <c r="A27845" t="s">
        <v>219</v>
      </c>
      <c r="B27845" t="str">
        <f>IF(ISBLANK(VLOOKUP(A27845,Questionnaire!A:KQ,223,FALSE)),"#",VLOOKUP(A27845,Questionnaire!A:KQ,223,FALSE))</f>
        <v>#</v>
      </c>
    </row>
    <row r="27846" spans="1:2">
      <c r="A27846" t="s">
        <v>221</v>
      </c>
      <c r="B27846" t="str">
        <f>IF(ISBLANK(VLOOKUP(A27846,Questionnaire!A:KQ,223,FALSE)),"#",VLOOKUP(A27846,Questionnaire!A:KQ,223,FALSE))</f>
        <v>#</v>
      </c>
    </row>
    <row r="27847" spans="1:2">
      <c r="A27847" t="s">
        <v>223</v>
      </c>
      <c r="B27847" t="str">
        <f>IF(ISBLANK(VLOOKUP(A27847,Questionnaire!A:KQ,223,FALSE)),"#",VLOOKUP(A27847,Questionnaire!A:KQ,223,FALSE))</f>
        <v>#</v>
      </c>
    </row>
    <row r="27848" spans="1:2">
      <c r="A27848" t="s">
        <v>225</v>
      </c>
      <c r="B27848" t="str">
        <f>IF(ISBLANK(VLOOKUP(A27848,Questionnaire!A:KQ,223,FALSE)),"#",VLOOKUP(A27848,Questionnaire!A:KQ,223,FALSE))</f>
        <v>#</v>
      </c>
    </row>
    <row r="27849" spans="1:2">
      <c r="A27849" t="s">
        <v>227</v>
      </c>
      <c r="B27849" t="str">
        <f>IF(ISBLANK(VLOOKUP(A27849,Questionnaire!A:KQ,223,FALSE)),"#",VLOOKUP(A27849,Questionnaire!A:KQ,223,FALSE))</f>
        <v>#</v>
      </c>
    </row>
    <row r="27850" spans="1:2">
      <c r="A27850" t="s">
        <v>229</v>
      </c>
      <c r="B27850" t="str">
        <f>IF(ISBLANK(VLOOKUP(A27850,Questionnaire!A:KQ,223,FALSE)),"#",VLOOKUP(A27850,Questionnaire!A:KQ,223,FALSE))</f>
        <v>#</v>
      </c>
    </row>
    <row r="27851" spans="1:2">
      <c r="A27851" t="s">
        <v>231</v>
      </c>
      <c r="B27851" t="str">
        <f>IF(ISBLANK(VLOOKUP(A27851,Questionnaire!A:KQ,223,FALSE)),"#",VLOOKUP(A27851,Questionnaire!A:KQ,223,FALSE))</f>
        <v>#</v>
      </c>
    </row>
    <row r="27852" spans="1:2">
      <c r="A27852" t="s">
        <v>233</v>
      </c>
      <c r="B27852" t="str">
        <f>IF(ISBLANK(VLOOKUP(A27852,Questionnaire!A:KQ,223,FALSE)),"#",VLOOKUP(A27852,Questionnaire!A:KQ,223,FALSE))</f>
        <v>#</v>
      </c>
    </row>
    <row r="27853" spans="1:2">
      <c r="A27853" t="s">
        <v>235</v>
      </c>
      <c r="B27853" t="str">
        <f>IF(ISBLANK(VLOOKUP(A27853,Questionnaire!A:KQ,223,FALSE)),"#",VLOOKUP(A27853,Questionnaire!A:KQ,223,FALSE))</f>
        <v>#</v>
      </c>
    </row>
    <row r="27854" spans="1:2">
      <c r="A27854" t="s">
        <v>237</v>
      </c>
      <c r="B27854" t="str">
        <f>IF(ISBLANK(VLOOKUP(A27854,Questionnaire!A:KQ,223,FALSE)),"#",VLOOKUP(A27854,Questionnaire!A:KQ,223,FALSE))</f>
        <v>#</v>
      </c>
    </row>
    <row r="27855" spans="1:2">
      <c r="A27855" t="s">
        <v>239</v>
      </c>
      <c r="B27855" t="str">
        <f>IF(ISBLANK(VLOOKUP(A27855,Questionnaire!A:KQ,223,FALSE)),"#",VLOOKUP(A27855,Questionnaire!A:KQ,223,FALSE))</f>
        <v>#</v>
      </c>
    </row>
    <row r="27856" spans="1:2">
      <c r="A27856" t="s">
        <v>242</v>
      </c>
      <c r="B27856" t="str">
        <f>IF(ISBLANK(VLOOKUP(A27856,Questionnaire!A:KQ,223,FALSE)),"#",VLOOKUP(A27856,Questionnaire!A:KQ,223,FALSE))</f>
        <v>#</v>
      </c>
    </row>
    <row r="27857" spans="1:2">
      <c r="A27857" t="s">
        <v>245</v>
      </c>
      <c r="B27857" t="str">
        <f>IF(ISBLANK(VLOOKUP(A27857,Questionnaire!A:KQ,223,FALSE)),"#",VLOOKUP(A27857,Questionnaire!A:KQ,223,FALSE))</f>
        <v>#</v>
      </c>
    </row>
    <row r="27858" spans="1:2">
      <c r="A27858" t="s">
        <v>247</v>
      </c>
      <c r="B27858" t="str">
        <f>IF(ISBLANK(VLOOKUP(A27858,Questionnaire!A:KQ,223,FALSE)),"#",VLOOKUP(A27858,Questionnaire!A:KQ,223,FALSE))</f>
        <v>#</v>
      </c>
    </row>
    <row r="27859" spans="1:2">
      <c r="A27859" t="s">
        <v>249</v>
      </c>
      <c r="B27859" t="str">
        <f>IF(ISBLANK(VLOOKUP(A27859,Questionnaire!A:KQ,223,FALSE)),"#",VLOOKUP(A27859,Questionnaire!A:KQ,223,FALSE))</f>
        <v>#</v>
      </c>
    </row>
    <row r="27860" spans="1:2">
      <c r="A27860" t="s">
        <v>250</v>
      </c>
      <c r="B27860" t="str">
        <f>IF(ISBLANK(VLOOKUP(A27860,Questionnaire!A:KQ,223,FALSE)),"#",VLOOKUP(A27860,Questionnaire!A:KQ,223,FALSE))</f>
        <v>#</v>
      </c>
    </row>
    <row r="27861" spans="1:2">
      <c r="A27861" t="s">
        <v>252</v>
      </c>
      <c r="B27861" t="str">
        <f>IF(ISBLANK(VLOOKUP(A27861,Questionnaire!A:KQ,223,FALSE)),"#",VLOOKUP(A27861,Questionnaire!A:KQ,223,FALSE))</f>
        <v>#</v>
      </c>
    </row>
    <row r="27862" spans="1:2">
      <c r="A27862" t="s">
        <v>255</v>
      </c>
      <c r="B27862" t="str">
        <f>IF(ISBLANK(VLOOKUP(A27862,Questionnaire!A:KQ,223,FALSE)),"#",VLOOKUP(A27862,Questionnaire!A:KQ,223,FALSE))</f>
        <v>#</v>
      </c>
    </row>
    <row r="27863" spans="1:2">
      <c r="A27863" t="s">
        <v>258</v>
      </c>
      <c r="B27863" t="str">
        <f>IF(ISNA(VLOOKUP(VLOOKUP(A27863,Questionnaire!A:KQ,223,FALSE),'CORA Encoding'!M:N,2,FALSE)),"#",VLOOKUP(VLOOKUP(A27863,Questionnaire!A:KQ,223,FALSE),'CORA Encoding'!M:N,2,FALSE))</f>
        <v>#</v>
      </c>
    </row>
    <row r="27864" spans="1:2">
      <c r="A27864" t="s">
        <v>261</v>
      </c>
      <c r="B27864" t="str">
        <f>IF(ISBLANK(VLOOKUP(A27864,Questionnaire!A:KQ,223,FALSE)),"#",VLOOKUP(A27864,Questionnaire!A:KQ,223,FALSE))</f>
        <v>#</v>
      </c>
    </row>
    <row r="27865" spans="1:2">
      <c r="A27865" t="s">
        <v>263</v>
      </c>
      <c r="B27865" t="str">
        <f>IF(ISBLANK(VLOOKUP(A27865,Questionnaire!A:KQ,223,FALSE)),"#",VLOOKUP(A27865,Questionnaire!A:KQ,223,FALSE))</f>
        <v>#</v>
      </c>
    </row>
    <row r="27866" spans="1:2">
      <c r="A27866" t="s">
        <v>265</v>
      </c>
      <c r="B27866" t="str">
        <f>IF(ISBLANK(VLOOKUP(A27866,Questionnaire!A:KQ,223,FALSE)),"#",VLOOKUP(A27866,Questionnaire!A:KQ,223,FALSE))</f>
        <v>#</v>
      </c>
    </row>
    <row r="27867" spans="1:2">
      <c r="A27867" t="s">
        <v>267</v>
      </c>
      <c r="B27867" t="str">
        <f>IF(ISBLANK(VLOOKUP(A27867,Questionnaire!A:KQ,223,FALSE)),"#",VLOOKUP(A27867,Questionnaire!A:KQ,223,FALSE))</f>
        <v>#</v>
      </c>
    </row>
    <row r="27868" spans="1:2">
      <c r="A27868" t="s">
        <v>269</v>
      </c>
      <c r="B27868" t="str">
        <f>IF(ISBLANK(VLOOKUP(A27868,Questionnaire!A:KQ,223,FALSE)),"#",VLOOKUP(A27868,Questionnaire!A:KQ,223,FALSE))</f>
        <v>#</v>
      </c>
    </row>
    <row r="27869" spans="1:2">
      <c r="A27869" t="s">
        <v>274</v>
      </c>
      <c r="B27869" t="str">
        <f>IF(ISBLANK(VLOOKUP(A27869,Questionnaire!A:KQ,223,FALSE)),"#",VLOOKUP(A27869,Questionnaire!A:KQ,223,FALSE))</f>
        <v>#</v>
      </c>
    </row>
    <row r="27870" spans="1:2">
      <c r="A27870" t="s">
        <v>276</v>
      </c>
      <c r="B27870" t="str">
        <f>IF(ISBLANK(VLOOKUP(A27870,Questionnaire!A:KQ,223,FALSE)),"#",VLOOKUP(A27870,Questionnaire!A:KQ,223,FALSE))</f>
        <v>#</v>
      </c>
    </row>
    <row r="27871" spans="1:2">
      <c r="A27871" t="s">
        <v>278</v>
      </c>
      <c r="B27871" t="str">
        <f>IF(ISBLANK(VLOOKUP(A27871,Questionnaire!A:KQ,223,FALSE)),"#",VLOOKUP(A27871,Questionnaire!A:KQ,223,FALSE))</f>
        <v>#</v>
      </c>
    </row>
    <row r="27872" spans="1:2">
      <c r="A27872" t="s">
        <v>280</v>
      </c>
      <c r="B27872" t="str">
        <f>IF(ISBLANK(VLOOKUP(A27872,Questionnaire!A:KQ,223,FALSE)),"#",VLOOKUP(A27872,Questionnaire!A:KQ,223,FALSE))</f>
        <v>#</v>
      </c>
    </row>
    <row r="27873" spans="1:2">
      <c r="A27873" t="s">
        <v>282</v>
      </c>
      <c r="B27873" t="str">
        <f>IF(ISBLANK(VLOOKUP(A27873,Questionnaire!A:KQ,223,FALSE)),"#",VLOOKUP(A27873,Questionnaire!A:KQ,223,FALSE))</f>
        <v>#</v>
      </c>
    </row>
    <row r="27874" spans="1:2">
      <c r="A27874" t="s">
        <v>286</v>
      </c>
      <c r="B27874" t="str">
        <f>IF(ISBLANK(VLOOKUP(A27874,Questionnaire!A:KQ,223,FALSE)),"#",VLOOKUP(A27874,Questionnaire!A:KQ,223,FALSE))</f>
        <v>#</v>
      </c>
    </row>
    <row r="27875" spans="1:2">
      <c r="A27875" t="s">
        <v>288</v>
      </c>
      <c r="B27875" t="str">
        <f>IF(ISBLANK(VLOOKUP(A27875,Questionnaire!A:KQ,223,FALSE)),"#",VLOOKUP(A27875,Questionnaire!A:KQ,223,FALSE))</f>
        <v>#</v>
      </c>
    </row>
    <row r="27876" spans="1:2">
      <c r="A27876" t="s">
        <v>290</v>
      </c>
      <c r="B27876" t="str">
        <f>IF(ISBLANK(VLOOKUP(A27876,Questionnaire!A:KQ,223,FALSE)),"#",VLOOKUP(A27876,Questionnaire!A:KQ,223,FALSE))</f>
        <v>#</v>
      </c>
    </row>
    <row r="27877" spans="1:2">
      <c r="A27877" t="s">
        <v>292</v>
      </c>
      <c r="B27877" t="str">
        <f>IF(ISBLANK(VLOOKUP(A27877,Questionnaire!A:KQ,223,FALSE)),"#",VLOOKUP(A27877,Questionnaire!A:KQ,223,FALSE))</f>
        <v>#</v>
      </c>
    </row>
    <row r="27878" spans="1:2">
      <c r="A27878" t="s">
        <v>294</v>
      </c>
      <c r="B27878" t="str">
        <f>IF(ISBLANK(VLOOKUP(A27878,Questionnaire!A:KQ,223,FALSE)),"#",VLOOKUP(A27878,Questionnaire!A:KQ,223,FALSE))</f>
        <v>#</v>
      </c>
    </row>
    <row r="27879" spans="1:2">
      <c r="A27879" t="s">
        <v>296</v>
      </c>
      <c r="B27879" t="str">
        <f>IF(ISBLANK(VLOOKUP(A27879,Questionnaire!A:KQ,223,FALSE)),"#",VLOOKUP(A27879,Questionnaire!A:KQ,223,FALSE))</f>
        <v>#</v>
      </c>
    </row>
    <row r="27880" spans="1:2">
      <c r="A27880" t="s">
        <v>301</v>
      </c>
      <c r="B27880" t="str">
        <f>IF(ISBLANK(VLOOKUP(A27880,Questionnaire!A:KQ,223,FALSE)),"#",VLOOKUP(A27880,Questionnaire!A:KQ,223,FALSE))</f>
        <v>#</v>
      </c>
    </row>
    <row r="27881" spans="1:2">
      <c r="A27881" t="s">
        <v>303</v>
      </c>
      <c r="B27881" t="str">
        <f>IF(ISBLANK(VLOOKUP(A27881,Questionnaire!A:KQ,223,FALSE)),"#",VLOOKUP(A27881,Questionnaire!A:KQ,223,FALSE))</f>
        <v>#</v>
      </c>
    </row>
    <row r="27882" spans="1:2">
      <c r="A27882" t="s">
        <v>305</v>
      </c>
      <c r="B27882" t="str">
        <f>IF(ISBLANK(VLOOKUP(A27882,Questionnaire!A:KQ,223,FALSE)),"#",VLOOKUP(A27882,Questionnaire!A:KQ,223,FALSE))</f>
        <v>#</v>
      </c>
    </row>
    <row r="27883" spans="1:2">
      <c r="A27883" t="s">
        <v>307</v>
      </c>
      <c r="B27883" t="str">
        <f>IF(ISBLANK(VLOOKUP(A27883,Questionnaire!A:KQ,223,FALSE)),"#",VLOOKUP(A27883,Questionnaire!A:KQ,223,FALSE))</f>
        <v>#</v>
      </c>
    </row>
    <row r="27884" spans="1:2">
      <c r="A27884" t="s">
        <v>311</v>
      </c>
      <c r="B27884" t="str">
        <f>IF(ISBLANK(VLOOKUP(A27884,Questionnaire!A:KQ,223,FALSE)),"#",VLOOKUP(A27884,Questionnaire!A:KQ,223,FALSE))</f>
        <v>#</v>
      </c>
    </row>
    <row r="27885" spans="1:2">
      <c r="A27885" t="s">
        <v>313</v>
      </c>
      <c r="B27885" t="str">
        <f>IF(ISBLANK(VLOOKUP(A27885,Questionnaire!A:KQ,223,FALSE)),"#",VLOOKUP(A27885,Questionnaire!A:KQ,223,FALSE))</f>
        <v>#</v>
      </c>
    </row>
    <row r="27886" spans="1:2">
      <c r="A27886" t="s">
        <v>314</v>
      </c>
      <c r="B27886" t="str">
        <f>IF(ISBLANK(VLOOKUP(A27886,Questionnaire!A:KQ,223,FALSE)),"#",VLOOKUP(A27886,Questionnaire!A:KQ,223,FALSE))</f>
        <v>#</v>
      </c>
    </row>
    <row r="27887" spans="1:2">
      <c r="A27887" t="s">
        <v>315</v>
      </c>
      <c r="B27887" t="str">
        <f>IF(ISBLANK(VLOOKUP(A27887,Questionnaire!A:KQ,223,FALSE)),"#",VLOOKUP(A27887,Questionnaire!A:KQ,223,FALSE))</f>
        <v>#</v>
      </c>
    </row>
    <row r="27888" spans="1:2">
      <c r="A27888" t="s">
        <v>317</v>
      </c>
      <c r="B27888" t="str">
        <f>IF(ISBLANK(VLOOKUP(A27888,Questionnaire!A:KQ,223,FALSE)),"#",VLOOKUP(A27888,Questionnaire!A:KQ,223,FALSE))</f>
        <v>#</v>
      </c>
    </row>
    <row r="27889" spans="1:2">
      <c r="A27889" t="s">
        <v>319</v>
      </c>
      <c r="B27889" t="str">
        <f>IF(ISBLANK(VLOOKUP(A27889,Questionnaire!A:KQ,223,FALSE)),"#",VLOOKUP(A27889,Questionnaire!A:KQ,223,FALSE))</f>
        <v>#</v>
      </c>
    </row>
    <row r="27890" spans="1:2">
      <c r="A27890" t="s">
        <v>322</v>
      </c>
      <c r="B27890" t="str">
        <f>IF(ISBLANK(VLOOKUP(A27890,Questionnaire!A:KQ,223,FALSE)),"#",VLOOKUP(A27890,Questionnaire!A:KQ,223,FALSE))</f>
        <v>#</v>
      </c>
    </row>
    <row r="27891" spans="1:2">
      <c r="A27891" t="s">
        <v>326</v>
      </c>
      <c r="B27891" t="str">
        <f>IF(ISBLANK(VLOOKUP(A27891,Questionnaire!A:KQ,223,FALSE)),"#",VLOOKUP(A27891,Questionnaire!A:KQ,223,FALSE))</f>
        <v>#</v>
      </c>
    </row>
    <row r="27892" spans="1:2">
      <c r="A27892" t="s">
        <v>328</v>
      </c>
      <c r="B27892" t="str">
        <f>IF(ISBLANK(VLOOKUP(A27892,Questionnaire!A:KQ,223,FALSE)),"#",VLOOKUP(A27892,Questionnaire!A:KQ,223,FALSE))</f>
        <v>#</v>
      </c>
    </row>
    <row r="27893" spans="1:2">
      <c r="A27893" t="s">
        <v>332</v>
      </c>
      <c r="B27893" t="str">
        <f>IF(ISBLANK(VLOOKUP(A27893,Questionnaire!A:KQ,223,FALSE)),"#",VLOOKUP(A27893,Questionnaire!A:KQ,223,FALSE))</f>
        <v>#</v>
      </c>
    </row>
    <row r="27894" spans="1:2">
      <c r="A27894" t="s">
        <v>333</v>
      </c>
      <c r="B27894" t="str">
        <f>IF(ISBLANK(VLOOKUP(A27894,Questionnaire!A:KQ,223,FALSE)),"#",VLOOKUP(A27894,Questionnaire!A:KQ,223,FALSE))</f>
        <v>#</v>
      </c>
    </row>
    <row r="27895" spans="1:2">
      <c r="A27895" t="s">
        <v>334</v>
      </c>
      <c r="B27895" t="str">
        <f>IF(ISBLANK(VLOOKUP(A27895,Questionnaire!A:KQ,223,FALSE)),"#",VLOOKUP(A27895,Questionnaire!A:KQ,223,FALSE))</f>
        <v>#</v>
      </c>
    </row>
    <row r="27896" spans="1:2">
      <c r="A27896" t="s">
        <v>335</v>
      </c>
      <c r="B27896" t="str">
        <f>IF(ISBLANK(VLOOKUP(A27896,Questionnaire!A:KQ,223,FALSE)),"#",VLOOKUP(A27896,Questionnaire!A:KQ,223,FALSE))</f>
        <v>#</v>
      </c>
    </row>
    <row r="27897" spans="1:2">
      <c r="A27897" t="s">
        <v>336</v>
      </c>
      <c r="B27897" t="str">
        <f>IF(ISBLANK(VLOOKUP(A27897,Questionnaire!A:KQ,223,FALSE)),"#",VLOOKUP(A27897,Questionnaire!A:KQ,223,FALSE))</f>
        <v>#</v>
      </c>
    </row>
    <row r="27898" spans="1:2">
      <c r="A27898" t="s">
        <v>337</v>
      </c>
      <c r="B27898" t="str">
        <f>IF(ISBLANK(VLOOKUP(A27898,Questionnaire!A:KQ,223,FALSE)),"#",VLOOKUP(A27898,Questionnaire!A:KQ,223,FALSE))</f>
        <v>#</v>
      </c>
    </row>
    <row r="27899" spans="1:2">
      <c r="A27899" t="s">
        <v>338</v>
      </c>
      <c r="B27899" t="str">
        <f>IF(ISBLANK(VLOOKUP(A27899,Questionnaire!A:KQ,223,FALSE)),"#",VLOOKUP(A27899,Questionnaire!A:KQ,223,FALSE))</f>
        <v>#</v>
      </c>
    </row>
    <row r="27900" spans="1:2">
      <c r="A27900" t="s">
        <v>339</v>
      </c>
      <c r="B27900" t="str">
        <f>IF(ISBLANK(VLOOKUP(A27900,Questionnaire!A:KQ,223,FALSE)),"#",VLOOKUP(A27900,Questionnaire!A:KQ,223,FALSE))</f>
        <v>#</v>
      </c>
    </row>
    <row r="27901" spans="1:2">
      <c r="A27901" t="s">
        <v>340</v>
      </c>
      <c r="B27901" t="str">
        <f>IF(ISBLANK(VLOOKUP(A27901,Questionnaire!A:KQ,223,FALSE)),"#",VLOOKUP(A27901,Questionnaire!A:KQ,223,FALSE))</f>
        <v>#</v>
      </c>
    </row>
    <row r="27902" spans="1:2">
      <c r="A27902" t="s">
        <v>341</v>
      </c>
      <c r="B27902" t="str">
        <f>IF(ISBLANK(VLOOKUP(A27902,Questionnaire!A:KQ,223,FALSE)),"#",VLOOKUP(A27902,Questionnaire!A:KQ,223,FALSE))</f>
        <v>#</v>
      </c>
    </row>
    <row r="27903" spans="1:2">
      <c r="A27903" t="s">
        <v>342</v>
      </c>
      <c r="B27903" t="str">
        <f>IF(ISBLANK(VLOOKUP(A27903,Questionnaire!A:KQ,223,FALSE)),"#",VLOOKUP(A27903,Questionnaire!A:KQ,223,FALSE))</f>
        <v>#</v>
      </c>
    </row>
    <row r="27904" spans="1:2">
      <c r="A27904" t="s">
        <v>343</v>
      </c>
      <c r="B27904" t="str">
        <f>IF(ISBLANK(VLOOKUP(A27904,Questionnaire!A:KQ,223,FALSE)),"#",VLOOKUP(A27904,Questionnaire!A:KQ,223,FALSE))</f>
        <v>#</v>
      </c>
    </row>
    <row r="27905" spans="1:2">
      <c r="A27905" t="s">
        <v>344</v>
      </c>
      <c r="B27905" t="str">
        <f>IF(ISBLANK(VLOOKUP(A27905,Questionnaire!A:KQ,223,FALSE)),"#",VLOOKUP(A27905,Questionnaire!A:KQ,223,FALSE))</f>
        <v>#</v>
      </c>
    </row>
    <row r="27906" spans="1:2">
      <c r="A27906" t="s">
        <v>345</v>
      </c>
      <c r="B27906" t="str">
        <f>IF(ISBLANK(VLOOKUP(A27906,Questionnaire!A:KQ,223,FALSE)),"#",VLOOKUP(A27906,Questionnaire!A:KQ,223,FALSE))</f>
        <v>#</v>
      </c>
    </row>
    <row r="27907" spans="1:2">
      <c r="A27907" t="s">
        <v>348</v>
      </c>
      <c r="B27907" t="str">
        <f>IF(ISBLANK(VLOOKUP(A27907,Questionnaire!A:KQ,223,FALSE)),"#",VLOOKUP(A27907,Questionnaire!A:KQ,223,FALSE))</f>
        <v>#</v>
      </c>
    </row>
    <row r="27908" spans="1:2">
      <c r="A27908" t="s">
        <v>353</v>
      </c>
      <c r="B27908" t="str">
        <f>IF(ISBLANK(VLOOKUP(A27908,Questionnaire!A:KQ,223,FALSE)),"#",VLOOKUP(A27908,Questionnaire!A:KQ,223,FALSE))</f>
        <v>#</v>
      </c>
    </row>
    <row r="27909" spans="1:2">
      <c r="A27909" t="s">
        <v>354</v>
      </c>
      <c r="B27909" t="str">
        <f>IF(ISBLANK(VLOOKUP(A27909,Questionnaire!A:KQ,223,FALSE)),"#",VLOOKUP(A27909,Questionnaire!A:KQ,223,FALSE))</f>
        <v>#</v>
      </c>
    </row>
    <row r="27910" spans="1:2">
      <c r="A27910" t="s">
        <v>355</v>
      </c>
      <c r="B27910" t="str">
        <f>IF(ISBLANK(VLOOKUP(A27910,Questionnaire!A:KQ,223,FALSE)),"#",VLOOKUP(A27910,Questionnaire!A:KQ,223,FALSE))</f>
        <v>#</v>
      </c>
    </row>
    <row r="27911" spans="1:2">
      <c r="A27911" t="s">
        <v>356</v>
      </c>
      <c r="B27911" t="str">
        <f>IF(ISBLANK(VLOOKUP(A27911,Questionnaire!A:KQ,223,FALSE)),"#",VLOOKUP(A27911,Questionnaire!A:KQ,223,FALSE))</f>
        <v>#</v>
      </c>
    </row>
    <row r="27912" spans="1:2">
      <c r="A27912" t="s">
        <v>357</v>
      </c>
      <c r="B27912" t="str">
        <f>IF(ISBLANK(VLOOKUP(A27912,Questionnaire!A:KQ,223,FALSE)),"#",VLOOKUP(A27912,Questionnaire!A:KQ,223,FALSE))</f>
        <v>#</v>
      </c>
    </row>
    <row r="27913" spans="1:2">
      <c r="A27913" t="s">
        <v>360</v>
      </c>
      <c r="B27913" t="str">
        <f>IF(ISBLANK(VLOOKUP(A27913,Questionnaire!A:KQ,223,FALSE)),"#",VLOOKUP(A27913,Questionnaire!A:KQ,223,FALSE))</f>
        <v>#</v>
      </c>
    </row>
    <row r="27914" spans="1:2">
      <c r="A27914" t="s">
        <v>362</v>
      </c>
      <c r="B27914" t="str">
        <f>IF(ISBLANK(VLOOKUP(A27914,Questionnaire!A:KQ,223,FALSE)),"#",VLOOKUP(A27914,Questionnaire!A:KQ,223,FALSE))</f>
        <v>#</v>
      </c>
    </row>
    <row r="27915" spans="1:2">
      <c r="A27915" t="s">
        <v>363</v>
      </c>
      <c r="B27915" t="str">
        <f>IF(ISBLANK(VLOOKUP(A27915,Questionnaire!A:KQ,223,FALSE)),"#",VLOOKUP(A27915,Questionnaire!A:KQ,223,FALSE))</f>
        <v>#</v>
      </c>
    </row>
    <row r="27916" spans="1:2">
      <c r="A27916" t="s">
        <v>364</v>
      </c>
      <c r="B27916" t="str">
        <f>IF(ISBLANK(VLOOKUP(A27916,Questionnaire!A:KQ,223,FALSE)),"#",VLOOKUP(A27916,Questionnaire!A:KQ,223,FALSE))</f>
        <v>#</v>
      </c>
    </row>
    <row r="27917" spans="1:2">
      <c r="A27917" t="s">
        <v>365</v>
      </c>
      <c r="B27917" t="str">
        <f>IF(ISBLANK(VLOOKUP(A27917,Questionnaire!A:KQ,223,FALSE)),"#",VLOOKUP(A27917,Questionnaire!A:KQ,223,FALSE))</f>
        <v>#</v>
      </c>
    </row>
    <row r="27918" spans="1:2">
      <c r="A27918" t="s">
        <v>366</v>
      </c>
      <c r="B27918" t="str">
        <f>IF(ISBLANK(VLOOKUP(A27918,Questionnaire!A:KQ,223,FALSE)),"#",VLOOKUP(A27918,Questionnaire!A:KQ,223,FALSE))</f>
        <v>#</v>
      </c>
    </row>
    <row r="27919" spans="1:2">
      <c r="A27919" t="s">
        <v>371</v>
      </c>
      <c r="B27919" t="str">
        <f>IF(ISBLANK(VLOOKUP(A27919,Questionnaire!A:KQ,223,FALSE)),"#",VLOOKUP(A27919,Questionnaire!A:KQ,223,FALSE))</f>
        <v>#</v>
      </c>
    </row>
    <row r="27920" spans="1:2">
      <c r="A27920" t="s">
        <v>372</v>
      </c>
      <c r="B27920" t="str">
        <f>IF(ISBLANK(VLOOKUP(A27920,Questionnaire!A:KQ,223,FALSE)),"#",VLOOKUP(A27920,Questionnaire!A:KQ,223,FALSE))</f>
        <v>#</v>
      </c>
    </row>
    <row r="27921" spans="1:2">
      <c r="A27921" t="s">
        <v>373</v>
      </c>
      <c r="B27921" t="str">
        <f>IF(ISBLANK(VLOOKUP(A27921,Questionnaire!A:KQ,223,FALSE)),"#",VLOOKUP(A27921,Questionnaire!A:KQ,223,FALSE))</f>
        <v>#</v>
      </c>
    </row>
    <row r="27922" spans="1:2">
      <c r="A27922" t="s">
        <v>374</v>
      </c>
      <c r="B27922" t="str">
        <f>IF(ISBLANK(VLOOKUP(A27922,Questionnaire!A:KQ,223,FALSE)),"#",VLOOKUP(A27922,Questionnaire!A:KQ,223,FALSE))</f>
        <v>#</v>
      </c>
    </row>
    <row r="27923" spans="1:2">
      <c r="A27923" t="s">
        <v>377</v>
      </c>
      <c r="B27923" t="str">
        <f>IF(ISBLANK(VLOOKUP(A27923,Questionnaire!A:KQ,223,FALSE)),"#",VLOOKUP(A27923,Questionnaire!A:KQ,223,FALSE))</f>
        <v>#</v>
      </c>
    </row>
    <row r="27924" spans="1:2">
      <c r="A27924" t="s">
        <v>379</v>
      </c>
      <c r="B27924" t="str">
        <f>IF(ISBLANK(VLOOKUP(A27924,Questionnaire!A:KQ,223,FALSE)),"#",VLOOKUP(A27924,Questionnaire!A:KQ,223,FALSE))</f>
        <v>#</v>
      </c>
    </row>
    <row r="27925" spans="1:2">
      <c r="A27925" t="s">
        <v>380</v>
      </c>
      <c r="B27925" t="str">
        <f>IF(ISBLANK(VLOOKUP(A27925,Questionnaire!A:KQ,223,FALSE)),"#",VLOOKUP(A27925,Questionnaire!A:KQ,223,FALSE))</f>
        <v>#</v>
      </c>
    </row>
    <row r="27926" spans="1:2">
      <c r="A27926" t="s">
        <v>381</v>
      </c>
      <c r="B27926" t="str">
        <f>IF(ISBLANK(VLOOKUP(A27926,Questionnaire!A:KQ,223,FALSE)),"#",VLOOKUP(A27926,Questionnaire!A:KQ,223,FALSE))</f>
        <v>#</v>
      </c>
    </row>
    <row r="27927" spans="1:2">
      <c r="A27927" t="s">
        <v>382</v>
      </c>
      <c r="B27927" t="str">
        <f>IF(ISBLANK(VLOOKUP(A27927,Questionnaire!A:KQ,223,FALSE)),"#",VLOOKUP(A27927,Questionnaire!A:KQ,223,FALSE))</f>
        <v>#</v>
      </c>
    </row>
    <row r="27928" spans="1:2">
      <c r="A27928" t="s">
        <v>384</v>
      </c>
      <c r="B27928" t="str">
        <f>IF(ISBLANK(VLOOKUP(A27928,Questionnaire!A:KQ,223,FALSE)),"#",VLOOKUP(A27928,Questionnaire!A:KQ,223,FALSE))</f>
        <v>#</v>
      </c>
    </row>
    <row r="27929" spans="1:2">
      <c r="A27929" t="s">
        <v>387</v>
      </c>
      <c r="B27929" t="str">
        <f>IF(ISBLANK(VLOOKUP(A27929,Questionnaire!A:KQ,223,FALSE)),"#",VLOOKUP(A27929,Questionnaire!A:KQ,223,FALSE))</f>
        <v>#</v>
      </c>
    </row>
    <row r="27930" spans="1:2">
      <c r="A27930" t="s">
        <v>391</v>
      </c>
      <c r="B27930" t="str">
        <f>IF(ISBLANK(VLOOKUP(A27930,Questionnaire!A:KQ,223,FALSE)),"#",VLOOKUP(A27930,Questionnaire!A:KQ,223,FALSE))</f>
        <v>#</v>
      </c>
    </row>
    <row r="27931" spans="1:2">
      <c r="A27931" t="s">
        <v>393</v>
      </c>
      <c r="B27931" t="str">
        <f>IF(ISBLANK(VLOOKUP(A27931,Questionnaire!A:KQ,223,FALSE)),"#",VLOOKUP(A27931,Questionnaire!A:KQ,223,FALSE))</f>
        <v>#</v>
      </c>
    </row>
    <row r="27932" spans="1:2">
      <c r="A27932" t="s">
        <v>395</v>
      </c>
      <c r="B27932" t="str">
        <f>IF(ISBLANK(VLOOKUP(A27932,Questionnaire!A:KQ,223,FALSE)),"#",VLOOKUP(A27932,Questionnaire!A:KQ,223,FALSE))</f>
        <v>#</v>
      </c>
    </row>
    <row r="27933" spans="1:2">
      <c r="A27933" t="s">
        <v>398</v>
      </c>
      <c r="B27933" t="str">
        <f>IF(ISBLANK(VLOOKUP(A27933,Questionnaire!A:KQ,223,FALSE)),"#",VLOOKUP(A27933,Questionnaire!A:KQ,223,FALSE))</f>
        <v>#</v>
      </c>
    </row>
    <row r="27934" spans="1:2">
      <c r="A27934" t="s">
        <v>402</v>
      </c>
      <c r="B27934" t="str">
        <f>IF(ISBLANK(VLOOKUP(A27934,Questionnaire!A:KQ,223,FALSE)),"#",VLOOKUP(A27934,Questionnaire!A:KQ,223,FALSE))</f>
        <v>#</v>
      </c>
    </row>
    <row r="27935" spans="1:2">
      <c r="A27935" t="s">
        <v>405</v>
      </c>
      <c r="B27935" t="str">
        <f>IF(ISBLANK(VLOOKUP(A27935,Questionnaire!A:KQ,223,FALSE)),"#",VLOOKUP(A27935,Questionnaire!A:KQ,223,FALSE))</f>
        <v>#</v>
      </c>
    </row>
    <row r="27936" spans="1:2">
      <c r="A27936" t="s">
        <v>409</v>
      </c>
      <c r="B27936" t="str">
        <f>IF(ISBLANK(VLOOKUP(A27936,Questionnaire!A:KQ,223,FALSE)),"#",VLOOKUP(A27936,Questionnaire!A:KQ,223,FALSE))</f>
        <v>#</v>
      </c>
    </row>
    <row r="27937" spans="1:2">
      <c r="A27937" t="s">
        <v>412</v>
      </c>
      <c r="B27937" t="str">
        <f>IF(ISBLANK(VLOOKUP(A27937,Questionnaire!A:KQ,223,FALSE)),"#",VLOOKUP(A27937,Questionnaire!A:KQ,223,FALSE))</f>
        <v>#</v>
      </c>
    </row>
    <row r="27938" spans="1:2">
      <c r="A27938" t="s">
        <v>415</v>
      </c>
      <c r="B27938" t="str">
        <f>IF(ISBLANK(VLOOKUP(A27938,Questionnaire!A:KQ,223,FALSE)),"#",VLOOKUP(A27938,Questionnaire!A:KQ,223,FALSE))</f>
        <v>#</v>
      </c>
    </row>
    <row r="27939" spans="1:2">
      <c r="A27939" t="s">
        <v>418</v>
      </c>
      <c r="B27939" t="str">
        <f>IF(ISBLANK(VLOOKUP(A27939,Questionnaire!A:KQ,223,FALSE)),"#",VLOOKUP(A27939,Questionnaire!A:KQ,223,FALSE))</f>
        <v>#</v>
      </c>
    </row>
    <row r="27940" spans="1:2">
      <c r="A27940" t="s">
        <v>421</v>
      </c>
      <c r="B27940" t="str">
        <f>IF(ISBLANK(VLOOKUP(A27940,Questionnaire!A:KQ,223,FALSE)),"#",VLOOKUP(A27940,Questionnaire!A:KQ,223,FALSE))</f>
        <v>#</v>
      </c>
    </row>
    <row r="27941" spans="1:2">
      <c r="A27941" t="s">
        <v>424</v>
      </c>
      <c r="B27941" t="str">
        <f>IF(ISBLANK(VLOOKUP(A27941,Questionnaire!A:KQ,223,FALSE)),"#",VLOOKUP(A27941,Questionnaire!A:KQ,223,FALSE))</f>
        <v>#</v>
      </c>
    </row>
    <row r="27942" spans="1:2">
      <c r="A27942" t="s">
        <v>429</v>
      </c>
      <c r="B27942" t="str">
        <f>IF(ISBLANK(VLOOKUP(A27942,Questionnaire!A:KQ,223,FALSE)),"#",VLOOKUP(A27942,Questionnaire!A:KQ,223,FALSE))</f>
        <v>#</v>
      </c>
    </row>
    <row r="27943" spans="1:2">
      <c r="A27943" t="s">
        <v>432</v>
      </c>
      <c r="B27943" t="str">
        <f>IF(ISBLANK(VLOOKUP(A27943,Questionnaire!A:KQ,223,FALSE)),"#",VLOOKUP(A27943,Questionnaire!A:KQ,223,FALSE))</f>
        <v>#</v>
      </c>
    </row>
    <row r="27944" spans="1:2">
      <c r="A27944" t="s">
        <v>435</v>
      </c>
      <c r="B27944" t="str">
        <f>IF(ISBLANK(VLOOKUP(A27944,Questionnaire!A:KQ,223,FALSE)),"#",VLOOKUP(A27944,Questionnaire!A:KQ,223,FALSE))</f>
        <v>#</v>
      </c>
    </row>
    <row r="27945" spans="1:2">
      <c r="A27945" t="s">
        <v>437</v>
      </c>
      <c r="B27945" t="str">
        <f>IF(ISBLANK(VLOOKUP(A27945,Questionnaire!A:KQ,223,FALSE)),"#",VLOOKUP(A27945,Questionnaire!A:KQ,223,FALSE))</f>
        <v>#</v>
      </c>
    </row>
    <row r="27946" spans="1:2">
      <c r="A27946" t="s">
        <v>439</v>
      </c>
      <c r="B27946" t="str">
        <f>IF(ISBLANK(VLOOKUP(A27946,Questionnaire!A:KQ,223,FALSE)),"#",VLOOKUP(A27946,Questionnaire!A:KQ,223,FALSE))</f>
        <v>#</v>
      </c>
    </row>
    <row r="27947" spans="1:2">
      <c r="A27947" t="s">
        <v>442</v>
      </c>
      <c r="B27947" t="str">
        <f>IF(ISBLANK(VLOOKUP(A27947,Questionnaire!A:KQ,223,FALSE)),"#",VLOOKUP(A27947,Questionnaire!A:KQ,223,FALSE))</f>
        <v>#</v>
      </c>
    </row>
    <row r="27948" spans="1:2">
      <c r="A27948" t="s">
        <v>445</v>
      </c>
      <c r="B27948" t="str">
        <f>IF(ISBLANK(VLOOKUP(A27948,Questionnaire!A:KQ,223,FALSE)),"#",VLOOKUP(A27948,Questionnaire!A:KQ,223,FALSE))</f>
        <v>#</v>
      </c>
    </row>
    <row r="27949" spans="1:2">
      <c r="A27949" t="s">
        <v>448</v>
      </c>
      <c r="B27949" t="str">
        <f>IF(ISBLANK(VLOOKUP(A27949,Questionnaire!A:KQ,223,FALSE)),"#",VLOOKUP(A27949,Questionnaire!A:KQ,223,FALSE))</f>
        <v>#</v>
      </c>
    </row>
    <row r="27950" spans="1:2">
      <c r="A27950" t="s">
        <v>452</v>
      </c>
      <c r="B27950" t="str">
        <f>IF(ISBLANK(VLOOKUP(A27950,Questionnaire!A:KQ,223,FALSE)),"#",VLOOKUP(A27950,Questionnaire!A:KQ,223,FALSE))</f>
        <v>#</v>
      </c>
    </row>
    <row r="27951" spans="1:2">
      <c r="A27951" t="s">
        <v>455</v>
      </c>
      <c r="B27951" t="str">
        <f>IF(ISBLANK(VLOOKUP(A27951,Questionnaire!A:KQ,223,FALSE)),"#",VLOOKUP(A27951,Questionnaire!A:KQ,223,FALSE))</f>
        <v>#</v>
      </c>
    </row>
    <row r="27952" spans="1:2">
      <c r="A27952" t="s">
        <v>458</v>
      </c>
      <c r="B27952" t="str">
        <f>IF(ISBLANK(VLOOKUP(A27952,Questionnaire!A:KQ,223,FALSE)),"#",VLOOKUP(A27952,Questionnaire!A:KQ,223,FALSE))</f>
        <v>#</v>
      </c>
    </row>
    <row r="27953" spans="1:3">
      <c r="A27953" t="s">
        <v>461</v>
      </c>
      <c r="B27953" t="str">
        <f>IF(ISBLANK(VLOOKUP(A27953,Questionnaire!A:KQ,223,FALSE)),"#",VLOOKUP(A27953,Questionnaire!A:KQ,223,FALSE))</f>
        <v>#</v>
      </c>
    </row>
    <row r="27954" spans="1:3">
      <c r="A27954" t="s">
        <v>465</v>
      </c>
      <c r="B27954" t="str">
        <f>IF(ISBLANK(VLOOKUP(A27954,Questionnaire!A:KQ,223,FALSE)),"#",VLOOKUP(A27954,Questionnaire!A:KQ,223,FALSE))</f>
        <v>#</v>
      </c>
    </row>
    <row r="27955" spans="1:3">
      <c r="A27955" t="s">
        <v>467</v>
      </c>
      <c r="B27955" t="str">
        <f>IF(ISBLANK(VLOOKUP(A27955,Questionnaire!A:KQ,223,FALSE)),"#",VLOOKUP(A27955,Questionnaire!A:KQ,223,FALSE))</f>
        <v>#</v>
      </c>
    </row>
    <row r="27956" spans="1:3">
      <c r="A27956" t="s">
        <v>469</v>
      </c>
      <c r="B27956" t="str">
        <f>IF(ISBLANK(VLOOKUP(A27956,Questionnaire!A:KQ,223,FALSE)),"#",VLOOKUP(A27956,Questionnaire!A:KQ,223,FALSE))</f>
        <v>#</v>
      </c>
    </row>
    <row r="27957" spans="1:3">
      <c r="A27957" t="s">
        <v>471</v>
      </c>
      <c r="B27957" t="str">
        <f>IF(ISBLANK(VLOOKUP(A27957,Questionnaire!A:KQ,223,FALSE)),"#",VLOOKUP(A27957,Questionnaire!A:KQ,223,FALSE))</f>
        <v>#</v>
      </c>
    </row>
    <row r="27958" spans="1:3">
      <c r="A27958" t="s">
        <v>473</v>
      </c>
      <c r="B27958" t="str">
        <f>IF(ISBLANK(VLOOKUP(A27958,Questionnaire!A:KQ,223,FALSE)),"#",VLOOKUP(A27958,Questionnaire!A:KQ,223,FALSE))</f>
        <v>#</v>
      </c>
    </row>
    <row r="27959" spans="1:3">
      <c r="A27959" t="s">
        <v>475</v>
      </c>
      <c r="B27959" t="str">
        <f>IF(ISBLANK(VLOOKUP(A27959,Questionnaire!A:KQ,223,FALSE)),"#",VLOOKUP(A27959,Questionnaire!A:KQ,223,FALSE))</f>
        <v>#</v>
      </c>
    </row>
    <row r="27960" spans="1:3">
      <c r="A27960" t="s">
        <v>185</v>
      </c>
      <c r="B27960" t="str">
        <f>IF(ISBLANK(VLOOKUP(A27960,Questionnaire!A:KQ,224,FALSE)),"#",VLOOKUP(A27960,Questionnaire!A:KQ,224,FALSE))</f>
        <v>#</v>
      </c>
      <c r="C27960">
        <v>221</v>
      </c>
    </row>
    <row r="27961" spans="1:3">
      <c r="A27961" t="s">
        <v>187</v>
      </c>
      <c r="B27961" t="str">
        <f>IF(ISNA(VLOOKUP(VLOOKUP(A27961,Questionnaire!A:KQ,224,FALSE),'CORA Encoding'!D:E,2,FALSE)),"#",VLOOKUP(VLOOKUP(A27961,Questionnaire!A:KQ,224,FALSE),'CORA Encoding'!D:E,2,FALSE))</f>
        <v>#</v>
      </c>
    </row>
    <row r="27962" spans="1:3">
      <c r="A27962" t="s">
        <v>189</v>
      </c>
      <c r="B27962" t="str">
        <f>IF(ISNA(VLOOKUP(VLOOKUP(A27962,Questionnaire!A:KQ,224,FALSE),'CORA Encoding'!G:H,2,FALSE)),"#",VLOOKUP(VLOOKUP(A27962,Questionnaire!A:KQ,224,FALSE),'CORA Encoding'!G:H,2,FALSE))</f>
        <v>#</v>
      </c>
    </row>
    <row r="27963" spans="1:3">
      <c r="A27963" t="s">
        <v>191</v>
      </c>
      <c r="B27963" t="str">
        <f>IF(ISNA(VLOOKUP(VLOOKUP(A27963,Questionnaire!A:KQ,224,FALSE),'Country List'!E:F,2,FALSE)),"#",VLOOKUP(VLOOKUP(A27963,Questionnaire!A:KQ,224,FALSE),'Country List'!E:F,2,FALSE))</f>
        <v>#</v>
      </c>
    </row>
    <row r="27964" spans="1:3">
      <c r="A27964" t="s">
        <v>193</v>
      </c>
      <c r="B27964" t="str">
        <f>IF(ISNA(VLOOKUP(VLOOKUP(A27964,Questionnaire!A:KQ,224,FALSE),'Industry List'!B:C,2,FALSE)),"#",VLOOKUP(VLOOKUP(A27964,Questionnaire!A:KQ,224,FALSE),'Industry List'!B:C,2,FALSE))</f>
        <v>#</v>
      </c>
    </row>
    <row r="27965" spans="1:3">
      <c r="A27965" t="s">
        <v>197</v>
      </c>
      <c r="B27965" t="str">
        <f>IF(ISBLANK(VLOOKUP(A27965,Questionnaire!A:KQ,224,FALSE)),"#",VLOOKUP(A27965,Questionnaire!A:KQ,224,FALSE))</f>
        <v>#</v>
      </c>
    </row>
    <row r="27966" spans="1:3">
      <c r="A27966" t="s">
        <v>201</v>
      </c>
      <c r="B27966" t="str">
        <f>IF(ISBLANK(VLOOKUP(A27966,Questionnaire!A:KQ,224,FALSE)),"#",VLOOKUP(A27966,Questionnaire!A:KQ,224,FALSE))</f>
        <v>#</v>
      </c>
    </row>
    <row r="27967" spans="1:3">
      <c r="A27967" t="s">
        <v>203</v>
      </c>
      <c r="B27967" t="str">
        <f>IF(ISNA(VLOOKUP(VLOOKUP(A27967,Questionnaire!A:KQ,224,FALSE),'CORA Encoding'!J:K,2,FALSE)),"#",VLOOKUP(VLOOKUP(A27967,Questionnaire!A:KQ,224,FALSE),'CORA Encoding'!J:K,2,FALSE))</f>
        <v>#</v>
      </c>
    </row>
    <row r="27968" spans="1:3">
      <c r="A27968" t="s">
        <v>208</v>
      </c>
      <c r="B27968" t="str">
        <f>IF(ISBLANK(VLOOKUP(A27968,Questionnaire!A:KQ,224,FALSE)),"#",VLOOKUP(A27968,Questionnaire!A:KQ,224,FALSE))</f>
        <v>#</v>
      </c>
    </row>
    <row r="27969" spans="1:2">
      <c r="A27969" t="s">
        <v>213</v>
      </c>
      <c r="B27969" t="str">
        <f>IF(ISBLANK(VLOOKUP(A27969,Questionnaire!A:KQ,224,FALSE)),"#",VLOOKUP(A27969,Questionnaire!A:KQ,224,FALSE))</f>
        <v>#</v>
      </c>
    </row>
    <row r="27970" spans="1:2">
      <c r="A27970" t="s">
        <v>215</v>
      </c>
      <c r="B27970" t="str">
        <f>IF(ISBLANK(VLOOKUP(A27970,Questionnaire!A:KQ,224,FALSE)),"#",VLOOKUP(A27970,Questionnaire!A:KQ,224,FALSE))</f>
        <v>#</v>
      </c>
    </row>
    <row r="27971" spans="1:2">
      <c r="A27971" t="s">
        <v>217</v>
      </c>
      <c r="B27971" t="str">
        <f>IF(ISBLANK(VLOOKUP(A27971,Questionnaire!A:KQ,224,FALSE)),"#",VLOOKUP(A27971,Questionnaire!A:KQ,224,FALSE))</f>
        <v>#</v>
      </c>
    </row>
    <row r="27972" spans="1:2">
      <c r="A27972" t="s">
        <v>219</v>
      </c>
      <c r="B27972" t="str">
        <f>IF(ISBLANK(VLOOKUP(A27972,Questionnaire!A:KQ,224,FALSE)),"#",VLOOKUP(A27972,Questionnaire!A:KQ,224,FALSE))</f>
        <v>#</v>
      </c>
    </row>
    <row r="27973" spans="1:2">
      <c r="A27973" t="s">
        <v>221</v>
      </c>
      <c r="B27973" t="str">
        <f>IF(ISBLANK(VLOOKUP(A27973,Questionnaire!A:KQ,224,FALSE)),"#",VLOOKUP(A27973,Questionnaire!A:KQ,224,FALSE))</f>
        <v>#</v>
      </c>
    </row>
    <row r="27974" spans="1:2">
      <c r="A27974" t="s">
        <v>223</v>
      </c>
      <c r="B27974" t="str">
        <f>IF(ISBLANK(VLOOKUP(A27974,Questionnaire!A:KQ,224,FALSE)),"#",VLOOKUP(A27974,Questionnaire!A:KQ,224,FALSE))</f>
        <v>#</v>
      </c>
    </row>
    <row r="27975" spans="1:2">
      <c r="A27975" t="s">
        <v>225</v>
      </c>
      <c r="B27975" t="str">
        <f>IF(ISBLANK(VLOOKUP(A27975,Questionnaire!A:KQ,224,FALSE)),"#",VLOOKUP(A27975,Questionnaire!A:KQ,224,FALSE))</f>
        <v>#</v>
      </c>
    </row>
    <row r="27976" spans="1:2">
      <c r="A27976" t="s">
        <v>227</v>
      </c>
      <c r="B27976" t="str">
        <f>IF(ISBLANK(VLOOKUP(A27976,Questionnaire!A:KQ,224,FALSE)),"#",VLOOKUP(A27976,Questionnaire!A:KQ,224,FALSE))</f>
        <v>#</v>
      </c>
    </row>
    <row r="27977" spans="1:2">
      <c r="A27977" t="s">
        <v>229</v>
      </c>
      <c r="B27977" t="str">
        <f>IF(ISBLANK(VLOOKUP(A27977,Questionnaire!A:KQ,224,FALSE)),"#",VLOOKUP(A27977,Questionnaire!A:KQ,224,FALSE))</f>
        <v>#</v>
      </c>
    </row>
    <row r="27978" spans="1:2">
      <c r="A27978" t="s">
        <v>231</v>
      </c>
      <c r="B27978" t="str">
        <f>IF(ISBLANK(VLOOKUP(A27978,Questionnaire!A:KQ,224,FALSE)),"#",VLOOKUP(A27978,Questionnaire!A:KQ,224,FALSE))</f>
        <v>#</v>
      </c>
    </row>
    <row r="27979" spans="1:2">
      <c r="A27979" t="s">
        <v>233</v>
      </c>
      <c r="B27979" t="str">
        <f>IF(ISBLANK(VLOOKUP(A27979,Questionnaire!A:KQ,224,FALSE)),"#",VLOOKUP(A27979,Questionnaire!A:KQ,224,FALSE))</f>
        <v>#</v>
      </c>
    </row>
    <row r="27980" spans="1:2">
      <c r="A27980" t="s">
        <v>235</v>
      </c>
      <c r="B27980" t="str">
        <f>IF(ISBLANK(VLOOKUP(A27980,Questionnaire!A:KQ,224,FALSE)),"#",VLOOKUP(A27980,Questionnaire!A:KQ,224,FALSE))</f>
        <v>#</v>
      </c>
    </row>
    <row r="27981" spans="1:2">
      <c r="A27981" t="s">
        <v>237</v>
      </c>
      <c r="B27981" t="str">
        <f>IF(ISBLANK(VLOOKUP(A27981,Questionnaire!A:KQ,224,FALSE)),"#",VLOOKUP(A27981,Questionnaire!A:KQ,224,FALSE))</f>
        <v>#</v>
      </c>
    </row>
    <row r="27982" spans="1:2">
      <c r="A27982" t="s">
        <v>239</v>
      </c>
      <c r="B27982" t="str">
        <f>IF(ISBLANK(VLOOKUP(A27982,Questionnaire!A:KQ,224,FALSE)),"#",VLOOKUP(A27982,Questionnaire!A:KQ,224,FALSE))</f>
        <v>#</v>
      </c>
    </row>
    <row r="27983" spans="1:2">
      <c r="A27983" t="s">
        <v>242</v>
      </c>
      <c r="B27983" t="str">
        <f>IF(ISBLANK(VLOOKUP(A27983,Questionnaire!A:KQ,224,FALSE)),"#",VLOOKUP(A27983,Questionnaire!A:KQ,224,FALSE))</f>
        <v>#</v>
      </c>
    </row>
    <row r="27984" spans="1:2">
      <c r="A27984" t="s">
        <v>245</v>
      </c>
      <c r="B27984" t="str">
        <f>IF(ISBLANK(VLOOKUP(A27984,Questionnaire!A:KQ,224,FALSE)),"#",VLOOKUP(A27984,Questionnaire!A:KQ,224,FALSE))</f>
        <v>#</v>
      </c>
    </row>
    <row r="27985" spans="1:2">
      <c r="A27985" t="s">
        <v>247</v>
      </c>
      <c r="B27985" t="str">
        <f>IF(ISBLANK(VLOOKUP(A27985,Questionnaire!A:KQ,224,FALSE)),"#",VLOOKUP(A27985,Questionnaire!A:KQ,224,FALSE))</f>
        <v>#</v>
      </c>
    </row>
    <row r="27986" spans="1:2">
      <c r="A27986" t="s">
        <v>249</v>
      </c>
      <c r="B27986" t="str">
        <f>IF(ISBLANK(VLOOKUP(A27986,Questionnaire!A:KQ,224,FALSE)),"#",VLOOKUP(A27986,Questionnaire!A:KQ,224,FALSE))</f>
        <v>#</v>
      </c>
    </row>
    <row r="27987" spans="1:2">
      <c r="A27987" t="s">
        <v>250</v>
      </c>
      <c r="B27987" t="str">
        <f>IF(ISBLANK(VLOOKUP(A27987,Questionnaire!A:KQ,224,FALSE)),"#",VLOOKUP(A27987,Questionnaire!A:KQ,224,FALSE))</f>
        <v>#</v>
      </c>
    </row>
    <row r="27988" spans="1:2">
      <c r="A27988" t="s">
        <v>252</v>
      </c>
      <c r="B27988" t="str">
        <f>IF(ISBLANK(VLOOKUP(A27988,Questionnaire!A:KQ,224,FALSE)),"#",VLOOKUP(A27988,Questionnaire!A:KQ,224,FALSE))</f>
        <v>#</v>
      </c>
    </row>
    <row r="27989" spans="1:2">
      <c r="A27989" t="s">
        <v>255</v>
      </c>
      <c r="B27989" t="str">
        <f>IF(ISBLANK(VLOOKUP(A27989,Questionnaire!A:KQ,224,FALSE)),"#",VLOOKUP(A27989,Questionnaire!A:KQ,224,FALSE))</f>
        <v>#</v>
      </c>
    </row>
    <row r="27990" spans="1:2">
      <c r="A27990" t="s">
        <v>258</v>
      </c>
      <c r="B27990" t="str">
        <f>IF(ISNA(VLOOKUP(VLOOKUP(A27990,Questionnaire!A:KQ,224,FALSE),'CORA Encoding'!M:N,2,FALSE)),"#",VLOOKUP(VLOOKUP(A27990,Questionnaire!A:KQ,224,FALSE),'CORA Encoding'!M:N,2,FALSE))</f>
        <v>#</v>
      </c>
    </row>
    <row r="27991" spans="1:2">
      <c r="A27991" t="s">
        <v>261</v>
      </c>
      <c r="B27991" t="str">
        <f>IF(ISBLANK(VLOOKUP(A27991,Questionnaire!A:KQ,224,FALSE)),"#",VLOOKUP(A27991,Questionnaire!A:KQ,224,FALSE))</f>
        <v>#</v>
      </c>
    </row>
    <row r="27992" spans="1:2">
      <c r="A27992" t="s">
        <v>263</v>
      </c>
      <c r="B27992" t="str">
        <f>IF(ISBLANK(VLOOKUP(A27992,Questionnaire!A:KQ,224,FALSE)),"#",VLOOKUP(A27992,Questionnaire!A:KQ,224,FALSE))</f>
        <v>#</v>
      </c>
    </row>
    <row r="27993" spans="1:2">
      <c r="A27993" t="s">
        <v>265</v>
      </c>
      <c r="B27993" t="str">
        <f>IF(ISBLANK(VLOOKUP(A27993,Questionnaire!A:KQ,224,FALSE)),"#",VLOOKUP(A27993,Questionnaire!A:KQ,224,FALSE))</f>
        <v>#</v>
      </c>
    </row>
    <row r="27994" spans="1:2">
      <c r="A27994" t="s">
        <v>267</v>
      </c>
      <c r="B27994" t="str">
        <f>IF(ISBLANK(VLOOKUP(A27994,Questionnaire!A:KQ,224,FALSE)),"#",VLOOKUP(A27994,Questionnaire!A:KQ,224,FALSE))</f>
        <v>#</v>
      </c>
    </row>
    <row r="27995" spans="1:2">
      <c r="A27995" t="s">
        <v>269</v>
      </c>
      <c r="B27995" t="str">
        <f>IF(ISBLANK(VLOOKUP(A27995,Questionnaire!A:KQ,224,FALSE)),"#",VLOOKUP(A27995,Questionnaire!A:KQ,224,FALSE))</f>
        <v>#</v>
      </c>
    </row>
    <row r="27996" spans="1:2">
      <c r="A27996" t="s">
        <v>274</v>
      </c>
      <c r="B27996" t="str">
        <f>IF(ISBLANK(VLOOKUP(A27996,Questionnaire!A:KQ,224,FALSE)),"#",VLOOKUP(A27996,Questionnaire!A:KQ,224,FALSE))</f>
        <v>#</v>
      </c>
    </row>
    <row r="27997" spans="1:2">
      <c r="A27997" t="s">
        <v>276</v>
      </c>
      <c r="B27997" t="str">
        <f>IF(ISBLANK(VLOOKUP(A27997,Questionnaire!A:KQ,224,FALSE)),"#",VLOOKUP(A27997,Questionnaire!A:KQ,224,FALSE))</f>
        <v>#</v>
      </c>
    </row>
    <row r="27998" spans="1:2">
      <c r="A27998" t="s">
        <v>278</v>
      </c>
      <c r="B27998" t="str">
        <f>IF(ISBLANK(VLOOKUP(A27998,Questionnaire!A:KQ,224,FALSE)),"#",VLOOKUP(A27998,Questionnaire!A:KQ,224,FALSE))</f>
        <v>#</v>
      </c>
    </row>
    <row r="27999" spans="1:2">
      <c r="A27999" t="s">
        <v>280</v>
      </c>
      <c r="B27999" t="str">
        <f>IF(ISBLANK(VLOOKUP(A27999,Questionnaire!A:KQ,224,FALSE)),"#",VLOOKUP(A27999,Questionnaire!A:KQ,224,FALSE))</f>
        <v>#</v>
      </c>
    </row>
    <row r="28000" spans="1:2">
      <c r="A28000" t="s">
        <v>282</v>
      </c>
      <c r="B28000" t="str">
        <f>IF(ISBLANK(VLOOKUP(A28000,Questionnaire!A:KQ,224,FALSE)),"#",VLOOKUP(A28000,Questionnaire!A:KQ,224,FALSE))</f>
        <v>#</v>
      </c>
    </row>
    <row r="28001" spans="1:2">
      <c r="A28001" t="s">
        <v>286</v>
      </c>
      <c r="B28001" t="str">
        <f>IF(ISBLANK(VLOOKUP(A28001,Questionnaire!A:KQ,224,FALSE)),"#",VLOOKUP(A28001,Questionnaire!A:KQ,224,FALSE))</f>
        <v>#</v>
      </c>
    </row>
    <row r="28002" spans="1:2">
      <c r="A28002" t="s">
        <v>288</v>
      </c>
      <c r="B28002" t="str">
        <f>IF(ISBLANK(VLOOKUP(A28002,Questionnaire!A:KQ,224,FALSE)),"#",VLOOKUP(A28002,Questionnaire!A:KQ,224,FALSE))</f>
        <v>#</v>
      </c>
    </row>
    <row r="28003" spans="1:2">
      <c r="A28003" t="s">
        <v>290</v>
      </c>
      <c r="B28003" t="str">
        <f>IF(ISBLANK(VLOOKUP(A28003,Questionnaire!A:KQ,224,FALSE)),"#",VLOOKUP(A28003,Questionnaire!A:KQ,224,FALSE))</f>
        <v>#</v>
      </c>
    </row>
    <row r="28004" spans="1:2">
      <c r="A28004" t="s">
        <v>292</v>
      </c>
      <c r="B28004" t="str">
        <f>IF(ISBLANK(VLOOKUP(A28004,Questionnaire!A:KQ,224,FALSE)),"#",VLOOKUP(A28004,Questionnaire!A:KQ,224,FALSE))</f>
        <v>#</v>
      </c>
    </row>
    <row r="28005" spans="1:2">
      <c r="A28005" t="s">
        <v>294</v>
      </c>
      <c r="B28005" t="str">
        <f>IF(ISBLANK(VLOOKUP(A28005,Questionnaire!A:KQ,224,FALSE)),"#",VLOOKUP(A28005,Questionnaire!A:KQ,224,FALSE))</f>
        <v>#</v>
      </c>
    </row>
    <row r="28006" spans="1:2">
      <c r="A28006" t="s">
        <v>296</v>
      </c>
      <c r="B28006" t="str">
        <f>IF(ISBLANK(VLOOKUP(A28006,Questionnaire!A:KQ,224,FALSE)),"#",VLOOKUP(A28006,Questionnaire!A:KQ,224,FALSE))</f>
        <v>#</v>
      </c>
    </row>
    <row r="28007" spans="1:2">
      <c r="A28007" t="s">
        <v>301</v>
      </c>
      <c r="B28007" t="str">
        <f>IF(ISBLANK(VLOOKUP(A28007,Questionnaire!A:KQ,224,FALSE)),"#",VLOOKUP(A28007,Questionnaire!A:KQ,224,FALSE))</f>
        <v>#</v>
      </c>
    </row>
    <row r="28008" spans="1:2">
      <c r="A28008" t="s">
        <v>303</v>
      </c>
      <c r="B28008" t="str">
        <f>IF(ISBLANK(VLOOKUP(A28008,Questionnaire!A:KQ,224,FALSE)),"#",VLOOKUP(A28008,Questionnaire!A:KQ,224,FALSE))</f>
        <v>#</v>
      </c>
    </row>
    <row r="28009" spans="1:2">
      <c r="A28009" t="s">
        <v>305</v>
      </c>
      <c r="B28009" t="str">
        <f>IF(ISBLANK(VLOOKUP(A28009,Questionnaire!A:KQ,224,FALSE)),"#",VLOOKUP(A28009,Questionnaire!A:KQ,224,FALSE))</f>
        <v>#</v>
      </c>
    </row>
    <row r="28010" spans="1:2">
      <c r="A28010" t="s">
        <v>307</v>
      </c>
      <c r="B28010" t="str">
        <f>IF(ISBLANK(VLOOKUP(A28010,Questionnaire!A:KQ,224,FALSE)),"#",VLOOKUP(A28010,Questionnaire!A:KQ,224,FALSE))</f>
        <v>#</v>
      </c>
    </row>
    <row r="28011" spans="1:2">
      <c r="A28011" t="s">
        <v>311</v>
      </c>
      <c r="B28011" t="str">
        <f>IF(ISBLANK(VLOOKUP(A28011,Questionnaire!A:KQ,224,FALSE)),"#",VLOOKUP(A28011,Questionnaire!A:KQ,224,FALSE))</f>
        <v>#</v>
      </c>
    </row>
    <row r="28012" spans="1:2">
      <c r="A28012" t="s">
        <v>313</v>
      </c>
      <c r="B28012" t="str">
        <f>IF(ISBLANK(VLOOKUP(A28012,Questionnaire!A:KQ,224,FALSE)),"#",VLOOKUP(A28012,Questionnaire!A:KQ,224,FALSE))</f>
        <v>#</v>
      </c>
    </row>
    <row r="28013" spans="1:2">
      <c r="A28013" t="s">
        <v>314</v>
      </c>
      <c r="B28013" t="str">
        <f>IF(ISBLANK(VLOOKUP(A28013,Questionnaire!A:KQ,224,FALSE)),"#",VLOOKUP(A28013,Questionnaire!A:KQ,224,FALSE))</f>
        <v>#</v>
      </c>
    </row>
    <row r="28014" spans="1:2">
      <c r="A28014" t="s">
        <v>315</v>
      </c>
      <c r="B28014" t="str">
        <f>IF(ISBLANK(VLOOKUP(A28014,Questionnaire!A:KQ,224,FALSE)),"#",VLOOKUP(A28014,Questionnaire!A:KQ,224,FALSE))</f>
        <v>#</v>
      </c>
    </row>
    <row r="28015" spans="1:2">
      <c r="A28015" t="s">
        <v>317</v>
      </c>
      <c r="B28015" t="str">
        <f>IF(ISBLANK(VLOOKUP(A28015,Questionnaire!A:KQ,224,FALSE)),"#",VLOOKUP(A28015,Questionnaire!A:KQ,224,FALSE))</f>
        <v>#</v>
      </c>
    </row>
    <row r="28016" spans="1:2">
      <c r="A28016" t="s">
        <v>319</v>
      </c>
      <c r="B28016" t="str">
        <f>IF(ISBLANK(VLOOKUP(A28016,Questionnaire!A:KQ,224,FALSE)),"#",VLOOKUP(A28016,Questionnaire!A:KQ,224,FALSE))</f>
        <v>#</v>
      </c>
    </row>
    <row r="28017" spans="1:2">
      <c r="A28017" t="s">
        <v>322</v>
      </c>
      <c r="B28017" t="str">
        <f>IF(ISBLANK(VLOOKUP(A28017,Questionnaire!A:KQ,224,FALSE)),"#",VLOOKUP(A28017,Questionnaire!A:KQ,224,FALSE))</f>
        <v>#</v>
      </c>
    </row>
    <row r="28018" spans="1:2">
      <c r="A28018" t="s">
        <v>326</v>
      </c>
      <c r="B28018" t="str">
        <f>IF(ISBLANK(VLOOKUP(A28018,Questionnaire!A:KQ,224,FALSE)),"#",VLOOKUP(A28018,Questionnaire!A:KQ,224,FALSE))</f>
        <v>#</v>
      </c>
    </row>
    <row r="28019" spans="1:2">
      <c r="A28019" t="s">
        <v>328</v>
      </c>
      <c r="B28019" t="str">
        <f>IF(ISBLANK(VLOOKUP(A28019,Questionnaire!A:KQ,224,FALSE)),"#",VLOOKUP(A28019,Questionnaire!A:KQ,224,FALSE))</f>
        <v>#</v>
      </c>
    </row>
    <row r="28020" spans="1:2">
      <c r="A28020" t="s">
        <v>332</v>
      </c>
      <c r="B28020" t="str">
        <f>IF(ISBLANK(VLOOKUP(A28020,Questionnaire!A:KQ,224,FALSE)),"#",VLOOKUP(A28020,Questionnaire!A:KQ,224,FALSE))</f>
        <v>#</v>
      </c>
    </row>
    <row r="28021" spans="1:2">
      <c r="A28021" t="s">
        <v>333</v>
      </c>
      <c r="B28021" t="str">
        <f>IF(ISBLANK(VLOOKUP(A28021,Questionnaire!A:KQ,224,FALSE)),"#",VLOOKUP(A28021,Questionnaire!A:KQ,224,FALSE))</f>
        <v>#</v>
      </c>
    </row>
    <row r="28022" spans="1:2">
      <c r="A28022" t="s">
        <v>334</v>
      </c>
      <c r="B28022" t="str">
        <f>IF(ISBLANK(VLOOKUP(A28022,Questionnaire!A:KQ,224,FALSE)),"#",VLOOKUP(A28022,Questionnaire!A:KQ,224,FALSE))</f>
        <v>#</v>
      </c>
    </row>
    <row r="28023" spans="1:2">
      <c r="A28023" t="s">
        <v>335</v>
      </c>
      <c r="B28023" t="str">
        <f>IF(ISBLANK(VLOOKUP(A28023,Questionnaire!A:KQ,224,FALSE)),"#",VLOOKUP(A28023,Questionnaire!A:KQ,224,FALSE))</f>
        <v>#</v>
      </c>
    </row>
    <row r="28024" spans="1:2">
      <c r="A28024" t="s">
        <v>336</v>
      </c>
      <c r="B28024" t="str">
        <f>IF(ISBLANK(VLOOKUP(A28024,Questionnaire!A:KQ,224,FALSE)),"#",VLOOKUP(A28024,Questionnaire!A:KQ,224,FALSE))</f>
        <v>#</v>
      </c>
    </row>
    <row r="28025" spans="1:2">
      <c r="A28025" t="s">
        <v>337</v>
      </c>
      <c r="B28025" t="str">
        <f>IF(ISBLANK(VLOOKUP(A28025,Questionnaire!A:KQ,224,FALSE)),"#",VLOOKUP(A28025,Questionnaire!A:KQ,224,FALSE))</f>
        <v>#</v>
      </c>
    </row>
    <row r="28026" spans="1:2">
      <c r="A28026" t="s">
        <v>338</v>
      </c>
      <c r="B28026" t="str">
        <f>IF(ISBLANK(VLOOKUP(A28026,Questionnaire!A:KQ,224,FALSE)),"#",VLOOKUP(A28026,Questionnaire!A:KQ,224,FALSE))</f>
        <v>#</v>
      </c>
    </row>
    <row r="28027" spans="1:2">
      <c r="A28027" t="s">
        <v>339</v>
      </c>
      <c r="B28027" t="str">
        <f>IF(ISBLANK(VLOOKUP(A28027,Questionnaire!A:KQ,224,FALSE)),"#",VLOOKUP(A28027,Questionnaire!A:KQ,224,FALSE))</f>
        <v>#</v>
      </c>
    </row>
    <row r="28028" spans="1:2">
      <c r="A28028" t="s">
        <v>340</v>
      </c>
      <c r="B28028" t="str">
        <f>IF(ISBLANK(VLOOKUP(A28028,Questionnaire!A:KQ,224,FALSE)),"#",VLOOKUP(A28028,Questionnaire!A:KQ,224,FALSE))</f>
        <v>#</v>
      </c>
    </row>
    <row r="28029" spans="1:2">
      <c r="A28029" t="s">
        <v>341</v>
      </c>
      <c r="B28029" t="str">
        <f>IF(ISBLANK(VLOOKUP(A28029,Questionnaire!A:KQ,224,FALSE)),"#",VLOOKUP(A28029,Questionnaire!A:KQ,224,FALSE))</f>
        <v>#</v>
      </c>
    </row>
    <row r="28030" spans="1:2">
      <c r="A28030" t="s">
        <v>342</v>
      </c>
      <c r="B28030" t="str">
        <f>IF(ISBLANK(VLOOKUP(A28030,Questionnaire!A:KQ,224,FALSE)),"#",VLOOKUP(A28030,Questionnaire!A:KQ,224,FALSE))</f>
        <v>#</v>
      </c>
    </row>
    <row r="28031" spans="1:2">
      <c r="A28031" t="s">
        <v>343</v>
      </c>
      <c r="B28031" t="str">
        <f>IF(ISBLANK(VLOOKUP(A28031,Questionnaire!A:KQ,224,FALSE)),"#",VLOOKUP(A28031,Questionnaire!A:KQ,224,FALSE))</f>
        <v>#</v>
      </c>
    </row>
    <row r="28032" spans="1:2">
      <c r="A28032" t="s">
        <v>344</v>
      </c>
      <c r="B28032" t="str">
        <f>IF(ISBLANK(VLOOKUP(A28032,Questionnaire!A:KQ,224,FALSE)),"#",VLOOKUP(A28032,Questionnaire!A:KQ,224,FALSE))</f>
        <v>#</v>
      </c>
    </row>
    <row r="28033" spans="1:2">
      <c r="A28033" t="s">
        <v>345</v>
      </c>
      <c r="B28033" t="str">
        <f>IF(ISBLANK(VLOOKUP(A28033,Questionnaire!A:KQ,224,FALSE)),"#",VLOOKUP(A28033,Questionnaire!A:KQ,224,FALSE))</f>
        <v>#</v>
      </c>
    </row>
    <row r="28034" spans="1:2">
      <c r="A28034" t="s">
        <v>348</v>
      </c>
      <c r="B28034" t="str">
        <f>IF(ISBLANK(VLOOKUP(A28034,Questionnaire!A:KQ,224,FALSE)),"#",VLOOKUP(A28034,Questionnaire!A:KQ,224,FALSE))</f>
        <v>#</v>
      </c>
    </row>
    <row r="28035" spans="1:2">
      <c r="A28035" t="s">
        <v>353</v>
      </c>
      <c r="B28035" t="str">
        <f>IF(ISBLANK(VLOOKUP(A28035,Questionnaire!A:KQ,224,FALSE)),"#",VLOOKUP(A28035,Questionnaire!A:KQ,224,FALSE))</f>
        <v>#</v>
      </c>
    </row>
    <row r="28036" spans="1:2">
      <c r="A28036" t="s">
        <v>354</v>
      </c>
      <c r="B28036" t="str">
        <f>IF(ISBLANK(VLOOKUP(A28036,Questionnaire!A:KQ,224,FALSE)),"#",VLOOKUP(A28036,Questionnaire!A:KQ,224,FALSE))</f>
        <v>#</v>
      </c>
    </row>
    <row r="28037" spans="1:2">
      <c r="A28037" t="s">
        <v>355</v>
      </c>
      <c r="B28037" t="str">
        <f>IF(ISBLANK(VLOOKUP(A28037,Questionnaire!A:KQ,224,FALSE)),"#",VLOOKUP(A28037,Questionnaire!A:KQ,224,FALSE))</f>
        <v>#</v>
      </c>
    </row>
    <row r="28038" spans="1:2">
      <c r="A28038" t="s">
        <v>356</v>
      </c>
      <c r="B28038" t="str">
        <f>IF(ISBLANK(VLOOKUP(A28038,Questionnaire!A:KQ,224,FALSE)),"#",VLOOKUP(A28038,Questionnaire!A:KQ,224,FALSE))</f>
        <v>#</v>
      </c>
    </row>
    <row r="28039" spans="1:2">
      <c r="A28039" t="s">
        <v>357</v>
      </c>
      <c r="B28039" t="str">
        <f>IF(ISBLANK(VLOOKUP(A28039,Questionnaire!A:KQ,224,FALSE)),"#",VLOOKUP(A28039,Questionnaire!A:KQ,224,FALSE))</f>
        <v>#</v>
      </c>
    </row>
    <row r="28040" spans="1:2">
      <c r="A28040" t="s">
        <v>360</v>
      </c>
      <c r="B28040" t="str">
        <f>IF(ISBLANK(VLOOKUP(A28040,Questionnaire!A:KQ,224,FALSE)),"#",VLOOKUP(A28040,Questionnaire!A:KQ,224,FALSE))</f>
        <v>#</v>
      </c>
    </row>
    <row r="28041" spans="1:2">
      <c r="A28041" t="s">
        <v>362</v>
      </c>
      <c r="B28041" t="str">
        <f>IF(ISBLANK(VLOOKUP(A28041,Questionnaire!A:KQ,224,FALSE)),"#",VLOOKUP(A28041,Questionnaire!A:KQ,224,FALSE))</f>
        <v>#</v>
      </c>
    </row>
    <row r="28042" spans="1:2">
      <c r="A28042" t="s">
        <v>363</v>
      </c>
      <c r="B28042" t="str">
        <f>IF(ISBLANK(VLOOKUP(A28042,Questionnaire!A:KQ,224,FALSE)),"#",VLOOKUP(A28042,Questionnaire!A:KQ,224,FALSE))</f>
        <v>#</v>
      </c>
    </row>
    <row r="28043" spans="1:2">
      <c r="A28043" t="s">
        <v>364</v>
      </c>
      <c r="B28043" t="str">
        <f>IF(ISBLANK(VLOOKUP(A28043,Questionnaire!A:KQ,224,FALSE)),"#",VLOOKUP(A28043,Questionnaire!A:KQ,224,FALSE))</f>
        <v>#</v>
      </c>
    </row>
    <row r="28044" spans="1:2">
      <c r="A28044" t="s">
        <v>365</v>
      </c>
      <c r="B28044" t="str">
        <f>IF(ISBLANK(VLOOKUP(A28044,Questionnaire!A:KQ,224,FALSE)),"#",VLOOKUP(A28044,Questionnaire!A:KQ,224,FALSE))</f>
        <v>#</v>
      </c>
    </row>
    <row r="28045" spans="1:2">
      <c r="A28045" t="s">
        <v>366</v>
      </c>
      <c r="B28045" t="str">
        <f>IF(ISBLANK(VLOOKUP(A28045,Questionnaire!A:KQ,224,FALSE)),"#",VLOOKUP(A28045,Questionnaire!A:KQ,224,FALSE))</f>
        <v>#</v>
      </c>
    </row>
    <row r="28046" spans="1:2">
      <c r="A28046" t="s">
        <v>371</v>
      </c>
      <c r="B28046" t="str">
        <f>IF(ISBLANK(VLOOKUP(A28046,Questionnaire!A:KQ,224,FALSE)),"#",VLOOKUP(A28046,Questionnaire!A:KQ,224,FALSE))</f>
        <v>#</v>
      </c>
    </row>
    <row r="28047" spans="1:2">
      <c r="A28047" t="s">
        <v>372</v>
      </c>
      <c r="B28047" t="str">
        <f>IF(ISBLANK(VLOOKUP(A28047,Questionnaire!A:KQ,224,FALSE)),"#",VLOOKUP(A28047,Questionnaire!A:KQ,224,FALSE))</f>
        <v>#</v>
      </c>
    </row>
    <row r="28048" spans="1:2">
      <c r="A28048" t="s">
        <v>373</v>
      </c>
      <c r="B28048" t="str">
        <f>IF(ISBLANK(VLOOKUP(A28048,Questionnaire!A:KQ,224,FALSE)),"#",VLOOKUP(A28048,Questionnaire!A:KQ,224,FALSE))</f>
        <v>#</v>
      </c>
    </row>
    <row r="28049" spans="1:2">
      <c r="A28049" t="s">
        <v>374</v>
      </c>
      <c r="B28049" t="str">
        <f>IF(ISBLANK(VLOOKUP(A28049,Questionnaire!A:KQ,224,FALSE)),"#",VLOOKUP(A28049,Questionnaire!A:KQ,224,FALSE))</f>
        <v>#</v>
      </c>
    </row>
    <row r="28050" spans="1:2">
      <c r="A28050" t="s">
        <v>377</v>
      </c>
      <c r="B28050" t="str">
        <f>IF(ISBLANK(VLOOKUP(A28050,Questionnaire!A:KQ,224,FALSE)),"#",VLOOKUP(A28050,Questionnaire!A:KQ,224,FALSE))</f>
        <v>#</v>
      </c>
    </row>
    <row r="28051" spans="1:2">
      <c r="A28051" t="s">
        <v>379</v>
      </c>
      <c r="B28051" t="str">
        <f>IF(ISBLANK(VLOOKUP(A28051,Questionnaire!A:KQ,224,FALSE)),"#",VLOOKUP(A28051,Questionnaire!A:KQ,224,FALSE))</f>
        <v>#</v>
      </c>
    </row>
    <row r="28052" spans="1:2">
      <c r="A28052" t="s">
        <v>380</v>
      </c>
      <c r="B28052" t="str">
        <f>IF(ISBLANK(VLOOKUP(A28052,Questionnaire!A:KQ,224,FALSE)),"#",VLOOKUP(A28052,Questionnaire!A:KQ,224,FALSE))</f>
        <v>#</v>
      </c>
    </row>
    <row r="28053" spans="1:2">
      <c r="A28053" t="s">
        <v>381</v>
      </c>
      <c r="B28053" t="str">
        <f>IF(ISBLANK(VLOOKUP(A28053,Questionnaire!A:KQ,224,FALSE)),"#",VLOOKUP(A28053,Questionnaire!A:KQ,224,FALSE))</f>
        <v>#</v>
      </c>
    </row>
    <row r="28054" spans="1:2">
      <c r="A28054" t="s">
        <v>382</v>
      </c>
      <c r="B28054" t="str">
        <f>IF(ISBLANK(VLOOKUP(A28054,Questionnaire!A:KQ,224,FALSE)),"#",VLOOKUP(A28054,Questionnaire!A:KQ,224,FALSE))</f>
        <v>#</v>
      </c>
    </row>
    <row r="28055" spans="1:2">
      <c r="A28055" t="s">
        <v>384</v>
      </c>
      <c r="B28055" t="str">
        <f>IF(ISBLANK(VLOOKUP(A28055,Questionnaire!A:KQ,224,FALSE)),"#",VLOOKUP(A28055,Questionnaire!A:KQ,224,FALSE))</f>
        <v>#</v>
      </c>
    </row>
    <row r="28056" spans="1:2">
      <c r="A28056" t="s">
        <v>387</v>
      </c>
      <c r="B28056" t="str">
        <f>IF(ISBLANK(VLOOKUP(A28056,Questionnaire!A:KQ,224,FALSE)),"#",VLOOKUP(A28056,Questionnaire!A:KQ,224,FALSE))</f>
        <v>#</v>
      </c>
    </row>
    <row r="28057" spans="1:2">
      <c r="A28057" t="s">
        <v>391</v>
      </c>
      <c r="B28057" t="str">
        <f>IF(ISBLANK(VLOOKUP(A28057,Questionnaire!A:KQ,224,FALSE)),"#",VLOOKUP(A28057,Questionnaire!A:KQ,224,FALSE))</f>
        <v>#</v>
      </c>
    </row>
    <row r="28058" spans="1:2">
      <c r="A28058" t="s">
        <v>393</v>
      </c>
      <c r="B28058" t="str">
        <f>IF(ISBLANK(VLOOKUP(A28058,Questionnaire!A:KQ,224,FALSE)),"#",VLOOKUP(A28058,Questionnaire!A:KQ,224,FALSE))</f>
        <v>#</v>
      </c>
    </row>
    <row r="28059" spans="1:2">
      <c r="A28059" t="s">
        <v>395</v>
      </c>
      <c r="B28059" t="str">
        <f>IF(ISBLANK(VLOOKUP(A28059,Questionnaire!A:KQ,224,FALSE)),"#",VLOOKUP(A28059,Questionnaire!A:KQ,224,FALSE))</f>
        <v>#</v>
      </c>
    </row>
    <row r="28060" spans="1:2">
      <c r="A28060" t="s">
        <v>398</v>
      </c>
      <c r="B28060" t="str">
        <f>IF(ISBLANK(VLOOKUP(A28060,Questionnaire!A:KQ,224,FALSE)),"#",VLOOKUP(A28060,Questionnaire!A:KQ,224,FALSE))</f>
        <v>#</v>
      </c>
    </row>
    <row r="28061" spans="1:2">
      <c r="A28061" t="s">
        <v>402</v>
      </c>
      <c r="B28061" t="str">
        <f>IF(ISBLANK(VLOOKUP(A28061,Questionnaire!A:KQ,224,FALSE)),"#",VLOOKUP(A28061,Questionnaire!A:KQ,224,FALSE))</f>
        <v>#</v>
      </c>
    </row>
    <row r="28062" spans="1:2">
      <c r="A28062" t="s">
        <v>405</v>
      </c>
      <c r="B28062" t="str">
        <f>IF(ISBLANK(VLOOKUP(A28062,Questionnaire!A:KQ,224,FALSE)),"#",VLOOKUP(A28062,Questionnaire!A:KQ,224,FALSE))</f>
        <v>#</v>
      </c>
    </row>
    <row r="28063" spans="1:2">
      <c r="A28063" t="s">
        <v>409</v>
      </c>
      <c r="B28063" t="str">
        <f>IF(ISBLANK(VLOOKUP(A28063,Questionnaire!A:KQ,224,FALSE)),"#",VLOOKUP(A28063,Questionnaire!A:KQ,224,FALSE))</f>
        <v>#</v>
      </c>
    </row>
    <row r="28064" spans="1:2">
      <c r="A28064" t="s">
        <v>412</v>
      </c>
      <c r="B28064" t="str">
        <f>IF(ISBLANK(VLOOKUP(A28064,Questionnaire!A:KQ,224,FALSE)),"#",VLOOKUP(A28064,Questionnaire!A:KQ,224,FALSE))</f>
        <v>#</v>
      </c>
    </row>
    <row r="28065" spans="1:2">
      <c r="A28065" t="s">
        <v>415</v>
      </c>
      <c r="B28065" t="str">
        <f>IF(ISBLANK(VLOOKUP(A28065,Questionnaire!A:KQ,224,FALSE)),"#",VLOOKUP(A28065,Questionnaire!A:KQ,224,FALSE))</f>
        <v>#</v>
      </c>
    </row>
    <row r="28066" spans="1:2">
      <c r="A28066" t="s">
        <v>418</v>
      </c>
      <c r="B28066" t="str">
        <f>IF(ISBLANK(VLOOKUP(A28066,Questionnaire!A:KQ,224,FALSE)),"#",VLOOKUP(A28066,Questionnaire!A:KQ,224,FALSE))</f>
        <v>#</v>
      </c>
    </row>
    <row r="28067" spans="1:2">
      <c r="A28067" t="s">
        <v>421</v>
      </c>
      <c r="B28067" t="str">
        <f>IF(ISBLANK(VLOOKUP(A28067,Questionnaire!A:KQ,224,FALSE)),"#",VLOOKUP(A28067,Questionnaire!A:KQ,224,FALSE))</f>
        <v>#</v>
      </c>
    </row>
    <row r="28068" spans="1:2">
      <c r="A28068" t="s">
        <v>424</v>
      </c>
      <c r="B28068" t="str">
        <f>IF(ISBLANK(VLOOKUP(A28068,Questionnaire!A:KQ,224,FALSE)),"#",VLOOKUP(A28068,Questionnaire!A:KQ,224,FALSE))</f>
        <v>#</v>
      </c>
    </row>
    <row r="28069" spans="1:2">
      <c r="A28069" t="s">
        <v>429</v>
      </c>
      <c r="B28069" t="str">
        <f>IF(ISBLANK(VLOOKUP(A28069,Questionnaire!A:KQ,224,FALSE)),"#",VLOOKUP(A28069,Questionnaire!A:KQ,224,FALSE))</f>
        <v>#</v>
      </c>
    </row>
    <row r="28070" spans="1:2">
      <c r="A28070" t="s">
        <v>432</v>
      </c>
      <c r="B28070" t="str">
        <f>IF(ISBLANK(VLOOKUP(A28070,Questionnaire!A:KQ,224,FALSE)),"#",VLOOKUP(A28070,Questionnaire!A:KQ,224,FALSE))</f>
        <v>#</v>
      </c>
    </row>
    <row r="28071" spans="1:2">
      <c r="A28071" t="s">
        <v>435</v>
      </c>
      <c r="B28071" t="str">
        <f>IF(ISBLANK(VLOOKUP(A28071,Questionnaire!A:KQ,224,FALSE)),"#",VLOOKUP(A28071,Questionnaire!A:KQ,224,FALSE))</f>
        <v>#</v>
      </c>
    </row>
    <row r="28072" spans="1:2">
      <c r="A28072" t="s">
        <v>437</v>
      </c>
      <c r="B28072" t="str">
        <f>IF(ISBLANK(VLOOKUP(A28072,Questionnaire!A:KQ,224,FALSE)),"#",VLOOKUP(A28072,Questionnaire!A:KQ,224,FALSE))</f>
        <v>#</v>
      </c>
    </row>
    <row r="28073" spans="1:2">
      <c r="A28073" t="s">
        <v>439</v>
      </c>
      <c r="B28073" t="str">
        <f>IF(ISBLANK(VLOOKUP(A28073,Questionnaire!A:KQ,224,FALSE)),"#",VLOOKUP(A28073,Questionnaire!A:KQ,224,FALSE))</f>
        <v>#</v>
      </c>
    </row>
    <row r="28074" spans="1:2">
      <c r="A28074" t="s">
        <v>442</v>
      </c>
      <c r="B28074" t="str">
        <f>IF(ISBLANK(VLOOKUP(A28074,Questionnaire!A:KQ,224,FALSE)),"#",VLOOKUP(A28074,Questionnaire!A:KQ,224,FALSE))</f>
        <v>#</v>
      </c>
    </row>
    <row r="28075" spans="1:2">
      <c r="A28075" t="s">
        <v>445</v>
      </c>
      <c r="B28075" t="str">
        <f>IF(ISBLANK(VLOOKUP(A28075,Questionnaire!A:KQ,224,FALSE)),"#",VLOOKUP(A28075,Questionnaire!A:KQ,224,FALSE))</f>
        <v>#</v>
      </c>
    </row>
    <row r="28076" spans="1:2">
      <c r="A28076" t="s">
        <v>448</v>
      </c>
      <c r="B28076" t="str">
        <f>IF(ISBLANK(VLOOKUP(A28076,Questionnaire!A:KQ,224,FALSE)),"#",VLOOKUP(A28076,Questionnaire!A:KQ,224,FALSE))</f>
        <v>#</v>
      </c>
    </row>
    <row r="28077" spans="1:2">
      <c r="A28077" t="s">
        <v>452</v>
      </c>
      <c r="B28077" t="str">
        <f>IF(ISBLANK(VLOOKUP(A28077,Questionnaire!A:KQ,224,FALSE)),"#",VLOOKUP(A28077,Questionnaire!A:KQ,224,FALSE))</f>
        <v>#</v>
      </c>
    </row>
    <row r="28078" spans="1:2">
      <c r="A28078" t="s">
        <v>455</v>
      </c>
      <c r="B28078" t="str">
        <f>IF(ISBLANK(VLOOKUP(A28078,Questionnaire!A:KQ,224,FALSE)),"#",VLOOKUP(A28078,Questionnaire!A:KQ,224,FALSE))</f>
        <v>#</v>
      </c>
    </row>
    <row r="28079" spans="1:2">
      <c r="A28079" t="s">
        <v>458</v>
      </c>
      <c r="B28079" t="str">
        <f>IF(ISBLANK(VLOOKUP(A28079,Questionnaire!A:KQ,224,FALSE)),"#",VLOOKUP(A28079,Questionnaire!A:KQ,224,FALSE))</f>
        <v>#</v>
      </c>
    </row>
    <row r="28080" spans="1:2">
      <c r="A28080" t="s">
        <v>461</v>
      </c>
      <c r="B28080" t="str">
        <f>IF(ISBLANK(VLOOKUP(A28080,Questionnaire!A:KQ,224,FALSE)),"#",VLOOKUP(A28080,Questionnaire!A:KQ,224,FALSE))</f>
        <v>#</v>
      </c>
    </row>
    <row r="28081" spans="1:3">
      <c r="A28081" t="s">
        <v>465</v>
      </c>
      <c r="B28081" t="str">
        <f>IF(ISBLANK(VLOOKUP(A28081,Questionnaire!A:KQ,224,FALSE)),"#",VLOOKUP(A28081,Questionnaire!A:KQ,224,FALSE))</f>
        <v>#</v>
      </c>
    </row>
    <row r="28082" spans="1:3">
      <c r="A28082" t="s">
        <v>467</v>
      </c>
      <c r="B28082" t="str">
        <f>IF(ISBLANK(VLOOKUP(A28082,Questionnaire!A:KQ,224,FALSE)),"#",VLOOKUP(A28082,Questionnaire!A:KQ,224,FALSE))</f>
        <v>#</v>
      </c>
    </row>
    <row r="28083" spans="1:3">
      <c r="A28083" t="s">
        <v>469</v>
      </c>
      <c r="B28083" t="str">
        <f>IF(ISBLANK(VLOOKUP(A28083,Questionnaire!A:KQ,224,FALSE)),"#",VLOOKUP(A28083,Questionnaire!A:KQ,224,FALSE))</f>
        <v>#</v>
      </c>
    </row>
    <row r="28084" spans="1:3">
      <c r="A28084" t="s">
        <v>471</v>
      </c>
      <c r="B28084" t="str">
        <f>IF(ISBLANK(VLOOKUP(A28084,Questionnaire!A:KQ,224,FALSE)),"#",VLOOKUP(A28084,Questionnaire!A:KQ,224,FALSE))</f>
        <v>#</v>
      </c>
    </row>
    <row r="28085" spans="1:3">
      <c r="A28085" t="s">
        <v>473</v>
      </c>
      <c r="B28085" t="str">
        <f>IF(ISBLANK(VLOOKUP(A28085,Questionnaire!A:KQ,224,FALSE)),"#",VLOOKUP(A28085,Questionnaire!A:KQ,224,FALSE))</f>
        <v>#</v>
      </c>
    </row>
    <row r="28086" spans="1:3">
      <c r="A28086" t="s">
        <v>475</v>
      </c>
      <c r="B28086" t="str">
        <f>IF(ISBLANK(VLOOKUP(A28086,Questionnaire!A:KQ,224,FALSE)),"#",VLOOKUP(A28086,Questionnaire!A:KQ,224,FALSE))</f>
        <v>#</v>
      </c>
    </row>
    <row r="28087" spans="1:3">
      <c r="A28087" t="s">
        <v>185</v>
      </c>
      <c r="B28087" t="str">
        <f>IF(ISBLANK(VLOOKUP(A28087,Questionnaire!A:KQ,225,FALSE)),"#",VLOOKUP(A28087,Questionnaire!A:KQ,225,FALSE))</f>
        <v>#</v>
      </c>
      <c r="C28087">
        <v>222</v>
      </c>
    </row>
    <row r="28088" spans="1:3">
      <c r="A28088" t="s">
        <v>187</v>
      </c>
      <c r="B28088" t="str">
        <f>IF(ISNA(VLOOKUP(VLOOKUP(A28088,Questionnaire!A:KQ,225,FALSE),'CORA Encoding'!D:E,2,FALSE)),"#",VLOOKUP(VLOOKUP(A28088,Questionnaire!A:KQ,225,FALSE),'CORA Encoding'!D:E,2,FALSE))</f>
        <v>#</v>
      </c>
    </row>
    <row r="28089" spans="1:3">
      <c r="A28089" t="s">
        <v>189</v>
      </c>
      <c r="B28089" t="str">
        <f>IF(ISNA(VLOOKUP(VLOOKUP(A28089,Questionnaire!A:KQ,225,FALSE),'CORA Encoding'!G:H,2,FALSE)),"#",VLOOKUP(VLOOKUP(A28089,Questionnaire!A:KQ,225,FALSE),'CORA Encoding'!G:H,2,FALSE))</f>
        <v>#</v>
      </c>
    </row>
    <row r="28090" spans="1:3">
      <c r="A28090" t="s">
        <v>191</v>
      </c>
      <c r="B28090" t="str">
        <f>IF(ISNA(VLOOKUP(VLOOKUP(A28090,Questionnaire!A:KQ,225,FALSE),'Country List'!E:F,2,FALSE)),"#",VLOOKUP(VLOOKUP(A28090,Questionnaire!A:KQ,225,FALSE),'Country List'!E:F,2,FALSE))</f>
        <v>#</v>
      </c>
    </row>
    <row r="28091" spans="1:3">
      <c r="A28091" t="s">
        <v>193</v>
      </c>
      <c r="B28091" t="str">
        <f>IF(ISNA(VLOOKUP(VLOOKUP(A28091,Questionnaire!A:KQ,225,FALSE),'Industry List'!B:C,2,FALSE)),"#",VLOOKUP(VLOOKUP(A28091,Questionnaire!A:KQ,225,FALSE),'Industry List'!B:C,2,FALSE))</f>
        <v>#</v>
      </c>
    </row>
    <row r="28092" spans="1:3">
      <c r="A28092" t="s">
        <v>197</v>
      </c>
      <c r="B28092" t="str">
        <f>IF(ISBLANK(VLOOKUP(A28092,Questionnaire!A:KQ,225,FALSE)),"#",VLOOKUP(A28092,Questionnaire!A:KQ,225,FALSE))</f>
        <v>#</v>
      </c>
    </row>
    <row r="28093" spans="1:3">
      <c r="A28093" t="s">
        <v>201</v>
      </c>
      <c r="B28093" t="str">
        <f>IF(ISBLANK(VLOOKUP(A28093,Questionnaire!A:KQ,225,FALSE)),"#",VLOOKUP(A28093,Questionnaire!A:KQ,225,FALSE))</f>
        <v>#</v>
      </c>
    </row>
    <row r="28094" spans="1:3">
      <c r="A28094" t="s">
        <v>203</v>
      </c>
      <c r="B28094" t="str">
        <f>IF(ISNA(VLOOKUP(VLOOKUP(A28094,Questionnaire!A:KQ,225,FALSE),'CORA Encoding'!J:K,2,FALSE)),"#",VLOOKUP(VLOOKUP(A28094,Questionnaire!A:KQ,225,FALSE),'CORA Encoding'!J:K,2,FALSE))</f>
        <v>#</v>
      </c>
    </row>
    <row r="28095" spans="1:3">
      <c r="A28095" t="s">
        <v>208</v>
      </c>
      <c r="B28095" t="str">
        <f>IF(ISBLANK(VLOOKUP(A28095,Questionnaire!A:KQ,225,FALSE)),"#",VLOOKUP(A28095,Questionnaire!A:KQ,225,FALSE))</f>
        <v>#</v>
      </c>
    </row>
    <row r="28096" spans="1:3">
      <c r="A28096" t="s">
        <v>213</v>
      </c>
      <c r="B28096" t="str">
        <f>IF(ISBLANK(VLOOKUP(A28096,Questionnaire!A:KQ,225,FALSE)),"#",VLOOKUP(A28096,Questionnaire!A:KQ,225,FALSE))</f>
        <v>#</v>
      </c>
    </row>
    <row r="28097" spans="1:2">
      <c r="A28097" t="s">
        <v>215</v>
      </c>
      <c r="B28097" t="str">
        <f>IF(ISBLANK(VLOOKUP(A28097,Questionnaire!A:KQ,225,FALSE)),"#",VLOOKUP(A28097,Questionnaire!A:KQ,225,FALSE))</f>
        <v>#</v>
      </c>
    </row>
    <row r="28098" spans="1:2">
      <c r="A28098" t="s">
        <v>217</v>
      </c>
      <c r="B28098" t="str">
        <f>IF(ISBLANK(VLOOKUP(A28098,Questionnaire!A:KQ,225,FALSE)),"#",VLOOKUP(A28098,Questionnaire!A:KQ,225,FALSE))</f>
        <v>#</v>
      </c>
    </row>
    <row r="28099" spans="1:2">
      <c r="A28099" t="s">
        <v>219</v>
      </c>
      <c r="B28099" t="str">
        <f>IF(ISBLANK(VLOOKUP(A28099,Questionnaire!A:KQ,225,FALSE)),"#",VLOOKUP(A28099,Questionnaire!A:KQ,225,FALSE))</f>
        <v>#</v>
      </c>
    </row>
    <row r="28100" spans="1:2">
      <c r="A28100" t="s">
        <v>221</v>
      </c>
      <c r="B28100" t="str">
        <f>IF(ISBLANK(VLOOKUP(A28100,Questionnaire!A:KQ,225,FALSE)),"#",VLOOKUP(A28100,Questionnaire!A:KQ,225,FALSE))</f>
        <v>#</v>
      </c>
    </row>
    <row r="28101" spans="1:2">
      <c r="A28101" t="s">
        <v>223</v>
      </c>
      <c r="B28101" t="str">
        <f>IF(ISBLANK(VLOOKUP(A28101,Questionnaire!A:KQ,225,FALSE)),"#",VLOOKUP(A28101,Questionnaire!A:KQ,225,FALSE))</f>
        <v>#</v>
      </c>
    </row>
    <row r="28102" spans="1:2">
      <c r="A28102" t="s">
        <v>225</v>
      </c>
      <c r="B28102" t="str">
        <f>IF(ISBLANK(VLOOKUP(A28102,Questionnaire!A:KQ,225,FALSE)),"#",VLOOKUP(A28102,Questionnaire!A:KQ,225,FALSE))</f>
        <v>#</v>
      </c>
    </row>
    <row r="28103" spans="1:2">
      <c r="A28103" t="s">
        <v>227</v>
      </c>
      <c r="B28103" t="str">
        <f>IF(ISBLANK(VLOOKUP(A28103,Questionnaire!A:KQ,225,FALSE)),"#",VLOOKUP(A28103,Questionnaire!A:KQ,225,FALSE))</f>
        <v>#</v>
      </c>
    </row>
    <row r="28104" spans="1:2">
      <c r="A28104" t="s">
        <v>229</v>
      </c>
      <c r="B28104" t="str">
        <f>IF(ISBLANK(VLOOKUP(A28104,Questionnaire!A:KQ,225,FALSE)),"#",VLOOKUP(A28104,Questionnaire!A:KQ,225,FALSE))</f>
        <v>#</v>
      </c>
    </row>
    <row r="28105" spans="1:2">
      <c r="A28105" t="s">
        <v>231</v>
      </c>
      <c r="B28105" t="str">
        <f>IF(ISBLANK(VLOOKUP(A28105,Questionnaire!A:KQ,225,FALSE)),"#",VLOOKUP(A28105,Questionnaire!A:KQ,225,FALSE))</f>
        <v>#</v>
      </c>
    </row>
    <row r="28106" spans="1:2">
      <c r="A28106" t="s">
        <v>233</v>
      </c>
      <c r="B28106" t="str">
        <f>IF(ISBLANK(VLOOKUP(A28106,Questionnaire!A:KQ,225,FALSE)),"#",VLOOKUP(A28106,Questionnaire!A:KQ,225,FALSE))</f>
        <v>#</v>
      </c>
    </row>
    <row r="28107" spans="1:2">
      <c r="A28107" t="s">
        <v>235</v>
      </c>
      <c r="B28107" t="str">
        <f>IF(ISBLANK(VLOOKUP(A28107,Questionnaire!A:KQ,225,FALSE)),"#",VLOOKUP(A28107,Questionnaire!A:KQ,225,FALSE))</f>
        <v>#</v>
      </c>
    </row>
    <row r="28108" spans="1:2">
      <c r="A28108" t="s">
        <v>237</v>
      </c>
      <c r="B28108" t="str">
        <f>IF(ISBLANK(VLOOKUP(A28108,Questionnaire!A:KQ,225,FALSE)),"#",VLOOKUP(A28108,Questionnaire!A:KQ,225,FALSE))</f>
        <v>#</v>
      </c>
    </row>
    <row r="28109" spans="1:2">
      <c r="A28109" t="s">
        <v>239</v>
      </c>
      <c r="B28109" t="str">
        <f>IF(ISBLANK(VLOOKUP(A28109,Questionnaire!A:KQ,225,FALSE)),"#",VLOOKUP(A28109,Questionnaire!A:KQ,225,FALSE))</f>
        <v>#</v>
      </c>
    </row>
    <row r="28110" spans="1:2">
      <c r="A28110" t="s">
        <v>242</v>
      </c>
      <c r="B28110" t="str">
        <f>IF(ISBLANK(VLOOKUP(A28110,Questionnaire!A:KQ,225,FALSE)),"#",VLOOKUP(A28110,Questionnaire!A:KQ,225,FALSE))</f>
        <v>#</v>
      </c>
    </row>
    <row r="28111" spans="1:2">
      <c r="A28111" t="s">
        <v>245</v>
      </c>
      <c r="B28111" t="str">
        <f>IF(ISBLANK(VLOOKUP(A28111,Questionnaire!A:KQ,225,FALSE)),"#",VLOOKUP(A28111,Questionnaire!A:KQ,225,FALSE))</f>
        <v>#</v>
      </c>
    </row>
    <row r="28112" spans="1:2">
      <c r="A28112" t="s">
        <v>247</v>
      </c>
      <c r="B28112" t="str">
        <f>IF(ISBLANK(VLOOKUP(A28112,Questionnaire!A:KQ,225,FALSE)),"#",VLOOKUP(A28112,Questionnaire!A:KQ,225,FALSE))</f>
        <v>#</v>
      </c>
    </row>
    <row r="28113" spans="1:2">
      <c r="A28113" t="s">
        <v>249</v>
      </c>
      <c r="B28113" t="str">
        <f>IF(ISBLANK(VLOOKUP(A28113,Questionnaire!A:KQ,225,FALSE)),"#",VLOOKUP(A28113,Questionnaire!A:KQ,225,FALSE))</f>
        <v>#</v>
      </c>
    </row>
    <row r="28114" spans="1:2">
      <c r="A28114" t="s">
        <v>250</v>
      </c>
      <c r="B28114" t="str">
        <f>IF(ISBLANK(VLOOKUP(A28114,Questionnaire!A:KQ,225,FALSE)),"#",VLOOKUP(A28114,Questionnaire!A:KQ,225,FALSE))</f>
        <v>#</v>
      </c>
    </row>
    <row r="28115" spans="1:2">
      <c r="A28115" t="s">
        <v>252</v>
      </c>
      <c r="B28115" t="str">
        <f>IF(ISBLANK(VLOOKUP(A28115,Questionnaire!A:KQ,225,FALSE)),"#",VLOOKUP(A28115,Questionnaire!A:KQ,225,FALSE))</f>
        <v>#</v>
      </c>
    </row>
    <row r="28116" spans="1:2">
      <c r="A28116" t="s">
        <v>255</v>
      </c>
      <c r="B28116" t="str">
        <f>IF(ISBLANK(VLOOKUP(A28116,Questionnaire!A:KQ,225,FALSE)),"#",VLOOKUP(A28116,Questionnaire!A:KQ,225,FALSE))</f>
        <v>#</v>
      </c>
    </row>
    <row r="28117" spans="1:2">
      <c r="A28117" t="s">
        <v>258</v>
      </c>
      <c r="B28117" t="str">
        <f>IF(ISNA(VLOOKUP(VLOOKUP(A28117,Questionnaire!A:KQ,225,FALSE),'CORA Encoding'!M:N,2,FALSE)),"#",VLOOKUP(VLOOKUP(A28117,Questionnaire!A:KQ,225,FALSE),'CORA Encoding'!M:N,2,FALSE))</f>
        <v>#</v>
      </c>
    </row>
    <row r="28118" spans="1:2">
      <c r="A28118" t="s">
        <v>261</v>
      </c>
      <c r="B28118" t="str">
        <f>IF(ISBLANK(VLOOKUP(A28118,Questionnaire!A:KQ,225,FALSE)),"#",VLOOKUP(A28118,Questionnaire!A:KQ,225,FALSE))</f>
        <v>#</v>
      </c>
    </row>
    <row r="28119" spans="1:2">
      <c r="A28119" t="s">
        <v>263</v>
      </c>
      <c r="B28119" t="str">
        <f>IF(ISBLANK(VLOOKUP(A28119,Questionnaire!A:KQ,225,FALSE)),"#",VLOOKUP(A28119,Questionnaire!A:KQ,225,FALSE))</f>
        <v>#</v>
      </c>
    </row>
    <row r="28120" spans="1:2">
      <c r="A28120" t="s">
        <v>265</v>
      </c>
      <c r="B28120" t="str">
        <f>IF(ISBLANK(VLOOKUP(A28120,Questionnaire!A:KQ,225,FALSE)),"#",VLOOKUP(A28120,Questionnaire!A:KQ,225,FALSE))</f>
        <v>#</v>
      </c>
    </row>
    <row r="28121" spans="1:2">
      <c r="A28121" t="s">
        <v>267</v>
      </c>
      <c r="B28121" t="str">
        <f>IF(ISBLANK(VLOOKUP(A28121,Questionnaire!A:KQ,225,FALSE)),"#",VLOOKUP(A28121,Questionnaire!A:KQ,225,FALSE))</f>
        <v>#</v>
      </c>
    </row>
    <row r="28122" spans="1:2">
      <c r="A28122" t="s">
        <v>269</v>
      </c>
      <c r="B28122" t="str">
        <f>IF(ISBLANK(VLOOKUP(A28122,Questionnaire!A:KQ,225,FALSE)),"#",VLOOKUP(A28122,Questionnaire!A:KQ,225,FALSE))</f>
        <v>#</v>
      </c>
    </row>
    <row r="28123" spans="1:2">
      <c r="A28123" t="s">
        <v>274</v>
      </c>
      <c r="B28123" t="str">
        <f>IF(ISBLANK(VLOOKUP(A28123,Questionnaire!A:KQ,225,FALSE)),"#",VLOOKUP(A28123,Questionnaire!A:KQ,225,FALSE))</f>
        <v>#</v>
      </c>
    </row>
    <row r="28124" spans="1:2">
      <c r="A28124" t="s">
        <v>276</v>
      </c>
      <c r="B28124" t="str">
        <f>IF(ISBLANK(VLOOKUP(A28124,Questionnaire!A:KQ,225,FALSE)),"#",VLOOKUP(A28124,Questionnaire!A:KQ,225,FALSE))</f>
        <v>#</v>
      </c>
    </row>
    <row r="28125" spans="1:2">
      <c r="A28125" t="s">
        <v>278</v>
      </c>
      <c r="B28125" t="str">
        <f>IF(ISBLANK(VLOOKUP(A28125,Questionnaire!A:KQ,225,FALSE)),"#",VLOOKUP(A28125,Questionnaire!A:KQ,225,FALSE))</f>
        <v>#</v>
      </c>
    </row>
    <row r="28126" spans="1:2">
      <c r="A28126" t="s">
        <v>280</v>
      </c>
      <c r="B28126" t="str">
        <f>IF(ISBLANK(VLOOKUP(A28126,Questionnaire!A:KQ,225,FALSE)),"#",VLOOKUP(A28126,Questionnaire!A:KQ,225,FALSE))</f>
        <v>#</v>
      </c>
    </row>
    <row r="28127" spans="1:2">
      <c r="A28127" t="s">
        <v>282</v>
      </c>
      <c r="B28127" t="str">
        <f>IF(ISBLANK(VLOOKUP(A28127,Questionnaire!A:KQ,225,FALSE)),"#",VLOOKUP(A28127,Questionnaire!A:KQ,225,FALSE))</f>
        <v>#</v>
      </c>
    </row>
    <row r="28128" spans="1:2">
      <c r="A28128" t="s">
        <v>286</v>
      </c>
      <c r="B28128" t="str">
        <f>IF(ISBLANK(VLOOKUP(A28128,Questionnaire!A:KQ,225,FALSE)),"#",VLOOKUP(A28128,Questionnaire!A:KQ,225,FALSE))</f>
        <v>#</v>
      </c>
    </row>
    <row r="28129" spans="1:2">
      <c r="A28129" t="s">
        <v>288</v>
      </c>
      <c r="B28129" t="str">
        <f>IF(ISBLANK(VLOOKUP(A28129,Questionnaire!A:KQ,225,FALSE)),"#",VLOOKUP(A28129,Questionnaire!A:KQ,225,FALSE))</f>
        <v>#</v>
      </c>
    </row>
    <row r="28130" spans="1:2">
      <c r="A28130" t="s">
        <v>290</v>
      </c>
      <c r="B28130" t="str">
        <f>IF(ISBLANK(VLOOKUP(A28130,Questionnaire!A:KQ,225,FALSE)),"#",VLOOKUP(A28130,Questionnaire!A:KQ,225,FALSE))</f>
        <v>#</v>
      </c>
    </row>
    <row r="28131" spans="1:2">
      <c r="A28131" t="s">
        <v>292</v>
      </c>
      <c r="B28131" t="str">
        <f>IF(ISBLANK(VLOOKUP(A28131,Questionnaire!A:KQ,225,FALSE)),"#",VLOOKUP(A28131,Questionnaire!A:KQ,225,FALSE))</f>
        <v>#</v>
      </c>
    </row>
    <row r="28132" spans="1:2">
      <c r="A28132" t="s">
        <v>294</v>
      </c>
      <c r="B28132" t="str">
        <f>IF(ISBLANK(VLOOKUP(A28132,Questionnaire!A:KQ,225,FALSE)),"#",VLOOKUP(A28132,Questionnaire!A:KQ,225,FALSE))</f>
        <v>#</v>
      </c>
    </row>
    <row r="28133" spans="1:2">
      <c r="A28133" t="s">
        <v>296</v>
      </c>
      <c r="B28133" t="str">
        <f>IF(ISBLANK(VLOOKUP(A28133,Questionnaire!A:KQ,225,FALSE)),"#",VLOOKUP(A28133,Questionnaire!A:KQ,225,FALSE))</f>
        <v>#</v>
      </c>
    </row>
    <row r="28134" spans="1:2">
      <c r="A28134" t="s">
        <v>301</v>
      </c>
      <c r="B28134" t="str">
        <f>IF(ISBLANK(VLOOKUP(A28134,Questionnaire!A:KQ,225,FALSE)),"#",VLOOKUP(A28134,Questionnaire!A:KQ,225,FALSE))</f>
        <v>#</v>
      </c>
    </row>
    <row r="28135" spans="1:2">
      <c r="A28135" t="s">
        <v>303</v>
      </c>
      <c r="B28135" t="str">
        <f>IF(ISBLANK(VLOOKUP(A28135,Questionnaire!A:KQ,225,FALSE)),"#",VLOOKUP(A28135,Questionnaire!A:KQ,225,FALSE))</f>
        <v>#</v>
      </c>
    </row>
    <row r="28136" spans="1:2">
      <c r="A28136" t="s">
        <v>305</v>
      </c>
      <c r="B28136" t="str">
        <f>IF(ISBLANK(VLOOKUP(A28136,Questionnaire!A:KQ,225,FALSE)),"#",VLOOKUP(A28136,Questionnaire!A:KQ,225,FALSE))</f>
        <v>#</v>
      </c>
    </row>
    <row r="28137" spans="1:2">
      <c r="A28137" t="s">
        <v>307</v>
      </c>
      <c r="B28137" t="str">
        <f>IF(ISBLANK(VLOOKUP(A28137,Questionnaire!A:KQ,225,FALSE)),"#",VLOOKUP(A28137,Questionnaire!A:KQ,225,FALSE))</f>
        <v>#</v>
      </c>
    </row>
    <row r="28138" spans="1:2">
      <c r="A28138" t="s">
        <v>311</v>
      </c>
      <c r="B28138" t="str">
        <f>IF(ISBLANK(VLOOKUP(A28138,Questionnaire!A:KQ,225,FALSE)),"#",VLOOKUP(A28138,Questionnaire!A:KQ,225,FALSE))</f>
        <v>#</v>
      </c>
    </row>
    <row r="28139" spans="1:2">
      <c r="A28139" t="s">
        <v>313</v>
      </c>
      <c r="B28139" t="str">
        <f>IF(ISBLANK(VLOOKUP(A28139,Questionnaire!A:KQ,225,FALSE)),"#",VLOOKUP(A28139,Questionnaire!A:KQ,225,FALSE))</f>
        <v>#</v>
      </c>
    </row>
    <row r="28140" spans="1:2">
      <c r="A28140" t="s">
        <v>314</v>
      </c>
      <c r="B28140" t="str">
        <f>IF(ISBLANK(VLOOKUP(A28140,Questionnaire!A:KQ,225,FALSE)),"#",VLOOKUP(A28140,Questionnaire!A:KQ,225,FALSE))</f>
        <v>#</v>
      </c>
    </row>
    <row r="28141" spans="1:2">
      <c r="A28141" t="s">
        <v>315</v>
      </c>
      <c r="B28141" t="str">
        <f>IF(ISBLANK(VLOOKUP(A28141,Questionnaire!A:KQ,225,FALSE)),"#",VLOOKUP(A28141,Questionnaire!A:KQ,225,FALSE))</f>
        <v>#</v>
      </c>
    </row>
    <row r="28142" spans="1:2">
      <c r="A28142" t="s">
        <v>317</v>
      </c>
      <c r="B28142" t="str">
        <f>IF(ISBLANK(VLOOKUP(A28142,Questionnaire!A:KQ,225,FALSE)),"#",VLOOKUP(A28142,Questionnaire!A:KQ,225,FALSE))</f>
        <v>#</v>
      </c>
    </row>
    <row r="28143" spans="1:2">
      <c r="A28143" t="s">
        <v>319</v>
      </c>
      <c r="B28143" t="str">
        <f>IF(ISBLANK(VLOOKUP(A28143,Questionnaire!A:KQ,225,FALSE)),"#",VLOOKUP(A28143,Questionnaire!A:KQ,225,FALSE))</f>
        <v>#</v>
      </c>
    </row>
    <row r="28144" spans="1:2">
      <c r="A28144" t="s">
        <v>322</v>
      </c>
      <c r="B28144" t="str">
        <f>IF(ISBLANK(VLOOKUP(A28144,Questionnaire!A:KQ,225,FALSE)),"#",VLOOKUP(A28144,Questionnaire!A:KQ,225,FALSE))</f>
        <v>#</v>
      </c>
    </row>
    <row r="28145" spans="1:2">
      <c r="A28145" t="s">
        <v>326</v>
      </c>
      <c r="B28145" t="str">
        <f>IF(ISBLANK(VLOOKUP(A28145,Questionnaire!A:KQ,225,FALSE)),"#",VLOOKUP(A28145,Questionnaire!A:KQ,225,FALSE))</f>
        <v>#</v>
      </c>
    </row>
    <row r="28146" spans="1:2">
      <c r="A28146" t="s">
        <v>328</v>
      </c>
      <c r="B28146" t="str">
        <f>IF(ISBLANK(VLOOKUP(A28146,Questionnaire!A:KQ,225,FALSE)),"#",VLOOKUP(A28146,Questionnaire!A:KQ,225,FALSE))</f>
        <v>#</v>
      </c>
    </row>
    <row r="28147" spans="1:2">
      <c r="A28147" t="s">
        <v>332</v>
      </c>
      <c r="B28147" t="str">
        <f>IF(ISBLANK(VLOOKUP(A28147,Questionnaire!A:KQ,225,FALSE)),"#",VLOOKUP(A28147,Questionnaire!A:KQ,225,FALSE))</f>
        <v>#</v>
      </c>
    </row>
    <row r="28148" spans="1:2">
      <c r="A28148" t="s">
        <v>333</v>
      </c>
      <c r="B28148" t="str">
        <f>IF(ISBLANK(VLOOKUP(A28148,Questionnaire!A:KQ,225,FALSE)),"#",VLOOKUP(A28148,Questionnaire!A:KQ,225,FALSE))</f>
        <v>#</v>
      </c>
    </row>
    <row r="28149" spans="1:2">
      <c r="A28149" t="s">
        <v>334</v>
      </c>
      <c r="B28149" t="str">
        <f>IF(ISBLANK(VLOOKUP(A28149,Questionnaire!A:KQ,225,FALSE)),"#",VLOOKUP(A28149,Questionnaire!A:KQ,225,FALSE))</f>
        <v>#</v>
      </c>
    </row>
    <row r="28150" spans="1:2">
      <c r="A28150" t="s">
        <v>335</v>
      </c>
      <c r="B28150" t="str">
        <f>IF(ISBLANK(VLOOKUP(A28150,Questionnaire!A:KQ,225,FALSE)),"#",VLOOKUP(A28150,Questionnaire!A:KQ,225,FALSE))</f>
        <v>#</v>
      </c>
    </row>
    <row r="28151" spans="1:2">
      <c r="A28151" t="s">
        <v>336</v>
      </c>
      <c r="B28151" t="str">
        <f>IF(ISBLANK(VLOOKUP(A28151,Questionnaire!A:KQ,225,FALSE)),"#",VLOOKUP(A28151,Questionnaire!A:KQ,225,FALSE))</f>
        <v>#</v>
      </c>
    </row>
    <row r="28152" spans="1:2">
      <c r="A28152" t="s">
        <v>337</v>
      </c>
      <c r="B28152" t="str">
        <f>IF(ISBLANK(VLOOKUP(A28152,Questionnaire!A:KQ,225,FALSE)),"#",VLOOKUP(A28152,Questionnaire!A:KQ,225,FALSE))</f>
        <v>#</v>
      </c>
    </row>
    <row r="28153" spans="1:2">
      <c r="A28153" t="s">
        <v>338</v>
      </c>
      <c r="B28153" t="str">
        <f>IF(ISBLANK(VLOOKUP(A28153,Questionnaire!A:KQ,225,FALSE)),"#",VLOOKUP(A28153,Questionnaire!A:KQ,225,FALSE))</f>
        <v>#</v>
      </c>
    </row>
    <row r="28154" spans="1:2">
      <c r="A28154" t="s">
        <v>339</v>
      </c>
      <c r="B28154" t="str">
        <f>IF(ISBLANK(VLOOKUP(A28154,Questionnaire!A:KQ,225,FALSE)),"#",VLOOKUP(A28154,Questionnaire!A:KQ,225,FALSE))</f>
        <v>#</v>
      </c>
    </row>
    <row r="28155" spans="1:2">
      <c r="A28155" t="s">
        <v>340</v>
      </c>
      <c r="B28155" t="str">
        <f>IF(ISBLANK(VLOOKUP(A28155,Questionnaire!A:KQ,225,FALSE)),"#",VLOOKUP(A28155,Questionnaire!A:KQ,225,FALSE))</f>
        <v>#</v>
      </c>
    </row>
    <row r="28156" spans="1:2">
      <c r="A28156" t="s">
        <v>341</v>
      </c>
      <c r="B28156" t="str">
        <f>IF(ISBLANK(VLOOKUP(A28156,Questionnaire!A:KQ,225,FALSE)),"#",VLOOKUP(A28156,Questionnaire!A:KQ,225,FALSE))</f>
        <v>#</v>
      </c>
    </row>
    <row r="28157" spans="1:2">
      <c r="A28157" t="s">
        <v>342</v>
      </c>
      <c r="B28157" t="str">
        <f>IF(ISBLANK(VLOOKUP(A28157,Questionnaire!A:KQ,225,FALSE)),"#",VLOOKUP(A28157,Questionnaire!A:KQ,225,FALSE))</f>
        <v>#</v>
      </c>
    </row>
    <row r="28158" spans="1:2">
      <c r="A28158" t="s">
        <v>343</v>
      </c>
      <c r="B28158" t="str">
        <f>IF(ISBLANK(VLOOKUP(A28158,Questionnaire!A:KQ,225,FALSE)),"#",VLOOKUP(A28158,Questionnaire!A:KQ,225,FALSE))</f>
        <v>#</v>
      </c>
    </row>
    <row r="28159" spans="1:2">
      <c r="A28159" t="s">
        <v>344</v>
      </c>
      <c r="B28159" t="str">
        <f>IF(ISBLANK(VLOOKUP(A28159,Questionnaire!A:KQ,225,FALSE)),"#",VLOOKUP(A28159,Questionnaire!A:KQ,225,FALSE))</f>
        <v>#</v>
      </c>
    </row>
    <row r="28160" spans="1:2">
      <c r="A28160" t="s">
        <v>345</v>
      </c>
      <c r="B28160" t="str">
        <f>IF(ISBLANK(VLOOKUP(A28160,Questionnaire!A:KQ,225,FALSE)),"#",VLOOKUP(A28160,Questionnaire!A:KQ,225,FALSE))</f>
        <v>#</v>
      </c>
    </row>
    <row r="28161" spans="1:2">
      <c r="A28161" t="s">
        <v>348</v>
      </c>
      <c r="B28161" t="str">
        <f>IF(ISBLANK(VLOOKUP(A28161,Questionnaire!A:KQ,225,FALSE)),"#",VLOOKUP(A28161,Questionnaire!A:KQ,225,FALSE))</f>
        <v>#</v>
      </c>
    </row>
    <row r="28162" spans="1:2">
      <c r="A28162" t="s">
        <v>353</v>
      </c>
      <c r="B28162" t="str">
        <f>IF(ISBLANK(VLOOKUP(A28162,Questionnaire!A:KQ,225,FALSE)),"#",VLOOKUP(A28162,Questionnaire!A:KQ,225,FALSE))</f>
        <v>#</v>
      </c>
    </row>
    <row r="28163" spans="1:2">
      <c r="A28163" t="s">
        <v>354</v>
      </c>
      <c r="B28163" t="str">
        <f>IF(ISBLANK(VLOOKUP(A28163,Questionnaire!A:KQ,225,FALSE)),"#",VLOOKUP(A28163,Questionnaire!A:KQ,225,FALSE))</f>
        <v>#</v>
      </c>
    </row>
    <row r="28164" spans="1:2">
      <c r="A28164" t="s">
        <v>355</v>
      </c>
      <c r="B28164" t="str">
        <f>IF(ISBLANK(VLOOKUP(A28164,Questionnaire!A:KQ,225,FALSE)),"#",VLOOKUP(A28164,Questionnaire!A:KQ,225,FALSE))</f>
        <v>#</v>
      </c>
    </row>
    <row r="28165" spans="1:2">
      <c r="A28165" t="s">
        <v>356</v>
      </c>
      <c r="B28165" t="str">
        <f>IF(ISBLANK(VLOOKUP(A28165,Questionnaire!A:KQ,225,FALSE)),"#",VLOOKUP(A28165,Questionnaire!A:KQ,225,FALSE))</f>
        <v>#</v>
      </c>
    </row>
    <row r="28166" spans="1:2">
      <c r="A28166" t="s">
        <v>357</v>
      </c>
      <c r="B28166" t="str">
        <f>IF(ISBLANK(VLOOKUP(A28166,Questionnaire!A:KQ,225,FALSE)),"#",VLOOKUP(A28166,Questionnaire!A:KQ,225,FALSE))</f>
        <v>#</v>
      </c>
    </row>
    <row r="28167" spans="1:2">
      <c r="A28167" t="s">
        <v>360</v>
      </c>
      <c r="B28167" t="str">
        <f>IF(ISBLANK(VLOOKUP(A28167,Questionnaire!A:KQ,225,FALSE)),"#",VLOOKUP(A28167,Questionnaire!A:KQ,225,FALSE))</f>
        <v>#</v>
      </c>
    </row>
    <row r="28168" spans="1:2">
      <c r="A28168" t="s">
        <v>362</v>
      </c>
      <c r="B28168" t="str">
        <f>IF(ISBLANK(VLOOKUP(A28168,Questionnaire!A:KQ,225,FALSE)),"#",VLOOKUP(A28168,Questionnaire!A:KQ,225,FALSE))</f>
        <v>#</v>
      </c>
    </row>
    <row r="28169" spans="1:2">
      <c r="A28169" t="s">
        <v>363</v>
      </c>
      <c r="B28169" t="str">
        <f>IF(ISBLANK(VLOOKUP(A28169,Questionnaire!A:KQ,225,FALSE)),"#",VLOOKUP(A28169,Questionnaire!A:KQ,225,FALSE))</f>
        <v>#</v>
      </c>
    </row>
    <row r="28170" spans="1:2">
      <c r="A28170" t="s">
        <v>364</v>
      </c>
      <c r="B28170" t="str">
        <f>IF(ISBLANK(VLOOKUP(A28170,Questionnaire!A:KQ,225,FALSE)),"#",VLOOKUP(A28170,Questionnaire!A:KQ,225,FALSE))</f>
        <v>#</v>
      </c>
    </row>
    <row r="28171" spans="1:2">
      <c r="A28171" t="s">
        <v>365</v>
      </c>
      <c r="B28171" t="str">
        <f>IF(ISBLANK(VLOOKUP(A28171,Questionnaire!A:KQ,225,FALSE)),"#",VLOOKUP(A28171,Questionnaire!A:KQ,225,FALSE))</f>
        <v>#</v>
      </c>
    </row>
    <row r="28172" spans="1:2">
      <c r="A28172" t="s">
        <v>366</v>
      </c>
      <c r="B28172" t="str">
        <f>IF(ISBLANK(VLOOKUP(A28172,Questionnaire!A:KQ,225,FALSE)),"#",VLOOKUP(A28172,Questionnaire!A:KQ,225,FALSE))</f>
        <v>#</v>
      </c>
    </row>
    <row r="28173" spans="1:2">
      <c r="A28173" t="s">
        <v>371</v>
      </c>
      <c r="B28173" t="str">
        <f>IF(ISBLANK(VLOOKUP(A28173,Questionnaire!A:KQ,225,FALSE)),"#",VLOOKUP(A28173,Questionnaire!A:KQ,225,FALSE))</f>
        <v>#</v>
      </c>
    </row>
    <row r="28174" spans="1:2">
      <c r="A28174" t="s">
        <v>372</v>
      </c>
      <c r="B28174" t="str">
        <f>IF(ISBLANK(VLOOKUP(A28174,Questionnaire!A:KQ,225,FALSE)),"#",VLOOKUP(A28174,Questionnaire!A:KQ,225,FALSE))</f>
        <v>#</v>
      </c>
    </row>
    <row r="28175" spans="1:2">
      <c r="A28175" t="s">
        <v>373</v>
      </c>
      <c r="B28175" t="str">
        <f>IF(ISBLANK(VLOOKUP(A28175,Questionnaire!A:KQ,225,FALSE)),"#",VLOOKUP(A28175,Questionnaire!A:KQ,225,FALSE))</f>
        <v>#</v>
      </c>
    </row>
    <row r="28176" spans="1:2">
      <c r="A28176" t="s">
        <v>374</v>
      </c>
      <c r="B28176" t="str">
        <f>IF(ISBLANK(VLOOKUP(A28176,Questionnaire!A:KQ,225,FALSE)),"#",VLOOKUP(A28176,Questionnaire!A:KQ,225,FALSE))</f>
        <v>#</v>
      </c>
    </row>
    <row r="28177" spans="1:2">
      <c r="A28177" t="s">
        <v>377</v>
      </c>
      <c r="B28177" t="str">
        <f>IF(ISBLANK(VLOOKUP(A28177,Questionnaire!A:KQ,225,FALSE)),"#",VLOOKUP(A28177,Questionnaire!A:KQ,225,FALSE))</f>
        <v>#</v>
      </c>
    </row>
    <row r="28178" spans="1:2">
      <c r="A28178" t="s">
        <v>379</v>
      </c>
      <c r="B28178" t="str">
        <f>IF(ISBLANK(VLOOKUP(A28178,Questionnaire!A:KQ,225,FALSE)),"#",VLOOKUP(A28178,Questionnaire!A:KQ,225,FALSE))</f>
        <v>#</v>
      </c>
    </row>
    <row r="28179" spans="1:2">
      <c r="A28179" t="s">
        <v>380</v>
      </c>
      <c r="B28179" t="str">
        <f>IF(ISBLANK(VLOOKUP(A28179,Questionnaire!A:KQ,225,FALSE)),"#",VLOOKUP(A28179,Questionnaire!A:KQ,225,FALSE))</f>
        <v>#</v>
      </c>
    </row>
    <row r="28180" spans="1:2">
      <c r="A28180" t="s">
        <v>381</v>
      </c>
      <c r="B28180" t="str">
        <f>IF(ISBLANK(VLOOKUP(A28180,Questionnaire!A:KQ,225,FALSE)),"#",VLOOKUP(A28180,Questionnaire!A:KQ,225,FALSE))</f>
        <v>#</v>
      </c>
    </row>
    <row r="28181" spans="1:2">
      <c r="A28181" t="s">
        <v>382</v>
      </c>
      <c r="B28181" t="str">
        <f>IF(ISBLANK(VLOOKUP(A28181,Questionnaire!A:KQ,225,FALSE)),"#",VLOOKUP(A28181,Questionnaire!A:KQ,225,FALSE))</f>
        <v>#</v>
      </c>
    </row>
    <row r="28182" spans="1:2">
      <c r="A28182" t="s">
        <v>384</v>
      </c>
      <c r="B28182" t="str">
        <f>IF(ISBLANK(VLOOKUP(A28182,Questionnaire!A:KQ,225,FALSE)),"#",VLOOKUP(A28182,Questionnaire!A:KQ,225,FALSE))</f>
        <v>#</v>
      </c>
    </row>
    <row r="28183" spans="1:2">
      <c r="A28183" t="s">
        <v>387</v>
      </c>
      <c r="B28183" t="str">
        <f>IF(ISBLANK(VLOOKUP(A28183,Questionnaire!A:KQ,225,FALSE)),"#",VLOOKUP(A28183,Questionnaire!A:KQ,225,FALSE))</f>
        <v>#</v>
      </c>
    </row>
    <row r="28184" spans="1:2">
      <c r="A28184" t="s">
        <v>391</v>
      </c>
      <c r="B28184" t="str">
        <f>IF(ISBLANK(VLOOKUP(A28184,Questionnaire!A:KQ,225,FALSE)),"#",VLOOKUP(A28184,Questionnaire!A:KQ,225,FALSE))</f>
        <v>#</v>
      </c>
    </row>
    <row r="28185" spans="1:2">
      <c r="A28185" t="s">
        <v>393</v>
      </c>
      <c r="B28185" t="str">
        <f>IF(ISBLANK(VLOOKUP(A28185,Questionnaire!A:KQ,225,FALSE)),"#",VLOOKUP(A28185,Questionnaire!A:KQ,225,FALSE))</f>
        <v>#</v>
      </c>
    </row>
    <row r="28186" spans="1:2">
      <c r="A28186" t="s">
        <v>395</v>
      </c>
      <c r="B28186" t="str">
        <f>IF(ISBLANK(VLOOKUP(A28186,Questionnaire!A:KQ,225,FALSE)),"#",VLOOKUP(A28186,Questionnaire!A:KQ,225,FALSE))</f>
        <v>#</v>
      </c>
    </row>
    <row r="28187" spans="1:2">
      <c r="A28187" t="s">
        <v>398</v>
      </c>
      <c r="B28187" t="str">
        <f>IF(ISBLANK(VLOOKUP(A28187,Questionnaire!A:KQ,225,FALSE)),"#",VLOOKUP(A28187,Questionnaire!A:KQ,225,FALSE))</f>
        <v>#</v>
      </c>
    </row>
    <row r="28188" spans="1:2">
      <c r="A28188" t="s">
        <v>402</v>
      </c>
      <c r="B28188" t="str">
        <f>IF(ISBLANK(VLOOKUP(A28188,Questionnaire!A:KQ,225,FALSE)),"#",VLOOKUP(A28188,Questionnaire!A:KQ,225,FALSE))</f>
        <v>#</v>
      </c>
    </row>
    <row r="28189" spans="1:2">
      <c r="A28189" t="s">
        <v>405</v>
      </c>
      <c r="B28189" t="str">
        <f>IF(ISBLANK(VLOOKUP(A28189,Questionnaire!A:KQ,225,FALSE)),"#",VLOOKUP(A28189,Questionnaire!A:KQ,225,FALSE))</f>
        <v>#</v>
      </c>
    </row>
    <row r="28190" spans="1:2">
      <c r="A28190" t="s">
        <v>409</v>
      </c>
      <c r="B28190" t="str">
        <f>IF(ISBLANK(VLOOKUP(A28190,Questionnaire!A:KQ,225,FALSE)),"#",VLOOKUP(A28190,Questionnaire!A:KQ,225,FALSE))</f>
        <v>#</v>
      </c>
    </row>
    <row r="28191" spans="1:2">
      <c r="A28191" t="s">
        <v>412</v>
      </c>
      <c r="B28191" t="str">
        <f>IF(ISBLANK(VLOOKUP(A28191,Questionnaire!A:KQ,225,FALSE)),"#",VLOOKUP(A28191,Questionnaire!A:KQ,225,FALSE))</f>
        <v>#</v>
      </c>
    </row>
    <row r="28192" spans="1:2">
      <c r="A28192" t="s">
        <v>415</v>
      </c>
      <c r="B28192" t="str">
        <f>IF(ISBLANK(VLOOKUP(A28192,Questionnaire!A:KQ,225,FALSE)),"#",VLOOKUP(A28192,Questionnaire!A:KQ,225,FALSE))</f>
        <v>#</v>
      </c>
    </row>
    <row r="28193" spans="1:2">
      <c r="A28193" t="s">
        <v>418</v>
      </c>
      <c r="B28193" t="str">
        <f>IF(ISBLANK(VLOOKUP(A28193,Questionnaire!A:KQ,225,FALSE)),"#",VLOOKUP(A28193,Questionnaire!A:KQ,225,FALSE))</f>
        <v>#</v>
      </c>
    </row>
    <row r="28194" spans="1:2">
      <c r="A28194" t="s">
        <v>421</v>
      </c>
      <c r="B28194" t="str">
        <f>IF(ISBLANK(VLOOKUP(A28194,Questionnaire!A:KQ,225,FALSE)),"#",VLOOKUP(A28194,Questionnaire!A:KQ,225,FALSE))</f>
        <v>#</v>
      </c>
    </row>
    <row r="28195" spans="1:2">
      <c r="A28195" t="s">
        <v>424</v>
      </c>
      <c r="B28195" t="str">
        <f>IF(ISBLANK(VLOOKUP(A28195,Questionnaire!A:KQ,225,FALSE)),"#",VLOOKUP(A28195,Questionnaire!A:KQ,225,FALSE))</f>
        <v>#</v>
      </c>
    </row>
    <row r="28196" spans="1:2">
      <c r="A28196" t="s">
        <v>429</v>
      </c>
      <c r="B28196" t="str">
        <f>IF(ISBLANK(VLOOKUP(A28196,Questionnaire!A:KQ,225,FALSE)),"#",VLOOKUP(A28196,Questionnaire!A:KQ,225,FALSE))</f>
        <v>#</v>
      </c>
    </row>
    <row r="28197" spans="1:2">
      <c r="A28197" t="s">
        <v>432</v>
      </c>
      <c r="B28197" t="str">
        <f>IF(ISBLANK(VLOOKUP(A28197,Questionnaire!A:KQ,225,FALSE)),"#",VLOOKUP(A28197,Questionnaire!A:KQ,225,FALSE))</f>
        <v>#</v>
      </c>
    </row>
    <row r="28198" spans="1:2">
      <c r="A28198" t="s">
        <v>435</v>
      </c>
      <c r="B28198" t="str">
        <f>IF(ISBLANK(VLOOKUP(A28198,Questionnaire!A:KQ,225,FALSE)),"#",VLOOKUP(A28198,Questionnaire!A:KQ,225,FALSE))</f>
        <v>#</v>
      </c>
    </row>
    <row r="28199" spans="1:2">
      <c r="A28199" t="s">
        <v>437</v>
      </c>
      <c r="B28199" t="str">
        <f>IF(ISBLANK(VLOOKUP(A28199,Questionnaire!A:KQ,225,FALSE)),"#",VLOOKUP(A28199,Questionnaire!A:KQ,225,FALSE))</f>
        <v>#</v>
      </c>
    </row>
    <row r="28200" spans="1:2">
      <c r="A28200" t="s">
        <v>439</v>
      </c>
      <c r="B28200" t="str">
        <f>IF(ISBLANK(VLOOKUP(A28200,Questionnaire!A:KQ,225,FALSE)),"#",VLOOKUP(A28200,Questionnaire!A:KQ,225,FALSE))</f>
        <v>#</v>
      </c>
    </row>
    <row r="28201" spans="1:2">
      <c r="A28201" t="s">
        <v>442</v>
      </c>
      <c r="B28201" t="str">
        <f>IF(ISBLANK(VLOOKUP(A28201,Questionnaire!A:KQ,225,FALSE)),"#",VLOOKUP(A28201,Questionnaire!A:KQ,225,FALSE))</f>
        <v>#</v>
      </c>
    </row>
    <row r="28202" spans="1:2">
      <c r="A28202" t="s">
        <v>445</v>
      </c>
      <c r="B28202" t="str">
        <f>IF(ISBLANK(VLOOKUP(A28202,Questionnaire!A:KQ,225,FALSE)),"#",VLOOKUP(A28202,Questionnaire!A:KQ,225,FALSE))</f>
        <v>#</v>
      </c>
    </row>
    <row r="28203" spans="1:2">
      <c r="A28203" t="s">
        <v>448</v>
      </c>
      <c r="B28203" t="str">
        <f>IF(ISBLANK(VLOOKUP(A28203,Questionnaire!A:KQ,225,FALSE)),"#",VLOOKUP(A28203,Questionnaire!A:KQ,225,FALSE))</f>
        <v>#</v>
      </c>
    </row>
    <row r="28204" spans="1:2">
      <c r="A28204" t="s">
        <v>452</v>
      </c>
      <c r="B28204" t="str">
        <f>IF(ISBLANK(VLOOKUP(A28204,Questionnaire!A:KQ,225,FALSE)),"#",VLOOKUP(A28204,Questionnaire!A:KQ,225,FALSE))</f>
        <v>#</v>
      </c>
    </row>
    <row r="28205" spans="1:2">
      <c r="A28205" t="s">
        <v>455</v>
      </c>
      <c r="B28205" t="str">
        <f>IF(ISBLANK(VLOOKUP(A28205,Questionnaire!A:KQ,225,FALSE)),"#",VLOOKUP(A28205,Questionnaire!A:KQ,225,FALSE))</f>
        <v>#</v>
      </c>
    </row>
    <row r="28206" spans="1:2">
      <c r="A28206" t="s">
        <v>458</v>
      </c>
      <c r="B28206" t="str">
        <f>IF(ISBLANK(VLOOKUP(A28206,Questionnaire!A:KQ,225,FALSE)),"#",VLOOKUP(A28206,Questionnaire!A:KQ,225,FALSE))</f>
        <v>#</v>
      </c>
    </row>
    <row r="28207" spans="1:2">
      <c r="A28207" t="s">
        <v>461</v>
      </c>
      <c r="B28207" t="str">
        <f>IF(ISBLANK(VLOOKUP(A28207,Questionnaire!A:KQ,225,FALSE)),"#",VLOOKUP(A28207,Questionnaire!A:KQ,225,FALSE))</f>
        <v>#</v>
      </c>
    </row>
    <row r="28208" spans="1:2">
      <c r="A28208" t="s">
        <v>465</v>
      </c>
      <c r="B28208" t="str">
        <f>IF(ISBLANK(VLOOKUP(A28208,Questionnaire!A:KQ,225,FALSE)),"#",VLOOKUP(A28208,Questionnaire!A:KQ,225,FALSE))</f>
        <v>#</v>
      </c>
    </row>
    <row r="28209" spans="1:3">
      <c r="A28209" t="s">
        <v>467</v>
      </c>
      <c r="B28209" t="str">
        <f>IF(ISBLANK(VLOOKUP(A28209,Questionnaire!A:KQ,225,FALSE)),"#",VLOOKUP(A28209,Questionnaire!A:KQ,225,FALSE))</f>
        <v>#</v>
      </c>
    </row>
    <row r="28210" spans="1:3">
      <c r="A28210" t="s">
        <v>469</v>
      </c>
      <c r="B28210" t="str">
        <f>IF(ISBLANK(VLOOKUP(A28210,Questionnaire!A:KQ,225,FALSE)),"#",VLOOKUP(A28210,Questionnaire!A:KQ,225,FALSE))</f>
        <v>#</v>
      </c>
    </row>
    <row r="28211" spans="1:3">
      <c r="A28211" t="s">
        <v>471</v>
      </c>
      <c r="B28211" t="str">
        <f>IF(ISBLANK(VLOOKUP(A28211,Questionnaire!A:KQ,225,FALSE)),"#",VLOOKUP(A28211,Questionnaire!A:KQ,225,FALSE))</f>
        <v>#</v>
      </c>
    </row>
    <row r="28212" spans="1:3">
      <c r="A28212" t="s">
        <v>473</v>
      </c>
      <c r="B28212" t="str">
        <f>IF(ISBLANK(VLOOKUP(A28212,Questionnaire!A:KQ,225,FALSE)),"#",VLOOKUP(A28212,Questionnaire!A:KQ,225,FALSE))</f>
        <v>#</v>
      </c>
    </row>
    <row r="28213" spans="1:3">
      <c r="A28213" t="s">
        <v>475</v>
      </c>
      <c r="B28213" t="str">
        <f>IF(ISBLANK(VLOOKUP(A28213,Questionnaire!A:KQ,225,FALSE)),"#",VLOOKUP(A28213,Questionnaire!A:KQ,225,FALSE))</f>
        <v>#</v>
      </c>
    </row>
    <row r="28214" spans="1:3">
      <c r="A28214" t="s">
        <v>185</v>
      </c>
      <c r="B28214" t="str">
        <f>IF(ISBLANK(VLOOKUP(A28214,Questionnaire!A:KQ,226,FALSE)),"#",VLOOKUP(A28214,Questionnaire!A:KQ,226,FALSE))</f>
        <v>#</v>
      </c>
      <c r="C28214">
        <v>223</v>
      </c>
    </row>
    <row r="28215" spans="1:3">
      <c r="A28215" t="s">
        <v>187</v>
      </c>
      <c r="B28215" t="str">
        <f>IF(ISNA(VLOOKUP(VLOOKUP(A28215,Questionnaire!A:KQ,226,FALSE),'CORA Encoding'!D:E,2,FALSE)),"#",VLOOKUP(VLOOKUP(A28215,Questionnaire!A:KQ,226,FALSE),'CORA Encoding'!D:E,2,FALSE))</f>
        <v>#</v>
      </c>
    </row>
    <row r="28216" spans="1:3">
      <c r="A28216" t="s">
        <v>189</v>
      </c>
      <c r="B28216" t="str">
        <f>IF(ISNA(VLOOKUP(VLOOKUP(A28216,Questionnaire!A:KQ,226,FALSE),'CORA Encoding'!G:H,2,FALSE)),"#",VLOOKUP(VLOOKUP(A28216,Questionnaire!A:KQ,226,FALSE),'CORA Encoding'!G:H,2,FALSE))</f>
        <v>#</v>
      </c>
    </row>
    <row r="28217" spans="1:3">
      <c r="A28217" t="s">
        <v>191</v>
      </c>
      <c r="B28217" t="str">
        <f>IF(ISNA(VLOOKUP(VLOOKUP(A28217,Questionnaire!A:KQ,226,FALSE),'Country List'!E:F,2,FALSE)),"#",VLOOKUP(VLOOKUP(A28217,Questionnaire!A:KQ,226,FALSE),'Country List'!E:F,2,FALSE))</f>
        <v>#</v>
      </c>
    </row>
    <row r="28218" spans="1:3">
      <c r="A28218" t="s">
        <v>193</v>
      </c>
      <c r="B28218" t="str">
        <f>IF(ISNA(VLOOKUP(VLOOKUP(A28218,Questionnaire!A:KQ,226,FALSE),'Industry List'!B:C,2,FALSE)),"#",VLOOKUP(VLOOKUP(A28218,Questionnaire!A:KQ,226,FALSE),'Industry List'!B:C,2,FALSE))</f>
        <v>#</v>
      </c>
    </row>
    <row r="28219" spans="1:3">
      <c r="A28219" t="s">
        <v>197</v>
      </c>
      <c r="B28219" t="str">
        <f>IF(ISBLANK(VLOOKUP(A28219,Questionnaire!A:KQ,226,FALSE)),"#",VLOOKUP(A28219,Questionnaire!A:KQ,226,FALSE))</f>
        <v>#</v>
      </c>
    </row>
    <row r="28220" spans="1:3">
      <c r="A28220" t="s">
        <v>201</v>
      </c>
      <c r="B28220" t="str">
        <f>IF(ISBLANK(VLOOKUP(A28220,Questionnaire!A:KQ,226,FALSE)),"#",VLOOKUP(A28220,Questionnaire!A:KQ,226,FALSE))</f>
        <v>#</v>
      </c>
    </row>
    <row r="28221" spans="1:3">
      <c r="A28221" t="s">
        <v>203</v>
      </c>
      <c r="B28221" t="str">
        <f>IF(ISNA(VLOOKUP(VLOOKUP(A28221,Questionnaire!A:KQ,226,FALSE),'CORA Encoding'!J:K,2,FALSE)),"#",VLOOKUP(VLOOKUP(A28221,Questionnaire!A:KQ,226,FALSE),'CORA Encoding'!J:K,2,FALSE))</f>
        <v>#</v>
      </c>
    </row>
    <row r="28222" spans="1:3">
      <c r="A28222" t="s">
        <v>208</v>
      </c>
      <c r="B28222" t="str">
        <f>IF(ISBLANK(VLOOKUP(A28222,Questionnaire!A:KQ,226,FALSE)),"#",VLOOKUP(A28222,Questionnaire!A:KQ,226,FALSE))</f>
        <v>#</v>
      </c>
    </row>
    <row r="28223" spans="1:3">
      <c r="A28223" t="s">
        <v>213</v>
      </c>
      <c r="B28223" t="str">
        <f>IF(ISBLANK(VLOOKUP(A28223,Questionnaire!A:KQ,226,FALSE)),"#",VLOOKUP(A28223,Questionnaire!A:KQ,226,FALSE))</f>
        <v>#</v>
      </c>
    </row>
    <row r="28224" spans="1:3">
      <c r="A28224" t="s">
        <v>215</v>
      </c>
      <c r="B28224" t="str">
        <f>IF(ISBLANK(VLOOKUP(A28224,Questionnaire!A:KQ,226,FALSE)),"#",VLOOKUP(A28224,Questionnaire!A:KQ,226,FALSE))</f>
        <v>#</v>
      </c>
    </row>
    <row r="28225" spans="1:2">
      <c r="A28225" t="s">
        <v>217</v>
      </c>
      <c r="B28225" t="str">
        <f>IF(ISBLANK(VLOOKUP(A28225,Questionnaire!A:KQ,226,FALSE)),"#",VLOOKUP(A28225,Questionnaire!A:KQ,226,FALSE))</f>
        <v>#</v>
      </c>
    </row>
    <row r="28226" spans="1:2">
      <c r="A28226" t="s">
        <v>219</v>
      </c>
      <c r="B28226" t="str">
        <f>IF(ISBLANK(VLOOKUP(A28226,Questionnaire!A:KQ,226,FALSE)),"#",VLOOKUP(A28226,Questionnaire!A:KQ,226,FALSE))</f>
        <v>#</v>
      </c>
    </row>
    <row r="28227" spans="1:2">
      <c r="A28227" t="s">
        <v>221</v>
      </c>
      <c r="B28227" t="str">
        <f>IF(ISBLANK(VLOOKUP(A28227,Questionnaire!A:KQ,226,FALSE)),"#",VLOOKUP(A28227,Questionnaire!A:KQ,226,FALSE))</f>
        <v>#</v>
      </c>
    </row>
    <row r="28228" spans="1:2">
      <c r="A28228" t="s">
        <v>223</v>
      </c>
      <c r="B28228" t="str">
        <f>IF(ISBLANK(VLOOKUP(A28228,Questionnaire!A:KQ,226,FALSE)),"#",VLOOKUP(A28228,Questionnaire!A:KQ,226,FALSE))</f>
        <v>#</v>
      </c>
    </row>
    <row r="28229" spans="1:2">
      <c r="A28229" t="s">
        <v>225</v>
      </c>
      <c r="B28229" t="str">
        <f>IF(ISBLANK(VLOOKUP(A28229,Questionnaire!A:KQ,226,FALSE)),"#",VLOOKUP(A28229,Questionnaire!A:KQ,226,FALSE))</f>
        <v>#</v>
      </c>
    </row>
    <row r="28230" spans="1:2">
      <c r="A28230" t="s">
        <v>227</v>
      </c>
      <c r="B28230" t="str">
        <f>IF(ISBLANK(VLOOKUP(A28230,Questionnaire!A:KQ,226,FALSE)),"#",VLOOKUP(A28230,Questionnaire!A:KQ,226,FALSE))</f>
        <v>#</v>
      </c>
    </row>
    <row r="28231" spans="1:2">
      <c r="A28231" t="s">
        <v>229</v>
      </c>
      <c r="B28231" t="str">
        <f>IF(ISBLANK(VLOOKUP(A28231,Questionnaire!A:KQ,226,FALSE)),"#",VLOOKUP(A28231,Questionnaire!A:KQ,226,FALSE))</f>
        <v>#</v>
      </c>
    </row>
    <row r="28232" spans="1:2">
      <c r="A28232" t="s">
        <v>231</v>
      </c>
      <c r="B28232" t="str">
        <f>IF(ISBLANK(VLOOKUP(A28232,Questionnaire!A:KQ,226,FALSE)),"#",VLOOKUP(A28232,Questionnaire!A:KQ,226,FALSE))</f>
        <v>#</v>
      </c>
    </row>
    <row r="28233" spans="1:2">
      <c r="A28233" t="s">
        <v>233</v>
      </c>
      <c r="B28233" t="str">
        <f>IF(ISBLANK(VLOOKUP(A28233,Questionnaire!A:KQ,226,FALSE)),"#",VLOOKUP(A28233,Questionnaire!A:KQ,226,FALSE))</f>
        <v>#</v>
      </c>
    </row>
    <row r="28234" spans="1:2">
      <c r="A28234" t="s">
        <v>235</v>
      </c>
      <c r="B28234" t="str">
        <f>IF(ISBLANK(VLOOKUP(A28234,Questionnaire!A:KQ,226,FALSE)),"#",VLOOKUP(A28234,Questionnaire!A:KQ,226,FALSE))</f>
        <v>#</v>
      </c>
    </row>
    <row r="28235" spans="1:2">
      <c r="A28235" t="s">
        <v>237</v>
      </c>
      <c r="B28235" t="str">
        <f>IF(ISBLANK(VLOOKUP(A28235,Questionnaire!A:KQ,226,FALSE)),"#",VLOOKUP(A28235,Questionnaire!A:KQ,226,FALSE))</f>
        <v>#</v>
      </c>
    </row>
    <row r="28236" spans="1:2">
      <c r="A28236" t="s">
        <v>239</v>
      </c>
      <c r="B28236" t="str">
        <f>IF(ISBLANK(VLOOKUP(A28236,Questionnaire!A:KQ,226,FALSE)),"#",VLOOKUP(A28236,Questionnaire!A:KQ,226,FALSE))</f>
        <v>#</v>
      </c>
    </row>
    <row r="28237" spans="1:2">
      <c r="A28237" t="s">
        <v>242</v>
      </c>
      <c r="B28237" t="str">
        <f>IF(ISBLANK(VLOOKUP(A28237,Questionnaire!A:KQ,226,FALSE)),"#",VLOOKUP(A28237,Questionnaire!A:KQ,226,FALSE))</f>
        <v>#</v>
      </c>
    </row>
    <row r="28238" spans="1:2">
      <c r="A28238" t="s">
        <v>245</v>
      </c>
      <c r="B28238" t="str">
        <f>IF(ISBLANK(VLOOKUP(A28238,Questionnaire!A:KQ,226,FALSE)),"#",VLOOKUP(A28238,Questionnaire!A:KQ,226,FALSE))</f>
        <v>#</v>
      </c>
    </row>
    <row r="28239" spans="1:2">
      <c r="A28239" t="s">
        <v>247</v>
      </c>
      <c r="B28239" t="str">
        <f>IF(ISBLANK(VLOOKUP(A28239,Questionnaire!A:KQ,226,FALSE)),"#",VLOOKUP(A28239,Questionnaire!A:KQ,226,FALSE))</f>
        <v>#</v>
      </c>
    </row>
    <row r="28240" spans="1:2">
      <c r="A28240" t="s">
        <v>249</v>
      </c>
      <c r="B28240" t="str">
        <f>IF(ISBLANK(VLOOKUP(A28240,Questionnaire!A:KQ,226,FALSE)),"#",VLOOKUP(A28240,Questionnaire!A:KQ,226,FALSE))</f>
        <v>#</v>
      </c>
    </row>
    <row r="28241" spans="1:2">
      <c r="A28241" t="s">
        <v>250</v>
      </c>
      <c r="B28241" t="str">
        <f>IF(ISBLANK(VLOOKUP(A28241,Questionnaire!A:KQ,226,FALSE)),"#",VLOOKUP(A28241,Questionnaire!A:KQ,226,FALSE))</f>
        <v>#</v>
      </c>
    </row>
    <row r="28242" spans="1:2">
      <c r="A28242" t="s">
        <v>252</v>
      </c>
      <c r="B28242" t="str">
        <f>IF(ISBLANK(VLOOKUP(A28242,Questionnaire!A:KQ,226,FALSE)),"#",VLOOKUP(A28242,Questionnaire!A:KQ,226,FALSE))</f>
        <v>#</v>
      </c>
    </row>
    <row r="28243" spans="1:2">
      <c r="A28243" t="s">
        <v>255</v>
      </c>
      <c r="B28243" t="str">
        <f>IF(ISBLANK(VLOOKUP(A28243,Questionnaire!A:KQ,226,FALSE)),"#",VLOOKUP(A28243,Questionnaire!A:KQ,226,FALSE))</f>
        <v>#</v>
      </c>
    </row>
    <row r="28244" spans="1:2">
      <c r="A28244" t="s">
        <v>258</v>
      </c>
      <c r="B28244" t="str">
        <f>IF(ISNA(VLOOKUP(VLOOKUP(A28244,Questionnaire!A:KQ,226,FALSE),'CORA Encoding'!M:N,2,FALSE)),"#",VLOOKUP(VLOOKUP(A28244,Questionnaire!A:KQ,226,FALSE),'CORA Encoding'!M:N,2,FALSE))</f>
        <v>#</v>
      </c>
    </row>
    <row r="28245" spans="1:2">
      <c r="A28245" t="s">
        <v>261</v>
      </c>
      <c r="B28245" t="str">
        <f>IF(ISBLANK(VLOOKUP(A28245,Questionnaire!A:KQ,226,FALSE)),"#",VLOOKUP(A28245,Questionnaire!A:KQ,226,FALSE))</f>
        <v>#</v>
      </c>
    </row>
    <row r="28246" spans="1:2">
      <c r="A28246" t="s">
        <v>263</v>
      </c>
      <c r="B28246" t="str">
        <f>IF(ISBLANK(VLOOKUP(A28246,Questionnaire!A:KQ,226,FALSE)),"#",VLOOKUP(A28246,Questionnaire!A:KQ,226,FALSE))</f>
        <v>#</v>
      </c>
    </row>
    <row r="28247" spans="1:2">
      <c r="A28247" t="s">
        <v>265</v>
      </c>
      <c r="B28247" t="str">
        <f>IF(ISBLANK(VLOOKUP(A28247,Questionnaire!A:KQ,226,FALSE)),"#",VLOOKUP(A28247,Questionnaire!A:KQ,226,FALSE))</f>
        <v>#</v>
      </c>
    </row>
    <row r="28248" spans="1:2">
      <c r="A28248" t="s">
        <v>267</v>
      </c>
      <c r="B28248" t="str">
        <f>IF(ISBLANK(VLOOKUP(A28248,Questionnaire!A:KQ,226,FALSE)),"#",VLOOKUP(A28248,Questionnaire!A:KQ,226,FALSE))</f>
        <v>#</v>
      </c>
    </row>
    <row r="28249" spans="1:2">
      <c r="A28249" t="s">
        <v>269</v>
      </c>
      <c r="B28249" t="str">
        <f>IF(ISBLANK(VLOOKUP(A28249,Questionnaire!A:KQ,226,FALSE)),"#",VLOOKUP(A28249,Questionnaire!A:KQ,226,FALSE))</f>
        <v>#</v>
      </c>
    </row>
    <row r="28250" spans="1:2">
      <c r="A28250" t="s">
        <v>274</v>
      </c>
      <c r="B28250" t="str">
        <f>IF(ISBLANK(VLOOKUP(A28250,Questionnaire!A:KQ,226,FALSE)),"#",VLOOKUP(A28250,Questionnaire!A:KQ,226,FALSE))</f>
        <v>#</v>
      </c>
    </row>
    <row r="28251" spans="1:2">
      <c r="A28251" t="s">
        <v>276</v>
      </c>
      <c r="B28251" t="str">
        <f>IF(ISBLANK(VLOOKUP(A28251,Questionnaire!A:KQ,226,FALSE)),"#",VLOOKUP(A28251,Questionnaire!A:KQ,226,FALSE))</f>
        <v>#</v>
      </c>
    </row>
    <row r="28252" spans="1:2">
      <c r="A28252" t="s">
        <v>278</v>
      </c>
      <c r="B28252" t="str">
        <f>IF(ISBLANK(VLOOKUP(A28252,Questionnaire!A:KQ,226,FALSE)),"#",VLOOKUP(A28252,Questionnaire!A:KQ,226,FALSE))</f>
        <v>#</v>
      </c>
    </row>
    <row r="28253" spans="1:2">
      <c r="A28253" t="s">
        <v>280</v>
      </c>
      <c r="B28253" t="str">
        <f>IF(ISBLANK(VLOOKUP(A28253,Questionnaire!A:KQ,226,FALSE)),"#",VLOOKUP(A28253,Questionnaire!A:KQ,226,FALSE))</f>
        <v>#</v>
      </c>
    </row>
    <row r="28254" spans="1:2">
      <c r="A28254" t="s">
        <v>282</v>
      </c>
      <c r="B28254" t="str">
        <f>IF(ISBLANK(VLOOKUP(A28254,Questionnaire!A:KQ,226,FALSE)),"#",VLOOKUP(A28254,Questionnaire!A:KQ,226,FALSE))</f>
        <v>#</v>
      </c>
    </row>
    <row r="28255" spans="1:2">
      <c r="A28255" t="s">
        <v>286</v>
      </c>
      <c r="B28255" t="str">
        <f>IF(ISBLANK(VLOOKUP(A28255,Questionnaire!A:KQ,226,FALSE)),"#",VLOOKUP(A28255,Questionnaire!A:KQ,226,FALSE))</f>
        <v>#</v>
      </c>
    </row>
    <row r="28256" spans="1:2">
      <c r="A28256" t="s">
        <v>288</v>
      </c>
      <c r="B28256" t="str">
        <f>IF(ISBLANK(VLOOKUP(A28256,Questionnaire!A:KQ,226,FALSE)),"#",VLOOKUP(A28256,Questionnaire!A:KQ,226,FALSE))</f>
        <v>#</v>
      </c>
    </row>
    <row r="28257" spans="1:2">
      <c r="A28257" t="s">
        <v>290</v>
      </c>
      <c r="B28257" t="str">
        <f>IF(ISBLANK(VLOOKUP(A28257,Questionnaire!A:KQ,226,FALSE)),"#",VLOOKUP(A28257,Questionnaire!A:KQ,226,FALSE))</f>
        <v>#</v>
      </c>
    </row>
    <row r="28258" spans="1:2">
      <c r="A28258" t="s">
        <v>292</v>
      </c>
      <c r="B28258" t="str">
        <f>IF(ISBLANK(VLOOKUP(A28258,Questionnaire!A:KQ,226,FALSE)),"#",VLOOKUP(A28258,Questionnaire!A:KQ,226,FALSE))</f>
        <v>#</v>
      </c>
    </row>
    <row r="28259" spans="1:2">
      <c r="A28259" t="s">
        <v>294</v>
      </c>
      <c r="B28259" t="str">
        <f>IF(ISBLANK(VLOOKUP(A28259,Questionnaire!A:KQ,226,FALSE)),"#",VLOOKUP(A28259,Questionnaire!A:KQ,226,FALSE))</f>
        <v>#</v>
      </c>
    </row>
    <row r="28260" spans="1:2">
      <c r="A28260" t="s">
        <v>296</v>
      </c>
      <c r="B28260" t="str">
        <f>IF(ISBLANK(VLOOKUP(A28260,Questionnaire!A:KQ,226,FALSE)),"#",VLOOKUP(A28260,Questionnaire!A:KQ,226,FALSE))</f>
        <v>#</v>
      </c>
    </row>
    <row r="28261" spans="1:2">
      <c r="A28261" t="s">
        <v>301</v>
      </c>
      <c r="B28261" t="str">
        <f>IF(ISBLANK(VLOOKUP(A28261,Questionnaire!A:KQ,226,FALSE)),"#",VLOOKUP(A28261,Questionnaire!A:KQ,226,FALSE))</f>
        <v>#</v>
      </c>
    </row>
    <row r="28262" spans="1:2">
      <c r="A28262" t="s">
        <v>303</v>
      </c>
      <c r="B28262" t="str">
        <f>IF(ISBLANK(VLOOKUP(A28262,Questionnaire!A:KQ,226,FALSE)),"#",VLOOKUP(A28262,Questionnaire!A:KQ,226,FALSE))</f>
        <v>#</v>
      </c>
    </row>
    <row r="28263" spans="1:2">
      <c r="A28263" t="s">
        <v>305</v>
      </c>
      <c r="B28263" t="str">
        <f>IF(ISBLANK(VLOOKUP(A28263,Questionnaire!A:KQ,226,FALSE)),"#",VLOOKUP(A28263,Questionnaire!A:KQ,226,FALSE))</f>
        <v>#</v>
      </c>
    </row>
    <row r="28264" spans="1:2">
      <c r="A28264" t="s">
        <v>307</v>
      </c>
      <c r="B28264" t="str">
        <f>IF(ISBLANK(VLOOKUP(A28264,Questionnaire!A:KQ,226,FALSE)),"#",VLOOKUP(A28264,Questionnaire!A:KQ,226,FALSE))</f>
        <v>#</v>
      </c>
    </row>
    <row r="28265" spans="1:2">
      <c r="A28265" t="s">
        <v>311</v>
      </c>
      <c r="B28265" t="str">
        <f>IF(ISBLANK(VLOOKUP(A28265,Questionnaire!A:KQ,226,FALSE)),"#",VLOOKUP(A28265,Questionnaire!A:KQ,226,FALSE))</f>
        <v>#</v>
      </c>
    </row>
    <row r="28266" spans="1:2">
      <c r="A28266" t="s">
        <v>313</v>
      </c>
      <c r="B28266" t="str">
        <f>IF(ISBLANK(VLOOKUP(A28266,Questionnaire!A:KQ,226,FALSE)),"#",VLOOKUP(A28266,Questionnaire!A:KQ,226,FALSE))</f>
        <v>#</v>
      </c>
    </row>
    <row r="28267" spans="1:2">
      <c r="A28267" t="s">
        <v>314</v>
      </c>
      <c r="B28267" t="str">
        <f>IF(ISBLANK(VLOOKUP(A28267,Questionnaire!A:KQ,226,FALSE)),"#",VLOOKUP(A28267,Questionnaire!A:KQ,226,FALSE))</f>
        <v>#</v>
      </c>
    </row>
    <row r="28268" spans="1:2">
      <c r="A28268" t="s">
        <v>315</v>
      </c>
      <c r="B28268" t="str">
        <f>IF(ISBLANK(VLOOKUP(A28268,Questionnaire!A:KQ,226,FALSE)),"#",VLOOKUP(A28268,Questionnaire!A:KQ,226,FALSE))</f>
        <v>#</v>
      </c>
    </row>
    <row r="28269" spans="1:2">
      <c r="A28269" t="s">
        <v>317</v>
      </c>
      <c r="B28269" t="str">
        <f>IF(ISBLANK(VLOOKUP(A28269,Questionnaire!A:KQ,226,FALSE)),"#",VLOOKUP(A28269,Questionnaire!A:KQ,226,FALSE))</f>
        <v>#</v>
      </c>
    </row>
    <row r="28270" spans="1:2">
      <c r="A28270" t="s">
        <v>319</v>
      </c>
      <c r="B28270" t="str">
        <f>IF(ISBLANK(VLOOKUP(A28270,Questionnaire!A:KQ,226,FALSE)),"#",VLOOKUP(A28270,Questionnaire!A:KQ,226,FALSE))</f>
        <v>#</v>
      </c>
    </row>
    <row r="28271" spans="1:2">
      <c r="A28271" t="s">
        <v>322</v>
      </c>
      <c r="B28271" t="str">
        <f>IF(ISBLANK(VLOOKUP(A28271,Questionnaire!A:KQ,226,FALSE)),"#",VLOOKUP(A28271,Questionnaire!A:KQ,226,FALSE))</f>
        <v>#</v>
      </c>
    </row>
    <row r="28272" spans="1:2">
      <c r="A28272" t="s">
        <v>326</v>
      </c>
      <c r="B28272" t="str">
        <f>IF(ISBLANK(VLOOKUP(A28272,Questionnaire!A:KQ,226,FALSE)),"#",VLOOKUP(A28272,Questionnaire!A:KQ,226,FALSE))</f>
        <v>#</v>
      </c>
    </row>
    <row r="28273" spans="1:2">
      <c r="A28273" t="s">
        <v>328</v>
      </c>
      <c r="B28273" t="str">
        <f>IF(ISBLANK(VLOOKUP(A28273,Questionnaire!A:KQ,226,FALSE)),"#",VLOOKUP(A28273,Questionnaire!A:KQ,226,FALSE))</f>
        <v>#</v>
      </c>
    </row>
    <row r="28274" spans="1:2">
      <c r="A28274" t="s">
        <v>332</v>
      </c>
      <c r="B28274" t="str">
        <f>IF(ISBLANK(VLOOKUP(A28274,Questionnaire!A:KQ,226,FALSE)),"#",VLOOKUP(A28274,Questionnaire!A:KQ,226,FALSE))</f>
        <v>#</v>
      </c>
    </row>
    <row r="28275" spans="1:2">
      <c r="A28275" t="s">
        <v>333</v>
      </c>
      <c r="B28275" t="str">
        <f>IF(ISBLANK(VLOOKUP(A28275,Questionnaire!A:KQ,226,FALSE)),"#",VLOOKUP(A28275,Questionnaire!A:KQ,226,FALSE))</f>
        <v>#</v>
      </c>
    </row>
    <row r="28276" spans="1:2">
      <c r="A28276" t="s">
        <v>334</v>
      </c>
      <c r="B28276" t="str">
        <f>IF(ISBLANK(VLOOKUP(A28276,Questionnaire!A:KQ,226,FALSE)),"#",VLOOKUP(A28276,Questionnaire!A:KQ,226,FALSE))</f>
        <v>#</v>
      </c>
    </row>
    <row r="28277" spans="1:2">
      <c r="A28277" t="s">
        <v>335</v>
      </c>
      <c r="B28277" t="str">
        <f>IF(ISBLANK(VLOOKUP(A28277,Questionnaire!A:KQ,226,FALSE)),"#",VLOOKUP(A28277,Questionnaire!A:KQ,226,FALSE))</f>
        <v>#</v>
      </c>
    </row>
    <row r="28278" spans="1:2">
      <c r="A28278" t="s">
        <v>336</v>
      </c>
      <c r="B28278" t="str">
        <f>IF(ISBLANK(VLOOKUP(A28278,Questionnaire!A:KQ,226,FALSE)),"#",VLOOKUP(A28278,Questionnaire!A:KQ,226,FALSE))</f>
        <v>#</v>
      </c>
    </row>
    <row r="28279" spans="1:2">
      <c r="A28279" t="s">
        <v>337</v>
      </c>
      <c r="B28279" t="str">
        <f>IF(ISBLANK(VLOOKUP(A28279,Questionnaire!A:KQ,226,FALSE)),"#",VLOOKUP(A28279,Questionnaire!A:KQ,226,FALSE))</f>
        <v>#</v>
      </c>
    </row>
    <row r="28280" spans="1:2">
      <c r="A28280" t="s">
        <v>338</v>
      </c>
      <c r="B28280" t="str">
        <f>IF(ISBLANK(VLOOKUP(A28280,Questionnaire!A:KQ,226,FALSE)),"#",VLOOKUP(A28280,Questionnaire!A:KQ,226,FALSE))</f>
        <v>#</v>
      </c>
    </row>
    <row r="28281" spans="1:2">
      <c r="A28281" t="s">
        <v>339</v>
      </c>
      <c r="B28281" t="str">
        <f>IF(ISBLANK(VLOOKUP(A28281,Questionnaire!A:KQ,226,FALSE)),"#",VLOOKUP(A28281,Questionnaire!A:KQ,226,FALSE))</f>
        <v>#</v>
      </c>
    </row>
    <row r="28282" spans="1:2">
      <c r="A28282" t="s">
        <v>340</v>
      </c>
      <c r="B28282" t="str">
        <f>IF(ISBLANK(VLOOKUP(A28282,Questionnaire!A:KQ,226,FALSE)),"#",VLOOKUP(A28282,Questionnaire!A:KQ,226,FALSE))</f>
        <v>#</v>
      </c>
    </row>
    <row r="28283" spans="1:2">
      <c r="A28283" t="s">
        <v>341</v>
      </c>
      <c r="B28283" t="str">
        <f>IF(ISBLANK(VLOOKUP(A28283,Questionnaire!A:KQ,226,FALSE)),"#",VLOOKUP(A28283,Questionnaire!A:KQ,226,FALSE))</f>
        <v>#</v>
      </c>
    </row>
    <row r="28284" spans="1:2">
      <c r="A28284" t="s">
        <v>342</v>
      </c>
      <c r="B28284" t="str">
        <f>IF(ISBLANK(VLOOKUP(A28284,Questionnaire!A:KQ,226,FALSE)),"#",VLOOKUP(A28284,Questionnaire!A:KQ,226,FALSE))</f>
        <v>#</v>
      </c>
    </row>
    <row r="28285" spans="1:2">
      <c r="A28285" t="s">
        <v>343</v>
      </c>
      <c r="B28285" t="str">
        <f>IF(ISBLANK(VLOOKUP(A28285,Questionnaire!A:KQ,226,FALSE)),"#",VLOOKUP(A28285,Questionnaire!A:KQ,226,FALSE))</f>
        <v>#</v>
      </c>
    </row>
    <row r="28286" spans="1:2">
      <c r="A28286" t="s">
        <v>344</v>
      </c>
      <c r="B28286" t="str">
        <f>IF(ISBLANK(VLOOKUP(A28286,Questionnaire!A:KQ,226,FALSE)),"#",VLOOKUP(A28286,Questionnaire!A:KQ,226,FALSE))</f>
        <v>#</v>
      </c>
    </row>
    <row r="28287" spans="1:2">
      <c r="A28287" t="s">
        <v>345</v>
      </c>
      <c r="B28287" t="str">
        <f>IF(ISBLANK(VLOOKUP(A28287,Questionnaire!A:KQ,226,FALSE)),"#",VLOOKUP(A28287,Questionnaire!A:KQ,226,FALSE))</f>
        <v>#</v>
      </c>
    </row>
    <row r="28288" spans="1:2">
      <c r="A28288" t="s">
        <v>348</v>
      </c>
      <c r="B28288" t="str">
        <f>IF(ISBLANK(VLOOKUP(A28288,Questionnaire!A:KQ,226,FALSE)),"#",VLOOKUP(A28288,Questionnaire!A:KQ,226,FALSE))</f>
        <v>#</v>
      </c>
    </row>
    <row r="28289" spans="1:2">
      <c r="A28289" t="s">
        <v>353</v>
      </c>
      <c r="B28289" t="str">
        <f>IF(ISBLANK(VLOOKUP(A28289,Questionnaire!A:KQ,226,FALSE)),"#",VLOOKUP(A28289,Questionnaire!A:KQ,226,FALSE))</f>
        <v>#</v>
      </c>
    </row>
    <row r="28290" spans="1:2">
      <c r="A28290" t="s">
        <v>354</v>
      </c>
      <c r="B28290" t="str">
        <f>IF(ISBLANK(VLOOKUP(A28290,Questionnaire!A:KQ,226,FALSE)),"#",VLOOKUP(A28290,Questionnaire!A:KQ,226,FALSE))</f>
        <v>#</v>
      </c>
    </row>
    <row r="28291" spans="1:2">
      <c r="A28291" t="s">
        <v>355</v>
      </c>
      <c r="B28291" t="str">
        <f>IF(ISBLANK(VLOOKUP(A28291,Questionnaire!A:KQ,226,FALSE)),"#",VLOOKUP(A28291,Questionnaire!A:KQ,226,FALSE))</f>
        <v>#</v>
      </c>
    </row>
    <row r="28292" spans="1:2">
      <c r="A28292" t="s">
        <v>356</v>
      </c>
      <c r="B28292" t="str">
        <f>IF(ISBLANK(VLOOKUP(A28292,Questionnaire!A:KQ,226,FALSE)),"#",VLOOKUP(A28292,Questionnaire!A:KQ,226,FALSE))</f>
        <v>#</v>
      </c>
    </row>
    <row r="28293" spans="1:2">
      <c r="A28293" t="s">
        <v>357</v>
      </c>
      <c r="B28293" t="str">
        <f>IF(ISBLANK(VLOOKUP(A28293,Questionnaire!A:KQ,226,FALSE)),"#",VLOOKUP(A28293,Questionnaire!A:KQ,226,FALSE))</f>
        <v>#</v>
      </c>
    </row>
    <row r="28294" spans="1:2">
      <c r="A28294" t="s">
        <v>360</v>
      </c>
      <c r="B28294" t="str">
        <f>IF(ISBLANK(VLOOKUP(A28294,Questionnaire!A:KQ,226,FALSE)),"#",VLOOKUP(A28294,Questionnaire!A:KQ,226,FALSE))</f>
        <v>#</v>
      </c>
    </row>
    <row r="28295" spans="1:2">
      <c r="A28295" t="s">
        <v>362</v>
      </c>
      <c r="B28295" t="str">
        <f>IF(ISBLANK(VLOOKUP(A28295,Questionnaire!A:KQ,226,FALSE)),"#",VLOOKUP(A28295,Questionnaire!A:KQ,226,FALSE))</f>
        <v>#</v>
      </c>
    </row>
    <row r="28296" spans="1:2">
      <c r="A28296" t="s">
        <v>363</v>
      </c>
      <c r="B28296" t="str">
        <f>IF(ISBLANK(VLOOKUP(A28296,Questionnaire!A:KQ,226,FALSE)),"#",VLOOKUP(A28296,Questionnaire!A:KQ,226,FALSE))</f>
        <v>#</v>
      </c>
    </row>
    <row r="28297" spans="1:2">
      <c r="A28297" t="s">
        <v>364</v>
      </c>
      <c r="B28297" t="str">
        <f>IF(ISBLANK(VLOOKUP(A28297,Questionnaire!A:KQ,226,FALSE)),"#",VLOOKUP(A28297,Questionnaire!A:KQ,226,FALSE))</f>
        <v>#</v>
      </c>
    </row>
    <row r="28298" spans="1:2">
      <c r="A28298" t="s">
        <v>365</v>
      </c>
      <c r="B28298" t="str">
        <f>IF(ISBLANK(VLOOKUP(A28298,Questionnaire!A:KQ,226,FALSE)),"#",VLOOKUP(A28298,Questionnaire!A:KQ,226,FALSE))</f>
        <v>#</v>
      </c>
    </row>
    <row r="28299" spans="1:2">
      <c r="A28299" t="s">
        <v>366</v>
      </c>
      <c r="B28299" t="str">
        <f>IF(ISBLANK(VLOOKUP(A28299,Questionnaire!A:KQ,226,FALSE)),"#",VLOOKUP(A28299,Questionnaire!A:KQ,226,FALSE))</f>
        <v>#</v>
      </c>
    </row>
    <row r="28300" spans="1:2">
      <c r="A28300" t="s">
        <v>371</v>
      </c>
      <c r="B28300" t="str">
        <f>IF(ISBLANK(VLOOKUP(A28300,Questionnaire!A:KQ,226,FALSE)),"#",VLOOKUP(A28300,Questionnaire!A:KQ,226,FALSE))</f>
        <v>#</v>
      </c>
    </row>
    <row r="28301" spans="1:2">
      <c r="A28301" t="s">
        <v>372</v>
      </c>
      <c r="B28301" t="str">
        <f>IF(ISBLANK(VLOOKUP(A28301,Questionnaire!A:KQ,226,FALSE)),"#",VLOOKUP(A28301,Questionnaire!A:KQ,226,FALSE))</f>
        <v>#</v>
      </c>
    </row>
    <row r="28302" spans="1:2">
      <c r="A28302" t="s">
        <v>373</v>
      </c>
      <c r="B28302" t="str">
        <f>IF(ISBLANK(VLOOKUP(A28302,Questionnaire!A:KQ,226,FALSE)),"#",VLOOKUP(A28302,Questionnaire!A:KQ,226,FALSE))</f>
        <v>#</v>
      </c>
    </row>
    <row r="28303" spans="1:2">
      <c r="A28303" t="s">
        <v>374</v>
      </c>
      <c r="B28303" t="str">
        <f>IF(ISBLANK(VLOOKUP(A28303,Questionnaire!A:KQ,226,FALSE)),"#",VLOOKUP(A28303,Questionnaire!A:KQ,226,FALSE))</f>
        <v>#</v>
      </c>
    </row>
    <row r="28304" spans="1:2">
      <c r="A28304" t="s">
        <v>377</v>
      </c>
      <c r="B28304" t="str">
        <f>IF(ISBLANK(VLOOKUP(A28304,Questionnaire!A:KQ,226,FALSE)),"#",VLOOKUP(A28304,Questionnaire!A:KQ,226,FALSE))</f>
        <v>#</v>
      </c>
    </row>
    <row r="28305" spans="1:2">
      <c r="A28305" t="s">
        <v>379</v>
      </c>
      <c r="B28305" t="str">
        <f>IF(ISBLANK(VLOOKUP(A28305,Questionnaire!A:KQ,226,FALSE)),"#",VLOOKUP(A28305,Questionnaire!A:KQ,226,FALSE))</f>
        <v>#</v>
      </c>
    </row>
    <row r="28306" spans="1:2">
      <c r="A28306" t="s">
        <v>380</v>
      </c>
      <c r="B28306" t="str">
        <f>IF(ISBLANK(VLOOKUP(A28306,Questionnaire!A:KQ,226,FALSE)),"#",VLOOKUP(A28306,Questionnaire!A:KQ,226,FALSE))</f>
        <v>#</v>
      </c>
    </row>
    <row r="28307" spans="1:2">
      <c r="A28307" t="s">
        <v>381</v>
      </c>
      <c r="B28307" t="str">
        <f>IF(ISBLANK(VLOOKUP(A28307,Questionnaire!A:KQ,226,FALSE)),"#",VLOOKUP(A28307,Questionnaire!A:KQ,226,FALSE))</f>
        <v>#</v>
      </c>
    </row>
    <row r="28308" spans="1:2">
      <c r="A28308" t="s">
        <v>382</v>
      </c>
      <c r="B28308" t="str">
        <f>IF(ISBLANK(VLOOKUP(A28308,Questionnaire!A:KQ,226,FALSE)),"#",VLOOKUP(A28308,Questionnaire!A:KQ,226,FALSE))</f>
        <v>#</v>
      </c>
    </row>
    <row r="28309" spans="1:2">
      <c r="A28309" t="s">
        <v>384</v>
      </c>
      <c r="B28309" t="str">
        <f>IF(ISBLANK(VLOOKUP(A28309,Questionnaire!A:KQ,226,FALSE)),"#",VLOOKUP(A28309,Questionnaire!A:KQ,226,FALSE))</f>
        <v>#</v>
      </c>
    </row>
    <row r="28310" spans="1:2">
      <c r="A28310" t="s">
        <v>387</v>
      </c>
      <c r="B28310" t="str">
        <f>IF(ISBLANK(VLOOKUP(A28310,Questionnaire!A:KQ,226,FALSE)),"#",VLOOKUP(A28310,Questionnaire!A:KQ,226,FALSE))</f>
        <v>#</v>
      </c>
    </row>
    <row r="28311" spans="1:2">
      <c r="A28311" t="s">
        <v>391</v>
      </c>
      <c r="B28311" t="str">
        <f>IF(ISBLANK(VLOOKUP(A28311,Questionnaire!A:KQ,226,FALSE)),"#",VLOOKUP(A28311,Questionnaire!A:KQ,226,FALSE))</f>
        <v>#</v>
      </c>
    </row>
    <row r="28312" spans="1:2">
      <c r="A28312" t="s">
        <v>393</v>
      </c>
      <c r="B28312" t="str">
        <f>IF(ISBLANK(VLOOKUP(A28312,Questionnaire!A:KQ,226,FALSE)),"#",VLOOKUP(A28312,Questionnaire!A:KQ,226,FALSE))</f>
        <v>#</v>
      </c>
    </row>
    <row r="28313" spans="1:2">
      <c r="A28313" t="s">
        <v>395</v>
      </c>
      <c r="B28313" t="str">
        <f>IF(ISBLANK(VLOOKUP(A28313,Questionnaire!A:KQ,226,FALSE)),"#",VLOOKUP(A28313,Questionnaire!A:KQ,226,FALSE))</f>
        <v>#</v>
      </c>
    </row>
    <row r="28314" spans="1:2">
      <c r="A28314" t="s">
        <v>398</v>
      </c>
      <c r="B28314" t="str">
        <f>IF(ISBLANK(VLOOKUP(A28314,Questionnaire!A:KQ,226,FALSE)),"#",VLOOKUP(A28314,Questionnaire!A:KQ,226,FALSE))</f>
        <v>#</v>
      </c>
    </row>
    <row r="28315" spans="1:2">
      <c r="A28315" t="s">
        <v>402</v>
      </c>
      <c r="B28315" t="str">
        <f>IF(ISBLANK(VLOOKUP(A28315,Questionnaire!A:KQ,226,FALSE)),"#",VLOOKUP(A28315,Questionnaire!A:KQ,226,FALSE))</f>
        <v>#</v>
      </c>
    </row>
    <row r="28316" spans="1:2">
      <c r="A28316" t="s">
        <v>405</v>
      </c>
      <c r="B28316" t="str">
        <f>IF(ISBLANK(VLOOKUP(A28316,Questionnaire!A:KQ,226,FALSE)),"#",VLOOKUP(A28316,Questionnaire!A:KQ,226,FALSE))</f>
        <v>#</v>
      </c>
    </row>
    <row r="28317" spans="1:2">
      <c r="A28317" t="s">
        <v>409</v>
      </c>
      <c r="B28317" t="str">
        <f>IF(ISBLANK(VLOOKUP(A28317,Questionnaire!A:KQ,226,FALSE)),"#",VLOOKUP(A28317,Questionnaire!A:KQ,226,FALSE))</f>
        <v>#</v>
      </c>
    </row>
    <row r="28318" spans="1:2">
      <c r="A28318" t="s">
        <v>412</v>
      </c>
      <c r="B28318" t="str">
        <f>IF(ISBLANK(VLOOKUP(A28318,Questionnaire!A:KQ,226,FALSE)),"#",VLOOKUP(A28318,Questionnaire!A:KQ,226,FALSE))</f>
        <v>#</v>
      </c>
    </row>
    <row r="28319" spans="1:2">
      <c r="A28319" t="s">
        <v>415</v>
      </c>
      <c r="B28319" t="str">
        <f>IF(ISBLANK(VLOOKUP(A28319,Questionnaire!A:KQ,226,FALSE)),"#",VLOOKUP(A28319,Questionnaire!A:KQ,226,FALSE))</f>
        <v>#</v>
      </c>
    </row>
    <row r="28320" spans="1:2">
      <c r="A28320" t="s">
        <v>418</v>
      </c>
      <c r="B28320" t="str">
        <f>IF(ISBLANK(VLOOKUP(A28320,Questionnaire!A:KQ,226,FALSE)),"#",VLOOKUP(A28320,Questionnaire!A:KQ,226,FALSE))</f>
        <v>#</v>
      </c>
    </row>
    <row r="28321" spans="1:2">
      <c r="A28321" t="s">
        <v>421</v>
      </c>
      <c r="B28321" t="str">
        <f>IF(ISBLANK(VLOOKUP(A28321,Questionnaire!A:KQ,226,FALSE)),"#",VLOOKUP(A28321,Questionnaire!A:KQ,226,FALSE))</f>
        <v>#</v>
      </c>
    </row>
    <row r="28322" spans="1:2">
      <c r="A28322" t="s">
        <v>424</v>
      </c>
      <c r="B28322" t="str">
        <f>IF(ISBLANK(VLOOKUP(A28322,Questionnaire!A:KQ,226,FALSE)),"#",VLOOKUP(A28322,Questionnaire!A:KQ,226,FALSE))</f>
        <v>#</v>
      </c>
    </row>
    <row r="28323" spans="1:2">
      <c r="A28323" t="s">
        <v>429</v>
      </c>
      <c r="B28323" t="str">
        <f>IF(ISBLANK(VLOOKUP(A28323,Questionnaire!A:KQ,226,FALSE)),"#",VLOOKUP(A28323,Questionnaire!A:KQ,226,FALSE))</f>
        <v>#</v>
      </c>
    </row>
    <row r="28324" spans="1:2">
      <c r="A28324" t="s">
        <v>432</v>
      </c>
      <c r="B28324" t="str">
        <f>IF(ISBLANK(VLOOKUP(A28324,Questionnaire!A:KQ,226,FALSE)),"#",VLOOKUP(A28324,Questionnaire!A:KQ,226,FALSE))</f>
        <v>#</v>
      </c>
    </row>
    <row r="28325" spans="1:2">
      <c r="A28325" t="s">
        <v>435</v>
      </c>
      <c r="B28325" t="str">
        <f>IF(ISBLANK(VLOOKUP(A28325,Questionnaire!A:KQ,226,FALSE)),"#",VLOOKUP(A28325,Questionnaire!A:KQ,226,FALSE))</f>
        <v>#</v>
      </c>
    </row>
    <row r="28326" spans="1:2">
      <c r="A28326" t="s">
        <v>437</v>
      </c>
      <c r="B28326" t="str">
        <f>IF(ISBLANK(VLOOKUP(A28326,Questionnaire!A:KQ,226,FALSE)),"#",VLOOKUP(A28326,Questionnaire!A:KQ,226,FALSE))</f>
        <v>#</v>
      </c>
    </row>
    <row r="28327" spans="1:2">
      <c r="A28327" t="s">
        <v>439</v>
      </c>
      <c r="B28327" t="str">
        <f>IF(ISBLANK(VLOOKUP(A28327,Questionnaire!A:KQ,226,FALSE)),"#",VLOOKUP(A28327,Questionnaire!A:KQ,226,FALSE))</f>
        <v>#</v>
      </c>
    </row>
    <row r="28328" spans="1:2">
      <c r="A28328" t="s">
        <v>442</v>
      </c>
      <c r="B28328" t="str">
        <f>IF(ISBLANK(VLOOKUP(A28328,Questionnaire!A:KQ,226,FALSE)),"#",VLOOKUP(A28328,Questionnaire!A:KQ,226,FALSE))</f>
        <v>#</v>
      </c>
    </row>
    <row r="28329" spans="1:2">
      <c r="A28329" t="s">
        <v>445</v>
      </c>
      <c r="B28329" t="str">
        <f>IF(ISBLANK(VLOOKUP(A28329,Questionnaire!A:KQ,226,FALSE)),"#",VLOOKUP(A28329,Questionnaire!A:KQ,226,FALSE))</f>
        <v>#</v>
      </c>
    </row>
    <row r="28330" spans="1:2">
      <c r="A28330" t="s">
        <v>448</v>
      </c>
      <c r="B28330" t="str">
        <f>IF(ISBLANK(VLOOKUP(A28330,Questionnaire!A:KQ,226,FALSE)),"#",VLOOKUP(A28330,Questionnaire!A:KQ,226,FALSE))</f>
        <v>#</v>
      </c>
    </row>
    <row r="28331" spans="1:2">
      <c r="A28331" t="s">
        <v>452</v>
      </c>
      <c r="B28331" t="str">
        <f>IF(ISBLANK(VLOOKUP(A28331,Questionnaire!A:KQ,226,FALSE)),"#",VLOOKUP(A28331,Questionnaire!A:KQ,226,FALSE))</f>
        <v>#</v>
      </c>
    </row>
    <row r="28332" spans="1:2">
      <c r="A28332" t="s">
        <v>455</v>
      </c>
      <c r="B28332" t="str">
        <f>IF(ISBLANK(VLOOKUP(A28332,Questionnaire!A:KQ,226,FALSE)),"#",VLOOKUP(A28332,Questionnaire!A:KQ,226,FALSE))</f>
        <v>#</v>
      </c>
    </row>
    <row r="28333" spans="1:2">
      <c r="A28333" t="s">
        <v>458</v>
      </c>
      <c r="B28333" t="str">
        <f>IF(ISBLANK(VLOOKUP(A28333,Questionnaire!A:KQ,226,FALSE)),"#",VLOOKUP(A28333,Questionnaire!A:KQ,226,FALSE))</f>
        <v>#</v>
      </c>
    </row>
    <row r="28334" spans="1:2">
      <c r="A28334" t="s">
        <v>461</v>
      </c>
      <c r="B28334" t="str">
        <f>IF(ISBLANK(VLOOKUP(A28334,Questionnaire!A:KQ,226,FALSE)),"#",VLOOKUP(A28334,Questionnaire!A:KQ,226,FALSE))</f>
        <v>#</v>
      </c>
    </row>
    <row r="28335" spans="1:2">
      <c r="A28335" t="s">
        <v>465</v>
      </c>
      <c r="B28335" t="str">
        <f>IF(ISBLANK(VLOOKUP(A28335,Questionnaire!A:KQ,226,FALSE)),"#",VLOOKUP(A28335,Questionnaire!A:KQ,226,FALSE))</f>
        <v>#</v>
      </c>
    </row>
    <row r="28336" spans="1:2">
      <c r="A28336" t="s">
        <v>467</v>
      </c>
      <c r="B28336" t="str">
        <f>IF(ISBLANK(VLOOKUP(A28336,Questionnaire!A:KQ,226,FALSE)),"#",VLOOKUP(A28336,Questionnaire!A:KQ,226,FALSE))</f>
        <v>#</v>
      </c>
    </row>
    <row r="28337" spans="1:3">
      <c r="A28337" t="s">
        <v>469</v>
      </c>
      <c r="B28337" t="str">
        <f>IF(ISBLANK(VLOOKUP(A28337,Questionnaire!A:KQ,226,FALSE)),"#",VLOOKUP(A28337,Questionnaire!A:KQ,226,FALSE))</f>
        <v>#</v>
      </c>
    </row>
    <row r="28338" spans="1:3">
      <c r="A28338" t="s">
        <v>471</v>
      </c>
      <c r="B28338" t="str">
        <f>IF(ISBLANK(VLOOKUP(A28338,Questionnaire!A:KQ,226,FALSE)),"#",VLOOKUP(A28338,Questionnaire!A:KQ,226,FALSE))</f>
        <v>#</v>
      </c>
    </row>
    <row r="28339" spans="1:3">
      <c r="A28339" t="s">
        <v>473</v>
      </c>
      <c r="B28339" t="str">
        <f>IF(ISBLANK(VLOOKUP(A28339,Questionnaire!A:KQ,226,FALSE)),"#",VLOOKUP(A28339,Questionnaire!A:KQ,226,FALSE))</f>
        <v>#</v>
      </c>
    </row>
    <row r="28340" spans="1:3">
      <c r="A28340" t="s">
        <v>475</v>
      </c>
      <c r="B28340" t="str">
        <f>IF(ISBLANK(VLOOKUP(A28340,Questionnaire!A:KQ,226,FALSE)),"#",VLOOKUP(A28340,Questionnaire!A:KQ,226,FALSE))</f>
        <v>#</v>
      </c>
    </row>
    <row r="28341" spans="1:3">
      <c r="A28341" t="s">
        <v>185</v>
      </c>
      <c r="B28341" t="str">
        <f>IF(ISBLANK(VLOOKUP(A28341,Questionnaire!A:KQ,227,FALSE)),"#",VLOOKUP(A28341,Questionnaire!A:KQ,227,FALSE))</f>
        <v>#</v>
      </c>
      <c r="C28341">
        <v>224</v>
      </c>
    </row>
    <row r="28342" spans="1:3">
      <c r="A28342" t="s">
        <v>187</v>
      </c>
      <c r="B28342" t="str">
        <f>IF(ISNA(VLOOKUP(VLOOKUP(A28342,Questionnaire!A:KQ,227,FALSE),'CORA Encoding'!D:E,2,FALSE)),"#",VLOOKUP(VLOOKUP(A28342,Questionnaire!A:KQ,227,FALSE),'CORA Encoding'!D:E,2,FALSE))</f>
        <v>#</v>
      </c>
    </row>
    <row r="28343" spans="1:3">
      <c r="A28343" t="s">
        <v>189</v>
      </c>
      <c r="B28343" t="str">
        <f>IF(ISNA(VLOOKUP(VLOOKUP(A28343,Questionnaire!A:KQ,227,FALSE),'CORA Encoding'!G:H,2,FALSE)),"#",VLOOKUP(VLOOKUP(A28343,Questionnaire!A:KQ,227,FALSE),'CORA Encoding'!G:H,2,FALSE))</f>
        <v>#</v>
      </c>
    </row>
    <row r="28344" spans="1:3">
      <c r="A28344" t="s">
        <v>191</v>
      </c>
      <c r="B28344" t="str">
        <f>IF(ISNA(VLOOKUP(VLOOKUP(A28344,Questionnaire!A:KQ,227,FALSE),'Country List'!E:F,2,FALSE)),"#",VLOOKUP(VLOOKUP(A28344,Questionnaire!A:KQ,227,FALSE),'Country List'!E:F,2,FALSE))</f>
        <v>#</v>
      </c>
    </row>
    <row r="28345" spans="1:3">
      <c r="A28345" t="s">
        <v>193</v>
      </c>
      <c r="B28345" t="str">
        <f>IF(ISNA(VLOOKUP(VLOOKUP(A28345,Questionnaire!A:KQ,227,FALSE),'Industry List'!B:C,2,FALSE)),"#",VLOOKUP(VLOOKUP(A28345,Questionnaire!A:KQ,227,FALSE),'Industry List'!B:C,2,FALSE))</f>
        <v>#</v>
      </c>
    </row>
    <row r="28346" spans="1:3">
      <c r="A28346" t="s">
        <v>197</v>
      </c>
      <c r="B28346" t="str">
        <f>IF(ISBLANK(VLOOKUP(A28346,Questionnaire!A:KQ,227,FALSE)),"#",VLOOKUP(A28346,Questionnaire!A:KQ,227,FALSE))</f>
        <v>#</v>
      </c>
    </row>
    <row r="28347" spans="1:3">
      <c r="A28347" t="s">
        <v>201</v>
      </c>
      <c r="B28347" t="str">
        <f>IF(ISBLANK(VLOOKUP(A28347,Questionnaire!A:KQ,227,FALSE)),"#",VLOOKUP(A28347,Questionnaire!A:KQ,227,FALSE))</f>
        <v>#</v>
      </c>
    </row>
    <row r="28348" spans="1:3">
      <c r="A28348" t="s">
        <v>203</v>
      </c>
      <c r="B28348" t="str">
        <f>IF(ISNA(VLOOKUP(VLOOKUP(A28348,Questionnaire!A:KQ,227,FALSE),'CORA Encoding'!J:K,2,FALSE)),"#",VLOOKUP(VLOOKUP(A28348,Questionnaire!A:KQ,227,FALSE),'CORA Encoding'!J:K,2,FALSE))</f>
        <v>#</v>
      </c>
    </row>
    <row r="28349" spans="1:3">
      <c r="A28349" t="s">
        <v>208</v>
      </c>
      <c r="B28349" t="str">
        <f>IF(ISBLANK(VLOOKUP(A28349,Questionnaire!A:KQ,227,FALSE)),"#",VLOOKUP(A28349,Questionnaire!A:KQ,227,FALSE))</f>
        <v>#</v>
      </c>
    </row>
    <row r="28350" spans="1:3">
      <c r="A28350" t="s">
        <v>213</v>
      </c>
      <c r="B28350" t="str">
        <f>IF(ISBLANK(VLOOKUP(A28350,Questionnaire!A:KQ,227,FALSE)),"#",VLOOKUP(A28350,Questionnaire!A:KQ,227,FALSE))</f>
        <v>#</v>
      </c>
    </row>
    <row r="28351" spans="1:3">
      <c r="A28351" t="s">
        <v>215</v>
      </c>
      <c r="B28351" t="str">
        <f>IF(ISBLANK(VLOOKUP(A28351,Questionnaire!A:KQ,227,FALSE)),"#",VLOOKUP(A28351,Questionnaire!A:KQ,227,FALSE))</f>
        <v>#</v>
      </c>
    </row>
    <row r="28352" spans="1:3">
      <c r="A28352" t="s">
        <v>217</v>
      </c>
      <c r="B28352" t="str">
        <f>IF(ISBLANK(VLOOKUP(A28352,Questionnaire!A:KQ,227,FALSE)),"#",VLOOKUP(A28352,Questionnaire!A:KQ,227,FALSE))</f>
        <v>#</v>
      </c>
    </row>
    <row r="28353" spans="1:2">
      <c r="A28353" t="s">
        <v>219</v>
      </c>
      <c r="B28353" t="str">
        <f>IF(ISBLANK(VLOOKUP(A28353,Questionnaire!A:KQ,227,FALSE)),"#",VLOOKUP(A28353,Questionnaire!A:KQ,227,FALSE))</f>
        <v>#</v>
      </c>
    </row>
    <row r="28354" spans="1:2">
      <c r="A28354" t="s">
        <v>221</v>
      </c>
      <c r="B28354" t="str">
        <f>IF(ISBLANK(VLOOKUP(A28354,Questionnaire!A:KQ,227,FALSE)),"#",VLOOKUP(A28354,Questionnaire!A:KQ,227,FALSE))</f>
        <v>#</v>
      </c>
    </row>
    <row r="28355" spans="1:2">
      <c r="A28355" t="s">
        <v>223</v>
      </c>
      <c r="B28355" t="str">
        <f>IF(ISBLANK(VLOOKUP(A28355,Questionnaire!A:KQ,227,FALSE)),"#",VLOOKUP(A28355,Questionnaire!A:KQ,227,FALSE))</f>
        <v>#</v>
      </c>
    </row>
    <row r="28356" spans="1:2">
      <c r="A28356" t="s">
        <v>225</v>
      </c>
      <c r="B28356" t="str">
        <f>IF(ISBLANK(VLOOKUP(A28356,Questionnaire!A:KQ,227,FALSE)),"#",VLOOKUP(A28356,Questionnaire!A:KQ,227,FALSE))</f>
        <v>#</v>
      </c>
    </row>
    <row r="28357" spans="1:2">
      <c r="A28357" t="s">
        <v>227</v>
      </c>
      <c r="B28357" t="str">
        <f>IF(ISBLANK(VLOOKUP(A28357,Questionnaire!A:KQ,227,FALSE)),"#",VLOOKUP(A28357,Questionnaire!A:KQ,227,FALSE))</f>
        <v>#</v>
      </c>
    </row>
    <row r="28358" spans="1:2">
      <c r="A28358" t="s">
        <v>229</v>
      </c>
      <c r="B28358" t="str">
        <f>IF(ISBLANK(VLOOKUP(A28358,Questionnaire!A:KQ,227,FALSE)),"#",VLOOKUP(A28358,Questionnaire!A:KQ,227,FALSE))</f>
        <v>#</v>
      </c>
    </row>
    <row r="28359" spans="1:2">
      <c r="A28359" t="s">
        <v>231</v>
      </c>
      <c r="B28359" t="str">
        <f>IF(ISBLANK(VLOOKUP(A28359,Questionnaire!A:KQ,227,FALSE)),"#",VLOOKUP(A28359,Questionnaire!A:KQ,227,FALSE))</f>
        <v>#</v>
      </c>
    </row>
    <row r="28360" spans="1:2">
      <c r="A28360" t="s">
        <v>233</v>
      </c>
      <c r="B28360" t="str">
        <f>IF(ISBLANK(VLOOKUP(A28360,Questionnaire!A:KQ,227,FALSE)),"#",VLOOKUP(A28360,Questionnaire!A:KQ,227,FALSE))</f>
        <v>#</v>
      </c>
    </row>
    <row r="28361" spans="1:2">
      <c r="A28361" t="s">
        <v>235</v>
      </c>
      <c r="B28361" t="str">
        <f>IF(ISBLANK(VLOOKUP(A28361,Questionnaire!A:KQ,227,FALSE)),"#",VLOOKUP(A28361,Questionnaire!A:KQ,227,FALSE))</f>
        <v>#</v>
      </c>
    </row>
    <row r="28362" spans="1:2">
      <c r="A28362" t="s">
        <v>237</v>
      </c>
      <c r="B28362" t="str">
        <f>IF(ISBLANK(VLOOKUP(A28362,Questionnaire!A:KQ,227,FALSE)),"#",VLOOKUP(A28362,Questionnaire!A:KQ,227,FALSE))</f>
        <v>#</v>
      </c>
    </row>
    <row r="28363" spans="1:2">
      <c r="A28363" t="s">
        <v>239</v>
      </c>
      <c r="B28363" t="str">
        <f>IF(ISBLANK(VLOOKUP(A28363,Questionnaire!A:KQ,227,FALSE)),"#",VLOOKUP(A28363,Questionnaire!A:KQ,227,FALSE))</f>
        <v>#</v>
      </c>
    </row>
    <row r="28364" spans="1:2">
      <c r="A28364" t="s">
        <v>242</v>
      </c>
      <c r="B28364" t="str">
        <f>IF(ISBLANK(VLOOKUP(A28364,Questionnaire!A:KQ,227,FALSE)),"#",VLOOKUP(A28364,Questionnaire!A:KQ,227,FALSE))</f>
        <v>#</v>
      </c>
    </row>
    <row r="28365" spans="1:2">
      <c r="A28365" t="s">
        <v>245</v>
      </c>
      <c r="B28365" t="str">
        <f>IF(ISBLANK(VLOOKUP(A28365,Questionnaire!A:KQ,227,FALSE)),"#",VLOOKUP(A28365,Questionnaire!A:KQ,227,FALSE))</f>
        <v>#</v>
      </c>
    </row>
    <row r="28366" spans="1:2">
      <c r="A28366" t="s">
        <v>247</v>
      </c>
      <c r="B28366" t="str">
        <f>IF(ISBLANK(VLOOKUP(A28366,Questionnaire!A:KQ,227,FALSE)),"#",VLOOKUP(A28366,Questionnaire!A:KQ,227,FALSE))</f>
        <v>#</v>
      </c>
    </row>
    <row r="28367" spans="1:2">
      <c r="A28367" t="s">
        <v>249</v>
      </c>
      <c r="B28367" t="str">
        <f>IF(ISBLANK(VLOOKUP(A28367,Questionnaire!A:KQ,227,FALSE)),"#",VLOOKUP(A28367,Questionnaire!A:KQ,227,FALSE))</f>
        <v>#</v>
      </c>
    </row>
    <row r="28368" spans="1:2">
      <c r="A28368" t="s">
        <v>250</v>
      </c>
      <c r="B28368" t="str">
        <f>IF(ISBLANK(VLOOKUP(A28368,Questionnaire!A:KQ,227,FALSE)),"#",VLOOKUP(A28368,Questionnaire!A:KQ,227,FALSE))</f>
        <v>#</v>
      </c>
    </row>
    <row r="28369" spans="1:2">
      <c r="A28369" t="s">
        <v>252</v>
      </c>
      <c r="B28369" t="str">
        <f>IF(ISBLANK(VLOOKUP(A28369,Questionnaire!A:KQ,227,FALSE)),"#",VLOOKUP(A28369,Questionnaire!A:KQ,227,FALSE))</f>
        <v>#</v>
      </c>
    </row>
    <row r="28370" spans="1:2">
      <c r="A28370" t="s">
        <v>255</v>
      </c>
      <c r="B28370" t="str">
        <f>IF(ISBLANK(VLOOKUP(A28370,Questionnaire!A:KQ,227,FALSE)),"#",VLOOKUP(A28370,Questionnaire!A:KQ,227,FALSE))</f>
        <v>#</v>
      </c>
    </row>
    <row r="28371" spans="1:2">
      <c r="A28371" t="s">
        <v>258</v>
      </c>
      <c r="B28371" t="str">
        <f>IF(ISNA(VLOOKUP(VLOOKUP(A28371,Questionnaire!A:KQ,227,FALSE),'CORA Encoding'!M:N,2,FALSE)),"#",VLOOKUP(VLOOKUP(A28371,Questionnaire!A:KQ,227,FALSE),'CORA Encoding'!M:N,2,FALSE))</f>
        <v>#</v>
      </c>
    </row>
    <row r="28372" spans="1:2">
      <c r="A28372" t="s">
        <v>261</v>
      </c>
      <c r="B28372" t="str">
        <f>IF(ISBLANK(VLOOKUP(A28372,Questionnaire!A:KQ,227,FALSE)),"#",VLOOKUP(A28372,Questionnaire!A:KQ,227,FALSE))</f>
        <v>#</v>
      </c>
    </row>
    <row r="28373" spans="1:2">
      <c r="A28373" t="s">
        <v>263</v>
      </c>
      <c r="B28373" t="str">
        <f>IF(ISBLANK(VLOOKUP(A28373,Questionnaire!A:KQ,227,FALSE)),"#",VLOOKUP(A28373,Questionnaire!A:KQ,227,FALSE))</f>
        <v>#</v>
      </c>
    </row>
    <row r="28374" spans="1:2">
      <c r="A28374" t="s">
        <v>265</v>
      </c>
      <c r="B28374" t="str">
        <f>IF(ISBLANK(VLOOKUP(A28374,Questionnaire!A:KQ,227,FALSE)),"#",VLOOKUP(A28374,Questionnaire!A:KQ,227,FALSE))</f>
        <v>#</v>
      </c>
    </row>
    <row r="28375" spans="1:2">
      <c r="A28375" t="s">
        <v>267</v>
      </c>
      <c r="B28375" t="str">
        <f>IF(ISBLANK(VLOOKUP(A28375,Questionnaire!A:KQ,227,FALSE)),"#",VLOOKUP(A28375,Questionnaire!A:KQ,227,FALSE))</f>
        <v>#</v>
      </c>
    </row>
    <row r="28376" spans="1:2">
      <c r="A28376" t="s">
        <v>269</v>
      </c>
      <c r="B28376" t="str">
        <f>IF(ISBLANK(VLOOKUP(A28376,Questionnaire!A:KQ,227,FALSE)),"#",VLOOKUP(A28376,Questionnaire!A:KQ,227,FALSE))</f>
        <v>#</v>
      </c>
    </row>
    <row r="28377" spans="1:2">
      <c r="A28377" t="s">
        <v>274</v>
      </c>
      <c r="B28377" t="str">
        <f>IF(ISBLANK(VLOOKUP(A28377,Questionnaire!A:KQ,227,FALSE)),"#",VLOOKUP(A28377,Questionnaire!A:KQ,227,FALSE))</f>
        <v>#</v>
      </c>
    </row>
    <row r="28378" spans="1:2">
      <c r="A28378" t="s">
        <v>276</v>
      </c>
      <c r="B28378" t="str">
        <f>IF(ISBLANK(VLOOKUP(A28378,Questionnaire!A:KQ,227,FALSE)),"#",VLOOKUP(A28378,Questionnaire!A:KQ,227,FALSE))</f>
        <v>#</v>
      </c>
    </row>
    <row r="28379" spans="1:2">
      <c r="A28379" t="s">
        <v>278</v>
      </c>
      <c r="B28379" t="str">
        <f>IF(ISBLANK(VLOOKUP(A28379,Questionnaire!A:KQ,227,FALSE)),"#",VLOOKUP(A28379,Questionnaire!A:KQ,227,FALSE))</f>
        <v>#</v>
      </c>
    </row>
    <row r="28380" spans="1:2">
      <c r="A28380" t="s">
        <v>280</v>
      </c>
      <c r="B28380" t="str">
        <f>IF(ISBLANK(VLOOKUP(A28380,Questionnaire!A:KQ,227,FALSE)),"#",VLOOKUP(A28380,Questionnaire!A:KQ,227,FALSE))</f>
        <v>#</v>
      </c>
    </row>
    <row r="28381" spans="1:2">
      <c r="A28381" t="s">
        <v>282</v>
      </c>
      <c r="B28381" t="str">
        <f>IF(ISBLANK(VLOOKUP(A28381,Questionnaire!A:KQ,227,FALSE)),"#",VLOOKUP(A28381,Questionnaire!A:KQ,227,FALSE))</f>
        <v>#</v>
      </c>
    </row>
    <row r="28382" spans="1:2">
      <c r="A28382" t="s">
        <v>286</v>
      </c>
      <c r="B28382" t="str">
        <f>IF(ISBLANK(VLOOKUP(A28382,Questionnaire!A:KQ,227,FALSE)),"#",VLOOKUP(A28382,Questionnaire!A:KQ,227,FALSE))</f>
        <v>#</v>
      </c>
    </row>
    <row r="28383" spans="1:2">
      <c r="A28383" t="s">
        <v>288</v>
      </c>
      <c r="B28383" t="str">
        <f>IF(ISBLANK(VLOOKUP(A28383,Questionnaire!A:KQ,227,FALSE)),"#",VLOOKUP(A28383,Questionnaire!A:KQ,227,FALSE))</f>
        <v>#</v>
      </c>
    </row>
    <row r="28384" spans="1:2">
      <c r="A28384" t="s">
        <v>290</v>
      </c>
      <c r="B28384" t="str">
        <f>IF(ISBLANK(VLOOKUP(A28384,Questionnaire!A:KQ,227,FALSE)),"#",VLOOKUP(A28384,Questionnaire!A:KQ,227,FALSE))</f>
        <v>#</v>
      </c>
    </row>
    <row r="28385" spans="1:2">
      <c r="A28385" t="s">
        <v>292</v>
      </c>
      <c r="B28385" t="str">
        <f>IF(ISBLANK(VLOOKUP(A28385,Questionnaire!A:KQ,227,FALSE)),"#",VLOOKUP(A28385,Questionnaire!A:KQ,227,FALSE))</f>
        <v>#</v>
      </c>
    </row>
    <row r="28386" spans="1:2">
      <c r="A28386" t="s">
        <v>294</v>
      </c>
      <c r="B28386" t="str">
        <f>IF(ISBLANK(VLOOKUP(A28386,Questionnaire!A:KQ,227,FALSE)),"#",VLOOKUP(A28386,Questionnaire!A:KQ,227,FALSE))</f>
        <v>#</v>
      </c>
    </row>
    <row r="28387" spans="1:2">
      <c r="A28387" t="s">
        <v>296</v>
      </c>
      <c r="B28387" t="str">
        <f>IF(ISBLANK(VLOOKUP(A28387,Questionnaire!A:KQ,227,FALSE)),"#",VLOOKUP(A28387,Questionnaire!A:KQ,227,FALSE))</f>
        <v>#</v>
      </c>
    </row>
    <row r="28388" spans="1:2">
      <c r="A28388" t="s">
        <v>301</v>
      </c>
      <c r="B28388" t="str">
        <f>IF(ISBLANK(VLOOKUP(A28388,Questionnaire!A:KQ,227,FALSE)),"#",VLOOKUP(A28388,Questionnaire!A:KQ,227,FALSE))</f>
        <v>#</v>
      </c>
    </row>
    <row r="28389" spans="1:2">
      <c r="A28389" t="s">
        <v>303</v>
      </c>
      <c r="B28389" t="str">
        <f>IF(ISBLANK(VLOOKUP(A28389,Questionnaire!A:KQ,227,FALSE)),"#",VLOOKUP(A28389,Questionnaire!A:KQ,227,FALSE))</f>
        <v>#</v>
      </c>
    </row>
    <row r="28390" spans="1:2">
      <c r="A28390" t="s">
        <v>305</v>
      </c>
      <c r="B28390" t="str">
        <f>IF(ISBLANK(VLOOKUP(A28390,Questionnaire!A:KQ,227,FALSE)),"#",VLOOKUP(A28390,Questionnaire!A:KQ,227,FALSE))</f>
        <v>#</v>
      </c>
    </row>
    <row r="28391" spans="1:2">
      <c r="A28391" t="s">
        <v>307</v>
      </c>
      <c r="B28391" t="str">
        <f>IF(ISBLANK(VLOOKUP(A28391,Questionnaire!A:KQ,227,FALSE)),"#",VLOOKUP(A28391,Questionnaire!A:KQ,227,FALSE))</f>
        <v>#</v>
      </c>
    </row>
    <row r="28392" spans="1:2">
      <c r="A28392" t="s">
        <v>311</v>
      </c>
      <c r="B28392" t="str">
        <f>IF(ISBLANK(VLOOKUP(A28392,Questionnaire!A:KQ,227,FALSE)),"#",VLOOKUP(A28392,Questionnaire!A:KQ,227,FALSE))</f>
        <v>#</v>
      </c>
    </row>
    <row r="28393" spans="1:2">
      <c r="A28393" t="s">
        <v>313</v>
      </c>
      <c r="B28393" t="str">
        <f>IF(ISBLANK(VLOOKUP(A28393,Questionnaire!A:KQ,227,FALSE)),"#",VLOOKUP(A28393,Questionnaire!A:KQ,227,FALSE))</f>
        <v>#</v>
      </c>
    </row>
    <row r="28394" spans="1:2">
      <c r="A28394" t="s">
        <v>314</v>
      </c>
      <c r="B28394" t="str">
        <f>IF(ISBLANK(VLOOKUP(A28394,Questionnaire!A:KQ,227,FALSE)),"#",VLOOKUP(A28394,Questionnaire!A:KQ,227,FALSE))</f>
        <v>#</v>
      </c>
    </row>
    <row r="28395" spans="1:2">
      <c r="A28395" t="s">
        <v>315</v>
      </c>
      <c r="B28395" t="str">
        <f>IF(ISBLANK(VLOOKUP(A28395,Questionnaire!A:KQ,227,FALSE)),"#",VLOOKUP(A28395,Questionnaire!A:KQ,227,FALSE))</f>
        <v>#</v>
      </c>
    </row>
    <row r="28396" spans="1:2">
      <c r="A28396" t="s">
        <v>317</v>
      </c>
      <c r="B28396" t="str">
        <f>IF(ISBLANK(VLOOKUP(A28396,Questionnaire!A:KQ,227,FALSE)),"#",VLOOKUP(A28396,Questionnaire!A:KQ,227,FALSE))</f>
        <v>#</v>
      </c>
    </row>
    <row r="28397" spans="1:2">
      <c r="A28397" t="s">
        <v>319</v>
      </c>
      <c r="B28397" t="str">
        <f>IF(ISBLANK(VLOOKUP(A28397,Questionnaire!A:KQ,227,FALSE)),"#",VLOOKUP(A28397,Questionnaire!A:KQ,227,FALSE))</f>
        <v>#</v>
      </c>
    </row>
    <row r="28398" spans="1:2">
      <c r="A28398" t="s">
        <v>322</v>
      </c>
      <c r="B28398" t="str">
        <f>IF(ISBLANK(VLOOKUP(A28398,Questionnaire!A:KQ,227,FALSE)),"#",VLOOKUP(A28398,Questionnaire!A:KQ,227,FALSE))</f>
        <v>#</v>
      </c>
    </row>
    <row r="28399" spans="1:2">
      <c r="A28399" t="s">
        <v>326</v>
      </c>
      <c r="B28399" t="str">
        <f>IF(ISBLANK(VLOOKUP(A28399,Questionnaire!A:KQ,227,FALSE)),"#",VLOOKUP(A28399,Questionnaire!A:KQ,227,FALSE))</f>
        <v>#</v>
      </c>
    </row>
    <row r="28400" spans="1:2">
      <c r="A28400" t="s">
        <v>328</v>
      </c>
      <c r="B28400" t="str">
        <f>IF(ISBLANK(VLOOKUP(A28400,Questionnaire!A:KQ,227,FALSE)),"#",VLOOKUP(A28400,Questionnaire!A:KQ,227,FALSE))</f>
        <v>#</v>
      </c>
    </row>
    <row r="28401" spans="1:2">
      <c r="A28401" t="s">
        <v>332</v>
      </c>
      <c r="B28401" t="str">
        <f>IF(ISBLANK(VLOOKUP(A28401,Questionnaire!A:KQ,227,FALSE)),"#",VLOOKUP(A28401,Questionnaire!A:KQ,227,FALSE))</f>
        <v>#</v>
      </c>
    </row>
    <row r="28402" spans="1:2">
      <c r="A28402" t="s">
        <v>333</v>
      </c>
      <c r="B28402" t="str">
        <f>IF(ISBLANK(VLOOKUP(A28402,Questionnaire!A:KQ,227,FALSE)),"#",VLOOKUP(A28402,Questionnaire!A:KQ,227,FALSE))</f>
        <v>#</v>
      </c>
    </row>
    <row r="28403" spans="1:2">
      <c r="A28403" t="s">
        <v>334</v>
      </c>
      <c r="B28403" t="str">
        <f>IF(ISBLANK(VLOOKUP(A28403,Questionnaire!A:KQ,227,FALSE)),"#",VLOOKUP(A28403,Questionnaire!A:KQ,227,FALSE))</f>
        <v>#</v>
      </c>
    </row>
    <row r="28404" spans="1:2">
      <c r="A28404" t="s">
        <v>335</v>
      </c>
      <c r="B28404" t="str">
        <f>IF(ISBLANK(VLOOKUP(A28404,Questionnaire!A:KQ,227,FALSE)),"#",VLOOKUP(A28404,Questionnaire!A:KQ,227,FALSE))</f>
        <v>#</v>
      </c>
    </row>
    <row r="28405" spans="1:2">
      <c r="A28405" t="s">
        <v>336</v>
      </c>
      <c r="B28405" t="str">
        <f>IF(ISBLANK(VLOOKUP(A28405,Questionnaire!A:KQ,227,FALSE)),"#",VLOOKUP(A28405,Questionnaire!A:KQ,227,FALSE))</f>
        <v>#</v>
      </c>
    </row>
    <row r="28406" spans="1:2">
      <c r="A28406" t="s">
        <v>337</v>
      </c>
      <c r="B28406" t="str">
        <f>IF(ISBLANK(VLOOKUP(A28406,Questionnaire!A:KQ,227,FALSE)),"#",VLOOKUP(A28406,Questionnaire!A:KQ,227,FALSE))</f>
        <v>#</v>
      </c>
    </row>
    <row r="28407" spans="1:2">
      <c r="A28407" t="s">
        <v>338</v>
      </c>
      <c r="B28407" t="str">
        <f>IF(ISBLANK(VLOOKUP(A28407,Questionnaire!A:KQ,227,FALSE)),"#",VLOOKUP(A28407,Questionnaire!A:KQ,227,FALSE))</f>
        <v>#</v>
      </c>
    </row>
    <row r="28408" spans="1:2">
      <c r="A28408" t="s">
        <v>339</v>
      </c>
      <c r="B28408" t="str">
        <f>IF(ISBLANK(VLOOKUP(A28408,Questionnaire!A:KQ,227,FALSE)),"#",VLOOKUP(A28408,Questionnaire!A:KQ,227,FALSE))</f>
        <v>#</v>
      </c>
    </row>
    <row r="28409" spans="1:2">
      <c r="A28409" t="s">
        <v>340</v>
      </c>
      <c r="B28409" t="str">
        <f>IF(ISBLANK(VLOOKUP(A28409,Questionnaire!A:KQ,227,FALSE)),"#",VLOOKUP(A28409,Questionnaire!A:KQ,227,FALSE))</f>
        <v>#</v>
      </c>
    </row>
    <row r="28410" spans="1:2">
      <c r="A28410" t="s">
        <v>341</v>
      </c>
      <c r="B28410" t="str">
        <f>IF(ISBLANK(VLOOKUP(A28410,Questionnaire!A:KQ,227,FALSE)),"#",VLOOKUP(A28410,Questionnaire!A:KQ,227,FALSE))</f>
        <v>#</v>
      </c>
    </row>
    <row r="28411" spans="1:2">
      <c r="A28411" t="s">
        <v>342</v>
      </c>
      <c r="B28411" t="str">
        <f>IF(ISBLANK(VLOOKUP(A28411,Questionnaire!A:KQ,227,FALSE)),"#",VLOOKUP(A28411,Questionnaire!A:KQ,227,FALSE))</f>
        <v>#</v>
      </c>
    </row>
    <row r="28412" spans="1:2">
      <c r="A28412" t="s">
        <v>343</v>
      </c>
      <c r="B28412" t="str">
        <f>IF(ISBLANK(VLOOKUP(A28412,Questionnaire!A:KQ,227,FALSE)),"#",VLOOKUP(A28412,Questionnaire!A:KQ,227,FALSE))</f>
        <v>#</v>
      </c>
    </row>
    <row r="28413" spans="1:2">
      <c r="A28413" t="s">
        <v>344</v>
      </c>
      <c r="B28413" t="str">
        <f>IF(ISBLANK(VLOOKUP(A28413,Questionnaire!A:KQ,227,FALSE)),"#",VLOOKUP(A28413,Questionnaire!A:KQ,227,FALSE))</f>
        <v>#</v>
      </c>
    </row>
    <row r="28414" spans="1:2">
      <c r="A28414" t="s">
        <v>345</v>
      </c>
      <c r="B28414" t="str">
        <f>IF(ISBLANK(VLOOKUP(A28414,Questionnaire!A:KQ,227,FALSE)),"#",VLOOKUP(A28414,Questionnaire!A:KQ,227,FALSE))</f>
        <v>#</v>
      </c>
    </row>
    <row r="28415" spans="1:2">
      <c r="A28415" t="s">
        <v>348</v>
      </c>
      <c r="B28415" t="str">
        <f>IF(ISBLANK(VLOOKUP(A28415,Questionnaire!A:KQ,227,FALSE)),"#",VLOOKUP(A28415,Questionnaire!A:KQ,227,FALSE))</f>
        <v>#</v>
      </c>
    </row>
    <row r="28416" spans="1:2">
      <c r="A28416" t="s">
        <v>353</v>
      </c>
      <c r="B28416" t="str">
        <f>IF(ISBLANK(VLOOKUP(A28416,Questionnaire!A:KQ,227,FALSE)),"#",VLOOKUP(A28416,Questionnaire!A:KQ,227,FALSE))</f>
        <v>#</v>
      </c>
    </row>
    <row r="28417" spans="1:2">
      <c r="A28417" t="s">
        <v>354</v>
      </c>
      <c r="B28417" t="str">
        <f>IF(ISBLANK(VLOOKUP(A28417,Questionnaire!A:KQ,227,FALSE)),"#",VLOOKUP(A28417,Questionnaire!A:KQ,227,FALSE))</f>
        <v>#</v>
      </c>
    </row>
    <row r="28418" spans="1:2">
      <c r="A28418" t="s">
        <v>355</v>
      </c>
      <c r="B28418" t="str">
        <f>IF(ISBLANK(VLOOKUP(A28418,Questionnaire!A:KQ,227,FALSE)),"#",VLOOKUP(A28418,Questionnaire!A:KQ,227,FALSE))</f>
        <v>#</v>
      </c>
    </row>
    <row r="28419" spans="1:2">
      <c r="A28419" t="s">
        <v>356</v>
      </c>
      <c r="B28419" t="str">
        <f>IF(ISBLANK(VLOOKUP(A28419,Questionnaire!A:KQ,227,FALSE)),"#",VLOOKUP(A28419,Questionnaire!A:KQ,227,FALSE))</f>
        <v>#</v>
      </c>
    </row>
    <row r="28420" spans="1:2">
      <c r="A28420" t="s">
        <v>357</v>
      </c>
      <c r="B28420" t="str">
        <f>IF(ISBLANK(VLOOKUP(A28420,Questionnaire!A:KQ,227,FALSE)),"#",VLOOKUP(A28420,Questionnaire!A:KQ,227,FALSE))</f>
        <v>#</v>
      </c>
    </row>
    <row r="28421" spans="1:2">
      <c r="A28421" t="s">
        <v>360</v>
      </c>
      <c r="B28421" t="str">
        <f>IF(ISBLANK(VLOOKUP(A28421,Questionnaire!A:KQ,227,FALSE)),"#",VLOOKUP(A28421,Questionnaire!A:KQ,227,FALSE))</f>
        <v>#</v>
      </c>
    </row>
    <row r="28422" spans="1:2">
      <c r="A28422" t="s">
        <v>362</v>
      </c>
      <c r="B28422" t="str">
        <f>IF(ISBLANK(VLOOKUP(A28422,Questionnaire!A:KQ,227,FALSE)),"#",VLOOKUP(A28422,Questionnaire!A:KQ,227,FALSE))</f>
        <v>#</v>
      </c>
    </row>
    <row r="28423" spans="1:2">
      <c r="A28423" t="s">
        <v>363</v>
      </c>
      <c r="B28423" t="str">
        <f>IF(ISBLANK(VLOOKUP(A28423,Questionnaire!A:KQ,227,FALSE)),"#",VLOOKUP(A28423,Questionnaire!A:KQ,227,FALSE))</f>
        <v>#</v>
      </c>
    </row>
    <row r="28424" spans="1:2">
      <c r="A28424" t="s">
        <v>364</v>
      </c>
      <c r="B28424" t="str">
        <f>IF(ISBLANK(VLOOKUP(A28424,Questionnaire!A:KQ,227,FALSE)),"#",VLOOKUP(A28424,Questionnaire!A:KQ,227,FALSE))</f>
        <v>#</v>
      </c>
    </row>
    <row r="28425" spans="1:2">
      <c r="A28425" t="s">
        <v>365</v>
      </c>
      <c r="B28425" t="str">
        <f>IF(ISBLANK(VLOOKUP(A28425,Questionnaire!A:KQ,227,FALSE)),"#",VLOOKUP(A28425,Questionnaire!A:KQ,227,FALSE))</f>
        <v>#</v>
      </c>
    </row>
    <row r="28426" spans="1:2">
      <c r="A28426" t="s">
        <v>366</v>
      </c>
      <c r="B28426" t="str">
        <f>IF(ISBLANK(VLOOKUP(A28426,Questionnaire!A:KQ,227,FALSE)),"#",VLOOKUP(A28426,Questionnaire!A:KQ,227,FALSE))</f>
        <v>#</v>
      </c>
    </row>
    <row r="28427" spans="1:2">
      <c r="A28427" t="s">
        <v>371</v>
      </c>
      <c r="B28427" t="str">
        <f>IF(ISBLANK(VLOOKUP(A28427,Questionnaire!A:KQ,227,FALSE)),"#",VLOOKUP(A28427,Questionnaire!A:KQ,227,FALSE))</f>
        <v>#</v>
      </c>
    </row>
    <row r="28428" spans="1:2">
      <c r="A28428" t="s">
        <v>372</v>
      </c>
      <c r="B28428" t="str">
        <f>IF(ISBLANK(VLOOKUP(A28428,Questionnaire!A:KQ,227,FALSE)),"#",VLOOKUP(A28428,Questionnaire!A:KQ,227,FALSE))</f>
        <v>#</v>
      </c>
    </row>
    <row r="28429" spans="1:2">
      <c r="A28429" t="s">
        <v>373</v>
      </c>
      <c r="B28429" t="str">
        <f>IF(ISBLANK(VLOOKUP(A28429,Questionnaire!A:KQ,227,FALSE)),"#",VLOOKUP(A28429,Questionnaire!A:KQ,227,FALSE))</f>
        <v>#</v>
      </c>
    </row>
    <row r="28430" spans="1:2">
      <c r="A28430" t="s">
        <v>374</v>
      </c>
      <c r="B28430" t="str">
        <f>IF(ISBLANK(VLOOKUP(A28430,Questionnaire!A:KQ,227,FALSE)),"#",VLOOKUP(A28430,Questionnaire!A:KQ,227,FALSE))</f>
        <v>#</v>
      </c>
    </row>
    <row r="28431" spans="1:2">
      <c r="A28431" t="s">
        <v>377</v>
      </c>
      <c r="B28431" t="str">
        <f>IF(ISBLANK(VLOOKUP(A28431,Questionnaire!A:KQ,227,FALSE)),"#",VLOOKUP(A28431,Questionnaire!A:KQ,227,FALSE))</f>
        <v>#</v>
      </c>
    </row>
    <row r="28432" spans="1:2">
      <c r="A28432" t="s">
        <v>379</v>
      </c>
      <c r="B28432" t="str">
        <f>IF(ISBLANK(VLOOKUP(A28432,Questionnaire!A:KQ,227,FALSE)),"#",VLOOKUP(A28432,Questionnaire!A:KQ,227,FALSE))</f>
        <v>#</v>
      </c>
    </row>
    <row r="28433" spans="1:2">
      <c r="A28433" t="s">
        <v>380</v>
      </c>
      <c r="B28433" t="str">
        <f>IF(ISBLANK(VLOOKUP(A28433,Questionnaire!A:KQ,227,FALSE)),"#",VLOOKUP(A28433,Questionnaire!A:KQ,227,FALSE))</f>
        <v>#</v>
      </c>
    </row>
    <row r="28434" spans="1:2">
      <c r="A28434" t="s">
        <v>381</v>
      </c>
      <c r="B28434" t="str">
        <f>IF(ISBLANK(VLOOKUP(A28434,Questionnaire!A:KQ,227,FALSE)),"#",VLOOKUP(A28434,Questionnaire!A:KQ,227,FALSE))</f>
        <v>#</v>
      </c>
    </row>
    <row r="28435" spans="1:2">
      <c r="A28435" t="s">
        <v>382</v>
      </c>
      <c r="B28435" t="str">
        <f>IF(ISBLANK(VLOOKUP(A28435,Questionnaire!A:KQ,227,FALSE)),"#",VLOOKUP(A28435,Questionnaire!A:KQ,227,FALSE))</f>
        <v>#</v>
      </c>
    </row>
    <row r="28436" spans="1:2">
      <c r="A28436" t="s">
        <v>384</v>
      </c>
      <c r="B28436" t="str">
        <f>IF(ISBLANK(VLOOKUP(A28436,Questionnaire!A:KQ,227,FALSE)),"#",VLOOKUP(A28436,Questionnaire!A:KQ,227,FALSE))</f>
        <v>#</v>
      </c>
    </row>
    <row r="28437" spans="1:2">
      <c r="A28437" t="s">
        <v>387</v>
      </c>
      <c r="B28437" t="str">
        <f>IF(ISBLANK(VLOOKUP(A28437,Questionnaire!A:KQ,227,FALSE)),"#",VLOOKUP(A28437,Questionnaire!A:KQ,227,FALSE))</f>
        <v>#</v>
      </c>
    </row>
    <row r="28438" spans="1:2">
      <c r="A28438" t="s">
        <v>391</v>
      </c>
      <c r="B28438" t="str">
        <f>IF(ISBLANK(VLOOKUP(A28438,Questionnaire!A:KQ,227,FALSE)),"#",VLOOKUP(A28438,Questionnaire!A:KQ,227,FALSE))</f>
        <v>#</v>
      </c>
    </row>
    <row r="28439" spans="1:2">
      <c r="A28439" t="s">
        <v>393</v>
      </c>
      <c r="B28439" t="str">
        <f>IF(ISBLANK(VLOOKUP(A28439,Questionnaire!A:KQ,227,FALSE)),"#",VLOOKUP(A28439,Questionnaire!A:KQ,227,FALSE))</f>
        <v>#</v>
      </c>
    </row>
    <row r="28440" spans="1:2">
      <c r="A28440" t="s">
        <v>395</v>
      </c>
      <c r="B28440" t="str">
        <f>IF(ISBLANK(VLOOKUP(A28440,Questionnaire!A:KQ,227,FALSE)),"#",VLOOKUP(A28440,Questionnaire!A:KQ,227,FALSE))</f>
        <v>#</v>
      </c>
    </row>
    <row r="28441" spans="1:2">
      <c r="A28441" t="s">
        <v>398</v>
      </c>
      <c r="B28441" t="str">
        <f>IF(ISBLANK(VLOOKUP(A28441,Questionnaire!A:KQ,227,FALSE)),"#",VLOOKUP(A28441,Questionnaire!A:KQ,227,FALSE))</f>
        <v>#</v>
      </c>
    </row>
    <row r="28442" spans="1:2">
      <c r="A28442" t="s">
        <v>402</v>
      </c>
      <c r="B28442" t="str">
        <f>IF(ISBLANK(VLOOKUP(A28442,Questionnaire!A:KQ,227,FALSE)),"#",VLOOKUP(A28442,Questionnaire!A:KQ,227,FALSE))</f>
        <v>#</v>
      </c>
    </row>
    <row r="28443" spans="1:2">
      <c r="A28443" t="s">
        <v>405</v>
      </c>
      <c r="B28443" t="str">
        <f>IF(ISBLANK(VLOOKUP(A28443,Questionnaire!A:KQ,227,FALSE)),"#",VLOOKUP(A28443,Questionnaire!A:KQ,227,FALSE))</f>
        <v>#</v>
      </c>
    </row>
    <row r="28444" spans="1:2">
      <c r="A28444" t="s">
        <v>409</v>
      </c>
      <c r="B28444" t="str">
        <f>IF(ISBLANK(VLOOKUP(A28444,Questionnaire!A:KQ,227,FALSE)),"#",VLOOKUP(A28444,Questionnaire!A:KQ,227,FALSE))</f>
        <v>#</v>
      </c>
    </row>
    <row r="28445" spans="1:2">
      <c r="A28445" t="s">
        <v>412</v>
      </c>
      <c r="B28445" t="str">
        <f>IF(ISBLANK(VLOOKUP(A28445,Questionnaire!A:KQ,227,FALSE)),"#",VLOOKUP(A28445,Questionnaire!A:KQ,227,FALSE))</f>
        <v>#</v>
      </c>
    </row>
    <row r="28446" spans="1:2">
      <c r="A28446" t="s">
        <v>415</v>
      </c>
      <c r="B28446" t="str">
        <f>IF(ISBLANK(VLOOKUP(A28446,Questionnaire!A:KQ,227,FALSE)),"#",VLOOKUP(A28446,Questionnaire!A:KQ,227,FALSE))</f>
        <v>#</v>
      </c>
    </row>
    <row r="28447" spans="1:2">
      <c r="A28447" t="s">
        <v>418</v>
      </c>
      <c r="B28447" t="str">
        <f>IF(ISBLANK(VLOOKUP(A28447,Questionnaire!A:KQ,227,FALSE)),"#",VLOOKUP(A28447,Questionnaire!A:KQ,227,FALSE))</f>
        <v>#</v>
      </c>
    </row>
    <row r="28448" spans="1:2">
      <c r="A28448" t="s">
        <v>421</v>
      </c>
      <c r="B28448" t="str">
        <f>IF(ISBLANK(VLOOKUP(A28448,Questionnaire!A:KQ,227,FALSE)),"#",VLOOKUP(A28448,Questionnaire!A:KQ,227,FALSE))</f>
        <v>#</v>
      </c>
    </row>
    <row r="28449" spans="1:2">
      <c r="A28449" t="s">
        <v>424</v>
      </c>
      <c r="B28449" t="str">
        <f>IF(ISBLANK(VLOOKUP(A28449,Questionnaire!A:KQ,227,FALSE)),"#",VLOOKUP(A28449,Questionnaire!A:KQ,227,FALSE))</f>
        <v>#</v>
      </c>
    </row>
    <row r="28450" spans="1:2">
      <c r="A28450" t="s">
        <v>429</v>
      </c>
      <c r="B28450" t="str">
        <f>IF(ISBLANK(VLOOKUP(A28450,Questionnaire!A:KQ,227,FALSE)),"#",VLOOKUP(A28450,Questionnaire!A:KQ,227,FALSE))</f>
        <v>#</v>
      </c>
    </row>
    <row r="28451" spans="1:2">
      <c r="A28451" t="s">
        <v>432</v>
      </c>
      <c r="B28451" t="str">
        <f>IF(ISBLANK(VLOOKUP(A28451,Questionnaire!A:KQ,227,FALSE)),"#",VLOOKUP(A28451,Questionnaire!A:KQ,227,FALSE))</f>
        <v>#</v>
      </c>
    </row>
    <row r="28452" spans="1:2">
      <c r="A28452" t="s">
        <v>435</v>
      </c>
      <c r="B28452" t="str">
        <f>IF(ISBLANK(VLOOKUP(A28452,Questionnaire!A:KQ,227,FALSE)),"#",VLOOKUP(A28452,Questionnaire!A:KQ,227,FALSE))</f>
        <v>#</v>
      </c>
    </row>
    <row r="28453" spans="1:2">
      <c r="A28453" t="s">
        <v>437</v>
      </c>
      <c r="B28453" t="str">
        <f>IF(ISBLANK(VLOOKUP(A28453,Questionnaire!A:KQ,227,FALSE)),"#",VLOOKUP(A28453,Questionnaire!A:KQ,227,FALSE))</f>
        <v>#</v>
      </c>
    </row>
    <row r="28454" spans="1:2">
      <c r="A28454" t="s">
        <v>439</v>
      </c>
      <c r="B28454" t="str">
        <f>IF(ISBLANK(VLOOKUP(A28454,Questionnaire!A:KQ,227,FALSE)),"#",VLOOKUP(A28454,Questionnaire!A:KQ,227,FALSE))</f>
        <v>#</v>
      </c>
    </row>
    <row r="28455" spans="1:2">
      <c r="A28455" t="s">
        <v>442</v>
      </c>
      <c r="B28455" t="str">
        <f>IF(ISBLANK(VLOOKUP(A28455,Questionnaire!A:KQ,227,FALSE)),"#",VLOOKUP(A28455,Questionnaire!A:KQ,227,FALSE))</f>
        <v>#</v>
      </c>
    </row>
    <row r="28456" spans="1:2">
      <c r="A28456" t="s">
        <v>445</v>
      </c>
      <c r="B28456" t="str">
        <f>IF(ISBLANK(VLOOKUP(A28456,Questionnaire!A:KQ,227,FALSE)),"#",VLOOKUP(A28456,Questionnaire!A:KQ,227,FALSE))</f>
        <v>#</v>
      </c>
    </row>
    <row r="28457" spans="1:2">
      <c r="A28457" t="s">
        <v>448</v>
      </c>
      <c r="B28457" t="str">
        <f>IF(ISBLANK(VLOOKUP(A28457,Questionnaire!A:KQ,227,FALSE)),"#",VLOOKUP(A28457,Questionnaire!A:KQ,227,FALSE))</f>
        <v>#</v>
      </c>
    </row>
    <row r="28458" spans="1:2">
      <c r="A28458" t="s">
        <v>452</v>
      </c>
      <c r="B28458" t="str">
        <f>IF(ISBLANK(VLOOKUP(A28458,Questionnaire!A:KQ,227,FALSE)),"#",VLOOKUP(A28458,Questionnaire!A:KQ,227,FALSE))</f>
        <v>#</v>
      </c>
    </row>
    <row r="28459" spans="1:2">
      <c r="A28459" t="s">
        <v>455</v>
      </c>
      <c r="B28459" t="str">
        <f>IF(ISBLANK(VLOOKUP(A28459,Questionnaire!A:KQ,227,FALSE)),"#",VLOOKUP(A28459,Questionnaire!A:KQ,227,FALSE))</f>
        <v>#</v>
      </c>
    </row>
    <row r="28460" spans="1:2">
      <c r="A28460" t="s">
        <v>458</v>
      </c>
      <c r="B28460" t="str">
        <f>IF(ISBLANK(VLOOKUP(A28460,Questionnaire!A:KQ,227,FALSE)),"#",VLOOKUP(A28460,Questionnaire!A:KQ,227,FALSE))</f>
        <v>#</v>
      </c>
    </row>
    <row r="28461" spans="1:2">
      <c r="A28461" t="s">
        <v>461</v>
      </c>
      <c r="B28461" t="str">
        <f>IF(ISBLANK(VLOOKUP(A28461,Questionnaire!A:KQ,227,FALSE)),"#",VLOOKUP(A28461,Questionnaire!A:KQ,227,FALSE))</f>
        <v>#</v>
      </c>
    </row>
    <row r="28462" spans="1:2">
      <c r="A28462" t="s">
        <v>465</v>
      </c>
      <c r="B28462" t="str">
        <f>IF(ISBLANK(VLOOKUP(A28462,Questionnaire!A:KQ,227,FALSE)),"#",VLOOKUP(A28462,Questionnaire!A:KQ,227,FALSE))</f>
        <v>#</v>
      </c>
    </row>
    <row r="28463" spans="1:2">
      <c r="A28463" t="s">
        <v>467</v>
      </c>
      <c r="B28463" t="str">
        <f>IF(ISBLANK(VLOOKUP(A28463,Questionnaire!A:KQ,227,FALSE)),"#",VLOOKUP(A28463,Questionnaire!A:KQ,227,FALSE))</f>
        <v>#</v>
      </c>
    </row>
    <row r="28464" spans="1:2">
      <c r="A28464" t="s">
        <v>469</v>
      </c>
      <c r="B28464" t="str">
        <f>IF(ISBLANK(VLOOKUP(A28464,Questionnaire!A:KQ,227,FALSE)),"#",VLOOKUP(A28464,Questionnaire!A:KQ,227,FALSE))</f>
        <v>#</v>
      </c>
    </row>
    <row r="28465" spans="1:3">
      <c r="A28465" t="s">
        <v>471</v>
      </c>
      <c r="B28465" t="str">
        <f>IF(ISBLANK(VLOOKUP(A28465,Questionnaire!A:KQ,227,FALSE)),"#",VLOOKUP(A28465,Questionnaire!A:KQ,227,FALSE))</f>
        <v>#</v>
      </c>
    </row>
    <row r="28466" spans="1:3">
      <c r="A28466" t="s">
        <v>473</v>
      </c>
      <c r="B28466" t="str">
        <f>IF(ISBLANK(VLOOKUP(A28466,Questionnaire!A:KQ,227,FALSE)),"#",VLOOKUP(A28466,Questionnaire!A:KQ,227,FALSE))</f>
        <v>#</v>
      </c>
    </row>
    <row r="28467" spans="1:3">
      <c r="A28467" t="s">
        <v>475</v>
      </c>
      <c r="B28467" t="str">
        <f>IF(ISBLANK(VLOOKUP(A28467,Questionnaire!A:KQ,227,FALSE)),"#",VLOOKUP(A28467,Questionnaire!A:KQ,227,FALSE))</f>
        <v>#</v>
      </c>
    </row>
    <row r="28468" spans="1:3">
      <c r="A28468" t="s">
        <v>185</v>
      </c>
      <c r="B28468" t="str">
        <f>IF(ISBLANK(VLOOKUP(A28468,Questionnaire!A:KQ,228,FALSE)),"#",VLOOKUP(A28468,Questionnaire!A:KQ,228,FALSE))</f>
        <v>#</v>
      </c>
      <c r="C28468">
        <v>225</v>
      </c>
    </row>
    <row r="28469" spans="1:3">
      <c r="A28469" t="s">
        <v>187</v>
      </c>
      <c r="B28469" t="str">
        <f>IF(ISNA(VLOOKUP(VLOOKUP(A28469,Questionnaire!A:KQ,228,FALSE),'CORA Encoding'!D:E,2,FALSE)),"#",VLOOKUP(VLOOKUP(A28469,Questionnaire!A:KQ,228,FALSE),'CORA Encoding'!D:E,2,FALSE))</f>
        <v>#</v>
      </c>
    </row>
    <row r="28470" spans="1:3">
      <c r="A28470" t="s">
        <v>189</v>
      </c>
      <c r="B28470" t="str">
        <f>IF(ISNA(VLOOKUP(VLOOKUP(A28470,Questionnaire!A:KQ,228,FALSE),'CORA Encoding'!G:H,2,FALSE)),"#",VLOOKUP(VLOOKUP(A28470,Questionnaire!A:KQ,228,FALSE),'CORA Encoding'!G:H,2,FALSE))</f>
        <v>#</v>
      </c>
    </row>
    <row r="28471" spans="1:3">
      <c r="A28471" t="s">
        <v>191</v>
      </c>
      <c r="B28471" t="str">
        <f>IF(ISNA(VLOOKUP(VLOOKUP(A28471,Questionnaire!A:KQ,228,FALSE),'Country List'!E:F,2,FALSE)),"#",VLOOKUP(VLOOKUP(A28471,Questionnaire!A:KQ,228,FALSE),'Country List'!E:F,2,FALSE))</f>
        <v>#</v>
      </c>
    </row>
    <row r="28472" spans="1:3">
      <c r="A28472" t="s">
        <v>193</v>
      </c>
      <c r="B28472" t="str">
        <f>IF(ISNA(VLOOKUP(VLOOKUP(A28472,Questionnaire!A:KQ,228,FALSE),'Industry List'!B:C,2,FALSE)),"#",VLOOKUP(VLOOKUP(A28472,Questionnaire!A:KQ,228,FALSE),'Industry List'!B:C,2,FALSE))</f>
        <v>#</v>
      </c>
    </row>
    <row r="28473" spans="1:3">
      <c r="A28473" t="s">
        <v>197</v>
      </c>
      <c r="B28473" t="str">
        <f>IF(ISBLANK(VLOOKUP(A28473,Questionnaire!A:KQ,228,FALSE)),"#",VLOOKUP(A28473,Questionnaire!A:KQ,228,FALSE))</f>
        <v>#</v>
      </c>
    </row>
    <row r="28474" spans="1:3">
      <c r="A28474" t="s">
        <v>201</v>
      </c>
      <c r="B28474" t="str">
        <f>IF(ISBLANK(VLOOKUP(A28474,Questionnaire!A:KQ,228,FALSE)),"#",VLOOKUP(A28474,Questionnaire!A:KQ,228,FALSE))</f>
        <v>#</v>
      </c>
    </row>
    <row r="28475" spans="1:3">
      <c r="A28475" t="s">
        <v>203</v>
      </c>
      <c r="B28475" t="str">
        <f>IF(ISNA(VLOOKUP(VLOOKUP(A28475,Questionnaire!A:KQ,228,FALSE),'CORA Encoding'!J:K,2,FALSE)),"#",VLOOKUP(VLOOKUP(A28475,Questionnaire!A:KQ,228,FALSE),'CORA Encoding'!J:K,2,FALSE))</f>
        <v>#</v>
      </c>
    </row>
    <row r="28476" spans="1:3">
      <c r="A28476" t="s">
        <v>208</v>
      </c>
      <c r="B28476" t="str">
        <f>IF(ISBLANK(VLOOKUP(A28476,Questionnaire!A:KQ,228,FALSE)),"#",VLOOKUP(A28476,Questionnaire!A:KQ,228,FALSE))</f>
        <v>#</v>
      </c>
    </row>
    <row r="28477" spans="1:3">
      <c r="A28477" t="s">
        <v>213</v>
      </c>
      <c r="B28477" t="str">
        <f>IF(ISBLANK(VLOOKUP(A28477,Questionnaire!A:KQ,228,FALSE)),"#",VLOOKUP(A28477,Questionnaire!A:KQ,228,FALSE))</f>
        <v>#</v>
      </c>
    </row>
    <row r="28478" spans="1:3">
      <c r="A28478" t="s">
        <v>215</v>
      </c>
      <c r="B28478" t="str">
        <f>IF(ISBLANK(VLOOKUP(A28478,Questionnaire!A:KQ,228,FALSE)),"#",VLOOKUP(A28478,Questionnaire!A:KQ,228,FALSE))</f>
        <v>#</v>
      </c>
    </row>
    <row r="28479" spans="1:3">
      <c r="A28479" t="s">
        <v>217</v>
      </c>
      <c r="B28479" t="str">
        <f>IF(ISBLANK(VLOOKUP(A28479,Questionnaire!A:KQ,228,FALSE)),"#",VLOOKUP(A28479,Questionnaire!A:KQ,228,FALSE))</f>
        <v>#</v>
      </c>
    </row>
    <row r="28480" spans="1:3">
      <c r="A28480" t="s">
        <v>219</v>
      </c>
      <c r="B28480" t="str">
        <f>IF(ISBLANK(VLOOKUP(A28480,Questionnaire!A:KQ,228,FALSE)),"#",VLOOKUP(A28480,Questionnaire!A:KQ,228,FALSE))</f>
        <v>#</v>
      </c>
    </row>
    <row r="28481" spans="1:2">
      <c r="A28481" t="s">
        <v>221</v>
      </c>
      <c r="B28481" t="str">
        <f>IF(ISBLANK(VLOOKUP(A28481,Questionnaire!A:KQ,228,FALSE)),"#",VLOOKUP(A28481,Questionnaire!A:KQ,228,FALSE))</f>
        <v>#</v>
      </c>
    </row>
    <row r="28482" spans="1:2">
      <c r="A28482" t="s">
        <v>223</v>
      </c>
      <c r="B28482" t="str">
        <f>IF(ISBLANK(VLOOKUP(A28482,Questionnaire!A:KQ,228,FALSE)),"#",VLOOKUP(A28482,Questionnaire!A:KQ,228,FALSE))</f>
        <v>#</v>
      </c>
    </row>
    <row r="28483" spans="1:2">
      <c r="A28483" t="s">
        <v>225</v>
      </c>
      <c r="B28483" t="str">
        <f>IF(ISBLANK(VLOOKUP(A28483,Questionnaire!A:KQ,228,FALSE)),"#",VLOOKUP(A28483,Questionnaire!A:KQ,228,FALSE))</f>
        <v>#</v>
      </c>
    </row>
    <row r="28484" spans="1:2">
      <c r="A28484" t="s">
        <v>227</v>
      </c>
      <c r="B28484" t="str">
        <f>IF(ISBLANK(VLOOKUP(A28484,Questionnaire!A:KQ,228,FALSE)),"#",VLOOKUP(A28484,Questionnaire!A:KQ,228,FALSE))</f>
        <v>#</v>
      </c>
    </row>
    <row r="28485" spans="1:2">
      <c r="A28485" t="s">
        <v>229</v>
      </c>
      <c r="B28485" t="str">
        <f>IF(ISBLANK(VLOOKUP(A28485,Questionnaire!A:KQ,228,FALSE)),"#",VLOOKUP(A28485,Questionnaire!A:KQ,228,FALSE))</f>
        <v>#</v>
      </c>
    </row>
    <row r="28486" spans="1:2">
      <c r="A28486" t="s">
        <v>231</v>
      </c>
      <c r="B28486" t="str">
        <f>IF(ISBLANK(VLOOKUP(A28486,Questionnaire!A:KQ,228,FALSE)),"#",VLOOKUP(A28486,Questionnaire!A:KQ,228,FALSE))</f>
        <v>#</v>
      </c>
    </row>
    <row r="28487" spans="1:2">
      <c r="A28487" t="s">
        <v>233</v>
      </c>
      <c r="B28487" t="str">
        <f>IF(ISBLANK(VLOOKUP(A28487,Questionnaire!A:KQ,228,FALSE)),"#",VLOOKUP(A28487,Questionnaire!A:KQ,228,FALSE))</f>
        <v>#</v>
      </c>
    </row>
    <row r="28488" spans="1:2">
      <c r="A28488" t="s">
        <v>235</v>
      </c>
      <c r="B28488" t="str">
        <f>IF(ISBLANK(VLOOKUP(A28488,Questionnaire!A:KQ,228,FALSE)),"#",VLOOKUP(A28488,Questionnaire!A:KQ,228,FALSE))</f>
        <v>#</v>
      </c>
    </row>
    <row r="28489" spans="1:2">
      <c r="A28489" t="s">
        <v>237</v>
      </c>
      <c r="B28489" t="str">
        <f>IF(ISBLANK(VLOOKUP(A28489,Questionnaire!A:KQ,228,FALSE)),"#",VLOOKUP(A28489,Questionnaire!A:KQ,228,FALSE))</f>
        <v>#</v>
      </c>
    </row>
    <row r="28490" spans="1:2">
      <c r="A28490" t="s">
        <v>239</v>
      </c>
      <c r="B28490" t="str">
        <f>IF(ISBLANK(VLOOKUP(A28490,Questionnaire!A:KQ,228,FALSE)),"#",VLOOKUP(A28490,Questionnaire!A:KQ,228,FALSE))</f>
        <v>#</v>
      </c>
    </row>
    <row r="28491" spans="1:2">
      <c r="A28491" t="s">
        <v>242</v>
      </c>
      <c r="B28491" t="str">
        <f>IF(ISBLANK(VLOOKUP(A28491,Questionnaire!A:KQ,228,FALSE)),"#",VLOOKUP(A28491,Questionnaire!A:KQ,228,FALSE))</f>
        <v>#</v>
      </c>
    </row>
    <row r="28492" spans="1:2">
      <c r="A28492" t="s">
        <v>245</v>
      </c>
      <c r="B28492" t="str">
        <f>IF(ISBLANK(VLOOKUP(A28492,Questionnaire!A:KQ,228,FALSE)),"#",VLOOKUP(A28492,Questionnaire!A:KQ,228,FALSE))</f>
        <v>#</v>
      </c>
    </row>
    <row r="28493" spans="1:2">
      <c r="A28493" t="s">
        <v>247</v>
      </c>
      <c r="B28493" t="str">
        <f>IF(ISBLANK(VLOOKUP(A28493,Questionnaire!A:KQ,228,FALSE)),"#",VLOOKUP(A28493,Questionnaire!A:KQ,228,FALSE))</f>
        <v>#</v>
      </c>
    </row>
    <row r="28494" spans="1:2">
      <c r="A28494" t="s">
        <v>249</v>
      </c>
      <c r="B28494" t="str">
        <f>IF(ISBLANK(VLOOKUP(A28494,Questionnaire!A:KQ,228,FALSE)),"#",VLOOKUP(A28494,Questionnaire!A:KQ,228,FALSE))</f>
        <v>#</v>
      </c>
    </row>
    <row r="28495" spans="1:2">
      <c r="A28495" t="s">
        <v>250</v>
      </c>
      <c r="B28495" t="str">
        <f>IF(ISBLANK(VLOOKUP(A28495,Questionnaire!A:KQ,228,FALSE)),"#",VLOOKUP(A28495,Questionnaire!A:KQ,228,FALSE))</f>
        <v>#</v>
      </c>
    </row>
    <row r="28496" spans="1:2">
      <c r="A28496" t="s">
        <v>252</v>
      </c>
      <c r="B28496" t="str">
        <f>IF(ISBLANK(VLOOKUP(A28496,Questionnaire!A:KQ,228,FALSE)),"#",VLOOKUP(A28496,Questionnaire!A:KQ,228,FALSE))</f>
        <v>#</v>
      </c>
    </row>
    <row r="28497" spans="1:2">
      <c r="A28497" t="s">
        <v>255</v>
      </c>
      <c r="B28497" t="str">
        <f>IF(ISBLANK(VLOOKUP(A28497,Questionnaire!A:KQ,228,FALSE)),"#",VLOOKUP(A28497,Questionnaire!A:KQ,228,FALSE))</f>
        <v>#</v>
      </c>
    </row>
    <row r="28498" spans="1:2">
      <c r="A28498" t="s">
        <v>258</v>
      </c>
      <c r="B28498" t="str">
        <f>IF(ISNA(VLOOKUP(VLOOKUP(A28498,Questionnaire!A:KQ,228,FALSE),'CORA Encoding'!M:N,2,FALSE)),"#",VLOOKUP(VLOOKUP(A28498,Questionnaire!A:KQ,228,FALSE),'CORA Encoding'!M:N,2,FALSE))</f>
        <v>#</v>
      </c>
    </row>
    <row r="28499" spans="1:2">
      <c r="A28499" t="s">
        <v>261</v>
      </c>
      <c r="B28499" t="str">
        <f>IF(ISBLANK(VLOOKUP(A28499,Questionnaire!A:KQ,228,FALSE)),"#",VLOOKUP(A28499,Questionnaire!A:KQ,228,FALSE))</f>
        <v>#</v>
      </c>
    </row>
    <row r="28500" spans="1:2">
      <c r="A28500" t="s">
        <v>263</v>
      </c>
      <c r="B28500" t="str">
        <f>IF(ISBLANK(VLOOKUP(A28500,Questionnaire!A:KQ,228,FALSE)),"#",VLOOKUP(A28500,Questionnaire!A:KQ,228,FALSE))</f>
        <v>#</v>
      </c>
    </row>
    <row r="28501" spans="1:2">
      <c r="A28501" t="s">
        <v>265</v>
      </c>
      <c r="B28501" t="str">
        <f>IF(ISBLANK(VLOOKUP(A28501,Questionnaire!A:KQ,228,FALSE)),"#",VLOOKUP(A28501,Questionnaire!A:KQ,228,FALSE))</f>
        <v>#</v>
      </c>
    </row>
    <row r="28502" spans="1:2">
      <c r="A28502" t="s">
        <v>267</v>
      </c>
      <c r="B28502" t="str">
        <f>IF(ISBLANK(VLOOKUP(A28502,Questionnaire!A:KQ,228,FALSE)),"#",VLOOKUP(A28502,Questionnaire!A:KQ,228,FALSE))</f>
        <v>#</v>
      </c>
    </row>
    <row r="28503" spans="1:2">
      <c r="A28503" t="s">
        <v>269</v>
      </c>
      <c r="B28503" t="str">
        <f>IF(ISBLANK(VLOOKUP(A28503,Questionnaire!A:KQ,228,FALSE)),"#",VLOOKUP(A28503,Questionnaire!A:KQ,228,FALSE))</f>
        <v>#</v>
      </c>
    </row>
    <row r="28504" spans="1:2">
      <c r="A28504" t="s">
        <v>274</v>
      </c>
      <c r="B28504" t="str">
        <f>IF(ISBLANK(VLOOKUP(A28504,Questionnaire!A:KQ,228,FALSE)),"#",VLOOKUP(A28504,Questionnaire!A:KQ,228,FALSE))</f>
        <v>#</v>
      </c>
    </row>
    <row r="28505" spans="1:2">
      <c r="A28505" t="s">
        <v>276</v>
      </c>
      <c r="B28505" t="str">
        <f>IF(ISBLANK(VLOOKUP(A28505,Questionnaire!A:KQ,228,FALSE)),"#",VLOOKUP(A28505,Questionnaire!A:KQ,228,FALSE))</f>
        <v>#</v>
      </c>
    </row>
    <row r="28506" spans="1:2">
      <c r="A28506" t="s">
        <v>278</v>
      </c>
      <c r="B28506" t="str">
        <f>IF(ISBLANK(VLOOKUP(A28506,Questionnaire!A:KQ,228,FALSE)),"#",VLOOKUP(A28506,Questionnaire!A:KQ,228,FALSE))</f>
        <v>#</v>
      </c>
    </row>
    <row r="28507" spans="1:2">
      <c r="A28507" t="s">
        <v>280</v>
      </c>
      <c r="B28507" t="str">
        <f>IF(ISBLANK(VLOOKUP(A28507,Questionnaire!A:KQ,228,FALSE)),"#",VLOOKUP(A28507,Questionnaire!A:KQ,228,FALSE))</f>
        <v>#</v>
      </c>
    </row>
    <row r="28508" spans="1:2">
      <c r="A28508" t="s">
        <v>282</v>
      </c>
      <c r="B28508" t="str">
        <f>IF(ISBLANK(VLOOKUP(A28508,Questionnaire!A:KQ,228,FALSE)),"#",VLOOKUP(A28508,Questionnaire!A:KQ,228,FALSE))</f>
        <v>#</v>
      </c>
    </row>
    <row r="28509" spans="1:2">
      <c r="A28509" t="s">
        <v>286</v>
      </c>
      <c r="B28509" t="str">
        <f>IF(ISBLANK(VLOOKUP(A28509,Questionnaire!A:KQ,228,FALSE)),"#",VLOOKUP(A28509,Questionnaire!A:KQ,228,FALSE))</f>
        <v>#</v>
      </c>
    </row>
    <row r="28510" spans="1:2">
      <c r="A28510" t="s">
        <v>288</v>
      </c>
      <c r="B28510" t="str">
        <f>IF(ISBLANK(VLOOKUP(A28510,Questionnaire!A:KQ,228,FALSE)),"#",VLOOKUP(A28510,Questionnaire!A:KQ,228,FALSE))</f>
        <v>#</v>
      </c>
    </row>
    <row r="28511" spans="1:2">
      <c r="A28511" t="s">
        <v>290</v>
      </c>
      <c r="B28511" t="str">
        <f>IF(ISBLANK(VLOOKUP(A28511,Questionnaire!A:KQ,228,FALSE)),"#",VLOOKUP(A28511,Questionnaire!A:KQ,228,FALSE))</f>
        <v>#</v>
      </c>
    </row>
    <row r="28512" spans="1:2">
      <c r="A28512" t="s">
        <v>292</v>
      </c>
      <c r="B28512" t="str">
        <f>IF(ISBLANK(VLOOKUP(A28512,Questionnaire!A:KQ,228,FALSE)),"#",VLOOKUP(A28512,Questionnaire!A:KQ,228,FALSE))</f>
        <v>#</v>
      </c>
    </row>
    <row r="28513" spans="1:2">
      <c r="A28513" t="s">
        <v>294</v>
      </c>
      <c r="B28513" t="str">
        <f>IF(ISBLANK(VLOOKUP(A28513,Questionnaire!A:KQ,228,FALSE)),"#",VLOOKUP(A28513,Questionnaire!A:KQ,228,FALSE))</f>
        <v>#</v>
      </c>
    </row>
    <row r="28514" spans="1:2">
      <c r="A28514" t="s">
        <v>296</v>
      </c>
      <c r="B28514" t="str">
        <f>IF(ISBLANK(VLOOKUP(A28514,Questionnaire!A:KQ,228,FALSE)),"#",VLOOKUP(A28514,Questionnaire!A:KQ,228,FALSE))</f>
        <v>#</v>
      </c>
    </row>
    <row r="28515" spans="1:2">
      <c r="A28515" t="s">
        <v>301</v>
      </c>
      <c r="B28515" t="str">
        <f>IF(ISBLANK(VLOOKUP(A28515,Questionnaire!A:KQ,228,FALSE)),"#",VLOOKUP(A28515,Questionnaire!A:KQ,228,FALSE))</f>
        <v>#</v>
      </c>
    </row>
    <row r="28516" spans="1:2">
      <c r="A28516" t="s">
        <v>303</v>
      </c>
      <c r="B28516" t="str">
        <f>IF(ISBLANK(VLOOKUP(A28516,Questionnaire!A:KQ,228,FALSE)),"#",VLOOKUP(A28516,Questionnaire!A:KQ,228,FALSE))</f>
        <v>#</v>
      </c>
    </row>
    <row r="28517" spans="1:2">
      <c r="A28517" t="s">
        <v>305</v>
      </c>
      <c r="B28517" t="str">
        <f>IF(ISBLANK(VLOOKUP(A28517,Questionnaire!A:KQ,228,FALSE)),"#",VLOOKUP(A28517,Questionnaire!A:KQ,228,FALSE))</f>
        <v>#</v>
      </c>
    </row>
    <row r="28518" spans="1:2">
      <c r="A28518" t="s">
        <v>307</v>
      </c>
      <c r="B28518" t="str">
        <f>IF(ISBLANK(VLOOKUP(A28518,Questionnaire!A:KQ,228,FALSE)),"#",VLOOKUP(A28518,Questionnaire!A:KQ,228,FALSE))</f>
        <v>#</v>
      </c>
    </row>
    <row r="28519" spans="1:2">
      <c r="A28519" t="s">
        <v>311</v>
      </c>
      <c r="B28519" t="str">
        <f>IF(ISBLANK(VLOOKUP(A28519,Questionnaire!A:KQ,228,FALSE)),"#",VLOOKUP(A28519,Questionnaire!A:KQ,228,FALSE))</f>
        <v>#</v>
      </c>
    </row>
    <row r="28520" spans="1:2">
      <c r="A28520" t="s">
        <v>313</v>
      </c>
      <c r="B28520" t="str">
        <f>IF(ISBLANK(VLOOKUP(A28520,Questionnaire!A:KQ,228,FALSE)),"#",VLOOKUP(A28520,Questionnaire!A:KQ,228,FALSE))</f>
        <v>#</v>
      </c>
    </row>
    <row r="28521" spans="1:2">
      <c r="A28521" t="s">
        <v>314</v>
      </c>
      <c r="B28521" t="str">
        <f>IF(ISBLANK(VLOOKUP(A28521,Questionnaire!A:KQ,228,FALSE)),"#",VLOOKUP(A28521,Questionnaire!A:KQ,228,FALSE))</f>
        <v>#</v>
      </c>
    </row>
    <row r="28522" spans="1:2">
      <c r="A28522" t="s">
        <v>315</v>
      </c>
      <c r="B28522" t="str">
        <f>IF(ISBLANK(VLOOKUP(A28522,Questionnaire!A:KQ,228,FALSE)),"#",VLOOKUP(A28522,Questionnaire!A:KQ,228,FALSE))</f>
        <v>#</v>
      </c>
    </row>
    <row r="28523" spans="1:2">
      <c r="A28523" t="s">
        <v>317</v>
      </c>
      <c r="B28523" t="str">
        <f>IF(ISBLANK(VLOOKUP(A28523,Questionnaire!A:KQ,228,FALSE)),"#",VLOOKUP(A28523,Questionnaire!A:KQ,228,FALSE))</f>
        <v>#</v>
      </c>
    </row>
    <row r="28524" spans="1:2">
      <c r="A28524" t="s">
        <v>319</v>
      </c>
      <c r="B28524" t="str">
        <f>IF(ISBLANK(VLOOKUP(A28524,Questionnaire!A:KQ,228,FALSE)),"#",VLOOKUP(A28524,Questionnaire!A:KQ,228,FALSE))</f>
        <v>#</v>
      </c>
    </row>
    <row r="28525" spans="1:2">
      <c r="A28525" t="s">
        <v>322</v>
      </c>
      <c r="B28525" t="str">
        <f>IF(ISBLANK(VLOOKUP(A28525,Questionnaire!A:KQ,228,FALSE)),"#",VLOOKUP(A28525,Questionnaire!A:KQ,228,FALSE))</f>
        <v>#</v>
      </c>
    </row>
    <row r="28526" spans="1:2">
      <c r="A28526" t="s">
        <v>326</v>
      </c>
      <c r="B28526" t="str">
        <f>IF(ISBLANK(VLOOKUP(A28526,Questionnaire!A:KQ,228,FALSE)),"#",VLOOKUP(A28526,Questionnaire!A:KQ,228,FALSE))</f>
        <v>#</v>
      </c>
    </row>
    <row r="28527" spans="1:2">
      <c r="A28527" t="s">
        <v>328</v>
      </c>
      <c r="B28527" t="str">
        <f>IF(ISBLANK(VLOOKUP(A28527,Questionnaire!A:KQ,228,FALSE)),"#",VLOOKUP(A28527,Questionnaire!A:KQ,228,FALSE))</f>
        <v>#</v>
      </c>
    </row>
    <row r="28528" spans="1:2">
      <c r="A28528" t="s">
        <v>332</v>
      </c>
      <c r="B28528" t="str">
        <f>IF(ISBLANK(VLOOKUP(A28528,Questionnaire!A:KQ,228,FALSE)),"#",VLOOKUP(A28528,Questionnaire!A:KQ,228,FALSE))</f>
        <v>#</v>
      </c>
    </row>
    <row r="28529" spans="1:2">
      <c r="A28529" t="s">
        <v>333</v>
      </c>
      <c r="B28529" t="str">
        <f>IF(ISBLANK(VLOOKUP(A28529,Questionnaire!A:KQ,228,FALSE)),"#",VLOOKUP(A28529,Questionnaire!A:KQ,228,FALSE))</f>
        <v>#</v>
      </c>
    </row>
    <row r="28530" spans="1:2">
      <c r="A28530" t="s">
        <v>334</v>
      </c>
      <c r="B28530" t="str">
        <f>IF(ISBLANK(VLOOKUP(A28530,Questionnaire!A:KQ,228,FALSE)),"#",VLOOKUP(A28530,Questionnaire!A:KQ,228,FALSE))</f>
        <v>#</v>
      </c>
    </row>
    <row r="28531" spans="1:2">
      <c r="A28531" t="s">
        <v>335</v>
      </c>
      <c r="B28531" t="str">
        <f>IF(ISBLANK(VLOOKUP(A28531,Questionnaire!A:KQ,228,FALSE)),"#",VLOOKUP(A28531,Questionnaire!A:KQ,228,FALSE))</f>
        <v>#</v>
      </c>
    </row>
    <row r="28532" spans="1:2">
      <c r="A28532" t="s">
        <v>336</v>
      </c>
      <c r="B28532" t="str">
        <f>IF(ISBLANK(VLOOKUP(A28532,Questionnaire!A:KQ,228,FALSE)),"#",VLOOKUP(A28532,Questionnaire!A:KQ,228,FALSE))</f>
        <v>#</v>
      </c>
    </row>
    <row r="28533" spans="1:2">
      <c r="A28533" t="s">
        <v>337</v>
      </c>
      <c r="B28533" t="str">
        <f>IF(ISBLANK(VLOOKUP(A28533,Questionnaire!A:KQ,228,FALSE)),"#",VLOOKUP(A28533,Questionnaire!A:KQ,228,FALSE))</f>
        <v>#</v>
      </c>
    </row>
    <row r="28534" spans="1:2">
      <c r="A28534" t="s">
        <v>338</v>
      </c>
      <c r="B28534" t="str">
        <f>IF(ISBLANK(VLOOKUP(A28534,Questionnaire!A:KQ,228,FALSE)),"#",VLOOKUP(A28534,Questionnaire!A:KQ,228,FALSE))</f>
        <v>#</v>
      </c>
    </row>
    <row r="28535" spans="1:2">
      <c r="A28535" t="s">
        <v>339</v>
      </c>
      <c r="B28535" t="str">
        <f>IF(ISBLANK(VLOOKUP(A28535,Questionnaire!A:KQ,228,FALSE)),"#",VLOOKUP(A28535,Questionnaire!A:KQ,228,FALSE))</f>
        <v>#</v>
      </c>
    </row>
    <row r="28536" spans="1:2">
      <c r="A28536" t="s">
        <v>340</v>
      </c>
      <c r="B28536" t="str">
        <f>IF(ISBLANK(VLOOKUP(A28536,Questionnaire!A:KQ,228,FALSE)),"#",VLOOKUP(A28536,Questionnaire!A:KQ,228,FALSE))</f>
        <v>#</v>
      </c>
    </row>
    <row r="28537" spans="1:2">
      <c r="A28537" t="s">
        <v>341</v>
      </c>
      <c r="B28537" t="str">
        <f>IF(ISBLANK(VLOOKUP(A28537,Questionnaire!A:KQ,228,FALSE)),"#",VLOOKUP(A28537,Questionnaire!A:KQ,228,FALSE))</f>
        <v>#</v>
      </c>
    </row>
    <row r="28538" spans="1:2">
      <c r="A28538" t="s">
        <v>342</v>
      </c>
      <c r="B28538" t="str">
        <f>IF(ISBLANK(VLOOKUP(A28538,Questionnaire!A:KQ,228,FALSE)),"#",VLOOKUP(A28538,Questionnaire!A:KQ,228,FALSE))</f>
        <v>#</v>
      </c>
    </row>
    <row r="28539" spans="1:2">
      <c r="A28539" t="s">
        <v>343</v>
      </c>
      <c r="B28539" t="str">
        <f>IF(ISBLANK(VLOOKUP(A28539,Questionnaire!A:KQ,228,FALSE)),"#",VLOOKUP(A28539,Questionnaire!A:KQ,228,FALSE))</f>
        <v>#</v>
      </c>
    </row>
    <row r="28540" spans="1:2">
      <c r="A28540" t="s">
        <v>344</v>
      </c>
      <c r="B28540" t="str">
        <f>IF(ISBLANK(VLOOKUP(A28540,Questionnaire!A:KQ,228,FALSE)),"#",VLOOKUP(A28540,Questionnaire!A:KQ,228,FALSE))</f>
        <v>#</v>
      </c>
    </row>
    <row r="28541" spans="1:2">
      <c r="A28541" t="s">
        <v>345</v>
      </c>
      <c r="B28541" t="str">
        <f>IF(ISBLANK(VLOOKUP(A28541,Questionnaire!A:KQ,228,FALSE)),"#",VLOOKUP(A28541,Questionnaire!A:KQ,228,FALSE))</f>
        <v>#</v>
      </c>
    </row>
    <row r="28542" spans="1:2">
      <c r="A28542" t="s">
        <v>348</v>
      </c>
      <c r="B28542" t="str">
        <f>IF(ISBLANK(VLOOKUP(A28542,Questionnaire!A:KQ,228,FALSE)),"#",VLOOKUP(A28542,Questionnaire!A:KQ,228,FALSE))</f>
        <v>#</v>
      </c>
    </row>
    <row r="28543" spans="1:2">
      <c r="A28543" t="s">
        <v>353</v>
      </c>
      <c r="B28543" t="str">
        <f>IF(ISBLANK(VLOOKUP(A28543,Questionnaire!A:KQ,228,FALSE)),"#",VLOOKUP(A28543,Questionnaire!A:KQ,228,FALSE))</f>
        <v>#</v>
      </c>
    </row>
    <row r="28544" spans="1:2">
      <c r="A28544" t="s">
        <v>354</v>
      </c>
      <c r="B28544" t="str">
        <f>IF(ISBLANK(VLOOKUP(A28544,Questionnaire!A:KQ,228,FALSE)),"#",VLOOKUP(A28544,Questionnaire!A:KQ,228,FALSE))</f>
        <v>#</v>
      </c>
    </row>
    <row r="28545" spans="1:2">
      <c r="A28545" t="s">
        <v>355</v>
      </c>
      <c r="B28545" t="str">
        <f>IF(ISBLANK(VLOOKUP(A28545,Questionnaire!A:KQ,228,FALSE)),"#",VLOOKUP(A28545,Questionnaire!A:KQ,228,FALSE))</f>
        <v>#</v>
      </c>
    </row>
    <row r="28546" spans="1:2">
      <c r="A28546" t="s">
        <v>356</v>
      </c>
      <c r="B28546" t="str">
        <f>IF(ISBLANK(VLOOKUP(A28546,Questionnaire!A:KQ,228,FALSE)),"#",VLOOKUP(A28546,Questionnaire!A:KQ,228,FALSE))</f>
        <v>#</v>
      </c>
    </row>
    <row r="28547" spans="1:2">
      <c r="A28547" t="s">
        <v>357</v>
      </c>
      <c r="B28547" t="str">
        <f>IF(ISBLANK(VLOOKUP(A28547,Questionnaire!A:KQ,228,FALSE)),"#",VLOOKUP(A28547,Questionnaire!A:KQ,228,FALSE))</f>
        <v>#</v>
      </c>
    </row>
    <row r="28548" spans="1:2">
      <c r="A28548" t="s">
        <v>360</v>
      </c>
      <c r="B28548" t="str">
        <f>IF(ISBLANK(VLOOKUP(A28548,Questionnaire!A:KQ,228,FALSE)),"#",VLOOKUP(A28548,Questionnaire!A:KQ,228,FALSE))</f>
        <v>#</v>
      </c>
    </row>
    <row r="28549" spans="1:2">
      <c r="A28549" t="s">
        <v>362</v>
      </c>
      <c r="B28549" t="str">
        <f>IF(ISBLANK(VLOOKUP(A28549,Questionnaire!A:KQ,228,FALSE)),"#",VLOOKUP(A28549,Questionnaire!A:KQ,228,FALSE))</f>
        <v>#</v>
      </c>
    </row>
    <row r="28550" spans="1:2">
      <c r="A28550" t="s">
        <v>363</v>
      </c>
      <c r="B28550" t="str">
        <f>IF(ISBLANK(VLOOKUP(A28550,Questionnaire!A:KQ,228,FALSE)),"#",VLOOKUP(A28550,Questionnaire!A:KQ,228,FALSE))</f>
        <v>#</v>
      </c>
    </row>
    <row r="28551" spans="1:2">
      <c r="A28551" t="s">
        <v>364</v>
      </c>
      <c r="B28551" t="str">
        <f>IF(ISBLANK(VLOOKUP(A28551,Questionnaire!A:KQ,228,FALSE)),"#",VLOOKUP(A28551,Questionnaire!A:KQ,228,FALSE))</f>
        <v>#</v>
      </c>
    </row>
    <row r="28552" spans="1:2">
      <c r="A28552" t="s">
        <v>365</v>
      </c>
      <c r="B28552" t="str">
        <f>IF(ISBLANK(VLOOKUP(A28552,Questionnaire!A:KQ,228,FALSE)),"#",VLOOKUP(A28552,Questionnaire!A:KQ,228,FALSE))</f>
        <v>#</v>
      </c>
    </row>
    <row r="28553" spans="1:2">
      <c r="A28553" t="s">
        <v>366</v>
      </c>
      <c r="B28553" t="str">
        <f>IF(ISBLANK(VLOOKUP(A28553,Questionnaire!A:KQ,228,FALSE)),"#",VLOOKUP(A28553,Questionnaire!A:KQ,228,FALSE))</f>
        <v>#</v>
      </c>
    </row>
    <row r="28554" spans="1:2">
      <c r="A28554" t="s">
        <v>371</v>
      </c>
      <c r="B28554" t="str">
        <f>IF(ISBLANK(VLOOKUP(A28554,Questionnaire!A:KQ,228,FALSE)),"#",VLOOKUP(A28554,Questionnaire!A:KQ,228,FALSE))</f>
        <v>#</v>
      </c>
    </row>
    <row r="28555" spans="1:2">
      <c r="A28555" t="s">
        <v>372</v>
      </c>
      <c r="B28555" t="str">
        <f>IF(ISBLANK(VLOOKUP(A28555,Questionnaire!A:KQ,228,FALSE)),"#",VLOOKUP(A28555,Questionnaire!A:KQ,228,FALSE))</f>
        <v>#</v>
      </c>
    </row>
    <row r="28556" spans="1:2">
      <c r="A28556" t="s">
        <v>373</v>
      </c>
      <c r="B28556" t="str">
        <f>IF(ISBLANK(VLOOKUP(A28556,Questionnaire!A:KQ,228,FALSE)),"#",VLOOKUP(A28556,Questionnaire!A:KQ,228,FALSE))</f>
        <v>#</v>
      </c>
    </row>
    <row r="28557" spans="1:2">
      <c r="A28557" t="s">
        <v>374</v>
      </c>
      <c r="B28557" t="str">
        <f>IF(ISBLANK(VLOOKUP(A28557,Questionnaire!A:KQ,228,FALSE)),"#",VLOOKUP(A28557,Questionnaire!A:KQ,228,FALSE))</f>
        <v>#</v>
      </c>
    </row>
    <row r="28558" spans="1:2">
      <c r="A28558" t="s">
        <v>377</v>
      </c>
      <c r="B28558" t="str">
        <f>IF(ISBLANK(VLOOKUP(A28558,Questionnaire!A:KQ,228,FALSE)),"#",VLOOKUP(A28558,Questionnaire!A:KQ,228,FALSE))</f>
        <v>#</v>
      </c>
    </row>
    <row r="28559" spans="1:2">
      <c r="A28559" t="s">
        <v>379</v>
      </c>
      <c r="B28559" t="str">
        <f>IF(ISBLANK(VLOOKUP(A28559,Questionnaire!A:KQ,228,FALSE)),"#",VLOOKUP(A28559,Questionnaire!A:KQ,228,FALSE))</f>
        <v>#</v>
      </c>
    </row>
    <row r="28560" spans="1:2">
      <c r="A28560" t="s">
        <v>380</v>
      </c>
      <c r="B28560" t="str">
        <f>IF(ISBLANK(VLOOKUP(A28560,Questionnaire!A:KQ,228,FALSE)),"#",VLOOKUP(A28560,Questionnaire!A:KQ,228,FALSE))</f>
        <v>#</v>
      </c>
    </row>
    <row r="28561" spans="1:2">
      <c r="A28561" t="s">
        <v>381</v>
      </c>
      <c r="B28561" t="str">
        <f>IF(ISBLANK(VLOOKUP(A28561,Questionnaire!A:KQ,228,FALSE)),"#",VLOOKUP(A28561,Questionnaire!A:KQ,228,FALSE))</f>
        <v>#</v>
      </c>
    </row>
    <row r="28562" spans="1:2">
      <c r="A28562" t="s">
        <v>382</v>
      </c>
      <c r="B28562" t="str">
        <f>IF(ISBLANK(VLOOKUP(A28562,Questionnaire!A:KQ,228,FALSE)),"#",VLOOKUP(A28562,Questionnaire!A:KQ,228,FALSE))</f>
        <v>#</v>
      </c>
    </row>
    <row r="28563" spans="1:2">
      <c r="A28563" t="s">
        <v>384</v>
      </c>
      <c r="B28563" t="str">
        <f>IF(ISBLANK(VLOOKUP(A28563,Questionnaire!A:KQ,228,FALSE)),"#",VLOOKUP(A28563,Questionnaire!A:KQ,228,FALSE))</f>
        <v>#</v>
      </c>
    </row>
    <row r="28564" spans="1:2">
      <c r="A28564" t="s">
        <v>387</v>
      </c>
      <c r="B28564" t="str">
        <f>IF(ISBLANK(VLOOKUP(A28564,Questionnaire!A:KQ,228,FALSE)),"#",VLOOKUP(A28564,Questionnaire!A:KQ,228,FALSE))</f>
        <v>#</v>
      </c>
    </row>
    <row r="28565" spans="1:2">
      <c r="A28565" t="s">
        <v>391</v>
      </c>
      <c r="B28565" t="str">
        <f>IF(ISBLANK(VLOOKUP(A28565,Questionnaire!A:KQ,228,FALSE)),"#",VLOOKUP(A28565,Questionnaire!A:KQ,228,FALSE))</f>
        <v>#</v>
      </c>
    </row>
    <row r="28566" spans="1:2">
      <c r="A28566" t="s">
        <v>393</v>
      </c>
      <c r="B28566" t="str">
        <f>IF(ISBLANK(VLOOKUP(A28566,Questionnaire!A:KQ,228,FALSE)),"#",VLOOKUP(A28566,Questionnaire!A:KQ,228,FALSE))</f>
        <v>#</v>
      </c>
    </row>
    <row r="28567" spans="1:2">
      <c r="A28567" t="s">
        <v>395</v>
      </c>
      <c r="B28567" t="str">
        <f>IF(ISBLANK(VLOOKUP(A28567,Questionnaire!A:KQ,228,FALSE)),"#",VLOOKUP(A28567,Questionnaire!A:KQ,228,FALSE))</f>
        <v>#</v>
      </c>
    </row>
    <row r="28568" spans="1:2">
      <c r="A28568" t="s">
        <v>398</v>
      </c>
      <c r="B28568" t="str">
        <f>IF(ISBLANK(VLOOKUP(A28568,Questionnaire!A:KQ,228,FALSE)),"#",VLOOKUP(A28568,Questionnaire!A:KQ,228,FALSE))</f>
        <v>#</v>
      </c>
    </row>
    <row r="28569" spans="1:2">
      <c r="A28569" t="s">
        <v>402</v>
      </c>
      <c r="B28569" t="str">
        <f>IF(ISBLANK(VLOOKUP(A28569,Questionnaire!A:KQ,228,FALSE)),"#",VLOOKUP(A28569,Questionnaire!A:KQ,228,FALSE))</f>
        <v>#</v>
      </c>
    </row>
    <row r="28570" spans="1:2">
      <c r="A28570" t="s">
        <v>405</v>
      </c>
      <c r="B28570" t="str">
        <f>IF(ISBLANK(VLOOKUP(A28570,Questionnaire!A:KQ,228,FALSE)),"#",VLOOKUP(A28570,Questionnaire!A:KQ,228,FALSE))</f>
        <v>#</v>
      </c>
    </row>
    <row r="28571" spans="1:2">
      <c r="A28571" t="s">
        <v>409</v>
      </c>
      <c r="B28571" t="str">
        <f>IF(ISBLANK(VLOOKUP(A28571,Questionnaire!A:KQ,228,FALSE)),"#",VLOOKUP(A28571,Questionnaire!A:KQ,228,FALSE))</f>
        <v>#</v>
      </c>
    </row>
    <row r="28572" spans="1:2">
      <c r="A28572" t="s">
        <v>412</v>
      </c>
      <c r="B28572" t="str">
        <f>IF(ISBLANK(VLOOKUP(A28572,Questionnaire!A:KQ,228,FALSE)),"#",VLOOKUP(A28572,Questionnaire!A:KQ,228,FALSE))</f>
        <v>#</v>
      </c>
    </row>
    <row r="28573" spans="1:2">
      <c r="A28573" t="s">
        <v>415</v>
      </c>
      <c r="B28573" t="str">
        <f>IF(ISBLANK(VLOOKUP(A28573,Questionnaire!A:KQ,228,FALSE)),"#",VLOOKUP(A28573,Questionnaire!A:KQ,228,FALSE))</f>
        <v>#</v>
      </c>
    </row>
    <row r="28574" spans="1:2">
      <c r="A28574" t="s">
        <v>418</v>
      </c>
      <c r="B28574" t="str">
        <f>IF(ISBLANK(VLOOKUP(A28574,Questionnaire!A:KQ,228,FALSE)),"#",VLOOKUP(A28574,Questionnaire!A:KQ,228,FALSE))</f>
        <v>#</v>
      </c>
    </row>
    <row r="28575" spans="1:2">
      <c r="A28575" t="s">
        <v>421</v>
      </c>
      <c r="B28575" t="str">
        <f>IF(ISBLANK(VLOOKUP(A28575,Questionnaire!A:KQ,228,FALSE)),"#",VLOOKUP(A28575,Questionnaire!A:KQ,228,FALSE))</f>
        <v>#</v>
      </c>
    </row>
    <row r="28576" spans="1:2">
      <c r="A28576" t="s">
        <v>424</v>
      </c>
      <c r="B28576" t="str">
        <f>IF(ISBLANK(VLOOKUP(A28576,Questionnaire!A:KQ,228,FALSE)),"#",VLOOKUP(A28576,Questionnaire!A:KQ,228,FALSE))</f>
        <v>#</v>
      </c>
    </row>
    <row r="28577" spans="1:2">
      <c r="A28577" t="s">
        <v>429</v>
      </c>
      <c r="B28577" t="str">
        <f>IF(ISBLANK(VLOOKUP(A28577,Questionnaire!A:KQ,228,FALSE)),"#",VLOOKUP(A28577,Questionnaire!A:KQ,228,FALSE))</f>
        <v>#</v>
      </c>
    </row>
    <row r="28578" spans="1:2">
      <c r="A28578" t="s">
        <v>432</v>
      </c>
      <c r="B28578" t="str">
        <f>IF(ISBLANK(VLOOKUP(A28578,Questionnaire!A:KQ,228,FALSE)),"#",VLOOKUP(A28578,Questionnaire!A:KQ,228,FALSE))</f>
        <v>#</v>
      </c>
    </row>
    <row r="28579" spans="1:2">
      <c r="A28579" t="s">
        <v>435</v>
      </c>
      <c r="B28579" t="str">
        <f>IF(ISBLANK(VLOOKUP(A28579,Questionnaire!A:KQ,228,FALSE)),"#",VLOOKUP(A28579,Questionnaire!A:KQ,228,FALSE))</f>
        <v>#</v>
      </c>
    </row>
    <row r="28580" spans="1:2">
      <c r="A28580" t="s">
        <v>437</v>
      </c>
      <c r="B28580" t="str">
        <f>IF(ISBLANK(VLOOKUP(A28580,Questionnaire!A:KQ,228,FALSE)),"#",VLOOKUP(A28580,Questionnaire!A:KQ,228,FALSE))</f>
        <v>#</v>
      </c>
    </row>
    <row r="28581" spans="1:2">
      <c r="A28581" t="s">
        <v>439</v>
      </c>
      <c r="B28581" t="str">
        <f>IF(ISBLANK(VLOOKUP(A28581,Questionnaire!A:KQ,228,FALSE)),"#",VLOOKUP(A28581,Questionnaire!A:KQ,228,FALSE))</f>
        <v>#</v>
      </c>
    </row>
    <row r="28582" spans="1:2">
      <c r="A28582" t="s">
        <v>442</v>
      </c>
      <c r="B28582" t="str">
        <f>IF(ISBLANK(VLOOKUP(A28582,Questionnaire!A:KQ,228,FALSE)),"#",VLOOKUP(A28582,Questionnaire!A:KQ,228,FALSE))</f>
        <v>#</v>
      </c>
    </row>
    <row r="28583" spans="1:2">
      <c r="A28583" t="s">
        <v>445</v>
      </c>
      <c r="B28583" t="str">
        <f>IF(ISBLANK(VLOOKUP(A28583,Questionnaire!A:KQ,228,FALSE)),"#",VLOOKUP(A28583,Questionnaire!A:KQ,228,FALSE))</f>
        <v>#</v>
      </c>
    </row>
    <row r="28584" spans="1:2">
      <c r="A28584" t="s">
        <v>448</v>
      </c>
      <c r="B28584" t="str">
        <f>IF(ISBLANK(VLOOKUP(A28584,Questionnaire!A:KQ,228,FALSE)),"#",VLOOKUP(A28584,Questionnaire!A:KQ,228,FALSE))</f>
        <v>#</v>
      </c>
    </row>
    <row r="28585" spans="1:2">
      <c r="A28585" t="s">
        <v>452</v>
      </c>
      <c r="B28585" t="str">
        <f>IF(ISBLANK(VLOOKUP(A28585,Questionnaire!A:KQ,228,FALSE)),"#",VLOOKUP(A28585,Questionnaire!A:KQ,228,FALSE))</f>
        <v>#</v>
      </c>
    </row>
    <row r="28586" spans="1:2">
      <c r="A28586" t="s">
        <v>455</v>
      </c>
      <c r="B28586" t="str">
        <f>IF(ISBLANK(VLOOKUP(A28586,Questionnaire!A:KQ,228,FALSE)),"#",VLOOKUP(A28586,Questionnaire!A:KQ,228,FALSE))</f>
        <v>#</v>
      </c>
    </row>
    <row r="28587" spans="1:2">
      <c r="A28587" t="s">
        <v>458</v>
      </c>
      <c r="B28587" t="str">
        <f>IF(ISBLANK(VLOOKUP(A28587,Questionnaire!A:KQ,228,FALSE)),"#",VLOOKUP(A28587,Questionnaire!A:KQ,228,FALSE))</f>
        <v>#</v>
      </c>
    </row>
    <row r="28588" spans="1:2">
      <c r="A28588" t="s">
        <v>461</v>
      </c>
      <c r="B28588" t="str">
        <f>IF(ISBLANK(VLOOKUP(A28588,Questionnaire!A:KQ,228,FALSE)),"#",VLOOKUP(A28588,Questionnaire!A:KQ,228,FALSE))</f>
        <v>#</v>
      </c>
    </row>
    <row r="28589" spans="1:2">
      <c r="A28589" t="s">
        <v>465</v>
      </c>
      <c r="B28589" t="str">
        <f>IF(ISBLANK(VLOOKUP(A28589,Questionnaire!A:KQ,228,FALSE)),"#",VLOOKUP(A28589,Questionnaire!A:KQ,228,FALSE))</f>
        <v>#</v>
      </c>
    </row>
    <row r="28590" spans="1:2">
      <c r="A28590" t="s">
        <v>467</v>
      </c>
      <c r="B28590" t="str">
        <f>IF(ISBLANK(VLOOKUP(A28590,Questionnaire!A:KQ,228,FALSE)),"#",VLOOKUP(A28590,Questionnaire!A:KQ,228,FALSE))</f>
        <v>#</v>
      </c>
    </row>
    <row r="28591" spans="1:2">
      <c r="A28591" t="s">
        <v>469</v>
      </c>
      <c r="B28591" t="str">
        <f>IF(ISBLANK(VLOOKUP(A28591,Questionnaire!A:KQ,228,FALSE)),"#",VLOOKUP(A28591,Questionnaire!A:KQ,228,FALSE))</f>
        <v>#</v>
      </c>
    </row>
    <row r="28592" spans="1:2">
      <c r="A28592" t="s">
        <v>471</v>
      </c>
      <c r="B28592" t="str">
        <f>IF(ISBLANK(VLOOKUP(A28592,Questionnaire!A:KQ,228,FALSE)),"#",VLOOKUP(A28592,Questionnaire!A:KQ,228,FALSE))</f>
        <v>#</v>
      </c>
    </row>
    <row r="28593" spans="1:3">
      <c r="A28593" t="s">
        <v>473</v>
      </c>
      <c r="B28593" t="str">
        <f>IF(ISBLANK(VLOOKUP(A28593,Questionnaire!A:KQ,228,FALSE)),"#",VLOOKUP(A28593,Questionnaire!A:KQ,228,FALSE))</f>
        <v>#</v>
      </c>
    </row>
    <row r="28594" spans="1:3">
      <c r="A28594" t="s">
        <v>475</v>
      </c>
      <c r="B28594" t="str">
        <f>IF(ISBLANK(VLOOKUP(A28594,Questionnaire!A:KQ,228,FALSE)),"#",VLOOKUP(A28594,Questionnaire!A:KQ,228,FALSE))</f>
        <v>#</v>
      </c>
    </row>
    <row r="28595" spans="1:3">
      <c r="A28595" t="s">
        <v>185</v>
      </c>
      <c r="B28595" t="str">
        <f>IF(ISBLANK(VLOOKUP(A28595,Questionnaire!A:KQ,229,FALSE)),"#",VLOOKUP(A28595,Questionnaire!A:KQ,229,FALSE))</f>
        <v>#</v>
      </c>
      <c r="C28595">
        <v>226</v>
      </c>
    </row>
    <row r="28596" spans="1:3">
      <c r="A28596" t="s">
        <v>187</v>
      </c>
      <c r="B28596" t="str">
        <f>IF(ISNA(VLOOKUP(VLOOKUP(A28596,Questionnaire!A:KQ,229,FALSE),'CORA Encoding'!D:E,2,FALSE)),"#",VLOOKUP(VLOOKUP(A28596,Questionnaire!A:KQ,229,FALSE),'CORA Encoding'!D:E,2,FALSE))</f>
        <v>#</v>
      </c>
    </row>
    <row r="28597" spans="1:3">
      <c r="A28597" t="s">
        <v>189</v>
      </c>
      <c r="B28597" t="str">
        <f>IF(ISNA(VLOOKUP(VLOOKUP(A28597,Questionnaire!A:KQ,229,FALSE),'CORA Encoding'!G:H,2,FALSE)),"#",VLOOKUP(VLOOKUP(A28597,Questionnaire!A:KQ,229,FALSE),'CORA Encoding'!G:H,2,FALSE))</f>
        <v>#</v>
      </c>
    </row>
    <row r="28598" spans="1:3">
      <c r="A28598" t="s">
        <v>191</v>
      </c>
      <c r="B28598" t="str">
        <f>IF(ISNA(VLOOKUP(VLOOKUP(A28598,Questionnaire!A:KQ,229,FALSE),'Country List'!E:F,2,FALSE)),"#",VLOOKUP(VLOOKUP(A28598,Questionnaire!A:KQ,229,FALSE),'Country List'!E:F,2,FALSE))</f>
        <v>#</v>
      </c>
    </row>
    <row r="28599" spans="1:3">
      <c r="A28599" t="s">
        <v>193</v>
      </c>
      <c r="B28599" t="str">
        <f>IF(ISNA(VLOOKUP(VLOOKUP(A28599,Questionnaire!A:KQ,229,FALSE),'Industry List'!B:C,2,FALSE)),"#",VLOOKUP(VLOOKUP(A28599,Questionnaire!A:KQ,229,FALSE),'Industry List'!B:C,2,FALSE))</f>
        <v>#</v>
      </c>
    </row>
    <row r="28600" spans="1:3">
      <c r="A28600" t="s">
        <v>197</v>
      </c>
      <c r="B28600" t="str">
        <f>IF(ISBLANK(VLOOKUP(A28600,Questionnaire!A:KQ,229,FALSE)),"#",VLOOKUP(A28600,Questionnaire!A:KQ,229,FALSE))</f>
        <v>#</v>
      </c>
    </row>
    <row r="28601" spans="1:3">
      <c r="A28601" t="s">
        <v>201</v>
      </c>
      <c r="B28601" t="str">
        <f>IF(ISBLANK(VLOOKUP(A28601,Questionnaire!A:KQ,229,FALSE)),"#",VLOOKUP(A28601,Questionnaire!A:KQ,229,FALSE))</f>
        <v>#</v>
      </c>
    </row>
    <row r="28602" spans="1:3">
      <c r="A28602" t="s">
        <v>203</v>
      </c>
      <c r="B28602" t="str">
        <f>IF(ISNA(VLOOKUP(VLOOKUP(A28602,Questionnaire!A:KQ,229,FALSE),'CORA Encoding'!J:K,2,FALSE)),"#",VLOOKUP(VLOOKUP(A28602,Questionnaire!A:KQ,229,FALSE),'CORA Encoding'!J:K,2,FALSE))</f>
        <v>#</v>
      </c>
    </row>
    <row r="28603" spans="1:3">
      <c r="A28603" t="s">
        <v>208</v>
      </c>
      <c r="B28603" t="str">
        <f>IF(ISBLANK(VLOOKUP(A28603,Questionnaire!A:KQ,229,FALSE)),"#",VLOOKUP(A28603,Questionnaire!A:KQ,229,FALSE))</f>
        <v>#</v>
      </c>
    </row>
    <row r="28604" spans="1:3">
      <c r="A28604" t="s">
        <v>213</v>
      </c>
      <c r="B28604" t="str">
        <f>IF(ISBLANK(VLOOKUP(A28604,Questionnaire!A:KQ,229,FALSE)),"#",VLOOKUP(A28604,Questionnaire!A:KQ,229,FALSE))</f>
        <v>#</v>
      </c>
    </row>
    <row r="28605" spans="1:3">
      <c r="A28605" t="s">
        <v>215</v>
      </c>
      <c r="B28605" t="str">
        <f>IF(ISBLANK(VLOOKUP(A28605,Questionnaire!A:KQ,229,FALSE)),"#",VLOOKUP(A28605,Questionnaire!A:KQ,229,FALSE))</f>
        <v>#</v>
      </c>
    </row>
    <row r="28606" spans="1:3">
      <c r="A28606" t="s">
        <v>217</v>
      </c>
      <c r="B28606" t="str">
        <f>IF(ISBLANK(VLOOKUP(A28606,Questionnaire!A:KQ,229,FALSE)),"#",VLOOKUP(A28606,Questionnaire!A:KQ,229,FALSE))</f>
        <v>#</v>
      </c>
    </row>
    <row r="28607" spans="1:3">
      <c r="A28607" t="s">
        <v>219</v>
      </c>
      <c r="B28607" t="str">
        <f>IF(ISBLANK(VLOOKUP(A28607,Questionnaire!A:KQ,229,FALSE)),"#",VLOOKUP(A28607,Questionnaire!A:KQ,229,FALSE))</f>
        <v>#</v>
      </c>
    </row>
    <row r="28608" spans="1:3">
      <c r="A28608" t="s">
        <v>221</v>
      </c>
      <c r="B28608" t="str">
        <f>IF(ISBLANK(VLOOKUP(A28608,Questionnaire!A:KQ,229,FALSE)),"#",VLOOKUP(A28608,Questionnaire!A:KQ,229,FALSE))</f>
        <v>#</v>
      </c>
    </row>
    <row r="28609" spans="1:2">
      <c r="A28609" t="s">
        <v>223</v>
      </c>
      <c r="B28609" t="str">
        <f>IF(ISBLANK(VLOOKUP(A28609,Questionnaire!A:KQ,229,FALSE)),"#",VLOOKUP(A28609,Questionnaire!A:KQ,229,FALSE))</f>
        <v>#</v>
      </c>
    </row>
    <row r="28610" spans="1:2">
      <c r="A28610" t="s">
        <v>225</v>
      </c>
      <c r="B28610" t="str">
        <f>IF(ISBLANK(VLOOKUP(A28610,Questionnaire!A:KQ,229,FALSE)),"#",VLOOKUP(A28610,Questionnaire!A:KQ,229,FALSE))</f>
        <v>#</v>
      </c>
    </row>
    <row r="28611" spans="1:2">
      <c r="A28611" t="s">
        <v>227</v>
      </c>
      <c r="B28611" t="str">
        <f>IF(ISBLANK(VLOOKUP(A28611,Questionnaire!A:KQ,229,FALSE)),"#",VLOOKUP(A28611,Questionnaire!A:KQ,229,FALSE))</f>
        <v>#</v>
      </c>
    </row>
    <row r="28612" spans="1:2">
      <c r="A28612" t="s">
        <v>229</v>
      </c>
      <c r="B28612" t="str">
        <f>IF(ISBLANK(VLOOKUP(A28612,Questionnaire!A:KQ,229,FALSE)),"#",VLOOKUP(A28612,Questionnaire!A:KQ,229,FALSE))</f>
        <v>#</v>
      </c>
    </row>
    <row r="28613" spans="1:2">
      <c r="A28613" t="s">
        <v>231</v>
      </c>
      <c r="B28613" t="str">
        <f>IF(ISBLANK(VLOOKUP(A28613,Questionnaire!A:KQ,229,FALSE)),"#",VLOOKUP(A28613,Questionnaire!A:KQ,229,FALSE))</f>
        <v>#</v>
      </c>
    </row>
    <row r="28614" spans="1:2">
      <c r="A28614" t="s">
        <v>233</v>
      </c>
      <c r="B28614" t="str">
        <f>IF(ISBLANK(VLOOKUP(A28614,Questionnaire!A:KQ,229,FALSE)),"#",VLOOKUP(A28614,Questionnaire!A:KQ,229,FALSE))</f>
        <v>#</v>
      </c>
    </row>
    <row r="28615" spans="1:2">
      <c r="A28615" t="s">
        <v>235</v>
      </c>
      <c r="B28615" t="str">
        <f>IF(ISBLANK(VLOOKUP(A28615,Questionnaire!A:KQ,229,FALSE)),"#",VLOOKUP(A28615,Questionnaire!A:KQ,229,FALSE))</f>
        <v>#</v>
      </c>
    </row>
    <row r="28616" spans="1:2">
      <c r="A28616" t="s">
        <v>237</v>
      </c>
      <c r="B28616" t="str">
        <f>IF(ISBLANK(VLOOKUP(A28616,Questionnaire!A:KQ,229,FALSE)),"#",VLOOKUP(A28616,Questionnaire!A:KQ,229,FALSE))</f>
        <v>#</v>
      </c>
    </row>
    <row r="28617" spans="1:2">
      <c r="A28617" t="s">
        <v>239</v>
      </c>
      <c r="B28617" t="str">
        <f>IF(ISBLANK(VLOOKUP(A28617,Questionnaire!A:KQ,229,FALSE)),"#",VLOOKUP(A28617,Questionnaire!A:KQ,229,FALSE))</f>
        <v>#</v>
      </c>
    </row>
    <row r="28618" spans="1:2">
      <c r="A28618" t="s">
        <v>242</v>
      </c>
      <c r="B28618" t="str">
        <f>IF(ISBLANK(VLOOKUP(A28618,Questionnaire!A:KQ,229,FALSE)),"#",VLOOKUP(A28618,Questionnaire!A:KQ,229,FALSE))</f>
        <v>#</v>
      </c>
    </row>
    <row r="28619" spans="1:2">
      <c r="A28619" t="s">
        <v>245</v>
      </c>
      <c r="B28619" t="str">
        <f>IF(ISBLANK(VLOOKUP(A28619,Questionnaire!A:KQ,229,FALSE)),"#",VLOOKUP(A28619,Questionnaire!A:KQ,229,FALSE))</f>
        <v>#</v>
      </c>
    </row>
    <row r="28620" spans="1:2">
      <c r="A28620" t="s">
        <v>247</v>
      </c>
      <c r="B28620" t="str">
        <f>IF(ISBLANK(VLOOKUP(A28620,Questionnaire!A:KQ,229,FALSE)),"#",VLOOKUP(A28620,Questionnaire!A:KQ,229,FALSE))</f>
        <v>#</v>
      </c>
    </row>
    <row r="28621" spans="1:2">
      <c r="A28621" t="s">
        <v>249</v>
      </c>
      <c r="B28621" t="str">
        <f>IF(ISBLANK(VLOOKUP(A28621,Questionnaire!A:KQ,229,FALSE)),"#",VLOOKUP(A28621,Questionnaire!A:KQ,229,FALSE))</f>
        <v>#</v>
      </c>
    </row>
    <row r="28622" spans="1:2">
      <c r="A28622" t="s">
        <v>250</v>
      </c>
      <c r="B28622" t="str">
        <f>IF(ISBLANK(VLOOKUP(A28622,Questionnaire!A:KQ,229,FALSE)),"#",VLOOKUP(A28622,Questionnaire!A:KQ,229,FALSE))</f>
        <v>#</v>
      </c>
    </row>
    <row r="28623" spans="1:2">
      <c r="A28623" t="s">
        <v>252</v>
      </c>
      <c r="B28623" t="str">
        <f>IF(ISBLANK(VLOOKUP(A28623,Questionnaire!A:KQ,229,FALSE)),"#",VLOOKUP(A28623,Questionnaire!A:KQ,229,FALSE))</f>
        <v>#</v>
      </c>
    </row>
    <row r="28624" spans="1:2">
      <c r="A28624" t="s">
        <v>255</v>
      </c>
      <c r="B28624" t="str">
        <f>IF(ISBLANK(VLOOKUP(A28624,Questionnaire!A:KQ,229,FALSE)),"#",VLOOKUP(A28624,Questionnaire!A:KQ,229,FALSE))</f>
        <v>#</v>
      </c>
    </row>
    <row r="28625" spans="1:2">
      <c r="A28625" t="s">
        <v>258</v>
      </c>
      <c r="B28625" t="str">
        <f>IF(ISNA(VLOOKUP(VLOOKUP(A28625,Questionnaire!A:KQ,229,FALSE),'CORA Encoding'!M:N,2,FALSE)),"#",VLOOKUP(VLOOKUP(A28625,Questionnaire!A:KQ,229,FALSE),'CORA Encoding'!M:N,2,FALSE))</f>
        <v>#</v>
      </c>
    </row>
    <row r="28626" spans="1:2">
      <c r="A28626" t="s">
        <v>261</v>
      </c>
      <c r="B28626" t="str">
        <f>IF(ISBLANK(VLOOKUP(A28626,Questionnaire!A:KQ,229,FALSE)),"#",VLOOKUP(A28626,Questionnaire!A:KQ,229,FALSE))</f>
        <v>#</v>
      </c>
    </row>
    <row r="28627" spans="1:2">
      <c r="A28627" t="s">
        <v>263</v>
      </c>
      <c r="B28627" t="str">
        <f>IF(ISBLANK(VLOOKUP(A28627,Questionnaire!A:KQ,229,FALSE)),"#",VLOOKUP(A28627,Questionnaire!A:KQ,229,FALSE))</f>
        <v>#</v>
      </c>
    </row>
    <row r="28628" spans="1:2">
      <c r="A28628" t="s">
        <v>265</v>
      </c>
      <c r="B28628" t="str">
        <f>IF(ISBLANK(VLOOKUP(A28628,Questionnaire!A:KQ,229,FALSE)),"#",VLOOKUP(A28628,Questionnaire!A:KQ,229,FALSE))</f>
        <v>#</v>
      </c>
    </row>
    <row r="28629" spans="1:2">
      <c r="A28629" t="s">
        <v>267</v>
      </c>
      <c r="B28629" t="str">
        <f>IF(ISBLANK(VLOOKUP(A28629,Questionnaire!A:KQ,229,FALSE)),"#",VLOOKUP(A28629,Questionnaire!A:KQ,229,FALSE))</f>
        <v>#</v>
      </c>
    </row>
    <row r="28630" spans="1:2">
      <c r="A28630" t="s">
        <v>269</v>
      </c>
      <c r="B28630" t="str">
        <f>IF(ISBLANK(VLOOKUP(A28630,Questionnaire!A:KQ,229,FALSE)),"#",VLOOKUP(A28630,Questionnaire!A:KQ,229,FALSE))</f>
        <v>#</v>
      </c>
    </row>
    <row r="28631" spans="1:2">
      <c r="A28631" t="s">
        <v>274</v>
      </c>
      <c r="B28631" t="str">
        <f>IF(ISBLANK(VLOOKUP(A28631,Questionnaire!A:KQ,229,FALSE)),"#",VLOOKUP(A28631,Questionnaire!A:KQ,229,FALSE))</f>
        <v>#</v>
      </c>
    </row>
    <row r="28632" spans="1:2">
      <c r="A28632" t="s">
        <v>276</v>
      </c>
      <c r="B28632" t="str">
        <f>IF(ISBLANK(VLOOKUP(A28632,Questionnaire!A:KQ,229,FALSE)),"#",VLOOKUP(A28632,Questionnaire!A:KQ,229,FALSE))</f>
        <v>#</v>
      </c>
    </row>
    <row r="28633" spans="1:2">
      <c r="A28633" t="s">
        <v>278</v>
      </c>
      <c r="B28633" t="str">
        <f>IF(ISBLANK(VLOOKUP(A28633,Questionnaire!A:KQ,229,FALSE)),"#",VLOOKUP(A28633,Questionnaire!A:KQ,229,FALSE))</f>
        <v>#</v>
      </c>
    </row>
    <row r="28634" spans="1:2">
      <c r="A28634" t="s">
        <v>280</v>
      </c>
      <c r="B28634" t="str">
        <f>IF(ISBLANK(VLOOKUP(A28634,Questionnaire!A:KQ,229,FALSE)),"#",VLOOKUP(A28634,Questionnaire!A:KQ,229,FALSE))</f>
        <v>#</v>
      </c>
    </row>
    <row r="28635" spans="1:2">
      <c r="A28635" t="s">
        <v>282</v>
      </c>
      <c r="B28635" t="str">
        <f>IF(ISBLANK(VLOOKUP(A28635,Questionnaire!A:KQ,229,FALSE)),"#",VLOOKUP(A28635,Questionnaire!A:KQ,229,FALSE))</f>
        <v>#</v>
      </c>
    </row>
    <row r="28636" spans="1:2">
      <c r="A28636" t="s">
        <v>286</v>
      </c>
      <c r="B28636" t="str">
        <f>IF(ISBLANK(VLOOKUP(A28636,Questionnaire!A:KQ,229,FALSE)),"#",VLOOKUP(A28636,Questionnaire!A:KQ,229,FALSE))</f>
        <v>#</v>
      </c>
    </row>
    <row r="28637" spans="1:2">
      <c r="A28637" t="s">
        <v>288</v>
      </c>
      <c r="B28637" t="str">
        <f>IF(ISBLANK(VLOOKUP(A28637,Questionnaire!A:KQ,229,FALSE)),"#",VLOOKUP(A28637,Questionnaire!A:KQ,229,FALSE))</f>
        <v>#</v>
      </c>
    </row>
    <row r="28638" spans="1:2">
      <c r="A28638" t="s">
        <v>290</v>
      </c>
      <c r="B28638" t="str">
        <f>IF(ISBLANK(VLOOKUP(A28638,Questionnaire!A:KQ,229,FALSE)),"#",VLOOKUP(A28638,Questionnaire!A:KQ,229,FALSE))</f>
        <v>#</v>
      </c>
    </row>
    <row r="28639" spans="1:2">
      <c r="A28639" t="s">
        <v>292</v>
      </c>
      <c r="B28639" t="str">
        <f>IF(ISBLANK(VLOOKUP(A28639,Questionnaire!A:KQ,229,FALSE)),"#",VLOOKUP(A28639,Questionnaire!A:KQ,229,FALSE))</f>
        <v>#</v>
      </c>
    </row>
    <row r="28640" spans="1:2">
      <c r="A28640" t="s">
        <v>294</v>
      </c>
      <c r="B28640" t="str">
        <f>IF(ISBLANK(VLOOKUP(A28640,Questionnaire!A:KQ,229,FALSE)),"#",VLOOKUP(A28640,Questionnaire!A:KQ,229,FALSE))</f>
        <v>#</v>
      </c>
    </row>
    <row r="28641" spans="1:2">
      <c r="A28641" t="s">
        <v>296</v>
      </c>
      <c r="B28641" t="str">
        <f>IF(ISBLANK(VLOOKUP(A28641,Questionnaire!A:KQ,229,FALSE)),"#",VLOOKUP(A28641,Questionnaire!A:KQ,229,FALSE))</f>
        <v>#</v>
      </c>
    </row>
    <row r="28642" spans="1:2">
      <c r="A28642" t="s">
        <v>301</v>
      </c>
      <c r="B28642" t="str">
        <f>IF(ISBLANK(VLOOKUP(A28642,Questionnaire!A:KQ,229,FALSE)),"#",VLOOKUP(A28642,Questionnaire!A:KQ,229,FALSE))</f>
        <v>#</v>
      </c>
    </row>
    <row r="28643" spans="1:2">
      <c r="A28643" t="s">
        <v>303</v>
      </c>
      <c r="B28643" t="str">
        <f>IF(ISBLANK(VLOOKUP(A28643,Questionnaire!A:KQ,229,FALSE)),"#",VLOOKUP(A28643,Questionnaire!A:KQ,229,FALSE))</f>
        <v>#</v>
      </c>
    </row>
    <row r="28644" spans="1:2">
      <c r="A28644" t="s">
        <v>305</v>
      </c>
      <c r="B28644" t="str">
        <f>IF(ISBLANK(VLOOKUP(A28644,Questionnaire!A:KQ,229,FALSE)),"#",VLOOKUP(A28644,Questionnaire!A:KQ,229,FALSE))</f>
        <v>#</v>
      </c>
    </row>
    <row r="28645" spans="1:2">
      <c r="A28645" t="s">
        <v>307</v>
      </c>
      <c r="B28645" t="str">
        <f>IF(ISBLANK(VLOOKUP(A28645,Questionnaire!A:KQ,229,FALSE)),"#",VLOOKUP(A28645,Questionnaire!A:KQ,229,FALSE))</f>
        <v>#</v>
      </c>
    </row>
    <row r="28646" spans="1:2">
      <c r="A28646" t="s">
        <v>311</v>
      </c>
      <c r="B28646" t="str">
        <f>IF(ISBLANK(VLOOKUP(A28646,Questionnaire!A:KQ,229,FALSE)),"#",VLOOKUP(A28646,Questionnaire!A:KQ,229,FALSE))</f>
        <v>#</v>
      </c>
    </row>
    <row r="28647" spans="1:2">
      <c r="A28647" t="s">
        <v>313</v>
      </c>
      <c r="B28647" t="str">
        <f>IF(ISBLANK(VLOOKUP(A28647,Questionnaire!A:KQ,229,FALSE)),"#",VLOOKUP(A28647,Questionnaire!A:KQ,229,FALSE))</f>
        <v>#</v>
      </c>
    </row>
    <row r="28648" spans="1:2">
      <c r="A28648" t="s">
        <v>314</v>
      </c>
      <c r="B28648" t="str">
        <f>IF(ISBLANK(VLOOKUP(A28648,Questionnaire!A:KQ,229,FALSE)),"#",VLOOKUP(A28648,Questionnaire!A:KQ,229,FALSE))</f>
        <v>#</v>
      </c>
    </row>
    <row r="28649" spans="1:2">
      <c r="A28649" t="s">
        <v>315</v>
      </c>
      <c r="B28649" t="str">
        <f>IF(ISBLANK(VLOOKUP(A28649,Questionnaire!A:KQ,229,FALSE)),"#",VLOOKUP(A28649,Questionnaire!A:KQ,229,FALSE))</f>
        <v>#</v>
      </c>
    </row>
    <row r="28650" spans="1:2">
      <c r="A28650" t="s">
        <v>317</v>
      </c>
      <c r="B28650" t="str">
        <f>IF(ISBLANK(VLOOKUP(A28650,Questionnaire!A:KQ,229,FALSE)),"#",VLOOKUP(A28650,Questionnaire!A:KQ,229,FALSE))</f>
        <v>#</v>
      </c>
    </row>
    <row r="28651" spans="1:2">
      <c r="A28651" t="s">
        <v>319</v>
      </c>
      <c r="B28651" t="str">
        <f>IF(ISBLANK(VLOOKUP(A28651,Questionnaire!A:KQ,229,FALSE)),"#",VLOOKUP(A28651,Questionnaire!A:KQ,229,FALSE))</f>
        <v>#</v>
      </c>
    </row>
    <row r="28652" spans="1:2">
      <c r="A28652" t="s">
        <v>322</v>
      </c>
      <c r="B28652" t="str">
        <f>IF(ISBLANK(VLOOKUP(A28652,Questionnaire!A:KQ,229,FALSE)),"#",VLOOKUP(A28652,Questionnaire!A:KQ,229,FALSE))</f>
        <v>#</v>
      </c>
    </row>
    <row r="28653" spans="1:2">
      <c r="A28653" t="s">
        <v>326</v>
      </c>
      <c r="B28653" t="str">
        <f>IF(ISBLANK(VLOOKUP(A28653,Questionnaire!A:KQ,229,FALSE)),"#",VLOOKUP(A28653,Questionnaire!A:KQ,229,FALSE))</f>
        <v>#</v>
      </c>
    </row>
    <row r="28654" spans="1:2">
      <c r="A28654" t="s">
        <v>328</v>
      </c>
      <c r="B28654" t="str">
        <f>IF(ISBLANK(VLOOKUP(A28654,Questionnaire!A:KQ,229,FALSE)),"#",VLOOKUP(A28654,Questionnaire!A:KQ,229,FALSE))</f>
        <v>#</v>
      </c>
    </row>
    <row r="28655" spans="1:2">
      <c r="A28655" t="s">
        <v>332</v>
      </c>
      <c r="B28655" t="str">
        <f>IF(ISBLANK(VLOOKUP(A28655,Questionnaire!A:KQ,229,FALSE)),"#",VLOOKUP(A28655,Questionnaire!A:KQ,229,FALSE))</f>
        <v>#</v>
      </c>
    </row>
    <row r="28656" spans="1:2">
      <c r="A28656" t="s">
        <v>333</v>
      </c>
      <c r="B28656" t="str">
        <f>IF(ISBLANK(VLOOKUP(A28656,Questionnaire!A:KQ,229,FALSE)),"#",VLOOKUP(A28656,Questionnaire!A:KQ,229,FALSE))</f>
        <v>#</v>
      </c>
    </row>
    <row r="28657" spans="1:2">
      <c r="A28657" t="s">
        <v>334</v>
      </c>
      <c r="B28657" t="str">
        <f>IF(ISBLANK(VLOOKUP(A28657,Questionnaire!A:KQ,229,FALSE)),"#",VLOOKUP(A28657,Questionnaire!A:KQ,229,FALSE))</f>
        <v>#</v>
      </c>
    </row>
    <row r="28658" spans="1:2">
      <c r="A28658" t="s">
        <v>335</v>
      </c>
      <c r="B28658" t="str">
        <f>IF(ISBLANK(VLOOKUP(A28658,Questionnaire!A:KQ,229,FALSE)),"#",VLOOKUP(A28658,Questionnaire!A:KQ,229,FALSE))</f>
        <v>#</v>
      </c>
    </row>
    <row r="28659" spans="1:2">
      <c r="A28659" t="s">
        <v>336</v>
      </c>
      <c r="B28659" t="str">
        <f>IF(ISBLANK(VLOOKUP(A28659,Questionnaire!A:KQ,229,FALSE)),"#",VLOOKUP(A28659,Questionnaire!A:KQ,229,FALSE))</f>
        <v>#</v>
      </c>
    </row>
    <row r="28660" spans="1:2">
      <c r="A28660" t="s">
        <v>337</v>
      </c>
      <c r="B28660" t="str">
        <f>IF(ISBLANK(VLOOKUP(A28660,Questionnaire!A:KQ,229,FALSE)),"#",VLOOKUP(A28660,Questionnaire!A:KQ,229,FALSE))</f>
        <v>#</v>
      </c>
    </row>
    <row r="28661" spans="1:2">
      <c r="A28661" t="s">
        <v>338</v>
      </c>
      <c r="B28661" t="str">
        <f>IF(ISBLANK(VLOOKUP(A28661,Questionnaire!A:KQ,229,FALSE)),"#",VLOOKUP(A28661,Questionnaire!A:KQ,229,FALSE))</f>
        <v>#</v>
      </c>
    </row>
    <row r="28662" spans="1:2">
      <c r="A28662" t="s">
        <v>339</v>
      </c>
      <c r="B28662" t="str">
        <f>IF(ISBLANK(VLOOKUP(A28662,Questionnaire!A:KQ,229,FALSE)),"#",VLOOKUP(A28662,Questionnaire!A:KQ,229,FALSE))</f>
        <v>#</v>
      </c>
    </row>
    <row r="28663" spans="1:2">
      <c r="A28663" t="s">
        <v>340</v>
      </c>
      <c r="B28663" t="str">
        <f>IF(ISBLANK(VLOOKUP(A28663,Questionnaire!A:KQ,229,FALSE)),"#",VLOOKUP(A28663,Questionnaire!A:KQ,229,FALSE))</f>
        <v>#</v>
      </c>
    </row>
    <row r="28664" spans="1:2">
      <c r="A28664" t="s">
        <v>341</v>
      </c>
      <c r="B28664" t="str">
        <f>IF(ISBLANK(VLOOKUP(A28664,Questionnaire!A:KQ,229,FALSE)),"#",VLOOKUP(A28664,Questionnaire!A:KQ,229,FALSE))</f>
        <v>#</v>
      </c>
    </row>
    <row r="28665" spans="1:2">
      <c r="A28665" t="s">
        <v>342</v>
      </c>
      <c r="B28665" t="str">
        <f>IF(ISBLANK(VLOOKUP(A28665,Questionnaire!A:KQ,229,FALSE)),"#",VLOOKUP(A28665,Questionnaire!A:KQ,229,FALSE))</f>
        <v>#</v>
      </c>
    </row>
    <row r="28666" spans="1:2">
      <c r="A28666" t="s">
        <v>343</v>
      </c>
      <c r="B28666" t="str">
        <f>IF(ISBLANK(VLOOKUP(A28666,Questionnaire!A:KQ,229,FALSE)),"#",VLOOKUP(A28666,Questionnaire!A:KQ,229,FALSE))</f>
        <v>#</v>
      </c>
    </row>
    <row r="28667" spans="1:2">
      <c r="A28667" t="s">
        <v>344</v>
      </c>
      <c r="B28667" t="str">
        <f>IF(ISBLANK(VLOOKUP(A28667,Questionnaire!A:KQ,229,FALSE)),"#",VLOOKUP(A28667,Questionnaire!A:KQ,229,FALSE))</f>
        <v>#</v>
      </c>
    </row>
    <row r="28668" spans="1:2">
      <c r="A28668" t="s">
        <v>345</v>
      </c>
      <c r="B28668" t="str">
        <f>IF(ISBLANK(VLOOKUP(A28668,Questionnaire!A:KQ,229,FALSE)),"#",VLOOKUP(A28668,Questionnaire!A:KQ,229,FALSE))</f>
        <v>#</v>
      </c>
    </row>
    <row r="28669" spans="1:2">
      <c r="A28669" t="s">
        <v>348</v>
      </c>
      <c r="B28669" t="str">
        <f>IF(ISBLANK(VLOOKUP(A28669,Questionnaire!A:KQ,229,FALSE)),"#",VLOOKUP(A28669,Questionnaire!A:KQ,229,FALSE))</f>
        <v>#</v>
      </c>
    </row>
    <row r="28670" spans="1:2">
      <c r="A28670" t="s">
        <v>353</v>
      </c>
      <c r="B28670" t="str">
        <f>IF(ISBLANK(VLOOKUP(A28670,Questionnaire!A:KQ,229,FALSE)),"#",VLOOKUP(A28670,Questionnaire!A:KQ,229,FALSE))</f>
        <v>#</v>
      </c>
    </row>
    <row r="28671" spans="1:2">
      <c r="A28671" t="s">
        <v>354</v>
      </c>
      <c r="B28671" t="str">
        <f>IF(ISBLANK(VLOOKUP(A28671,Questionnaire!A:KQ,229,FALSE)),"#",VLOOKUP(A28671,Questionnaire!A:KQ,229,FALSE))</f>
        <v>#</v>
      </c>
    </row>
    <row r="28672" spans="1:2">
      <c r="A28672" t="s">
        <v>355</v>
      </c>
      <c r="B28672" t="str">
        <f>IF(ISBLANK(VLOOKUP(A28672,Questionnaire!A:KQ,229,FALSE)),"#",VLOOKUP(A28672,Questionnaire!A:KQ,229,FALSE))</f>
        <v>#</v>
      </c>
    </row>
    <row r="28673" spans="1:2">
      <c r="A28673" t="s">
        <v>356</v>
      </c>
      <c r="B28673" t="str">
        <f>IF(ISBLANK(VLOOKUP(A28673,Questionnaire!A:KQ,229,FALSE)),"#",VLOOKUP(A28673,Questionnaire!A:KQ,229,FALSE))</f>
        <v>#</v>
      </c>
    </row>
    <row r="28674" spans="1:2">
      <c r="A28674" t="s">
        <v>357</v>
      </c>
      <c r="B28674" t="str">
        <f>IF(ISBLANK(VLOOKUP(A28674,Questionnaire!A:KQ,229,FALSE)),"#",VLOOKUP(A28674,Questionnaire!A:KQ,229,FALSE))</f>
        <v>#</v>
      </c>
    </row>
    <row r="28675" spans="1:2">
      <c r="A28675" t="s">
        <v>360</v>
      </c>
      <c r="B28675" t="str">
        <f>IF(ISBLANK(VLOOKUP(A28675,Questionnaire!A:KQ,229,FALSE)),"#",VLOOKUP(A28675,Questionnaire!A:KQ,229,FALSE))</f>
        <v>#</v>
      </c>
    </row>
    <row r="28676" spans="1:2">
      <c r="A28676" t="s">
        <v>362</v>
      </c>
      <c r="B28676" t="str">
        <f>IF(ISBLANK(VLOOKUP(A28676,Questionnaire!A:KQ,229,FALSE)),"#",VLOOKUP(A28676,Questionnaire!A:KQ,229,FALSE))</f>
        <v>#</v>
      </c>
    </row>
    <row r="28677" spans="1:2">
      <c r="A28677" t="s">
        <v>363</v>
      </c>
      <c r="B28677" t="str">
        <f>IF(ISBLANK(VLOOKUP(A28677,Questionnaire!A:KQ,229,FALSE)),"#",VLOOKUP(A28677,Questionnaire!A:KQ,229,FALSE))</f>
        <v>#</v>
      </c>
    </row>
    <row r="28678" spans="1:2">
      <c r="A28678" t="s">
        <v>364</v>
      </c>
      <c r="B28678" t="str">
        <f>IF(ISBLANK(VLOOKUP(A28678,Questionnaire!A:KQ,229,FALSE)),"#",VLOOKUP(A28678,Questionnaire!A:KQ,229,FALSE))</f>
        <v>#</v>
      </c>
    </row>
    <row r="28679" spans="1:2">
      <c r="A28679" t="s">
        <v>365</v>
      </c>
      <c r="B28679" t="str">
        <f>IF(ISBLANK(VLOOKUP(A28679,Questionnaire!A:KQ,229,FALSE)),"#",VLOOKUP(A28679,Questionnaire!A:KQ,229,FALSE))</f>
        <v>#</v>
      </c>
    </row>
    <row r="28680" spans="1:2">
      <c r="A28680" t="s">
        <v>366</v>
      </c>
      <c r="B28680" t="str">
        <f>IF(ISBLANK(VLOOKUP(A28680,Questionnaire!A:KQ,229,FALSE)),"#",VLOOKUP(A28680,Questionnaire!A:KQ,229,FALSE))</f>
        <v>#</v>
      </c>
    </row>
    <row r="28681" spans="1:2">
      <c r="A28681" t="s">
        <v>371</v>
      </c>
      <c r="B28681" t="str">
        <f>IF(ISBLANK(VLOOKUP(A28681,Questionnaire!A:KQ,229,FALSE)),"#",VLOOKUP(A28681,Questionnaire!A:KQ,229,FALSE))</f>
        <v>#</v>
      </c>
    </row>
    <row r="28682" spans="1:2">
      <c r="A28682" t="s">
        <v>372</v>
      </c>
      <c r="B28682" t="str">
        <f>IF(ISBLANK(VLOOKUP(A28682,Questionnaire!A:KQ,229,FALSE)),"#",VLOOKUP(A28682,Questionnaire!A:KQ,229,FALSE))</f>
        <v>#</v>
      </c>
    </row>
    <row r="28683" spans="1:2">
      <c r="A28683" t="s">
        <v>373</v>
      </c>
      <c r="B28683" t="str">
        <f>IF(ISBLANK(VLOOKUP(A28683,Questionnaire!A:KQ,229,FALSE)),"#",VLOOKUP(A28683,Questionnaire!A:KQ,229,FALSE))</f>
        <v>#</v>
      </c>
    </row>
    <row r="28684" spans="1:2">
      <c r="A28684" t="s">
        <v>374</v>
      </c>
      <c r="B28684" t="str">
        <f>IF(ISBLANK(VLOOKUP(A28684,Questionnaire!A:KQ,229,FALSE)),"#",VLOOKUP(A28684,Questionnaire!A:KQ,229,FALSE))</f>
        <v>#</v>
      </c>
    </row>
    <row r="28685" spans="1:2">
      <c r="A28685" t="s">
        <v>377</v>
      </c>
      <c r="B28685" t="str">
        <f>IF(ISBLANK(VLOOKUP(A28685,Questionnaire!A:KQ,229,FALSE)),"#",VLOOKUP(A28685,Questionnaire!A:KQ,229,FALSE))</f>
        <v>#</v>
      </c>
    </row>
    <row r="28686" spans="1:2">
      <c r="A28686" t="s">
        <v>379</v>
      </c>
      <c r="B28686" t="str">
        <f>IF(ISBLANK(VLOOKUP(A28686,Questionnaire!A:KQ,229,FALSE)),"#",VLOOKUP(A28686,Questionnaire!A:KQ,229,FALSE))</f>
        <v>#</v>
      </c>
    </row>
    <row r="28687" spans="1:2">
      <c r="A28687" t="s">
        <v>380</v>
      </c>
      <c r="B28687" t="str">
        <f>IF(ISBLANK(VLOOKUP(A28687,Questionnaire!A:KQ,229,FALSE)),"#",VLOOKUP(A28687,Questionnaire!A:KQ,229,FALSE))</f>
        <v>#</v>
      </c>
    </row>
    <row r="28688" spans="1:2">
      <c r="A28688" t="s">
        <v>381</v>
      </c>
      <c r="B28688" t="str">
        <f>IF(ISBLANK(VLOOKUP(A28688,Questionnaire!A:KQ,229,FALSE)),"#",VLOOKUP(A28688,Questionnaire!A:KQ,229,FALSE))</f>
        <v>#</v>
      </c>
    </row>
    <row r="28689" spans="1:2">
      <c r="A28689" t="s">
        <v>382</v>
      </c>
      <c r="B28689" t="str">
        <f>IF(ISBLANK(VLOOKUP(A28689,Questionnaire!A:KQ,229,FALSE)),"#",VLOOKUP(A28689,Questionnaire!A:KQ,229,FALSE))</f>
        <v>#</v>
      </c>
    </row>
    <row r="28690" spans="1:2">
      <c r="A28690" t="s">
        <v>384</v>
      </c>
      <c r="B28690" t="str">
        <f>IF(ISBLANK(VLOOKUP(A28690,Questionnaire!A:KQ,229,FALSE)),"#",VLOOKUP(A28690,Questionnaire!A:KQ,229,FALSE))</f>
        <v>#</v>
      </c>
    </row>
    <row r="28691" spans="1:2">
      <c r="A28691" t="s">
        <v>387</v>
      </c>
      <c r="B28691" t="str">
        <f>IF(ISBLANK(VLOOKUP(A28691,Questionnaire!A:KQ,229,FALSE)),"#",VLOOKUP(A28691,Questionnaire!A:KQ,229,FALSE))</f>
        <v>#</v>
      </c>
    </row>
    <row r="28692" spans="1:2">
      <c r="A28692" t="s">
        <v>391</v>
      </c>
      <c r="B28692" t="str">
        <f>IF(ISBLANK(VLOOKUP(A28692,Questionnaire!A:KQ,229,FALSE)),"#",VLOOKUP(A28692,Questionnaire!A:KQ,229,FALSE))</f>
        <v>#</v>
      </c>
    </row>
    <row r="28693" spans="1:2">
      <c r="A28693" t="s">
        <v>393</v>
      </c>
      <c r="B28693" t="str">
        <f>IF(ISBLANK(VLOOKUP(A28693,Questionnaire!A:KQ,229,FALSE)),"#",VLOOKUP(A28693,Questionnaire!A:KQ,229,FALSE))</f>
        <v>#</v>
      </c>
    </row>
    <row r="28694" spans="1:2">
      <c r="A28694" t="s">
        <v>395</v>
      </c>
      <c r="B28694" t="str">
        <f>IF(ISBLANK(VLOOKUP(A28694,Questionnaire!A:KQ,229,FALSE)),"#",VLOOKUP(A28694,Questionnaire!A:KQ,229,FALSE))</f>
        <v>#</v>
      </c>
    </row>
    <row r="28695" spans="1:2">
      <c r="A28695" t="s">
        <v>398</v>
      </c>
      <c r="B28695" t="str">
        <f>IF(ISBLANK(VLOOKUP(A28695,Questionnaire!A:KQ,229,FALSE)),"#",VLOOKUP(A28695,Questionnaire!A:KQ,229,FALSE))</f>
        <v>#</v>
      </c>
    </row>
    <row r="28696" spans="1:2">
      <c r="A28696" t="s">
        <v>402</v>
      </c>
      <c r="B28696" t="str">
        <f>IF(ISBLANK(VLOOKUP(A28696,Questionnaire!A:KQ,229,FALSE)),"#",VLOOKUP(A28696,Questionnaire!A:KQ,229,FALSE))</f>
        <v>#</v>
      </c>
    </row>
    <row r="28697" spans="1:2">
      <c r="A28697" t="s">
        <v>405</v>
      </c>
      <c r="B28697" t="str">
        <f>IF(ISBLANK(VLOOKUP(A28697,Questionnaire!A:KQ,229,FALSE)),"#",VLOOKUP(A28697,Questionnaire!A:KQ,229,FALSE))</f>
        <v>#</v>
      </c>
    </row>
    <row r="28698" spans="1:2">
      <c r="A28698" t="s">
        <v>409</v>
      </c>
      <c r="B28698" t="str">
        <f>IF(ISBLANK(VLOOKUP(A28698,Questionnaire!A:KQ,229,FALSE)),"#",VLOOKUP(A28698,Questionnaire!A:KQ,229,FALSE))</f>
        <v>#</v>
      </c>
    </row>
    <row r="28699" spans="1:2">
      <c r="A28699" t="s">
        <v>412</v>
      </c>
      <c r="B28699" t="str">
        <f>IF(ISBLANK(VLOOKUP(A28699,Questionnaire!A:KQ,229,FALSE)),"#",VLOOKUP(A28699,Questionnaire!A:KQ,229,FALSE))</f>
        <v>#</v>
      </c>
    </row>
    <row r="28700" spans="1:2">
      <c r="A28700" t="s">
        <v>415</v>
      </c>
      <c r="B28700" t="str">
        <f>IF(ISBLANK(VLOOKUP(A28700,Questionnaire!A:KQ,229,FALSE)),"#",VLOOKUP(A28700,Questionnaire!A:KQ,229,FALSE))</f>
        <v>#</v>
      </c>
    </row>
    <row r="28701" spans="1:2">
      <c r="A28701" t="s">
        <v>418</v>
      </c>
      <c r="B28701" t="str">
        <f>IF(ISBLANK(VLOOKUP(A28701,Questionnaire!A:KQ,229,FALSE)),"#",VLOOKUP(A28701,Questionnaire!A:KQ,229,FALSE))</f>
        <v>#</v>
      </c>
    </row>
    <row r="28702" spans="1:2">
      <c r="A28702" t="s">
        <v>421</v>
      </c>
      <c r="B28702" t="str">
        <f>IF(ISBLANK(VLOOKUP(A28702,Questionnaire!A:KQ,229,FALSE)),"#",VLOOKUP(A28702,Questionnaire!A:KQ,229,FALSE))</f>
        <v>#</v>
      </c>
    </row>
    <row r="28703" spans="1:2">
      <c r="A28703" t="s">
        <v>424</v>
      </c>
      <c r="B28703" t="str">
        <f>IF(ISBLANK(VLOOKUP(A28703,Questionnaire!A:KQ,229,FALSE)),"#",VLOOKUP(A28703,Questionnaire!A:KQ,229,FALSE))</f>
        <v>#</v>
      </c>
    </row>
    <row r="28704" spans="1:2">
      <c r="A28704" t="s">
        <v>429</v>
      </c>
      <c r="B28704" t="str">
        <f>IF(ISBLANK(VLOOKUP(A28704,Questionnaire!A:KQ,229,FALSE)),"#",VLOOKUP(A28704,Questionnaire!A:KQ,229,FALSE))</f>
        <v>#</v>
      </c>
    </row>
    <row r="28705" spans="1:2">
      <c r="A28705" t="s">
        <v>432</v>
      </c>
      <c r="B28705" t="str">
        <f>IF(ISBLANK(VLOOKUP(A28705,Questionnaire!A:KQ,229,FALSE)),"#",VLOOKUP(A28705,Questionnaire!A:KQ,229,FALSE))</f>
        <v>#</v>
      </c>
    </row>
    <row r="28706" spans="1:2">
      <c r="A28706" t="s">
        <v>435</v>
      </c>
      <c r="B28706" t="str">
        <f>IF(ISBLANK(VLOOKUP(A28706,Questionnaire!A:KQ,229,FALSE)),"#",VLOOKUP(A28706,Questionnaire!A:KQ,229,FALSE))</f>
        <v>#</v>
      </c>
    </row>
    <row r="28707" spans="1:2">
      <c r="A28707" t="s">
        <v>437</v>
      </c>
      <c r="B28707" t="str">
        <f>IF(ISBLANK(VLOOKUP(A28707,Questionnaire!A:KQ,229,FALSE)),"#",VLOOKUP(A28707,Questionnaire!A:KQ,229,FALSE))</f>
        <v>#</v>
      </c>
    </row>
    <row r="28708" spans="1:2">
      <c r="A28708" t="s">
        <v>439</v>
      </c>
      <c r="B28708" t="str">
        <f>IF(ISBLANK(VLOOKUP(A28708,Questionnaire!A:KQ,229,FALSE)),"#",VLOOKUP(A28708,Questionnaire!A:KQ,229,FALSE))</f>
        <v>#</v>
      </c>
    </row>
    <row r="28709" spans="1:2">
      <c r="A28709" t="s">
        <v>442</v>
      </c>
      <c r="B28709" t="str">
        <f>IF(ISBLANK(VLOOKUP(A28709,Questionnaire!A:KQ,229,FALSE)),"#",VLOOKUP(A28709,Questionnaire!A:KQ,229,FALSE))</f>
        <v>#</v>
      </c>
    </row>
    <row r="28710" spans="1:2">
      <c r="A28710" t="s">
        <v>445</v>
      </c>
      <c r="B28710" t="str">
        <f>IF(ISBLANK(VLOOKUP(A28710,Questionnaire!A:KQ,229,FALSE)),"#",VLOOKUP(A28710,Questionnaire!A:KQ,229,FALSE))</f>
        <v>#</v>
      </c>
    </row>
    <row r="28711" spans="1:2">
      <c r="A28711" t="s">
        <v>448</v>
      </c>
      <c r="B28711" t="str">
        <f>IF(ISBLANK(VLOOKUP(A28711,Questionnaire!A:KQ,229,FALSE)),"#",VLOOKUP(A28711,Questionnaire!A:KQ,229,FALSE))</f>
        <v>#</v>
      </c>
    </row>
    <row r="28712" spans="1:2">
      <c r="A28712" t="s">
        <v>452</v>
      </c>
      <c r="B28712" t="str">
        <f>IF(ISBLANK(VLOOKUP(A28712,Questionnaire!A:KQ,229,FALSE)),"#",VLOOKUP(A28712,Questionnaire!A:KQ,229,FALSE))</f>
        <v>#</v>
      </c>
    </row>
    <row r="28713" spans="1:2">
      <c r="A28713" t="s">
        <v>455</v>
      </c>
      <c r="B28713" t="str">
        <f>IF(ISBLANK(VLOOKUP(A28713,Questionnaire!A:KQ,229,FALSE)),"#",VLOOKUP(A28713,Questionnaire!A:KQ,229,FALSE))</f>
        <v>#</v>
      </c>
    </row>
    <row r="28714" spans="1:2">
      <c r="A28714" t="s">
        <v>458</v>
      </c>
      <c r="B28714" t="str">
        <f>IF(ISBLANK(VLOOKUP(A28714,Questionnaire!A:KQ,229,FALSE)),"#",VLOOKUP(A28714,Questionnaire!A:KQ,229,FALSE))</f>
        <v>#</v>
      </c>
    </row>
    <row r="28715" spans="1:2">
      <c r="A28715" t="s">
        <v>461</v>
      </c>
      <c r="B28715" t="str">
        <f>IF(ISBLANK(VLOOKUP(A28715,Questionnaire!A:KQ,229,FALSE)),"#",VLOOKUP(A28715,Questionnaire!A:KQ,229,FALSE))</f>
        <v>#</v>
      </c>
    </row>
    <row r="28716" spans="1:2">
      <c r="A28716" t="s">
        <v>465</v>
      </c>
      <c r="B28716" t="str">
        <f>IF(ISBLANK(VLOOKUP(A28716,Questionnaire!A:KQ,229,FALSE)),"#",VLOOKUP(A28716,Questionnaire!A:KQ,229,FALSE))</f>
        <v>#</v>
      </c>
    </row>
    <row r="28717" spans="1:2">
      <c r="A28717" t="s">
        <v>467</v>
      </c>
      <c r="B28717" t="str">
        <f>IF(ISBLANK(VLOOKUP(A28717,Questionnaire!A:KQ,229,FALSE)),"#",VLOOKUP(A28717,Questionnaire!A:KQ,229,FALSE))</f>
        <v>#</v>
      </c>
    </row>
    <row r="28718" spans="1:2">
      <c r="A28718" t="s">
        <v>469</v>
      </c>
      <c r="B28718" t="str">
        <f>IF(ISBLANK(VLOOKUP(A28718,Questionnaire!A:KQ,229,FALSE)),"#",VLOOKUP(A28718,Questionnaire!A:KQ,229,FALSE))</f>
        <v>#</v>
      </c>
    </row>
    <row r="28719" spans="1:2">
      <c r="A28719" t="s">
        <v>471</v>
      </c>
      <c r="B28719" t="str">
        <f>IF(ISBLANK(VLOOKUP(A28719,Questionnaire!A:KQ,229,FALSE)),"#",VLOOKUP(A28719,Questionnaire!A:KQ,229,FALSE))</f>
        <v>#</v>
      </c>
    </row>
    <row r="28720" spans="1:2">
      <c r="A28720" t="s">
        <v>473</v>
      </c>
      <c r="B28720" t="str">
        <f>IF(ISBLANK(VLOOKUP(A28720,Questionnaire!A:KQ,229,FALSE)),"#",VLOOKUP(A28720,Questionnaire!A:KQ,229,FALSE))</f>
        <v>#</v>
      </c>
    </row>
    <row r="28721" spans="1:3">
      <c r="A28721" t="s">
        <v>475</v>
      </c>
      <c r="B28721" t="str">
        <f>IF(ISBLANK(VLOOKUP(A28721,Questionnaire!A:KQ,229,FALSE)),"#",VLOOKUP(A28721,Questionnaire!A:KQ,229,FALSE))</f>
        <v>#</v>
      </c>
    </row>
    <row r="28722" spans="1:3">
      <c r="A28722" t="s">
        <v>185</v>
      </c>
      <c r="B28722" t="str">
        <f>IF(ISBLANK(VLOOKUP(A28722,Questionnaire!A:KQ,230,FALSE)),"#",VLOOKUP(A28722,Questionnaire!A:KQ,230,FALSE))</f>
        <v>#</v>
      </c>
      <c r="C28722">
        <v>227</v>
      </c>
    </row>
    <row r="28723" spans="1:3">
      <c r="A28723" t="s">
        <v>187</v>
      </c>
      <c r="B28723" t="str">
        <f>IF(ISNA(VLOOKUP(VLOOKUP(A28723,Questionnaire!A:KQ,230,FALSE),'CORA Encoding'!D:E,2,FALSE)),"#",VLOOKUP(VLOOKUP(A28723,Questionnaire!A:KQ,230,FALSE),'CORA Encoding'!D:E,2,FALSE))</f>
        <v>#</v>
      </c>
    </row>
    <row r="28724" spans="1:3">
      <c r="A28724" t="s">
        <v>189</v>
      </c>
      <c r="B28724" t="str">
        <f>IF(ISNA(VLOOKUP(VLOOKUP(A28724,Questionnaire!A:KQ,230,FALSE),'CORA Encoding'!G:H,2,FALSE)),"#",VLOOKUP(VLOOKUP(A28724,Questionnaire!A:KQ,230,FALSE),'CORA Encoding'!G:H,2,FALSE))</f>
        <v>#</v>
      </c>
    </row>
    <row r="28725" spans="1:3">
      <c r="A28725" t="s">
        <v>191</v>
      </c>
      <c r="B28725" t="str">
        <f>IF(ISNA(VLOOKUP(VLOOKUP(A28725,Questionnaire!A:KQ,230,FALSE),'Country List'!E:F,2,FALSE)),"#",VLOOKUP(VLOOKUP(A28725,Questionnaire!A:KQ,230,FALSE),'Country List'!E:F,2,FALSE))</f>
        <v>#</v>
      </c>
    </row>
    <row r="28726" spans="1:3">
      <c r="A28726" t="s">
        <v>193</v>
      </c>
      <c r="B28726" t="str">
        <f>IF(ISNA(VLOOKUP(VLOOKUP(A28726,Questionnaire!A:KQ,230,FALSE),'Industry List'!B:C,2,FALSE)),"#",VLOOKUP(VLOOKUP(A28726,Questionnaire!A:KQ,230,FALSE),'Industry List'!B:C,2,FALSE))</f>
        <v>#</v>
      </c>
    </row>
    <row r="28727" spans="1:3">
      <c r="A28727" t="s">
        <v>197</v>
      </c>
      <c r="B28727" t="str">
        <f>IF(ISBLANK(VLOOKUP(A28727,Questionnaire!A:KQ,230,FALSE)),"#",VLOOKUP(A28727,Questionnaire!A:KQ,230,FALSE))</f>
        <v>#</v>
      </c>
    </row>
    <row r="28728" spans="1:3">
      <c r="A28728" t="s">
        <v>201</v>
      </c>
      <c r="B28728" t="str">
        <f>IF(ISBLANK(VLOOKUP(A28728,Questionnaire!A:KQ,230,FALSE)),"#",VLOOKUP(A28728,Questionnaire!A:KQ,230,FALSE))</f>
        <v>#</v>
      </c>
    </row>
    <row r="28729" spans="1:3">
      <c r="A28729" t="s">
        <v>203</v>
      </c>
      <c r="B28729" t="str">
        <f>IF(ISNA(VLOOKUP(VLOOKUP(A28729,Questionnaire!A:KQ,230,FALSE),'CORA Encoding'!J:K,2,FALSE)),"#",VLOOKUP(VLOOKUP(A28729,Questionnaire!A:KQ,230,FALSE),'CORA Encoding'!J:K,2,FALSE))</f>
        <v>#</v>
      </c>
    </row>
    <row r="28730" spans="1:3">
      <c r="A28730" t="s">
        <v>208</v>
      </c>
      <c r="B28730" t="str">
        <f>IF(ISBLANK(VLOOKUP(A28730,Questionnaire!A:KQ,230,FALSE)),"#",VLOOKUP(A28730,Questionnaire!A:KQ,230,FALSE))</f>
        <v>#</v>
      </c>
    </row>
    <row r="28731" spans="1:3">
      <c r="A28731" t="s">
        <v>213</v>
      </c>
      <c r="B28731" t="str">
        <f>IF(ISBLANK(VLOOKUP(A28731,Questionnaire!A:KQ,230,FALSE)),"#",VLOOKUP(A28731,Questionnaire!A:KQ,230,FALSE))</f>
        <v>#</v>
      </c>
    </row>
    <row r="28732" spans="1:3">
      <c r="A28732" t="s">
        <v>215</v>
      </c>
      <c r="B28732" t="str">
        <f>IF(ISBLANK(VLOOKUP(A28732,Questionnaire!A:KQ,230,FALSE)),"#",VLOOKUP(A28732,Questionnaire!A:KQ,230,FALSE))</f>
        <v>#</v>
      </c>
    </row>
    <row r="28733" spans="1:3">
      <c r="A28733" t="s">
        <v>217</v>
      </c>
      <c r="B28733" t="str">
        <f>IF(ISBLANK(VLOOKUP(A28733,Questionnaire!A:KQ,230,FALSE)),"#",VLOOKUP(A28733,Questionnaire!A:KQ,230,FALSE))</f>
        <v>#</v>
      </c>
    </row>
    <row r="28734" spans="1:3">
      <c r="A28734" t="s">
        <v>219</v>
      </c>
      <c r="B28734" t="str">
        <f>IF(ISBLANK(VLOOKUP(A28734,Questionnaire!A:KQ,230,FALSE)),"#",VLOOKUP(A28734,Questionnaire!A:KQ,230,FALSE))</f>
        <v>#</v>
      </c>
    </row>
    <row r="28735" spans="1:3">
      <c r="A28735" t="s">
        <v>221</v>
      </c>
      <c r="B28735" t="str">
        <f>IF(ISBLANK(VLOOKUP(A28735,Questionnaire!A:KQ,230,FALSE)),"#",VLOOKUP(A28735,Questionnaire!A:KQ,230,FALSE))</f>
        <v>#</v>
      </c>
    </row>
    <row r="28736" spans="1:3">
      <c r="A28736" t="s">
        <v>223</v>
      </c>
      <c r="B28736" t="str">
        <f>IF(ISBLANK(VLOOKUP(A28736,Questionnaire!A:KQ,230,FALSE)),"#",VLOOKUP(A28736,Questionnaire!A:KQ,230,FALSE))</f>
        <v>#</v>
      </c>
    </row>
    <row r="28737" spans="1:2">
      <c r="A28737" t="s">
        <v>225</v>
      </c>
      <c r="B28737" t="str">
        <f>IF(ISBLANK(VLOOKUP(A28737,Questionnaire!A:KQ,230,FALSE)),"#",VLOOKUP(A28737,Questionnaire!A:KQ,230,FALSE))</f>
        <v>#</v>
      </c>
    </row>
    <row r="28738" spans="1:2">
      <c r="A28738" t="s">
        <v>227</v>
      </c>
      <c r="B28738" t="str">
        <f>IF(ISBLANK(VLOOKUP(A28738,Questionnaire!A:KQ,230,FALSE)),"#",VLOOKUP(A28738,Questionnaire!A:KQ,230,FALSE))</f>
        <v>#</v>
      </c>
    </row>
    <row r="28739" spans="1:2">
      <c r="A28739" t="s">
        <v>229</v>
      </c>
      <c r="B28739" t="str">
        <f>IF(ISBLANK(VLOOKUP(A28739,Questionnaire!A:KQ,230,FALSE)),"#",VLOOKUP(A28739,Questionnaire!A:KQ,230,FALSE))</f>
        <v>#</v>
      </c>
    </row>
    <row r="28740" spans="1:2">
      <c r="A28740" t="s">
        <v>231</v>
      </c>
      <c r="B28740" t="str">
        <f>IF(ISBLANK(VLOOKUP(A28740,Questionnaire!A:KQ,230,FALSE)),"#",VLOOKUP(A28740,Questionnaire!A:KQ,230,FALSE))</f>
        <v>#</v>
      </c>
    </row>
    <row r="28741" spans="1:2">
      <c r="A28741" t="s">
        <v>233</v>
      </c>
      <c r="B28741" t="str">
        <f>IF(ISBLANK(VLOOKUP(A28741,Questionnaire!A:KQ,230,FALSE)),"#",VLOOKUP(A28741,Questionnaire!A:KQ,230,FALSE))</f>
        <v>#</v>
      </c>
    </row>
    <row r="28742" spans="1:2">
      <c r="A28742" t="s">
        <v>235</v>
      </c>
      <c r="B28742" t="str">
        <f>IF(ISBLANK(VLOOKUP(A28742,Questionnaire!A:KQ,230,FALSE)),"#",VLOOKUP(A28742,Questionnaire!A:KQ,230,FALSE))</f>
        <v>#</v>
      </c>
    </row>
    <row r="28743" spans="1:2">
      <c r="A28743" t="s">
        <v>237</v>
      </c>
      <c r="B28743" t="str">
        <f>IF(ISBLANK(VLOOKUP(A28743,Questionnaire!A:KQ,230,FALSE)),"#",VLOOKUP(A28743,Questionnaire!A:KQ,230,FALSE))</f>
        <v>#</v>
      </c>
    </row>
    <row r="28744" spans="1:2">
      <c r="A28744" t="s">
        <v>239</v>
      </c>
      <c r="B28744" t="str">
        <f>IF(ISBLANK(VLOOKUP(A28744,Questionnaire!A:KQ,230,FALSE)),"#",VLOOKUP(A28744,Questionnaire!A:KQ,230,FALSE))</f>
        <v>#</v>
      </c>
    </row>
    <row r="28745" spans="1:2">
      <c r="A28745" t="s">
        <v>242</v>
      </c>
      <c r="B28745" t="str">
        <f>IF(ISBLANK(VLOOKUP(A28745,Questionnaire!A:KQ,230,FALSE)),"#",VLOOKUP(A28745,Questionnaire!A:KQ,230,FALSE))</f>
        <v>#</v>
      </c>
    </row>
    <row r="28746" spans="1:2">
      <c r="A28746" t="s">
        <v>245</v>
      </c>
      <c r="B28746" t="str">
        <f>IF(ISBLANK(VLOOKUP(A28746,Questionnaire!A:KQ,230,FALSE)),"#",VLOOKUP(A28746,Questionnaire!A:KQ,230,FALSE))</f>
        <v>#</v>
      </c>
    </row>
    <row r="28747" spans="1:2">
      <c r="A28747" t="s">
        <v>247</v>
      </c>
      <c r="B28747" t="str">
        <f>IF(ISBLANK(VLOOKUP(A28747,Questionnaire!A:KQ,230,FALSE)),"#",VLOOKUP(A28747,Questionnaire!A:KQ,230,FALSE))</f>
        <v>#</v>
      </c>
    </row>
    <row r="28748" spans="1:2">
      <c r="A28748" t="s">
        <v>249</v>
      </c>
      <c r="B28748" t="str">
        <f>IF(ISBLANK(VLOOKUP(A28748,Questionnaire!A:KQ,230,FALSE)),"#",VLOOKUP(A28748,Questionnaire!A:KQ,230,FALSE))</f>
        <v>#</v>
      </c>
    </row>
    <row r="28749" spans="1:2">
      <c r="A28749" t="s">
        <v>250</v>
      </c>
      <c r="B28749" t="str">
        <f>IF(ISBLANK(VLOOKUP(A28749,Questionnaire!A:KQ,230,FALSE)),"#",VLOOKUP(A28749,Questionnaire!A:KQ,230,FALSE))</f>
        <v>#</v>
      </c>
    </row>
    <row r="28750" spans="1:2">
      <c r="A28750" t="s">
        <v>252</v>
      </c>
      <c r="B28750" t="str">
        <f>IF(ISBLANK(VLOOKUP(A28750,Questionnaire!A:KQ,230,FALSE)),"#",VLOOKUP(A28750,Questionnaire!A:KQ,230,FALSE))</f>
        <v>#</v>
      </c>
    </row>
    <row r="28751" spans="1:2">
      <c r="A28751" t="s">
        <v>255</v>
      </c>
      <c r="B28751" t="str">
        <f>IF(ISBLANK(VLOOKUP(A28751,Questionnaire!A:KQ,230,FALSE)),"#",VLOOKUP(A28751,Questionnaire!A:KQ,230,FALSE))</f>
        <v>#</v>
      </c>
    </row>
    <row r="28752" spans="1:2">
      <c r="A28752" t="s">
        <v>258</v>
      </c>
      <c r="B28752" t="str">
        <f>IF(ISNA(VLOOKUP(VLOOKUP(A28752,Questionnaire!A:KQ,230,FALSE),'CORA Encoding'!M:N,2,FALSE)),"#",VLOOKUP(VLOOKUP(A28752,Questionnaire!A:KQ,230,FALSE),'CORA Encoding'!M:N,2,FALSE))</f>
        <v>#</v>
      </c>
    </row>
    <row r="28753" spans="1:2">
      <c r="A28753" t="s">
        <v>261</v>
      </c>
      <c r="B28753" t="str">
        <f>IF(ISBLANK(VLOOKUP(A28753,Questionnaire!A:KQ,230,FALSE)),"#",VLOOKUP(A28753,Questionnaire!A:KQ,230,FALSE))</f>
        <v>#</v>
      </c>
    </row>
    <row r="28754" spans="1:2">
      <c r="A28754" t="s">
        <v>263</v>
      </c>
      <c r="B28754" t="str">
        <f>IF(ISBLANK(VLOOKUP(A28754,Questionnaire!A:KQ,230,FALSE)),"#",VLOOKUP(A28754,Questionnaire!A:KQ,230,FALSE))</f>
        <v>#</v>
      </c>
    </row>
    <row r="28755" spans="1:2">
      <c r="A28755" t="s">
        <v>265</v>
      </c>
      <c r="B28755" t="str">
        <f>IF(ISBLANK(VLOOKUP(A28755,Questionnaire!A:KQ,230,FALSE)),"#",VLOOKUP(A28755,Questionnaire!A:KQ,230,FALSE))</f>
        <v>#</v>
      </c>
    </row>
    <row r="28756" spans="1:2">
      <c r="A28756" t="s">
        <v>267</v>
      </c>
      <c r="B28756" t="str">
        <f>IF(ISBLANK(VLOOKUP(A28756,Questionnaire!A:KQ,230,FALSE)),"#",VLOOKUP(A28756,Questionnaire!A:KQ,230,FALSE))</f>
        <v>#</v>
      </c>
    </row>
    <row r="28757" spans="1:2">
      <c r="A28757" t="s">
        <v>269</v>
      </c>
      <c r="B28757" t="str">
        <f>IF(ISBLANK(VLOOKUP(A28757,Questionnaire!A:KQ,230,FALSE)),"#",VLOOKUP(A28757,Questionnaire!A:KQ,230,FALSE))</f>
        <v>#</v>
      </c>
    </row>
    <row r="28758" spans="1:2">
      <c r="A28758" t="s">
        <v>274</v>
      </c>
      <c r="B28758" t="str">
        <f>IF(ISBLANK(VLOOKUP(A28758,Questionnaire!A:KQ,230,FALSE)),"#",VLOOKUP(A28758,Questionnaire!A:KQ,230,FALSE))</f>
        <v>#</v>
      </c>
    </row>
    <row r="28759" spans="1:2">
      <c r="A28759" t="s">
        <v>276</v>
      </c>
      <c r="B28759" t="str">
        <f>IF(ISBLANK(VLOOKUP(A28759,Questionnaire!A:KQ,230,FALSE)),"#",VLOOKUP(A28759,Questionnaire!A:KQ,230,FALSE))</f>
        <v>#</v>
      </c>
    </row>
    <row r="28760" spans="1:2">
      <c r="A28760" t="s">
        <v>278</v>
      </c>
      <c r="B28760" t="str">
        <f>IF(ISBLANK(VLOOKUP(A28760,Questionnaire!A:KQ,230,FALSE)),"#",VLOOKUP(A28760,Questionnaire!A:KQ,230,FALSE))</f>
        <v>#</v>
      </c>
    </row>
    <row r="28761" spans="1:2">
      <c r="A28761" t="s">
        <v>280</v>
      </c>
      <c r="B28761" t="str">
        <f>IF(ISBLANK(VLOOKUP(A28761,Questionnaire!A:KQ,230,FALSE)),"#",VLOOKUP(A28761,Questionnaire!A:KQ,230,FALSE))</f>
        <v>#</v>
      </c>
    </row>
    <row r="28762" spans="1:2">
      <c r="A28762" t="s">
        <v>282</v>
      </c>
      <c r="B28762" t="str">
        <f>IF(ISBLANK(VLOOKUP(A28762,Questionnaire!A:KQ,230,FALSE)),"#",VLOOKUP(A28762,Questionnaire!A:KQ,230,FALSE))</f>
        <v>#</v>
      </c>
    </row>
    <row r="28763" spans="1:2">
      <c r="A28763" t="s">
        <v>286</v>
      </c>
      <c r="B28763" t="str">
        <f>IF(ISBLANK(VLOOKUP(A28763,Questionnaire!A:KQ,230,FALSE)),"#",VLOOKUP(A28763,Questionnaire!A:KQ,230,FALSE))</f>
        <v>#</v>
      </c>
    </row>
    <row r="28764" spans="1:2">
      <c r="A28764" t="s">
        <v>288</v>
      </c>
      <c r="B28764" t="str">
        <f>IF(ISBLANK(VLOOKUP(A28764,Questionnaire!A:KQ,230,FALSE)),"#",VLOOKUP(A28764,Questionnaire!A:KQ,230,FALSE))</f>
        <v>#</v>
      </c>
    </row>
    <row r="28765" spans="1:2">
      <c r="A28765" t="s">
        <v>290</v>
      </c>
      <c r="B28765" t="str">
        <f>IF(ISBLANK(VLOOKUP(A28765,Questionnaire!A:KQ,230,FALSE)),"#",VLOOKUP(A28765,Questionnaire!A:KQ,230,FALSE))</f>
        <v>#</v>
      </c>
    </row>
    <row r="28766" spans="1:2">
      <c r="A28766" t="s">
        <v>292</v>
      </c>
      <c r="B28766" t="str">
        <f>IF(ISBLANK(VLOOKUP(A28766,Questionnaire!A:KQ,230,FALSE)),"#",VLOOKUP(A28766,Questionnaire!A:KQ,230,FALSE))</f>
        <v>#</v>
      </c>
    </row>
    <row r="28767" spans="1:2">
      <c r="A28767" t="s">
        <v>294</v>
      </c>
      <c r="B28767" t="str">
        <f>IF(ISBLANK(VLOOKUP(A28767,Questionnaire!A:KQ,230,FALSE)),"#",VLOOKUP(A28767,Questionnaire!A:KQ,230,FALSE))</f>
        <v>#</v>
      </c>
    </row>
    <row r="28768" spans="1:2">
      <c r="A28768" t="s">
        <v>296</v>
      </c>
      <c r="B28768" t="str">
        <f>IF(ISBLANK(VLOOKUP(A28768,Questionnaire!A:KQ,230,FALSE)),"#",VLOOKUP(A28768,Questionnaire!A:KQ,230,FALSE))</f>
        <v>#</v>
      </c>
    </row>
    <row r="28769" spans="1:2">
      <c r="A28769" t="s">
        <v>301</v>
      </c>
      <c r="B28769" t="str">
        <f>IF(ISBLANK(VLOOKUP(A28769,Questionnaire!A:KQ,230,FALSE)),"#",VLOOKUP(A28769,Questionnaire!A:KQ,230,FALSE))</f>
        <v>#</v>
      </c>
    </row>
    <row r="28770" spans="1:2">
      <c r="A28770" t="s">
        <v>303</v>
      </c>
      <c r="B28770" t="str">
        <f>IF(ISBLANK(VLOOKUP(A28770,Questionnaire!A:KQ,230,FALSE)),"#",VLOOKUP(A28770,Questionnaire!A:KQ,230,FALSE))</f>
        <v>#</v>
      </c>
    </row>
    <row r="28771" spans="1:2">
      <c r="A28771" t="s">
        <v>305</v>
      </c>
      <c r="B28771" t="str">
        <f>IF(ISBLANK(VLOOKUP(A28771,Questionnaire!A:KQ,230,FALSE)),"#",VLOOKUP(A28771,Questionnaire!A:KQ,230,FALSE))</f>
        <v>#</v>
      </c>
    </row>
    <row r="28772" spans="1:2">
      <c r="A28772" t="s">
        <v>307</v>
      </c>
      <c r="B28772" t="str">
        <f>IF(ISBLANK(VLOOKUP(A28772,Questionnaire!A:KQ,230,FALSE)),"#",VLOOKUP(A28772,Questionnaire!A:KQ,230,FALSE))</f>
        <v>#</v>
      </c>
    </row>
    <row r="28773" spans="1:2">
      <c r="A28773" t="s">
        <v>311</v>
      </c>
      <c r="B28773" t="str">
        <f>IF(ISBLANK(VLOOKUP(A28773,Questionnaire!A:KQ,230,FALSE)),"#",VLOOKUP(A28773,Questionnaire!A:KQ,230,FALSE))</f>
        <v>#</v>
      </c>
    </row>
    <row r="28774" spans="1:2">
      <c r="A28774" t="s">
        <v>313</v>
      </c>
      <c r="B28774" t="str">
        <f>IF(ISBLANK(VLOOKUP(A28774,Questionnaire!A:KQ,230,FALSE)),"#",VLOOKUP(A28774,Questionnaire!A:KQ,230,FALSE))</f>
        <v>#</v>
      </c>
    </row>
    <row r="28775" spans="1:2">
      <c r="A28775" t="s">
        <v>314</v>
      </c>
      <c r="B28775" t="str">
        <f>IF(ISBLANK(VLOOKUP(A28775,Questionnaire!A:KQ,230,FALSE)),"#",VLOOKUP(A28775,Questionnaire!A:KQ,230,FALSE))</f>
        <v>#</v>
      </c>
    </row>
    <row r="28776" spans="1:2">
      <c r="A28776" t="s">
        <v>315</v>
      </c>
      <c r="B28776" t="str">
        <f>IF(ISBLANK(VLOOKUP(A28776,Questionnaire!A:KQ,230,FALSE)),"#",VLOOKUP(A28776,Questionnaire!A:KQ,230,FALSE))</f>
        <v>#</v>
      </c>
    </row>
    <row r="28777" spans="1:2">
      <c r="A28777" t="s">
        <v>317</v>
      </c>
      <c r="B28777" t="str">
        <f>IF(ISBLANK(VLOOKUP(A28777,Questionnaire!A:KQ,230,FALSE)),"#",VLOOKUP(A28777,Questionnaire!A:KQ,230,FALSE))</f>
        <v>#</v>
      </c>
    </row>
    <row r="28778" spans="1:2">
      <c r="A28778" t="s">
        <v>319</v>
      </c>
      <c r="B28778" t="str">
        <f>IF(ISBLANK(VLOOKUP(A28778,Questionnaire!A:KQ,230,FALSE)),"#",VLOOKUP(A28778,Questionnaire!A:KQ,230,FALSE))</f>
        <v>#</v>
      </c>
    </row>
    <row r="28779" spans="1:2">
      <c r="A28779" t="s">
        <v>322</v>
      </c>
      <c r="B28779" t="str">
        <f>IF(ISBLANK(VLOOKUP(A28779,Questionnaire!A:KQ,230,FALSE)),"#",VLOOKUP(A28779,Questionnaire!A:KQ,230,FALSE))</f>
        <v>#</v>
      </c>
    </row>
    <row r="28780" spans="1:2">
      <c r="A28780" t="s">
        <v>326</v>
      </c>
      <c r="B28780" t="str">
        <f>IF(ISBLANK(VLOOKUP(A28780,Questionnaire!A:KQ,230,FALSE)),"#",VLOOKUP(A28780,Questionnaire!A:KQ,230,FALSE))</f>
        <v>#</v>
      </c>
    </row>
    <row r="28781" spans="1:2">
      <c r="A28781" t="s">
        <v>328</v>
      </c>
      <c r="B28781" t="str">
        <f>IF(ISBLANK(VLOOKUP(A28781,Questionnaire!A:KQ,230,FALSE)),"#",VLOOKUP(A28781,Questionnaire!A:KQ,230,FALSE))</f>
        <v>#</v>
      </c>
    </row>
    <row r="28782" spans="1:2">
      <c r="A28782" t="s">
        <v>332</v>
      </c>
      <c r="B28782" t="str">
        <f>IF(ISBLANK(VLOOKUP(A28782,Questionnaire!A:KQ,230,FALSE)),"#",VLOOKUP(A28782,Questionnaire!A:KQ,230,FALSE))</f>
        <v>#</v>
      </c>
    </row>
    <row r="28783" spans="1:2">
      <c r="A28783" t="s">
        <v>333</v>
      </c>
      <c r="B28783" t="str">
        <f>IF(ISBLANK(VLOOKUP(A28783,Questionnaire!A:KQ,230,FALSE)),"#",VLOOKUP(A28783,Questionnaire!A:KQ,230,FALSE))</f>
        <v>#</v>
      </c>
    </row>
    <row r="28784" spans="1:2">
      <c r="A28784" t="s">
        <v>334</v>
      </c>
      <c r="B28784" t="str">
        <f>IF(ISBLANK(VLOOKUP(A28784,Questionnaire!A:KQ,230,FALSE)),"#",VLOOKUP(A28784,Questionnaire!A:KQ,230,FALSE))</f>
        <v>#</v>
      </c>
    </row>
    <row r="28785" spans="1:2">
      <c r="A28785" t="s">
        <v>335</v>
      </c>
      <c r="B28785" t="str">
        <f>IF(ISBLANK(VLOOKUP(A28785,Questionnaire!A:KQ,230,FALSE)),"#",VLOOKUP(A28785,Questionnaire!A:KQ,230,FALSE))</f>
        <v>#</v>
      </c>
    </row>
    <row r="28786" spans="1:2">
      <c r="A28786" t="s">
        <v>336</v>
      </c>
      <c r="B28786" t="str">
        <f>IF(ISBLANK(VLOOKUP(A28786,Questionnaire!A:KQ,230,FALSE)),"#",VLOOKUP(A28786,Questionnaire!A:KQ,230,FALSE))</f>
        <v>#</v>
      </c>
    </row>
    <row r="28787" spans="1:2">
      <c r="A28787" t="s">
        <v>337</v>
      </c>
      <c r="B28787" t="str">
        <f>IF(ISBLANK(VLOOKUP(A28787,Questionnaire!A:KQ,230,FALSE)),"#",VLOOKUP(A28787,Questionnaire!A:KQ,230,FALSE))</f>
        <v>#</v>
      </c>
    </row>
    <row r="28788" spans="1:2">
      <c r="A28788" t="s">
        <v>338</v>
      </c>
      <c r="B28788" t="str">
        <f>IF(ISBLANK(VLOOKUP(A28788,Questionnaire!A:KQ,230,FALSE)),"#",VLOOKUP(A28788,Questionnaire!A:KQ,230,FALSE))</f>
        <v>#</v>
      </c>
    </row>
    <row r="28789" spans="1:2">
      <c r="A28789" t="s">
        <v>339</v>
      </c>
      <c r="B28789" t="str">
        <f>IF(ISBLANK(VLOOKUP(A28789,Questionnaire!A:KQ,230,FALSE)),"#",VLOOKUP(A28789,Questionnaire!A:KQ,230,FALSE))</f>
        <v>#</v>
      </c>
    </row>
    <row r="28790" spans="1:2">
      <c r="A28790" t="s">
        <v>340</v>
      </c>
      <c r="B28790" t="str">
        <f>IF(ISBLANK(VLOOKUP(A28790,Questionnaire!A:KQ,230,FALSE)),"#",VLOOKUP(A28790,Questionnaire!A:KQ,230,FALSE))</f>
        <v>#</v>
      </c>
    </row>
    <row r="28791" spans="1:2">
      <c r="A28791" t="s">
        <v>341</v>
      </c>
      <c r="B28791" t="str">
        <f>IF(ISBLANK(VLOOKUP(A28791,Questionnaire!A:KQ,230,FALSE)),"#",VLOOKUP(A28791,Questionnaire!A:KQ,230,FALSE))</f>
        <v>#</v>
      </c>
    </row>
    <row r="28792" spans="1:2">
      <c r="A28792" t="s">
        <v>342</v>
      </c>
      <c r="B28792" t="str">
        <f>IF(ISBLANK(VLOOKUP(A28792,Questionnaire!A:KQ,230,FALSE)),"#",VLOOKUP(A28792,Questionnaire!A:KQ,230,FALSE))</f>
        <v>#</v>
      </c>
    </row>
    <row r="28793" spans="1:2">
      <c r="A28793" t="s">
        <v>343</v>
      </c>
      <c r="B28793" t="str">
        <f>IF(ISBLANK(VLOOKUP(A28793,Questionnaire!A:KQ,230,FALSE)),"#",VLOOKUP(A28793,Questionnaire!A:KQ,230,FALSE))</f>
        <v>#</v>
      </c>
    </row>
    <row r="28794" spans="1:2">
      <c r="A28794" t="s">
        <v>344</v>
      </c>
      <c r="B28794" t="str">
        <f>IF(ISBLANK(VLOOKUP(A28794,Questionnaire!A:KQ,230,FALSE)),"#",VLOOKUP(A28794,Questionnaire!A:KQ,230,FALSE))</f>
        <v>#</v>
      </c>
    </row>
    <row r="28795" spans="1:2">
      <c r="A28795" t="s">
        <v>345</v>
      </c>
      <c r="B28795" t="str">
        <f>IF(ISBLANK(VLOOKUP(A28795,Questionnaire!A:KQ,230,FALSE)),"#",VLOOKUP(A28795,Questionnaire!A:KQ,230,FALSE))</f>
        <v>#</v>
      </c>
    </row>
    <row r="28796" spans="1:2">
      <c r="A28796" t="s">
        <v>348</v>
      </c>
      <c r="B28796" t="str">
        <f>IF(ISBLANK(VLOOKUP(A28796,Questionnaire!A:KQ,230,FALSE)),"#",VLOOKUP(A28796,Questionnaire!A:KQ,230,FALSE))</f>
        <v>#</v>
      </c>
    </row>
    <row r="28797" spans="1:2">
      <c r="A28797" t="s">
        <v>353</v>
      </c>
      <c r="B28797" t="str">
        <f>IF(ISBLANK(VLOOKUP(A28797,Questionnaire!A:KQ,230,FALSE)),"#",VLOOKUP(A28797,Questionnaire!A:KQ,230,FALSE))</f>
        <v>#</v>
      </c>
    </row>
    <row r="28798" spans="1:2">
      <c r="A28798" t="s">
        <v>354</v>
      </c>
      <c r="B28798" t="str">
        <f>IF(ISBLANK(VLOOKUP(A28798,Questionnaire!A:KQ,230,FALSE)),"#",VLOOKUP(A28798,Questionnaire!A:KQ,230,FALSE))</f>
        <v>#</v>
      </c>
    </row>
    <row r="28799" spans="1:2">
      <c r="A28799" t="s">
        <v>355</v>
      </c>
      <c r="B28799" t="str">
        <f>IF(ISBLANK(VLOOKUP(A28799,Questionnaire!A:KQ,230,FALSE)),"#",VLOOKUP(A28799,Questionnaire!A:KQ,230,FALSE))</f>
        <v>#</v>
      </c>
    </row>
    <row r="28800" spans="1:2">
      <c r="A28800" t="s">
        <v>356</v>
      </c>
      <c r="B28800" t="str">
        <f>IF(ISBLANK(VLOOKUP(A28800,Questionnaire!A:KQ,230,FALSE)),"#",VLOOKUP(A28800,Questionnaire!A:KQ,230,FALSE))</f>
        <v>#</v>
      </c>
    </row>
    <row r="28801" spans="1:2">
      <c r="A28801" t="s">
        <v>357</v>
      </c>
      <c r="B28801" t="str">
        <f>IF(ISBLANK(VLOOKUP(A28801,Questionnaire!A:KQ,230,FALSE)),"#",VLOOKUP(A28801,Questionnaire!A:KQ,230,FALSE))</f>
        <v>#</v>
      </c>
    </row>
    <row r="28802" spans="1:2">
      <c r="A28802" t="s">
        <v>360</v>
      </c>
      <c r="B28802" t="str">
        <f>IF(ISBLANK(VLOOKUP(A28802,Questionnaire!A:KQ,230,FALSE)),"#",VLOOKUP(A28802,Questionnaire!A:KQ,230,FALSE))</f>
        <v>#</v>
      </c>
    </row>
    <row r="28803" spans="1:2">
      <c r="A28803" t="s">
        <v>362</v>
      </c>
      <c r="B28803" t="str">
        <f>IF(ISBLANK(VLOOKUP(A28803,Questionnaire!A:KQ,230,FALSE)),"#",VLOOKUP(A28803,Questionnaire!A:KQ,230,FALSE))</f>
        <v>#</v>
      </c>
    </row>
    <row r="28804" spans="1:2">
      <c r="A28804" t="s">
        <v>363</v>
      </c>
      <c r="B28804" t="str">
        <f>IF(ISBLANK(VLOOKUP(A28804,Questionnaire!A:KQ,230,FALSE)),"#",VLOOKUP(A28804,Questionnaire!A:KQ,230,FALSE))</f>
        <v>#</v>
      </c>
    </row>
    <row r="28805" spans="1:2">
      <c r="A28805" t="s">
        <v>364</v>
      </c>
      <c r="B28805" t="str">
        <f>IF(ISBLANK(VLOOKUP(A28805,Questionnaire!A:KQ,230,FALSE)),"#",VLOOKUP(A28805,Questionnaire!A:KQ,230,FALSE))</f>
        <v>#</v>
      </c>
    </row>
    <row r="28806" spans="1:2">
      <c r="A28806" t="s">
        <v>365</v>
      </c>
      <c r="B28806" t="str">
        <f>IF(ISBLANK(VLOOKUP(A28806,Questionnaire!A:KQ,230,FALSE)),"#",VLOOKUP(A28806,Questionnaire!A:KQ,230,FALSE))</f>
        <v>#</v>
      </c>
    </row>
    <row r="28807" spans="1:2">
      <c r="A28807" t="s">
        <v>366</v>
      </c>
      <c r="B28807" t="str">
        <f>IF(ISBLANK(VLOOKUP(A28807,Questionnaire!A:KQ,230,FALSE)),"#",VLOOKUP(A28807,Questionnaire!A:KQ,230,FALSE))</f>
        <v>#</v>
      </c>
    </row>
    <row r="28808" spans="1:2">
      <c r="A28808" t="s">
        <v>371</v>
      </c>
      <c r="B28808" t="str">
        <f>IF(ISBLANK(VLOOKUP(A28808,Questionnaire!A:KQ,230,FALSE)),"#",VLOOKUP(A28808,Questionnaire!A:KQ,230,FALSE))</f>
        <v>#</v>
      </c>
    </row>
    <row r="28809" spans="1:2">
      <c r="A28809" t="s">
        <v>372</v>
      </c>
      <c r="B28809" t="str">
        <f>IF(ISBLANK(VLOOKUP(A28809,Questionnaire!A:KQ,230,FALSE)),"#",VLOOKUP(A28809,Questionnaire!A:KQ,230,FALSE))</f>
        <v>#</v>
      </c>
    </row>
    <row r="28810" spans="1:2">
      <c r="A28810" t="s">
        <v>373</v>
      </c>
      <c r="B28810" t="str">
        <f>IF(ISBLANK(VLOOKUP(A28810,Questionnaire!A:KQ,230,FALSE)),"#",VLOOKUP(A28810,Questionnaire!A:KQ,230,FALSE))</f>
        <v>#</v>
      </c>
    </row>
    <row r="28811" spans="1:2">
      <c r="A28811" t="s">
        <v>374</v>
      </c>
      <c r="B28811" t="str">
        <f>IF(ISBLANK(VLOOKUP(A28811,Questionnaire!A:KQ,230,FALSE)),"#",VLOOKUP(A28811,Questionnaire!A:KQ,230,FALSE))</f>
        <v>#</v>
      </c>
    </row>
    <row r="28812" spans="1:2">
      <c r="A28812" t="s">
        <v>377</v>
      </c>
      <c r="B28812" t="str">
        <f>IF(ISBLANK(VLOOKUP(A28812,Questionnaire!A:KQ,230,FALSE)),"#",VLOOKUP(A28812,Questionnaire!A:KQ,230,FALSE))</f>
        <v>#</v>
      </c>
    </row>
    <row r="28813" spans="1:2">
      <c r="A28813" t="s">
        <v>379</v>
      </c>
      <c r="B28813" t="str">
        <f>IF(ISBLANK(VLOOKUP(A28813,Questionnaire!A:KQ,230,FALSE)),"#",VLOOKUP(A28813,Questionnaire!A:KQ,230,FALSE))</f>
        <v>#</v>
      </c>
    </row>
    <row r="28814" spans="1:2">
      <c r="A28814" t="s">
        <v>380</v>
      </c>
      <c r="B28814" t="str">
        <f>IF(ISBLANK(VLOOKUP(A28814,Questionnaire!A:KQ,230,FALSE)),"#",VLOOKUP(A28814,Questionnaire!A:KQ,230,FALSE))</f>
        <v>#</v>
      </c>
    </row>
    <row r="28815" spans="1:2">
      <c r="A28815" t="s">
        <v>381</v>
      </c>
      <c r="B28815" t="str">
        <f>IF(ISBLANK(VLOOKUP(A28815,Questionnaire!A:KQ,230,FALSE)),"#",VLOOKUP(A28815,Questionnaire!A:KQ,230,FALSE))</f>
        <v>#</v>
      </c>
    </row>
    <row r="28816" spans="1:2">
      <c r="A28816" t="s">
        <v>382</v>
      </c>
      <c r="B28816" t="str">
        <f>IF(ISBLANK(VLOOKUP(A28816,Questionnaire!A:KQ,230,FALSE)),"#",VLOOKUP(A28816,Questionnaire!A:KQ,230,FALSE))</f>
        <v>#</v>
      </c>
    </row>
    <row r="28817" spans="1:2">
      <c r="A28817" t="s">
        <v>384</v>
      </c>
      <c r="B28817" t="str">
        <f>IF(ISBLANK(VLOOKUP(A28817,Questionnaire!A:KQ,230,FALSE)),"#",VLOOKUP(A28817,Questionnaire!A:KQ,230,FALSE))</f>
        <v>#</v>
      </c>
    </row>
    <row r="28818" spans="1:2">
      <c r="A28818" t="s">
        <v>387</v>
      </c>
      <c r="B28818" t="str">
        <f>IF(ISBLANK(VLOOKUP(A28818,Questionnaire!A:KQ,230,FALSE)),"#",VLOOKUP(A28818,Questionnaire!A:KQ,230,FALSE))</f>
        <v>#</v>
      </c>
    </row>
    <row r="28819" spans="1:2">
      <c r="A28819" t="s">
        <v>391</v>
      </c>
      <c r="B28819" t="str">
        <f>IF(ISBLANK(VLOOKUP(A28819,Questionnaire!A:KQ,230,FALSE)),"#",VLOOKUP(A28819,Questionnaire!A:KQ,230,FALSE))</f>
        <v>#</v>
      </c>
    </row>
    <row r="28820" spans="1:2">
      <c r="A28820" t="s">
        <v>393</v>
      </c>
      <c r="B28820" t="str">
        <f>IF(ISBLANK(VLOOKUP(A28820,Questionnaire!A:KQ,230,FALSE)),"#",VLOOKUP(A28820,Questionnaire!A:KQ,230,FALSE))</f>
        <v>#</v>
      </c>
    </row>
    <row r="28821" spans="1:2">
      <c r="A28821" t="s">
        <v>395</v>
      </c>
      <c r="B28821" t="str">
        <f>IF(ISBLANK(VLOOKUP(A28821,Questionnaire!A:KQ,230,FALSE)),"#",VLOOKUP(A28821,Questionnaire!A:KQ,230,FALSE))</f>
        <v>#</v>
      </c>
    </row>
    <row r="28822" spans="1:2">
      <c r="A28822" t="s">
        <v>398</v>
      </c>
      <c r="B28822" t="str">
        <f>IF(ISBLANK(VLOOKUP(A28822,Questionnaire!A:KQ,230,FALSE)),"#",VLOOKUP(A28822,Questionnaire!A:KQ,230,FALSE))</f>
        <v>#</v>
      </c>
    </row>
    <row r="28823" spans="1:2">
      <c r="A28823" t="s">
        <v>402</v>
      </c>
      <c r="B28823" t="str">
        <f>IF(ISBLANK(VLOOKUP(A28823,Questionnaire!A:KQ,230,FALSE)),"#",VLOOKUP(A28823,Questionnaire!A:KQ,230,FALSE))</f>
        <v>#</v>
      </c>
    </row>
    <row r="28824" spans="1:2">
      <c r="A28824" t="s">
        <v>405</v>
      </c>
      <c r="B28824" t="str">
        <f>IF(ISBLANK(VLOOKUP(A28824,Questionnaire!A:KQ,230,FALSE)),"#",VLOOKUP(A28824,Questionnaire!A:KQ,230,FALSE))</f>
        <v>#</v>
      </c>
    </row>
    <row r="28825" spans="1:2">
      <c r="A28825" t="s">
        <v>409</v>
      </c>
      <c r="B28825" t="str">
        <f>IF(ISBLANK(VLOOKUP(A28825,Questionnaire!A:KQ,230,FALSE)),"#",VLOOKUP(A28825,Questionnaire!A:KQ,230,FALSE))</f>
        <v>#</v>
      </c>
    </row>
    <row r="28826" spans="1:2">
      <c r="A28826" t="s">
        <v>412</v>
      </c>
      <c r="B28826" t="str">
        <f>IF(ISBLANK(VLOOKUP(A28826,Questionnaire!A:KQ,230,FALSE)),"#",VLOOKUP(A28826,Questionnaire!A:KQ,230,FALSE))</f>
        <v>#</v>
      </c>
    </row>
    <row r="28827" spans="1:2">
      <c r="A28827" t="s">
        <v>415</v>
      </c>
      <c r="B28827" t="str">
        <f>IF(ISBLANK(VLOOKUP(A28827,Questionnaire!A:KQ,230,FALSE)),"#",VLOOKUP(A28827,Questionnaire!A:KQ,230,FALSE))</f>
        <v>#</v>
      </c>
    </row>
    <row r="28828" spans="1:2">
      <c r="A28828" t="s">
        <v>418</v>
      </c>
      <c r="B28828" t="str">
        <f>IF(ISBLANK(VLOOKUP(A28828,Questionnaire!A:KQ,230,FALSE)),"#",VLOOKUP(A28828,Questionnaire!A:KQ,230,FALSE))</f>
        <v>#</v>
      </c>
    </row>
    <row r="28829" spans="1:2">
      <c r="A28829" t="s">
        <v>421</v>
      </c>
      <c r="B28829" t="str">
        <f>IF(ISBLANK(VLOOKUP(A28829,Questionnaire!A:KQ,230,FALSE)),"#",VLOOKUP(A28829,Questionnaire!A:KQ,230,FALSE))</f>
        <v>#</v>
      </c>
    </row>
    <row r="28830" spans="1:2">
      <c r="A28830" t="s">
        <v>424</v>
      </c>
      <c r="B28830" t="str">
        <f>IF(ISBLANK(VLOOKUP(A28830,Questionnaire!A:KQ,230,FALSE)),"#",VLOOKUP(A28830,Questionnaire!A:KQ,230,FALSE))</f>
        <v>#</v>
      </c>
    </row>
    <row r="28831" spans="1:2">
      <c r="A28831" t="s">
        <v>429</v>
      </c>
      <c r="B28831" t="str">
        <f>IF(ISBLANK(VLOOKUP(A28831,Questionnaire!A:KQ,230,FALSE)),"#",VLOOKUP(A28831,Questionnaire!A:KQ,230,FALSE))</f>
        <v>#</v>
      </c>
    </row>
    <row r="28832" spans="1:2">
      <c r="A28832" t="s">
        <v>432</v>
      </c>
      <c r="B28832" t="str">
        <f>IF(ISBLANK(VLOOKUP(A28832,Questionnaire!A:KQ,230,FALSE)),"#",VLOOKUP(A28832,Questionnaire!A:KQ,230,FALSE))</f>
        <v>#</v>
      </c>
    </row>
    <row r="28833" spans="1:2">
      <c r="A28833" t="s">
        <v>435</v>
      </c>
      <c r="B28833" t="str">
        <f>IF(ISBLANK(VLOOKUP(A28833,Questionnaire!A:KQ,230,FALSE)),"#",VLOOKUP(A28833,Questionnaire!A:KQ,230,FALSE))</f>
        <v>#</v>
      </c>
    </row>
    <row r="28834" spans="1:2">
      <c r="A28834" t="s">
        <v>437</v>
      </c>
      <c r="B28834" t="str">
        <f>IF(ISBLANK(VLOOKUP(A28834,Questionnaire!A:KQ,230,FALSE)),"#",VLOOKUP(A28834,Questionnaire!A:KQ,230,FALSE))</f>
        <v>#</v>
      </c>
    </row>
    <row r="28835" spans="1:2">
      <c r="A28835" t="s">
        <v>439</v>
      </c>
      <c r="B28835" t="str">
        <f>IF(ISBLANK(VLOOKUP(A28835,Questionnaire!A:KQ,230,FALSE)),"#",VLOOKUP(A28835,Questionnaire!A:KQ,230,FALSE))</f>
        <v>#</v>
      </c>
    </row>
    <row r="28836" spans="1:2">
      <c r="A28836" t="s">
        <v>442</v>
      </c>
      <c r="B28836" t="str">
        <f>IF(ISBLANK(VLOOKUP(A28836,Questionnaire!A:KQ,230,FALSE)),"#",VLOOKUP(A28836,Questionnaire!A:KQ,230,FALSE))</f>
        <v>#</v>
      </c>
    </row>
    <row r="28837" spans="1:2">
      <c r="A28837" t="s">
        <v>445</v>
      </c>
      <c r="B28837" t="str">
        <f>IF(ISBLANK(VLOOKUP(A28837,Questionnaire!A:KQ,230,FALSE)),"#",VLOOKUP(A28837,Questionnaire!A:KQ,230,FALSE))</f>
        <v>#</v>
      </c>
    </row>
    <row r="28838" spans="1:2">
      <c r="A28838" t="s">
        <v>448</v>
      </c>
      <c r="B28838" t="str">
        <f>IF(ISBLANK(VLOOKUP(A28838,Questionnaire!A:KQ,230,FALSE)),"#",VLOOKUP(A28838,Questionnaire!A:KQ,230,FALSE))</f>
        <v>#</v>
      </c>
    </row>
    <row r="28839" spans="1:2">
      <c r="A28839" t="s">
        <v>452</v>
      </c>
      <c r="B28839" t="str">
        <f>IF(ISBLANK(VLOOKUP(A28839,Questionnaire!A:KQ,230,FALSE)),"#",VLOOKUP(A28839,Questionnaire!A:KQ,230,FALSE))</f>
        <v>#</v>
      </c>
    </row>
    <row r="28840" spans="1:2">
      <c r="A28840" t="s">
        <v>455</v>
      </c>
      <c r="B28840" t="str">
        <f>IF(ISBLANK(VLOOKUP(A28840,Questionnaire!A:KQ,230,FALSE)),"#",VLOOKUP(A28840,Questionnaire!A:KQ,230,FALSE))</f>
        <v>#</v>
      </c>
    </row>
    <row r="28841" spans="1:2">
      <c r="A28841" t="s">
        <v>458</v>
      </c>
      <c r="B28841" t="str">
        <f>IF(ISBLANK(VLOOKUP(A28841,Questionnaire!A:KQ,230,FALSE)),"#",VLOOKUP(A28841,Questionnaire!A:KQ,230,FALSE))</f>
        <v>#</v>
      </c>
    </row>
    <row r="28842" spans="1:2">
      <c r="A28842" t="s">
        <v>461</v>
      </c>
      <c r="B28842" t="str">
        <f>IF(ISBLANK(VLOOKUP(A28842,Questionnaire!A:KQ,230,FALSE)),"#",VLOOKUP(A28842,Questionnaire!A:KQ,230,FALSE))</f>
        <v>#</v>
      </c>
    </row>
    <row r="28843" spans="1:2">
      <c r="A28843" t="s">
        <v>465</v>
      </c>
      <c r="B28843" t="str">
        <f>IF(ISBLANK(VLOOKUP(A28843,Questionnaire!A:KQ,230,FALSE)),"#",VLOOKUP(A28843,Questionnaire!A:KQ,230,FALSE))</f>
        <v>#</v>
      </c>
    </row>
    <row r="28844" spans="1:2">
      <c r="A28844" t="s">
        <v>467</v>
      </c>
      <c r="B28844" t="str">
        <f>IF(ISBLANK(VLOOKUP(A28844,Questionnaire!A:KQ,230,FALSE)),"#",VLOOKUP(A28844,Questionnaire!A:KQ,230,FALSE))</f>
        <v>#</v>
      </c>
    </row>
    <row r="28845" spans="1:2">
      <c r="A28845" t="s">
        <v>469</v>
      </c>
      <c r="B28845" t="str">
        <f>IF(ISBLANK(VLOOKUP(A28845,Questionnaire!A:KQ,230,FALSE)),"#",VLOOKUP(A28845,Questionnaire!A:KQ,230,FALSE))</f>
        <v>#</v>
      </c>
    </row>
    <row r="28846" spans="1:2">
      <c r="A28846" t="s">
        <v>471</v>
      </c>
      <c r="B28846" t="str">
        <f>IF(ISBLANK(VLOOKUP(A28846,Questionnaire!A:KQ,230,FALSE)),"#",VLOOKUP(A28846,Questionnaire!A:KQ,230,FALSE))</f>
        <v>#</v>
      </c>
    </row>
    <row r="28847" spans="1:2">
      <c r="A28847" t="s">
        <v>473</v>
      </c>
      <c r="B28847" t="str">
        <f>IF(ISBLANK(VLOOKUP(A28847,Questionnaire!A:KQ,230,FALSE)),"#",VLOOKUP(A28847,Questionnaire!A:KQ,230,FALSE))</f>
        <v>#</v>
      </c>
    </row>
    <row r="28848" spans="1:2">
      <c r="A28848" t="s">
        <v>475</v>
      </c>
      <c r="B28848" t="str">
        <f>IF(ISBLANK(VLOOKUP(A28848,Questionnaire!A:KQ,230,FALSE)),"#",VLOOKUP(A28848,Questionnaire!A:KQ,230,FALSE))</f>
        <v>#</v>
      </c>
    </row>
    <row r="28849" spans="1:3">
      <c r="A28849" t="s">
        <v>185</v>
      </c>
      <c r="B28849" t="str">
        <f>IF(ISBLANK(VLOOKUP(A28849,Questionnaire!A:KQ,231,FALSE)),"#",VLOOKUP(A28849,Questionnaire!A:KQ,231,FALSE))</f>
        <v>#</v>
      </c>
      <c r="C28849">
        <v>228</v>
      </c>
    </row>
    <row r="28850" spans="1:3">
      <c r="A28850" t="s">
        <v>187</v>
      </c>
      <c r="B28850" t="str">
        <f>IF(ISNA(VLOOKUP(VLOOKUP(A28850,Questionnaire!A:KQ,231,FALSE),'CORA Encoding'!D:E,2,FALSE)),"#",VLOOKUP(VLOOKUP(A28850,Questionnaire!A:KQ,231,FALSE),'CORA Encoding'!D:E,2,FALSE))</f>
        <v>#</v>
      </c>
    </row>
    <row r="28851" spans="1:3">
      <c r="A28851" t="s">
        <v>189</v>
      </c>
      <c r="B28851" t="str">
        <f>IF(ISNA(VLOOKUP(VLOOKUP(A28851,Questionnaire!A:KQ,231,FALSE),'CORA Encoding'!G:H,2,FALSE)),"#",VLOOKUP(VLOOKUP(A28851,Questionnaire!A:KQ,231,FALSE),'CORA Encoding'!G:H,2,FALSE))</f>
        <v>#</v>
      </c>
    </row>
    <row r="28852" spans="1:3">
      <c r="A28852" t="s">
        <v>191</v>
      </c>
      <c r="B28852" t="str">
        <f>IF(ISNA(VLOOKUP(VLOOKUP(A28852,Questionnaire!A:KQ,231,FALSE),'Country List'!E:F,2,FALSE)),"#",VLOOKUP(VLOOKUP(A28852,Questionnaire!A:KQ,231,FALSE),'Country List'!E:F,2,FALSE))</f>
        <v>#</v>
      </c>
    </row>
    <row r="28853" spans="1:3">
      <c r="A28853" t="s">
        <v>193</v>
      </c>
      <c r="B28853" t="str">
        <f>IF(ISNA(VLOOKUP(VLOOKUP(A28853,Questionnaire!A:KQ,231,FALSE),'Industry List'!B:C,2,FALSE)),"#",VLOOKUP(VLOOKUP(A28853,Questionnaire!A:KQ,231,FALSE),'Industry List'!B:C,2,FALSE))</f>
        <v>#</v>
      </c>
    </row>
    <row r="28854" spans="1:3">
      <c r="A28854" t="s">
        <v>197</v>
      </c>
      <c r="B28854" t="str">
        <f>IF(ISBLANK(VLOOKUP(A28854,Questionnaire!A:KQ,231,FALSE)),"#",VLOOKUP(A28854,Questionnaire!A:KQ,231,FALSE))</f>
        <v>#</v>
      </c>
    </row>
    <row r="28855" spans="1:3">
      <c r="A28855" t="s">
        <v>201</v>
      </c>
      <c r="B28855" t="str">
        <f>IF(ISBLANK(VLOOKUP(A28855,Questionnaire!A:KQ,231,FALSE)),"#",VLOOKUP(A28855,Questionnaire!A:KQ,231,FALSE))</f>
        <v>#</v>
      </c>
    </row>
    <row r="28856" spans="1:3">
      <c r="A28856" t="s">
        <v>203</v>
      </c>
      <c r="B28856" t="str">
        <f>IF(ISNA(VLOOKUP(VLOOKUP(A28856,Questionnaire!A:KQ,231,FALSE),'CORA Encoding'!J:K,2,FALSE)),"#",VLOOKUP(VLOOKUP(A28856,Questionnaire!A:KQ,231,FALSE),'CORA Encoding'!J:K,2,FALSE))</f>
        <v>#</v>
      </c>
    </row>
    <row r="28857" spans="1:3">
      <c r="A28857" t="s">
        <v>208</v>
      </c>
      <c r="B28857" t="str">
        <f>IF(ISBLANK(VLOOKUP(A28857,Questionnaire!A:KQ,231,FALSE)),"#",VLOOKUP(A28857,Questionnaire!A:KQ,231,FALSE))</f>
        <v>#</v>
      </c>
    </row>
    <row r="28858" spans="1:3">
      <c r="A28858" t="s">
        <v>213</v>
      </c>
      <c r="B28858" t="str">
        <f>IF(ISBLANK(VLOOKUP(A28858,Questionnaire!A:KQ,231,FALSE)),"#",VLOOKUP(A28858,Questionnaire!A:KQ,231,FALSE))</f>
        <v>#</v>
      </c>
    </row>
    <row r="28859" spans="1:3">
      <c r="A28859" t="s">
        <v>215</v>
      </c>
      <c r="B28859" t="str">
        <f>IF(ISBLANK(VLOOKUP(A28859,Questionnaire!A:KQ,231,FALSE)),"#",VLOOKUP(A28859,Questionnaire!A:KQ,231,FALSE))</f>
        <v>#</v>
      </c>
    </row>
    <row r="28860" spans="1:3">
      <c r="A28860" t="s">
        <v>217</v>
      </c>
      <c r="B28860" t="str">
        <f>IF(ISBLANK(VLOOKUP(A28860,Questionnaire!A:KQ,231,FALSE)),"#",VLOOKUP(A28860,Questionnaire!A:KQ,231,FALSE))</f>
        <v>#</v>
      </c>
    </row>
    <row r="28861" spans="1:3">
      <c r="A28861" t="s">
        <v>219</v>
      </c>
      <c r="B28861" t="str">
        <f>IF(ISBLANK(VLOOKUP(A28861,Questionnaire!A:KQ,231,FALSE)),"#",VLOOKUP(A28861,Questionnaire!A:KQ,231,FALSE))</f>
        <v>#</v>
      </c>
    </row>
    <row r="28862" spans="1:3">
      <c r="A28862" t="s">
        <v>221</v>
      </c>
      <c r="B28862" t="str">
        <f>IF(ISBLANK(VLOOKUP(A28862,Questionnaire!A:KQ,231,FALSE)),"#",VLOOKUP(A28862,Questionnaire!A:KQ,231,FALSE))</f>
        <v>#</v>
      </c>
    </row>
    <row r="28863" spans="1:3">
      <c r="A28863" t="s">
        <v>223</v>
      </c>
      <c r="B28863" t="str">
        <f>IF(ISBLANK(VLOOKUP(A28863,Questionnaire!A:KQ,231,FALSE)),"#",VLOOKUP(A28863,Questionnaire!A:KQ,231,FALSE))</f>
        <v>#</v>
      </c>
    </row>
    <row r="28864" spans="1:3">
      <c r="A28864" t="s">
        <v>225</v>
      </c>
      <c r="B28864" t="str">
        <f>IF(ISBLANK(VLOOKUP(A28864,Questionnaire!A:KQ,231,FALSE)),"#",VLOOKUP(A28864,Questionnaire!A:KQ,231,FALSE))</f>
        <v>#</v>
      </c>
    </row>
    <row r="28865" spans="1:2">
      <c r="A28865" t="s">
        <v>227</v>
      </c>
      <c r="B28865" t="str">
        <f>IF(ISBLANK(VLOOKUP(A28865,Questionnaire!A:KQ,231,FALSE)),"#",VLOOKUP(A28865,Questionnaire!A:KQ,231,FALSE))</f>
        <v>#</v>
      </c>
    </row>
    <row r="28866" spans="1:2">
      <c r="A28866" t="s">
        <v>229</v>
      </c>
      <c r="B28866" t="str">
        <f>IF(ISBLANK(VLOOKUP(A28866,Questionnaire!A:KQ,231,FALSE)),"#",VLOOKUP(A28866,Questionnaire!A:KQ,231,FALSE))</f>
        <v>#</v>
      </c>
    </row>
    <row r="28867" spans="1:2">
      <c r="A28867" t="s">
        <v>231</v>
      </c>
      <c r="B28867" t="str">
        <f>IF(ISBLANK(VLOOKUP(A28867,Questionnaire!A:KQ,231,FALSE)),"#",VLOOKUP(A28867,Questionnaire!A:KQ,231,FALSE))</f>
        <v>#</v>
      </c>
    </row>
    <row r="28868" spans="1:2">
      <c r="A28868" t="s">
        <v>233</v>
      </c>
      <c r="B28868" t="str">
        <f>IF(ISBLANK(VLOOKUP(A28868,Questionnaire!A:KQ,231,FALSE)),"#",VLOOKUP(A28868,Questionnaire!A:KQ,231,FALSE))</f>
        <v>#</v>
      </c>
    </row>
    <row r="28869" spans="1:2">
      <c r="A28869" t="s">
        <v>235</v>
      </c>
      <c r="B28869" t="str">
        <f>IF(ISBLANK(VLOOKUP(A28869,Questionnaire!A:KQ,231,FALSE)),"#",VLOOKUP(A28869,Questionnaire!A:KQ,231,FALSE))</f>
        <v>#</v>
      </c>
    </row>
    <row r="28870" spans="1:2">
      <c r="A28870" t="s">
        <v>237</v>
      </c>
      <c r="B28870" t="str">
        <f>IF(ISBLANK(VLOOKUP(A28870,Questionnaire!A:KQ,231,FALSE)),"#",VLOOKUP(A28870,Questionnaire!A:KQ,231,FALSE))</f>
        <v>#</v>
      </c>
    </row>
    <row r="28871" spans="1:2">
      <c r="A28871" t="s">
        <v>239</v>
      </c>
      <c r="B28871" t="str">
        <f>IF(ISBLANK(VLOOKUP(A28871,Questionnaire!A:KQ,231,FALSE)),"#",VLOOKUP(A28871,Questionnaire!A:KQ,231,FALSE))</f>
        <v>#</v>
      </c>
    </row>
    <row r="28872" spans="1:2">
      <c r="A28872" t="s">
        <v>242</v>
      </c>
      <c r="B28872" t="str">
        <f>IF(ISBLANK(VLOOKUP(A28872,Questionnaire!A:KQ,231,FALSE)),"#",VLOOKUP(A28872,Questionnaire!A:KQ,231,FALSE))</f>
        <v>#</v>
      </c>
    </row>
    <row r="28873" spans="1:2">
      <c r="A28873" t="s">
        <v>245</v>
      </c>
      <c r="B28873" t="str">
        <f>IF(ISBLANK(VLOOKUP(A28873,Questionnaire!A:KQ,231,FALSE)),"#",VLOOKUP(A28873,Questionnaire!A:KQ,231,FALSE))</f>
        <v>#</v>
      </c>
    </row>
    <row r="28874" spans="1:2">
      <c r="A28874" t="s">
        <v>247</v>
      </c>
      <c r="B28874" t="str">
        <f>IF(ISBLANK(VLOOKUP(A28874,Questionnaire!A:KQ,231,FALSE)),"#",VLOOKUP(A28874,Questionnaire!A:KQ,231,FALSE))</f>
        <v>#</v>
      </c>
    </row>
    <row r="28875" spans="1:2">
      <c r="A28875" t="s">
        <v>249</v>
      </c>
      <c r="B28875" t="str">
        <f>IF(ISBLANK(VLOOKUP(A28875,Questionnaire!A:KQ,231,FALSE)),"#",VLOOKUP(A28875,Questionnaire!A:KQ,231,FALSE))</f>
        <v>#</v>
      </c>
    </row>
    <row r="28876" spans="1:2">
      <c r="A28876" t="s">
        <v>250</v>
      </c>
      <c r="B28876" t="str">
        <f>IF(ISBLANK(VLOOKUP(A28876,Questionnaire!A:KQ,231,FALSE)),"#",VLOOKUP(A28876,Questionnaire!A:KQ,231,FALSE))</f>
        <v>#</v>
      </c>
    </row>
    <row r="28877" spans="1:2">
      <c r="A28877" t="s">
        <v>252</v>
      </c>
      <c r="B28877" t="str">
        <f>IF(ISBLANK(VLOOKUP(A28877,Questionnaire!A:KQ,231,FALSE)),"#",VLOOKUP(A28877,Questionnaire!A:KQ,231,FALSE))</f>
        <v>#</v>
      </c>
    </row>
    <row r="28878" spans="1:2">
      <c r="A28878" t="s">
        <v>255</v>
      </c>
      <c r="B28878" t="str">
        <f>IF(ISBLANK(VLOOKUP(A28878,Questionnaire!A:KQ,231,FALSE)),"#",VLOOKUP(A28878,Questionnaire!A:KQ,231,FALSE))</f>
        <v>#</v>
      </c>
    </row>
    <row r="28879" spans="1:2">
      <c r="A28879" t="s">
        <v>258</v>
      </c>
      <c r="B28879" t="str">
        <f>IF(ISNA(VLOOKUP(VLOOKUP(A28879,Questionnaire!A:KQ,231,FALSE),'CORA Encoding'!M:N,2,FALSE)),"#",VLOOKUP(VLOOKUP(A28879,Questionnaire!A:KQ,231,FALSE),'CORA Encoding'!M:N,2,FALSE))</f>
        <v>#</v>
      </c>
    </row>
    <row r="28880" spans="1:2">
      <c r="A28880" t="s">
        <v>261</v>
      </c>
      <c r="B28880" t="str">
        <f>IF(ISBLANK(VLOOKUP(A28880,Questionnaire!A:KQ,231,FALSE)),"#",VLOOKUP(A28880,Questionnaire!A:KQ,231,FALSE))</f>
        <v>#</v>
      </c>
    </row>
    <row r="28881" spans="1:2">
      <c r="A28881" t="s">
        <v>263</v>
      </c>
      <c r="B28881" t="str">
        <f>IF(ISBLANK(VLOOKUP(A28881,Questionnaire!A:KQ,231,FALSE)),"#",VLOOKUP(A28881,Questionnaire!A:KQ,231,FALSE))</f>
        <v>#</v>
      </c>
    </row>
    <row r="28882" spans="1:2">
      <c r="A28882" t="s">
        <v>265</v>
      </c>
      <c r="B28882" t="str">
        <f>IF(ISBLANK(VLOOKUP(A28882,Questionnaire!A:KQ,231,FALSE)),"#",VLOOKUP(A28882,Questionnaire!A:KQ,231,FALSE))</f>
        <v>#</v>
      </c>
    </row>
    <row r="28883" spans="1:2">
      <c r="A28883" t="s">
        <v>267</v>
      </c>
      <c r="B28883" t="str">
        <f>IF(ISBLANK(VLOOKUP(A28883,Questionnaire!A:KQ,231,FALSE)),"#",VLOOKUP(A28883,Questionnaire!A:KQ,231,FALSE))</f>
        <v>#</v>
      </c>
    </row>
    <row r="28884" spans="1:2">
      <c r="A28884" t="s">
        <v>269</v>
      </c>
      <c r="B28884" t="str">
        <f>IF(ISBLANK(VLOOKUP(A28884,Questionnaire!A:KQ,231,FALSE)),"#",VLOOKUP(A28884,Questionnaire!A:KQ,231,FALSE))</f>
        <v>#</v>
      </c>
    </row>
    <row r="28885" spans="1:2">
      <c r="A28885" t="s">
        <v>274</v>
      </c>
      <c r="B28885" t="str">
        <f>IF(ISBLANK(VLOOKUP(A28885,Questionnaire!A:KQ,231,FALSE)),"#",VLOOKUP(A28885,Questionnaire!A:KQ,231,FALSE))</f>
        <v>#</v>
      </c>
    </row>
    <row r="28886" spans="1:2">
      <c r="A28886" t="s">
        <v>276</v>
      </c>
      <c r="B28886" t="str">
        <f>IF(ISBLANK(VLOOKUP(A28886,Questionnaire!A:KQ,231,FALSE)),"#",VLOOKUP(A28886,Questionnaire!A:KQ,231,FALSE))</f>
        <v>#</v>
      </c>
    </row>
    <row r="28887" spans="1:2">
      <c r="A28887" t="s">
        <v>278</v>
      </c>
      <c r="B28887" t="str">
        <f>IF(ISBLANK(VLOOKUP(A28887,Questionnaire!A:KQ,231,FALSE)),"#",VLOOKUP(A28887,Questionnaire!A:KQ,231,FALSE))</f>
        <v>#</v>
      </c>
    </row>
    <row r="28888" spans="1:2">
      <c r="A28888" t="s">
        <v>280</v>
      </c>
      <c r="B28888" t="str">
        <f>IF(ISBLANK(VLOOKUP(A28888,Questionnaire!A:KQ,231,FALSE)),"#",VLOOKUP(A28888,Questionnaire!A:KQ,231,FALSE))</f>
        <v>#</v>
      </c>
    </row>
    <row r="28889" spans="1:2">
      <c r="A28889" t="s">
        <v>282</v>
      </c>
      <c r="B28889" t="str">
        <f>IF(ISBLANK(VLOOKUP(A28889,Questionnaire!A:KQ,231,FALSE)),"#",VLOOKUP(A28889,Questionnaire!A:KQ,231,FALSE))</f>
        <v>#</v>
      </c>
    </row>
    <row r="28890" spans="1:2">
      <c r="A28890" t="s">
        <v>286</v>
      </c>
      <c r="B28890" t="str">
        <f>IF(ISBLANK(VLOOKUP(A28890,Questionnaire!A:KQ,231,FALSE)),"#",VLOOKUP(A28890,Questionnaire!A:KQ,231,FALSE))</f>
        <v>#</v>
      </c>
    </row>
    <row r="28891" spans="1:2">
      <c r="A28891" t="s">
        <v>288</v>
      </c>
      <c r="B28891" t="str">
        <f>IF(ISBLANK(VLOOKUP(A28891,Questionnaire!A:KQ,231,FALSE)),"#",VLOOKUP(A28891,Questionnaire!A:KQ,231,FALSE))</f>
        <v>#</v>
      </c>
    </row>
    <row r="28892" spans="1:2">
      <c r="A28892" t="s">
        <v>290</v>
      </c>
      <c r="B28892" t="str">
        <f>IF(ISBLANK(VLOOKUP(A28892,Questionnaire!A:KQ,231,FALSE)),"#",VLOOKUP(A28892,Questionnaire!A:KQ,231,FALSE))</f>
        <v>#</v>
      </c>
    </row>
    <row r="28893" spans="1:2">
      <c r="A28893" t="s">
        <v>292</v>
      </c>
      <c r="B28893" t="str">
        <f>IF(ISBLANK(VLOOKUP(A28893,Questionnaire!A:KQ,231,FALSE)),"#",VLOOKUP(A28893,Questionnaire!A:KQ,231,FALSE))</f>
        <v>#</v>
      </c>
    </row>
    <row r="28894" spans="1:2">
      <c r="A28894" t="s">
        <v>294</v>
      </c>
      <c r="B28894" t="str">
        <f>IF(ISBLANK(VLOOKUP(A28894,Questionnaire!A:KQ,231,FALSE)),"#",VLOOKUP(A28894,Questionnaire!A:KQ,231,FALSE))</f>
        <v>#</v>
      </c>
    </row>
    <row r="28895" spans="1:2">
      <c r="A28895" t="s">
        <v>296</v>
      </c>
      <c r="B28895" t="str">
        <f>IF(ISBLANK(VLOOKUP(A28895,Questionnaire!A:KQ,231,FALSE)),"#",VLOOKUP(A28895,Questionnaire!A:KQ,231,FALSE))</f>
        <v>#</v>
      </c>
    </row>
    <row r="28896" spans="1:2">
      <c r="A28896" t="s">
        <v>301</v>
      </c>
      <c r="B28896" t="str">
        <f>IF(ISBLANK(VLOOKUP(A28896,Questionnaire!A:KQ,231,FALSE)),"#",VLOOKUP(A28896,Questionnaire!A:KQ,231,FALSE))</f>
        <v>#</v>
      </c>
    </row>
    <row r="28897" spans="1:2">
      <c r="A28897" t="s">
        <v>303</v>
      </c>
      <c r="B28897" t="str">
        <f>IF(ISBLANK(VLOOKUP(A28897,Questionnaire!A:KQ,231,FALSE)),"#",VLOOKUP(A28897,Questionnaire!A:KQ,231,FALSE))</f>
        <v>#</v>
      </c>
    </row>
    <row r="28898" spans="1:2">
      <c r="A28898" t="s">
        <v>305</v>
      </c>
      <c r="B28898" t="str">
        <f>IF(ISBLANK(VLOOKUP(A28898,Questionnaire!A:KQ,231,FALSE)),"#",VLOOKUP(A28898,Questionnaire!A:KQ,231,FALSE))</f>
        <v>#</v>
      </c>
    </row>
    <row r="28899" spans="1:2">
      <c r="A28899" t="s">
        <v>307</v>
      </c>
      <c r="B28899" t="str">
        <f>IF(ISBLANK(VLOOKUP(A28899,Questionnaire!A:KQ,231,FALSE)),"#",VLOOKUP(A28899,Questionnaire!A:KQ,231,FALSE))</f>
        <v>#</v>
      </c>
    </row>
    <row r="28900" spans="1:2">
      <c r="A28900" t="s">
        <v>311</v>
      </c>
      <c r="B28900" t="str">
        <f>IF(ISBLANK(VLOOKUP(A28900,Questionnaire!A:KQ,231,FALSE)),"#",VLOOKUP(A28900,Questionnaire!A:KQ,231,FALSE))</f>
        <v>#</v>
      </c>
    </row>
    <row r="28901" spans="1:2">
      <c r="A28901" t="s">
        <v>313</v>
      </c>
      <c r="B28901" t="str">
        <f>IF(ISBLANK(VLOOKUP(A28901,Questionnaire!A:KQ,231,FALSE)),"#",VLOOKUP(A28901,Questionnaire!A:KQ,231,FALSE))</f>
        <v>#</v>
      </c>
    </row>
    <row r="28902" spans="1:2">
      <c r="A28902" t="s">
        <v>314</v>
      </c>
      <c r="B28902" t="str">
        <f>IF(ISBLANK(VLOOKUP(A28902,Questionnaire!A:KQ,231,FALSE)),"#",VLOOKUP(A28902,Questionnaire!A:KQ,231,FALSE))</f>
        <v>#</v>
      </c>
    </row>
    <row r="28903" spans="1:2">
      <c r="A28903" t="s">
        <v>315</v>
      </c>
      <c r="B28903" t="str">
        <f>IF(ISBLANK(VLOOKUP(A28903,Questionnaire!A:KQ,231,FALSE)),"#",VLOOKUP(A28903,Questionnaire!A:KQ,231,FALSE))</f>
        <v>#</v>
      </c>
    </row>
    <row r="28904" spans="1:2">
      <c r="A28904" t="s">
        <v>317</v>
      </c>
      <c r="B28904" t="str">
        <f>IF(ISBLANK(VLOOKUP(A28904,Questionnaire!A:KQ,231,FALSE)),"#",VLOOKUP(A28904,Questionnaire!A:KQ,231,FALSE))</f>
        <v>#</v>
      </c>
    </row>
    <row r="28905" spans="1:2">
      <c r="A28905" t="s">
        <v>319</v>
      </c>
      <c r="B28905" t="str">
        <f>IF(ISBLANK(VLOOKUP(A28905,Questionnaire!A:KQ,231,FALSE)),"#",VLOOKUP(A28905,Questionnaire!A:KQ,231,FALSE))</f>
        <v>#</v>
      </c>
    </row>
    <row r="28906" spans="1:2">
      <c r="A28906" t="s">
        <v>322</v>
      </c>
      <c r="B28906" t="str">
        <f>IF(ISBLANK(VLOOKUP(A28906,Questionnaire!A:KQ,231,FALSE)),"#",VLOOKUP(A28906,Questionnaire!A:KQ,231,FALSE))</f>
        <v>#</v>
      </c>
    </row>
    <row r="28907" spans="1:2">
      <c r="A28907" t="s">
        <v>326</v>
      </c>
      <c r="B28907" t="str">
        <f>IF(ISBLANK(VLOOKUP(A28907,Questionnaire!A:KQ,231,FALSE)),"#",VLOOKUP(A28907,Questionnaire!A:KQ,231,FALSE))</f>
        <v>#</v>
      </c>
    </row>
    <row r="28908" spans="1:2">
      <c r="A28908" t="s">
        <v>328</v>
      </c>
      <c r="B28908" t="str">
        <f>IF(ISBLANK(VLOOKUP(A28908,Questionnaire!A:KQ,231,FALSE)),"#",VLOOKUP(A28908,Questionnaire!A:KQ,231,FALSE))</f>
        <v>#</v>
      </c>
    </row>
    <row r="28909" spans="1:2">
      <c r="A28909" t="s">
        <v>332</v>
      </c>
      <c r="B28909" t="str">
        <f>IF(ISBLANK(VLOOKUP(A28909,Questionnaire!A:KQ,231,FALSE)),"#",VLOOKUP(A28909,Questionnaire!A:KQ,231,FALSE))</f>
        <v>#</v>
      </c>
    </row>
    <row r="28910" spans="1:2">
      <c r="A28910" t="s">
        <v>333</v>
      </c>
      <c r="B28910" t="str">
        <f>IF(ISBLANK(VLOOKUP(A28910,Questionnaire!A:KQ,231,FALSE)),"#",VLOOKUP(A28910,Questionnaire!A:KQ,231,FALSE))</f>
        <v>#</v>
      </c>
    </row>
    <row r="28911" spans="1:2">
      <c r="A28911" t="s">
        <v>334</v>
      </c>
      <c r="B28911" t="str">
        <f>IF(ISBLANK(VLOOKUP(A28911,Questionnaire!A:KQ,231,FALSE)),"#",VLOOKUP(A28911,Questionnaire!A:KQ,231,FALSE))</f>
        <v>#</v>
      </c>
    </row>
    <row r="28912" spans="1:2">
      <c r="A28912" t="s">
        <v>335</v>
      </c>
      <c r="B28912" t="str">
        <f>IF(ISBLANK(VLOOKUP(A28912,Questionnaire!A:KQ,231,FALSE)),"#",VLOOKUP(A28912,Questionnaire!A:KQ,231,FALSE))</f>
        <v>#</v>
      </c>
    </row>
    <row r="28913" spans="1:2">
      <c r="A28913" t="s">
        <v>336</v>
      </c>
      <c r="B28913" t="str">
        <f>IF(ISBLANK(VLOOKUP(A28913,Questionnaire!A:KQ,231,FALSE)),"#",VLOOKUP(A28913,Questionnaire!A:KQ,231,FALSE))</f>
        <v>#</v>
      </c>
    </row>
    <row r="28914" spans="1:2">
      <c r="A28914" t="s">
        <v>337</v>
      </c>
      <c r="B28914" t="str">
        <f>IF(ISBLANK(VLOOKUP(A28914,Questionnaire!A:KQ,231,FALSE)),"#",VLOOKUP(A28914,Questionnaire!A:KQ,231,FALSE))</f>
        <v>#</v>
      </c>
    </row>
    <row r="28915" spans="1:2">
      <c r="A28915" t="s">
        <v>338</v>
      </c>
      <c r="B28915" t="str">
        <f>IF(ISBLANK(VLOOKUP(A28915,Questionnaire!A:KQ,231,FALSE)),"#",VLOOKUP(A28915,Questionnaire!A:KQ,231,FALSE))</f>
        <v>#</v>
      </c>
    </row>
    <row r="28916" spans="1:2">
      <c r="A28916" t="s">
        <v>339</v>
      </c>
      <c r="B28916" t="str">
        <f>IF(ISBLANK(VLOOKUP(A28916,Questionnaire!A:KQ,231,FALSE)),"#",VLOOKUP(A28916,Questionnaire!A:KQ,231,FALSE))</f>
        <v>#</v>
      </c>
    </row>
    <row r="28917" spans="1:2">
      <c r="A28917" t="s">
        <v>340</v>
      </c>
      <c r="B28917" t="str">
        <f>IF(ISBLANK(VLOOKUP(A28917,Questionnaire!A:KQ,231,FALSE)),"#",VLOOKUP(A28917,Questionnaire!A:KQ,231,FALSE))</f>
        <v>#</v>
      </c>
    </row>
    <row r="28918" spans="1:2">
      <c r="A28918" t="s">
        <v>341</v>
      </c>
      <c r="B28918" t="str">
        <f>IF(ISBLANK(VLOOKUP(A28918,Questionnaire!A:KQ,231,FALSE)),"#",VLOOKUP(A28918,Questionnaire!A:KQ,231,FALSE))</f>
        <v>#</v>
      </c>
    </row>
    <row r="28919" spans="1:2">
      <c r="A28919" t="s">
        <v>342</v>
      </c>
      <c r="B28919" t="str">
        <f>IF(ISBLANK(VLOOKUP(A28919,Questionnaire!A:KQ,231,FALSE)),"#",VLOOKUP(A28919,Questionnaire!A:KQ,231,FALSE))</f>
        <v>#</v>
      </c>
    </row>
    <row r="28920" spans="1:2">
      <c r="A28920" t="s">
        <v>343</v>
      </c>
      <c r="B28920" t="str">
        <f>IF(ISBLANK(VLOOKUP(A28920,Questionnaire!A:KQ,231,FALSE)),"#",VLOOKUP(A28920,Questionnaire!A:KQ,231,FALSE))</f>
        <v>#</v>
      </c>
    </row>
    <row r="28921" spans="1:2">
      <c r="A28921" t="s">
        <v>344</v>
      </c>
      <c r="B28921" t="str">
        <f>IF(ISBLANK(VLOOKUP(A28921,Questionnaire!A:KQ,231,FALSE)),"#",VLOOKUP(A28921,Questionnaire!A:KQ,231,FALSE))</f>
        <v>#</v>
      </c>
    </row>
    <row r="28922" spans="1:2">
      <c r="A28922" t="s">
        <v>345</v>
      </c>
      <c r="B28922" t="str">
        <f>IF(ISBLANK(VLOOKUP(A28922,Questionnaire!A:KQ,231,FALSE)),"#",VLOOKUP(A28922,Questionnaire!A:KQ,231,FALSE))</f>
        <v>#</v>
      </c>
    </row>
    <row r="28923" spans="1:2">
      <c r="A28923" t="s">
        <v>348</v>
      </c>
      <c r="B28923" t="str">
        <f>IF(ISBLANK(VLOOKUP(A28923,Questionnaire!A:KQ,231,FALSE)),"#",VLOOKUP(A28923,Questionnaire!A:KQ,231,FALSE))</f>
        <v>#</v>
      </c>
    </row>
    <row r="28924" spans="1:2">
      <c r="A28924" t="s">
        <v>353</v>
      </c>
      <c r="B28924" t="str">
        <f>IF(ISBLANK(VLOOKUP(A28924,Questionnaire!A:KQ,231,FALSE)),"#",VLOOKUP(A28924,Questionnaire!A:KQ,231,FALSE))</f>
        <v>#</v>
      </c>
    </row>
    <row r="28925" spans="1:2">
      <c r="A28925" t="s">
        <v>354</v>
      </c>
      <c r="B28925" t="str">
        <f>IF(ISBLANK(VLOOKUP(A28925,Questionnaire!A:KQ,231,FALSE)),"#",VLOOKUP(A28925,Questionnaire!A:KQ,231,FALSE))</f>
        <v>#</v>
      </c>
    </row>
    <row r="28926" spans="1:2">
      <c r="A28926" t="s">
        <v>355</v>
      </c>
      <c r="B28926" t="str">
        <f>IF(ISBLANK(VLOOKUP(A28926,Questionnaire!A:KQ,231,FALSE)),"#",VLOOKUP(A28926,Questionnaire!A:KQ,231,FALSE))</f>
        <v>#</v>
      </c>
    </row>
    <row r="28927" spans="1:2">
      <c r="A28927" t="s">
        <v>356</v>
      </c>
      <c r="B28927" t="str">
        <f>IF(ISBLANK(VLOOKUP(A28927,Questionnaire!A:KQ,231,FALSE)),"#",VLOOKUP(A28927,Questionnaire!A:KQ,231,FALSE))</f>
        <v>#</v>
      </c>
    </row>
    <row r="28928" spans="1:2">
      <c r="A28928" t="s">
        <v>357</v>
      </c>
      <c r="B28928" t="str">
        <f>IF(ISBLANK(VLOOKUP(A28928,Questionnaire!A:KQ,231,FALSE)),"#",VLOOKUP(A28928,Questionnaire!A:KQ,231,FALSE))</f>
        <v>#</v>
      </c>
    </row>
    <row r="28929" spans="1:2">
      <c r="A28929" t="s">
        <v>360</v>
      </c>
      <c r="B28929" t="str">
        <f>IF(ISBLANK(VLOOKUP(A28929,Questionnaire!A:KQ,231,FALSE)),"#",VLOOKUP(A28929,Questionnaire!A:KQ,231,FALSE))</f>
        <v>#</v>
      </c>
    </row>
    <row r="28930" spans="1:2">
      <c r="A28930" t="s">
        <v>362</v>
      </c>
      <c r="B28930" t="str">
        <f>IF(ISBLANK(VLOOKUP(A28930,Questionnaire!A:KQ,231,FALSE)),"#",VLOOKUP(A28930,Questionnaire!A:KQ,231,FALSE))</f>
        <v>#</v>
      </c>
    </row>
    <row r="28931" spans="1:2">
      <c r="A28931" t="s">
        <v>363</v>
      </c>
      <c r="B28931" t="str">
        <f>IF(ISBLANK(VLOOKUP(A28931,Questionnaire!A:KQ,231,FALSE)),"#",VLOOKUP(A28931,Questionnaire!A:KQ,231,FALSE))</f>
        <v>#</v>
      </c>
    </row>
    <row r="28932" spans="1:2">
      <c r="A28932" t="s">
        <v>364</v>
      </c>
      <c r="B28932" t="str">
        <f>IF(ISBLANK(VLOOKUP(A28932,Questionnaire!A:KQ,231,FALSE)),"#",VLOOKUP(A28932,Questionnaire!A:KQ,231,FALSE))</f>
        <v>#</v>
      </c>
    </row>
    <row r="28933" spans="1:2">
      <c r="A28933" t="s">
        <v>365</v>
      </c>
      <c r="B28933" t="str">
        <f>IF(ISBLANK(VLOOKUP(A28933,Questionnaire!A:KQ,231,FALSE)),"#",VLOOKUP(A28933,Questionnaire!A:KQ,231,FALSE))</f>
        <v>#</v>
      </c>
    </row>
    <row r="28934" spans="1:2">
      <c r="A28934" t="s">
        <v>366</v>
      </c>
      <c r="B28934" t="str">
        <f>IF(ISBLANK(VLOOKUP(A28934,Questionnaire!A:KQ,231,FALSE)),"#",VLOOKUP(A28934,Questionnaire!A:KQ,231,FALSE))</f>
        <v>#</v>
      </c>
    </row>
    <row r="28935" spans="1:2">
      <c r="A28935" t="s">
        <v>371</v>
      </c>
      <c r="B28935" t="str">
        <f>IF(ISBLANK(VLOOKUP(A28935,Questionnaire!A:KQ,231,FALSE)),"#",VLOOKUP(A28935,Questionnaire!A:KQ,231,FALSE))</f>
        <v>#</v>
      </c>
    </row>
    <row r="28936" spans="1:2">
      <c r="A28936" t="s">
        <v>372</v>
      </c>
      <c r="B28936" t="str">
        <f>IF(ISBLANK(VLOOKUP(A28936,Questionnaire!A:KQ,231,FALSE)),"#",VLOOKUP(A28936,Questionnaire!A:KQ,231,FALSE))</f>
        <v>#</v>
      </c>
    </row>
    <row r="28937" spans="1:2">
      <c r="A28937" t="s">
        <v>373</v>
      </c>
      <c r="B28937" t="str">
        <f>IF(ISBLANK(VLOOKUP(A28937,Questionnaire!A:KQ,231,FALSE)),"#",VLOOKUP(A28937,Questionnaire!A:KQ,231,FALSE))</f>
        <v>#</v>
      </c>
    </row>
    <row r="28938" spans="1:2">
      <c r="A28938" t="s">
        <v>374</v>
      </c>
      <c r="B28938" t="str">
        <f>IF(ISBLANK(VLOOKUP(A28938,Questionnaire!A:KQ,231,FALSE)),"#",VLOOKUP(A28938,Questionnaire!A:KQ,231,FALSE))</f>
        <v>#</v>
      </c>
    </row>
    <row r="28939" spans="1:2">
      <c r="A28939" t="s">
        <v>377</v>
      </c>
      <c r="B28939" t="str">
        <f>IF(ISBLANK(VLOOKUP(A28939,Questionnaire!A:KQ,231,FALSE)),"#",VLOOKUP(A28939,Questionnaire!A:KQ,231,FALSE))</f>
        <v>#</v>
      </c>
    </row>
    <row r="28940" spans="1:2">
      <c r="A28940" t="s">
        <v>379</v>
      </c>
      <c r="B28940" t="str">
        <f>IF(ISBLANK(VLOOKUP(A28940,Questionnaire!A:KQ,231,FALSE)),"#",VLOOKUP(A28940,Questionnaire!A:KQ,231,FALSE))</f>
        <v>#</v>
      </c>
    </row>
    <row r="28941" spans="1:2">
      <c r="A28941" t="s">
        <v>380</v>
      </c>
      <c r="B28941" t="str">
        <f>IF(ISBLANK(VLOOKUP(A28941,Questionnaire!A:KQ,231,FALSE)),"#",VLOOKUP(A28941,Questionnaire!A:KQ,231,FALSE))</f>
        <v>#</v>
      </c>
    </row>
    <row r="28942" spans="1:2">
      <c r="A28942" t="s">
        <v>381</v>
      </c>
      <c r="B28942" t="str">
        <f>IF(ISBLANK(VLOOKUP(A28942,Questionnaire!A:KQ,231,FALSE)),"#",VLOOKUP(A28942,Questionnaire!A:KQ,231,FALSE))</f>
        <v>#</v>
      </c>
    </row>
    <row r="28943" spans="1:2">
      <c r="A28943" t="s">
        <v>382</v>
      </c>
      <c r="B28943" t="str">
        <f>IF(ISBLANK(VLOOKUP(A28943,Questionnaire!A:KQ,231,FALSE)),"#",VLOOKUP(A28943,Questionnaire!A:KQ,231,FALSE))</f>
        <v>#</v>
      </c>
    </row>
    <row r="28944" spans="1:2">
      <c r="A28944" t="s">
        <v>384</v>
      </c>
      <c r="B28944" t="str">
        <f>IF(ISBLANK(VLOOKUP(A28944,Questionnaire!A:KQ,231,FALSE)),"#",VLOOKUP(A28944,Questionnaire!A:KQ,231,FALSE))</f>
        <v>#</v>
      </c>
    </row>
    <row r="28945" spans="1:2">
      <c r="A28945" t="s">
        <v>387</v>
      </c>
      <c r="B28945" t="str">
        <f>IF(ISBLANK(VLOOKUP(A28945,Questionnaire!A:KQ,231,FALSE)),"#",VLOOKUP(A28945,Questionnaire!A:KQ,231,FALSE))</f>
        <v>#</v>
      </c>
    </row>
    <row r="28946" spans="1:2">
      <c r="A28946" t="s">
        <v>391</v>
      </c>
      <c r="B28946" t="str">
        <f>IF(ISBLANK(VLOOKUP(A28946,Questionnaire!A:KQ,231,FALSE)),"#",VLOOKUP(A28946,Questionnaire!A:KQ,231,FALSE))</f>
        <v>#</v>
      </c>
    </row>
    <row r="28947" spans="1:2">
      <c r="A28947" t="s">
        <v>393</v>
      </c>
      <c r="B28947" t="str">
        <f>IF(ISBLANK(VLOOKUP(A28947,Questionnaire!A:KQ,231,FALSE)),"#",VLOOKUP(A28947,Questionnaire!A:KQ,231,FALSE))</f>
        <v>#</v>
      </c>
    </row>
    <row r="28948" spans="1:2">
      <c r="A28948" t="s">
        <v>395</v>
      </c>
      <c r="B28948" t="str">
        <f>IF(ISBLANK(VLOOKUP(A28948,Questionnaire!A:KQ,231,FALSE)),"#",VLOOKUP(A28948,Questionnaire!A:KQ,231,FALSE))</f>
        <v>#</v>
      </c>
    </row>
    <row r="28949" spans="1:2">
      <c r="A28949" t="s">
        <v>398</v>
      </c>
      <c r="B28949" t="str">
        <f>IF(ISBLANK(VLOOKUP(A28949,Questionnaire!A:KQ,231,FALSE)),"#",VLOOKUP(A28949,Questionnaire!A:KQ,231,FALSE))</f>
        <v>#</v>
      </c>
    </row>
    <row r="28950" spans="1:2">
      <c r="A28950" t="s">
        <v>402</v>
      </c>
      <c r="B28950" t="str">
        <f>IF(ISBLANK(VLOOKUP(A28950,Questionnaire!A:KQ,231,FALSE)),"#",VLOOKUP(A28950,Questionnaire!A:KQ,231,FALSE))</f>
        <v>#</v>
      </c>
    </row>
    <row r="28951" spans="1:2">
      <c r="A28951" t="s">
        <v>405</v>
      </c>
      <c r="B28951" t="str">
        <f>IF(ISBLANK(VLOOKUP(A28951,Questionnaire!A:KQ,231,FALSE)),"#",VLOOKUP(A28951,Questionnaire!A:KQ,231,FALSE))</f>
        <v>#</v>
      </c>
    </row>
    <row r="28952" spans="1:2">
      <c r="A28952" t="s">
        <v>409</v>
      </c>
      <c r="B28952" t="str">
        <f>IF(ISBLANK(VLOOKUP(A28952,Questionnaire!A:KQ,231,FALSE)),"#",VLOOKUP(A28952,Questionnaire!A:KQ,231,FALSE))</f>
        <v>#</v>
      </c>
    </row>
    <row r="28953" spans="1:2">
      <c r="A28953" t="s">
        <v>412</v>
      </c>
      <c r="B28953" t="str">
        <f>IF(ISBLANK(VLOOKUP(A28953,Questionnaire!A:KQ,231,FALSE)),"#",VLOOKUP(A28953,Questionnaire!A:KQ,231,FALSE))</f>
        <v>#</v>
      </c>
    </row>
    <row r="28954" spans="1:2">
      <c r="A28954" t="s">
        <v>415</v>
      </c>
      <c r="B28954" t="str">
        <f>IF(ISBLANK(VLOOKUP(A28954,Questionnaire!A:KQ,231,FALSE)),"#",VLOOKUP(A28954,Questionnaire!A:KQ,231,FALSE))</f>
        <v>#</v>
      </c>
    </row>
    <row r="28955" spans="1:2">
      <c r="A28955" t="s">
        <v>418</v>
      </c>
      <c r="B28955" t="str">
        <f>IF(ISBLANK(VLOOKUP(A28955,Questionnaire!A:KQ,231,FALSE)),"#",VLOOKUP(A28955,Questionnaire!A:KQ,231,FALSE))</f>
        <v>#</v>
      </c>
    </row>
    <row r="28956" spans="1:2">
      <c r="A28956" t="s">
        <v>421</v>
      </c>
      <c r="B28956" t="str">
        <f>IF(ISBLANK(VLOOKUP(A28956,Questionnaire!A:KQ,231,FALSE)),"#",VLOOKUP(A28956,Questionnaire!A:KQ,231,FALSE))</f>
        <v>#</v>
      </c>
    </row>
    <row r="28957" spans="1:2">
      <c r="A28957" t="s">
        <v>424</v>
      </c>
      <c r="B28957" t="str">
        <f>IF(ISBLANK(VLOOKUP(A28957,Questionnaire!A:KQ,231,FALSE)),"#",VLOOKUP(A28957,Questionnaire!A:KQ,231,FALSE))</f>
        <v>#</v>
      </c>
    </row>
    <row r="28958" spans="1:2">
      <c r="A28958" t="s">
        <v>429</v>
      </c>
      <c r="B28958" t="str">
        <f>IF(ISBLANK(VLOOKUP(A28958,Questionnaire!A:KQ,231,FALSE)),"#",VLOOKUP(A28958,Questionnaire!A:KQ,231,FALSE))</f>
        <v>#</v>
      </c>
    </row>
    <row r="28959" spans="1:2">
      <c r="A28959" t="s">
        <v>432</v>
      </c>
      <c r="B28959" t="str">
        <f>IF(ISBLANK(VLOOKUP(A28959,Questionnaire!A:KQ,231,FALSE)),"#",VLOOKUP(A28959,Questionnaire!A:KQ,231,FALSE))</f>
        <v>#</v>
      </c>
    </row>
    <row r="28960" spans="1:2">
      <c r="A28960" t="s">
        <v>435</v>
      </c>
      <c r="B28960" t="str">
        <f>IF(ISBLANK(VLOOKUP(A28960,Questionnaire!A:KQ,231,FALSE)),"#",VLOOKUP(A28960,Questionnaire!A:KQ,231,FALSE))</f>
        <v>#</v>
      </c>
    </row>
    <row r="28961" spans="1:3">
      <c r="A28961" t="s">
        <v>437</v>
      </c>
      <c r="B28961" t="str">
        <f>IF(ISBLANK(VLOOKUP(A28961,Questionnaire!A:KQ,231,FALSE)),"#",VLOOKUP(A28961,Questionnaire!A:KQ,231,FALSE))</f>
        <v>#</v>
      </c>
    </row>
    <row r="28962" spans="1:3">
      <c r="A28962" t="s">
        <v>439</v>
      </c>
      <c r="B28962" t="str">
        <f>IF(ISBLANK(VLOOKUP(A28962,Questionnaire!A:KQ,231,FALSE)),"#",VLOOKUP(A28962,Questionnaire!A:KQ,231,FALSE))</f>
        <v>#</v>
      </c>
    </row>
    <row r="28963" spans="1:3">
      <c r="A28963" t="s">
        <v>442</v>
      </c>
      <c r="B28963" t="str">
        <f>IF(ISBLANK(VLOOKUP(A28963,Questionnaire!A:KQ,231,FALSE)),"#",VLOOKUP(A28963,Questionnaire!A:KQ,231,FALSE))</f>
        <v>#</v>
      </c>
    </row>
    <row r="28964" spans="1:3">
      <c r="A28964" t="s">
        <v>445</v>
      </c>
      <c r="B28964" t="str">
        <f>IF(ISBLANK(VLOOKUP(A28964,Questionnaire!A:KQ,231,FALSE)),"#",VLOOKUP(A28964,Questionnaire!A:KQ,231,FALSE))</f>
        <v>#</v>
      </c>
    </row>
    <row r="28965" spans="1:3">
      <c r="A28965" t="s">
        <v>448</v>
      </c>
      <c r="B28965" t="str">
        <f>IF(ISBLANK(VLOOKUP(A28965,Questionnaire!A:KQ,231,FALSE)),"#",VLOOKUP(A28965,Questionnaire!A:KQ,231,FALSE))</f>
        <v>#</v>
      </c>
    </row>
    <row r="28966" spans="1:3">
      <c r="A28966" t="s">
        <v>452</v>
      </c>
      <c r="B28966" t="str">
        <f>IF(ISBLANK(VLOOKUP(A28966,Questionnaire!A:KQ,231,FALSE)),"#",VLOOKUP(A28966,Questionnaire!A:KQ,231,FALSE))</f>
        <v>#</v>
      </c>
    </row>
    <row r="28967" spans="1:3">
      <c r="A28967" t="s">
        <v>455</v>
      </c>
      <c r="B28967" t="str">
        <f>IF(ISBLANK(VLOOKUP(A28967,Questionnaire!A:KQ,231,FALSE)),"#",VLOOKUP(A28967,Questionnaire!A:KQ,231,FALSE))</f>
        <v>#</v>
      </c>
    </row>
    <row r="28968" spans="1:3">
      <c r="A28968" t="s">
        <v>458</v>
      </c>
      <c r="B28968" t="str">
        <f>IF(ISBLANK(VLOOKUP(A28968,Questionnaire!A:KQ,231,FALSE)),"#",VLOOKUP(A28968,Questionnaire!A:KQ,231,FALSE))</f>
        <v>#</v>
      </c>
    </row>
    <row r="28969" spans="1:3">
      <c r="A28969" t="s">
        <v>461</v>
      </c>
      <c r="B28969" t="str">
        <f>IF(ISBLANK(VLOOKUP(A28969,Questionnaire!A:KQ,231,FALSE)),"#",VLOOKUP(A28969,Questionnaire!A:KQ,231,FALSE))</f>
        <v>#</v>
      </c>
    </row>
    <row r="28970" spans="1:3">
      <c r="A28970" t="s">
        <v>465</v>
      </c>
      <c r="B28970" t="str">
        <f>IF(ISBLANK(VLOOKUP(A28970,Questionnaire!A:KQ,231,FALSE)),"#",VLOOKUP(A28970,Questionnaire!A:KQ,231,FALSE))</f>
        <v>#</v>
      </c>
    </row>
    <row r="28971" spans="1:3">
      <c r="A28971" t="s">
        <v>467</v>
      </c>
      <c r="B28971" t="str">
        <f>IF(ISBLANK(VLOOKUP(A28971,Questionnaire!A:KQ,231,FALSE)),"#",VLOOKUP(A28971,Questionnaire!A:KQ,231,FALSE))</f>
        <v>#</v>
      </c>
    </row>
    <row r="28972" spans="1:3">
      <c r="A28972" t="s">
        <v>469</v>
      </c>
      <c r="B28972" t="str">
        <f>IF(ISBLANK(VLOOKUP(A28972,Questionnaire!A:KQ,231,FALSE)),"#",VLOOKUP(A28972,Questionnaire!A:KQ,231,FALSE))</f>
        <v>#</v>
      </c>
    </row>
    <row r="28973" spans="1:3">
      <c r="A28973" t="s">
        <v>471</v>
      </c>
      <c r="B28973" t="str">
        <f>IF(ISBLANK(VLOOKUP(A28973,Questionnaire!A:KQ,231,FALSE)),"#",VLOOKUP(A28973,Questionnaire!A:KQ,231,FALSE))</f>
        <v>#</v>
      </c>
    </row>
    <row r="28974" spans="1:3">
      <c r="A28974" t="s">
        <v>473</v>
      </c>
      <c r="B28974" t="str">
        <f>IF(ISBLANK(VLOOKUP(A28974,Questionnaire!A:KQ,231,FALSE)),"#",VLOOKUP(A28974,Questionnaire!A:KQ,231,FALSE))</f>
        <v>#</v>
      </c>
    </row>
    <row r="28975" spans="1:3">
      <c r="A28975" t="s">
        <v>475</v>
      </c>
      <c r="B28975" t="str">
        <f>IF(ISBLANK(VLOOKUP(A28975,Questionnaire!A:KQ,231,FALSE)),"#",VLOOKUP(A28975,Questionnaire!A:KQ,231,FALSE))</f>
        <v>#</v>
      </c>
    </row>
    <row r="28976" spans="1:3">
      <c r="A28976" t="s">
        <v>185</v>
      </c>
      <c r="B28976" t="str">
        <f>IF(ISBLANK(VLOOKUP(A28976,Questionnaire!A:KQ,232,FALSE)),"#",VLOOKUP(A28976,Questionnaire!A:KQ,232,FALSE))</f>
        <v>#</v>
      </c>
      <c r="C28976">
        <v>229</v>
      </c>
    </row>
    <row r="28977" spans="1:2">
      <c r="A28977" t="s">
        <v>187</v>
      </c>
      <c r="B28977" t="str">
        <f>IF(ISNA(VLOOKUP(VLOOKUP(A28977,Questionnaire!A:KQ,232,FALSE),'CORA Encoding'!D:E,2,FALSE)),"#",VLOOKUP(VLOOKUP(A28977,Questionnaire!A:KQ,232,FALSE),'CORA Encoding'!D:E,2,FALSE))</f>
        <v>#</v>
      </c>
    </row>
    <row r="28978" spans="1:2">
      <c r="A28978" t="s">
        <v>189</v>
      </c>
      <c r="B28978" t="str">
        <f>IF(ISNA(VLOOKUP(VLOOKUP(A28978,Questionnaire!A:KQ,232,FALSE),'CORA Encoding'!G:H,2,FALSE)),"#",VLOOKUP(VLOOKUP(A28978,Questionnaire!A:KQ,232,FALSE),'CORA Encoding'!G:H,2,FALSE))</f>
        <v>#</v>
      </c>
    </row>
    <row r="28979" spans="1:2">
      <c r="A28979" t="s">
        <v>191</v>
      </c>
      <c r="B28979" t="str">
        <f>IF(ISNA(VLOOKUP(VLOOKUP(A28979,Questionnaire!A:KQ,232,FALSE),'Country List'!E:F,2,FALSE)),"#",VLOOKUP(VLOOKUP(A28979,Questionnaire!A:KQ,232,FALSE),'Country List'!E:F,2,FALSE))</f>
        <v>#</v>
      </c>
    </row>
    <row r="28980" spans="1:2">
      <c r="A28980" t="s">
        <v>193</v>
      </c>
      <c r="B28980" t="str">
        <f>IF(ISNA(VLOOKUP(VLOOKUP(A28980,Questionnaire!A:KQ,232,FALSE),'Industry List'!B:C,2,FALSE)),"#",VLOOKUP(VLOOKUP(A28980,Questionnaire!A:KQ,232,FALSE),'Industry List'!B:C,2,FALSE))</f>
        <v>#</v>
      </c>
    </row>
    <row r="28981" spans="1:2">
      <c r="A28981" t="s">
        <v>197</v>
      </c>
      <c r="B28981" t="str">
        <f>IF(ISBLANK(VLOOKUP(A28981,Questionnaire!A:KQ,232,FALSE)),"#",VLOOKUP(A28981,Questionnaire!A:KQ,232,FALSE))</f>
        <v>#</v>
      </c>
    </row>
    <row r="28982" spans="1:2">
      <c r="A28982" t="s">
        <v>201</v>
      </c>
      <c r="B28982" t="str">
        <f>IF(ISBLANK(VLOOKUP(A28982,Questionnaire!A:KQ,232,FALSE)),"#",VLOOKUP(A28982,Questionnaire!A:KQ,232,FALSE))</f>
        <v>#</v>
      </c>
    </row>
    <row r="28983" spans="1:2">
      <c r="A28983" t="s">
        <v>203</v>
      </c>
      <c r="B28983" t="str">
        <f>IF(ISNA(VLOOKUP(VLOOKUP(A28983,Questionnaire!A:KQ,232,FALSE),'CORA Encoding'!J:K,2,FALSE)),"#",VLOOKUP(VLOOKUP(A28983,Questionnaire!A:KQ,232,FALSE),'CORA Encoding'!J:K,2,FALSE))</f>
        <v>#</v>
      </c>
    </row>
    <row r="28984" spans="1:2">
      <c r="A28984" t="s">
        <v>208</v>
      </c>
      <c r="B28984" t="str">
        <f>IF(ISBLANK(VLOOKUP(A28984,Questionnaire!A:KQ,232,FALSE)),"#",VLOOKUP(A28984,Questionnaire!A:KQ,232,FALSE))</f>
        <v>#</v>
      </c>
    </row>
    <row r="28985" spans="1:2">
      <c r="A28985" t="s">
        <v>213</v>
      </c>
      <c r="B28985" t="str">
        <f>IF(ISBLANK(VLOOKUP(A28985,Questionnaire!A:KQ,232,FALSE)),"#",VLOOKUP(A28985,Questionnaire!A:KQ,232,FALSE))</f>
        <v>#</v>
      </c>
    </row>
    <row r="28986" spans="1:2">
      <c r="A28986" t="s">
        <v>215</v>
      </c>
      <c r="B28986" t="str">
        <f>IF(ISBLANK(VLOOKUP(A28986,Questionnaire!A:KQ,232,FALSE)),"#",VLOOKUP(A28986,Questionnaire!A:KQ,232,FALSE))</f>
        <v>#</v>
      </c>
    </row>
    <row r="28987" spans="1:2">
      <c r="A28987" t="s">
        <v>217</v>
      </c>
      <c r="B28987" t="str">
        <f>IF(ISBLANK(VLOOKUP(A28987,Questionnaire!A:KQ,232,FALSE)),"#",VLOOKUP(A28987,Questionnaire!A:KQ,232,FALSE))</f>
        <v>#</v>
      </c>
    </row>
    <row r="28988" spans="1:2">
      <c r="A28988" t="s">
        <v>219</v>
      </c>
      <c r="B28988" t="str">
        <f>IF(ISBLANK(VLOOKUP(A28988,Questionnaire!A:KQ,232,FALSE)),"#",VLOOKUP(A28988,Questionnaire!A:KQ,232,FALSE))</f>
        <v>#</v>
      </c>
    </row>
    <row r="28989" spans="1:2">
      <c r="A28989" t="s">
        <v>221</v>
      </c>
      <c r="B28989" t="str">
        <f>IF(ISBLANK(VLOOKUP(A28989,Questionnaire!A:KQ,232,FALSE)),"#",VLOOKUP(A28989,Questionnaire!A:KQ,232,FALSE))</f>
        <v>#</v>
      </c>
    </row>
    <row r="28990" spans="1:2">
      <c r="A28990" t="s">
        <v>223</v>
      </c>
      <c r="B28990" t="str">
        <f>IF(ISBLANK(VLOOKUP(A28990,Questionnaire!A:KQ,232,FALSE)),"#",VLOOKUP(A28990,Questionnaire!A:KQ,232,FALSE))</f>
        <v>#</v>
      </c>
    </row>
    <row r="28991" spans="1:2">
      <c r="A28991" t="s">
        <v>225</v>
      </c>
      <c r="B28991" t="str">
        <f>IF(ISBLANK(VLOOKUP(A28991,Questionnaire!A:KQ,232,FALSE)),"#",VLOOKUP(A28991,Questionnaire!A:KQ,232,FALSE))</f>
        <v>#</v>
      </c>
    </row>
    <row r="28992" spans="1:2">
      <c r="A28992" t="s">
        <v>227</v>
      </c>
      <c r="B28992" t="str">
        <f>IF(ISBLANK(VLOOKUP(A28992,Questionnaire!A:KQ,232,FALSE)),"#",VLOOKUP(A28992,Questionnaire!A:KQ,232,FALSE))</f>
        <v>#</v>
      </c>
    </row>
    <row r="28993" spans="1:2">
      <c r="A28993" t="s">
        <v>229</v>
      </c>
      <c r="B28993" t="str">
        <f>IF(ISBLANK(VLOOKUP(A28993,Questionnaire!A:KQ,232,FALSE)),"#",VLOOKUP(A28993,Questionnaire!A:KQ,232,FALSE))</f>
        <v>#</v>
      </c>
    </row>
    <row r="28994" spans="1:2">
      <c r="A28994" t="s">
        <v>231</v>
      </c>
      <c r="B28994" t="str">
        <f>IF(ISBLANK(VLOOKUP(A28994,Questionnaire!A:KQ,232,FALSE)),"#",VLOOKUP(A28994,Questionnaire!A:KQ,232,FALSE))</f>
        <v>#</v>
      </c>
    </row>
    <row r="28995" spans="1:2">
      <c r="A28995" t="s">
        <v>233</v>
      </c>
      <c r="B28995" t="str">
        <f>IF(ISBLANK(VLOOKUP(A28995,Questionnaire!A:KQ,232,FALSE)),"#",VLOOKUP(A28995,Questionnaire!A:KQ,232,FALSE))</f>
        <v>#</v>
      </c>
    </row>
    <row r="28996" spans="1:2">
      <c r="A28996" t="s">
        <v>235</v>
      </c>
      <c r="B28996" t="str">
        <f>IF(ISBLANK(VLOOKUP(A28996,Questionnaire!A:KQ,232,FALSE)),"#",VLOOKUP(A28996,Questionnaire!A:KQ,232,FALSE))</f>
        <v>#</v>
      </c>
    </row>
    <row r="28997" spans="1:2">
      <c r="A28997" t="s">
        <v>237</v>
      </c>
      <c r="B28997" t="str">
        <f>IF(ISBLANK(VLOOKUP(A28997,Questionnaire!A:KQ,232,FALSE)),"#",VLOOKUP(A28997,Questionnaire!A:KQ,232,FALSE))</f>
        <v>#</v>
      </c>
    </row>
    <row r="28998" spans="1:2">
      <c r="A28998" t="s">
        <v>239</v>
      </c>
      <c r="B28998" t="str">
        <f>IF(ISBLANK(VLOOKUP(A28998,Questionnaire!A:KQ,232,FALSE)),"#",VLOOKUP(A28998,Questionnaire!A:KQ,232,FALSE))</f>
        <v>#</v>
      </c>
    </row>
    <row r="28999" spans="1:2">
      <c r="A28999" t="s">
        <v>242</v>
      </c>
      <c r="B28999" t="str">
        <f>IF(ISBLANK(VLOOKUP(A28999,Questionnaire!A:KQ,232,FALSE)),"#",VLOOKUP(A28999,Questionnaire!A:KQ,232,FALSE))</f>
        <v>#</v>
      </c>
    </row>
    <row r="29000" spans="1:2">
      <c r="A29000" t="s">
        <v>245</v>
      </c>
      <c r="B29000" t="str">
        <f>IF(ISBLANK(VLOOKUP(A29000,Questionnaire!A:KQ,232,FALSE)),"#",VLOOKUP(A29000,Questionnaire!A:KQ,232,FALSE))</f>
        <v>#</v>
      </c>
    </row>
    <row r="29001" spans="1:2">
      <c r="A29001" t="s">
        <v>247</v>
      </c>
      <c r="B29001" t="str">
        <f>IF(ISBLANK(VLOOKUP(A29001,Questionnaire!A:KQ,232,FALSE)),"#",VLOOKUP(A29001,Questionnaire!A:KQ,232,FALSE))</f>
        <v>#</v>
      </c>
    </row>
    <row r="29002" spans="1:2">
      <c r="A29002" t="s">
        <v>249</v>
      </c>
      <c r="B29002" t="str">
        <f>IF(ISBLANK(VLOOKUP(A29002,Questionnaire!A:KQ,232,FALSE)),"#",VLOOKUP(A29002,Questionnaire!A:KQ,232,FALSE))</f>
        <v>#</v>
      </c>
    </row>
    <row r="29003" spans="1:2">
      <c r="A29003" t="s">
        <v>250</v>
      </c>
      <c r="B29003" t="str">
        <f>IF(ISBLANK(VLOOKUP(A29003,Questionnaire!A:KQ,232,FALSE)),"#",VLOOKUP(A29003,Questionnaire!A:KQ,232,FALSE))</f>
        <v>#</v>
      </c>
    </row>
    <row r="29004" spans="1:2">
      <c r="A29004" t="s">
        <v>252</v>
      </c>
      <c r="B29004" t="str">
        <f>IF(ISBLANK(VLOOKUP(A29004,Questionnaire!A:KQ,232,FALSE)),"#",VLOOKUP(A29004,Questionnaire!A:KQ,232,FALSE))</f>
        <v>#</v>
      </c>
    </row>
    <row r="29005" spans="1:2">
      <c r="A29005" t="s">
        <v>255</v>
      </c>
      <c r="B29005" t="str">
        <f>IF(ISBLANK(VLOOKUP(A29005,Questionnaire!A:KQ,232,FALSE)),"#",VLOOKUP(A29005,Questionnaire!A:KQ,232,FALSE))</f>
        <v>#</v>
      </c>
    </row>
    <row r="29006" spans="1:2">
      <c r="A29006" t="s">
        <v>258</v>
      </c>
      <c r="B29006" t="str">
        <f>IF(ISNA(VLOOKUP(VLOOKUP(A29006,Questionnaire!A:KQ,232,FALSE),'CORA Encoding'!M:N,2,FALSE)),"#",VLOOKUP(VLOOKUP(A29006,Questionnaire!A:KQ,232,FALSE),'CORA Encoding'!M:N,2,FALSE))</f>
        <v>#</v>
      </c>
    </row>
    <row r="29007" spans="1:2">
      <c r="A29007" t="s">
        <v>261</v>
      </c>
      <c r="B29007" t="str">
        <f>IF(ISBLANK(VLOOKUP(A29007,Questionnaire!A:KQ,232,FALSE)),"#",VLOOKUP(A29007,Questionnaire!A:KQ,232,FALSE))</f>
        <v>#</v>
      </c>
    </row>
    <row r="29008" spans="1:2">
      <c r="A29008" t="s">
        <v>263</v>
      </c>
      <c r="B29008" t="str">
        <f>IF(ISBLANK(VLOOKUP(A29008,Questionnaire!A:KQ,232,FALSE)),"#",VLOOKUP(A29008,Questionnaire!A:KQ,232,FALSE))</f>
        <v>#</v>
      </c>
    </row>
    <row r="29009" spans="1:2">
      <c r="A29009" t="s">
        <v>265</v>
      </c>
      <c r="B29009" t="str">
        <f>IF(ISBLANK(VLOOKUP(A29009,Questionnaire!A:KQ,232,FALSE)),"#",VLOOKUP(A29009,Questionnaire!A:KQ,232,FALSE))</f>
        <v>#</v>
      </c>
    </row>
    <row r="29010" spans="1:2">
      <c r="A29010" t="s">
        <v>267</v>
      </c>
      <c r="B29010" t="str">
        <f>IF(ISBLANK(VLOOKUP(A29010,Questionnaire!A:KQ,232,FALSE)),"#",VLOOKUP(A29010,Questionnaire!A:KQ,232,FALSE))</f>
        <v>#</v>
      </c>
    </row>
    <row r="29011" spans="1:2">
      <c r="A29011" t="s">
        <v>269</v>
      </c>
      <c r="B29011" t="str">
        <f>IF(ISBLANK(VLOOKUP(A29011,Questionnaire!A:KQ,232,FALSE)),"#",VLOOKUP(A29011,Questionnaire!A:KQ,232,FALSE))</f>
        <v>#</v>
      </c>
    </row>
    <row r="29012" spans="1:2">
      <c r="A29012" t="s">
        <v>274</v>
      </c>
      <c r="B29012" t="str">
        <f>IF(ISBLANK(VLOOKUP(A29012,Questionnaire!A:KQ,232,FALSE)),"#",VLOOKUP(A29012,Questionnaire!A:KQ,232,FALSE))</f>
        <v>#</v>
      </c>
    </row>
    <row r="29013" spans="1:2">
      <c r="A29013" t="s">
        <v>276</v>
      </c>
      <c r="B29013" t="str">
        <f>IF(ISBLANK(VLOOKUP(A29013,Questionnaire!A:KQ,232,FALSE)),"#",VLOOKUP(A29013,Questionnaire!A:KQ,232,FALSE))</f>
        <v>#</v>
      </c>
    </row>
    <row r="29014" spans="1:2">
      <c r="A29014" t="s">
        <v>278</v>
      </c>
      <c r="B29014" t="str">
        <f>IF(ISBLANK(VLOOKUP(A29014,Questionnaire!A:KQ,232,FALSE)),"#",VLOOKUP(A29014,Questionnaire!A:KQ,232,FALSE))</f>
        <v>#</v>
      </c>
    </row>
    <row r="29015" spans="1:2">
      <c r="A29015" t="s">
        <v>280</v>
      </c>
      <c r="B29015" t="str">
        <f>IF(ISBLANK(VLOOKUP(A29015,Questionnaire!A:KQ,232,FALSE)),"#",VLOOKUP(A29015,Questionnaire!A:KQ,232,FALSE))</f>
        <v>#</v>
      </c>
    </row>
    <row r="29016" spans="1:2">
      <c r="A29016" t="s">
        <v>282</v>
      </c>
      <c r="B29016" t="str">
        <f>IF(ISBLANK(VLOOKUP(A29016,Questionnaire!A:KQ,232,FALSE)),"#",VLOOKUP(A29016,Questionnaire!A:KQ,232,FALSE))</f>
        <v>#</v>
      </c>
    </row>
    <row r="29017" spans="1:2">
      <c r="A29017" t="s">
        <v>286</v>
      </c>
      <c r="B29017" t="str">
        <f>IF(ISBLANK(VLOOKUP(A29017,Questionnaire!A:KQ,232,FALSE)),"#",VLOOKUP(A29017,Questionnaire!A:KQ,232,FALSE))</f>
        <v>#</v>
      </c>
    </row>
    <row r="29018" spans="1:2">
      <c r="A29018" t="s">
        <v>288</v>
      </c>
      <c r="B29018" t="str">
        <f>IF(ISBLANK(VLOOKUP(A29018,Questionnaire!A:KQ,232,FALSE)),"#",VLOOKUP(A29018,Questionnaire!A:KQ,232,FALSE))</f>
        <v>#</v>
      </c>
    </row>
    <row r="29019" spans="1:2">
      <c r="A29019" t="s">
        <v>290</v>
      </c>
      <c r="B29019" t="str">
        <f>IF(ISBLANK(VLOOKUP(A29019,Questionnaire!A:KQ,232,FALSE)),"#",VLOOKUP(A29019,Questionnaire!A:KQ,232,FALSE))</f>
        <v>#</v>
      </c>
    </row>
    <row r="29020" spans="1:2">
      <c r="A29020" t="s">
        <v>292</v>
      </c>
      <c r="B29020" t="str">
        <f>IF(ISBLANK(VLOOKUP(A29020,Questionnaire!A:KQ,232,FALSE)),"#",VLOOKUP(A29020,Questionnaire!A:KQ,232,FALSE))</f>
        <v>#</v>
      </c>
    </row>
    <row r="29021" spans="1:2">
      <c r="A29021" t="s">
        <v>294</v>
      </c>
      <c r="B29021" t="str">
        <f>IF(ISBLANK(VLOOKUP(A29021,Questionnaire!A:KQ,232,FALSE)),"#",VLOOKUP(A29021,Questionnaire!A:KQ,232,FALSE))</f>
        <v>#</v>
      </c>
    </row>
    <row r="29022" spans="1:2">
      <c r="A29022" t="s">
        <v>296</v>
      </c>
      <c r="B29022" t="str">
        <f>IF(ISBLANK(VLOOKUP(A29022,Questionnaire!A:KQ,232,FALSE)),"#",VLOOKUP(A29022,Questionnaire!A:KQ,232,FALSE))</f>
        <v>#</v>
      </c>
    </row>
    <row r="29023" spans="1:2">
      <c r="A29023" t="s">
        <v>301</v>
      </c>
      <c r="B29023" t="str">
        <f>IF(ISBLANK(VLOOKUP(A29023,Questionnaire!A:KQ,232,FALSE)),"#",VLOOKUP(A29023,Questionnaire!A:KQ,232,FALSE))</f>
        <v>#</v>
      </c>
    </row>
    <row r="29024" spans="1:2">
      <c r="A29024" t="s">
        <v>303</v>
      </c>
      <c r="B29024" t="str">
        <f>IF(ISBLANK(VLOOKUP(A29024,Questionnaire!A:KQ,232,FALSE)),"#",VLOOKUP(A29024,Questionnaire!A:KQ,232,FALSE))</f>
        <v>#</v>
      </c>
    </row>
    <row r="29025" spans="1:2">
      <c r="A29025" t="s">
        <v>305</v>
      </c>
      <c r="B29025" t="str">
        <f>IF(ISBLANK(VLOOKUP(A29025,Questionnaire!A:KQ,232,FALSE)),"#",VLOOKUP(A29025,Questionnaire!A:KQ,232,FALSE))</f>
        <v>#</v>
      </c>
    </row>
    <row r="29026" spans="1:2">
      <c r="A29026" t="s">
        <v>307</v>
      </c>
      <c r="B29026" t="str">
        <f>IF(ISBLANK(VLOOKUP(A29026,Questionnaire!A:KQ,232,FALSE)),"#",VLOOKUP(A29026,Questionnaire!A:KQ,232,FALSE))</f>
        <v>#</v>
      </c>
    </row>
    <row r="29027" spans="1:2">
      <c r="A29027" t="s">
        <v>311</v>
      </c>
      <c r="B29027" t="str">
        <f>IF(ISBLANK(VLOOKUP(A29027,Questionnaire!A:KQ,232,FALSE)),"#",VLOOKUP(A29027,Questionnaire!A:KQ,232,FALSE))</f>
        <v>#</v>
      </c>
    </row>
    <row r="29028" spans="1:2">
      <c r="A29028" t="s">
        <v>313</v>
      </c>
      <c r="B29028" t="str">
        <f>IF(ISBLANK(VLOOKUP(A29028,Questionnaire!A:KQ,232,FALSE)),"#",VLOOKUP(A29028,Questionnaire!A:KQ,232,FALSE))</f>
        <v>#</v>
      </c>
    </row>
    <row r="29029" spans="1:2">
      <c r="A29029" t="s">
        <v>314</v>
      </c>
      <c r="B29029" t="str">
        <f>IF(ISBLANK(VLOOKUP(A29029,Questionnaire!A:KQ,232,FALSE)),"#",VLOOKUP(A29029,Questionnaire!A:KQ,232,FALSE))</f>
        <v>#</v>
      </c>
    </row>
    <row r="29030" spans="1:2">
      <c r="A29030" t="s">
        <v>315</v>
      </c>
      <c r="B29030" t="str">
        <f>IF(ISBLANK(VLOOKUP(A29030,Questionnaire!A:KQ,232,FALSE)),"#",VLOOKUP(A29030,Questionnaire!A:KQ,232,FALSE))</f>
        <v>#</v>
      </c>
    </row>
    <row r="29031" spans="1:2">
      <c r="A29031" t="s">
        <v>317</v>
      </c>
      <c r="B29031" t="str">
        <f>IF(ISBLANK(VLOOKUP(A29031,Questionnaire!A:KQ,232,FALSE)),"#",VLOOKUP(A29031,Questionnaire!A:KQ,232,FALSE))</f>
        <v>#</v>
      </c>
    </row>
    <row r="29032" spans="1:2">
      <c r="A29032" t="s">
        <v>319</v>
      </c>
      <c r="B29032" t="str">
        <f>IF(ISBLANK(VLOOKUP(A29032,Questionnaire!A:KQ,232,FALSE)),"#",VLOOKUP(A29032,Questionnaire!A:KQ,232,FALSE))</f>
        <v>#</v>
      </c>
    </row>
    <row r="29033" spans="1:2">
      <c r="A29033" t="s">
        <v>322</v>
      </c>
      <c r="B29033" t="str">
        <f>IF(ISBLANK(VLOOKUP(A29033,Questionnaire!A:KQ,232,FALSE)),"#",VLOOKUP(A29033,Questionnaire!A:KQ,232,FALSE))</f>
        <v>#</v>
      </c>
    </row>
    <row r="29034" spans="1:2">
      <c r="A29034" t="s">
        <v>326</v>
      </c>
      <c r="B29034" t="str">
        <f>IF(ISBLANK(VLOOKUP(A29034,Questionnaire!A:KQ,232,FALSE)),"#",VLOOKUP(A29034,Questionnaire!A:KQ,232,FALSE))</f>
        <v>#</v>
      </c>
    </row>
    <row r="29035" spans="1:2">
      <c r="A29035" t="s">
        <v>328</v>
      </c>
      <c r="B29035" t="str">
        <f>IF(ISBLANK(VLOOKUP(A29035,Questionnaire!A:KQ,232,FALSE)),"#",VLOOKUP(A29035,Questionnaire!A:KQ,232,FALSE))</f>
        <v>#</v>
      </c>
    </row>
    <row r="29036" spans="1:2">
      <c r="A29036" t="s">
        <v>332</v>
      </c>
      <c r="B29036" t="str">
        <f>IF(ISBLANK(VLOOKUP(A29036,Questionnaire!A:KQ,232,FALSE)),"#",VLOOKUP(A29036,Questionnaire!A:KQ,232,FALSE))</f>
        <v>#</v>
      </c>
    </row>
    <row r="29037" spans="1:2">
      <c r="A29037" t="s">
        <v>333</v>
      </c>
      <c r="B29037" t="str">
        <f>IF(ISBLANK(VLOOKUP(A29037,Questionnaire!A:KQ,232,FALSE)),"#",VLOOKUP(A29037,Questionnaire!A:KQ,232,FALSE))</f>
        <v>#</v>
      </c>
    </row>
    <row r="29038" spans="1:2">
      <c r="A29038" t="s">
        <v>334</v>
      </c>
      <c r="B29038" t="str">
        <f>IF(ISBLANK(VLOOKUP(A29038,Questionnaire!A:KQ,232,FALSE)),"#",VLOOKUP(A29038,Questionnaire!A:KQ,232,FALSE))</f>
        <v>#</v>
      </c>
    </row>
    <row r="29039" spans="1:2">
      <c r="A29039" t="s">
        <v>335</v>
      </c>
      <c r="B29039" t="str">
        <f>IF(ISBLANK(VLOOKUP(A29039,Questionnaire!A:KQ,232,FALSE)),"#",VLOOKUP(A29039,Questionnaire!A:KQ,232,FALSE))</f>
        <v>#</v>
      </c>
    </row>
    <row r="29040" spans="1:2">
      <c r="A29040" t="s">
        <v>336</v>
      </c>
      <c r="B29040" t="str">
        <f>IF(ISBLANK(VLOOKUP(A29040,Questionnaire!A:KQ,232,FALSE)),"#",VLOOKUP(A29040,Questionnaire!A:KQ,232,FALSE))</f>
        <v>#</v>
      </c>
    </row>
    <row r="29041" spans="1:2">
      <c r="A29041" t="s">
        <v>337</v>
      </c>
      <c r="B29041" t="str">
        <f>IF(ISBLANK(VLOOKUP(A29041,Questionnaire!A:KQ,232,FALSE)),"#",VLOOKUP(A29041,Questionnaire!A:KQ,232,FALSE))</f>
        <v>#</v>
      </c>
    </row>
    <row r="29042" spans="1:2">
      <c r="A29042" t="s">
        <v>338</v>
      </c>
      <c r="B29042" t="str">
        <f>IF(ISBLANK(VLOOKUP(A29042,Questionnaire!A:KQ,232,FALSE)),"#",VLOOKUP(A29042,Questionnaire!A:KQ,232,FALSE))</f>
        <v>#</v>
      </c>
    </row>
    <row r="29043" spans="1:2">
      <c r="A29043" t="s">
        <v>339</v>
      </c>
      <c r="B29043" t="str">
        <f>IF(ISBLANK(VLOOKUP(A29043,Questionnaire!A:KQ,232,FALSE)),"#",VLOOKUP(A29043,Questionnaire!A:KQ,232,FALSE))</f>
        <v>#</v>
      </c>
    </row>
    <row r="29044" spans="1:2">
      <c r="A29044" t="s">
        <v>340</v>
      </c>
      <c r="B29044" t="str">
        <f>IF(ISBLANK(VLOOKUP(A29044,Questionnaire!A:KQ,232,FALSE)),"#",VLOOKUP(A29044,Questionnaire!A:KQ,232,FALSE))</f>
        <v>#</v>
      </c>
    </row>
    <row r="29045" spans="1:2">
      <c r="A29045" t="s">
        <v>341</v>
      </c>
      <c r="B29045" t="str">
        <f>IF(ISBLANK(VLOOKUP(A29045,Questionnaire!A:KQ,232,FALSE)),"#",VLOOKUP(A29045,Questionnaire!A:KQ,232,FALSE))</f>
        <v>#</v>
      </c>
    </row>
    <row r="29046" spans="1:2">
      <c r="A29046" t="s">
        <v>342</v>
      </c>
      <c r="B29046" t="str">
        <f>IF(ISBLANK(VLOOKUP(A29046,Questionnaire!A:KQ,232,FALSE)),"#",VLOOKUP(A29046,Questionnaire!A:KQ,232,FALSE))</f>
        <v>#</v>
      </c>
    </row>
    <row r="29047" spans="1:2">
      <c r="A29047" t="s">
        <v>343</v>
      </c>
      <c r="B29047" t="str">
        <f>IF(ISBLANK(VLOOKUP(A29047,Questionnaire!A:KQ,232,FALSE)),"#",VLOOKUP(A29047,Questionnaire!A:KQ,232,FALSE))</f>
        <v>#</v>
      </c>
    </row>
    <row r="29048" spans="1:2">
      <c r="A29048" t="s">
        <v>344</v>
      </c>
      <c r="B29048" t="str">
        <f>IF(ISBLANK(VLOOKUP(A29048,Questionnaire!A:KQ,232,FALSE)),"#",VLOOKUP(A29048,Questionnaire!A:KQ,232,FALSE))</f>
        <v>#</v>
      </c>
    </row>
    <row r="29049" spans="1:2">
      <c r="A29049" t="s">
        <v>345</v>
      </c>
      <c r="B29049" t="str">
        <f>IF(ISBLANK(VLOOKUP(A29049,Questionnaire!A:KQ,232,FALSE)),"#",VLOOKUP(A29049,Questionnaire!A:KQ,232,FALSE))</f>
        <v>#</v>
      </c>
    </row>
    <row r="29050" spans="1:2">
      <c r="A29050" t="s">
        <v>348</v>
      </c>
      <c r="B29050" t="str">
        <f>IF(ISBLANK(VLOOKUP(A29050,Questionnaire!A:KQ,232,FALSE)),"#",VLOOKUP(A29050,Questionnaire!A:KQ,232,FALSE))</f>
        <v>#</v>
      </c>
    </row>
    <row r="29051" spans="1:2">
      <c r="A29051" t="s">
        <v>353</v>
      </c>
      <c r="B29051" t="str">
        <f>IF(ISBLANK(VLOOKUP(A29051,Questionnaire!A:KQ,232,FALSE)),"#",VLOOKUP(A29051,Questionnaire!A:KQ,232,FALSE))</f>
        <v>#</v>
      </c>
    </row>
    <row r="29052" spans="1:2">
      <c r="A29052" t="s">
        <v>354</v>
      </c>
      <c r="B29052" t="str">
        <f>IF(ISBLANK(VLOOKUP(A29052,Questionnaire!A:KQ,232,FALSE)),"#",VLOOKUP(A29052,Questionnaire!A:KQ,232,FALSE))</f>
        <v>#</v>
      </c>
    </row>
    <row r="29053" spans="1:2">
      <c r="A29053" t="s">
        <v>355</v>
      </c>
      <c r="B29053" t="str">
        <f>IF(ISBLANK(VLOOKUP(A29053,Questionnaire!A:KQ,232,FALSE)),"#",VLOOKUP(A29053,Questionnaire!A:KQ,232,FALSE))</f>
        <v>#</v>
      </c>
    </row>
    <row r="29054" spans="1:2">
      <c r="A29054" t="s">
        <v>356</v>
      </c>
      <c r="B29054" t="str">
        <f>IF(ISBLANK(VLOOKUP(A29054,Questionnaire!A:KQ,232,FALSE)),"#",VLOOKUP(A29054,Questionnaire!A:KQ,232,FALSE))</f>
        <v>#</v>
      </c>
    </row>
    <row r="29055" spans="1:2">
      <c r="A29055" t="s">
        <v>357</v>
      </c>
      <c r="B29055" t="str">
        <f>IF(ISBLANK(VLOOKUP(A29055,Questionnaire!A:KQ,232,FALSE)),"#",VLOOKUP(A29055,Questionnaire!A:KQ,232,FALSE))</f>
        <v>#</v>
      </c>
    </row>
    <row r="29056" spans="1:2">
      <c r="A29056" t="s">
        <v>360</v>
      </c>
      <c r="B29056" t="str">
        <f>IF(ISBLANK(VLOOKUP(A29056,Questionnaire!A:KQ,232,FALSE)),"#",VLOOKUP(A29056,Questionnaire!A:KQ,232,FALSE))</f>
        <v>#</v>
      </c>
    </row>
    <row r="29057" spans="1:2">
      <c r="A29057" t="s">
        <v>362</v>
      </c>
      <c r="B29057" t="str">
        <f>IF(ISBLANK(VLOOKUP(A29057,Questionnaire!A:KQ,232,FALSE)),"#",VLOOKUP(A29057,Questionnaire!A:KQ,232,FALSE))</f>
        <v>#</v>
      </c>
    </row>
    <row r="29058" spans="1:2">
      <c r="A29058" t="s">
        <v>363</v>
      </c>
      <c r="B29058" t="str">
        <f>IF(ISBLANK(VLOOKUP(A29058,Questionnaire!A:KQ,232,FALSE)),"#",VLOOKUP(A29058,Questionnaire!A:KQ,232,FALSE))</f>
        <v>#</v>
      </c>
    </row>
    <row r="29059" spans="1:2">
      <c r="A29059" t="s">
        <v>364</v>
      </c>
      <c r="B29059" t="str">
        <f>IF(ISBLANK(VLOOKUP(A29059,Questionnaire!A:KQ,232,FALSE)),"#",VLOOKUP(A29059,Questionnaire!A:KQ,232,FALSE))</f>
        <v>#</v>
      </c>
    </row>
    <row r="29060" spans="1:2">
      <c r="A29060" t="s">
        <v>365</v>
      </c>
      <c r="B29060" t="str">
        <f>IF(ISBLANK(VLOOKUP(A29060,Questionnaire!A:KQ,232,FALSE)),"#",VLOOKUP(A29060,Questionnaire!A:KQ,232,FALSE))</f>
        <v>#</v>
      </c>
    </row>
    <row r="29061" spans="1:2">
      <c r="A29061" t="s">
        <v>366</v>
      </c>
      <c r="B29061" t="str">
        <f>IF(ISBLANK(VLOOKUP(A29061,Questionnaire!A:KQ,232,FALSE)),"#",VLOOKUP(A29061,Questionnaire!A:KQ,232,FALSE))</f>
        <v>#</v>
      </c>
    </row>
    <row r="29062" spans="1:2">
      <c r="A29062" t="s">
        <v>371</v>
      </c>
      <c r="B29062" t="str">
        <f>IF(ISBLANK(VLOOKUP(A29062,Questionnaire!A:KQ,232,FALSE)),"#",VLOOKUP(A29062,Questionnaire!A:KQ,232,FALSE))</f>
        <v>#</v>
      </c>
    </row>
    <row r="29063" spans="1:2">
      <c r="A29063" t="s">
        <v>372</v>
      </c>
      <c r="B29063" t="str">
        <f>IF(ISBLANK(VLOOKUP(A29063,Questionnaire!A:KQ,232,FALSE)),"#",VLOOKUP(A29063,Questionnaire!A:KQ,232,FALSE))</f>
        <v>#</v>
      </c>
    </row>
    <row r="29064" spans="1:2">
      <c r="A29064" t="s">
        <v>373</v>
      </c>
      <c r="B29064" t="str">
        <f>IF(ISBLANK(VLOOKUP(A29064,Questionnaire!A:KQ,232,FALSE)),"#",VLOOKUP(A29064,Questionnaire!A:KQ,232,FALSE))</f>
        <v>#</v>
      </c>
    </row>
    <row r="29065" spans="1:2">
      <c r="A29065" t="s">
        <v>374</v>
      </c>
      <c r="B29065" t="str">
        <f>IF(ISBLANK(VLOOKUP(A29065,Questionnaire!A:KQ,232,FALSE)),"#",VLOOKUP(A29065,Questionnaire!A:KQ,232,FALSE))</f>
        <v>#</v>
      </c>
    </row>
    <row r="29066" spans="1:2">
      <c r="A29066" t="s">
        <v>377</v>
      </c>
      <c r="B29066" t="str">
        <f>IF(ISBLANK(VLOOKUP(A29066,Questionnaire!A:KQ,232,FALSE)),"#",VLOOKUP(A29066,Questionnaire!A:KQ,232,FALSE))</f>
        <v>#</v>
      </c>
    </row>
    <row r="29067" spans="1:2">
      <c r="A29067" t="s">
        <v>379</v>
      </c>
      <c r="B29067" t="str">
        <f>IF(ISBLANK(VLOOKUP(A29067,Questionnaire!A:KQ,232,FALSE)),"#",VLOOKUP(A29067,Questionnaire!A:KQ,232,FALSE))</f>
        <v>#</v>
      </c>
    </row>
    <row r="29068" spans="1:2">
      <c r="A29068" t="s">
        <v>380</v>
      </c>
      <c r="B29068" t="str">
        <f>IF(ISBLANK(VLOOKUP(A29068,Questionnaire!A:KQ,232,FALSE)),"#",VLOOKUP(A29068,Questionnaire!A:KQ,232,FALSE))</f>
        <v>#</v>
      </c>
    </row>
    <row r="29069" spans="1:2">
      <c r="A29069" t="s">
        <v>381</v>
      </c>
      <c r="B29069" t="str">
        <f>IF(ISBLANK(VLOOKUP(A29069,Questionnaire!A:KQ,232,FALSE)),"#",VLOOKUP(A29069,Questionnaire!A:KQ,232,FALSE))</f>
        <v>#</v>
      </c>
    </row>
    <row r="29070" spans="1:2">
      <c r="A29070" t="s">
        <v>382</v>
      </c>
      <c r="B29070" t="str">
        <f>IF(ISBLANK(VLOOKUP(A29070,Questionnaire!A:KQ,232,FALSE)),"#",VLOOKUP(A29070,Questionnaire!A:KQ,232,FALSE))</f>
        <v>#</v>
      </c>
    </row>
    <row r="29071" spans="1:2">
      <c r="A29071" t="s">
        <v>384</v>
      </c>
      <c r="B29071" t="str">
        <f>IF(ISBLANK(VLOOKUP(A29071,Questionnaire!A:KQ,232,FALSE)),"#",VLOOKUP(A29071,Questionnaire!A:KQ,232,FALSE))</f>
        <v>#</v>
      </c>
    </row>
    <row r="29072" spans="1:2">
      <c r="A29072" t="s">
        <v>387</v>
      </c>
      <c r="B29072" t="str">
        <f>IF(ISBLANK(VLOOKUP(A29072,Questionnaire!A:KQ,232,FALSE)),"#",VLOOKUP(A29072,Questionnaire!A:KQ,232,FALSE))</f>
        <v>#</v>
      </c>
    </row>
    <row r="29073" spans="1:2">
      <c r="A29073" t="s">
        <v>391</v>
      </c>
      <c r="B29073" t="str">
        <f>IF(ISBLANK(VLOOKUP(A29073,Questionnaire!A:KQ,232,FALSE)),"#",VLOOKUP(A29073,Questionnaire!A:KQ,232,FALSE))</f>
        <v>#</v>
      </c>
    </row>
    <row r="29074" spans="1:2">
      <c r="A29074" t="s">
        <v>393</v>
      </c>
      <c r="B29074" t="str">
        <f>IF(ISBLANK(VLOOKUP(A29074,Questionnaire!A:KQ,232,FALSE)),"#",VLOOKUP(A29074,Questionnaire!A:KQ,232,FALSE))</f>
        <v>#</v>
      </c>
    </row>
    <row r="29075" spans="1:2">
      <c r="A29075" t="s">
        <v>395</v>
      </c>
      <c r="B29075" t="str">
        <f>IF(ISBLANK(VLOOKUP(A29075,Questionnaire!A:KQ,232,FALSE)),"#",VLOOKUP(A29075,Questionnaire!A:KQ,232,FALSE))</f>
        <v>#</v>
      </c>
    </row>
    <row r="29076" spans="1:2">
      <c r="A29076" t="s">
        <v>398</v>
      </c>
      <c r="B29076" t="str">
        <f>IF(ISBLANK(VLOOKUP(A29076,Questionnaire!A:KQ,232,FALSE)),"#",VLOOKUP(A29076,Questionnaire!A:KQ,232,FALSE))</f>
        <v>#</v>
      </c>
    </row>
    <row r="29077" spans="1:2">
      <c r="A29077" t="s">
        <v>402</v>
      </c>
      <c r="B29077" t="str">
        <f>IF(ISBLANK(VLOOKUP(A29077,Questionnaire!A:KQ,232,FALSE)),"#",VLOOKUP(A29077,Questionnaire!A:KQ,232,FALSE))</f>
        <v>#</v>
      </c>
    </row>
    <row r="29078" spans="1:2">
      <c r="A29078" t="s">
        <v>405</v>
      </c>
      <c r="B29078" t="str">
        <f>IF(ISBLANK(VLOOKUP(A29078,Questionnaire!A:KQ,232,FALSE)),"#",VLOOKUP(A29078,Questionnaire!A:KQ,232,FALSE))</f>
        <v>#</v>
      </c>
    </row>
    <row r="29079" spans="1:2">
      <c r="A29079" t="s">
        <v>409</v>
      </c>
      <c r="B29079" t="str">
        <f>IF(ISBLANK(VLOOKUP(A29079,Questionnaire!A:KQ,232,FALSE)),"#",VLOOKUP(A29079,Questionnaire!A:KQ,232,FALSE))</f>
        <v>#</v>
      </c>
    </row>
    <row r="29080" spans="1:2">
      <c r="A29080" t="s">
        <v>412</v>
      </c>
      <c r="B29080" t="str">
        <f>IF(ISBLANK(VLOOKUP(A29080,Questionnaire!A:KQ,232,FALSE)),"#",VLOOKUP(A29080,Questionnaire!A:KQ,232,FALSE))</f>
        <v>#</v>
      </c>
    </row>
    <row r="29081" spans="1:2">
      <c r="A29081" t="s">
        <v>415</v>
      </c>
      <c r="B29081" t="str">
        <f>IF(ISBLANK(VLOOKUP(A29081,Questionnaire!A:KQ,232,FALSE)),"#",VLOOKUP(A29081,Questionnaire!A:KQ,232,FALSE))</f>
        <v>#</v>
      </c>
    </row>
    <row r="29082" spans="1:2">
      <c r="A29082" t="s">
        <v>418</v>
      </c>
      <c r="B29082" t="str">
        <f>IF(ISBLANK(VLOOKUP(A29082,Questionnaire!A:KQ,232,FALSE)),"#",VLOOKUP(A29082,Questionnaire!A:KQ,232,FALSE))</f>
        <v>#</v>
      </c>
    </row>
    <row r="29083" spans="1:2">
      <c r="A29083" t="s">
        <v>421</v>
      </c>
      <c r="B29083" t="str">
        <f>IF(ISBLANK(VLOOKUP(A29083,Questionnaire!A:KQ,232,FALSE)),"#",VLOOKUP(A29083,Questionnaire!A:KQ,232,FALSE))</f>
        <v>#</v>
      </c>
    </row>
    <row r="29084" spans="1:2">
      <c r="A29084" t="s">
        <v>424</v>
      </c>
      <c r="B29084" t="str">
        <f>IF(ISBLANK(VLOOKUP(A29084,Questionnaire!A:KQ,232,FALSE)),"#",VLOOKUP(A29084,Questionnaire!A:KQ,232,FALSE))</f>
        <v>#</v>
      </c>
    </row>
    <row r="29085" spans="1:2">
      <c r="A29085" t="s">
        <v>429</v>
      </c>
      <c r="B29085" t="str">
        <f>IF(ISBLANK(VLOOKUP(A29085,Questionnaire!A:KQ,232,FALSE)),"#",VLOOKUP(A29085,Questionnaire!A:KQ,232,FALSE))</f>
        <v>#</v>
      </c>
    </row>
    <row r="29086" spans="1:2">
      <c r="A29086" t="s">
        <v>432</v>
      </c>
      <c r="B29086" t="str">
        <f>IF(ISBLANK(VLOOKUP(A29086,Questionnaire!A:KQ,232,FALSE)),"#",VLOOKUP(A29086,Questionnaire!A:KQ,232,FALSE))</f>
        <v>#</v>
      </c>
    </row>
    <row r="29087" spans="1:2">
      <c r="A29087" t="s">
        <v>435</v>
      </c>
      <c r="B29087" t="str">
        <f>IF(ISBLANK(VLOOKUP(A29087,Questionnaire!A:KQ,232,FALSE)),"#",VLOOKUP(A29087,Questionnaire!A:KQ,232,FALSE))</f>
        <v>#</v>
      </c>
    </row>
    <row r="29088" spans="1:2">
      <c r="A29088" t="s">
        <v>437</v>
      </c>
      <c r="B29088" t="str">
        <f>IF(ISBLANK(VLOOKUP(A29088,Questionnaire!A:KQ,232,FALSE)),"#",VLOOKUP(A29088,Questionnaire!A:KQ,232,FALSE))</f>
        <v>#</v>
      </c>
    </row>
    <row r="29089" spans="1:3">
      <c r="A29089" t="s">
        <v>439</v>
      </c>
      <c r="B29089" t="str">
        <f>IF(ISBLANK(VLOOKUP(A29089,Questionnaire!A:KQ,232,FALSE)),"#",VLOOKUP(A29089,Questionnaire!A:KQ,232,FALSE))</f>
        <v>#</v>
      </c>
    </row>
    <row r="29090" spans="1:3">
      <c r="A29090" t="s">
        <v>442</v>
      </c>
      <c r="B29090" t="str">
        <f>IF(ISBLANK(VLOOKUP(A29090,Questionnaire!A:KQ,232,FALSE)),"#",VLOOKUP(A29090,Questionnaire!A:KQ,232,FALSE))</f>
        <v>#</v>
      </c>
    </row>
    <row r="29091" spans="1:3">
      <c r="A29091" t="s">
        <v>445</v>
      </c>
      <c r="B29091" t="str">
        <f>IF(ISBLANK(VLOOKUP(A29091,Questionnaire!A:KQ,232,FALSE)),"#",VLOOKUP(A29091,Questionnaire!A:KQ,232,FALSE))</f>
        <v>#</v>
      </c>
    </row>
    <row r="29092" spans="1:3">
      <c r="A29092" t="s">
        <v>448</v>
      </c>
      <c r="B29092" t="str">
        <f>IF(ISBLANK(VLOOKUP(A29092,Questionnaire!A:KQ,232,FALSE)),"#",VLOOKUP(A29092,Questionnaire!A:KQ,232,FALSE))</f>
        <v>#</v>
      </c>
    </row>
    <row r="29093" spans="1:3">
      <c r="A29093" t="s">
        <v>452</v>
      </c>
      <c r="B29093" t="str">
        <f>IF(ISBLANK(VLOOKUP(A29093,Questionnaire!A:KQ,232,FALSE)),"#",VLOOKUP(A29093,Questionnaire!A:KQ,232,FALSE))</f>
        <v>#</v>
      </c>
    </row>
    <row r="29094" spans="1:3">
      <c r="A29094" t="s">
        <v>455</v>
      </c>
      <c r="B29094" t="str">
        <f>IF(ISBLANK(VLOOKUP(A29094,Questionnaire!A:KQ,232,FALSE)),"#",VLOOKUP(A29094,Questionnaire!A:KQ,232,FALSE))</f>
        <v>#</v>
      </c>
    </row>
    <row r="29095" spans="1:3">
      <c r="A29095" t="s">
        <v>458</v>
      </c>
      <c r="B29095" t="str">
        <f>IF(ISBLANK(VLOOKUP(A29095,Questionnaire!A:KQ,232,FALSE)),"#",VLOOKUP(A29095,Questionnaire!A:KQ,232,FALSE))</f>
        <v>#</v>
      </c>
    </row>
    <row r="29096" spans="1:3">
      <c r="A29096" t="s">
        <v>461</v>
      </c>
      <c r="B29096" t="str">
        <f>IF(ISBLANK(VLOOKUP(A29096,Questionnaire!A:KQ,232,FALSE)),"#",VLOOKUP(A29096,Questionnaire!A:KQ,232,FALSE))</f>
        <v>#</v>
      </c>
    </row>
    <row r="29097" spans="1:3">
      <c r="A29097" t="s">
        <v>465</v>
      </c>
      <c r="B29097" t="str">
        <f>IF(ISBLANK(VLOOKUP(A29097,Questionnaire!A:KQ,232,FALSE)),"#",VLOOKUP(A29097,Questionnaire!A:KQ,232,FALSE))</f>
        <v>#</v>
      </c>
    </row>
    <row r="29098" spans="1:3">
      <c r="A29098" t="s">
        <v>467</v>
      </c>
      <c r="B29098" t="str">
        <f>IF(ISBLANK(VLOOKUP(A29098,Questionnaire!A:KQ,232,FALSE)),"#",VLOOKUP(A29098,Questionnaire!A:KQ,232,FALSE))</f>
        <v>#</v>
      </c>
    </row>
    <row r="29099" spans="1:3">
      <c r="A29099" t="s">
        <v>469</v>
      </c>
      <c r="B29099" t="str">
        <f>IF(ISBLANK(VLOOKUP(A29099,Questionnaire!A:KQ,232,FALSE)),"#",VLOOKUP(A29099,Questionnaire!A:KQ,232,FALSE))</f>
        <v>#</v>
      </c>
    </row>
    <row r="29100" spans="1:3">
      <c r="A29100" t="s">
        <v>471</v>
      </c>
      <c r="B29100" t="str">
        <f>IF(ISBLANK(VLOOKUP(A29100,Questionnaire!A:KQ,232,FALSE)),"#",VLOOKUP(A29100,Questionnaire!A:KQ,232,FALSE))</f>
        <v>#</v>
      </c>
    </row>
    <row r="29101" spans="1:3">
      <c r="A29101" t="s">
        <v>473</v>
      </c>
      <c r="B29101" t="str">
        <f>IF(ISBLANK(VLOOKUP(A29101,Questionnaire!A:KQ,232,FALSE)),"#",VLOOKUP(A29101,Questionnaire!A:KQ,232,FALSE))</f>
        <v>#</v>
      </c>
    </row>
    <row r="29102" spans="1:3">
      <c r="A29102" t="s">
        <v>475</v>
      </c>
      <c r="B29102" t="str">
        <f>IF(ISBLANK(VLOOKUP(A29102,Questionnaire!A:KQ,232,FALSE)),"#",VLOOKUP(A29102,Questionnaire!A:KQ,232,FALSE))</f>
        <v>#</v>
      </c>
    </row>
    <row r="29103" spans="1:3">
      <c r="A29103" t="s">
        <v>185</v>
      </c>
      <c r="B29103" t="str">
        <f>IF(ISBLANK(VLOOKUP(A29103,Questionnaire!A:KQ,233,FALSE)),"#",VLOOKUP(A29103,Questionnaire!A:KQ,233,FALSE))</f>
        <v>#</v>
      </c>
      <c r="C29103">
        <v>230</v>
      </c>
    </row>
    <row r="29104" spans="1:3">
      <c r="A29104" t="s">
        <v>187</v>
      </c>
      <c r="B29104" t="str">
        <f>IF(ISNA(VLOOKUP(VLOOKUP(A29104,Questionnaire!A:KQ,233,FALSE),'CORA Encoding'!D:E,2,FALSE)),"#",VLOOKUP(VLOOKUP(A29104,Questionnaire!A:KQ,233,FALSE),'CORA Encoding'!D:E,2,FALSE))</f>
        <v>#</v>
      </c>
    </row>
    <row r="29105" spans="1:2">
      <c r="A29105" t="s">
        <v>189</v>
      </c>
      <c r="B29105" t="str">
        <f>IF(ISNA(VLOOKUP(VLOOKUP(A29105,Questionnaire!A:KQ,233,FALSE),'CORA Encoding'!G:H,2,FALSE)),"#",VLOOKUP(VLOOKUP(A29105,Questionnaire!A:KQ,233,FALSE),'CORA Encoding'!G:H,2,FALSE))</f>
        <v>#</v>
      </c>
    </row>
    <row r="29106" spans="1:2">
      <c r="A29106" t="s">
        <v>191</v>
      </c>
      <c r="B29106" t="str">
        <f>IF(ISNA(VLOOKUP(VLOOKUP(A29106,Questionnaire!A:KQ,233,FALSE),'Country List'!E:F,2,FALSE)),"#",VLOOKUP(VLOOKUP(A29106,Questionnaire!A:KQ,233,FALSE),'Country List'!E:F,2,FALSE))</f>
        <v>#</v>
      </c>
    </row>
    <row r="29107" spans="1:2">
      <c r="A29107" t="s">
        <v>193</v>
      </c>
      <c r="B29107" t="str">
        <f>IF(ISNA(VLOOKUP(VLOOKUP(A29107,Questionnaire!A:KQ,233,FALSE),'Industry List'!B:C,2,FALSE)),"#",VLOOKUP(VLOOKUP(A29107,Questionnaire!A:KQ,233,FALSE),'Industry List'!B:C,2,FALSE))</f>
        <v>#</v>
      </c>
    </row>
    <row r="29108" spans="1:2">
      <c r="A29108" t="s">
        <v>197</v>
      </c>
      <c r="B29108" t="str">
        <f>IF(ISBLANK(VLOOKUP(A29108,Questionnaire!A:KQ,233,FALSE)),"#",VLOOKUP(A29108,Questionnaire!A:KQ,233,FALSE))</f>
        <v>#</v>
      </c>
    </row>
    <row r="29109" spans="1:2">
      <c r="A29109" t="s">
        <v>201</v>
      </c>
      <c r="B29109" t="str">
        <f>IF(ISBLANK(VLOOKUP(A29109,Questionnaire!A:KQ,233,FALSE)),"#",VLOOKUP(A29109,Questionnaire!A:KQ,233,FALSE))</f>
        <v>#</v>
      </c>
    </row>
    <row r="29110" spans="1:2">
      <c r="A29110" t="s">
        <v>203</v>
      </c>
      <c r="B29110" t="str">
        <f>IF(ISNA(VLOOKUP(VLOOKUP(A29110,Questionnaire!A:KQ,233,FALSE),'CORA Encoding'!J:K,2,FALSE)),"#",VLOOKUP(VLOOKUP(A29110,Questionnaire!A:KQ,233,FALSE),'CORA Encoding'!J:K,2,FALSE))</f>
        <v>#</v>
      </c>
    </row>
    <row r="29111" spans="1:2">
      <c r="A29111" t="s">
        <v>208</v>
      </c>
      <c r="B29111" t="str">
        <f>IF(ISBLANK(VLOOKUP(A29111,Questionnaire!A:KQ,233,FALSE)),"#",VLOOKUP(A29111,Questionnaire!A:KQ,233,FALSE))</f>
        <v>#</v>
      </c>
    </row>
    <row r="29112" spans="1:2">
      <c r="A29112" t="s">
        <v>213</v>
      </c>
      <c r="B29112" t="str">
        <f>IF(ISBLANK(VLOOKUP(A29112,Questionnaire!A:KQ,233,FALSE)),"#",VLOOKUP(A29112,Questionnaire!A:KQ,233,FALSE))</f>
        <v>#</v>
      </c>
    </row>
    <row r="29113" spans="1:2">
      <c r="A29113" t="s">
        <v>215</v>
      </c>
      <c r="B29113" t="str">
        <f>IF(ISBLANK(VLOOKUP(A29113,Questionnaire!A:KQ,233,FALSE)),"#",VLOOKUP(A29113,Questionnaire!A:KQ,233,FALSE))</f>
        <v>#</v>
      </c>
    </row>
    <row r="29114" spans="1:2">
      <c r="A29114" t="s">
        <v>217</v>
      </c>
      <c r="B29114" t="str">
        <f>IF(ISBLANK(VLOOKUP(A29114,Questionnaire!A:KQ,233,FALSE)),"#",VLOOKUP(A29114,Questionnaire!A:KQ,233,FALSE))</f>
        <v>#</v>
      </c>
    </row>
    <row r="29115" spans="1:2">
      <c r="A29115" t="s">
        <v>219</v>
      </c>
      <c r="B29115" t="str">
        <f>IF(ISBLANK(VLOOKUP(A29115,Questionnaire!A:KQ,233,FALSE)),"#",VLOOKUP(A29115,Questionnaire!A:KQ,233,FALSE))</f>
        <v>#</v>
      </c>
    </row>
    <row r="29116" spans="1:2">
      <c r="A29116" t="s">
        <v>221</v>
      </c>
      <c r="B29116" t="str">
        <f>IF(ISBLANK(VLOOKUP(A29116,Questionnaire!A:KQ,233,FALSE)),"#",VLOOKUP(A29116,Questionnaire!A:KQ,233,FALSE))</f>
        <v>#</v>
      </c>
    </row>
    <row r="29117" spans="1:2">
      <c r="A29117" t="s">
        <v>223</v>
      </c>
      <c r="B29117" t="str">
        <f>IF(ISBLANK(VLOOKUP(A29117,Questionnaire!A:KQ,233,FALSE)),"#",VLOOKUP(A29117,Questionnaire!A:KQ,233,FALSE))</f>
        <v>#</v>
      </c>
    </row>
    <row r="29118" spans="1:2">
      <c r="A29118" t="s">
        <v>225</v>
      </c>
      <c r="B29118" t="str">
        <f>IF(ISBLANK(VLOOKUP(A29118,Questionnaire!A:KQ,233,FALSE)),"#",VLOOKUP(A29118,Questionnaire!A:KQ,233,FALSE))</f>
        <v>#</v>
      </c>
    </row>
    <row r="29119" spans="1:2">
      <c r="A29119" t="s">
        <v>227</v>
      </c>
      <c r="B29119" t="str">
        <f>IF(ISBLANK(VLOOKUP(A29119,Questionnaire!A:KQ,233,FALSE)),"#",VLOOKUP(A29119,Questionnaire!A:KQ,233,FALSE))</f>
        <v>#</v>
      </c>
    </row>
    <row r="29120" spans="1:2">
      <c r="A29120" t="s">
        <v>229</v>
      </c>
      <c r="B29120" t="str">
        <f>IF(ISBLANK(VLOOKUP(A29120,Questionnaire!A:KQ,233,FALSE)),"#",VLOOKUP(A29120,Questionnaire!A:KQ,233,FALSE))</f>
        <v>#</v>
      </c>
    </row>
    <row r="29121" spans="1:2">
      <c r="A29121" t="s">
        <v>231</v>
      </c>
      <c r="B29121" t="str">
        <f>IF(ISBLANK(VLOOKUP(A29121,Questionnaire!A:KQ,233,FALSE)),"#",VLOOKUP(A29121,Questionnaire!A:KQ,233,FALSE))</f>
        <v>#</v>
      </c>
    </row>
    <row r="29122" spans="1:2">
      <c r="A29122" t="s">
        <v>233</v>
      </c>
      <c r="B29122" t="str">
        <f>IF(ISBLANK(VLOOKUP(A29122,Questionnaire!A:KQ,233,FALSE)),"#",VLOOKUP(A29122,Questionnaire!A:KQ,233,FALSE))</f>
        <v>#</v>
      </c>
    </row>
    <row r="29123" spans="1:2">
      <c r="A29123" t="s">
        <v>235</v>
      </c>
      <c r="B29123" t="str">
        <f>IF(ISBLANK(VLOOKUP(A29123,Questionnaire!A:KQ,233,FALSE)),"#",VLOOKUP(A29123,Questionnaire!A:KQ,233,FALSE))</f>
        <v>#</v>
      </c>
    </row>
    <row r="29124" spans="1:2">
      <c r="A29124" t="s">
        <v>237</v>
      </c>
      <c r="B29124" t="str">
        <f>IF(ISBLANK(VLOOKUP(A29124,Questionnaire!A:KQ,233,FALSE)),"#",VLOOKUP(A29124,Questionnaire!A:KQ,233,FALSE))</f>
        <v>#</v>
      </c>
    </row>
    <row r="29125" spans="1:2">
      <c r="A29125" t="s">
        <v>239</v>
      </c>
      <c r="B29125" t="str">
        <f>IF(ISBLANK(VLOOKUP(A29125,Questionnaire!A:KQ,233,FALSE)),"#",VLOOKUP(A29125,Questionnaire!A:KQ,233,FALSE))</f>
        <v>#</v>
      </c>
    </row>
    <row r="29126" spans="1:2">
      <c r="A29126" t="s">
        <v>242</v>
      </c>
      <c r="B29126" t="str">
        <f>IF(ISBLANK(VLOOKUP(A29126,Questionnaire!A:KQ,233,FALSE)),"#",VLOOKUP(A29126,Questionnaire!A:KQ,233,FALSE))</f>
        <v>#</v>
      </c>
    </row>
    <row r="29127" spans="1:2">
      <c r="A29127" t="s">
        <v>245</v>
      </c>
      <c r="B29127" t="str">
        <f>IF(ISBLANK(VLOOKUP(A29127,Questionnaire!A:KQ,233,FALSE)),"#",VLOOKUP(A29127,Questionnaire!A:KQ,233,FALSE))</f>
        <v>#</v>
      </c>
    </row>
    <row r="29128" spans="1:2">
      <c r="A29128" t="s">
        <v>247</v>
      </c>
      <c r="B29128" t="str">
        <f>IF(ISBLANK(VLOOKUP(A29128,Questionnaire!A:KQ,233,FALSE)),"#",VLOOKUP(A29128,Questionnaire!A:KQ,233,FALSE))</f>
        <v>#</v>
      </c>
    </row>
    <row r="29129" spans="1:2">
      <c r="A29129" t="s">
        <v>249</v>
      </c>
      <c r="B29129" t="str">
        <f>IF(ISBLANK(VLOOKUP(A29129,Questionnaire!A:KQ,233,FALSE)),"#",VLOOKUP(A29129,Questionnaire!A:KQ,233,FALSE))</f>
        <v>#</v>
      </c>
    </row>
    <row r="29130" spans="1:2">
      <c r="A29130" t="s">
        <v>250</v>
      </c>
      <c r="B29130" t="str">
        <f>IF(ISBLANK(VLOOKUP(A29130,Questionnaire!A:KQ,233,FALSE)),"#",VLOOKUP(A29130,Questionnaire!A:KQ,233,FALSE))</f>
        <v>#</v>
      </c>
    </row>
    <row r="29131" spans="1:2">
      <c r="A29131" t="s">
        <v>252</v>
      </c>
      <c r="B29131" t="str">
        <f>IF(ISBLANK(VLOOKUP(A29131,Questionnaire!A:KQ,233,FALSE)),"#",VLOOKUP(A29131,Questionnaire!A:KQ,233,FALSE))</f>
        <v>#</v>
      </c>
    </row>
    <row r="29132" spans="1:2">
      <c r="A29132" t="s">
        <v>255</v>
      </c>
      <c r="B29132" t="str">
        <f>IF(ISBLANK(VLOOKUP(A29132,Questionnaire!A:KQ,233,FALSE)),"#",VLOOKUP(A29132,Questionnaire!A:KQ,233,FALSE))</f>
        <v>#</v>
      </c>
    </row>
    <row r="29133" spans="1:2">
      <c r="A29133" t="s">
        <v>258</v>
      </c>
      <c r="B29133" t="str">
        <f>IF(ISNA(VLOOKUP(VLOOKUP(A29133,Questionnaire!A:KQ,233,FALSE),'CORA Encoding'!M:N,2,FALSE)),"#",VLOOKUP(VLOOKUP(A29133,Questionnaire!A:KQ,233,FALSE),'CORA Encoding'!M:N,2,FALSE))</f>
        <v>#</v>
      </c>
    </row>
    <row r="29134" spans="1:2">
      <c r="A29134" t="s">
        <v>261</v>
      </c>
      <c r="B29134" t="str">
        <f>IF(ISBLANK(VLOOKUP(A29134,Questionnaire!A:KQ,233,FALSE)),"#",VLOOKUP(A29134,Questionnaire!A:KQ,233,FALSE))</f>
        <v>#</v>
      </c>
    </row>
    <row r="29135" spans="1:2">
      <c r="A29135" t="s">
        <v>263</v>
      </c>
      <c r="B29135" t="str">
        <f>IF(ISBLANK(VLOOKUP(A29135,Questionnaire!A:KQ,233,FALSE)),"#",VLOOKUP(A29135,Questionnaire!A:KQ,233,FALSE))</f>
        <v>#</v>
      </c>
    </row>
    <row r="29136" spans="1:2">
      <c r="A29136" t="s">
        <v>265</v>
      </c>
      <c r="B29136" t="str">
        <f>IF(ISBLANK(VLOOKUP(A29136,Questionnaire!A:KQ,233,FALSE)),"#",VLOOKUP(A29136,Questionnaire!A:KQ,233,FALSE))</f>
        <v>#</v>
      </c>
    </row>
    <row r="29137" spans="1:2">
      <c r="A29137" t="s">
        <v>267</v>
      </c>
      <c r="B29137" t="str">
        <f>IF(ISBLANK(VLOOKUP(A29137,Questionnaire!A:KQ,233,FALSE)),"#",VLOOKUP(A29137,Questionnaire!A:KQ,233,FALSE))</f>
        <v>#</v>
      </c>
    </row>
    <row r="29138" spans="1:2">
      <c r="A29138" t="s">
        <v>269</v>
      </c>
      <c r="B29138" t="str">
        <f>IF(ISBLANK(VLOOKUP(A29138,Questionnaire!A:KQ,233,FALSE)),"#",VLOOKUP(A29138,Questionnaire!A:KQ,233,FALSE))</f>
        <v>#</v>
      </c>
    </row>
    <row r="29139" spans="1:2">
      <c r="A29139" t="s">
        <v>274</v>
      </c>
      <c r="B29139" t="str">
        <f>IF(ISBLANK(VLOOKUP(A29139,Questionnaire!A:KQ,233,FALSE)),"#",VLOOKUP(A29139,Questionnaire!A:KQ,233,FALSE))</f>
        <v>#</v>
      </c>
    </row>
    <row r="29140" spans="1:2">
      <c r="A29140" t="s">
        <v>276</v>
      </c>
      <c r="B29140" t="str">
        <f>IF(ISBLANK(VLOOKUP(A29140,Questionnaire!A:KQ,233,FALSE)),"#",VLOOKUP(A29140,Questionnaire!A:KQ,233,FALSE))</f>
        <v>#</v>
      </c>
    </row>
    <row r="29141" spans="1:2">
      <c r="A29141" t="s">
        <v>278</v>
      </c>
      <c r="B29141" t="str">
        <f>IF(ISBLANK(VLOOKUP(A29141,Questionnaire!A:KQ,233,FALSE)),"#",VLOOKUP(A29141,Questionnaire!A:KQ,233,FALSE))</f>
        <v>#</v>
      </c>
    </row>
    <row r="29142" spans="1:2">
      <c r="A29142" t="s">
        <v>280</v>
      </c>
      <c r="B29142" t="str">
        <f>IF(ISBLANK(VLOOKUP(A29142,Questionnaire!A:KQ,233,FALSE)),"#",VLOOKUP(A29142,Questionnaire!A:KQ,233,FALSE))</f>
        <v>#</v>
      </c>
    </row>
    <row r="29143" spans="1:2">
      <c r="A29143" t="s">
        <v>282</v>
      </c>
      <c r="B29143" t="str">
        <f>IF(ISBLANK(VLOOKUP(A29143,Questionnaire!A:KQ,233,FALSE)),"#",VLOOKUP(A29143,Questionnaire!A:KQ,233,FALSE))</f>
        <v>#</v>
      </c>
    </row>
    <row r="29144" spans="1:2">
      <c r="A29144" t="s">
        <v>286</v>
      </c>
      <c r="B29144" t="str">
        <f>IF(ISBLANK(VLOOKUP(A29144,Questionnaire!A:KQ,233,FALSE)),"#",VLOOKUP(A29144,Questionnaire!A:KQ,233,FALSE))</f>
        <v>#</v>
      </c>
    </row>
    <row r="29145" spans="1:2">
      <c r="A29145" t="s">
        <v>288</v>
      </c>
      <c r="B29145" t="str">
        <f>IF(ISBLANK(VLOOKUP(A29145,Questionnaire!A:KQ,233,FALSE)),"#",VLOOKUP(A29145,Questionnaire!A:KQ,233,FALSE))</f>
        <v>#</v>
      </c>
    </row>
    <row r="29146" spans="1:2">
      <c r="A29146" t="s">
        <v>290</v>
      </c>
      <c r="B29146" t="str">
        <f>IF(ISBLANK(VLOOKUP(A29146,Questionnaire!A:KQ,233,FALSE)),"#",VLOOKUP(A29146,Questionnaire!A:KQ,233,FALSE))</f>
        <v>#</v>
      </c>
    </row>
    <row r="29147" spans="1:2">
      <c r="A29147" t="s">
        <v>292</v>
      </c>
      <c r="B29147" t="str">
        <f>IF(ISBLANK(VLOOKUP(A29147,Questionnaire!A:KQ,233,FALSE)),"#",VLOOKUP(A29147,Questionnaire!A:KQ,233,FALSE))</f>
        <v>#</v>
      </c>
    </row>
    <row r="29148" spans="1:2">
      <c r="A29148" t="s">
        <v>294</v>
      </c>
      <c r="B29148" t="str">
        <f>IF(ISBLANK(VLOOKUP(A29148,Questionnaire!A:KQ,233,FALSE)),"#",VLOOKUP(A29148,Questionnaire!A:KQ,233,FALSE))</f>
        <v>#</v>
      </c>
    </row>
    <row r="29149" spans="1:2">
      <c r="A29149" t="s">
        <v>296</v>
      </c>
      <c r="B29149" t="str">
        <f>IF(ISBLANK(VLOOKUP(A29149,Questionnaire!A:KQ,233,FALSE)),"#",VLOOKUP(A29149,Questionnaire!A:KQ,233,FALSE))</f>
        <v>#</v>
      </c>
    </row>
    <row r="29150" spans="1:2">
      <c r="A29150" t="s">
        <v>301</v>
      </c>
      <c r="B29150" t="str">
        <f>IF(ISBLANK(VLOOKUP(A29150,Questionnaire!A:KQ,233,FALSE)),"#",VLOOKUP(A29150,Questionnaire!A:KQ,233,FALSE))</f>
        <v>#</v>
      </c>
    </row>
    <row r="29151" spans="1:2">
      <c r="A29151" t="s">
        <v>303</v>
      </c>
      <c r="B29151" t="str">
        <f>IF(ISBLANK(VLOOKUP(A29151,Questionnaire!A:KQ,233,FALSE)),"#",VLOOKUP(A29151,Questionnaire!A:KQ,233,FALSE))</f>
        <v>#</v>
      </c>
    </row>
    <row r="29152" spans="1:2">
      <c r="A29152" t="s">
        <v>305</v>
      </c>
      <c r="B29152" t="str">
        <f>IF(ISBLANK(VLOOKUP(A29152,Questionnaire!A:KQ,233,FALSE)),"#",VLOOKUP(A29152,Questionnaire!A:KQ,233,FALSE))</f>
        <v>#</v>
      </c>
    </row>
    <row r="29153" spans="1:2">
      <c r="A29153" t="s">
        <v>307</v>
      </c>
      <c r="B29153" t="str">
        <f>IF(ISBLANK(VLOOKUP(A29153,Questionnaire!A:KQ,233,FALSE)),"#",VLOOKUP(A29153,Questionnaire!A:KQ,233,FALSE))</f>
        <v>#</v>
      </c>
    </row>
    <row r="29154" spans="1:2">
      <c r="A29154" t="s">
        <v>311</v>
      </c>
      <c r="B29154" t="str">
        <f>IF(ISBLANK(VLOOKUP(A29154,Questionnaire!A:KQ,233,FALSE)),"#",VLOOKUP(A29154,Questionnaire!A:KQ,233,FALSE))</f>
        <v>#</v>
      </c>
    </row>
    <row r="29155" spans="1:2">
      <c r="A29155" t="s">
        <v>313</v>
      </c>
      <c r="B29155" t="str">
        <f>IF(ISBLANK(VLOOKUP(A29155,Questionnaire!A:KQ,233,FALSE)),"#",VLOOKUP(A29155,Questionnaire!A:KQ,233,FALSE))</f>
        <v>#</v>
      </c>
    </row>
    <row r="29156" spans="1:2">
      <c r="A29156" t="s">
        <v>314</v>
      </c>
      <c r="B29156" t="str">
        <f>IF(ISBLANK(VLOOKUP(A29156,Questionnaire!A:KQ,233,FALSE)),"#",VLOOKUP(A29156,Questionnaire!A:KQ,233,FALSE))</f>
        <v>#</v>
      </c>
    </row>
    <row r="29157" spans="1:2">
      <c r="A29157" t="s">
        <v>315</v>
      </c>
      <c r="B29157" t="str">
        <f>IF(ISBLANK(VLOOKUP(A29157,Questionnaire!A:KQ,233,FALSE)),"#",VLOOKUP(A29157,Questionnaire!A:KQ,233,FALSE))</f>
        <v>#</v>
      </c>
    </row>
    <row r="29158" spans="1:2">
      <c r="A29158" t="s">
        <v>317</v>
      </c>
      <c r="B29158" t="str">
        <f>IF(ISBLANK(VLOOKUP(A29158,Questionnaire!A:KQ,233,FALSE)),"#",VLOOKUP(A29158,Questionnaire!A:KQ,233,FALSE))</f>
        <v>#</v>
      </c>
    </row>
    <row r="29159" spans="1:2">
      <c r="A29159" t="s">
        <v>319</v>
      </c>
      <c r="B29159" t="str">
        <f>IF(ISBLANK(VLOOKUP(A29159,Questionnaire!A:KQ,233,FALSE)),"#",VLOOKUP(A29159,Questionnaire!A:KQ,233,FALSE))</f>
        <v>#</v>
      </c>
    </row>
    <row r="29160" spans="1:2">
      <c r="A29160" t="s">
        <v>322</v>
      </c>
      <c r="B29160" t="str">
        <f>IF(ISBLANK(VLOOKUP(A29160,Questionnaire!A:KQ,233,FALSE)),"#",VLOOKUP(A29160,Questionnaire!A:KQ,233,FALSE))</f>
        <v>#</v>
      </c>
    </row>
    <row r="29161" spans="1:2">
      <c r="A29161" t="s">
        <v>326</v>
      </c>
      <c r="B29161" t="str">
        <f>IF(ISBLANK(VLOOKUP(A29161,Questionnaire!A:KQ,233,FALSE)),"#",VLOOKUP(A29161,Questionnaire!A:KQ,233,FALSE))</f>
        <v>#</v>
      </c>
    </row>
    <row r="29162" spans="1:2">
      <c r="A29162" t="s">
        <v>328</v>
      </c>
      <c r="B29162" t="str">
        <f>IF(ISBLANK(VLOOKUP(A29162,Questionnaire!A:KQ,233,FALSE)),"#",VLOOKUP(A29162,Questionnaire!A:KQ,233,FALSE))</f>
        <v>#</v>
      </c>
    </row>
    <row r="29163" spans="1:2">
      <c r="A29163" t="s">
        <v>332</v>
      </c>
      <c r="B29163" t="str">
        <f>IF(ISBLANK(VLOOKUP(A29163,Questionnaire!A:KQ,233,FALSE)),"#",VLOOKUP(A29163,Questionnaire!A:KQ,233,FALSE))</f>
        <v>#</v>
      </c>
    </row>
    <row r="29164" spans="1:2">
      <c r="A29164" t="s">
        <v>333</v>
      </c>
      <c r="B29164" t="str">
        <f>IF(ISBLANK(VLOOKUP(A29164,Questionnaire!A:KQ,233,FALSE)),"#",VLOOKUP(A29164,Questionnaire!A:KQ,233,FALSE))</f>
        <v>#</v>
      </c>
    </row>
    <row r="29165" spans="1:2">
      <c r="A29165" t="s">
        <v>334</v>
      </c>
      <c r="B29165" t="str">
        <f>IF(ISBLANK(VLOOKUP(A29165,Questionnaire!A:KQ,233,FALSE)),"#",VLOOKUP(A29165,Questionnaire!A:KQ,233,FALSE))</f>
        <v>#</v>
      </c>
    </row>
    <row r="29166" spans="1:2">
      <c r="A29166" t="s">
        <v>335</v>
      </c>
      <c r="B29166" t="str">
        <f>IF(ISBLANK(VLOOKUP(A29166,Questionnaire!A:KQ,233,FALSE)),"#",VLOOKUP(A29166,Questionnaire!A:KQ,233,FALSE))</f>
        <v>#</v>
      </c>
    </row>
    <row r="29167" spans="1:2">
      <c r="A29167" t="s">
        <v>336</v>
      </c>
      <c r="B29167" t="str">
        <f>IF(ISBLANK(VLOOKUP(A29167,Questionnaire!A:KQ,233,FALSE)),"#",VLOOKUP(A29167,Questionnaire!A:KQ,233,FALSE))</f>
        <v>#</v>
      </c>
    </row>
    <row r="29168" spans="1:2">
      <c r="A29168" t="s">
        <v>337</v>
      </c>
      <c r="B29168" t="str">
        <f>IF(ISBLANK(VLOOKUP(A29168,Questionnaire!A:KQ,233,FALSE)),"#",VLOOKUP(A29168,Questionnaire!A:KQ,233,FALSE))</f>
        <v>#</v>
      </c>
    </row>
    <row r="29169" spans="1:2">
      <c r="A29169" t="s">
        <v>338</v>
      </c>
      <c r="B29169" t="str">
        <f>IF(ISBLANK(VLOOKUP(A29169,Questionnaire!A:KQ,233,FALSE)),"#",VLOOKUP(A29169,Questionnaire!A:KQ,233,FALSE))</f>
        <v>#</v>
      </c>
    </row>
    <row r="29170" spans="1:2">
      <c r="A29170" t="s">
        <v>339</v>
      </c>
      <c r="B29170" t="str">
        <f>IF(ISBLANK(VLOOKUP(A29170,Questionnaire!A:KQ,233,FALSE)),"#",VLOOKUP(A29170,Questionnaire!A:KQ,233,FALSE))</f>
        <v>#</v>
      </c>
    </row>
    <row r="29171" spans="1:2">
      <c r="A29171" t="s">
        <v>340</v>
      </c>
      <c r="B29171" t="str">
        <f>IF(ISBLANK(VLOOKUP(A29171,Questionnaire!A:KQ,233,FALSE)),"#",VLOOKUP(A29171,Questionnaire!A:KQ,233,FALSE))</f>
        <v>#</v>
      </c>
    </row>
    <row r="29172" spans="1:2">
      <c r="A29172" t="s">
        <v>341</v>
      </c>
      <c r="B29172" t="str">
        <f>IF(ISBLANK(VLOOKUP(A29172,Questionnaire!A:KQ,233,FALSE)),"#",VLOOKUP(A29172,Questionnaire!A:KQ,233,FALSE))</f>
        <v>#</v>
      </c>
    </row>
    <row r="29173" spans="1:2">
      <c r="A29173" t="s">
        <v>342</v>
      </c>
      <c r="B29173" t="str">
        <f>IF(ISBLANK(VLOOKUP(A29173,Questionnaire!A:KQ,233,FALSE)),"#",VLOOKUP(A29173,Questionnaire!A:KQ,233,FALSE))</f>
        <v>#</v>
      </c>
    </row>
    <row r="29174" spans="1:2">
      <c r="A29174" t="s">
        <v>343</v>
      </c>
      <c r="B29174" t="str">
        <f>IF(ISBLANK(VLOOKUP(A29174,Questionnaire!A:KQ,233,FALSE)),"#",VLOOKUP(A29174,Questionnaire!A:KQ,233,FALSE))</f>
        <v>#</v>
      </c>
    </row>
    <row r="29175" spans="1:2">
      <c r="A29175" t="s">
        <v>344</v>
      </c>
      <c r="B29175" t="str">
        <f>IF(ISBLANK(VLOOKUP(A29175,Questionnaire!A:KQ,233,FALSE)),"#",VLOOKUP(A29175,Questionnaire!A:KQ,233,FALSE))</f>
        <v>#</v>
      </c>
    </row>
    <row r="29176" spans="1:2">
      <c r="A29176" t="s">
        <v>345</v>
      </c>
      <c r="B29176" t="str">
        <f>IF(ISBLANK(VLOOKUP(A29176,Questionnaire!A:KQ,233,FALSE)),"#",VLOOKUP(A29176,Questionnaire!A:KQ,233,FALSE))</f>
        <v>#</v>
      </c>
    </row>
    <row r="29177" spans="1:2">
      <c r="A29177" t="s">
        <v>348</v>
      </c>
      <c r="B29177" t="str">
        <f>IF(ISBLANK(VLOOKUP(A29177,Questionnaire!A:KQ,233,FALSE)),"#",VLOOKUP(A29177,Questionnaire!A:KQ,233,FALSE))</f>
        <v>#</v>
      </c>
    </row>
    <row r="29178" spans="1:2">
      <c r="A29178" t="s">
        <v>353</v>
      </c>
      <c r="B29178" t="str">
        <f>IF(ISBLANK(VLOOKUP(A29178,Questionnaire!A:KQ,233,FALSE)),"#",VLOOKUP(A29178,Questionnaire!A:KQ,233,FALSE))</f>
        <v>#</v>
      </c>
    </row>
    <row r="29179" spans="1:2">
      <c r="A29179" t="s">
        <v>354</v>
      </c>
      <c r="B29179" t="str">
        <f>IF(ISBLANK(VLOOKUP(A29179,Questionnaire!A:KQ,233,FALSE)),"#",VLOOKUP(A29179,Questionnaire!A:KQ,233,FALSE))</f>
        <v>#</v>
      </c>
    </row>
    <row r="29180" spans="1:2">
      <c r="A29180" t="s">
        <v>355</v>
      </c>
      <c r="B29180" t="str">
        <f>IF(ISBLANK(VLOOKUP(A29180,Questionnaire!A:KQ,233,FALSE)),"#",VLOOKUP(A29180,Questionnaire!A:KQ,233,FALSE))</f>
        <v>#</v>
      </c>
    </row>
    <row r="29181" spans="1:2">
      <c r="A29181" t="s">
        <v>356</v>
      </c>
      <c r="B29181" t="str">
        <f>IF(ISBLANK(VLOOKUP(A29181,Questionnaire!A:KQ,233,FALSE)),"#",VLOOKUP(A29181,Questionnaire!A:KQ,233,FALSE))</f>
        <v>#</v>
      </c>
    </row>
    <row r="29182" spans="1:2">
      <c r="A29182" t="s">
        <v>357</v>
      </c>
      <c r="B29182" t="str">
        <f>IF(ISBLANK(VLOOKUP(A29182,Questionnaire!A:KQ,233,FALSE)),"#",VLOOKUP(A29182,Questionnaire!A:KQ,233,FALSE))</f>
        <v>#</v>
      </c>
    </row>
    <row r="29183" spans="1:2">
      <c r="A29183" t="s">
        <v>360</v>
      </c>
      <c r="B29183" t="str">
        <f>IF(ISBLANK(VLOOKUP(A29183,Questionnaire!A:KQ,233,FALSE)),"#",VLOOKUP(A29183,Questionnaire!A:KQ,233,FALSE))</f>
        <v>#</v>
      </c>
    </row>
    <row r="29184" spans="1:2">
      <c r="A29184" t="s">
        <v>362</v>
      </c>
      <c r="B29184" t="str">
        <f>IF(ISBLANK(VLOOKUP(A29184,Questionnaire!A:KQ,233,FALSE)),"#",VLOOKUP(A29184,Questionnaire!A:KQ,233,FALSE))</f>
        <v>#</v>
      </c>
    </row>
    <row r="29185" spans="1:2">
      <c r="A29185" t="s">
        <v>363</v>
      </c>
      <c r="B29185" t="str">
        <f>IF(ISBLANK(VLOOKUP(A29185,Questionnaire!A:KQ,233,FALSE)),"#",VLOOKUP(A29185,Questionnaire!A:KQ,233,FALSE))</f>
        <v>#</v>
      </c>
    </row>
    <row r="29186" spans="1:2">
      <c r="A29186" t="s">
        <v>364</v>
      </c>
      <c r="B29186" t="str">
        <f>IF(ISBLANK(VLOOKUP(A29186,Questionnaire!A:KQ,233,FALSE)),"#",VLOOKUP(A29186,Questionnaire!A:KQ,233,FALSE))</f>
        <v>#</v>
      </c>
    </row>
    <row r="29187" spans="1:2">
      <c r="A29187" t="s">
        <v>365</v>
      </c>
      <c r="B29187" t="str">
        <f>IF(ISBLANK(VLOOKUP(A29187,Questionnaire!A:KQ,233,FALSE)),"#",VLOOKUP(A29187,Questionnaire!A:KQ,233,FALSE))</f>
        <v>#</v>
      </c>
    </row>
    <row r="29188" spans="1:2">
      <c r="A29188" t="s">
        <v>366</v>
      </c>
      <c r="B29188" t="str">
        <f>IF(ISBLANK(VLOOKUP(A29188,Questionnaire!A:KQ,233,FALSE)),"#",VLOOKUP(A29188,Questionnaire!A:KQ,233,FALSE))</f>
        <v>#</v>
      </c>
    </row>
    <row r="29189" spans="1:2">
      <c r="A29189" t="s">
        <v>371</v>
      </c>
      <c r="B29189" t="str">
        <f>IF(ISBLANK(VLOOKUP(A29189,Questionnaire!A:KQ,233,FALSE)),"#",VLOOKUP(A29189,Questionnaire!A:KQ,233,FALSE))</f>
        <v>#</v>
      </c>
    </row>
    <row r="29190" spans="1:2">
      <c r="A29190" t="s">
        <v>372</v>
      </c>
      <c r="B29190" t="str">
        <f>IF(ISBLANK(VLOOKUP(A29190,Questionnaire!A:KQ,233,FALSE)),"#",VLOOKUP(A29190,Questionnaire!A:KQ,233,FALSE))</f>
        <v>#</v>
      </c>
    </row>
    <row r="29191" spans="1:2">
      <c r="A29191" t="s">
        <v>373</v>
      </c>
      <c r="B29191" t="str">
        <f>IF(ISBLANK(VLOOKUP(A29191,Questionnaire!A:KQ,233,FALSE)),"#",VLOOKUP(A29191,Questionnaire!A:KQ,233,FALSE))</f>
        <v>#</v>
      </c>
    </row>
    <row r="29192" spans="1:2">
      <c r="A29192" t="s">
        <v>374</v>
      </c>
      <c r="B29192" t="str">
        <f>IF(ISBLANK(VLOOKUP(A29192,Questionnaire!A:KQ,233,FALSE)),"#",VLOOKUP(A29192,Questionnaire!A:KQ,233,FALSE))</f>
        <v>#</v>
      </c>
    </row>
    <row r="29193" spans="1:2">
      <c r="A29193" t="s">
        <v>377</v>
      </c>
      <c r="B29193" t="str">
        <f>IF(ISBLANK(VLOOKUP(A29193,Questionnaire!A:KQ,233,FALSE)),"#",VLOOKUP(A29193,Questionnaire!A:KQ,233,FALSE))</f>
        <v>#</v>
      </c>
    </row>
    <row r="29194" spans="1:2">
      <c r="A29194" t="s">
        <v>379</v>
      </c>
      <c r="B29194" t="str">
        <f>IF(ISBLANK(VLOOKUP(A29194,Questionnaire!A:KQ,233,FALSE)),"#",VLOOKUP(A29194,Questionnaire!A:KQ,233,FALSE))</f>
        <v>#</v>
      </c>
    </row>
    <row r="29195" spans="1:2">
      <c r="A29195" t="s">
        <v>380</v>
      </c>
      <c r="B29195" t="str">
        <f>IF(ISBLANK(VLOOKUP(A29195,Questionnaire!A:KQ,233,FALSE)),"#",VLOOKUP(A29195,Questionnaire!A:KQ,233,FALSE))</f>
        <v>#</v>
      </c>
    </row>
    <row r="29196" spans="1:2">
      <c r="A29196" t="s">
        <v>381</v>
      </c>
      <c r="B29196" t="str">
        <f>IF(ISBLANK(VLOOKUP(A29196,Questionnaire!A:KQ,233,FALSE)),"#",VLOOKUP(A29196,Questionnaire!A:KQ,233,FALSE))</f>
        <v>#</v>
      </c>
    </row>
    <row r="29197" spans="1:2">
      <c r="A29197" t="s">
        <v>382</v>
      </c>
      <c r="B29197" t="str">
        <f>IF(ISBLANK(VLOOKUP(A29197,Questionnaire!A:KQ,233,FALSE)),"#",VLOOKUP(A29197,Questionnaire!A:KQ,233,FALSE))</f>
        <v>#</v>
      </c>
    </row>
    <row r="29198" spans="1:2">
      <c r="A29198" t="s">
        <v>384</v>
      </c>
      <c r="B29198" t="str">
        <f>IF(ISBLANK(VLOOKUP(A29198,Questionnaire!A:KQ,233,FALSE)),"#",VLOOKUP(A29198,Questionnaire!A:KQ,233,FALSE))</f>
        <v>#</v>
      </c>
    </row>
    <row r="29199" spans="1:2">
      <c r="A29199" t="s">
        <v>387</v>
      </c>
      <c r="B29199" t="str">
        <f>IF(ISBLANK(VLOOKUP(A29199,Questionnaire!A:KQ,233,FALSE)),"#",VLOOKUP(A29199,Questionnaire!A:KQ,233,FALSE))</f>
        <v>#</v>
      </c>
    </row>
    <row r="29200" spans="1:2">
      <c r="A29200" t="s">
        <v>391</v>
      </c>
      <c r="B29200" t="str">
        <f>IF(ISBLANK(VLOOKUP(A29200,Questionnaire!A:KQ,233,FALSE)),"#",VLOOKUP(A29200,Questionnaire!A:KQ,233,FALSE))</f>
        <v>#</v>
      </c>
    </row>
    <row r="29201" spans="1:2">
      <c r="A29201" t="s">
        <v>393</v>
      </c>
      <c r="B29201" t="str">
        <f>IF(ISBLANK(VLOOKUP(A29201,Questionnaire!A:KQ,233,FALSE)),"#",VLOOKUP(A29201,Questionnaire!A:KQ,233,FALSE))</f>
        <v>#</v>
      </c>
    </row>
    <row r="29202" spans="1:2">
      <c r="A29202" t="s">
        <v>395</v>
      </c>
      <c r="B29202" t="str">
        <f>IF(ISBLANK(VLOOKUP(A29202,Questionnaire!A:KQ,233,FALSE)),"#",VLOOKUP(A29202,Questionnaire!A:KQ,233,FALSE))</f>
        <v>#</v>
      </c>
    </row>
    <row r="29203" spans="1:2">
      <c r="A29203" t="s">
        <v>398</v>
      </c>
      <c r="B29203" t="str">
        <f>IF(ISBLANK(VLOOKUP(A29203,Questionnaire!A:KQ,233,FALSE)),"#",VLOOKUP(A29203,Questionnaire!A:KQ,233,FALSE))</f>
        <v>#</v>
      </c>
    </row>
    <row r="29204" spans="1:2">
      <c r="A29204" t="s">
        <v>402</v>
      </c>
      <c r="B29204" t="str">
        <f>IF(ISBLANK(VLOOKUP(A29204,Questionnaire!A:KQ,233,FALSE)),"#",VLOOKUP(A29204,Questionnaire!A:KQ,233,FALSE))</f>
        <v>#</v>
      </c>
    </row>
    <row r="29205" spans="1:2">
      <c r="A29205" t="s">
        <v>405</v>
      </c>
      <c r="B29205" t="str">
        <f>IF(ISBLANK(VLOOKUP(A29205,Questionnaire!A:KQ,233,FALSE)),"#",VLOOKUP(A29205,Questionnaire!A:KQ,233,FALSE))</f>
        <v>#</v>
      </c>
    </row>
    <row r="29206" spans="1:2">
      <c r="A29206" t="s">
        <v>409</v>
      </c>
      <c r="B29206" t="str">
        <f>IF(ISBLANK(VLOOKUP(A29206,Questionnaire!A:KQ,233,FALSE)),"#",VLOOKUP(A29206,Questionnaire!A:KQ,233,FALSE))</f>
        <v>#</v>
      </c>
    </row>
    <row r="29207" spans="1:2">
      <c r="A29207" t="s">
        <v>412</v>
      </c>
      <c r="B29207" t="str">
        <f>IF(ISBLANK(VLOOKUP(A29207,Questionnaire!A:KQ,233,FALSE)),"#",VLOOKUP(A29207,Questionnaire!A:KQ,233,FALSE))</f>
        <v>#</v>
      </c>
    </row>
    <row r="29208" spans="1:2">
      <c r="A29208" t="s">
        <v>415</v>
      </c>
      <c r="B29208" t="str">
        <f>IF(ISBLANK(VLOOKUP(A29208,Questionnaire!A:KQ,233,FALSE)),"#",VLOOKUP(A29208,Questionnaire!A:KQ,233,FALSE))</f>
        <v>#</v>
      </c>
    </row>
    <row r="29209" spans="1:2">
      <c r="A29209" t="s">
        <v>418</v>
      </c>
      <c r="B29209" t="str">
        <f>IF(ISBLANK(VLOOKUP(A29209,Questionnaire!A:KQ,233,FALSE)),"#",VLOOKUP(A29209,Questionnaire!A:KQ,233,FALSE))</f>
        <v>#</v>
      </c>
    </row>
    <row r="29210" spans="1:2">
      <c r="A29210" t="s">
        <v>421</v>
      </c>
      <c r="B29210" t="str">
        <f>IF(ISBLANK(VLOOKUP(A29210,Questionnaire!A:KQ,233,FALSE)),"#",VLOOKUP(A29210,Questionnaire!A:KQ,233,FALSE))</f>
        <v>#</v>
      </c>
    </row>
    <row r="29211" spans="1:2">
      <c r="A29211" t="s">
        <v>424</v>
      </c>
      <c r="B29211" t="str">
        <f>IF(ISBLANK(VLOOKUP(A29211,Questionnaire!A:KQ,233,FALSE)),"#",VLOOKUP(A29211,Questionnaire!A:KQ,233,FALSE))</f>
        <v>#</v>
      </c>
    </row>
    <row r="29212" spans="1:2">
      <c r="A29212" t="s">
        <v>429</v>
      </c>
      <c r="B29212" t="str">
        <f>IF(ISBLANK(VLOOKUP(A29212,Questionnaire!A:KQ,233,FALSE)),"#",VLOOKUP(A29212,Questionnaire!A:KQ,233,FALSE))</f>
        <v>#</v>
      </c>
    </row>
    <row r="29213" spans="1:2">
      <c r="A29213" t="s">
        <v>432</v>
      </c>
      <c r="B29213" t="str">
        <f>IF(ISBLANK(VLOOKUP(A29213,Questionnaire!A:KQ,233,FALSE)),"#",VLOOKUP(A29213,Questionnaire!A:KQ,233,FALSE))</f>
        <v>#</v>
      </c>
    </row>
    <row r="29214" spans="1:2">
      <c r="A29214" t="s">
        <v>435</v>
      </c>
      <c r="B29214" t="str">
        <f>IF(ISBLANK(VLOOKUP(A29214,Questionnaire!A:KQ,233,FALSE)),"#",VLOOKUP(A29214,Questionnaire!A:KQ,233,FALSE))</f>
        <v>#</v>
      </c>
    </row>
    <row r="29215" spans="1:2">
      <c r="A29215" t="s">
        <v>437</v>
      </c>
      <c r="B29215" t="str">
        <f>IF(ISBLANK(VLOOKUP(A29215,Questionnaire!A:KQ,233,FALSE)),"#",VLOOKUP(A29215,Questionnaire!A:KQ,233,FALSE))</f>
        <v>#</v>
      </c>
    </row>
    <row r="29216" spans="1:2">
      <c r="A29216" t="s">
        <v>439</v>
      </c>
      <c r="B29216" t="str">
        <f>IF(ISBLANK(VLOOKUP(A29216,Questionnaire!A:KQ,233,FALSE)),"#",VLOOKUP(A29216,Questionnaire!A:KQ,233,FALSE))</f>
        <v>#</v>
      </c>
    </row>
    <row r="29217" spans="1:3">
      <c r="A29217" t="s">
        <v>442</v>
      </c>
      <c r="B29217" t="str">
        <f>IF(ISBLANK(VLOOKUP(A29217,Questionnaire!A:KQ,233,FALSE)),"#",VLOOKUP(A29217,Questionnaire!A:KQ,233,FALSE))</f>
        <v>#</v>
      </c>
    </row>
    <row r="29218" spans="1:3">
      <c r="A29218" t="s">
        <v>445</v>
      </c>
      <c r="B29218" t="str">
        <f>IF(ISBLANK(VLOOKUP(A29218,Questionnaire!A:KQ,233,FALSE)),"#",VLOOKUP(A29218,Questionnaire!A:KQ,233,FALSE))</f>
        <v>#</v>
      </c>
    </row>
    <row r="29219" spans="1:3">
      <c r="A29219" t="s">
        <v>448</v>
      </c>
      <c r="B29219" t="str">
        <f>IF(ISBLANK(VLOOKUP(A29219,Questionnaire!A:KQ,233,FALSE)),"#",VLOOKUP(A29219,Questionnaire!A:KQ,233,FALSE))</f>
        <v>#</v>
      </c>
    </row>
    <row r="29220" spans="1:3">
      <c r="A29220" t="s">
        <v>452</v>
      </c>
      <c r="B29220" t="str">
        <f>IF(ISBLANK(VLOOKUP(A29220,Questionnaire!A:KQ,233,FALSE)),"#",VLOOKUP(A29220,Questionnaire!A:KQ,233,FALSE))</f>
        <v>#</v>
      </c>
    </row>
    <row r="29221" spans="1:3">
      <c r="A29221" t="s">
        <v>455</v>
      </c>
      <c r="B29221" t="str">
        <f>IF(ISBLANK(VLOOKUP(A29221,Questionnaire!A:KQ,233,FALSE)),"#",VLOOKUP(A29221,Questionnaire!A:KQ,233,FALSE))</f>
        <v>#</v>
      </c>
    </row>
    <row r="29222" spans="1:3">
      <c r="A29222" t="s">
        <v>458</v>
      </c>
      <c r="B29222" t="str">
        <f>IF(ISBLANK(VLOOKUP(A29222,Questionnaire!A:KQ,233,FALSE)),"#",VLOOKUP(A29222,Questionnaire!A:KQ,233,FALSE))</f>
        <v>#</v>
      </c>
    </row>
    <row r="29223" spans="1:3">
      <c r="A29223" t="s">
        <v>461</v>
      </c>
      <c r="B29223" t="str">
        <f>IF(ISBLANK(VLOOKUP(A29223,Questionnaire!A:KQ,233,FALSE)),"#",VLOOKUP(A29223,Questionnaire!A:KQ,233,FALSE))</f>
        <v>#</v>
      </c>
    </row>
    <row r="29224" spans="1:3">
      <c r="A29224" t="s">
        <v>465</v>
      </c>
      <c r="B29224" t="str">
        <f>IF(ISBLANK(VLOOKUP(A29224,Questionnaire!A:KQ,233,FALSE)),"#",VLOOKUP(A29224,Questionnaire!A:KQ,233,FALSE))</f>
        <v>#</v>
      </c>
    </row>
    <row r="29225" spans="1:3">
      <c r="A29225" t="s">
        <v>467</v>
      </c>
      <c r="B29225" t="str">
        <f>IF(ISBLANK(VLOOKUP(A29225,Questionnaire!A:KQ,233,FALSE)),"#",VLOOKUP(A29225,Questionnaire!A:KQ,233,FALSE))</f>
        <v>#</v>
      </c>
    </row>
    <row r="29226" spans="1:3">
      <c r="A29226" t="s">
        <v>469</v>
      </c>
      <c r="B29226" t="str">
        <f>IF(ISBLANK(VLOOKUP(A29226,Questionnaire!A:KQ,233,FALSE)),"#",VLOOKUP(A29226,Questionnaire!A:KQ,233,FALSE))</f>
        <v>#</v>
      </c>
    </row>
    <row r="29227" spans="1:3">
      <c r="A29227" t="s">
        <v>471</v>
      </c>
      <c r="B29227" t="str">
        <f>IF(ISBLANK(VLOOKUP(A29227,Questionnaire!A:KQ,233,FALSE)),"#",VLOOKUP(A29227,Questionnaire!A:KQ,233,FALSE))</f>
        <v>#</v>
      </c>
    </row>
    <row r="29228" spans="1:3">
      <c r="A29228" t="s">
        <v>473</v>
      </c>
      <c r="B29228" t="str">
        <f>IF(ISBLANK(VLOOKUP(A29228,Questionnaire!A:KQ,233,FALSE)),"#",VLOOKUP(A29228,Questionnaire!A:KQ,233,FALSE))</f>
        <v>#</v>
      </c>
    </row>
    <row r="29229" spans="1:3">
      <c r="A29229" t="s">
        <v>475</v>
      </c>
      <c r="B29229" t="str">
        <f>IF(ISBLANK(VLOOKUP(A29229,Questionnaire!A:KQ,233,FALSE)),"#",VLOOKUP(A29229,Questionnaire!A:KQ,233,FALSE))</f>
        <v>#</v>
      </c>
    </row>
    <row r="29230" spans="1:3">
      <c r="A29230" t="s">
        <v>185</v>
      </c>
      <c r="B29230" t="str">
        <f>IF(ISBLANK(VLOOKUP(A29230,Questionnaire!A:KQ,234,FALSE)),"#",VLOOKUP(A29230,Questionnaire!A:KQ,234,FALSE))</f>
        <v>#</v>
      </c>
      <c r="C29230">
        <v>231</v>
      </c>
    </row>
    <row r="29231" spans="1:3">
      <c r="A29231" t="s">
        <v>187</v>
      </c>
      <c r="B29231" t="str">
        <f>IF(ISNA(VLOOKUP(VLOOKUP(A29231,Questionnaire!A:KQ,234,FALSE),'CORA Encoding'!D:E,2,FALSE)),"#",VLOOKUP(VLOOKUP(A29231,Questionnaire!A:KQ,234,FALSE),'CORA Encoding'!D:E,2,FALSE))</f>
        <v>#</v>
      </c>
    </row>
    <row r="29232" spans="1:3">
      <c r="A29232" t="s">
        <v>189</v>
      </c>
      <c r="B29232" t="str">
        <f>IF(ISNA(VLOOKUP(VLOOKUP(A29232,Questionnaire!A:KQ,234,FALSE),'CORA Encoding'!G:H,2,FALSE)),"#",VLOOKUP(VLOOKUP(A29232,Questionnaire!A:KQ,234,FALSE),'CORA Encoding'!G:H,2,FALSE))</f>
        <v>#</v>
      </c>
    </row>
    <row r="29233" spans="1:2">
      <c r="A29233" t="s">
        <v>191</v>
      </c>
      <c r="B29233" t="str">
        <f>IF(ISNA(VLOOKUP(VLOOKUP(A29233,Questionnaire!A:KQ,234,FALSE),'Country List'!E:F,2,FALSE)),"#",VLOOKUP(VLOOKUP(A29233,Questionnaire!A:KQ,234,FALSE),'Country List'!E:F,2,FALSE))</f>
        <v>#</v>
      </c>
    </row>
    <row r="29234" spans="1:2">
      <c r="A29234" t="s">
        <v>193</v>
      </c>
      <c r="B29234" t="str">
        <f>IF(ISNA(VLOOKUP(VLOOKUP(A29234,Questionnaire!A:KQ,234,FALSE),'Industry List'!B:C,2,FALSE)),"#",VLOOKUP(VLOOKUP(A29234,Questionnaire!A:KQ,234,FALSE),'Industry List'!B:C,2,FALSE))</f>
        <v>#</v>
      </c>
    </row>
    <row r="29235" spans="1:2">
      <c r="A29235" t="s">
        <v>197</v>
      </c>
      <c r="B29235" t="str">
        <f>IF(ISBLANK(VLOOKUP(A29235,Questionnaire!A:KQ,234,FALSE)),"#",VLOOKUP(A29235,Questionnaire!A:KQ,234,FALSE))</f>
        <v>#</v>
      </c>
    </row>
    <row r="29236" spans="1:2">
      <c r="A29236" t="s">
        <v>201</v>
      </c>
      <c r="B29236" t="str">
        <f>IF(ISBLANK(VLOOKUP(A29236,Questionnaire!A:KQ,234,FALSE)),"#",VLOOKUP(A29236,Questionnaire!A:KQ,234,FALSE))</f>
        <v>#</v>
      </c>
    </row>
    <row r="29237" spans="1:2">
      <c r="A29237" t="s">
        <v>203</v>
      </c>
      <c r="B29237" t="str">
        <f>IF(ISNA(VLOOKUP(VLOOKUP(A29237,Questionnaire!A:KQ,234,FALSE),'CORA Encoding'!J:K,2,FALSE)),"#",VLOOKUP(VLOOKUP(A29237,Questionnaire!A:KQ,234,FALSE),'CORA Encoding'!J:K,2,FALSE))</f>
        <v>#</v>
      </c>
    </row>
    <row r="29238" spans="1:2">
      <c r="A29238" t="s">
        <v>208</v>
      </c>
      <c r="B29238" t="str">
        <f>IF(ISBLANK(VLOOKUP(A29238,Questionnaire!A:KQ,234,FALSE)),"#",VLOOKUP(A29238,Questionnaire!A:KQ,234,FALSE))</f>
        <v>#</v>
      </c>
    </row>
    <row r="29239" spans="1:2">
      <c r="A29239" t="s">
        <v>213</v>
      </c>
      <c r="B29239" t="str">
        <f>IF(ISBLANK(VLOOKUP(A29239,Questionnaire!A:KQ,234,FALSE)),"#",VLOOKUP(A29239,Questionnaire!A:KQ,234,FALSE))</f>
        <v>#</v>
      </c>
    </row>
    <row r="29240" spans="1:2">
      <c r="A29240" t="s">
        <v>215</v>
      </c>
      <c r="B29240" t="str">
        <f>IF(ISBLANK(VLOOKUP(A29240,Questionnaire!A:KQ,234,FALSE)),"#",VLOOKUP(A29240,Questionnaire!A:KQ,234,FALSE))</f>
        <v>#</v>
      </c>
    </row>
    <row r="29241" spans="1:2">
      <c r="A29241" t="s">
        <v>217</v>
      </c>
      <c r="B29241" t="str">
        <f>IF(ISBLANK(VLOOKUP(A29241,Questionnaire!A:KQ,234,FALSE)),"#",VLOOKUP(A29241,Questionnaire!A:KQ,234,FALSE))</f>
        <v>#</v>
      </c>
    </row>
    <row r="29242" spans="1:2">
      <c r="A29242" t="s">
        <v>219</v>
      </c>
      <c r="B29242" t="str">
        <f>IF(ISBLANK(VLOOKUP(A29242,Questionnaire!A:KQ,234,FALSE)),"#",VLOOKUP(A29242,Questionnaire!A:KQ,234,FALSE))</f>
        <v>#</v>
      </c>
    </row>
    <row r="29243" spans="1:2">
      <c r="A29243" t="s">
        <v>221</v>
      </c>
      <c r="B29243" t="str">
        <f>IF(ISBLANK(VLOOKUP(A29243,Questionnaire!A:KQ,234,FALSE)),"#",VLOOKUP(A29243,Questionnaire!A:KQ,234,FALSE))</f>
        <v>#</v>
      </c>
    </row>
    <row r="29244" spans="1:2">
      <c r="A29244" t="s">
        <v>223</v>
      </c>
      <c r="B29244" t="str">
        <f>IF(ISBLANK(VLOOKUP(A29244,Questionnaire!A:KQ,234,FALSE)),"#",VLOOKUP(A29244,Questionnaire!A:KQ,234,FALSE))</f>
        <v>#</v>
      </c>
    </row>
    <row r="29245" spans="1:2">
      <c r="A29245" t="s">
        <v>225</v>
      </c>
      <c r="B29245" t="str">
        <f>IF(ISBLANK(VLOOKUP(A29245,Questionnaire!A:KQ,234,FALSE)),"#",VLOOKUP(A29245,Questionnaire!A:KQ,234,FALSE))</f>
        <v>#</v>
      </c>
    </row>
    <row r="29246" spans="1:2">
      <c r="A29246" t="s">
        <v>227</v>
      </c>
      <c r="B29246" t="str">
        <f>IF(ISBLANK(VLOOKUP(A29246,Questionnaire!A:KQ,234,FALSE)),"#",VLOOKUP(A29246,Questionnaire!A:KQ,234,FALSE))</f>
        <v>#</v>
      </c>
    </row>
    <row r="29247" spans="1:2">
      <c r="A29247" t="s">
        <v>229</v>
      </c>
      <c r="B29247" t="str">
        <f>IF(ISBLANK(VLOOKUP(A29247,Questionnaire!A:KQ,234,FALSE)),"#",VLOOKUP(A29247,Questionnaire!A:KQ,234,FALSE))</f>
        <v>#</v>
      </c>
    </row>
    <row r="29248" spans="1:2">
      <c r="A29248" t="s">
        <v>231</v>
      </c>
      <c r="B29248" t="str">
        <f>IF(ISBLANK(VLOOKUP(A29248,Questionnaire!A:KQ,234,FALSE)),"#",VLOOKUP(A29248,Questionnaire!A:KQ,234,FALSE))</f>
        <v>#</v>
      </c>
    </row>
    <row r="29249" spans="1:2">
      <c r="A29249" t="s">
        <v>233</v>
      </c>
      <c r="B29249" t="str">
        <f>IF(ISBLANK(VLOOKUP(A29249,Questionnaire!A:KQ,234,FALSE)),"#",VLOOKUP(A29249,Questionnaire!A:KQ,234,FALSE))</f>
        <v>#</v>
      </c>
    </row>
    <row r="29250" spans="1:2">
      <c r="A29250" t="s">
        <v>235</v>
      </c>
      <c r="B29250" t="str">
        <f>IF(ISBLANK(VLOOKUP(A29250,Questionnaire!A:KQ,234,FALSE)),"#",VLOOKUP(A29250,Questionnaire!A:KQ,234,FALSE))</f>
        <v>#</v>
      </c>
    </row>
    <row r="29251" spans="1:2">
      <c r="A29251" t="s">
        <v>237</v>
      </c>
      <c r="B29251" t="str">
        <f>IF(ISBLANK(VLOOKUP(A29251,Questionnaire!A:KQ,234,FALSE)),"#",VLOOKUP(A29251,Questionnaire!A:KQ,234,FALSE))</f>
        <v>#</v>
      </c>
    </row>
    <row r="29252" spans="1:2">
      <c r="A29252" t="s">
        <v>239</v>
      </c>
      <c r="B29252" t="str">
        <f>IF(ISBLANK(VLOOKUP(A29252,Questionnaire!A:KQ,234,FALSE)),"#",VLOOKUP(A29252,Questionnaire!A:KQ,234,FALSE))</f>
        <v>#</v>
      </c>
    </row>
    <row r="29253" spans="1:2">
      <c r="A29253" t="s">
        <v>242</v>
      </c>
      <c r="B29253" t="str">
        <f>IF(ISBLANK(VLOOKUP(A29253,Questionnaire!A:KQ,234,FALSE)),"#",VLOOKUP(A29253,Questionnaire!A:KQ,234,FALSE))</f>
        <v>#</v>
      </c>
    </row>
    <row r="29254" spans="1:2">
      <c r="A29254" t="s">
        <v>245</v>
      </c>
      <c r="B29254" t="str">
        <f>IF(ISBLANK(VLOOKUP(A29254,Questionnaire!A:KQ,234,FALSE)),"#",VLOOKUP(A29254,Questionnaire!A:KQ,234,FALSE))</f>
        <v>#</v>
      </c>
    </row>
    <row r="29255" spans="1:2">
      <c r="A29255" t="s">
        <v>247</v>
      </c>
      <c r="B29255" t="str">
        <f>IF(ISBLANK(VLOOKUP(A29255,Questionnaire!A:KQ,234,FALSE)),"#",VLOOKUP(A29255,Questionnaire!A:KQ,234,FALSE))</f>
        <v>#</v>
      </c>
    </row>
    <row r="29256" spans="1:2">
      <c r="A29256" t="s">
        <v>249</v>
      </c>
      <c r="B29256" t="str">
        <f>IF(ISBLANK(VLOOKUP(A29256,Questionnaire!A:KQ,234,FALSE)),"#",VLOOKUP(A29256,Questionnaire!A:KQ,234,FALSE))</f>
        <v>#</v>
      </c>
    </row>
    <row r="29257" spans="1:2">
      <c r="A29257" t="s">
        <v>250</v>
      </c>
      <c r="B29257" t="str">
        <f>IF(ISBLANK(VLOOKUP(A29257,Questionnaire!A:KQ,234,FALSE)),"#",VLOOKUP(A29257,Questionnaire!A:KQ,234,FALSE))</f>
        <v>#</v>
      </c>
    </row>
    <row r="29258" spans="1:2">
      <c r="A29258" t="s">
        <v>252</v>
      </c>
      <c r="B29258" t="str">
        <f>IF(ISBLANK(VLOOKUP(A29258,Questionnaire!A:KQ,234,FALSE)),"#",VLOOKUP(A29258,Questionnaire!A:KQ,234,FALSE))</f>
        <v>#</v>
      </c>
    </row>
    <row r="29259" spans="1:2">
      <c r="A29259" t="s">
        <v>255</v>
      </c>
      <c r="B29259" t="str">
        <f>IF(ISBLANK(VLOOKUP(A29259,Questionnaire!A:KQ,234,FALSE)),"#",VLOOKUP(A29259,Questionnaire!A:KQ,234,FALSE))</f>
        <v>#</v>
      </c>
    </row>
    <row r="29260" spans="1:2">
      <c r="A29260" t="s">
        <v>258</v>
      </c>
      <c r="B29260" t="str">
        <f>IF(ISNA(VLOOKUP(VLOOKUP(A29260,Questionnaire!A:KQ,234,FALSE),'CORA Encoding'!M:N,2,FALSE)),"#",VLOOKUP(VLOOKUP(A29260,Questionnaire!A:KQ,234,FALSE),'CORA Encoding'!M:N,2,FALSE))</f>
        <v>#</v>
      </c>
    </row>
    <row r="29261" spans="1:2">
      <c r="A29261" t="s">
        <v>261</v>
      </c>
      <c r="B29261" t="str">
        <f>IF(ISBLANK(VLOOKUP(A29261,Questionnaire!A:KQ,234,FALSE)),"#",VLOOKUP(A29261,Questionnaire!A:KQ,234,FALSE))</f>
        <v>#</v>
      </c>
    </row>
    <row r="29262" spans="1:2">
      <c r="A29262" t="s">
        <v>263</v>
      </c>
      <c r="B29262" t="str">
        <f>IF(ISBLANK(VLOOKUP(A29262,Questionnaire!A:KQ,234,FALSE)),"#",VLOOKUP(A29262,Questionnaire!A:KQ,234,FALSE))</f>
        <v>#</v>
      </c>
    </row>
    <row r="29263" spans="1:2">
      <c r="A29263" t="s">
        <v>265</v>
      </c>
      <c r="B29263" t="str">
        <f>IF(ISBLANK(VLOOKUP(A29263,Questionnaire!A:KQ,234,FALSE)),"#",VLOOKUP(A29263,Questionnaire!A:KQ,234,FALSE))</f>
        <v>#</v>
      </c>
    </row>
    <row r="29264" spans="1:2">
      <c r="A29264" t="s">
        <v>267</v>
      </c>
      <c r="B29264" t="str">
        <f>IF(ISBLANK(VLOOKUP(A29264,Questionnaire!A:KQ,234,FALSE)),"#",VLOOKUP(A29264,Questionnaire!A:KQ,234,FALSE))</f>
        <v>#</v>
      </c>
    </row>
    <row r="29265" spans="1:2">
      <c r="A29265" t="s">
        <v>269</v>
      </c>
      <c r="B29265" t="str">
        <f>IF(ISBLANK(VLOOKUP(A29265,Questionnaire!A:KQ,234,FALSE)),"#",VLOOKUP(A29265,Questionnaire!A:KQ,234,FALSE))</f>
        <v>#</v>
      </c>
    </row>
    <row r="29266" spans="1:2">
      <c r="A29266" t="s">
        <v>274</v>
      </c>
      <c r="B29266" t="str">
        <f>IF(ISBLANK(VLOOKUP(A29266,Questionnaire!A:KQ,234,FALSE)),"#",VLOOKUP(A29266,Questionnaire!A:KQ,234,FALSE))</f>
        <v>#</v>
      </c>
    </row>
    <row r="29267" spans="1:2">
      <c r="A29267" t="s">
        <v>276</v>
      </c>
      <c r="B29267" t="str">
        <f>IF(ISBLANK(VLOOKUP(A29267,Questionnaire!A:KQ,234,FALSE)),"#",VLOOKUP(A29267,Questionnaire!A:KQ,234,FALSE))</f>
        <v>#</v>
      </c>
    </row>
    <row r="29268" spans="1:2">
      <c r="A29268" t="s">
        <v>278</v>
      </c>
      <c r="B29268" t="str">
        <f>IF(ISBLANK(VLOOKUP(A29268,Questionnaire!A:KQ,234,FALSE)),"#",VLOOKUP(A29268,Questionnaire!A:KQ,234,FALSE))</f>
        <v>#</v>
      </c>
    </row>
    <row r="29269" spans="1:2">
      <c r="A29269" t="s">
        <v>280</v>
      </c>
      <c r="B29269" t="str">
        <f>IF(ISBLANK(VLOOKUP(A29269,Questionnaire!A:KQ,234,FALSE)),"#",VLOOKUP(A29269,Questionnaire!A:KQ,234,FALSE))</f>
        <v>#</v>
      </c>
    </row>
    <row r="29270" spans="1:2">
      <c r="A29270" t="s">
        <v>282</v>
      </c>
      <c r="B29270" t="str">
        <f>IF(ISBLANK(VLOOKUP(A29270,Questionnaire!A:KQ,234,FALSE)),"#",VLOOKUP(A29270,Questionnaire!A:KQ,234,FALSE))</f>
        <v>#</v>
      </c>
    </row>
    <row r="29271" spans="1:2">
      <c r="A29271" t="s">
        <v>286</v>
      </c>
      <c r="B29271" t="str">
        <f>IF(ISBLANK(VLOOKUP(A29271,Questionnaire!A:KQ,234,FALSE)),"#",VLOOKUP(A29271,Questionnaire!A:KQ,234,FALSE))</f>
        <v>#</v>
      </c>
    </row>
    <row r="29272" spans="1:2">
      <c r="A29272" t="s">
        <v>288</v>
      </c>
      <c r="B29272" t="str">
        <f>IF(ISBLANK(VLOOKUP(A29272,Questionnaire!A:KQ,234,FALSE)),"#",VLOOKUP(A29272,Questionnaire!A:KQ,234,FALSE))</f>
        <v>#</v>
      </c>
    </row>
    <row r="29273" spans="1:2">
      <c r="A29273" t="s">
        <v>290</v>
      </c>
      <c r="B29273" t="str">
        <f>IF(ISBLANK(VLOOKUP(A29273,Questionnaire!A:KQ,234,FALSE)),"#",VLOOKUP(A29273,Questionnaire!A:KQ,234,FALSE))</f>
        <v>#</v>
      </c>
    </row>
    <row r="29274" spans="1:2">
      <c r="A29274" t="s">
        <v>292</v>
      </c>
      <c r="B29274" t="str">
        <f>IF(ISBLANK(VLOOKUP(A29274,Questionnaire!A:KQ,234,FALSE)),"#",VLOOKUP(A29274,Questionnaire!A:KQ,234,FALSE))</f>
        <v>#</v>
      </c>
    </row>
    <row r="29275" spans="1:2">
      <c r="A29275" t="s">
        <v>294</v>
      </c>
      <c r="B29275" t="str">
        <f>IF(ISBLANK(VLOOKUP(A29275,Questionnaire!A:KQ,234,FALSE)),"#",VLOOKUP(A29275,Questionnaire!A:KQ,234,FALSE))</f>
        <v>#</v>
      </c>
    </row>
    <row r="29276" spans="1:2">
      <c r="A29276" t="s">
        <v>296</v>
      </c>
      <c r="B29276" t="str">
        <f>IF(ISBLANK(VLOOKUP(A29276,Questionnaire!A:KQ,234,FALSE)),"#",VLOOKUP(A29276,Questionnaire!A:KQ,234,FALSE))</f>
        <v>#</v>
      </c>
    </row>
    <row r="29277" spans="1:2">
      <c r="A29277" t="s">
        <v>301</v>
      </c>
      <c r="B29277" t="str">
        <f>IF(ISBLANK(VLOOKUP(A29277,Questionnaire!A:KQ,234,FALSE)),"#",VLOOKUP(A29277,Questionnaire!A:KQ,234,FALSE))</f>
        <v>#</v>
      </c>
    </row>
    <row r="29278" spans="1:2">
      <c r="A29278" t="s">
        <v>303</v>
      </c>
      <c r="B29278" t="str">
        <f>IF(ISBLANK(VLOOKUP(A29278,Questionnaire!A:KQ,234,FALSE)),"#",VLOOKUP(A29278,Questionnaire!A:KQ,234,FALSE))</f>
        <v>#</v>
      </c>
    </row>
    <row r="29279" spans="1:2">
      <c r="A29279" t="s">
        <v>305</v>
      </c>
      <c r="B29279" t="str">
        <f>IF(ISBLANK(VLOOKUP(A29279,Questionnaire!A:KQ,234,FALSE)),"#",VLOOKUP(A29279,Questionnaire!A:KQ,234,FALSE))</f>
        <v>#</v>
      </c>
    </row>
    <row r="29280" spans="1:2">
      <c r="A29280" t="s">
        <v>307</v>
      </c>
      <c r="B29280" t="str">
        <f>IF(ISBLANK(VLOOKUP(A29280,Questionnaire!A:KQ,234,FALSE)),"#",VLOOKUP(A29280,Questionnaire!A:KQ,234,FALSE))</f>
        <v>#</v>
      </c>
    </row>
    <row r="29281" spans="1:2">
      <c r="A29281" t="s">
        <v>311</v>
      </c>
      <c r="B29281" t="str">
        <f>IF(ISBLANK(VLOOKUP(A29281,Questionnaire!A:KQ,234,FALSE)),"#",VLOOKUP(A29281,Questionnaire!A:KQ,234,FALSE))</f>
        <v>#</v>
      </c>
    </row>
    <row r="29282" spans="1:2">
      <c r="A29282" t="s">
        <v>313</v>
      </c>
      <c r="B29282" t="str">
        <f>IF(ISBLANK(VLOOKUP(A29282,Questionnaire!A:KQ,234,FALSE)),"#",VLOOKUP(A29282,Questionnaire!A:KQ,234,FALSE))</f>
        <v>#</v>
      </c>
    </row>
    <row r="29283" spans="1:2">
      <c r="A29283" t="s">
        <v>314</v>
      </c>
      <c r="B29283" t="str">
        <f>IF(ISBLANK(VLOOKUP(A29283,Questionnaire!A:KQ,234,FALSE)),"#",VLOOKUP(A29283,Questionnaire!A:KQ,234,FALSE))</f>
        <v>#</v>
      </c>
    </row>
    <row r="29284" spans="1:2">
      <c r="A29284" t="s">
        <v>315</v>
      </c>
      <c r="B29284" t="str">
        <f>IF(ISBLANK(VLOOKUP(A29284,Questionnaire!A:KQ,234,FALSE)),"#",VLOOKUP(A29284,Questionnaire!A:KQ,234,FALSE))</f>
        <v>#</v>
      </c>
    </row>
    <row r="29285" spans="1:2">
      <c r="A29285" t="s">
        <v>317</v>
      </c>
      <c r="B29285" t="str">
        <f>IF(ISBLANK(VLOOKUP(A29285,Questionnaire!A:KQ,234,FALSE)),"#",VLOOKUP(A29285,Questionnaire!A:KQ,234,FALSE))</f>
        <v>#</v>
      </c>
    </row>
    <row r="29286" spans="1:2">
      <c r="A29286" t="s">
        <v>319</v>
      </c>
      <c r="B29286" t="str">
        <f>IF(ISBLANK(VLOOKUP(A29286,Questionnaire!A:KQ,234,FALSE)),"#",VLOOKUP(A29286,Questionnaire!A:KQ,234,FALSE))</f>
        <v>#</v>
      </c>
    </row>
    <row r="29287" spans="1:2">
      <c r="A29287" t="s">
        <v>322</v>
      </c>
      <c r="B29287" t="str">
        <f>IF(ISBLANK(VLOOKUP(A29287,Questionnaire!A:KQ,234,FALSE)),"#",VLOOKUP(A29287,Questionnaire!A:KQ,234,FALSE))</f>
        <v>#</v>
      </c>
    </row>
    <row r="29288" spans="1:2">
      <c r="A29288" t="s">
        <v>326</v>
      </c>
      <c r="B29288" t="str">
        <f>IF(ISBLANK(VLOOKUP(A29288,Questionnaire!A:KQ,234,FALSE)),"#",VLOOKUP(A29288,Questionnaire!A:KQ,234,FALSE))</f>
        <v>#</v>
      </c>
    </row>
    <row r="29289" spans="1:2">
      <c r="A29289" t="s">
        <v>328</v>
      </c>
      <c r="B29289" t="str">
        <f>IF(ISBLANK(VLOOKUP(A29289,Questionnaire!A:KQ,234,FALSE)),"#",VLOOKUP(A29289,Questionnaire!A:KQ,234,FALSE))</f>
        <v>#</v>
      </c>
    </row>
    <row r="29290" spans="1:2">
      <c r="A29290" t="s">
        <v>332</v>
      </c>
      <c r="B29290" t="str">
        <f>IF(ISBLANK(VLOOKUP(A29290,Questionnaire!A:KQ,234,FALSE)),"#",VLOOKUP(A29290,Questionnaire!A:KQ,234,FALSE))</f>
        <v>#</v>
      </c>
    </row>
    <row r="29291" spans="1:2">
      <c r="A29291" t="s">
        <v>333</v>
      </c>
      <c r="B29291" t="str">
        <f>IF(ISBLANK(VLOOKUP(A29291,Questionnaire!A:KQ,234,FALSE)),"#",VLOOKUP(A29291,Questionnaire!A:KQ,234,FALSE))</f>
        <v>#</v>
      </c>
    </row>
    <row r="29292" spans="1:2">
      <c r="A29292" t="s">
        <v>334</v>
      </c>
      <c r="B29292" t="str">
        <f>IF(ISBLANK(VLOOKUP(A29292,Questionnaire!A:KQ,234,FALSE)),"#",VLOOKUP(A29292,Questionnaire!A:KQ,234,FALSE))</f>
        <v>#</v>
      </c>
    </row>
    <row r="29293" spans="1:2">
      <c r="A29293" t="s">
        <v>335</v>
      </c>
      <c r="B29293" t="str">
        <f>IF(ISBLANK(VLOOKUP(A29293,Questionnaire!A:KQ,234,FALSE)),"#",VLOOKUP(A29293,Questionnaire!A:KQ,234,FALSE))</f>
        <v>#</v>
      </c>
    </row>
    <row r="29294" spans="1:2">
      <c r="A29294" t="s">
        <v>336</v>
      </c>
      <c r="B29294" t="str">
        <f>IF(ISBLANK(VLOOKUP(A29294,Questionnaire!A:KQ,234,FALSE)),"#",VLOOKUP(A29294,Questionnaire!A:KQ,234,FALSE))</f>
        <v>#</v>
      </c>
    </row>
    <row r="29295" spans="1:2">
      <c r="A29295" t="s">
        <v>337</v>
      </c>
      <c r="B29295" t="str">
        <f>IF(ISBLANK(VLOOKUP(A29295,Questionnaire!A:KQ,234,FALSE)),"#",VLOOKUP(A29295,Questionnaire!A:KQ,234,FALSE))</f>
        <v>#</v>
      </c>
    </row>
    <row r="29296" spans="1:2">
      <c r="A29296" t="s">
        <v>338</v>
      </c>
      <c r="B29296" t="str">
        <f>IF(ISBLANK(VLOOKUP(A29296,Questionnaire!A:KQ,234,FALSE)),"#",VLOOKUP(A29296,Questionnaire!A:KQ,234,FALSE))</f>
        <v>#</v>
      </c>
    </row>
    <row r="29297" spans="1:2">
      <c r="A29297" t="s">
        <v>339</v>
      </c>
      <c r="B29297" t="str">
        <f>IF(ISBLANK(VLOOKUP(A29297,Questionnaire!A:KQ,234,FALSE)),"#",VLOOKUP(A29297,Questionnaire!A:KQ,234,FALSE))</f>
        <v>#</v>
      </c>
    </row>
    <row r="29298" spans="1:2">
      <c r="A29298" t="s">
        <v>340</v>
      </c>
      <c r="B29298" t="str">
        <f>IF(ISBLANK(VLOOKUP(A29298,Questionnaire!A:KQ,234,FALSE)),"#",VLOOKUP(A29298,Questionnaire!A:KQ,234,FALSE))</f>
        <v>#</v>
      </c>
    </row>
    <row r="29299" spans="1:2">
      <c r="A29299" t="s">
        <v>341</v>
      </c>
      <c r="B29299" t="str">
        <f>IF(ISBLANK(VLOOKUP(A29299,Questionnaire!A:KQ,234,FALSE)),"#",VLOOKUP(A29299,Questionnaire!A:KQ,234,FALSE))</f>
        <v>#</v>
      </c>
    </row>
    <row r="29300" spans="1:2">
      <c r="A29300" t="s">
        <v>342</v>
      </c>
      <c r="B29300" t="str">
        <f>IF(ISBLANK(VLOOKUP(A29300,Questionnaire!A:KQ,234,FALSE)),"#",VLOOKUP(A29300,Questionnaire!A:KQ,234,FALSE))</f>
        <v>#</v>
      </c>
    </row>
    <row r="29301" spans="1:2">
      <c r="A29301" t="s">
        <v>343</v>
      </c>
      <c r="B29301" t="str">
        <f>IF(ISBLANK(VLOOKUP(A29301,Questionnaire!A:KQ,234,FALSE)),"#",VLOOKUP(A29301,Questionnaire!A:KQ,234,FALSE))</f>
        <v>#</v>
      </c>
    </row>
    <row r="29302" spans="1:2">
      <c r="A29302" t="s">
        <v>344</v>
      </c>
      <c r="B29302" t="str">
        <f>IF(ISBLANK(VLOOKUP(A29302,Questionnaire!A:KQ,234,FALSE)),"#",VLOOKUP(A29302,Questionnaire!A:KQ,234,FALSE))</f>
        <v>#</v>
      </c>
    </row>
    <row r="29303" spans="1:2">
      <c r="A29303" t="s">
        <v>345</v>
      </c>
      <c r="B29303" t="str">
        <f>IF(ISBLANK(VLOOKUP(A29303,Questionnaire!A:KQ,234,FALSE)),"#",VLOOKUP(A29303,Questionnaire!A:KQ,234,FALSE))</f>
        <v>#</v>
      </c>
    </row>
    <row r="29304" spans="1:2">
      <c r="A29304" t="s">
        <v>348</v>
      </c>
      <c r="B29304" t="str">
        <f>IF(ISBLANK(VLOOKUP(A29304,Questionnaire!A:KQ,234,FALSE)),"#",VLOOKUP(A29304,Questionnaire!A:KQ,234,FALSE))</f>
        <v>#</v>
      </c>
    </row>
    <row r="29305" spans="1:2">
      <c r="A29305" t="s">
        <v>353</v>
      </c>
      <c r="B29305" t="str">
        <f>IF(ISBLANK(VLOOKUP(A29305,Questionnaire!A:KQ,234,FALSE)),"#",VLOOKUP(A29305,Questionnaire!A:KQ,234,FALSE))</f>
        <v>#</v>
      </c>
    </row>
    <row r="29306" spans="1:2">
      <c r="A29306" t="s">
        <v>354</v>
      </c>
      <c r="B29306" t="str">
        <f>IF(ISBLANK(VLOOKUP(A29306,Questionnaire!A:KQ,234,FALSE)),"#",VLOOKUP(A29306,Questionnaire!A:KQ,234,FALSE))</f>
        <v>#</v>
      </c>
    </row>
    <row r="29307" spans="1:2">
      <c r="A29307" t="s">
        <v>355</v>
      </c>
      <c r="B29307" t="str">
        <f>IF(ISBLANK(VLOOKUP(A29307,Questionnaire!A:KQ,234,FALSE)),"#",VLOOKUP(A29307,Questionnaire!A:KQ,234,FALSE))</f>
        <v>#</v>
      </c>
    </row>
    <row r="29308" spans="1:2">
      <c r="A29308" t="s">
        <v>356</v>
      </c>
      <c r="B29308" t="str">
        <f>IF(ISBLANK(VLOOKUP(A29308,Questionnaire!A:KQ,234,FALSE)),"#",VLOOKUP(A29308,Questionnaire!A:KQ,234,FALSE))</f>
        <v>#</v>
      </c>
    </row>
    <row r="29309" spans="1:2">
      <c r="A29309" t="s">
        <v>357</v>
      </c>
      <c r="B29309" t="str">
        <f>IF(ISBLANK(VLOOKUP(A29309,Questionnaire!A:KQ,234,FALSE)),"#",VLOOKUP(A29309,Questionnaire!A:KQ,234,FALSE))</f>
        <v>#</v>
      </c>
    </row>
    <row r="29310" spans="1:2">
      <c r="A29310" t="s">
        <v>360</v>
      </c>
      <c r="B29310" t="str">
        <f>IF(ISBLANK(VLOOKUP(A29310,Questionnaire!A:KQ,234,FALSE)),"#",VLOOKUP(A29310,Questionnaire!A:KQ,234,FALSE))</f>
        <v>#</v>
      </c>
    </row>
    <row r="29311" spans="1:2">
      <c r="A29311" t="s">
        <v>362</v>
      </c>
      <c r="B29311" t="str">
        <f>IF(ISBLANK(VLOOKUP(A29311,Questionnaire!A:KQ,234,FALSE)),"#",VLOOKUP(A29311,Questionnaire!A:KQ,234,FALSE))</f>
        <v>#</v>
      </c>
    </row>
    <row r="29312" spans="1:2">
      <c r="A29312" t="s">
        <v>363</v>
      </c>
      <c r="B29312" t="str">
        <f>IF(ISBLANK(VLOOKUP(A29312,Questionnaire!A:KQ,234,FALSE)),"#",VLOOKUP(A29312,Questionnaire!A:KQ,234,FALSE))</f>
        <v>#</v>
      </c>
    </row>
    <row r="29313" spans="1:2">
      <c r="A29313" t="s">
        <v>364</v>
      </c>
      <c r="B29313" t="str">
        <f>IF(ISBLANK(VLOOKUP(A29313,Questionnaire!A:KQ,234,FALSE)),"#",VLOOKUP(A29313,Questionnaire!A:KQ,234,FALSE))</f>
        <v>#</v>
      </c>
    </row>
    <row r="29314" spans="1:2">
      <c r="A29314" t="s">
        <v>365</v>
      </c>
      <c r="B29314" t="str">
        <f>IF(ISBLANK(VLOOKUP(A29314,Questionnaire!A:KQ,234,FALSE)),"#",VLOOKUP(A29314,Questionnaire!A:KQ,234,FALSE))</f>
        <v>#</v>
      </c>
    </row>
    <row r="29315" spans="1:2">
      <c r="A29315" t="s">
        <v>366</v>
      </c>
      <c r="B29315" t="str">
        <f>IF(ISBLANK(VLOOKUP(A29315,Questionnaire!A:KQ,234,FALSE)),"#",VLOOKUP(A29315,Questionnaire!A:KQ,234,FALSE))</f>
        <v>#</v>
      </c>
    </row>
    <row r="29316" spans="1:2">
      <c r="A29316" t="s">
        <v>371</v>
      </c>
      <c r="B29316" t="str">
        <f>IF(ISBLANK(VLOOKUP(A29316,Questionnaire!A:KQ,234,FALSE)),"#",VLOOKUP(A29316,Questionnaire!A:KQ,234,FALSE))</f>
        <v>#</v>
      </c>
    </row>
    <row r="29317" spans="1:2">
      <c r="A29317" t="s">
        <v>372</v>
      </c>
      <c r="B29317" t="str">
        <f>IF(ISBLANK(VLOOKUP(A29317,Questionnaire!A:KQ,234,FALSE)),"#",VLOOKUP(A29317,Questionnaire!A:KQ,234,FALSE))</f>
        <v>#</v>
      </c>
    </row>
    <row r="29318" spans="1:2">
      <c r="A29318" t="s">
        <v>373</v>
      </c>
      <c r="B29318" t="str">
        <f>IF(ISBLANK(VLOOKUP(A29318,Questionnaire!A:KQ,234,FALSE)),"#",VLOOKUP(A29318,Questionnaire!A:KQ,234,FALSE))</f>
        <v>#</v>
      </c>
    </row>
    <row r="29319" spans="1:2">
      <c r="A29319" t="s">
        <v>374</v>
      </c>
      <c r="B29319" t="str">
        <f>IF(ISBLANK(VLOOKUP(A29319,Questionnaire!A:KQ,234,FALSE)),"#",VLOOKUP(A29319,Questionnaire!A:KQ,234,FALSE))</f>
        <v>#</v>
      </c>
    </row>
    <row r="29320" spans="1:2">
      <c r="A29320" t="s">
        <v>377</v>
      </c>
      <c r="B29320" t="str">
        <f>IF(ISBLANK(VLOOKUP(A29320,Questionnaire!A:KQ,234,FALSE)),"#",VLOOKUP(A29320,Questionnaire!A:KQ,234,FALSE))</f>
        <v>#</v>
      </c>
    </row>
    <row r="29321" spans="1:2">
      <c r="A29321" t="s">
        <v>379</v>
      </c>
      <c r="B29321" t="str">
        <f>IF(ISBLANK(VLOOKUP(A29321,Questionnaire!A:KQ,234,FALSE)),"#",VLOOKUP(A29321,Questionnaire!A:KQ,234,FALSE))</f>
        <v>#</v>
      </c>
    </row>
    <row r="29322" spans="1:2">
      <c r="A29322" t="s">
        <v>380</v>
      </c>
      <c r="B29322" t="str">
        <f>IF(ISBLANK(VLOOKUP(A29322,Questionnaire!A:KQ,234,FALSE)),"#",VLOOKUP(A29322,Questionnaire!A:KQ,234,FALSE))</f>
        <v>#</v>
      </c>
    </row>
    <row r="29323" spans="1:2">
      <c r="A29323" t="s">
        <v>381</v>
      </c>
      <c r="B29323" t="str">
        <f>IF(ISBLANK(VLOOKUP(A29323,Questionnaire!A:KQ,234,FALSE)),"#",VLOOKUP(A29323,Questionnaire!A:KQ,234,FALSE))</f>
        <v>#</v>
      </c>
    </row>
    <row r="29324" spans="1:2">
      <c r="A29324" t="s">
        <v>382</v>
      </c>
      <c r="B29324" t="str">
        <f>IF(ISBLANK(VLOOKUP(A29324,Questionnaire!A:KQ,234,FALSE)),"#",VLOOKUP(A29324,Questionnaire!A:KQ,234,FALSE))</f>
        <v>#</v>
      </c>
    </row>
    <row r="29325" spans="1:2">
      <c r="A29325" t="s">
        <v>384</v>
      </c>
      <c r="B29325" t="str">
        <f>IF(ISBLANK(VLOOKUP(A29325,Questionnaire!A:KQ,234,FALSE)),"#",VLOOKUP(A29325,Questionnaire!A:KQ,234,FALSE))</f>
        <v>#</v>
      </c>
    </row>
    <row r="29326" spans="1:2">
      <c r="A29326" t="s">
        <v>387</v>
      </c>
      <c r="B29326" t="str">
        <f>IF(ISBLANK(VLOOKUP(A29326,Questionnaire!A:KQ,234,FALSE)),"#",VLOOKUP(A29326,Questionnaire!A:KQ,234,FALSE))</f>
        <v>#</v>
      </c>
    </row>
    <row r="29327" spans="1:2">
      <c r="A29327" t="s">
        <v>391</v>
      </c>
      <c r="B29327" t="str">
        <f>IF(ISBLANK(VLOOKUP(A29327,Questionnaire!A:KQ,234,FALSE)),"#",VLOOKUP(A29327,Questionnaire!A:KQ,234,FALSE))</f>
        <v>#</v>
      </c>
    </row>
    <row r="29328" spans="1:2">
      <c r="A29328" t="s">
        <v>393</v>
      </c>
      <c r="B29328" t="str">
        <f>IF(ISBLANK(VLOOKUP(A29328,Questionnaire!A:KQ,234,FALSE)),"#",VLOOKUP(A29328,Questionnaire!A:KQ,234,FALSE))</f>
        <v>#</v>
      </c>
    </row>
    <row r="29329" spans="1:2">
      <c r="A29329" t="s">
        <v>395</v>
      </c>
      <c r="B29329" t="str">
        <f>IF(ISBLANK(VLOOKUP(A29329,Questionnaire!A:KQ,234,FALSE)),"#",VLOOKUP(A29329,Questionnaire!A:KQ,234,FALSE))</f>
        <v>#</v>
      </c>
    </row>
    <row r="29330" spans="1:2">
      <c r="A29330" t="s">
        <v>398</v>
      </c>
      <c r="B29330" t="str">
        <f>IF(ISBLANK(VLOOKUP(A29330,Questionnaire!A:KQ,234,FALSE)),"#",VLOOKUP(A29330,Questionnaire!A:KQ,234,FALSE))</f>
        <v>#</v>
      </c>
    </row>
    <row r="29331" spans="1:2">
      <c r="A29331" t="s">
        <v>402</v>
      </c>
      <c r="B29331" t="str">
        <f>IF(ISBLANK(VLOOKUP(A29331,Questionnaire!A:KQ,234,FALSE)),"#",VLOOKUP(A29331,Questionnaire!A:KQ,234,FALSE))</f>
        <v>#</v>
      </c>
    </row>
    <row r="29332" spans="1:2">
      <c r="A29332" t="s">
        <v>405</v>
      </c>
      <c r="B29332" t="str">
        <f>IF(ISBLANK(VLOOKUP(A29332,Questionnaire!A:KQ,234,FALSE)),"#",VLOOKUP(A29332,Questionnaire!A:KQ,234,FALSE))</f>
        <v>#</v>
      </c>
    </row>
    <row r="29333" spans="1:2">
      <c r="A29333" t="s">
        <v>409</v>
      </c>
      <c r="B29333" t="str">
        <f>IF(ISBLANK(VLOOKUP(A29333,Questionnaire!A:KQ,234,FALSE)),"#",VLOOKUP(A29333,Questionnaire!A:KQ,234,FALSE))</f>
        <v>#</v>
      </c>
    </row>
    <row r="29334" spans="1:2">
      <c r="A29334" t="s">
        <v>412</v>
      </c>
      <c r="B29334" t="str">
        <f>IF(ISBLANK(VLOOKUP(A29334,Questionnaire!A:KQ,234,FALSE)),"#",VLOOKUP(A29334,Questionnaire!A:KQ,234,FALSE))</f>
        <v>#</v>
      </c>
    </row>
    <row r="29335" spans="1:2">
      <c r="A29335" t="s">
        <v>415</v>
      </c>
      <c r="B29335" t="str">
        <f>IF(ISBLANK(VLOOKUP(A29335,Questionnaire!A:KQ,234,FALSE)),"#",VLOOKUP(A29335,Questionnaire!A:KQ,234,FALSE))</f>
        <v>#</v>
      </c>
    </row>
    <row r="29336" spans="1:2">
      <c r="A29336" t="s">
        <v>418</v>
      </c>
      <c r="B29336" t="str">
        <f>IF(ISBLANK(VLOOKUP(A29336,Questionnaire!A:KQ,234,FALSE)),"#",VLOOKUP(A29336,Questionnaire!A:KQ,234,FALSE))</f>
        <v>#</v>
      </c>
    </row>
    <row r="29337" spans="1:2">
      <c r="A29337" t="s">
        <v>421</v>
      </c>
      <c r="B29337" t="str">
        <f>IF(ISBLANK(VLOOKUP(A29337,Questionnaire!A:KQ,234,FALSE)),"#",VLOOKUP(A29337,Questionnaire!A:KQ,234,FALSE))</f>
        <v>#</v>
      </c>
    </row>
    <row r="29338" spans="1:2">
      <c r="A29338" t="s">
        <v>424</v>
      </c>
      <c r="B29338" t="str">
        <f>IF(ISBLANK(VLOOKUP(A29338,Questionnaire!A:KQ,234,FALSE)),"#",VLOOKUP(A29338,Questionnaire!A:KQ,234,FALSE))</f>
        <v>#</v>
      </c>
    </row>
    <row r="29339" spans="1:2">
      <c r="A29339" t="s">
        <v>429</v>
      </c>
      <c r="B29339" t="str">
        <f>IF(ISBLANK(VLOOKUP(A29339,Questionnaire!A:KQ,234,FALSE)),"#",VLOOKUP(A29339,Questionnaire!A:KQ,234,FALSE))</f>
        <v>#</v>
      </c>
    </row>
    <row r="29340" spans="1:2">
      <c r="A29340" t="s">
        <v>432</v>
      </c>
      <c r="B29340" t="str">
        <f>IF(ISBLANK(VLOOKUP(A29340,Questionnaire!A:KQ,234,FALSE)),"#",VLOOKUP(A29340,Questionnaire!A:KQ,234,FALSE))</f>
        <v>#</v>
      </c>
    </row>
    <row r="29341" spans="1:2">
      <c r="A29341" t="s">
        <v>435</v>
      </c>
      <c r="B29341" t="str">
        <f>IF(ISBLANK(VLOOKUP(A29341,Questionnaire!A:KQ,234,FALSE)),"#",VLOOKUP(A29341,Questionnaire!A:KQ,234,FALSE))</f>
        <v>#</v>
      </c>
    </row>
    <row r="29342" spans="1:2">
      <c r="A29342" t="s">
        <v>437</v>
      </c>
      <c r="B29342" t="str">
        <f>IF(ISBLANK(VLOOKUP(A29342,Questionnaire!A:KQ,234,FALSE)),"#",VLOOKUP(A29342,Questionnaire!A:KQ,234,FALSE))</f>
        <v>#</v>
      </c>
    </row>
    <row r="29343" spans="1:2">
      <c r="A29343" t="s">
        <v>439</v>
      </c>
      <c r="B29343" t="str">
        <f>IF(ISBLANK(VLOOKUP(A29343,Questionnaire!A:KQ,234,FALSE)),"#",VLOOKUP(A29343,Questionnaire!A:KQ,234,FALSE))</f>
        <v>#</v>
      </c>
    </row>
    <row r="29344" spans="1:2">
      <c r="A29344" t="s">
        <v>442</v>
      </c>
      <c r="B29344" t="str">
        <f>IF(ISBLANK(VLOOKUP(A29344,Questionnaire!A:KQ,234,FALSE)),"#",VLOOKUP(A29344,Questionnaire!A:KQ,234,FALSE))</f>
        <v>#</v>
      </c>
    </row>
    <row r="29345" spans="1:3">
      <c r="A29345" t="s">
        <v>445</v>
      </c>
      <c r="B29345" t="str">
        <f>IF(ISBLANK(VLOOKUP(A29345,Questionnaire!A:KQ,234,FALSE)),"#",VLOOKUP(A29345,Questionnaire!A:KQ,234,FALSE))</f>
        <v>#</v>
      </c>
    </row>
    <row r="29346" spans="1:3">
      <c r="A29346" t="s">
        <v>448</v>
      </c>
      <c r="B29346" t="str">
        <f>IF(ISBLANK(VLOOKUP(A29346,Questionnaire!A:KQ,234,FALSE)),"#",VLOOKUP(A29346,Questionnaire!A:KQ,234,FALSE))</f>
        <v>#</v>
      </c>
    </row>
    <row r="29347" spans="1:3">
      <c r="A29347" t="s">
        <v>452</v>
      </c>
      <c r="B29347" t="str">
        <f>IF(ISBLANK(VLOOKUP(A29347,Questionnaire!A:KQ,234,FALSE)),"#",VLOOKUP(A29347,Questionnaire!A:KQ,234,FALSE))</f>
        <v>#</v>
      </c>
    </row>
    <row r="29348" spans="1:3">
      <c r="A29348" t="s">
        <v>455</v>
      </c>
      <c r="B29348" t="str">
        <f>IF(ISBLANK(VLOOKUP(A29348,Questionnaire!A:KQ,234,FALSE)),"#",VLOOKUP(A29348,Questionnaire!A:KQ,234,FALSE))</f>
        <v>#</v>
      </c>
    </row>
    <row r="29349" spans="1:3">
      <c r="A29349" t="s">
        <v>458</v>
      </c>
      <c r="B29349" t="str">
        <f>IF(ISBLANK(VLOOKUP(A29349,Questionnaire!A:KQ,234,FALSE)),"#",VLOOKUP(A29349,Questionnaire!A:KQ,234,FALSE))</f>
        <v>#</v>
      </c>
    </row>
    <row r="29350" spans="1:3">
      <c r="A29350" t="s">
        <v>461</v>
      </c>
      <c r="B29350" t="str">
        <f>IF(ISBLANK(VLOOKUP(A29350,Questionnaire!A:KQ,234,FALSE)),"#",VLOOKUP(A29350,Questionnaire!A:KQ,234,FALSE))</f>
        <v>#</v>
      </c>
    </row>
    <row r="29351" spans="1:3">
      <c r="A29351" t="s">
        <v>465</v>
      </c>
      <c r="B29351" t="str">
        <f>IF(ISBLANK(VLOOKUP(A29351,Questionnaire!A:KQ,234,FALSE)),"#",VLOOKUP(A29351,Questionnaire!A:KQ,234,FALSE))</f>
        <v>#</v>
      </c>
    </row>
    <row r="29352" spans="1:3">
      <c r="A29352" t="s">
        <v>467</v>
      </c>
      <c r="B29352" t="str">
        <f>IF(ISBLANK(VLOOKUP(A29352,Questionnaire!A:KQ,234,FALSE)),"#",VLOOKUP(A29352,Questionnaire!A:KQ,234,FALSE))</f>
        <v>#</v>
      </c>
    </row>
    <row r="29353" spans="1:3">
      <c r="A29353" t="s">
        <v>469</v>
      </c>
      <c r="B29353" t="str">
        <f>IF(ISBLANK(VLOOKUP(A29353,Questionnaire!A:KQ,234,FALSE)),"#",VLOOKUP(A29353,Questionnaire!A:KQ,234,FALSE))</f>
        <v>#</v>
      </c>
    </row>
    <row r="29354" spans="1:3">
      <c r="A29354" t="s">
        <v>471</v>
      </c>
      <c r="B29354" t="str">
        <f>IF(ISBLANK(VLOOKUP(A29354,Questionnaire!A:KQ,234,FALSE)),"#",VLOOKUP(A29354,Questionnaire!A:KQ,234,FALSE))</f>
        <v>#</v>
      </c>
    </row>
    <row r="29355" spans="1:3">
      <c r="A29355" t="s">
        <v>473</v>
      </c>
      <c r="B29355" t="str">
        <f>IF(ISBLANK(VLOOKUP(A29355,Questionnaire!A:KQ,234,FALSE)),"#",VLOOKUP(A29355,Questionnaire!A:KQ,234,FALSE))</f>
        <v>#</v>
      </c>
    </row>
    <row r="29356" spans="1:3">
      <c r="A29356" t="s">
        <v>475</v>
      </c>
      <c r="B29356" t="str">
        <f>IF(ISBLANK(VLOOKUP(A29356,Questionnaire!A:KQ,234,FALSE)),"#",VLOOKUP(A29356,Questionnaire!A:KQ,234,FALSE))</f>
        <v>#</v>
      </c>
    </row>
    <row r="29357" spans="1:3">
      <c r="A29357" t="s">
        <v>185</v>
      </c>
      <c r="B29357" t="str">
        <f>IF(ISBLANK(VLOOKUP(A29357,Questionnaire!A:KQ,235,FALSE)),"#",VLOOKUP(A29357,Questionnaire!A:KQ,235,FALSE))</f>
        <v>#</v>
      </c>
      <c r="C29357">
        <v>232</v>
      </c>
    </row>
    <row r="29358" spans="1:3">
      <c r="A29358" t="s">
        <v>187</v>
      </c>
      <c r="B29358" t="str">
        <f>IF(ISNA(VLOOKUP(VLOOKUP(A29358,Questionnaire!A:KQ,235,FALSE),'CORA Encoding'!D:E,2,FALSE)),"#",VLOOKUP(VLOOKUP(A29358,Questionnaire!A:KQ,235,FALSE),'CORA Encoding'!D:E,2,FALSE))</f>
        <v>#</v>
      </c>
    </row>
    <row r="29359" spans="1:3">
      <c r="A29359" t="s">
        <v>189</v>
      </c>
      <c r="B29359" t="str">
        <f>IF(ISNA(VLOOKUP(VLOOKUP(A29359,Questionnaire!A:KQ,235,FALSE),'CORA Encoding'!G:H,2,FALSE)),"#",VLOOKUP(VLOOKUP(A29359,Questionnaire!A:KQ,235,FALSE),'CORA Encoding'!G:H,2,FALSE))</f>
        <v>#</v>
      </c>
    </row>
    <row r="29360" spans="1:3">
      <c r="A29360" t="s">
        <v>191</v>
      </c>
      <c r="B29360" t="str">
        <f>IF(ISNA(VLOOKUP(VLOOKUP(A29360,Questionnaire!A:KQ,235,FALSE),'Country List'!E:F,2,FALSE)),"#",VLOOKUP(VLOOKUP(A29360,Questionnaire!A:KQ,235,FALSE),'Country List'!E:F,2,FALSE))</f>
        <v>#</v>
      </c>
    </row>
    <row r="29361" spans="1:2">
      <c r="A29361" t="s">
        <v>193</v>
      </c>
      <c r="B29361" t="str">
        <f>IF(ISNA(VLOOKUP(VLOOKUP(A29361,Questionnaire!A:KQ,235,FALSE),'Industry List'!B:C,2,FALSE)),"#",VLOOKUP(VLOOKUP(A29361,Questionnaire!A:KQ,235,FALSE),'Industry List'!B:C,2,FALSE))</f>
        <v>#</v>
      </c>
    </row>
    <row r="29362" spans="1:2">
      <c r="A29362" t="s">
        <v>197</v>
      </c>
      <c r="B29362" t="str">
        <f>IF(ISBLANK(VLOOKUP(A29362,Questionnaire!A:KQ,235,FALSE)),"#",VLOOKUP(A29362,Questionnaire!A:KQ,235,FALSE))</f>
        <v>#</v>
      </c>
    </row>
    <row r="29363" spans="1:2">
      <c r="A29363" t="s">
        <v>201</v>
      </c>
      <c r="B29363" t="str">
        <f>IF(ISBLANK(VLOOKUP(A29363,Questionnaire!A:KQ,235,FALSE)),"#",VLOOKUP(A29363,Questionnaire!A:KQ,235,FALSE))</f>
        <v>#</v>
      </c>
    </row>
    <row r="29364" spans="1:2">
      <c r="A29364" t="s">
        <v>203</v>
      </c>
      <c r="B29364" t="str">
        <f>IF(ISNA(VLOOKUP(VLOOKUP(A29364,Questionnaire!A:KQ,235,FALSE),'CORA Encoding'!J:K,2,FALSE)),"#",VLOOKUP(VLOOKUP(A29364,Questionnaire!A:KQ,235,FALSE),'CORA Encoding'!J:K,2,FALSE))</f>
        <v>#</v>
      </c>
    </row>
    <row r="29365" spans="1:2">
      <c r="A29365" t="s">
        <v>208</v>
      </c>
      <c r="B29365" t="str">
        <f>IF(ISBLANK(VLOOKUP(A29365,Questionnaire!A:KQ,235,FALSE)),"#",VLOOKUP(A29365,Questionnaire!A:KQ,235,FALSE))</f>
        <v>#</v>
      </c>
    </row>
    <row r="29366" spans="1:2">
      <c r="A29366" t="s">
        <v>213</v>
      </c>
      <c r="B29366" t="str">
        <f>IF(ISBLANK(VLOOKUP(A29366,Questionnaire!A:KQ,235,FALSE)),"#",VLOOKUP(A29366,Questionnaire!A:KQ,235,FALSE))</f>
        <v>#</v>
      </c>
    </row>
    <row r="29367" spans="1:2">
      <c r="A29367" t="s">
        <v>215</v>
      </c>
      <c r="B29367" t="str">
        <f>IF(ISBLANK(VLOOKUP(A29367,Questionnaire!A:KQ,235,FALSE)),"#",VLOOKUP(A29367,Questionnaire!A:KQ,235,FALSE))</f>
        <v>#</v>
      </c>
    </row>
    <row r="29368" spans="1:2">
      <c r="A29368" t="s">
        <v>217</v>
      </c>
      <c r="B29368" t="str">
        <f>IF(ISBLANK(VLOOKUP(A29368,Questionnaire!A:KQ,235,FALSE)),"#",VLOOKUP(A29368,Questionnaire!A:KQ,235,FALSE))</f>
        <v>#</v>
      </c>
    </row>
    <row r="29369" spans="1:2">
      <c r="A29369" t="s">
        <v>219</v>
      </c>
      <c r="B29369" t="str">
        <f>IF(ISBLANK(VLOOKUP(A29369,Questionnaire!A:KQ,235,FALSE)),"#",VLOOKUP(A29369,Questionnaire!A:KQ,235,FALSE))</f>
        <v>#</v>
      </c>
    </row>
    <row r="29370" spans="1:2">
      <c r="A29370" t="s">
        <v>221</v>
      </c>
      <c r="B29370" t="str">
        <f>IF(ISBLANK(VLOOKUP(A29370,Questionnaire!A:KQ,235,FALSE)),"#",VLOOKUP(A29370,Questionnaire!A:KQ,235,FALSE))</f>
        <v>#</v>
      </c>
    </row>
    <row r="29371" spans="1:2">
      <c r="A29371" t="s">
        <v>223</v>
      </c>
      <c r="B29371" t="str">
        <f>IF(ISBLANK(VLOOKUP(A29371,Questionnaire!A:KQ,235,FALSE)),"#",VLOOKUP(A29371,Questionnaire!A:KQ,235,FALSE))</f>
        <v>#</v>
      </c>
    </row>
    <row r="29372" spans="1:2">
      <c r="A29372" t="s">
        <v>225</v>
      </c>
      <c r="B29372" t="str">
        <f>IF(ISBLANK(VLOOKUP(A29372,Questionnaire!A:KQ,235,FALSE)),"#",VLOOKUP(A29372,Questionnaire!A:KQ,235,FALSE))</f>
        <v>#</v>
      </c>
    </row>
    <row r="29373" spans="1:2">
      <c r="A29373" t="s">
        <v>227</v>
      </c>
      <c r="B29373" t="str">
        <f>IF(ISBLANK(VLOOKUP(A29373,Questionnaire!A:KQ,235,FALSE)),"#",VLOOKUP(A29373,Questionnaire!A:KQ,235,FALSE))</f>
        <v>#</v>
      </c>
    </row>
    <row r="29374" spans="1:2">
      <c r="A29374" t="s">
        <v>229</v>
      </c>
      <c r="B29374" t="str">
        <f>IF(ISBLANK(VLOOKUP(A29374,Questionnaire!A:KQ,235,FALSE)),"#",VLOOKUP(A29374,Questionnaire!A:KQ,235,FALSE))</f>
        <v>#</v>
      </c>
    </row>
    <row r="29375" spans="1:2">
      <c r="A29375" t="s">
        <v>231</v>
      </c>
      <c r="B29375" t="str">
        <f>IF(ISBLANK(VLOOKUP(A29375,Questionnaire!A:KQ,235,FALSE)),"#",VLOOKUP(A29375,Questionnaire!A:KQ,235,FALSE))</f>
        <v>#</v>
      </c>
    </row>
    <row r="29376" spans="1:2">
      <c r="A29376" t="s">
        <v>233</v>
      </c>
      <c r="B29376" t="str">
        <f>IF(ISBLANK(VLOOKUP(A29376,Questionnaire!A:KQ,235,FALSE)),"#",VLOOKUP(A29376,Questionnaire!A:KQ,235,FALSE))</f>
        <v>#</v>
      </c>
    </row>
    <row r="29377" spans="1:2">
      <c r="A29377" t="s">
        <v>235</v>
      </c>
      <c r="B29377" t="str">
        <f>IF(ISBLANK(VLOOKUP(A29377,Questionnaire!A:KQ,235,FALSE)),"#",VLOOKUP(A29377,Questionnaire!A:KQ,235,FALSE))</f>
        <v>#</v>
      </c>
    </row>
    <row r="29378" spans="1:2">
      <c r="A29378" t="s">
        <v>237</v>
      </c>
      <c r="B29378" t="str">
        <f>IF(ISBLANK(VLOOKUP(A29378,Questionnaire!A:KQ,235,FALSE)),"#",VLOOKUP(A29378,Questionnaire!A:KQ,235,FALSE))</f>
        <v>#</v>
      </c>
    </row>
    <row r="29379" spans="1:2">
      <c r="A29379" t="s">
        <v>239</v>
      </c>
      <c r="B29379" t="str">
        <f>IF(ISBLANK(VLOOKUP(A29379,Questionnaire!A:KQ,235,FALSE)),"#",VLOOKUP(A29379,Questionnaire!A:KQ,235,FALSE))</f>
        <v>#</v>
      </c>
    </row>
    <row r="29380" spans="1:2">
      <c r="A29380" t="s">
        <v>242</v>
      </c>
      <c r="B29380" t="str">
        <f>IF(ISBLANK(VLOOKUP(A29380,Questionnaire!A:KQ,235,FALSE)),"#",VLOOKUP(A29380,Questionnaire!A:KQ,235,FALSE))</f>
        <v>#</v>
      </c>
    </row>
    <row r="29381" spans="1:2">
      <c r="A29381" t="s">
        <v>245</v>
      </c>
      <c r="B29381" t="str">
        <f>IF(ISBLANK(VLOOKUP(A29381,Questionnaire!A:KQ,235,FALSE)),"#",VLOOKUP(A29381,Questionnaire!A:KQ,235,FALSE))</f>
        <v>#</v>
      </c>
    </row>
    <row r="29382" spans="1:2">
      <c r="A29382" t="s">
        <v>247</v>
      </c>
      <c r="B29382" t="str">
        <f>IF(ISBLANK(VLOOKUP(A29382,Questionnaire!A:KQ,235,FALSE)),"#",VLOOKUP(A29382,Questionnaire!A:KQ,235,FALSE))</f>
        <v>#</v>
      </c>
    </row>
    <row r="29383" spans="1:2">
      <c r="A29383" t="s">
        <v>249</v>
      </c>
      <c r="B29383" t="str">
        <f>IF(ISBLANK(VLOOKUP(A29383,Questionnaire!A:KQ,235,FALSE)),"#",VLOOKUP(A29383,Questionnaire!A:KQ,235,FALSE))</f>
        <v>#</v>
      </c>
    </row>
    <row r="29384" spans="1:2">
      <c r="A29384" t="s">
        <v>250</v>
      </c>
      <c r="B29384" t="str">
        <f>IF(ISBLANK(VLOOKUP(A29384,Questionnaire!A:KQ,235,FALSE)),"#",VLOOKUP(A29384,Questionnaire!A:KQ,235,FALSE))</f>
        <v>#</v>
      </c>
    </row>
    <row r="29385" spans="1:2">
      <c r="A29385" t="s">
        <v>252</v>
      </c>
      <c r="B29385" t="str">
        <f>IF(ISBLANK(VLOOKUP(A29385,Questionnaire!A:KQ,235,FALSE)),"#",VLOOKUP(A29385,Questionnaire!A:KQ,235,FALSE))</f>
        <v>#</v>
      </c>
    </row>
    <row r="29386" spans="1:2">
      <c r="A29386" t="s">
        <v>255</v>
      </c>
      <c r="B29386" t="str">
        <f>IF(ISBLANK(VLOOKUP(A29386,Questionnaire!A:KQ,235,FALSE)),"#",VLOOKUP(A29386,Questionnaire!A:KQ,235,FALSE))</f>
        <v>#</v>
      </c>
    </row>
    <row r="29387" spans="1:2">
      <c r="A29387" t="s">
        <v>258</v>
      </c>
      <c r="B29387" t="str">
        <f>IF(ISNA(VLOOKUP(VLOOKUP(A29387,Questionnaire!A:KQ,235,FALSE),'CORA Encoding'!M:N,2,FALSE)),"#",VLOOKUP(VLOOKUP(A29387,Questionnaire!A:KQ,235,FALSE),'CORA Encoding'!M:N,2,FALSE))</f>
        <v>#</v>
      </c>
    </row>
    <row r="29388" spans="1:2">
      <c r="A29388" t="s">
        <v>261</v>
      </c>
      <c r="B29388" t="str">
        <f>IF(ISBLANK(VLOOKUP(A29388,Questionnaire!A:KQ,235,FALSE)),"#",VLOOKUP(A29388,Questionnaire!A:KQ,235,FALSE))</f>
        <v>#</v>
      </c>
    </row>
    <row r="29389" spans="1:2">
      <c r="A29389" t="s">
        <v>263</v>
      </c>
      <c r="B29389" t="str">
        <f>IF(ISBLANK(VLOOKUP(A29389,Questionnaire!A:KQ,235,FALSE)),"#",VLOOKUP(A29389,Questionnaire!A:KQ,235,FALSE))</f>
        <v>#</v>
      </c>
    </row>
    <row r="29390" spans="1:2">
      <c r="A29390" t="s">
        <v>265</v>
      </c>
      <c r="B29390" t="str">
        <f>IF(ISBLANK(VLOOKUP(A29390,Questionnaire!A:KQ,235,FALSE)),"#",VLOOKUP(A29390,Questionnaire!A:KQ,235,FALSE))</f>
        <v>#</v>
      </c>
    </row>
    <row r="29391" spans="1:2">
      <c r="A29391" t="s">
        <v>267</v>
      </c>
      <c r="B29391" t="str">
        <f>IF(ISBLANK(VLOOKUP(A29391,Questionnaire!A:KQ,235,FALSE)),"#",VLOOKUP(A29391,Questionnaire!A:KQ,235,FALSE))</f>
        <v>#</v>
      </c>
    </row>
    <row r="29392" spans="1:2">
      <c r="A29392" t="s">
        <v>269</v>
      </c>
      <c r="B29392" t="str">
        <f>IF(ISBLANK(VLOOKUP(A29392,Questionnaire!A:KQ,235,FALSE)),"#",VLOOKUP(A29392,Questionnaire!A:KQ,235,FALSE))</f>
        <v>#</v>
      </c>
    </row>
    <row r="29393" spans="1:2">
      <c r="A29393" t="s">
        <v>274</v>
      </c>
      <c r="B29393" t="str">
        <f>IF(ISBLANK(VLOOKUP(A29393,Questionnaire!A:KQ,235,FALSE)),"#",VLOOKUP(A29393,Questionnaire!A:KQ,235,FALSE))</f>
        <v>#</v>
      </c>
    </row>
    <row r="29394" spans="1:2">
      <c r="A29394" t="s">
        <v>276</v>
      </c>
      <c r="B29394" t="str">
        <f>IF(ISBLANK(VLOOKUP(A29394,Questionnaire!A:KQ,235,FALSE)),"#",VLOOKUP(A29394,Questionnaire!A:KQ,235,FALSE))</f>
        <v>#</v>
      </c>
    </row>
    <row r="29395" spans="1:2">
      <c r="A29395" t="s">
        <v>278</v>
      </c>
      <c r="B29395" t="str">
        <f>IF(ISBLANK(VLOOKUP(A29395,Questionnaire!A:KQ,235,FALSE)),"#",VLOOKUP(A29395,Questionnaire!A:KQ,235,FALSE))</f>
        <v>#</v>
      </c>
    </row>
    <row r="29396" spans="1:2">
      <c r="A29396" t="s">
        <v>280</v>
      </c>
      <c r="B29396" t="str">
        <f>IF(ISBLANK(VLOOKUP(A29396,Questionnaire!A:KQ,235,FALSE)),"#",VLOOKUP(A29396,Questionnaire!A:KQ,235,FALSE))</f>
        <v>#</v>
      </c>
    </row>
    <row r="29397" spans="1:2">
      <c r="A29397" t="s">
        <v>282</v>
      </c>
      <c r="B29397" t="str">
        <f>IF(ISBLANK(VLOOKUP(A29397,Questionnaire!A:KQ,235,FALSE)),"#",VLOOKUP(A29397,Questionnaire!A:KQ,235,FALSE))</f>
        <v>#</v>
      </c>
    </row>
    <row r="29398" spans="1:2">
      <c r="A29398" t="s">
        <v>286</v>
      </c>
      <c r="B29398" t="str">
        <f>IF(ISBLANK(VLOOKUP(A29398,Questionnaire!A:KQ,235,FALSE)),"#",VLOOKUP(A29398,Questionnaire!A:KQ,235,FALSE))</f>
        <v>#</v>
      </c>
    </row>
    <row r="29399" spans="1:2">
      <c r="A29399" t="s">
        <v>288</v>
      </c>
      <c r="B29399" t="str">
        <f>IF(ISBLANK(VLOOKUP(A29399,Questionnaire!A:KQ,235,FALSE)),"#",VLOOKUP(A29399,Questionnaire!A:KQ,235,FALSE))</f>
        <v>#</v>
      </c>
    </row>
    <row r="29400" spans="1:2">
      <c r="A29400" t="s">
        <v>290</v>
      </c>
      <c r="B29400" t="str">
        <f>IF(ISBLANK(VLOOKUP(A29400,Questionnaire!A:KQ,235,FALSE)),"#",VLOOKUP(A29400,Questionnaire!A:KQ,235,FALSE))</f>
        <v>#</v>
      </c>
    </row>
    <row r="29401" spans="1:2">
      <c r="A29401" t="s">
        <v>292</v>
      </c>
      <c r="B29401" t="str">
        <f>IF(ISBLANK(VLOOKUP(A29401,Questionnaire!A:KQ,235,FALSE)),"#",VLOOKUP(A29401,Questionnaire!A:KQ,235,FALSE))</f>
        <v>#</v>
      </c>
    </row>
    <row r="29402" spans="1:2">
      <c r="A29402" t="s">
        <v>294</v>
      </c>
      <c r="B29402" t="str">
        <f>IF(ISBLANK(VLOOKUP(A29402,Questionnaire!A:KQ,235,FALSE)),"#",VLOOKUP(A29402,Questionnaire!A:KQ,235,FALSE))</f>
        <v>#</v>
      </c>
    </row>
    <row r="29403" spans="1:2">
      <c r="A29403" t="s">
        <v>296</v>
      </c>
      <c r="B29403" t="str">
        <f>IF(ISBLANK(VLOOKUP(A29403,Questionnaire!A:KQ,235,FALSE)),"#",VLOOKUP(A29403,Questionnaire!A:KQ,235,FALSE))</f>
        <v>#</v>
      </c>
    </row>
    <row r="29404" spans="1:2">
      <c r="A29404" t="s">
        <v>301</v>
      </c>
      <c r="B29404" t="str">
        <f>IF(ISBLANK(VLOOKUP(A29404,Questionnaire!A:KQ,235,FALSE)),"#",VLOOKUP(A29404,Questionnaire!A:KQ,235,FALSE))</f>
        <v>#</v>
      </c>
    </row>
    <row r="29405" spans="1:2">
      <c r="A29405" t="s">
        <v>303</v>
      </c>
      <c r="B29405" t="str">
        <f>IF(ISBLANK(VLOOKUP(A29405,Questionnaire!A:KQ,235,FALSE)),"#",VLOOKUP(A29405,Questionnaire!A:KQ,235,FALSE))</f>
        <v>#</v>
      </c>
    </row>
    <row r="29406" spans="1:2">
      <c r="A29406" t="s">
        <v>305</v>
      </c>
      <c r="B29406" t="str">
        <f>IF(ISBLANK(VLOOKUP(A29406,Questionnaire!A:KQ,235,FALSE)),"#",VLOOKUP(A29406,Questionnaire!A:KQ,235,FALSE))</f>
        <v>#</v>
      </c>
    </row>
    <row r="29407" spans="1:2">
      <c r="A29407" t="s">
        <v>307</v>
      </c>
      <c r="B29407" t="str">
        <f>IF(ISBLANK(VLOOKUP(A29407,Questionnaire!A:KQ,235,FALSE)),"#",VLOOKUP(A29407,Questionnaire!A:KQ,235,FALSE))</f>
        <v>#</v>
      </c>
    </row>
    <row r="29408" spans="1:2">
      <c r="A29408" t="s">
        <v>311</v>
      </c>
      <c r="B29408" t="str">
        <f>IF(ISBLANK(VLOOKUP(A29408,Questionnaire!A:KQ,235,FALSE)),"#",VLOOKUP(A29408,Questionnaire!A:KQ,235,FALSE))</f>
        <v>#</v>
      </c>
    </row>
    <row r="29409" spans="1:2">
      <c r="A29409" t="s">
        <v>313</v>
      </c>
      <c r="B29409" t="str">
        <f>IF(ISBLANK(VLOOKUP(A29409,Questionnaire!A:KQ,235,FALSE)),"#",VLOOKUP(A29409,Questionnaire!A:KQ,235,FALSE))</f>
        <v>#</v>
      </c>
    </row>
    <row r="29410" spans="1:2">
      <c r="A29410" t="s">
        <v>314</v>
      </c>
      <c r="B29410" t="str">
        <f>IF(ISBLANK(VLOOKUP(A29410,Questionnaire!A:KQ,235,FALSE)),"#",VLOOKUP(A29410,Questionnaire!A:KQ,235,FALSE))</f>
        <v>#</v>
      </c>
    </row>
    <row r="29411" spans="1:2">
      <c r="A29411" t="s">
        <v>315</v>
      </c>
      <c r="B29411" t="str">
        <f>IF(ISBLANK(VLOOKUP(A29411,Questionnaire!A:KQ,235,FALSE)),"#",VLOOKUP(A29411,Questionnaire!A:KQ,235,FALSE))</f>
        <v>#</v>
      </c>
    </row>
    <row r="29412" spans="1:2">
      <c r="A29412" t="s">
        <v>317</v>
      </c>
      <c r="B29412" t="str">
        <f>IF(ISBLANK(VLOOKUP(A29412,Questionnaire!A:KQ,235,FALSE)),"#",VLOOKUP(A29412,Questionnaire!A:KQ,235,FALSE))</f>
        <v>#</v>
      </c>
    </row>
    <row r="29413" spans="1:2">
      <c r="A29413" t="s">
        <v>319</v>
      </c>
      <c r="B29413" t="str">
        <f>IF(ISBLANK(VLOOKUP(A29413,Questionnaire!A:KQ,235,FALSE)),"#",VLOOKUP(A29413,Questionnaire!A:KQ,235,FALSE))</f>
        <v>#</v>
      </c>
    </row>
    <row r="29414" spans="1:2">
      <c r="A29414" t="s">
        <v>322</v>
      </c>
      <c r="B29414" t="str">
        <f>IF(ISBLANK(VLOOKUP(A29414,Questionnaire!A:KQ,235,FALSE)),"#",VLOOKUP(A29414,Questionnaire!A:KQ,235,FALSE))</f>
        <v>#</v>
      </c>
    </row>
    <row r="29415" spans="1:2">
      <c r="A29415" t="s">
        <v>326</v>
      </c>
      <c r="B29415" t="str">
        <f>IF(ISBLANK(VLOOKUP(A29415,Questionnaire!A:KQ,235,FALSE)),"#",VLOOKUP(A29415,Questionnaire!A:KQ,235,FALSE))</f>
        <v>#</v>
      </c>
    </row>
    <row r="29416" spans="1:2">
      <c r="A29416" t="s">
        <v>328</v>
      </c>
      <c r="B29416" t="str">
        <f>IF(ISBLANK(VLOOKUP(A29416,Questionnaire!A:KQ,235,FALSE)),"#",VLOOKUP(A29416,Questionnaire!A:KQ,235,FALSE))</f>
        <v>#</v>
      </c>
    </row>
    <row r="29417" spans="1:2">
      <c r="A29417" t="s">
        <v>332</v>
      </c>
      <c r="B29417" t="str">
        <f>IF(ISBLANK(VLOOKUP(A29417,Questionnaire!A:KQ,235,FALSE)),"#",VLOOKUP(A29417,Questionnaire!A:KQ,235,FALSE))</f>
        <v>#</v>
      </c>
    </row>
    <row r="29418" spans="1:2">
      <c r="A29418" t="s">
        <v>333</v>
      </c>
      <c r="B29418" t="str">
        <f>IF(ISBLANK(VLOOKUP(A29418,Questionnaire!A:KQ,235,FALSE)),"#",VLOOKUP(A29418,Questionnaire!A:KQ,235,FALSE))</f>
        <v>#</v>
      </c>
    </row>
    <row r="29419" spans="1:2">
      <c r="A29419" t="s">
        <v>334</v>
      </c>
      <c r="B29419" t="str">
        <f>IF(ISBLANK(VLOOKUP(A29419,Questionnaire!A:KQ,235,FALSE)),"#",VLOOKUP(A29419,Questionnaire!A:KQ,235,FALSE))</f>
        <v>#</v>
      </c>
    </row>
    <row r="29420" spans="1:2">
      <c r="A29420" t="s">
        <v>335</v>
      </c>
      <c r="B29420" t="str">
        <f>IF(ISBLANK(VLOOKUP(A29420,Questionnaire!A:KQ,235,FALSE)),"#",VLOOKUP(A29420,Questionnaire!A:KQ,235,FALSE))</f>
        <v>#</v>
      </c>
    </row>
    <row r="29421" spans="1:2">
      <c r="A29421" t="s">
        <v>336</v>
      </c>
      <c r="B29421" t="str">
        <f>IF(ISBLANK(VLOOKUP(A29421,Questionnaire!A:KQ,235,FALSE)),"#",VLOOKUP(A29421,Questionnaire!A:KQ,235,FALSE))</f>
        <v>#</v>
      </c>
    </row>
    <row r="29422" spans="1:2">
      <c r="A29422" t="s">
        <v>337</v>
      </c>
      <c r="B29422" t="str">
        <f>IF(ISBLANK(VLOOKUP(A29422,Questionnaire!A:KQ,235,FALSE)),"#",VLOOKUP(A29422,Questionnaire!A:KQ,235,FALSE))</f>
        <v>#</v>
      </c>
    </row>
    <row r="29423" spans="1:2">
      <c r="A29423" t="s">
        <v>338</v>
      </c>
      <c r="B29423" t="str">
        <f>IF(ISBLANK(VLOOKUP(A29423,Questionnaire!A:KQ,235,FALSE)),"#",VLOOKUP(A29423,Questionnaire!A:KQ,235,FALSE))</f>
        <v>#</v>
      </c>
    </row>
    <row r="29424" spans="1:2">
      <c r="A29424" t="s">
        <v>339</v>
      </c>
      <c r="B29424" t="str">
        <f>IF(ISBLANK(VLOOKUP(A29424,Questionnaire!A:KQ,235,FALSE)),"#",VLOOKUP(A29424,Questionnaire!A:KQ,235,FALSE))</f>
        <v>#</v>
      </c>
    </row>
    <row r="29425" spans="1:2">
      <c r="A29425" t="s">
        <v>340</v>
      </c>
      <c r="B29425" t="str">
        <f>IF(ISBLANK(VLOOKUP(A29425,Questionnaire!A:KQ,235,FALSE)),"#",VLOOKUP(A29425,Questionnaire!A:KQ,235,FALSE))</f>
        <v>#</v>
      </c>
    </row>
    <row r="29426" spans="1:2">
      <c r="A29426" t="s">
        <v>341</v>
      </c>
      <c r="B29426" t="str">
        <f>IF(ISBLANK(VLOOKUP(A29426,Questionnaire!A:KQ,235,FALSE)),"#",VLOOKUP(A29426,Questionnaire!A:KQ,235,FALSE))</f>
        <v>#</v>
      </c>
    </row>
    <row r="29427" spans="1:2">
      <c r="A29427" t="s">
        <v>342</v>
      </c>
      <c r="B29427" t="str">
        <f>IF(ISBLANK(VLOOKUP(A29427,Questionnaire!A:KQ,235,FALSE)),"#",VLOOKUP(A29427,Questionnaire!A:KQ,235,FALSE))</f>
        <v>#</v>
      </c>
    </row>
    <row r="29428" spans="1:2">
      <c r="A29428" t="s">
        <v>343</v>
      </c>
      <c r="B29428" t="str">
        <f>IF(ISBLANK(VLOOKUP(A29428,Questionnaire!A:KQ,235,FALSE)),"#",VLOOKUP(A29428,Questionnaire!A:KQ,235,FALSE))</f>
        <v>#</v>
      </c>
    </row>
    <row r="29429" spans="1:2">
      <c r="A29429" t="s">
        <v>344</v>
      </c>
      <c r="B29429" t="str">
        <f>IF(ISBLANK(VLOOKUP(A29429,Questionnaire!A:KQ,235,FALSE)),"#",VLOOKUP(A29429,Questionnaire!A:KQ,235,FALSE))</f>
        <v>#</v>
      </c>
    </row>
    <row r="29430" spans="1:2">
      <c r="A29430" t="s">
        <v>345</v>
      </c>
      <c r="B29430" t="str">
        <f>IF(ISBLANK(VLOOKUP(A29430,Questionnaire!A:KQ,235,FALSE)),"#",VLOOKUP(A29430,Questionnaire!A:KQ,235,FALSE))</f>
        <v>#</v>
      </c>
    </row>
    <row r="29431" spans="1:2">
      <c r="A29431" t="s">
        <v>348</v>
      </c>
      <c r="B29431" t="str">
        <f>IF(ISBLANK(VLOOKUP(A29431,Questionnaire!A:KQ,235,FALSE)),"#",VLOOKUP(A29431,Questionnaire!A:KQ,235,FALSE))</f>
        <v>#</v>
      </c>
    </row>
    <row r="29432" spans="1:2">
      <c r="A29432" t="s">
        <v>353</v>
      </c>
      <c r="B29432" t="str">
        <f>IF(ISBLANK(VLOOKUP(A29432,Questionnaire!A:KQ,235,FALSE)),"#",VLOOKUP(A29432,Questionnaire!A:KQ,235,FALSE))</f>
        <v>#</v>
      </c>
    </row>
    <row r="29433" spans="1:2">
      <c r="A29433" t="s">
        <v>354</v>
      </c>
      <c r="B29433" t="str">
        <f>IF(ISBLANK(VLOOKUP(A29433,Questionnaire!A:KQ,235,FALSE)),"#",VLOOKUP(A29433,Questionnaire!A:KQ,235,FALSE))</f>
        <v>#</v>
      </c>
    </row>
    <row r="29434" spans="1:2">
      <c r="A29434" t="s">
        <v>355</v>
      </c>
      <c r="B29434" t="str">
        <f>IF(ISBLANK(VLOOKUP(A29434,Questionnaire!A:KQ,235,FALSE)),"#",VLOOKUP(A29434,Questionnaire!A:KQ,235,FALSE))</f>
        <v>#</v>
      </c>
    </row>
    <row r="29435" spans="1:2">
      <c r="A29435" t="s">
        <v>356</v>
      </c>
      <c r="B29435" t="str">
        <f>IF(ISBLANK(VLOOKUP(A29435,Questionnaire!A:KQ,235,FALSE)),"#",VLOOKUP(A29435,Questionnaire!A:KQ,235,FALSE))</f>
        <v>#</v>
      </c>
    </row>
    <row r="29436" spans="1:2">
      <c r="A29436" t="s">
        <v>357</v>
      </c>
      <c r="B29436" t="str">
        <f>IF(ISBLANK(VLOOKUP(A29436,Questionnaire!A:KQ,235,FALSE)),"#",VLOOKUP(A29436,Questionnaire!A:KQ,235,FALSE))</f>
        <v>#</v>
      </c>
    </row>
    <row r="29437" spans="1:2">
      <c r="A29437" t="s">
        <v>360</v>
      </c>
      <c r="B29437" t="str">
        <f>IF(ISBLANK(VLOOKUP(A29437,Questionnaire!A:KQ,235,FALSE)),"#",VLOOKUP(A29437,Questionnaire!A:KQ,235,FALSE))</f>
        <v>#</v>
      </c>
    </row>
    <row r="29438" spans="1:2">
      <c r="A29438" t="s">
        <v>362</v>
      </c>
      <c r="B29438" t="str">
        <f>IF(ISBLANK(VLOOKUP(A29438,Questionnaire!A:KQ,235,FALSE)),"#",VLOOKUP(A29438,Questionnaire!A:KQ,235,FALSE))</f>
        <v>#</v>
      </c>
    </row>
    <row r="29439" spans="1:2">
      <c r="A29439" t="s">
        <v>363</v>
      </c>
      <c r="B29439" t="str">
        <f>IF(ISBLANK(VLOOKUP(A29439,Questionnaire!A:KQ,235,FALSE)),"#",VLOOKUP(A29439,Questionnaire!A:KQ,235,FALSE))</f>
        <v>#</v>
      </c>
    </row>
    <row r="29440" spans="1:2">
      <c r="A29440" t="s">
        <v>364</v>
      </c>
      <c r="B29440" t="str">
        <f>IF(ISBLANK(VLOOKUP(A29440,Questionnaire!A:KQ,235,FALSE)),"#",VLOOKUP(A29440,Questionnaire!A:KQ,235,FALSE))</f>
        <v>#</v>
      </c>
    </row>
    <row r="29441" spans="1:2">
      <c r="A29441" t="s">
        <v>365</v>
      </c>
      <c r="B29441" t="str">
        <f>IF(ISBLANK(VLOOKUP(A29441,Questionnaire!A:KQ,235,FALSE)),"#",VLOOKUP(A29441,Questionnaire!A:KQ,235,FALSE))</f>
        <v>#</v>
      </c>
    </row>
    <row r="29442" spans="1:2">
      <c r="A29442" t="s">
        <v>366</v>
      </c>
      <c r="B29442" t="str">
        <f>IF(ISBLANK(VLOOKUP(A29442,Questionnaire!A:KQ,235,FALSE)),"#",VLOOKUP(A29442,Questionnaire!A:KQ,235,FALSE))</f>
        <v>#</v>
      </c>
    </row>
    <row r="29443" spans="1:2">
      <c r="A29443" t="s">
        <v>371</v>
      </c>
      <c r="B29443" t="str">
        <f>IF(ISBLANK(VLOOKUP(A29443,Questionnaire!A:KQ,235,FALSE)),"#",VLOOKUP(A29443,Questionnaire!A:KQ,235,FALSE))</f>
        <v>#</v>
      </c>
    </row>
    <row r="29444" spans="1:2">
      <c r="A29444" t="s">
        <v>372</v>
      </c>
      <c r="B29444" t="str">
        <f>IF(ISBLANK(VLOOKUP(A29444,Questionnaire!A:KQ,235,FALSE)),"#",VLOOKUP(A29444,Questionnaire!A:KQ,235,FALSE))</f>
        <v>#</v>
      </c>
    </row>
    <row r="29445" spans="1:2">
      <c r="A29445" t="s">
        <v>373</v>
      </c>
      <c r="B29445" t="str">
        <f>IF(ISBLANK(VLOOKUP(A29445,Questionnaire!A:KQ,235,FALSE)),"#",VLOOKUP(A29445,Questionnaire!A:KQ,235,FALSE))</f>
        <v>#</v>
      </c>
    </row>
    <row r="29446" spans="1:2">
      <c r="A29446" t="s">
        <v>374</v>
      </c>
      <c r="B29446" t="str">
        <f>IF(ISBLANK(VLOOKUP(A29446,Questionnaire!A:KQ,235,FALSE)),"#",VLOOKUP(A29446,Questionnaire!A:KQ,235,FALSE))</f>
        <v>#</v>
      </c>
    </row>
    <row r="29447" spans="1:2">
      <c r="A29447" t="s">
        <v>377</v>
      </c>
      <c r="B29447" t="str">
        <f>IF(ISBLANK(VLOOKUP(A29447,Questionnaire!A:KQ,235,FALSE)),"#",VLOOKUP(A29447,Questionnaire!A:KQ,235,FALSE))</f>
        <v>#</v>
      </c>
    </row>
    <row r="29448" spans="1:2">
      <c r="A29448" t="s">
        <v>379</v>
      </c>
      <c r="B29448" t="str">
        <f>IF(ISBLANK(VLOOKUP(A29448,Questionnaire!A:KQ,235,FALSE)),"#",VLOOKUP(A29448,Questionnaire!A:KQ,235,FALSE))</f>
        <v>#</v>
      </c>
    </row>
    <row r="29449" spans="1:2">
      <c r="A29449" t="s">
        <v>380</v>
      </c>
      <c r="B29449" t="str">
        <f>IF(ISBLANK(VLOOKUP(A29449,Questionnaire!A:KQ,235,FALSE)),"#",VLOOKUP(A29449,Questionnaire!A:KQ,235,FALSE))</f>
        <v>#</v>
      </c>
    </row>
    <row r="29450" spans="1:2">
      <c r="A29450" t="s">
        <v>381</v>
      </c>
      <c r="B29450" t="str">
        <f>IF(ISBLANK(VLOOKUP(A29450,Questionnaire!A:KQ,235,FALSE)),"#",VLOOKUP(A29450,Questionnaire!A:KQ,235,FALSE))</f>
        <v>#</v>
      </c>
    </row>
    <row r="29451" spans="1:2">
      <c r="A29451" t="s">
        <v>382</v>
      </c>
      <c r="B29451" t="str">
        <f>IF(ISBLANK(VLOOKUP(A29451,Questionnaire!A:KQ,235,FALSE)),"#",VLOOKUP(A29451,Questionnaire!A:KQ,235,FALSE))</f>
        <v>#</v>
      </c>
    </row>
    <row r="29452" spans="1:2">
      <c r="A29452" t="s">
        <v>384</v>
      </c>
      <c r="B29452" t="str">
        <f>IF(ISBLANK(VLOOKUP(A29452,Questionnaire!A:KQ,235,FALSE)),"#",VLOOKUP(A29452,Questionnaire!A:KQ,235,FALSE))</f>
        <v>#</v>
      </c>
    </row>
    <row r="29453" spans="1:2">
      <c r="A29453" t="s">
        <v>387</v>
      </c>
      <c r="B29453" t="str">
        <f>IF(ISBLANK(VLOOKUP(A29453,Questionnaire!A:KQ,235,FALSE)),"#",VLOOKUP(A29453,Questionnaire!A:KQ,235,FALSE))</f>
        <v>#</v>
      </c>
    </row>
    <row r="29454" spans="1:2">
      <c r="A29454" t="s">
        <v>391</v>
      </c>
      <c r="B29454" t="str">
        <f>IF(ISBLANK(VLOOKUP(A29454,Questionnaire!A:KQ,235,FALSE)),"#",VLOOKUP(A29454,Questionnaire!A:KQ,235,FALSE))</f>
        <v>#</v>
      </c>
    </row>
    <row r="29455" spans="1:2">
      <c r="A29455" t="s">
        <v>393</v>
      </c>
      <c r="B29455" t="str">
        <f>IF(ISBLANK(VLOOKUP(A29455,Questionnaire!A:KQ,235,FALSE)),"#",VLOOKUP(A29455,Questionnaire!A:KQ,235,FALSE))</f>
        <v>#</v>
      </c>
    </row>
    <row r="29456" spans="1:2">
      <c r="A29456" t="s">
        <v>395</v>
      </c>
      <c r="B29456" t="str">
        <f>IF(ISBLANK(VLOOKUP(A29456,Questionnaire!A:KQ,235,FALSE)),"#",VLOOKUP(A29456,Questionnaire!A:KQ,235,FALSE))</f>
        <v>#</v>
      </c>
    </row>
    <row r="29457" spans="1:2">
      <c r="A29457" t="s">
        <v>398</v>
      </c>
      <c r="B29457" t="str">
        <f>IF(ISBLANK(VLOOKUP(A29457,Questionnaire!A:KQ,235,FALSE)),"#",VLOOKUP(A29457,Questionnaire!A:KQ,235,FALSE))</f>
        <v>#</v>
      </c>
    </row>
    <row r="29458" spans="1:2">
      <c r="A29458" t="s">
        <v>402</v>
      </c>
      <c r="B29458" t="str">
        <f>IF(ISBLANK(VLOOKUP(A29458,Questionnaire!A:KQ,235,FALSE)),"#",VLOOKUP(A29458,Questionnaire!A:KQ,235,FALSE))</f>
        <v>#</v>
      </c>
    </row>
    <row r="29459" spans="1:2">
      <c r="A29459" t="s">
        <v>405</v>
      </c>
      <c r="B29459" t="str">
        <f>IF(ISBLANK(VLOOKUP(A29459,Questionnaire!A:KQ,235,FALSE)),"#",VLOOKUP(A29459,Questionnaire!A:KQ,235,FALSE))</f>
        <v>#</v>
      </c>
    </row>
    <row r="29460" spans="1:2">
      <c r="A29460" t="s">
        <v>409</v>
      </c>
      <c r="B29460" t="str">
        <f>IF(ISBLANK(VLOOKUP(A29460,Questionnaire!A:KQ,235,FALSE)),"#",VLOOKUP(A29460,Questionnaire!A:KQ,235,FALSE))</f>
        <v>#</v>
      </c>
    </row>
    <row r="29461" spans="1:2">
      <c r="A29461" t="s">
        <v>412</v>
      </c>
      <c r="B29461" t="str">
        <f>IF(ISBLANK(VLOOKUP(A29461,Questionnaire!A:KQ,235,FALSE)),"#",VLOOKUP(A29461,Questionnaire!A:KQ,235,FALSE))</f>
        <v>#</v>
      </c>
    </row>
    <row r="29462" spans="1:2">
      <c r="A29462" t="s">
        <v>415</v>
      </c>
      <c r="B29462" t="str">
        <f>IF(ISBLANK(VLOOKUP(A29462,Questionnaire!A:KQ,235,FALSE)),"#",VLOOKUP(A29462,Questionnaire!A:KQ,235,FALSE))</f>
        <v>#</v>
      </c>
    </row>
    <row r="29463" spans="1:2">
      <c r="A29463" t="s">
        <v>418</v>
      </c>
      <c r="B29463" t="str">
        <f>IF(ISBLANK(VLOOKUP(A29463,Questionnaire!A:KQ,235,FALSE)),"#",VLOOKUP(A29463,Questionnaire!A:KQ,235,FALSE))</f>
        <v>#</v>
      </c>
    </row>
    <row r="29464" spans="1:2">
      <c r="A29464" t="s">
        <v>421</v>
      </c>
      <c r="B29464" t="str">
        <f>IF(ISBLANK(VLOOKUP(A29464,Questionnaire!A:KQ,235,FALSE)),"#",VLOOKUP(A29464,Questionnaire!A:KQ,235,FALSE))</f>
        <v>#</v>
      </c>
    </row>
    <row r="29465" spans="1:2">
      <c r="A29465" t="s">
        <v>424</v>
      </c>
      <c r="B29465" t="str">
        <f>IF(ISBLANK(VLOOKUP(A29465,Questionnaire!A:KQ,235,FALSE)),"#",VLOOKUP(A29465,Questionnaire!A:KQ,235,FALSE))</f>
        <v>#</v>
      </c>
    </row>
    <row r="29466" spans="1:2">
      <c r="A29466" t="s">
        <v>429</v>
      </c>
      <c r="B29466" t="str">
        <f>IF(ISBLANK(VLOOKUP(A29466,Questionnaire!A:KQ,235,FALSE)),"#",VLOOKUP(A29466,Questionnaire!A:KQ,235,FALSE))</f>
        <v>#</v>
      </c>
    </row>
    <row r="29467" spans="1:2">
      <c r="A29467" t="s">
        <v>432</v>
      </c>
      <c r="B29467" t="str">
        <f>IF(ISBLANK(VLOOKUP(A29467,Questionnaire!A:KQ,235,FALSE)),"#",VLOOKUP(A29467,Questionnaire!A:KQ,235,FALSE))</f>
        <v>#</v>
      </c>
    </row>
    <row r="29468" spans="1:2">
      <c r="A29468" t="s">
        <v>435</v>
      </c>
      <c r="B29468" t="str">
        <f>IF(ISBLANK(VLOOKUP(A29468,Questionnaire!A:KQ,235,FALSE)),"#",VLOOKUP(A29468,Questionnaire!A:KQ,235,FALSE))</f>
        <v>#</v>
      </c>
    </row>
    <row r="29469" spans="1:2">
      <c r="A29469" t="s">
        <v>437</v>
      </c>
      <c r="B29469" t="str">
        <f>IF(ISBLANK(VLOOKUP(A29469,Questionnaire!A:KQ,235,FALSE)),"#",VLOOKUP(A29469,Questionnaire!A:KQ,235,FALSE))</f>
        <v>#</v>
      </c>
    </row>
    <row r="29470" spans="1:2">
      <c r="A29470" t="s">
        <v>439</v>
      </c>
      <c r="B29470" t="str">
        <f>IF(ISBLANK(VLOOKUP(A29470,Questionnaire!A:KQ,235,FALSE)),"#",VLOOKUP(A29470,Questionnaire!A:KQ,235,FALSE))</f>
        <v>#</v>
      </c>
    </row>
    <row r="29471" spans="1:2">
      <c r="A29471" t="s">
        <v>442</v>
      </c>
      <c r="B29471" t="str">
        <f>IF(ISBLANK(VLOOKUP(A29471,Questionnaire!A:KQ,235,FALSE)),"#",VLOOKUP(A29471,Questionnaire!A:KQ,235,FALSE))</f>
        <v>#</v>
      </c>
    </row>
    <row r="29472" spans="1:2">
      <c r="A29472" t="s">
        <v>445</v>
      </c>
      <c r="B29472" t="str">
        <f>IF(ISBLANK(VLOOKUP(A29472,Questionnaire!A:KQ,235,FALSE)),"#",VLOOKUP(A29472,Questionnaire!A:KQ,235,FALSE))</f>
        <v>#</v>
      </c>
    </row>
    <row r="29473" spans="1:3">
      <c r="A29473" t="s">
        <v>448</v>
      </c>
      <c r="B29473" t="str">
        <f>IF(ISBLANK(VLOOKUP(A29473,Questionnaire!A:KQ,235,FALSE)),"#",VLOOKUP(A29473,Questionnaire!A:KQ,235,FALSE))</f>
        <v>#</v>
      </c>
    </row>
    <row r="29474" spans="1:3">
      <c r="A29474" t="s">
        <v>452</v>
      </c>
      <c r="B29474" t="str">
        <f>IF(ISBLANK(VLOOKUP(A29474,Questionnaire!A:KQ,235,FALSE)),"#",VLOOKUP(A29474,Questionnaire!A:KQ,235,FALSE))</f>
        <v>#</v>
      </c>
    </row>
    <row r="29475" spans="1:3">
      <c r="A29475" t="s">
        <v>455</v>
      </c>
      <c r="B29475" t="str">
        <f>IF(ISBLANK(VLOOKUP(A29475,Questionnaire!A:KQ,235,FALSE)),"#",VLOOKUP(A29475,Questionnaire!A:KQ,235,FALSE))</f>
        <v>#</v>
      </c>
    </row>
    <row r="29476" spans="1:3">
      <c r="A29476" t="s">
        <v>458</v>
      </c>
      <c r="B29476" t="str">
        <f>IF(ISBLANK(VLOOKUP(A29476,Questionnaire!A:KQ,235,FALSE)),"#",VLOOKUP(A29476,Questionnaire!A:KQ,235,FALSE))</f>
        <v>#</v>
      </c>
    </row>
    <row r="29477" spans="1:3">
      <c r="A29477" t="s">
        <v>461</v>
      </c>
      <c r="B29477" t="str">
        <f>IF(ISBLANK(VLOOKUP(A29477,Questionnaire!A:KQ,235,FALSE)),"#",VLOOKUP(A29477,Questionnaire!A:KQ,235,FALSE))</f>
        <v>#</v>
      </c>
    </row>
    <row r="29478" spans="1:3">
      <c r="A29478" t="s">
        <v>465</v>
      </c>
      <c r="B29478" t="str">
        <f>IF(ISBLANK(VLOOKUP(A29478,Questionnaire!A:KQ,235,FALSE)),"#",VLOOKUP(A29478,Questionnaire!A:KQ,235,FALSE))</f>
        <v>#</v>
      </c>
    </row>
    <row r="29479" spans="1:3">
      <c r="A29479" t="s">
        <v>467</v>
      </c>
      <c r="B29479" t="str">
        <f>IF(ISBLANK(VLOOKUP(A29479,Questionnaire!A:KQ,235,FALSE)),"#",VLOOKUP(A29479,Questionnaire!A:KQ,235,FALSE))</f>
        <v>#</v>
      </c>
    </row>
    <row r="29480" spans="1:3">
      <c r="A29480" t="s">
        <v>469</v>
      </c>
      <c r="B29480" t="str">
        <f>IF(ISBLANK(VLOOKUP(A29480,Questionnaire!A:KQ,235,FALSE)),"#",VLOOKUP(A29480,Questionnaire!A:KQ,235,FALSE))</f>
        <v>#</v>
      </c>
    </row>
    <row r="29481" spans="1:3">
      <c r="A29481" t="s">
        <v>471</v>
      </c>
      <c r="B29481" t="str">
        <f>IF(ISBLANK(VLOOKUP(A29481,Questionnaire!A:KQ,235,FALSE)),"#",VLOOKUP(A29481,Questionnaire!A:KQ,235,FALSE))</f>
        <v>#</v>
      </c>
    </row>
    <row r="29482" spans="1:3">
      <c r="A29482" t="s">
        <v>473</v>
      </c>
      <c r="B29482" t="str">
        <f>IF(ISBLANK(VLOOKUP(A29482,Questionnaire!A:KQ,235,FALSE)),"#",VLOOKUP(A29482,Questionnaire!A:KQ,235,FALSE))</f>
        <v>#</v>
      </c>
    </row>
    <row r="29483" spans="1:3">
      <c r="A29483" t="s">
        <v>475</v>
      </c>
      <c r="B29483" t="str">
        <f>IF(ISBLANK(VLOOKUP(A29483,Questionnaire!A:KQ,235,FALSE)),"#",VLOOKUP(A29483,Questionnaire!A:KQ,235,FALSE))</f>
        <v>#</v>
      </c>
    </row>
    <row r="29484" spans="1:3">
      <c r="A29484" t="s">
        <v>185</v>
      </c>
      <c r="B29484" t="str">
        <f>IF(ISBLANK(VLOOKUP(A29484,Questionnaire!A:KQ,236,FALSE)),"#",VLOOKUP(A29484,Questionnaire!A:KQ,236,FALSE))</f>
        <v>#</v>
      </c>
      <c r="C29484">
        <v>233</v>
      </c>
    </row>
    <row r="29485" spans="1:3">
      <c r="A29485" t="s">
        <v>187</v>
      </c>
      <c r="B29485" t="str">
        <f>IF(ISNA(VLOOKUP(VLOOKUP(A29485,Questionnaire!A:KQ,236,FALSE),'CORA Encoding'!D:E,2,FALSE)),"#",VLOOKUP(VLOOKUP(A29485,Questionnaire!A:KQ,236,FALSE),'CORA Encoding'!D:E,2,FALSE))</f>
        <v>#</v>
      </c>
    </row>
    <row r="29486" spans="1:3">
      <c r="A29486" t="s">
        <v>189</v>
      </c>
      <c r="B29486" t="str">
        <f>IF(ISNA(VLOOKUP(VLOOKUP(A29486,Questionnaire!A:KQ,236,FALSE),'CORA Encoding'!G:H,2,FALSE)),"#",VLOOKUP(VLOOKUP(A29486,Questionnaire!A:KQ,236,FALSE),'CORA Encoding'!G:H,2,FALSE))</f>
        <v>#</v>
      </c>
    </row>
    <row r="29487" spans="1:3">
      <c r="A29487" t="s">
        <v>191</v>
      </c>
      <c r="B29487" t="str">
        <f>IF(ISNA(VLOOKUP(VLOOKUP(A29487,Questionnaire!A:KQ,236,FALSE),'Country List'!E:F,2,FALSE)),"#",VLOOKUP(VLOOKUP(A29487,Questionnaire!A:KQ,236,FALSE),'Country List'!E:F,2,FALSE))</f>
        <v>#</v>
      </c>
    </row>
    <row r="29488" spans="1:3">
      <c r="A29488" t="s">
        <v>193</v>
      </c>
      <c r="B29488" t="str">
        <f>IF(ISNA(VLOOKUP(VLOOKUP(A29488,Questionnaire!A:KQ,236,FALSE),'Industry List'!B:C,2,FALSE)),"#",VLOOKUP(VLOOKUP(A29488,Questionnaire!A:KQ,236,FALSE),'Industry List'!B:C,2,FALSE))</f>
        <v>#</v>
      </c>
    </row>
    <row r="29489" spans="1:2">
      <c r="A29489" t="s">
        <v>197</v>
      </c>
      <c r="B29489" t="str">
        <f>IF(ISBLANK(VLOOKUP(A29489,Questionnaire!A:KQ,236,FALSE)),"#",VLOOKUP(A29489,Questionnaire!A:KQ,236,FALSE))</f>
        <v>#</v>
      </c>
    </row>
    <row r="29490" spans="1:2">
      <c r="A29490" t="s">
        <v>201</v>
      </c>
      <c r="B29490" t="str">
        <f>IF(ISBLANK(VLOOKUP(A29490,Questionnaire!A:KQ,236,FALSE)),"#",VLOOKUP(A29490,Questionnaire!A:KQ,236,FALSE))</f>
        <v>#</v>
      </c>
    </row>
    <row r="29491" spans="1:2">
      <c r="A29491" t="s">
        <v>203</v>
      </c>
      <c r="B29491" t="str">
        <f>IF(ISNA(VLOOKUP(VLOOKUP(A29491,Questionnaire!A:KQ,236,FALSE),'CORA Encoding'!J:K,2,FALSE)),"#",VLOOKUP(VLOOKUP(A29491,Questionnaire!A:KQ,236,FALSE),'CORA Encoding'!J:K,2,FALSE))</f>
        <v>#</v>
      </c>
    </row>
    <row r="29492" spans="1:2">
      <c r="A29492" t="s">
        <v>208</v>
      </c>
      <c r="B29492" t="str">
        <f>IF(ISBLANK(VLOOKUP(A29492,Questionnaire!A:KQ,236,FALSE)),"#",VLOOKUP(A29492,Questionnaire!A:KQ,236,FALSE))</f>
        <v>#</v>
      </c>
    </row>
    <row r="29493" spans="1:2">
      <c r="A29493" t="s">
        <v>213</v>
      </c>
      <c r="B29493" t="str">
        <f>IF(ISBLANK(VLOOKUP(A29493,Questionnaire!A:KQ,236,FALSE)),"#",VLOOKUP(A29493,Questionnaire!A:KQ,236,FALSE))</f>
        <v>#</v>
      </c>
    </row>
    <row r="29494" spans="1:2">
      <c r="A29494" t="s">
        <v>215</v>
      </c>
      <c r="B29494" t="str">
        <f>IF(ISBLANK(VLOOKUP(A29494,Questionnaire!A:KQ,236,FALSE)),"#",VLOOKUP(A29494,Questionnaire!A:KQ,236,FALSE))</f>
        <v>#</v>
      </c>
    </row>
    <row r="29495" spans="1:2">
      <c r="A29495" t="s">
        <v>217</v>
      </c>
      <c r="B29495" t="str">
        <f>IF(ISBLANK(VLOOKUP(A29495,Questionnaire!A:KQ,236,FALSE)),"#",VLOOKUP(A29495,Questionnaire!A:KQ,236,FALSE))</f>
        <v>#</v>
      </c>
    </row>
    <row r="29496" spans="1:2">
      <c r="A29496" t="s">
        <v>219</v>
      </c>
      <c r="B29496" t="str">
        <f>IF(ISBLANK(VLOOKUP(A29496,Questionnaire!A:KQ,236,FALSE)),"#",VLOOKUP(A29496,Questionnaire!A:KQ,236,FALSE))</f>
        <v>#</v>
      </c>
    </row>
    <row r="29497" spans="1:2">
      <c r="A29497" t="s">
        <v>221</v>
      </c>
      <c r="B29497" t="str">
        <f>IF(ISBLANK(VLOOKUP(A29497,Questionnaire!A:KQ,236,FALSE)),"#",VLOOKUP(A29497,Questionnaire!A:KQ,236,FALSE))</f>
        <v>#</v>
      </c>
    </row>
    <row r="29498" spans="1:2">
      <c r="A29498" t="s">
        <v>223</v>
      </c>
      <c r="B29498" t="str">
        <f>IF(ISBLANK(VLOOKUP(A29498,Questionnaire!A:KQ,236,FALSE)),"#",VLOOKUP(A29498,Questionnaire!A:KQ,236,FALSE))</f>
        <v>#</v>
      </c>
    </row>
    <row r="29499" spans="1:2">
      <c r="A29499" t="s">
        <v>225</v>
      </c>
      <c r="B29499" t="str">
        <f>IF(ISBLANK(VLOOKUP(A29499,Questionnaire!A:KQ,236,FALSE)),"#",VLOOKUP(A29499,Questionnaire!A:KQ,236,FALSE))</f>
        <v>#</v>
      </c>
    </row>
    <row r="29500" spans="1:2">
      <c r="A29500" t="s">
        <v>227</v>
      </c>
      <c r="B29500" t="str">
        <f>IF(ISBLANK(VLOOKUP(A29500,Questionnaire!A:KQ,236,FALSE)),"#",VLOOKUP(A29500,Questionnaire!A:KQ,236,FALSE))</f>
        <v>#</v>
      </c>
    </row>
    <row r="29501" spans="1:2">
      <c r="A29501" t="s">
        <v>229</v>
      </c>
      <c r="B29501" t="str">
        <f>IF(ISBLANK(VLOOKUP(A29501,Questionnaire!A:KQ,236,FALSE)),"#",VLOOKUP(A29501,Questionnaire!A:KQ,236,FALSE))</f>
        <v>#</v>
      </c>
    </row>
    <row r="29502" spans="1:2">
      <c r="A29502" t="s">
        <v>231</v>
      </c>
      <c r="B29502" t="str">
        <f>IF(ISBLANK(VLOOKUP(A29502,Questionnaire!A:KQ,236,FALSE)),"#",VLOOKUP(A29502,Questionnaire!A:KQ,236,FALSE))</f>
        <v>#</v>
      </c>
    </row>
    <row r="29503" spans="1:2">
      <c r="A29503" t="s">
        <v>233</v>
      </c>
      <c r="B29503" t="str">
        <f>IF(ISBLANK(VLOOKUP(A29503,Questionnaire!A:KQ,236,FALSE)),"#",VLOOKUP(A29503,Questionnaire!A:KQ,236,FALSE))</f>
        <v>#</v>
      </c>
    </row>
    <row r="29504" spans="1:2">
      <c r="A29504" t="s">
        <v>235</v>
      </c>
      <c r="B29504" t="str">
        <f>IF(ISBLANK(VLOOKUP(A29504,Questionnaire!A:KQ,236,FALSE)),"#",VLOOKUP(A29504,Questionnaire!A:KQ,236,FALSE))</f>
        <v>#</v>
      </c>
    </row>
    <row r="29505" spans="1:2">
      <c r="A29505" t="s">
        <v>237</v>
      </c>
      <c r="B29505" t="str">
        <f>IF(ISBLANK(VLOOKUP(A29505,Questionnaire!A:KQ,236,FALSE)),"#",VLOOKUP(A29505,Questionnaire!A:KQ,236,FALSE))</f>
        <v>#</v>
      </c>
    </row>
    <row r="29506" spans="1:2">
      <c r="A29506" t="s">
        <v>239</v>
      </c>
      <c r="B29506" t="str">
        <f>IF(ISBLANK(VLOOKUP(A29506,Questionnaire!A:KQ,236,FALSE)),"#",VLOOKUP(A29506,Questionnaire!A:KQ,236,FALSE))</f>
        <v>#</v>
      </c>
    </row>
    <row r="29507" spans="1:2">
      <c r="A29507" t="s">
        <v>242</v>
      </c>
      <c r="B29507" t="str">
        <f>IF(ISBLANK(VLOOKUP(A29507,Questionnaire!A:KQ,236,FALSE)),"#",VLOOKUP(A29507,Questionnaire!A:KQ,236,FALSE))</f>
        <v>#</v>
      </c>
    </row>
    <row r="29508" spans="1:2">
      <c r="A29508" t="s">
        <v>245</v>
      </c>
      <c r="B29508" t="str">
        <f>IF(ISBLANK(VLOOKUP(A29508,Questionnaire!A:KQ,236,FALSE)),"#",VLOOKUP(A29508,Questionnaire!A:KQ,236,FALSE))</f>
        <v>#</v>
      </c>
    </row>
    <row r="29509" spans="1:2">
      <c r="A29509" t="s">
        <v>247</v>
      </c>
      <c r="B29509" t="str">
        <f>IF(ISBLANK(VLOOKUP(A29509,Questionnaire!A:KQ,236,FALSE)),"#",VLOOKUP(A29509,Questionnaire!A:KQ,236,FALSE))</f>
        <v>#</v>
      </c>
    </row>
    <row r="29510" spans="1:2">
      <c r="A29510" t="s">
        <v>249</v>
      </c>
      <c r="B29510" t="str">
        <f>IF(ISBLANK(VLOOKUP(A29510,Questionnaire!A:KQ,236,FALSE)),"#",VLOOKUP(A29510,Questionnaire!A:KQ,236,FALSE))</f>
        <v>#</v>
      </c>
    </row>
    <row r="29511" spans="1:2">
      <c r="A29511" t="s">
        <v>250</v>
      </c>
      <c r="B29511" t="str">
        <f>IF(ISBLANK(VLOOKUP(A29511,Questionnaire!A:KQ,236,FALSE)),"#",VLOOKUP(A29511,Questionnaire!A:KQ,236,FALSE))</f>
        <v>#</v>
      </c>
    </row>
    <row r="29512" spans="1:2">
      <c r="A29512" t="s">
        <v>252</v>
      </c>
      <c r="B29512" t="str">
        <f>IF(ISBLANK(VLOOKUP(A29512,Questionnaire!A:KQ,236,FALSE)),"#",VLOOKUP(A29512,Questionnaire!A:KQ,236,FALSE))</f>
        <v>#</v>
      </c>
    </row>
    <row r="29513" spans="1:2">
      <c r="A29513" t="s">
        <v>255</v>
      </c>
      <c r="B29513" t="str">
        <f>IF(ISBLANK(VLOOKUP(A29513,Questionnaire!A:KQ,236,FALSE)),"#",VLOOKUP(A29513,Questionnaire!A:KQ,236,FALSE))</f>
        <v>#</v>
      </c>
    </row>
    <row r="29514" spans="1:2">
      <c r="A29514" t="s">
        <v>258</v>
      </c>
      <c r="B29514" t="str">
        <f>IF(ISNA(VLOOKUP(VLOOKUP(A29514,Questionnaire!A:KQ,236,FALSE),'CORA Encoding'!M:N,2,FALSE)),"#",VLOOKUP(VLOOKUP(A29514,Questionnaire!A:KQ,236,FALSE),'CORA Encoding'!M:N,2,FALSE))</f>
        <v>#</v>
      </c>
    </row>
    <row r="29515" spans="1:2">
      <c r="A29515" t="s">
        <v>261</v>
      </c>
      <c r="B29515" t="str">
        <f>IF(ISBLANK(VLOOKUP(A29515,Questionnaire!A:KQ,236,FALSE)),"#",VLOOKUP(A29515,Questionnaire!A:KQ,236,FALSE))</f>
        <v>#</v>
      </c>
    </row>
    <row r="29516" spans="1:2">
      <c r="A29516" t="s">
        <v>263</v>
      </c>
      <c r="B29516" t="str">
        <f>IF(ISBLANK(VLOOKUP(A29516,Questionnaire!A:KQ,236,FALSE)),"#",VLOOKUP(A29516,Questionnaire!A:KQ,236,FALSE))</f>
        <v>#</v>
      </c>
    </row>
    <row r="29517" spans="1:2">
      <c r="A29517" t="s">
        <v>265</v>
      </c>
      <c r="B29517" t="str">
        <f>IF(ISBLANK(VLOOKUP(A29517,Questionnaire!A:KQ,236,FALSE)),"#",VLOOKUP(A29517,Questionnaire!A:KQ,236,FALSE))</f>
        <v>#</v>
      </c>
    </row>
    <row r="29518" spans="1:2">
      <c r="A29518" t="s">
        <v>267</v>
      </c>
      <c r="B29518" t="str">
        <f>IF(ISBLANK(VLOOKUP(A29518,Questionnaire!A:KQ,236,FALSE)),"#",VLOOKUP(A29518,Questionnaire!A:KQ,236,FALSE))</f>
        <v>#</v>
      </c>
    </row>
    <row r="29519" spans="1:2">
      <c r="A29519" t="s">
        <v>269</v>
      </c>
      <c r="B29519" t="str">
        <f>IF(ISBLANK(VLOOKUP(A29519,Questionnaire!A:KQ,236,FALSE)),"#",VLOOKUP(A29519,Questionnaire!A:KQ,236,FALSE))</f>
        <v>#</v>
      </c>
    </row>
    <row r="29520" spans="1:2">
      <c r="A29520" t="s">
        <v>274</v>
      </c>
      <c r="B29520" t="str">
        <f>IF(ISBLANK(VLOOKUP(A29520,Questionnaire!A:KQ,236,FALSE)),"#",VLOOKUP(A29520,Questionnaire!A:KQ,236,FALSE))</f>
        <v>#</v>
      </c>
    </row>
    <row r="29521" spans="1:2">
      <c r="A29521" t="s">
        <v>276</v>
      </c>
      <c r="B29521" t="str">
        <f>IF(ISBLANK(VLOOKUP(A29521,Questionnaire!A:KQ,236,FALSE)),"#",VLOOKUP(A29521,Questionnaire!A:KQ,236,FALSE))</f>
        <v>#</v>
      </c>
    </row>
    <row r="29522" spans="1:2">
      <c r="A29522" t="s">
        <v>278</v>
      </c>
      <c r="B29522" t="str">
        <f>IF(ISBLANK(VLOOKUP(A29522,Questionnaire!A:KQ,236,FALSE)),"#",VLOOKUP(A29522,Questionnaire!A:KQ,236,FALSE))</f>
        <v>#</v>
      </c>
    </row>
    <row r="29523" spans="1:2">
      <c r="A29523" t="s">
        <v>280</v>
      </c>
      <c r="B29523" t="str">
        <f>IF(ISBLANK(VLOOKUP(A29523,Questionnaire!A:KQ,236,FALSE)),"#",VLOOKUP(A29523,Questionnaire!A:KQ,236,FALSE))</f>
        <v>#</v>
      </c>
    </row>
    <row r="29524" spans="1:2">
      <c r="A29524" t="s">
        <v>282</v>
      </c>
      <c r="B29524" t="str">
        <f>IF(ISBLANK(VLOOKUP(A29524,Questionnaire!A:KQ,236,FALSE)),"#",VLOOKUP(A29524,Questionnaire!A:KQ,236,FALSE))</f>
        <v>#</v>
      </c>
    </row>
    <row r="29525" spans="1:2">
      <c r="A29525" t="s">
        <v>286</v>
      </c>
      <c r="B29525" t="str">
        <f>IF(ISBLANK(VLOOKUP(A29525,Questionnaire!A:KQ,236,FALSE)),"#",VLOOKUP(A29525,Questionnaire!A:KQ,236,FALSE))</f>
        <v>#</v>
      </c>
    </row>
    <row r="29526" spans="1:2">
      <c r="A29526" t="s">
        <v>288</v>
      </c>
      <c r="B29526" t="str">
        <f>IF(ISBLANK(VLOOKUP(A29526,Questionnaire!A:KQ,236,FALSE)),"#",VLOOKUP(A29526,Questionnaire!A:KQ,236,FALSE))</f>
        <v>#</v>
      </c>
    </row>
    <row r="29527" spans="1:2">
      <c r="A29527" t="s">
        <v>290</v>
      </c>
      <c r="B29527" t="str">
        <f>IF(ISBLANK(VLOOKUP(A29527,Questionnaire!A:KQ,236,FALSE)),"#",VLOOKUP(A29527,Questionnaire!A:KQ,236,FALSE))</f>
        <v>#</v>
      </c>
    </row>
    <row r="29528" spans="1:2">
      <c r="A29528" t="s">
        <v>292</v>
      </c>
      <c r="B29528" t="str">
        <f>IF(ISBLANK(VLOOKUP(A29528,Questionnaire!A:KQ,236,FALSE)),"#",VLOOKUP(A29528,Questionnaire!A:KQ,236,FALSE))</f>
        <v>#</v>
      </c>
    </row>
    <row r="29529" spans="1:2">
      <c r="A29529" t="s">
        <v>294</v>
      </c>
      <c r="B29529" t="str">
        <f>IF(ISBLANK(VLOOKUP(A29529,Questionnaire!A:KQ,236,FALSE)),"#",VLOOKUP(A29529,Questionnaire!A:KQ,236,FALSE))</f>
        <v>#</v>
      </c>
    </row>
    <row r="29530" spans="1:2">
      <c r="A29530" t="s">
        <v>296</v>
      </c>
      <c r="B29530" t="str">
        <f>IF(ISBLANK(VLOOKUP(A29530,Questionnaire!A:KQ,236,FALSE)),"#",VLOOKUP(A29530,Questionnaire!A:KQ,236,FALSE))</f>
        <v>#</v>
      </c>
    </row>
    <row r="29531" spans="1:2">
      <c r="A29531" t="s">
        <v>301</v>
      </c>
      <c r="B29531" t="str">
        <f>IF(ISBLANK(VLOOKUP(A29531,Questionnaire!A:KQ,236,FALSE)),"#",VLOOKUP(A29531,Questionnaire!A:KQ,236,FALSE))</f>
        <v>#</v>
      </c>
    </row>
    <row r="29532" spans="1:2">
      <c r="A29532" t="s">
        <v>303</v>
      </c>
      <c r="B29532" t="str">
        <f>IF(ISBLANK(VLOOKUP(A29532,Questionnaire!A:KQ,236,FALSE)),"#",VLOOKUP(A29532,Questionnaire!A:KQ,236,FALSE))</f>
        <v>#</v>
      </c>
    </row>
    <row r="29533" spans="1:2">
      <c r="A29533" t="s">
        <v>305</v>
      </c>
      <c r="B29533" t="str">
        <f>IF(ISBLANK(VLOOKUP(A29533,Questionnaire!A:KQ,236,FALSE)),"#",VLOOKUP(A29533,Questionnaire!A:KQ,236,FALSE))</f>
        <v>#</v>
      </c>
    </row>
    <row r="29534" spans="1:2">
      <c r="A29534" t="s">
        <v>307</v>
      </c>
      <c r="B29534" t="str">
        <f>IF(ISBLANK(VLOOKUP(A29534,Questionnaire!A:KQ,236,FALSE)),"#",VLOOKUP(A29534,Questionnaire!A:KQ,236,FALSE))</f>
        <v>#</v>
      </c>
    </row>
    <row r="29535" spans="1:2">
      <c r="A29535" t="s">
        <v>311</v>
      </c>
      <c r="B29535" t="str">
        <f>IF(ISBLANK(VLOOKUP(A29535,Questionnaire!A:KQ,236,FALSE)),"#",VLOOKUP(A29535,Questionnaire!A:KQ,236,FALSE))</f>
        <v>#</v>
      </c>
    </row>
    <row r="29536" spans="1:2">
      <c r="A29536" t="s">
        <v>313</v>
      </c>
      <c r="B29536" t="str">
        <f>IF(ISBLANK(VLOOKUP(A29536,Questionnaire!A:KQ,236,FALSE)),"#",VLOOKUP(A29536,Questionnaire!A:KQ,236,FALSE))</f>
        <v>#</v>
      </c>
    </row>
    <row r="29537" spans="1:2">
      <c r="A29537" t="s">
        <v>314</v>
      </c>
      <c r="B29537" t="str">
        <f>IF(ISBLANK(VLOOKUP(A29537,Questionnaire!A:KQ,236,FALSE)),"#",VLOOKUP(A29537,Questionnaire!A:KQ,236,FALSE))</f>
        <v>#</v>
      </c>
    </row>
    <row r="29538" spans="1:2">
      <c r="A29538" t="s">
        <v>315</v>
      </c>
      <c r="B29538" t="str">
        <f>IF(ISBLANK(VLOOKUP(A29538,Questionnaire!A:KQ,236,FALSE)),"#",VLOOKUP(A29538,Questionnaire!A:KQ,236,FALSE))</f>
        <v>#</v>
      </c>
    </row>
    <row r="29539" spans="1:2">
      <c r="A29539" t="s">
        <v>317</v>
      </c>
      <c r="B29539" t="str">
        <f>IF(ISBLANK(VLOOKUP(A29539,Questionnaire!A:KQ,236,FALSE)),"#",VLOOKUP(A29539,Questionnaire!A:KQ,236,FALSE))</f>
        <v>#</v>
      </c>
    </row>
    <row r="29540" spans="1:2">
      <c r="A29540" t="s">
        <v>319</v>
      </c>
      <c r="B29540" t="str">
        <f>IF(ISBLANK(VLOOKUP(A29540,Questionnaire!A:KQ,236,FALSE)),"#",VLOOKUP(A29540,Questionnaire!A:KQ,236,FALSE))</f>
        <v>#</v>
      </c>
    </row>
    <row r="29541" spans="1:2">
      <c r="A29541" t="s">
        <v>322</v>
      </c>
      <c r="B29541" t="str">
        <f>IF(ISBLANK(VLOOKUP(A29541,Questionnaire!A:KQ,236,FALSE)),"#",VLOOKUP(A29541,Questionnaire!A:KQ,236,FALSE))</f>
        <v>#</v>
      </c>
    </row>
    <row r="29542" spans="1:2">
      <c r="A29542" t="s">
        <v>326</v>
      </c>
      <c r="B29542" t="str">
        <f>IF(ISBLANK(VLOOKUP(A29542,Questionnaire!A:KQ,236,FALSE)),"#",VLOOKUP(A29542,Questionnaire!A:KQ,236,FALSE))</f>
        <v>#</v>
      </c>
    </row>
    <row r="29543" spans="1:2">
      <c r="A29543" t="s">
        <v>328</v>
      </c>
      <c r="B29543" t="str">
        <f>IF(ISBLANK(VLOOKUP(A29543,Questionnaire!A:KQ,236,FALSE)),"#",VLOOKUP(A29543,Questionnaire!A:KQ,236,FALSE))</f>
        <v>#</v>
      </c>
    </row>
    <row r="29544" spans="1:2">
      <c r="A29544" t="s">
        <v>332</v>
      </c>
      <c r="B29544" t="str">
        <f>IF(ISBLANK(VLOOKUP(A29544,Questionnaire!A:KQ,236,FALSE)),"#",VLOOKUP(A29544,Questionnaire!A:KQ,236,FALSE))</f>
        <v>#</v>
      </c>
    </row>
    <row r="29545" spans="1:2">
      <c r="A29545" t="s">
        <v>333</v>
      </c>
      <c r="B29545" t="str">
        <f>IF(ISBLANK(VLOOKUP(A29545,Questionnaire!A:KQ,236,FALSE)),"#",VLOOKUP(A29545,Questionnaire!A:KQ,236,FALSE))</f>
        <v>#</v>
      </c>
    </row>
    <row r="29546" spans="1:2">
      <c r="A29546" t="s">
        <v>334</v>
      </c>
      <c r="B29546" t="str">
        <f>IF(ISBLANK(VLOOKUP(A29546,Questionnaire!A:KQ,236,FALSE)),"#",VLOOKUP(A29546,Questionnaire!A:KQ,236,FALSE))</f>
        <v>#</v>
      </c>
    </row>
    <row r="29547" spans="1:2">
      <c r="A29547" t="s">
        <v>335</v>
      </c>
      <c r="B29547" t="str">
        <f>IF(ISBLANK(VLOOKUP(A29547,Questionnaire!A:KQ,236,FALSE)),"#",VLOOKUP(A29547,Questionnaire!A:KQ,236,FALSE))</f>
        <v>#</v>
      </c>
    </row>
    <row r="29548" spans="1:2">
      <c r="A29548" t="s">
        <v>336</v>
      </c>
      <c r="B29548" t="str">
        <f>IF(ISBLANK(VLOOKUP(A29548,Questionnaire!A:KQ,236,FALSE)),"#",VLOOKUP(A29548,Questionnaire!A:KQ,236,FALSE))</f>
        <v>#</v>
      </c>
    </row>
    <row r="29549" spans="1:2">
      <c r="A29549" t="s">
        <v>337</v>
      </c>
      <c r="B29549" t="str">
        <f>IF(ISBLANK(VLOOKUP(A29549,Questionnaire!A:KQ,236,FALSE)),"#",VLOOKUP(A29549,Questionnaire!A:KQ,236,FALSE))</f>
        <v>#</v>
      </c>
    </row>
    <row r="29550" spans="1:2">
      <c r="A29550" t="s">
        <v>338</v>
      </c>
      <c r="B29550" t="str">
        <f>IF(ISBLANK(VLOOKUP(A29550,Questionnaire!A:KQ,236,FALSE)),"#",VLOOKUP(A29550,Questionnaire!A:KQ,236,FALSE))</f>
        <v>#</v>
      </c>
    </row>
    <row r="29551" spans="1:2">
      <c r="A29551" t="s">
        <v>339</v>
      </c>
      <c r="B29551" t="str">
        <f>IF(ISBLANK(VLOOKUP(A29551,Questionnaire!A:KQ,236,FALSE)),"#",VLOOKUP(A29551,Questionnaire!A:KQ,236,FALSE))</f>
        <v>#</v>
      </c>
    </row>
    <row r="29552" spans="1:2">
      <c r="A29552" t="s">
        <v>340</v>
      </c>
      <c r="B29552" t="str">
        <f>IF(ISBLANK(VLOOKUP(A29552,Questionnaire!A:KQ,236,FALSE)),"#",VLOOKUP(A29552,Questionnaire!A:KQ,236,FALSE))</f>
        <v>#</v>
      </c>
    </row>
    <row r="29553" spans="1:2">
      <c r="A29553" t="s">
        <v>341</v>
      </c>
      <c r="B29553" t="str">
        <f>IF(ISBLANK(VLOOKUP(A29553,Questionnaire!A:KQ,236,FALSE)),"#",VLOOKUP(A29553,Questionnaire!A:KQ,236,FALSE))</f>
        <v>#</v>
      </c>
    </row>
    <row r="29554" spans="1:2">
      <c r="A29554" t="s">
        <v>342</v>
      </c>
      <c r="B29554" t="str">
        <f>IF(ISBLANK(VLOOKUP(A29554,Questionnaire!A:KQ,236,FALSE)),"#",VLOOKUP(A29554,Questionnaire!A:KQ,236,FALSE))</f>
        <v>#</v>
      </c>
    </row>
    <row r="29555" spans="1:2">
      <c r="A29555" t="s">
        <v>343</v>
      </c>
      <c r="B29555" t="str">
        <f>IF(ISBLANK(VLOOKUP(A29555,Questionnaire!A:KQ,236,FALSE)),"#",VLOOKUP(A29555,Questionnaire!A:KQ,236,FALSE))</f>
        <v>#</v>
      </c>
    </row>
    <row r="29556" spans="1:2">
      <c r="A29556" t="s">
        <v>344</v>
      </c>
      <c r="B29556" t="str">
        <f>IF(ISBLANK(VLOOKUP(A29556,Questionnaire!A:KQ,236,FALSE)),"#",VLOOKUP(A29556,Questionnaire!A:KQ,236,FALSE))</f>
        <v>#</v>
      </c>
    </row>
    <row r="29557" spans="1:2">
      <c r="A29557" t="s">
        <v>345</v>
      </c>
      <c r="B29557" t="str">
        <f>IF(ISBLANK(VLOOKUP(A29557,Questionnaire!A:KQ,236,FALSE)),"#",VLOOKUP(A29557,Questionnaire!A:KQ,236,FALSE))</f>
        <v>#</v>
      </c>
    </row>
    <row r="29558" spans="1:2">
      <c r="A29558" t="s">
        <v>348</v>
      </c>
      <c r="B29558" t="str">
        <f>IF(ISBLANK(VLOOKUP(A29558,Questionnaire!A:KQ,236,FALSE)),"#",VLOOKUP(A29558,Questionnaire!A:KQ,236,FALSE))</f>
        <v>#</v>
      </c>
    </row>
    <row r="29559" spans="1:2">
      <c r="A29559" t="s">
        <v>353</v>
      </c>
      <c r="B29559" t="str">
        <f>IF(ISBLANK(VLOOKUP(A29559,Questionnaire!A:KQ,236,FALSE)),"#",VLOOKUP(A29559,Questionnaire!A:KQ,236,FALSE))</f>
        <v>#</v>
      </c>
    </row>
    <row r="29560" spans="1:2">
      <c r="A29560" t="s">
        <v>354</v>
      </c>
      <c r="B29560" t="str">
        <f>IF(ISBLANK(VLOOKUP(A29560,Questionnaire!A:KQ,236,FALSE)),"#",VLOOKUP(A29560,Questionnaire!A:KQ,236,FALSE))</f>
        <v>#</v>
      </c>
    </row>
    <row r="29561" spans="1:2">
      <c r="A29561" t="s">
        <v>355</v>
      </c>
      <c r="B29561" t="str">
        <f>IF(ISBLANK(VLOOKUP(A29561,Questionnaire!A:KQ,236,FALSE)),"#",VLOOKUP(A29561,Questionnaire!A:KQ,236,FALSE))</f>
        <v>#</v>
      </c>
    </row>
    <row r="29562" spans="1:2">
      <c r="A29562" t="s">
        <v>356</v>
      </c>
      <c r="B29562" t="str">
        <f>IF(ISBLANK(VLOOKUP(A29562,Questionnaire!A:KQ,236,FALSE)),"#",VLOOKUP(A29562,Questionnaire!A:KQ,236,FALSE))</f>
        <v>#</v>
      </c>
    </row>
    <row r="29563" spans="1:2">
      <c r="A29563" t="s">
        <v>357</v>
      </c>
      <c r="B29563" t="str">
        <f>IF(ISBLANK(VLOOKUP(A29563,Questionnaire!A:KQ,236,FALSE)),"#",VLOOKUP(A29563,Questionnaire!A:KQ,236,FALSE))</f>
        <v>#</v>
      </c>
    </row>
    <row r="29564" spans="1:2">
      <c r="A29564" t="s">
        <v>360</v>
      </c>
      <c r="B29564" t="str">
        <f>IF(ISBLANK(VLOOKUP(A29564,Questionnaire!A:KQ,236,FALSE)),"#",VLOOKUP(A29564,Questionnaire!A:KQ,236,FALSE))</f>
        <v>#</v>
      </c>
    </row>
    <row r="29565" spans="1:2">
      <c r="A29565" t="s">
        <v>362</v>
      </c>
      <c r="B29565" t="str">
        <f>IF(ISBLANK(VLOOKUP(A29565,Questionnaire!A:KQ,236,FALSE)),"#",VLOOKUP(A29565,Questionnaire!A:KQ,236,FALSE))</f>
        <v>#</v>
      </c>
    </row>
    <row r="29566" spans="1:2">
      <c r="A29566" t="s">
        <v>363</v>
      </c>
      <c r="B29566" t="str">
        <f>IF(ISBLANK(VLOOKUP(A29566,Questionnaire!A:KQ,236,FALSE)),"#",VLOOKUP(A29566,Questionnaire!A:KQ,236,FALSE))</f>
        <v>#</v>
      </c>
    </row>
    <row r="29567" spans="1:2">
      <c r="A29567" t="s">
        <v>364</v>
      </c>
      <c r="B29567" t="str">
        <f>IF(ISBLANK(VLOOKUP(A29567,Questionnaire!A:KQ,236,FALSE)),"#",VLOOKUP(A29567,Questionnaire!A:KQ,236,FALSE))</f>
        <v>#</v>
      </c>
    </row>
    <row r="29568" spans="1:2">
      <c r="A29568" t="s">
        <v>365</v>
      </c>
      <c r="B29568" t="str">
        <f>IF(ISBLANK(VLOOKUP(A29568,Questionnaire!A:KQ,236,FALSE)),"#",VLOOKUP(A29568,Questionnaire!A:KQ,236,FALSE))</f>
        <v>#</v>
      </c>
    </row>
    <row r="29569" spans="1:2">
      <c r="A29569" t="s">
        <v>366</v>
      </c>
      <c r="B29569" t="str">
        <f>IF(ISBLANK(VLOOKUP(A29569,Questionnaire!A:KQ,236,FALSE)),"#",VLOOKUP(A29569,Questionnaire!A:KQ,236,FALSE))</f>
        <v>#</v>
      </c>
    </row>
    <row r="29570" spans="1:2">
      <c r="A29570" t="s">
        <v>371</v>
      </c>
      <c r="B29570" t="str">
        <f>IF(ISBLANK(VLOOKUP(A29570,Questionnaire!A:KQ,236,FALSE)),"#",VLOOKUP(A29570,Questionnaire!A:KQ,236,FALSE))</f>
        <v>#</v>
      </c>
    </row>
    <row r="29571" spans="1:2">
      <c r="A29571" t="s">
        <v>372</v>
      </c>
      <c r="B29571" t="str">
        <f>IF(ISBLANK(VLOOKUP(A29571,Questionnaire!A:KQ,236,FALSE)),"#",VLOOKUP(A29571,Questionnaire!A:KQ,236,FALSE))</f>
        <v>#</v>
      </c>
    </row>
    <row r="29572" spans="1:2">
      <c r="A29572" t="s">
        <v>373</v>
      </c>
      <c r="B29572" t="str">
        <f>IF(ISBLANK(VLOOKUP(A29572,Questionnaire!A:KQ,236,FALSE)),"#",VLOOKUP(A29572,Questionnaire!A:KQ,236,FALSE))</f>
        <v>#</v>
      </c>
    </row>
    <row r="29573" spans="1:2">
      <c r="A29573" t="s">
        <v>374</v>
      </c>
      <c r="B29573" t="str">
        <f>IF(ISBLANK(VLOOKUP(A29573,Questionnaire!A:KQ,236,FALSE)),"#",VLOOKUP(A29573,Questionnaire!A:KQ,236,FALSE))</f>
        <v>#</v>
      </c>
    </row>
    <row r="29574" spans="1:2">
      <c r="A29574" t="s">
        <v>377</v>
      </c>
      <c r="B29574" t="str">
        <f>IF(ISBLANK(VLOOKUP(A29574,Questionnaire!A:KQ,236,FALSE)),"#",VLOOKUP(A29574,Questionnaire!A:KQ,236,FALSE))</f>
        <v>#</v>
      </c>
    </row>
    <row r="29575" spans="1:2">
      <c r="A29575" t="s">
        <v>379</v>
      </c>
      <c r="B29575" t="str">
        <f>IF(ISBLANK(VLOOKUP(A29575,Questionnaire!A:KQ,236,FALSE)),"#",VLOOKUP(A29575,Questionnaire!A:KQ,236,FALSE))</f>
        <v>#</v>
      </c>
    </row>
    <row r="29576" spans="1:2">
      <c r="A29576" t="s">
        <v>380</v>
      </c>
      <c r="B29576" t="str">
        <f>IF(ISBLANK(VLOOKUP(A29576,Questionnaire!A:KQ,236,FALSE)),"#",VLOOKUP(A29576,Questionnaire!A:KQ,236,FALSE))</f>
        <v>#</v>
      </c>
    </row>
    <row r="29577" spans="1:2">
      <c r="A29577" t="s">
        <v>381</v>
      </c>
      <c r="B29577" t="str">
        <f>IF(ISBLANK(VLOOKUP(A29577,Questionnaire!A:KQ,236,FALSE)),"#",VLOOKUP(A29577,Questionnaire!A:KQ,236,FALSE))</f>
        <v>#</v>
      </c>
    </row>
    <row r="29578" spans="1:2">
      <c r="A29578" t="s">
        <v>382</v>
      </c>
      <c r="B29578" t="str">
        <f>IF(ISBLANK(VLOOKUP(A29578,Questionnaire!A:KQ,236,FALSE)),"#",VLOOKUP(A29578,Questionnaire!A:KQ,236,FALSE))</f>
        <v>#</v>
      </c>
    </row>
    <row r="29579" spans="1:2">
      <c r="A29579" t="s">
        <v>384</v>
      </c>
      <c r="B29579" t="str">
        <f>IF(ISBLANK(VLOOKUP(A29579,Questionnaire!A:KQ,236,FALSE)),"#",VLOOKUP(A29579,Questionnaire!A:KQ,236,FALSE))</f>
        <v>#</v>
      </c>
    </row>
    <row r="29580" spans="1:2">
      <c r="A29580" t="s">
        <v>387</v>
      </c>
      <c r="B29580" t="str">
        <f>IF(ISBLANK(VLOOKUP(A29580,Questionnaire!A:KQ,236,FALSE)),"#",VLOOKUP(A29580,Questionnaire!A:KQ,236,FALSE))</f>
        <v>#</v>
      </c>
    </row>
    <row r="29581" spans="1:2">
      <c r="A29581" t="s">
        <v>391</v>
      </c>
      <c r="B29581" t="str">
        <f>IF(ISBLANK(VLOOKUP(A29581,Questionnaire!A:KQ,236,FALSE)),"#",VLOOKUP(A29581,Questionnaire!A:KQ,236,FALSE))</f>
        <v>#</v>
      </c>
    </row>
    <row r="29582" spans="1:2">
      <c r="A29582" t="s">
        <v>393</v>
      </c>
      <c r="B29582" t="str">
        <f>IF(ISBLANK(VLOOKUP(A29582,Questionnaire!A:KQ,236,FALSE)),"#",VLOOKUP(A29582,Questionnaire!A:KQ,236,FALSE))</f>
        <v>#</v>
      </c>
    </row>
    <row r="29583" spans="1:2">
      <c r="A29583" t="s">
        <v>395</v>
      </c>
      <c r="B29583" t="str">
        <f>IF(ISBLANK(VLOOKUP(A29583,Questionnaire!A:KQ,236,FALSE)),"#",VLOOKUP(A29583,Questionnaire!A:KQ,236,FALSE))</f>
        <v>#</v>
      </c>
    </row>
    <row r="29584" spans="1:2">
      <c r="A29584" t="s">
        <v>398</v>
      </c>
      <c r="B29584" t="str">
        <f>IF(ISBLANK(VLOOKUP(A29584,Questionnaire!A:KQ,236,FALSE)),"#",VLOOKUP(A29584,Questionnaire!A:KQ,236,FALSE))</f>
        <v>#</v>
      </c>
    </row>
    <row r="29585" spans="1:2">
      <c r="A29585" t="s">
        <v>402</v>
      </c>
      <c r="B29585" t="str">
        <f>IF(ISBLANK(VLOOKUP(A29585,Questionnaire!A:KQ,236,FALSE)),"#",VLOOKUP(A29585,Questionnaire!A:KQ,236,FALSE))</f>
        <v>#</v>
      </c>
    </row>
    <row r="29586" spans="1:2">
      <c r="A29586" t="s">
        <v>405</v>
      </c>
      <c r="B29586" t="str">
        <f>IF(ISBLANK(VLOOKUP(A29586,Questionnaire!A:KQ,236,FALSE)),"#",VLOOKUP(A29586,Questionnaire!A:KQ,236,FALSE))</f>
        <v>#</v>
      </c>
    </row>
    <row r="29587" spans="1:2">
      <c r="A29587" t="s">
        <v>409</v>
      </c>
      <c r="B29587" t="str">
        <f>IF(ISBLANK(VLOOKUP(A29587,Questionnaire!A:KQ,236,FALSE)),"#",VLOOKUP(A29587,Questionnaire!A:KQ,236,FALSE))</f>
        <v>#</v>
      </c>
    </row>
    <row r="29588" spans="1:2">
      <c r="A29588" t="s">
        <v>412</v>
      </c>
      <c r="B29588" t="str">
        <f>IF(ISBLANK(VLOOKUP(A29588,Questionnaire!A:KQ,236,FALSE)),"#",VLOOKUP(A29588,Questionnaire!A:KQ,236,FALSE))</f>
        <v>#</v>
      </c>
    </row>
    <row r="29589" spans="1:2">
      <c r="A29589" t="s">
        <v>415</v>
      </c>
      <c r="B29589" t="str">
        <f>IF(ISBLANK(VLOOKUP(A29589,Questionnaire!A:KQ,236,FALSE)),"#",VLOOKUP(A29589,Questionnaire!A:KQ,236,FALSE))</f>
        <v>#</v>
      </c>
    </row>
    <row r="29590" spans="1:2">
      <c r="A29590" t="s">
        <v>418</v>
      </c>
      <c r="B29590" t="str">
        <f>IF(ISBLANK(VLOOKUP(A29590,Questionnaire!A:KQ,236,FALSE)),"#",VLOOKUP(A29590,Questionnaire!A:KQ,236,FALSE))</f>
        <v>#</v>
      </c>
    </row>
    <row r="29591" spans="1:2">
      <c r="A29591" t="s">
        <v>421</v>
      </c>
      <c r="B29591" t="str">
        <f>IF(ISBLANK(VLOOKUP(A29591,Questionnaire!A:KQ,236,FALSE)),"#",VLOOKUP(A29591,Questionnaire!A:KQ,236,FALSE))</f>
        <v>#</v>
      </c>
    </row>
    <row r="29592" spans="1:2">
      <c r="A29592" t="s">
        <v>424</v>
      </c>
      <c r="B29592" t="str">
        <f>IF(ISBLANK(VLOOKUP(A29592,Questionnaire!A:KQ,236,FALSE)),"#",VLOOKUP(A29592,Questionnaire!A:KQ,236,FALSE))</f>
        <v>#</v>
      </c>
    </row>
    <row r="29593" spans="1:2">
      <c r="A29593" t="s">
        <v>429</v>
      </c>
      <c r="B29593" t="str">
        <f>IF(ISBLANK(VLOOKUP(A29593,Questionnaire!A:KQ,236,FALSE)),"#",VLOOKUP(A29593,Questionnaire!A:KQ,236,FALSE))</f>
        <v>#</v>
      </c>
    </row>
    <row r="29594" spans="1:2">
      <c r="A29594" t="s">
        <v>432</v>
      </c>
      <c r="B29594" t="str">
        <f>IF(ISBLANK(VLOOKUP(A29594,Questionnaire!A:KQ,236,FALSE)),"#",VLOOKUP(A29594,Questionnaire!A:KQ,236,FALSE))</f>
        <v>#</v>
      </c>
    </row>
    <row r="29595" spans="1:2">
      <c r="A29595" t="s">
        <v>435</v>
      </c>
      <c r="B29595" t="str">
        <f>IF(ISBLANK(VLOOKUP(A29595,Questionnaire!A:KQ,236,FALSE)),"#",VLOOKUP(A29595,Questionnaire!A:KQ,236,FALSE))</f>
        <v>#</v>
      </c>
    </row>
    <row r="29596" spans="1:2">
      <c r="A29596" t="s">
        <v>437</v>
      </c>
      <c r="B29596" t="str">
        <f>IF(ISBLANK(VLOOKUP(A29596,Questionnaire!A:KQ,236,FALSE)),"#",VLOOKUP(A29596,Questionnaire!A:KQ,236,FALSE))</f>
        <v>#</v>
      </c>
    </row>
    <row r="29597" spans="1:2">
      <c r="A29597" t="s">
        <v>439</v>
      </c>
      <c r="B29597" t="str">
        <f>IF(ISBLANK(VLOOKUP(A29597,Questionnaire!A:KQ,236,FALSE)),"#",VLOOKUP(A29597,Questionnaire!A:KQ,236,FALSE))</f>
        <v>#</v>
      </c>
    </row>
    <row r="29598" spans="1:2">
      <c r="A29598" t="s">
        <v>442</v>
      </c>
      <c r="B29598" t="str">
        <f>IF(ISBLANK(VLOOKUP(A29598,Questionnaire!A:KQ,236,FALSE)),"#",VLOOKUP(A29598,Questionnaire!A:KQ,236,FALSE))</f>
        <v>#</v>
      </c>
    </row>
    <row r="29599" spans="1:2">
      <c r="A29599" t="s">
        <v>445</v>
      </c>
      <c r="B29599" t="str">
        <f>IF(ISBLANK(VLOOKUP(A29599,Questionnaire!A:KQ,236,FALSE)),"#",VLOOKUP(A29599,Questionnaire!A:KQ,236,FALSE))</f>
        <v>#</v>
      </c>
    </row>
    <row r="29600" spans="1:2">
      <c r="A29600" t="s">
        <v>448</v>
      </c>
      <c r="B29600" t="str">
        <f>IF(ISBLANK(VLOOKUP(A29600,Questionnaire!A:KQ,236,FALSE)),"#",VLOOKUP(A29600,Questionnaire!A:KQ,236,FALSE))</f>
        <v>#</v>
      </c>
    </row>
    <row r="29601" spans="1:3">
      <c r="A29601" t="s">
        <v>452</v>
      </c>
      <c r="B29601" t="str">
        <f>IF(ISBLANK(VLOOKUP(A29601,Questionnaire!A:KQ,236,FALSE)),"#",VLOOKUP(A29601,Questionnaire!A:KQ,236,FALSE))</f>
        <v>#</v>
      </c>
    </row>
    <row r="29602" spans="1:3">
      <c r="A29602" t="s">
        <v>455</v>
      </c>
      <c r="B29602" t="str">
        <f>IF(ISBLANK(VLOOKUP(A29602,Questionnaire!A:KQ,236,FALSE)),"#",VLOOKUP(A29602,Questionnaire!A:KQ,236,FALSE))</f>
        <v>#</v>
      </c>
    </row>
    <row r="29603" spans="1:3">
      <c r="A29603" t="s">
        <v>458</v>
      </c>
      <c r="B29603" t="str">
        <f>IF(ISBLANK(VLOOKUP(A29603,Questionnaire!A:KQ,236,FALSE)),"#",VLOOKUP(A29603,Questionnaire!A:KQ,236,FALSE))</f>
        <v>#</v>
      </c>
    </row>
    <row r="29604" spans="1:3">
      <c r="A29604" t="s">
        <v>461</v>
      </c>
      <c r="B29604" t="str">
        <f>IF(ISBLANK(VLOOKUP(A29604,Questionnaire!A:KQ,236,FALSE)),"#",VLOOKUP(A29604,Questionnaire!A:KQ,236,FALSE))</f>
        <v>#</v>
      </c>
    </row>
    <row r="29605" spans="1:3">
      <c r="A29605" t="s">
        <v>465</v>
      </c>
      <c r="B29605" t="str">
        <f>IF(ISBLANK(VLOOKUP(A29605,Questionnaire!A:KQ,236,FALSE)),"#",VLOOKUP(A29605,Questionnaire!A:KQ,236,FALSE))</f>
        <v>#</v>
      </c>
    </row>
    <row r="29606" spans="1:3">
      <c r="A29606" t="s">
        <v>467</v>
      </c>
      <c r="B29606" t="str">
        <f>IF(ISBLANK(VLOOKUP(A29606,Questionnaire!A:KQ,236,FALSE)),"#",VLOOKUP(A29606,Questionnaire!A:KQ,236,FALSE))</f>
        <v>#</v>
      </c>
    </row>
    <row r="29607" spans="1:3">
      <c r="A29607" t="s">
        <v>469</v>
      </c>
      <c r="B29607" t="str">
        <f>IF(ISBLANK(VLOOKUP(A29607,Questionnaire!A:KQ,236,FALSE)),"#",VLOOKUP(A29607,Questionnaire!A:KQ,236,FALSE))</f>
        <v>#</v>
      </c>
    </row>
    <row r="29608" spans="1:3">
      <c r="A29608" t="s">
        <v>471</v>
      </c>
      <c r="B29608" t="str">
        <f>IF(ISBLANK(VLOOKUP(A29608,Questionnaire!A:KQ,236,FALSE)),"#",VLOOKUP(A29608,Questionnaire!A:KQ,236,FALSE))</f>
        <v>#</v>
      </c>
    </row>
    <row r="29609" spans="1:3">
      <c r="A29609" t="s">
        <v>473</v>
      </c>
      <c r="B29609" t="str">
        <f>IF(ISBLANK(VLOOKUP(A29609,Questionnaire!A:KQ,236,FALSE)),"#",VLOOKUP(A29609,Questionnaire!A:KQ,236,FALSE))</f>
        <v>#</v>
      </c>
    </row>
    <row r="29610" spans="1:3">
      <c r="A29610" t="s">
        <v>475</v>
      </c>
      <c r="B29610" t="str">
        <f>IF(ISBLANK(VLOOKUP(A29610,Questionnaire!A:KQ,236,FALSE)),"#",VLOOKUP(A29610,Questionnaire!A:KQ,236,FALSE))</f>
        <v>#</v>
      </c>
    </row>
    <row r="29611" spans="1:3">
      <c r="A29611" t="s">
        <v>185</v>
      </c>
      <c r="B29611" t="str">
        <f>IF(ISBLANK(VLOOKUP(A29611,Questionnaire!A:KQ,237,FALSE)),"#",VLOOKUP(A29611,Questionnaire!A:KQ,237,FALSE))</f>
        <v>#</v>
      </c>
      <c r="C29611">
        <v>234</v>
      </c>
    </row>
    <row r="29612" spans="1:3">
      <c r="A29612" t="s">
        <v>187</v>
      </c>
      <c r="B29612" t="str">
        <f>IF(ISNA(VLOOKUP(VLOOKUP(A29612,Questionnaire!A:KQ,237,FALSE),'CORA Encoding'!D:E,2,FALSE)),"#",VLOOKUP(VLOOKUP(A29612,Questionnaire!A:KQ,237,FALSE),'CORA Encoding'!D:E,2,FALSE))</f>
        <v>#</v>
      </c>
    </row>
    <row r="29613" spans="1:3">
      <c r="A29613" t="s">
        <v>189</v>
      </c>
      <c r="B29613" t="str">
        <f>IF(ISNA(VLOOKUP(VLOOKUP(A29613,Questionnaire!A:KQ,237,FALSE),'CORA Encoding'!G:H,2,FALSE)),"#",VLOOKUP(VLOOKUP(A29613,Questionnaire!A:KQ,237,FALSE),'CORA Encoding'!G:H,2,FALSE))</f>
        <v>#</v>
      </c>
    </row>
    <row r="29614" spans="1:3">
      <c r="A29614" t="s">
        <v>191</v>
      </c>
      <c r="B29614" t="str">
        <f>IF(ISNA(VLOOKUP(VLOOKUP(A29614,Questionnaire!A:KQ,237,FALSE),'Country List'!E:F,2,FALSE)),"#",VLOOKUP(VLOOKUP(A29614,Questionnaire!A:KQ,237,FALSE),'Country List'!E:F,2,FALSE))</f>
        <v>#</v>
      </c>
    </row>
    <row r="29615" spans="1:3">
      <c r="A29615" t="s">
        <v>193</v>
      </c>
      <c r="B29615" t="str">
        <f>IF(ISNA(VLOOKUP(VLOOKUP(A29615,Questionnaire!A:KQ,237,FALSE),'Industry List'!B:C,2,FALSE)),"#",VLOOKUP(VLOOKUP(A29615,Questionnaire!A:KQ,237,FALSE),'Industry List'!B:C,2,FALSE))</f>
        <v>#</v>
      </c>
    </row>
    <row r="29616" spans="1:3">
      <c r="A29616" t="s">
        <v>197</v>
      </c>
      <c r="B29616" t="str">
        <f>IF(ISBLANK(VLOOKUP(A29616,Questionnaire!A:KQ,237,FALSE)),"#",VLOOKUP(A29616,Questionnaire!A:KQ,237,FALSE))</f>
        <v>#</v>
      </c>
    </row>
    <row r="29617" spans="1:2">
      <c r="A29617" t="s">
        <v>201</v>
      </c>
      <c r="B29617" t="str">
        <f>IF(ISBLANK(VLOOKUP(A29617,Questionnaire!A:KQ,237,FALSE)),"#",VLOOKUP(A29617,Questionnaire!A:KQ,237,FALSE))</f>
        <v>#</v>
      </c>
    </row>
    <row r="29618" spans="1:2">
      <c r="A29618" t="s">
        <v>203</v>
      </c>
      <c r="B29618" t="str">
        <f>IF(ISNA(VLOOKUP(VLOOKUP(A29618,Questionnaire!A:KQ,237,FALSE),'CORA Encoding'!J:K,2,FALSE)),"#",VLOOKUP(VLOOKUP(A29618,Questionnaire!A:KQ,237,FALSE),'CORA Encoding'!J:K,2,FALSE))</f>
        <v>#</v>
      </c>
    </row>
    <row r="29619" spans="1:2">
      <c r="A29619" t="s">
        <v>208</v>
      </c>
      <c r="B29619" t="str">
        <f>IF(ISBLANK(VLOOKUP(A29619,Questionnaire!A:KQ,237,FALSE)),"#",VLOOKUP(A29619,Questionnaire!A:KQ,237,FALSE))</f>
        <v>#</v>
      </c>
    </row>
    <row r="29620" spans="1:2">
      <c r="A29620" t="s">
        <v>213</v>
      </c>
      <c r="B29620" t="str">
        <f>IF(ISBLANK(VLOOKUP(A29620,Questionnaire!A:KQ,237,FALSE)),"#",VLOOKUP(A29620,Questionnaire!A:KQ,237,FALSE))</f>
        <v>#</v>
      </c>
    </row>
    <row r="29621" spans="1:2">
      <c r="A29621" t="s">
        <v>215</v>
      </c>
      <c r="B29621" t="str">
        <f>IF(ISBLANK(VLOOKUP(A29621,Questionnaire!A:KQ,237,FALSE)),"#",VLOOKUP(A29621,Questionnaire!A:KQ,237,FALSE))</f>
        <v>#</v>
      </c>
    </row>
    <row r="29622" spans="1:2">
      <c r="A29622" t="s">
        <v>217</v>
      </c>
      <c r="B29622" t="str">
        <f>IF(ISBLANK(VLOOKUP(A29622,Questionnaire!A:KQ,237,FALSE)),"#",VLOOKUP(A29622,Questionnaire!A:KQ,237,FALSE))</f>
        <v>#</v>
      </c>
    </row>
    <row r="29623" spans="1:2">
      <c r="A29623" t="s">
        <v>219</v>
      </c>
      <c r="B29623" t="str">
        <f>IF(ISBLANK(VLOOKUP(A29623,Questionnaire!A:KQ,237,FALSE)),"#",VLOOKUP(A29623,Questionnaire!A:KQ,237,FALSE))</f>
        <v>#</v>
      </c>
    </row>
    <row r="29624" spans="1:2">
      <c r="A29624" t="s">
        <v>221</v>
      </c>
      <c r="B29624" t="str">
        <f>IF(ISBLANK(VLOOKUP(A29624,Questionnaire!A:KQ,237,FALSE)),"#",VLOOKUP(A29624,Questionnaire!A:KQ,237,FALSE))</f>
        <v>#</v>
      </c>
    </row>
    <row r="29625" spans="1:2">
      <c r="A29625" t="s">
        <v>223</v>
      </c>
      <c r="B29625" t="str">
        <f>IF(ISBLANK(VLOOKUP(A29625,Questionnaire!A:KQ,237,FALSE)),"#",VLOOKUP(A29625,Questionnaire!A:KQ,237,FALSE))</f>
        <v>#</v>
      </c>
    </row>
    <row r="29626" spans="1:2">
      <c r="A29626" t="s">
        <v>225</v>
      </c>
      <c r="B29626" t="str">
        <f>IF(ISBLANK(VLOOKUP(A29626,Questionnaire!A:KQ,237,FALSE)),"#",VLOOKUP(A29626,Questionnaire!A:KQ,237,FALSE))</f>
        <v>#</v>
      </c>
    </row>
    <row r="29627" spans="1:2">
      <c r="A29627" t="s">
        <v>227</v>
      </c>
      <c r="B29627" t="str">
        <f>IF(ISBLANK(VLOOKUP(A29627,Questionnaire!A:KQ,237,FALSE)),"#",VLOOKUP(A29627,Questionnaire!A:KQ,237,FALSE))</f>
        <v>#</v>
      </c>
    </row>
    <row r="29628" spans="1:2">
      <c r="A29628" t="s">
        <v>229</v>
      </c>
      <c r="B29628" t="str">
        <f>IF(ISBLANK(VLOOKUP(A29628,Questionnaire!A:KQ,237,FALSE)),"#",VLOOKUP(A29628,Questionnaire!A:KQ,237,FALSE))</f>
        <v>#</v>
      </c>
    </row>
    <row r="29629" spans="1:2">
      <c r="A29629" t="s">
        <v>231</v>
      </c>
      <c r="B29629" t="str">
        <f>IF(ISBLANK(VLOOKUP(A29629,Questionnaire!A:KQ,237,FALSE)),"#",VLOOKUP(A29629,Questionnaire!A:KQ,237,FALSE))</f>
        <v>#</v>
      </c>
    </row>
    <row r="29630" spans="1:2">
      <c r="A29630" t="s">
        <v>233</v>
      </c>
      <c r="B29630" t="str">
        <f>IF(ISBLANK(VLOOKUP(A29630,Questionnaire!A:KQ,237,FALSE)),"#",VLOOKUP(A29630,Questionnaire!A:KQ,237,FALSE))</f>
        <v>#</v>
      </c>
    </row>
    <row r="29631" spans="1:2">
      <c r="A29631" t="s">
        <v>235</v>
      </c>
      <c r="B29631" t="str">
        <f>IF(ISBLANK(VLOOKUP(A29631,Questionnaire!A:KQ,237,FALSE)),"#",VLOOKUP(A29631,Questionnaire!A:KQ,237,FALSE))</f>
        <v>#</v>
      </c>
    </row>
    <row r="29632" spans="1:2">
      <c r="A29632" t="s">
        <v>237</v>
      </c>
      <c r="B29632" t="str">
        <f>IF(ISBLANK(VLOOKUP(A29632,Questionnaire!A:KQ,237,FALSE)),"#",VLOOKUP(A29632,Questionnaire!A:KQ,237,FALSE))</f>
        <v>#</v>
      </c>
    </row>
    <row r="29633" spans="1:2">
      <c r="A29633" t="s">
        <v>239</v>
      </c>
      <c r="B29633" t="str">
        <f>IF(ISBLANK(VLOOKUP(A29633,Questionnaire!A:KQ,237,FALSE)),"#",VLOOKUP(A29633,Questionnaire!A:KQ,237,FALSE))</f>
        <v>#</v>
      </c>
    </row>
    <row r="29634" spans="1:2">
      <c r="A29634" t="s">
        <v>242</v>
      </c>
      <c r="B29634" t="str">
        <f>IF(ISBLANK(VLOOKUP(A29634,Questionnaire!A:KQ,237,FALSE)),"#",VLOOKUP(A29634,Questionnaire!A:KQ,237,FALSE))</f>
        <v>#</v>
      </c>
    </row>
    <row r="29635" spans="1:2">
      <c r="A29635" t="s">
        <v>245</v>
      </c>
      <c r="B29635" t="str">
        <f>IF(ISBLANK(VLOOKUP(A29635,Questionnaire!A:KQ,237,FALSE)),"#",VLOOKUP(A29635,Questionnaire!A:KQ,237,FALSE))</f>
        <v>#</v>
      </c>
    </row>
    <row r="29636" spans="1:2">
      <c r="A29636" t="s">
        <v>247</v>
      </c>
      <c r="B29636" t="str">
        <f>IF(ISBLANK(VLOOKUP(A29636,Questionnaire!A:KQ,237,FALSE)),"#",VLOOKUP(A29636,Questionnaire!A:KQ,237,FALSE))</f>
        <v>#</v>
      </c>
    </row>
    <row r="29637" spans="1:2">
      <c r="A29637" t="s">
        <v>249</v>
      </c>
      <c r="B29637" t="str">
        <f>IF(ISBLANK(VLOOKUP(A29637,Questionnaire!A:KQ,237,FALSE)),"#",VLOOKUP(A29637,Questionnaire!A:KQ,237,FALSE))</f>
        <v>#</v>
      </c>
    </row>
    <row r="29638" spans="1:2">
      <c r="A29638" t="s">
        <v>250</v>
      </c>
      <c r="B29638" t="str">
        <f>IF(ISBLANK(VLOOKUP(A29638,Questionnaire!A:KQ,237,FALSE)),"#",VLOOKUP(A29638,Questionnaire!A:KQ,237,FALSE))</f>
        <v>#</v>
      </c>
    </row>
    <row r="29639" spans="1:2">
      <c r="A29639" t="s">
        <v>252</v>
      </c>
      <c r="B29639" t="str">
        <f>IF(ISBLANK(VLOOKUP(A29639,Questionnaire!A:KQ,237,FALSE)),"#",VLOOKUP(A29639,Questionnaire!A:KQ,237,FALSE))</f>
        <v>#</v>
      </c>
    </row>
    <row r="29640" spans="1:2">
      <c r="A29640" t="s">
        <v>255</v>
      </c>
      <c r="B29640" t="str">
        <f>IF(ISBLANK(VLOOKUP(A29640,Questionnaire!A:KQ,237,FALSE)),"#",VLOOKUP(A29640,Questionnaire!A:KQ,237,FALSE))</f>
        <v>#</v>
      </c>
    </row>
    <row r="29641" spans="1:2">
      <c r="A29641" t="s">
        <v>258</v>
      </c>
      <c r="B29641" t="str">
        <f>IF(ISNA(VLOOKUP(VLOOKUP(A29641,Questionnaire!A:KQ,237,FALSE),'CORA Encoding'!M:N,2,FALSE)),"#",VLOOKUP(VLOOKUP(A29641,Questionnaire!A:KQ,237,FALSE),'CORA Encoding'!M:N,2,FALSE))</f>
        <v>#</v>
      </c>
    </row>
    <row r="29642" spans="1:2">
      <c r="A29642" t="s">
        <v>261</v>
      </c>
      <c r="B29642" t="str">
        <f>IF(ISBLANK(VLOOKUP(A29642,Questionnaire!A:KQ,237,FALSE)),"#",VLOOKUP(A29642,Questionnaire!A:KQ,237,FALSE))</f>
        <v>#</v>
      </c>
    </row>
    <row r="29643" spans="1:2">
      <c r="A29643" t="s">
        <v>263</v>
      </c>
      <c r="B29643" t="str">
        <f>IF(ISBLANK(VLOOKUP(A29643,Questionnaire!A:KQ,237,FALSE)),"#",VLOOKUP(A29643,Questionnaire!A:KQ,237,FALSE))</f>
        <v>#</v>
      </c>
    </row>
    <row r="29644" spans="1:2">
      <c r="A29644" t="s">
        <v>265</v>
      </c>
      <c r="B29644" t="str">
        <f>IF(ISBLANK(VLOOKUP(A29644,Questionnaire!A:KQ,237,FALSE)),"#",VLOOKUP(A29644,Questionnaire!A:KQ,237,FALSE))</f>
        <v>#</v>
      </c>
    </row>
    <row r="29645" spans="1:2">
      <c r="A29645" t="s">
        <v>267</v>
      </c>
      <c r="B29645" t="str">
        <f>IF(ISBLANK(VLOOKUP(A29645,Questionnaire!A:KQ,237,FALSE)),"#",VLOOKUP(A29645,Questionnaire!A:KQ,237,FALSE))</f>
        <v>#</v>
      </c>
    </row>
    <row r="29646" spans="1:2">
      <c r="A29646" t="s">
        <v>269</v>
      </c>
      <c r="B29646" t="str">
        <f>IF(ISBLANK(VLOOKUP(A29646,Questionnaire!A:KQ,237,FALSE)),"#",VLOOKUP(A29646,Questionnaire!A:KQ,237,FALSE))</f>
        <v>#</v>
      </c>
    </row>
    <row r="29647" spans="1:2">
      <c r="A29647" t="s">
        <v>274</v>
      </c>
      <c r="B29647" t="str">
        <f>IF(ISBLANK(VLOOKUP(A29647,Questionnaire!A:KQ,237,FALSE)),"#",VLOOKUP(A29647,Questionnaire!A:KQ,237,FALSE))</f>
        <v>#</v>
      </c>
    </row>
    <row r="29648" spans="1:2">
      <c r="A29648" t="s">
        <v>276</v>
      </c>
      <c r="B29648" t="str">
        <f>IF(ISBLANK(VLOOKUP(A29648,Questionnaire!A:KQ,237,FALSE)),"#",VLOOKUP(A29648,Questionnaire!A:KQ,237,FALSE))</f>
        <v>#</v>
      </c>
    </row>
    <row r="29649" spans="1:2">
      <c r="A29649" t="s">
        <v>278</v>
      </c>
      <c r="B29649" t="str">
        <f>IF(ISBLANK(VLOOKUP(A29649,Questionnaire!A:KQ,237,FALSE)),"#",VLOOKUP(A29649,Questionnaire!A:KQ,237,FALSE))</f>
        <v>#</v>
      </c>
    </row>
    <row r="29650" spans="1:2">
      <c r="A29650" t="s">
        <v>280</v>
      </c>
      <c r="B29650" t="str">
        <f>IF(ISBLANK(VLOOKUP(A29650,Questionnaire!A:KQ,237,FALSE)),"#",VLOOKUP(A29650,Questionnaire!A:KQ,237,FALSE))</f>
        <v>#</v>
      </c>
    </row>
    <row r="29651" spans="1:2">
      <c r="A29651" t="s">
        <v>282</v>
      </c>
      <c r="B29651" t="str">
        <f>IF(ISBLANK(VLOOKUP(A29651,Questionnaire!A:KQ,237,FALSE)),"#",VLOOKUP(A29651,Questionnaire!A:KQ,237,FALSE))</f>
        <v>#</v>
      </c>
    </row>
    <row r="29652" spans="1:2">
      <c r="A29652" t="s">
        <v>286</v>
      </c>
      <c r="B29652" t="str">
        <f>IF(ISBLANK(VLOOKUP(A29652,Questionnaire!A:KQ,237,FALSE)),"#",VLOOKUP(A29652,Questionnaire!A:KQ,237,FALSE))</f>
        <v>#</v>
      </c>
    </row>
    <row r="29653" spans="1:2">
      <c r="A29653" t="s">
        <v>288</v>
      </c>
      <c r="B29653" t="str">
        <f>IF(ISBLANK(VLOOKUP(A29653,Questionnaire!A:KQ,237,FALSE)),"#",VLOOKUP(A29653,Questionnaire!A:KQ,237,FALSE))</f>
        <v>#</v>
      </c>
    </row>
    <row r="29654" spans="1:2">
      <c r="A29654" t="s">
        <v>290</v>
      </c>
      <c r="B29654" t="str">
        <f>IF(ISBLANK(VLOOKUP(A29654,Questionnaire!A:KQ,237,FALSE)),"#",VLOOKUP(A29654,Questionnaire!A:KQ,237,FALSE))</f>
        <v>#</v>
      </c>
    </row>
    <row r="29655" spans="1:2">
      <c r="A29655" t="s">
        <v>292</v>
      </c>
      <c r="B29655" t="str">
        <f>IF(ISBLANK(VLOOKUP(A29655,Questionnaire!A:KQ,237,FALSE)),"#",VLOOKUP(A29655,Questionnaire!A:KQ,237,FALSE))</f>
        <v>#</v>
      </c>
    </row>
    <row r="29656" spans="1:2">
      <c r="A29656" t="s">
        <v>294</v>
      </c>
      <c r="B29656" t="str">
        <f>IF(ISBLANK(VLOOKUP(A29656,Questionnaire!A:KQ,237,FALSE)),"#",VLOOKUP(A29656,Questionnaire!A:KQ,237,FALSE))</f>
        <v>#</v>
      </c>
    </row>
    <row r="29657" spans="1:2">
      <c r="A29657" t="s">
        <v>296</v>
      </c>
      <c r="B29657" t="str">
        <f>IF(ISBLANK(VLOOKUP(A29657,Questionnaire!A:KQ,237,FALSE)),"#",VLOOKUP(A29657,Questionnaire!A:KQ,237,FALSE))</f>
        <v>#</v>
      </c>
    </row>
    <row r="29658" spans="1:2">
      <c r="A29658" t="s">
        <v>301</v>
      </c>
      <c r="B29658" t="str">
        <f>IF(ISBLANK(VLOOKUP(A29658,Questionnaire!A:KQ,237,FALSE)),"#",VLOOKUP(A29658,Questionnaire!A:KQ,237,FALSE))</f>
        <v>#</v>
      </c>
    </row>
    <row r="29659" spans="1:2">
      <c r="A29659" t="s">
        <v>303</v>
      </c>
      <c r="B29659" t="str">
        <f>IF(ISBLANK(VLOOKUP(A29659,Questionnaire!A:KQ,237,FALSE)),"#",VLOOKUP(A29659,Questionnaire!A:KQ,237,FALSE))</f>
        <v>#</v>
      </c>
    </row>
    <row r="29660" spans="1:2">
      <c r="A29660" t="s">
        <v>305</v>
      </c>
      <c r="B29660" t="str">
        <f>IF(ISBLANK(VLOOKUP(A29660,Questionnaire!A:KQ,237,FALSE)),"#",VLOOKUP(A29660,Questionnaire!A:KQ,237,FALSE))</f>
        <v>#</v>
      </c>
    </row>
    <row r="29661" spans="1:2">
      <c r="A29661" t="s">
        <v>307</v>
      </c>
      <c r="B29661" t="str">
        <f>IF(ISBLANK(VLOOKUP(A29661,Questionnaire!A:KQ,237,FALSE)),"#",VLOOKUP(A29661,Questionnaire!A:KQ,237,FALSE))</f>
        <v>#</v>
      </c>
    </row>
    <row r="29662" spans="1:2">
      <c r="A29662" t="s">
        <v>311</v>
      </c>
      <c r="B29662" t="str">
        <f>IF(ISBLANK(VLOOKUP(A29662,Questionnaire!A:KQ,237,FALSE)),"#",VLOOKUP(A29662,Questionnaire!A:KQ,237,FALSE))</f>
        <v>#</v>
      </c>
    </row>
    <row r="29663" spans="1:2">
      <c r="A29663" t="s">
        <v>313</v>
      </c>
      <c r="B29663" t="str">
        <f>IF(ISBLANK(VLOOKUP(A29663,Questionnaire!A:KQ,237,FALSE)),"#",VLOOKUP(A29663,Questionnaire!A:KQ,237,FALSE))</f>
        <v>#</v>
      </c>
    </row>
    <row r="29664" spans="1:2">
      <c r="A29664" t="s">
        <v>314</v>
      </c>
      <c r="B29664" t="str">
        <f>IF(ISBLANK(VLOOKUP(A29664,Questionnaire!A:KQ,237,FALSE)),"#",VLOOKUP(A29664,Questionnaire!A:KQ,237,FALSE))</f>
        <v>#</v>
      </c>
    </row>
    <row r="29665" spans="1:2">
      <c r="A29665" t="s">
        <v>315</v>
      </c>
      <c r="B29665" t="str">
        <f>IF(ISBLANK(VLOOKUP(A29665,Questionnaire!A:KQ,237,FALSE)),"#",VLOOKUP(A29665,Questionnaire!A:KQ,237,FALSE))</f>
        <v>#</v>
      </c>
    </row>
    <row r="29666" spans="1:2">
      <c r="A29666" t="s">
        <v>317</v>
      </c>
      <c r="B29666" t="str">
        <f>IF(ISBLANK(VLOOKUP(A29666,Questionnaire!A:KQ,237,FALSE)),"#",VLOOKUP(A29666,Questionnaire!A:KQ,237,FALSE))</f>
        <v>#</v>
      </c>
    </row>
    <row r="29667" spans="1:2">
      <c r="A29667" t="s">
        <v>319</v>
      </c>
      <c r="B29667" t="str">
        <f>IF(ISBLANK(VLOOKUP(A29667,Questionnaire!A:KQ,237,FALSE)),"#",VLOOKUP(A29667,Questionnaire!A:KQ,237,FALSE))</f>
        <v>#</v>
      </c>
    </row>
    <row r="29668" spans="1:2">
      <c r="A29668" t="s">
        <v>322</v>
      </c>
      <c r="B29668" t="str">
        <f>IF(ISBLANK(VLOOKUP(A29668,Questionnaire!A:KQ,237,FALSE)),"#",VLOOKUP(A29668,Questionnaire!A:KQ,237,FALSE))</f>
        <v>#</v>
      </c>
    </row>
    <row r="29669" spans="1:2">
      <c r="A29669" t="s">
        <v>326</v>
      </c>
      <c r="B29669" t="str">
        <f>IF(ISBLANK(VLOOKUP(A29669,Questionnaire!A:KQ,237,FALSE)),"#",VLOOKUP(A29669,Questionnaire!A:KQ,237,FALSE))</f>
        <v>#</v>
      </c>
    </row>
    <row r="29670" spans="1:2">
      <c r="A29670" t="s">
        <v>328</v>
      </c>
      <c r="B29670" t="str">
        <f>IF(ISBLANK(VLOOKUP(A29670,Questionnaire!A:KQ,237,FALSE)),"#",VLOOKUP(A29670,Questionnaire!A:KQ,237,FALSE))</f>
        <v>#</v>
      </c>
    </row>
    <row r="29671" spans="1:2">
      <c r="A29671" t="s">
        <v>332</v>
      </c>
      <c r="B29671" t="str">
        <f>IF(ISBLANK(VLOOKUP(A29671,Questionnaire!A:KQ,237,FALSE)),"#",VLOOKUP(A29671,Questionnaire!A:KQ,237,FALSE))</f>
        <v>#</v>
      </c>
    </row>
    <row r="29672" spans="1:2">
      <c r="A29672" t="s">
        <v>333</v>
      </c>
      <c r="B29672" t="str">
        <f>IF(ISBLANK(VLOOKUP(A29672,Questionnaire!A:KQ,237,FALSE)),"#",VLOOKUP(A29672,Questionnaire!A:KQ,237,FALSE))</f>
        <v>#</v>
      </c>
    </row>
    <row r="29673" spans="1:2">
      <c r="A29673" t="s">
        <v>334</v>
      </c>
      <c r="B29673" t="str">
        <f>IF(ISBLANK(VLOOKUP(A29673,Questionnaire!A:KQ,237,FALSE)),"#",VLOOKUP(A29673,Questionnaire!A:KQ,237,FALSE))</f>
        <v>#</v>
      </c>
    </row>
    <row r="29674" spans="1:2">
      <c r="A29674" t="s">
        <v>335</v>
      </c>
      <c r="B29674" t="str">
        <f>IF(ISBLANK(VLOOKUP(A29674,Questionnaire!A:KQ,237,FALSE)),"#",VLOOKUP(A29674,Questionnaire!A:KQ,237,FALSE))</f>
        <v>#</v>
      </c>
    </row>
    <row r="29675" spans="1:2">
      <c r="A29675" t="s">
        <v>336</v>
      </c>
      <c r="B29675" t="str">
        <f>IF(ISBLANK(VLOOKUP(A29675,Questionnaire!A:KQ,237,FALSE)),"#",VLOOKUP(A29675,Questionnaire!A:KQ,237,FALSE))</f>
        <v>#</v>
      </c>
    </row>
    <row r="29676" spans="1:2">
      <c r="A29676" t="s">
        <v>337</v>
      </c>
      <c r="B29676" t="str">
        <f>IF(ISBLANK(VLOOKUP(A29676,Questionnaire!A:KQ,237,FALSE)),"#",VLOOKUP(A29676,Questionnaire!A:KQ,237,FALSE))</f>
        <v>#</v>
      </c>
    </row>
    <row r="29677" spans="1:2">
      <c r="A29677" t="s">
        <v>338</v>
      </c>
      <c r="B29677" t="str">
        <f>IF(ISBLANK(VLOOKUP(A29677,Questionnaire!A:KQ,237,FALSE)),"#",VLOOKUP(A29677,Questionnaire!A:KQ,237,FALSE))</f>
        <v>#</v>
      </c>
    </row>
    <row r="29678" spans="1:2">
      <c r="A29678" t="s">
        <v>339</v>
      </c>
      <c r="B29678" t="str">
        <f>IF(ISBLANK(VLOOKUP(A29678,Questionnaire!A:KQ,237,FALSE)),"#",VLOOKUP(A29678,Questionnaire!A:KQ,237,FALSE))</f>
        <v>#</v>
      </c>
    </row>
    <row r="29679" spans="1:2">
      <c r="A29679" t="s">
        <v>340</v>
      </c>
      <c r="B29679" t="str">
        <f>IF(ISBLANK(VLOOKUP(A29679,Questionnaire!A:KQ,237,FALSE)),"#",VLOOKUP(A29679,Questionnaire!A:KQ,237,FALSE))</f>
        <v>#</v>
      </c>
    </row>
    <row r="29680" spans="1:2">
      <c r="A29680" t="s">
        <v>341</v>
      </c>
      <c r="B29680" t="str">
        <f>IF(ISBLANK(VLOOKUP(A29680,Questionnaire!A:KQ,237,FALSE)),"#",VLOOKUP(A29680,Questionnaire!A:KQ,237,FALSE))</f>
        <v>#</v>
      </c>
    </row>
    <row r="29681" spans="1:2">
      <c r="A29681" t="s">
        <v>342</v>
      </c>
      <c r="B29681" t="str">
        <f>IF(ISBLANK(VLOOKUP(A29681,Questionnaire!A:KQ,237,FALSE)),"#",VLOOKUP(A29681,Questionnaire!A:KQ,237,FALSE))</f>
        <v>#</v>
      </c>
    </row>
    <row r="29682" spans="1:2">
      <c r="A29682" t="s">
        <v>343</v>
      </c>
      <c r="B29682" t="str">
        <f>IF(ISBLANK(VLOOKUP(A29682,Questionnaire!A:KQ,237,FALSE)),"#",VLOOKUP(A29682,Questionnaire!A:KQ,237,FALSE))</f>
        <v>#</v>
      </c>
    </row>
    <row r="29683" spans="1:2">
      <c r="A29683" t="s">
        <v>344</v>
      </c>
      <c r="B29683" t="str">
        <f>IF(ISBLANK(VLOOKUP(A29683,Questionnaire!A:KQ,237,FALSE)),"#",VLOOKUP(A29683,Questionnaire!A:KQ,237,FALSE))</f>
        <v>#</v>
      </c>
    </row>
    <row r="29684" spans="1:2">
      <c r="A29684" t="s">
        <v>345</v>
      </c>
      <c r="B29684" t="str">
        <f>IF(ISBLANK(VLOOKUP(A29684,Questionnaire!A:KQ,237,FALSE)),"#",VLOOKUP(A29684,Questionnaire!A:KQ,237,FALSE))</f>
        <v>#</v>
      </c>
    </row>
    <row r="29685" spans="1:2">
      <c r="A29685" t="s">
        <v>348</v>
      </c>
      <c r="B29685" t="str">
        <f>IF(ISBLANK(VLOOKUP(A29685,Questionnaire!A:KQ,237,FALSE)),"#",VLOOKUP(A29685,Questionnaire!A:KQ,237,FALSE))</f>
        <v>#</v>
      </c>
    </row>
    <row r="29686" spans="1:2">
      <c r="A29686" t="s">
        <v>353</v>
      </c>
      <c r="B29686" t="str">
        <f>IF(ISBLANK(VLOOKUP(A29686,Questionnaire!A:KQ,237,FALSE)),"#",VLOOKUP(A29686,Questionnaire!A:KQ,237,FALSE))</f>
        <v>#</v>
      </c>
    </row>
    <row r="29687" spans="1:2">
      <c r="A29687" t="s">
        <v>354</v>
      </c>
      <c r="B29687" t="str">
        <f>IF(ISBLANK(VLOOKUP(A29687,Questionnaire!A:KQ,237,FALSE)),"#",VLOOKUP(A29687,Questionnaire!A:KQ,237,FALSE))</f>
        <v>#</v>
      </c>
    </row>
    <row r="29688" spans="1:2">
      <c r="A29688" t="s">
        <v>355</v>
      </c>
      <c r="B29688" t="str">
        <f>IF(ISBLANK(VLOOKUP(A29688,Questionnaire!A:KQ,237,FALSE)),"#",VLOOKUP(A29688,Questionnaire!A:KQ,237,FALSE))</f>
        <v>#</v>
      </c>
    </row>
    <row r="29689" spans="1:2">
      <c r="A29689" t="s">
        <v>356</v>
      </c>
      <c r="B29689" t="str">
        <f>IF(ISBLANK(VLOOKUP(A29689,Questionnaire!A:KQ,237,FALSE)),"#",VLOOKUP(A29689,Questionnaire!A:KQ,237,FALSE))</f>
        <v>#</v>
      </c>
    </row>
    <row r="29690" spans="1:2">
      <c r="A29690" t="s">
        <v>357</v>
      </c>
      <c r="B29690" t="str">
        <f>IF(ISBLANK(VLOOKUP(A29690,Questionnaire!A:KQ,237,FALSE)),"#",VLOOKUP(A29690,Questionnaire!A:KQ,237,FALSE))</f>
        <v>#</v>
      </c>
    </row>
    <row r="29691" spans="1:2">
      <c r="A29691" t="s">
        <v>360</v>
      </c>
      <c r="B29691" t="str">
        <f>IF(ISBLANK(VLOOKUP(A29691,Questionnaire!A:KQ,237,FALSE)),"#",VLOOKUP(A29691,Questionnaire!A:KQ,237,FALSE))</f>
        <v>#</v>
      </c>
    </row>
    <row r="29692" spans="1:2">
      <c r="A29692" t="s">
        <v>362</v>
      </c>
      <c r="B29692" t="str">
        <f>IF(ISBLANK(VLOOKUP(A29692,Questionnaire!A:KQ,237,FALSE)),"#",VLOOKUP(A29692,Questionnaire!A:KQ,237,FALSE))</f>
        <v>#</v>
      </c>
    </row>
    <row r="29693" spans="1:2">
      <c r="A29693" t="s">
        <v>363</v>
      </c>
      <c r="B29693" t="str">
        <f>IF(ISBLANK(VLOOKUP(A29693,Questionnaire!A:KQ,237,FALSE)),"#",VLOOKUP(A29693,Questionnaire!A:KQ,237,FALSE))</f>
        <v>#</v>
      </c>
    </row>
    <row r="29694" spans="1:2">
      <c r="A29694" t="s">
        <v>364</v>
      </c>
      <c r="B29694" t="str">
        <f>IF(ISBLANK(VLOOKUP(A29694,Questionnaire!A:KQ,237,FALSE)),"#",VLOOKUP(A29694,Questionnaire!A:KQ,237,FALSE))</f>
        <v>#</v>
      </c>
    </row>
    <row r="29695" spans="1:2">
      <c r="A29695" t="s">
        <v>365</v>
      </c>
      <c r="B29695" t="str">
        <f>IF(ISBLANK(VLOOKUP(A29695,Questionnaire!A:KQ,237,FALSE)),"#",VLOOKUP(A29695,Questionnaire!A:KQ,237,FALSE))</f>
        <v>#</v>
      </c>
    </row>
    <row r="29696" spans="1:2">
      <c r="A29696" t="s">
        <v>366</v>
      </c>
      <c r="B29696" t="str">
        <f>IF(ISBLANK(VLOOKUP(A29696,Questionnaire!A:KQ,237,FALSE)),"#",VLOOKUP(A29696,Questionnaire!A:KQ,237,FALSE))</f>
        <v>#</v>
      </c>
    </row>
    <row r="29697" spans="1:2">
      <c r="A29697" t="s">
        <v>371</v>
      </c>
      <c r="B29697" t="str">
        <f>IF(ISBLANK(VLOOKUP(A29697,Questionnaire!A:KQ,237,FALSE)),"#",VLOOKUP(A29697,Questionnaire!A:KQ,237,FALSE))</f>
        <v>#</v>
      </c>
    </row>
    <row r="29698" spans="1:2">
      <c r="A29698" t="s">
        <v>372</v>
      </c>
      <c r="B29698" t="str">
        <f>IF(ISBLANK(VLOOKUP(A29698,Questionnaire!A:KQ,237,FALSE)),"#",VLOOKUP(A29698,Questionnaire!A:KQ,237,FALSE))</f>
        <v>#</v>
      </c>
    </row>
    <row r="29699" spans="1:2">
      <c r="A29699" t="s">
        <v>373</v>
      </c>
      <c r="B29699" t="str">
        <f>IF(ISBLANK(VLOOKUP(A29699,Questionnaire!A:KQ,237,FALSE)),"#",VLOOKUP(A29699,Questionnaire!A:KQ,237,FALSE))</f>
        <v>#</v>
      </c>
    </row>
    <row r="29700" spans="1:2">
      <c r="A29700" t="s">
        <v>374</v>
      </c>
      <c r="B29700" t="str">
        <f>IF(ISBLANK(VLOOKUP(A29700,Questionnaire!A:KQ,237,FALSE)),"#",VLOOKUP(A29700,Questionnaire!A:KQ,237,FALSE))</f>
        <v>#</v>
      </c>
    </row>
    <row r="29701" spans="1:2">
      <c r="A29701" t="s">
        <v>377</v>
      </c>
      <c r="B29701" t="str">
        <f>IF(ISBLANK(VLOOKUP(A29701,Questionnaire!A:KQ,237,FALSE)),"#",VLOOKUP(A29701,Questionnaire!A:KQ,237,FALSE))</f>
        <v>#</v>
      </c>
    </row>
    <row r="29702" spans="1:2">
      <c r="A29702" t="s">
        <v>379</v>
      </c>
      <c r="B29702" t="str">
        <f>IF(ISBLANK(VLOOKUP(A29702,Questionnaire!A:KQ,237,FALSE)),"#",VLOOKUP(A29702,Questionnaire!A:KQ,237,FALSE))</f>
        <v>#</v>
      </c>
    </row>
    <row r="29703" spans="1:2">
      <c r="A29703" t="s">
        <v>380</v>
      </c>
      <c r="B29703" t="str">
        <f>IF(ISBLANK(VLOOKUP(A29703,Questionnaire!A:KQ,237,FALSE)),"#",VLOOKUP(A29703,Questionnaire!A:KQ,237,FALSE))</f>
        <v>#</v>
      </c>
    </row>
    <row r="29704" spans="1:2">
      <c r="A29704" t="s">
        <v>381</v>
      </c>
      <c r="B29704" t="str">
        <f>IF(ISBLANK(VLOOKUP(A29704,Questionnaire!A:KQ,237,FALSE)),"#",VLOOKUP(A29704,Questionnaire!A:KQ,237,FALSE))</f>
        <v>#</v>
      </c>
    </row>
    <row r="29705" spans="1:2">
      <c r="A29705" t="s">
        <v>382</v>
      </c>
      <c r="B29705" t="str">
        <f>IF(ISBLANK(VLOOKUP(A29705,Questionnaire!A:KQ,237,FALSE)),"#",VLOOKUP(A29705,Questionnaire!A:KQ,237,FALSE))</f>
        <v>#</v>
      </c>
    </row>
    <row r="29706" spans="1:2">
      <c r="A29706" t="s">
        <v>384</v>
      </c>
      <c r="B29706" t="str">
        <f>IF(ISBLANK(VLOOKUP(A29706,Questionnaire!A:KQ,237,FALSE)),"#",VLOOKUP(A29706,Questionnaire!A:KQ,237,FALSE))</f>
        <v>#</v>
      </c>
    </row>
    <row r="29707" spans="1:2">
      <c r="A29707" t="s">
        <v>387</v>
      </c>
      <c r="B29707" t="str">
        <f>IF(ISBLANK(VLOOKUP(A29707,Questionnaire!A:KQ,237,FALSE)),"#",VLOOKUP(A29707,Questionnaire!A:KQ,237,FALSE))</f>
        <v>#</v>
      </c>
    </row>
    <row r="29708" spans="1:2">
      <c r="A29708" t="s">
        <v>391</v>
      </c>
      <c r="B29708" t="str">
        <f>IF(ISBLANK(VLOOKUP(A29708,Questionnaire!A:KQ,237,FALSE)),"#",VLOOKUP(A29708,Questionnaire!A:KQ,237,FALSE))</f>
        <v>#</v>
      </c>
    </row>
    <row r="29709" spans="1:2">
      <c r="A29709" t="s">
        <v>393</v>
      </c>
      <c r="B29709" t="str">
        <f>IF(ISBLANK(VLOOKUP(A29709,Questionnaire!A:KQ,237,FALSE)),"#",VLOOKUP(A29709,Questionnaire!A:KQ,237,FALSE))</f>
        <v>#</v>
      </c>
    </row>
    <row r="29710" spans="1:2">
      <c r="A29710" t="s">
        <v>395</v>
      </c>
      <c r="B29710" t="str">
        <f>IF(ISBLANK(VLOOKUP(A29710,Questionnaire!A:KQ,237,FALSE)),"#",VLOOKUP(A29710,Questionnaire!A:KQ,237,FALSE))</f>
        <v>#</v>
      </c>
    </row>
    <row r="29711" spans="1:2">
      <c r="A29711" t="s">
        <v>398</v>
      </c>
      <c r="B29711" t="str">
        <f>IF(ISBLANK(VLOOKUP(A29711,Questionnaire!A:KQ,237,FALSE)),"#",VLOOKUP(A29711,Questionnaire!A:KQ,237,FALSE))</f>
        <v>#</v>
      </c>
    </row>
    <row r="29712" spans="1:2">
      <c r="A29712" t="s">
        <v>402</v>
      </c>
      <c r="B29712" t="str">
        <f>IF(ISBLANK(VLOOKUP(A29712,Questionnaire!A:KQ,237,FALSE)),"#",VLOOKUP(A29712,Questionnaire!A:KQ,237,FALSE))</f>
        <v>#</v>
      </c>
    </row>
    <row r="29713" spans="1:2">
      <c r="A29713" t="s">
        <v>405</v>
      </c>
      <c r="B29713" t="str">
        <f>IF(ISBLANK(VLOOKUP(A29713,Questionnaire!A:KQ,237,FALSE)),"#",VLOOKUP(A29713,Questionnaire!A:KQ,237,FALSE))</f>
        <v>#</v>
      </c>
    </row>
    <row r="29714" spans="1:2">
      <c r="A29714" t="s">
        <v>409</v>
      </c>
      <c r="B29714" t="str">
        <f>IF(ISBLANK(VLOOKUP(A29714,Questionnaire!A:KQ,237,FALSE)),"#",VLOOKUP(A29714,Questionnaire!A:KQ,237,FALSE))</f>
        <v>#</v>
      </c>
    </row>
    <row r="29715" spans="1:2">
      <c r="A29715" t="s">
        <v>412</v>
      </c>
      <c r="B29715" t="str">
        <f>IF(ISBLANK(VLOOKUP(A29715,Questionnaire!A:KQ,237,FALSE)),"#",VLOOKUP(A29715,Questionnaire!A:KQ,237,FALSE))</f>
        <v>#</v>
      </c>
    </row>
    <row r="29716" spans="1:2">
      <c r="A29716" t="s">
        <v>415</v>
      </c>
      <c r="B29716" t="str">
        <f>IF(ISBLANK(VLOOKUP(A29716,Questionnaire!A:KQ,237,FALSE)),"#",VLOOKUP(A29716,Questionnaire!A:KQ,237,FALSE))</f>
        <v>#</v>
      </c>
    </row>
    <row r="29717" spans="1:2">
      <c r="A29717" t="s">
        <v>418</v>
      </c>
      <c r="B29717" t="str">
        <f>IF(ISBLANK(VLOOKUP(A29717,Questionnaire!A:KQ,237,FALSE)),"#",VLOOKUP(A29717,Questionnaire!A:KQ,237,FALSE))</f>
        <v>#</v>
      </c>
    </row>
    <row r="29718" spans="1:2">
      <c r="A29718" t="s">
        <v>421</v>
      </c>
      <c r="B29718" t="str">
        <f>IF(ISBLANK(VLOOKUP(A29718,Questionnaire!A:KQ,237,FALSE)),"#",VLOOKUP(A29718,Questionnaire!A:KQ,237,FALSE))</f>
        <v>#</v>
      </c>
    </row>
    <row r="29719" spans="1:2">
      <c r="A29719" t="s">
        <v>424</v>
      </c>
      <c r="B29719" t="str">
        <f>IF(ISBLANK(VLOOKUP(A29719,Questionnaire!A:KQ,237,FALSE)),"#",VLOOKUP(A29719,Questionnaire!A:KQ,237,FALSE))</f>
        <v>#</v>
      </c>
    </row>
    <row r="29720" spans="1:2">
      <c r="A29720" t="s">
        <v>429</v>
      </c>
      <c r="B29720" t="str">
        <f>IF(ISBLANK(VLOOKUP(A29720,Questionnaire!A:KQ,237,FALSE)),"#",VLOOKUP(A29720,Questionnaire!A:KQ,237,FALSE))</f>
        <v>#</v>
      </c>
    </row>
    <row r="29721" spans="1:2">
      <c r="A29721" t="s">
        <v>432</v>
      </c>
      <c r="B29721" t="str">
        <f>IF(ISBLANK(VLOOKUP(A29721,Questionnaire!A:KQ,237,FALSE)),"#",VLOOKUP(A29721,Questionnaire!A:KQ,237,FALSE))</f>
        <v>#</v>
      </c>
    </row>
    <row r="29722" spans="1:2">
      <c r="A29722" t="s">
        <v>435</v>
      </c>
      <c r="B29722" t="str">
        <f>IF(ISBLANK(VLOOKUP(A29722,Questionnaire!A:KQ,237,FALSE)),"#",VLOOKUP(A29722,Questionnaire!A:KQ,237,FALSE))</f>
        <v>#</v>
      </c>
    </row>
    <row r="29723" spans="1:2">
      <c r="A29723" t="s">
        <v>437</v>
      </c>
      <c r="B29723" t="str">
        <f>IF(ISBLANK(VLOOKUP(A29723,Questionnaire!A:KQ,237,FALSE)),"#",VLOOKUP(A29723,Questionnaire!A:KQ,237,FALSE))</f>
        <v>#</v>
      </c>
    </row>
    <row r="29724" spans="1:2">
      <c r="A29724" t="s">
        <v>439</v>
      </c>
      <c r="B29724" t="str">
        <f>IF(ISBLANK(VLOOKUP(A29724,Questionnaire!A:KQ,237,FALSE)),"#",VLOOKUP(A29724,Questionnaire!A:KQ,237,FALSE))</f>
        <v>#</v>
      </c>
    </row>
    <row r="29725" spans="1:2">
      <c r="A29725" t="s">
        <v>442</v>
      </c>
      <c r="B29725" t="str">
        <f>IF(ISBLANK(VLOOKUP(A29725,Questionnaire!A:KQ,237,FALSE)),"#",VLOOKUP(A29725,Questionnaire!A:KQ,237,FALSE))</f>
        <v>#</v>
      </c>
    </row>
    <row r="29726" spans="1:2">
      <c r="A29726" t="s">
        <v>445</v>
      </c>
      <c r="B29726" t="str">
        <f>IF(ISBLANK(VLOOKUP(A29726,Questionnaire!A:KQ,237,FALSE)),"#",VLOOKUP(A29726,Questionnaire!A:KQ,237,FALSE))</f>
        <v>#</v>
      </c>
    </row>
    <row r="29727" spans="1:2">
      <c r="A29727" t="s">
        <v>448</v>
      </c>
      <c r="B29727" t="str">
        <f>IF(ISBLANK(VLOOKUP(A29727,Questionnaire!A:KQ,237,FALSE)),"#",VLOOKUP(A29727,Questionnaire!A:KQ,237,FALSE))</f>
        <v>#</v>
      </c>
    </row>
    <row r="29728" spans="1:2">
      <c r="A29728" t="s">
        <v>452</v>
      </c>
      <c r="B29728" t="str">
        <f>IF(ISBLANK(VLOOKUP(A29728,Questionnaire!A:KQ,237,FALSE)),"#",VLOOKUP(A29728,Questionnaire!A:KQ,237,FALSE))</f>
        <v>#</v>
      </c>
    </row>
    <row r="29729" spans="1:3">
      <c r="A29729" t="s">
        <v>455</v>
      </c>
      <c r="B29729" t="str">
        <f>IF(ISBLANK(VLOOKUP(A29729,Questionnaire!A:KQ,237,FALSE)),"#",VLOOKUP(A29729,Questionnaire!A:KQ,237,FALSE))</f>
        <v>#</v>
      </c>
    </row>
    <row r="29730" spans="1:3">
      <c r="A29730" t="s">
        <v>458</v>
      </c>
      <c r="B29730" t="str">
        <f>IF(ISBLANK(VLOOKUP(A29730,Questionnaire!A:KQ,237,FALSE)),"#",VLOOKUP(A29730,Questionnaire!A:KQ,237,FALSE))</f>
        <v>#</v>
      </c>
    </row>
    <row r="29731" spans="1:3">
      <c r="A29731" t="s">
        <v>461</v>
      </c>
      <c r="B29731" t="str">
        <f>IF(ISBLANK(VLOOKUP(A29731,Questionnaire!A:KQ,237,FALSE)),"#",VLOOKUP(A29731,Questionnaire!A:KQ,237,FALSE))</f>
        <v>#</v>
      </c>
    </row>
    <row r="29732" spans="1:3">
      <c r="A29732" t="s">
        <v>465</v>
      </c>
      <c r="B29732" t="str">
        <f>IF(ISBLANK(VLOOKUP(A29732,Questionnaire!A:KQ,237,FALSE)),"#",VLOOKUP(A29732,Questionnaire!A:KQ,237,FALSE))</f>
        <v>#</v>
      </c>
    </row>
    <row r="29733" spans="1:3">
      <c r="A29733" t="s">
        <v>467</v>
      </c>
      <c r="B29733" t="str">
        <f>IF(ISBLANK(VLOOKUP(A29733,Questionnaire!A:KQ,237,FALSE)),"#",VLOOKUP(A29733,Questionnaire!A:KQ,237,FALSE))</f>
        <v>#</v>
      </c>
    </row>
    <row r="29734" spans="1:3">
      <c r="A29734" t="s">
        <v>469</v>
      </c>
      <c r="B29734" t="str">
        <f>IF(ISBLANK(VLOOKUP(A29734,Questionnaire!A:KQ,237,FALSE)),"#",VLOOKUP(A29734,Questionnaire!A:KQ,237,FALSE))</f>
        <v>#</v>
      </c>
    </row>
    <row r="29735" spans="1:3">
      <c r="A29735" t="s">
        <v>471</v>
      </c>
      <c r="B29735" t="str">
        <f>IF(ISBLANK(VLOOKUP(A29735,Questionnaire!A:KQ,237,FALSE)),"#",VLOOKUP(A29735,Questionnaire!A:KQ,237,FALSE))</f>
        <v>#</v>
      </c>
    </row>
    <row r="29736" spans="1:3">
      <c r="A29736" t="s">
        <v>473</v>
      </c>
      <c r="B29736" t="str">
        <f>IF(ISBLANK(VLOOKUP(A29736,Questionnaire!A:KQ,237,FALSE)),"#",VLOOKUP(A29736,Questionnaire!A:KQ,237,FALSE))</f>
        <v>#</v>
      </c>
    </row>
    <row r="29737" spans="1:3">
      <c r="A29737" t="s">
        <v>475</v>
      </c>
      <c r="B29737" t="str">
        <f>IF(ISBLANK(VLOOKUP(A29737,Questionnaire!A:KQ,237,FALSE)),"#",VLOOKUP(A29737,Questionnaire!A:KQ,237,FALSE))</f>
        <v>#</v>
      </c>
    </row>
    <row r="29738" spans="1:3">
      <c r="A29738" t="s">
        <v>185</v>
      </c>
      <c r="B29738" t="str">
        <f>IF(ISBLANK(VLOOKUP(A29738,Questionnaire!A:KQ,238,FALSE)),"#",VLOOKUP(A29738,Questionnaire!A:KQ,238,FALSE))</f>
        <v>#</v>
      </c>
      <c r="C29738">
        <v>235</v>
      </c>
    </row>
    <row r="29739" spans="1:3">
      <c r="A29739" t="s">
        <v>187</v>
      </c>
      <c r="B29739" t="str">
        <f>IF(ISNA(VLOOKUP(VLOOKUP(A29739,Questionnaire!A:KQ,238,FALSE),'CORA Encoding'!D:E,2,FALSE)),"#",VLOOKUP(VLOOKUP(A29739,Questionnaire!A:KQ,238,FALSE),'CORA Encoding'!D:E,2,FALSE))</f>
        <v>#</v>
      </c>
    </row>
    <row r="29740" spans="1:3">
      <c r="A29740" t="s">
        <v>189</v>
      </c>
      <c r="B29740" t="str">
        <f>IF(ISNA(VLOOKUP(VLOOKUP(A29740,Questionnaire!A:KQ,238,FALSE),'CORA Encoding'!G:H,2,FALSE)),"#",VLOOKUP(VLOOKUP(A29740,Questionnaire!A:KQ,238,FALSE),'CORA Encoding'!G:H,2,FALSE))</f>
        <v>#</v>
      </c>
    </row>
    <row r="29741" spans="1:3">
      <c r="A29741" t="s">
        <v>191</v>
      </c>
      <c r="B29741" t="str">
        <f>IF(ISNA(VLOOKUP(VLOOKUP(A29741,Questionnaire!A:KQ,238,FALSE),'Country List'!E:F,2,FALSE)),"#",VLOOKUP(VLOOKUP(A29741,Questionnaire!A:KQ,238,FALSE),'Country List'!E:F,2,FALSE))</f>
        <v>#</v>
      </c>
    </row>
    <row r="29742" spans="1:3">
      <c r="A29742" t="s">
        <v>193</v>
      </c>
      <c r="B29742" t="str">
        <f>IF(ISNA(VLOOKUP(VLOOKUP(A29742,Questionnaire!A:KQ,238,FALSE),'Industry List'!B:C,2,FALSE)),"#",VLOOKUP(VLOOKUP(A29742,Questionnaire!A:KQ,238,FALSE),'Industry List'!B:C,2,FALSE))</f>
        <v>#</v>
      </c>
    </row>
    <row r="29743" spans="1:3">
      <c r="A29743" t="s">
        <v>197</v>
      </c>
      <c r="B29743" t="str">
        <f>IF(ISBLANK(VLOOKUP(A29743,Questionnaire!A:KQ,238,FALSE)),"#",VLOOKUP(A29743,Questionnaire!A:KQ,238,FALSE))</f>
        <v>#</v>
      </c>
    </row>
    <row r="29744" spans="1:3">
      <c r="A29744" t="s">
        <v>201</v>
      </c>
      <c r="B29744" t="str">
        <f>IF(ISBLANK(VLOOKUP(A29744,Questionnaire!A:KQ,238,FALSE)),"#",VLOOKUP(A29744,Questionnaire!A:KQ,238,FALSE))</f>
        <v>#</v>
      </c>
    </row>
    <row r="29745" spans="1:2">
      <c r="A29745" t="s">
        <v>203</v>
      </c>
      <c r="B29745" t="str">
        <f>IF(ISNA(VLOOKUP(VLOOKUP(A29745,Questionnaire!A:KQ,238,FALSE),'CORA Encoding'!J:K,2,FALSE)),"#",VLOOKUP(VLOOKUP(A29745,Questionnaire!A:KQ,238,FALSE),'CORA Encoding'!J:K,2,FALSE))</f>
        <v>#</v>
      </c>
    </row>
    <row r="29746" spans="1:2">
      <c r="A29746" t="s">
        <v>208</v>
      </c>
      <c r="B29746" t="str">
        <f>IF(ISBLANK(VLOOKUP(A29746,Questionnaire!A:KQ,238,FALSE)),"#",VLOOKUP(A29746,Questionnaire!A:KQ,238,FALSE))</f>
        <v>#</v>
      </c>
    </row>
    <row r="29747" spans="1:2">
      <c r="A29747" t="s">
        <v>213</v>
      </c>
      <c r="B29747" t="str">
        <f>IF(ISBLANK(VLOOKUP(A29747,Questionnaire!A:KQ,238,FALSE)),"#",VLOOKUP(A29747,Questionnaire!A:KQ,238,FALSE))</f>
        <v>#</v>
      </c>
    </row>
    <row r="29748" spans="1:2">
      <c r="A29748" t="s">
        <v>215</v>
      </c>
      <c r="B29748" t="str">
        <f>IF(ISBLANK(VLOOKUP(A29748,Questionnaire!A:KQ,238,FALSE)),"#",VLOOKUP(A29748,Questionnaire!A:KQ,238,FALSE))</f>
        <v>#</v>
      </c>
    </row>
    <row r="29749" spans="1:2">
      <c r="A29749" t="s">
        <v>217</v>
      </c>
      <c r="B29749" t="str">
        <f>IF(ISBLANK(VLOOKUP(A29749,Questionnaire!A:KQ,238,FALSE)),"#",VLOOKUP(A29749,Questionnaire!A:KQ,238,FALSE))</f>
        <v>#</v>
      </c>
    </row>
    <row r="29750" spans="1:2">
      <c r="A29750" t="s">
        <v>219</v>
      </c>
      <c r="B29750" t="str">
        <f>IF(ISBLANK(VLOOKUP(A29750,Questionnaire!A:KQ,238,FALSE)),"#",VLOOKUP(A29750,Questionnaire!A:KQ,238,FALSE))</f>
        <v>#</v>
      </c>
    </row>
    <row r="29751" spans="1:2">
      <c r="A29751" t="s">
        <v>221</v>
      </c>
      <c r="B29751" t="str">
        <f>IF(ISBLANK(VLOOKUP(A29751,Questionnaire!A:KQ,238,FALSE)),"#",VLOOKUP(A29751,Questionnaire!A:KQ,238,FALSE))</f>
        <v>#</v>
      </c>
    </row>
    <row r="29752" spans="1:2">
      <c r="A29752" t="s">
        <v>223</v>
      </c>
      <c r="B29752" t="str">
        <f>IF(ISBLANK(VLOOKUP(A29752,Questionnaire!A:KQ,238,FALSE)),"#",VLOOKUP(A29752,Questionnaire!A:KQ,238,FALSE))</f>
        <v>#</v>
      </c>
    </row>
    <row r="29753" spans="1:2">
      <c r="A29753" t="s">
        <v>225</v>
      </c>
      <c r="B29753" t="str">
        <f>IF(ISBLANK(VLOOKUP(A29753,Questionnaire!A:KQ,238,FALSE)),"#",VLOOKUP(A29753,Questionnaire!A:KQ,238,FALSE))</f>
        <v>#</v>
      </c>
    </row>
    <row r="29754" spans="1:2">
      <c r="A29754" t="s">
        <v>227</v>
      </c>
      <c r="B29754" t="str">
        <f>IF(ISBLANK(VLOOKUP(A29754,Questionnaire!A:KQ,238,FALSE)),"#",VLOOKUP(A29754,Questionnaire!A:KQ,238,FALSE))</f>
        <v>#</v>
      </c>
    </row>
    <row r="29755" spans="1:2">
      <c r="A29755" t="s">
        <v>229</v>
      </c>
      <c r="B29755" t="str">
        <f>IF(ISBLANK(VLOOKUP(A29755,Questionnaire!A:KQ,238,FALSE)),"#",VLOOKUP(A29755,Questionnaire!A:KQ,238,FALSE))</f>
        <v>#</v>
      </c>
    </row>
    <row r="29756" spans="1:2">
      <c r="A29756" t="s">
        <v>231</v>
      </c>
      <c r="B29756" t="str">
        <f>IF(ISBLANK(VLOOKUP(A29756,Questionnaire!A:KQ,238,FALSE)),"#",VLOOKUP(A29756,Questionnaire!A:KQ,238,FALSE))</f>
        <v>#</v>
      </c>
    </row>
    <row r="29757" spans="1:2">
      <c r="A29757" t="s">
        <v>233</v>
      </c>
      <c r="B29757" t="str">
        <f>IF(ISBLANK(VLOOKUP(A29757,Questionnaire!A:KQ,238,FALSE)),"#",VLOOKUP(A29757,Questionnaire!A:KQ,238,FALSE))</f>
        <v>#</v>
      </c>
    </row>
    <row r="29758" spans="1:2">
      <c r="A29758" t="s">
        <v>235</v>
      </c>
      <c r="B29758" t="str">
        <f>IF(ISBLANK(VLOOKUP(A29758,Questionnaire!A:KQ,238,FALSE)),"#",VLOOKUP(A29758,Questionnaire!A:KQ,238,FALSE))</f>
        <v>#</v>
      </c>
    </row>
    <row r="29759" spans="1:2">
      <c r="A29759" t="s">
        <v>237</v>
      </c>
      <c r="B29759" t="str">
        <f>IF(ISBLANK(VLOOKUP(A29759,Questionnaire!A:KQ,238,FALSE)),"#",VLOOKUP(A29759,Questionnaire!A:KQ,238,FALSE))</f>
        <v>#</v>
      </c>
    </row>
    <row r="29760" spans="1:2">
      <c r="A29760" t="s">
        <v>239</v>
      </c>
      <c r="B29760" t="str">
        <f>IF(ISBLANK(VLOOKUP(A29760,Questionnaire!A:KQ,238,FALSE)),"#",VLOOKUP(A29760,Questionnaire!A:KQ,238,FALSE))</f>
        <v>#</v>
      </c>
    </row>
    <row r="29761" spans="1:2">
      <c r="A29761" t="s">
        <v>242</v>
      </c>
      <c r="B29761" t="str">
        <f>IF(ISBLANK(VLOOKUP(A29761,Questionnaire!A:KQ,238,FALSE)),"#",VLOOKUP(A29761,Questionnaire!A:KQ,238,FALSE))</f>
        <v>#</v>
      </c>
    </row>
    <row r="29762" spans="1:2">
      <c r="A29762" t="s">
        <v>245</v>
      </c>
      <c r="B29762" t="str">
        <f>IF(ISBLANK(VLOOKUP(A29762,Questionnaire!A:KQ,238,FALSE)),"#",VLOOKUP(A29762,Questionnaire!A:KQ,238,FALSE))</f>
        <v>#</v>
      </c>
    </row>
    <row r="29763" spans="1:2">
      <c r="A29763" t="s">
        <v>247</v>
      </c>
      <c r="B29763" t="str">
        <f>IF(ISBLANK(VLOOKUP(A29763,Questionnaire!A:KQ,238,FALSE)),"#",VLOOKUP(A29763,Questionnaire!A:KQ,238,FALSE))</f>
        <v>#</v>
      </c>
    </row>
    <row r="29764" spans="1:2">
      <c r="A29764" t="s">
        <v>249</v>
      </c>
      <c r="B29764" t="str">
        <f>IF(ISBLANK(VLOOKUP(A29764,Questionnaire!A:KQ,238,FALSE)),"#",VLOOKUP(A29764,Questionnaire!A:KQ,238,FALSE))</f>
        <v>#</v>
      </c>
    </row>
    <row r="29765" spans="1:2">
      <c r="A29765" t="s">
        <v>250</v>
      </c>
      <c r="B29765" t="str">
        <f>IF(ISBLANK(VLOOKUP(A29765,Questionnaire!A:KQ,238,FALSE)),"#",VLOOKUP(A29765,Questionnaire!A:KQ,238,FALSE))</f>
        <v>#</v>
      </c>
    </row>
    <row r="29766" spans="1:2">
      <c r="A29766" t="s">
        <v>252</v>
      </c>
      <c r="B29766" t="str">
        <f>IF(ISBLANK(VLOOKUP(A29766,Questionnaire!A:KQ,238,FALSE)),"#",VLOOKUP(A29766,Questionnaire!A:KQ,238,FALSE))</f>
        <v>#</v>
      </c>
    </row>
    <row r="29767" spans="1:2">
      <c r="A29767" t="s">
        <v>255</v>
      </c>
      <c r="B29767" t="str">
        <f>IF(ISBLANK(VLOOKUP(A29767,Questionnaire!A:KQ,238,FALSE)),"#",VLOOKUP(A29767,Questionnaire!A:KQ,238,FALSE))</f>
        <v>#</v>
      </c>
    </row>
    <row r="29768" spans="1:2">
      <c r="A29768" t="s">
        <v>258</v>
      </c>
      <c r="B29768" t="str">
        <f>IF(ISNA(VLOOKUP(VLOOKUP(A29768,Questionnaire!A:KQ,238,FALSE),'CORA Encoding'!M:N,2,FALSE)),"#",VLOOKUP(VLOOKUP(A29768,Questionnaire!A:KQ,238,FALSE),'CORA Encoding'!M:N,2,FALSE))</f>
        <v>#</v>
      </c>
    </row>
    <row r="29769" spans="1:2">
      <c r="A29769" t="s">
        <v>261</v>
      </c>
      <c r="B29769" t="str">
        <f>IF(ISBLANK(VLOOKUP(A29769,Questionnaire!A:KQ,238,FALSE)),"#",VLOOKUP(A29769,Questionnaire!A:KQ,238,FALSE))</f>
        <v>#</v>
      </c>
    </row>
    <row r="29770" spans="1:2">
      <c r="A29770" t="s">
        <v>263</v>
      </c>
      <c r="B29770" t="str">
        <f>IF(ISBLANK(VLOOKUP(A29770,Questionnaire!A:KQ,238,FALSE)),"#",VLOOKUP(A29770,Questionnaire!A:KQ,238,FALSE))</f>
        <v>#</v>
      </c>
    </row>
    <row r="29771" spans="1:2">
      <c r="A29771" t="s">
        <v>265</v>
      </c>
      <c r="B29771" t="str">
        <f>IF(ISBLANK(VLOOKUP(A29771,Questionnaire!A:KQ,238,FALSE)),"#",VLOOKUP(A29771,Questionnaire!A:KQ,238,FALSE))</f>
        <v>#</v>
      </c>
    </row>
    <row r="29772" spans="1:2">
      <c r="A29772" t="s">
        <v>267</v>
      </c>
      <c r="B29772" t="str">
        <f>IF(ISBLANK(VLOOKUP(A29772,Questionnaire!A:KQ,238,FALSE)),"#",VLOOKUP(A29772,Questionnaire!A:KQ,238,FALSE))</f>
        <v>#</v>
      </c>
    </row>
    <row r="29773" spans="1:2">
      <c r="A29773" t="s">
        <v>269</v>
      </c>
      <c r="B29773" t="str">
        <f>IF(ISBLANK(VLOOKUP(A29773,Questionnaire!A:KQ,238,FALSE)),"#",VLOOKUP(A29773,Questionnaire!A:KQ,238,FALSE))</f>
        <v>#</v>
      </c>
    </row>
    <row r="29774" spans="1:2">
      <c r="A29774" t="s">
        <v>274</v>
      </c>
      <c r="B29774" t="str">
        <f>IF(ISBLANK(VLOOKUP(A29774,Questionnaire!A:KQ,238,FALSE)),"#",VLOOKUP(A29774,Questionnaire!A:KQ,238,FALSE))</f>
        <v>#</v>
      </c>
    </row>
    <row r="29775" spans="1:2">
      <c r="A29775" t="s">
        <v>276</v>
      </c>
      <c r="B29775" t="str">
        <f>IF(ISBLANK(VLOOKUP(A29775,Questionnaire!A:KQ,238,FALSE)),"#",VLOOKUP(A29775,Questionnaire!A:KQ,238,FALSE))</f>
        <v>#</v>
      </c>
    </row>
    <row r="29776" spans="1:2">
      <c r="A29776" t="s">
        <v>278</v>
      </c>
      <c r="B29776" t="str">
        <f>IF(ISBLANK(VLOOKUP(A29776,Questionnaire!A:KQ,238,FALSE)),"#",VLOOKUP(A29776,Questionnaire!A:KQ,238,FALSE))</f>
        <v>#</v>
      </c>
    </row>
    <row r="29777" spans="1:2">
      <c r="A29777" t="s">
        <v>280</v>
      </c>
      <c r="B29777" t="str">
        <f>IF(ISBLANK(VLOOKUP(A29777,Questionnaire!A:KQ,238,FALSE)),"#",VLOOKUP(A29777,Questionnaire!A:KQ,238,FALSE))</f>
        <v>#</v>
      </c>
    </row>
    <row r="29778" spans="1:2">
      <c r="A29778" t="s">
        <v>282</v>
      </c>
      <c r="B29778" t="str">
        <f>IF(ISBLANK(VLOOKUP(A29778,Questionnaire!A:KQ,238,FALSE)),"#",VLOOKUP(A29778,Questionnaire!A:KQ,238,FALSE))</f>
        <v>#</v>
      </c>
    </row>
    <row r="29779" spans="1:2">
      <c r="A29779" t="s">
        <v>286</v>
      </c>
      <c r="B29779" t="str">
        <f>IF(ISBLANK(VLOOKUP(A29779,Questionnaire!A:KQ,238,FALSE)),"#",VLOOKUP(A29779,Questionnaire!A:KQ,238,FALSE))</f>
        <v>#</v>
      </c>
    </row>
    <row r="29780" spans="1:2">
      <c r="A29780" t="s">
        <v>288</v>
      </c>
      <c r="B29780" t="str">
        <f>IF(ISBLANK(VLOOKUP(A29780,Questionnaire!A:KQ,238,FALSE)),"#",VLOOKUP(A29780,Questionnaire!A:KQ,238,FALSE))</f>
        <v>#</v>
      </c>
    </row>
    <row r="29781" spans="1:2">
      <c r="A29781" t="s">
        <v>290</v>
      </c>
      <c r="B29781" t="str">
        <f>IF(ISBLANK(VLOOKUP(A29781,Questionnaire!A:KQ,238,FALSE)),"#",VLOOKUP(A29781,Questionnaire!A:KQ,238,FALSE))</f>
        <v>#</v>
      </c>
    </row>
    <row r="29782" spans="1:2">
      <c r="A29782" t="s">
        <v>292</v>
      </c>
      <c r="B29782" t="str">
        <f>IF(ISBLANK(VLOOKUP(A29782,Questionnaire!A:KQ,238,FALSE)),"#",VLOOKUP(A29782,Questionnaire!A:KQ,238,FALSE))</f>
        <v>#</v>
      </c>
    </row>
    <row r="29783" spans="1:2">
      <c r="A29783" t="s">
        <v>294</v>
      </c>
      <c r="B29783" t="str">
        <f>IF(ISBLANK(VLOOKUP(A29783,Questionnaire!A:KQ,238,FALSE)),"#",VLOOKUP(A29783,Questionnaire!A:KQ,238,FALSE))</f>
        <v>#</v>
      </c>
    </row>
    <row r="29784" spans="1:2">
      <c r="A29784" t="s">
        <v>296</v>
      </c>
      <c r="B29784" t="str">
        <f>IF(ISBLANK(VLOOKUP(A29784,Questionnaire!A:KQ,238,FALSE)),"#",VLOOKUP(A29784,Questionnaire!A:KQ,238,FALSE))</f>
        <v>#</v>
      </c>
    </row>
    <row r="29785" spans="1:2">
      <c r="A29785" t="s">
        <v>301</v>
      </c>
      <c r="B29785" t="str">
        <f>IF(ISBLANK(VLOOKUP(A29785,Questionnaire!A:KQ,238,FALSE)),"#",VLOOKUP(A29785,Questionnaire!A:KQ,238,FALSE))</f>
        <v>#</v>
      </c>
    </row>
    <row r="29786" spans="1:2">
      <c r="A29786" t="s">
        <v>303</v>
      </c>
      <c r="B29786" t="str">
        <f>IF(ISBLANK(VLOOKUP(A29786,Questionnaire!A:KQ,238,FALSE)),"#",VLOOKUP(A29786,Questionnaire!A:KQ,238,FALSE))</f>
        <v>#</v>
      </c>
    </row>
    <row r="29787" spans="1:2">
      <c r="A29787" t="s">
        <v>305</v>
      </c>
      <c r="B29787" t="str">
        <f>IF(ISBLANK(VLOOKUP(A29787,Questionnaire!A:KQ,238,FALSE)),"#",VLOOKUP(A29787,Questionnaire!A:KQ,238,FALSE))</f>
        <v>#</v>
      </c>
    </row>
    <row r="29788" spans="1:2">
      <c r="A29788" t="s">
        <v>307</v>
      </c>
      <c r="B29788" t="str">
        <f>IF(ISBLANK(VLOOKUP(A29788,Questionnaire!A:KQ,238,FALSE)),"#",VLOOKUP(A29788,Questionnaire!A:KQ,238,FALSE))</f>
        <v>#</v>
      </c>
    </row>
    <row r="29789" spans="1:2">
      <c r="A29789" t="s">
        <v>311</v>
      </c>
      <c r="B29789" t="str">
        <f>IF(ISBLANK(VLOOKUP(A29789,Questionnaire!A:KQ,238,FALSE)),"#",VLOOKUP(A29789,Questionnaire!A:KQ,238,FALSE))</f>
        <v>#</v>
      </c>
    </row>
    <row r="29790" spans="1:2">
      <c r="A29790" t="s">
        <v>313</v>
      </c>
      <c r="B29790" t="str">
        <f>IF(ISBLANK(VLOOKUP(A29790,Questionnaire!A:KQ,238,FALSE)),"#",VLOOKUP(A29790,Questionnaire!A:KQ,238,FALSE))</f>
        <v>#</v>
      </c>
    </row>
    <row r="29791" spans="1:2">
      <c r="A29791" t="s">
        <v>314</v>
      </c>
      <c r="B29791" t="str">
        <f>IF(ISBLANK(VLOOKUP(A29791,Questionnaire!A:KQ,238,FALSE)),"#",VLOOKUP(A29791,Questionnaire!A:KQ,238,FALSE))</f>
        <v>#</v>
      </c>
    </row>
    <row r="29792" spans="1:2">
      <c r="A29792" t="s">
        <v>315</v>
      </c>
      <c r="B29792" t="str">
        <f>IF(ISBLANK(VLOOKUP(A29792,Questionnaire!A:KQ,238,FALSE)),"#",VLOOKUP(A29792,Questionnaire!A:KQ,238,FALSE))</f>
        <v>#</v>
      </c>
    </row>
    <row r="29793" spans="1:2">
      <c r="A29793" t="s">
        <v>317</v>
      </c>
      <c r="B29793" t="str">
        <f>IF(ISBLANK(VLOOKUP(A29793,Questionnaire!A:KQ,238,FALSE)),"#",VLOOKUP(A29793,Questionnaire!A:KQ,238,FALSE))</f>
        <v>#</v>
      </c>
    </row>
    <row r="29794" spans="1:2">
      <c r="A29794" t="s">
        <v>319</v>
      </c>
      <c r="B29794" t="str">
        <f>IF(ISBLANK(VLOOKUP(A29794,Questionnaire!A:KQ,238,FALSE)),"#",VLOOKUP(A29794,Questionnaire!A:KQ,238,FALSE))</f>
        <v>#</v>
      </c>
    </row>
    <row r="29795" spans="1:2">
      <c r="A29795" t="s">
        <v>322</v>
      </c>
      <c r="B29795" t="str">
        <f>IF(ISBLANK(VLOOKUP(A29795,Questionnaire!A:KQ,238,FALSE)),"#",VLOOKUP(A29795,Questionnaire!A:KQ,238,FALSE))</f>
        <v>#</v>
      </c>
    </row>
    <row r="29796" spans="1:2">
      <c r="A29796" t="s">
        <v>326</v>
      </c>
      <c r="B29796" t="str">
        <f>IF(ISBLANK(VLOOKUP(A29796,Questionnaire!A:KQ,238,FALSE)),"#",VLOOKUP(A29796,Questionnaire!A:KQ,238,FALSE))</f>
        <v>#</v>
      </c>
    </row>
    <row r="29797" spans="1:2">
      <c r="A29797" t="s">
        <v>328</v>
      </c>
      <c r="B29797" t="str">
        <f>IF(ISBLANK(VLOOKUP(A29797,Questionnaire!A:KQ,238,FALSE)),"#",VLOOKUP(A29797,Questionnaire!A:KQ,238,FALSE))</f>
        <v>#</v>
      </c>
    </row>
    <row r="29798" spans="1:2">
      <c r="A29798" t="s">
        <v>332</v>
      </c>
      <c r="B29798" t="str">
        <f>IF(ISBLANK(VLOOKUP(A29798,Questionnaire!A:KQ,238,FALSE)),"#",VLOOKUP(A29798,Questionnaire!A:KQ,238,FALSE))</f>
        <v>#</v>
      </c>
    </row>
    <row r="29799" spans="1:2">
      <c r="A29799" t="s">
        <v>333</v>
      </c>
      <c r="B29799" t="str">
        <f>IF(ISBLANK(VLOOKUP(A29799,Questionnaire!A:KQ,238,FALSE)),"#",VLOOKUP(A29799,Questionnaire!A:KQ,238,FALSE))</f>
        <v>#</v>
      </c>
    </row>
    <row r="29800" spans="1:2">
      <c r="A29800" t="s">
        <v>334</v>
      </c>
      <c r="B29800" t="str">
        <f>IF(ISBLANK(VLOOKUP(A29800,Questionnaire!A:KQ,238,FALSE)),"#",VLOOKUP(A29800,Questionnaire!A:KQ,238,FALSE))</f>
        <v>#</v>
      </c>
    </row>
    <row r="29801" spans="1:2">
      <c r="A29801" t="s">
        <v>335</v>
      </c>
      <c r="B29801" t="str">
        <f>IF(ISBLANK(VLOOKUP(A29801,Questionnaire!A:KQ,238,FALSE)),"#",VLOOKUP(A29801,Questionnaire!A:KQ,238,FALSE))</f>
        <v>#</v>
      </c>
    </row>
    <row r="29802" spans="1:2">
      <c r="A29802" t="s">
        <v>336</v>
      </c>
      <c r="B29802" t="str">
        <f>IF(ISBLANK(VLOOKUP(A29802,Questionnaire!A:KQ,238,FALSE)),"#",VLOOKUP(A29802,Questionnaire!A:KQ,238,FALSE))</f>
        <v>#</v>
      </c>
    </row>
    <row r="29803" spans="1:2">
      <c r="A29803" t="s">
        <v>337</v>
      </c>
      <c r="B29803" t="str">
        <f>IF(ISBLANK(VLOOKUP(A29803,Questionnaire!A:KQ,238,FALSE)),"#",VLOOKUP(A29803,Questionnaire!A:KQ,238,FALSE))</f>
        <v>#</v>
      </c>
    </row>
    <row r="29804" spans="1:2">
      <c r="A29804" t="s">
        <v>338</v>
      </c>
      <c r="B29804" t="str">
        <f>IF(ISBLANK(VLOOKUP(A29804,Questionnaire!A:KQ,238,FALSE)),"#",VLOOKUP(A29804,Questionnaire!A:KQ,238,FALSE))</f>
        <v>#</v>
      </c>
    </row>
    <row r="29805" spans="1:2">
      <c r="A29805" t="s">
        <v>339</v>
      </c>
      <c r="B29805" t="str">
        <f>IF(ISBLANK(VLOOKUP(A29805,Questionnaire!A:KQ,238,FALSE)),"#",VLOOKUP(A29805,Questionnaire!A:KQ,238,FALSE))</f>
        <v>#</v>
      </c>
    </row>
    <row r="29806" spans="1:2">
      <c r="A29806" t="s">
        <v>340</v>
      </c>
      <c r="B29806" t="str">
        <f>IF(ISBLANK(VLOOKUP(A29806,Questionnaire!A:KQ,238,FALSE)),"#",VLOOKUP(A29806,Questionnaire!A:KQ,238,FALSE))</f>
        <v>#</v>
      </c>
    </row>
    <row r="29807" spans="1:2">
      <c r="A29807" t="s">
        <v>341</v>
      </c>
      <c r="B29807" t="str">
        <f>IF(ISBLANK(VLOOKUP(A29807,Questionnaire!A:KQ,238,FALSE)),"#",VLOOKUP(A29807,Questionnaire!A:KQ,238,FALSE))</f>
        <v>#</v>
      </c>
    </row>
    <row r="29808" spans="1:2">
      <c r="A29808" t="s">
        <v>342</v>
      </c>
      <c r="B29808" t="str">
        <f>IF(ISBLANK(VLOOKUP(A29808,Questionnaire!A:KQ,238,FALSE)),"#",VLOOKUP(A29808,Questionnaire!A:KQ,238,FALSE))</f>
        <v>#</v>
      </c>
    </row>
    <row r="29809" spans="1:2">
      <c r="A29809" t="s">
        <v>343</v>
      </c>
      <c r="B29809" t="str">
        <f>IF(ISBLANK(VLOOKUP(A29809,Questionnaire!A:KQ,238,FALSE)),"#",VLOOKUP(A29809,Questionnaire!A:KQ,238,FALSE))</f>
        <v>#</v>
      </c>
    </row>
    <row r="29810" spans="1:2">
      <c r="A29810" t="s">
        <v>344</v>
      </c>
      <c r="B29810" t="str">
        <f>IF(ISBLANK(VLOOKUP(A29810,Questionnaire!A:KQ,238,FALSE)),"#",VLOOKUP(A29810,Questionnaire!A:KQ,238,FALSE))</f>
        <v>#</v>
      </c>
    </row>
    <row r="29811" spans="1:2">
      <c r="A29811" t="s">
        <v>345</v>
      </c>
      <c r="B29811" t="str">
        <f>IF(ISBLANK(VLOOKUP(A29811,Questionnaire!A:KQ,238,FALSE)),"#",VLOOKUP(A29811,Questionnaire!A:KQ,238,FALSE))</f>
        <v>#</v>
      </c>
    </row>
    <row r="29812" spans="1:2">
      <c r="A29812" t="s">
        <v>348</v>
      </c>
      <c r="B29812" t="str">
        <f>IF(ISBLANK(VLOOKUP(A29812,Questionnaire!A:KQ,238,FALSE)),"#",VLOOKUP(A29812,Questionnaire!A:KQ,238,FALSE))</f>
        <v>#</v>
      </c>
    </row>
    <row r="29813" spans="1:2">
      <c r="A29813" t="s">
        <v>353</v>
      </c>
      <c r="B29813" t="str">
        <f>IF(ISBLANK(VLOOKUP(A29813,Questionnaire!A:KQ,238,FALSE)),"#",VLOOKUP(A29813,Questionnaire!A:KQ,238,FALSE))</f>
        <v>#</v>
      </c>
    </row>
    <row r="29814" spans="1:2">
      <c r="A29814" t="s">
        <v>354</v>
      </c>
      <c r="B29814" t="str">
        <f>IF(ISBLANK(VLOOKUP(A29814,Questionnaire!A:KQ,238,FALSE)),"#",VLOOKUP(A29814,Questionnaire!A:KQ,238,FALSE))</f>
        <v>#</v>
      </c>
    </row>
    <row r="29815" spans="1:2">
      <c r="A29815" t="s">
        <v>355</v>
      </c>
      <c r="B29815" t="str">
        <f>IF(ISBLANK(VLOOKUP(A29815,Questionnaire!A:KQ,238,FALSE)),"#",VLOOKUP(A29815,Questionnaire!A:KQ,238,FALSE))</f>
        <v>#</v>
      </c>
    </row>
    <row r="29816" spans="1:2">
      <c r="A29816" t="s">
        <v>356</v>
      </c>
      <c r="B29816" t="str">
        <f>IF(ISBLANK(VLOOKUP(A29816,Questionnaire!A:KQ,238,FALSE)),"#",VLOOKUP(A29816,Questionnaire!A:KQ,238,FALSE))</f>
        <v>#</v>
      </c>
    </row>
    <row r="29817" spans="1:2">
      <c r="A29817" t="s">
        <v>357</v>
      </c>
      <c r="B29817" t="str">
        <f>IF(ISBLANK(VLOOKUP(A29817,Questionnaire!A:KQ,238,FALSE)),"#",VLOOKUP(A29817,Questionnaire!A:KQ,238,FALSE))</f>
        <v>#</v>
      </c>
    </row>
    <row r="29818" spans="1:2">
      <c r="A29818" t="s">
        <v>360</v>
      </c>
      <c r="B29818" t="str">
        <f>IF(ISBLANK(VLOOKUP(A29818,Questionnaire!A:KQ,238,FALSE)),"#",VLOOKUP(A29818,Questionnaire!A:KQ,238,FALSE))</f>
        <v>#</v>
      </c>
    </row>
    <row r="29819" spans="1:2">
      <c r="A29819" t="s">
        <v>362</v>
      </c>
      <c r="B29819" t="str">
        <f>IF(ISBLANK(VLOOKUP(A29819,Questionnaire!A:KQ,238,FALSE)),"#",VLOOKUP(A29819,Questionnaire!A:KQ,238,FALSE))</f>
        <v>#</v>
      </c>
    </row>
    <row r="29820" spans="1:2">
      <c r="A29820" t="s">
        <v>363</v>
      </c>
      <c r="B29820" t="str">
        <f>IF(ISBLANK(VLOOKUP(A29820,Questionnaire!A:KQ,238,FALSE)),"#",VLOOKUP(A29820,Questionnaire!A:KQ,238,FALSE))</f>
        <v>#</v>
      </c>
    </row>
    <row r="29821" spans="1:2">
      <c r="A29821" t="s">
        <v>364</v>
      </c>
      <c r="B29821" t="str">
        <f>IF(ISBLANK(VLOOKUP(A29821,Questionnaire!A:KQ,238,FALSE)),"#",VLOOKUP(A29821,Questionnaire!A:KQ,238,FALSE))</f>
        <v>#</v>
      </c>
    </row>
    <row r="29822" spans="1:2">
      <c r="A29822" t="s">
        <v>365</v>
      </c>
      <c r="B29822" t="str">
        <f>IF(ISBLANK(VLOOKUP(A29822,Questionnaire!A:KQ,238,FALSE)),"#",VLOOKUP(A29822,Questionnaire!A:KQ,238,FALSE))</f>
        <v>#</v>
      </c>
    </row>
    <row r="29823" spans="1:2">
      <c r="A29823" t="s">
        <v>366</v>
      </c>
      <c r="B29823" t="str">
        <f>IF(ISBLANK(VLOOKUP(A29823,Questionnaire!A:KQ,238,FALSE)),"#",VLOOKUP(A29823,Questionnaire!A:KQ,238,FALSE))</f>
        <v>#</v>
      </c>
    </row>
    <row r="29824" spans="1:2">
      <c r="A29824" t="s">
        <v>371</v>
      </c>
      <c r="B29824" t="str">
        <f>IF(ISBLANK(VLOOKUP(A29824,Questionnaire!A:KQ,238,FALSE)),"#",VLOOKUP(A29824,Questionnaire!A:KQ,238,FALSE))</f>
        <v>#</v>
      </c>
    </row>
    <row r="29825" spans="1:2">
      <c r="A29825" t="s">
        <v>372</v>
      </c>
      <c r="B29825" t="str">
        <f>IF(ISBLANK(VLOOKUP(A29825,Questionnaire!A:KQ,238,FALSE)),"#",VLOOKUP(A29825,Questionnaire!A:KQ,238,FALSE))</f>
        <v>#</v>
      </c>
    </row>
    <row r="29826" spans="1:2">
      <c r="A29826" t="s">
        <v>373</v>
      </c>
      <c r="B29826" t="str">
        <f>IF(ISBLANK(VLOOKUP(A29826,Questionnaire!A:KQ,238,FALSE)),"#",VLOOKUP(A29826,Questionnaire!A:KQ,238,FALSE))</f>
        <v>#</v>
      </c>
    </row>
    <row r="29827" spans="1:2">
      <c r="A29827" t="s">
        <v>374</v>
      </c>
      <c r="B29827" t="str">
        <f>IF(ISBLANK(VLOOKUP(A29827,Questionnaire!A:KQ,238,FALSE)),"#",VLOOKUP(A29827,Questionnaire!A:KQ,238,FALSE))</f>
        <v>#</v>
      </c>
    </row>
    <row r="29828" spans="1:2">
      <c r="A29828" t="s">
        <v>377</v>
      </c>
      <c r="B29828" t="str">
        <f>IF(ISBLANK(VLOOKUP(A29828,Questionnaire!A:KQ,238,FALSE)),"#",VLOOKUP(A29828,Questionnaire!A:KQ,238,FALSE))</f>
        <v>#</v>
      </c>
    </row>
    <row r="29829" spans="1:2">
      <c r="A29829" t="s">
        <v>379</v>
      </c>
      <c r="B29829" t="str">
        <f>IF(ISBLANK(VLOOKUP(A29829,Questionnaire!A:KQ,238,FALSE)),"#",VLOOKUP(A29829,Questionnaire!A:KQ,238,FALSE))</f>
        <v>#</v>
      </c>
    </row>
    <row r="29830" spans="1:2">
      <c r="A29830" t="s">
        <v>380</v>
      </c>
      <c r="B29830" t="str">
        <f>IF(ISBLANK(VLOOKUP(A29830,Questionnaire!A:KQ,238,FALSE)),"#",VLOOKUP(A29830,Questionnaire!A:KQ,238,FALSE))</f>
        <v>#</v>
      </c>
    </row>
    <row r="29831" spans="1:2">
      <c r="A29831" t="s">
        <v>381</v>
      </c>
      <c r="B29831" t="str">
        <f>IF(ISBLANK(VLOOKUP(A29831,Questionnaire!A:KQ,238,FALSE)),"#",VLOOKUP(A29831,Questionnaire!A:KQ,238,FALSE))</f>
        <v>#</v>
      </c>
    </row>
    <row r="29832" spans="1:2">
      <c r="A29832" t="s">
        <v>382</v>
      </c>
      <c r="B29832" t="str">
        <f>IF(ISBLANK(VLOOKUP(A29832,Questionnaire!A:KQ,238,FALSE)),"#",VLOOKUP(A29832,Questionnaire!A:KQ,238,FALSE))</f>
        <v>#</v>
      </c>
    </row>
    <row r="29833" spans="1:2">
      <c r="A29833" t="s">
        <v>384</v>
      </c>
      <c r="B29833" t="str">
        <f>IF(ISBLANK(VLOOKUP(A29833,Questionnaire!A:KQ,238,FALSE)),"#",VLOOKUP(A29833,Questionnaire!A:KQ,238,FALSE))</f>
        <v>#</v>
      </c>
    </row>
    <row r="29834" spans="1:2">
      <c r="A29834" t="s">
        <v>387</v>
      </c>
      <c r="B29834" t="str">
        <f>IF(ISBLANK(VLOOKUP(A29834,Questionnaire!A:KQ,238,FALSE)),"#",VLOOKUP(A29834,Questionnaire!A:KQ,238,FALSE))</f>
        <v>#</v>
      </c>
    </row>
    <row r="29835" spans="1:2">
      <c r="A29835" t="s">
        <v>391</v>
      </c>
      <c r="B29835" t="str">
        <f>IF(ISBLANK(VLOOKUP(A29835,Questionnaire!A:KQ,238,FALSE)),"#",VLOOKUP(A29835,Questionnaire!A:KQ,238,FALSE))</f>
        <v>#</v>
      </c>
    </row>
    <row r="29836" spans="1:2">
      <c r="A29836" t="s">
        <v>393</v>
      </c>
      <c r="B29836" t="str">
        <f>IF(ISBLANK(VLOOKUP(A29836,Questionnaire!A:KQ,238,FALSE)),"#",VLOOKUP(A29836,Questionnaire!A:KQ,238,FALSE))</f>
        <v>#</v>
      </c>
    </row>
    <row r="29837" spans="1:2">
      <c r="A29837" t="s">
        <v>395</v>
      </c>
      <c r="B29837" t="str">
        <f>IF(ISBLANK(VLOOKUP(A29837,Questionnaire!A:KQ,238,FALSE)),"#",VLOOKUP(A29837,Questionnaire!A:KQ,238,FALSE))</f>
        <v>#</v>
      </c>
    </row>
    <row r="29838" spans="1:2">
      <c r="A29838" t="s">
        <v>398</v>
      </c>
      <c r="B29838" t="str">
        <f>IF(ISBLANK(VLOOKUP(A29838,Questionnaire!A:KQ,238,FALSE)),"#",VLOOKUP(A29838,Questionnaire!A:KQ,238,FALSE))</f>
        <v>#</v>
      </c>
    </row>
    <row r="29839" spans="1:2">
      <c r="A29839" t="s">
        <v>402</v>
      </c>
      <c r="B29839" t="str">
        <f>IF(ISBLANK(VLOOKUP(A29839,Questionnaire!A:KQ,238,FALSE)),"#",VLOOKUP(A29839,Questionnaire!A:KQ,238,FALSE))</f>
        <v>#</v>
      </c>
    </row>
    <row r="29840" spans="1:2">
      <c r="A29840" t="s">
        <v>405</v>
      </c>
      <c r="B29840" t="str">
        <f>IF(ISBLANK(VLOOKUP(A29840,Questionnaire!A:KQ,238,FALSE)),"#",VLOOKUP(A29840,Questionnaire!A:KQ,238,FALSE))</f>
        <v>#</v>
      </c>
    </row>
    <row r="29841" spans="1:2">
      <c r="A29841" t="s">
        <v>409</v>
      </c>
      <c r="B29841" t="str">
        <f>IF(ISBLANK(VLOOKUP(A29841,Questionnaire!A:KQ,238,FALSE)),"#",VLOOKUP(A29841,Questionnaire!A:KQ,238,FALSE))</f>
        <v>#</v>
      </c>
    </row>
    <row r="29842" spans="1:2">
      <c r="A29842" t="s">
        <v>412</v>
      </c>
      <c r="B29842" t="str">
        <f>IF(ISBLANK(VLOOKUP(A29842,Questionnaire!A:KQ,238,FALSE)),"#",VLOOKUP(A29842,Questionnaire!A:KQ,238,FALSE))</f>
        <v>#</v>
      </c>
    </row>
    <row r="29843" spans="1:2">
      <c r="A29843" t="s">
        <v>415</v>
      </c>
      <c r="B29843" t="str">
        <f>IF(ISBLANK(VLOOKUP(A29843,Questionnaire!A:KQ,238,FALSE)),"#",VLOOKUP(A29843,Questionnaire!A:KQ,238,FALSE))</f>
        <v>#</v>
      </c>
    </row>
    <row r="29844" spans="1:2">
      <c r="A29844" t="s">
        <v>418</v>
      </c>
      <c r="B29844" t="str">
        <f>IF(ISBLANK(VLOOKUP(A29844,Questionnaire!A:KQ,238,FALSE)),"#",VLOOKUP(A29844,Questionnaire!A:KQ,238,FALSE))</f>
        <v>#</v>
      </c>
    </row>
    <row r="29845" spans="1:2">
      <c r="A29845" t="s">
        <v>421</v>
      </c>
      <c r="B29845" t="str">
        <f>IF(ISBLANK(VLOOKUP(A29845,Questionnaire!A:KQ,238,FALSE)),"#",VLOOKUP(A29845,Questionnaire!A:KQ,238,FALSE))</f>
        <v>#</v>
      </c>
    </row>
    <row r="29846" spans="1:2">
      <c r="A29846" t="s">
        <v>424</v>
      </c>
      <c r="B29846" t="str">
        <f>IF(ISBLANK(VLOOKUP(A29846,Questionnaire!A:KQ,238,FALSE)),"#",VLOOKUP(A29846,Questionnaire!A:KQ,238,FALSE))</f>
        <v>#</v>
      </c>
    </row>
    <row r="29847" spans="1:2">
      <c r="A29847" t="s">
        <v>429</v>
      </c>
      <c r="B29847" t="str">
        <f>IF(ISBLANK(VLOOKUP(A29847,Questionnaire!A:KQ,238,FALSE)),"#",VLOOKUP(A29847,Questionnaire!A:KQ,238,FALSE))</f>
        <v>#</v>
      </c>
    </row>
    <row r="29848" spans="1:2">
      <c r="A29848" t="s">
        <v>432</v>
      </c>
      <c r="B29848" t="str">
        <f>IF(ISBLANK(VLOOKUP(A29848,Questionnaire!A:KQ,238,FALSE)),"#",VLOOKUP(A29848,Questionnaire!A:KQ,238,FALSE))</f>
        <v>#</v>
      </c>
    </row>
    <row r="29849" spans="1:2">
      <c r="A29849" t="s">
        <v>435</v>
      </c>
      <c r="B29849" t="str">
        <f>IF(ISBLANK(VLOOKUP(A29849,Questionnaire!A:KQ,238,FALSE)),"#",VLOOKUP(A29849,Questionnaire!A:KQ,238,FALSE))</f>
        <v>#</v>
      </c>
    </row>
    <row r="29850" spans="1:2">
      <c r="A29850" t="s">
        <v>437</v>
      </c>
      <c r="B29850" t="str">
        <f>IF(ISBLANK(VLOOKUP(A29850,Questionnaire!A:KQ,238,FALSE)),"#",VLOOKUP(A29850,Questionnaire!A:KQ,238,FALSE))</f>
        <v>#</v>
      </c>
    </row>
    <row r="29851" spans="1:2">
      <c r="A29851" t="s">
        <v>439</v>
      </c>
      <c r="B29851" t="str">
        <f>IF(ISBLANK(VLOOKUP(A29851,Questionnaire!A:KQ,238,FALSE)),"#",VLOOKUP(A29851,Questionnaire!A:KQ,238,FALSE))</f>
        <v>#</v>
      </c>
    </row>
    <row r="29852" spans="1:2">
      <c r="A29852" t="s">
        <v>442</v>
      </c>
      <c r="B29852" t="str">
        <f>IF(ISBLANK(VLOOKUP(A29852,Questionnaire!A:KQ,238,FALSE)),"#",VLOOKUP(A29852,Questionnaire!A:KQ,238,FALSE))</f>
        <v>#</v>
      </c>
    </row>
    <row r="29853" spans="1:2">
      <c r="A29853" t="s">
        <v>445</v>
      </c>
      <c r="B29853" t="str">
        <f>IF(ISBLANK(VLOOKUP(A29853,Questionnaire!A:KQ,238,FALSE)),"#",VLOOKUP(A29853,Questionnaire!A:KQ,238,FALSE))</f>
        <v>#</v>
      </c>
    </row>
    <row r="29854" spans="1:2">
      <c r="A29854" t="s">
        <v>448</v>
      </c>
      <c r="B29854" t="str">
        <f>IF(ISBLANK(VLOOKUP(A29854,Questionnaire!A:KQ,238,FALSE)),"#",VLOOKUP(A29854,Questionnaire!A:KQ,238,FALSE))</f>
        <v>#</v>
      </c>
    </row>
    <row r="29855" spans="1:2">
      <c r="A29855" t="s">
        <v>452</v>
      </c>
      <c r="B29855" t="str">
        <f>IF(ISBLANK(VLOOKUP(A29855,Questionnaire!A:KQ,238,FALSE)),"#",VLOOKUP(A29855,Questionnaire!A:KQ,238,FALSE))</f>
        <v>#</v>
      </c>
    </row>
    <row r="29856" spans="1:2">
      <c r="A29856" t="s">
        <v>455</v>
      </c>
      <c r="B29856" t="str">
        <f>IF(ISBLANK(VLOOKUP(A29856,Questionnaire!A:KQ,238,FALSE)),"#",VLOOKUP(A29856,Questionnaire!A:KQ,238,FALSE))</f>
        <v>#</v>
      </c>
    </row>
    <row r="29857" spans="1:3">
      <c r="A29857" t="s">
        <v>458</v>
      </c>
      <c r="B29857" t="str">
        <f>IF(ISBLANK(VLOOKUP(A29857,Questionnaire!A:KQ,238,FALSE)),"#",VLOOKUP(A29857,Questionnaire!A:KQ,238,FALSE))</f>
        <v>#</v>
      </c>
    </row>
    <row r="29858" spans="1:3">
      <c r="A29858" t="s">
        <v>461</v>
      </c>
      <c r="B29858" t="str">
        <f>IF(ISBLANK(VLOOKUP(A29858,Questionnaire!A:KQ,238,FALSE)),"#",VLOOKUP(A29858,Questionnaire!A:KQ,238,FALSE))</f>
        <v>#</v>
      </c>
    </row>
    <row r="29859" spans="1:3">
      <c r="A29859" t="s">
        <v>465</v>
      </c>
      <c r="B29859" t="str">
        <f>IF(ISBLANK(VLOOKUP(A29859,Questionnaire!A:KQ,238,FALSE)),"#",VLOOKUP(A29859,Questionnaire!A:KQ,238,FALSE))</f>
        <v>#</v>
      </c>
    </row>
    <row r="29860" spans="1:3">
      <c r="A29860" t="s">
        <v>467</v>
      </c>
      <c r="B29860" t="str">
        <f>IF(ISBLANK(VLOOKUP(A29860,Questionnaire!A:KQ,238,FALSE)),"#",VLOOKUP(A29860,Questionnaire!A:KQ,238,FALSE))</f>
        <v>#</v>
      </c>
    </row>
    <row r="29861" spans="1:3">
      <c r="A29861" t="s">
        <v>469</v>
      </c>
      <c r="B29861" t="str">
        <f>IF(ISBLANK(VLOOKUP(A29861,Questionnaire!A:KQ,238,FALSE)),"#",VLOOKUP(A29861,Questionnaire!A:KQ,238,FALSE))</f>
        <v>#</v>
      </c>
    </row>
    <row r="29862" spans="1:3">
      <c r="A29862" t="s">
        <v>471</v>
      </c>
      <c r="B29862" t="str">
        <f>IF(ISBLANK(VLOOKUP(A29862,Questionnaire!A:KQ,238,FALSE)),"#",VLOOKUP(A29862,Questionnaire!A:KQ,238,FALSE))</f>
        <v>#</v>
      </c>
    </row>
    <row r="29863" spans="1:3">
      <c r="A29863" t="s">
        <v>473</v>
      </c>
      <c r="B29863" t="str">
        <f>IF(ISBLANK(VLOOKUP(A29863,Questionnaire!A:KQ,238,FALSE)),"#",VLOOKUP(A29863,Questionnaire!A:KQ,238,FALSE))</f>
        <v>#</v>
      </c>
    </row>
    <row r="29864" spans="1:3">
      <c r="A29864" t="s">
        <v>475</v>
      </c>
      <c r="B29864" t="str">
        <f>IF(ISBLANK(VLOOKUP(A29864,Questionnaire!A:KQ,238,FALSE)),"#",VLOOKUP(A29864,Questionnaire!A:KQ,238,FALSE))</f>
        <v>#</v>
      </c>
    </row>
    <row r="29865" spans="1:3">
      <c r="A29865" t="s">
        <v>185</v>
      </c>
      <c r="B29865" t="str">
        <f>IF(ISBLANK(VLOOKUP(A29865,Questionnaire!A:KQ,239,FALSE)),"#",VLOOKUP(A29865,Questionnaire!A:KQ,239,FALSE))</f>
        <v>#</v>
      </c>
      <c r="C29865">
        <v>236</v>
      </c>
    </row>
    <row r="29866" spans="1:3">
      <c r="A29866" t="s">
        <v>187</v>
      </c>
      <c r="B29866" t="str">
        <f>IF(ISNA(VLOOKUP(VLOOKUP(A29866,Questionnaire!A:KQ,239,FALSE),'CORA Encoding'!D:E,2,FALSE)),"#",VLOOKUP(VLOOKUP(A29866,Questionnaire!A:KQ,239,FALSE),'CORA Encoding'!D:E,2,FALSE))</f>
        <v>#</v>
      </c>
    </row>
    <row r="29867" spans="1:3">
      <c r="A29867" t="s">
        <v>189</v>
      </c>
      <c r="B29867" t="str">
        <f>IF(ISNA(VLOOKUP(VLOOKUP(A29867,Questionnaire!A:KQ,239,FALSE),'CORA Encoding'!G:H,2,FALSE)),"#",VLOOKUP(VLOOKUP(A29867,Questionnaire!A:KQ,239,FALSE),'CORA Encoding'!G:H,2,FALSE))</f>
        <v>#</v>
      </c>
    </row>
    <row r="29868" spans="1:3">
      <c r="A29868" t="s">
        <v>191</v>
      </c>
      <c r="B29868" t="str">
        <f>IF(ISNA(VLOOKUP(VLOOKUP(A29868,Questionnaire!A:KQ,239,FALSE),'Country List'!E:F,2,FALSE)),"#",VLOOKUP(VLOOKUP(A29868,Questionnaire!A:KQ,239,FALSE),'Country List'!E:F,2,FALSE))</f>
        <v>#</v>
      </c>
    </row>
    <row r="29869" spans="1:3">
      <c r="A29869" t="s">
        <v>193</v>
      </c>
      <c r="B29869" t="str">
        <f>IF(ISNA(VLOOKUP(VLOOKUP(A29869,Questionnaire!A:KQ,239,FALSE),'Industry List'!B:C,2,FALSE)),"#",VLOOKUP(VLOOKUP(A29869,Questionnaire!A:KQ,239,FALSE),'Industry List'!B:C,2,FALSE))</f>
        <v>#</v>
      </c>
    </row>
    <row r="29870" spans="1:3">
      <c r="A29870" t="s">
        <v>197</v>
      </c>
      <c r="B29870" t="str">
        <f>IF(ISBLANK(VLOOKUP(A29870,Questionnaire!A:KQ,239,FALSE)),"#",VLOOKUP(A29870,Questionnaire!A:KQ,239,FALSE))</f>
        <v>#</v>
      </c>
    </row>
    <row r="29871" spans="1:3">
      <c r="A29871" t="s">
        <v>201</v>
      </c>
      <c r="B29871" t="str">
        <f>IF(ISBLANK(VLOOKUP(A29871,Questionnaire!A:KQ,239,FALSE)),"#",VLOOKUP(A29871,Questionnaire!A:KQ,239,FALSE))</f>
        <v>#</v>
      </c>
    </row>
    <row r="29872" spans="1:3">
      <c r="A29872" t="s">
        <v>203</v>
      </c>
      <c r="B29872" t="str">
        <f>IF(ISNA(VLOOKUP(VLOOKUP(A29872,Questionnaire!A:KQ,239,FALSE),'CORA Encoding'!J:K,2,FALSE)),"#",VLOOKUP(VLOOKUP(A29872,Questionnaire!A:KQ,239,FALSE),'CORA Encoding'!J:K,2,FALSE))</f>
        <v>#</v>
      </c>
    </row>
    <row r="29873" spans="1:2">
      <c r="A29873" t="s">
        <v>208</v>
      </c>
      <c r="B29873" t="str">
        <f>IF(ISBLANK(VLOOKUP(A29873,Questionnaire!A:KQ,239,FALSE)),"#",VLOOKUP(A29873,Questionnaire!A:KQ,239,FALSE))</f>
        <v>#</v>
      </c>
    </row>
    <row r="29874" spans="1:2">
      <c r="A29874" t="s">
        <v>213</v>
      </c>
      <c r="B29874" t="str">
        <f>IF(ISBLANK(VLOOKUP(A29874,Questionnaire!A:KQ,239,FALSE)),"#",VLOOKUP(A29874,Questionnaire!A:KQ,239,FALSE))</f>
        <v>#</v>
      </c>
    </row>
    <row r="29875" spans="1:2">
      <c r="A29875" t="s">
        <v>215</v>
      </c>
      <c r="B29875" t="str">
        <f>IF(ISBLANK(VLOOKUP(A29875,Questionnaire!A:KQ,239,FALSE)),"#",VLOOKUP(A29875,Questionnaire!A:KQ,239,FALSE))</f>
        <v>#</v>
      </c>
    </row>
    <row r="29876" spans="1:2">
      <c r="A29876" t="s">
        <v>217</v>
      </c>
      <c r="B29876" t="str">
        <f>IF(ISBLANK(VLOOKUP(A29876,Questionnaire!A:KQ,239,FALSE)),"#",VLOOKUP(A29876,Questionnaire!A:KQ,239,FALSE))</f>
        <v>#</v>
      </c>
    </row>
    <row r="29877" spans="1:2">
      <c r="A29877" t="s">
        <v>219</v>
      </c>
      <c r="B29877" t="str">
        <f>IF(ISBLANK(VLOOKUP(A29877,Questionnaire!A:KQ,239,FALSE)),"#",VLOOKUP(A29877,Questionnaire!A:KQ,239,FALSE))</f>
        <v>#</v>
      </c>
    </row>
    <row r="29878" spans="1:2">
      <c r="A29878" t="s">
        <v>221</v>
      </c>
      <c r="B29878" t="str">
        <f>IF(ISBLANK(VLOOKUP(A29878,Questionnaire!A:KQ,239,FALSE)),"#",VLOOKUP(A29878,Questionnaire!A:KQ,239,FALSE))</f>
        <v>#</v>
      </c>
    </row>
    <row r="29879" spans="1:2">
      <c r="A29879" t="s">
        <v>223</v>
      </c>
      <c r="B29879" t="str">
        <f>IF(ISBLANK(VLOOKUP(A29879,Questionnaire!A:KQ,239,FALSE)),"#",VLOOKUP(A29879,Questionnaire!A:KQ,239,FALSE))</f>
        <v>#</v>
      </c>
    </row>
    <row r="29880" spans="1:2">
      <c r="A29880" t="s">
        <v>225</v>
      </c>
      <c r="B29880" t="str">
        <f>IF(ISBLANK(VLOOKUP(A29880,Questionnaire!A:KQ,239,FALSE)),"#",VLOOKUP(A29880,Questionnaire!A:KQ,239,FALSE))</f>
        <v>#</v>
      </c>
    </row>
    <row r="29881" spans="1:2">
      <c r="A29881" t="s">
        <v>227</v>
      </c>
      <c r="B29881" t="str">
        <f>IF(ISBLANK(VLOOKUP(A29881,Questionnaire!A:KQ,239,FALSE)),"#",VLOOKUP(A29881,Questionnaire!A:KQ,239,FALSE))</f>
        <v>#</v>
      </c>
    </row>
    <row r="29882" spans="1:2">
      <c r="A29882" t="s">
        <v>229</v>
      </c>
      <c r="B29882" t="str">
        <f>IF(ISBLANK(VLOOKUP(A29882,Questionnaire!A:KQ,239,FALSE)),"#",VLOOKUP(A29882,Questionnaire!A:KQ,239,FALSE))</f>
        <v>#</v>
      </c>
    </row>
    <row r="29883" spans="1:2">
      <c r="A29883" t="s">
        <v>231</v>
      </c>
      <c r="B29883" t="str">
        <f>IF(ISBLANK(VLOOKUP(A29883,Questionnaire!A:KQ,239,FALSE)),"#",VLOOKUP(A29883,Questionnaire!A:KQ,239,FALSE))</f>
        <v>#</v>
      </c>
    </row>
    <row r="29884" spans="1:2">
      <c r="A29884" t="s">
        <v>233</v>
      </c>
      <c r="B29884" t="str">
        <f>IF(ISBLANK(VLOOKUP(A29884,Questionnaire!A:KQ,239,FALSE)),"#",VLOOKUP(A29884,Questionnaire!A:KQ,239,FALSE))</f>
        <v>#</v>
      </c>
    </row>
    <row r="29885" spans="1:2">
      <c r="A29885" t="s">
        <v>235</v>
      </c>
      <c r="B29885" t="str">
        <f>IF(ISBLANK(VLOOKUP(A29885,Questionnaire!A:KQ,239,FALSE)),"#",VLOOKUP(A29885,Questionnaire!A:KQ,239,FALSE))</f>
        <v>#</v>
      </c>
    </row>
    <row r="29886" spans="1:2">
      <c r="A29886" t="s">
        <v>237</v>
      </c>
      <c r="B29886" t="str">
        <f>IF(ISBLANK(VLOOKUP(A29886,Questionnaire!A:KQ,239,FALSE)),"#",VLOOKUP(A29886,Questionnaire!A:KQ,239,FALSE))</f>
        <v>#</v>
      </c>
    </row>
    <row r="29887" spans="1:2">
      <c r="A29887" t="s">
        <v>239</v>
      </c>
      <c r="B29887" t="str">
        <f>IF(ISBLANK(VLOOKUP(A29887,Questionnaire!A:KQ,239,FALSE)),"#",VLOOKUP(A29887,Questionnaire!A:KQ,239,FALSE))</f>
        <v>#</v>
      </c>
    </row>
    <row r="29888" spans="1:2">
      <c r="A29888" t="s">
        <v>242</v>
      </c>
      <c r="B29888" t="str">
        <f>IF(ISBLANK(VLOOKUP(A29888,Questionnaire!A:KQ,239,FALSE)),"#",VLOOKUP(A29888,Questionnaire!A:KQ,239,FALSE))</f>
        <v>#</v>
      </c>
    </row>
    <row r="29889" spans="1:2">
      <c r="A29889" t="s">
        <v>245</v>
      </c>
      <c r="B29889" t="str">
        <f>IF(ISBLANK(VLOOKUP(A29889,Questionnaire!A:KQ,239,FALSE)),"#",VLOOKUP(A29889,Questionnaire!A:KQ,239,FALSE))</f>
        <v>#</v>
      </c>
    </row>
    <row r="29890" spans="1:2">
      <c r="A29890" t="s">
        <v>247</v>
      </c>
      <c r="B29890" t="str">
        <f>IF(ISBLANK(VLOOKUP(A29890,Questionnaire!A:KQ,239,FALSE)),"#",VLOOKUP(A29890,Questionnaire!A:KQ,239,FALSE))</f>
        <v>#</v>
      </c>
    </row>
    <row r="29891" spans="1:2">
      <c r="A29891" t="s">
        <v>249</v>
      </c>
      <c r="B29891" t="str">
        <f>IF(ISBLANK(VLOOKUP(A29891,Questionnaire!A:KQ,239,FALSE)),"#",VLOOKUP(A29891,Questionnaire!A:KQ,239,FALSE))</f>
        <v>#</v>
      </c>
    </row>
    <row r="29892" spans="1:2">
      <c r="A29892" t="s">
        <v>250</v>
      </c>
      <c r="B29892" t="str">
        <f>IF(ISBLANK(VLOOKUP(A29892,Questionnaire!A:KQ,239,FALSE)),"#",VLOOKUP(A29892,Questionnaire!A:KQ,239,FALSE))</f>
        <v>#</v>
      </c>
    </row>
    <row r="29893" spans="1:2">
      <c r="A29893" t="s">
        <v>252</v>
      </c>
      <c r="B29893" t="str">
        <f>IF(ISBLANK(VLOOKUP(A29893,Questionnaire!A:KQ,239,FALSE)),"#",VLOOKUP(A29893,Questionnaire!A:KQ,239,FALSE))</f>
        <v>#</v>
      </c>
    </row>
    <row r="29894" spans="1:2">
      <c r="A29894" t="s">
        <v>255</v>
      </c>
      <c r="B29894" t="str">
        <f>IF(ISBLANK(VLOOKUP(A29894,Questionnaire!A:KQ,239,FALSE)),"#",VLOOKUP(A29894,Questionnaire!A:KQ,239,FALSE))</f>
        <v>#</v>
      </c>
    </row>
    <row r="29895" spans="1:2">
      <c r="A29895" t="s">
        <v>258</v>
      </c>
      <c r="B29895" t="str">
        <f>IF(ISNA(VLOOKUP(VLOOKUP(A29895,Questionnaire!A:KQ,239,FALSE),'CORA Encoding'!M:N,2,FALSE)),"#",VLOOKUP(VLOOKUP(A29895,Questionnaire!A:KQ,239,FALSE),'CORA Encoding'!M:N,2,FALSE))</f>
        <v>#</v>
      </c>
    </row>
    <row r="29896" spans="1:2">
      <c r="A29896" t="s">
        <v>261</v>
      </c>
      <c r="B29896" t="str">
        <f>IF(ISBLANK(VLOOKUP(A29896,Questionnaire!A:KQ,239,FALSE)),"#",VLOOKUP(A29896,Questionnaire!A:KQ,239,FALSE))</f>
        <v>#</v>
      </c>
    </row>
    <row r="29897" spans="1:2">
      <c r="A29897" t="s">
        <v>263</v>
      </c>
      <c r="B29897" t="str">
        <f>IF(ISBLANK(VLOOKUP(A29897,Questionnaire!A:KQ,239,FALSE)),"#",VLOOKUP(A29897,Questionnaire!A:KQ,239,FALSE))</f>
        <v>#</v>
      </c>
    </row>
    <row r="29898" spans="1:2">
      <c r="A29898" t="s">
        <v>265</v>
      </c>
      <c r="B29898" t="str">
        <f>IF(ISBLANK(VLOOKUP(A29898,Questionnaire!A:KQ,239,FALSE)),"#",VLOOKUP(A29898,Questionnaire!A:KQ,239,FALSE))</f>
        <v>#</v>
      </c>
    </row>
    <row r="29899" spans="1:2">
      <c r="A29899" t="s">
        <v>267</v>
      </c>
      <c r="B29899" t="str">
        <f>IF(ISBLANK(VLOOKUP(A29899,Questionnaire!A:KQ,239,FALSE)),"#",VLOOKUP(A29899,Questionnaire!A:KQ,239,FALSE))</f>
        <v>#</v>
      </c>
    </row>
    <row r="29900" spans="1:2">
      <c r="A29900" t="s">
        <v>269</v>
      </c>
      <c r="B29900" t="str">
        <f>IF(ISBLANK(VLOOKUP(A29900,Questionnaire!A:KQ,239,FALSE)),"#",VLOOKUP(A29900,Questionnaire!A:KQ,239,FALSE))</f>
        <v>#</v>
      </c>
    </row>
    <row r="29901" spans="1:2">
      <c r="A29901" t="s">
        <v>274</v>
      </c>
      <c r="B29901" t="str">
        <f>IF(ISBLANK(VLOOKUP(A29901,Questionnaire!A:KQ,239,FALSE)),"#",VLOOKUP(A29901,Questionnaire!A:KQ,239,FALSE))</f>
        <v>#</v>
      </c>
    </row>
    <row r="29902" spans="1:2">
      <c r="A29902" t="s">
        <v>276</v>
      </c>
      <c r="B29902" t="str">
        <f>IF(ISBLANK(VLOOKUP(A29902,Questionnaire!A:KQ,239,FALSE)),"#",VLOOKUP(A29902,Questionnaire!A:KQ,239,FALSE))</f>
        <v>#</v>
      </c>
    </row>
    <row r="29903" spans="1:2">
      <c r="A29903" t="s">
        <v>278</v>
      </c>
      <c r="B29903" t="str">
        <f>IF(ISBLANK(VLOOKUP(A29903,Questionnaire!A:KQ,239,FALSE)),"#",VLOOKUP(A29903,Questionnaire!A:KQ,239,FALSE))</f>
        <v>#</v>
      </c>
    </row>
    <row r="29904" spans="1:2">
      <c r="A29904" t="s">
        <v>280</v>
      </c>
      <c r="B29904" t="str">
        <f>IF(ISBLANK(VLOOKUP(A29904,Questionnaire!A:KQ,239,FALSE)),"#",VLOOKUP(A29904,Questionnaire!A:KQ,239,FALSE))</f>
        <v>#</v>
      </c>
    </row>
    <row r="29905" spans="1:2">
      <c r="A29905" t="s">
        <v>282</v>
      </c>
      <c r="B29905" t="str">
        <f>IF(ISBLANK(VLOOKUP(A29905,Questionnaire!A:KQ,239,FALSE)),"#",VLOOKUP(A29905,Questionnaire!A:KQ,239,FALSE))</f>
        <v>#</v>
      </c>
    </row>
    <row r="29906" spans="1:2">
      <c r="A29906" t="s">
        <v>286</v>
      </c>
      <c r="B29906" t="str">
        <f>IF(ISBLANK(VLOOKUP(A29906,Questionnaire!A:KQ,239,FALSE)),"#",VLOOKUP(A29906,Questionnaire!A:KQ,239,FALSE))</f>
        <v>#</v>
      </c>
    </row>
    <row r="29907" spans="1:2">
      <c r="A29907" t="s">
        <v>288</v>
      </c>
      <c r="B29907" t="str">
        <f>IF(ISBLANK(VLOOKUP(A29907,Questionnaire!A:KQ,239,FALSE)),"#",VLOOKUP(A29907,Questionnaire!A:KQ,239,FALSE))</f>
        <v>#</v>
      </c>
    </row>
    <row r="29908" spans="1:2">
      <c r="A29908" t="s">
        <v>290</v>
      </c>
      <c r="B29908" t="str">
        <f>IF(ISBLANK(VLOOKUP(A29908,Questionnaire!A:KQ,239,FALSE)),"#",VLOOKUP(A29908,Questionnaire!A:KQ,239,FALSE))</f>
        <v>#</v>
      </c>
    </row>
    <row r="29909" spans="1:2">
      <c r="A29909" t="s">
        <v>292</v>
      </c>
      <c r="B29909" t="str">
        <f>IF(ISBLANK(VLOOKUP(A29909,Questionnaire!A:KQ,239,FALSE)),"#",VLOOKUP(A29909,Questionnaire!A:KQ,239,FALSE))</f>
        <v>#</v>
      </c>
    </row>
    <row r="29910" spans="1:2">
      <c r="A29910" t="s">
        <v>294</v>
      </c>
      <c r="B29910" t="str">
        <f>IF(ISBLANK(VLOOKUP(A29910,Questionnaire!A:KQ,239,FALSE)),"#",VLOOKUP(A29910,Questionnaire!A:KQ,239,FALSE))</f>
        <v>#</v>
      </c>
    </row>
    <row r="29911" spans="1:2">
      <c r="A29911" t="s">
        <v>296</v>
      </c>
      <c r="B29911" t="str">
        <f>IF(ISBLANK(VLOOKUP(A29911,Questionnaire!A:KQ,239,FALSE)),"#",VLOOKUP(A29911,Questionnaire!A:KQ,239,FALSE))</f>
        <v>#</v>
      </c>
    </row>
    <row r="29912" spans="1:2">
      <c r="A29912" t="s">
        <v>301</v>
      </c>
      <c r="B29912" t="str">
        <f>IF(ISBLANK(VLOOKUP(A29912,Questionnaire!A:KQ,239,FALSE)),"#",VLOOKUP(A29912,Questionnaire!A:KQ,239,FALSE))</f>
        <v>#</v>
      </c>
    </row>
    <row r="29913" spans="1:2">
      <c r="A29913" t="s">
        <v>303</v>
      </c>
      <c r="B29913" t="str">
        <f>IF(ISBLANK(VLOOKUP(A29913,Questionnaire!A:KQ,239,FALSE)),"#",VLOOKUP(A29913,Questionnaire!A:KQ,239,FALSE))</f>
        <v>#</v>
      </c>
    </row>
    <row r="29914" spans="1:2">
      <c r="A29914" t="s">
        <v>305</v>
      </c>
      <c r="B29914" t="str">
        <f>IF(ISBLANK(VLOOKUP(A29914,Questionnaire!A:KQ,239,FALSE)),"#",VLOOKUP(A29914,Questionnaire!A:KQ,239,FALSE))</f>
        <v>#</v>
      </c>
    </row>
    <row r="29915" spans="1:2">
      <c r="A29915" t="s">
        <v>307</v>
      </c>
      <c r="B29915" t="str">
        <f>IF(ISBLANK(VLOOKUP(A29915,Questionnaire!A:KQ,239,FALSE)),"#",VLOOKUP(A29915,Questionnaire!A:KQ,239,FALSE))</f>
        <v>#</v>
      </c>
    </row>
    <row r="29916" spans="1:2">
      <c r="A29916" t="s">
        <v>311</v>
      </c>
      <c r="B29916" t="str">
        <f>IF(ISBLANK(VLOOKUP(A29916,Questionnaire!A:KQ,239,FALSE)),"#",VLOOKUP(A29916,Questionnaire!A:KQ,239,FALSE))</f>
        <v>#</v>
      </c>
    </row>
    <row r="29917" spans="1:2">
      <c r="A29917" t="s">
        <v>313</v>
      </c>
      <c r="B29917" t="str">
        <f>IF(ISBLANK(VLOOKUP(A29917,Questionnaire!A:KQ,239,FALSE)),"#",VLOOKUP(A29917,Questionnaire!A:KQ,239,FALSE))</f>
        <v>#</v>
      </c>
    </row>
    <row r="29918" spans="1:2">
      <c r="A29918" t="s">
        <v>314</v>
      </c>
      <c r="B29918" t="str">
        <f>IF(ISBLANK(VLOOKUP(A29918,Questionnaire!A:KQ,239,FALSE)),"#",VLOOKUP(A29918,Questionnaire!A:KQ,239,FALSE))</f>
        <v>#</v>
      </c>
    </row>
    <row r="29919" spans="1:2">
      <c r="A29919" t="s">
        <v>315</v>
      </c>
      <c r="B29919" t="str">
        <f>IF(ISBLANK(VLOOKUP(A29919,Questionnaire!A:KQ,239,FALSE)),"#",VLOOKUP(A29919,Questionnaire!A:KQ,239,FALSE))</f>
        <v>#</v>
      </c>
    </row>
    <row r="29920" spans="1:2">
      <c r="A29920" t="s">
        <v>317</v>
      </c>
      <c r="B29920" t="str">
        <f>IF(ISBLANK(VLOOKUP(A29920,Questionnaire!A:KQ,239,FALSE)),"#",VLOOKUP(A29920,Questionnaire!A:KQ,239,FALSE))</f>
        <v>#</v>
      </c>
    </row>
    <row r="29921" spans="1:2">
      <c r="A29921" t="s">
        <v>319</v>
      </c>
      <c r="B29921" t="str">
        <f>IF(ISBLANK(VLOOKUP(A29921,Questionnaire!A:KQ,239,FALSE)),"#",VLOOKUP(A29921,Questionnaire!A:KQ,239,FALSE))</f>
        <v>#</v>
      </c>
    </row>
    <row r="29922" spans="1:2">
      <c r="A29922" t="s">
        <v>322</v>
      </c>
      <c r="B29922" t="str">
        <f>IF(ISBLANK(VLOOKUP(A29922,Questionnaire!A:KQ,239,FALSE)),"#",VLOOKUP(A29922,Questionnaire!A:KQ,239,FALSE))</f>
        <v>#</v>
      </c>
    </row>
    <row r="29923" spans="1:2">
      <c r="A29923" t="s">
        <v>326</v>
      </c>
      <c r="B29923" t="str">
        <f>IF(ISBLANK(VLOOKUP(A29923,Questionnaire!A:KQ,239,FALSE)),"#",VLOOKUP(A29923,Questionnaire!A:KQ,239,FALSE))</f>
        <v>#</v>
      </c>
    </row>
    <row r="29924" spans="1:2">
      <c r="A29924" t="s">
        <v>328</v>
      </c>
      <c r="B29924" t="str">
        <f>IF(ISBLANK(VLOOKUP(A29924,Questionnaire!A:KQ,239,FALSE)),"#",VLOOKUP(A29924,Questionnaire!A:KQ,239,FALSE))</f>
        <v>#</v>
      </c>
    </row>
    <row r="29925" spans="1:2">
      <c r="A29925" t="s">
        <v>332</v>
      </c>
      <c r="B29925" t="str">
        <f>IF(ISBLANK(VLOOKUP(A29925,Questionnaire!A:KQ,239,FALSE)),"#",VLOOKUP(A29925,Questionnaire!A:KQ,239,FALSE))</f>
        <v>#</v>
      </c>
    </row>
    <row r="29926" spans="1:2">
      <c r="A29926" t="s">
        <v>333</v>
      </c>
      <c r="B29926" t="str">
        <f>IF(ISBLANK(VLOOKUP(A29926,Questionnaire!A:KQ,239,FALSE)),"#",VLOOKUP(A29926,Questionnaire!A:KQ,239,FALSE))</f>
        <v>#</v>
      </c>
    </row>
    <row r="29927" spans="1:2">
      <c r="A29927" t="s">
        <v>334</v>
      </c>
      <c r="B29927" t="str">
        <f>IF(ISBLANK(VLOOKUP(A29927,Questionnaire!A:KQ,239,FALSE)),"#",VLOOKUP(A29927,Questionnaire!A:KQ,239,FALSE))</f>
        <v>#</v>
      </c>
    </row>
    <row r="29928" spans="1:2">
      <c r="A29928" t="s">
        <v>335</v>
      </c>
      <c r="B29928" t="str">
        <f>IF(ISBLANK(VLOOKUP(A29928,Questionnaire!A:KQ,239,FALSE)),"#",VLOOKUP(A29928,Questionnaire!A:KQ,239,FALSE))</f>
        <v>#</v>
      </c>
    </row>
    <row r="29929" spans="1:2">
      <c r="A29929" t="s">
        <v>336</v>
      </c>
      <c r="B29929" t="str">
        <f>IF(ISBLANK(VLOOKUP(A29929,Questionnaire!A:KQ,239,FALSE)),"#",VLOOKUP(A29929,Questionnaire!A:KQ,239,FALSE))</f>
        <v>#</v>
      </c>
    </row>
    <row r="29930" spans="1:2">
      <c r="A29930" t="s">
        <v>337</v>
      </c>
      <c r="B29930" t="str">
        <f>IF(ISBLANK(VLOOKUP(A29930,Questionnaire!A:KQ,239,FALSE)),"#",VLOOKUP(A29930,Questionnaire!A:KQ,239,FALSE))</f>
        <v>#</v>
      </c>
    </row>
    <row r="29931" spans="1:2">
      <c r="A29931" t="s">
        <v>338</v>
      </c>
      <c r="B29931" t="str">
        <f>IF(ISBLANK(VLOOKUP(A29931,Questionnaire!A:KQ,239,FALSE)),"#",VLOOKUP(A29931,Questionnaire!A:KQ,239,FALSE))</f>
        <v>#</v>
      </c>
    </row>
    <row r="29932" spans="1:2">
      <c r="A29932" t="s">
        <v>339</v>
      </c>
      <c r="B29932" t="str">
        <f>IF(ISBLANK(VLOOKUP(A29932,Questionnaire!A:KQ,239,FALSE)),"#",VLOOKUP(A29932,Questionnaire!A:KQ,239,FALSE))</f>
        <v>#</v>
      </c>
    </row>
    <row r="29933" spans="1:2">
      <c r="A29933" t="s">
        <v>340</v>
      </c>
      <c r="B29933" t="str">
        <f>IF(ISBLANK(VLOOKUP(A29933,Questionnaire!A:KQ,239,FALSE)),"#",VLOOKUP(A29933,Questionnaire!A:KQ,239,FALSE))</f>
        <v>#</v>
      </c>
    </row>
    <row r="29934" spans="1:2">
      <c r="A29934" t="s">
        <v>341</v>
      </c>
      <c r="B29934" t="str">
        <f>IF(ISBLANK(VLOOKUP(A29934,Questionnaire!A:KQ,239,FALSE)),"#",VLOOKUP(A29934,Questionnaire!A:KQ,239,FALSE))</f>
        <v>#</v>
      </c>
    </row>
    <row r="29935" spans="1:2">
      <c r="A29935" t="s">
        <v>342</v>
      </c>
      <c r="B29935" t="str">
        <f>IF(ISBLANK(VLOOKUP(A29935,Questionnaire!A:KQ,239,FALSE)),"#",VLOOKUP(A29935,Questionnaire!A:KQ,239,FALSE))</f>
        <v>#</v>
      </c>
    </row>
    <row r="29936" spans="1:2">
      <c r="A29936" t="s">
        <v>343</v>
      </c>
      <c r="B29936" t="str">
        <f>IF(ISBLANK(VLOOKUP(A29936,Questionnaire!A:KQ,239,FALSE)),"#",VLOOKUP(A29936,Questionnaire!A:KQ,239,FALSE))</f>
        <v>#</v>
      </c>
    </row>
    <row r="29937" spans="1:2">
      <c r="A29937" t="s">
        <v>344</v>
      </c>
      <c r="B29937" t="str">
        <f>IF(ISBLANK(VLOOKUP(A29937,Questionnaire!A:KQ,239,FALSE)),"#",VLOOKUP(A29937,Questionnaire!A:KQ,239,FALSE))</f>
        <v>#</v>
      </c>
    </row>
    <row r="29938" spans="1:2">
      <c r="A29938" t="s">
        <v>345</v>
      </c>
      <c r="B29938" t="str">
        <f>IF(ISBLANK(VLOOKUP(A29938,Questionnaire!A:KQ,239,FALSE)),"#",VLOOKUP(A29938,Questionnaire!A:KQ,239,FALSE))</f>
        <v>#</v>
      </c>
    </row>
    <row r="29939" spans="1:2">
      <c r="A29939" t="s">
        <v>348</v>
      </c>
      <c r="B29939" t="str">
        <f>IF(ISBLANK(VLOOKUP(A29939,Questionnaire!A:KQ,239,FALSE)),"#",VLOOKUP(A29939,Questionnaire!A:KQ,239,FALSE))</f>
        <v>#</v>
      </c>
    </row>
    <row r="29940" spans="1:2">
      <c r="A29940" t="s">
        <v>353</v>
      </c>
      <c r="B29940" t="str">
        <f>IF(ISBLANK(VLOOKUP(A29940,Questionnaire!A:KQ,239,FALSE)),"#",VLOOKUP(A29940,Questionnaire!A:KQ,239,FALSE))</f>
        <v>#</v>
      </c>
    </row>
    <row r="29941" spans="1:2">
      <c r="A29941" t="s">
        <v>354</v>
      </c>
      <c r="B29941" t="str">
        <f>IF(ISBLANK(VLOOKUP(A29941,Questionnaire!A:KQ,239,FALSE)),"#",VLOOKUP(A29941,Questionnaire!A:KQ,239,FALSE))</f>
        <v>#</v>
      </c>
    </row>
    <row r="29942" spans="1:2">
      <c r="A29942" t="s">
        <v>355</v>
      </c>
      <c r="B29942" t="str">
        <f>IF(ISBLANK(VLOOKUP(A29942,Questionnaire!A:KQ,239,FALSE)),"#",VLOOKUP(A29942,Questionnaire!A:KQ,239,FALSE))</f>
        <v>#</v>
      </c>
    </row>
    <row r="29943" spans="1:2">
      <c r="A29943" t="s">
        <v>356</v>
      </c>
      <c r="B29943" t="str">
        <f>IF(ISBLANK(VLOOKUP(A29943,Questionnaire!A:KQ,239,FALSE)),"#",VLOOKUP(A29943,Questionnaire!A:KQ,239,FALSE))</f>
        <v>#</v>
      </c>
    </row>
    <row r="29944" spans="1:2">
      <c r="A29944" t="s">
        <v>357</v>
      </c>
      <c r="B29944" t="str">
        <f>IF(ISBLANK(VLOOKUP(A29944,Questionnaire!A:KQ,239,FALSE)),"#",VLOOKUP(A29944,Questionnaire!A:KQ,239,FALSE))</f>
        <v>#</v>
      </c>
    </row>
    <row r="29945" spans="1:2">
      <c r="A29945" t="s">
        <v>360</v>
      </c>
      <c r="B29945" t="str">
        <f>IF(ISBLANK(VLOOKUP(A29945,Questionnaire!A:KQ,239,FALSE)),"#",VLOOKUP(A29945,Questionnaire!A:KQ,239,FALSE))</f>
        <v>#</v>
      </c>
    </row>
    <row r="29946" spans="1:2">
      <c r="A29946" t="s">
        <v>362</v>
      </c>
      <c r="B29946" t="str">
        <f>IF(ISBLANK(VLOOKUP(A29946,Questionnaire!A:KQ,239,FALSE)),"#",VLOOKUP(A29946,Questionnaire!A:KQ,239,FALSE))</f>
        <v>#</v>
      </c>
    </row>
    <row r="29947" spans="1:2">
      <c r="A29947" t="s">
        <v>363</v>
      </c>
      <c r="B29947" t="str">
        <f>IF(ISBLANK(VLOOKUP(A29947,Questionnaire!A:KQ,239,FALSE)),"#",VLOOKUP(A29947,Questionnaire!A:KQ,239,FALSE))</f>
        <v>#</v>
      </c>
    </row>
    <row r="29948" spans="1:2">
      <c r="A29948" t="s">
        <v>364</v>
      </c>
      <c r="B29948" t="str">
        <f>IF(ISBLANK(VLOOKUP(A29948,Questionnaire!A:KQ,239,FALSE)),"#",VLOOKUP(A29948,Questionnaire!A:KQ,239,FALSE))</f>
        <v>#</v>
      </c>
    </row>
    <row r="29949" spans="1:2">
      <c r="A29949" t="s">
        <v>365</v>
      </c>
      <c r="B29949" t="str">
        <f>IF(ISBLANK(VLOOKUP(A29949,Questionnaire!A:KQ,239,FALSE)),"#",VLOOKUP(A29949,Questionnaire!A:KQ,239,FALSE))</f>
        <v>#</v>
      </c>
    </row>
    <row r="29950" spans="1:2">
      <c r="A29950" t="s">
        <v>366</v>
      </c>
      <c r="B29950" t="str">
        <f>IF(ISBLANK(VLOOKUP(A29950,Questionnaire!A:KQ,239,FALSE)),"#",VLOOKUP(A29950,Questionnaire!A:KQ,239,FALSE))</f>
        <v>#</v>
      </c>
    </row>
    <row r="29951" spans="1:2">
      <c r="A29951" t="s">
        <v>371</v>
      </c>
      <c r="B29951" t="str">
        <f>IF(ISBLANK(VLOOKUP(A29951,Questionnaire!A:KQ,239,FALSE)),"#",VLOOKUP(A29951,Questionnaire!A:KQ,239,FALSE))</f>
        <v>#</v>
      </c>
    </row>
    <row r="29952" spans="1:2">
      <c r="A29952" t="s">
        <v>372</v>
      </c>
      <c r="B29952" t="str">
        <f>IF(ISBLANK(VLOOKUP(A29952,Questionnaire!A:KQ,239,FALSE)),"#",VLOOKUP(A29952,Questionnaire!A:KQ,239,FALSE))</f>
        <v>#</v>
      </c>
    </row>
    <row r="29953" spans="1:2">
      <c r="A29953" t="s">
        <v>373</v>
      </c>
      <c r="B29953" t="str">
        <f>IF(ISBLANK(VLOOKUP(A29953,Questionnaire!A:KQ,239,FALSE)),"#",VLOOKUP(A29953,Questionnaire!A:KQ,239,FALSE))</f>
        <v>#</v>
      </c>
    </row>
    <row r="29954" spans="1:2">
      <c r="A29954" t="s">
        <v>374</v>
      </c>
      <c r="B29954" t="str">
        <f>IF(ISBLANK(VLOOKUP(A29954,Questionnaire!A:KQ,239,FALSE)),"#",VLOOKUP(A29954,Questionnaire!A:KQ,239,FALSE))</f>
        <v>#</v>
      </c>
    </row>
    <row r="29955" spans="1:2">
      <c r="A29955" t="s">
        <v>377</v>
      </c>
      <c r="B29955" t="str">
        <f>IF(ISBLANK(VLOOKUP(A29955,Questionnaire!A:KQ,239,FALSE)),"#",VLOOKUP(A29955,Questionnaire!A:KQ,239,FALSE))</f>
        <v>#</v>
      </c>
    </row>
    <row r="29956" spans="1:2">
      <c r="A29956" t="s">
        <v>379</v>
      </c>
      <c r="B29956" t="str">
        <f>IF(ISBLANK(VLOOKUP(A29956,Questionnaire!A:KQ,239,FALSE)),"#",VLOOKUP(A29956,Questionnaire!A:KQ,239,FALSE))</f>
        <v>#</v>
      </c>
    </row>
    <row r="29957" spans="1:2">
      <c r="A29957" t="s">
        <v>380</v>
      </c>
      <c r="B29957" t="str">
        <f>IF(ISBLANK(VLOOKUP(A29957,Questionnaire!A:KQ,239,FALSE)),"#",VLOOKUP(A29957,Questionnaire!A:KQ,239,FALSE))</f>
        <v>#</v>
      </c>
    </row>
    <row r="29958" spans="1:2">
      <c r="A29958" t="s">
        <v>381</v>
      </c>
      <c r="B29958" t="str">
        <f>IF(ISBLANK(VLOOKUP(A29958,Questionnaire!A:KQ,239,FALSE)),"#",VLOOKUP(A29958,Questionnaire!A:KQ,239,FALSE))</f>
        <v>#</v>
      </c>
    </row>
    <row r="29959" spans="1:2">
      <c r="A29959" t="s">
        <v>382</v>
      </c>
      <c r="B29959" t="str">
        <f>IF(ISBLANK(VLOOKUP(A29959,Questionnaire!A:KQ,239,FALSE)),"#",VLOOKUP(A29959,Questionnaire!A:KQ,239,FALSE))</f>
        <v>#</v>
      </c>
    </row>
    <row r="29960" spans="1:2">
      <c r="A29960" t="s">
        <v>384</v>
      </c>
      <c r="B29960" t="str">
        <f>IF(ISBLANK(VLOOKUP(A29960,Questionnaire!A:KQ,239,FALSE)),"#",VLOOKUP(A29960,Questionnaire!A:KQ,239,FALSE))</f>
        <v>#</v>
      </c>
    </row>
    <row r="29961" spans="1:2">
      <c r="A29961" t="s">
        <v>387</v>
      </c>
      <c r="B29961" t="str">
        <f>IF(ISBLANK(VLOOKUP(A29961,Questionnaire!A:KQ,239,FALSE)),"#",VLOOKUP(A29961,Questionnaire!A:KQ,239,FALSE))</f>
        <v>#</v>
      </c>
    </row>
    <row r="29962" spans="1:2">
      <c r="A29962" t="s">
        <v>391</v>
      </c>
      <c r="B29962" t="str">
        <f>IF(ISBLANK(VLOOKUP(A29962,Questionnaire!A:KQ,239,FALSE)),"#",VLOOKUP(A29962,Questionnaire!A:KQ,239,FALSE))</f>
        <v>#</v>
      </c>
    </row>
    <row r="29963" spans="1:2">
      <c r="A29963" t="s">
        <v>393</v>
      </c>
      <c r="B29963" t="str">
        <f>IF(ISBLANK(VLOOKUP(A29963,Questionnaire!A:KQ,239,FALSE)),"#",VLOOKUP(A29963,Questionnaire!A:KQ,239,FALSE))</f>
        <v>#</v>
      </c>
    </row>
    <row r="29964" spans="1:2">
      <c r="A29964" t="s">
        <v>395</v>
      </c>
      <c r="B29964" t="str">
        <f>IF(ISBLANK(VLOOKUP(A29964,Questionnaire!A:KQ,239,FALSE)),"#",VLOOKUP(A29964,Questionnaire!A:KQ,239,FALSE))</f>
        <v>#</v>
      </c>
    </row>
    <row r="29965" spans="1:2">
      <c r="A29965" t="s">
        <v>398</v>
      </c>
      <c r="B29965" t="str">
        <f>IF(ISBLANK(VLOOKUP(A29965,Questionnaire!A:KQ,239,FALSE)),"#",VLOOKUP(A29965,Questionnaire!A:KQ,239,FALSE))</f>
        <v>#</v>
      </c>
    </row>
    <row r="29966" spans="1:2">
      <c r="A29966" t="s">
        <v>402</v>
      </c>
      <c r="B29966" t="str">
        <f>IF(ISBLANK(VLOOKUP(A29966,Questionnaire!A:KQ,239,FALSE)),"#",VLOOKUP(A29966,Questionnaire!A:KQ,239,FALSE))</f>
        <v>#</v>
      </c>
    </row>
    <row r="29967" spans="1:2">
      <c r="A29967" t="s">
        <v>405</v>
      </c>
      <c r="B29967" t="str">
        <f>IF(ISBLANK(VLOOKUP(A29967,Questionnaire!A:KQ,239,FALSE)),"#",VLOOKUP(A29967,Questionnaire!A:KQ,239,FALSE))</f>
        <v>#</v>
      </c>
    </row>
    <row r="29968" spans="1:2">
      <c r="A29968" t="s">
        <v>409</v>
      </c>
      <c r="B29968" t="str">
        <f>IF(ISBLANK(VLOOKUP(A29968,Questionnaire!A:KQ,239,FALSE)),"#",VLOOKUP(A29968,Questionnaire!A:KQ,239,FALSE))</f>
        <v>#</v>
      </c>
    </row>
    <row r="29969" spans="1:2">
      <c r="A29969" t="s">
        <v>412</v>
      </c>
      <c r="B29969" t="str">
        <f>IF(ISBLANK(VLOOKUP(A29969,Questionnaire!A:KQ,239,FALSE)),"#",VLOOKUP(A29969,Questionnaire!A:KQ,239,FALSE))</f>
        <v>#</v>
      </c>
    </row>
    <row r="29970" spans="1:2">
      <c r="A29970" t="s">
        <v>415</v>
      </c>
      <c r="B29970" t="str">
        <f>IF(ISBLANK(VLOOKUP(A29970,Questionnaire!A:KQ,239,FALSE)),"#",VLOOKUP(A29970,Questionnaire!A:KQ,239,FALSE))</f>
        <v>#</v>
      </c>
    </row>
    <row r="29971" spans="1:2">
      <c r="A29971" t="s">
        <v>418</v>
      </c>
      <c r="B29971" t="str">
        <f>IF(ISBLANK(VLOOKUP(A29971,Questionnaire!A:KQ,239,FALSE)),"#",VLOOKUP(A29971,Questionnaire!A:KQ,239,FALSE))</f>
        <v>#</v>
      </c>
    </row>
    <row r="29972" spans="1:2">
      <c r="A29972" t="s">
        <v>421</v>
      </c>
      <c r="B29972" t="str">
        <f>IF(ISBLANK(VLOOKUP(A29972,Questionnaire!A:KQ,239,FALSE)),"#",VLOOKUP(A29972,Questionnaire!A:KQ,239,FALSE))</f>
        <v>#</v>
      </c>
    </row>
    <row r="29973" spans="1:2">
      <c r="A29973" t="s">
        <v>424</v>
      </c>
      <c r="B29973" t="str">
        <f>IF(ISBLANK(VLOOKUP(A29973,Questionnaire!A:KQ,239,FALSE)),"#",VLOOKUP(A29973,Questionnaire!A:KQ,239,FALSE))</f>
        <v>#</v>
      </c>
    </row>
    <row r="29974" spans="1:2">
      <c r="A29974" t="s">
        <v>429</v>
      </c>
      <c r="B29974" t="str">
        <f>IF(ISBLANK(VLOOKUP(A29974,Questionnaire!A:KQ,239,FALSE)),"#",VLOOKUP(A29974,Questionnaire!A:KQ,239,FALSE))</f>
        <v>#</v>
      </c>
    </row>
    <row r="29975" spans="1:2">
      <c r="A29975" t="s">
        <v>432</v>
      </c>
      <c r="B29975" t="str">
        <f>IF(ISBLANK(VLOOKUP(A29975,Questionnaire!A:KQ,239,FALSE)),"#",VLOOKUP(A29975,Questionnaire!A:KQ,239,FALSE))</f>
        <v>#</v>
      </c>
    </row>
    <row r="29976" spans="1:2">
      <c r="A29976" t="s">
        <v>435</v>
      </c>
      <c r="B29976" t="str">
        <f>IF(ISBLANK(VLOOKUP(A29976,Questionnaire!A:KQ,239,FALSE)),"#",VLOOKUP(A29976,Questionnaire!A:KQ,239,FALSE))</f>
        <v>#</v>
      </c>
    </row>
    <row r="29977" spans="1:2">
      <c r="A29977" t="s">
        <v>437</v>
      </c>
      <c r="B29977" t="str">
        <f>IF(ISBLANK(VLOOKUP(A29977,Questionnaire!A:KQ,239,FALSE)),"#",VLOOKUP(A29977,Questionnaire!A:KQ,239,FALSE))</f>
        <v>#</v>
      </c>
    </row>
    <row r="29978" spans="1:2">
      <c r="A29978" t="s">
        <v>439</v>
      </c>
      <c r="B29978" t="str">
        <f>IF(ISBLANK(VLOOKUP(A29978,Questionnaire!A:KQ,239,FALSE)),"#",VLOOKUP(A29978,Questionnaire!A:KQ,239,FALSE))</f>
        <v>#</v>
      </c>
    </row>
    <row r="29979" spans="1:2">
      <c r="A29979" t="s">
        <v>442</v>
      </c>
      <c r="B29979" t="str">
        <f>IF(ISBLANK(VLOOKUP(A29979,Questionnaire!A:KQ,239,FALSE)),"#",VLOOKUP(A29979,Questionnaire!A:KQ,239,FALSE))</f>
        <v>#</v>
      </c>
    </row>
    <row r="29980" spans="1:2">
      <c r="A29980" t="s">
        <v>445</v>
      </c>
      <c r="B29980" t="str">
        <f>IF(ISBLANK(VLOOKUP(A29980,Questionnaire!A:KQ,239,FALSE)),"#",VLOOKUP(A29980,Questionnaire!A:KQ,239,FALSE))</f>
        <v>#</v>
      </c>
    </row>
    <row r="29981" spans="1:2">
      <c r="A29981" t="s">
        <v>448</v>
      </c>
      <c r="B29981" t="str">
        <f>IF(ISBLANK(VLOOKUP(A29981,Questionnaire!A:KQ,239,FALSE)),"#",VLOOKUP(A29981,Questionnaire!A:KQ,239,FALSE))</f>
        <v>#</v>
      </c>
    </row>
    <row r="29982" spans="1:2">
      <c r="A29982" t="s">
        <v>452</v>
      </c>
      <c r="B29982" t="str">
        <f>IF(ISBLANK(VLOOKUP(A29982,Questionnaire!A:KQ,239,FALSE)),"#",VLOOKUP(A29982,Questionnaire!A:KQ,239,FALSE))</f>
        <v>#</v>
      </c>
    </row>
    <row r="29983" spans="1:2">
      <c r="A29983" t="s">
        <v>455</v>
      </c>
      <c r="B29983" t="str">
        <f>IF(ISBLANK(VLOOKUP(A29983,Questionnaire!A:KQ,239,FALSE)),"#",VLOOKUP(A29983,Questionnaire!A:KQ,239,FALSE))</f>
        <v>#</v>
      </c>
    </row>
    <row r="29984" spans="1:2">
      <c r="A29984" t="s">
        <v>458</v>
      </c>
      <c r="B29984" t="str">
        <f>IF(ISBLANK(VLOOKUP(A29984,Questionnaire!A:KQ,239,FALSE)),"#",VLOOKUP(A29984,Questionnaire!A:KQ,239,FALSE))</f>
        <v>#</v>
      </c>
    </row>
    <row r="29985" spans="1:3">
      <c r="A29985" t="s">
        <v>461</v>
      </c>
      <c r="B29985" t="str">
        <f>IF(ISBLANK(VLOOKUP(A29985,Questionnaire!A:KQ,239,FALSE)),"#",VLOOKUP(A29985,Questionnaire!A:KQ,239,FALSE))</f>
        <v>#</v>
      </c>
    </row>
    <row r="29986" spans="1:3">
      <c r="A29986" t="s">
        <v>465</v>
      </c>
      <c r="B29986" t="str">
        <f>IF(ISBLANK(VLOOKUP(A29986,Questionnaire!A:KQ,239,FALSE)),"#",VLOOKUP(A29986,Questionnaire!A:KQ,239,FALSE))</f>
        <v>#</v>
      </c>
    </row>
    <row r="29987" spans="1:3">
      <c r="A29987" t="s">
        <v>467</v>
      </c>
      <c r="B29987" t="str">
        <f>IF(ISBLANK(VLOOKUP(A29987,Questionnaire!A:KQ,239,FALSE)),"#",VLOOKUP(A29987,Questionnaire!A:KQ,239,FALSE))</f>
        <v>#</v>
      </c>
    </row>
    <row r="29988" spans="1:3">
      <c r="A29988" t="s">
        <v>469</v>
      </c>
      <c r="B29988" t="str">
        <f>IF(ISBLANK(VLOOKUP(A29988,Questionnaire!A:KQ,239,FALSE)),"#",VLOOKUP(A29988,Questionnaire!A:KQ,239,FALSE))</f>
        <v>#</v>
      </c>
    </row>
    <row r="29989" spans="1:3">
      <c r="A29989" t="s">
        <v>471</v>
      </c>
      <c r="B29989" t="str">
        <f>IF(ISBLANK(VLOOKUP(A29989,Questionnaire!A:KQ,239,FALSE)),"#",VLOOKUP(A29989,Questionnaire!A:KQ,239,FALSE))</f>
        <v>#</v>
      </c>
    </row>
    <row r="29990" spans="1:3">
      <c r="A29990" t="s">
        <v>473</v>
      </c>
      <c r="B29990" t="str">
        <f>IF(ISBLANK(VLOOKUP(A29990,Questionnaire!A:KQ,239,FALSE)),"#",VLOOKUP(A29990,Questionnaire!A:KQ,239,FALSE))</f>
        <v>#</v>
      </c>
    </row>
    <row r="29991" spans="1:3">
      <c r="A29991" t="s">
        <v>475</v>
      </c>
      <c r="B29991" t="str">
        <f>IF(ISBLANK(VLOOKUP(A29991,Questionnaire!A:KQ,239,FALSE)),"#",VLOOKUP(A29991,Questionnaire!A:KQ,239,FALSE))</f>
        <v>#</v>
      </c>
    </row>
    <row r="29992" spans="1:3">
      <c r="A29992" t="s">
        <v>185</v>
      </c>
      <c r="B29992" t="str">
        <f>IF(ISBLANK(VLOOKUP(A29992,Questionnaire!A:KQ,240,FALSE)),"#",VLOOKUP(A29992,Questionnaire!A:KQ,240,FALSE))</f>
        <v>#</v>
      </c>
      <c r="C29992">
        <v>237</v>
      </c>
    </row>
    <row r="29993" spans="1:3">
      <c r="A29993" t="s">
        <v>187</v>
      </c>
      <c r="B29993" t="str">
        <f>IF(ISNA(VLOOKUP(VLOOKUP(A29993,Questionnaire!A:KQ,240,FALSE),'CORA Encoding'!D:E,2,FALSE)),"#",VLOOKUP(VLOOKUP(A29993,Questionnaire!A:KQ,240,FALSE),'CORA Encoding'!D:E,2,FALSE))</f>
        <v>#</v>
      </c>
    </row>
    <row r="29994" spans="1:3">
      <c r="A29994" t="s">
        <v>189</v>
      </c>
      <c r="B29994" t="str">
        <f>IF(ISNA(VLOOKUP(VLOOKUP(A29994,Questionnaire!A:KQ,240,FALSE),'CORA Encoding'!G:H,2,FALSE)),"#",VLOOKUP(VLOOKUP(A29994,Questionnaire!A:KQ,240,FALSE),'CORA Encoding'!G:H,2,FALSE))</f>
        <v>#</v>
      </c>
    </row>
    <row r="29995" spans="1:3">
      <c r="A29995" t="s">
        <v>191</v>
      </c>
      <c r="B29995" t="str">
        <f>IF(ISNA(VLOOKUP(VLOOKUP(A29995,Questionnaire!A:KQ,240,FALSE),'Country List'!E:F,2,FALSE)),"#",VLOOKUP(VLOOKUP(A29995,Questionnaire!A:KQ,240,FALSE),'Country List'!E:F,2,FALSE))</f>
        <v>#</v>
      </c>
    </row>
    <row r="29996" spans="1:3">
      <c r="A29996" t="s">
        <v>193</v>
      </c>
      <c r="B29996" t="str">
        <f>IF(ISNA(VLOOKUP(VLOOKUP(A29996,Questionnaire!A:KQ,240,FALSE),'Industry List'!B:C,2,FALSE)),"#",VLOOKUP(VLOOKUP(A29996,Questionnaire!A:KQ,240,FALSE),'Industry List'!B:C,2,FALSE))</f>
        <v>#</v>
      </c>
    </row>
    <row r="29997" spans="1:3">
      <c r="A29997" t="s">
        <v>197</v>
      </c>
      <c r="B29997" t="str">
        <f>IF(ISBLANK(VLOOKUP(A29997,Questionnaire!A:KQ,240,FALSE)),"#",VLOOKUP(A29997,Questionnaire!A:KQ,240,FALSE))</f>
        <v>#</v>
      </c>
    </row>
    <row r="29998" spans="1:3">
      <c r="A29998" t="s">
        <v>201</v>
      </c>
      <c r="B29998" t="str">
        <f>IF(ISBLANK(VLOOKUP(A29998,Questionnaire!A:KQ,240,FALSE)),"#",VLOOKUP(A29998,Questionnaire!A:KQ,240,FALSE))</f>
        <v>#</v>
      </c>
    </row>
    <row r="29999" spans="1:3">
      <c r="A29999" t="s">
        <v>203</v>
      </c>
      <c r="B29999" t="str">
        <f>IF(ISNA(VLOOKUP(VLOOKUP(A29999,Questionnaire!A:KQ,240,FALSE),'CORA Encoding'!J:K,2,FALSE)),"#",VLOOKUP(VLOOKUP(A29999,Questionnaire!A:KQ,240,FALSE),'CORA Encoding'!J:K,2,FALSE))</f>
        <v>#</v>
      </c>
    </row>
    <row r="30000" spans="1:3">
      <c r="A30000" t="s">
        <v>208</v>
      </c>
      <c r="B30000" t="str">
        <f>IF(ISBLANK(VLOOKUP(A30000,Questionnaire!A:KQ,240,FALSE)),"#",VLOOKUP(A30000,Questionnaire!A:KQ,240,FALSE))</f>
        <v>#</v>
      </c>
    </row>
    <row r="30001" spans="1:2">
      <c r="A30001" t="s">
        <v>213</v>
      </c>
      <c r="B30001" t="str">
        <f>IF(ISBLANK(VLOOKUP(A30001,Questionnaire!A:KQ,240,FALSE)),"#",VLOOKUP(A30001,Questionnaire!A:KQ,240,FALSE))</f>
        <v>#</v>
      </c>
    </row>
    <row r="30002" spans="1:2">
      <c r="A30002" t="s">
        <v>215</v>
      </c>
      <c r="B30002" t="str">
        <f>IF(ISBLANK(VLOOKUP(A30002,Questionnaire!A:KQ,240,FALSE)),"#",VLOOKUP(A30002,Questionnaire!A:KQ,240,FALSE))</f>
        <v>#</v>
      </c>
    </row>
    <row r="30003" spans="1:2">
      <c r="A30003" t="s">
        <v>217</v>
      </c>
      <c r="B30003" t="str">
        <f>IF(ISBLANK(VLOOKUP(A30003,Questionnaire!A:KQ,240,FALSE)),"#",VLOOKUP(A30003,Questionnaire!A:KQ,240,FALSE))</f>
        <v>#</v>
      </c>
    </row>
    <row r="30004" spans="1:2">
      <c r="A30004" t="s">
        <v>219</v>
      </c>
      <c r="B30004" t="str">
        <f>IF(ISBLANK(VLOOKUP(A30004,Questionnaire!A:KQ,240,FALSE)),"#",VLOOKUP(A30004,Questionnaire!A:KQ,240,FALSE))</f>
        <v>#</v>
      </c>
    </row>
    <row r="30005" spans="1:2">
      <c r="A30005" t="s">
        <v>221</v>
      </c>
      <c r="B30005" t="str">
        <f>IF(ISBLANK(VLOOKUP(A30005,Questionnaire!A:KQ,240,FALSE)),"#",VLOOKUP(A30005,Questionnaire!A:KQ,240,FALSE))</f>
        <v>#</v>
      </c>
    </row>
    <row r="30006" spans="1:2">
      <c r="A30006" t="s">
        <v>223</v>
      </c>
      <c r="B30006" t="str">
        <f>IF(ISBLANK(VLOOKUP(A30006,Questionnaire!A:KQ,240,FALSE)),"#",VLOOKUP(A30006,Questionnaire!A:KQ,240,FALSE))</f>
        <v>#</v>
      </c>
    </row>
    <row r="30007" spans="1:2">
      <c r="A30007" t="s">
        <v>225</v>
      </c>
      <c r="B30007" t="str">
        <f>IF(ISBLANK(VLOOKUP(A30007,Questionnaire!A:KQ,240,FALSE)),"#",VLOOKUP(A30007,Questionnaire!A:KQ,240,FALSE))</f>
        <v>#</v>
      </c>
    </row>
    <row r="30008" spans="1:2">
      <c r="A30008" t="s">
        <v>227</v>
      </c>
      <c r="B30008" t="str">
        <f>IF(ISBLANK(VLOOKUP(A30008,Questionnaire!A:KQ,240,FALSE)),"#",VLOOKUP(A30008,Questionnaire!A:KQ,240,FALSE))</f>
        <v>#</v>
      </c>
    </row>
    <row r="30009" spans="1:2">
      <c r="A30009" t="s">
        <v>229</v>
      </c>
      <c r="B30009" t="str">
        <f>IF(ISBLANK(VLOOKUP(A30009,Questionnaire!A:KQ,240,FALSE)),"#",VLOOKUP(A30009,Questionnaire!A:KQ,240,FALSE))</f>
        <v>#</v>
      </c>
    </row>
    <row r="30010" spans="1:2">
      <c r="A30010" t="s">
        <v>231</v>
      </c>
      <c r="B30010" t="str">
        <f>IF(ISBLANK(VLOOKUP(A30010,Questionnaire!A:KQ,240,FALSE)),"#",VLOOKUP(A30010,Questionnaire!A:KQ,240,FALSE))</f>
        <v>#</v>
      </c>
    </row>
    <row r="30011" spans="1:2">
      <c r="A30011" t="s">
        <v>233</v>
      </c>
      <c r="B30011" t="str">
        <f>IF(ISBLANK(VLOOKUP(A30011,Questionnaire!A:KQ,240,FALSE)),"#",VLOOKUP(A30011,Questionnaire!A:KQ,240,FALSE))</f>
        <v>#</v>
      </c>
    </row>
    <row r="30012" spans="1:2">
      <c r="A30012" t="s">
        <v>235</v>
      </c>
      <c r="B30012" t="str">
        <f>IF(ISBLANK(VLOOKUP(A30012,Questionnaire!A:KQ,240,FALSE)),"#",VLOOKUP(A30012,Questionnaire!A:KQ,240,FALSE))</f>
        <v>#</v>
      </c>
    </row>
    <row r="30013" spans="1:2">
      <c r="A30013" t="s">
        <v>237</v>
      </c>
      <c r="B30013" t="str">
        <f>IF(ISBLANK(VLOOKUP(A30013,Questionnaire!A:KQ,240,FALSE)),"#",VLOOKUP(A30013,Questionnaire!A:KQ,240,FALSE))</f>
        <v>#</v>
      </c>
    </row>
    <row r="30014" spans="1:2">
      <c r="A30014" t="s">
        <v>239</v>
      </c>
      <c r="B30014" t="str">
        <f>IF(ISBLANK(VLOOKUP(A30014,Questionnaire!A:KQ,240,FALSE)),"#",VLOOKUP(A30014,Questionnaire!A:KQ,240,FALSE))</f>
        <v>#</v>
      </c>
    </row>
    <row r="30015" spans="1:2">
      <c r="A30015" t="s">
        <v>242</v>
      </c>
      <c r="B30015" t="str">
        <f>IF(ISBLANK(VLOOKUP(A30015,Questionnaire!A:KQ,240,FALSE)),"#",VLOOKUP(A30015,Questionnaire!A:KQ,240,FALSE))</f>
        <v>#</v>
      </c>
    </row>
    <row r="30016" spans="1:2">
      <c r="A30016" t="s">
        <v>245</v>
      </c>
      <c r="B30016" t="str">
        <f>IF(ISBLANK(VLOOKUP(A30016,Questionnaire!A:KQ,240,FALSE)),"#",VLOOKUP(A30016,Questionnaire!A:KQ,240,FALSE))</f>
        <v>#</v>
      </c>
    </row>
    <row r="30017" spans="1:2">
      <c r="A30017" t="s">
        <v>247</v>
      </c>
      <c r="B30017" t="str">
        <f>IF(ISBLANK(VLOOKUP(A30017,Questionnaire!A:KQ,240,FALSE)),"#",VLOOKUP(A30017,Questionnaire!A:KQ,240,FALSE))</f>
        <v>#</v>
      </c>
    </row>
    <row r="30018" spans="1:2">
      <c r="A30018" t="s">
        <v>249</v>
      </c>
      <c r="B30018" t="str">
        <f>IF(ISBLANK(VLOOKUP(A30018,Questionnaire!A:KQ,240,FALSE)),"#",VLOOKUP(A30018,Questionnaire!A:KQ,240,FALSE))</f>
        <v>#</v>
      </c>
    </row>
    <row r="30019" spans="1:2">
      <c r="A30019" t="s">
        <v>250</v>
      </c>
      <c r="B30019" t="str">
        <f>IF(ISBLANK(VLOOKUP(A30019,Questionnaire!A:KQ,240,FALSE)),"#",VLOOKUP(A30019,Questionnaire!A:KQ,240,FALSE))</f>
        <v>#</v>
      </c>
    </row>
    <row r="30020" spans="1:2">
      <c r="A30020" t="s">
        <v>252</v>
      </c>
      <c r="B30020" t="str">
        <f>IF(ISBLANK(VLOOKUP(A30020,Questionnaire!A:KQ,240,FALSE)),"#",VLOOKUP(A30020,Questionnaire!A:KQ,240,FALSE))</f>
        <v>#</v>
      </c>
    </row>
    <row r="30021" spans="1:2">
      <c r="A30021" t="s">
        <v>255</v>
      </c>
      <c r="B30021" t="str">
        <f>IF(ISBLANK(VLOOKUP(A30021,Questionnaire!A:KQ,240,FALSE)),"#",VLOOKUP(A30021,Questionnaire!A:KQ,240,FALSE))</f>
        <v>#</v>
      </c>
    </row>
    <row r="30022" spans="1:2">
      <c r="A30022" t="s">
        <v>258</v>
      </c>
      <c r="B30022" t="str">
        <f>IF(ISNA(VLOOKUP(VLOOKUP(A30022,Questionnaire!A:KQ,240,FALSE),'CORA Encoding'!M:N,2,FALSE)),"#",VLOOKUP(VLOOKUP(A30022,Questionnaire!A:KQ,240,FALSE),'CORA Encoding'!M:N,2,FALSE))</f>
        <v>#</v>
      </c>
    </row>
    <row r="30023" spans="1:2">
      <c r="A30023" t="s">
        <v>261</v>
      </c>
      <c r="B30023" t="str">
        <f>IF(ISBLANK(VLOOKUP(A30023,Questionnaire!A:KQ,240,FALSE)),"#",VLOOKUP(A30023,Questionnaire!A:KQ,240,FALSE))</f>
        <v>#</v>
      </c>
    </row>
    <row r="30024" spans="1:2">
      <c r="A30024" t="s">
        <v>263</v>
      </c>
      <c r="B30024" t="str">
        <f>IF(ISBLANK(VLOOKUP(A30024,Questionnaire!A:KQ,240,FALSE)),"#",VLOOKUP(A30024,Questionnaire!A:KQ,240,FALSE))</f>
        <v>#</v>
      </c>
    </row>
    <row r="30025" spans="1:2">
      <c r="A30025" t="s">
        <v>265</v>
      </c>
      <c r="B30025" t="str">
        <f>IF(ISBLANK(VLOOKUP(A30025,Questionnaire!A:KQ,240,FALSE)),"#",VLOOKUP(A30025,Questionnaire!A:KQ,240,FALSE))</f>
        <v>#</v>
      </c>
    </row>
    <row r="30026" spans="1:2">
      <c r="A30026" t="s">
        <v>267</v>
      </c>
      <c r="B30026" t="str">
        <f>IF(ISBLANK(VLOOKUP(A30026,Questionnaire!A:KQ,240,FALSE)),"#",VLOOKUP(A30026,Questionnaire!A:KQ,240,FALSE))</f>
        <v>#</v>
      </c>
    </row>
    <row r="30027" spans="1:2">
      <c r="A30027" t="s">
        <v>269</v>
      </c>
      <c r="B30027" t="str">
        <f>IF(ISBLANK(VLOOKUP(A30027,Questionnaire!A:KQ,240,FALSE)),"#",VLOOKUP(A30027,Questionnaire!A:KQ,240,FALSE))</f>
        <v>#</v>
      </c>
    </row>
    <row r="30028" spans="1:2">
      <c r="A30028" t="s">
        <v>274</v>
      </c>
      <c r="B30028" t="str">
        <f>IF(ISBLANK(VLOOKUP(A30028,Questionnaire!A:KQ,240,FALSE)),"#",VLOOKUP(A30028,Questionnaire!A:KQ,240,FALSE))</f>
        <v>#</v>
      </c>
    </row>
    <row r="30029" spans="1:2">
      <c r="A30029" t="s">
        <v>276</v>
      </c>
      <c r="B30029" t="str">
        <f>IF(ISBLANK(VLOOKUP(A30029,Questionnaire!A:KQ,240,FALSE)),"#",VLOOKUP(A30029,Questionnaire!A:KQ,240,FALSE))</f>
        <v>#</v>
      </c>
    </row>
    <row r="30030" spans="1:2">
      <c r="A30030" t="s">
        <v>278</v>
      </c>
      <c r="B30030" t="str">
        <f>IF(ISBLANK(VLOOKUP(A30030,Questionnaire!A:KQ,240,FALSE)),"#",VLOOKUP(A30030,Questionnaire!A:KQ,240,FALSE))</f>
        <v>#</v>
      </c>
    </row>
    <row r="30031" spans="1:2">
      <c r="A30031" t="s">
        <v>280</v>
      </c>
      <c r="B30031" t="str">
        <f>IF(ISBLANK(VLOOKUP(A30031,Questionnaire!A:KQ,240,FALSE)),"#",VLOOKUP(A30031,Questionnaire!A:KQ,240,FALSE))</f>
        <v>#</v>
      </c>
    </row>
    <row r="30032" spans="1:2">
      <c r="A30032" t="s">
        <v>282</v>
      </c>
      <c r="B30032" t="str">
        <f>IF(ISBLANK(VLOOKUP(A30032,Questionnaire!A:KQ,240,FALSE)),"#",VLOOKUP(A30032,Questionnaire!A:KQ,240,FALSE))</f>
        <v>#</v>
      </c>
    </row>
    <row r="30033" spans="1:2">
      <c r="A30033" t="s">
        <v>286</v>
      </c>
      <c r="B30033" t="str">
        <f>IF(ISBLANK(VLOOKUP(A30033,Questionnaire!A:KQ,240,FALSE)),"#",VLOOKUP(A30033,Questionnaire!A:KQ,240,FALSE))</f>
        <v>#</v>
      </c>
    </row>
    <row r="30034" spans="1:2">
      <c r="A30034" t="s">
        <v>288</v>
      </c>
      <c r="B30034" t="str">
        <f>IF(ISBLANK(VLOOKUP(A30034,Questionnaire!A:KQ,240,FALSE)),"#",VLOOKUP(A30034,Questionnaire!A:KQ,240,FALSE))</f>
        <v>#</v>
      </c>
    </row>
    <row r="30035" spans="1:2">
      <c r="A30035" t="s">
        <v>290</v>
      </c>
      <c r="B30035" t="str">
        <f>IF(ISBLANK(VLOOKUP(A30035,Questionnaire!A:KQ,240,FALSE)),"#",VLOOKUP(A30035,Questionnaire!A:KQ,240,FALSE))</f>
        <v>#</v>
      </c>
    </row>
    <row r="30036" spans="1:2">
      <c r="A30036" t="s">
        <v>292</v>
      </c>
      <c r="B30036" t="str">
        <f>IF(ISBLANK(VLOOKUP(A30036,Questionnaire!A:KQ,240,FALSE)),"#",VLOOKUP(A30036,Questionnaire!A:KQ,240,FALSE))</f>
        <v>#</v>
      </c>
    </row>
    <row r="30037" spans="1:2">
      <c r="A30037" t="s">
        <v>294</v>
      </c>
      <c r="B30037" t="str">
        <f>IF(ISBLANK(VLOOKUP(A30037,Questionnaire!A:KQ,240,FALSE)),"#",VLOOKUP(A30037,Questionnaire!A:KQ,240,FALSE))</f>
        <v>#</v>
      </c>
    </row>
    <row r="30038" spans="1:2">
      <c r="A30038" t="s">
        <v>296</v>
      </c>
      <c r="B30038" t="str">
        <f>IF(ISBLANK(VLOOKUP(A30038,Questionnaire!A:KQ,240,FALSE)),"#",VLOOKUP(A30038,Questionnaire!A:KQ,240,FALSE))</f>
        <v>#</v>
      </c>
    </row>
    <row r="30039" spans="1:2">
      <c r="A30039" t="s">
        <v>301</v>
      </c>
      <c r="B30039" t="str">
        <f>IF(ISBLANK(VLOOKUP(A30039,Questionnaire!A:KQ,240,FALSE)),"#",VLOOKUP(A30039,Questionnaire!A:KQ,240,FALSE))</f>
        <v>#</v>
      </c>
    </row>
    <row r="30040" spans="1:2">
      <c r="A30040" t="s">
        <v>303</v>
      </c>
      <c r="B30040" t="str">
        <f>IF(ISBLANK(VLOOKUP(A30040,Questionnaire!A:KQ,240,FALSE)),"#",VLOOKUP(A30040,Questionnaire!A:KQ,240,FALSE))</f>
        <v>#</v>
      </c>
    </row>
    <row r="30041" spans="1:2">
      <c r="A30041" t="s">
        <v>305</v>
      </c>
      <c r="B30041" t="str">
        <f>IF(ISBLANK(VLOOKUP(A30041,Questionnaire!A:KQ,240,FALSE)),"#",VLOOKUP(A30041,Questionnaire!A:KQ,240,FALSE))</f>
        <v>#</v>
      </c>
    </row>
    <row r="30042" spans="1:2">
      <c r="A30042" t="s">
        <v>307</v>
      </c>
      <c r="B30042" t="str">
        <f>IF(ISBLANK(VLOOKUP(A30042,Questionnaire!A:KQ,240,FALSE)),"#",VLOOKUP(A30042,Questionnaire!A:KQ,240,FALSE))</f>
        <v>#</v>
      </c>
    </row>
    <row r="30043" spans="1:2">
      <c r="A30043" t="s">
        <v>311</v>
      </c>
      <c r="B30043" t="str">
        <f>IF(ISBLANK(VLOOKUP(A30043,Questionnaire!A:KQ,240,FALSE)),"#",VLOOKUP(A30043,Questionnaire!A:KQ,240,FALSE))</f>
        <v>#</v>
      </c>
    </row>
    <row r="30044" spans="1:2">
      <c r="A30044" t="s">
        <v>313</v>
      </c>
      <c r="B30044" t="str">
        <f>IF(ISBLANK(VLOOKUP(A30044,Questionnaire!A:KQ,240,FALSE)),"#",VLOOKUP(A30044,Questionnaire!A:KQ,240,FALSE))</f>
        <v>#</v>
      </c>
    </row>
    <row r="30045" spans="1:2">
      <c r="A30045" t="s">
        <v>314</v>
      </c>
      <c r="B30045" t="str">
        <f>IF(ISBLANK(VLOOKUP(A30045,Questionnaire!A:KQ,240,FALSE)),"#",VLOOKUP(A30045,Questionnaire!A:KQ,240,FALSE))</f>
        <v>#</v>
      </c>
    </row>
    <row r="30046" spans="1:2">
      <c r="A30046" t="s">
        <v>315</v>
      </c>
      <c r="B30046" t="str">
        <f>IF(ISBLANK(VLOOKUP(A30046,Questionnaire!A:KQ,240,FALSE)),"#",VLOOKUP(A30046,Questionnaire!A:KQ,240,FALSE))</f>
        <v>#</v>
      </c>
    </row>
    <row r="30047" spans="1:2">
      <c r="A30047" t="s">
        <v>317</v>
      </c>
      <c r="B30047" t="str">
        <f>IF(ISBLANK(VLOOKUP(A30047,Questionnaire!A:KQ,240,FALSE)),"#",VLOOKUP(A30047,Questionnaire!A:KQ,240,FALSE))</f>
        <v>#</v>
      </c>
    </row>
    <row r="30048" spans="1:2">
      <c r="A30048" t="s">
        <v>319</v>
      </c>
      <c r="B30048" t="str">
        <f>IF(ISBLANK(VLOOKUP(A30048,Questionnaire!A:KQ,240,FALSE)),"#",VLOOKUP(A30048,Questionnaire!A:KQ,240,FALSE))</f>
        <v>#</v>
      </c>
    </row>
    <row r="30049" spans="1:2">
      <c r="A30049" t="s">
        <v>322</v>
      </c>
      <c r="B30049" t="str">
        <f>IF(ISBLANK(VLOOKUP(A30049,Questionnaire!A:KQ,240,FALSE)),"#",VLOOKUP(A30049,Questionnaire!A:KQ,240,FALSE))</f>
        <v>#</v>
      </c>
    </row>
    <row r="30050" spans="1:2">
      <c r="A30050" t="s">
        <v>326</v>
      </c>
      <c r="B30050" t="str">
        <f>IF(ISBLANK(VLOOKUP(A30050,Questionnaire!A:KQ,240,FALSE)),"#",VLOOKUP(A30050,Questionnaire!A:KQ,240,FALSE))</f>
        <v>#</v>
      </c>
    </row>
    <row r="30051" spans="1:2">
      <c r="A30051" t="s">
        <v>328</v>
      </c>
      <c r="B30051" t="str">
        <f>IF(ISBLANK(VLOOKUP(A30051,Questionnaire!A:KQ,240,FALSE)),"#",VLOOKUP(A30051,Questionnaire!A:KQ,240,FALSE))</f>
        <v>#</v>
      </c>
    </row>
    <row r="30052" spans="1:2">
      <c r="A30052" t="s">
        <v>332</v>
      </c>
      <c r="B30052" t="str">
        <f>IF(ISBLANK(VLOOKUP(A30052,Questionnaire!A:KQ,240,FALSE)),"#",VLOOKUP(A30052,Questionnaire!A:KQ,240,FALSE))</f>
        <v>#</v>
      </c>
    </row>
    <row r="30053" spans="1:2">
      <c r="A30053" t="s">
        <v>333</v>
      </c>
      <c r="B30053" t="str">
        <f>IF(ISBLANK(VLOOKUP(A30053,Questionnaire!A:KQ,240,FALSE)),"#",VLOOKUP(A30053,Questionnaire!A:KQ,240,FALSE))</f>
        <v>#</v>
      </c>
    </row>
    <row r="30054" spans="1:2">
      <c r="A30054" t="s">
        <v>334</v>
      </c>
      <c r="B30054" t="str">
        <f>IF(ISBLANK(VLOOKUP(A30054,Questionnaire!A:KQ,240,FALSE)),"#",VLOOKUP(A30054,Questionnaire!A:KQ,240,FALSE))</f>
        <v>#</v>
      </c>
    </row>
    <row r="30055" spans="1:2">
      <c r="A30055" t="s">
        <v>335</v>
      </c>
      <c r="B30055" t="str">
        <f>IF(ISBLANK(VLOOKUP(A30055,Questionnaire!A:KQ,240,FALSE)),"#",VLOOKUP(A30055,Questionnaire!A:KQ,240,FALSE))</f>
        <v>#</v>
      </c>
    </row>
    <row r="30056" spans="1:2">
      <c r="A30056" t="s">
        <v>336</v>
      </c>
      <c r="B30056" t="str">
        <f>IF(ISBLANK(VLOOKUP(A30056,Questionnaire!A:KQ,240,FALSE)),"#",VLOOKUP(A30056,Questionnaire!A:KQ,240,FALSE))</f>
        <v>#</v>
      </c>
    </row>
    <row r="30057" spans="1:2">
      <c r="A30057" t="s">
        <v>337</v>
      </c>
      <c r="B30057" t="str">
        <f>IF(ISBLANK(VLOOKUP(A30057,Questionnaire!A:KQ,240,FALSE)),"#",VLOOKUP(A30057,Questionnaire!A:KQ,240,FALSE))</f>
        <v>#</v>
      </c>
    </row>
    <row r="30058" spans="1:2">
      <c r="A30058" t="s">
        <v>338</v>
      </c>
      <c r="B30058" t="str">
        <f>IF(ISBLANK(VLOOKUP(A30058,Questionnaire!A:KQ,240,FALSE)),"#",VLOOKUP(A30058,Questionnaire!A:KQ,240,FALSE))</f>
        <v>#</v>
      </c>
    </row>
    <row r="30059" spans="1:2">
      <c r="A30059" t="s">
        <v>339</v>
      </c>
      <c r="B30059" t="str">
        <f>IF(ISBLANK(VLOOKUP(A30059,Questionnaire!A:KQ,240,FALSE)),"#",VLOOKUP(A30059,Questionnaire!A:KQ,240,FALSE))</f>
        <v>#</v>
      </c>
    </row>
    <row r="30060" spans="1:2">
      <c r="A30060" t="s">
        <v>340</v>
      </c>
      <c r="B30060" t="str">
        <f>IF(ISBLANK(VLOOKUP(A30060,Questionnaire!A:KQ,240,FALSE)),"#",VLOOKUP(A30060,Questionnaire!A:KQ,240,FALSE))</f>
        <v>#</v>
      </c>
    </row>
    <row r="30061" spans="1:2">
      <c r="A30061" t="s">
        <v>341</v>
      </c>
      <c r="B30061" t="str">
        <f>IF(ISBLANK(VLOOKUP(A30061,Questionnaire!A:KQ,240,FALSE)),"#",VLOOKUP(A30061,Questionnaire!A:KQ,240,FALSE))</f>
        <v>#</v>
      </c>
    </row>
    <row r="30062" spans="1:2">
      <c r="A30062" t="s">
        <v>342</v>
      </c>
      <c r="B30062" t="str">
        <f>IF(ISBLANK(VLOOKUP(A30062,Questionnaire!A:KQ,240,FALSE)),"#",VLOOKUP(A30062,Questionnaire!A:KQ,240,FALSE))</f>
        <v>#</v>
      </c>
    </row>
    <row r="30063" spans="1:2">
      <c r="A30063" t="s">
        <v>343</v>
      </c>
      <c r="B30063" t="str">
        <f>IF(ISBLANK(VLOOKUP(A30063,Questionnaire!A:KQ,240,FALSE)),"#",VLOOKUP(A30063,Questionnaire!A:KQ,240,FALSE))</f>
        <v>#</v>
      </c>
    </row>
    <row r="30064" spans="1:2">
      <c r="A30064" t="s">
        <v>344</v>
      </c>
      <c r="B30064" t="str">
        <f>IF(ISBLANK(VLOOKUP(A30064,Questionnaire!A:KQ,240,FALSE)),"#",VLOOKUP(A30064,Questionnaire!A:KQ,240,FALSE))</f>
        <v>#</v>
      </c>
    </row>
    <row r="30065" spans="1:2">
      <c r="A30065" t="s">
        <v>345</v>
      </c>
      <c r="B30065" t="str">
        <f>IF(ISBLANK(VLOOKUP(A30065,Questionnaire!A:KQ,240,FALSE)),"#",VLOOKUP(A30065,Questionnaire!A:KQ,240,FALSE))</f>
        <v>#</v>
      </c>
    </row>
    <row r="30066" spans="1:2">
      <c r="A30066" t="s">
        <v>348</v>
      </c>
      <c r="B30066" t="str">
        <f>IF(ISBLANK(VLOOKUP(A30066,Questionnaire!A:KQ,240,FALSE)),"#",VLOOKUP(A30066,Questionnaire!A:KQ,240,FALSE))</f>
        <v>#</v>
      </c>
    </row>
    <row r="30067" spans="1:2">
      <c r="A30067" t="s">
        <v>353</v>
      </c>
      <c r="B30067" t="str">
        <f>IF(ISBLANK(VLOOKUP(A30067,Questionnaire!A:KQ,240,FALSE)),"#",VLOOKUP(A30067,Questionnaire!A:KQ,240,FALSE))</f>
        <v>#</v>
      </c>
    </row>
    <row r="30068" spans="1:2">
      <c r="A30068" t="s">
        <v>354</v>
      </c>
      <c r="B30068" t="str">
        <f>IF(ISBLANK(VLOOKUP(A30068,Questionnaire!A:KQ,240,FALSE)),"#",VLOOKUP(A30068,Questionnaire!A:KQ,240,FALSE))</f>
        <v>#</v>
      </c>
    </row>
    <row r="30069" spans="1:2">
      <c r="A30069" t="s">
        <v>355</v>
      </c>
      <c r="B30069" t="str">
        <f>IF(ISBLANK(VLOOKUP(A30069,Questionnaire!A:KQ,240,FALSE)),"#",VLOOKUP(A30069,Questionnaire!A:KQ,240,FALSE))</f>
        <v>#</v>
      </c>
    </row>
    <row r="30070" spans="1:2">
      <c r="A30070" t="s">
        <v>356</v>
      </c>
      <c r="B30070" t="str">
        <f>IF(ISBLANK(VLOOKUP(A30070,Questionnaire!A:KQ,240,FALSE)),"#",VLOOKUP(A30070,Questionnaire!A:KQ,240,FALSE))</f>
        <v>#</v>
      </c>
    </row>
    <row r="30071" spans="1:2">
      <c r="A30071" t="s">
        <v>357</v>
      </c>
      <c r="B30071" t="str">
        <f>IF(ISBLANK(VLOOKUP(A30071,Questionnaire!A:KQ,240,FALSE)),"#",VLOOKUP(A30071,Questionnaire!A:KQ,240,FALSE))</f>
        <v>#</v>
      </c>
    </row>
    <row r="30072" spans="1:2">
      <c r="A30072" t="s">
        <v>360</v>
      </c>
      <c r="B30072" t="str">
        <f>IF(ISBLANK(VLOOKUP(A30072,Questionnaire!A:KQ,240,FALSE)),"#",VLOOKUP(A30072,Questionnaire!A:KQ,240,FALSE))</f>
        <v>#</v>
      </c>
    </row>
    <row r="30073" spans="1:2">
      <c r="A30073" t="s">
        <v>362</v>
      </c>
      <c r="B30073" t="str">
        <f>IF(ISBLANK(VLOOKUP(A30073,Questionnaire!A:KQ,240,FALSE)),"#",VLOOKUP(A30073,Questionnaire!A:KQ,240,FALSE))</f>
        <v>#</v>
      </c>
    </row>
    <row r="30074" spans="1:2">
      <c r="A30074" t="s">
        <v>363</v>
      </c>
      <c r="B30074" t="str">
        <f>IF(ISBLANK(VLOOKUP(A30074,Questionnaire!A:KQ,240,FALSE)),"#",VLOOKUP(A30074,Questionnaire!A:KQ,240,FALSE))</f>
        <v>#</v>
      </c>
    </row>
    <row r="30075" spans="1:2">
      <c r="A30075" t="s">
        <v>364</v>
      </c>
      <c r="B30075" t="str">
        <f>IF(ISBLANK(VLOOKUP(A30075,Questionnaire!A:KQ,240,FALSE)),"#",VLOOKUP(A30075,Questionnaire!A:KQ,240,FALSE))</f>
        <v>#</v>
      </c>
    </row>
    <row r="30076" spans="1:2">
      <c r="A30076" t="s">
        <v>365</v>
      </c>
      <c r="B30076" t="str">
        <f>IF(ISBLANK(VLOOKUP(A30076,Questionnaire!A:KQ,240,FALSE)),"#",VLOOKUP(A30076,Questionnaire!A:KQ,240,FALSE))</f>
        <v>#</v>
      </c>
    </row>
    <row r="30077" spans="1:2">
      <c r="A30077" t="s">
        <v>366</v>
      </c>
      <c r="B30077" t="str">
        <f>IF(ISBLANK(VLOOKUP(A30077,Questionnaire!A:KQ,240,FALSE)),"#",VLOOKUP(A30077,Questionnaire!A:KQ,240,FALSE))</f>
        <v>#</v>
      </c>
    </row>
    <row r="30078" spans="1:2">
      <c r="A30078" t="s">
        <v>371</v>
      </c>
      <c r="B30078" t="str">
        <f>IF(ISBLANK(VLOOKUP(A30078,Questionnaire!A:KQ,240,FALSE)),"#",VLOOKUP(A30078,Questionnaire!A:KQ,240,FALSE))</f>
        <v>#</v>
      </c>
    </row>
    <row r="30079" spans="1:2">
      <c r="A30079" t="s">
        <v>372</v>
      </c>
      <c r="B30079" t="str">
        <f>IF(ISBLANK(VLOOKUP(A30079,Questionnaire!A:KQ,240,FALSE)),"#",VLOOKUP(A30079,Questionnaire!A:KQ,240,FALSE))</f>
        <v>#</v>
      </c>
    </row>
    <row r="30080" spans="1:2">
      <c r="A30080" t="s">
        <v>373</v>
      </c>
      <c r="B30080" t="str">
        <f>IF(ISBLANK(VLOOKUP(A30080,Questionnaire!A:KQ,240,FALSE)),"#",VLOOKUP(A30080,Questionnaire!A:KQ,240,FALSE))</f>
        <v>#</v>
      </c>
    </row>
    <row r="30081" spans="1:2">
      <c r="A30081" t="s">
        <v>374</v>
      </c>
      <c r="B30081" t="str">
        <f>IF(ISBLANK(VLOOKUP(A30081,Questionnaire!A:KQ,240,FALSE)),"#",VLOOKUP(A30081,Questionnaire!A:KQ,240,FALSE))</f>
        <v>#</v>
      </c>
    </row>
    <row r="30082" spans="1:2">
      <c r="A30082" t="s">
        <v>377</v>
      </c>
      <c r="B30082" t="str">
        <f>IF(ISBLANK(VLOOKUP(A30082,Questionnaire!A:KQ,240,FALSE)),"#",VLOOKUP(A30082,Questionnaire!A:KQ,240,FALSE))</f>
        <v>#</v>
      </c>
    </row>
    <row r="30083" spans="1:2">
      <c r="A30083" t="s">
        <v>379</v>
      </c>
      <c r="B30083" t="str">
        <f>IF(ISBLANK(VLOOKUP(A30083,Questionnaire!A:KQ,240,FALSE)),"#",VLOOKUP(A30083,Questionnaire!A:KQ,240,FALSE))</f>
        <v>#</v>
      </c>
    </row>
    <row r="30084" spans="1:2">
      <c r="A30084" t="s">
        <v>380</v>
      </c>
      <c r="B30084" t="str">
        <f>IF(ISBLANK(VLOOKUP(A30084,Questionnaire!A:KQ,240,FALSE)),"#",VLOOKUP(A30084,Questionnaire!A:KQ,240,FALSE))</f>
        <v>#</v>
      </c>
    </row>
    <row r="30085" spans="1:2">
      <c r="A30085" t="s">
        <v>381</v>
      </c>
      <c r="B30085" t="str">
        <f>IF(ISBLANK(VLOOKUP(A30085,Questionnaire!A:KQ,240,FALSE)),"#",VLOOKUP(A30085,Questionnaire!A:KQ,240,FALSE))</f>
        <v>#</v>
      </c>
    </row>
    <row r="30086" spans="1:2">
      <c r="A30086" t="s">
        <v>382</v>
      </c>
      <c r="B30086" t="str">
        <f>IF(ISBLANK(VLOOKUP(A30086,Questionnaire!A:KQ,240,FALSE)),"#",VLOOKUP(A30086,Questionnaire!A:KQ,240,FALSE))</f>
        <v>#</v>
      </c>
    </row>
    <row r="30087" spans="1:2">
      <c r="A30087" t="s">
        <v>384</v>
      </c>
      <c r="B30087" t="str">
        <f>IF(ISBLANK(VLOOKUP(A30087,Questionnaire!A:KQ,240,FALSE)),"#",VLOOKUP(A30087,Questionnaire!A:KQ,240,FALSE))</f>
        <v>#</v>
      </c>
    </row>
    <row r="30088" spans="1:2">
      <c r="A30088" t="s">
        <v>387</v>
      </c>
      <c r="B30088" t="str">
        <f>IF(ISBLANK(VLOOKUP(A30088,Questionnaire!A:KQ,240,FALSE)),"#",VLOOKUP(A30088,Questionnaire!A:KQ,240,FALSE))</f>
        <v>#</v>
      </c>
    </row>
    <row r="30089" spans="1:2">
      <c r="A30089" t="s">
        <v>391</v>
      </c>
      <c r="B30089" t="str">
        <f>IF(ISBLANK(VLOOKUP(A30089,Questionnaire!A:KQ,240,FALSE)),"#",VLOOKUP(A30089,Questionnaire!A:KQ,240,FALSE))</f>
        <v>#</v>
      </c>
    </row>
    <row r="30090" spans="1:2">
      <c r="A30090" t="s">
        <v>393</v>
      </c>
      <c r="B30090" t="str">
        <f>IF(ISBLANK(VLOOKUP(A30090,Questionnaire!A:KQ,240,FALSE)),"#",VLOOKUP(A30090,Questionnaire!A:KQ,240,FALSE))</f>
        <v>#</v>
      </c>
    </row>
    <row r="30091" spans="1:2">
      <c r="A30091" t="s">
        <v>395</v>
      </c>
      <c r="B30091" t="str">
        <f>IF(ISBLANK(VLOOKUP(A30091,Questionnaire!A:KQ,240,FALSE)),"#",VLOOKUP(A30091,Questionnaire!A:KQ,240,FALSE))</f>
        <v>#</v>
      </c>
    </row>
    <row r="30092" spans="1:2">
      <c r="A30092" t="s">
        <v>398</v>
      </c>
      <c r="B30092" t="str">
        <f>IF(ISBLANK(VLOOKUP(A30092,Questionnaire!A:KQ,240,FALSE)),"#",VLOOKUP(A30092,Questionnaire!A:KQ,240,FALSE))</f>
        <v>#</v>
      </c>
    </row>
    <row r="30093" spans="1:2">
      <c r="A30093" t="s">
        <v>402</v>
      </c>
      <c r="B30093" t="str">
        <f>IF(ISBLANK(VLOOKUP(A30093,Questionnaire!A:KQ,240,FALSE)),"#",VLOOKUP(A30093,Questionnaire!A:KQ,240,FALSE))</f>
        <v>#</v>
      </c>
    </row>
    <row r="30094" spans="1:2">
      <c r="A30094" t="s">
        <v>405</v>
      </c>
      <c r="B30094" t="str">
        <f>IF(ISBLANK(VLOOKUP(A30094,Questionnaire!A:KQ,240,FALSE)),"#",VLOOKUP(A30094,Questionnaire!A:KQ,240,FALSE))</f>
        <v>#</v>
      </c>
    </row>
    <row r="30095" spans="1:2">
      <c r="A30095" t="s">
        <v>409</v>
      </c>
      <c r="B30095" t="str">
        <f>IF(ISBLANK(VLOOKUP(A30095,Questionnaire!A:KQ,240,FALSE)),"#",VLOOKUP(A30095,Questionnaire!A:KQ,240,FALSE))</f>
        <v>#</v>
      </c>
    </row>
    <row r="30096" spans="1:2">
      <c r="A30096" t="s">
        <v>412</v>
      </c>
      <c r="B30096" t="str">
        <f>IF(ISBLANK(VLOOKUP(A30096,Questionnaire!A:KQ,240,FALSE)),"#",VLOOKUP(A30096,Questionnaire!A:KQ,240,FALSE))</f>
        <v>#</v>
      </c>
    </row>
    <row r="30097" spans="1:2">
      <c r="A30097" t="s">
        <v>415</v>
      </c>
      <c r="B30097" t="str">
        <f>IF(ISBLANK(VLOOKUP(A30097,Questionnaire!A:KQ,240,FALSE)),"#",VLOOKUP(A30097,Questionnaire!A:KQ,240,FALSE))</f>
        <v>#</v>
      </c>
    </row>
    <row r="30098" spans="1:2">
      <c r="A30098" t="s">
        <v>418</v>
      </c>
      <c r="B30098" t="str">
        <f>IF(ISBLANK(VLOOKUP(A30098,Questionnaire!A:KQ,240,FALSE)),"#",VLOOKUP(A30098,Questionnaire!A:KQ,240,FALSE))</f>
        <v>#</v>
      </c>
    </row>
    <row r="30099" spans="1:2">
      <c r="A30099" t="s">
        <v>421</v>
      </c>
      <c r="B30099" t="str">
        <f>IF(ISBLANK(VLOOKUP(A30099,Questionnaire!A:KQ,240,FALSE)),"#",VLOOKUP(A30099,Questionnaire!A:KQ,240,FALSE))</f>
        <v>#</v>
      </c>
    </row>
    <row r="30100" spans="1:2">
      <c r="A30100" t="s">
        <v>424</v>
      </c>
      <c r="B30100" t="str">
        <f>IF(ISBLANK(VLOOKUP(A30100,Questionnaire!A:KQ,240,FALSE)),"#",VLOOKUP(A30100,Questionnaire!A:KQ,240,FALSE))</f>
        <v>#</v>
      </c>
    </row>
    <row r="30101" spans="1:2">
      <c r="A30101" t="s">
        <v>429</v>
      </c>
      <c r="B30101" t="str">
        <f>IF(ISBLANK(VLOOKUP(A30101,Questionnaire!A:KQ,240,FALSE)),"#",VLOOKUP(A30101,Questionnaire!A:KQ,240,FALSE))</f>
        <v>#</v>
      </c>
    </row>
    <row r="30102" spans="1:2">
      <c r="A30102" t="s">
        <v>432</v>
      </c>
      <c r="B30102" t="str">
        <f>IF(ISBLANK(VLOOKUP(A30102,Questionnaire!A:KQ,240,FALSE)),"#",VLOOKUP(A30102,Questionnaire!A:KQ,240,FALSE))</f>
        <v>#</v>
      </c>
    </row>
    <row r="30103" spans="1:2">
      <c r="A30103" t="s">
        <v>435</v>
      </c>
      <c r="B30103" t="str">
        <f>IF(ISBLANK(VLOOKUP(A30103,Questionnaire!A:KQ,240,FALSE)),"#",VLOOKUP(A30103,Questionnaire!A:KQ,240,FALSE))</f>
        <v>#</v>
      </c>
    </row>
    <row r="30104" spans="1:2">
      <c r="A30104" t="s">
        <v>437</v>
      </c>
      <c r="B30104" t="str">
        <f>IF(ISBLANK(VLOOKUP(A30104,Questionnaire!A:KQ,240,FALSE)),"#",VLOOKUP(A30104,Questionnaire!A:KQ,240,FALSE))</f>
        <v>#</v>
      </c>
    </row>
    <row r="30105" spans="1:2">
      <c r="A30105" t="s">
        <v>439</v>
      </c>
      <c r="B30105" t="str">
        <f>IF(ISBLANK(VLOOKUP(A30105,Questionnaire!A:KQ,240,FALSE)),"#",VLOOKUP(A30105,Questionnaire!A:KQ,240,FALSE))</f>
        <v>#</v>
      </c>
    </row>
    <row r="30106" spans="1:2">
      <c r="A30106" t="s">
        <v>442</v>
      </c>
      <c r="B30106" t="str">
        <f>IF(ISBLANK(VLOOKUP(A30106,Questionnaire!A:KQ,240,FALSE)),"#",VLOOKUP(A30106,Questionnaire!A:KQ,240,FALSE))</f>
        <v>#</v>
      </c>
    </row>
    <row r="30107" spans="1:2">
      <c r="A30107" t="s">
        <v>445</v>
      </c>
      <c r="B30107" t="str">
        <f>IF(ISBLANK(VLOOKUP(A30107,Questionnaire!A:KQ,240,FALSE)),"#",VLOOKUP(A30107,Questionnaire!A:KQ,240,FALSE))</f>
        <v>#</v>
      </c>
    </row>
    <row r="30108" spans="1:2">
      <c r="A30108" t="s">
        <v>448</v>
      </c>
      <c r="B30108" t="str">
        <f>IF(ISBLANK(VLOOKUP(A30108,Questionnaire!A:KQ,240,FALSE)),"#",VLOOKUP(A30108,Questionnaire!A:KQ,240,FALSE))</f>
        <v>#</v>
      </c>
    </row>
    <row r="30109" spans="1:2">
      <c r="A30109" t="s">
        <v>452</v>
      </c>
      <c r="B30109" t="str">
        <f>IF(ISBLANK(VLOOKUP(A30109,Questionnaire!A:KQ,240,FALSE)),"#",VLOOKUP(A30109,Questionnaire!A:KQ,240,FALSE))</f>
        <v>#</v>
      </c>
    </row>
    <row r="30110" spans="1:2">
      <c r="A30110" t="s">
        <v>455</v>
      </c>
      <c r="B30110" t="str">
        <f>IF(ISBLANK(VLOOKUP(A30110,Questionnaire!A:KQ,240,FALSE)),"#",VLOOKUP(A30110,Questionnaire!A:KQ,240,FALSE))</f>
        <v>#</v>
      </c>
    </row>
    <row r="30111" spans="1:2">
      <c r="A30111" t="s">
        <v>458</v>
      </c>
      <c r="B30111" t="str">
        <f>IF(ISBLANK(VLOOKUP(A30111,Questionnaire!A:KQ,240,FALSE)),"#",VLOOKUP(A30111,Questionnaire!A:KQ,240,FALSE))</f>
        <v>#</v>
      </c>
    </row>
    <row r="30112" spans="1:2">
      <c r="A30112" t="s">
        <v>461</v>
      </c>
      <c r="B30112" t="str">
        <f>IF(ISBLANK(VLOOKUP(A30112,Questionnaire!A:KQ,240,FALSE)),"#",VLOOKUP(A30112,Questionnaire!A:KQ,240,FALSE))</f>
        <v>#</v>
      </c>
    </row>
    <row r="30113" spans="1:3">
      <c r="A30113" t="s">
        <v>465</v>
      </c>
      <c r="B30113" t="str">
        <f>IF(ISBLANK(VLOOKUP(A30113,Questionnaire!A:KQ,240,FALSE)),"#",VLOOKUP(A30113,Questionnaire!A:KQ,240,FALSE))</f>
        <v>#</v>
      </c>
    </row>
    <row r="30114" spans="1:3">
      <c r="A30114" t="s">
        <v>467</v>
      </c>
      <c r="B30114" t="str">
        <f>IF(ISBLANK(VLOOKUP(A30114,Questionnaire!A:KQ,240,FALSE)),"#",VLOOKUP(A30114,Questionnaire!A:KQ,240,FALSE))</f>
        <v>#</v>
      </c>
    </row>
    <row r="30115" spans="1:3">
      <c r="A30115" t="s">
        <v>469</v>
      </c>
      <c r="B30115" t="str">
        <f>IF(ISBLANK(VLOOKUP(A30115,Questionnaire!A:KQ,240,FALSE)),"#",VLOOKUP(A30115,Questionnaire!A:KQ,240,FALSE))</f>
        <v>#</v>
      </c>
    </row>
    <row r="30116" spans="1:3">
      <c r="A30116" t="s">
        <v>471</v>
      </c>
      <c r="B30116" t="str">
        <f>IF(ISBLANK(VLOOKUP(A30116,Questionnaire!A:KQ,240,FALSE)),"#",VLOOKUP(A30116,Questionnaire!A:KQ,240,FALSE))</f>
        <v>#</v>
      </c>
    </row>
    <row r="30117" spans="1:3">
      <c r="A30117" t="s">
        <v>473</v>
      </c>
      <c r="B30117" t="str">
        <f>IF(ISBLANK(VLOOKUP(A30117,Questionnaire!A:KQ,240,FALSE)),"#",VLOOKUP(A30117,Questionnaire!A:KQ,240,FALSE))</f>
        <v>#</v>
      </c>
    </row>
    <row r="30118" spans="1:3">
      <c r="A30118" t="s">
        <v>475</v>
      </c>
      <c r="B30118" t="str">
        <f>IF(ISBLANK(VLOOKUP(A30118,Questionnaire!A:KQ,240,FALSE)),"#",VLOOKUP(A30118,Questionnaire!A:KQ,240,FALSE))</f>
        <v>#</v>
      </c>
    </row>
    <row r="30119" spans="1:3">
      <c r="A30119" t="s">
        <v>185</v>
      </c>
      <c r="B30119" t="str">
        <f>IF(ISBLANK(VLOOKUP(A30119,Questionnaire!A:KQ,241,FALSE)),"#",VLOOKUP(A30119,Questionnaire!A:KQ,241,FALSE))</f>
        <v>#</v>
      </c>
      <c r="C30119">
        <v>238</v>
      </c>
    </row>
    <row r="30120" spans="1:3">
      <c r="A30120" t="s">
        <v>187</v>
      </c>
      <c r="B30120" t="str">
        <f>IF(ISNA(VLOOKUP(VLOOKUP(A30120,Questionnaire!A:KQ,241,FALSE),'CORA Encoding'!D:E,2,FALSE)),"#",VLOOKUP(VLOOKUP(A30120,Questionnaire!A:KQ,241,FALSE),'CORA Encoding'!D:E,2,FALSE))</f>
        <v>#</v>
      </c>
    </row>
    <row r="30121" spans="1:3">
      <c r="A30121" t="s">
        <v>189</v>
      </c>
      <c r="B30121" t="str">
        <f>IF(ISNA(VLOOKUP(VLOOKUP(A30121,Questionnaire!A:KQ,241,FALSE),'CORA Encoding'!G:H,2,FALSE)),"#",VLOOKUP(VLOOKUP(A30121,Questionnaire!A:KQ,241,FALSE),'CORA Encoding'!G:H,2,FALSE))</f>
        <v>#</v>
      </c>
    </row>
    <row r="30122" spans="1:3">
      <c r="A30122" t="s">
        <v>191</v>
      </c>
      <c r="B30122" t="str">
        <f>IF(ISNA(VLOOKUP(VLOOKUP(A30122,Questionnaire!A:KQ,241,FALSE),'Country List'!E:F,2,FALSE)),"#",VLOOKUP(VLOOKUP(A30122,Questionnaire!A:KQ,241,FALSE),'Country List'!E:F,2,FALSE))</f>
        <v>#</v>
      </c>
    </row>
    <row r="30123" spans="1:3">
      <c r="A30123" t="s">
        <v>193</v>
      </c>
      <c r="B30123" t="str">
        <f>IF(ISNA(VLOOKUP(VLOOKUP(A30123,Questionnaire!A:KQ,241,FALSE),'Industry List'!B:C,2,FALSE)),"#",VLOOKUP(VLOOKUP(A30123,Questionnaire!A:KQ,241,FALSE),'Industry List'!B:C,2,FALSE))</f>
        <v>#</v>
      </c>
    </row>
    <row r="30124" spans="1:3">
      <c r="A30124" t="s">
        <v>197</v>
      </c>
      <c r="B30124" t="str">
        <f>IF(ISBLANK(VLOOKUP(A30124,Questionnaire!A:KQ,241,FALSE)),"#",VLOOKUP(A30124,Questionnaire!A:KQ,241,FALSE))</f>
        <v>#</v>
      </c>
    </row>
    <row r="30125" spans="1:3">
      <c r="A30125" t="s">
        <v>201</v>
      </c>
      <c r="B30125" t="str">
        <f>IF(ISBLANK(VLOOKUP(A30125,Questionnaire!A:KQ,241,FALSE)),"#",VLOOKUP(A30125,Questionnaire!A:KQ,241,FALSE))</f>
        <v>#</v>
      </c>
    </row>
    <row r="30126" spans="1:3">
      <c r="A30126" t="s">
        <v>203</v>
      </c>
      <c r="B30126" t="str">
        <f>IF(ISNA(VLOOKUP(VLOOKUP(A30126,Questionnaire!A:KQ,241,FALSE),'CORA Encoding'!J:K,2,FALSE)),"#",VLOOKUP(VLOOKUP(A30126,Questionnaire!A:KQ,241,FALSE),'CORA Encoding'!J:K,2,FALSE))</f>
        <v>#</v>
      </c>
    </row>
    <row r="30127" spans="1:3">
      <c r="A30127" t="s">
        <v>208</v>
      </c>
      <c r="B30127" t="str">
        <f>IF(ISBLANK(VLOOKUP(A30127,Questionnaire!A:KQ,241,FALSE)),"#",VLOOKUP(A30127,Questionnaire!A:KQ,241,FALSE))</f>
        <v>#</v>
      </c>
    </row>
    <row r="30128" spans="1:3">
      <c r="A30128" t="s">
        <v>213</v>
      </c>
      <c r="B30128" t="str">
        <f>IF(ISBLANK(VLOOKUP(A30128,Questionnaire!A:KQ,241,FALSE)),"#",VLOOKUP(A30128,Questionnaire!A:KQ,241,FALSE))</f>
        <v>#</v>
      </c>
    </row>
    <row r="30129" spans="1:2">
      <c r="A30129" t="s">
        <v>215</v>
      </c>
      <c r="B30129" t="str">
        <f>IF(ISBLANK(VLOOKUP(A30129,Questionnaire!A:KQ,241,FALSE)),"#",VLOOKUP(A30129,Questionnaire!A:KQ,241,FALSE))</f>
        <v>#</v>
      </c>
    </row>
    <row r="30130" spans="1:2">
      <c r="A30130" t="s">
        <v>217</v>
      </c>
      <c r="B30130" t="str">
        <f>IF(ISBLANK(VLOOKUP(A30130,Questionnaire!A:KQ,241,FALSE)),"#",VLOOKUP(A30130,Questionnaire!A:KQ,241,FALSE))</f>
        <v>#</v>
      </c>
    </row>
    <row r="30131" spans="1:2">
      <c r="A30131" t="s">
        <v>219</v>
      </c>
      <c r="B30131" t="str">
        <f>IF(ISBLANK(VLOOKUP(A30131,Questionnaire!A:KQ,241,FALSE)),"#",VLOOKUP(A30131,Questionnaire!A:KQ,241,FALSE))</f>
        <v>#</v>
      </c>
    </row>
    <row r="30132" spans="1:2">
      <c r="A30132" t="s">
        <v>221</v>
      </c>
      <c r="B30132" t="str">
        <f>IF(ISBLANK(VLOOKUP(A30132,Questionnaire!A:KQ,241,FALSE)),"#",VLOOKUP(A30132,Questionnaire!A:KQ,241,FALSE))</f>
        <v>#</v>
      </c>
    </row>
    <row r="30133" spans="1:2">
      <c r="A30133" t="s">
        <v>223</v>
      </c>
      <c r="B30133" t="str">
        <f>IF(ISBLANK(VLOOKUP(A30133,Questionnaire!A:KQ,241,FALSE)),"#",VLOOKUP(A30133,Questionnaire!A:KQ,241,FALSE))</f>
        <v>#</v>
      </c>
    </row>
    <row r="30134" spans="1:2">
      <c r="A30134" t="s">
        <v>225</v>
      </c>
      <c r="B30134" t="str">
        <f>IF(ISBLANK(VLOOKUP(A30134,Questionnaire!A:KQ,241,FALSE)),"#",VLOOKUP(A30134,Questionnaire!A:KQ,241,FALSE))</f>
        <v>#</v>
      </c>
    </row>
    <row r="30135" spans="1:2">
      <c r="A30135" t="s">
        <v>227</v>
      </c>
      <c r="B30135" t="str">
        <f>IF(ISBLANK(VLOOKUP(A30135,Questionnaire!A:KQ,241,FALSE)),"#",VLOOKUP(A30135,Questionnaire!A:KQ,241,FALSE))</f>
        <v>#</v>
      </c>
    </row>
    <row r="30136" spans="1:2">
      <c r="A30136" t="s">
        <v>229</v>
      </c>
      <c r="B30136" t="str">
        <f>IF(ISBLANK(VLOOKUP(A30136,Questionnaire!A:KQ,241,FALSE)),"#",VLOOKUP(A30136,Questionnaire!A:KQ,241,FALSE))</f>
        <v>#</v>
      </c>
    </row>
    <row r="30137" spans="1:2">
      <c r="A30137" t="s">
        <v>231</v>
      </c>
      <c r="B30137" t="str">
        <f>IF(ISBLANK(VLOOKUP(A30137,Questionnaire!A:KQ,241,FALSE)),"#",VLOOKUP(A30137,Questionnaire!A:KQ,241,FALSE))</f>
        <v>#</v>
      </c>
    </row>
    <row r="30138" spans="1:2">
      <c r="A30138" t="s">
        <v>233</v>
      </c>
      <c r="B30138" t="str">
        <f>IF(ISBLANK(VLOOKUP(A30138,Questionnaire!A:KQ,241,FALSE)),"#",VLOOKUP(A30138,Questionnaire!A:KQ,241,FALSE))</f>
        <v>#</v>
      </c>
    </row>
    <row r="30139" spans="1:2">
      <c r="A30139" t="s">
        <v>235</v>
      </c>
      <c r="B30139" t="str">
        <f>IF(ISBLANK(VLOOKUP(A30139,Questionnaire!A:KQ,241,FALSE)),"#",VLOOKUP(A30139,Questionnaire!A:KQ,241,FALSE))</f>
        <v>#</v>
      </c>
    </row>
    <row r="30140" spans="1:2">
      <c r="A30140" t="s">
        <v>237</v>
      </c>
      <c r="B30140" t="str">
        <f>IF(ISBLANK(VLOOKUP(A30140,Questionnaire!A:KQ,241,FALSE)),"#",VLOOKUP(A30140,Questionnaire!A:KQ,241,FALSE))</f>
        <v>#</v>
      </c>
    </row>
    <row r="30141" spans="1:2">
      <c r="A30141" t="s">
        <v>239</v>
      </c>
      <c r="B30141" t="str">
        <f>IF(ISBLANK(VLOOKUP(A30141,Questionnaire!A:KQ,241,FALSE)),"#",VLOOKUP(A30141,Questionnaire!A:KQ,241,FALSE))</f>
        <v>#</v>
      </c>
    </row>
    <row r="30142" spans="1:2">
      <c r="A30142" t="s">
        <v>242</v>
      </c>
      <c r="B30142" t="str">
        <f>IF(ISBLANK(VLOOKUP(A30142,Questionnaire!A:KQ,241,FALSE)),"#",VLOOKUP(A30142,Questionnaire!A:KQ,241,FALSE))</f>
        <v>#</v>
      </c>
    </row>
    <row r="30143" spans="1:2">
      <c r="A30143" t="s">
        <v>245</v>
      </c>
      <c r="B30143" t="str">
        <f>IF(ISBLANK(VLOOKUP(A30143,Questionnaire!A:KQ,241,FALSE)),"#",VLOOKUP(A30143,Questionnaire!A:KQ,241,FALSE))</f>
        <v>#</v>
      </c>
    </row>
    <row r="30144" spans="1:2">
      <c r="A30144" t="s">
        <v>247</v>
      </c>
      <c r="B30144" t="str">
        <f>IF(ISBLANK(VLOOKUP(A30144,Questionnaire!A:KQ,241,FALSE)),"#",VLOOKUP(A30144,Questionnaire!A:KQ,241,FALSE))</f>
        <v>#</v>
      </c>
    </row>
    <row r="30145" spans="1:2">
      <c r="A30145" t="s">
        <v>249</v>
      </c>
      <c r="B30145" t="str">
        <f>IF(ISBLANK(VLOOKUP(A30145,Questionnaire!A:KQ,241,FALSE)),"#",VLOOKUP(A30145,Questionnaire!A:KQ,241,FALSE))</f>
        <v>#</v>
      </c>
    </row>
    <row r="30146" spans="1:2">
      <c r="A30146" t="s">
        <v>250</v>
      </c>
      <c r="B30146" t="str">
        <f>IF(ISBLANK(VLOOKUP(A30146,Questionnaire!A:KQ,241,FALSE)),"#",VLOOKUP(A30146,Questionnaire!A:KQ,241,FALSE))</f>
        <v>#</v>
      </c>
    </row>
    <row r="30147" spans="1:2">
      <c r="A30147" t="s">
        <v>252</v>
      </c>
      <c r="B30147" t="str">
        <f>IF(ISBLANK(VLOOKUP(A30147,Questionnaire!A:KQ,241,FALSE)),"#",VLOOKUP(A30147,Questionnaire!A:KQ,241,FALSE))</f>
        <v>#</v>
      </c>
    </row>
    <row r="30148" spans="1:2">
      <c r="A30148" t="s">
        <v>255</v>
      </c>
      <c r="B30148" t="str">
        <f>IF(ISBLANK(VLOOKUP(A30148,Questionnaire!A:KQ,241,FALSE)),"#",VLOOKUP(A30148,Questionnaire!A:KQ,241,FALSE))</f>
        <v>#</v>
      </c>
    </row>
    <row r="30149" spans="1:2">
      <c r="A30149" t="s">
        <v>258</v>
      </c>
      <c r="B30149" t="str">
        <f>IF(ISNA(VLOOKUP(VLOOKUP(A30149,Questionnaire!A:KQ,241,FALSE),'CORA Encoding'!M:N,2,FALSE)),"#",VLOOKUP(VLOOKUP(A30149,Questionnaire!A:KQ,241,FALSE),'CORA Encoding'!M:N,2,FALSE))</f>
        <v>#</v>
      </c>
    </row>
    <row r="30150" spans="1:2">
      <c r="A30150" t="s">
        <v>261</v>
      </c>
      <c r="B30150" t="str">
        <f>IF(ISBLANK(VLOOKUP(A30150,Questionnaire!A:KQ,241,FALSE)),"#",VLOOKUP(A30150,Questionnaire!A:KQ,241,FALSE))</f>
        <v>#</v>
      </c>
    </row>
    <row r="30151" spans="1:2">
      <c r="A30151" t="s">
        <v>263</v>
      </c>
      <c r="B30151" t="str">
        <f>IF(ISBLANK(VLOOKUP(A30151,Questionnaire!A:KQ,241,FALSE)),"#",VLOOKUP(A30151,Questionnaire!A:KQ,241,FALSE))</f>
        <v>#</v>
      </c>
    </row>
    <row r="30152" spans="1:2">
      <c r="A30152" t="s">
        <v>265</v>
      </c>
      <c r="B30152" t="str">
        <f>IF(ISBLANK(VLOOKUP(A30152,Questionnaire!A:KQ,241,FALSE)),"#",VLOOKUP(A30152,Questionnaire!A:KQ,241,FALSE))</f>
        <v>#</v>
      </c>
    </row>
    <row r="30153" spans="1:2">
      <c r="A30153" t="s">
        <v>267</v>
      </c>
      <c r="B30153" t="str">
        <f>IF(ISBLANK(VLOOKUP(A30153,Questionnaire!A:KQ,241,FALSE)),"#",VLOOKUP(A30153,Questionnaire!A:KQ,241,FALSE))</f>
        <v>#</v>
      </c>
    </row>
    <row r="30154" spans="1:2">
      <c r="A30154" t="s">
        <v>269</v>
      </c>
      <c r="B30154" t="str">
        <f>IF(ISBLANK(VLOOKUP(A30154,Questionnaire!A:KQ,241,FALSE)),"#",VLOOKUP(A30154,Questionnaire!A:KQ,241,FALSE))</f>
        <v>#</v>
      </c>
    </row>
    <row r="30155" spans="1:2">
      <c r="A30155" t="s">
        <v>274</v>
      </c>
      <c r="B30155" t="str">
        <f>IF(ISBLANK(VLOOKUP(A30155,Questionnaire!A:KQ,241,FALSE)),"#",VLOOKUP(A30155,Questionnaire!A:KQ,241,FALSE))</f>
        <v>#</v>
      </c>
    </row>
    <row r="30156" spans="1:2">
      <c r="A30156" t="s">
        <v>276</v>
      </c>
      <c r="B30156" t="str">
        <f>IF(ISBLANK(VLOOKUP(A30156,Questionnaire!A:KQ,241,FALSE)),"#",VLOOKUP(A30156,Questionnaire!A:KQ,241,FALSE))</f>
        <v>#</v>
      </c>
    </row>
    <row r="30157" spans="1:2">
      <c r="A30157" t="s">
        <v>278</v>
      </c>
      <c r="B30157" t="str">
        <f>IF(ISBLANK(VLOOKUP(A30157,Questionnaire!A:KQ,241,FALSE)),"#",VLOOKUP(A30157,Questionnaire!A:KQ,241,FALSE))</f>
        <v>#</v>
      </c>
    </row>
    <row r="30158" spans="1:2">
      <c r="A30158" t="s">
        <v>280</v>
      </c>
      <c r="B30158" t="str">
        <f>IF(ISBLANK(VLOOKUP(A30158,Questionnaire!A:KQ,241,FALSE)),"#",VLOOKUP(A30158,Questionnaire!A:KQ,241,FALSE))</f>
        <v>#</v>
      </c>
    </row>
    <row r="30159" spans="1:2">
      <c r="A30159" t="s">
        <v>282</v>
      </c>
      <c r="B30159" t="str">
        <f>IF(ISBLANK(VLOOKUP(A30159,Questionnaire!A:KQ,241,FALSE)),"#",VLOOKUP(A30159,Questionnaire!A:KQ,241,FALSE))</f>
        <v>#</v>
      </c>
    </row>
    <row r="30160" spans="1:2">
      <c r="A30160" t="s">
        <v>286</v>
      </c>
      <c r="B30160" t="str">
        <f>IF(ISBLANK(VLOOKUP(A30160,Questionnaire!A:KQ,241,FALSE)),"#",VLOOKUP(A30160,Questionnaire!A:KQ,241,FALSE))</f>
        <v>#</v>
      </c>
    </row>
    <row r="30161" spans="1:2">
      <c r="A30161" t="s">
        <v>288</v>
      </c>
      <c r="B30161" t="str">
        <f>IF(ISBLANK(VLOOKUP(A30161,Questionnaire!A:KQ,241,FALSE)),"#",VLOOKUP(A30161,Questionnaire!A:KQ,241,FALSE))</f>
        <v>#</v>
      </c>
    </row>
    <row r="30162" spans="1:2">
      <c r="A30162" t="s">
        <v>290</v>
      </c>
      <c r="B30162" t="str">
        <f>IF(ISBLANK(VLOOKUP(A30162,Questionnaire!A:KQ,241,FALSE)),"#",VLOOKUP(A30162,Questionnaire!A:KQ,241,FALSE))</f>
        <v>#</v>
      </c>
    </row>
    <row r="30163" spans="1:2">
      <c r="A30163" t="s">
        <v>292</v>
      </c>
      <c r="B30163" t="str">
        <f>IF(ISBLANK(VLOOKUP(A30163,Questionnaire!A:KQ,241,FALSE)),"#",VLOOKUP(A30163,Questionnaire!A:KQ,241,FALSE))</f>
        <v>#</v>
      </c>
    </row>
    <row r="30164" spans="1:2">
      <c r="A30164" t="s">
        <v>294</v>
      </c>
      <c r="B30164" t="str">
        <f>IF(ISBLANK(VLOOKUP(A30164,Questionnaire!A:KQ,241,FALSE)),"#",VLOOKUP(A30164,Questionnaire!A:KQ,241,FALSE))</f>
        <v>#</v>
      </c>
    </row>
    <row r="30165" spans="1:2">
      <c r="A30165" t="s">
        <v>296</v>
      </c>
      <c r="B30165" t="str">
        <f>IF(ISBLANK(VLOOKUP(A30165,Questionnaire!A:KQ,241,FALSE)),"#",VLOOKUP(A30165,Questionnaire!A:KQ,241,FALSE))</f>
        <v>#</v>
      </c>
    </row>
    <row r="30166" spans="1:2">
      <c r="A30166" t="s">
        <v>301</v>
      </c>
      <c r="B30166" t="str">
        <f>IF(ISBLANK(VLOOKUP(A30166,Questionnaire!A:KQ,241,FALSE)),"#",VLOOKUP(A30166,Questionnaire!A:KQ,241,FALSE))</f>
        <v>#</v>
      </c>
    </row>
    <row r="30167" spans="1:2">
      <c r="A30167" t="s">
        <v>303</v>
      </c>
      <c r="B30167" t="str">
        <f>IF(ISBLANK(VLOOKUP(A30167,Questionnaire!A:KQ,241,FALSE)),"#",VLOOKUP(A30167,Questionnaire!A:KQ,241,FALSE))</f>
        <v>#</v>
      </c>
    </row>
    <row r="30168" spans="1:2">
      <c r="A30168" t="s">
        <v>305</v>
      </c>
      <c r="B30168" t="str">
        <f>IF(ISBLANK(VLOOKUP(A30168,Questionnaire!A:KQ,241,FALSE)),"#",VLOOKUP(A30168,Questionnaire!A:KQ,241,FALSE))</f>
        <v>#</v>
      </c>
    </row>
    <row r="30169" spans="1:2">
      <c r="A30169" t="s">
        <v>307</v>
      </c>
      <c r="B30169" t="str">
        <f>IF(ISBLANK(VLOOKUP(A30169,Questionnaire!A:KQ,241,FALSE)),"#",VLOOKUP(A30169,Questionnaire!A:KQ,241,FALSE))</f>
        <v>#</v>
      </c>
    </row>
    <row r="30170" spans="1:2">
      <c r="A30170" t="s">
        <v>311</v>
      </c>
      <c r="B30170" t="str">
        <f>IF(ISBLANK(VLOOKUP(A30170,Questionnaire!A:KQ,241,FALSE)),"#",VLOOKUP(A30170,Questionnaire!A:KQ,241,FALSE))</f>
        <v>#</v>
      </c>
    </row>
    <row r="30171" spans="1:2">
      <c r="A30171" t="s">
        <v>313</v>
      </c>
      <c r="B30171" t="str">
        <f>IF(ISBLANK(VLOOKUP(A30171,Questionnaire!A:KQ,241,FALSE)),"#",VLOOKUP(A30171,Questionnaire!A:KQ,241,FALSE))</f>
        <v>#</v>
      </c>
    </row>
    <row r="30172" spans="1:2">
      <c r="A30172" t="s">
        <v>314</v>
      </c>
      <c r="B30172" t="str">
        <f>IF(ISBLANK(VLOOKUP(A30172,Questionnaire!A:KQ,241,FALSE)),"#",VLOOKUP(A30172,Questionnaire!A:KQ,241,FALSE))</f>
        <v>#</v>
      </c>
    </row>
    <row r="30173" spans="1:2">
      <c r="A30173" t="s">
        <v>315</v>
      </c>
      <c r="B30173" t="str">
        <f>IF(ISBLANK(VLOOKUP(A30173,Questionnaire!A:KQ,241,FALSE)),"#",VLOOKUP(A30173,Questionnaire!A:KQ,241,FALSE))</f>
        <v>#</v>
      </c>
    </row>
    <row r="30174" spans="1:2">
      <c r="A30174" t="s">
        <v>317</v>
      </c>
      <c r="B30174" t="str">
        <f>IF(ISBLANK(VLOOKUP(A30174,Questionnaire!A:KQ,241,FALSE)),"#",VLOOKUP(A30174,Questionnaire!A:KQ,241,FALSE))</f>
        <v>#</v>
      </c>
    </row>
    <row r="30175" spans="1:2">
      <c r="A30175" t="s">
        <v>319</v>
      </c>
      <c r="B30175" t="str">
        <f>IF(ISBLANK(VLOOKUP(A30175,Questionnaire!A:KQ,241,FALSE)),"#",VLOOKUP(A30175,Questionnaire!A:KQ,241,FALSE))</f>
        <v>#</v>
      </c>
    </row>
    <row r="30176" spans="1:2">
      <c r="A30176" t="s">
        <v>322</v>
      </c>
      <c r="B30176" t="str">
        <f>IF(ISBLANK(VLOOKUP(A30176,Questionnaire!A:KQ,241,FALSE)),"#",VLOOKUP(A30176,Questionnaire!A:KQ,241,FALSE))</f>
        <v>#</v>
      </c>
    </row>
    <row r="30177" spans="1:2">
      <c r="A30177" t="s">
        <v>326</v>
      </c>
      <c r="B30177" t="str">
        <f>IF(ISBLANK(VLOOKUP(A30177,Questionnaire!A:KQ,241,FALSE)),"#",VLOOKUP(A30177,Questionnaire!A:KQ,241,FALSE))</f>
        <v>#</v>
      </c>
    </row>
    <row r="30178" spans="1:2">
      <c r="A30178" t="s">
        <v>328</v>
      </c>
      <c r="B30178" t="str">
        <f>IF(ISBLANK(VLOOKUP(A30178,Questionnaire!A:KQ,241,FALSE)),"#",VLOOKUP(A30178,Questionnaire!A:KQ,241,FALSE))</f>
        <v>#</v>
      </c>
    </row>
    <row r="30179" spans="1:2">
      <c r="A30179" t="s">
        <v>332</v>
      </c>
      <c r="B30179" t="str">
        <f>IF(ISBLANK(VLOOKUP(A30179,Questionnaire!A:KQ,241,FALSE)),"#",VLOOKUP(A30179,Questionnaire!A:KQ,241,FALSE))</f>
        <v>#</v>
      </c>
    </row>
    <row r="30180" spans="1:2">
      <c r="A30180" t="s">
        <v>333</v>
      </c>
      <c r="B30180" t="str">
        <f>IF(ISBLANK(VLOOKUP(A30180,Questionnaire!A:KQ,241,FALSE)),"#",VLOOKUP(A30180,Questionnaire!A:KQ,241,FALSE))</f>
        <v>#</v>
      </c>
    </row>
    <row r="30181" spans="1:2">
      <c r="A30181" t="s">
        <v>334</v>
      </c>
      <c r="B30181" t="str">
        <f>IF(ISBLANK(VLOOKUP(A30181,Questionnaire!A:KQ,241,FALSE)),"#",VLOOKUP(A30181,Questionnaire!A:KQ,241,FALSE))</f>
        <v>#</v>
      </c>
    </row>
    <row r="30182" spans="1:2">
      <c r="A30182" t="s">
        <v>335</v>
      </c>
      <c r="B30182" t="str">
        <f>IF(ISBLANK(VLOOKUP(A30182,Questionnaire!A:KQ,241,FALSE)),"#",VLOOKUP(A30182,Questionnaire!A:KQ,241,FALSE))</f>
        <v>#</v>
      </c>
    </row>
    <row r="30183" spans="1:2">
      <c r="A30183" t="s">
        <v>336</v>
      </c>
      <c r="B30183" t="str">
        <f>IF(ISBLANK(VLOOKUP(A30183,Questionnaire!A:KQ,241,FALSE)),"#",VLOOKUP(A30183,Questionnaire!A:KQ,241,FALSE))</f>
        <v>#</v>
      </c>
    </row>
    <row r="30184" spans="1:2">
      <c r="A30184" t="s">
        <v>337</v>
      </c>
      <c r="B30184" t="str">
        <f>IF(ISBLANK(VLOOKUP(A30184,Questionnaire!A:KQ,241,FALSE)),"#",VLOOKUP(A30184,Questionnaire!A:KQ,241,FALSE))</f>
        <v>#</v>
      </c>
    </row>
    <row r="30185" spans="1:2">
      <c r="A30185" t="s">
        <v>338</v>
      </c>
      <c r="B30185" t="str">
        <f>IF(ISBLANK(VLOOKUP(A30185,Questionnaire!A:KQ,241,FALSE)),"#",VLOOKUP(A30185,Questionnaire!A:KQ,241,FALSE))</f>
        <v>#</v>
      </c>
    </row>
    <row r="30186" spans="1:2">
      <c r="A30186" t="s">
        <v>339</v>
      </c>
      <c r="B30186" t="str">
        <f>IF(ISBLANK(VLOOKUP(A30186,Questionnaire!A:KQ,241,FALSE)),"#",VLOOKUP(A30186,Questionnaire!A:KQ,241,FALSE))</f>
        <v>#</v>
      </c>
    </row>
    <row r="30187" spans="1:2">
      <c r="A30187" t="s">
        <v>340</v>
      </c>
      <c r="B30187" t="str">
        <f>IF(ISBLANK(VLOOKUP(A30187,Questionnaire!A:KQ,241,FALSE)),"#",VLOOKUP(A30187,Questionnaire!A:KQ,241,FALSE))</f>
        <v>#</v>
      </c>
    </row>
    <row r="30188" spans="1:2">
      <c r="A30188" t="s">
        <v>341</v>
      </c>
      <c r="B30188" t="str">
        <f>IF(ISBLANK(VLOOKUP(A30188,Questionnaire!A:KQ,241,FALSE)),"#",VLOOKUP(A30188,Questionnaire!A:KQ,241,FALSE))</f>
        <v>#</v>
      </c>
    </row>
    <row r="30189" spans="1:2">
      <c r="A30189" t="s">
        <v>342</v>
      </c>
      <c r="B30189" t="str">
        <f>IF(ISBLANK(VLOOKUP(A30189,Questionnaire!A:KQ,241,FALSE)),"#",VLOOKUP(A30189,Questionnaire!A:KQ,241,FALSE))</f>
        <v>#</v>
      </c>
    </row>
    <row r="30190" spans="1:2">
      <c r="A30190" t="s">
        <v>343</v>
      </c>
      <c r="B30190" t="str">
        <f>IF(ISBLANK(VLOOKUP(A30190,Questionnaire!A:KQ,241,FALSE)),"#",VLOOKUP(A30190,Questionnaire!A:KQ,241,FALSE))</f>
        <v>#</v>
      </c>
    </row>
    <row r="30191" spans="1:2">
      <c r="A30191" t="s">
        <v>344</v>
      </c>
      <c r="B30191" t="str">
        <f>IF(ISBLANK(VLOOKUP(A30191,Questionnaire!A:KQ,241,FALSE)),"#",VLOOKUP(A30191,Questionnaire!A:KQ,241,FALSE))</f>
        <v>#</v>
      </c>
    </row>
    <row r="30192" spans="1:2">
      <c r="A30192" t="s">
        <v>345</v>
      </c>
      <c r="B30192" t="str">
        <f>IF(ISBLANK(VLOOKUP(A30192,Questionnaire!A:KQ,241,FALSE)),"#",VLOOKUP(A30192,Questionnaire!A:KQ,241,FALSE))</f>
        <v>#</v>
      </c>
    </row>
    <row r="30193" spans="1:2">
      <c r="A30193" t="s">
        <v>348</v>
      </c>
      <c r="B30193" t="str">
        <f>IF(ISBLANK(VLOOKUP(A30193,Questionnaire!A:KQ,241,FALSE)),"#",VLOOKUP(A30193,Questionnaire!A:KQ,241,FALSE))</f>
        <v>#</v>
      </c>
    </row>
    <row r="30194" spans="1:2">
      <c r="A30194" t="s">
        <v>353</v>
      </c>
      <c r="B30194" t="str">
        <f>IF(ISBLANK(VLOOKUP(A30194,Questionnaire!A:KQ,241,FALSE)),"#",VLOOKUP(A30194,Questionnaire!A:KQ,241,FALSE))</f>
        <v>#</v>
      </c>
    </row>
    <row r="30195" spans="1:2">
      <c r="A30195" t="s">
        <v>354</v>
      </c>
      <c r="B30195" t="str">
        <f>IF(ISBLANK(VLOOKUP(A30195,Questionnaire!A:KQ,241,FALSE)),"#",VLOOKUP(A30195,Questionnaire!A:KQ,241,FALSE))</f>
        <v>#</v>
      </c>
    </row>
    <row r="30196" spans="1:2">
      <c r="A30196" t="s">
        <v>355</v>
      </c>
      <c r="B30196" t="str">
        <f>IF(ISBLANK(VLOOKUP(A30196,Questionnaire!A:KQ,241,FALSE)),"#",VLOOKUP(A30196,Questionnaire!A:KQ,241,FALSE))</f>
        <v>#</v>
      </c>
    </row>
    <row r="30197" spans="1:2">
      <c r="A30197" t="s">
        <v>356</v>
      </c>
      <c r="B30197" t="str">
        <f>IF(ISBLANK(VLOOKUP(A30197,Questionnaire!A:KQ,241,FALSE)),"#",VLOOKUP(A30197,Questionnaire!A:KQ,241,FALSE))</f>
        <v>#</v>
      </c>
    </row>
    <row r="30198" spans="1:2">
      <c r="A30198" t="s">
        <v>357</v>
      </c>
      <c r="B30198" t="str">
        <f>IF(ISBLANK(VLOOKUP(A30198,Questionnaire!A:KQ,241,FALSE)),"#",VLOOKUP(A30198,Questionnaire!A:KQ,241,FALSE))</f>
        <v>#</v>
      </c>
    </row>
    <row r="30199" spans="1:2">
      <c r="A30199" t="s">
        <v>360</v>
      </c>
      <c r="B30199" t="str">
        <f>IF(ISBLANK(VLOOKUP(A30199,Questionnaire!A:KQ,241,FALSE)),"#",VLOOKUP(A30199,Questionnaire!A:KQ,241,FALSE))</f>
        <v>#</v>
      </c>
    </row>
    <row r="30200" spans="1:2">
      <c r="A30200" t="s">
        <v>362</v>
      </c>
      <c r="B30200" t="str">
        <f>IF(ISBLANK(VLOOKUP(A30200,Questionnaire!A:KQ,241,FALSE)),"#",VLOOKUP(A30200,Questionnaire!A:KQ,241,FALSE))</f>
        <v>#</v>
      </c>
    </row>
    <row r="30201" spans="1:2">
      <c r="A30201" t="s">
        <v>363</v>
      </c>
      <c r="B30201" t="str">
        <f>IF(ISBLANK(VLOOKUP(A30201,Questionnaire!A:KQ,241,FALSE)),"#",VLOOKUP(A30201,Questionnaire!A:KQ,241,FALSE))</f>
        <v>#</v>
      </c>
    </row>
    <row r="30202" spans="1:2">
      <c r="A30202" t="s">
        <v>364</v>
      </c>
      <c r="B30202" t="str">
        <f>IF(ISBLANK(VLOOKUP(A30202,Questionnaire!A:KQ,241,FALSE)),"#",VLOOKUP(A30202,Questionnaire!A:KQ,241,FALSE))</f>
        <v>#</v>
      </c>
    </row>
    <row r="30203" spans="1:2">
      <c r="A30203" t="s">
        <v>365</v>
      </c>
      <c r="B30203" t="str">
        <f>IF(ISBLANK(VLOOKUP(A30203,Questionnaire!A:KQ,241,FALSE)),"#",VLOOKUP(A30203,Questionnaire!A:KQ,241,FALSE))</f>
        <v>#</v>
      </c>
    </row>
    <row r="30204" spans="1:2">
      <c r="A30204" t="s">
        <v>366</v>
      </c>
      <c r="B30204" t="str">
        <f>IF(ISBLANK(VLOOKUP(A30204,Questionnaire!A:KQ,241,FALSE)),"#",VLOOKUP(A30204,Questionnaire!A:KQ,241,FALSE))</f>
        <v>#</v>
      </c>
    </row>
    <row r="30205" spans="1:2">
      <c r="A30205" t="s">
        <v>371</v>
      </c>
      <c r="B30205" t="str">
        <f>IF(ISBLANK(VLOOKUP(A30205,Questionnaire!A:KQ,241,FALSE)),"#",VLOOKUP(A30205,Questionnaire!A:KQ,241,FALSE))</f>
        <v>#</v>
      </c>
    </row>
    <row r="30206" spans="1:2">
      <c r="A30206" t="s">
        <v>372</v>
      </c>
      <c r="B30206" t="str">
        <f>IF(ISBLANK(VLOOKUP(A30206,Questionnaire!A:KQ,241,FALSE)),"#",VLOOKUP(A30206,Questionnaire!A:KQ,241,FALSE))</f>
        <v>#</v>
      </c>
    </row>
    <row r="30207" spans="1:2">
      <c r="A30207" t="s">
        <v>373</v>
      </c>
      <c r="B30207" t="str">
        <f>IF(ISBLANK(VLOOKUP(A30207,Questionnaire!A:KQ,241,FALSE)),"#",VLOOKUP(A30207,Questionnaire!A:KQ,241,FALSE))</f>
        <v>#</v>
      </c>
    </row>
    <row r="30208" spans="1:2">
      <c r="A30208" t="s">
        <v>374</v>
      </c>
      <c r="B30208" t="str">
        <f>IF(ISBLANK(VLOOKUP(A30208,Questionnaire!A:KQ,241,FALSE)),"#",VLOOKUP(A30208,Questionnaire!A:KQ,241,FALSE))</f>
        <v>#</v>
      </c>
    </row>
    <row r="30209" spans="1:2">
      <c r="A30209" t="s">
        <v>377</v>
      </c>
      <c r="B30209" t="str">
        <f>IF(ISBLANK(VLOOKUP(A30209,Questionnaire!A:KQ,241,FALSE)),"#",VLOOKUP(A30209,Questionnaire!A:KQ,241,FALSE))</f>
        <v>#</v>
      </c>
    </row>
    <row r="30210" spans="1:2">
      <c r="A30210" t="s">
        <v>379</v>
      </c>
      <c r="B30210" t="str">
        <f>IF(ISBLANK(VLOOKUP(A30210,Questionnaire!A:KQ,241,FALSE)),"#",VLOOKUP(A30210,Questionnaire!A:KQ,241,FALSE))</f>
        <v>#</v>
      </c>
    </row>
    <row r="30211" spans="1:2">
      <c r="A30211" t="s">
        <v>380</v>
      </c>
      <c r="B30211" t="str">
        <f>IF(ISBLANK(VLOOKUP(A30211,Questionnaire!A:KQ,241,FALSE)),"#",VLOOKUP(A30211,Questionnaire!A:KQ,241,FALSE))</f>
        <v>#</v>
      </c>
    </row>
    <row r="30212" spans="1:2">
      <c r="A30212" t="s">
        <v>381</v>
      </c>
      <c r="B30212" t="str">
        <f>IF(ISBLANK(VLOOKUP(A30212,Questionnaire!A:KQ,241,FALSE)),"#",VLOOKUP(A30212,Questionnaire!A:KQ,241,FALSE))</f>
        <v>#</v>
      </c>
    </row>
    <row r="30213" spans="1:2">
      <c r="A30213" t="s">
        <v>382</v>
      </c>
      <c r="B30213" t="str">
        <f>IF(ISBLANK(VLOOKUP(A30213,Questionnaire!A:KQ,241,FALSE)),"#",VLOOKUP(A30213,Questionnaire!A:KQ,241,FALSE))</f>
        <v>#</v>
      </c>
    </row>
    <row r="30214" spans="1:2">
      <c r="A30214" t="s">
        <v>384</v>
      </c>
      <c r="B30214" t="str">
        <f>IF(ISBLANK(VLOOKUP(A30214,Questionnaire!A:KQ,241,FALSE)),"#",VLOOKUP(A30214,Questionnaire!A:KQ,241,FALSE))</f>
        <v>#</v>
      </c>
    </row>
    <row r="30215" spans="1:2">
      <c r="A30215" t="s">
        <v>387</v>
      </c>
      <c r="B30215" t="str">
        <f>IF(ISBLANK(VLOOKUP(A30215,Questionnaire!A:KQ,241,FALSE)),"#",VLOOKUP(A30215,Questionnaire!A:KQ,241,FALSE))</f>
        <v>#</v>
      </c>
    </row>
    <row r="30216" spans="1:2">
      <c r="A30216" t="s">
        <v>391</v>
      </c>
      <c r="B30216" t="str">
        <f>IF(ISBLANK(VLOOKUP(A30216,Questionnaire!A:KQ,241,FALSE)),"#",VLOOKUP(A30216,Questionnaire!A:KQ,241,FALSE))</f>
        <v>#</v>
      </c>
    </row>
    <row r="30217" spans="1:2">
      <c r="A30217" t="s">
        <v>393</v>
      </c>
      <c r="B30217" t="str">
        <f>IF(ISBLANK(VLOOKUP(A30217,Questionnaire!A:KQ,241,FALSE)),"#",VLOOKUP(A30217,Questionnaire!A:KQ,241,FALSE))</f>
        <v>#</v>
      </c>
    </row>
    <row r="30218" spans="1:2">
      <c r="A30218" t="s">
        <v>395</v>
      </c>
      <c r="B30218" t="str">
        <f>IF(ISBLANK(VLOOKUP(A30218,Questionnaire!A:KQ,241,FALSE)),"#",VLOOKUP(A30218,Questionnaire!A:KQ,241,FALSE))</f>
        <v>#</v>
      </c>
    </row>
    <row r="30219" spans="1:2">
      <c r="A30219" t="s">
        <v>398</v>
      </c>
      <c r="B30219" t="str">
        <f>IF(ISBLANK(VLOOKUP(A30219,Questionnaire!A:KQ,241,FALSE)),"#",VLOOKUP(A30219,Questionnaire!A:KQ,241,FALSE))</f>
        <v>#</v>
      </c>
    </row>
    <row r="30220" spans="1:2">
      <c r="A30220" t="s">
        <v>402</v>
      </c>
      <c r="B30220" t="str">
        <f>IF(ISBLANK(VLOOKUP(A30220,Questionnaire!A:KQ,241,FALSE)),"#",VLOOKUP(A30220,Questionnaire!A:KQ,241,FALSE))</f>
        <v>#</v>
      </c>
    </row>
    <row r="30221" spans="1:2">
      <c r="A30221" t="s">
        <v>405</v>
      </c>
      <c r="B30221" t="str">
        <f>IF(ISBLANK(VLOOKUP(A30221,Questionnaire!A:KQ,241,FALSE)),"#",VLOOKUP(A30221,Questionnaire!A:KQ,241,FALSE))</f>
        <v>#</v>
      </c>
    </row>
    <row r="30222" spans="1:2">
      <c r="A30222" t="s">
        <v>409</v>
      </c>
      <c r="B30222" t="str">
        <f>IF(ISBLANK(VLOOKUP(A30222,Questionnaire!A:KQ,241,FALSE)),"#",VLOOKUP(A30222,Questionnaire!A:KQ,241,FALSE))</f>
        <v>#</v>
      </c>
    </row>
    <row r="30223" spans="1:2">
      <c r="A30223" t="s">
        <v>412</v>
      </c>
      <c r="B30223" t="str">
        <f>IF(ISBLANK(VLOOKUP(A30223,Questionnaire!A:KQ,241,FALSE)),"#",VLOOKUP(A30223,Questionnaire!A:KQ,241,FALSE))</f>
        <v>#</v>
      </c>
    </row>
    <row r="30224" spans="1:2">
      <c r="A30224" t="s">
        <v>415</v>
      </c>
      <c r="B30224" t="str">
        <f>IF(ISBLANK(VLOOKUP(A30224,Questionnaire!A:KQ,241,FALSE)),"#",VLOOKUP(A30224,Questionnaire!A:KQ,241,FALSE))</f>
        <v>#</v>
      </c>
    </row>
    <row r="30225" spans="1:2">
      <c r="A30225" t="s">
        <v>418</v>
      </c>
      <c r="B30225" t="str">
        <f>IF(ISBLANK(VLOOKUP(A30225,Questionnaire!A:KQ,241,FALSE)),"#",VLOOKUP(A30225,Questionnaire!A:KQ,241,FALSE))</f>
        <v>#</v>
      </c>
    </row>
    <row r="30226" spans="1:2">
      <c r="A30226" t="s">
        <v>421</v>
      </c>
      <c r="B30226" t="str">
        <f>IF(ISBLANK(VLOOKUP(A30226,Questionnaire!A:KQ,241,FALSE)),"#",VLOOKUP(A30226,Questionnaire!A:KQ,241,FALSE))</f>
        <v>#</v>
      </c>
    </row>
    <row r="30227" spans="1:2">
      <c r="A30227" t="s">
        <v>424</v>
      </c>
      <c r="B30227" t="str">
        <f>IF(ISBLANK(VLOOKUP(A30227,Questionnaire!A:KQ,241,FALSE)),"#",VLOOKUP(A30227,Questionnaire!A:KQ,241,FALSE))</f>
        <v>#</v>
      </c>
    </row>
    <row r="30228" spans="1:2">
      <c r="A30228" t="s">
        <v>429</v>
      </c>
      <c r="B30228" t="str">
        <f>IF(ISBLANK(VLOOKUP(A30228,Questionnaire!A:KQ,241,FALSE)),"#",VLOOKUP(A30228,Questionnaire!A:KQ,241,FALSE))</f>
        <v>#</v>
      </c>
    </row>
    <row r="30229" spans="1:2">
      <c r="A30229" t="s">
        <v>432</v>
      </c>
      <c r="B30229" t="str">
        <f>IF(ISBLANK(VLOOKUP(A30229,Questionnaire!A:KQ,241,FALSE)),"#",VLOOKUP(A30229,Questionnaire!A:KQ,241,FALSE))</f>
        <v>#</v>
      </c>
    </row>
    <row r="30230" spans="1:2">
      <c r="A30230" t="s">
        <v>435</v>
      </c>
      <c r="B30230" t="str">
        <f>IF(ISBLANK(VLOOKUP(A30230,Questionnaire!A:KQ,241,FALSE)),"#",VLOOKUP(A30230,Questionnaire!A:KQ,241,FALSE))</f>
        <v>#</v>
      </c>
    </row>
    <row r="30231" spans="1:2">
      <c r="A30231" t="s">
        <v>437</v>
      </c>
      <c r="B30231" t="str">
        <f>IF(ISBLANK(VLOOKUP(A30231,Questionnaire!A:KQ,241,FALSE)),"#",VLOOKUP(A30231,Questionnaire!A:KQ,241,FALSE))</f>
        <v>#</v>
      </c>
    </row>
    <row r="30232" spans="1:2">
      <c r="A30232" t="s">
        <v>439</v>
      </c>
      <c r="B30232" t="str">
        <f>IF(ISBLANK(VLOOKUP(A30232,Questionnaire!A:KQ,241,FALSE)),"#",VLOOKUP(A30232,Questionnaire!A:KQ,241,FALSE))</f>
        <v>#</v>
      </c>
    </row>
    <row r="30233" spans="1:2">
      <c r="A30233" t="s">
        <v>442</v>
      </c>
      <c r="B30233" t="str">
        <f>IF(ISBLANK(VLOOKUP(A30233,Questionnaire!A:KQ,241,FALSE)),"#",VLOOKUP(A30233,Questionnaire!A:KQ,241,FALSE))</f>
        <v>#</v>
      </c>
    </row>
    <row r="30234" spans="1:2">
      <c r="A30234" t="s">
        <v>445</v>
      </c>
      <c r="B30234" t="str">
        <f>IF(ISBLANK(VLOOKUP(A30234,Questionnaire!A:KQ,241,FALSE)),"#",VLOOKUP(A30234,Questionnaire!A:KQ,241,FALSE))</f>
        <v>#</v>
      </c>
    </row>
    <row r="30235" spans="1:2">
      <c r="A30235" t="s">
        <v>448</v>
      </c>
      <c r="B30235" t="str">
        <f>IF(ISBLANK(VLOOKUP(A30235,Questionnaire!A:KQ,241,FALSE)),"#",VLOOKUP(A30235,Questionnaire!A:KQ,241,FALSE))</f>
        <v>#</v>
      </c>
    </row>
    <row r="30236" spans="1:2">
      <c r="A30236" t="s">
        <v>452</v>
      </c>
      <c r="B30236" t="str">
        <f>IF(ISBLANK(VLOOKUP(A30236,Questionnaire!A:KQ,241,FALSE)),"#",VLOOKUP(A30236,Questionnaire!A:KQ,241,FALSE))</f>
        <v>#</v>
      </c>
    </row>
    <row r="30237" spans="1:2">
      <c r="A30237" t="s">
        <v>455</v>
      </c>
      <c r="B30237" t="str">
        <f>IF(ISBLANK(VLOOKUP(A30237,Questionnaire!A:KQ,241,FALSE)),"#",VLOOKUP(A30237,Questionnaire!A:KQ,241,FALSE))</f>
        <v>#</v>
      </c>
    </row>
    <row r="30238" spans="1:2">
      <c r="A30238" t="s">
        <v>458</v>
      </c>
      <c r="B30238" t="str">
        <f>IF(ISBLANK(VLOOKUP(A30238,Questionnaire!A:KQ,241,FALSE)),"#",VLOOKUP(A30238,Questionnaire!A:KQ,241,FALSE))</f>
        <v>#</v>
      </c>
    </row>
    <row r="30239" spans="1:2">
      <c r="A30239" t="s">
        <v>461</v>
      </c>
      <c r="B30239" t="str">
        <f>IF(ISBLANK(VLOOKUP(A30239,Questionnaire!A:KQ,241,FALSE)),"#",VLOOKUP(A30239,Questionnaire!A:KQ,241,FALSE))</f>
        <v>#</v>
      </c>
    </row>
    <row r="30240" spans="1:2">
      <c r="A30240" t="s">
        <v>465</v>
      </c>
      <c r="B30240" t="str">
        <f>IF(ISBLANK(VLOOKUP(A30240,Questionnaire!A:KQ,241,FALSE)),"#",VLOOKUP(A30240,Questionnaire!A:KQ,241,FALSE))</f>
        <v>#</v>
      </c>
    </row>
    <row r="30241" spans="1:3">
      <c r="A30241" t="s">
        <v>467</v>
      </c>
      <c r="B30241" t="str">
        <f>IF(ISBLANK(VLOOKUP(A30241,Questionnaire!A:KQ,241,FALSE)),"#",VLOOKUP(A30241,Questionnaire!A:KQ,241,FALSE))</f>
        <v>#</v>
      </c>
    </row>
    <row r="30242" spans="1:3">
      <c r="A30242" t="s">
        <v>469</v>
      </c>
      <c r="B30242" t="str">
        <f>IF(ISBLANK(VLOOKUP(A30242,Questionnaire!A:KQ,241,FALSE)),"#",VLOOKUP(A30242,Questionnaire!A:KQ,241,FALSE))</f>
        <v>#</v>
      </c>
    </row>
    <row r="30243" spans="1:3">
      <c r="A30243" t="s">
        <v>471</v>
      </c>
      <c r="B30243" t="str">
        <f>IF(ISBLANK(VLOOKUP(A30243,Questionnaire!A:KQ,241,FALSE)),"#",VLOOKUP(A30243,Questionnaire!A:KQ,241,FALSE))</f>
        <v>#</v>
      </c>
    </row>
    <row r="30244" spans="1:3">
      <c r="A30244" t="s">
        <v>473</v>
      </c>
      <c r="B30244" t="str">
        <f>IF(ISBLANK(VLOOKUP(A30244,Questionnaire!A:KQ,241,FALSE)),"#",VLOOKUP(A30244,Questionnaire!A:KQ,241,FALSE))</f>
        <v>#</v>
      </c>
    </row>
    <row r="30245" spans="1:3">
      <c r="A30245" t="s">
        <v>475</v>
      </c>
      <c r="B30245" t="str">
        <f>IF(ISBLANK(VLOOKUP(A30245,Questionnaire!A:KQ,241,FALSE)),"#",VLOOKUP(A30245,Questionnaire!A:KQ,241,FALSE))</f>
        <v>#</v>
      </c>
    </row>
    <row r="30246" spans="1:3">
      <c r="A30246" t="s">
        <v>185</v>
      </c>
      <c r="B30246" t="str">
        <f>IF(ISBLANK(VLOOKUP(A30246,Questionnaire!A:KQ,242,FALSE)),"#",VLOOKUP(A30246,Questionnaire!A:KQ,242,FALSE))</f>
        <v>#</v>
      </c>
      <c r="C30246">
        <v>239</v>
      </c>
    </row>
    <row r="30247" spans="1:3">
      <c r="A30247" t="s">
        <v>187</v>
      </c>
      <c r="B30247" t="str">
        <f>IF(ISNA(VLOOKUP(VLOOKUP(A30247,Questionnaire!A:KQ,242,FALSE),'CORA Encoding'!D:E,2,FALSE)),"#",VLOOKUP(VLOOKUP(A30247,Questionnaire!A:KQ,242,FALSE),'CORA Encoding'!D:E,2,FALSE))</f>
        <v>#</v>
      </c>
    </row>
    <row r="30248" spans="1:3">
      <c r="A30248" t="s">
        <v>189</v>
      </c>
      <c r="B30248" t="str">
        <f>IF(ISNA(VLOOKUP(VLOOKUP(A30248,Questionnaire!A:KQ,242,FALSE),'CORA Encoding'!G:H,2,FALSE)),"#",VLOOKUP(VLOOKUP(A30248,Questionnaire!A:KQ,242,FALSE),'CORA Encoding'!G:H,2,FALSE))</f>
        <v>#</v>
      </c>
    </row>
    <row r="30249" spans="1:3">
      <c r="A30249" t="s">
        <v>191</v>
      </c>
      <c r="B30249" t="str">
        <f>IF(ISNA(VLOOKUP(VLOOKUP(A30249,Questionnaire!A:KQ,242,FALSE),'Country List'!E:F,2,FALSE)),"#",VLOOKUP(VLOOKUP(A30249,Questionnaire!A:KQ,242,FALSE),'Country List'!E:F,2,FALSE))</f>
        <v>#</v>
      </c>
    </row>
    <row r="30250" spans="1:3">
      <c r="A30250" t="s">
        <v>193</v>
      </c>
      <c r="B30250" t="str">
        <f>IF(ISNA(VLOOKUP(VLOOKUP(A30250,Questionnaire!A:KQ,242,FALSE),'Industry List'!B:C,2,FALSE)),"#",VLOOKUP(VLOOKUP(A30250,Questionnaire!A:KQ,242,FALSE),'Industry List'!B:C,2,FALSE))</f>
        <v>#</v>
      </c>
    </row>
    <row r="30251" spans="1:3">
      <c r="A30251" t="s">
        <v>197</v>
      </c>
      <c r="B30251" t="str">
        <f>IF(ISBLANK(VLOOKUP(A30251,Questionnaire!A:KQ,242,FALSE)),"#",VLOOKUP(A30251,Questionnaire!A:KQ,242,FALSE))</f>
        <v>#</v>
      </c>
    </row>
    <row r="30252" spans="1:3">
      <c r="A30252" t="s">
        <v>201</v>
      </c>
      <c r="B30252" t="str">
        <f>IF(ISBLANK(VLOOKUP(A30252,Questionnaire!A:KQ,242,FALSE)),"#",VLOOKUP(A30252,Questionnaire!A:KQ,242,FALSE))</f>
        <v>#</v>
      </c>
    </row>
    <row r="30253" spans="1:3">
      <c r="A30253" t="s">
        <v>203</v>
      </c>
      <c r="B30253" t="str">
        <f>IF(ISNA(VLOOKUP(VLOOKUP(A30253,Questionnaire!A:KQ,242,FALSE),'CORA Encoding'!J:K,2,FALSE)),"#",VLOOKUP(VLOOKUP(A30253,Questionnaire!A:KQ,242,FALSE),'CORA Encoding'!J:K,2,FALSE))</f>
        <v>#</v>
      </c>
    </row>
    <row r="30254" spans="1:3">
      <c r="A30254" t="s">
        <v>208</v>
      </c>
      <c r="B30254" t="str">
        <f>IF(ISBLANK(VLOOKUP(A30254,Questionnaire!A:KQ,242,FALSE)),"#",VLOOKUP(A30254,Questionnaire!A:KQ,242,FALSE))</f>
        <v>#</v>
      </c>
    </row>
    <row r="30255" spans="1:3">
      <c r="A30255" t="s">
        <v>213</v>
      </c>
      <c r="B30255" t="str">
        <f>IF(ISBLANK(VLOOKUP(A30255,Questionnaire!A:KQ,242,FALSE)),"#",VLOOKUP(A30255,Questionnaire!A:KQ,242,FALSE))</f>
        <v>#</v>
      </c>
    </row>
    <row r="30256" spans="1:3">
      <c r="A30256" t="s">
        <v>215</v>
      </c>
      <c r="B30256" t="str">
        <f>IF(ISBLANK(VLOOKUP(A30256,Questionnaire!A:KQ,242,FALSE)),"#",VLOOKUP(A30256,Questionnaire!A:KQ,242,FALSE))</f>
        <v>#</v>
      </c>
    </row>
    <row r="30257" spans="1:2">
      <c r="A30257" t="s">
        <v>217</v>
      </c>
      <c r="B30257" t="str">
        <f>IF(ISBLANK(VLOOKUP(A30257,Questionnaire!A:KQ,242,FALSE)),"#",VLOOKUP(A30257,Questionnaire!A:KQ,242,FALSE))</f>
        <v>#</v>
      </c>
    </row>
    <row r="30258" spans="1:2">
      <c r="A30258" t="s">
        <v>219</v>
      </c>
      <c r="B30258" t="str">
        <f>IF(ISBLANK(VLOOKUP(A30258,Questionnaire!A:KQ,242,FALSE)),"#",VLOOKUP(A30258,Questionnaire!A:KQ,242,FALSE))</f>
        <v>#</v>
      </c>
    </row>
    <row r="30259" spans="1:2">
      <c r="A30259" t="s">
        <v>221</v>
      </c>
      <c r="B30259" t="str">
        <f>IF(ISBLANK(VLOOKUP(A30259,Questionnaire!A:KQ,242,FALSE)),"#",VLOOKUP(A30259,Questionnaire!A:KQ,242,FALSE))</f>
        <v>#</v>
      </c>
    </row>
    <row r="30260" spans="1:2">
      <c r="A30260" t="s">
        <v>223</v>
      </c>
      <c r="B30260" t="str">
        <f>IF(ISBLANK(VLOOKUP(A30260,Questionnaire!A:KQ,242,FALSE)),"#",VLOOKUP(A30260,Questionnaire!A:KQ,242,FALSE))</f>
        <v>#</v>
      </c>
    </row>
    <row r="30261" spans="1:2">
      <c r="A30261" t="s">
        <v>225</v>
      </c>
      <c r="B30261" t="str">
        <f>IF(ISBLANK(VLOOKUP(A30261,Questionnaire!A:KQ,242,FALSE)),"#",VLOOKUP(A30261,Questionnaire!A:KQ,242,FALSE))</f>
        <v>#</v>
      </c>
    </row>
    <row r="30262" spans="1:2">
      <c r="A30262" t="s">
        <v>227</v>
      </c>
      <c r="B30262" t="str">
        <f>IF(ISBLANK(VLOOKUP(A30262,Questionnaire!A:KQ,242,FALSE)),"#",VLOOKUP(A30262,Questionnaire!A:KQ,242,FALSE))</f>
        <v>#</v>
      </c>
    </row>
    <row r="30263" spans="1:2">
      <c r="A30263" t="s">
        <v>229</v>
      </c>
      <c r="B30263" t="str">
        <f>IF(ISBLANK(VLOOKUP(A30263,Questionnaire!A:KQ,242,FALSE)),"#",VLOOKUP(A30263,Questionnaire!A:KQ,242,FALSE))</f>
        <v>#</v>
      </c>
    </row>
    <row r="30264" spans="1:2">
      <c r="A30264" t="s">
        <v>231</v>
      </c>
      <c r="B30264" t="str">
        <f>IF(ISBLANK(VLOOKUP(A30264,Questionnaire!A:KQ,242,FALSE)),"#",VLOOKUP(A30264,Questionnaire!A:KQ,242,FALSE))</f>
        <v>#</v>
      </c>
    </row>
    <row r="30265" spans="1:2">
      <c r="A30265" t="s">
        <v>233</v>
      </c>
      <c r="B30265" t="str">
        <f>IF(ISBLANK(VLOOKUP(A30265,Questionnaire!A:KQ,242,FALSE)),"#",VLOOKUP(A30265,Questionnaire!A:KQ,242,FALSE))</f>
        <v>#</v>
      </c>
    </row>
    <row r="30266" spans="1:2">
      <c r="A30266" t="s">
        <v>235</v>
      </c>
      <c r="B30266" t="str">
        <f>IF(ISBLANK(VLOOKUP(A30266,Questionnaire!A:KQ,242,FALSE)),"#",VLOOKUP(A30266,Questionnaire!A:KQ,242,FALSE))</f>
        <v>#</v>
      </c>
    </row>
    <row r="30267" spans="1:2">
      <c r="A30267" t="s">
        <v>237</v>
      </c>
      <c r="B30267" t="str">
        <f>IF(ISBLANK(VLOOKUP(A30267,Questionnaire!A:KQ,242,FALSE)),"#",VLOOKUP(A30267,Questionnaire!A:KQ,242,FALSE))</f>
        <v>#</v>
      </c>
    </row>
    <row r="30268" spans="1:2">
      <c r="A30268" t="s">
        <v>239</v>
      </c>
      <c r="B30268" t="str">
        <f>IF(ISBLANK(VLOOKUP(A30268,Questionnaire!A:KQ,242,FALSE)),"#",VLOOKUP(A30268,Questionnaire!A:KQ,242,FALSE))</f>
        <v>#</v>
      </c>
    </row>
    <row r="30269" spans="1:2">
      <c r="A30269" t="s">
        <v>242</v>
      </c>
      <c r="B30269" t="str">
        <f>IF(ISBLANK(VLOOKUP(A30269,Questionnaire!A:KQ,242,FALSE)),"#",VLOOKUP(A30269,Questionnaire!A:KQ,242,FALSE))</f>
        <v>#</v>
      </c>
    </row>
    <row r="30270" spans="1:2">
      <c r="A30270" t="s">
        <v>245</v>
      </c>
      <c r="B30270" t="str">
        <f>IF(ISBLANK(VLOOKUP(A30270,Questionnaire!A:KQ,242,FALSE)),"#",VLOOKUP(A30270,Questionnaire!A:KQ,242,FALSE))</f>
        <v>#</v>
      </c>
    </row>
    <row r="30271" spans="1:2">
      <c r="A30271" t="s">
        <v>247</v>
      </c>
      <c r="B30271" t="str">
        <f>IF(ISBLANK(VLOOKUP(A30271,Questionnaire!A:KQ,242,FALSE)),"#",VLOOKUP(A30271,Questionnaire!A:KQ,242,FALSE))</f>
        <v>#</v>
      </c>
    </row>
    <row r="30272" spans="1:2">
      <c r="A30272" t="s">
        <v>249</v>
      </c>
      <c r="B30272" t="str">
        <f>IF(ISBLANK(VLOOKUP(A30272,Questionnaire!A:KQ,242,FALSE)),"#",VLOOKUP(A30272,Questionnaire!A:KQ,242,FALSE))</f>
        <v>#</v>
      </c>
    </row>
    <row r="30273" spans="1:2">
      <c r="A30273" t="s">
        <v>250</v>
      </c>
      <c r="B30273" t="str">
        <f>IF(ISBLANK(VLOOKUP(A30273,Questionnaire!A:KQ,242,FALSE)),"#",VLOOKUP(A30273,Questionnaire!A:KQ,242,FALSE))</f>
        <v>#</v>
      </c>
    </row>
    <row r="30274" spans="1:2">
      <c r="A30274" t="s">
        <v>252</v>
      </c>
      <c r="B30274" t="str">
        <f>IF(ISBLANK(VLOOKUP(A30274,Questionnaire!A:KQ,242,FALSE)),"#",VLOOKUP(A30274,Questionnaire!A:KQ,242,FALSE))</f>
        <v>#</v>
      </c>
    </row>
    <row r="30275" spans="1:2">
      <c r="A30275" t="s">
        <v>255</v>
      </c>
      <c r="B30275" t="str">
        <f>IF(ISBLANK(VLOOKUP(A30275,Questionnaire!A:KQ,242,FALSE)),"#",VLOOKUP(A30275,Questionnaire!A:KQ,242,FALSE))</f>
        <v>#</v>
      </c>
    </row>
    <row r="30276" spans="1:2">
      <c r="A30276" t="s">
        <v>258</v>
      </c>
      <c r="B30276" t="str">
        <f>IF(ISNA(VLOOKUP(VLOOKUP(A30276,Questionnaire!A:KQ,242,FALSE),'CORA Encoding'!M:N,2,FALSE)),"#",VLOOKUP(VLOOKUP(A30276,Questionnaire!A:KQ,242,FALSE),'CORA Encoding'!M:N,2,FALSE))</f>
        <v>#</v>
      </c>
    </row>
    <row r="30277" spans="1:2">
      <c r="A30277" t="s">
        <v>261</v>
      </c>
      <c r="B30277" t="str">
        <f>IF(ISBLANK(VLOOKUP(A30277,Questionnaire!A:KQ,242,FALSE)),"#",VLOOKUP(A30277,Questionnaire!A:KQ,242,FALSE))</f>
        <v>#</v>
      </c>
    </row>
    <row r="30278" spans="1:2">
      <c r="A30278" t="s">
        <v>263</v>
      </c>
      <c r="B30278" t="str">
        <f>IF(ISBLANK(VLOOKUP(A30278,Questionnaire!A:KQ,242,FALSE)),"#",VLOOKUP(A30278,Questionnaire!A:KQ,242,FALSE))</f>
        <v>#</v>
      </c>
    </row>
    <row r="30279" spans="1:2">
      <c r="A30279" t="s">
        <v>265</v>
      </c>
      <c r="B30279" t="str">
        <f>IF(ISBLANK(VLOOKUP(A30279,Questionnaire!A:KQ,242,FALSE)),"#",VLOOKUP(A30279,Questionnaire!A:KQ,242,FALSE))</f>
        <v>#</v>
      </c>
    </row>
    <row r="30280" spans="1:2">
      <c r="A30280" t="s">
        <v>267</v>
      </c>
      <c r="B30280" t="str">
        <f>IF(ISBLANK(VLOOKUP(A30280,Questionnaire!A:KQ,242,FALSE)),"#",VLOOKUP(A30280,Questionnaire!A:KQ,242,FALSE))</f>
        <v>#</v>
      </c>
    </row>
    <row r="30281" spans="1:2">
      <c r="A30281" t="s">
        <v>269</v>
      </c>
      <c r="B30281" t="str">
        <f>IF(ISBLANK(VLOOKUP(A30281,Questionnaire!A:KQ,242,FALSE)),"#",VLOOKUP(A30281,Questionnaire!A:KQ,242,FALSE))</f>
        <v>#</v>
      </c>
    </row>
    <row r="30282" spans="1:2">
      <c r="A30282" t="s">
        <v>274</v>
      </c>
      <c r="B30282" t="str">
        <f>IF(ISBLANK(VLOOKUP(A30282,Questionnaire!A:KQ,242,FALSE)),"#",VLOOKUP(A30282,Questionnaire!A:KQ,242,FALSE))</f>
        <v>#</v>
      </c>
    </row>
    <row r="30283" spans="1:2">
      <c r="A30283" t="s">
        <v>276</v>
      </c>
      <c r="B30283" t="str">
        <f>IF(ISBLANK(VLOOKUP(A30283,Questionnaire!A:KQ,242,FALSE)),"#",VLOOKUP(A30283,Questionnaire!A:KQ,242,FALSE))</f>
        <v>#</v>
      </c>
    </row>
    <row r="30284" spans="1:2">
      <c r="A30284" t="s">
        <v>278</v>
      </c>
      <c r="B30284" t="str">
        <f>IF(ISBLANK(VLOOKUP(A30284,Questionnaire!A:KQ,242,FALSE)),"#",VLOOKUP(A30284,Questionnaire!A:KQ,242,FALSE))</f>
        <v>#</v>
      </c>
    </row>
    <row r="30285" spans="1:2">
      <c r="A30285" t="s">
        <v>280</v>
      </c>
      <c r="B30285" t="str">
        <f>IF(ISBLANK(VLOOKUP(A30285,Questionnaire!A:KQ,242,FALSE)),"#",VLOOKUP(A30285,Questionnaire!A:KQ,242,FALSE))</f>
        <v>#</v>
      </c>
    </row>
    <row r="30286" spans="1:2">
      <c r="A30286" t="s">
        <v>282</v>
      </c>
      <c r="B30286" t="str">
        <f>IF(ISBLANK(VLOOKUP(A30286,Questionnaire!A:KQ,242,FALSE)),"#",VLOOKUP(A30286,Questionnaire!A:KQ,242,FALSE))</f>
        <v>#</v>
      </c>
    </row>
    <row r="30287" spans="1:2">
      <c r="A30287" t="s">
        <v>286</v>
      </c>
      <c r="B30287" t="str">
        <f>IF(ISBLANK(VLOOKUP(A30287,Questionnaire!A:KQ,242,FALSE)),"#",VLOOKUP(A30287,Questionnaire!A:KQ,242,FALSE))</f>
        <v>#</v>
      </c>
    </row>
    <row r="30288" spans="1:2">
      <c r="A30288" t="s">
        <v>288</v>
      </c>
      <c r="B30288" t="str">
        <f>IF(ISBLANK(VLOOKUP(A30288,Questionnaire!A:KQ,242,FALSE)),"#",VLOOKUP(A30288,Questionnaire!A:KQ,242,FALSE))</f>
        <v>#</v>
      </c>
    </row>
    <row r="30289" spans="1:2">
      <c r="A30289" t="s">
        <v>290</v>
      </c>
      <c r="B30289" t="str">
        <f>IF(ISBLANK(VLOOKUP(A30289,Questionnaire!A:KQ,242,FALSE)),"#",VLOOKUP(A30289,Questionnaire!A:KQ,242,FALSE))</f>
        <v>#</v>
      </c>
    </row>
    <row r="30290" spans="1:2">
      <c r="A30290" t="s">
        <v>292</v>
      </c>
      <c r="B30290" t="str">
        <f>IF(ISBLANK(VLOOKUP(A30290,Questionnaire!A:KQ,242,FALSE)),"#",VLOOKUP(A30290,Questionnaire!A:KQ,242,FALSE))</f>
        <v>#</v>
      </c>
    </row>
    <row r="30291" spans="1:2">
      <c r="A30291" t="s">
        <v>294</v>
      </c>
      <c r="B30291" t="str">
        <f>IF(ISBLANK(VLOOKUP(A30291,Questionnaire!A:KQ,242,FALSE)),"#",VLOOKUP(A30291,Questionnaire!A:KQ,242,FALSE))</f>
        <v>#</v>
      </c>
    </row>
    <row r="30292" spans="1:2">
      <c r="A30292" t="s">
        <v>296</v>
      </c>
      <c r="B30292" t="str">
        <f>IF(ISBLANK(VLOOKUP(A30292,Questionnaire!A:KQ,242,FALSE)),"#",VLOOKUP(A30292,Questionnaire!A:KQ,242,FALSE))</f>
        <v>#</v>
      </c>
    </row>
    <row r="30293" spans="1:2">
      <c r="A30293" t="s">
        <v>301</v>
      </c>
      <c r="B30293" t="str">
        <f>IF(ISBLANK(VLOOKUP(A30293,Questionnaire!A:KQ,242,FALSE)),"#",VLOOKUP(A30293,Questionnaire!A:KQ,242,FALSE))</f>
        <v>#</v>
      </c>
    </row>
    <row r="30294" spans="1:2">
      <c r="A30294" t="s">
        <v>303</v>
      </c>
      <c r="B30294" t="str">
        <f>IF(ISBLANK(VLOOKUP(A30294,Questionnaire!A:KQ,242,FALSE)),"#",VLOOKUP(A30294,Questionnaire!A:KQ,242,FALSE))</f>
        <v>#</v>
      </c>
    </row>
    <row r="30295" spans="1:2">
      <c r="A30295" t="s">
        <v>305</v>
      </c>
      <c r="B30295" t="str">
        <f>IF(ISBLANK(VLOOKUP(A30295,Questionnaire!A:KQ,242,FALSE)),"#",VLOOKUP(A30295,Questionnaire!A:KQ,242,FALSE))</f>
        <v>#</v>
      </c>
    </row>
    <row r="30296" spans="1:2">
      <c r="A30296" t="s">
        <v>307</v>
      </c>
      <c r="B30296" t="str">
        <f>IF(ISBLANK(VLOOKUP(A30296,Questionnaire!A:KQ,242,FALSE)),"#",VLOOKUP(A30296,Questionnaire!A:KQ,242,FALSE))</f>
        <v>#</v>
      </c>
    </row>
    <row r="30297" spans="1:2">
      <c r="A30297" t="s">
        <v>311</v>
      </c>
      <c r="B30297" t="str">
        <f>IF(ISBLANK(VLOOKUP(A30297,Questionnaire!A:KQ,242,FALSE)),"#",VLOOKUP(A30297,Questionnaire!A:KQ,242,FALSE))</f>
        <v>#</v>
      </c>
    </row>
    <row r="30298" spans="1:2">
      <c r="A30298" t="s">
        <v>313</v>
      </c>
      <c r="B30298" t="str">
        <f>IF(ISBLANK(VLOOKUP(A30298,Questionnaire!A:KQ,242,FALSE)),"#",VLOOKUP(A30298,Questionnaire!A:KQ,242,FALSE))</f>
        <v>#</v>
      </c>
    </row>
    <row r="30299" spans="1:2">
      <c r="A30299" t="s">
        <v>314</v>
      </c>
      <c r="B30299" t="str">
        <f>IF(ISBLANK(VLOOKUP(A30299,Questionnaire!A:KQ,242,FALSE)),"#",VLOOKUP(A30299,Questionnaire!A:KQ,242,FALSE))</f>
        <v>#</v>
      </c>
    </row>
    <row r="30300" spans="1:2">
      <c r="A30300" t="s">
        <v>315</v>
      </c>
      <c r="B30300" t="str">
        <f>IF(ISBLANK(VLOOKUP(A30300,Questionnaire!A:KQ,242,FALSE)),"#",VLOOKUP(A30300,Questionnaire!A:KQ,242,FALSE))</f>
        <v>#</v>
      </c>
    </row>
    <row r="30301" spans="1:2">
      <c r="A30301" t="s">
        <v>317</v>
      </c>
      <c r="B30301" t="str">
        <f>IF(ISBLANK(VLOOKUP(A30301,Questionnaire!A:KQ,242,FALSE)),"#",VLOOKUP(A30301,Questionnaire!A:KQ,242,FALSE))</f>
        <v>#</v>
      </c>
    </row>
    <row r="30302" spans="1:2">
      <c r="A30302" t="s">
        <v>319</v>
      </c>
      <c r="B30302" t="str">
        <f>IF(ISBLANK(VLOOKUP(A30302,Questionnaire!A:KQ,242,FALSE)),"#",VLOOKUP(A30302,Questionnaire!A:KQ,242,FALSE))</f>
        <v>#</v>
      </c>
    </row>
    <row r="30303" spans="1:2">
      <c r="A30303" t="s">
        <v>322</v>
      </c>
      <c r="B30303" t="str">
        <f>IF(ISBLANK(VLOOKUP(A30303,Questionnaire!A:KQ,242,FALSE)),"#",VLOOKUP(A30303,Questionnaire!A:KQ,242,FALSE))</f>
        <v>#</v>
      </c>
    </row>
    <row r="30304" spans="1:2">
      <c r="A30304" t="s">
        <v>326</v>
      </c>
      <c r="B30304" t="str">
        <f>IF(ISBLANK(VLOOKUP(A30304,Questionnaire!A:KQ,242,FALSE)),"#",VLOOKUP(A30304,Questionnaire!A:KQ,242,FALSE))</f>
        <v>#</v>
      </c>
    </row>
    <row r="30305" spans="1:2">
      <c r="A30305" t="s">
        <v>328</v>
      </c>
      <c r="B30305" t="str">
        <f>IF(ISBLANK(VLOOKUP(A30305,Questionnaire!A:KQ,242,FALSE)),"#",VLOOKUP(A30305,Questionnaire!A:KQ,242,FALSE))</f>
        <v>#</v>
      </c>
    </row>
    <row r="30306" spans="1:2">
      <c r="A30306" t="s">
        <v>332</v>
      </c>
      <c r="B30306" t="str">
        <f>IF(ISBLANK(VLOOKUP(A30306,Questionnaire!A:KQ,242,FALSE)),"#",VLOOKUP(A30306,Questionnaire!A:KQ,242,FALSE))</f>
        <v>#</v>
      </c>
    </row>
    <row r="30307" spans="1:2">
      <c r="A30307" t="s">
        <v>333</v>
      </c>
      <c r="B30307" t="str">
        <f>IF(ISBLANK(VLOOKUP(A30307,Questionnaire!A:KQ,242,FALSE)),"#",VLOOKUP(A30307,Questionnaire!A:KQ,242,FALSE))</f>
        <v>#</v>
      </c>
    </row>
    <row r="30308" spans="1:2">
      <c r="A30308" t="s">
        <v>334</v>
      </c>
      <c r="B30308" t="str">
        <f>IF(ISBLANK(VLOOKUP(A30308,Questionnaire!A:KQ,242,FALSE)),"#",VLOOKUP(A30308,Questionnaire!A:KQ,242,FALSE))</f>
        <v>#</v>
      </c>
    </row>
    <row r="30309" spans="1:2">
      <c r="A30309" t="s">
        <v>335</v>
      </c>
      <c r="B30309" t="str">
        <f>IF(ISBLANK(VLOOKUP(A30309,Questionnaire!A:KQ,242,FALSE)),"#",VLOOKUP(A30309,Questionnaire!A:KQ,242,FALSE))</f>
        <v>#</v>
      </c>
    </row>
    <row r="30310" spans="1:2">
      <c r="A30310" t="s">
        <v>336</v>
      </c>
      <c r="B30310" t="str">
        <f>IF(ISBLANK(VLOOKUP(A30310,Questionnaire!A:KQ,242,FALSE)),"#",VLOOKUP(A30310,Questionnaire!A:KQ,242,FALSE))</f>
        <v>#</v>
      </c>
    </row>
    <row r="30311" spans="1:2">
      <c r="A30311" t="s">
        <v>337</v>
      </c>
      <c r="B30311" t="str">
        <f>IF(ISBLANK(VLOOKUP(A30311,Questionnaire!A:KQ,242,FALSE)),"#",VLOOKUP(A30311,Questionnaire!A:KQ,242,FALSE))</f>
        <v>#</v>
      </c>
    </row>
    <row r="30312" spans="1:2">
      <c r="A30312" t="s">
        <v>338</v>
      </c>
      <c r="B30312" t="str">
        <f>IF(ISBLANK(VLOOKUP(A30312,Questionnaire!A:KQ,242,FALSE)),"#",VLOOKUP(A30312,Questionnaire!A:KQ,242,FALSE))</f>
        <v>#</v>
      </c>
    </row>
    <row r="30313" spans="1:2">
      <c r="A30313" t="s">
        <v>339</v>
      </c>
      <c r="B30313" t="str">
        <f>IF(ISBLANK(VLOOKUP(A30313,Questionnaire!A:KQ,242,FALSE)),"#",VLOOKUP(A30313,Questionnaire!A:KQ,242,FALSE))</f>
        <v>#</v>
      </c>
    </row>
    <row r="30314" spans="1:2">
      <c r="A30314" t="s">
        <v>340</v>
      </c>
      <c r="B30314" t="str">
        <f>IF(ISBLANK(VLOOKUP(A30314,Questionnaire!A:KQ,242,FALSE)),"#",VLOOKUP(A30314,Questionnaire!A:KQ,242,FALSE))</f>
        <v>#</v>
      </c>
    </row>
    <row r="30315" spans="1:2">
      <c r="A30315" t="s">
        <v>341</v>
      </c>
      <c r="B30315" t="str">
        <f>IF(ISBLANK(VLOOKUP(A30315,Questionnaire!A:KQ,242,FALSE)),"#",VLOOKUP(A30315,Questionnaire!A:KQ,242,FALSE))</f>
        <v>#</v>
      </c>
    </row>
    <row r="30316" spans="1:2">
      <c r="A30316" t="s">
        <v>342</v>
      </c>
      <c r="B30316" t="str">
        <f>IF(ISBLANK(VLOOKUP(A30316,Questionnaire!A:KQ,242,FALSE)),"#",VLOOKUP(A30316,Questionnaire!A:KQ,242,FALSE))</f>
        <v>#</v>
      </c>
    </row>
    <row r="30317" spans="1:2">
      <c r="A30317" t="s">
        <v>343</v>
      </c>
      <c r="B30317" t="str">
        <f>IF(ISBLANK(VLOOKUP(A30317,Questionnaire!A:KQ,242,FALSE)),"#",VLOOKUP(A30317,Questionnaire!A:KQ,242,FALSE))</f>
        <v>#</v>
      </c>
    </row>
    <row r="30318" spans="1:2">
      <c r="A30318" t="s">
        <v>344</v>
      </c>
      <c r="B30318" t="str">
        <f>IF(ISBLANK(VLOOKUP(A30318,Questionnaire!A:KQ,242,FALSE)),"#",VLOOKUP(A30318,Questionnaire!A:KQ,242,FALSE))</f>
        <v>#</v>
      </c>
    </row>
    <row r="30319" spans="1:2">
      <c r="A30319" t="s">
        <v>345</v>
      </c>
      <c r="B30319" t="str">
        <f>IF(ISBLANK(VLOOKUP(A30319,Questionnaire!A:KQ,242,FALSE)),"#",VLOOKUP(A30319,Questionnaire!A:KQ,242,FALSE))</f>
        <v>#</v>
      </c>
    </row>
    <row r="30320" spans="1:2">
      <c r="A30320" t="s">
        <v>348</v>
      </c>
      <c r="B30320" t="str">
        <f>IF(ISBLANK(VLOOKUP(A30320,Questionnaire!A:KQ,242,FALSE)),"#",VLOOKUP(A30320,Questionnaire!A:KQ,242,FALSE))</f>
        <v>#</v>
      </c>
    </row>
    <row r="30321" spans="1:2">
      <c r="A30321" t="s">
        <v>353</v>
      </c>
      <c r="B30321" t="str">
        <f>IF(ISBLANK(VLOOKUP(A30321,Questionnaire!A:KQ,242,FALSE)),"#",VLOOKUP(A30321,Questionnaire!A:KQ,242,FALSE))</f>
        <v>#</v>
      </c>
    </row>
    <row r="30322" spans="1:2">
      <c r="A30322" t="s">
        <v>354</v>
      </c>
      <c r="B30322" t="str">
        <f>IF(ISBLANK(VLOOKUP(A30322,Questionnaire!A:KQ,242,FALSE)),"#",VLOOKUP(A30322,Questionnaire!A:KQ,242,FALSE))</f>
        <v>#</v>
      </c>
    </row>
    <row r="30323" spans="1:2">
      <c r="A30323" t="s">
        <v>355</v>
      </c>
      <c r="B30323" t="str">
        <f>IF(ISBLANK(VLOOKUP(A30323,Questionnaire!A:KQ,242,FALSE)),"#",VLOOKUP(A30323,Questionnaire!A:KQ,242,FALSE))</f>
        <v>#</v>
      </c>
    </row>
    <row r="30324" spans="1:2">
      <c r="A30324" t="s">
        <v>356</v>
      </c>
      <c r="B30324" t="str">
        <f>IF(ISBLANK(VLOOKUP(A30324,Questionnaire!A:KQ,242,FALSE)),"#",VLOOKUP(A30324,Questionnaire!A:KQ,242,FALSE))</f>
        <v>#</v>
      </c>
    </row>
    <row r="30325" spans="1:2">
      <c r="A30325" t="s">
        <v>357</v>
      </c>
      <c r="B30325" t="str">
        <f>IF(ISBLANK(VLOOKUP(A30325,Questionnaire!A:KQ,242,FALSE)),"#",VLOOKUP(A30325,Questionnaire!A:KQ,242,FALSE))</f>
        <v>#</v>
      </c>
    </row>
    <row r="30326" spans="1:2">
      <c r="A30326" t="s">
        <v>360</v>
      </c>
      <c r="B30326" t="str">
        <f>IF(ISBLANK(VLOOKUP(A30326,Questionnaire!A:KQ,242,FALSE)),"#",VLOOKUP(A30326,Questionnaire!A:KQ,242,FALSE))</f>
        <v>#</v>
      </c>
    </row>
    <row r="30327" spans="1:2">
      <c r="A30327" t="s">
        <v>362</v>
      </c>
      <c r="B30327" t="str">
        <f>IF(ISBLANK(VLOOKUP(A30327,Questionnaire!A:KQ,242,FALSE)),"#",VLOOKUP(A30327,Questionnaire!A:KQ,242,FALSE))</f>
        <v>#</v>
      </c>
    </row>
    <row r="30328" spans="1:2">
      <c r="A30328" t="s">
        <v>363</v>
      </c>
      <c r="B30328" t="str">
        <f>IF(ISBLANK(VLOOKUP(A30328,Questionnaire!A:KQ,242,FALSE)),"#",VLOOKUP(A30328,Questionnaire!A:KQ,242,FALSE))</f>
        <v>#</v>
      </c>
    </row>
    <row r="30329" spans="1:2">
      <c r="A30329" t="s">
        <v>364</v>
      </c>
      <c r="B30329" t="str">
        <f>IF(ISBLANK(VLOOKUP(A30329,Questionnaire!A:KQ,242,FALSE)),"#",VLOOKUP(A30329,Questionnaire!A:KQ,242,FALSE))</f>
        <v>#</v>
      </c>
    </row>
    <row r="30330" spans="1:2">
      <c r="A30330" t="s">
        <v>365</v>
      </c>
      <c r="B30330" t="str">
        <f>IF(ISBLANK(VLOOKUP(A30330,Questionnaire!A:KQ,242,FALSE)),"#",VLOOKUP(A30330,Questionnaire!A:KQ,242,FALSE))</f>
        <v>#</v>
      </c>
    </row>
    <row r="30331" spans="1:2">
      <c r="A30331" t="s">
        <v>366</v>
      </c>
      <c r="B30331" t="str">
        <f>IF(ISBLANK(VLOOKUP(A30331,Questionnaire!A:KQ,242,FALSE)),"#",VLOOKUP(A30331,Questionnaire!A:KQ,242,FALSE))</f>
        <v>#</v>
      </c>
    </row>
    <row r="30332" spans="1:2">
      <c r="A30332" t="s">
        <v>371</v>
      </c>
      <c r="B30332" t="str">
        <f>IF(ISBLANK(VLOOKUP(A30332,Questionnaire!A:KQ,242,FALSE)),"#",VLOOKUP(A30332,Questionnaire!A:KQ,242,FALSE))</f>
        <v>#</v>
      </c>
    </row>
    <row r="30333" spans="1:2">
      <c r="A30333" t="s">
        <v>372</v>
      </c>
      <c r="B30333" t="str">
        <f>IF(ISBLANK(VLOOKUP(A30333,Questionnaire!A:KQ,242,FALSE)),"#",VLOOKUP(A30333,Questionnaire!A:KQ,242,FALSE))</f>
        <v>#</v>
      </c>
    </row>
    <row r="30334" spans="1:2">
      <c r="A30334" t="s">
        <v>373</v>
      </c>
      <c r="B30334" t="str">
        <f>IF(ISBLANK(VLOOKUP(A30334,Questionnaire!A:KQ,242,FALSE)),"#",VLOOKUP(A30334,Questionnaire!A:KQ,242,FALSE))</f>
        <v>#</v>
      </c>
    </row>
    <row r="30335" spans="1:2">
      <c r="A30335" t="s">
        <v>374</v>
      </c>
      <c r="B30335" t="str">
        <f>IF(ISBLANK(VLOOKUP(A30335,Questionnaire!A:KQ,242,FALSE)),"#",VLOOKUP(A30335,Questionnaire!A:KQ,242,FALSE))</f>
        <v>#</v>
      </c>
    </row>
    <row r="30336" spans="1:2">
      <c r="A30336" t="s">
        <v>377</v>
      </c>
      <c r="B30336" t="str">
        <f>IF(ISBLANK(VLOOKUP(A30336,Questionnaire!A:KQ,242,FALSE)),"#",VLOOKUP(A30336,Questionnaire!A:KQ,242,FALSE))</f>
        <v>#</v>
      </c>
    </row>
    <row r="30337" spans="1:2">
      <c r="A30337" t="s">
        <v>379</v>
      </c>
      <c r="B30337" t="str">
        <f>IF(ISBLANK(VLOOKUP(A30337,Questionnaire!A:KQ,242,FALSE)),"#",VLOOKUP(A30337,Questionnaire!A:KQ,242,FALSE))</f>
        <v>#</v>
      </c>
    </row>
    <row r="30338" spans="1:2">
      <c r="A30338" t="s">
        <v>380</v>
      </c>
      <c r="B30338" t="str">
        <f>IF(ISBLANK(VLOOKUP(A30338,Questionnaire!A:KQ,242,FALSE)),"#",VLOOKUP(A30338,Questionnaire!A:KQ,242,FALSE))</f>
        <v>#</v>
      </c>
    </row>
    <row r="30339" spans="1:2">
      <c r="A30339" t="s">
        <v>381</v>
      </c>
      <c r="B30339" t="str">
        <f>IF(ISBLANK(VLOOKUP(A30339,Questionnaire!A:KQ,242,FALSE)),"#",VLOOKUP(A30339,Questionnaire!A:KQ,242,FALSE))</f>
        <v>#</v>
      </c>
    </row>
    <row r="30340" spans="1:2">
      <c r="A30340" t="s">
        <v>382</v>
      </c>
      <c r="B30340" t="str">
        <f>IF(ISBLANK(VLOOKUP(A30340,Questionnaire!A:KQ,242,FALSE)),"#",VLOOKUP(A30340,Questionnaire!A:KQ,242,FALSE))</f>
        <v>#</v>
      </c>
    </row>
    <row r="30341" spans="1:2">
      <c r="A30341" t="s">
        <v>384</v>
      </c>
      <c r="B30341" t="str">
        <f>IF(ISBLANK(VLOOKUP(A30341,Questionnaire!A:KQ,242,FALSE)),"#",VLOOKUP(A30341,Questionnaire!A:KQ,242,FALSE))</f>
        <v>#</v>
      </c>
    </row>
    <row r="30342" spans="1:2">
      <c r="A30342" t="s">
        <v>387</v>
      </c>
      <c r="B30342" t="str">
        <f>IF(ISBLANK(VLOOKUP(A30342,Questionnaire!A:KQ,242,FALSE)),"#",VLOOKUP(A30342,Questionnaire!A:KQ,242,FALSE))</f>
        <v>#</v>
      </c>
    </row>
    <row r="30343" spans="1:2">
      <c r="A30343" t="s">
        <v>391</v>
      </c>
      <c r="B30343" t="str">
        <f>IF(ISBLANK(VLOOKUP(A30343,Questionnaire!A:KQ,242,FALSE)),"#",VLOOKUP(A30343,Questionnaire!A:KQ,242,FALSE))</f>
        <v>#</v>
      </c>
    </row>
    <row r="30344" spans="1:2">
      <c r="A30344" t="s">
        <v>393</v>
      </c>
      <c r="B30344" t="str">
        <f>IF(ISBLANK(VLOOKUP(A30344,Questionnaire!A:KQ,242,FALSE)),"#",VLOOKUP(A30344,Questionnaire!A:KQ,242,FALSE))</f>
        <v>#</v>
      </c>
    </row>
    <row r="30345" spans="1:2">
      <c r="A30345" t="s">
        <v>395</v>
      </c>
      <c r="B30345" t="str">
        <f>IF(ISBLANK(VLOOKUP(A30345,Questionnaire!A:KQ,242,FALSE)),"#",VLOOKUP(A30345,Questionnaire!A:KQ,242,FALSE))</f>
        <v>#</v>
      </c>
    </row>
    <row r="30346" spans="1:2">
      <c r="A30346" t="s">
        <v>398</v>
      </c>
      <c r="B30346" t="str">
        <f>IF(ISBLANK(VLOOKUP(A30346,Questionnaire!A:KQ,242,FALSE)),"#",VLOOKUP(A30346,Questionnaire!A:KQ,242,FALSE))</f>
        <v>#</v>
      </c>
    </row>
    <row r="30347" spans="1:2">
      <c r="A30347" t="s">
        <v>402</v>
      </c>
      <c r="B30347" t="str">
        <f>IF(ISBLANK(VLOOKUP(A30347,Questionnaire!A:KQ,242,FALSE)),"#",VLOOKUP(A30347,Questionnaire!A:KQ,242,FALSE))</f>
        <v>#</v>
      </c>
    </row>
    <row r="30348" spans="1:2">
      <c r="A30348" t="s">
        <v>405</v>
      </c>
      <c r="B30348" t="str">
        <f>IF(ISBLANK(VLOOKUP(A30348,Questionnaire!A:KQ,242,FALSE)),"#",VLOOKUP(A30348,Questionnaire!A:KQ,242,FALSE))</f>
        <v>#</v>
      </c>
    </row>
    <row r="30349" spans="1:2">
      <c r="A30349" t="s">
        <v>409</v>
      </c>
      <c r="B30349" t="str">
        <f>IF(ISBLANK(VLOOKUP(A30349,Questionnaire!A:KQ,242,FALSE)),"#",VLOOKUP(A30349,Questionnaire!A:KQ,242,FALSE))</f>
        <v>#</v>
      </c>
    </row>
    <row r="30350" spans="1:2">
      <c r="A30350" t="s">
        <v>412</v>
      </c>
      <c r="B30350" t="str">
        <f>IF(ISBLANK(VLOOKUP(A30350,Questionnaire!A:KQ,242,FALSE)),"#",VLOOKUP(A30350,Questionnaire!A:KQ,242,FALSE))</f>
        <v>#</v>
      </c>
    </row>
    <row r="30351" spans="1:2">
      <c r="A30351" t="s">
        <v>415</v>
      </c>
      <c r="B30351" t="str">
        <f>IF(ISBLANK(VLOOKUP(A30351,Questionnaire!A:KQ,242,FALSE)),"#",VLOOKUP(A30351,Questionnaire!A:KQ,242,FALSE))</f>
        <v>#</v>
      </c>
    </row>
    <row r="30352" spans="1:2">
      <c r="A30352" t="s">
        <v>418</v>
      </c>
      <c r="B30352" t="str">
        <f>IF(ISBLANK(VLOOKUP(A30352,Questionnaire!A:KQ,242,FALSE)),"#",VLOOKUP(A30352,Questionnaire!A:KQ,242,FALSE))</f>
        <v>#</v>
      </c>
    </row>
    <row r="30353" spans="1:2">
      <c r="A30353" t="s">
        <v>421</v>
      </c>
      <c r="B30353" t="str">
        <f>IF(ISBLANK(VLOOKUP(A30353,Questionnaire!A:KQ,242,FALSE)),"#",VLOOKUP(A30353,Questionnaire!A:KQ,242,FALSE))</f>
        <v>#</v>
      </c>
    </row>
    <row r="30354" spans="1:2">
      <c r="A30354" t="s">
        <v>424</v>
      </c>
      <c r="B30354" t="str">
        <f>IF(ISBLANK(VLOOKUP(A30354,Questionnaire!A:KQ,242,FALSE)),"#",VLOOKUP(A30354,Questionnaire!A:KQ,242,FALSE))</f>
        <v>#</v>
      </c>
    </row>
    <row r="30355" spans="1:2">
      <c r="A30355" t="s">
        <v>429</v>
      </c>
      <c r="B30355" t="str">
        <f>IF(ISBLANK(VLOOKUP(A30355,Questionnaire!A:KQ,242,FALSE)),"#",VLOOKUP(A30355,Questionnaire!A:KQ,242,FALSE))</f>
        <v>#</v>
      </c>
    </row>
    <row r="30356" spans="1:2">
      <c r="A30356" t="s">
        <v>432</v>
      </c>
      <c r="B30356" t="str">
        <f>IF(ISBLANK(VLOOKUP(A30356,Questionnaire!A:KQ,242,FALSE)),"#",VLOOKUP(A30356,Questionnaire!A:KQ,242,FALSE))</f>
        <v>#</v>
      </c>
    </row>
    <row r="30357" spans="1:2">
      <c r="A30357" t="s">
        <v>435</v>
      </c>
      <c r="B30357" t="str">
        <f>IF(ISBLANK(VLOOKUP(A30357,Questionnaire!A:KQ,242,FALSE)),"#",VLOOKUP(A30357,Questionnaire!A:KQ,242,FALSE))</f>
        <v>#</v>
      </c>
    </row>
    <row r="30358" spans="1:2">
      <c r="A30358" t="s">
        <v>437</v>
      </c>
      <c r="B30358" t="str">
        <f>IF(ISBLANK(VLOOKUP(A30358,Questionnaire!A:KQ,242,FALSE)),"#",VLOOKUP(A30358,Questionnaire!A:KQ,242,FALSE))</f>
        <v>#</v>
      </c>
    </row>
    <row r="30359" spans="1:2">
      <c r="A30359" t="s">
        <v>439</v>
      </c>
      <c r="B30359" t="str">
        <f>IF(ISBLANK(VLOOKUP(A30359,Questionnaire!A:KQ,242,FALSE)),"#",VLOOKUP(A30359,Questionnaire!A:KQ,242,FALSE))</f>
        <v>#</v>
      </c>
    </row>
    <row r="30360" spans="1:2">
      <c r="A30360" t="s">
        <v>442</v>
      </c>
      <c r="B30360" t="str">
        <f>IF(ISBLANK(VLOOKUP(A30360,Questionnaire!A:KQ,242,FALSE)),"#",VLOOKUP(A30360,Questionnaire!A:KQ,242,FALSE))</f>
        <v>#</v>
      </c>
    </row>
    <row r="30361" spans="1:2">
      <c r="A30361" t="s">
        <v>445</v>
      </c>
      <c r="B30361" t="str">
        <f>IF(ISBLANK(VLOOKUP(A30361,Questionnaire!A:KQ,242,FALSE)),"#",VLOOKUP(A30361,Questionnaire!A:KQ,242,FALSE))</f>
        <v>#</v>
      </c>
    </row>
    <row r="30362" spans="1:2">
      <c r="A30362" t="s">
        <v>448</v>
      </c>
      <c r="B30362" t="str">
        <f>IF(ISBLANK(VLOOKUP(A30362,Questionnaire!A:KQ,242,FALSE)),"#",VLOOKUP(A30362,Questionnaire!A:KQ,242,FALSE))</f>
        <v>#</v>
      </c>
    </row>
    <row r="30363" spans="1:2">
      <c r="A30363" t="s">
        <v>452</v>
      </c>
      <c r="B30363" t="str">
        <f>IF(ISBLANK(VLOOKUP(A30363,Questionnaire!A:KQ,242,FALSE)),"#",VLOOKUP(A30363,Questionnaire!A:KQ,242,FALSE))</f>
        <v>#</v>
      </c>
    </row>
    <row r="30364" spans="1:2">
      <c r="A30364" t="s">
        <v>455</v>
      </c>
      <c r="B30364" t="str">
        <f>IF(ISBLANK(VLOOKUP(A30364,Questionnaire!A:KQ,242,FALSE)),"#",VLOOKUP(A30364,Questionnaire!A:KQ,242,FALSE))</f>
        <v>#</v>
      </c>
    </row>
    <row r="30365" spans="1:2">
      <c r="A30365" t="s">
        <v>458</v>
      </c>
      <c r="B30365" t="str">
        <f>IF(ISBLANK(VLOOKUP(A30365,Questionnaire!A:KQ,242,FALSE)),"#",VLOOKUP(A30365,Questionnaire!A:KQ,242,FALSE))</f>
        <v>#</v>
      </c>
    </row>
    <row r="30366" spans="1:2">
      <c r="A30366" t="s">
        <v>461</v>
      </c>
      <c r="B30366" t="str">
        <f>IF(ISBLANK(VLOOKUP(A30366,Questionnaire!A:KQ,242,FALSE)),"#",VLOOKUP(A30366,Questionnaire!A:KQ,242,FALSE))</f>
        <v>#</v>
      </c>
    </row>
    <row r="30367" spans="1:2">
      <c r="A30367" t="s">
        <v>465</v>
      </c>
      <c r="B30367" t="str">
        <f>IF(ISBLANK(VLOOKUP(A30367,Questionnaire!A:KQ,242,FALSE)),"#",VLOOKUP(A30367,Questionnaire!A:KQ,242,FALSE))</f>
        <v>#</v>
      </c>
    </row>
    <row r="30368" spans="1:2">
      <c r="A30368" t="s">
        <v>467</v>
      </c>
      <c r="B30368" t="str">
        <f>IF(ISBLANK(VLOOKUP(A30368,Questionnaire!A:KQ,242,FALSE)),"#",VLOOKUP(A30368,Questionnaire!A:KQ,242,FALSE))</f>
        <v>#</v>
      </c>
    </row>
    <row r="30369" spans="1:3">
      <c r="A30369" t="s">
        <v>469</v>
      </c>
      <c r="B30369" t="str">
        <f>IF(ISBLANK(VLOOKUP(A30369,Questionnaire!A:KQ,242,FALSE)),"#",VLOOKUP(A30369,Questionnaire!A:KQ,242,FALSE))</f>
        <v>#</v>
      </c>
    </row>
    <row r="30370" spans="1:3">
      <c r="A30370" t="s">
        <v>471</v>
      </c>
      <c r="B30370" t="str">
        <f>IF(ISBLANK(VLOOKUP(A30370,Questionnaire!A:KQ,242,FALSE)),"#",VLOOKUP(A30370,Questionnaire!A:KQ,242,FALSE))</f>
        <v>#</v>
      </c>
    </row>
    <row r="30371" spans="1:3">
      <c r="A30371" t="s">
        <v>473</v>
      </c>
      <c r="B30371" t="str">
        <f>IF(ISBLANK(VLOOKUP(A30371,Questionnaire!A:KQ,242,FALSE)),"#",VLOOKUP(A30371,Questionnaire!A:KQ,242,FALSE))</f>
        <v>#</v>
      </c>
    </row>
    <row r="30372" spans="1:3">
      <c r="A30372" t="s">
        <v>475</v>
      </c>
      <c r="B30372" t="str">
        <f>IF(ISBLANK(VLOOKUP(A30372,Questionnaire!A:KQ,242,FALSE)),"#",VLOOKUP(A30372,Questionnaire!A:KQ,242,FALSE))</f>
        <v>#</v>
      </c>
    </row>
    <row r="30373" spans="1:3">
      <c r="A30373" t="s">
        <v>185</v>
      </c>
      <c r="B30373" t="str">
        <f>IF(ISBLANK(VLOOKUP(A30373,Questionnaire!A:KQ,243,FALSE)),"#",VLOOKUP(A30373,Questionnaire!A:KQ,243,FALSE))</f>
        <v>#</v>
      </c>
      <c r="C30373">
        <v>240</v>
      </c>
    </row>
    <row r="30374" spans="1:3">
      <c r="A30374" t="s">
        <v>187</v>
      </c>
      <c r="B30374" t="str">
        <f>IF(ISNA(VLOOKUP(VLOOKUP(A30374,Questionnaire!A:KQ,243,FALSE),'CORA Encoding'!D:E,2,FALSE)),"#",VLOOKUP(VLOOKUP(A30374,Questionnaire!A:KQ,243,FALSE),'CORA Encoding'!D:E,2,FALSE))</f>
        <v>#</v>
      </c>
    </row>
    <row r="30375" spans="1:3">
      <c r="A30375" t="s">
        <v>189</v>
      </c>
      <c r="B30375" t="str">
        <f>IF(ISNA(VLOOKUP(VLOOKUP(A30375,Questionnaire!A:KQ,243,FALSE),'CORA Encoding'!G:H,2,FALSE)),"#",VLOOKUP(VLOOKUP(A30375,Questionnaire!A:KQ,243,FALSE),'CORA Encoding'!G:H,2,FALSE))</f>
        <v>#</v>
      </c>
    </row>
    <row r="30376" spans="1:3">
      <c r="A30376" t="s">
        <v>191</v>
      </c>
      <c r="B30376" t="str">
        <f>IF(ISNA(VLOOKUP(VLOOKUP(A30376,Questionnaire!A:KQ,243,FALSE),'Country List'!E:F,2,FALSE)),"#",VLOOKUP(VLOOKUP(A30376,Questionnaire!A:KQ,243,FALSE),'Country List'!E:F,2,FALSE))</f>
        <v>#</v>
      </c>
    </row>
    <row r="30377" spans="1:3">
      <c r="A30377" t="s">
        <v>193</v>
      </c>
      <c r="B30377" t="str">
        <f>IF(ISNA(VLOOKUP(VLOOKUP(A30377,Questionnaire!A:KQ,243,FALSE),'Industry List'!B:C,2,FALSE)),"#",VLOOKUP(VLOOKUP(A30377,Questionnaire!A:KQ,243,FALSE),'Industry List'!B:C,2,FALSE))</f>
        <v>#</v>
      </c>
    </row>
    <row r="30378" spans="1:3">
      <c r="A30378" t="s">
        <v>197</v>
      </c>
      <c r="B30378" t="str">
        <f>IF(ISBLANK(VLOOKUP(A30378,Questionnaire!A:KQ,243,FALSE)),"#",VLOOKUP(A30378,Questionnaire!A:KQ,243,FALSE))</f>
        <v>#</v>
      </c>
    </row>
    <row r="30379" spans="1:3">
      <c r="A30379" t="s">
        <v>201</v>
      </c>
      <c r="B30379" t="str">
        <f>IF(ISBLANK(VLOOKUP(A30379,Questionnaire!A:KQ,243,FALSE)),"#",VLOOKUP(A30379,Questionnaire!A:KQ,243,FALSE))</f>
        <v>#</v>
      </c>
    </row>
    <row r="30380" spans="1:3">
      <c r="A30380" t="s">
        <v>203</v>
      </c>
      <c r="B30380" t="str">
        <f>IF(ISNA(VLOOKUP(VLOOKUP(A30380,Questionnaire!A:KQ,243,FALSE),'CORA Encoding'!J:K,2,FALSE)),"#",VLOOKUP(VLOOKUP(A30380,Questionnaire!A:KQ,243,FALSE),'CORA Encoding'!J:K,2,FALSE))</f>
        <v>#</v>
      </c>
    </row>
    <row r="30381" spans="1:3">
      <c r="A30381" t="s">
        <v>208</v>
      </c>
      <c r="B30381" t="str">
        <f>IF(ISBLANK(VLOOKUP(A30381,Questionnaire!A:KQ,243,FALSE)),"#",VLOOKUP(A30381,Questionnaire!A:KQ,243,FALSE))</f>
        <v>#</v>
      </c>
    </row>
    <row r="30382" spans="1:3">
      <c r="A30382" t="s">
        <v>213</v>
      </c>
      <c r="B30382" t="str">
        <f>IF(ISBLANK(VLOOKUP(A30382,Questionnaire!A:KQ,243,FALSE)),"#",VLOOKUP(A30382,Questionnaire!A:KQ,243,FALSE))</f>
        <v>#</v>
      </c>
    </row>
    <row r="30383" spans="1:3">
      <c r="A30383" t="s">
        <v>215</v>
      </c>
      <c r="B30383" t="str">
        <f>IF(ISBLANK(VLOOKUP(A30383,Questionnaire!A:KQ,243,FALSE)),"#",VLOOKUP(A30383,Questionnaire!A:KQ,243,FALSE))</f>
        <v>#</v>
      </c>
    </row>
    <row r="30384" spans="1:3">
      <c r="A30384" t="s">
        <v>217</v>
      </c>
      <c r="B30384" t="str">
        <f>IF(ISBLANK(VLOOKUP(A30384,Questionnaire!A:KQ,243,FALSE)),"#",VLOOKUP(A30384,Questionnaire!A:KQ,243,FALSE))</f>
        <v>#</v>
      </c>
    </row>
    <row r="30385" spans="1:2">
      <c r="A30385" t="s">
        <v>219</v>
      </c>
      <c r="B30385" t="str">
        <f>IF(ISBLANK(VLOOKUP(A30385,Questionnaire!A:KQ,243,FALSE)),"#",VLOOKUP(A30385,Questionnaire!A:KQ,243,FALSE))</f>
        <v>#</v>
      </c>
    </row>
    <row r="30386" spans="1:2">
      <c r="A30386" t="s">
        <v>221</v>
      </c>
      <c r="B30386" t="str">
        <f>IF(ISBLANK(VLOOKUP(A30386,Questionnaire!A:KQ,243,FALSE)),"#",VLOOKUP(A30386,Questionnaire!A:KQ,243,FALSE))</f>
        <v>#</v>
      </c>
    </row>
    <row r="30387" spans="1:2">
      <c r="A30387" t="s">
        <v>223</v>
      </c>
      <c r="B30387" t="str">
        <f>IF(ISBLANK(VLOOKUP(A30387,Questionnaire!A:KQ,243,FALSE)),"#",VLOOKUP(A30387,Questionnaire!A:KQ,243,FALSE))</f>
        <v>#</v>
      </c>
    </row>
    <row r="30388" spans="1:2">
      <c r="A30388" t="s">
        <v>225</v>
      </c>
      <c r="B30388" t="str">
        <f>IF(ISBLANK(VLOOKUP(A30388,Questionnaire!A:KQ,243,FALSE)),"#",VLOOKUP(A30388,Questionnaire!A:KQ,243,FALSE))</f>
        <v>#</v>
      </c>
    </row>
    <row r="30389" spans="1:2">
      <c r="A30389" t="s">
        <v>227</v>
      </c>
      <c r="B30389" t="str">
        <f>IF(ISBLANK(VLOOKUP(A30389,Questionnaire!A:KQ,243,FALSE)),"#",VLOOKUP(A30389,Questionnaire!A:KQ,243,FALSE))</f>
        <v>#</v>
      </c>
    </row>
    <row r="30390" spans="1:2">
      <c r="A30390" t="s">
        <v>229</v>
      </c>
      <c r="B30390" t="str">
        <f>IF(ISBLANK(VLOOKUP(A30390,Questionnaire!A:KQ,243,FALSE)),"#",VLOOKUP(A30390,Questionnaire!A:KQ,243,FALSE))</f>
        <v>#</v>
      </c>
    </row>
    <row r="30391" spans="1:2">
      <c r="A30391" t="s">
        <v>231</v>
      </c>
      <c r="B30391" t="str">
        <f>IF(ISBLANK(VLOOKUP(A30391,Questionnaire!A:KQ,243,FALSE)),"#",VLOOKUP(A30391,Questionnaire!A:KQ,243,FALSE))</f>
        <v>#</v>
      </c>
    </row>
    <row r="30392" spans="1:2">
      <c r="A30392" t="s">
        <v>233</v>
      </c>
      <c r="B30392" t="str">
        <f>IF(ISBLANK(VLOOKUP(A30392,Questionnaire!A:KQ,243,FALSE)),"#",VLOOKUP(A30392,Questionnaire!A:KQ,243,FALSE))</f>
        <v>#</v>
      </c>
    </row>
    <row r="30393" spans="1:2">
      <c r="A30393" t="s">
        <v>235</v>
      </c>
      <c r="B30393" t="str">
        <f>IF(ISBLANK(VLOOKUP(A30393,Questionnaire!A:KQ,243,FALSE)),"#",VLOOKUP(A30393,Questionnaire!A:KQ,243,FALSE))</f>
        <v>#</v>
      </c>
    </row>
    <row r="30394" spans="1:2">
      <c r="A30394" t="s">
        <v>237</v>
      </c>
      <c r="B30394" t="str">
        <f>IF(ISBLANK(VLOOKUP(A30394,Questionnaire!A:KQ,243,FALSE)),"#",VLOOKUP(A30394,Questionnaire!A:KQ,243,FALSE))</f>
        <v>#</v>
      </c>
    </row>
    <row r="30395" spans="1:2">
      <c r="A30395" t="s">
        <v>239</v>
      </c>
      <c r="B30395" t="str">
        <f>IF(ISBLANK(VLOOKUP(A30395,Questionnaire!A:KQ,243,FALSE)),"#",VLOOKUP(A30395,Questionnaire!A:KQ,243,FALSE))</f>
        <v>#</v>
      </c>
    </row>
    <row r="30396" spans="1:2">
      <c r="A30396" t="s">
        <v>242</v>
      </c>
      <c r="B30396" t="str">
        <f>IF(ISBLANK(VLOOKUP(A30396,Questionnaire!A:KQ,243,FALSE)),"#",VLOOKUP(A30396,Questionnaire!A:KQ,243,FALSE))</f>
        <v>#</v>
      </c>
    </row>
    <row r="30397" spans="1:2">
      <c r="A30397" t="s">
        <v>245</v>
      </c>
      <c r="B30397" t="str">
        <f>IF(ISBLANK(VLOOKUP(A30397,Questionnaire!A:KQ,243,FALSE)),"#",VLOOKUP(A30397,Questionnaire!A:KQ,243,FALSE))</f>
        <v>#</v>
      </c>
    </row>
    <row r="30398" spans="1:2">
      <c r="A30398" t="s">
        <v>247</v>
      </c>
      <c r="B30398" t="str">
        <f>IF(ISBLANK(VLOOKUP(A30398,Questionnaire!A:KQ,243,FALSE)),"#",VLOOKUP(A30398,Questionnaire!A:KQ,243,FALSE))</f>
        <v>#</v>
      </c>
    </row>
    <row r="30399" spans="1:2">
      <c r="A30399" t="s">
        <v>249</v>
      </c>
      <c r="B30399" t="str">
        <f>IF(ISBLANK(VLOOKUP(A30399,Questionnaire!A:KQ,243,FALSE)),"#",VLOOKUP(A30399,Questionnaire!A:KQ,243,FALSE))</f>
        <v>#</v>
      </c>
    </row>
    <row r="30400" spans="1:2">
      <c r="A30400" t="s">
        <v>250</v>
      </c>
      <c r="B30400" t="str">
        <f>IF(ISBLANK(VLOOKUP(A30400,Questionnaire!A:KQ,243,FALSE)),"#",VLOOKUP(A30400,Questionnaire!A:KQ,243,FALSE))</f>
        <v>#</v>
      </c>
    </row>
    <row r="30401" spans="1:2">
      <c r="A30401" t="s">
        <v>252</v>
      </c>
      <c r="B30401" t="str">
        <f>IF(ISBLANK(VLOOKUP(A30401,Questionnaire!A:KQ,243,FALSE)),"#",VLOOKUP(A30401,Questionnaire!A:KQ,243,FALSE))</f>
        <v>#</v>
      </c>
    </row>
    <row r="30402" spans="1:2">
      <c r="A30402" t="s">
        <v>255</v>
      </c>
      <c r="B30402" t="str">
        <f>IF(ISBLANK(VLOOKUP(A30402,Questionnaire!A:KQ,243,FALSE)),"#",VLOOKUP(A30402,Questionnaire!A:KQ,243,FALSE))</f>
        <v>#</v>
      </c>
    </row>
    <row r="30403" spans="1:2">
      <c r="A30403" t="s">
        <v>258</v>
      </c>
      <c r="B30403" t="str">
        <f>IF(ISNA(VLOOKUP(VLOOKUP(A30403,Questionnaire!A:KQ,243,FALSE),'CORA Encoding'!M:N,2,FALSE)),"#",VLOOKUP(VLOOKUP(A30403,Questionnaire!A:KQ,243,FALSE),'CORA Encoding'!M:N,2,FALSE))</f>
        <v>#</v>
      </c>
    </row>
    <row r="30404" spans="1:2">
      <c r="A30404" t="s">
        <v>261</v>
      </c>
      <c r="B30404" t="str">
        <f>IF(ISBLANK(VLOOKUP(A30404,Questionnaire!A:KQ,243,FALSE)),"#",VLOOKUP(A30404,Questionnaire!A:KQ,243,FALSE))</f>
        <v>#</v>
      </c>
    </row>
    <row r="30405" spans="1:2">
      <c r="A30405" t="s">
        <v>263</v>
      </c>
      <c r="B30405" t="str">
        <f>IF(ISBLANK(VLOOKUP(A30405,Questionnaire!A:KQ,243,FALSE)),"#",VLOOKUP(A30405,Questionnaire!A:KQ,243,FALSE))</f>
        <v>#</v>
      </c>
    </row>
    <row r="30406" spans="1:2">
      <c r="A30406" t="s">
        <v>265</v>
      </c>
      <c r="B30406" t="str">
        <f>IF(ISBLANK(VLOOKUP(A30406,Questionnaire!A:KQ,243,FALSE)),"#",VLOOKUP(A30406,Questionnaire!A:KQ,243,FALSE))</f>
        <v>#</v>
      </c>
    </row>
    <row r="30407" spans="1:2">
      <c r="A30407" t="s">
        <v>267</v>
      </c>
      <c r="B30407" t="str">
        <f>IF(ISBLANK(VLOOKUP(A30407,Questionnaire!A:KQ,243,FALSE)),"#",VLOOKUP(A30407,Questionnaire!A:KQ,243,FALSE))</f>
        <v>#</v>
      </c>
    </row>
    <row r="30408" spans="1:2">
      <c r="A30408" t="s">
        <v>269</v>
      </c>
      <c r="B30408" t="str">
        <f>IF(ISBLANK(VLOOKUP(A30408,Questionnaire!A:KQ,243,FALSE)),"#",VLOOKUP(A30408,Questionnaire!A:KQ,243,FALSE))</f>
        <v>#</v>
      </c>
    </row>
    <row r="30409" spans="1:2">
      <c r="A30409" t="s">
        <v>274</v>
      </c>
      <c r="B30409" t="str">
        <f>IF(ISBLANK(VLOOKUP(A30409,Questionnaire!A:KQ,243,FALSE)),"#",VLOOKUP(A30409,Questionnaire!A:KQ,243,FALSE))</f>
        <v>#</v>
      </c>
    </row>
    <row r="30410" spans="1:2">
      <c r="A30410" t="s">
        <v>276</v>
      </c>
      <c r="B30410" t="str">
        <f>IF(ISBLANK(VLOOKUP(A30410,Questionnaire!A:KQ,243,FALSE)),"#",VLOOKUP(A30410,Questionnaire!A:KQ,243,FALSE))</f>
        <v>#</v>
      </c>
    </row>
    <row r="30411" spans="1:2">
      <c r="A30411" t="s">
        <v>278</v>
      </c>
      <c r="B30411" t="str">
        <f>IF(ISBLANK(VLOOKUP(A30411,Questionnaire!A:KQ,243,FALSE)),"#",VLOOKUP(A30411,Questionnaire!A:KQ,243,FALSE))</f>
        <v>#</v>
      </c>
    </row>
    <row r="30412" spans="1:2">
      <c r="A30412" t="s">
        <v>280</v>
      </c>
      <c r="B30412" t="str">
        <f>IF(ISBLANK(VLOOKUP(A30412,Questionnaire!A:KQ,243,FALSE)),"#",VLOOKUP(A30412,Questionnaire!A:KQ,243,FALSE))</f>
        <v>#</v>
      </c>
    </row>
    <row r="30413" spans="1:2">
      <c r="A30413" t="s">
        <v>282</v>
      </c>
      <c r="B30413" t="str">
        <f>IF(ISBLANK(VLOOKUP(A30413,Questionnaire!A:KQ,243,FALSE)),"#",VLOOKUP(A30413,Questionnaire!A:KQ,243,FALSE))</f>
        <v>#</v>
      </c>
    </row>
    <row r="30414" spans="1:2">
      <c r="A30414" t="s">
        <v>286</v>
      </c>
      <c r="B30414" t="str">
        <f>IF(ISBLANK(VLOOKUP(A30414,Questionnaire!A:KQ,243,FALSE)),"#",VLOOKUP(A30414,Questionnaire!A:KQ,243,FALSE))</f>
        <v>#</v>
      </c>
    </row>
    <row r="30415" spans="1:2">
      <c r="A30415" t="s">
        <v>288</v>
      </c>
      <c r="B30415" t="str">
        <f>IF(ISBLANK(VLOOKUP(A30415,Questionnaire!A:KQ,243,FALSE)),"#",VLOOKUP(A30415,Questionnaire!A:KQ,243,FALSE))</f>
        <v>#</v>
      </c>
    </row>
    <row r="30416" spans="1:2">
      <c r="A30416" t="s">
        <v>290</v>
      </c>
      <c r="B30416" t="str">
        <f>IF(ISBLANK(VLOOKUP(A30416,Questionnaire!A:KQ,243,FALSE)),"#",VLOOKUP(A30416,Questionnaire!A:KQ,243,FALSE))</f>
        <v>#</v>
      </c>
    </row>
    <row r="30417" spans="1:2">
      <c r="A30417" t="s">
        <v>292</v>
      </c>
      <c r="B30417" t="str">
        <f>IF(ISBLANK(VLOOKUP(A30417,Questionnaire!A:KQ,243,FALSE)),"#",VLOOKUP(A30417,Questionnaire!A:KQ,243,FALSE))</f>
        <v>#</v>
      </c>
    </row>
    <row r="30418" spans="1:2">
      <c r="A30418" t="s">
        <v>294</v>
      </c>
      <c r="B30418" t="str">
        <f>IF(ISBLANK(VLOOKUP(A30418,Questionnaire!A:KQ,243,FALSE)),"#",VLOOKUP(A30418,Questionnaire!A:KQ,243,FALSE))</f>
        <v>#</v>
      </c>
    </row>
    <row r="30419" spans="1:2">
      <c r="A30419" t="s">
        <v>296</v>
      </c>
      <c r="B30419" t="str">
        <f>IF(ISBLANK(VLOOKUP(A30419,Questionnaire!A:KQ,243,FALSE)),"#",VLOOKUP(A30419,Questionnaire!A:KQ,243,FALSE))</f>
        <v>#</v>
      </c>
    </row>
    <row r="30420" spans="1:2">
      <c r="A30420" t="s">
        <v>301</v>
      </c>
      <c r="B30420" t="str">
        <f>IF(ISBLANK(VLOOKUP(A30420,Questionnaire!A:KQ,243,FALSE)),"#",VLOOKUP(A30420,Questionnaire!A:KQ,243,FALSE))</f>
        <v>#</v>
      </c>
    </row>
    <row r="30421" spans="1:2">
      <c r="A30421" t="s">
        <v>303</v>
      </c>
      <c r="B30421" t="str">
        <f>IF(ISBLANK(VLOOKUP(A30421,Questionnaire!A:KQ,243,FALSE)),"#",VLOOKUP(A30421,Questionnaire!A:KQ,243,FALSE))</f>
        <v>#</v>
      </c>
    </row>
    <row r="30422" spans="1:2">
      <c r="A30422" t="s">
        <v>305</v>
      </c>
      <c r="B30422" t="str">
        <f>IF(ISBLANK(VLOOKUP(A30422,Questionnaire!A:KQ,243,FALSE)),"#",VLOOKUP(A30422,Questionnaire!A:KQ,243,FALSE))</f>
        <v>#</v>
      </c>
    </row>
    <row r="30423" spans="1:2">
      <c r="A30423" t="s">
        <v>307</v>
      </c>
      <c r="B30423" t="str">
        <f>IF(ISBLANK(VLOOKUP(A30423,Questionnaire!A:KQ,243,FALSE)),"#",VLOOKUP(A30423,Questionnaire!A:KQ,243,FALSE))</f>
        <v>#</v>
      </c>
    </row>
    <row r="30424" spans="1:2">
      <c r="A30424" t="s">
        <v>311</v>
      </c>
      <c r="B30424" t="str">
        <f>IF(ISBLANK(VLOOKUP(A30424,Questionnaire!A:KQ,243,FALSE)),"#",VLOOKUP(A30424,Questionnaire!A:KQ,243,FALSE))</f>
        <v>#</v>
      </c>
    </row>
    <row r="30425" spans="1:2">
      <c r="A30425" t="s">
        <v>313</v>
      </c>
      <c r="B30425" t="str">
        <f>IF(ISBLANK(VLOOKUP(A30425,Questionnaire!A:KQ,243,FALSE)),"#",VLOOKUP(A30425,Questionnaire!A:KQ,243,FALSE))</f>
        <v>#</v>
      </c>
    </row>
    <row r="30426" spans="1:2">
      <c r="A30426" t="s">
        <v>314</v>
      </c>
      <c r="B30426" t="str">
        <f>IF(ISBLANK(VLOOKUP(A30426,Questionnaire!A:KQ,243,FALSE)),"#",VLOOKUP(A30426,Questionnaire!A:KQ,243,FALSE))</f>
        <v>#</v>
      </c>
    </row>
    <row r="30427" spans="1:2">
      <c r="A30427" t="s">
        <v>315</v>
      </c>
      <c r="B30427" t="str">
        <f>IF(ISBLANK(VLOOKUP(A30427,Questionnaire!A:KQ,243,FALSE)),"#",VLOOKUP(A30427,Questionnaire!A:KQ,243,FALSE))</f>
        <v>#</v>
      </c>
    </row>
    <row r="30428" spans="1:2">
      <c r="A30428" t="s">
        <v>317</v>
      </c>
      <c r="B30428" t="str">
        <f>IF(ISBLANK(VLOOKUP(A30428,Questionnaire!A:KQ,243,FALSE)),"#",VLOOKUP(A30428,Questionnaire!A:KQ,243,FALSE))</f>
        <v>#</v>
      </c>
    </row>
    <row r="30429" spans="1:2">
      <c r="A30429" t="s">
        <v>319</v>
      </c>
      <c r="B30429" t="str">
        <f>IF(ISBLANK(VLOOKUP(A30429,Questionnaire!A:KQ,243,FALSE)),"#",VLOOKUP(A30429,Questionnaire!A:KQ,243,FALSE))</f>
        <v>#</v>
      </c>
    </row>
    <row r="30430" spans="1:2">
      <c r="A30430" t="s">
        <v>322</v>
      </c>
      <c r="B30430" t="str">
        <f>IF(ISBLANK(VLOOKUP(A30430,Questionnaire!A:KQ,243,FALSE)),"#",VLOOKUP(A30430,Questionnaire!A:KQ,243,FALSE))</f>
        <v>#</v>
      </c>
    </row>
    <row r="30431" spans="1:2">
      <c r="A30431" t="s">
        <v>326</v>
      </c>
      <c r="B30431" t="str">
        <f>IF(ISBLANK(VLOOKUP(A30431,Questionnaire!A:KQ,243,FALSE)),"#",VLOOKUP(A30431,Questionnaire!A:KQ,243,FALSE))</f>
        <v>#</v>
      </c>
    </row>
    <row r="30432" spans="1:2">
      <c r="A30432" t="s">
        <v>328</v>
      </c>
      <c r="B30432" t="str">
        <f>IF(ISBLANK(VLOOKUP(A30432,Questionnaire!A:KQ,243,FALSE)),"#",VLOOKUP(A30432,Questionnaire!A:KQ,243,FALSE))</f>
        <v>#</v>
      </c>
    </row>
    <row r="30433" spans="1:2">
      <c r="A30433" t="s">
        <v>332</v>
      </c>
      <c r="B30433" t="str">
        <f>IF(ISBLANK(VLOOKUP(A30433,Questionnaire!A:KQ,243,FALSE)),"#",VLOOKUP(A30433,Questionnaire!A:KQ,243,FALSE))</f>
        <v>#</v>
      </c>
    </row>
    <row r="30434" spans="1:2">
      <c r="A30434" t="s">
        <v>333</v>
      </c>
      <c r="B30434" t="str">
        <f>IF(ISBLANK(VLOOKUP(A30434,Questionnaire!A:KQ,243,FALSE)),"#",VLOOKUP(A30434,Questionnaire!A:KQ,243,FALSE))</f>
        <v>#</v>
      </c>
    </row>
    <row r="30435" spans="1:2">
      <c r="A30435" t="s">
        <v>334</v>
      </c>
      <c r="B30435" t="str">
        <f>IF(ISBLANK(VLOOKUP(A30435,Questionnaire!A:KQ,243,FALSE)),"#",VLOOKUP(A30435,Questionnaire!A:KQ,243,FALSE))</f>
        <v>#</v>
      </c>
    </row>
    <row r="30436" spans="1:2">
      <c r="A30436" t="s">
        <v>335</v>
      </c>
      <c r="B30436" t="str">
        <f>IF(ISBLANK(VLOOKUP(A30436,Questionnaire!A:KQ,243,FALSE)),"#",VLOOKUP(A30436,Questionnaire!A:KQ,243,FALSE))</f>
        <v>#</v>
      </c>
    </row>
    <row r="30437" spans="1:2">
      <c r="A30437" t="s">
        <v>336</v>
      </c>
      <c r="B30437" t="str">
        <f>IF(ISBLANK(VLOOKUP(A30437,Questionnaire!A:KQ,243,FALSE)),"#",VLOOKUP(A30437,Questionnaire!A:KQ,243,FALSE))</f>
        <v>#</v>
      </c>
    </row>
    <row r="30438" spans="1:2">
      <c r="A30438" t="s">
        <v>337</v>
      </c>
      <c r="B30438" t="str">
        <f>IF(ISBLANK(VLOOKUP(A30438,Questionnaire!A:KQ,243,FALSE)),"#",VLOOKUP(A30438,Questionnaire!A:KQ,243,FALSE))</f>
        <v>#</v>
      </c>
    </row>
    <row r="30439" spans="1:2">
      <c r="A30439" t="s">
        <v>338</v>
      </c>
      <c r="B30439" t="str">
        <f>IF(ISBLANK(VLOOKUP(A30439,Questionnaire!A:KQ,243,FALSE)),"#",VLOOKUP(A30439,Questionnaire!A:KQ,243,FALSE))</f>
        <v>#</v>
      </c>
    </row>
    <row r="30440" spans="1:2">
      <c r="A30440" t="s">
        <v>339</v>
      </c>
      <c r="B30440" t="str">
        <f>IF(ISBLANK(VLOOKUP(A30440,Questionnaire!A:KQ,243,FALSE)),"#",VLOOKUP(A30440,Questionnaire!A:KQ,243,FALSE))</f>
        <v>#</v>
      </c>
    </row>
    <row r="30441" spans="1:2">
      <c r="A30441" t="s">
        <v>340</v>
      </c>
      <c r="B30441" t="str">
        <f>IF(ISBLANK(VLOOKUP(A30441,Questionnaire!A:KQ,243,FALSE)),"#",VLOOKUP(A30441,Questionnaire!A:KQ,243,FALSE))</f>
        <v>#</v>
      </c>
    </row>
    <row r="30442" spans="1:2">
      <c r="A30442" t="s">
        <v>341</v>
      </c>
      <c r="B30442" t="str">
        <f>IF(ISBLANK(VLOOKUP(A30442,Questionnaire!A:KQ,243,FALSE)),"#",VLOOKUP(A30442,Questionnaire!A:KQ,243,FALSE))</f>
        <v>#</v>
      </c>
    </row>
    <row r="30443" spans="1:2">
      <c r="A30443" t="s">
        <v>342</v>
      </c>
      <c r="B30443" t="str">
        <f>IF(ISBLANK(VLOOKUP(A30443,Questionnaire!A:KQ,243,FALSE)),"#",VLOOKUP(A30443,Questionnaire!A:KQ,243,FALSE))</f>
        <v>#</v>
      </c>
    </row>
    <row r="30444" spans="1:2">
      <c r="A30444" t="s">
        <v>343</v>
      </c>
      <c r="B30444" t="str">
        <f>IF(ISBLANK(VLOOKUP(A30444,Questionnaire!A:KQ,243,FALSE)),"#",VLOOKUP(A30444,Questionnaire!A:KQ,243,FALSE))</f>
        <v>#</v>
      </c>
    </row>
    <row r="30445" spans="1:2">
      <c r="A30445" t="s">
        <v>344</v>
      </c>
      <c r="B30445" t="str">
        <f>IF(ISBLANK(VLOOKUP(A30445,Questionnaire!A:KQ,243,FALSE)),"#",VLOOKUP(A30445,Questionnaire!A:KQ,243,FALSE))</f>
        <v>#</v>
      </c>
    </row>
    <row r="30446" spans="1:2">
      <c r="A30446" t="s">
        <v>345</v>
      </c>
      <c r="B30446" t="str">
        <f>IF(ISBLANK(VLOOKUP(A30446,Questionnaire!A:KQ,243,FALSE)),"#",VLOOKUP(A30446,Questionnaire!A:KQ,243,FALSE))</f>
        <v>#</v>
      </c>
    </row>
    <row r="30447" spans="1:2">
      <c r="A30447" t="s">
        <v>348</v>
      </c>
      <c r="B30447" t="str">
        <f>IF(ISBLANK(VLOOKUP(A30447,Questionnaire!A:KQ,243,FALSE)),"#",VLOOKUP(A30447,Questionnaire!A:KQ,243,FALSE))</f>
        <v>#</v>
      </c>
    </row>
    <row r="30448" spans="1:2">
      <c r="A30448" t="s">
        <v>353</v>
      </c>
      <c r="B30448" t="str">
        <f>IF(ISBLANK(VLOOKUP(A30448,Questionnaire!A:KQ,243,FALSE)),"#",VLOOKUP(A30448,Questionnaire!A:KQ,243,FALSE))</f>
        <v>#</v>
      </c>
    </row>
    <row r="30449" spans="1:2">
      <c r="A30449" t="s">
        <v>354</v>
      </c>
      <c r="B30449" t="str">
        <f>IF(ISBLANK(VLOOKUP(A30449,Questionnaire!A:KQ,243,FALSE)),"#",VLOOKUP(A30449,Questionnaire!A:KQ,243,FALSE))</f>
        <v>#</v>
      </c>
    </row>
    <row r="30450" spans="1:2">
      <c r="A30450" t="s">
        <v>355</v>
      </c>
      <c r="B30450" t="str">
        <f>IF(ISBLANK(VLOOKUP(A30450,Questionnaire!A:KQ,243,FALSE)),"#",VLOOKUP(A30450,Questionnaire!A:KQ,243,FALSE))</f>
        <v>#</v>
      </c>
    </row>
    <row r="30451" spans="1:2">
      <c r="A30451" t="s">
        <v>356</v>
      </c>
      <c r="B30451" t="str">
        <f>IF(ISBLANK(VLOOKUP(A30451,Questionnaire!A:KQ,243,FALSE)),"#",VLOOKUP(A30451,Questionnaire!A:KQ,243,FALSE))</f>
        <v>#</v>
      </c>
    </row>
    <row r="30452" spans="1:2">
      <c r="A30452" t="s">
        <v>357</v>
      </c>
      <c r="B30452" t="str">
        <f>IF(ISBLANK(VLOOKUP(A30452,Questionnaire!A:KQ,243,FALSE)),"#",VLOOKUP(A30452,Questionnaire!A:KQ,243,FALSE))</f>
        <v>#</v>
      </c>
    </row>
    <row r="30453" spans="1:2">
      <c r="A30453" t="s">
        <v>360</v>
      </c>
      <c r="B30453" t="str">
        <f>IF(ISBLANK(VLOOKUP(A30453,Questionnaire!A:KQ,243,FALSE)),"#",VLOOKUP(A30453,Questionnaire!A:KQ,243,FALSE))</f>
        <v>#</v>
      </c>
    </row>
    <row r="30454" spans="1:2">
      <c r="A30454" t="s">
        <v>362</v>
      </c>
      <c r="B30454" t="str">
        <f>IF(ISBLANK(VLOOKUP(A30454,Questionnaire!A:KQ,243,FALSE)),"#",VLOOKUP(A30454,Questionnaire!A:KQ,243,FALSE))</f>
        <v>#</v>
      </c>
    </row>
    <row r="30455" spans="1:2">
      <c r="A30455" t="s">
        <v>363</v>
      </c>
      <c r="B30455" t="str">
        <f>IF(ISBLANK(VLOOKUP(A30455,Questionnaire!A:KQ,243,FALSE)),"#",VLOOKUP(A30455,Questionnaire!A:KQ,243,FALSE))</f>
        <v>#</v>
      </c>
    </row>
    <row r="30456" spans="1:2">
      <c r="A30456" t="s">
        <v>364</v>
      </c>
      <c r="B30456" t="str">
        <f>IF(ISBLANK(VLOOKUP(A30456,Questionnaire!A:KQ,243,FALSE)),"#",VLOOKUP(A30456,Questionnaire!A:KQ,243,FALSE))</f>
        <v>#</v>
      </c>
    </row>
    <row r="30457" spans="1:2">
      <c r="A30457" t="s">
        <v>365</v>
      </c>
      <c r="B30457" t="str">
        <f>IF(ISBLANK(VLOOKUP(A30457,Questionnaire!A:KQ,243,FALSE)),"#",VLOOKUP(A30457,Questionnaire!A:KQ,243,FALSE))</f>
        <v>#</v>
      </c>
    </row>
    <row r="30458" spans="1:2">
      <c r="A30458" t="s">
        <v>366</v>
      </c>
      <c r="B30458" t="str">
        <f>IF(ISBLANK(VLOOKUP(A30458,Questionnaire!A:KQ,243,FALSE)),"#",VLOOKUP(A30458,Questionnaire!A:KQ,243,FALSE))</f>
        <v>#</v>
      </c>
    </row>
    <row r="30459" spans="1:2">
      <c r="A30459" t="s">
        <v>371</v>
      </c>
      <c r="B30459" t="str">
        <f>IF(ISBLANK(VLOOKUP(A30459,Questionnaire!A:KQ,243,FALSE)),"#",VLOOKUP(A30459,Questionnaire!A:KQ,243,FALSE))</f>
        <v>#</v>
      </c>
    </row>
    <row r="30460" spans="1:2">
      <c r="A30460" t="s">
        <v>372</v>
      </c>
      <c r="B30460" t="str">
        <f>IF(ISBLANK(VLOOKUP(A30460,Questionnaire!A:KQ,243,FALSE)),"#",VLOOKUP(A30460,Questionnaire!A:KQ,243,FALSE))</f>
        <v>#</v>
      </c>
    </row>
    <row r="30461" spans="1:2">
      <c r="A30461" t="s">
        <v>373</v>
      </c>
      <c r="B30461" t="str">
        <f>IF(ISBLANK(VLOOKUP(A30461,Questionnaire!A:KQ,243,FALSE)),"#",VLOOKUP(A30461,Questionnaire!A:KQ,243,FALSE))</f>
        <v>#</v>
      </c>
    </row>
    <row r="30462" spans="1:2">
      <c r="A30462" t="s">
        <v>374</v>
      </c>
      <c r="B30462" t="str">
        <f>IF(ISBLANK(VLOOKUP(A30462,Questionnaire!A:KQ,243,FALSE)),"#",VLOOKUP(A30462,Questionnaire!A:KQ,243,FALSE))</f>
        <v>#</v>
      </c>
    </row>
    <row r="30463" spans="1:2">
      <c r="A30463" t="s">
        <v>377</v>
      </c>
      <c r="B30463" t="str">
        <f>IF(ISBLANK(VLOOKUP(A30463,Questionnaire!A:KQ,243,FALSE)),"#",VLOOKUP(A30463,Questionnaire!A:KQ,243,FALSE))</f>
        <v>#</v>
      </c>
    </row>
    <row r="30464" spans="1:2">
      <c r="A30464" t="s">
        <v>379</v>
      </c>
      <c r="B30464" t="str">
        <f>IF(ISBLANK(VLOOKUP(A30464,Questionnaire!A:KQ,243,FALSE)),"#",VLOOKUP(A30464,Questionnaire!A:KQ,243,FALSE))</f>
        <v>#</v>
      </c>
    </row>
    <row r="30465" spans="1:2">
      <c r="A30465" t="s">
        <v>380</v>
      </c>
      <c r="B30465" t="str">
        <f>IF(ISBLANK(VLOOKUP(A30465,Questionnaire!A:KQ,243,FALSE)),"#",VLOOKUP(A30465,Questionnaire!A:KQ,243,FALSE))</f>
        <v>#</v>
      </c>
    </row>
    <row r="30466" spans="1:2">
      <c r="A30466" t="s">
        <v>381</v>
      </c>
      <c r="B30466" t="str">
        <f>IF(ISBLANK(VLOOKUP(A30466,Questionnaire!A:KQ,243,FALSE)),"#",VLOOKUP(A30466,Questionnaire!A:KQ,243,FALSE))</f>
        <v>#</v>
      </c>
    </row>
    <row r="30467" spans="1:2">
      <c r="A30467" t="s">
        <v>382</v>
      </c>
      <c r="B30467" t="str">
        <f>IF(ISBLANK(VLOOKUP(A30467,Questionnaire!A:KQ,243,FALSE)),"#",VLOOKUP(A30467,Questionnaire!A:KQ,243,FALSE))</f>
        <v>#</v>
      </c>
    </row>
    <row r="30468" spans="1:2">
      <c r="A30468" t="s">
        <v>384</v>
      </c>
      <c r="B30468" t="str">
        <f>IF(ISBLANK(VLOOKUP(A30468,Questionnaire!A:KQ,243,FALSE)),"#",VLOOKUP(A30468,Questionnaire!A:KQ,243,FALSE))</f>
        <v>#</v>
      </c>
    </row>
    <row r="30469" spans="1:2">
      <c r="A30469" t="s">
        <v>387</v>
      </c>
      <c r="B30469" t="str">
        <f>IF(ISBLANK(VLOOKUP(A30469,Questionnaire!A:KQ,243,FALSE)),"#",VLOOKUP(A30469,Questionnaire!A:KQ,243,FALSE))</f>
        <v>#</v>
      </c>
    </row>
    <row r="30470" spans="1:2">
      <c r="A30470" t="s">
        <v>391</v>
      </c>
      <c r="B30470" t="str">
        <f>IF(ISBLANK(VLOOKUP(A30470,Questionnaire!A:KQ,243,FALSE)),"#",VLOOKUP(A30470,Questionnaire!A:KQ,243,FALSE))</f>
        <v>#</v>
      </c>
    </row>
    <row r="30471" spans="1:2">
      <c r="A30471" t="s">
        <v>393</v>
      </c>
      <c r="B30471" t="str">
        <f>IF(ISBLANK(VLOOKUP(A30471,Questionnaire!A:KQ,243,FALSE)),"#",VLOOKUP(A30471,Questionnaire!A:KQ,243,FALSE))</f>
        <v>#</v>
      </c>
    </row>
    <row r="30472" spans="1:2">
      <c r="A30472" t="s">
        <v>395</v>
      </c>
      <c r="B30472" t="str">
        <f>IF(ISBLANK(VLOOKUP(A30472,Questionnaire!A:KQ,243,FALSE)),"#",VLOOKUP(A30472,Questionnaire!A:KQ,243,FALSE))</f>
        <v>#</v>
      </c>
    </row>
    <row r="30473" spans="1:2">
      <c r="A30473" t="s">
        <v>398</v>
      </c>
      <c r="B30473" t="str">
        <f>IF(ISBLANK(VLOOKUP(A30473,Questionnaire!A:KQ,243,FALSE)),"#",VLOOKUP(A30473,Questionnaire!A:KQ,243,FALSE))</f>
        <v>#</v>
      </c>
    </row>
    <row r="30474" spans="1:2">
      <c r="A30474" t="s">
        <v>402</v>
      </c>
      <c r="B30474" t="str">
        <f>IF(ISBLANK(VLOOKUP(A30474,Questionnaire!A:KQ,243,FALSE)),"#",VLOOKUP(A30474,Questionnaire!A:KQ,243,FALSE))</f>
        <v>#</v>
      </c>
    </row>
    <row r="30475" spans="1:2">
      <c r="A30475" t="s">
        <v>405</v>
      </c>
      <c r="B30475" t="str">
        <f>IF(ISBLANK(VLOOKUP(A30475,Questionnaire!A:KQ,243,FALSE)),"#",VLOOKUP(A30475,Questionnaire!A:KQ,243,FALSE))</f>
        <v>#</v>
      </c>
    </row>
    <row r="30476" spans="1:2">
      <c r="A30476" t="s">
        <v>409</v>
      </c>
      <c r="B30476" t="str">
        <f>IF(ISBLANK(VLOOKUP(A30476,Questionnaire!A:KQ,243,FALSE)),"#",VLOOKUP(A30476,Questionnaire!A:KQ,243,FALSE))</f>
        <v>#</v>
      </c>
    </row>
    <row r="30477" spans="1:2">
      <c r="A30477" t="s">
        <v>412</v>
      </c>
      <c r="B30477" t="str">
        <f>IF(ISBLANK(VLOOKUP(A30477,Questionnaire!A:KQ,243,FALSE)),"#",VLOOKUP(A30477,Questionnaire!A:KQ,243,FALSE))</f>
        <v>#</v>
      </c>
    </row>
    <row r="30478" spans="1:2">
      <c r="A30478" t="s">
        <v>415</v>
      </c>
      <c r="B30478" t="str">
        <f>IF(ISBLANK(VLOOKUP(A30478,Questionnaire!A:KQ,243,FALSE)),"#",VLOOKUP(A30478,Questionnaire!A:KQ,243,FALSE))</f>
        <v>#</v>
      </c>
    </row>
    <row r="30479" spans="1:2">
      <c r="A30479" t="s">
        <v>418</v>
      </c>
      <c r="B30479" t="str">
        <f>IF(ISBLANK(VLOOKUP(A30479,Questionnaire!A:KQ,243,FALSE)),"#",VLOOKUP(A30479,Questionnaire!A:KQ,243,FALSE))</f>
        <v>#</v>
      </c>
    </row>
    <row r="30480" spans="1:2">
      <c r="A30480" t="s">
        <v>421</v>
      </c>
      <c r="B30480" t="str">
        <f>IF(ISBLANK(VLOOKUP(A30480,Questionnaire!A:KQ,243,FALSE)),"#",VLOOKUP(A30480,Questionnaire!A:KQ,243,FALSE))</f>
        <v>#</v>
      </c>
    </row>
    <row r="30481" spans="1:2">
      <c r="A30481" t="s">
        <v>424</v>
      </c>
      <c r="B30481" t="str">
        <f>IF(ISBLANK(VLOOKUP(A30481,Questionnaire!A:KQ,243,FALSE)),"#",VLOOKUP(A30481,Questionnaire!A:KQ,243,FALSE))</f>
        <v>#</v>
      </c>
    </row>
    <row r="30482" spans="1:2">
      <c r="A30482" t="s">
        <v>429</v>
      </c>
      <c r="B30482" t="str">
        <f>IF(ISBLANK(VLOOKUP(A30482,Questionnaire!A:KQ,243,FALSE)),"#",VLOOKUP(A30482,Questionnaire!A:KQ,243,FALSE))</f>
        <v>#</v>
      </c>
    </row>
    <row r="30483" spans="1:2">
      <c r="A30483" t="s">
        <v>432</v>
      </c>
      <c r="B30483" t="str">
        <f>IF(ISBLANK(VLOOKUP(A30483,Questionnaire!A:KQ,243,FALSE)),"#",VLOOKUP(A30483,Questionnaire!A:KQ,243,FALSE))</f>
        <v>#</v>
      </c>
    </row>
    <row r="30484" spans="1:2">
      <c r="A30484" t="s">
        <v>435</v>
      </c>
      <c r="B30484" t="str">
        <f>IF(ISBLANK(VLOOKUP(A30484,Questionnaire!A:KQ,243,FALSE)),"#",VLOOKUP(A30484,Questionnaire!A:KQ,243,FALSE))</f>
        <v>#</v>
      </c>
    </row>
    <row r="30485" spans="1:2">
      <c r="A30485" t="s">
        <v>437</v>
      </c>
      <c r="B30485" t="str">
        <f>IF(ISBLANK(VLOOKUP(A30485,Questionnaire!A:KQ,243,FALSE)),"#",VLOOKUP(A30485,Questionnaire!A:KQ,243,FALSE))</f>
        <v>#</v>
      </c>
    </row>
    <row r="30486" spans="1:2">
      <c r="A30486" t="s">
        <v>439</v>
      </c>
      <c r="B30486" t="str">
        <f>IF(ISBLANK(VLOOKUP(A30486,Questionnaire!A:KQ,243,FALSE)),"#",VLOOKUP(A30486,Questionnaire!A:KQ,243,FALSE))</f>
        <v>#</v>
      </c>
    </row>
    <row r="30487" spans="1:2">
      <c r="A30487" t="s">
        <v>442</v>
      </c>
      <c r="B30487" t="str">
        <f>IF(ISBLANK(VLOOKUP(A30487,Questionnaire!A:KQ,243,FALSE)),"#",VLOOKUP(A30487,Questionnaire!A:KQ,243,FALSE))</f>
        <v>#</v>
      </c>
    </row>
    <row r="30488" spans="1:2">
      <c r="A30488" t="s">
        <v>445</v>
      </c>
      <c r="B30488" t="str">
        <f>IF(ISBLANK(VLOOKUP(A30488,Questionnaire!A:KQ,243,FALSE)),"#",VLOOKUP(A30488,Questionnaire!A:KQ,243,FALSE))</f>
        <v>#</v>
      </c>
    </row>
    <row r="30489" spans="1:2">
      <c r="A30489" t="s">
        <v>448</v>
      </c>
      <c r="B30489" t="str">
        <f>IF(ISBLANK(VLOOKUP(A30489,Questionnaire!A:KQ,243,FALSE)),"#",VLOOKUP(A30489,Questionnaire!A:KQ,243,FALSE))</f>
        <v>#</v>
      </c>
    </row>
    <row r="30490" spans="1:2">
      <c r="A30490" t="s">
        <v>452</v>
      </c>
      <c r="B30490" t="str">
        <f>IF(ISBLANK(VLOOKUP(A30490,Questionnaire!A:KQ,243,FALSE)),"#",VLOOKUP(A30490,Questionnaire!A:KQ,243,FALSE))</f>
        <v>#</v>
      </c>
    </row>
    <row r="30491" spans="1:2">
      <c r="A30491" t="s">
        <v>455</v>
      </c>
      <c r="B30491" t="str">
        <f>IF(ISBLANK(VLOOKUP(A30491,Questionnaire!A:KQ,243,FALSE)),"#",VLOOKUP(A30491,Questionnaire!A:KQ,243,FALSE))</f>
        <v>#</v>
      </c>
    </row>
    <row r="30492" spans="1:2">
      <c r="A30492" t="s">
        <v>458</v>
      </c>
      <c r="B30492" t="str">
        <f>IF(ISBLANK(VLOOKUP(A30492,Questionnaire!A:KQ,243,FALSE)),"#",VLOOKUP(A30492,Questionnaire!A:KQ,243,FALSE))</f>
        <v>#</v>
      </c>
    </row>
    <row r="30493" spans="1:2">
      <c r="A30493" t="s">
        <v>461</v>
      </c>
      <c r="B30493" t="str">
        <f>IF(ISBLANK(VLOOKUP(A30493,Questionnaire!A:KQ,243,FALSE)),"#",VLOOKUP(A30493,Questionnaire!A:KQ,243,FALSE))</f>
        <v>#</v>
      </c>
    </row>
    <row r="30494" spans="1:2">
      <c r="A30494" t="s">
        <v>465</v>
      </c>
      <c r="B30494" t="str">
        <f>IF(ISBLANK(VLOOKUP(A30494,Questionnaire!A:KQ,243,FALSE)),"#",VLOOKUP(A30494,Questionnaire!A:KQ,243,FALSE))</f>
        <v>#</v>
      </c>
    </row>
    <row r="30495" spans="1:2">
      <c r="A30495" t="s">
        <v>467</v>
      </c>
      <c r="B30495" t="str">
        <f>IF(ISBLANK(VLOOKUP(A30495,Questionnaire!A:KQ,243,FALSE)),"#",VLOOKUP(A30495,Questionnaire!A:KQ,243,FALSE))</f>
        <v>#</v>
      </c>
    </row>
    <row r="30496" spans="1:2">
      <c r="A30496" t="s">
        <v>469</v>
      </c>
      <c r="B30496" t="str">
        <f>IF(ISBLANK(VLOOKUP(A30496,Questionnaire!A:KQ,243,FALSE)),"#",VLOOKUP(A30496,Questionnaire!A:KQ,243,FALSE))</f>
        <v>#</v>
      </c>
    </row>
    <row r="30497" spans="1:3">
      <c r="A30497" t="s">
        <v>471</v>
      </c>
      <c r="B30497" t="str">
        <f>IF(ISBLANK(VLOOKUP(A30497,Questionnaire!A:KQ,243,FALSE)),"#",VLOOKUP(A30497,Questionnaire!A:KQ,243,FALSE))</f>
        <v>#</v>
      </c>
    </row>
    <row r="30498" spans="1:3">
      <c r="A30498" t="s">
        <v>473</v>
      </c>
      <c r="B30498" t="str">
        <f>IF(ISBLANK(VLOOKUP(A30498,Questionnaire!A:KQ,243,FALSE)),"#",VLOOKUP(A30498,Questionnaire!A:KQ,243,FALSE))</f>
        <v>#</v>
      </c>
    </row>
    <row r="30499" spans="1:3">
      <c r="A30499" t="s">
        <v>475</v>
      </c>
      <c r="B30499" t="str">
        <f>IF(ISBLANK(VLOOKUP(A30499,Questionnaire!A:KQ,243,FALSE)),"#",VLOOKUP(A30499,Questionnaire!A:KQ,243,FALSE))</f>
        <v>#</v>
      </c>
    </row>
    <row r="30500" spans="1:3">
      <c r="A30500" t="s">
        <v>185</v>
      </c>
      <c r="B30500" t="str">
        <f>IF(ISBLANK(VLOOKUP(A30500,Questionnaire!A:KQ,244,FALSE)),"#",VLOOKUP(A30500,Questionnaire!A:KQ,244,FALSE))</f>
        <v>#</v>
      </c>
      <c r="C30500">
        <v>241</v>
      </c>
    </row>
    <row r="30501" spans="1:3">
      <c r="A30501" t="s">
        <v>187</v>
      </c>
      <c r="B30501" t="str">
        <f>IF(ISNA(VLOOKUP(VLOOKUP(A30501,Questionnaire!A:KQ,244,FALSE),'CORA Encoding'!D:E,2,FALSE)),"#",VLOOKUP(VLOOKUP(A30501,Questionnaire!A:KQ,244,FALSE),'CORA Encoding'!D:E,2,FALSE))</f>
        <v>#</v>
      </c>
    </row>
    <row r="30502" spans="1:3">
      <c r="A30502" t="s">
        <v>189</v>
      </c>
      <c r="B30502" t="str">
        <f>IF(ISNA(VLOOKUP(VLOOKUP(A30502,Questionnaire!A:KQ,244,FALSE),'CORA Encoding'!G:H,2,FALSE)),"#",VLOOKUP(VLOOKUP(A30502,Questionnaire!A:KQ,244,FALSE),'CORA Encoding'!G:H,2,FALSE))</f>
        <v>#</v>
      </c>
    </row>
    <row r="30503" spans="1:3">
      <c r="A30503" t="s">
        <v>191</v>
      </c>
      <c r="B30503" t="str">
        <f>IF(ISNA(VLOOKUP(VLOOKUP(A30503,Questionnaire!A:KQ,244,FALSE),'Country List'!E:F,2,FALSE)),"#",VLOOKUP(VLOOKUP(A30503,Questionnaire!A:KQ,244,FALSE),'Country List'!E:F,2,FALSE))</f>
        <v>#</v>
      </c>
    </row>
    <row r="30504" spans="1:3">
      <c r="A30504" t="s">
        <v>193</v>
      </c>
      <c r="B30504" t="str">
        <f>IF(ISNA(VLOOKUP(VLOOKUP(A30504,Questionnaire!A:KQ,244,FALSE),'Industry List'!B:C,2,FALSE)),"#",VLOOKUP(VLOOKUP(A30504,Questionnaire!A:KQ,244,FALSE),'Industry List'!B:C,2,FALSE))</f>
        <v>#</v>
      </c>
    </row>
    <row r="30505" spans="1:3">
      <c r="A30505" t="s">
        <v>197</v>
      </c>
      <c r="B30505" t="str">
        <f>IF(ISBLANK(VLOOKUP(A30505,Questionnaire!A:KQ,244,FALSE)),"#",VLOOKUP(A30505,Questionnaire!A:KQ,244,FALSE))</f>
        <v>#</v>
      </c>
    </row>
    <row r="30506" spans="1:3">
      <c r="A30506" t="s">
        <v>201</v>
      </c>
      <c r="B30506" t="str">
        <f>IF(ISBLANK(VLOOKUP(A30506,Questionnaire!A:KQ,244,FALSE)),"#",VLOOKUP(A30506,Questionnaire!A:KQ,244,FALSE))</f>
        <v>#</v>
      </c>
    </row>
    <row r="30507" spans="1:3">
      <c r="A30507" t="s">
        <v>203</v>
      </c>
      <c r="B30507" t="str">
        <f>IF(ISNA(VLOOKUP(VLOOKUP(A30507,Questionnaire!A:KQ,244,FALSE),'CORA Encoding'!J:K,2,FALSE)),"#",VLOOKUP(VLOOKUP(A30507,Questionnaire!A:KQ,244,FALSE),'CORA Encoding'!J:K,2,FALSE))</f>
        <v>#</v>
      </c>
    </row>
    <row r="30508" spans="1:3">
      <c r="A30508" t="s">
        <v>208</v>
      </c>
      <c r="B30508" t="str">
        <f>IF(ISBLANK(VLOOKUP(A30508,Questionnaire!A:KQ,244,FALSE)),"#",VLOOKUP(A30508,Questionnaire!A:KQ,244,FALSE))</f>
        <v>#</v>
      </c>
    </row>
    <row r="30509" spans="1:3">
      <c r="A30509" t="s">
        <v>213</v>
      </c>
      <c r="B30509" t="str">
        <f>IF(ISBLANK(VLOOKUP(A30509,Questionnaire!A:KQ,244,FALSE)),"#",VLOOKUP(A30509,Questionnaire!A:KQ,244,FALSE))</f>
        <v>#</v>
      </c>
    </row>
    <row r="30510" spans="1:3">
      <c r="A30510" t="s">
        <v>215</v>
      </c>
      <c r="B30510" t="str">
        <f>IF(ISBLANK(VLOOKUP(A30510,Questionnaire!A:KQ,244,FALSE)),"#",VLOOKUP(A30510,Questionnaire!A:KQ,244,FALSE))</f>
        <v>#</v>
      </c>
    </row>
    <row r="30511" spans="1:3">
      <c r="A30511" t="s">
        <v>217</v>
      </c>
      <c r="B30511" t="str">
        <f>IF(ISBLANK(VLOOKUP(A30511,Questionnaire!A:KQ,244,FALSE)),"#",VLOOKUP(A30511,Questionnaire!A:KQ,244,FALSE))</f>
        <v>#</v>
      </c>
    </row>
    <row r="30512" spans="1:3">
      <c r="A30512" t="s">
        <v>219</v>
      </c>
      <c r="B30512" t="str">
        <f>IF(ISBLANK(VLOOKUP(A30512,Questionnaire!A:KQ,244,FALSE)),"#",VLOOKUP(A30512,Questionnaire!A:KQ,244,FALSE))</f>
        <v>#</v>
      </c>
    </row>
    <row r="30513" spans="1:2">
      <c r="A30513" t="s">
        <v>221</v>
      </c>
      <c r="B30513" t="str">
        <f>IF(ISBLANK(VLOOKUP(A30513,Questionnaire!A:KQ,244,FALSE)),"#",VLOOKUP(A30513,Questionnaire!A:KQ,244,FALSE))</f>
        <v>#</v>
      </c>
    </row>
    <row r="30514" spans="1:2">
      <c r="A30514" t="s">
        <v>223</v>
      </c>
      <c r="B30514" t="str">
        <f>IF(ISBLANK(VLOOKUP(A30514,Questionnaire!A:KQ,244,FALSE)),"#",VLOOKUP(A30514,Questionnaire!A:KQ,244,FALSE))</f>
        <v>#</v>
      </c>
    </row>
    <row r="30515" spans="1:2">
      <c r="A30515" t="s">
        <v>225</v>
      </c>
      <c r="B30515" t="str">
        <f>IF(ISBLANK(VLOOKUP(A30515,Questionnaire!A:KQ,244,FALSE)),"#",VLOOKUP(A30515,Questionnaire!A:KQ,244,FALSE))</f>
        <v>#</v>
      </c>
    </row>
    <row r="30516" spans="1:2">
      <c r="A30516" t="s">
        <v>227</v>
      </c>
      <c r="B30516" t="str">
        <f>IF(ISBLANK(VLOOKUP(A30516,Questionnaire!A:KQ,244,FALSE)),"#",VLOOKUP(A30516,Questionnaire!A:KQ,244,FALSE))</f>
        <v>#</v>
      </c>
    </row>
    <row r="30517" spans="1:2">
      <c r="A30517" t="s">
        <v>229</v>
      </c>
      <c r="B30517" t="str">
        <f>IF(ISBLANK(VLOOKUP(A30517,Questionnaire!A:KQ,244,FALSE)),"#",VLOOKUP(A30517,Questionnaire!A:KQ,244,FALSE))</f>
        <v>#</v>
      </c>
    </row>
    <row r="30518" spans="1:2">
      <c r="A30518" t="s">
        <v>231</v>
      </c>
      <c r="B30518" t="str">
        <f>IF(ISBLANK(VLOOKUP(A30518,Questionnaire!A:KQ,244,FALSE)),"#",VLOOKUP(A30518,Questionnaire!A:KQ,244,FALSE))</f>
        <v>#</v>
      </c>
    </row>
    <row r="30519" spans="1:2">
      <c r="A30519" t="s">
        <v>233</v>
      </c>
      <c r="B30519" t="str">
        <f>IF(ISBLANK(VLOOKUP(A30519,Questionnaire!A:KQ,244,FALSE)),"#",VLOOKUP(A30519,Questionnaire!A:KQ,244,FALSE))</f>
        <v>#</v>
      </c>
    </row>
    <row r="30520" spans="1:2">
      <c r="A30520" t="s">
        <v>235</v>
      </c>
      <c r="B30520" t="str">
        <f>IF(ISBLANK(VLOOKUP(A30520,Questionnaire!A:KQ,244,FALSE)),"#",VLOOKUP(A30520,Questionnaire!A:KQ,244,FALSE))</f>
        <v>#</v>
      </c>
    </row>
    <row r="30521" spans="1:2">
      <c r="A30521" t="s">
        <v>237</v>
      </c>
      <c r="B30521" t="str">
        <f>IF(ISBLANK(VLOOKUP(A30521,Questionnaire!A:KQ,244,FALSE)),"#",VLOOKUP(A30521,Questionnaire!A:KQ,244,FALSE))</f>
        <v>#</v>
      </c>
    </row>
    <row r="30522" spans="1:2">
      <c r="A30522" t="s">
        <v>239</v>
      </c>
      <c r="B30522" t="str">
        <f>IF(ISBLANK(VLOOKUP(A30522,Questionnaire!A:KQ,244,FALSE)),"#",VLOOKUP(A30522,Questionnaire!A:KQ,244,FALSE))</f>
        <v>#</v>
      </c>
    </row>
    <row r="30523" spans="1:2">
      <c r="A30523" t="s">
        <v>242</v>
      </c>
      <c r="B30523" t="str">
        <f>IF(ISBLANK(VLOOKUP(A30523,Questionnaire!A:KQ,244,FALSE)),"#",VLOOKUP(A30523,Questionnaire!A:KQ,244,FALSE))</f>
        <v>#</v>
      </c>
    </row>
    <row r="30524" spans="1:2">
      <c r="A30524" t="s">
        <v>245</v>
      </c>
      <c r="B30524" t="str">
        <f>IF(ISBLANK(VLOOKUP(A30524,Questionnaire!A:KQ,244,FALSE)),"#",VLOOKUP(A30524,Questionnaire!A:KQ,244,FALSE))</f>
        <v>#</v>
      </c>
    </row>
    <row r="30525" spans="1:2">
      <c r="A30525" t="s">
        <v>247</v>
      </c>
      <c r="B30525" t="str">
        <f>IF(ISBLANK(VLOOKUP(A30525,Questionnaire!A:KQ,244,FALSE)),"#",VLOOKUP(A30525,Questionnaire!A:KQ,244,FALSE))</f>
        <v>#</v>
      </c>
    </row>
    <row r="30526" spans="1:2">
      <c r="A30526" t="s">
        <v>249</v>
      </c>
      <c r="B30526" t="str">
        <f>IF(ISBLANK(VLOOKUP(A30526,Questionnaire!A:KQ,244,FALSE)),"#",VLOOKUP(A30526,Questionnaire!A:KQ,244,FALSE))</f>
        <v>#</v>
      </c>
    </row>
    <row r="30527" spans="1:2">
      <c r="A30527" t="s">
        <v>250</v>
      </c>
      <c r="B30527" t="str">
        <f>IF(ISBLANK(VLOOKUP(A30527,Questionnaire!A:KQ,244,FALSE)),"#",VLOOKUP(A30527,Questionnaire!A:KQ,244,FALSE))</f>
        <v>#</v>
      </c>
    </row>
    <row r="30528" spans="1:2">
      <c r="A30528" t="s">
        <v>252</v>
      </c>
      <c r="B30528" t="str">
        <f>IF(ISBLANK(VLOOKUP(A30528,Questionnaire!A:KQ,244,FALSE)),"#",VLOOKUP(A30528,Questionnaire!A:KQ,244,FALSE))</f>
        <v>#</v>
      </c>
    </row>
    <row r="30529" spans="1:2">
      <c r="A30529" t="s">
        <v>255</v>
      </c>
      <c r="B30529" t="str">
        <f>IF(ISBLANK(VLOOKUP(A30529,Questionnaire!A:KQ,244,FALSE)),"#",VLOOKUP(A30529,Questionnaire!A:KQ,244,FALSE))</f>
        <v>#</v>
      </c>
    </row>
    <row r="30530" spans="1:2">
      <c r="A30530" t="s">
        <v>258</v>
      </c>
      <c r="B30530" t="str">
        <f>IF(ISNA(VLOOKUP(VLOOKUP(A30530,Questionnaire!A:KQ,244,FALSE),'CORA Encoding'!M:N,2,FALSE)),"#",VLOOKUP(VLOOKUP(A30530,Questionnaire!A:KQ,244,FALSE),'CORA Encoding'!M:N,2,FALSE))</f>
        <v>#</v>
      </c>
    </row>
    <row r="30531" spans="1:2">
      <c r="A30531" t="s">
        <v>261</v>
      </c>
      <c r="B30531" t="str">
        <f>IF(ISBLANK(VLOOKUP(A30531,Questionnaire!A:KQ,244,FALSE)),"#",VLOOKUP(A30531,Questionnaire!A:KQ,244,FALSE))</f>
        <v>#</v>
      </c>
    </row>
    <row r="30532" spans="1:2">
      <c r="A30532" t="s">
        <v>263</v>
      </c>
      <c r="B30532" t="str">
        <f>IF(ISBLANK(VLOOKUP(A30532,Questionnaire!A:KQ,244,FALSE)),"#",VLOOKUP(A30532,Questionnaire!A:KQ,244,FALSE))</f>
        <v>#</v>
      </c>
    </row>
    <row r="30533" spans="1:2">
      <c r="A30533" t="s">
        <v>265</v>
      </c>
      <c r="B30533" t="str">
        <f>IF(ISBLANK(VLOOKUP(A30533,Questionnaire!A:KQ,244,FALSE)),"#",VLOOKUP(A30533,Questionnaire!A:KQ,244,FALSE))</f>
        <v>#</v>
      </c>
    </row>
    <row r="30534" spans="1:2">
      <c r="A30534" t="s">
        <v>267</v>
      </c>
      <c r="B30534" t="str">
        <f>IF(ISBLANK(VLOOKUP(A30534,Questionnaire!A:KQ,244,FALSE)),"#",VLOOKUP(A30534,Questionnaire!A:KQ,244,FALSE))</f>
        <v>#</v>
      </c>
    </row>
    <row r="30535" spans="1:2">
      <c r="A30535" t="s">
        <v>269</v>
      </c>
      <c r="B30535" t="str">
        <f>IF(ISBLANK(VLOOKUP(A30535,Questionnaire!A:KQ,244,FALSE)),"#",VLOOKUP(A30535,Questionnaire!A:KQ,244,FALSE))</f>
        <v>#</v>
      </c>
    </row>
    <row r="30536" spans="1:2">
      <c r="A30536" t="s">
        <v>274</v>
      </c>
      <c r="B30536" t="str">
        <f>IF(ISBLANK(VLOOKUP(A30536,Questionnaire!A:KQ,244,FALSE)),"#",VLOOKUP(A30536,Questionnaire!A:KQ,244,FALSE))</f>
        <v>#</v>
      </c>
    </row>
    <row r="30537" spans="1:2">
      <c r="A30537" t="s">
        <v>276</v>
      </c>
      <c r="B30537" t="str">
        <f>IF(ISBLANK(VLOOKUP(A30537,Questionnaire!A:KQ,244,FALSE)),"#",VLOOKUP(A30537,Questionnaire!A:KQ,244,FALSE))</f>
        <v>#</v>
      </c>
    </row>
    <row r="30538" spans="1:2">
      <c r="A30538" t="s">
        <v>278</v>
      </c>
      <c r="B30538" t="str">
        <f>IF(ISBLANK(VLOOKUP(A30538,Questionnaire!A:KQ,244,FALSE)),"#",VLOOKUP(A30538,Questionnaire!A:KQ,244,FALSE))</f>
        <v>#</v>
      </c>
    </row>
    <row r="30539" spans="1:2">
      <c r="A30539" t="s">
        <v>280</v>
      </c>
      <c r="B30539" t="str">
        <f>IF(ISBLANK(VLOOKUP(A30539,Questionnaire!A:KQ,244,FALSE)),"#",VLOOKUP(A30539,Questionnaire!A:KQ,244,FALSE))</f>
        <v>#</v>
      </c>
    </row>
    <row r="30540" spans="1:2">
      <c r="A30540" t="s">
        <v>282</v>
      </c>
      <c r="B30540" t="str">
        <f>IF(ISBLANK(VLOOKUP(A30540,Questionnaire!A:KQ,244,FALSE)),"#",VLOOKUP(A30540,Questionnaire!A:KQ,244,FALSE))</f>
        <v>#</v>
      </c>
    </row>
    <row r="30541" spans="1:2">
      <c r="A30541" t="s">
        <v>286</v>
      </c>
      <c r="B30541" t="str">
        <f>IF(ISBLANK(VLOOKUP(A30541,Questionnaire!A:KQ,244,FALSE)),"#",VLOOKUP(A30541,Questionnaire!A:KQ,244,FALSE))</f>
        <v>#</v>
      </c>
    </row>
    <row r="30542" spans="1:2">
      <c r="A30542" t="s">
        <v>288</v>
      </c>
      <c r="B30542" t="str">
        <f>IF(ISBLANK(VLOOKUP(A30542,Questionnaire!A:KQ,244,FALSE)),"#",VLOOKUP(A30542,Questionnaire!A:KQ,244,FALSE))</f>
        <v>#</v>
      </c>
    </row>
    <row r="30543" spans="1:2">
      <c r="A30543" t="s">
        <v>290</v>
      </c>
      <c r="B30543" t="str">
        <f>IF(ISBLANK(VLOOKUP(A30543,Questionnaire!A:KQ,244,FALSE)),"#",VLOOKUP(A30543,Questionnaire!A:KQ,244,FALSE))</f>
        <v>#</v>
      </c>
    </row>
    <row r="30544" spans="1:2">
      <c r="A30544" t="s">
        <v>292</v>
      </c>
      <c r="B30544" t="str">
        <f>IF(ISBLANK(VLOOKUP(A30544,Questionnaire!A:KQ,244,FALSE)),"#",VLOOKUP(A30544,Questionnaire!A:KQ,244,FALSE))</f>
        <v>#</v>
      </c>
    </row>
    <row r="30545" spans="1:2">
      <c r="A30545" t="s">
        <v>294</v>
      </c>
      <c r="B30545" t="str">
        <f>IF(ISBLANK(VLOOKUP(A30545,Questionnaire!A:KQ,244,FALSE)),"#",VLOOKUP(A30545,Questionnaire!A:KQ,244,FALSE))</f>
        <v>#</v>
      </c>
    </row>
    <row r="30546" spans="1:2">
      <c r="A30546" t="s">
        <v>296</v>
      </c>
      <c r="B30546" t="str">
        <f>IF(ISBLANK(VLOOKUP(A30546,Questionnaire!A:KQ,244,FALSE)),"#",VLOOKUP(A30546,Questionnaire!A:KQ,244,FALSE))</f>
        <v>#</v>
      </c>
    </row>
    <row r="30547" spans="1:2">
      <c r="A30547" t="s">
        <v>301</v>
      </c>
      <c r="B30547" t="str">
        <f>IF(ISBLANK(VLOOKUP(A30547,Questionnaire!A:KQ,244,FALSE)),"#",VLOOKUP(A30547,Questionnaire!A:KQ,244,FALSE))</f>
        <v>#</v>
      </c>
    </row>
    <row r="30548" spans="1:2">
      <c r="A30548" t="s">
        <v>303</v>
      </c>
      <c r="B30548" t="str">
        <f>IF(ISBLANK(VLOOKUP(A30548,Questionnaire!A:KQ,244,FALSE)),"#",VLOOKUP(A30548,Questionnaire!A:KQ,244,FALSE))</f>
        <v>#</v>
      </c>
    </row>
    <row r="30549" spans="1:2">
      <c r="A30549" t="s">
        <v>305</v>
      </c>
      <c r="B30549" t="str">
        <f>IF(ISBLANK(VLOOKUP(A30549,Questionnaire!A:KQ,244,FALSE)),"#",VLOOKUP(A30549,Questionnaire!A:KQ,244,FALSE))</f>
        <v>#</v>
      </c>
    </row>
    <row r="30550" spans="1:2">
      <c r="A30550" t="s">
        <v>307</v>
      </c>
      <c r="B30550" t="str">
        <f>IF(ISBLANK(VLOOKUP(A30550,Questionnaire!A:KQ,244,FALSE)),"#",VLOOKUP(A30550,Questionnaire!A:KQ,244,FALSE))</f>
        <v>#</v>
      </c>
    </row>
    <row r="30551" spans="1:2">
      <c r="A30551" t="s">
        <v>311</v>
      </c>
      <c r="B30551" t="str">
        <f>IF(ISBLANK(VLOOKUP(A30551,Questionnaire!A:KQ,244,FALSE)),"#",VLOOKUP(A30551,Questionnaire!A:KQ,244,FALSE))</f>
        <v>#</v>
      </c>
    </row>
    <row r="30552" spans="1:2">
      <c r="A30552" t="s">
        <v>313</v>
      </c>
      <c r="B30552" t="str">
        <f>IF(ISBLANK(VLOOKUP(A30552,Questionnaire!A:KQ,244,FALSE)),"#",VLOOKUP(A30552,Questionnaire!A:KQ,244,FALSE))</f>
        <v>#</v>
      </c>
    </row>
    <row r="30553" spans="1:2">
      <c r="A30553" t="s">
        <v>314</v>
      </c>
      <c r="B30553" t="str">
        <f>IF(ISBLANK(VLOOKUP(A30553,Questionnaire!A:KQ,244,FALSE)),"#",VLOOKUP(A30553,Questionnaire!A:KQ,244,FALSE))</f>
        <v>#</v>
      </c>
    </row>
    <row r="30554" spans="1:2">
      <c r="A30554" t="s">
        <v>315</v>
      </c>
      <c r="B30554" t="str">
        <f>IF(ISBLANK(VLOOKUP(A30554,Questionnaire!A:KQ,244,FALSE)),"#",VLOOKUP(A30554,Questionnaire!A:KQ,244,FALSE))</f>
        <v>#</v>
      </c>
    </row>
    <row r="30555" spans="1:2">
      <c r="A30555" t="s">
        <v>317</v>
      </c>
      <c r="B30555" t="str">
        <f>IF(ISBLANK(VLOOKUP(A30555,Questionnaire!A:KQ,244,FALSE)),"#",VLOOKUP(A30555,Questionnaire!A:KQ,244,FALSE))</f>
        <v>#</v>
      </c>
    </row>
    <row r="30556" spans="1:2">
      <c r="A30556" t="s">
        <v>319</v>
      </c>
      <c r="B30556" t="str">
        <f>IF(ISBLANK(VLOOKUP(A30556,Questionnaire!A:KQ,244,FALSE)),"#",VLOOKUP(A30556,Questionnaire!A:KQ,244,FALSE))</f>
        <v>#</v>
      </c>
    </row>
    <row r="30557" spans="1:2">
      <c r="A30557" t="s">
        <v>322</v>
      </c>
      <c r="B30557" t="str">
        <f>IF(ISBLANK(VLOOKUP(A30557,Questionnaire!A:KQ,244,FALSE)),"#",VLOOKUP(A30557,Questionnaire!A:KQ,244,FALSE))</f>
        <v>#</v>
      </c>
    </row>
    <row r="30558" spans="1:2">
      <c r="A30558" t="s">
        <v>326</v>
      </c>
      <c r="B30558" t="str">
        <f>IF(ISBLANK(VLOOKUP(A30558,Questionnaire!A:KQ,244,FALSE)),"#",VLOOKUP(A30558,Questionnaire!A:KQ,244,FALSE))</f>
        <v>#</v>
      </c>
    </row>
    <row r="30559" spans="1:2">
      <c r="A30559" t="s">
        <v>328</v>
      </c>
      <c r="B30559" t="str">
        <f>IF(ISBLANK(VLOOKUP(A30559,Questionnaire!A:KQ,244,FALSE)),"#",VLOOKUP(A30559,Questionnaire!A:KQ,244,FALSE))</f>
        <v>#</v>
      </c>
    </row>
    <row r="30560" spans="1:2">
      <c r="A30560" t="s">
        <v>332</v>
      </c>
      <c r="B30560" t="str">
        <f>IF(ISBLANK(VLOOKUP(A30560,Questionnaire!A:KQ,244,FALSE)),"#",VLOOKUP(A30560,Questionnaire!A:KQ,244,FALSE))</f>
        <v>#</v>
      </c>
    </row>
    <row r="30561" spans="1:2">
      <c r="A30561" t="s">
        <v>333</v>
      </c>
      <c r="B30561" t="str">
        <f>IF(ISBLANK(VLOOKUP(A30561,Questionnaire!A:KQ,244,FALSE)),"#",VLOOKUP(A30561,Questionnaire!A:KQ,244,FALSE))</f>
        <v>#</v>
      </c>
    </row>
    <row r="30562" spans="1:2">
      <c r="A30562" t="s">
        <v>334</v>
      </c>
      <c r="B30562" t="str">
        <f>IF(ISBLANK(VLOOKUP(A30562,Questionnaire!A:KQ,244,FALSE)),"#",VLOOKUP(A30562,Questionnaire!A:KQ,244,FALSE))</f>
        <v>#</v>
      </c>
    </row>
    <row r="30563" spans="1:2">
      <c r="A30563" t="s">
        <v>335</v>
      </c>
      <c r="B30563" t="str">
        <f>IF(ISBLANK(VLOOKUP(A30563,Questionnaire!A:KQ,244,FALSE)),"#",VLOOKUP(A30563,Questionnaire!A:KQ,244,FALSE))</f>
        <v>#</v>
      </c>
    </row>
    <row r="30564" spans="1:2">
      <c r="A30564" t="s">
        <v>336</v>
      </c>
      <c r="B30564" t="str">
        <f>IF(ISBLANK(VLOOKUP(A30564,Questionnaire!A:KQ,244,FALSE)),"#",VLOOKUP(A30564,Questionnaire!A:KQ,244,FALSE))</f>
        <v>#</v>
      </c>
    </row>
    <row r="30565" spans="1:2">
      <c r="A30565" t="s">
        <v>337</v>
      </c>
      <c r="B30565" t="str">
        <f>IF(ISBLANK(VLOOKUP(A30565,Questionnaire!A:KQ,244,FALSE)),"#",VLOOKUP(A30565,Questionnaire!A:KQ,244,FALSE))</f>
        <v>#</v>
      </c>
    </row>
    <row r="30566" spans="1:2">
      <c r="A30566" t="s">
        <v>338</v>
      </c>
      <c r="B30566" t="str">
        <f>IF(ISBLANK(VLOOKUP(A30566,Questionnaire!A:KQ,244,FALSE)),"#",VLOOKUP(A30566,Questionnaire!A:KQ,244,FALSE))</f>
        <v>#</v>
      </c>
    </row>
    <row r="30567" spans="1:2">
      <c r="A30567" t="s">
        <v>339</v>
      </c>
      <c r="B30567" t="str">
        <f>IF(ISBLANK(VLOOKUP(A30567,Questionnaire!A:KQ,244,FALSE)),"#",VLOOKUP(A30567,Questionnaire!A:KQ,244,FALSE))</f>
        <v>#</v>
      </c>
    </row>
    <row r="30568" spans="1:2">
      <c r="A30568" t="s">
        <v>340</v>
      </c>
      <c r="B30568" t="str">
        <f>IF(ISBLANK(VLOOKUP(A30568,Questionnaire!A:KQ,244,FALSE)),"#",VLOOKUP(A30568,Questionnaire!A:KQ,244,FALSE))</f>
        <v>#</v>
      </c>
    </row>
    <row r="30569" spans="1:2">
      <c r="A30569" t="s">
        <v>341</v>
      </c>
      <c r="B30569" t="str">
        <f>IF(ISBLANK(VLOOKUP(A30569,Questionnaire!A:KQ,244,FALSE)),"#",VLOOKUP(A30569,Questionnaire!A:KQ,244,FALSE))</f>
        <v>#</v>
      </c>
    </row>
    <row r="30570" spans="1:2">
      <c r="A30570" t="s">
        <v>342</v>
      </c>
      <c r="B30570" t="str">
        <f>IF(ISBLANK(VLOOKUP(A30570,Questionnaire!A:KQ,244,FALSE)),"#",VLOOKUP(A30570,Questionnaire!A:KQ,244,FALSE))</f>
        <v>#</v>
      </c>
    </row>
    <row r="30571" spans="1:2">
      <c r="A30571" t="s">
        <v>343</v>
      </c>
      <c r="B30571" t="str">
        <f>IF(ISBLANK(VLOOKUP(A30571,Questionnaire!A:KQ,244,FALSE)),"#",VLOOKUP(A30571,Questionnaire!A:KQ,244,FALSE))</f>
        <v>#</v>
      </c>
    </row>
    <row r="30572" spans="1:2">
      <c r="A30572" t="s">
        <v>344</v>
      </c>
      <c r="B30572" t="str">
        <f>IF(ISBLANK(VLOOKUP(A30572,Questionnaire!A:KQ,244,FALSE)),"#",VLOOKUP(A30572,Questionnaire!A:KQ,244,FALSE))</f>
        <v>#</v>
      </c>
    </row>
    <row r="30573" spans="1:2">
      <c r="A30573" t="s">
        <v>345</v>
      </c>
      <c r="B30573" t="str">
        <f>IF(ISBLANK(VLOOKUP(A30573,Questionnaire!A:KQ,244,FALSE)),"#",VLOOKUP(A30573,Questionnaire!A:KQ,244,FALSE))</f>
        <v>#</v>
      </c>
    </row>
    <row r="30574" spans="1:2">
      <c r="A30574" t="s">
        <v>348</v>
      </c>
      <c r="B30574" t="str">
        <f>IF(ISBLANK(VLOOKUP(A30574,Questionnaire!A:KQ,244,FALSE)),"#",VLOOKUP(A30574,Questionnaire!A:KQ,244,FALSE))</f>
        <v>#</v>
      </c>
    </row>
    <row r="30575" spans="1:2">
      <c r="A30575" t="s">
        <v>353</v>
      </c>
      <c r="B30575" t="str">
        <f>IF(ISBLANK(VLOOKUP(A30575,Questionnaire!A:KQ,244,FALSE)),"#",VLOOKUP(A30575,Questionnaire!A:KQ,244,FALSE))</f>
        <v>#</v>
      </c>
    </row>
    <row r="30576" spans="1:2">
      <c r="A30576" t="s">
        <v>354</v>
      </c>
      <c r="B30576" t="str">
        <f>IF(ISBLANK(VLOOKUP(A30576,Questionnaire!A:KQ,244,FALSE)),"#",VLOOKUP(A30576,Questionnaire!A:KQ,244,FALSE))</f>
        <v>#</v>
      </c>
    </row>
    <row r="30577" spans="1:2">
      <c r="A30577" t="s">
        <v>355</v>
      </c>
      <c r="B30577" t="str">
        <f>IF(ISBLANK(VLOOKUP(A30577,Questionnaire!A:KQ,244,FALSE)),"#",VLOOKUP(A30577,Questionnaire!A:KQ,244,FALSE))</f>
        <v>#</v>
      </c>
    </row>
    <row r="30578" spans="1:2">
      <c r="A30578" t="s">
        <v>356</v>
      </c>
      <c r="B30578" t="str">
        <f>IF(ISBLANK(VLOOKUP(A30578,Questionnaire!A:KQ,244,FALSE)),"#",VLOOKUP(A30578,Questionnaire!A:KQ,244,FALSE))</f>
        <v>#</v>
      </c>
    </row>
    <row r="30579" spans="1:2">
      <c r="A30579" t="s">
        <v>357</v>
      </c>
      <c r="B30579" t="str">
        <f>IF(ISBLANK(VLOOKUP(A30579,Questionnaire!A:KQ,244,FALSE)),"#",VLOOKUP(A30579,Questionnaire!A:KQ,244,FALSE))</f>
        <v>#</v>
      </c>
    </row>
    <row r="30580" spans="1:2">
      <c r="A30580" t="s">
        <v>360</v>
      </c>
      <c r="B30580" t="str">
        <f>IF(ISBLANK(VLOOKUP(A30580,Questionnaire!A:KQ,244,FALSE)),"#",VLOOKUP(A30580,Questionnaire!A:KQ,244,FALSE))</f>
        <v>#</v>
      </c>
    </row>
    <row r="30581" spans="1:2">
      <c r="A30581" t="s">
        <v>362</v>
      </c>
      <c r="B30581" t="str">
        <f>IF(ISBLANK(VLOOKUP(A30581,Questionnaire!A:KQ,244,FALSE)),"#",VLOOKUP(A30581,Questionnaire!A:KQ,244,FALSE))</f>
        <v>#</v>
      </c>
    </row>
    <row r="30582" spans="1:2">
      <c r="A30582" t="s">
        <v>363</v>
      </c>
      <c r="B30582" t="str">
        <f>IF(ISBLANK(VLOOKUP(A30582,Questionnaire!A:KQ,244,FALSE)),"#",VLOOKUP(A30582,Questionnaire!A:KQ,244,FALSE))</f>
        <v>#</v>
      </c>
    </row>
    <row r="30583" spans="1:2">
      <c r="A30583" t="s">
        <v>364</v>
      </c>
      <c r="B30583" t="str">
        <f>IF(ISBLANK(VLOOKUP(A30583,Questionnaire!A:KQ,244,FALSE)),"#",VLOOKUP(A30583,Questionnaire!A:KQ,244,FALSE))</f>
        <v>#</v>
      </c>
    </row>
    <row r="30584" spans="1:2">
      <c r="A30584" t="s">
        <v>365</v>
      </c>
      <c r="B30584" t="str">
        <f>IF(ISBLANK(VLOOKUP(A30584,Questionnaire!A:KQ,244,FALSE)),"#",VLOOKUP(A30584,Questionnaire!A:KQ,244,FALSE))</f>
        <v>#</v>
      </c>
    </row>
    <row r="30585" spans="1:2">
      <c r="A30585" t="s">
        <v>366</v>
      </c>
      <c r="B30585" t="str">
        <f>IF(ISBLANK(VLOOKUP(A30585,Questionnaire!A:KQ,244,FALSE)),"#",VLOOKUP(A30585,Questionnaire!A:KQ,244,FALSE))</f>
        <v>#</v>
      </c>
    </row>
    <row r="30586" spans="1:2">
      <c r="A30586" t="s">
        <v>371</v>
      </c>
      <c r="B30586" t="str">
        <f>IF(ISBLANK(VLOOKUP(A30586,Questionnaire!A:KQ,244,FALSE)),"#",VLOOKUP(A30586,Questionnaire!A:KQ,244,FALSE))</f>
        <v>#</v>
      </c>
    </row>
    <row r="30587" spans="1:2">
      <c r="A30587" t="s">
        <v>372</v>
      </c>
      <c r="B30587" t="str">
        <f>IF(ISBLANK(VLOOKUP(A30587,Questionnaire!A:KQ,244,FALSE)),"#",VLOOKUP(A30587,Questionnaire!A:KQ,244,FALSE))</f>
        <v>#</v>
      </c>
    </row>
    <row r="30588" spans="1:2">
      <c r="A30588" t="s">
        <v>373</v>
      </c>
      <c r="B30588" t="str">
        <f>IF(ISBLANK(VLOOKUP(A30588,Questionnaire!A:KQ,244,FALSE)),"#",VLOOKUP(A30588,Questionnaire!A:KQ,244,FALSE))</f>
        <v>#</v>
      </c>
    </row>
    <row r="30589" spans="1:2">
      <c r="A30589" t="s">
        <v>374</v>
      </c>
      <c r="B30589" t="str">
        <f>IF(ISBLANK(VLOOKUP(A30589,Questionnaire!A:KQ,244,FALSE)),"#",VLOOKUP(A30589,Questionnaire!A:KQ,244,FALSE))</f>
        <v>#</v>
      </c>
    </row>
    <row r="30590" spans="1:2">
      <c r="A30590" t="s">
        <v>377</v>
      </c>
      <c r="B30590" t="str">
        <f>IF(ISBLANK(VLOOKUP(A30590,Questionnaire!A:KQ,244,FALSE)),"#",VLOOKUP(A30590,Questionnaire!A:KQ,244,FALSE))</f>
        <v>#</v>
      </c>
    </row>
    <row r="30591" spans="1:2">
      <c r="A30591" t="s">
        <v>379</v>
      </c>
      <c r="B30591" t="str">
        <f>IF(ISBLANK(VLOOKUP(A30591,Questionnaire!A:KQ,244,FALSE)),"#",VLOOKUP(A30591,Questionnaire!A:KQ,244,FALSE))</f>
        <v>#</v>
      </c>
    </row>
    <row r="30592" spans="1:2">
      <c r="A30592" t="s">
        <v>380</v>
      </c>
      <c r="B30592" t="str">
        <f>IF(ISBLANK(VLOOKUP(A30592,Questionnaire!A:KQ,244,FALSE)),"#",VLOOKUP(A30592,Questionnaire!A:KQ,244,FALSE))</f>
        <v>#</v>
      </c>
    </row>
    <row r="30593" spans="1:2">
      <c r="A30593" t="s">
        <v>381</v>
      </c>
      <c r="B30593" t="str">
        <f>IF(ISBLANK(VLOOKUP(A30593,Questionnaire!A:KQ,244,FALSE)),"#",VLOOKUP(A30593,Questionnaire!A:KQ,244,FALSE))</f>
        <v>#</v>
      </c>
    </row>
    <row r="30594" spans="1:2">
      <c r="A30594" t="s">
        <v>382</v>
      </c>
      <c r="B30594" t="str">
        <f>IF(ISBLANK(VLOOKUP(A30594,Questionnaire!A:KQ,244,FALSE)),"#",VLOOKUP(A30594,Questionnaire!A:KQ,244,FALSE))</f>
        <v>#</v>
      </c>
    </row>
    <row r="30595" spans="1:2">
      <c r="A30595" t="s">
        <v>384</v>
      </c>
      <c r="B30595" t="str">
        <f>IF(ISBLANK(VLOOKUP(A30595,Questionnaire!A:KQ,244,FALSE)),"#",VLOOKUP(A30595,Questionnaire!A:KQ,244,FALSE))</f>
        <v>#</v>
      </c>
    </row>
    <row r="30596" spans="1:2">
      <c r="A30596" t="s">
        <v>387</v>
      </c>
      <c r="B30596" t="str">
        <f>IF(ISBLANK(VLOOKUP(A30596,Questionnaire!A:KQ,244,FALSE)),"#",VLOOKUP(A30596,Questionnaire!A:KQ,244,FALSE))</f>
        <v>#</v>
      </c>
    </row>
    <row r="30597" spans="1:2">
      <c r="A30597" t="s">
        <v>391</v>
      </c>
      <c r="B30597" t="str">
        <f>IF(ISBLANK(VLOOKUP(A30597,Questionnaire!A:KQ,244,FALSE)),"#",VLOOKUP(A30597,Questionnaire!A:KQ,244,FALSE))</f>
        <v>#</v>
      </c>
    </row>
    <row r="30598" spans="1:2">
      <c r="A30598" t="s">
        <v>393</v>
      </c>
      <c r="B30598" t="str">
        <f>IF(ISBLANK(VLOOKUP(A30598,Questionnaire!A:KQ,244,FALSE)),"#",VLOOKUP(A30598,Questionnaire!A:KQ,244,FALSE))</f>
        <v>#</v>
      </c>
    </row>
    <row r="30599" spans="1:2">
      <c r="A30599" t="s">
        <v>395</v>
      </c>
      <c r="B30599" t="str">
        <f>IF(ISBLANK(VLOOKUP(A30599,Questionnaire!A:KQ,244,FALSE)),"#",VLOOKUP(A30599,Questionnaire!A:KQ,244,FALSE))</f>
        <v>#</v>
      </c>
    </row>
    <row r="30600" spans="1:2">
      <c r="A30600" t="s">
        <v>398</v>
      </c>
      <c r="B30600" t="str">
        <f>IF(ISBLANK(VLOOKUP(A30600,Questionnaire!A:KQ,244,FALSE)),"#",VLOOKUP(A30600,Questionnaire!A:KQ,244,FALSE))</f>
        <v>#</v>
      </c>
    </row>
    <row r="30601" spans="1:2">
      <c r="A30601" t="s">
        <v>402</v>
      </c>
      <c r="B30601" t="str">
        <f>IF(ISBLANK(VLOOKUP(A30601,Questionnaire!A:KQ,244,FALSE)),"#",VLOOKUP(A30601,Questionnaire!A:KQ,244,FALSE))</f>
        <v>#</v>
      </c>
    </row>
    <row r="30602" spans="1:2">
      <c r="A30602" t="s">
        <v>405</v>
      </c>
      <c r="B30602" t="str">
        <f>IF(ISBLANK(VLOOKUP(A30602,Questionnaire!A:KQ,244,FALSE)),"#",VLOOKUP(A30602,Questionnaire!A:KQ,244,FALSE))</f>
        <v>#</v>
      </c>
    </row>
    <row r="30603" spans="1:2">
      <c r="A30603" t="s">
        <v>409</v>
      </c>
      <c r="B30603" t="str">
        <f>IF(ISBLANK(VLOOKUP(A30603,Questionnaire!A:KQ,244,FALSE)),"#",VLOOKUP(A30603,Questionnaire!A:KQ,244,FALSE))</f>
        <v>#</v>
      </c>
    </row>
    <row r="30604" spans="1:2">
      <c r="A30604" t="s">
        <v>412</v>
      </c>
      <c r="B30604" t="str">
        <f>IF(ISBLANK(VLOOKUP(A30604,Questionnaire!A:KQ,244,FALSE)),"#",VLOOKUP(A30604,Questionnaire!A:KQ,244,FALSE))</f>
        <v>#</v>
      </c>
    </row>
    <row r="30605" spans="1:2">
      <c r="A30605" t="s">
        <v>415</v>
      </c>
      <c r="B30605" t="str">
        <f>IF(ISBLANK(VLOOKUP(A30605,Questionnaire!A:KQ,244,FALSE)),"#",VLOOKUP(A30605,Questionnaire!A:KQ,244,FALSE))</f>
        <v>#</v>
      </c>
    </row>
    <row r="30606" spans="1:2">
      <c r="A30606" t="s">
        <v>418</v>
      </c>
      <c r="B30606" t="str">
        <f>IF(ISBLANK(VLOOKUP(A30606,Questionnaire!A:KQ,244,FALSE)),"#",VLOOKUP(A30606,Questionnaire!A:KQ,244,FALSE))</f>
        <v>#</v>
      </c>
    </row>
    <row r="30607" spans="1:2">
      <c r="A30607" t="s">
        <v>421</v>
      </c>
      <c r="B30607" t="str">
        <f>IF(ISBLANK(VLOOKUP(A30607,Questionnaire!A:KQ,244,FALSE)),"#",VLOOKUP(A30607,Questionnaire!A:KQ,244,FALSE))</f>
        <v>#</v>
      </c>
    </row>
    <row r="30608" spans="1:2">
      <c r="A30608" t="s">
        <v>424</v>
      </c>
      <c r="B30608" t="str">
        <f>IF(ISBLANK(VLOOKUP(A30608,Questionnaire!A:KQ,244,FALSE)),"#",VLOOKUP(A30608,Questionnaire!A:KQ,244,FALSE))</f>
        <v>#</v>
      </c>
    </row>
    <row r="30609" spans="1:2">
      <c r="A30609" t="s">
        <v>429</v>
      </c>
      <c r="B30609" t="str">
        <f>IF(ISBLANK(VLOOKUP(A30609,Questionnaire!A:KQ,244,FALSE)),"#",VLOOKUP(A30609,Questionnaire!A:KQ,244,FALSE))</f>
        <v>#</v>
      </c>
    </row>
    <row r="30610" spans="1:2">
      <c r="A30610" t="s">
        <v>432</v>
      </c>
      <c r="B30610" t="str">
        <f>IF(ISBLANK(VLOOKUP(A30610,Questionnaire!A:KQ,244,FALSE)),"#",VLOOKUP(A30610,Questionnaire!A:KQ,244,FALSE))</f>
        <v>#</v>
      </c>
    </row>
    <row r="30611" spans="1:2">
      <c r="A30611" t="s">
        <v>435</v>
      </c>
      <c r="B30611" t="str">
        <f>IF(ISBLANK(VLOOKUP(A30611,Questionnaire!A:KQ,244,FALSE)),"#",VLOOKUP(A30611,Questionnaire!A:KQ,244,FALSE))</f>
        <v>#</v>
      </c>
    </row>
    <row r="30612" spans="1:2">
      <c r="A30612" t="s">
        <v>437</v>
      </c>
      <c r="B30612" t="str">
        <f>IF(ISBLANK(VLOOKUP(A30612,Questionnaire!A:KQ,244,FALSE)),"#",VLOOKUP(A30612,Questionnaire!A:KQ,244,FALSE))</f>
        <v>#</v>
      </c>
    </row>
    <row r="30613" spans="1:2">
      <c r="A30613" t="s">
        <v>439</v>
      </c>
      <c r="B30613" t="str">
        <f>IF(ISBLANK(VLOOKUP(A30613,Questionnaire!A:KQ,244,FALSE)),"#",VLOOKUP(A30613,Questionnaire!A:KQ,244,FALSE))</f>
        <v>#</v>
      </c>
    </row>
    <row r="30614" spans="1:2">
      <c r="A30614" t="s">
        <v>442</v>
      </c>
      <c r="B30614" t="str">
        <f>IF(ISBLANK(VLOOKUP(A30614,Questionnaire!A:KQ,244,FALSE)),"#",VLOOKUP(A30614,Questionnaire!A:KQ,244,FALSE))</f>
        <v>#</v>
      </c>
    </row>
    <row r="30615" spans="1:2">
      <c r="A30615" t="s">
        <v>445</v>
      </c>
      <c r="B30615" t="str">
        <f>IF(ISBLANK(VLOOKUP(A30615,Questionnaire!A:KQ,244,FALSE)),"#",VLOOKUP(A30615,Questionnaire!A:KQ,244,FALSE))</f>
        <v>#</v>
      </c>
    </row>
    <row r="30616" spans="1:2">
      <c r="A30616" t="s">
        <v>448</v>
      </c>
      <c r="B30616" t="str">
        <f>IF(ISBLANK(VLOOKUP(A30616,Questionnaire!A:KQ,244,FALSE)),"#",VLOOKUP(A30616,Questionnaire!A:KQ,244,FALSE))</f>
        <v>#</v>
      </c>
    </row>
    <row r="30617" spans="1:2">
      <c r="A30617" t="s">
        <v>452</v>
      </c>
      <c r="B30617" t="str">
        <f>IF(ISBLANK(VLOOKUP(A30617,Questionnaire!A:KQ,244,FALSE)),"#",VLOOKUP(A30617,Questionnaire!A:KQ,244,FALSE))</f>
        <v>#</v>
      </c>
    </row>
    <row r="30618" spans="1:2">
      <c r="A30618" t="s">
        <v>455</v>
      </c>
      <c r="B30618" t="str">
        <f>IF(ISBLANK(VLOOKUP(A30618,Questionnaire!A:KQ,244,FALSE)),"#",VLOOKUP(A30618,Questionnaire!A:KQ,244,FALSE))</f>
        <v>#</v>
      </c>
    </row>
    <row r="30619" spans="1:2">
      <c r="A30619" t="s">
        <v>458</v>
      </c>
      <c r="B30619" t="str">
        <f>IF(ISBLANK(VLOOKUP(A30619,Questionnaire!A:KQ,244,FALSE)),"#",VLOOKUP(A30619,Questionnaire!A:KQ,244,FALSE))</f>
        <v>#</v>
      </c>
    </row>
    <row r="30620" spans="1:2">
      <c r="A30620" t="s">
        <v>461</v>
      </c>
      <c r="B30620" t="str">
        <f>IF(ISBLANK(VLOOKUP(A30620,Questionnaire!A:KQ,244,FALSE)),"#",VLOOKUP(A30620,Questionnaire!A:KQ,244,FALSE))</f>
        <v>#</v>
      </c>
    </row>
    <row r="30621" spans="1:2">
      <c r="A30621" t="s">
        <v>465</v>
      </c>
      <c r="B30621" t="str">
        <f>IF(ISBLANK(VLOOKUP(A30621,Questionnaire!A:KQ,244,FALSE)),"#",VLOOKUP(A30621,Questionnaire!A:KQ,244,FALSE))</f>
        <v>#</v>
      </c>
    </row>
    <row r="30622" spans="1:2">
      <c r="A30622" t="s">
        <v>467</v>
      </c>
      <c r="B30622" t="str">
        <f>IF(ISBLANK(VLOOKUP(A30622,Questionnaire!A:KQ,244,FALSE)),"#",VLOOKUP(A30622,Questionnaire!A:KQ,244,FALSE))</f>
        <v>#</v>
      </c>
    </row>
    <row r="30623" spans="1:2">
      <c r="A30623" t="s">
        <v>469</v>
      </c>
      <c r="B30623" t="str">
        <f>IF(ISBLANK(VLOOKUP(A30623,Questionnaire!A:KQ,244,FALSE)),"#",VLOOKUP(A30623,Questionnaire!A:KQ,244,FALSE))</f>
        <v>#</v>
      </c>
    </row>
    <row r="30624" spans="1:2">
      <c r="A30624" t="s">
        <v>471</v>
      </c>
      <c r="B30624" t="str">
        <f>IF(ISBLANK(VLOOKUP(A30624,Questionnaire!A:KQ,244,FALSE)),"#",VLOOKUP(A30624,Questionnaire!A:KQ,244,FALSE))</f>
        <v>#</v>
      </c>
    </row>
    <row r="30625" spans="1:3">
      <c r="A30625" t="s">
        <v>473</v>
      </c>
      <c r="B30625" t="str">
        <f>IF(ISBLANK(VLOOKUP(A30625,Questionnaire!A:KQ,244,FALSE)),"#",VLOOKUP(A30625,Questionnaire!A:KQ,244,FALSE))</f>
        <v>#</v>
      </c>
    </row>
    <row r="30626" spans="1:3">
      <c r="A30626" t="s">
        <v>475</v>
      </c>
      <c r="B30626" t="str">
        <f>IF(ISBLANK(VLOOKUP(A30626,Questionnaire!A:KQ,244,FALSE)),"#",VLOOKUP(A30626,Questionnaire!A:KQ,244,FALSE))</f>
        <v>#</v>
      </c>
    </row>
    <row r="30627" spans="1:3">
      <c r="A30627" t="s">
        <v>185</v>
      </c>
      <c r="B30627" t="str">
        <f>IF(ISBLANK(VLOOKUP(A30627,Questionnaire!A:KQ,245,FALSE)),"#",VLOOKUP(A30627,Questionnaire!A:KQ,245,FALSE))</f>
        <v>#</v>
      </c>
      <c r="C30627">
        <v>242</v>
      </c>
    </row>
    <row r="30628" spans="1:3">
      <c r="A30628" t="s">
        <v>187</v>
      </c>
      <c r="B30628" t="str">
        <f>IF(ISNA(VLOOKUP(VLOOKUP(A30628,Questionnaire!A:KQ,245,FALSE),'CORA Encoding'!D:E,2,FALSE)),"#",VLOOKUP(VLOOKUP(A30628,Questionnaire!A:KQ,245,FALSE),'CORA Encoding'!D:E,2,FALSE))</f>
        <v>#</v>
      </c>
    </row>
    <row r="30629" spans="1:3">
      <c r="A30629" t="s">
        <v>189</v>
      </c>
      <c r="B30629" t="str">
        <f>IF(ISNA(VLOOKUP(VLOOKUP(A30629,Questionnaire!A:KQ,245,FALSE),'CORA Encoding'!G:H,2,FALSE)),"#",VLOOKUP(VLOOKUP(A30629,Questionnaire!A:KQ,245,FALSE),'CORA Encoding'!G:H,2,FALSE))</f>
        <v>#</v>
      </c>
    </row>
    <row r="30630" spans="1:3">
      <c r="A30630" t="s">
        <v>191</v>
      </c>
      <c r="B30630" t="str">
        <f>IF(ISNA(VLOOKUP(VLOOKUP(A30630,Questionnaire!A:KQ,245,FALSE),'Country List'!E:F,2,FALSE)),"#",VLOOKUP(VLOOKUP(A30630,Questionnaire!A:KQ,245,FALSE),'Country List'!E:F,2,FALSE))</f>
        <v>#</v>
      </c>
    </row>
    <row r="30631" spans="1:3">
      <c r="A30631" t="s">
        <v>193</v>
      </c>
      <c r="B30631" t="str">
        <f>IF(ISNA(VLOOKUP(VLOOKUP(A30631,Questionnaire!A:KQ,245,FALSE),'Industry List'!B:C,2,FALSE)),"#",VLOOKUP(VLOOKUP(A30631,Questionnaire!A:KQ,245,FALSE),'Industry List'!B:C,2,FALSE))</f>
        <v>#</v>
      </c>
    </row>
    <row r="30632" spans="1:3">
      <c r="A30632" t="s">
        <v>197</v>
      </c>
      <c r="B30632" t="str">
        <f>IF(ISBLANK(VLOOKUP(A30632,Questionnaire!A:KQ,245,FALSE)),"#",VLOOKUP(A30632,Questionnaire!A:KQ,245,FALSE))</f>
        <v>#</v>
      </c>
    </row>
    <row r="30633" spans="1:3">
      <c r="A30633" t="s">
        <v>201</v>
      </c>
      <c r="B30633" t="str">
        <f>IF(ISBLANK(VLOOKUP(A30633,Questionnaire!A:KQ,245,FALSE)),"#",VLOOKUP(A30633,Questionnaire!A:KQ,245,FALSE))</f>
        <v>#</v>
      </c>
    </row>
    <row r="30634" spans="1:3">
      <c r="A30634" t="s">
        <v>203</v>
      </c>
      <c r="B30634" t="str">
        <f>IF(ISNA(VLOOKUP(VLOOKUP(A30634,Questionnaire!A:KQ,245,FALSE),'CORA Encoding'!J:K,2,FALSE)),"#",VLOOKUP(VLOOKUP(A30634,Questionnaire!A:KQ,245,FALSE),'CORA Encoding'!J:K,2,FALSE))</f>
        <v>#</v>
      </c>
    </row>
    <row r="30635" spans="1:3">
      <c r="A30635" t="s">
        <v>208</v>
      </c>
      <c r="B30635" t="str">
        <f>IF(ISBLANK(VLOOKUP(A30635,Questionnaire!A:KQ,245,FALSE)),"#",VLOOKUP(A30635,Questionnaire!A:KQ,245,FALSE))</f>
        <v>#</v>
      </c>
    </row>
    <row r="30636" spans="1:3">
      <c r="A30636" t="s">
        <v>213</v>
      </c>
      <c r="B30636" t="str">
        <f>IF(ISBLANK(VLOOKUP(A30636,Questionnaire!A:KQ,245,FALSE)),"#",VLOOKUP(A30636,Questionnaire!A:KQ,245,FALSE))</f>
        <v>#</v>
      </c>
    </row>
    <row r="30637" spans="1:3">
      <c r="A30637" t="s">
        <v>215</v>
      </c>
      <c r="B30637" t="str">
        <f>IF(ISBLANK(VLOOKUP(A30637,Questionnaire!A:KQ,245,FALSE)),"#",VLOOKUP(A30637,Questionnaire!A:KQ,245,FALSE))</f>
        <v>#</v>
      </c>
    </row>
    <row r="30638" spans="1:3">
      <c r="A30638" t="s">
        <v>217</v>
      </c>
      <c r="B30638" t="str">
        <f>IF(ISBLANK(VLOOKUP(A30638,Questionnaire!A:KQ,245,FALSE)),"#",VLOOKUP(A30638,Questionnaire!A:KQ,245,FALSE))</f>
        <v>#</v>
      </c>
    </row>
    <row r="30639" spans="1:3">
      <c r="A30639" t="s">
        <v>219</v>
      </c>
      <c r="B30639" t="str">
        <f>IF(ISBLANK(VLOOKUP(A30639,Questionnaire!A:KQ,245,FALSE)),"#",VLOOKUP(A30639,Questionnaire!A:KQ,245,FALSE))</f>
        <v>#</v>
      </c>
    </row>
    <row r="30640" spans="1:3">
      <c r="A30640" t="s">
        <v>221</v>
      </c>
      <c r="B30640" t="str">
        <f>IF(ISBLANK(VLOOKUP(A30640,Questionnaire!A:KQ,245,FALSE)),"#",VLOOKUP(A30640,Questionnaire!A:KQ,245,FALSE))</f>
        <v>#</v>
      </c>
    </row>
    <row r="30641" spans="1:2">
      <c r="A30641" t="s">
        <v>223</v>
      </c>
      <c r="B30641" t="str">
        <f>IF(ISBLANK(VLOOKUP(A30641,Questionnaire!A:KQ,245,FALSE)),"#",VLOOKUP(A30641,Questionnaire!A:KQ,245,FALSE))</f>
        <v>#</v>
      </c>
    </row>
    <row r="30642" spans="1:2">
      <c r="A30642" t="s">
        <v>225</v>
      </c>
      <c r="B30642" t="str">
        <f>IF(ISBLANK(VLOOKUP(A30642,Questionnaire!A:KQ,245,FALSE)),"#",VLOOKUP(A30642,Questionnaire!A:KQ,245,FALSE))</f>
        <v>#</v>
      </c>
    </row>
    <row r="30643" spans="1:2">
      <c r="A30643" t="s">
        <v>227</v>
      </c>
      <c r="B30643" t="str">
        <f>IF(ISBLANK(VLOOKUP(A30643,Questionnaire!A:KQ,245,FALSE)),"#",VLOOKUP(A30643,Questionnaire!A:KQ,245,FALSE))</f>
        <v>#</v>
      </c>
    </row>
    <row r="30644" spans="1:2">
      <c r="A30644" t="s">
        <v>229</v>
      </c>
      <c r="B30644" t="str">
        <f>IF(ISBLANK(VLOOKUP(A30644,Questionnaire!A:KQ,245,FALSE)),"#",VLOOKUP(A30644,Questionnaire!A:KQ,245,FALSE))</f>
        <v>#</v>
      </c>
    </row>
    <row r="30645" spans="1:2">
      <c r="A30645" t="s">
        <v>231</v>
      </c>
      <c r="B30645" t="str">
        <f>IF(ISBLANK(VLOOKUP(A30645,Questionnaire!A:KQ,245,FALSE)),"#",VLOOKUP(A30645,Questionnaire!A:KQ,245,FALSE))</f>
        <v>#</v>
      </c>
    </row>
    <row r="30646" spans="1:2">
      <c r="A30646" t="s">
        <v>233</v>
      </c>
      <c r="B30646" t="str">
        <f>IF(ISBLANK(VLOOKUP(A30646,Questionnaire!A:KQ,245,FALSE)),"#",VLOOKUP(A30646,Questionnaire!A:KQ,245,FALSE))</f>
        <v>#</v>
      </c>
    </row>
    <row r="30647" spans="1:2">
      <c r="A30647" t="s">
        <v>235</v>
      </c>
      <c r="B30647" t="str">
        <f>IF(ISBLANK(VLOOKUP(A30647,Questionnaire!A:KQ,245,FALSE)),"#",VLOOKUP(A30647,Questionnaire!A:KQ,245,FALSE))</f>
        <v>#</v>
      </c>
    </row>
    <row r="30648" spans="1:2">
      <c r="A30648" t="s">
        <v>237</v>
      </c>
      <c r="B30648" t="str">
        <f>IF(ISBLANK(VLOOKUP(A30648,Questionnaire!A:KQ,245,FALSE)),"#",VLOOKUP(A30648,Questionnaire!A:KQ,245,FALSE))</f>
        <v>#</v>
      </c>
    </row>
    <row r="30649" spans="1:2">
      <c r="A30649" t="s">
        <v>239</v>
      </c>
      <c r="B30649" t="str">
        <f>IF(ISBLANK(VLOOKUP(A30649,Questionnaire!A:KQ,245,FALSE)),"#",VLOOKUP(A30649,Questionnaire!A:KQ,245,FALSE))</f>
        <v>#</v>
      </c>
    </row>
    <row r="30650" spans="1:2">
      <c r="A30650" t="s">
        <v>242</v>
      </c>
      <c r="B30650" t="str">
        <f>IF(ISBLANK(VLOOKUP(A30650,Questionnaire!A:KQ,245,FALSE)),"#",VLOOKUP(A30650,Questionnaire!A:KQ,245,FALSE))</f>
        <v>#</v>
      </c>
    </row>
    <row r="30651" spans="1:2">
      <c r="A30651" t="s">
        <v>245</v>
      </c>
      <c r="B30651" t="str">
        <f>IF(ISBLANK(VLOOKUP(A30651,Questionnaire!A:KQ,245,FALSE)),"#",VLOOKUP(A30651,Questionnaire!A:KQ,245,FALSE))</f>
        <v>#</v>
      </c>
    </row>
    <row r="30652" spans="1:2">
      <c r="A30652" t="s">
        <v>247</v>
      </c>
      <c r="B30652" t="str">
        <f>IF(ISBLANK(VLOOKUP(A30652,Questionnaire!A:KQ,245,FALSE)),"#",VLOOKUP(A30652,Questionnaire!A:KQ,245,FALSE))</f>
        <v>#</v>
      </c>
    </row>
    <row r="30653" spans="1:2">
      <c r="A30653" t="s">
        <v>249</v>
      </c>
      <c r="B30653" t="str">
        <f>IF(ISBLANK(VLOOKUP(A30653,Questionnaire!A:KQ,245,FALSE)),"#",VLOOKUP(A30653,Questionnaire!A:KQ,245,FALSE))</f>
        <v>#</v>
      </c>
    </row>
    <row r="30654" spans="1:2">
      <c r="A30654" t="s">
        <v>250</v>
      </c>
      <c r="B30654" t="str">
        <f>IF(ISBLANK(VLOOKUP(A30654,Questionnaire!A:KQ,245,FALSE)),"#",VLOOKUP(A30654,Questionnaire!A:KQ,245,FALSE))</f>
        <v>#</v>
      </c>
    </row>
    <row r="30655" spans="1:2">
      <c r="A30655" t="s">
        <v>252</v>
      </c>
      <c r="B30655" t="str">
        <f>IF(ISBLANK(VLOOKUP(A30655,Questionnaire!A:KQ,245,FALSE)),"#",VLOOKUP(A30655,Questionnaire!A:KQ,245,FALSE))</f>
        <v>#</v>
      </c>
    </row>
    <row r="30656" spans="1:2">
      <c r="A30656" t="s">
        <v>255</v>
      </c>
      <c r="B30656" t="str">
        <f>IF(ISBLANK(VLOOKUP(A30656,Questionnaire!A:KQ,245,FALSE)),"#",VLOOKUP(A30656,Questionnaire!A:KQ,245,FALSE))</f>
        <v>#</v>
      </c>
    </row>
    <row r="30657" spans="1:2">
      <c r="A30657" t="s">
        <v>258</v>
      </c>
      <c r="B30657" t="str">
        <f>IF(ISNA(VLOOKUP(VLOOKUP(A30657,Questionnaire!A:KQ,245,FALSE),'CORA Encoding'!M:N,2,FALSE)),"#",VLOOKUP(VLOOKUP(A30657,Questionnaire!A:KQ,245,FALSE),'CORA Encoding'!M:N,2,FALSE))</f>
        <v>#</v>
      </c>
    </row>
    <row r="30658" spans="1:2">
      <c r="A30658" t="s">
        <v>261</v>
      </c>
      <c r="B30658" t="str">
        <f>IF(ISBLANK(VLOOKUP(A30658,Questionnaire!A:KQ,245,FALSE)),"#",VLOOKUP(A30658,Questionnaire!A:KQ,245,FALSE))</f>
        <v>#</v>
      </c>
    </row>
    <row r="30659" spans="1:2">
      <c r="A30659" t="s">
        <v>263</v>
      </c>
      <c r="B30659" t="str">
        <f>IF(ISBLANK(VLOOKUP(A30659,Questionnaire!A:KQ,245,FALSE)),"#",VLOOKUP(A30659,Questionnaire!A:KQ,245,FALSE))</f>
        <v>#</v>
      </c>
    </row>
    <row r="30660" spans="1:2">
      <c r="A30660" t="s">
        <v>265</v>
      </c>
      <c r="B30660" t="str">
        <f>IF(ISBLANK(VLOOKUP(A30660,Questionnaire!A:KQ,245,FALSE)),"#",VLOOKUP(A30660,Questionnaire!A:KQ,245,FALSE))</f>
        <v>#</v>
      </c>
    </row>
    <row r="30661" spans="1:2">
      <c r="A30661" t="s">
        <v>267</v>
      </c>
      <c r="B30661" t="str">
        <f>IF(ISBLANK(VLOOKUP(A30661,Questionnaire!A:KQ,245,FALSE)),"#",VLOOKUP(A30661,Questionnaire!A:KQ,245,FALSE))</f>
        <v>#</v>
      </c>
    </row>
    <row r="30662" spans="1:2">
      <c r="A30662" t="s">
        <v>269</v>
      </c>
      <c r="B30662" t="str">
        <f>IF(ISBLANK(VLOOKUP(A30662,Questionnaire!A:KQ,245,FALSE)),"#",VLOOKUP(A30662,Questionnaire!A:KQ,245,FALSE))</f>
        <v>#</v>
      </c>
    </row>
    <row r="30663" spans="1:2">
      <c r="A30663" t="s">
        <v>274</v>
      </c>
      <c r="B30663" t="str">
        <f>IF(ISBLANK(VLOOKUP(A30663,Questionnaire!A:KQ,245,FALSE)),"#",VLOOKUP(A30663,Questionnaire!A:KQ,245,FALSE))</f>
        <v>#</v>
      </c>
    </row>
    <row r="30664" spans="1:2">
      <c r="A30664" t="s">
        <v>276</v>
      </c>
      <c r="B30664" t="str">
        <f>IF(ISBLANK(VLOOKUP(A30664,Questionnaire!A:KQ,245,FALSE)),"#",VLOOKUP(A30664,Questionnaire!A:KQ,245,FALSE))</f>
        <v>#</v>
      </c>
    </row>
    <row r="30665" spans="1:2">
      <c r="A30665" t="s">
        <v>278</v>
      </c>
      <c r="B30665" t="str">
        <f>IF(ISBLANK(VLOOKUP(A30665,Questionnaire!A:KQ,245,FALSE)),"#",VLOOKUP(A30665,Questionnaire!A:KQ,245,FALSE))</f>
        <v>#</v>
      </c>
    </row>
    <row r="30666" spans="1:2">
      <c r="A30666" t="s">
        <v>280</v>
      </c>
      <c r="B30666" t="str">
        <f>IF(ISBLANK(VLOOKUP(A30666,Questionnaire!A:KQ,245,FALSE)),"#",VLOOKUP(A30666,Questionnaire!A:KQ,245,FALSE))</f>
        <v>#</v>
      </c>
    </row>
    <row r="30667" spans="1:2">
      <c r="A30667" t="s">
        <v>282</v>
      </c>
      <c r="B30667" t="str">
        <f>IF(ISBLANK(VLOOKUP(A30667,Questionnaire!A:KQ,245,FALSE)),"#",VLOOKUP(A30667,Questionnaire!A:KQ,245,FALSE))</f>
        <v>#</v>
      </c>
    </row>
    <row r="30668" spans="1:2">
      <c r="A30668" t="s">
        <v>286</v>
      </c>
      <c r="B30668" t="str">
        <f>IF(ISBLANK(VLOOKUP(A30668,Questionnaire!A:KQ,245,FALSE)),"#",VLOOKUP(A30668,Questionnaire!A:KQ,245,FALSE))</f>
        <v>#</v>
      </c>
    </row>
    <row r="30669" spans="1:2">
      <c r="A30669" t="s">
        <v>288</v>
      </c>
      <c r="B30669" t="str">
        <f>IF(ISBLANK(VLOOKUP(A30669,Questionnaire!A:KQ,245,FALSE)),"#",VLOOKUP(A30669,Questionnaire!A:KQ,245,FALSE))</f>
        <v>#</v>
      </c>
    </row>
    <row r="30670" spans="1:2">
      <c r="A30670" t="s">
        <v>290</v>
      </c>
      <c r="B30670" t="str">
        <f>IF(ISBLANK(VLOOKUP(A30670,Questionnaire!A:KQ,245,FALSE)),"#",VLOOKUP(A30670,Questionnaire!A:KQ,245,FALSE))</f>
        <v>#</v>
      </c>
    </row>
    <row r="30671" spans="1:2">
      <c r="A30671" t="s">
        <v>292</v>
      </c>
      <c r="B30671" t="str">
        <f>IF(ISBLANK(VLOOKUP(A30671,Questionnaire!A:KQ,245,FALSE)),"#",VLOOKUP(A30671,Questionnaire!A:KQ,245,FALSE))</f>
        <v>#</v>
      </c>
    </row>
    <row r="30672" spans="1:2">
      <c r="A30672" t="s">
        <v>294</v>
      </c>
      <c r="B30672" t="str">
        <f>IF(ISBLANK(VLOOKUP(A30672,Questionnaire!A:KQ,245,FALSE)),"#",VLOOKUP(A30672,Questionnaire!A:KQ,245,FALSE))</f>
        <v>#</v>
      </c>
    </row>
    <row r="30673" spans="1:2">
      <c r="A30673" t="s">
        <v>296</v>
      </c>
      <c r="B30673" t="str">
        <f>IF(ISBLANK(VLOOKUP(A30673,Questionnaire!A:KQ,245,FALSE)),"#",VLOOKUP(A30673,Questionnaire!A:KQ,245,FALSE))</f>
        <v>#</v>
      </c>
    </row>
    <row r="30674" spans="1:2">
      <c r="A30674" t="s">
        <v>301</v>
      </c>
      <c r="B30674" t="str">
        <f>IF(ISBLANK(VLOOKUP(A30674,Questionnaire!A:KQ,245,FALSE)),"#",VLOOKUP(A30674,Questionnaire!A:KQ,245,FALSE))</f>
        <v>#</v>
      </c>
    </row>
    <row r="30675" spans="1:2">
      <c r="A30675" t="s">
        <v>303</v>
      </c>
      <c r="B30675" t="str">
        <f>IF(ISBLANK(VLOOKUP(A30675,Questionnaire!A:KQ,245,FALSE)),"#",VLOOKUP(A30675,Questionnaire!A:KQ,245,FALSE))</f>
        <v>#</v>
      </c>
    </row>
    <row r="30676" spans="1:2">
      <c r="A30676" t="s">
        <v>305</v>
      </c>
      <c r="B30676" t="str">
        <f>IF(ISBLANK(VLOOKUP(A30676,Questionnaire!A:KQ,245,FALSE)),"#",VLOOKUP(A30676,Questionnaire!A:KQ,245,FALSE))</f>
        <v>#</v>
      </c>
    </row>
    <row r="30677" spans="1:2">
      <c r="A30677" t="s">
        <v>307</v>
      </c>
      <c r="B30677" t="str">
        <f>IF(ISBLANK(VLOOKUP(A30677,Questionnaire!A:KQ,245,FALSE)),"#",VLOOKUP(A30677,Questionnaire!A:KQ,245,FALSE))</f>
        <v>#</v>
      </c>
    </row>
    <row r="30678" spans="1:2">
      <c r="A30678" t="s">
        <v>311</v>
      </c>
      <c r="B30678" t="str">
        <f>IF(ISBLANK(VLOOKUP(A30678,Questionnaire!A:KQ,245,FALSE)),"#",VLOOKUP(A30678,Questionnaire!A:KQ,245,FALSE))</f>
        <v>#</v>
      </c>
    </row>
    <row r="30679" spans="1:2">
      <c r="A30679" t="s">
        <v>313</v>
      </c>
      <c r="B30679" t="str">
        <f>IF(ISBLANK(VLOOKUP(A30679,Questionnaire!A:KQ,245,FALSE)),"#",VLOOKUP(A30679,Questionnaire!A:KQ,245,FALSE))</f>
        <v>#</v>
      </c>
    </row>
    <row r="30680" spans="1:2">
      <c r="A30680" t="s">
        <v>314</v>
      </c>
      <c r="B30680" t="str">
        <f>IF(ISBLANK(VLOOKUP(A30680,Questionnaire!A:KQ,245,FALSE)),"#",VLOOKUP(A30680,Questionnaire!A:KQ,245,FALSE))</f>
        <v>#</v>
      </c>
    </row>
    <row r="30681" spans="1:2">
      <c r="A30681" t="s">
        <v>315</v>
      </c>
      <c r="B30681" t="str">
        <f>IF(ISBLANK(VLOOKUP(A30681,Questionnaire!A:KQ,245,FALSE)),"#",VLOOKUP(A30681,Questionnaire!A:KQ,245,FALSE))</f>
        <v>#</v>
      </c>
    </row>
    <row r="30682" spans="1:2">
      <c r="A30682" t="s">
        <v>317</v>
      </c>
      <c r="B30682" t="str">
        <f>IF(ISBLANK(VLOOKUP(A30682,Questionnaire!A:KQ,245,FALSE)),"#",VLOOKUP(A30682,Questionnaire!A:KQ,245,FALSE))</f>
        <v>#</v>
      </c>
    </row>
    <row r="30683" spans="1:2">
      <c r="A30683" t="s">
        <v>319</v>
      </c>
      <c r="B30683" t="str">
        <f>IF(ISBLANK(VLOOKUP(A30683,Questionnaire!A:KQ,245,FALSE)),"#",VLOOKUP(A30683,Questionnaire!A:KQ,245,FALSE))</f>
        <v>#</v>
      </c>
    </row>
    <row r="30684" spans="1:2">
      <c r="A30684" t="s">
        <v>322</v>
      </c>
      <c r="B30684" t="str">
        <f>IF(ISBLANK(VLOOKUP(A30684,Questionnaire!A:KQ,245,FALSE)),"#",VLOOKUP(A30684,Questionnaire!A:KQ,245,FALSE))</f>
        <v>#</v>
      </c>
    </row>
    <row r="30685" spans="1:2">
      <c r="A30685" t="s">
        <v>326</v>
      </c>
      <c r="B30685" t="str">
        <f>IF(ISBLANK(VLOOKUP(A30685,Questionnaire!A:KQ,245,FALSE)),"#",VLOOKUP(A30685,Questionnaire!A:KQ,245,FALSE))</f>
        <v>#</v>
      </c>
    </row>
    <row r="30686" spans="1:2">
      <c r="A30686" t="s">
        <v>328</v>
      </c>
      <c r="B30686" t="str">
        <f>IF(ISBLANK(VLOOKUP(A30686,Questionnaire!A:KQ,245,FALSE)),"#",VLOOKUP(A30686,Questionnaire!A:KQ,245,FALSE))</f>
        <v>#</v>
      </c>
    </row>
    <row r="30687" spans="1:2">
      <c r="A30687" t="s">
        <v>332</v>
      </c>
      <c r="B30687" t="str">
        <f>IF(ISBLANK(VLOOKUP(A30687,Questionnaire!A:KQ,245,FALSE)),"#",VLOOKUP(A30687,Questionnaire!A:KQ,245,FALSE))</f>
        <v>#</v>
      </c>
    </row>
    <row r="30688" spans="1:2">
      <c r="A30688" t="s">
        <v>333</v>
      </c>
      <c r="B30688" t="str">
        <f>IF(ISBLANK(VLOOKUP(A30688,Questionnaire!A:KQ,245,FALSE)),"#",VLOOKUP(A30688,Questionnaire!A:KQ,245,FALSE))</f>
        <v>#</v>
      </c>
    </row>
    <row r="30689" spans="1:2">
      <c r="A30689" t="s">
        <v>334</v>
      </c>
      <c r="B30689" t="str">
        <f>IF(ISBLANK(VLOOKUP(A30689,Questionnaire!A:KQ,245,FALSE)),"#",VLOOKUP(A30689,Questionnaire!A:KQ,245,FALSE))</f>
        <v>#</v>
      </c>
    </row>
    <row r="30690" spans="1:2">
      <c r="A30690" t="s">
        <v>335</v>
      </c>
      <c r="B30690" t="str">
        <f>IF(ISBLANK(VLOOKUP(A30690,Questionnaire!A:KQ,245,FALSE)),"#",VLOOKUP(A30690,Questionnaire!A:KQ,245,FALSE))</f>
        <v>#</v>
      </c>
    </row>
    <row r="30691" spans="1:2">
      <c r="A30691" t="s">
        <v>336</v>
      </c>
      <c r="B30691" t="str">
        <f>IF(ISBLANK(VLOOKUP(A30691,Questionnaire!A:KQ,245,FALSE)),"#",VLOOKUP(A30691,Questionnaire!A:KQ,245,FALSE))</f>
        <v>#</v>
      </c>
    </row>
    <row r="30692" spans="1:2">
      <c r="A30692" t="s">
        <v>337</v>
      </c>
      <c r="B30692" t="str">
        <f>IF(ISBLANK(VLOOKUP(A30692,Questionnaire!A:KQ,245,FALSE)),"#",VLOOKUP(A30692,Questionnaire!A:KQ,245,FALSE))</f>
        <v>#</v>
      </c>
    </row>
    <row r="30693" spans="1:2">
      <c r="A30693" t="s">
        <v>338</v>
      </c>
      <c r="B30693" t="str">
        <f>IF(ISBLANK(VLOOKUP(A30693,Questionnaire!A:KQ,245,FALSE)),"#",VLOOKUP(A30693,Questionnaire!A:KQ,245,FALSE))</f>
        <v>#</v>
      </c>
    </row>
    <row r="30694" spans="1:2">
      <c r="A30694" t="s">
        <v>339</v>
      </c>
      <c r="B30694" t="str">
        <f>IF(ISBLANK(VLOOKUP(A30694,Questionnaire!A:KQ,245,FALSE)),"#",VLOOKUP(A30694,Questionnaire!A:KQ,245,FALSE))</f>
        <v>#</v>
      </c>
    </row>
    <row r="30695" spans="1:2">
      <c r="A30695" t="s">
        <v>340</v>
      </c>
      <c r="B30695" t="str">
        <f>IF(ISBLANK(VLOOKUP(A30695,Questionnaire!A:KQ,245,FALSE)),"#",VLOOKUP(A30695,Questionnaire!A:KQ,245,FALSE))</f>
        <v>#</v>
      </c>
    </row>
    <row r="30696" spans="1:2">
      <c r="A30696" t="s">
        <v>341</v>
      </c>
      <c r="B30696" t="str">
        <f>IF(ISBLANK(VLOOKUP(A30696,Questionnaire!A:KQ,245,FALSE)),"#",VLOOKUP(A30696,Questionnaire!A:KQ,245,FALSE))</f>
        <v>#</v>
      </c>
    </row>
    <row r="30697" spans="1:2">
      <c r="A30697" t="s">
        <v>342</v>
      </c>
      <c r="B30697" t="str">
        <f>IF(ISBLANK(VLOOKUP(A30697,Questionnaire!A:KQ,245,FALSE)),"#",VLOOKUP(A30697,Questionnaire!A:KQ,245,FALSE))</f>
        <v>#</v>
      </c>
    </row>
    <row r="30698" spans="1:2">
      <c r="A30698" t="s">
        <v>343</v>
      </c>
      <c r="B30698" t="str">
        <f>IF(ISBLANK(VLOOKUP(A30698,Questionnaire!A:KQ,245,FALSE)),"#",VLOOKUP(A30698,Questionnaire!A:KQ,245,FALSE))</f>
        <v>#</v>
      </c>
    </row>
    <row r="30699" spans="1:2">
      <c r="A30699" t="s">
        <v>344</v>
      </c>
      <c r="B30699" t="str">
        <f>IF(ISBLANK(VLOOKUP(A30699,Questionnaire!A:KQ,245,FALSE)),"#",VLOOKUP(A30699,Questionnaire!A:KQ,245,FALSE))</f>
        <v>#</v>
      </c>
    </row>
    <row r="30700" spans="1:2">
      <c r="A30700" t="s">
        <v>345</v>
      </c>
      <c r="B30700" t="str">
        <f>IF(ISBLANK(VLOOKUP(A30700,Questionnaire!A:KQ,245,FALSE)),"#",VLOOKUP(A30700,Questionnaire!A:KQ,245,FALSE))</f>
        <v>#</v>
      </c>
    </row>
    <row r="30701" spans="1:2">
      <c r="A30701" t="s">
        <v>348</v>
      </c>
      <c r="B30701" t="str">
        <f>IF(ISBLANK(VLOOKUP(A30701,Questionnaire!A:KQ,245,FALSE)),"#",VLOOKUP(A30701,Questionnaire!A:KQ,245,FALSE))</f>
        <v>#</v>
      </c>
    </row>
    <row r="30702" spans="1:2">
      <c r="A30702" t="s">
        <v>353</v>
      </c>
      <c r="B30702" t="str">
        <f>IF(ISBLANK(VLOOKUP(A30702,Questionnaire!A:KQ,245,FALSE)),"#",VLOOKUP(A30702,Questionnaire!A:KQ,245,FALSE))</f>
        <v>#</v>
      </c>
    </row>
    <row r="30703" spans="1:2">
      <c r="A30703" t="s">
        <v>354</v>
      </c>
      <c r="B30703" t="str">
        <f>IF(ISBLANK(VLOOKUP(A30703,Questionnaire!A:KQ,245,FALSE)),"#",VLOOKUP(A30703,Questionnaire!A:KQ,245,FALSE))</f>
        <v>#</v>
      </c>
    </row>
    <row r="30704" spans="1:2">
      <c r="A30704" t="s">
        <v>355</v>
      </c>
      <c r="B30704" t="str">
        <f>IF(ISBLANK(VLOOKUP(A30704,Questionnaire!A:KQ,245,FALSE)),"#",VLOOKUP(A30704,Questionnaire!A:KQ,245,FALSE))</f>
        <v>#</v>
      </c>
    </row>
    <row r="30705" spans="1:2">
      <c r="A30705" t="s">
        <v>356</v>
      </c>
      <c r="B30705" t="str">
        <f>IF(ISBLANK(VLOOKUP(A30705,Questionnaire!A:KQ,245,FALSE)),"#",VLOOKUP(A30705,Questionnaire!A:KQ,245,FALSE))</f>
        <v>#</v>
      </c>
    </row>
    <row r="30706" spans="1:2">
      <c r="A30706" t="s">
        <v>357</v>
      </c>
      <c r="B30706" t="str">
        <f>IF(ISBLANK(VLOOKUP(A30706,Questionnaire!A:KQ,245,FALSE)),"#",VLOOKUP(A30706,Questionnaire!A:KQ,245,FALSE))</f>
        <v>#</v>
      </c>
    </row>
    <row r="30707" spans="1:2">
      <c r="A30707" t="s">
        <v>360</v>
      </c>
      <c r="B30707" t="str">
        <f>IF(ISBLANK(VLOOKUP(A30707,Questionnaire!A:KQ,245,FALSE)),"#",VLOOKUP(A30707,Questionnaire!A:KQ,245,FALSE))</f>
        <v>#</v>
      </c>
    </row>
    <row r="30708" spans="1:2">
      <c r="A30708" t="s">
        <v>362</v>
      </c>
      <c r="B30708" t="str">
        <f>IF(ISBLANK(VLOOKUP(A30708,Questionnaire!A:KQ,245,FALSE)),"#",VLOOKUP(A30708,Questionnaire!A:KQ,245,FALSE))</f>
        <v>#</v>
      </c>
    </row>
    <row r="30709" spans="1:2">
      <c r="A30709" t="s">
        <v>363</v>
      </c>
      <c r="B30709" t="str">
        <f>IF(ISBLANK(VLOOKUP(A30709,Questionnaire!A:KQ,245,FALSE)),"#",VLOOKUP(A30709,Questionnaire!A:KQ,245,FALSE))</f>
        <v>#</v>
      </c>
    </row>
    <row r="30710" spans="1:2">
      <c r="A30710" t="s">
        <v>364</v>
      </c>
      <c r="B30710" t="str">
        <f>IF(ISBLANK(VLOOKUP(A30710,Questionnaire!A:KQ,245,FALSE)),"#",VLOOKUP(A30710,Questionnaire!A:KQ,245,FALSE))</f>
        <v>#</v>
      </c>
    </row>
    <row r="30711" spans="1:2">
      <c r="A30711" t="s">
        <v>365</v>
      </c>
      <c r="B30711" t="str">
        <f>IF(ISBLANK(VLOOKUP(A30711,Questionnaire!A:KQ,245,FALSE)),"#",VLOOKUP(A30711,Questionnaire!A:KQ,245,FALSE))</f>
        <v>#</v>
      </c>
    </row>
    <row r="30712" spans="1:2">
      <c r="A30712" t="s">
        <v>366</v>
      </c>
      <c r="B30712" t="str">
        <f>IF(ISBLANK(VLOOKUP(A30712,Questionnaire!A:KQ,245,FALSE)),"#",VLOOKUP(A30712,Questionnaire!A:KQ,245,FALSE))</f>
        <v>#</v>
      </c>
    </row>
    <row r="30713" spans="1:2">
      <c r="A30713" t="s">
        <v>371</v>
      </c>
      <c r="B30713" t="str">
        <f>IF(ISBLANK(VLOOKUP(A30713,Questionnaire!A:KQ,245,FALSE)),"#",VLOOKUP(A30713,Questionnaire!A:KQ,245,FALSE))</f>
        <v>#</v>
      </c>
    </row>
    <row r="30714" spans="1:2">
      <c r="A30714" t="s">
        <v>372</v>
      </c>
      <c r="B30714" t="str">
        <f>IF(ISBLANK(VLOOKUP(A30714,Questionnaire!A:KQ,245,FALSE)),"#",VLOOKUP(A30714,Questionnaire!A:KQ,245,FALSE))</f>
        <v>#</v>
      </c>
    </row>
    <row r="30715" spans="1:2">
      <c r="A30715" t="s">
        <v>373</v>
      </c>
      <c r="B30715" t="str">
        <f>IF(ISBLANK(VLOOKUP(A30715,Questionnaire!A:KQ,245,FALSE)),"#",VLOOKUP(A30715,Questionnaire!A:KQ,245,FALSE))</f>
        <v>#</v>
      </c>
    </row>
    <row r="30716" spans="1:2">
      <c r="A30716" t="s">
        <v>374</v>
      </c>
      <c r="B30716" t="str">
        <f>IF(ISBLANK(VLOOKUP(A30716,Questionnaire!A:KQ,245,FALSE)),"#",VLOOKUP(A30716,Questionnaire!A:KQ,245,FALSE))</f>
        <v>#</v>
      </c>
    </row>
    <row r="30717" spans="1:2">
      <c r="A30717" t="s">
        <v>377</v>
      </c>
      <c r="B30717" t="str">
        <f>IF(ISBLANK(VLOOKUP(A30717,Questionnaire!A:KQ,245,FALSE)),"#",VLOOKUP(A30717,Questionnaire!A:KQ,245,FALSE))</f>
        <v>#</v>
      </c>
    </row>
    <row r="30718" spans="1:2">
      <c r="A30718" t="s">
        <v>379</v>
      </c>
      <c r="B30718" t="str">
        <f>IF(ISBLANK(VLOOKUP(A30718,Questionnaire!A:KQ,245,FALSE)),"#",VLOOKUP(A30718,Questionnaire!A:KQ,245,FALSE))</f>
        <v>#</v>
      </c>
    </row>
    <row r="30719" spans="1:2">
      <c r="A30719" t="s">
        <v>380</v>
      </c>
      <c r="B30719" t="str">
        <f>IF(ISBLANK(VLOOKUP(A30719,Questionnaire!A:KQ,245,FALSE)),"#",VLOOKUP(A30719,Questionnaire!A:KQ,245,FALSE))</f>
        <v>#</v>
      </c>
    </row>
    <row r="30720" spans="1:2">
      <c r="A30720" t="s">
        <v>381</v>
      </c>
      <c r="B30720" t="str">
        <f>IF(ISBLANK(VLOOKUP(A30720,Questionnaire!A:KQ,245,FALSE)),"#",VLOOKUP(A30720,Questionnaire!A:KQ,245,FALSE))</f>
        <v>#</v>
      </c>
    </row>
    <row r="30721" spans="1:2">
      <c r="A30721" t="s">
        <v>382</v>
      </c>
      <c r="B30721" t="str">
        <f>IF(ISBLANK(VLOOKUP(A30721,Questionnaire!A:KQ,245,FALSE)),"#",VLOOKUP(A30721,Questionnaire!A:KQ,245,FALSE))</f>
        <v>#</v>
      </c>
    </row>
    <row r="30722" spans="1:2">
      <c r="A30722" t="s">
        <v>384</v>
      </c>
      <c r="B30722" t="str">
        <f>IF(ISBLANK(VLOOKUP(A30722,Questionnaire!A:KQ,245,FALSE)),"#",VLOOKUP(A30722,Questionnaire!A:KQ,245,FALSE))</f>
        <v>#</v>
      </c>
    </row>
    <row r="30723" spans="1:2">
      <c r="A30723" t="s">
        <v>387</v>
      </c>
      <c r="B30723" t="str">
        <f>IF(ISBLANK(VLOOKUP(A30723,Questionnaire!A:KQ,245,FALSE)),"#",VLOOKUP(A30723,Questionnaire!A:KQ,245,FALSE))</f>
        <v>#</v>
      </c>
    </row>
    <row r="30724" spans="1:2">
      <c r="A30724" t="s">
        <v>391</v>
      </c>
      <c r="B30724" t="str">
        <f>IF(ISBLANK(VLOOKUP(A30724,Questionnaire!A:KQ,245,FALSE)),"#",VLOOKUP(A30724,Questionnaire!A:KQ,245,FALSE))</f>
        <v>#</v>
      </c>
    </row>
    <row r="30725" spans="1:2">
      <c r="A30725" t="s">
        <v>393</v>
      </c>
      <c r="B30725" t="str">
        <f>IF(ISBLANK(VLOOKUP(A30725,Questionnaire!A:KQ,245,FALSE)),"#",VLOOKUP(A30725,Questionnaire!A:KQ,245,FALSE))</f>
        <v>#</v>
      </c>
    </row>
    <row r="30726" spans="1:2">
      <c r="A30726" t="s">
        <v>395</v>
      </c>
      <c r="B30726" t="str">
        <f>IF(ISBLANK(VLOOKUP(A30726,Questionnaire!A:KQ,245,FALSE)),"#",VLOOKUP(A30726,Questionnaire!A:KQ,245,FALSE))</f>
        <v>#</v>
      </c>
    </row>
    <row r="30727" spans="1:2">
      <c r="A30727" t="s">
        <v>398</v>
      </c>
      <c r="B30727" t="str">
        <f>IF(ISBLANK(VLOOKUP(A30727,Questionnaire!A:KQ,245,FALSE)),"#",VLOOKUP(A30727,Questionnaire!A:KQ,245,FALSE))</f>
        <v>#</v>
      </c>
    </row>
    <row r="30728" spans="1:2">
      <c r="A30728" t="s">
        <v>402</v>
      </c>
      <c r="B30728" t="str">
        <f>IF(ISBLANK(VLOOKUP(A30728,Questionnaire!A:KQ,245,FALSE)),"#",VLOOKUP(A30728,Questionnaire!A:KQ,245,FALSE))</f>
        <v>#</v>
      </c>
    </row>
    <row r="30729" spans="1:2">
      <c r="A30729" t="s">
        <v>405</v>
      </c>
      <c r="B30729" t="str">
        <f>IF(ISBLANK(VLOOKUP(A30729,Questionnaire!A:KQ,245,FALSE)),"#",VLOOKUP(A30729,Questionnaire!A:KQ,245,FALSE))</f>
        <v>#</v>
      </c>
    </row>
    <row r="30730" spans="1:2">
      <c r="A30730" t="s">
        <v>409</v>
      </c>
      <c r="B30730" t="str">
        <f>IF(ISBLANK(VLOOKUP(A30730,Questionnaire!A:KQ,245,FALSE)),"#",VLOOKUP(A30730,Questionnaire!A:KQ,245,FALSE))</f>
        <v>#</v>
      </c>
    </row>
    <row r="30731" spans="1:2">
      <c r="A30731" t="s">
        <v>412</v>
      </c>
      <c r="B30731" t="str">
        <f>IF(ISBLANK(VLOOKUP(A30731,Questionnaire!A:KQ,245,FALSE)),"#",VLOOKUP(A30731,Questionnaire!A:KQ,245,FALSE))</f>
        <v>#</v>
      </c>
    </row>
    <row r="30732" spans="1:2">
      <c r="A30732" t="s">
        <v>415</v>
      </c>
      <c r="B30732" t="str">
        <f>IF(ISBLANK(VLOOKUP(A30732,Questionnaire!A:KQ,245,FALSE)),"#",VLOOKUP(A30732,Questionnaire!A:KQ,245,FALSE))</f>
        <v>#</v>
      </c>
    </row>
    <row r="30733" spans="1:2">
      <c r="A30733" t="s">
        <v>418</v>
      </c>
      <c r="B30733" t="str">
        <f>IF(ISBLANK(VLOOKUP(A30733,Questionnaire!A:KQ,245,FALSE)),"#",VLOOKUP(A30733,Questionnaire!A:KQ,245,FALSE))</f>
        <v>#</v>
      </c>
    </row>
    <row r="30734" spans="1:2">
      <c r="A30734" t="s">
        <v>421</v>
      </c>
      <c r="B30734" t="str">
        <f>IF(ISBLANK(VLOOKUP(A30734,Questionnaire!A:KQ,245,FALSE)),"#",VLOOKUP(A30734,Questionnaire!A:KQ,245,FALSE))</f>
        <v>#</v>
      </c>
    </row>
    <row r="30735" spans="1:2">
      <c r="A30735" t="s">
        <v>424</v>
      </c>
      <c r="B30735" t="str">
        <f>IF(ISBLANK(VLOOKUP(A30735,Questionnaire!A:KQ,245,FALSE)),"#",VLOOKUP(A30735,Questionnaire!A:KQ,245,FALSE))</f>
        <v>#</v>
      </c>
    </row>
    <row r="30736" spans="1:2">
      <c r="A30736" t="s">
        <v>429</v>
      </c>
      <c r="B30736" t="str">
        <f>IF(ISBLANK(VLOOKUP(A30736,Questionnaire!A:KQ,245,FALSE)),"#",VLOOKUP(A30736,Questionnaire!A:KQ,245,FALSE))</f>
        <v>#</v>
      </c>
    </row>
    <row r="30737" spans="1:2">
      <c r="A30737" t="s">
        <v>432</v>
      </c>
      <c r="B30737" t="str">
        <f>IF(ISBLANK(VLOOKUP(A30737,Questionnaire!A:KQ,245,FALSE)),"#",VLOOKUP(A30737,Questionnaire!A:KQ,245,FALSE))</f>
        <v>#</v>
      </c>
    </row>
    <row r="30738" spans="1:2">
      <c r="A30738" t="s">
        <v>435</v>
      </c>
      <c r="B30738" t="str">
        <f>IF(ISBLANK(VLOOKUP(A30738,Questionnaire!A:KQ,245,FALSE)),"#",VLOOKUP(A30738,Questionnaire!A:KQ,245,FALSE))</f>
        <v>#</v>
      </c>
    </row>
    <row r="30739" spans="1:2">
      <c r="A30739" t="s">
        <v>437</v>
      </c>
      <c r="B30739" t="str">
        <f>IF(ISBLANK(VLOOKUP(A30739,Questionnaire!A:KQ,245,FALSE)),"#",VLOOKUP(A30739,Questionnaire!A:KQ,245,FALSE))</f>
        <v>#</v>
      </c>
    </row>
    <row r="30740" spans="1:2">
      <c r="A30740" t="s">
        <v>439</v>
      </c>
      <c r="B30740" t="str">
        <f>IF(ISBLANK(VLOOKUP(A30740,Questionnaire!A:KQ,245,FALSE)),"#",VLOOKUP(A30740,Questionnaire!A:KQ,245,FALSE))</f>
        <v>#</v>
      </c>
    </row>
    <row r="30741" spans="1:2">
      <c r="A30741" t="s">
        <v>442</v>
      </c>
      <c r="B30741" t="str">
        <f>IF(ISBLANK(VLOOKUP(A30741,Questionnaire!A:KQ,245,FALSE)),"#",VLOOKUP(A30741,Questionnaire!A:KQ,245,FALSE))</f>
        <v>#</v>
      </c>
    </row>
    <row r="30742" spans="1:2">
      <c r="A30742" t="s">
        <v>445</v>
      </c>
      <c r="B30742" t="str">
        <f>IF(ISBLANK(VLOOKUP(A30742,Questionnaire!A:KQ,245,FALSE)),"#",VLOOKUP(A30742,Questionnaire!A:KQ,245,FALSE))</f>
        <v>#</v>
      </c>
    </row>
    <row r="30743" spans="1:2">
      <c r="A30743" t="s">
        <v>448</v>
      </c>
      <c r="B30743" t="str">
        <f>IF(ISBLANK(VLOOKUP(A30743,Questionnaire!A:KQ,245,FALSE)),"#",VLOOKUP(A30743,Questionnaire!A:KQ,245,FALSE))</f>
        <v>#</v>
      </c>
    </row>
    <row r="30744" spans="1:2">
      <c r="A30744" t="s">
        <v>452</v>
      </c>
      <c r="B30744" t="str">
        <f>IF(ISBLANK(VLOOKUP(A30744,Questionnaire!A:KQ,245,FALSE)),"#",VLOOKUP(A30744,Questionnaire!A:KQ,245,FALSE))</f>
        <v>#</v>
      </c>
    </row>
    <row r="30745" spans="1:2">
      <c r="A30745" t="s">
        <v>455</v>
      </c>
      <c r="B30745" t="str">
        <f>IF(ISBLANK(VLOOKUP(A30745,Questionnaire!A:KQ,245,FALSE)),"#",VLOOKUP(A30745,Questionnaire!A:KQ,245,FALSE))</f>
        <v>#</v>
      </c>
    </row>
    <row r="30746" spans="1:2">
      <c r="A30746" t="s">
        <v>458</v>
      </c>
      <c r="B30746" t="str">
        <f>IF(ISBLANK(VLOOKUP(A30746,Questionnaire!A:KQ,245,FALSE)),"#",VLOOKUP(A30746,Questionnaire!A:KQ,245,FALSE))</f>
        <v>#</v>
      </c>
    </row>
    <row r="30747" spans="1:2">
      <c r="A30747" t="s">
        <v>461</v>
      </c>
      <c r="B30747" t="str">
        <f>IF(ISBLANK(VLOOKUP(A30747,Questionnaire!A:KQ,245,FALSE)),"#",VLOOKUP(A30747,Questionnaire!A:KQ,245,FALSE))</f>
        <v>#</v>
      </c>
    </row>
    <row r="30748" spans="1:2">
      <c r="A30748" t="s">
        <v>465</v>
      </c>
      <c r="B30748" t="str">
        <f>IF(ISBLANK(VLOOKUP(A30748,Questionnaire!A:KQ,245,FALSE)),"#",VLOOKUP(A30748,Questionnaire!A:KQ,245,FALSE))</f>
        <v>#</v>
      </c>
    </row>
    <row r="30749" spans="1:2">
      <c r="A30749" t="s">
        <v>467</v>
      </c>
      <c r="B30749" t="str">
        <f>IF(ISBLANK(VLOOKUP(A30749,Questionnaire!A:KQ,245,FALSE)),"#",VLOOKUP(A30749,Questionnaire!A:KQ,245,FALSE))</f>
        <v>#</v>
      </c>
    </row>
    <row r="30750" spans="1:2">
      <c r="A30750" t="s">
        <v>469</v>
      </c>
      <c r="B30750" t="str">
        <f>IF(ISBLANK(VLOOKUP(A30750,Questionnaire!A:KQ,245,FALSE)),"#",VLOOKUP(A30750,Questionnaire!A:KQ,245,FALSE))</f>
        <v>#</v>
      </c>
    </row>
    <row r="30751" spans="1:2">
      <c r="A30751" t="s">
        <v>471</v>
      </c>
      <c r="B30751" t="str">
        <f>IF(ISBLANK(VLOOKUP(A30751,Questionnaire!A:KQ,245,FALSE)),"#",VLOOKUP(A30751,Questionnaire!A:KQ,245,FALSE))</f>
        <v>#</v>
      </c>
    </row>
    <row r="30752" spans="1:2">
      <c r="A30752" t="s">
        <v>473</v>
      </c>
      <c r="B30752" t="str">
        <f>IF(ISBLANK(VLOOKUP(A30752,Questionnaire!A:KQ,245,FALSE)),"#",VLOOKUP(A30752,Questionnaire!A:KQ,245,FALSE))</f>
        <v>#</v>
      </c>
    </row>
    <row r="30753" spans="1:3">
      <c r="A30753" t="s">
        <v>475</v>
      </c>
      <c r="B30753" t="str">
        <f>IF(ISBLANK(VLOOKUP(A30753,Questionnaire!A:KQ,245,FALSE)),"#",VLOOKUP(A30753,Questionnaire!A:KQ,245,FALSE))</f>
        <v>#</v>
      </c>
    </row>
    <row r="30754" spans="1:3">
      <c r="A30754" t="s">
        <v>185</v>
      </c>
      <c r="B30754" t="str">
        <f>IF(ISBLANK(VLOOKUP(A30754,Questionnaire!A:KQ,246,FALSE)),"#",VLOOKUP(A30754,Questionnaire!A:KQ,246,FALSE))</f>
        <v>#</v>
      </c>
      <c r="C30754">
        <v>243</v>
      </c>
    </row>
    <row r="30755" spans="1:3">
      <c r="A30755" t="s">
        <v>187</v>
      </c>
      <c r="B30755" t="str">
        <f>IF(ISNA(VLOOKUP(VLOOKUP(A30755,Questionnaire!A:KQ,246,FALSE),'CORA Encoding'!D:E,2,FALSE)),"#",VLOOKUP(VLOOKUP(A30755,Questionnaire!A:KQ,246,FALSE),'CORA Encoding'!D:E,2,FALSE))</f>
        <v>#</v>
      </c>
    </row>
    <row r="30756" spans="1:3">
      <c r="A30756" t="s">
        <v>189</v>
      </c>
      <c r="B30756" t="str">
        <f>IF(ISNA(VLOOKUP(VLOOKUP(A30756,Questionnaire!A:KQ,246,FALSE),'CORA Encoding'!G:H,2,FALSE)),"#",VLOOKUP(VLOOKUP(A30756,Questionnaire!A:KQ,246,FALSE),'CORA Encoding'!G:H,2,FALSE))</f>
        <v>#</v>
      </c>
    </row>
    <row r="30757" spans="1:3">
      <c r="A30757" t="s">
        <v>191</v>
      </c>
      <c r="B30757" t="str">
        <f>IF(ISNA(VLOOKUP(VLOOKUP(A30757,Questionnaire!A:KQ,246,FALSE),'Country List'!E:F,2,FALSE)),"#",VLOOKUP(VLOOKUP(A30757,Questionnaire!A:KQ,246,FALSE),'Country List'!E:F,2,FALSE))</f>
        <v>#</v>
      </c>
    </row>
    <row r="30758" spans="1:3">
      <c r="A30758" t="s">
        <v>193</v>
      </c>
      <c r="B30758" t="str">
        <f>IF(ISNA(VLOOKUP(VLOOKUP(A30758,Questionnaire!A:KQ,246,FALSE),'Industry List'!B:C,2,FALSE)),"#",VLOOKUP(VLOOKUP(A30758,Questionnaire!A:KQ,246,FALSE),'Industry List'!B:C,2,FALSE))</f>
        <v>#</v>
      </c>
    </row>
    <row r="30759" spans="1:3">
      <c r="A30759" t="s">
        <v>197</v>
      </c>
      <c r="B30759" t="str">
        <f>IF(ISBLANK(VLOOKUP(A30759,Questionnaire!A:KQ,246,FALSE)),"#",VLOOKUP(A30759,Questionnaire!A:KQ,246,FALSE))</f>
        <v>#</v>
      </c>
    </row>
    <row r="30760" spans="1:3">
      <c r="A30760" t="s">
        <v>201</v>
      </c>
      <c r="B30760" t="str">
        <f>IF(ISBLANK(VLOOKUP(A30760,Questionnaire!A:KQ,246,FALSE)),"#",VLOOKUP(A30760,Questionnaire!A:KQ,246,FALSE))</f>
        <v>#</v>
      </c>
    </row>
    <row r="30761" spans="1:3">
      <c r="A30761" t="s">
        <v>203</v>
      </c>
      <c r="B30761" t="str">
        <f>IF(ISNA(VLOOKUP(VLOOKUP(A30761,Questionnaire!A:KQ,246,FALSE),'CORA Encoding'!J:K,2,FALSE)),"#",VLOOKUP(VLOOKUP(A30761,Questionnaire!A:KQ,246,FALSE),'CORA Encoding'!J:K,2,FALSE))</f>
        <v>#</v>
      </c>
    </row>
    <row r="30762" spans="1:3">
      <c r="A30762" t="s">
        <v>208</v>
      </c>
      <c r="B30762" t="str">
        <f>IF(ISBLANK(VLOOKUP(A30762,Questionnaire!A:KQ,246,FALSE)),"#",VLOOKUP(A30762,Questionnaire!A:KQ,246,FALSE))</f>
        <v>#</v>
      </c>
    </row>
    <row r="30763" spans="1:3">
      <c r="A30763" t="s">
        <v>213</v>
      </c>
      <c r="B30763" t="str">
        <f>IF(ISBLANK(VLOOKUP(A30763,Questionnaire!A:KQ,246,FALSE)),"#",VLOOKUP(A30763,Questionnaire!A:KQ,246,FALSE))</f>
        <v>#</v>
      </c>
    </row>
    <row r="30764" spans="1:3">
      <c r="A30764" t="s">
        <v>215</v>
      </c>
      <c r="B30764" t="str">
        <f>IF(ISBLANK(VLOOKUP(A30764,Questionnaire!A:KQ,246,FALSE)),"#",VLOOKUP(A30764,Questionnaire!A:KQ,246,FALSE))</f>
        <v>#</v>
      </c>
    </row>
    <row r="30765" spans="1:3">
      <c r="A30765" t="s">
        <v>217</v>
      </c>
      <c r="B30765" t="str">
        <f>IF(ISBLANK(VLOOKUP(A30765,Questionnaire!A:KQ,246,FALSE)),"#",VLOOKUP(A30765,Questionnaire!A:KQ,246,FALSE))</f>
        <v>#</v>
      </c>
    </row>
    <row r="30766" spans="1:3">
      <c r="A30766" t="s">
        <v>219</v>
      </c>
      <c r="B30766" t="str">
        <f>IF(ISBLANK(VLOOKUP(A30766,Questionnaire!A:KQ,246,FALSE)),"#",VLOOKUP(A30766,Questionnaire!A:KQ,246,FALSE))</f>
        <v>#</v>
      </c>
    </row>
    <row r="30767" spans="1:3">
      <c r="A30767" t="s">
        <v>221</v>
      </c>
      <c r="B30767" t="str">
        <f>IF(ISBLANK(VLOOKUP(A30767,Questionnaire!A:KQ,246,FALSE)),"#",VLOOKUP(A30767,Questionnaire!A:KQ,246,FALSE))</f>
        <v>#</v>
      </c>
    </row>
    <row r="30768" spans="1:3">
      <c r="A30768" t="s">
        <v>223</v>
      </c>
      <c r="B30768" t="str">
        <f>IF(ISBLANK(VLOOKUP(A30768,Questionnaire!A:KQ,246,FALSE)),"#",VLOOKUP(A30768,Questionnaire!A:KQ,246,FALSE))</f>
        <v>#</v>
      </c>
    </row>
    <row r="30769" spans="1:2">
      <c r="A30769" t="s">
        <v>225</v>
      </c>
      <c r="B30769" t="str">
        <f>IF(ISBLANK(VLOOKUP(A30769,Questionnaire!A:KQ,246,FALSE)),"#",VLOOKUP(A30769,Questionnaire!A:KQ,246,FALSE))</f>
        <v>#</v>
      </c>
    </row>
    <row r="30770" spans="1:2">
      <c r="A30770" t="s">
        <v>227</v>
      </c>
      <c r="B30770" t="str">
        <f>IF(ISBLANK(VLOOKUP(A30770,Questionnaire!A:KQ,246,FALSE)),"#",VLOOKUP(A30770,Questionnaire!A:KQ,246,FALSE))</f>
        <v>#</v>
      </c>
    </row>
    <row r="30771" spans="1:2">
      <c r="A30771" t="s">
        <v>229</v>
      </c>
      <c r="B30771" t="str">
        <f>IF(ISBLANK(VLOOKUP(A30771,Questionnaire!A:KQ,246,FALSE)),"#",VLOOKUP(A30771,Questionnaire!A:KQ,246,FALSE))</f>
        <v>#</v>
      </c>
    </row>
    <row r="30772" spans="1:2">
      <c r="A30772" t="s">
        <v>231</v>
      </c>
      <c r="B30772" t="str">
        <f>IF(ISBLANK(VLOOKUP(A30772,Questionnaire!A:KQ,246,FALSE)),"#",VLOOKUP(A30772,Questionnaire!A:KQ,246,FALSE))</f>
        <v>#</v>
      </c>
    </row>
    <row r="30773" spans="1:2">
      <c r="A30773" t="s">
        <v>233</v>
      </c>
      <c r="B30773" t="str">
        <f>IF(ISBLANK(VLOOKUP(A30773,Questionnaire!A:KQ,246,FALSE)),"#",VLOOKUP(A30773,Questionnaire!A:KQ,246,FALSE))</f>
        <v>#</v>
      </c>
    </row>
    <row r="30774" spans="1:2">
      <c r="A30774" t="s">
        <v>235</v>
      </c>
      <c r="B30774" t="str">
        <f>IF(ISBLANK(VLOOKUP(A30774,Questionnaire!A:KQ,246,FALSE)),"#",VLOOKUP(A30774,Questionnaire!A:KQ,246,FALSE))</f>
        <v>#</v>
      </c>
    </row>
    <row r="30775" spans="1:2">
      <c r="A30775" t="s">
        <v>237</v>
      </c>
      <c r="B30775" t="str">
        <f>IF(ISBLANK(VLOOKUP(A30775,Questionnaire!A:KQ,246,FALSE)),"#",VLOOKUP(A30775,Questionnaire!A:KQ,246,FALSE))</f>
        <v>#</v>
      </c>
    </row>
    <row r="30776" spans="1:2">
      <c r="A30776" t="s">
        <v>239</v>
      </c>
      <c r="B30776" t="str">
        <f>IF(ISBLANK(VLOOKUP(A30776,Questionnaire!A:KQ,246,FALSE)),"#",VLOOKUP(A30776,Questionnaire!A:KQ,246,FALSE))</f>
        <v>#</v>
      </c>
    </row>
    <row r="30777" spans="1:2">
      <c r="A30777" t="s">
        <v>242</v>
      </c>
      <c r="B30777" t="str">
        <f>IF(ISBLANK(VLOOKUP(A30777,Questionnaire!A:KQ,246,FALSE)),"#",VLOOKUP(A30777,Questionnaire!A:KQ,246,FALSE))</f>
        <v>#</v>
      </c>
    </row>
    <row r="30778" spans="1:2">
      <c r="A30778" t="s">
        <v>245</v>
      </c>
      <c r="B30778" t="str">
        <f>IF(ISBLANK(VLOOKUP(A30778,Questionnaire!A:KQ,246,FALSE)),"#",VLOOKUP(A30778,Questionnaire!A:KQ,246,FALSE))</f>
        <v>#</v>
      </c>
    </row>
    <row r="30779" spans="1:2">
      <c r="A30779" t="s">
        <v>247</v>
      </c>
      <c r="B30779" t="str">
        <f>IF(ISBLANK(VLOOKUP(A30779,Questionnaire!A:KQ,246,FALSE)),"#",VLOOKUP(A30779,Questionnaire!A:KQ,246,FALSE))</f>
        <v>#</v>
      </c>
    </row>
    <row r="30780" spans="1:2">
      <c r="A30780" t="s">
        <v>249</v>
      </c>
      <c r="B30780" t="str">
        <f>IF(ISBLANK(VLOOKUP(A30780,Questionnaire!A:KQ,246,FALSE)),"#",VLOOKUP(A30780,Questionnaire!A:KQ,246,FALSE))</f>
        <v>#</v>
      </c>
    </row>
    <row r="30781" spans="1:2">
      <c r="A30781" t="s">
        <v>250</v>
      </c>
      <c r="B30781" t="str">
        <f>IF(ISBLANK(VLOOKUP(A30781,Questionnaire!A:KQ,246,FALSE)),"#",VLOOKUP(A30781,Questionnaire!A:KQ,246,FALSE))</f>
        <v>#</v>
      </c>
    </row>
    <row r="30782" spans="1:2">
      <c r="A30782" t="s">
        <v>252</v>
      </c>
      <c r="B30782" t="str">
        <f>IF(ISBLANK(VLOOKUP(A30782,Questionnaire!A:KQ,246,FALSE)),"#",VLOOKUP(A30782,Questionnaire!A:KQ,246,FALSE))</f>
        <v>#</v>
      </c>
    </row>
    <row r="30783" spans="1:2">
      <c r="A30783" t="s">
        <v>255</v>
      </c>
      <c r="B30783" t="str">
        <f>IF(ISBLANK(VLOOKUP(A30783,Questionnaire!A:KQ,246,FALSE)),"#",VLOOKUP(A30783,Questionnaire!A:KQ,246,FALSE))</f>
        <v>#</v>
      </c>
    </row>
    <row r="30784" spans="1:2">
      <c r="A30784" t="s">
        <v>258</v>
      </c>
      <c r="B30784" t="str">
        <f>IF(ISNA(VLOOKUP(VLOOKUP(A30784,Questionnaire!A:KQ,246,FALSE),'CORA Encoding'!M:N,2,FALSE)),"#",VLOOKUP(VLOOKUP(A30784,Questionnaire!A:KQ,246,FALSE),'CORA Encoding'!M:N,2,FALSE))</f>
        <v>#</v>
      </c>
    </row>
    <row r="30785" spans="1:2">
      <c r="A30785" t="s">
        <v>261</v>
      </c>
      <c r="B30785" t="str">
        <f>IF(ISBLANK(VLOOKUP(A30785,Questionnaire!A:KQ,246,FALSE)),"#",VLOOKUP(A30785,Questionnaire!A:KQ,246,FALSE))</f>
        <v>#</v>
      </c>
    </row>
    <row r="30786" spans="1:2">
      <c r="A30786" t="s">
        <v>263</v>
      </c>
      <c r="B30786" t="str">
        <f>IF(ISBLANK(VLOOKUP(A30786,Questionnaire!A:KQ,246,FALSE)),"#",VLOOKUP(A30786,Questionnaire!A:KQ,246,FALSE))</f>
        <v>#</v>
      </c>
    </row>
    <row r="30787" spans="1:2">
      <c r="A30787" t="s">
        <v>265</v>
      </c>
      <c r="B30787" t="str">
        <f>IF(ISBLANK(VLOOKUP(A30787,Questionnaire!A:KQ,246,FALSE)),"#",VLOOKUP(A30787,Questionnaire!A:KQ,246,FALSE))</f>
        <v>#</v>
      </c>
    </row>
    <row r="30788" spans="1:2">
      <c r="A30788" t="s">
        <v>267</v>
      </c>
      <c r="B30788" t="str">
        <f>IF(ISBLANK(VLOOKUP(A30788,Questionnaire!A:KQ,246,FALSE)),"#",VLOOKUP(A30788,Questionnaire!A:KQ,246,FALSE))</f>
        <v>#</v>
      </c>
    </row>
    <row r="30789" spans="1:2">
      <c r="A30789" t="s">
        <v>269</v>
      </c>
      <c r="B30789" t="str">
        <f>IF(ISBLANK(VLOOKUP(A30789,Questionnaire!A:KQ,246,FALSE)),"#",VLOOKUP(A30789,Questionnaire!A:KQ,246,FALSE))</f>
        <v>#</v>
      </c>
    </row>
    <row r="30790" spans="1:2">
      <c r="A30790" t="s">
        <v>274</v>
      </c>
      <c r="B30790" t="str">
        <f>IF(ISBLANK(VLOOKUP(A30790,Questionnaire!A:KQ,246,FALSE)),"#",VLOOKUP(A30790,Questionnaire!A:KQ,246,FALSE))</f>
        <v>#</v>
      </c>
    </row>
    <row r="30791" spans="1:2">
      <c r="A30791" t="s">
        <v>276</v>
      </c>
      <c r="B30791" t="str">
        <f>IF(ISBLANK(VLOOKUP(A30791,Questionnaire!A:KQ,246,FALSE)),"#",VLOOKUP(A30791,Questionnaire!A:KQ,246,FALSE))</f>
        <v>#</v>
      </c>
    </row>
    <row r="30792" spans="1:2">
      <c r="A30792" t="s">
        <v>278</v>
      </c>
      <c r="B30792" t="str">
        <f>IF(ISBLANK(VLOOKUP(A30792,Questionnaire!A:KQ,246,FALSE)),"#",VLOOKUP(A30792,Questionnaire!A:KQ,246,FALSE))</f>
        <v>#</v>
      </c>
    </row>
    <row r="30793" spans="1:2">
      <c r="A30793" t="s">
        <v>280</v>
      </c>
      <c r="B30793" t="str">
        <f>IF(ISBLANK(VLOOKUP(A30793,Questionnaire!A:KQ,246,FALSE)),"#",VLOOKUP(A30793,Questionnaire!A:KQ,246,FALSE))</f>
        <v>#</v>
      </c>
    </row>
    <row r="30794" spans="1:2">
      <c r="A30794" t="s">
        <v>282</v>
      </c>
      <c r="B30794" t="str">
        <f>IF(ISBLANK(VLOOKUP(A30794,Questionnaire!A:KQ,246,FALSE)),"#",VLOOKUP(A30794,Questionnaire!A:KQ,246,FALSE))</f>
        <v>#</v>
      </c>
    </row>
    <row r="30795" spans="1:2">
      <c r="A30795" t="s">
        <v>286</v>
      </c>
      <c r="B30795" t="str">
        <f>IF(ISBLANK(VLOOKUP(A30795,Questionnaire!A:KQ,246,FALSE)),"#",VLOOKUP(A30795,Questionnaire!A:KQ,246,FALSE))</f>
        <v>#</v>
      </c>
    </row>
    <row r="30796" spans="1:2">
      <c r="A30796" t="s">
        <v>288</v>
      </c>
      <c r="B30796" t="str">
        <f>IF(ISBLANK(VLOOKUP(A30796,Questionnaire!A:KQ,246,FALSE)),"#",VLOOKUP(A30796,Questionnaire!A:KQ,246,FALSE))</f>
        <v>#</v>
      </c>
    </row>
    <row r="30797" spans="1:2">
      <c r="A30797" t="s">
        <v>290</v>
      </c>
      <c r="B30797" t="str">
        <f>IF(ISBLANK(VLOOKUP(A30797,Questionnaire!A:KQ,246,FALSE)),"#",VLOOKUP(A30797,Questionnaire!A:KQ,246,FALSE))</f>
        <v>#</v>
      </c>
    </row>
    <row r="30798" spans="1:2">
      <c r="A30798" t="s">
        <v>292</v>
      </c>
      <c r="B30798" t="str">
        <f>IF(ISBLANK(VLOOKUP(A30798,Questionnaire!A:KQ,246,FALSE)),"#",VLOOKUP(A30798,Questionnaire!A:KQ,246,FALSE))</f>
        <v>#</v>
      </c>
    </row>
    <row r="30799" spans="1:2">
      <c r="A30799" t="s">
        <v>294</v>
      </c>
      <c r="B30799" t="str">
        <f>IF(ISBLANK(VLOOKUP(A30799,Questionnaire!A:KQ,246,FALSE)),"#",VLOOKUP(A30799,Questionnaire!A:KQ,246,FALSE))</f>
        <v>#</v>
      </c>
    </row>
    <row r="30800" spans="1:2">
      <c r="A30800" t="s">
        <v>296</v>
      </c>
      <c r="B30800" t="str">
        <f>IF(ISBLANK(VLOOKUP(A30800,Questionnaire!A:KQ,246,FALSE)),"#",VLOOKUP(A30800,Questionnaire!A:KQ,246,FALSE))</f>
        <v>#</v>
      </c>
    </row>
    <row r="30801" spans="1:2">
      <c r="A30801" t="s">
        <v>301</v>
      </c>
      <c r="B30801" t="str">
        <f>IF(ISBLANK(VLOOKUP(A30801,Questionnaire!A:KQ,246,FALSE)),"#",VLOOKUP(A30801,Questionnaire!A:KQ,246,FALSE))</f>
        <v>#</v>
      </c>
    </row>
    <row r="30802" spans="1:2">
      <c r="A30802" t="s">
        <v>303</v>
      </c>
      <c r="B30802" t="str">
        <f>IF(ISBLANK(VLOOKUP(A30802,Questionnaire!A:KQ,246,FALSE)),"#",VLOOKUP(A30802,Questionnaire!A:KQ,246,FALSE))</f>
        <v>#</v>
      </c>
    </row>
    <row r="30803" spans="1:2">
      <c r="A30803" t="s">
        <v>305</v>
      </c>
      <c r="B30803" t="str">
        <f>IF(ISBLANK(VLOOKUP(A30803,Questionnaire!A:KQ,246,FALSE)),"#",VLOOKUP(A30803,Questionnaire!A:KQ,246,FALSE))</f>
        <v>#</v>
      </c>
    </row>
    <row r="30804" spans="1:2">
      <c r="A30804" t="s">
        <v>307</v>
      </c>
      <c r="B30804" t="str">
        <f>IF(ISBLANK(VLOOKUP(A30804,Questionnaire!A:KQ,246,FALSE)),"#",VLOOKUP(A30804,Questionnaire!A:KQ,246,FALSE))</f>
        <v>#</v>
      </c>
    </row>
    <row r="30805" spans="1:2">
      <c r="A30805" t="s">
        <v>311</v>
      </c>
      <c r="B30805" t="str">
        <f>IF(ISBLANK(VLOOKUP(A30805,Questionnaire!A:KQ,246,FALSE)),"#",VLOOKUP(A30805,Questionnaire!A:KQ,246,FALSE))</f>
        <v>#</v>
      </c>
    </row>
    <row r="30806" spans="1:2">
      <c r="A30806" t="s">
        <v>313</v>
      </c>
      <c r="B30806" t="str">
        <f>IF(ISBLANK(VLOOKUP(A30806,Questionnaire!A:KQ,246,FALSE)),"#",VLOOKUP(A30806,Questionnaire!A:KQ,246,FALSE))</f>
        <v>#</v>
      </c>
    </row>
    <row r="30807" spans="1:2">
      <c r="A30807" t="s">
        <v>314</v>
      </c>
      <c r="B30807" t="str">
        <f>IF(ISBLANK(VLOOKUP(A30807,Questionnaire!A:KQ,246,FALSE)),"#",VLOOKUP(A30807,Questionnaire!A:KQ,246,FALSE))</f>
        <v>#</v>
      </c>
    </row>
    <row r="30808" spans="1:2">
      <c r="A30808" t="s">
        <v>315</v>
      </c>
      <c r="B30808" t="str">
        <f>IF(ISBLANK(VLOOKUP(A30808,Questionnaire!A:KQ,246,FALSE)),"#",VLOOKUP(A30808,Questionnaire!A:KQ,246,FALSE))</f>
        <v>#</v>
      </c>
    </row>
    <row r="30809" spans="1:2">
      <c r="A30809" t="s">
        <v>317</v>
      </c>
      <c r="B30809" t="str">
        <f>IF(ISBLANK(VLOOKUP(A30809,Questionnaire!A:KQ,246,FALSE)),"#",VLOOKUP(A30809,Questionnaire!A:KQ,246,FALSE))</f>
        <v>#</v>
      </c>
    </row>
    <row r="30810" spans="1:2">
      <c r="A30810" t="s">
        <v>319</v>
      </c>
      <c r="B30810" t="str">
        <f>IF(ISBLANK(VLOOKUP(A30810,Questionnaire!A:KQ,246,FALSE)),"#",VLOOKUP(A30810,Questionnaire!A:KQ,246,FALSE))</f>
        <v>#</v>
      </c>
    </row>
    <row r="30811" spans="1:2">
      <c r="A30811" t="s">
        <v>322</v>
      </c>
      <c r="B30811" t="str">
        <f>IF(ISBLANK(VLOOKUP(A30811,Questionnaire!A:KQ,246,FALSE)),"#",VLOOKUP(A30811,Questionnaire!A:KQ,246,FALSE))</f>
        <v>#</v>
      </c>
    </row>
    <row r="30812" spans="1:2">
      <c r="A30812" t="s">
        <v>326</v>
      </c>
      <c r="B30812" t="str">
        <f>IF(ISBLANK(VLOOKUP(A30812,Questionnaire!A:KQ,246,FALSE)),"#",VLOOKUP(A30812,Questionnaire!A:KQ,246,FALSE))</f>
        <v>#</v>
      </c>
    </row>
    <row r="30813" spans="1:2">
      <c r="A30813" t="s">
        <v>328</v>
      </c>
      <c r="B30813" t="str">
        <f>IF(ISBLANK(VLOOKUP(A30813,Questionnaire!A:KQ,246,FALSE)),"#",VLOOKUP(A30813,Questionnaire!A:KQ,246,FALSE))</f>
        <v>#</v>
      </c>
    </row>
    <row r="30814" spans="1:2">
      <c r="A30814" t="s">
        <v>332</v>
      </c>
      <c r="B30814" t="str">
        <f>IF(ISBLANK(VLOOKUP(A30814,Questionnaire!A:KQ,246,FALSE)),"#",VLOOKUP(A30814,Questionnaire!A:KQ,246,FALSE))</f>
        <v>#</v>
      </c>
    </row>
    <row r="30815" spans="1:2">
      <c r="A30815" t="s">
        <v>333</v>
      </c>
      <c r="B30815" t="str">
        <f>IF(ISBLANK(VLOOKUP(A30815,Questionnaire!A:KQ,246,FALSE)),"#",VLOOKUP(A30815,Questionnaire!A:KQ,246,FALSE))</f>
        <v>#</v>
      </c>
    </row>
    <row r="30816" spans="1:2">
      <c r="A30816" t="s">
        <v>334</v>
      </c>
      <c r="B30816" t="str">
        <f>IF(ISBLANK(VLOOKUP(A30816,Questionnaire!A:KQ,246,FALSE)),"#",VLOOKUP(A30816,Questionnaire!A:KQ,246,FALSE))</f>
        <v>#</v>
      </c>
    </row>
    <row r="30817" spans="1:2">
      <c r="A30817" t="s">
        <v>335</v>
      </c>
      <c r="B30817" t="str">
        <f>IF(ISBLANK(VLOOKUP(A30817,Questionnaire!A:KQ,246,FALSE)),"#",VLOOKUP(A30817,Questionnaire!A:KQ,246,FALSE))</f>
        <v>#</v>
      </c>
    </row>
    <row r="30818" spans="1:2">
      <c r="A30818" t="s">
        <v>336</v>
      </c>
      <c r="B30818" t="str">
        <f>IF(ISBLANK(VLOOKUP(A30818,Questionnaire!A:KQ,246,FALSE)),"#",VLOOKUP(A30818,Questionnaire!A:KQ,246,FALSE))</f>
        <v>#</v>
      </c>
    </row>
    <row r="30819" spans="1:2">
      <c r="A30819" t="s">
        <v>337</v>
      </c>
      <c r="B30819" t="str">
        <f>IF(ISBLANK(VLOOKUP(A30819,Questionnaire!A:KQ,246,FALSE)),"#",VLOOKUP(A30819,Questionnaire!A:KQ,246,FALSE))</f>
        <v>#</v>
      </c>
    </row>
    <row r="30820" spans="1:2">
      <c r="A30820" t="s">
        <v>338</v>
      </c>
      <c r="B30820" t="str">
        <f>IF(ISBLANK(VLOOKUP(A30820,Questionnaire!A:KQ,246,FALSE)),"#",VLOOKUP(A30820,Questionnaire!A:KQ,246,FALSE))</f>
        <v>#</v>
      </c>
    </row>
    <row r="30821" spans="1:2">
      <c r="A30821" t="s">
        <v>339</v>
      </c>
      <c r="B30821" t="str">
        <f>IF(ISBLANK(VLOOKUP(A30821,Questionnaire!A:KQ,246,FALSE)),"#",VLOOKUP(A30821,Questionnaire!A:KQ,246,FALSE))</f>
        <v>#</v>
      </c>
    </row>
    <row r="30822" spans="1:2">
      <c r="A30822" t="s">
        <v>340</v>
      </c>
      <c r="B30822" t="str">
        <f>IF(ISBLANK(VLOOKUP(A30822,Questionnaire!A:KQ,246,FALSE)),"#",VLOOKUP(A30822,Questionnaire!A:KQ,246,FALSE))</f>
        <v>#</v>
      </c>
    </row>
    <row r="30823" spans="1:2">
      <c r="A30823" t="s">
        <v>341</v>
      </c>
      <c r="B30823" t="str">
        <f>IF(ISBLANK(VLOOKUP(A30823,Questionnaire!A:KQ,246,FALSE)),"#",VLOOKUP(A30823,Questionnaire!A:KQ,246,FALSE))</f>
        <v>#</v>
      </c>
    </row>
    <row r="30824" spans="1:2">
      <c r="A30824" t="s">
        <v>342</v>
      </c>
      <c r="B30824" t="str">
        <f>IF(ISBLANK(VLOOKUP(A30824,Questionnaire!A:KQ,246,FALSE)),"#",VLOOKUP(A30824,Questionnaire!A:KQ,246,FALSE))</f>
        <v>#</v>
      </c>
    </row>
    <row r="30825" spans="1:2">
      <c r="A30825" t="s">
        <v>343</v>
      </c>
      <c r="B30825" t="str">
        <f>IF(ISBLANK(VLOOKUP(A30825,Questionnaire!A:KQ,246,FALSE)),"#",VLOOKUP(A30825,Questionnaire!A:KQ,246,FALSE))</f>
        <v>#</v>
      </c>
    </row>
    <row r="30826" spans="1:2">
      <c r="A30826" t="s">
        <v>344</v>
      </c>
      <c r="B30826" t="str">
        <f>IF(ISBLANK(VLOOKUP(A30826,Questionnaire!A:KQ,246,FALSE)),"#",VLOOKUP(A30826,Questionnaire!A:KQ,246,FALSE))</f>
        <v>#</v>
      </c>
    </row>
    <row r="30827" spans="1:2">
      <c r="A30827" t="s">
        <v>345</v>
      </c>
      <c r="B30827" t="str">
        <f>IF(ISBLANK(VLOOKUP(A30827,Questionnaire!A:KQ,246,FALSE)),"#",VLOOKUP(A30827,Questionnaire!A:KQ,246,FALSE))</f>
        <v>#</v>
      </c>
    </row>
    <row r="30828" spans="1:2">
      <c r="A30828" t="s">
        <v>348</v>
      </c>
      <c r="B30828" t="str">
        <f>IF(ISBLANK(VLOOKUP(A30828,Questionnaire!A:KQ,246,FALSE)),"#",VLOOKUP(A30828,Questionnaire!A:KQ,246,FALSE))</f>
        <v>#</v>
      </c>
    </row>
    <row r="30829" spans="1:2">
      <c r="A30829" t="s">
        <v>353</v>
      </c>
      <c r="B30829" t="str">
        <f>IF(ISBLANK(VLOOKUP(A30829,Questionnaire!A:KQ,246,FALSE)),"#",VLOOKUP(A30829,Questionnaire!A:KQ,246,FALSE))</f>
        <v>#</v>
      </c>
    </row>
    <row r="30830" spans="1:2">
      <c r="A30830" t="s">
        <v>354</v>
      </c>
      <c r="B30830" t="str">
        <f>IF(ISBLANK(VLOOKUP(A30830,Questionnaire!A:KQ,246,FALSE)),"#",VLOOKUP(A30830,Questionnaire!A:KQ,246,FALSE))</f>
        <v>#</v>
      </c>
    </row>
    <row r="30831" spans="1:2">
      <c r="A30831" t="s">
        <v>355</v>
      </c>
      <c r="B30831" t="str">
        <f>IF(ISBLANK(VLOOKUP(A30831,Questionnaire!A:KQ,246,FALSE)),"#",VLOOKUP(A30831,Questionnaire!A:KQ,246,FALSE))</f>
        <v>#</v>
      </c>
    </row>
    <row r="30832" spans="1:2">
      <c r="A30832" t="s">
        <v>356</v>
      </c>
      <c r="B30832" t="str">
        <f>IF(ISBLANK(VLOOKUP(A30832,Questionnaire!A:KQ,246,FALSE)),"#",VLOOKUP(A30832,Questionnaire!A:KQ,246,FALSE))</f>
        <v>#</v>
      </c>
    </row>
    <row r="30833" spans="1:2">
      <c r="A30833" t="s">
        <v>357</v>
      </c>
      <c r="B30833" t="str">
        <f>IF(ISBLANK(VLOOKUP(A30833,Questionnaire!A:KQ,246,FALSE)),"#",VLOOKUP(A30833,Questionnaire!A:KQ,246,FALSE))</f>
        <v>#</v>
      </c>
    </row>
    <row r="30834" spans="1:2">
      <c r="A30834" t="s">
        <v>360</v>
      </c>
      <c r="B30834" t="str">
        <f>IF(ISBLANK(VLOOKUP(A30834,Questionnaire!A:KQ,246,FALSE)),"#",VLOOKUP(A30834,Questionnaire!A:KQ,246,FALSE))</f>
        <v>#</v>
      </c>
    </row>
    <row r="30835" spans="1:2">
      <c r="A30835" t="s">
        <v>362</v>
      </c>
      <c r="B30835" t="str">
        <f>IF(ISBLANK(VLOOKUP(A30835,Questionnaire!A:KQ,246,FALSE)),"#",VLOOKUP(A30835,Questionnaire!A:KQ,246,FALSE))</f>
        <v>#</v>
      </c>
    </row>
    <row r="30836" spans="1:2">
      <c r="A30836" t="s">
        <v>363</v>
      </c>
      <c r="B30836" t="str">
        <f>IF(ISBLANK(VLOOKUP(A30836,Questionnaire!A:KQ,246,FALSE)),"#",VLOOKUP(A30836,Questionnaire!A:KQ,246,FALSE))</f>
        <v>#</v>
      </c>
    </row>
    <row r="30837" spans="1:2">
      <c r="A30837" t="s">
        <v>364</v>
      </c>
      <c r="B30837" t="str">
        <f>IF(ISBLANK(VLOOKUP(A30837,Questionnaire!A:KQ,246,FALSE)),"#",VLOOKUP(A30837,Questionnaire!A:KQ,246,FALSE))</f>
        <v>#</v>
      </c>
    </row>
    <row r="30838" spans="1:2">
      <c r="A30838" t="s">
        <v>365</v>
      </c>
      <c r="B30838" t="str">
        <f>IF(ISBLANK(VLOOKUP(A30838,Questionnaire!A:KQ,246,FALSE)),"#",VLOOKUP(A30838,Questionnaire!A:KQ,246,FALSE))</f>
        <v>#</v>
      </c>
    </row>
    <row r="30839" spans="1:2">
      <c r="A30839" t="s">
        <v>366</v>
      </c>
      <c r="B30839" t="str">
        <f>IF(ISBLANK(VLOOKUP(A30839,Questionnaire!A:KQ,246,FALSE)),"#",VLOOKUP(A30839,Questionnaire!A:KQ,246,FALSE))</f>
        <v>#</v>
      </c>
    </row>
    <row r="30840" spans="1:2">
      <c r="A30840" t="s">
        <v>371</v>
      </c>
      <c r="B30840" t="str">
        <f>IF(ISBLANK(VLOOKUP(A30840,Questionnaire!A:KQ,246,FALSE)),"#",VLOOKUP(A30840,Questionnaire!A:KQ,246,FALSE))</f>
        <v>#</v>
      </c>
    </row>
    <row r="30841" spans="1:2">
      <c r="A30841" t="s">
        <v>372</v>
      </c>
      <c r="B30841" t="str">
        <f>IF(ISBLANK(VLOOKUP(A30841,Questionnaire!A:KQ,246,FALSE)),"#",VLOOKUP(A30841,Questionnaire!A:KQ,246,FALSE))</f>
        <v>#</v>
      </c>
    </row>
    <row r="30842" spans="1:2">
      <c r="A30842" t="s">
        <v>373</v>
      </c>
      <c r="B30842" t="str">
        <f>IF(ISBLANK(VLOOKUP(A30842,Questionnaire!A:KQ,246,FALSE)),"#",VLOOKUP(A30842,Questionnaire!A:KQ,246,FALSE))</f>
        <v>#</v>
      </c>
    </row>
    <row r="30843" spans="1:2">
      <c r="A30843" t="s">
        <v>374</v>
      </c>
      <c r="B30843" t="str">
        <f>IF(ISBLANK(VLOOKUP(A30843,Questionnaire!A:KQ,246,FALSE)),"#",VLOOKUP(A30843,Questionnaire!A:KQ,246,FALSE))</f>
        <v>#</v>
      </c>
    </row>
    <row r="30844" spans="1:2">
      <c r="A30844" t="s">
        <v>377</v>
      </c>
      <c r="B30844" t="str">
        <f>IF(ISBLANK(VLOOKUP(A30844,Questionnaire!A:KQ,246,FALSE)),"#",VLOOKUP(A30844,Questionnaire!A:KQ,246,FALSE))</f>
        <v>#</v>
      </c>
    </row>
    <row r="30845" spans="1:2">
      <c r="A30845" t="s">
        <v>379</v>
      </c>
      <c r="B30845" t="str">
        <f>IF(ISBLANK(VLOOKUP(A30845,Questionnaire!A:KQ,246,FALSE)),"#",VLOOKUP(A30845,Questionnaire!A:KQ,246,FALSE))</f>
        <v>#</v>
      </c>
    </row>
    <row r="30846" spans="1:2">
      <c r="A30846" t="s">
        <v>380</v>
      </c>
      <c r="B30846" t="str">
        <f>IF(ISBLANK(VLOOKUP(A30846,Questionnaire!A:KQ,246,FALSE)),"#",VLOOKUP(A30846,Questionnaire!A:KQ,246,FALSE))</f>
        <v>#</v>
      </c>
    </row>
    <row r="30847" spans="1:2">
      <c r="A30847" t="s">
        <v>381</v>
      </c>
      <c r="B30847" t="str">
        <f>IF(ISBLANK(VLOOKUP(A30847,Questionnaire!A:KQ,246,FALSE)),"#",VLOOKUP(A30847,Questionnaire!A:KQ,246,FALSE))</f>
        <v>#</v>
      </c>
    </row>
    <row r="30848" spans="1:2">
      <c r="A30848" t="s">
        <v>382</v>
      </c>
      <c r="B30848" t="str">
        <f>IF(ISBLANK(VLOOKUP(A30848,Questionnaire!A:KQ,246,FALSE)),"#",VLOOKUP(A30848,Questionnaire!A:KQ,246,FALSE))</f>
        <v>#</v>
      </c>
    </row>
    <row r="30849" spans="1:2">
      <c r="A30849" t="s">
        <v>384</v>
      </c>
      <c r="B30849" t="str">
        <f>IF(ISBLANK(VLOOKUP(A30849,Questionnaire!A:KQ,246,FALSE)),"#",VLOOKUP(A30849,Questionnaire!A:KQ,246,FALSE))</f>
        <v>#</v>
      </c>
    </row>
    <row r="30850" spans="1:2">
      <c r="A30850" t="s">
        <v>387</v>
      </c>
      <c r="B30850" t="str">
        <f>IF(ISBLANK(VLOOKUP(A30850,Questionnaire!A:KQ,246,FALSE)),"#",VLOOKUP(A30850,Questionnaire!A:KQ,246,FALSE))</f>
        <v>#</v>
      </c>
    </row>
    <row r="30851" spans="1:2">
      <c r="A30851" t="s">
        <v>391</v>
      </c>
      <c r="B30851" t="str">
        <f>IF(ISBLANK(VLOOKUP(A30851,Questionnaire!A:KQ,246,FALSE)),"#",VLOOKUP(A30851,Questionnaire!A:KQ,246,FALSE))</f>
        <v>#</v>
      </c>
    </row>
    <row r="30852" spans="1:2">
      <c r="A30852" t="s">
        <v>393</v>
      </c>
      <c r="B30852" t="str">
        <f>IF(ISBLANK(VLOOKUP(A30852,Questionnaire!A:KQ,246,FALSE)),"#",VLOOKUP(A30852,Questionnaire!A:KQ,246,FALSE))</f>
        <v>#</v>
      </c>
    </row>
    <row r="30853" spans="1:2">
      <c r="A30853" t="s">
        <v>395</v>
      </c>
      <c r="B30853" t="str">
        <f>IF(ISBLANK(VLOOKUP(A30853,Questionnaire!A:KQ,246,FALSE)),"#",VLOOKUP(A30853,Questionnaire!A:KQ,246,FALSE))</f>
        <v>#</v>
      </c>
    </row>
    <row r="30854" spans="1:2">
      <c r="A30854" t="s">
        <v>398</v>
      </c>
      <c r="B30854" t="str">
        <f>IF(ISBLANK(VLOOKUP(A30854,Questionnaire!A:KQ,246,FALSE)),"#",VLOOKUP(A30854,Questionnaire!A:KQ,246,FALSE))</f>
        <v>#</v>
      </c>
    </row>
    <row r="30855" spans="1:2">
      <c r="A30855" t="s">
        <v>402</v>
      </c>
      <c r="B30855" t="str">
        <f>IF(ISBLANK(VLOOKUP(A30855,Questionnaire!A:KQ,246,FALSE)),"#",VLOOKUP(A30855,Questionnaire!A:KQ,246,FALSE))</f>
        <v>#</v>
      </c>
    </row>
    <row r="30856" spans="1:2">
      <c r="A30856" t="s">
        <v>405</v>
      </c>
      <c r="B30856" t="str">
        <f>IF(ISBLANK(VLOOKUP(A30856,Questionnaire!A:KQ,246,FALSE)),"#",VLOOKUP(A30856,Questionnaire!A:KQ,246,FALSE))</f>
        <v>#</v>
      </c>
    </row>
    <row r="30857" spans="1:2">
      <c r="A30857" t="s">
        <v>409</v>
      </c>
      <c r="B30857" t="str">
        <f>IF(ISBLANK(VLOOKUP(A30857,Questionnaire!A:KQ,246,FALSE)),"#",VLOOKUP(A30857,Questionnaire!A:KQ,246,FALSE))</f>
        <v>#</v>
      </c>
    </row>
    <row r="30858" spans="1:2">
      <c r="A30858" t="s">
        <v>412</v>
      </c>
      <c r="B30858" t="str">
        <f>IF(ISBLANK(VLOOKUP(A30858,Questionnaire!A:KQ,246,FALSE)),"#",VLOOKUP(A30858,Questionnaire!A:KQ,246,FALSE))</f>
        <v>#</v>
      </c>
    </row>
    <row r="30859" spans="1:2">
      <c r="A30859" t="s">
        <v>415</v>
      </c>
      <c r="B30859" t="str">
        <f>IF(ISBLANK(VLOOKUP(A30859,Questionnaire!A:KQ,246,FALSE)),"#",VLOOKUP(A30859,Questionnaire!A:KQ,246,FALSE))</f>
        <v>#</v>
      </c>
    </row>
    <row r="30860" spans="1:2">
      <c r="A30860" t="s">
        <v>418</v>
      </c>
      <c r="B30860" t="str">
        <f>IF(ISBLANK(VLOOKUP(A30860,Questionnaire!A:KQ,246,FALSE)),"#",VLOOKUP(A30860,Questionnaire!A:KQ,246,FALSE))</f>
        <v>#</v>
      </c>
    </row>
    <row r="30861" spans="1:2">
      <c r="A30861" t="s">
        <v>421</v>
      </c>
      <c r="B30861" t="str">
        <f>IF(ISBLANK(VLOOKUP(A30861,Questionnaire!A:KQ,246,FALSE)),"#",VLOOKUP(A30861,Questionnaire!A:KQ,246,FALSE))</f>
        <v>#</v>
      </c>
    </row>
    <row r="30862" spans="1:2">
      <c r="A30862" t="s">
        <v>424</v>
      </c>
      <c r="B30862" t="str">
        <f>IF(ISBLANK(VLOOKUP(A30862,Questionnaire!A:KQ,246,FALSE)),"#",VLOOKUP(A30862,Questionnaire!A:KQ,246,FALSE))</f>
        <v>#</v>
      </c>
    </row>
    <row r="30863" spans="1:2">
      <c r="A30863" t="s">
        <v>429</v>
      </c>
      <c r="B30863" t="str">
        <f>IF(ISBLANK(VLOOKUP(A30863,Questionnaire!A:KQ,246,FALSE)),"#",VLOOKUP(A30863,Questionnaire!A:KQ,246,FALSE))</f>
        <v>#</v>
      </c>
    </row>
    <row r="30864" spans="1:2">
      <c r="A30864" t="s">
        <v>432</v>
      </c>
      <c r="B30864" t="str">
        <f>IF(ISBLANK(VLOOKUP(A30864,Questionnaire!A:KQ,246,FALSE)),"#",VLOOKUP(A30864,Questionnaire!A:KQ,246,FALSE))</f>
        <v>#</v>
      </c>
    </row>
    <row r="30865" spans="1:2">
      <c r="A30865" t="s">
        <v>435</v>
      </c>
      <c r="B30865" t="str">
        <f>IF(ISBLANK(VLOOKUP(A30865,Questionnaire!A:KQ,246,FALSE)),"#",VLOOKUP(A30865,Questionnaire!A:KQ,246,FALSE))</f>
        <v>#</v>
      </c>
    </row>
    <row r="30866" spans="1:2">
      <c r="A30866" t="s">
        <v>437</v>
      </c>
      <c r="B30866" t="str">
        <f>IF(ISBLANK(VLOOKUP(A30866,Questionnaire!A:KQ,246,FALSE)),"#",VLOOKUP(A30866,Questionnaire!A:KQ,246,FALSE))</f>
        <v>#</v>
      </c>
    </row>
    <row r="30867" spans="1:2">
      <c r="A30867" t="s">
        <v>439</v>
      </c>
      <c r="B30867" t="str">
        <f>IF(ISBLANK(VLOOKUP(A30867,Questionnaire!A:KQ,246,FALSE)),"#",VLOOKUP(A30867,Questionnaire!A:KQ,246,FALSE))</f>
        <v>#</v>
      </c>
    </row>
    <row r="30868" spans="1:2">
      <c r="A30868" t="s">
        <v>442</v>
      </c>
      <c r="B30868" t="str">
        <f>IF(ISBLANK(VLOOKUP(A30868,Questionnaire!A:KQ,246,FALSE)),"#",VLOOKUP(A30868,Questionnaire!A:KQ,246,FALSE))</f>
        <v>#</v>
      </c>
    </row>
    <row r="30869" spans="1:2">
      <c r="A30869" t="s">
        <v>445</v>
      </c>
      <c r="B30869" t="str">
        <f>IF(ISBLANK(VLOOKUP(A30869,Questionnaire!A:KQ,246,FALSE)),"#",VLOOKUP(A30869,Questionnaire!A:KQ,246,FALSE))</f>
        <v>#</v>
      </c>
    </row>
    <row r="30870" spans="1:2">
      <c r="A30870" t="s">
        <v>448</v>
      </c>
      <c r="B30870" t="str">
        <f>IF(ISBLANK(VLOOKUP(A30870,Questionnaire!A:KQ,246,FALSE)),"#",VLOOKUP(A30870,Questionnaire!A:KQ,246,FALSE))</f>
        <v>#</v>
      </c>
    </row>
    <row r="30871" spans="1:2">
      <c r="A30871" t="s">
        <v>452</v>
      </c>
      <c r="B30871" t="str">
        <f>IF(ISBLANK(VLOOKUP(A30871,Questionnaire!A:KQ,246,FALSE)),"#",VLOOKUP(A30871,Questionnaire!A:KQ,246,FALSE))</f>
        <v>#</v>
      </c>
    </row>
    <row r="30872" spans="1:2">
      <c r="A30872" t="s">
        <v>455</v>
      </c>
      <c r="B30872" t="str">
        <f>IF(ISBLANK(VLOOKUP(A30872,Questionnaire!A:KQ,246,FALSE)),"#",VLOOKUP(A30872,Questionnaire!A:KQ,246,FALSE))</f>
        <v>#</v>
      </c>
    </row>
    <row r="30873" spans="1:2">
      <c r="A30873" t="s">
        <v>458</v>
      </c>
      <c r="B30873" t="str">
        <f>IF(ISBLANK(VLOOKUP(A30873,Questionnaire!A:KQ,246,FALSE)),"#",VLOOKUP(A30873,Questionnaire!A:KQ,246,FALSE))</f>
        <v>#</v>
      </c>
    </row>
    <row r="30874" spans="1:2">
      <c r="A30874" t="s">
        <v>461</v>
      </c>
      <c r="B30874" t="str">
        <f>IF(ISBLANK(VLOOKUP(A30874,Questionnaire!A:KQ,246,FALSE)),"#",VLOOKUP(A30874,Questionnaire!A:KQ,246,FALSE))</f>
        <v>#</v>
      </c>
    </row>
    <row r="30875" spans="1:2">
      <c r="A30875" t="s">
        <v>465</v>
      </c>
      <c r="B30875" t="str">
        <f>IF(ISBLANK(VLOOKUP(A30875,Questionnaire!A:KQ,246,FALSE)),"#",VLOOKUP(A30875,Questionnaire!A:KQ,246,FALSE))</f>
        <v>#</v>
      </c>
    </row>
    <row r="30876" spans="1:2">
      <c r="A30876" t="s">
        <v>467</v>
      </c>
      <c r="B30876" t="str">
        <f>IF(ISBLANK(VLOOKUP(A30876,Questionnaire!A:KQ,246,FALSE)),"#",VLOOKUP(A30876,Questionnaire!A:KQ,246,FALSE))</f>
        <v>#</v>
      </c>
    </row>
    <row r="30877" spans="1:2">
      <c r="A30877" t="s">
        <v>469</v>
      </c>
      <c r="B30877" t="str">
        <f>IF(ISBLANK(VLOOKUP(A30877,Questionnaire!A:KQ,246,FALSE)),"#",VLOOKUP(A30877,Questionnaire!A:KQ,246,FALSE))</f>
        <v>#</v>
      </c>
    </row>
    <row r="30878" spans="1:2">
      <c r="A30878" t="s">
        <v>471</v>
      </c>
      <c r="B30878" t="str">
        <f>IF(ISBLANK(VLOOKUP(A30878,Questionnaire!A:KQ,246,FALSE)),"#",VLOOKUP(A30878,Questionnaire!A:KQ,246,FALSE))</f>
        <v>#</v>
      </c>
    </row>
    <row r="30879" spans="1:2">
      <c r="A30879" t="s">
        <v>473</v>
      </c>
      <c r="B30879" t="str">
        <f>IF(ISBLANK(VLOOKUP(A30879,Questionnaire!A:KQ,246,FALSE)),"#",VLOOKUP(A30879,Questionnaire!A:KQ,246,FALSE))</f>
        <v>#</v>
      </c>
    </row>
    <row r="30880" spans="1:2">
      <c r="A30880" t="s">
        <v>475</v>
      </c>
      <c r="B30880" t="str">
        <f>IF(ISBLANK(VLOOKUP(A30880,Questionnaire!A:KQ,246,FALSE)),"#",VLOOKUP(A30880,Questionnaire!A:KQ,246,FALSE))</f>
        <v>#</v>
      </c>
    </row>
    <row r="30881" spans="1:3">
      <c r="A30881" t="s">
        <v>185</v>
      </c>
      <c r="B30881" t="str">
        <f>IF(ISBLANK(VLOOKUP(A30881,Questionnaire!A:KQ,247,FALSE)),"#",VLOOKUP(A30881,Questionnaire!A:KQ,247,FALSE))</f>
        <v>#</v>
      </c>
      <c r="C30881">
        <v>244</v>
      </c>
    </row>
    <row r="30882" spans="1:3">
      <c r="A30882" t="s">
        <v>187</v>
      </c>
      <c r="B30882" t="str">
        <f>IF(ISNA(VLOOKUP(VLOOKUP(A30882,Questionnaire!A:KQ,247,FALSE),'CORA Encoding'!D:E,2,FALSE)),"#",VLOOKUP(VLOOKUP(A30882,Questionnaire!A:KQ,247,FALSE),'CORA Encoding'!D:E,2,FALSE))</f>
        <v>#</v>
      </c>
    </row>
    <row r="30883" spans="1:3">
      <c r="A30883" t="s">
        <v>189</v>
      </c>
      <c r="B30883" t="str">
        <f>IF(ISNA(VLOOKUP(VLOOKUP(A30883,Questionnaire!A:KQ,247,FALSE),'CORA Encoding'!G:H,2,FALSE)),"#",VLOOKUP(VLOOKUP(A30883,Questionnaire!A:KQ,247,FALSE),'CORA Encoding'!G:H,2,FALSE))</f>
        <v>#</v>
      </c>
    </row>
    <row r="30884" spans="1:3">
      <c r="A30884" t="s">
        <v>191</v>
      </c>
      <c r="B30884" t="str">
        <f>IF(ISNA(VLOOKUP(VLOOKUP(A30884,Questionnaire!A:KQ,247,FALSE),'Country List'!E:F,2,FALSE)),"#",VLOOKUP(VLOOKUP(A30884,Questionnaire!A:KQ,247,FALSE),'Country List'!E:F,2,FALSE))</f>
        <v>#</v>
      </c>
    </row>
    <row r="30885" spans="1:3">
      <c r="A30885" t="s">
        <v>193</v>
      </c>
      <c r="B30885" t="str">
        <f>IF(ISNA(VLOOKUP(VLOOKUP(A30885,Questionnaire!A:KQ,247,FALSE),'Industry List'!B:C,2,FALSE)),"#",VLOOKUP(VLOOKUP(A30885,Questionnaire!A:KQ,247,FALSE),'Industry List'!B:C,2,FALSE))</f>
        <v>#</v>
      </c>
    </row>
    <row r="30886" spans="1:3">
      <c r="A30886" t="s">
        <v>197</v>
      </c>
      <c r="B30886" t="str">
        <f>IF(ISBLANK(VLOOKUP(A30886,Questionnaire!A:KQ,247,FALSE)),"#",VLOOKUP(A30886,Questionnaire!A:KQ,247,FALSE))</f>
        <v>#</v>
      </c>
    </row>
    <row r="30887" spans="1:3">
      <c r="A30887" t="s">
        <v>201</v>
      </c>
      <c r="B30887" t="str">
        <f>IF(ISBLANK(VLOOKUP(A30887,Questionnaire!A:KQ,247,FALSE)),"#",VLOOKUP(A30887,Questionnaire!A:KQ,247,FALSE))</f>
        <v>#</v>
      </c>
    </row>
    <row r="30888" spans="1:3">
      <c r="A30888" t="s">
        <v>203</v>
      </c>
      <c r="B30888" t="str">
        <f>IF(ISNA(VLOOKUP(VLOOKUP(A30888,Questionnaire!A:KQ,247,FALSE),'CORA Encoding'!J:K,2,FALSE)),"#",VLOOKUP(VLOOKUP(A30888,Questionnaire!A:KQ,247,FALSE),'CORA Encoding'!J:K,2,FALSE))</f>
        <v>#</v>
      </c>
    </row>
    <row r="30889" spans="1:3">
      <c r="A30889" t="s">
        <v>208</v>
      </c>
      <c r="B30889" t="str">
        <f>IF(ISBLANK(VLOOKUP(A30889,Questionnaire!A:KQ,247,FALSE)),"#",VLOOKUP(A30889,Questionnaire!A:KQ,247,FALSE))</f>
        <v>#</v>
      </c>
    </row>
    <row r="30890" spans="1:3">
      <c r="A30890" t="s">
        <v>213</v>
      </c>
      <c r="B30890" t="str">
        <f>IF(ISBLANK(VLOOKUP(A30890,Questionnaire!A:KQ,247,FALSE)),"#",VLOOKUP(A30890,Questionnaire!A:KQ,247,FALSE))</f>
        <v>#</v>
      </c>
    </row>
    <row r="30891" spans="1:3">
      <c r="A30891" t="s">
        <v>215</v>
      </c>
      <c r="B30891" t="str">
        <f>IF(ISBLANK(VLOOKUP(A30891,Questionnaire!A:KQ,247,FALSE)),"#",VLOOKUP(A30891,Questionnaire!A:KQ,247,FALSE))</f>
        <v>#</v>
      </c>
    </row>
    <row r="30892" spans="1:3">
      <c r="A30892" t="s">
        <v>217</v>
      </c>
      <c r="B30892" t="str">
        <f>IF(ISBLANK(VLOOKUP(A30892,Questionnaire!A:KQ,247,FALSE)),"#",VLOOKUP(A30892,Questionnaire!A:KQ,247,FALSE))</f>
        <v>#</v>
      </c>
    </row>
    <row r="30893" spans="1:3">
      <c r="A30893" t="s">
        <v>219</v>
      </c>
      <c r="B30893" t="str">
        <f>IF(ISBLANK(VLOOKUP(A30893,Questionnaire!A:KQ,247,FALSE)),"#",VLOOKUP(A30893,Questionnaire!A:KQ,247,FALSE))</f>
        <v>#</v>
      </c>
    </row>
    <row r="30894" spans="1:3">
      <c r="A30894" t="s">
        <v>221</v>
      </c>
      <c r="B30894" t="str">
        <f>IF(ISBLANK(VLOOKUP(A30894,Questionnaire!A:KQ,247,FALSE)),"#",VLOOKUP(A30894,Questionnaire!A:KQ,247,FALSE))</f>
        <v>#</v>
      </c>
    </row>
    <row r="30895" spans="1:3">
      <c r="A30895" t="s">
        <v>223</v>
      </c>
      <c r="B30895" t="str">
        <f>IF(ISBLANK(VLOOKUP(A30895,Questionnaire!A:KQ,247,FALSE)),"#",VLOOKUP(A30895,Questionnaire!A:KQ,247,FALSE))</f>
        <v>#</v>
      </c>
    </row>
    <row r="30896" spans="1:3">
      <c r="A30896" t="s">
        <v>225</v>
      </c>
      <c r="B30896" t="str">
        <f>IF(ISBLANK(VLOOKUP(A30896,Questionnaire!A:KQ,247,FALSE)),"#",VLOOKUP(A30896,Questionnaire!A:KQ,247,FALSE))</f>
        <v>#</v>
      </c>
    </row>
    <row r="30897" spans="1:2">
      <c r="A30897" t="s">
        <v>227</v>
      </c>
      <c r="B30897" t="str">
        <f>IF(ISBLANK(VLOOKUP(A30897,Questionnaire!A:KQ,247,FALSE)),"#",VLOOKUP(A30897,Questionnaire!A:KQ,247,FALSE))</f>
        <v>#</v>
      </c>
    </row>
    <row r="30898" spans="1:2">
      <c r="A30898" t="s">
        <v>229</v>
      </c>
      <c r="B30898" t="str">
        <f>IF(ISBLANK(VLOOKUP(A30898,Questionnaire!A:KQ,247,FALSE)),"#",VLOOKUP(A30898,Questionnaire!A:KQ,247,FALSE))</f>
        <v>#</v>
      </c>
    </row>
    <row r="30899" spans="1:2">
      <c r="A30899" t="s">
        <v>231</v>
      </c>
      <c r="B30899" t="str">
        <f>IF(ISBLANK(VLOOKUP(A30899,Questionnaire!A:KQ,247,FALSE)),"#",VLOOKUP(A30899,Questionnaire!A:KQ,247,FALSE))</f>
        <v>#</v>
      </c>
    </row>
    <row r="30900" spans="1:2">
      <c r="A30900" t="s">
        <v>233</v>
      </c>
      <c r="B30900" t="str">
        <f>IF(ISBLANK(VLOOKUP(A30900,Questionnaire!A:KQ,247,FALSE)),"#",VLOOKUP(A30900,Questionnaire!A:KQ,247,FALSE))</f>
        <v>#</v>
      </c>
    </row>
    <row r="30901" spans="1:2">
      <c r="A30901" t="s">
        <v>235</v>
      </c>
      <c r="B30901" t="str">
        <f>IF(ISBLANK(VLOOKUP(A30901,Questionnaire!A:KQ,247,FALSE)),"#",VLOOKUP(A30901,Questionnaire!A:KQ,247,FALSE))</f>
        <v>#</v>
      </c>
    </row>
    <row r="30902" spans="1:2">
      <c r="A30902" t="s">
        <v>237</v>
      </c>
      <c r="B30902" t="str">
        <f>IF(ISBLANK(VLOOKUP(A30902,Questionnaire!A:KQ,247,FALSE)),"#",VLOOKUP(A30902,Questionnaire!A:KQ,247,FALSE))</f>
        <v>#</v>
      </c>
    </row>
    <row r="30903" spans="1:2">
      <c r="A30903" t="s">
        <v>239</v>
      </c>
      <c r="B30903" t="str">
        <f>IF(ISBLANK(VLOOKUP(A30903,Questionnaire!A:KQ,247,FALSE)),"#",VLOOKUP(A30903,Questionnaire!A:KQ,247,FALSE))</f>
        <v>#</v>
      </c>
    </row>
    <row r="30904" spans="1:2">
      <c r="A30904" t="s">
        <v>242</v>
      </c>
      <c r="B30904" t="str">
        <f>IF(ISBLANK(VLOOKUP(A30904,Questionnaire!A:KQ,247,FALSE)),"#",VLOOKUP(A30904,Questionnaire!A:KQ,247,FALSE))</f>
        <v>#</v>
      </c>
    </row>
    <row r="30905" spans="1:2">
      <c r="A30905" t="s">
        <v>245</v>
      </c>
      <c r="B30905" t="str">
        <f>IF(ISBLANK(VLOOKUP(A30905,Questionnaire!A:KQ,247,FALSE)),"#",VLOOKUP(A30905,Questionnaire!A:KQ,247,FALSE))</f>
        <v>#</v>
      </c>
    </row>
    <row r="30906" spans="1:2">
      <c r="A30906" t="s">
        <v>247</v>
      </c>
      <c r="B30906" t="str">
        <f>IF(ISBLANK(VLOOKUP(A30906,Questionnaire!A:KQ,247,FALSE)),"#",VLOOKUP(A30906,Questionnaire!A:KQ,247,FALSE))</f>
        <v>#</v>
      </c>
    </row>
    <row r="30907" spans="1:2">
      <c r="A30907" t="s">
        <v>249</v>
      </c>
      <c r="B30907" t="str">
        <f>IF(ISBLANK(VLOOKUP(A30907,Questionnaire!A:KQ,247,FALSE)),"#",VLOOKUP(A30907,Questionnaire!A:KQ,247,FALSE))</f>
        <v>#</v>
      </c>
    </row>
    <row r="30908" spans="1:2">
      <c r="A30908" t="s">
        <v>250</v>
      </c>
      <c r="B30908" t="str">
        <f>IF(ISBLANK(VLOOKUP(A30908,Questionnaire!A:KQ,247,FALSE)),"#",VLOOKUP(A30908,Questionnaire!A:KQ,247,FALSE))</f>
        <v>#</v>
      </c>
    </row>
    <row r="30909" spans="1:2">
      <c r="A30909" t="s">
        <v>252</v>
      </c>
      <c r="B30909" t="str">
        <f>IF(ISBLANK(VLOOKUP(A30909,Questionnaire!A:KQ,247,FALSE)),"#",VLOOKUP(A30909,Questionnaire!A:KQ,247,FALSE))</f>
        <v>#</v>
      </c>
    </row>
    <row r="30910" spans="1:2">
      <c r="A30910" t="s">
        <v>255</v>
      </c>
      <c r="B30910" t="str">
        <f>IF(ISBLANK(VLOOKUP(A30910,Questionnaire!A:KQ,247,FALSE)),"#",VLOOKUP(A30910,Questionnaire!A:KQ,247,FALSE))</f>
        <v>#</v>
      </c>
    </row>
    <row r="30911" spans="1:2">
      <c r="A30911" t="s">
        <v>258</v>
      </c>
      <c r="B30911" t="str">
        <f>IF(ISNA(VLOOKUP(VLOOKUP(A30911,Questionnaire!A:KQ,247,FALSE),'CORA Encoding'!M:N,2,FALSE)),"#",VLOOKUP(VLOOKUP(A30911,Questionnaire!A:KQ,247,FALSE),'CORA Encoding'!M:N,2,FALSE))</f>
        <v>#</v>
      </c>
    </row>
    <row r="30912" spans="1:2">
      <c r="A30912" t="s">
        <v>261</v>
      </c>
      <c r="B30912" t="str">
        <f>IF(ISBLANK(VLOOKUP(A30912,Questionnaire!A:KQ,247,FALSE)),"#",VLOOKUP(A30912,Questionnaire!A:KQ,247,FALSE))</f>
        <v>#</v>
      </c>
    </row>
    <row r="30913" spans="1:2">
      <c r="A30913" t="s">
        <v>263</v>
      </c>
      <c r="B30913" t="str">
        <f>IF(ISBLANK(VLOOKUP(A30913,Questionnaire!A:KQ,247,FALSE)),"#",VLOOKUP(A30913,Questionnaire!A:KQ,247,FALSE))</f>
        <v>#</v>
      </c>
    </row>
    <row r="30914" spans="1:2">
      <c r="A30914" t="s">
        <v>265</v>
      </c>
      <c r="B30914" t="str">
        <f>IF(ISBLANK(VLOOKUP(A30914,Questionnaire!A:KQ,247,FALSE)),"#",VLOOKUP(A30914,Questionnaire!A:KQ,247,FALSE))</f>
        <v>#</v>
      </c>
    </row>
    <row r="30915" spans="1:2">
      <c r="A30915" t="s">
        <v>267</v>
      </c>
      <c r="B30915" t="str">
        <f>IF(ISBLANK(VLOOKUP(A30915,Questionnaire!A:KQ,247,FALSE)),"#",VLOOKUP(A30915,Questionnaire!A:KQ,247,FALSE))</f>
        <v>#</v>
      </c>
    </row>
    <row r="30916" spans="1:2">
      <c r="A30916" t="s">
        <v>269</v>
      </c>
      <c r="B30916" t="str">
        <f>IF(ISBLANK(VLOOKUP(A30916,Questionnaire!A:KQ,247,FALSE)),"#",VLOOKUP(A30916,Questionnaire!A:KQ,247,FALSE))</f>
        <v>#</v>
      </c>
    </row>
    <row r="30917" spans="1:2">
      <c r="A30917" t="s">
        <v>274</v>
      </c>
      <c r="B30917" t="str">
        <f>IF(ISBLANK(VLOOKUP(A30917,Questionnaire!A:KQ,247,FALSE)),"#",VLOOKUP(A30917,Questionnaire!A:KQ,247,FALSE))</f>
        <v>#</v>
      </c>
    </row>
    <row r="30918" spans="1:2">
      <c r="A30918" t="s">
        <v>276</v>
      </c>
      <c r="B30918" t="str">
        <f>IF(ISBLANK(VLOOKUP(A30918,Questionnaire!A:KQ,247,FALSE)),"#",VLOOKUP(A30918,Questionnaire!A:KQ,247,FALSE))</f>
        <v>#</v>
      </c>
    </row>
    <row r="30919" spans="1:2">
      <c r="A30919" t="s">
        <v>278</v>
      </c>
      <c r="B30919" t="str">
        <f>IF(ISBLANK(VLOOKUP(A30919,Questionnaire!A:KQ,247,FALSE)),"#",VLOOKUP(A30919,Questionnaire!A:KQ,247,FALSE))</f>
        <v>#</v>
      </c>
    </row>
    <row r="30920" spans="1:2">
      <c r="A30920" t="s">
        <v>280</v>
      </c>
      <c r="B30920" t="str">
        <f>IF(ISBLANK(VLOOKUP(A30920,Questionnaire!A:KQ,247,FALSE)),"#",VLOOKUP(A30920,Questionnaire!A:KQ,247,FALSE))</f>
        <v>#</v>
      </c>
    </row>
    <row r="30921" spans="1:2">
      <c r="A30921" t="s">
        <v>282</v>
      </c>
      <c r="B30921" t="str">
        <f>IF(ISBLANK(VLOOKUP(A30921,Questionnaire!A:KQ,247,FALSE)),"#",VLOOKUP(A30921,Questionnaire!A:KQ,247,FALSE))</f>
        <v>#</v>
      </c>
    </row>
    <row r="30922" spans="1:2">
      <c r="A30922" t="s">
        <v>286</v>
      </c>
      <c r="B30922" t="str">
        <f>IF(ISBLANK(VLOOKUP(A30922,Questionnaire!A:KQ,247,FALSE)),"#",VLOOKUP(A30922,Questionnaire!A:KQ,247,FALSE))</f>
        <v>#</v>
      </c>
    </row>
    <row r="30923" spans="1:2">
      <c r="A30923" t="s">
        <v>288</v>
      </c>
      <c r="B30923" t="str">
        <f>IF(ISBLANK(VLOOKUP(A30923,Questionnaire!A:KQ,247,FALSE)),"#",VLOOKUP(A30923,Questionnaire!A:KQ,247,FALSE))</f>
        <v>#</v>
      </c>
    </row>
    <row r="30924" spans="1:2">
      <c r="A30924" t="s">
        <v>290</v>
      </c>
      <c r="B30924" t="str">
        <f>IF(ISBLANK(VLOOKUP(A30924,Questionnaire!A:KQ,247,FALSE)),"#",VLOOKUP(A30924,Questionnaire!A:KQ,247,FALSE))</f>
        <v>#</v>
      </c>
    </row>
    <row r="30925" spans="1:2">
      <c r="A30925" t="s">
        <v>292</v>
      </c>
      <c r="B30925" t="str">
        <f>IF(ISBLANK(VLOOKUP(A30925,Questionnaire!A:KQ,247,FALSE)),"#",VLOOKUP(A30925,Questionnaire!A:KQ,247,FALSE))</f>
        <v>#</v>
      </c>
    </row>
    <row r="30926" spans="1:2">
      <c r="A30926" t="s">
        <v>294</v>
      </c>
      <c r="B30926" t="str">
        <f>IF(ISBLANK(VLOOKUP(A30926,Questionnaire!A:KQ,247,FALSE)),"#",VLOOKUP(A30926,Questionnaire!A:KQ,247,FALSE))</f>
        <v>#</v>
      </c>
    </row>
    <row r="30927" spans="1:2">
      <c r="A30927" t="s">
        <v>296</v>
      </c>
      <c r="B30927" t="str">
        <f>IF(ISBLANK(VLOOKUP(A30927,Questionnaire!A:KQ,247,FALSE)),"#",VLOOKUP(A30927,Questionnaire!A:KQ,247,FALSE))</f>
        <v>#</v>
      </c>
    </row>
    <row r="30928" spans="1:2">
      <c r="A30928" t="s">
        <v>301</v>
      </c>
      <c r="B30928" t="str">
        <f>IF(ISBLANK(VLOOKUP(A30928,Questionnaire!A:KQ,247,FALSE)),"#",VLOOKUP(A30928,Questionnaire!A:KQ,247,FALSE))</f>
        <v>#</v>
      </c>
    </row>
    <row r="30929" spans="1:2">
      <c r="A30929" t="s">
        <v>303</v>
      </c>
      <c r="B30929" t="str">
        <f>IF(ISBLANK(VLOOKUP(A30929,Questionnaire!A:KQ,247,FALSE)),"#",VLOOKUP(A30929,Questionnaire!A:KQ,247,FALSE))</f>
        <v>#</v>
      </c>
    </row>
    <row r="30930" spans="1:2">
      <c r="A30930" t="s">
        <v>305</v>
      </c>
      <c r="B30930" t="str">
        <f>IF(ISBLANK(VLOOKUP(A30930,Questionnaire!A:KQ,247,FALSE)),"#",VLOOKUP(A30930,Questionnaire!A:KQ,247,FALSE))</f>
        <v>#</v>
      </c>
    </row>
    <row r="30931" spans="1:2">
      <c r="A30931" t="s">
        <v>307</v>
      </c>
      <c r="B30931" t="str">
        <f>IF(ISBLANK(VLOOKUP(A30931,Questionnaire!A:KQ,247,FALSE)),"#",VLOOKUP(A30931,Questionnaire!A:KQ,247,FALSE))</f>
        <v>#</v>
      </c>
    </row>
    <row r="30932" spans="1:2">
      <c r="A30932" t="s">
        <v>311</v>
      </c>
      <c r="B30932" t="str">
        <f>IF(ISBLANK(VLOOKUP(A30932,Questionnaire!A:KQ,247,FALSE)),"#",VLOOKUP(A30932,Questionnaire!A:KQ,247,FALSE))</f>
        <v>#</v>
      </c>
    </row>
    <row r="30933" spans="1:2">
      <c r="A30933" t="s">
        <v>313</v>
      </c>
      <c r="B30933" t="str">
        <f>IF(ISBLANK(VLOOKUP(A30933,Questionnaire!A:KQ,247,FALSE)),"#",VLOOKUP(A30933,Questionnaire!A:KQ,247,FALSE))</f>
        <v>#</v>
      </c>
    </row>
    <row r="30934" spans="1:2">
      <c r="A30934" t="s">
        <v>314</v>
      </c>
      <c r="B30934" t="str">
        <f>IF(ISBLANK(VLOOKUP(A30934,Questionnaire!A:KQ,247,FALSE)),"#",VLOOKUP(A30934,Questionnaire!A:KQ,247,FALSE))</f>
        <v>#</v>
      </c>
    </row>
    <row r="30935" spans="1:2">
      <c r="A30935" t="s">
        <v>315</v>
      </c>
      <c r="B30935" t="str">
        <f>IF(ISBLANK(VLOOKUP(A30935,Questionnaire!A:KQ,247,FALSE)),"#",VLOOKUP(A30935,Questionnaire!A:KQ,247,FALSE))</f>
        <v>#</v>
      </c>
    </row>
    <row r="30936" spans="1:2">
      <c r="A30936" t="s">
        <v>317</v>
      </c>
      <c r="B30936" t="str">
        <f>IF(ISBLANK(VLOOKUP(A30936,Questionnaire!A:KQ,247,FALSE)),"#",VLOOKUP(A30936,Questionnaire!A:KQ,247,FALSE))</f>
        <v>#</v>
      </c>
    </row>
    <row r="30937" spans="1:2">
      <c r="A30937" t="s">
        <v>319</v>
      </c>
      <c r="B30937" t="str">
        <f>IF(ISBLANK(VLOOKUP(A30937,Questionnaire!A:KQ,247,FALSE)),"#",VLOOKUP(A30937,Questionnaire!A:KQ,247,FALSE))</f>
        <v>#</v>
      </c>
    </row>
    <row r="30938" spans="1:2">
      <c r="A30938" t="s">
        <v>322</v>
      </c>
      <c r="B30938" t="str">
        <f>IF(ISBLANK(VLOOKUP(A30938,Questionnaire!A:KQ,247,FALSE)),"#",VLOOKUP(A30938,Questionnaire!A:KQ,247,FALSE))</f>
        <v>#</v>
      </c>
    </row>
    <row r="30939" spans="1:2">
      <c r="A30939" t="s">
        <v>326</v>
      </c>
      <c r="B30939" t="str">
        <f>IF(ISBLANK(VLOOKUP(A30939,Questionnaire!A:KQ,247,FALSE)),"#",VLOOKUP(A30939,Questionnaire!A:KQ,247,FALSE))</f>
        <v>#</v>
      </c>
    </row>
    <row r="30940" spans="1:2">
      <c r="A30940" t="s">
        <v>328</v>
      </c>
      <c r="B30940" t="str">
        <f>IF(ISBLANK(VLOOKUP(A30940,Questionnaire!A:KQ,247,FALSE)),"#",VLOOKUP(A30940,Questionnaire!A:KQ,247,FALSE))</f>
        <v>#</v>
      </c>
    </row>
    <row r="30941" spans="1:2">
      <c r="A30941" t="s">
        <v>332</v>
      </c>
      <c r="B30941" t="str">
        <f>IF(ISBLANK(VLOOKUP(A30941,Questionnaire!A:KQ,247,FALSE)),"#",VLOOKUP(A30941,Questionnaire!A:KQ,247,FALSE))</f>
        <v>#</v>
      </c>
    </row>
    <row r="30942" spans="1:2">
      <c r="A30942" t="s">
        <v>333</v>
      </c>
      <c r="B30942" t="str">
        <f>IF(ISBLANK(VLOOKUP(A30942,Questionnaire!A:KQ,247,FALSE)),"#",VLOOKUP(A30942,Questionnaire!A:KQ,247,FALSE))</f>
        <v>#</v>
      </c>
    </row>
    <row r="30943" spans="1:2">
      <c r="A30943" t="s">
        <v>334</v>
      </c>
      <c r="B30943" t="str">
        <f>IF(ISBLANK(VLOOKUP(A30943,Questionnaire!A:KQ,247,FALSE)),"#",VLOOKUP(A30943,Questionnaire!A:KQ,247,FALSE))</f>
        <v>#</v>
      </c>
    </row>
    <row r="30944" spans="1:2">
      <c r="A30944" t="s">
        <v>335</v>
      </c>
      <c r="B30944" t="str">
        <f>IF(ISBLANK(VLOOKUP(A30944,Questionnaire!A:KQ,247,FALSE)),"#",VLOOKUP(A30944,Questionnaire!A:KQ,247,FALSE))</f>
        <v>#</v>
      </c>
    </row>
    <row r="30945" spans="1:2">
      <c r="A30945" t="s">
        <v>336</v>
      </c>
      <c r="B30945" t="str">
        <f>IF(ISBLANK(VLOOKUP(A30945,Questionnaire!A:KQ,247,FALSE)),"#",VLOOKUP(A30945,Questionnaire!A:KQ,247,FALSE))</f>
        <v>#</v>
      </c>
    </row>
    <row r="30946" spans="1:2">
      <c r="A30946" t="s">
        <v>337</v>
      </c>
      <c r="B30946" t="str">
        <f>IF(ISBLANK(VLOOKUP(A30946,Questionnaire!A:KQ,247,FALSE)),"#",VLOOKUP(A30946,Questionnaire!A:KQ,247,FALSE))</f>
        <v>#</v>
      </c>
    </row>
    <row r="30947" spans="1:2">
      <c r="A30947" t="s">
        <v>338</v>
      </c>
      <c r="B30947" t="str">
        <f>IF(ISBLANK(VLOOKUP(A30947,Questionnaire!A:KQ,247,FALSE)),"#",VLOOKUP(A30947,Questionnaire!A:KQ,247,FALSE))</f>
        <v>#</v>
      </c>
    </row>
    <row r="30948" spans="1:2">
      <c r="A30948" t="s">
        <v>339</v>
      </c>
      <c r="B30948" t="str">
        <f>IF(ISBLANK(VLOOKUP(A30948,Questionnaire!A:KQ,247,FALSE)),"#",VLOOKUP(A30948,Questionnaire!A:KQ,247,FALSE))</f>
        <v>#</v>
      </c>
    </row>
    <row r="30949" spans="1:2">
      <c r="A30949" t="s">
        <v>340</v>
      </c>
      <c r="B30949" t="str">
        <f>IF(ISBLANK(VLOOKUP(A30949,Questionnaire!A:KQ,247,FALSE)),"#",VLOOKUP(A30949,Questionnaire!A:KQ,247,FALSE))</f>
        <v>#</v>
      </c>
    </row>
    <row r="30950" spans="1:2">
      <c r="A30950" t="s">
        <v>341</v>
      </c>
      <c r="B30950" t="str">
        <f>IF(ISBLANK(VLOOKUP(A30950,Questionnaire!A:KQ,247,FALSE)),"#",VLOOKUP(A30950,Questionnaire!A:KQ,247,FALSE))</f>
        <v>#</v>
      </c>
    </row>
    <row r="30951" spans="1:2">
      <c r="A30951" t="s">
        <v>342</v>
      </c>
      <c r="B30951" t="str">
        <f>IF(ISBLANK(VLOOKUP(A30951,Questionnaire!A:KQ,247,FALSE)),"#",VLOOKUP(A30951,Questionnaire!A:KQ,247,FALSE))</f>
        <v>#</v>
      </c>
    </row>
    <row r="30952" spans="1:2">
      <c r="A30952" t="s">
        <v>343</v>
      </c>
      <c r="B30952" t="str">
        <f>IF(ISBLANK(VLOOKUP(A30952,Questionnaire!A:KQ,247,FALSE)),"#",VLOOKUP(A30952,Questionnaire!A:KQ,247,FALSE))</f>
        <v>#</v>
      </c>
    </row>
    <row r="30953" spans="1:2">
      <c r="A30953" t="s">
        <v>344</v>
      </c>
      <c r="B30953" t="str">
        <f>IF(ISBLANK(VLOOKUP(A30953,Questionnaire!A:KQ,247,FALSE)),"#",VLOOKUP(A30953,Questionnaire!A:KQ,247,FALSE))</f>
        <v>#</v>
      </c>
    </row>
    <row r="30954" spans="1:2">
      <c r="A30954" t="s">
        <v>345</v>
      </c>
      <c r="B30954" t="str">
        <f>IF(ISBLANK(VLOOKUP(A30954,Questionnaire!A:KQ,247,FALSE)),"#",VLOOKUP(A30954,Questionnaire!A:KQ,247,FALSE))</f>
        <v>#</v>
      </c>
    </row>
    <row r="30955" spans="1:2">
      <c r="A30955" t="s">
        <v>348</v>
      </c>
      <c r="B30955" t="str">
        <f>IF(ISBLANK(VLOOKUP(A30955,Questionnaire!A:KQ,247,FALSE)),"#",VLOOKUP(A30955,Questionnaire!A:KQ,247,FALSE))</f>
        <v>#</v>
      </c>
    </row>
    <row r="30956" spans="1:2">
      <c r="A30956" t="s">
        <v>353</v>
      </c>
      <c r="B30956" t="str">
        <f>IF(ISBLANK(VLOOKUP(A30956,Questionnaire!A:KQ,247,FALSE)),"#",VLOOKUP(A30956,Questionnaire!A:KQ,247,FALSE))</f>
        <v>#</v>
      </c>
    </row>
    <row r="30957" spans="1:2">
      <c r="A30957" t="s">
        <v>354</v>
      </c>
      <c r="B30957" t="str">
        <f>IF(ISBLANK(VLOOKUP(A30957,Questionnaire!A:KQ,247,FALSE)),"#",VLOOKUP(A30957,Questionnaire!A:KQ,247,FALSE))</f>
        <v>#</v>
      </c>
    </row>
    <row r="30958" spans="1:2">
      <c r="A30958" t="s">
        <v>355</v>
      </c>
      <c r="B30958" t="str">
        <f>IF(ISBLANK(VLOOKUP(A30958,Questionnaire!A:KQ,247,FALSE)),"#",VLOOKUP(A30958,Questionnaire!A:KQ,247,FALSE))</f>
        <v>#</v>
      </c>
    </row>
    <row r="30959" spans="1:2">
      <c r="A30959" t="s">
        <v>356</v>
      </c>
      <c r="B30959" t="str">
        <f>IF(ISBLANK(VLOOKUP(A30959,Questionnaire!A:KQ,247,FALSE)),"#",VLOOKUP(A30959,Questionnaire!A:KQ,247,FALSE))</f>
        <v>#</v>
      </c>
    </row>
    <row r="30960" spans="1:2">
      <c r="A30960" t="s">
        <v>357</v>
      </c>
      <c r="B30960" t="str">
        <f>IF(ISBLANK(VLOOKUP(A30960,Questionnaire!A:KQ,247,FALSE)),"#",VLOOKUP(A30960,Questionnaire!A:KQ,247,FALSE))</f>
        <v>#</v>
      </c>
    </row>
    <row r="30961" spans="1:2">
      <c r="A30961" t="s">
        <v>360</v>
      </c>
      <c r="B30961" t="str">
        <f>IF(ISBLANK(VLOOKUP(A30961,Questionnaire!A:KQ,247,FALSE)),"#",VLOOKUP(A30961,Questionnaire!A:KQ,247,FALSE))</f>
        <v>#</v>
      </c>
    </row>
    <row r="30962" spans="1:2">
      <c r="A30962" t="s">
        <v>362</v>
      </c>
      <c r="B30962" t="str">
        <f>IF(ISBLANK(VLOOKUP(A30962,Questionnaire!A:KQ,247,FALSE)),"#",VLOOKUP(A30962,Questionnaire!A:KQ,247,FALSE))</f>
        <v>#</v>
      </c>
    </row>
    <row r="30963" spans="1:2">
      <c r="A30963" t="s">
        <v>363</v>
      </c>
      <c r="B30963" t="str">
        <f>IF(ISBLANK(VLOOKUP(A30963,Questionnaire!A:KQ,247,FALSE)),"#",VLOOKUP(A30963,Questionnaire!A:KQ,247,FALSE))</f>
        <v>#</v>
      </c>
    </row>
    <row r="30964" spans="1:2">
      <c r="A30964" t="s">
        <v>364</v>
      </c>
      <c r="B30964" t="str">
        <f>IF(ISBLANK(VLOOKUP(A30964,Questionnaire!A:KQ,247,FALSE)),"#",VLOOKUP(A30964,Questionnaire!A:KQ,247,FALSE))</f>
        <v>#</v>
      </c>
    </row>
    <row r="30965" spans="1:2">
      <c r="A30965" t="s">
        <v>365</v>
      </c>
      <c r="B30965" t="str">
        <f>IF(ISBLANK(VLOOKUP(A30965,Questionnaire!A:KQ,247,FALSE)),"#",VLOOKUP(A30965,Questionnaire!A:KQ,247,FALSE))</f>
        <v>#</v>
      </c>
    </row>
    <row r="30966" spans="1:2">
      <c r="A30966" t="s">
        <v>366</v>
      </c>
      <c r="B30966" t="str">
        <f>IF(ISBLANK(VLOOKUP(A30966,Questionnaire!A:KQ,247,FALSE)),"#",VLOOKUP(A30966,Questionnaire!A:KQ,247,FALSE))</f>
        <v>#</v>
      </c>
    </row>
    <row r="30967" spans="1:2">
      <c r="A30967" t="s">
        <v>371</v>
      </c>
      <c r="B30967" t="str">
        <f>IF(ISBLANK(VLOOKUP(A30967,Questionnaire!A:KQ,247,FALSE)),"#",VLOOKUP(A30967,Questionnaire!A:KQ,247,FALSE))</f>
        <v>#</v>
      </c>
    </row>
    <row r="30968" spans="1:2">
      <c r="A30968" t="s">
        <v>372</v>
      </c>
      <c r="B30968" t="str">
        <f>IF(ISBLANK(VLOOKUP(A30968,Questionnaire!A:KQ,247,FALSE)),"#",VLOOKUP(A30968,Questionnaire!A:KQ,247,FALSE))</f>
        <v>#</v>
      </c>
    </row>
    <row r="30969" spans="1:2">
      <c r="A30969" t="s">
        <v>373</v>
      </c>
      <c r="B30969" t="str">
        <f>IF(ISBLANK(VLOOKUP(A30969,Questionnaire!A:KQ,247,FALSE)),"#",VLOOKUP(A30969,Questionnaire!A:KQ,247,FALSE))</f>
        <v>#</v>
      </c>
    </row>
    <row r="30970" spans="1:2">
      <c r="A30970" t="s">
        <v>374</v>
      </c>
      <c r="B30970" t="str">
        <f>IF(ISBLANK(VLOOKUP(A30970,Questionnaire!A:KQ,247,FALSE)),"#",VLOOKUP(A30970,Questionnaire!A:KQ,247,FALSE))</f>
        <v>#</v>
      </c>
    </row>
    <row r="30971" spans="1:2">
      <c r="A30971" t="s">
        <v>377</v>
      </c>
      <c r="B30971" t="str">
        <f>IF(ISBLANK(VLOOKUP(A30971,Questionnaire!A:KQ,247,FALSE)),"#",VLOOKUP(A30971,Questionnaire!A:KQ,247,FALSE))</f>
        <v>#</v>
      </c>
    </row>
    <row r="30972" spans="1:2">
      <c r="A30972" t="s">
        <v>379</v>
      </c>
      <c r="B30972" t="str">
        <f>IF(ISBLANK(VLOOKUP(A30972,Questionnaire!A:KQ,247,FALSE)),"#",VLOOKUP(A30972,Questionnaire!A:KQ,247,FALSE))</f>
        <v>#</v>
      </c>
    </row>
    <row r="30973" spans="1:2">
      <c r="A30973" t="s">
        <v>380</v>
      </c>
      <c r="B30973" t="str">
        <f>IF(ISBLANK(VLOOKUP(A30973,Questionnaire!A:KQ,247,FALSE)),"#",VLOOKUP(A30973,Questionnaire!A:KQ,247,FALSE))</f>
        <v>#</v>
      </c>
    </row>
    <row r="30974" spans="1:2">
      <c r="A30974" t="s">
        <v>381</v>
      </c>
      <c r="B30974" t="str">
        <f>IF(ISBLANK(VLOOKUP(A30974,Questionnaire!A:KQ,247,FALSE)),"#",VLOOKUP(A30974,Questionnaire!A:KQ,247,FALSE))</f>
        <v>#</v>
      </c>
    </row>
    <row r="30975" spans="1:2">
      <c r="A30975" t="s">
        <v>382</v>
      </c>
      <c r="B30975" t="str">
        <f>IF(ISBLANK(VLOOKUP(A30975,Questionnaire!A:KQ,247,FALSE)),"#",VLOOKUP(A30975,Questionnaire!A:KQ,247,FALSE))</f>
        <v>#</v>
      </c>
    </row>
    <row r="30976" spans="1:2">
      <c r="A30976" t="s">
        <v>384</v>
      </c>
      <c r="B30976" t="str">
        <f>IF(ISBLANK(VLOOKUP(A30976,Questionnaire!A:KQ,247,FALSE)),"#",VLOOKUP(A30976,Questionnaire!A:KQ,247,FALSE))</f>
        <v>#</v>
      </c>
    </row>
    <row r="30977" spans="1:2">
      <c r="A30977" t="s">
        <v>387</v>
      </c>
      <c r="B30977" t="str">
        <f>IF(ISBLANK(VLOOKUP(A30977,Questionnaire!A:KQ,247,FALSE)),"#",VLOOKUP(A30977,Questionnaire!A:KQ,247,FALSE))</f>
        <v>#</v>
      </c>
    </row>
    <row r="30978" spans="1:2">
      <c r="A30978" t="s">
        <v>391</v>
      </c>
      <c r="B30978" t="str">
        <f>IF(ISBLANK(VLOOKUP(A30978,Questionnaire!A:KQ,247,FALSE)),"#",VLOOKUP(A30978,Questionnaire!A:KQ,247,FALSE))</f>
        <v>#</v>
      </c>
    </row>
    <row r="30979" spans="1:2">
      <c r="A30979" t="s">
        <v>393</v>
      </c>
      <c r="B30979" t="str">
        <f>IF(ISBLANK(VLOOKUP(A30979,Questionnaire!A:KQ,247,FALSE)),"#",VLOOKUP(A30979,Questionnaire!A:KQ,247,FALSE))</f>
        <v>#</v>
      </c>
    </row>
    <row r="30980" spans="1:2">
      <c r="A30980" t="s">
        <v>395</v>
      </c>
      <c r="B30980" t="str">
        <f>IF(ISBLANK(VLOOKUP(A30980,Questionnaire!A:KQ,247,FALSE)),"#",VLOOKUP(A30980,Questionnaire!A:KQ,247,FALSE))</f>
        <v>#</v>
      </c>
    </row>
    <row r="30981" spans="1:2">
      <c r="A30981" t="s">
        <v>398</v>
      </c>
      <c r="B30981" t="str">
        <f>IF(ISBLANK(VLOOKUP(A30981,Questionnaire!A:KQ,247,FALSE)),"#",VLOOKUP(A30981,Questionnaire!A:KQ,247,FALSE))</f>
        <v>#</v>
      </c>
    </row>
    <row r="30982" spans="1:2">
      <c r="A30982" t="s">
        <v>402</v>
      </c>
      <c r="B30982" t="str">
        <f>IF(ISBLANK(VLOOKUP(A30982,Questionnaire!A:KQ,247,FALSE)),"#",VLOOKUP(A30982,Questionnaire!A:KQ,247,FALSE))</f>
        <v>#</v>
      </c>
    </row>
    <row r="30983" spans="1:2">
      <c r="A30983" t="s">
        <v>405</v>
      </c>
      <c r="B30983" t="str">
        <f>IF(ISBLANK(VLOOKUP(A30983,Questionnaire!A:KQ,247,FALSE)),"#",VLOOKUP(A30983,Questionnaire!A:KQ,247,FALSE))</f>
        <v>#</v>
      </c>
    </row>
    <row r="30984" spans="1:2">
      <c r="A30984" t="s">
        <v>409</v>
      </c>
      <c r="B30984" t="str">
        <f>IF(ISBLANK(VLOOKUP(A30984,Questionnaire!A:KQ,247,FALSE)),"#",VLOOKUP(A30984,Questionnaire!A:KQ,247,FALSE))</f>
        <v>#</v>
      </c>
    </row>
    <row r="30985" spans="1:2">
      <c r="A30985" t="s">
        <v>412</v>
      </c>
      <c r="B30985" t="str">
        <f>IF(ISBLANK(VLOOKUP(A30985,Questionnaire!A:KQ,247,FALSE)),"#",VLOOKUP(A30985,Questionnaire!A:KQ,247,FALSE))</f>
        <v>#</v>
      </c>
    </row>
    <row r="30986" spans="1:2">
      <c r="A30986" t="s">
        <v>415</v>
      </c>
      <c r="B30986" t="str">
        <f>IF(ISBLANK(VLOOKUP(A30986,Questionnaire!A:KQ,247,FALSE)),"#",VLOOKUP(A30986,Questionnaire!A:KQ,247,FALSE))</f>
        <v>#</v>
      </c>
    </row>
    <row r="30987" spans="1:2">
      <c r="A30987" t="s">
        <v>418</v>
      </c>
      <c r="B30987" t="str">
        <f>IF(ISBLANK(VLOOKUP(A30987,Questionnaire!A:KQ,247,FALSE)),"#",VLOOKUP(A30987,Questionnaire!A:KQ,247,FALSE))</f>
        <v>#</v>
      </c>
    </row>
    <row r="30988" spans="1:2">
      <c r="A30988" t="s">
        <v>421</v>
      </c>
      <c r="B30988" t="str">
        <f>IF(ISBLANK(VLOOKUP(A30988,Questionnaire!A:KQ,247,FALSE)),"#",VLOOKUP(A30988,Questionnaire!A:KQ,247,FALSE))</f>
        <v>#</v>
      </c>
    </row>
    <row r="30989" spans="1:2">
      <c r="A30989" t="s">
        <v>424</v>
      </c>
      <c r="B30989" t="str">
        <f>IF(ISBLANK(VLOOKUP(A30989,Questionnaire!A:KQ,247,FALSE)),"#",VLOOKUP(A30989,Questionnaire!A:KQ,247,FALSE))</f>
        <v>#</v>
      </c>
    </row>
    <row r="30990" spans="1:2">
      <c r="A30990" t="s">
        <v>429</v>
      </c>
      <c r="B30990" t="str">
        <f>IF(ISBLANK(VLOOKUP(A30990,Questionnaire!A:KQ,247,FALSE)),"#",VLOOKUP(A30990,Questionnaire!A:KQ,247,FALSE))</f>
        <v>#</v>
      </c>
    </row>
    <row r="30991" spans="1:2">
      <c r="A30991" t="s">
        <v>432</v>
      </c>
      <c r="B30991" t="str">
        <f>IF(ISBLANK(VLOOKUP(A30991,Questionnaire!A:KQ,247,FALSE)),"#",VLOOKUP(A30991,Questionnaire!A:KQ,247,FALSE))</f>
        <v>#</v>
      </c>
    </row>
    <row r="30992" spans="1:2">
      <c r="A30992" t="s">
        <v>435</v>
      </c>
      <c r="B30992" t="str">
        <f>IF(ISBLANK(VLOOKUP(A30992,Questionnaire!A:KQ,247,FALSE)),"#",VLOOKUP(A30992,Questionnaire!A:KQ,247,FALSE))</f>
        <v>#</v>
      </c>
    </row>
    <row r="30993" spans="1:3">
      <c r="A30993" t="s">
        <v>437</v>
      </c>
      <c r="B30993" t="str">
        <f>IF(ISBLANK(VLOOKUP(A30993,Questionnaire!A:KQ,247,FALSE)),"#",VLOOKUP(A30993,Questionnaire!A:KQ,247,FALSE))</f>
        <v>#</v>
      </c>
    </row>
    <row r="30994" spans="1:3">
      <c r="A30994" t="s">
        <v>439</v>
      </c>
      <c r="B30994" t="str">
        <f>IF(ISBLANK(VLOOKUP(A30994,Questionnaire!A:KQ,247,FALSE)),"#",VLOOKUP(A30994,Questionnaire!A:KQ,247,FALSE))</f>
        <v>#</v>
      </c>
    </row>
    <row r="30995" spans="1:3">
      <c r="A30995" t="s">
        <v>442</v>
      </c>
      <c r="B30995" t="str">
        <f>IF(ISBLANK(VLOOKUP(A30995,Questionnaire!A:KQ,247,FALSE)),"#",VLOOKUP(A30995,Questionnaire!A:KQ,247,FALSE))</f>
        <v>#</v>
      </c>
    </row>
    <row r="30996" spans="1:3">
      <c r="A30996" t="s">
        <v>445</v>
      </c>
      <c r="B30996" t="str">
        <f>IF(ISBLANK(VLOOKUP(A30996,Questionnaire!A:KQ,247,FALSE)),"#",VLOOKUP(A30996,Questionnaire!A:KQ,247,FALSE))</f>
        <v>#</v>
      </c>
    </row>
    <row r="30997" spans="1:3">
      <c r="A30997" t="s">
        <v>448</v>
      </c>
      <c r="B30997" t="str">
        <f>IF(ISBLANK(VLOOKUP(A30997,Questionnaire!A:KQ,247,FALSE)),"#",VLOOKUP(A30997,Questionnaire!A:KQ,247,FALSE))</f>
        <v>#</v>
      </c>
    </row>
    <row r="30998" spans="1:3">
      <c r="A30998" t="s">
        <v>452</v>
      </c>
      <c r="B30998" t="str">
        <f>IF(ISBLANK(VLOOKUP(A30998,Questionnaire!A:KQ,247,FALSE)),"#",VLOOKUP(A30998,Questionnaire!A:KQ,247,FALSE))</f>
        <v>#</v>
      </c>
    </row>
    <row r="30999" spans="1:3">
      <c r="A30999" t="s">
        <v>455</v>
      </c>
      <c r="B30999" t="str">
        <f>IF(ISBLANK(VLOOKUP(A30999,Questionnaire!A:KQ,247,FALSE)),"#",VLOOKUP(A30999,Questionnaire!A:KQ,247,FALSE))</f>
        <v>#</v>
      </c>
    </row>
    <row r="31000" spans="1:3">
      <c r="A31000" t="s">
        <v>458</v>
      </c>
      <c r="B31000" t="str">
        <f>IF(ISBLANK(VLOOKUP(A31000,Questionnaire!A:KQ,247,FALSE)),"#",VLOOKUP(A31000,Questionnaire!A:KQ,247,FALSE))</f>
        <v>#</v>
      </c>
    </row>
    <row r="31001" spans="1:3">
      <c r="A31001" t="s">
        <v>461</v>
      </c>
      <c r="B31001" t="str">
        <f>IF(ISBLANK(VLOOKUP(A31001,Questionnaire!A:KQ,247,FALSE)),"#",VLOOKUP(A31001,Questionnaire!A:KQ,247,FALSE))</f>
        <v>#</v>
      </c>
    </row>
    <row r="31002" spans="1:3">
      <c r="A31002" t="s">
        <v>465</v>
      </c>
      <c r="B31002" t="str">
        <f>IF(ISBLANK(VLOOKUP(A31002,Questionnaire!A:KQ,247,FALSE)),"#",VLOOKUP(A31002,Questionnaire!A:KQ,247,FALSE))</f>
        <v>#</v>
      </c>
    </row>
    <row r="31003" spans="1:3">
      <c r="A31003" t="s">
        <v>467</v>
      </c>
      <c r="B31003" t="str">
        <f>IF(ISBLANK(VLOOKUP(A31003,Questionnaire!A:KQ,247,FALSE)),"#",VLOOKUP(A31003,Questionnaire!A:KQ,247,FALSE))</f>
        <v>#</v>
      </c>
    </row>
    <row r="31004" spans="1:3">
      <c r="A31004" t="s">
        <v>469</v>
      </c>
      <c r="B31004" t="str">
        <f>IF(ISBLANK(VLOOKUP(A31004,Questionnaire!A:KQ,247,FALSE)),"#",VLOOKUP(A31004,Questionnaire!A:KQ,247,FALSE))</f>
        <v>#</v>
      </c>
    </row>
    <row r="31005" spans="1:3">
      <c r="A31005" t="s">
        <v>471</v>
      </c>
      <c r="B31005" t="str">
        <f>IF(ISBLANK(VLOOKUP(A31005,Questionnaire!A:KQ,247,FALSE)),"#",VLOOKUP(A31005,Questionnaire!A:KQ,247,FALSE))</f>
        <v>#</v>
      </c>
    </row>
    <row r="31006" spans="1:3">
      <c r="A31006" t="s">
        <v>473</v>
      </c>
      <c r="B31006" t="str">
        <f>IF(ISBLANK(VLOOKUP(A31006,Questionnaire!A:KQ,247,FALSE)),"#",VLOOKUP(A31006,Questionnaire!A:KQ,247,FALSE))</f>
        <v>#</v>
      </c>
    </row>
    <row r="31007" spans="1:3">
      <c r="A31007" t="s">
        <v>475</v>
      </c>
      <c r="B31007" t="str">
        <f>IF(ISBLANK(VLOOKUP(A31007,Questionnaire!A:KQ,247,FALSE)),"#",VLOOKUP(A31007,Questionnaire!A:KQ,247,FALSE))</f>
        <v>#</v>
      </c>
    </row>
    <row r="31008" spans="1:3">
      <c r="A31008" t="s">
        <v>185</v>
      </c>
      <c r="B31008" t="str">
        <f>IF(ISBLANK(VLOOKUP(A31008,Questionnaire!A:KQ,248,FALSE)),"#",VLOOKUP(A31008,Questionnaire!A:KQ,248,FALSE))</f>
        <v>#</v>
      </c>
      <c r="C31008">
        <v>245</v>
      </c>
    </row>
    <row r="31009" spans="1:2">
      <c r="A31009" t="s">
        <v>187</v>
      </c>
      <c r="B31009" t="str">
        <f>IF(ISNA(VLOOKUP(VLOOKUP(A31009,Questionnaire!A:KQ,248,FALSE),'CORA Encoding'!D:E,2,FALSE)),"#",VLOOKUP(VLOOKUP(A31009,Questionnaire!A:KQ,248,FALSE),'CORA Encoding'!D:E,2,FALSE))</f>
        <v>#</v>
      </c>
    </row>
    <row r="31010" spans="1:2">
      <c r="A31010" t="s">
        <v>189</v>
      </c>
      <c r="B31010" t="str">
        <f>IF(ISNA(VLOOKUP(VLOOKUP(A31010,Questionnaire!A:KQ,248,FALSE),'CORA Encoding'!G:H,2,FALSE)),"#",VLOOKUP(VLOOKUP(A31010,Questionnaire!A:KQ,248,FALSE),'CORA Encoding'!G:H,2,FALSE))</f>
        <v>#</v>
      </c>
    </row>
    <row r="31011" spans="1:2">
      <c r="A31011" t="s">
        <v>191</v>
      </c>
      <c r="B31011" t="str">
        <f>IF(ISNA(VLOOKUP(VLOOKUP(A31011,Questionnaire!A:KQ,248,FALSE),'Country List'!E:F,2,FALSE)),"#",VLOOKUP(VLOOKUP(A31011,Questionnaire!A:KQ,248,FALSE),'Country List'!E:F,2,FALSE))</f>
        <v>#</v>
      </c>
    </row>
    <row r="31012" spans="1:2">
      <c r="A31012" t="s">
        <v>193</v>
      </c>
      <c r="B31012" t="str">
        <f>IF(ISNA(VLOOKUP(VLOOKUP(A31012,Questionnaire!A:KQ,248,FALSE),'Industry List'!B:C,2,FALSE)),"#",VLOOKUP(VLOOKUP(A31012,Questionnaire!A:KQ,248,FALSE),'Industry List'!B:C,2,FALSE))</f>
        <v>#</v>
      </c>
    </row>
    <row r="31013" spans="1:2">
      <c r="A31013" t="s">
        <v>197</v>
      </c>
      <c r="B31013" t="str">
        <f>IF(ISBLANK(VLOOKUP(A31013,Questionnaire!A:KQ,248,FALSE)),"#",VLOOKUP(A31013,Questionnaire!A:KQ,248,FALSE))</f>
        <v>#</v>
      </c>
    </row>
    <row r="31014" spans="1:2">
      <c r="A31014" t="s">
        <v>201</v>
      </c>
      <c r="B31014" t="str">
        <f>IF(ISBLANK(VLOOKUP(A31014,Questionnaire!A:KQ,248,FALSE)),"#",VLOOKUP(A31014,Questionnaire!A:KQ,248,FALSE))</f>
        <v>#</v>
      </c>
    </row>
    <row r="31015" spans="1:2">
      <c r="A31015" t="s">
        <v>203</v>
      </c>
      <c r="B31015" t="str">
        <f>IF(ISNA(VLOOKUP(VLOOKUP(A31015,Questionnaire!A:KQ,248,FALSE),'CORA Encoding'!J:K,2,FALSE)),"#",VLOOKUP(VLOOKUP(A31015,Questionnaire!A:KQ,248,FALSE),'CORA Encoding'!J:K,2,FALSE))</f>
        <v>#</v>
      </c>
    </row>
    <row r="31016" spans="1:2">
      <c r="A31016" t="s">
        <v>208</v>
      </c>
      <c r="B31016" t="str">
        <f>IF(ISBLANK(VLOOKUP(A31016,Questionnaire!A:KQ,248,FALSE)),"#",VLOOKUP(A31016,Questionnaire!A:KQ,248,FALSE))</f>
        <v>#</v>
      </c>
    </row>
    <row r="31017" spans="1:2">
      <c r="A31017" t="s">
        <v>213</v>
      </c>
      <c r="B31017" t="str">
        <f>IF(ISBLANK(VLOOKUP(A31017,Questionnaire!A:KQ,248,FALSE)),"#",VLOOKUP(A31017,Questionnaire!A:KQ,248,FALSE))</f>
        <v>#</v>
      </c>
    </row>
    <row r="31018" spans="1:2">
      <c r="A31018" t="s">
        <v>215</v>
      </c>
      <c r="B31018" t="str">
        <f>IF(ISBLANK(VLOOKUP(A31018,Questionnaire!A:KQ,248,FALSE)),"#",VLOOKUP(A31018,Questionnaire!A:KQ,248,FALSE))</f>
        <v>#</v>
      </c>
    </row>
    <row r="31019" spans="1:2">
      <c r="A31019" t="s">
        <v>217</v>
      </c>
      <c r="B31019" t="str">
        <f>IF(ISBLANK(VLOOKUP(A31019,Questionnaire!A:KQ,248,FALSE)),"#",VLOOKUP(A31019,Questionnaire!A:KQ,248,FALSE))</f>
        <v>#</v>
      </c>
    </row>
    <row r="31020" spans="1:2">
      <c r="A31020" t="s">
        <v>219</v>
      </c>
      <c r="B31020" t="str">
        <f>IF(ISBLANK(VLOOKUP(A31020,Questionnaire!A:KQ,248,FALSE)),"#",VLOOKUP(A31020,Questionnaire!A:KQ,248,FALSE))</f>
        <v>#</v>
      </c>
    </row>
    <row r="31021" spans="1:2">
      <c r="A31021" t="s">
        <v>221</v>
      </c>
      <c r="B31021" t="str">
        <f>IF(ISBLANK(VLOOKUP(A31021,Questionnaire!A:KQ,248,FALSE)),"#",VLOOKUP(A31021,Questionnaire!A:KQ,248,FALSE))</f>
        <v>#</v>
      </c>
    </row>
    <row r="31022" spans="1:2">
      <c r="A31022" t="s">
        <v>223</v>
      </c>
      <c r="B31022" t="str">
        <f>IF(ISBLANK(VLOOKUP(A31022,Questionnaire!A:KQ,248,FALSE)),"#",VLOOKUP(A31022,Questionnaire!A:KQ,248,FALSE))</f>
        <v>#</v>
      </c>
    </row>
    <row r="31023" spans="1:2">
      <c r="A31023" t="s">
        <v>225</v>
      </c>
      <c r="B31023" t="str">
        <f>IF(ISBLANK(VLOOKUP(A31023,Questionnaire!A:KQ,248,FALSE)),"#",VLOOKUP(A31023,Questionnaire!A:KQ,248,FALSE))</f>
        <v>#</v>
      </c>
    </row>
    <row r="31024" spans="1:2">
      <c r="A31024" t="s">
        <v>227</v>
      </c>
      <c r="B31024" t="str">
        <f>IF(ISBLANK(VLOOKUP(A31024,Questionnaire!A:KQ,248,FALSE)),"#",VLOOKUP(A31024,Questionnaire!A:KQ,248,FALSE))</f>
        <v>#</v>
      </c>
    </row>
    <row r="31025" spans="1:2">
      <c r="A31025" t="s">
        <v>229</v>
      </c>
      <c r="B31025" t="str">
        <f>IF(ISBLANK(VLOOKUP(A31025,Questionnaire!A:KQ,248,FALSE)),"#",VLOOKUP(A31025,Questionnaire!A:KQ,248,FALSE))</f>
        <v>#</v>
      </c>
    </row>
    <row r="31026" spans="1:2">
      <c r="A31026" t="s">
        <v>231</v>
      </c>
      <c r="B31026" t="str">
        <f>IF(ISBLANK(VLOOKUP(A31026,Questionnaire!A:KQ,248,FALSE)),"#",VLOOKUP(A31026,Questionnaire!A:KQ,248,FALSE))</f>
        <v>#</v>
      </c>
    </row>
    <row r="31027" spans="1:2">
      <c r="A31027" t="s">
        <v>233</v>
      </c>
      <c r="B31027" t="str">
        <f>IF(ISBLANK(VLOOKUP(A31027,Questionnaire!A:KQ,248,FALSE)),"#",VLOOKUP(A31027,Questionnaire!A:KQ,248,FALSE))</f>
        <v>#</v>
      </c>
    </row>
    <row r="31028" spans="1:2">
      <c r="A31028" t="s">
        <v>235</v>
      </c>
      <c r="B31028" t="str">
        <f>IF(ISBLANK(VLOOKUP(A31028,Questionnaire!A:KQ,248,FALSE)),"#",VLOOKUP(A31028,Questionnaire!A:KQ,248,FALSE))</f>
        <v>#</v>
      </c>
    </row>
    <row r="31029" spans="1:2">
      <c r="A31029" t="s">
        <v>237</v>
      </c>
      <c r="B31029" t="str">
        <f>IF(ISBLANK(VLOOKUP(A31029,Questionnaire!A:KQ,248,FALSE)),"#",VLOOKUP(A31029,Questionnaire!A:KQ,248,FALSE))</f>
        <v>#</v>
      </c>
    </row>
    <row r="31030" spans="1:2">
      <c r="A31030" t="s">
        <v>239</v>
      </c>
      <c r="B31030" t="str">
        <f>IF(ISBLANK(VLOOKUP(A31030,Questionnaire!A:KQ,248,FALSE)),"#",VLOOKUP(A31030,Questionnaire!A:KQ,248,FALSE))</f>
        <v>#</v>
      </c>
    </row>
    <row r="31031" spans="1:2">
      <c r="A31031" t="s">
        <v>242</v>
      </c>
      <c r="B31031" t="str">
        <f>IF(ISBLANK(VLOOKUP(A31031,Questionnaire!A:KQ,248,FALSE)),"#",VLOOKUP(A31031,Questionnaire!A:KQ,248,FALSE))</f>
        <v>#</v>
      </c>
    </row>
    <row r="31032" spans="1:2">
      <c r="A31032" t="s">
        <v>245</v>
      </c>
      <c r="B31032" t="str">
        <f>IF(ISBLANK(VLOOKUP(A31032,Questionnaire!A:KQ,248,FALSE)),"#",VLOOKUP(A31032,Questionnaire!A:KQ,248,FALSE))</f>
        <v>#</v>
      </c>
    </row>
    <row r="31033" spans="1:2">
      <c r="A31033" t="s">
        <v>247</v>
      </c>
      <c r="B31033" t="str">
        <f>IF(ISBLANK(VLOOKUP(A31033,Questionnaire!A:KQ,248,FALSE)),"#",VLOOKUP(A31033,Questionnaire!A:KQ,248,FALSE))</f>
        <v>#</v>
      </c>
    </row>
    <row r="31034" spans="1:2">
      <c r="A31034" t="s">
        <v>249</v>
      </c>
      <c r="B31034" t="str">
        <f>IF(ISBLANK(VLOOKUP(A31034,Questionnaire!A:KQ,248,FALSE)),"#",VLOOKUP(A31034,Questionnaire!A:KQ,248,FALSE))</f>
        <v>#</v>
      </c>
    </row>
    <row r="31035" spans="1:2">
      <c r="A31035" t="s">
        <v>250</v>
      </c>
      <c r="B31035" t="str">
        <f>IF(ISBLANK(VLOOKUP(A31035,Questionnaire!A:KQ,248,FALSE)),"#",VLOOKUP(A31035,Questionnaire!A:KQ,248,FALSE))</f>
        <v>#</v>
      </c>
    </row>
    <row r="31036" spans="1:2">
      <c r="A31036" t="s">
        <v>252</v>
      </c>
      <c r="B31036" t="str">
        <f>IF(ISBLANK(VLOOKUP(A31036,Questionnaire!A:KQ,248,FALSE)),"#",VLOOKUP(A31036,Questionnaire!A:KQ,248,FALSE))</f>
        <v>#</v>
      </c>
    </row>
    <row r="31037" spans="1:2">
      <c r="A31037" t="s">
        <v>255</v>
      </c>
      <c r="B31037" t="str">
        <f>IF(ISBLANK(VLOOKUP(A31037,Questionnaire!A:KQ,248,FALSE)),"#",VLOOKUP(A31037,Questionnaire!A:KQ,248,FALSE))</f>
        <v>#</v>
      </c>
    </row>
    <row r="31038" spans="1:2">
      <c r="A31038" t="s">
        <v>258</v>
      </c>
      <c r="B31038" t="str">
        <f>IF(ISNA(VLOOKUP(VLOOKUP(A31038,Questionnaire!A:KQ,248,FALSE),'CORA Encoding'!M:N,2,FALSE)),"#",VLOOKUP(VLOOKUP(A31038,Questionnaire!A:KQ,248,FALSE),'CORA Encoding'!M:N,2,FALSE))</f>
        <v>#</v>
      </c>
    </row>
    <row r="31039" spans="1:2">
      <c r="A31039" t="s">
        <v>261</v>
      </c>
      <c r="B31039" t="str">
        <f>IF(ISBLANK(VLOOKUP(A31039,Questionnaire!A:KQ,248,FALSE)),"#",VLOOKUP(A31039,Questionnaire!A:KQ,248,FALSE))</f>
        <v>#</v>
      </c>
    </row>
    <row r="31040" spans="1:2">
      <c r="A31040" t="s">
        <v>263</v>
      </c>
      <c r="B31040" t="str">
        <f>IF(ISBLANK(VLOOKUP(A31040,Questionnaire!A:KQ,248,FALSE)),"#",VLOOKUP(A31040,Questionnaire!A:KQ,248,FALSE))</f>
        <v>#</v>
      </c>
    </row>
    <row r="31041" spans="1:2">
      <c r="A31041" t="s">
        <v>265</v>
      </c>
      <c r="B31041" t="str">
        <f>IF(ISBLANK(VLOOKUP(A31041,Questionnaire!A:KQ,248,FALSE)),"#",VLOOKUP(A31041,Questionnaire!A:KQ,248,FALSE))</f>
        <v>#</v>
      </c>
    </row>
    <row r="31042" spans="1:2">
      <c r="A31042" t="s">
        <v>267</v>
      </c>
      <c r="B31042" t="str">
        <f>IF(ISBLANK(VLOOKUP(A31042,Questionnaire!A:KQ,248,FALSE)),"#",VLOOKUP(A31042,Questionnaire!A:KQ,248,FALSE))</f>
        <v>#</v>
      </c>
    </row>
    <row r="31043" spans="1:2">
      <c r="A31043" t="s">
        <v>269</v>
      </c>
      <c r="B31043" t="str">
        <f>IF(ISBLANK(VLOOKUP(A31043,Questionnaire!A:KQ,248,FALSE)),"#",VLOOKUP(A31043,Questionnaire!A:KQ,248,FALSE))</f>
        <v>#</v>
      </c>
    </row>
    <row r="31044" spans="1:2">
      <c r="A31044" t="s">
        <v>274</v>
      </c>
      <c r="B31044" t="str">
        <f>IF(ISBLANK(VLOOKUP(A31044,Questionnaire!A:KQ,248,FALSE)),"#",VLOOKUP(A31044,Questionnaire!A:KQ,248,FALSE))</f>
        <v>#</v>
      </c>
    </row>
    <row r="31045" spans="1:2">
      <c r="A31045" t="s">
        <v>276</v>
      </c>
      <c r="B31045" t="str">
        <f>IF(ISBLANK(VLOOKUP(A31045,Questionnaire!A:KQ,248,FALSE)),"#",VLOOKUP(A31045,Questionnaire!A:KQ,248,FALSE))</f>
        <v>#</v>
      </c>
    </row>
    <row r="31046" spans="1:2">
      <c r="A31046" t="s">
        <v>278</v>
      </c>
      <c r="B31046" t="str">
        <f>IF(ISBLANK(VLOOKUP(A31046,Questionnaire!A:KQ,248,FALSE)),"#",VLOOKUP(A31046,Questionnaire!A:KQ,248,FALSE))</f>
        <v>#</v>
      </c>
    </row>
    <row r="31047" spans="1:2">
      <c r="A31047" t="s">
        <v>280</v>
      </c>
      <c r="B31047" t="str">
        <f>IF(ISBLANK(VLOOKUP(A31047,Questionnaire!A:KQ,248,FALSE)),"#",VLOOKUP(A31047,Questionnaire!A:KQ,248,FALSE))</f>
        <v>#</v>
      </c>
    </row>
    <row r="31048" spans="1:2">
      <c r="A31048" t="s">
        <v>282</v>
      </c>
      <c r="B31048" t="str">
        <f>IF(ISBLANK(VLOOKUP(A31048,Questionnaire!A:KQ,248,FALSE)),"#",VLOOKUP(A31048,Questionnaire!A:KQ,248,FALSE))</f>
        <v>#</v>
      </c>
    </row>
    <row r="31049" spans="1:2">
      <c r="A31049" t="s">
        <v>286</v>
      </c>
      <c r="B31049" t="str">
        <f>IF(ISBLANK(VLOOKUP(A31049,Questionnaire!A:KQ,248,FALSE)),"#",VLOOKUP(A31049,Questionnaire!A:KQ,248,FALSE))</f>
        <v>#</v>
      </c>
    </row>
    <row r="31050" spans="1:2">
      <c r="A31050" t="s">
        <v>288</v>
      </c>
      <c r="B31050" t="str">
        <f>IF(ISBLANK(VLOOKUP(A31050,Questionnaire!A:KQ,248,FALSE)),"#",VLOOKUP(A31050,Questionnaire!A:KQ,248,FALSE))</f>
        <v>#</v>
      </c>
    </row>
    <row r="31051" spans="1:2">
      <c r="A31051" t="s">
        <v>290</v>
      </c>
      <c r="B31051" t="str">
        <f>IF(ISBLANK(VLOOKUP(A31051,Questionnaire!A:KQ,248,FALSE)),"#",VLOOKUP(A31051,Questionnaire!A:KQ,248,FALSE))</f>
        <v>#</v>
      </c>
    </row>
    <row r="31052" spans="1:2">
      <c r="A31052" t="s">
        <v>292</v>
      </c>
      <c r="B31052" t="str">
        <f>IF(ISBLANK(VLOOKUP(A31052,Questionnaire!A:KQ,248,FALSE)),"#",VLOOKUP(A31052,Questionnaire!A:KQ,248,FALSE))</f>
        <v>#</v>
      </c>
    </row>
    <row r="31053" spans="1:2">
      <c r="A31053" t="s">
        <v>294</v>
      </c>
      <c r="B31053" t="str">
        <f>IF(ISBLANK(VLOOKUP(A31053,Questionnaire!A:KQ,248,FALSE)),"#",VLOOKUP(A31053,Questionnaire!A:KQ,248,FALSE))</f>
        <v>#</v>
      </c>
    </row>
    <row r="31054" spans="1:2">
      <c r="A31054" t="s">
        <v>296</v>
      </c>
      <c r="B31054" t="str">
        <f>IF(ISBLANK(VLOOKUP(A31054,Questionnaire!A:KQ,248,FALSE)),"#",VLOOKUP(A31054,Questionnaire!A:KQ,248,FALSE))</f>
        <v>#</v>
      </c>
    </row>
    <row r="31055" spans="1:2">
      <c r="A31055" t="s">
        <v>301</v>
      </c>
      <c r="B31055" t="str">
        <f>IF(ISBLANK(VLOOKUP(A31055,Questionnaire!A:KQ,248,FALSE)),"#",VLOOKUP(A31055,Questionnaire!A:KQ,248,FALSE))</f>
        <v>#</v>
      </c>
    </row>
    <row r="31056" spans="1:2">
      <c r="A31056" t="s">
        <v>303</v>
      </c>
      <c r="B31056" t="str">
        <f>IF(ISBLANK(VLOOKUP(A31056,Questionnaire!A:KQ,248,FALSE)),"#",VLOOKUP(A31056,Questionnaire!A:KQ,248,FALSE))</f>
        <v>#</v>
      </c>
    </row>
    <row r="31057" spans="1:2">
      <c r="A31057" t="s">
        <v>305</v>
      </c>
      <c r="B31057" t="str">
        <f>IF(ISBLANK(VLOOKUP(A31057,Questionnaire!A:KQ,248,FALSE)),"#",VLOOKUP(A31057,Questionnaire!A:KQ,248,FALSE))</f>
        <v>#</v>
      </c>
    </row>
    <row r="31058" spans="1:2">
      <c r="A31058" t="s">
        <v>307</v>
      </c>
      <c r="B31058" t="str">
        <f>IF(ISBLANK(VLOOKUP(A31058,Questionnaire!A:KQ,248,FALSE)),"#",VLOOKUP(A31058,Questionnaire!A:KQ,248,FALSE))</f>
        <v>#</v>
      </c>
    </row>
    <row r="31059" spans="1:2">
      <c r="A31059" t="s">
        <v>311</v>
      </c>
      <c r="B31059" t="str">
        <f>IF(ISBLANK(VLOOKUP(A31059,Questionnaire!A:KQ,248,FALSE)),"#",VLOOKUP(A31059,Questionnaire!A:KQ,248,FALSE))</f>
        <v>#</v>
      </c>
    </row>
    <row r="31060" spans="1:2">
      <c r="A31060" t="s">
        <v>313</v>
      </c>
      <c r="B31060" t="str">
        <f>IF(ISBLANK(VLOOKUP(A31060,Questionnaire!A:KQ,248,FALSE)),"#",VLOOKUP(A31060,Questionnaire!A:KQ,248,FALSE))</f>
        <v>#</v>
      </c>
    </row>
    <row r="31061" spans="1:2">
      <c r="A31061" t="s">
        <v>314</v>
      </c>
      <c r="B31061" t="str">
        <f>IF(ISBLANK(VLOOKUP(A31061,Questionnaire!A:KQ,248,FALSE)),"#",VLOOKUP(A31061,Questionnaire!A:KQ,248,FALSE))</f>
        <v>#</v>
      </c>
    </row>
    <row r="31062" spans="1:2">
      <c r="A31062" t="s">
        <v>315</v>
      </c>
      <c r="B31062" t="str">
        <f>IF(ISBLANK(VLOOKUP(A31062,Questionnaire!A:KQ,248,FALSE)),"#",VLOOKUP(A31062,Questionnaire!A:KQ,248,FALSE))</f>
        <v>#</v>
      </c>
    </row>
    <row r="31063" spans="1:2">
      <c r="A31063" t="s">
        <v>317</v>
      </c>
      <c r="B31063" t="str">
        <f>IF(ISBLANK(VLOOKUP(A31063,Questionnaire!A:KQ,248,FALSE)),"#",VLOOKUP(A31063,Questionnaire!A:KQ,248,FALSE))</f>
        <v>#</v>
      </c>
    </row>
    <row r="31064" spans="1:2">
      <c r="A31064" t="s">
        <v>319</v>
      </c>
      <c r="B31064" t="str">
        <f>IF(ISBLANK(VLOOKUP(A31064,Questionnaire!A:KQ,248,FALSE)),"#",VLOOKUP(A31064,Questionnaire!A:KQ,248,FALSE))</f>
        <v>#</v>
      </c>
    </row>
    <row r="31065" spans="1:2">
      <c r="A31065" t="s">
        <v>322</v>
      </c>
      <c r="B31065" t="str">
        <f>IF(ISBLANK(VLOOKUP(A31065,Questionnaire!A:KQ,248,FALSE)),"#",VLOOKUP(A31065,Questionnaire!A:KQ,248,FALSE))</f>
        <v>#</v>
      </c>
    </row>
    <row r="31066" spans="1:2">
      <c r="A31066" t="s">
        <v>326</v>
      </c>
      <c r="B31066" t="str">
        <f>IF(ISBLANK(VLOOKUP(A31066,Questionnaire!A:KQ,248,FALSE)),"#",VLOOKUP(A31066,Questionnaire!A:KQ,248,FALSE))</f>
        <v>#</v>
      </c>
    </row>
    <row r="31067" spans="1:2">
      <c r="A31067" t="s">
        <v>328</v>
      </c>
      <c r="B31067" t="str">
        <f>IF(ISBLANK(VLOOKUP(A31067,Questionnaire!A:KQ,248,FALSE)),"#",VLOOKUP(A31067,Questionnaire!A:KQ,248,FALSE))</f>
        <v>#</v>
      </c>
    </row>
    <row r="31068" spans="1:2">
      <c r="A31068" t="s">
        <v>332</v>
      </c>
      <c r="B31068" t="str">
        <f>IF(ISBLANK(VLOOKUP(A31068,Questionnaire!A:KQ,248,FALSE)),"#",VLOOKUP(A31068,Questionnaire!A:KQ,248,FALSE))</f>
        <v>#</v>
      </c>
    </row>
    <row r="31069" spans="1:2">
      <c r="A31069" t="s">
        <v>333</v>
      </c>
      <c r="B31069" t="str">
        <f>IF(ISBLANK(VLOOKUP(A31069,Questionnaire!A:KQ,248,FALSE)),"#",VLOOKUP(A31069,Questionnaire!A:KQ,248,FALSE))</f>
        <v>#</v>
      </c>
    </row>
    <row r="31070" spans="1:2">
      <c r="A31070" t="s">
        <v>334</v>
      </c>
      <c r="B31070" t="str">
        <f>IF(ISBLANK(VLOOKUP(A31070,Questionnaire!A:KQ,248,FALSE)),"#",VLOOKUP(A31070,Questionnaire!A:KQ,248,FALSE))</f>
        <v>#</v>
      </c>
    </row>
    <row r="31071" spans="1:2">
      <c r="A31071" t="s">
        <v>335</v>
      </c>
      <c r="B31071" t="str">
        <f>IF(ISBLANK(VLOOKUP(A31071,Questionnaire!A:KQ,248,FALSE)),"#",VLOOKUP(A31071,Questionnaire!A:KQ,248,FALSE))</f>
        <v>#</v>
      </c>
    </row>
    <row r="31072" spans="1:2">
      <c r="A31072" t="s">
        <v>336</v>
      </c>
      <c r="B31072" t="str">
        <f>IF(ISBLANK(VLOOKUP(A31072,Questionnaire!A:KQ,248,FALSE)),"#",VLOOKUP(A31072,Questionnaire!A:KQ,248,FALSE))</f>
        <v>#</v>
      </c>
    </row>
    <row r="31073" spans="1:2">
      <c r="A31073" t="s">
        <v>337</v>
      </c>
      <c r="B31073" t="str">
        <f>IF(ISBLANK(VLOOKUP(A31073,Questionnaire!A:KQ,248,FALSE)),"#",VLOOKUP(A31073,Questionnaire!A:KQ,248,FALSE))</f>
        <v>#</v>
      </c>
    </row>
    <row r="31074" spans="1:2">
      <c r="A31074" t="s">
        <v>338</v>
      </c>
      <c r="B31074" t="str">
        <f>IF(ISBLANK(VLOOKUP(A31074,Questionnaire!A:KQ,248,FALSE)),"#",VLOOKUP(A31074,Questionnaire!A:KQ,248,FALSE))</f>
        <v>#</v>
      </c>
    </row>
    <row r="31075" spans="1:2">
      <c r="A31075" t="s">
        <v>339</v>
      </c>
      <c r="B31075" t="str">
        <f>IF(ISBLANK(VLOOKUP(A31075,Questionnaire!A:KQ,248,FALSE)),"#",VLOOKUP(A31075,Questionnaire!A:KQ,248,FALSE))</f>
        <v>#</v>
      </c>
    </row>
    <row r="31076" spans="1:2">
      <c r="A31076" t="s">
        <v>340</v>
      </c>
      <c r="B31076" t="str">
        <f>IF(ISBLANK(VLOOKUP(A31076,Questionnaire!A:KQ,248,FALSE)),"#",VLOOKUP(A31076,Questionnaire!A:KQ,248,FALSE))</f>
        <v>#</v>
      </c>
    </row>
    <row r="31077" spans="1:2">
      <c r="A31077" t="s">
        <v>341</v>
      </c>
      <c r="B31077" t="str">
        <f>IF(ISBLANK(VLOOKUP(A31077,Questionnaire!A:KQ,248,FALSE)),"#",VLOOKUP(A31077,Questionnaire!A:KQ,248,FALSE))</f>
        <v>#</v>
      </c>
    </row>
    <row r="31078" spans="1:2">
      <c r="A31078" t="s">
        <v>342</v>
      </c>
      <c r="B31078" t="str">
        <f>IF(ISBLANK(VLOOKUP(A31078,Questionnaire!A:KQ,248,FALSE)),"#",VLOOKUP(A31078,Questionnaire!A:KQ,248,FALSE))</f>
        <v>#</v>
      </c>
    </row>
    <row r="31079" spans="1:2">
      <c r="A31079" t="s">
        <v>343</v>
      </c>
      <c r="B31079" t="str">
        <f>IF(ISBLANK(VLOOKUP(A31079,Questionnaire!A:KQ,248,FALSE)),"#",VLOOKUP(A31079,Questionnaire!A:KQ,248,FALSE))</f>
        <v>#</v>
      </c>
    </row>
    <row r="31080" spans="1:2">
      <c r="A31080" t="s">
        <v>344</v>
      </c>
      <c r="B31080" t="str">
        <f>IF(ISBLANK(VLOOKUP(A31080,Questionnaire!A:KQ,248,FALSE)),"#",VLOOKUP(A31080,Questionnaire!A:KQ,248,FALSE))</f>
        <v>#</v>
      </c>
    </row>
    <row r="31081" spans="1:2">
      <c r="A31081" t="s">
        <v>345</v>
      </c>
      <c r="B31081" t="str">
        <f>IF(ISBLANK(VLOOKUP(A31081,Questionnaire!A:KQ,248,FALSE)),"#",VLOOKUP(A31081,Questionnaire!A:KQ,248,FALSE))</f>
        <v>#</v>
      </c>
    </row>
    <row r="31082" spans="1:2">
      <c r="A31082" t="s">
        <v>348</v>
      </c>
      <c r="B31082" t="str">
        <f>IF(ISBLANK(VLOOKUP(A31082,Questionnaire!A:KQ,248,FALSE)),"#",VLOOKUP(A31082,Questionnaire!A:KQ,248,FALSE))</f>
        <v>#</v>
      </c>
    </row>
    <row r="31083" spans="1:2">
      <c r="A31083" t="s">
        <v>353</v>
      </c>
      <c r="B31083" t="str">
        <f>IF(ISBLANK(VLOOKUP(A31083,Questionnaire!A:KQ,248,FALSE)),"#",VLOOKUP(A31083,Questionnaire!A:KQ,248,FALSE))</f>
        <v>#</v>
      </c>
    </row>
    <row r="31084" spans="1:2">
      <c r="A31084" t="s">
        <v>354</v>
      </c>
      <c r="B31084" t="str">
        <f>IF(ISBLANK(VLOOKUP(A31084,Questionnaire!A:KQ,248,FALSE)),"#",VLOOKUP(A31084,Questionnaire!A:KQ,248,FALSE))</f>
        <v>#</v>
      </c>
    </row>
    <row r="31085" spans="1:2">
      <c r="A31085" t="s">
        <v>355</v>
      </c>
      <c r="B31085" t="str">
        <f>IF(ISBLANK(VLOOKUP(A31085,Questionnaire!A:KQ,248,FALSE)),"#",VLOOKUP(A31085,Questionnaire!A:KQ,248,FALSE))</f>
        <v>#</v>
      </c>
    </row>
    <row r="31086" spans="1:2">
      <c r="A31086" t="s">
        <v>356</v>
      </c>
      <c r="B31086" t="str">
        <f>IF(ISBLANK(VLOOKUP(A31086,Questionnaire!A:KQ,248,FALSE)),"#",VLOOKUP(A31086,Questionnaire!A:KQ,248,FALSE))</f>
        <v>#</v>
      </c>
    </row>
    <row r="31087" spans="1:2">
      <c r="A31087" t="s">
        <v>357</v>
      </c>
      <c r="B31087" t="str">
        <f>IF(ISBLANK(VLOOKUP(A31087,Questionnaire!A:KQ,248,FALSE)),"#",VLOOKUP(A31087,Questionnaire!A:KQ,248,FALSE))</f>
        <v>#</v>
      </c>
    </row>
    <row r="31088" spans="1:2">
      <c r="A31088" t="s">
        <v>360</v>
      </c>
      <c r="B31088" t="str">
        <f>IF(ISBLANK(VLOOKUP(A31088,Questionnaire!A:KQ,248,FALSE)),"#",VLOOKUP(A31088,Questionnaire!A:KQ,248,FALSE))</f>
        <v>#</v>
      </c>
    </row>
    <row r="31089" spans="1:2">
      <c r="A31089" t="s">
        <v>362</v>
      </c>
      <c r="B31089" t="str">
        <f>IF(ISBLANK(VLOOKUP(A31089,Questionnaire!A:KQ,248,FALSE)),"#",VLOOKUP(A31089,Questionnaire!A:KQ,248,FALSE))</f>
        <v>#</v>
      </c>
    </row>
    <row r="31090" spans="1:2">
      <c r="A31090" t="s">
        <v>363</v>
      </c>
      <c r="B31090" t="str">
        <f>IF(ISBLANK(VLOOKUP(A31090,Questionnaire!A:KQ,248,FALSE)),"#",VLOOKUP(A31090,Questionnaire!A:KQ,248,FALSE))</f>
        <v>#</v>
      </c>
    </row>
    <row r="31091" spans="1:2">
      <c r="A31091" t="s">
        <v>364</v>
      </c>
      <c r="B31091" t="str">
        <f>IF(ISBLANK(VLOOKUP(A31091,Questionnaire!A:KQ,248,FALSE)),"#",VLOOKUP(A31091,Questionnaire!A:KQ,248,FALSE))</f>
        <v>#</v>
      </c>
    </row>
    <row r="31092" spans="1:2">
      <c r="A31092" t="s">
        <v>365</v>
      </c>
      <c r="B31092" t="str">
        <f>IF(ISBLANK(VLOOKUP(A31092,Questionnaire!A:KQ,248,FALSE)),"#",VLOOKUP(A31092,Questionnaire!A:KQ,248,FALSE))</f>
        <v>#</v>
      </c>
    </row>
    <row r="31093" spans="1:2">
      <c r="A31093" t="s">
        <v>366</v>
      </c>
      <c r="B31093" t="str">
        <f>IF(ISBLANK(VLOOKUP(A31093,Questionnaire!A:KQ,248,FALSE)),"#",VLOOKUP(A31093,Questionnaire!A:KQ,248,FALSE))</f>
        <v>#</v>
      </c>
    </row>
    <row r="31094" spans="1:2">
      <c r="A31094" t="s">
        <v>371</v>
      </c>
      <c r="B31094" t="str">
        <f>IF(ISBLANK(VLOOKUP(A31094,Questionnaire!A:KQ,248,FALSE)),"#",VLOOKUP(A31094,Questionnaire!A:KQ,248,FALSE))</f>
        <v>#</v>
      </c>
    </row>
    <row r="31095" spans="1:2">
      <c r="A31095" t="s">
        <v>372</v>
      </c>
      <c r="B31095" t="str">
        <f>IF(ISBLANK(VLOOKUP(A31095,Questionnaire!A:KQ,248,FALSE)),"#",VLOOKUP(A31095,Questionnaire!A:KQ,248,FALSE))</f>
        <v>#</v>
      </c>
    </row>
    <row r="31096" spans="1:2">
      <c r="A31096" t="s">
        <v>373</v>
      </c>
      <c r="B31096" t="str">
        <f>IF(ISBLANK(VLOOKUP(A31096,Questionnaire!A:KQ,248,FALSE)),"#",VLOOKUP(A31096,Questionnaire!A:KQ,248,FALSE))</f>
        <v>#</v>
      </c>
    </row>
    <row r="31097" spans="1:2">
      <c r="A31097" t="s">
        <v>374</v>
      </c>
      <c r="B31097" t="str">
        <f>IF(ISBLANK(VLOOKUP(A31097,Questionnaire!A:KQ,248,FALSE)),"#",VLOOKUP(A31097,Questionnaire!A:KQ,248,FALSE))</f>
        <v>#</v>
      </c>
    </row>
    <row r="31098" spans="1:2">
      <c r="A31098" t="s">
        <v>377</v>
      </c>
      <c r="B31098" t="str">
        <f>IF(ISBLANK(VLOOKUP(A31098,Questionnaire!A:KQ,248,FALSE)),"#",VLOOKUP(A31098,Questionnaire!A:KQ,248,FALSE))</f>
        <v>#</v>
      </c>
    </row>
    <row r="31099" spans="1:2">
      <c r="A31099" t="s">
        <v>379</v>
      </c>
      <c r="B31099" t="str">
        <f>IF(ISBLANK(VLOOKUP(A31099,Questionnaire!A:KQ,248,FALSE)),"#",VLOOKUP(A31099,Questionnaire!A:KQ,248,FALSE))</f>
        <v>#</v>
      </c>
    </row>
    <row r="31100" spans="1:2">
      <c r="A31100" t="s">
        <v>380</v>
      </c>
      <c r="B31100" t="str">
        <f>IF(ISBLANK(VLOOKUP(A31100,Questionnaire!A:KQ,248,FALSE)),"#",VLOOKUP(A31100,Questionnaire!A:KQ,248,FALSE))</f>
        <v>#</v>
      </c>
    </row>
    <row r="31101" spans="1:2">
      <c r="A31101" t="s">
        <v>381</v>
      </c>
      <c r="B31101" t="str">
        <f>IF(ISBLANK(VLOOKUP(A31101,Questionnaire!A:KQ,248,FALSE)),"#",VLOOKUP(A31101,Questionnaire!A:KQ,248,FALSE))</f>
        <v>#</v>
      </c>
    </row>
    <row r="31102" spans="1:2">
      <c r="A31102" t="s">
        <v>382</v>
      </c>
      <c r="B31102" t="str">
        <f>IF(ISBLANK(VLOOKUP(A31102,Questionnaire!A:KQ,248,FALSE)),"#",VLOOKUP(A31102,Questionnaire!A:KQ,248,FALSE))</f>
        <v>#</v>
      </c>
    </row>
    <row r="31103" spans="1:2">
      <c r="A31103" t="s">
        <v>384</v>
      </c>
      <c r="B31103" t="str">
        <f>IF(ISBLANK(VLOOKUP(A31103,Questionnaire!A:KQ,248,FALSE)),"#",VLOOKUP(A31103,Questionnaire!A:KQ,248,FALSE))</f>
        <v>#</v>
      </c>
    </row>
    <row r="31104" spans="1:2">
      <c r="A31104" t="s">
        <v>387</v>
      </c>
      <c r="B31104" t="str">
        <f>IF(ISBLANK(VLOOKUP(A31104,Questionnaire!A:KQ,248,FALSE)),"#",VLOOKUP(A31104,Questionnaire!A:KQ,248,FALSE))</f>
        <v>#</v>
      </c>
    </row>
    <row r="31105" spans="1:2">
      <c r="A31105" t="s">
        <v>391</v>
      </c>
      <c r="B31105" t="str">
        <f>IF(ISBLANK(VLOOKUP(A31105,Questionnaire!A:KQ,248,FALSE)),"#",VLOOKUP(A31105,Questionnaire!A:KQ,248,FALSE))</f>
        <v>#</v>
      </c>
    </row>
    <row r="31106" spans="1:2">
      <c r="A31106" t="s">
        <v>393</v>
      </c>
      <c r="B31106" t="str">
        <f>IF(ISBLANK(VLOOKUP(A31106,Questionnaire!A:KQ,248,FALSE)),"#",VLOOKUP(A31106,Questionnaire!A:KQ,248,FALSE))</f>
        <v>#</v>
      </c>
    </row>
    <row r="31107" spans="1:2">
      <c r="A31107" t="s">
        <v>395</v>
      </c>
      <c r="B31107" t="str">
        <f>IF(ISBLANK(VLOOKUP(A31107,Questionnaire!A:KQ,248,FALSE)),"#",VLOOKUP(A31107,Questionnaire!A:KQ,248,FALSE))</f>
        <v>#</v>
      </c>
    </row>
    <row r="31108" spans="1:2">
      <c r="A31108" t="s">
        <v>398</v>
      </c>
      <c r="B31108" t="str">
        <f>IF(ISBLANK(VLOOKUP(A31108,Questionnaire!A:KQ,248,FALSE)),"#",VLOOKUP(A31108,Questionnaire!A:KQ,248,FALSE))</f>
        <v>#</v>
      </c>
    </row>
    <row r="31109" spans="1:2">
      <c r="A31109" t="s">
        <v>402</v>
      </c>
      <c r="B31109" t="str">
        <f>IF(ISBLANK(VLOOKUP(A31109,Questionnaire!A:KQ,248,FALSE)),"#",VLOOKUP(A31109,Questionnaire!A:KQ,248,FALSE))</f>
        <v>#</v>
      </c>
    </row>
    <row r="31110" spans="1:2">
      <c r="A31110" t="s">
        <v>405</v>
      </c>
      <c r="B31110" t="str">
        <f>IF(ISBLANK(VLOOKUP(A31110,Questionnaire!A:KQ,248,FALSE)),"#",VLOOKUP(A31110,Questionnaire!A:KQ,248,FALSE))</f>
        <v>#</v>
      </c>
    </row>
    <row r="31111" spans="1:2">
      <c r="A31111" t="s">
        <v>409</v>
      </c>
      <c r="B31111" t="str">
        <f>IF(ISBLANK(VLOOKUP(A31111,Questionnaire!A:KQ,248,FALSE)),"#",VLOOKUP(A31111,Questionnaire!A:KQ,248,FALSE))</f>
        <v>#</v>
      </c>
    </row>
    <row r="31112" spans="1:2">
      <c r="A31112" t="s">
        <v>412</v>
      </c>
      <c r="B31112" t="str">
        <f>IF(ISBLANK(VLOOKUP(A31112,Questionnaire!A:KQ,248,FALSE)),"#",VLOOKUP(A31112,Questionnaire!A:KQ,248,FALSE))</f>
        <v>#</v>
      </c>
    </row>
    <row r="31113" spans="1:2">
      <c r="A31113" t="s">
        <v>415</v>
      </c>
      <c r="B31113" t="str">
        <f>IF(ISBLANK(VLOOKUP(A31113,Questionnaire!A:KQ,248,FALSE)),"#",VLOOKUP(A31113,Questionnaire!A:KQ,248,FALSE))</f>
        <v>#</v>
      </c>
    </row>
    <row r="31114" spans="1:2">
      <c r="A31114" t="s">
        <v>418</v>
      </c>
      <c r="B31114" t="str">
        <f>IF(ISBLANK(VLOOKUP(A31114,Questionnaire!A:KQ,248,FALSE)),"#",VLOOKUP(A31114,Questionnaire!A:KQ,248,FALSE))</f>
        <v>#</v>
      </c>
    </row>
    <row r="31115" spans="1:2">
      <c r="A31115" t="s">
        <v>421</v>
      </c>
      <c r="B31115" t="str">
        <f>IF(ISBLANK(VLOOKUP(A31115,Questionnaire!A:KQ,248,FALSE)),"#",VLOOKUP(A31115,Questionnaire!A:KQ,248,FALSE))</f>
        <v>#</v>
      </c>
    </row>
    <row r="31116" spans="1:2">
      <c r="A31116" t="s">
        <v>424</v>
      </c>
      <c r="B31116" t="str">
        <f>IF(ISBLANK(VLOOKUP(A31116,Questionnaire!A:KQ,248,FALSE)),"#",VLOOKUP(A31116,Questionnaire!A:KQ,248,FALSE))</f>
        <v>#</v>
      </c>
    </row>
    <row r="31117" spans="1:2">
      <c r="A31117" t="s">
        <v>429</v>
      </c>
      <c r="B31117" t="str">
        <f>IF(ISBLANK(VLOOKUP(A31117,Questionnaire!A:KQ,248,FALSE)),"#",VLOOKUP(A31117,Questionnaire!A:KQ,248,FALSE))</f>
        <v>#</v>
      </c>
    </row>
    <row r="31118" spans="1:2">
      <c r="A31118" t="s">
        <v>432</v>
      </c>
      <c r="B31118" t="str">
        <f>IF(ISBLANK(VLOOKUP(A31118,Questionnaire!A:KQ,248,FALSE)),"#",VLOOKUP(A31118,Questionnaire!A:KQ,248,FALSE))</f>
        <v>#</v>
      </c>
    </row>
    <row r="31119" spans="1:2">
      <c r="A31119" t="s">
        <v>435</v>
      </c>
      <c r="B31119" t="str">
        <f>IF(ISBLANK(VLOOKUP(A31119,Questionnaire!A:KQ,248,FALSE)),"#",VLOOKUP(A31119,Questionnaire!A:KQ,248,FALSE))</f>
        <v>#</v>
      </c>
    </row>
    <row r="31120" spans="1:2">
      <c r="A31120" t="s">
        <v>437</v>
      </c>
      <c r="B31120" t="str">
        <f>IF(ISBLANK(VLOOKUP(A31120,Questionnaire!A:KQ,248,FALSE)),"#",VLOOKUP(A31120,Questionnaire!A:KQ,248,FALSE))</f>
        <v>#</v>
      </c>
    </row>
    <row r="31121" spans="1:3">
      <c r="A31121" t="s">
        <v>439</v>
      </c>
      <c r="B31121" t="str">
        <f>IF(ISBLANK(VLOOKUP(A31121,Questionnaire!A:KQ,248,FALSE)),"#",VLOOKUP(A31121,Questionnaire!A:KQ,248,FALSE))</f>
        <v>#</v>
      </c>
    </row>
    <row r="31122" spans="1:3">
      <c r="A31122" t="s">
        <v>442</v>
      </c>
      <c r="B31122" t="str">
        <f>IF(ISBLANK(VLOOKUP(A31122,Questionnaire!A:KQ,248,FALSE)),"#",VLOOKUP(A31122,Questionnaire!A:KQ,248,FALSE))</f>
        <v>#</v>
      </c>
    </row>
    <row r="31123" spans="1:3">
      <c r="A31123" t="s">
        <v>445</v>
      </c>
      <c r="B31123" t="str">
        <f>IF(ISBLANK(VLOOKUP(A31123,Questionnaire!A:KQ,248,FALSE)),"#",VLOOKUP(A31123,Questionnaire!A:KQ,248,FALSE))</f>
        <v>#</v>
      </c>
    </row>
    <row r="31124" spans="1:3">
      <c r="A31124" t="s">
        <v>448</v>
      </c>
      <c r="B31124" t="str">
        <f>IF(ISBLANK(VLOOKUP(A31124,Questionnaire!A:KQ,248,FALSE)),"#",VLOOKUP(A31124,Questionnaire!A:KQ,248,FALSE))</f>
        <v>#</v>
      </c>
    </row>
    <row r="31125" spans="1:3">
      <c r="A31125" t="s">
        <v>452</v>
      </c>
      <c r="B31125" t="str">
        <f>IF(ISBLANK(VLOOKUP(A31125,Questionnaire!A:KQ,248,FALSE)),"#",VLOOKUP(A31125,Questionnaire!A:KQ,248,FALSE))</f>
        <v>#</v>
      </c>
    </row>
    <row r="31126" spans="1:3">
      <c r="A31126" t="s">
        <v>455</v>
      </c>
      <c r="B31126" t="str">
        <f>IF(ISBLANK(VLOOKUP(A31126,Questionnaire!A:KQ,248,FALSE)),"#",VLOOKUP(A31126,Questionnaire!A:KQ,248,FALSE))</f>
        <v>#</v>
      </c>
    </row>
    <row r="31127" spans="1:3">
      <c r="A31127" t="s">
        <v>458</v>
      </c>
      <c r="B31127" t="str">
        <f>IF(ISBLANK(VLOOKUP(A31127,Questionnaire!A:KQ,248,FALSE)),"#",VLOOKUP(A31127,Questionnaire!A:KQ,248,FALSE))</f>
        <v>#</v>
      </c>
    </row>
    <row r="31128" spans="1:3">
      <c r="A31128" t="s">
        <v>461</v>
      </c>
      <c r="B31128" t="str">
        <f>IF(ISBLANK(VLOOKUP(A31128,Questionnaire!A:KQ,248,FALSE)),"#",VLOOKUP(A31128,Questionnaire!A:KQ,248,FALSE))</f>
        <v>#</v>
      </c>
    </row>
    <row r="31129" spans="1:3">
      <c r="A31129" t="s">
        <v>465</v>
      </c>
      <c r="B31129" t="str">
        <f>IF(ISBLANK(VLOOKUP(A31129,Questionnaire!A:KQ,248,FALSE)),"#",VLOOKUP(A31129,Questionnaire!A:KQ,248,FALSE))</f>
        <v>#</v>
      </c>
    </row>
    <row r="31130" spans="1:3">
      <c r="A31130" t="s">
        <v>467</v>
      </c>
      <c r="B31130" t="str">
        <f>IF(ISBLANK(VLOOKUP(A31130,Questionnaire!A:KQ,248,FALSE)),"#",VLOOKUP(A31130,Questionnaire!A:KQ,248,FALSE))</f>
        <v>#</v>
      </c>
    </row>
    <row r="31131" spans="1:3">
      <c r="A31131" t="s">
        <v>469</v>
      </c>
      <c r="B31131" t="str">
        <f>IF(ISBLANK(VLOOKUP(A31131,Questionnaire!A:KQ,248,FALSE)),"#",VLOOKUP(A31131,Questionnaire!A:KQ,248,FALSE))</f>
        <v>#</v>
      </c>
    </row>
    <row r="31132" spans="1:3">
      <c r="A31132" t="s">
        <v>471</v>
      </c>
      <c r="B31132" t="str">
        <f>IF(ISBLANK(VLOOKUP(A31132,Questionnaire!A:KQ,248,FALSE)),"#",VLOOKUP(A31132,Questionnaire!A:KQ,248,FALSE))</f>
        <v>#</v>
      </c>
    </row>
    <row r="31133" spans="1:3">
      <c r="A31133" t="s">
        <v>473</v>
      </c>
      <c r="B31133" t="str">
        <f>IF(ISBLANK(VLOOKUP(A31133,Questionnaire!A:KQ,248,FALSE)),"#",VLOOKUP(A31133,Questionnaire!A:KQ,248,FALSE))</f>
        <v>#</v>
      </c>
    </row>
    <row r="31134" spans="1:3">
      <c r="A31134" t="s">
        <v>475</v>
      </c>
      <c r="B31134" t="str">
        <f>IF(ISBLANK(VLOOKUP(A31134,Questionnaire!A:KQ,248,FALSE)),"#",VLOOKUP(A31134,Questionnaire!A:KQ,248,FALSE))</f>
        <v>#</v>
      </c>
    </row>
    <row r="31135" spans="1:3">
      <c r="A31135" t="s">
        <v>185</v>
      </c>
      <c r="B31135" t="str">
        <f>IF(ISBLANK(VLOOKUP(A31135,Questionnaire!A:KQ,249,FALSE)),"#",VLOOKUP(A31135,Questionnaire!A:KQ,249,FALSE))</f>
        <v>#</v>
      </c>
      <c r="C31135">
        <v>246</v>
      </c>
    </row>
    <row r="31136" spans="1:3">
      <c r="A31136" t="s">
        <v>187</v>
      </c>
      <c r="B31136" t="str">
        <f>IF(ISNA(VLOOKUP(VLOOKUP(A31136,Questionnaire!A:KQ,249,FALSE),'CORA Encoding'!D:E,2,FALSE)),"#",VLOOKUP(VLOOKUP(A31136,Questionnaire!A:KQ,249,FALSE),'CORA Encoding'!D:E,2,FALSE))</f>
        <v>#</v>
      </c>
    </row>
    <row r="31137" spans="1:2">
      <c r="A31137" t="s">
        <v>189</v>
      </c>
      <c r="B31137" t="str">
        <f>IF(ISNA(VLOOKUP(VLOOKUP(A31137,Questionnaire!A:KQ,249,FALSE),'CORA Encoding'!G:H,2,FALSE)),"#",VLOOKUP(VLOOKUP(A31137,Questionnaire!A:KQ,249,FALSE),'CORA Encoding'!G:H,2,FALSE))</f>
        <v>#</v>
      </c>
    </row>
    <row r="31138" spans="1:2">
      <c r="A31138" t="s">
        <v>191</v>
      </c>
      <c r="B31138" t="str">
        <f>IF(ISNA(VLOOKUP(VLOOKUP(A31138,Questionnaire!A:KQ,249,FALSE),'Country List'!E:F,2,FALSE)),"#",VLOOKUP(VLOOKUP(A31138,Questionnaire!A:KQ,249,FALSE),'Country List'!E:F,2,FALSE))</f>
        <v>#</v>
      </c>
    </row>
    <row r="31139" spans="1:2">
      <c r="A31139" t="s">
        <v>193</v>
      </c>
      <c r="B31139" t="str">
        <f>IF(ISNA(VLOOKUP(VLOOKUP(A31139,Questionnaire!A:KQ,249,FALSE),'Industry List'!B:C,2,FALSE)),"#",VLOOKUP(VLOOKUP(A31139,Questionnaire!A:KQ,249,FALSE),'Industry List'!B:C,2,FALSE))</f>
        <v>#</v>
      </c>
    </row>
    <row r="31140" spans="1:2">
      <c r="A31140" t="s">
        <v>197</v>
      </c>
      <c r="B31140" t="str">
        <f>IF(ISBLANK(VLOOKUP(A31140,Questionnaire!A:KQ,249,FALSE)),"#",VLOOKUP(A31140,Questionnaire!A:KQ,249,FALSE))</f>
        <v>#</v>
      </c>
    </row>
    <row r="31141" spans="1:2">
      <c r="A31141" t="s">
        <v>201</v>
      </c>
      <c r="B31141" t="str">
        <f>IF(ISBLANK(VLOOKUP(A31141,Questionnaire!A:KQ,249,FALSE)),"#",VLOOKUP(A31141,Questionnaire!A:KQ,249,FALSE))</f>
        <v>#</v>
      </c>
    </row>
    <row r="31142" spans="1:2">
      <c r="A31142" t="s">
        <v>203</v>
      </c>
      <c r="B31142" t="str">
        <f>IF(ISNA(VLOOKUP(VLOOKUP(A31142,Questionnaire!A:KQ,249,FALSE),'CORA Encoding'!J:K,2,FALSE)),"#",VLOOKUP(VLOOKUP(A31142,Questionnaire!A:KQ,249,FALSE),'CORA Encoding'!J:K,2,FALSE))</f>
        <v>#</v>
      </c>
    </row>
    <row r="31143" spans="1:2">
      <c r="A31143" t="s">
        <v>208</v>
      </c>
      <c r="B31143" t="str">
        <f>IF(ISBLANK(VLOOKUP(A31143,Questionnaire!A:KQ,249,FALSE)),"#",VLOOKUP(A31143,Questionnaire!A:KQ,249,FALSE))</f>
        <v>#</v>
      </c>
    </row>
    <row r="31144" spans="1:2">
      <c r="A31144" t="s">
        <v>213</v>
      </c>
      <c r="B31144" t="str">
        <f>IF(ISBLANK(VLOOKUP(A31144,Questionnaire!A:KQ,249,FALSE)),"#",VLOOKUP(A31144,Questionnaire!A:KQ,249,FALSE))</f>
        <v>#</v>
      </c>
    </row>
    <row r="31145" spans="1:2">
      <c r="A31145" t="s">
        <v>215</v>
      </c>
      <c r="B31145" t="str">
        <f>IF(ISBLANK(VLOOKUP(A31145,Questionnaire!A:KQ,249,FALSE)),"#",VLOOKUP(A31145,Questionnaire!A:KQ,249,FALSE))</f>
        <v>#</v>
      </c>
    </row>
    <row r="31146" spans="1:2">
      <c r="A31146" t="s">
        <v>217</v>
      </c>
      <c r="B31146" t="str">
        <f>IF(ISBLANK(VLOOKUP(A31146,Questionnaire!A:KQ,249,FALSE)),"#",VLOOKUP(A31146,Questionnaire!A:KQ,249,FALSE))</f>
        <v>#</v>
      </c>
    </row>
    <row r="31147" spans="1:2">
      <c r="A31147" t="s">
        <v>219</v>
      </c>
      <c r="B31147" t="str">
        <f>IF(ISBLANK(VLOOKUP(A31147,Questionnaire!A:KQ,249,FALSE)),"#",VLOOKUP(A31147,Questionnaire!A:KQ,249,FALSE))</f>
        <v>#</v>
      </c>
    </row>
    <row r="31148" spans="1:2">
      <c r="A31148" t="s">
        <v>221</v>
      </c>
      <c r="B31148" t="str">
        <f>IF(ISBLANK(VLOOKUP(A31148,Questionnaire!A:KQ,249,FALSE)),"#",VLOOKUP(A31148,Questionnaire!A:KQ,249,FALSE))</f>
        <v>#</v>
      </c>
    </row>
    <row r="31149" spans="1:2">
      <c r="A31149" t="s">
        <v>223</v>
      </c>
      <c r="B31149" t="str">
        <f>IF(ISBLANK(VLOOKUP(A31149,Questionnaire!A:KQ,249,FALSE)),"#",VLOOKUP(A31149,Questionnaire!A:KQ,249,FALSE))</f>
        <v>#</v>
      </c>
    </row>
    <row r="31150" spans="1:2">
      <c r="A31150" t="s">
        <v>225</v>
      </c>
      <c r="B31150" t="str">
        <f>IF(ISBLANK(VLOOKUP(A31150,Questionnaire!A:KQ,249,FALSE)),"#",VLOOKUP(A31150,Questionnaire!A:KQ,249,FALSE))</f>
        <v>#</v>
      </c>
    </row>
    <row r="31151" spans="1:2">
      <c r="A31151" t="s">
        <v>227</v>
      </c>
      <c r="B31151" t="str">
        <f>IF(ISBLANK(VLOOKUP(A31151,Questionnaire!A:KQ,249,FALSE)),"#",VLOOKUP(A31151,Questionnaire!A:KQ,249,FALSE))</f>
        <v>#</v>
      </c>
    </row>
    <row r="31152" spans="1:2">
      <c r="A31152" t="s">
        <v>229</v>
      </c>
      <c r="B31152" t="str">
        <f>IF(ISBLANK(VLOOKUP(A31152,Questionnaire!A:KQ,249,FALSE)),"#",VLOOKUP(A31152,Questionnaire!A:KQ,249,FALSE))</f>
        <v>#</v>
      </c>
    </row>
    <row r="31153" spans="1:2">
      <c r="A31153" t="s">
        <v>231</v>
      </c>
      <c r="B31153" t="str">
        <f>IF(ISBLANK(VLOOKUP(A31153,Questionnaire!A:KQ,249,FALSE)),"#",VLOOKUP(A31153,Questionnaire!A:KQ,249,FALSE))</f>
        <v>#</v>
      </c>
    </row>
    <row r="31154" spans="1:2">
      <c r="A31154" t="s">
        <v>233</v>
      </c>
      <c r="B31154" t="str">
        <f>IF(ISBLANK(VLOOKUP(A31154,Questionnaire!A:KQ,249,FALSE)),"#",VLOOKUP(A31154,Questionnaire!A:KQ,249,FALSE))</f>
        <v>#</v>
      </c>
    </row>
    <row r="31155" spans="1:2">
      <c r="A31155" t="s">
        <v>235</v>
      </c>
      <c r="B31155" t="str">
        <f>IF(ISBLANK(VLOOKUP(A31155,Questionnaire!A:KQ,249,FALSE)),"#",VLOOKUP(A31155,Questionnaire!A:KQ,249,FALSE))</f>
        <v>#</v>
      </c>
    </row>
    <row r="31156" spans="1:2">
      <c r="A31156" t="s">
        <v>237</v>
      </c>
      <c r="B31156" t="str">
        <f>IF(ISBLANK(VLOOKUP(A31156,Questionnaire!A:KQ,249,FALSE)),"#",VLOOKUP(A31156,Questionnaire!A:KQ,249,FALSE))</f>
        <v>#</v>
      </c>
    </row>
    <row r="31157" spans="1:2">
      <c r="A31157" t="s">
        <v>239</v>
      </c>
      <c r="B31157" t="str">
        <f>IF(ISBLANK(VLOOKUP(A31157,Questionnaire!A:KQ,249,FALSE)),"#",VLOOKUP(A31157,Questionnaire!A:KQ,249,FALSE))</f>
        <v>#</v>
      </c>
    </row>
    <row r="31158" spans="1:2">
      <c r="A31158" t="s">
        <v>242</v>
      </c>
      <c r="B31158" t="str">
        <f>IF(ISBLANK(VLOOKUP(A31158,Questionnaire!A:KQ,249,FALSE)),"#",VLOOKUP(A31158,Questionnaire!A:KQ,249,FALSE))</f>
        <v>#</v>
      </c>
    </row>
    <row r="31159" spans="1:2">
      <c r="A31159" t="s">
        <v>245</v>
      </c>
      <c r="B31159" t="str">
        <f>IF(ISBLANK(VLOOKUP(A31159,Questionnaire!A:KQ,249,FALSE)),"#",VLOOKUP(A31159,Questionnaire!A:KQ,249,FALSE))</f>
        <v>#</v>
      </c>
    </row>
    <row r="31160" spans="1:2">
      <c r="A31160" t="s">
        <v>247</v>
      </c>
      <c r="B31160" t="str">
        <f>IF(ISBLANK(VLOOKUP(A31160,Questionnaire!A:KQ,249,FALSE)),"#",VLOOKUP(A31160,Questionnaire!A:KQ,249,FALSE))</f>
        <v>#</v>
      </c>
    </row>
    <row r="31161" spans="1:2">
      <c r="A31161" t="s">
        <v>249</v>
      </c>
      <c r="B31161" t="str">
        <f>IF(ISBLANK(VLOOKUP(A31161,Questionnaire!A:KQ,249,FALSE)),"#",VLOOKUP(A31161,Questionnaire!A:KQ,249,FALSE))</f>
        <v>#</v>
      </c>
    </row>
    <row r="31162" spans="1:2">
      <c r="A31162" t="s">
        <v>250</v>
      </c>
      <c r="B31162" t="str">
        <f>IF(ISBLANK(VLOOKUP(A31162,Questionnaire!A:KQ,249,FALSE)),"#",VLOOKUP(A31162,Questionnaire!A:KQ,249,FALSE))</f>
        <v>#</v>
      </c>
    </row>
    <row r="31163" spans="1:2">
      <c r="A31163" t="s">
        <v>252</v>
      </c>
      <c r="B31163" t="str">
        <f>IF(ISBLANK(VLOOKUP(A31163,Questionnaire!A:KQ,249,FALSE)),"#",VLOOKUP(A31163,Questionnaire!A:KQ,249,FALSE))</f>
        <v>#</v>
      </c>
    </row>
    <row r="31164" spans="1:2">
      <c r="A31164" t="s">
        <v>255</v>
      </c>
      <c r="B31164" t="str">
        <f>IF(ISBLANK(VLOOKUP(A31164,Questionnaire!A:KQ,249,FALSE)),"#",VLOOKUP(A31164,Questionnaire!A:KQ,249,FALSE))</f>
        <v>#</v>
      </c>
    </row>
    <row r="31165" spans="1:2">
      <c r="A31165" t="s">
        <v>258</v>
      </c>
      <c r="B31165" t="str">
        <f>IF(ISNA(VLOOKUP(VLOOKUP(A31165,Questionnaire!A:KQ,249,FALSE),'CORA Encoding'!M:N,2,FALSE)),"#",VLOOKUP(VLOOKUP(A31165,Questionnaire!A:KQ,249,FALSE),'CORA Encoding'!M:N,2,FALSE))</f>
        <v>#</v>
      </c>
    </row>
    <row r="31166" spans="1:2">
      <c r="A31166" t="s">
        <v>261</v>
      </c>
      <c r="B31166" t="str">
        <f>IF(ISBLANK(VLOOKUP(A31166,Questionnaire!A:KQ,249,FALSE)),"#",VLOOKUP(A31166,Questionnaire!A:KQ,249,FALSE))</f>
        <v>#</v>
      </c>
    </row>
    <row r="31167" spans="1:2">
      <c r="A31167" t="s">
        <v>263</v>
      </c>
      <c r="B31167" t="str">
        <f>IF(ISBLANK(VLOOKUP(A31167,Questionnaire!A:KQ,249,FALSE)),"#",VLOOKUP(A31167,Questionnaire!A:KQ,249,FALSE))</f>
        <v>#</v>
      </c>
    </row>
    <row r="31168" spans="1:2">
      <c r="A31168" t="s">
        <v>265</v>
      </c>
      <c r="B31168" t="str">
        <f>IF(ISBLANK(VLOOKUP(A31168,Questionnaire!A:KQ,249,FALSE)),"#",VLOOKUP(A31168,Questionnaire!A:KQ,249,FALSE))</f>
        <v>#</v>
      </c>
    </row>
    <row r="31169" spans="1:2">
      <c r="A31169" t="s">
        <v>267</v>
      </c>
      <c r="B31169" t="str">
        <f>IF(ISBLANK(VLOOKUP(A31169,Questionnaire!A:KQ,249,FALSE)),"#",VLOOKUP(A31169,Questionnaire!A:KQ,249,FALSE))</f>
        <v>#</v>
      </c>
    </row>
    <row r="31170" spans="1:2">
      <c r="A31170" t="s">
        <v>269</v>
      </c>
      <c r="B31170" t="str">
        <f>IF(ISBLANK(VLOOKUP(A31170,Questionnaire!A:KQ,249,FALSE)),"#",VLOOKUP(A31170,Questionnaire!A:KQ,249,FALSE))</f>
        <v>#</v>
      </c>
    </row>
    <row r="31171" spans="1:2">
      <c r="A31171" t="s">
        <v>274</v>
      </c>
      <c r="B31171" t="str">
        <f>IF(ISBLANK(VLOOKUP(A31171,Questionnaire!A:KQ,249,FALSE)),"#",VLOOKUP(A31171,Questionnaire!A:KQ,249,FALSE))</f>
        <v>#</v>
      </c>
    </row>
    <row r="31172" spans="1:2">
      <c r="A31172" t="s">
        <v>276</v>
      </c>
      <c r="B31172" t="str">
        <f>IF(ISBLANK(VLOOKUP(A31172,Questionnaire!A:KQ,249,FALSE)),"#",VLOOKUP(A31172,Questionnaire!A:KQ,249,FALSE))</f>
        <v>#</v>
      </c>
    </row>
    <row r="31173" spans="1:2">
      <c r="A31173" t="s">
        <v>278</v>
      </c>
      <c r="B31173" t="str">
        <f>IF(ISBLANK(VLOOKUP(A31173,Questionnaire!A:KQ,249,FALSE)),"#",VLOOKUP(A31173,Questionnaire!A:KQ,249,FALSE))</f>
        <v>#</v>
      </c>
    </row>
    <row r="31174" spans="1:2">
      <c r="A31174" t="s">
        <v>280</v>
      </c>
      <c r="B31174" t="str">
        <f>IF(ISBLANK(VLOOKUP(A31174,Questionnaire!A:KQ,249,FALSE)),"#",VLOOKUP(A31174,Questionnaire!A:KQ,249,FALSE))</f>
        <v>#</v>
      </c>
    </row>
    <row r="31175" spans="1:2">
      <c r="A31175" t="s">
        <v>282</v>
      </c>
      <c r="B31175" t="str">
        <f>IF(ISBLANK(VLOOKUP(A31175,Questionnaire!A:KQ,249,FALSE)),"#",VLOOKUP(A31175,Questionnaire!A:KQ,249,FALSE))</f>
        <v>#</v>
      </c>
    </row>
    <row r="31176" spans="1:2">
      <c r="A31176" t="s">
        <v>286</v>
      </c>
      <c r="B31176" t="str">
        <f>IF(ISBLANK(VLOOKUP(A31176,Questionnaire!A:KQ,249,FALSE)),"#",VLOOKUP(A31176,Questionnaire!A:KQ,249,FALSE))</f>
        <v>#</v>
      </c>
    </row>
    <row r="31177" spans="1:2">
      <c r="A31177" t="s">
        <v>288</v>
      </c>
      <c r="B31177" t="str">
        <f>IF(ISBLANK(VLOOKUP(A31177,Questionnaire!A:KQ,249,FALSE)),"#",VLOOKUP(A31177,Questionnaire!A:KQ,249,FALSE))</f>
        <v>#</v>
      </c>
    </row>
    <row r="31178" spans="1:2">
      <c r="A31178" t="s">
        <v>290</v>
      </c>
      <c r="B31178" t="str">
        <f>IF(ISBLANK(VLOOKUP(A31178,Questionnaire!A:KQ,249,FALSE)),"#",VLOOKUP(A31178,Questionnaire!A:KQ,249,FALSE))</f>
        <v>#</v>
      </c>
    </row>
    <row r="31179" spans="1:2">
      <c r="A31179" t="s">
        <v>292</v>
      </c>
      <c r="B31179" t="str">
        <f>IF(ISBLANK(VLOOKUP(A31179,Questionnaire!A:KQ,249,FALSE)),"#",VLOOKUP(A31179,Questionnaire!A:KQ,249,FALSE))</f>
        <v>#</v>
      </c>
    </row>
    <row r="31180" spans="1:2">
      <c r="A31180" t="s">
        <v>294</v>
      </c>
      <c r="B31180" t="str">
        <f>IF(ISBLANK(VLOOKUP(A31180,Questionnaire!A:KQ,249,FALSE)),"#",VLOOKUP(A31180,Questionnaire!A:KQ,249,FALSE))</f>
        <v>#</v>
      </c>
    </row>
    <row r="31181" spans="1:2">
      <c r="A31181" t="s">
        <v>296</v>
      </c>
      <c r="B31181" t="str">
        <f>IF(ISBLANK(VLOOKUP(A31181,Questionnaire!A:KQ,249,FALSE)),"#",VLOOKUP(A31181,Questionnaire!A:KQ,249,FALSE))</f>
        <v>#</v>
      </c>
    </row>
    <row r="31182" spans="1:2">
      <c r="A31182" t="s">
        <v>301</v>
      </c>
      <c r="B31182" t="str">
        <f>IF(ISBLANK(VLOOKUP(A31182,Questionnaire!A:KQ,249,FALSE)),"#",VLOOKUP(A31182,Questionnaire!A:KQ,249,FALSE))</f>
        <v>#</v>
      </c>
    </row>
    <row r="31183" spans="1:2">
      <c r="A31183" t="s">
        <v>303</v>
      </c>
      <c r="B31183" t="str">
        <f>IF(ISBLANK(VLOOKUP(A31183,Questionnaire!A:KQ,249,FALSE)),"#",VLOOKUP(A31183,Questionnaire!A:KQ,249,FALSE))</f>
        <v>#</v>
      </c>
    </row>
    <row r="31184" spans="1:2">
      <c r="A31184" t="s">
        <v>305</v>
      </c>
      <c r="B31184" t="str">
        <f>IF(ISBLANK(VLOOKUP(A31184,Questionnaire!A:KQ,249,FALSE)),"#",VLOOKUP(A31184,Questionnaire!A:KQ,249,FALSE))</f>
        <v>#</v>
      </c>
    </row>
    <row r="31185" spans="1:2">
      <c r="A31185" t="s">
        <v>307</v>
      </c>
      <c r="B31185" t="str">
        <f>IF(ISBLANK(VLOOKUP(A31185,Questionnaire!A:KQ,249,FALSE)),"#",VLOOKUP(A31185,Questionnaire!A:KQ,249,FALSE))</f>
        <v>#</v>
      </c>
    </row>
    <row r="31186" spans="1:2">
      <c r="A31186" t="s">
        <v>311</v>
      </c>
      <c r="B31186" t="str">
        <f>IF(ISBLANK(VLOOKUP(A31186,Questionnaire!A:KQ,249,FALSE)),"#",VLOOKUP(A31186,Questionnaire!A:KQ,249,FALSE))</f>
        <v>#</v>
      </c>
    </row>
    <row r="31187" spans="1:2">
      <c r="A31187" t="s">
        <v>313</v>
      </c>
      <c r="B31187" t="str">
        <f>IF(ISBLANK(VLOOKUP(A31187,Questionnaire!A:KQ,249,FALSE)),"#",VLOOKUP(A31187,Questionnaire!A:KQ,249,FALSE))</f>
        <v>#</v>
      </c>
    </row>
    <row r="31188" spans="1:2">
      <c r="A31188" t="s">
        <v>314</v>
      </c>
      <c r="B31188" t="str">
        <f>IF(ISBLANK(VLOOKUP(A31188,Questionnaire!A:KQ,249,FALSE)),"#",VLOOKUP(A31188,Questionnaire!A:KQ,249,FALSE))</f>
        <v>#</v>
      </c>
    </row>
    <row r="31189" spans="1:2">
      <c r="A31189" t="s">
        <v>315</v>
      </c>
      <c r="B31189" t="str">
        <f>IF(ISBLANK(VLOOKUP(A31189,Questionnaire!A:KQ,249,FALSE)),"#",VLOOKUP(A31189,Questionnaire!A:KQ,249,FALSE))</f>
        <v>#</v>
      </c>
    </row>
    <row r="31190" spans="1:2">
      <c r="A31190" t="s">
        <v>317</v>
      </c>
      <c r="B31190" t="str">
        <f>IF(ISBLANK(VLOOKUP(A31190,Questionnaire!A:KQ,249,FALSE)),"#",VLOOKUP(A31190,Questionnaire!A:KQ,249,FALSE))</f>
        <v>#</v>
      </c>
    </row>
    <row r="31191" spans="1:2">
      <c r="A31191" t="s">
        <v>319</v>
      </c>
      <c r="B31191" t="str">
        <f>IF(ISBLANK(VLOOKUP(A31191,Questionnaire!A:KQ,249,FALSE)),"#",VLOOKUP(A31191,Questionnaire!A:KQ,249,FALSE))</f>
        <v>#</v>
      </c>
    </row>
    <row r="31192" spans="1:2">
      <c r="A31192" t="s">
        <v>322</v>
      </c>
      <c r="B31192" t="str">
        <f>IF(ISBLANK(VLOOKUP(A31192,Questionnaire!A:KQ,249,FALSE)),"#",VLOOKUP(A31192,Questionnaire!A:KQ,249,FALSE))</f>
        <v>#</v>
      </c>
    </row>
    <row r="31193" spans="1:2">
      <c r="A31193" t="s">
        <v>326</v>
      </c>
      <c r="B31193" t="str">
        <f>IF(ISBLANK(VLOOKUP(A31193,Questionnaire!A:KQ,249,FALSE)),"#",VLOOKUP(A31193,Questionnaire!A:KQ,249,FALSE))</f>
        <v>#</v>
      </c>
    </row>
    <row r="31194" spans="1:2">
      <c r="A31194" t="s">
        <v>328</v>
      </c>
      <c r="B31194" t="str">
        <f>IF(ISBLANK(VLOOKUP(A31194,Questionnaire!A:KQ,249,FALSE)),"#",VLOOKUP(A31194,Questionnaire!A:KQ,249,FALSE))</f>
        <v>#</v>
      </c>
    </row>
    <row r="31195" spans="1:2">
      <c r="A31195" t="s">
        <v>332</v>
      </c>
      <c r="B31195" t="str">
        <f>IF(ISBLANK(VLOOKUP(A31195,Questionnaire!A:KQ,249,FALSE)),"#",VLOOKUP(A31195,Questionnaire!A:KQ,249,FALSE))</f>
        <v>#</v>
      </c>
    </row>
    <row r="31196" spans="1:2">
      <c r="A31196" t="s">
        <v>333</v>
      </c>
      <c r="B31196" t="str">
        <f>IF(ISBLANK(VLOOKUP(A31196,Questionnaire!A:KQ,249,FALSE)),"#",VLOOKUP(A31196,Questionnaire!A:KQ,249,FALSE))</f>
        <v>#</v>
      </c>
    </row>
    <row r="31197" spans="1:2">
      <c r="A31197" t="s">
        <v>334</v>
      </c>
      <c r="B31197" t="str">
        <f>IF(ISBLANK(VLOOKUP(A31197,Questionnaire!A:KQ,249,FALSE)),"#",VLOOKUP(A31197,Questionnaire!A:KQ,249,FALSE))</f>
        <v>#</v>
      </c>
    </row>
    <row r="31198" spans="1:2">
      <c r="A31198" t="s">
        <v>335</v>
      </c>
      <c r="B31198" t="str">
        <f>IF(ISBLANK(VLOOKUP(A31198,Questionnaire!A:KQ,249,FALSE)),"#",VLOOKUP(A31198,Questionnaire!A:KQ,249,FALSE))</f>
        <v>#</v>
      </c>
    </row>
    <row r="31199" spans="1:2">
      <c r="A31199" t="s">
        <v>336</v>
      </c>
      <c r="B31199" t="str">
        <f>IF(ISBLANK(VLOOKUP(A31199,Questionnaire!A:KQ,249,FALSE)),"#",VLOOKUP(A31199,Questionnaire!A:KQ,249,FALSE))</f>
        <v>#</v>
      </c>
    </row>
    <row r="31200" spans="1:2">
      <c r="A31200" t="s">
        <v>337</v>
      </c>
      <c r="B31200" t="str">
        <f>IF(ISBLANK(VLOOKUP(A31200,Questionnaire!A:KQ,249,FALSE)),"#",VLOOKUP(A31200,Questionnaire!A:KQ,249,FALSE))</f>
        <v>#</v>
      </c>
    </row>
    <row r="31201" spans="1:2">
      <c r="A31201" t="s">
        <v>338</v>
      </c>
      <c r="B31201" t="str">
        <f>IF(ISBLANK(VLOOKUP(A31201,Questionnaire!A:KQ,249,FALSE)),"#",VLOOKUP(A31201,Questionnaire!A:KQ,249,FALSE))</f>
        <v>#</v>
      </c>
    </row>
    <row r="31202" spans="1:2">
      <c r="A31202" t="s">
        <v>339</v>
      </c>
      <c r="B31202" t="str">
        <f>IF(ISBLANK(VLOOKUP(A31202,Questionnaire!A:KQ,249,FALSE)),"#",VLOOKUP(A31202,Questionnaire!A:KQ,249,FALSE))</f>
        <v>#</v>
      </c>
    </row>
    <row r="31203" spans="1:2">
      <c r="A31203" t="s">
        <v>340</v>
      </c>
      <c r="B31203" t="str">
        <f>IF(ISBLANK(VLOOKUP(A31203,Questionnaire!A:KQ,249,FALSE)),"#",VLOOKUP(A31203,Questionnaire!A:KQ,249,FALSE))</f>
        <v>#</v>
      </c>
    </row>
    <row r="31204" spans="1:2">
      <c r="A31204" t="s">
        <v>341</v>
      </c>
      <c r="B31204" t="str">
        <f>IF(ISBLANK(VLOOKUP(A31204,Questionnaire!A:KQ,249,FALSE)),"#",VLOOKUP(A31204,Questionnaire!A:KQ,249,FALSE))</f>
        <v>#</v>
      </c>
    </row>
    <row r="31205" spans="1:2">
      <c r="A31205" t="s">
        <v>342</v>
      </c>
      <c r="B31205" t="str">
        <f>IF(ISBLANK(VLOOKUP(A31205,Questionnaire!A:KQ,249,FALSE)),"#",VLOOKUP(A31205,Questionnaire!A:KQ,249,FALSE))</f>
        <v>#</v>
      </c>
    </row>
    <row r="31206" spans="1:2">
      <c r="A31206" t="s">
        <v>343</v>
      </c>
      <c r="B31206" t="str">
        <f>IF(ISBLANK(VLOOKUP(A31206,Questionnaire!A:KQ,249,FALSE)),"#",VLOOKUP(A31206,Questionnaire!A:KQ,249,FALSE))</f>
        <v>#</v>
      </c>
    </row>
    <row r="31207" spans="1:2">
      <c r="A31207" t="s">
        <v>344</v>
      </c>
      <c r="B31207" t="str">
        <f>IF(ISBLANK(VLOOKUP(A31207,Questionnaire!A:KQ,249,FALSE)),"#",VLOOKUP(A31207,Questionnaire!A:KQ,249,FALSE))</f>
        <v>#</v>
      </c>
    </row>
    <row r="31208" spans="1:2">
      <c r="A31208" t="s">
        <v>345</v>
      </c>
      <c r="B31208" t="str">
        <f>IF(ISBLANK(VLOOKUP(A31208,Questionnaire!A:KQ,249,FALSE)),"#",VLOOKUP(A31208,Questionnaire!A:KQ,249,FALSE))</f>
        <v>#</v>
      </c>
    </row>
    <row r="31209" spans="1:2">
      <c r="A31209" t="s">
        <v>348</v>
      </c>
      <c r="B31209" t="str">
        <f>IF(ISBLANK(VLOOKUP(A31209,Questionnaire!A:KQ,249,FALSE)),"#",VLOOKUP(A31209,Questionnaire!A:KQ,249,FALSE))</f>
        <v>#</v>
      </c>
    </row>
    <row r="31210" spans="1:2">
      <c r="A31210" t="s">
        <v>353</v>
      </c>
      <c r="B31210" t="str">
        <f>IF(ISBLANK(VLOOKUP(A31210,Questionnaire!A:KQ,249,FALSE)),"#",VLOOKUP(A31210,Questionnaire!A:KQ,249,FALSE))</f>
        <v>#</v>
      </c>
    </row>
    <row r="31211" spans="1:2">
      <c r="A31211" t="s">
        <v>354</v>
      </c>
      <c r="B31211" t="str">
        <f>IF(ISBLANK(VLOOKUP(A31211,Questionnaire!A:KQ,249,FALSE)),"#",VLOOKUP(A31211,Questionnaire!A:KQ,249,FALSE))</f>
        <v>#</v>
      </c>
    </row>
    <row r="31212" spans="1:2">
      <c r="A31212" t="s">
        <v>355</v>
      </c>
      <c r="B31212" t="str">
        <f>IF(ISBLANK(VLOOKUP(A31212,Questionnaire!A:KQ,249,FALSE)),"#",VLOOKUP(A31212,Questionnaire!A:KQ,249,FALSE))</f>
        <v>#</v>
      </c>
    </row>
    <row r="31213" spans="1:2">
      <c r="A31213" t="s">
        <v>356</v>
      </c>
      <c r="B31213" t="str">
        <f>IF(ISBLANK(VLOOKUP(A31213,Questionnaire!A:KQ,249,FALSE)),"#",VLOOKUP(A31213,Questionnaire!A:KQ,249,FALSE))</f>
        <v>#</v>
      </c>
    </row>
    <row r="31214" spans="1:2">
      <c r="A31214" t="s">
        <v>357</v>
      </c>
      <c r="B31214" t="str">
        <f>IF(ISBLANK(VLOOKUP(A31214,Questionnaire!A:KQ,249,FALSE)),"#",VLOOKUP(A31214,Questionnaire!A:KQ,249,FALSE))</f>
        <v>#</v>
      </c>
    </row>
    <row r="31215" spans="1:2">
      <c r="A31215" t="s">
        <v>360</v>
      </c>
      <c r="B31215" t="str">
        <f>IF(ISBLANK(VLOOKUP(A31215,Questionnaire!A:KQ,249,FALSE)),"#",VLOOKUP(A31215,Questionnaire!A:KQ,249,FALSE))</f>
        <v>#</v>
      </c>
    </row>
    <row r="31216" spans="1:2">
      <c r="A31216" t="s">
        <v>362</v>
      </c>
      <c r="B31216" t="str">
        <f>IF(ISBLANK(VLOOKUP(A31216,Questionnaire!A:KQ,249,FALSE)),"#",VLOOKUP(A31216,Questionnaire!A:KQ,249,FALSE))</f>
        <v>#</v>
      </c>
    </row>
    <row r="31217" spans="1:2">
      <c r="A31217" t="s">
        <v>363</v>
      </c>
      <c r="B31217" t="str">
        <f>IF(ISBLANK(VLOOKUP(A31217,Questionnaire!A:KQ,249,FALSE)),"#",VLOOKUP(A31217,Questionnaire!A:KQ,249,FALSE))</f>
        <v>#</v>
      </c>
    </row>
    <row r="31218" spans="1:2">
      <c r="A31218" t="s">
        <v>364</v>
      </c>
      <c r="B31218" t="str">
        <f>IF(ISBLANK(VLOOKUP(A31218,Questionnaire!A:KQ,249,FALSE)),"#",VLOOKUP(A31218,Questionnaire!A:KQ,249,FALSE))</f>
        <v>#</v>
      </c>
    </row>
    <row r="31219" spans="1:2">
      <c r="A31219" t="s">
        <v>365</v>
      </c>
      <c r="B31219" t="str">
        <f>IF(ISBLANK(VLOOKUP(A31219,Questionnaire!A:KQ,249,FALSE)),"#",VLOOKUP(A31219,Questionnaire!A:KQ,249,FALSE))</f>
        <v>#</v>
      </c>
    </row>
    <row r="31220" spans="1:2">
      <c r="A31220" t="s">
        <v>366</v>
      </c>
      <c r="B31220" t="str">
        <f>IF(ISBLANK(VLOOKUP(A31220,Questionnaire!A:KQ,249,FALSE)),"#",VLOOKUP(A31220,Questionnaire!A:KQ,249,FALSE))</f>
        <v>#</v>
      </c>
    </row>
    <row r="31221" spans="1:2">
      <c r="A31221" t="s">
        <v>371</v>
      </c>
      <c r="B31221" t="str">
        <f>IF(ISBLANK(VLOOKUP(A31221,Questionnaire!A:KQ,249,FALSE)),"#",VLOOKUP(A31221,Questionnaire!A:KQ,249,FALSE))</f>
        <v>#</v>
      </c>
    </row>
    <row r="31222" spans="1:2">
      <c r="A31222" t="s">
        <v>372</v>
      </c>
      <c r="B31222" t="str">
        <f>IF(ISBLANK(VLOOKUP(A31222,Questionnaire!A:KQ,249,FALSE)),"#",VLOOKUP(A31222,Questionnaire!A:KQ,249,FALSE))</f>
        <v>#</v>
      </c>
    </row>
    <row r="31223" spans="1:2">
      <c r="A31223" t="s">
        <v>373</v>
      </c>
      <c r="B31223" t="str">
        <f>IF(ISBLANK(VLOOKUP(A31223,Questionnaire!A:KQ,249,FALSE)),"#",VLOOKUP(A31223,Questionnaire!A:KQ,249,FALSE))</f>
        <v>#</v>
      </c>
    </row>
    <row r="31224" spans="1:2">
      <c r="A31224" t="s">
        <v>374</v>
      </c>
      <c r="B31224" t="str">
        <f>IF(ISBLANK(VLOOKUP(A31224,Questionnaire!A:KQ,249,FALSE)),"#",VLOOKUP(A31224,Questionnaire!A:KQ,249,FALSE))</f>
        <v>#</v>
      </c>
    </row>
    <row r="31225" spans="1:2">
      <c r="A31225" t="s">
        <v>377</v>
      </c>
      <c r="B31225" t="str">
        <f>IF(ISBLANK(VLOOKUP(A31225,Questionnaire!A:KQ,249,FALSE)),"#",VLOOKUP(A31225,Questionnaire!A:KQ,249,FALSE))</f>
        <v>#</v>
      </c>
    </row>
    <row r="31226" spans="1:2">
      <c r="A31226" t="s">
        <v>379</v>
      </c>
      <c r="B31226" t="str">
        <f>IF(ISBLANK(VLOOKUP(A31226,Questionnaire!A:KQ,249,FALSE)),"#",VLOOKUP(A31226,Questionnaire!A:KQ,249,FALSE))</f>
        <v>#</v>
      </c>
    </row>
    <row r="31227" spans="1:2">
      <c r="A31227" t="s">
        <v>380</v>
      </c>
      <c r="B31227" t="str">
        <f>IF(ISBLANK(VLOOKUP(A31227,Questionnaire!A:KQ,249,FALSE)),"#",VLOOKUP(A31227,Questionnaire!A:KQ,249,FALSE))</f>
        <v>#</v>
      </c>
    </row>
    <row r="31228" spans="1:2">
      <c r="A31228" t="s">
        <v>381</v>
      </c>
      <c r="B31228" t="str">
        <f>IF(ISBLANK(VLOOKUP(A31228,Questionnaire!A:KQ,249,FALSE)),"#",VLOOKUP(A31228,Questionnaire!A:KQ,249,FALSE))</f>
        <v>#</v>
      </c>
    </row>
    <row r="31229" spans="1:2">
      <c r="A31229" t="s">
        <v>382</v>
      </c>
      <c r="B31229" t="str">
        <f>IF(ISBLANK(VLOOKUP(A31229,Questionnaire!A:KQ,249,FALSE)),"#",VLOOKUP(A31229,Questionnaire!A:KQ,249,FALSE))</f>
        <v>#</v>
      </c>
    </row>
    <row r="31230" spans="1:2">
      <c r="A31230" t="s">
        <v>384</v>
      </c>
      <c r="B31230" t="str">
        <f>IF(ISBLANK(VLOOKUP(A31230,Questionnaire!A:KQ,249,FALSE)),"#",VLOOKUP(A31230,Questionnaire!A:KQ,249,FALSE))</f>
        <v>#</v>
      </c>
    </row>
    <row r="31231" spans="1:2">
      <c r="A31231" t="s">
        <v>387</v>
      </c>
      <c r="B31231" t="str">
        <f>IF(ISBLANK(VLOOKUP(A31231,Questionnaire!A:KQ,249,FALSE)),"#",VLOOKUP(A31231,Questionnaire!A:KQ,249,FALSE))</f>
        <v>#</v>
      </c>
    </row>
    <row r="31232" spans="1:2">
      <c r="A31232" t="s">
        <v>391</v>
      </c>
      <c r="B31232" t="str">
        <f>IF(ISBLANK(VLOOKUP(A31232,Questionnaire!A:KQ,249,FALSE)),"#",VLOOKUP(A31232,Questionnaire!A:KQ,249,FALSE))</f>
        <v>#</v>
      </c>
    </row>
    <row r="31233" spans="1:2">
      <c r="A31233" t="s">
        <v>393</v>
      </c>
      <c r="B31233" t="str">
        <f>IF(ISBLANK(VLOOKUP(A31233,Questionnaire!A:KQ,249,FALSE)),"#",VLOOKUP(A31233,Questionnaire!A:KQ,249,FALSE))</f>
        <v>#</v>
      </c>
    </row>
    <row r="31234" spans="1:2">
      <c r="A31234" t="s">
        <v>395</v>
      </c>
      <c r="B31234" t="str">
        <f>IF(ISBLANK(VLOOKUP(A31234,Questionnaire!A:KQ,249,FALSE)),"#",VLOOKUP(A31234,Questionnaire!A:KQ,249,FALSE))</f>
        <v>#</v>
      </c>
    </row>
    <row r="31235" spans="1:2">
      <c r="A31235" t="s">
        <v>398</v>
      </c>
      <c r="B31235" t="str">
        <f>IF(ISBLANK(VLOOKUP(A31235,Questionnaire!A:KQ,249,FALSE)),"#",VLOOKUP(A31235,Questionnaire!A:KQ,249,FALSE))</f>
        <v>#</v>
      </c>
    </row>
    <row r="31236" spans="1:2">
      <c r="A31236" t="s">
        <v>402</v>
      </c>
      <c r="B31236" t="str">
        <f>IF(ISBLANK(VLOOKUP(A31236,Questionnaire!A:KQ,249,FALSE)),"#",VLOOKUP(A31236,Questionnaire!A:KQ,249,FALSE))</f>
        <v>#</v>
      </c>
    </row>
    <row r="31237" spans="1:2">
      <c r="A31237" t="s">
        <v>405</v>
      </c>
      <c r="B31237" t="str">
        <f>IF(ISBLANK(VLOOKUP(A31237,Questionnaire!A:KQ,249,FALSE)),"#",VLOOKUP(A31237,Questionnaire!A:KQ,249,FALSE))</f>
        <v>#</v>
      </c>
    </row>
    <row r="31238" spans="1:2">
      <c r="A31238" t="s">
        <v>409</v>
      </c>
      <c r="B31238" t="str">
        <f>IF(ISBLANK(VLOOKUP(A31238,Questionnaire!A:KQ,249,FALSE)),"#",VLOOKUP(A31238,Questionnaire!A:KQ,249,FALSE))</f>
        <v>#</v>
      </c>
    </row>
    <row r="31239" spans="1:2">
      <c r="A31239" t="s">
        <v>412</v>
      </c>
      <c r="B31239" t="str">
        <f>IF(ISBLANK(VLOOKUP(A31239,Questionnaire!A:KQ,249,FALSE)),"#",VLOOKUP(A31239,Questionnaire!A:KQ,249,FALSE))</f>
        <v>#</v>
      </c>
    </row>
    <row r="31240" spans="1:2">
      <c r="A31240" t="s">
        <v>415</v>
      </c>
      <c r="B31240" t="str">
        <f>IF(ISBLANK(VLOOKUP(A31240,Questionnaire!A:KQ,249,FALSE)),"#",VLOOKUP(A31240,Questionnaire!A:KQ,249,FALSE))</f>
        <v>#</v>
      </c>
    </row>
    <row r="31241" spans="1:2">
      <c r="A31241" t="s">
        <v>418</v>
      </c>
      <c r="B31241" t="str">
        <f>IF(ISBLANK(VLOOKUP(A31241,Questionnaire!A:KQ,249,FALSE)),"#",VLOOKUP(A31241,Questionnaire!A:KQ,249,FALSE))</f>
        <v>#</v>
      </c>
    </row>
    <row r="31242" spans="1:2">
      <c r="A31242" t="s">
        <v>421</v>
      </c>
      <c r="B31242" t="str">
        <f>IF(ISBLANK(VLOOKUP(A31242,Questionnaire!A:KQ,249,FALSE)),"#",VLOOKUP(A31242,Questionnaire!A:KQ,249,FALSE))</f>
        <v>#</v>
      </c>
    </row>
    <row r="31243" spans="1:2">
      <c r="A31243" t="s">
        <v>424</v>
      </c>
      <c r="B31243" t="str">
        <f>IF(ISBLANK(VLOOKUP(A31243,Questionnaire!A:KQ,249,FALSE)),"#",VLOOKUP(A31243,Questionnaire!A:KQ,249,FALSE))</f>
        <v>#</v>
      </c>
    </row>
    <row r="31244" spans="1:2">
      <c r="A31244" t="s">
        <v>429</v>
      </c>
      <c r="B31244" t="str">
        <f>IF(ISBLANK(VLOOKUP(A31244,Questionnaire!A:KQ,249,FALSE)),"#",VLOOKUP(A31244,Questionnaire!A:KQ,249,FALSE))</f>
        <v>#</v>
      </c>
    </row>
    <row r="31245" spans="1:2">
      <c r="A31245" t="s">
        <v>432</v>
      </c>
      <c r="B31245" t="str">
        <f>IF(ISBLANK(VLOOKUP(A31245,Questionnaire!A:KQ,249,FALSE)),"#",VLOOKUP(A31245,Questionnaire!A:KQ,249,FALSE))</f>
        <v>#</v>
      </c>
    </row>
    <row r="31246" spans="1:2">
      <c r="A31246" t="s">
        <v>435</v>
      </c>
      <c r="B31246" t="str">
        <f>IF(ISBLANK(VLOOKUP(A31246,Questionnaire!A:KQ,249,FALSE)),"#",VLOOKUP(A31246,Questionnaire!A:KQ,249,FALSE))</f>
        <v>#</v>
      </c>
    </row>
    <row r="31247" spans="1:2">
      <c r="A31247" t="s">
        <v>437</v>
      </c>
      <c r="B31247" t="str">
        <f>IF(ISBLANK(VLOOKUP(A31247,Questionnaire!A:KQ,249,FALSE)),"#",VLOOKUP(A31247,Questionnaire!A:KQ,249,FALSE))</f>
        <v>#</v>
      </c>
    </row>
    <row r="31248" spans="1:2">
      <c r="A31248" t="s">
        <v>439</v>
      </c>
      <c r="B31248" t="str">
        <f>IF(ISBLANK(VLOOKUP(A31248,Questionnaire!A:KQ,249,FALSE)),"#",VLOOKUP(A31248,Questionnaire!A:KQ,249,FALSE))</f>
        <v>#</v>
      </c>
    </row>
    <row r="31249" spans="1:3">
      <c r="A31249" t="s">
        <v>442</v>
      </c>
      <c r="B31249" t="str">
        <f>IF(ISBLANK(VLOOKUP(A31249,Questionnaire!A:KQ,249,FALSE)),"#",VLOOKUP(A31249,Questionnaire!A:KQ,249,FALSE))</f>
        <v>#</v>
      </c>
    </row>
    <row r="31250" spans="1:3">
      <c r="A31250" t="s">
        <v>445</v>
      </c>
      <c r="B31250" t="str">
        <f>IF(ISBLANK(VLOOKUP(A31250,Questionnaire!A:KQ,249,FALSE)),"#",VLOOKUP(A31250,Questionnaire!A:KQ,249,FALSE))</f>
        <v>#</v>
      </c>
    </row>
    <row r="31251" spans="1:3">
      <c r="A31251" t="s">
        <v>448</v>
      </c>
      <c r="B31251" t="str">
        <f>IF(ISBLANK(VLOOKUP(A31251,Questionnaire!A:KQ,249,FALSE)),"#",VLOOKUP(A31251,Questionnaire!A:KQ,249,FALSE))</f>
        <v>#</v>
      </c>
    </row>
    <row r="31252" spans="1:3">
      <c r="A31252" t="s">
        <v>452</v>
      </c>
      <c r="B31252" t="str">
        <f>IF(ISBLANK(VLOOKUP(A31252,Questionnaire!A:KQ,249,FALSE)),"#",VLOOKUP(A31252,Questionnaire!A:KQ,249,FALSE))</f>
        <v>#</v>
      </c>
    </row>
    <row r="31253" spans="1:3">
      <c r="A31253" t="s">
        <v>455</v>
      </c>
      <c r="B31253" t="str">
        <f>IF(ISBLANK(VLOOKUP(A31253,Questionnaire!A:KQ,249,FALSE)),"#",VLOOKUP(A31253,Questionnaire!A:KQ,249,FALSE))</f>
        <v>#</v>
      </c>
    </row>
    <row r="31254" spans="1:3">
      <c r="A31254" t="s">
        <v>458</v>
      </c>
      <c r="B31254" t="str">
        <f>IF(ISBLANK(VLOOKUP(A31254,Questionnaire!A:KQ,249,FALSE)),"#",VLOOKUP(A31254,Questionnaire!A:KQ,249,FALSE))</f>
        <v>#</v>
      </c>
    </row>
    <row r="31255" spans="1:3">
      <c r="A31255" t="s">
        <v>461</v>
      </c>
      <c r="B31255" t="str">
        <f>IF(ISBLANK(VLOOKUP(A31255,Questionnaire!A:KQ,249,FALSE)),"#",VLOOKUP(A31255,Questionnaire!A:KQ,249,FALSE))</f>
        <v>#</v>
      </c>
    </row>
    <row r="31256" spans="1:3">
      <c r="A31256" t="s">
        <v>465</v>
      </c>
      <c r="B31256" t="str">
        <f>IF(ISBLANK(VLOOKUP(A31256,Questionnaire!A:KQ,249,FALSE)),"#",VLOOKUP(A31256,Questionnaire!A:KQ,249,FALSE))</f>
        <v>#</v>
      </c>
    </row>
    <row r="31257" spans="1:3">
      <c r="A31257" t="s">
        <v>467</v>
      </c>
      <c r="B31257" t="str">
        <f>IF(ISBLANK(VLOOKUP(A31257,Questionnaire!A:KQ,249,FALSE)),"#",VLOOKUP(A31257,Questionnaire!A:KQ,249,FALSE))</f>
        <v>#</v>
      </c>
    </row>
    <row r="31258" spans="1:3">
      <c r="A31258" t="s">
        <v>469</v>
      </c>
      <c r="B31258" t="str">
        <f>IF(ISBLANK(VLOOKUP(A31258,Questionnaire!A:KQ,249,FALSE)),"#",VLOOKUP(A31258,Questionnaire!A:KQ,249,FALSE))</f>
        <v>#</v>
      </c>
    </row>
    <row r="31259" spans="1:3">
      <c r="A31259" t="s">
        <v>471</v>
      </c>
      <c r="B31259" t="str">
        <f>IF(ISBLANK(VLOOKUP(A31259,Questionnaire!A:KQ,249,FALSE)),"#",VLOOKUP(A31259,Questionnaire!A:KQ,249,FALSE))</f>
        <v>#</v>
      </c>
    </row>
    <row r="31260" spans="1:3">
      <c r="A31260" t="s">
        <v>473</v>
      </c>
      <c r="B31260" t="str">
        <f>IF(ISBLANK(VLOOKUP(A31260,Questionnaire!A:KQ,249,FALSE)),"#",VLOOKUP(A31260,Questionnaire!A:KQ,249,FALSE))</f>
        <v>#</v>
      </c>
    </row>
    <row r="31261" spans="1:3">
      <c r="A31261" t="s">
        <v>475</v>
      </c>
      <c r="B31261" t="str">
        <f>IF(ISBLANK(VLOOKUP(A31261,Questionnaire!A:KQ,249,FALSE)),"#",VLOOKUP(A31261,Questionnaire!A:KQ,249,FALSE))</f>
        <v>#</v>
      </c>
    </row>
    <row r="31262" spans="1:3">
      <c r="A31262" t="s">
        <v>185</v>
      </c>
      <c r="B31262" t="str">
        <f>IF(ISBLANK(VLOOKUP(A31262,Questionnaire!A:KQ,250,FALSE)),"#",VLOOKUP(A31262,Questionnaire!A:KQ,250,FALSE))</f>
        <v>#</v>
      </c>
      <c r="C31262">
        <v>247</v>
      </c>
    </row>
    <row r="31263" spans="1:3">
      <c r="A31263" t="s">
        <v>187</v>
      </c>
      <c r="B31263" t="str">
        <f>IF(ISNA(VLOOKUP(VLOOKUP(A31263,Questionnaire!A:KQ,250,FALSE),'CORA Encoding'!D:E,2,FALSE)),"#",VLOOKUP(VLOOKUP(A31263,Questionnaire!A:KQ,250,FALSE),'CORA Encoding'!D:E,2,FALSE))</f>
        <v>#</v>
      </c>
    </row>
    <row r="31264" spans="1:3">
      <c r="A31264" t="s">
        <v>189</v>
      </c>
      <c r="B31264" t="str">
        <f>IF(ISNA(VLOOKUP(VLOOKUP(A31264,Questionnaire!A:KQ,250,FALSE),'CORA Encoding'!G:H,2,FALSE)),"#",VLOOKUP(VLOOKUP(A31264,Questionnaire!A:KQ,250,FALSE),'CORA Encoding'!G:H,2,FALSE))</f>
        <v>#</v>
      </c>
    </row>
    <row r="31265" spans="1:2">
      <c r="A31265" t="s">
        <v>191</v>
      </c>
      <c r="B31265" t="str">
        <f>IF(ISNA(VLOOKUP(VLOOKUP(A31265,Questionnaire!A:KQ,250,FALSE),'Country List'!E:F,2,FALSE)),"#",VLOOKUP(VLOOKUP(A31265,Questionnaire!A:KQ,250,FALSE),'Country List'!E:F,2,FALSE))</f>
        <v>#</v>
      </c>
    </row>
    <row r="31266" spans="1:2">
      <c r="A31266" t="s">
        <v>193</v>
      </c>
      <c r="B31266" t="str">
        <f>IF(ISNA(VLOOKUP(VLOOKUP(A31266,Questionnaire!A:KQ,250,FALSE),'Industry List'!B:C,2,FALSE)),"#",VLOOKUP(VLOOKUP(A31266,Questionnaire!A:KQ,250,FALSE),'Industry List'!B:C,2,FALSE))</f>
        <v>#</v>
      </c>
    </row>
    <row r="31267" spans="1:2">
      <c r="A31267" t="s">
        <v>197</v>
      </c>
      <c r="B31267" t="str">
        <f>IF(ISBLANK(VLOOKUP(A31267,Questionnaire!A:KQ,250,FALSE)),"#",VLOOKUP(A31267,Questionnaire!A:KQ,250,FALSE))</f>
        <v>#</v>
      </c>
    </row>
    <row r="31268" spans="1:2">
      <c r="A31268" t="s">
        <v>201</v>
      </c>
      <c r="B31268" t="str">
        <f>IF(ISBLANK(VLOOKUP(A31268,Questionnaire!A:KQ,250,FALSE)),"#",VLOOKUP(A31268,Questionnaire!A:KQ,250,FALSE))</f>
        <v>#</v>
      </c>
    </row>
    <row r="31269" spans="1:2">
      <c r="A31269" t="s">
        <v>203</v>
      </c>
      <c r="B31269" t="str">
        <f>IF(ISNA(VLOOKUP(VLOOKUP(A31269,Questionnaire!A:KQ,250,FALSE),'CORA Encoding'!J:K,2,FALSE)),"#",VLOOKUP(VLOOKUP(A31269,Questionnaire!A:KQ,250,FALSE),'CORA Encoding'!J:K,2,FALSE))</f>
        <v>#</v>
      </c>
    </row>
    <row r="31270" spans="1:2">
      <c r="A31270" t="s">
        <v>208</v>
      </c>
      <c r="B31270" t="str">
        <f>IF(ISBLANK(VLOOKUP(A31270,Questionnaire!A:KQ,250,FALSE)),"#",VLOOKUP(A31270,Questionnaire!A:KQ,250,FALSE))</f>
        <v>#</v>
      </c>
    </row>
    <row r="31271" spans="1:2">
      <c r="A31271" t="s">
        <v>213</v>
      </c>
      <c r="B31271" t="str">
        <f>IF(ISBLANK(VLOOKUP(A31271,Questionnaire!A:KQ,250,FALSE)),"#",VLOOKUP(A31271,Questionnaire!A:KQ,250,FALSE))</f>
        <v>#</v>
      </c>
    </row>
    <row r="31272" spans="1:2">
      <c r="A31272" t="s">
        <v>215</v>
      </c>
      <c r="B31272" t="str">
        <f>IF(ISBLANK(VLOOKUP(A31272,Questionnaire!A:KQ,250,FALSE)),"#",VLOOKUP(A31272,Questionnaire!A:KQ,250,FALSE))</f>
        <v>#</v>
      </c>
    </row>
    <row r="31273" spans="1:2">
      <c r="A31273" t="s">
        <v>217</v>
      </c>
      <c r="B31273" t="str">
        <f>IF(ISBLANK(VLOOKUP(A31273,Questionnaire!A:KQ,250,FALSE)),"#",VLOOKUP(A31273,Questionnaire!A:KQ,250,FALSE))</f>
        <v>#</v>
      </c>
    </row>
    <row r="31274" spans="1:2">
      <c r="A31274" t="s">
        <v>219</v>
      </c>
      <c r="B31274" t="str">
        <f>IF(ISBLANK(VLOOKUP(A31274,Questionnaire!A:KQ,250,FALSE)),"#",VLOOKUP(A31274,Questionnaire!A:KQ,250,FALSE))</f>
        <v>#</v>
      </c>
    </row>
    <row r="31275" spans="1:2">
      <c r="A31275" t="s">
        <v>221</v>
      </c>
      <c r="B31275" t="str">
        <f>IF(ISBLANK(VLOOKUP(A31275,Questionnaire!A:KQ,250,FALSE)),"#",VLOOKUP(A31275,Questionnaire!A:KQ,250,FALSE))</f>
        <v>#</v>
      </c>
    </row>
    <row r="31276" spans="1:2">
      <c r="A31276" t="s">
        <v>223</v>
      </c>
      <c r="B31276" t="str">
        <f>IF(ISBLANK(VLOOKUP(A31276,Questionnaire!A:KQ,250,FALSE)),"#",VLOOKUP(A31276,Questionnaire!A:KQ,250,FALSE))</f>
        <v>#</v>
      </c>
    </row>
    <row r="31277" spans="1:2">
      <c r="A31277" t="s">
        <v>225</v>
      </c>
      <c r="B31277" t="str">
        <f>IF(ISBLANK(VLOOKUP(A31277,Questionnaire!A:KQ,250,FALSE)),"#",VLOOKUP(A31277,Questionnaire!A:KQ,250,FALSE))</f>
        <v>#</v>
      </c>
    </row>
    <row r="31278" spans="1:2">
      <c r="A31278" t="s">
        <v>227</v>
      </c>
      <c r="B31278" t="str">
        <f>IF(ISBLANK(VLOOKUP(A31278,Questionnaire!A:KQ,250,FALSE)),"#",VLOOKUP(A31278,Questionnaire!A:KQ,250,FALSE))</f>
        <v>#</v>
      </c>
    </row>
    <row r="31279" spans="1:2">
      <c r="A31279" t="s">
        <v>229</v>
      </c>
      <c r="B31279" t="str">
        <f>IF(ISBLANK(VLOOKUP(A31279,Questionnaire!A:KQ,250,FALSE)),"#",VLOOKUP(A31279,Questionnaire!A:KQ,250,FALSE))</f>
        <v>#</v>
      </c>
    </row>
    <row r="31280" spans="1:2">
      <c r="A31280" t="s">
        <v>231</v>
      </c>
      <c r="B31280" t="str">
        <f>IF(ISBLANK(VLOOKUP(A31280,Questionnaire!A:KQ,250,FALSE)),"#",VLOOKUP(A31280,Questionnaire!A:KQ,250,FALSE))</f>
        <v>#</v>
      </c>
    </row>
    <row r="31281" spans="1:2">
      <c r="A31281" t="s">
        <v>233</v>
      </c>
      <c r="B31281" t="str">
        <f>IF(ISBLANK(VLOOKUP(A31281,Questionnaire!A:KQ,250,FALSE)),"#",VLOOKUP(A31281,Questionnaire!A:KQ,250,FALSE))</f>
        <v>#</v>
      </c>
    </row>
    <row r="31282" spans="1:2">
      <c r="A31282" t="s">
        <v>235</v>
      </c>
      <c r="B31282" t="str">
        <f>IF(ISBLANK(VLOOKUP(A31282,Questionnaire!A:KQ,250,FALSE)),"#",VLOOKUP(A31282,Questionnaire!A:KQ,250,FALSE))</f>
        <v>#</v>
      </c>
    </row>
    <row r="31283" spans="1:2">
      <c r="A31283" t="s">
        <v>237</v>
      </c>
      <c r="B31283" t="str">
        <f>IF(ISBLANK(VLOOKUP(A31283,Questionnaire!A:KQ,250,FALSE)),"#",VLOOKUP(A31283,Questionnaire!A:KQ,250,FALSE))</f>
        <v>#</v>
      </c>
    </row>
    <row r="31284" spans="1:2">
      <c r="A31284" t="s">
        <v>239</v>
      </c>
      <c r="B31284" t="str">
        <f>IF(ISBLANK(VLOOKUP(A31284,Questionnaire!A:KQ,250,FALSE)),"#",VLOOKUP(A31284,Questionnaire!A:KQ,250,FALSE))</f>
        <v>#</v>
      </c>
    </row>
    <row r="31285" spans="1:2">
      <c r="A31285" t="s">
        <v>242</v>
      </c>
      <c r="B31285" t="str">
        <f>IF(ISBLANK(VLOOKUP(A31285,Questionnaire!A:KQ,250,FALSE)),"#",VLOOKUP(A31285,Questionnaire!A:KQ,250,FALSE))</f>
        <v>#</v>
      </c>
    </row>
    <row r="31286" spans="1:2">
      <c r="A31286" t="s">
        <v>245</v>
      </c>
      <c r="B31286" t="str">
        <f>IF(ISBLANK(VLOOKUP(A31286,Questionnaire!A:KQ,250,FALSE)),"#",VLOOKUP(A31286,Questionnaire!A:KQ,250,FALSE))</f>
        <v>#</v>
      </c>
    </row>
    <row r="31287" spans="1:2">
      <c r="A31287" t="s">
        <v>247</v>
      </c>
      <c r="B31287" t="str">
        <f>IF(ISBLANK(VLOOKUP(A31287,Questionnaire!A:KQ,250,FALSE)),"#",VLOOKUP(A31287,Questionnaire!A:KQ,250,FALSE))</f>
        <v>#</v>
      </c>
    </row>
    <row r="31288" spans="1:2">
      <c r="A31288" t="s">
        <v>249</v>
      </c>
      <c r="B31288" t="str">
        <f>IF(ISBLANK(VLOOKUP(A31288,Questionnaire!A:KQ,250,FALSE)),"#",VLOOKUP(A31288,Questionnaire!A:KQ,250,FALSE))</f>
        <v>#</v>
      </c>
    </row>
    <row r="31289" spans="1:2">
      <c r="A31289" t="s">
        <v>250</v>
      </c>
      <c r="B31289" t="str">
        <f>IF(ISBLANK(VLOOKUP(A31289,Questionnaire!A:KQ,250,FALSE)),"#",VLOOKUP(A31289,Questionnaire!A:KQ,250,FALSE))</f>
        <v>#</v>
      </c>
    </row>
    <row r="31290" spans="1:2">
      <c r="A31290" t="s">
        <v>252</v>
      </c>
      <c r="B31290" t="str">
        <f>IF(ISBLANK(VLOOKUP(A31290,Questionnaire!A:KQ,250,FALSE)),"#",VLOOKUP(A31290,Questionnaire!A:KQ,250,FALSE))</f>
        <v>#</v>
      </c>
    </row>
    <row r="31291" spans="1:2">
      <c r="A31291" t="s">
        <v>255</v>
      </c>
      <c r="B31291" t="str">
        <f>IF(ISBLANK(VLOOKUP(A31291,Questionnaire!A:KQ,250,FALSE)),"#",VLOOKUP(A31291,Questionnaire!A:KQ,250,FALSE))</f>
        <v>#</v>
      </c>
    </row>
    <row r="31292" spans="1:2">
      <c r="A31292" t="s">
        <v>258</v>
      </c>
      <c r="B31292" t="str">
        <f>IF(ISNA(VLOOKUP(VLOOKUP(A31292,Questionnaire!A:KQ,250,FALSE),'CORA Encoding'!M:N,2,FALSE)),"#",VLOOKUP(VLOOKUP(A31292,Questionnaire!A:KQ,250,FALSE),'CORA Encoding'!M:N,2,FALSE))</f>
        <v>#</v>
      </c>
    </row>
    <row r="31293" spans="1:2">
      <c r="A31293" t="s">
        <v>261</v>
      </c>
      <c r="B31293" t="str">
        <f>IF(ISBLANK(VLOOKUP(A31293,Questionnaire!A:KQ,250,FALSE)),"#",VLOOKUP(A31293,Questionnaire!A:KQ,250,FALSE))</f>
        <v>#</v>
      </c>
    </row>
    <row r="31294" spans="1:2">
      <c r="A31294" t="s">
        <v>263</v>
      </c>
      <c r="B31294" t="str">
        <f>IF(ISBLANK(VLOOKUP(A31294,Questionnaire!A:KQ,250,FALSE)),"#",VLOOKUP(A31294,Questionnaire!A:KQ,250,FALSE))</f>
        <v>#</v>
      </c>
    </row>
    <row r="31295" spans="1:2">
      <c r="A31295" t="s">
        <v>265</v>
      </c>
      <c r="B31295" t="str">
        <f>IF(ISBLANK(VLOOKUP(A31295,Questionnaire!A:KQ,250,FALSE)),"#",VLOOKUP(A31295,Questionnaire!A:KQ,250,FALSE))</f>
        <v>#</v>
      </c>
    </row>
    <row r="31296" spans="1:2">
      <c r="A31296" t="s">
        <v>267</v>
      </c>
      <c r="B31296" t="str">
        <f>IF(ISBLANK(VLOOKUP(A31296,Questionnaire!A:KQ,250,FALSE)),"#",VLOOKUP(A31296,Questionnaire!A:KQ,250,FALSE))</f>
        <v>#</v>
      </c>
    </row>
    <row r="31297" spans="1:2">
      <c r="A31297" t="s">
        <v>269</v>
      </c>
      <c r="B31297" t="str">
        <f>IF(ISBLANK(VLOOKUP(A31297,Questionnaire!A:KQ,250,FALSE)),"#",VLOOKUP(A31297,Questionnaire!A:KQ,250,FALSE))</f>
        <v>#</v>
      </c>
    </row>
    <row r="31298" spans="1:2">
      <c r="A31298" t="s">
        <v>274</v>
      </c>
      <c r="B31298" t="str">
        <f>IF(ISBLANK(VLOOKUP(A31298,Questionnaire!A:KQ,250,FALSE)),"#",VLOOKUP(A31298,Questionnaire!A:KQ,250,FALSE))</f>
        <v>#</v>
      </c>
    </row>
    <row r="31299" spans="1:2">
      <c r="A31299" t="s">
        <v>276</v>
      </c>
      <c r="B31299" t="str">
        <f>IF(ISBLANK(VLOOKUP(A31299,Questionnaire!A:KQ,250,FALSE)),"#",VLOOKUP(A31299,Questionnaire!A:KQ,250,FALSE))</f>
        <v>#</v>
      </c>
    </row>
    <row r="31300" spans="1:2">
      <c r="A31300" t="s">
        <v>278</v>
      </c>
      <c r="B31300" t="str">
        <f>IF(ISBLANK(VLOOKUP(A31300,Questionnaire!A:KQ,250,FALSE)),"#",VLOOKUP(A31300,Questionnaire!A:KQ,250,FALSE))</f>
        <v>#</v>
      </c>
    </row>
    <row r="31301" spans="1:2">
      <c r="A31301" t="s">
        <v>280</v>
      </c>
      <c r="B31301" t="str">
        <f>IF(ISBLANK(VLOOKUP(A31301,Questionnaire!A:KQ,250,FALSE)),"#",VLOOKUP(A31301,Questionnaire!A:KQ,250,FALSE))</f>
        <v>#</v>
      </c>
    </row>
    <row r="31302" spans="1:2">
      <c r="A31302" t="s">
        <v>282</v>
      </c>
      <c r="B31302" t="str">
        <f>IF(ISBLANK(VLOOKUP(A31302,Questionnaire!A:KQ,250,FALSE)),"#",VLOOKUP(A31302,Questionnaire!A:KQ,250,FALSE))</f>
        <v>#</v>
      </c>
    </row>
    <row r="31303" spans="1:2">
      <c r="A31303" t="s">
        <v>286</v>
      </c>
      <c r="B31303" t="str">
        <f>IF(ISBLANK(VLOOKUP(A31303,Questionnaire!A:KQ,250,FALSE)),"#",VLOOKUP(A31303,Questionnaire!A:KQ,250,FALSE))</f>
        <v>#</v>
      </c>
    </row>
    <row r="31304" spans="1:2">
      <c r="A31304" t="s">
        <v>288</v>
      </c>
      <c r="B31304" t="str">
        <f>IF(ISBLANK(VLOOKUP(A31304,Questionnaire!A:KQ,250,FALSE)),"#",VLOOKUP(A31304,Questionnaire!A:KQ,250,FALSE))</f>
        <v>#</v>
      </c>
    </row>
    <row r="31305" spans="1:2">
      <c r="A31305" t="s">
        <v>290</v>
      </c>
      <c r="B31305" t="str">
        <f>IF(ISBLANK(VLOOKUP(A31305,Questionnaire!A:KQ,250,FALSE)),"#",VLOOKUP(A31305,Questionnaire!A:KQ,250,FALSE))</f>
        <v>#</v>
      </c>
    </row>
    <row r="31306" spans="1:2">
      <c r="A31306" t="s">
        <v>292</v>
      </c>
      <c r="B31306" t="str">
        <f>IF(ISBLANK(VLOOKUP(A31306,Questionnaire!A:KQ,250,FALSE)),"#",VLOOKUP(A31306,Questionnaire!A:KQ,250,FALSE))</f>
        <v>#</v>
      </c>
    </row>
    <row r="31307" spans="1:2">
      <c r="A31307" t="s">
        <v>294</v>
      </c>
      <c r="B31307" t="str">
        <f>IF(ISBLANK(VLOOKUP(A31307,Questionnaire!A:KQ,250,FALSE)),"#",VLOOKUP(A31307,Questionnaire!A:KQ,250,FALSE))</f>
        <v>#</v>
      </c>
    </row>
    <row r="31308" spans="1:2">
      <c r="A31308" t="s">
        <v>296</v>
      </c>
      <c r="B31308" t="str">
        <f>IF(ISBLANK(VLOOKUP(A31308,Questionnaire!A:KQ,250,FALSE)),"#",VLOOKUP(A31308,Questionnaire!A:KQ,250,FALSE))</f>
        <v>#</v>
      </c>
    </row>
    <row r="31309" spans="1:2">
      <c r="A31309" t="s">
        <v>301</v>
      </c>
      <c r="B31309" t="str">
        <f>IF(ISBLANK(VLOOKUP(A31309,Questionnaire!A:KQ,250,FALSE)),"#",VLOOKUP(A31309,Questionnaire!A:KQ,250,FALSE))</f>
        <v>#</v>
      </c>
    </row>
    <row r="31310" spans="1:2">
      <c r="A31310" t="s">
        <v>303</v>
      </c>
      <c r="B31310" t="str">
        <f>IF(ISBLANK(VLOOKUP(A31310,Questionnaire!A:KQ,250,FALSE)),"#",VLOOKUP(A31310,Questionnaire!A:KQ,250,FALSE))</f>
        <v>#</v>
      </c>
    </row>
    <row r="31311" spans="1:2">
      <c r="A31311" t="s">
        <v>305</v>
      </c>
      <c r="B31311" t="str">
        <f>IF(ISBLANK(VLOOKUP(A31311,Questionnaire!A:KQ,250,FALSE)),"#",VLOOKUP(A31311,Questionnaire!A:KQ,250,FALSE))</f>
        <v>#</v>
      </c>
    </row>
    <row r="31312" spans="1:2">
      <c r="A31312" t="s">
        <v>307</v>
      </c>
      <c r="B31312" t="str">
        <f>IF(ISBLANK(VLOOKUP(A31312,Questionnaire!A:KQ,250,FALSE)),"#",VLOOKUP(A31312,Questionnaire!A:KQ,250,FALSE))</f>
        <v>#</v>
      </c>
    </row>
    <row r="31313" spans="1:2">
      <c r="A31313" t="s">
        <v>311</v>
      </c>
      <c r="B31313" t="str">
        <f>IF(ISBLANK(VLOOKUP(A31313,Questionnaire!A:KQ,250,FALSE)),"#",VLOOKUP(A31313,Questionnaire!A:KQ,250,FALSE))</f>
        <v>#</v>
      </c>
    </row>
    <row r="31314" spans="1:2">
      <c r="A31314" t="s">
        <v>313</v>
      </c>
      <c r="B31314" t="str">
        <f>IF(ISBLANK(VLOOKUP(A31314,Questionnaire!A:KQ,250,FALSE)),"#",VLOOKUP(A31314,Questionnaire!A:KQ,250,FALSE))</f>
        <v>#</v>
      </c>
    </row>
    <row r="31315" spans="1:2">
      <c r="A31315" t="s">
        <v>314</v>
      </c>
      <c r="B31315" t="str">
        <f>IF(ISBLANK(VLOOKUP(A31315,Questionnaire!A:KQ,250,FALSE)),"#",VLOOKUP(A31315,Questionnaire!A:KQ,250,FALSE))</f>
        <v>#</v>
      </c>
    </row>
    <row r="31316" spans="1:2">
      <c r="A31316" t="s">
        <v>315</v>
      </c>
      <c r="B31316" t="str">
        <f>IF(ISBLANK(VLOOKUP(A31316,Questionnaire!A:KQ,250,FALSE)),"#",VLOOKUP(A31316,Questionnaire!A:KQ,250,FALSE))</f>
        <v>#</v>
      </c>
    </row>
    <row r="31317" spans="1:2">
      <c r="A31317" t="s">
        <v>317</v>
      </c>
      <c r="B31317" t="str">
        <f>IF(ISBLANK(VLOOKUP(A31317,Questionnaire!A:KQ,250,FALSE)),"#",VLOOKUP(A31317,Questionnaire!A:KQ,250,FALSE))</f>
        <v>#</v>
      </c>
    </row>
    <row r="31318" spans="1:2">
      <c r="A31318" t="s">
        <v>319</v>
      </c>
      <c r="B31318" t="str">
        <f>IF(ISBLANK(VLOOKUP(A31318,Questionnaire!A:KQ,250,FALSE)),"#",VLOOKUP(A31318,Questionnaire!A:KQ,250,FALSE))</f>
        <v>#</v>
      </c>
    </row>
    <row r="31319" spans="1:2">
      <c r="A31319" t="s">
        <v>322</v>
      </c>
      <c r="B31319" t="str">
        <f>IF(ISBLANK(VLOOKUP(A31319,Questionnaire!A:KQ,250,FALSE)),"#",VLOOKUP(A31319,Questionnaire!A:KQ,250,FALSE))</f>
        <v>#</v>
      </c>
    </row>
    <row r="31320" spans="1:2">
      <c r="A31320" t="s">
        <v>326</v>
      </c>
      <c r="B31320" t="str">
        <f>IF(ISBLANK(VLOOKUP(A31320,Questionnaire!A:KQ,250,FALSE)),"#",VLOOKUP(A31320,Questionnaire!A:KQ,250,FALSE))</f>
        <v>#</v>
      </c>
    </row>
    <row r="31321" spans="1:2">
      <c r="A31321" t="s">
        <v>328</v>
      </c>
      <c r="B31321" t="str">
        <f>IF(ISBLANK(VLOOKUP(A31321,Questionnaire!A:KQ,250,FALSE)),"#",VLOOKUP(A31321,Questionnaire!A:KQ,250,FALSE))</f>
        <v>#</v>
      </c>
    </row>
    <row r="31322" spans="1:2">
      <c r="A31322" t="s">
        <v>332</v>
      </c>
      <c r="B31322" t="str">
        <f>IF(ISBLANK(VLOOKUP(A31322,Questionnaire!A:KQ,250,FALSE)),"#",VLOOKUP(A31322,Questionnaire!A:KQ,250,FALSE))</f>
        <v>#</v>
      </c>
    </row>
    <row r="31323" spans="1:2">
      <c r="A31323" t="s">
        <v>333</v>
      </c>
      <c r="B31323" t="str">
        <f>IF(ISBLANK(VLOOKUP(A31323,Questionnaire!A:KQ,250,FALSE)),"#",VLOOKUP(A31323,Questionnaire!A:KQ,250,FALSE))</f>
        <v>#</v>
      </c>
    </row>
    <row r="31324" spans="1:2">
      <c r="A31324" t="s">
        <v>334</v>
      </c>
      <c r="B31324" t="str">
        <f>IF(ISBLANK(VLOOKUP(A31324,Questionnaire!A:KQ,250,FALSE)),"#",VLOOKUP(A31324,Questionnaire!A:KQ,250,FALSE))</f>
        <v>#</v>
      </c>
    </row>
    <row r="31325" spans="1:2">
      <c r="A31325" t="s">
        <v>335</v>
      </c>
      <c r="B31325" t="str">
        <f>IF(ISBLANK(VLOOKUP(A31325,Questionnaire!A:KQ,250,FALSE)),"#",VLOOKUP(A31325,Questionnaire!A:KQ,250,FALSE))</f>
        <v>#</v>
      </c>
    </row>
    <row r="31326" spans="1:2">
      <c r="A31326" t="s">
        <v>336</v>
      </c>
      <c r="B31326" t="str">
        <f>IF(ISBLANK(VLOOKUP(A31326,Questionnaire!A:KQ,250,FALSE)),"#",VLOOKUP(A31326,Questionnaire!A:KQ,250,FALSE))</f>
        <v>#</v>
      </c>
    </row>
    <row r="31327" spans="1:2">
      <c r="A31327" t="s">
        <v>337</v>
      </c>
      <c r="B31327" t="str">
        <f>IF(ISBLANK(VLOOKUP(A31327,Questionnaire!A:KQ,250,FALSE)),"#",VLOOKUP(A31327,Questionnaire!A:KQ,250,FALSE))</f>
        <v>#</v>
      </c>
    </row>
    <row r="31328" spans="1:2">
      <c r="A31328" t="s">
        <v>338</v>
      </c>
      <c r="B31328" t="str">
        <f>IF(ISBLANK(VLOOKUP(A31328,Questionnaire!A:KQ,250,FALSE)),"#",VLOOKUP(A31328,Questionnaire!A:KQ,250,FALSE))</f>
        <v>#</v>
      </c>
    </row>
    <row r="31329" spans="1:2">
      <c r="A31329" t="s">
        <v>339</v>
      </c>
      <c r="B31329" t="str">
        <f>IF(ISBLANK(VLOOKUP(A31329,Questionnaire!A:KQ,250,FALSE)),"#",VLOOKUP(A31329,Questionnaire!A:KQ,250,FALSE))</f>
        <v>#</v>
      </c>
    </row>
    <row r="31330" spans="1:2">
      <c r="A31330" t="s">
        <v>340</v>
      </c>
      <c r="B31330" t="str">
        <f>IF(ISBLANK(VLOOKUP(A31330,Questionnaire!A:KQ,250,FALSE)),"#",VLOOKUP(A31330,Questionnaire!A:KQ,250,FALSE))</f>
        <v>#</v>
      </c>
    </row>
    <row r="31331" spans="1:2">
      <c r="A31331" t="s">
        <v>341</v>
      </c>
      <c r="B31331" t="str">
        <f>IF(ISBLANK(VLOOKUP(A31331,Questionnaire!A:KQ,250,FALSE)),"#",VLOOKUP(A31331,Questionnaire!A:KQ,250,FALSE))</f>
        <v>#</v>
      </c>
    </row>
    <row r="31332" spans="1:2">
      <c r="A31332" t="s">
        <v>342</v>
      </c>
      <c r="B31332" t="str">
        <f>IF(ISBLANK(VLOOKUP(A31332,Questionnaire!A:KQ,250,FALSE)),"#",VLOOKUP(A31332,Questionnaire!A:KQ,250,FALSE))</f>
        <v>#</v>
      </c>
    </row>
    <row r="31333" spans="1:2">
      <c r="A31333" t="s">
        <v>343</v>
      </c>
      <c r="B31333" t="str">
        <f>IF(ISBLANK(VLOOKUP(A31333,Questionnaire!A:KQ,250,FALSE)),"#",VLOOKUP(A31333,Questionnaire!A:KQ,250,FALSE))</f>
        <v>#</v>
      </c>
    </row>
    <row r="31334" spans="1:2">
      <c r="A31334" t="s">
        <v>344</v>
      </c>
      <c r="B31334" t="str">
        <f>IF(ISBLANK(VLOOKUP(A31334,Questionnaire!A:KQ,250,FALSE)),"#",VLOOKUP(A31334,Questionnaire!A:KQ,250,FALSE))</f>
        <v>#</v>
      </c>
    </row>
    <row r="31335" spans="1:2">
      <c r="A31335" t="s">
        <v>345</v>
      </c>
      <c r="B31335" t="str">
        <f>IF(ISBLANK(VLOOKUP(A31335,Questionnaire!A:KQ,250,FALSE)),"#",VLOOKUP(A31335,Questionnaire!A:KQ,250,FALSE))</f>
        <v>#</v>
      </c>
    </row>
    <row r="31336" spans="1:2">
      <c r="A31336" t="s">
        <v>348</v>
      </c>
      <c r="B31336" t="str">
        <f>IF(ISBLANK(VLOOKUP(A31336,Questionnaire!A:KQ,250,FALSE)),"#",VLOOKUP(A31336,Questionnaire!A:KQ,250,FALSE))</f>
        <v>#</v>
      </c>
    </row>
    <row r="31337" spans="1:2">
      <c r="A31337" t="s">
        <v>353</v>
      </c>
      <c r="B31337" t="str">
        <f>IF(ISBLANK(VLOOKUP(A31337,Questionnaire!A:KQ,250,FALSE)),"#",VLOOKUP(A31337,Questionnaire!A:KQ,250,FALSE))</f>
        <v>#</v>
      </c>
    </row>
    <row r="31338" spans="1:2">
      <c r="A31338" t="s">
        <v>354</v>
      </c>
      <c r="B31338" t="str">
        <f>IF(ISBLANK(VLOOKUP(A31338,Questionnaire!A:KQ,250,FALSE)),"#",VLOOKUP(A31338,Questionnaire!A:KQ,250,FALSE))</f>
        <v>#</v>
      </c>
    </row>
    <row r="31339" spans="1:2">
      <c r="A31339" t="s">
        <v>355</v>
      </c>
      <c r="B31339" t="str">
        <f>IF(ISBLANK(VLOOKUP(A31339,Questionnaire!A:KQ,250,FALSE)),"#",VLOOKUP(A31339,Questionnaire!A:KQ,250,FALSE))</f>
        <v>#</v>
      </c>
    </row>
    <row r="31340" spans="1:2">
      <c r="A31340" t="s">
        <v>356</v>
      </c>
      <c r="B31340" t="str">
        <f>IF(ISBLANK(VLOOKUP(A31340,Questionnaire!A:KQ,250,FALSE)),"#",VLOOKUP(A31340,Questionnaire!A:KQ,250,FALSE))</f>
        <v>#</v>
      </c>
    </row>
    <row r="31341" spans="1:2">
      <c r="A31341" t="s">
        <v>357</v>
      </c>
      <c r="B31341" t="str">
        <f>IF(ISBLANK(VLOOKUP(A31341,Questionnaire!A:KQ,250,FALSE)),"#",VLOOKUP(A31341,Questionnaire!A:KQ,250,FALSE))</f>
        <v>#</v>
      </c>
    </row>
    <row r="31342" spans="1:2">
      <c r="A31342" t="s">
        <v>360</v>
      </c>
      <c r="B31342" t="str">
        <f>IF(ISBLANK(VLOOKUP(A31342,Questionnaire!A:KQ,250,FALSE)),"#",VLOOKUP(A31342,Questionnaire!A:KQ,250,FALSE))</f>
        <v>#</v>
      </c>
    </row>
    <row r="31343" spans="1:2">
      <c r="A31343" t="s">
        <v>362</v>
      </c>
      <c r="B31343" t="str">
        <f>IF(ISBLANK(VLOOKUP(A31343,Questionnaire!A:KQ,250,FALSE)),"#",VLOOKUP(A31343,Questionnaire!A:KQ,250,FALSE))</f>
        <v>#</v>
      </c>
    </row>
    <row r="31344" spans="1:2">
      <c r="A31344" t="s">
        <v>363</v>
      </c>
      <c r="B31344" t="str">
        <f>IF(ISBLANK(VLOOKUP(A31344,Questionnaire!A:KQ,250,FALSE)),"#",VLOOKUP(A31344,Questionnaire!A:KQ,250,FALSE))</f>
        <v>#</v>
      </c>
    </row>
    <row r="31345" spans="1:2">
      <c r="A31345" t="s">
        <v>364</v>
      </c>
      <c r="B31345" t="str">
        <f>IF(ISBLANK(VLOOKUP(A31345,Questionnaire!A:KQ,250,FALSE)),"#",VLOOKUP(A31345,Questionnaire!A:KQ,250,FALSE))</f>
        <v>#</v>
      </c>
    </row>
    <row r="31346" spans="1:2">
      <c r="A31346" t="s">
        <v>365</v>
      </c>
      <c r="B31346" t="str">
        <f>IF(ISBLANK(VLOOKUP(A31346,Questionnaire!A:KQ,250,FALSE)),"#",VLOOKUP(A31346,Questionnaire!A:KQ,250,FALSE))</f>
        <v>#</v>
      </c>
    </row>
    <row r="31347" spans="1:2">
      <c r="A31347" t="s">
        <v>366</v>
      </c>
      <c r="B31347" t="str">
        <f>IF(ISBLANK(VLOOKUP(A31347,Questionnaire!A:KQ,250,FALSE)),"#",VLOOKUP(A31347,Questionnaire!A:KQ,250,FALSE))</f>
        <v>#</v>
      </c>
    </row>
    <row r="31348" spans="1:2">
      <c r="A31348" t="s">
        <v>371</v>
      </c>
      <c r="B31348" t="str">
        <f>IF(ISBLANK(VLOOKUP(A31348,Questionnaire!A:KQ,250,FALSE)),"#",VLOOKUP(A31348,Questionnaire!A:KQ,250,FALSE))</f>
        <v>#</v>
      </c>
    </row>
    <row r="31349" spans="1:2">
      <c r="A31349" t="s">
        <v>372</v>
      </c>
      <c r="B31349" t="str">
        <f>IF(ISBLANK(VLOOKUP(A31349,Questionnaire!A:KQ,250,FALSE)),"#",VLOOKUP(A31349,Questionnaire!A:KQ,250,FALSE))</f>
        <v>#</v>
      </c>
    </row>
    <row r="31350" spans="1:2">
      <c r="A31350" t="s">
        <v>373</v>
      </c>
      <c r="B31350" t="str">
        <f>IF(ISBLANK(VLOOKUP(A31350,Questionnaire!A:KQ,250,FALSE)),"#",VLOOKUP(A31350,Questionnaire!A:KQ,250,FALSE))</f>
        <v>#</v>
      </c>
    </row>
    <row r="31351" spans="1:2">
      <c r="A31351" t="s">
        <v>374</v>
      </c>
      <c r="B31351" t="str">
        <f>IF(ISBLANK(VLOOKUP(A31351,Questionnaire!A:KQ,250,FALSE)),"#",VLOOKUP(A31351,Questionnaire!A:KQ,250,FALSE))</f>
        <v>#</v>
      </c>
    </row>
    <row r="31352" spans="1:2">
      <c r="A31352" t="s">
        <v>377</v>
      </c>
      <c r="B31352" t="str">
        <f>IF(ISBLANK(VLOOKUP(A31352,Questionnaire!A:KQ,250,FALSE)),"#",VLOOKUP(A31352,Questionnaire!A:KQ,250,FALSE))</f>
        <v>#</v>
      </c>
    </row>
    <row r="31353" spans="1:2">
      <c r="A31353" t="s">
        <v>379</v>
      </c>
      <c r="B31353" t="str">
        <f>IF(ISBLANK(VLOOKUP(A31353,Questionnaire!A:KQ,250,FALSE)),"#",VLOOKUP(A31353,Questionnaire!A:KQ,250,FALSE))</f>
        <v>#</v>
      </c>
    </row>
    <row r="31354" spans="1:2">
      <c r="A31354" t="s">
        <v>380</v>
      </c>
      <c r="B31354" t="str">
        <f>IF(ISBLANK(VLOOKUP(A31354,Questionnaire!A:KQ,250,FALSE)),"#",VLOOKUP(A31354,Questionnaire!A:KQ,250,FALSE))</f>
        <v>#</v>
      </c>
    </row>
    <row r="31355" spans="1:2">
      <c r="A31355" t="s">
        <v>381</v>
      </c>
      <c r="B31355" t="str">
        <f>IF(ISBLANK(VLOOKUP(A31355,Questionnaire!A:KQ,250,FALSE)),"#",VLOOKUP(A31355,Questionnaire!A:KQ,250,FALSE))</f>
        <v>#</v>
      </c>
    </row>
    <row r="31356" spans="1:2">
      <c r="A31356" t="s">
        <v>382</v>
      </c>
      <c r="B31356" t="str">
        <f>IF(ISBLANK(VLOOKUP(A31356,Questionnaire!A:KQ,250,FALSE)),"#",VLOOKUP(A31356,Questionnaire!A:KQ,250,FALSE))</f>
        <v>#</v>
      </c>
    </row>
    <row r="31357" spans="1:2">
      <c r="A31357" t="s">
        <v>384</v>
      </c>
      <c r="B31357" t="str">
        <f>IF(ISBLANK(VLOOKUP(A31357,Questionnaire!A:KQ,250,FALSE)),"#",VLOOKUP(A31357,Questionnaire!A:KQ,250,FALSE))</f>
        <v>#</v>
      </c>
    </row>
    <row r="31358" spans="1:2">
      <c r="A31358" t="s">
        <v>387</v>
      </c>
      <c r="B31358" t="str">
        <f>IF(ISBLANK(VLOOKUP(A31358,Questionnaire!A:KQ,250,FALSE)),"#",VLOOKUP(A31358,Questionnaire!A:KQ,250,FALSE))</f>
        <v>#</v>
      </c>
    </row>
    <row r="31359" spans="1:2">
      <c r="A31359" t="s">
        <v>391</v>
      </c>
      <c r="B31359" t="str">
        <f>IF(ISBLANK(VLOOKUP(A31359,Questionnaire!A:KQ,250,FALSE)),"#",VLOOKUP(A31359,Questionnaire!A:KQ,250,FALSE))</f>
        <v>#</v>
      </c>
    </row>
    <row r="31360" spans="1:2">
      <c r="A31360" t="s">
        <v>393</v>
      </c>
      <c r="B31360" t="str">
        <f>IF(ISBLANK(VLOOKUP(A31360,Questionnaire!A:KQ,250,FALSE)),"#",VLOOKUP(A31360,Questionnaire!A:KQ,250,FALSE))</f>
        <v>#</v>
      </c>
    </row>
    <row r="31361" spans="1:2">
      <c r="A31361" t="s">
        <v>395</v>
      </c>
      <c r="B31361" t="str">
        <f>IF(ISBLANK(VLOOKUP(A31361,Questionnaire!A:KQ,250,FALSE)),"#",VLOOKUP(A31361,Questionnaire!A:KQ,250,FALSE))</f>
        <v>#</v>
      </c>
    </row>
    <row r="31362" spans="1:2">
      <c r="A31362" t="s">
        <v>398</v>
      </c>
      <c r="B31362" t="str">
        <f>IF(ISBLANK(VLOOKUP(A31362,Questionnaire!A:KQ,250,FALSE)),"#",VLOOKUP(A31362,Questionnaire!A:KQ,250,FALSE))</f>
        <v>#</v>
      </c>
    </row>
    <row r="31363" spans="1:2">
      <c r="A31363" t="s">
        <v>402</v>
      </c>
      <c r="B31363" t="str">
        <f>IF(ISBLANK(VLOOKUP(A31363,Questionnaire!A:KQ,250,FALSE)),"#",VLOOKUP(A31363,Questionnaire!A:KQ,250,FALSE))</f>
        <v>#</v>
      </c>
    </row>
    <row r="31364" spans="1:2">
      <c r="A31364" t="s">
        <v>405</v>
      </c>
      <c r="B31364" t="str">
        <f>IF(ISBLANK(VLOOKUP(A31364,Questionnaire!A:KQ,250,FALSE)),"#",VLOOKUP(A31364,Questionnaire!A:KQ,250,FALSE))</f>
        <v>#</v>
      </c>
    </row>
    <row r="31365" spans="1:2">
      <c r="A31365" t="s">
        <v>409</v>
      </c>
      <c r="B31365" t="str">
        <f>IF(ISBLANK(VLOOKUP(A31365,Questionnaire!A:KQ,250,FALSE)),"#",VLOOKUP(A31365,Questionnaire!A:KQ,250,FALSE))</f>
        <v>#</v>
      </c>
    </row>
    <row r="31366" spans="1:2">
      <c r="A31366" t="s">
        <v>412</v>
      </c>
      <c r="B31366" t="str">
        <f>IF(ISBLANK(VLOOKUP(A31366,Questionnaire!A:KQ,250,FALSE)),"#",VLOOKUP(A31366,Questionnaire!A:KQ,250,FALSE))</f>
        <v>#</v>
      </c>
    </row>
    <row r="31367" spans="1:2">
      <c r="A31367" t="s">
        <v>415</v>
      </c>
      <c r="B31367" t="str">
        <f>IF(ISBLANK(VLOOKUP(A31367,Questionnaire!A:KQ,250,FALSE)),"#",VLOOKUP(A31367,Questionnaire!A:KQ,250,FALSE))</f>
        <v>#</v>
      </c>
    </row>
    <row r="31368" spans="1:2">
      <c r="A31368" t="s">
        <v>418</v>
      </c>
      <c r="B31368" t="str">
        <f>IF(ISBLANK(VLOOKUP(A31368,Questionnaire!A:KQ,250,FALSE)),"#",VLOOKUP(A31368,Questionnaire!A:KQ,250,FALSE))</f>
        <v>#</v>
      </c>
    </row>
    <row r="31369" spans="1:2">
      <c r="A31369" t="s">
        <v>421</v>
      </c>
      <c r="B31369" t="str">
        <f>IF(ISBLANK(VLOOKUP(A31369,Questionnaire!A:KQ,250,FALSE)),"#",VLOOKUP(A31369,Questionnaire!A:KQ,250,FALSE))</f>
        <v>#</v>
      </c>
    </row>
    <row r="31370" spans="1:2">
      <c r="A31370" t="s">
        <v>424</v>
      </c>
      <c r="B31370" t="str">
        <f>IF(ISBLANK(VLOOKUP(A31370,Questionnaire!A:KQ,250,FALSE)),"#",VLOOKUP(A31370,Questionnaire!A:KQ,250,FALSE))</f>
        <v>#</v>
      </c>
    </row>
    <row r="31371" spans="1:2">
      <c r="A31371" t="s">
        <v>429</v>
      </c>
      <c r="B31371" t="str">
        <f>IF(ISBLANK(VLOOKUP(A31371,Questionnaire!A:KQ,250,FALSE)),"#",VLOOKUP(A31371,Questionnaire!A:KQ,250,FALSE))</f>
        <v>#</v>
      </c>
    </row>
    <row r="31372" spans="1:2">
      <c r="A31372" t="s">
        <v>432</v>
      </c>
      <c r="B31372" t="str">
        <f>IF(ISBLANK(VLOOKUP(A31372,Questionnaire!A:KQ,250,FALSE)),"#",VLOOKUP(A31372,Questionnaire!A:KQ,250,FALSE))</f>
        <v>#</v>
      </c>
    </row>
    <row r="31373" spans="1:2">
      <c r="A31373" t="s">
        <v>435</v>
      </c>
      <c r="B31373" t="str">
        <f>IF(ISBLANK(VLOOKUP(A31373,Questionnaire!A:KQ,250,FALSE)),"#",VLOOKUP(A31373,Questionnaire!A:KQ,250,FALSE))</f>
        <v>#</v>
      </c>
    </row>
    <row r="31374" spans="1:2">
      <c r="A31374" t="s">
        <v>437</v>
      </c>
      <c r="B31374" t="str">
        <f>IF(ISBLANK(VLOOKUP(A31374,Questionnaire!A:KQ,250,FALSE)),"#",VLOOKUP(A31374,Questionnaire!A:KQ,250,FALSE))</f>
        <v>#</v>
      </c>
    </row>
    <row r="31375" spans="1:2">
      <c r="A31375" t="s">
        <v>439</v>
      </c>
      <c r="B31375" t="str">
        <f>IF(ISBLANK(VLOOKUP(A31375,Questionnaire!A:KQ,250,FALSE)),"#",VLOOKUP(A31375,Questionnaire!A:KQ,250,FALSE))</f>
        <v>#</v>
      </c>
    </row>
    <row r="31376" spans="1:2">
      <c r="A31376" t="s">
        <v>442</v>
      </c>
      <c r="B31376" t="str">
        <f>IF(ISBLANK(VLOOKUP(A31376,Questionnaire!A:KQ,250,FALSE)),"#",VLOOKUP(A31376,Questionnaire!A:KQ,250,FALSE))</f>
        <v>#</v>
      </c>
    </row>
    <row r="31377" spans="1:3">
      <c r="A31377" t="s">
        <v>445</v>
      </c>
      <c r="B31377" t="str">
        <f>IF(ISBLANK(VLOOKUP(A31377,Questionnaire!A:KQ,250,FALSE)),"#",VLOOKUP(A31377,Questionnaire!A:KQ,250,FALSE))</f>
        <v>#</v>
      </c>
    </row>
    <row r="31378" spans="1:3">
      <c r="A31378" t="s">
        <v>448</v>
      </c>
      <c r="B31378" t="str">
        <f>IF(ISBLANK(VLOOKUP(A31378,Questionnaire!A:KQ,250,FALSE)),"#",VLOOKUP(A31378,Questionnaire!A:KQ,250,FALSE))</f>
        <v>#</v>
      </c>
    </row>
    <row r="31379" spans="1:3">
      <c r="A31379" t="s">
        <v>452</v>
      </c>
      <c r="B31379" t="str">
        <f>IF(ISBLANK(VLOOKUP(A31379,Questionnaire!A:KQ,250,FALSE)),"#",VLOOKUP(A31379,Questionnaire!A:KQ,250,FALSE))</f>
        <v>#</v>
      </c>
    </row>
    <row r="31380" spans="1:3">
      <c r="A31380" t="s">
        <v>455</v>
      </c>
      <c r="B31380" t="str">
        <f>IF(ISBLANK(VLOOKUP(A31380,Questionnaire!A:KQ,250,FALSE)),"#",VLOOKUP(A31380,Questionnaire!A:KQ,250,FALSE))</f>
        <v>#</v>
      </c>
    </row>
    <row r="31381" spans="1:3">
      <c r="A31381" t="s">
        <v>458</v>
      </c>
      <c r="B31381" t="str">
        <f>IF(ISBLANK(VLOOKUP(A31381,Questionnaire!A:KQ,250,FALSE)),"#",VLOOKUP(A31381,Questionnaire!A:KQ,250,FALSE))</f>
        <v>#</v>
      </c>
    </row>
    <row r="31382" spans="1:3">
      <c r="A31382" t="s">
        <v>461</v>
      </c>
      <c r="B31382" t="str">
        <f>IF(ISBLANK(VLOOKUP(A31382,Questionnaire!A:KQ,250,FALSE)),"#",VLOOKUP(A31382,Questionnaire!A:KQ,250,FALSE))</f>
        <v>#</v>
      </c>
    </row>
    <row r="31383" spans="1:3">
      <c r="A31383" t="s">
        <v>465</v>
      </c>
      <c r="B31383" t="str">
        <f>IF(ISBLANK(VLOOKUP(A31383,Questionnaire!A:KQ,250,FALSE)),"#",VLOOKUP(A31383,Questionnaire!A:KQ,250,FALSE))</f>
        <v>#</v>
      </c>
    </row>
    <row r="31384" spans="1:3">
      <c r="A31384" t="s">
        <v>467</v>
      </c>
      <c r="B31384" t="str">
        <f>IF(ISBLANK(VLOOKUP(A31384,Questionnaire!A:KQ,250,FALSE)),"#",VLOOKUP(A31384,Questionnaire!A:KQ,250,FALSE))</f>
        <v>#</v>
      </c>
    </row>
    <row r="31385" spans="1:3">
      <c r="A31385" t="s">
        <v>469</v>
      </c>
      <c r="B31385" t="str">
        <f>IF(ISBLANK(VLOOKUP(A31385,Questionnaire!A:KQ,250,FALSE)),"#",VLOOKUP(A31385,Questionnaire!A:KQ,250,FALSE))</f>
        <v>#</v>
      </c>
    </row>
    <row r="31386" spans="1:3">
      <c r="A31386" t="s">
        <v>471</v>
      </c>
      <c r="B31386" t="str">
        <f>IF(ISBLANK(VLOOKUP(A31386,Questionnaire!A:KQ,250,FALSE)),"#",VLOOKUP(A31386,Questionnaire!A:KQ,250,FALSE))</f>
        <v>#</v>
      </c>
    </row>
    <row r="31387" spans="1:3">
      <c r="A31387" t="s">
        <v>473</v>
      </c>
      <c r="B31387" t="str">
        <f>IF(ISBLANK(VLOOKUP(A31387,Questionnaire!A:KQ,250,FALSE)),"#",VLOOKUP(A31387,Questionnaire!A:KQ,250,FALSE))</f>
        <v>#</v>
      </c>
    </row>
    <row r="31388" spans="1:3">
      <c r="A31388" t="s">
        <v>475</v>
      </c>
      <c r="B31388" t="str">
        <f>IF(ISBLANK(VLOOKUP(A31388,Questionnaire!A:KQ,250,FALSE)),"#",VLOOKUP(A31388,Questionnaire!A:KQ,250,FALSE))</f>
        <v>#</v>
      </c>
    </row>
    <row r="31389" spans="1:3">
      <c r="A31389" t="s">
        <v>185</v>
      </c>
      <c r="B31389" t="str">
        <f>IF(ISBLANK(VLOOKUP(A31389,Questionnaire!A:KQ,251,FALSE)),"#",VLOOKUP(A31389,Questionnaire!A:KQ,251,FALSE))</f>
        <v>#</v>
      </c>
      <c r="C31389">
        <v>248</v>
      </c>
    </row>
    <row r="31390" spans="1:3">
      <c r="A31390" t="s">
        <v>187</v>
      </c>
      <c r="B31390" t="str">
        <f>IF(ISNA(VLOOKUP(VLOOKUP(A31390,Questionnaire!A:KQ,251,FALSE),'CORA Encoding'!D:E,2,FALSE)),"#",VLOOKUP(VLOOKUP(A31390,Questionnaire!A:KQ,251,FALSE),'CORA Encoding'!D:E,2,FALSE))</f>
        <v>#</v>
      </c>
    </row>
    <row r="31391" spans="1:3">
      <c r="A31391" t="s">
        <v>189</v>
      </c>
      <c r="B31391" t="str">
        <f>IF(ISNA(VLOOKUP(VLOOKUP(A31391,Questionnaire!A:KQ,251,FALSE),'CORA Encoding'!G:H,2,FALSE)),"#",VLOOKUP(VLOOKUP(A31391,Questionnaire!A:KQ,251,FALSE),'CORA Encoding'!G:H,2,FALSE))</f>
        <v>#</v>
      </c>
    </row>
    <row r="31392" spans="1:3">
      <c r="A31392" t="s">
        <v>191</v>
      </c>
      <c r="B31392" t="str">
        <f>IF(ISNA(VLOOKUP(VLOOKUP(A31392,Questionnaire!A:KQ,251,FALSE),'Country List'!E:F,2,FALSE)),"#",VLOOKUP(VLOOKUP(A31392,Questionnaire!A:KQ,251,FALSE),'Country List'!E:F,2,FALSE))</f>
        <v>#</v>
      </c>
    </row>
    <row r="31393" spans="1:2">
      <c r="A31393" t="s">
        <v>193</v>
      </c>
      <c r="B31393" t="str">
        <f>IF(ISNA(VLOOKUP(VLOOKUP(A31393,Questionnaire!A:KQ,251,FALSE),'Industry List'!B:C,2,FALSE)),"#",VLOOKUP(VLOOKUP(A31393,Questionnaire!A:KQ,251,FALSE),'Industry List'!B:C,2,FALSE))</f>
        <v>#</v>
      </c>
    </row>
    <row r="31394" spans="1:2">
      <c r="A31394" t="s">
        <v>197</v>
      </c>
      <c r="B31394" t="str">
        <f>IF(ISBLANK(VLOOKUP(A31394,Questionnaire!A:KQ,251,FALSE)),"#",VLOOKUP(A31394,Questionnaire!A:KQ,251,FALSE))</f>
        <v>#</v>
      </c>
    </row>
    <row r="31395" spans="1:2">
      <c r="A31395" t="s">
        <v>201</v>
      </c>
      <c r="B31395" t="str">
        <f>IF(ISBLANK(VLOOKUP(A31395,Questionnaire!A:KQ,251,FALSE)),"#",VLOOKUP(A31395,Questionnaire!A:KQ,251,FALSE))</f>
        <v>#</v>
      </c>
    </row>
    <row r="31396" spans="1:2">
      <c r="A31396" t="s">
        <v>203</v>
      </c>
      <c r="B31396" t="str">
        <f>IF(ISNA(VLOOKUP(VLOOKUP(A31396,Questionnaire!A:KQ,251,FALSE),'CORA Encoding'!J:K,2,FALSE)),"#",VLOOKUP(VLOOKUP(A31396,Questionnaire!A:KQ,251,FALSE),'CORA Encoding'!J:K,2,FALSE))</f>
        <v>#</v>
      </c>
    </row>
    <row r="31397" spans="1:2">
      <c r="A31397" t="s">
        <v>208</v>
      </c>
      <c r="B31397" t="str">
        <f>IF(ISBLANK(VLOOKUP(A31397,Questionnaire!A:KQ,251,FALSE)),"#",VLOOKUP(A31397,Questionnaire!A:KQ,251,FALSE))</f>
        <v>#</v>
      </c>
    </row>
    <row r="31398" spans="1:2">
      <c r="A31398" t="s">
        <v>213</v>
      </c>
      <c r="B31398" t="str">
        <f>IF(ISBLANK(VLOOKUP(A31398,Questionnaire!A:KQ,251,FALSE)),"#",VLOOKUP(A31398,Questionnaire!A:KQ,251,FALSE))</f>
        <v>#</v>
      </c>
    </row>
    <row r="31399" spans="1:2">
      <c r="A31399" t="s">
        <v>215</v>
      </c>
      <c r="B31399" t="str">
        <f>IF(ISBLANK(VLOOKUP(A31399,Questionnaire!A:KQ,251,FALSE)),"#",VLOOKUP(A31399,Questionnaire!A:KQ,251,FALSE))</f>
        <v>#</v>
      </c>
    </row>
    <row r="31400" spans="1:2">
      <c r="A31400" t="s">
        <v>217</v>
      </c>
      <c r="B31400" t="str">
        <f>IF(ISBLANK(VLOOKUP(A31400,Questionnaire!A:KQ,251,FALSE)),"#",VLOOKUP(A31400,Questionnaire!A:KQ,251,FALSE))</f>
        <v>#</v>
      </c>
    </row>
    <row r="31401" spans="1:2">
      <c r="A31401" t="s">
        <v>219</v>
      </c>
      <c r="B31401" t="str">
        <f>IF(ISBLANK(VLOOKUP(A31401,Questionnaire!A:KQ,251,FALSE)),"#",VLOOKUP(A31401,Questionnaire!A:KQ,251,FALSE))</f>
        <v>#</v>
      </c>
    </row>
    <row r="31402" spans="1:2">
      <c r="A31402" t="s">
        <v>221</v>
      </c>
      <c r="B31402" t="str">
        <f>IF(ISBLANK(VLOOKUP(A31402,Questionnaire!A:KQ,251,FALSE)),"#",VLOOKUP(A31402,Questionnaire!A:KQ,251,FALSE))</f>
        <v>#</v>
      </c>
    </row>
    <row r="31403" spans="1:2">
      <c r="A31403" t="s">
        <v>223</v>
      </c>
      <c r="B31403" t="str">
        <f>IF(ISBLANK(VLOOKUP(A31403,Questionnaire!A:KQ,251,FALSE)),"#",VLOOKUP(A31403,Questionnaire!A:KQ,251,FALSE))</f>
        <v>#</v>
      </c>
    </row>
    <row r="31404" spans="1:2">
      <c r="A31404" t="s">
        <v>225</v>
      </c>
      <c r="B31404" t="str">
        <f>IF(ISBLANK(VLOOKUP(A31404,Questionnaire!A:KQ,251,FALSE)),"#",VLOOKUP(A31404,Questionnaire!A:KQ,251,FALSE))</f>
        <v>#</v>
      </c>
    </row>
    <row r="31405" spans="1:2">
      <c r="A31405" t="s">
        <v>227</v>
      </c>
      <c r="B31405" t="str">
        <f>IF(ISBLANK(VLOOKUP(A31405,Questionnaire!A:KQ,251,FALSE)),"#",VLOOKUP(A31405,Questionnaire!A:KQ,251,FALSE))</f>
        <v>#</v>
      </c>
    </row>
    <row r="31406" spans="1:2">
      <c r="A31406" t="s">
        <v>229</v>
      </c>
      <c r="B31406" t="str">
        <f>IF(ISBLANK(VLOOKUP(A31406,Questionnaire!A:KQ,251,FALSE)),"#",VLOOKUP(A31406,Questionnaire!A:KQ,251,FALSE))</f>
        <v>#</v>
      </c>
    </row>
    <row r="31407" spans="1:2">
      <c r="A31407" t="s">
        <v>231</v>
      </c>
      <c r="B31407" t="str">
        <f>IF(ISBLANK(VLOOKUP(A31407,Questionnaire!A:KQ,251,FALSE)),"#",VLOOKUP(A31407,Questionnaire!A:KQ,251,FALSE))</f>
        <v>#</v>
      </c>
    </row>
    <row r="31408" spans="1:2">
      <c r="A31408" t="s">
        <v>233</v>
      </c>
      <c r="B31408" t="str">
        <f>IF(ISBLANK(VLOOKUP(A31408,Questionnaire!A:KQ,251,FALSE)),"#",VLOOKUP(A31408,Questionnaire!A:KQ,251,FALSE))</f>
        <v>#</v>
      </c>
    </row>
    <row r="31409" spans="1:2">
      <c r="A31409" t="s">
        <v>235</v>
      </c>
      <c r="B31409" t="str">
        <f>IF(ISBLANK(VLOOKUP(A31409,Questionnaire!A:KQ,251,FALSE)),"#",VLOOKUP(A31409,Questionnaire!A:KQ,251,FALSE))</f>
        <v>#</v>
      </c>
    </row>
    <row r="31410" spans="1:2">
      <c r="A31410" t="s">
        <v>237</v>
      </c>
      <c r="B31410" t="str">
        <f>IF(ISBLANK(VLOOKUP(A31410,Questionnaire!A:KQ,251,FALSE)),"#",VLOOKUP(A31410,Questionnaire!A:KQ,251,FALSE))</f>
        <v>#</v>
      </c>
    </row>
    <row r="31411" spans="1:2">
      <c r="A31411" t="s">
        <v>239</v>
      </c>
      <c r="B31411" t="str">
        <f>IF(ISBLANK(VLOOKUP(A31411,Questionnaire!A:KQ,251,FALSE)),"#",VLOOKUP(A31411,Questionnaire!A:KQ,251,FALSE))</f>
        <v>#</v>
      </c>
    </row>
    <row r="31412" spans="1:2">
      <c r="A31412" t="s">
        <v>242</v>
      </c>
      <c r="B31412" t="str">
        <f>IF(ISBLANK(VLOOKUP(A31412,Questionnaire!A:KQ,251,FALSE)),"#",VLOOKUP(A31412,Questionnaire!A:KQ,251,FALSE))</f>
        <v>#</v>
      </c>
    </row>
    <row r="31413" spans="1:2">
      <c r="A31413" t="s">
        <v>245</v>
      </c>
      <c r="B31413" t="str">
        <f>IF(ISBLANK(VLOOKUP(A31413,Questionnaire!A:KQ,251,FALSE)),"#",VLOOKUP(A31413,Questionnaire!A:KQ,251,FALSE))</f>
        <v>#</v>
      </c>
    </row>
    <row r="31414" spans="1:2">
      <c r="A31414" t="s">
        <v>247</v>
      </c>
      <c r="B31414" t="str">
        <f>IF(ISBLANK(VLOOKUP(A31414,Questionnaire!A:KQ,251,FALSE)),"#",VLOOKUP(A31414,Questionnaire!A:KQ,251,FALSE))</f>
        <v>#</v>
      </c>
    </row>
    <row r="31415" spans="1:2">
      <c r="A31415" t="s">
        <v>249</v>
      </c>
      <c r="B31415" t="str">
        <f>IF(ISBLANK(VLOOKUP(A31415,Questionnaire!A:KQ,251,FALSE)),"#",VLOOKUP(A31415,Questionnaire!A:KQ,251,FALSE))</f>
        <v>#</v>
      </c>
    </row>
    <row r="31416" spans="1:2">
      <c r="A31416" t="s">
        <v>250</v>
      </c>
      <c r="B31416" t="str">
        <f>IF(ISBLANK(VLOOKUP(A31416,Questionnaire!A:KQ,251,FALSE)),"#",VLOOKUP(A31416,Questionnaire!A:KQ,251,FALSE))</f>
        <v>#</v>
      </c>
    </row>
    <row r="31417" spans="1:2">
      <c r="A31417" t="s">
        <v>252</v>
      </c>
      <c r="B31417" t="str">
        <f>IF(ISBLANK(VLOOKUP(A31417,Questionnaire!A:KQ,251,FALSE)),"#",VLOOKUP(A31417,Questionnaire!A:KQ,251,FALSE))</f>
        <v>#</v>
      </c>
    </row>
    <row r="31418" spans="1:2">
      <c r="A31418" t="s">
        <v>255</v>
      </c>
      <c r="B31418" t="str">
        <f>IF(ISBLANK(VLOOKUP(A31418,Questionnaire!A:KQ,251,FALSE)),"#",VLOOKUP(A31418,Questionnaire!A:KQ,251,FALSE))</f>
        <v>#</v>
      </c>
    </row>
    <row r="31419" spans="1:2">
      <c r="A31419" t="s">
        <v>258</v>
      </c>
      <c r="B31419" t="str">
        <f>IF(ISNA(VLOOKUP(VLOOKUP(A31419,Questionnaire!A:KQ,251,FALSE),'CORA Encoding'!M:N,2,FALSE)),"#",VLOOKUP(VLOOKUP(A31419,Questionnaire!A:KQ,251,FALSE),'CORA Encoding'!M:N,2,FALSE))</f>
        <v>#</v>
      </c>
    </row>
    <row r="31420" spans="1:2">
      <c r="A31420" t="s">
        <v>261</v>
      </c>
      <c r="B31420" t="str">
        <f>IF(ISBLANK(VLOOKUP(A31420,Questionnaire!A:KQ,251,FALSE)),"#",VLOOKUP(A31420,Questionnaire!A:KQ,251,FALSE))</f>
        <v>#</v>
      </c>
    </row>
    <row r="31421" spans="1:2">
      <c r="A31421" t="s">
        <v>263</v>
      </c>
      <c r="B31421" t="str">
        <f>IF(ISBLANK(VLOOKUP(A31421,Questionnaire!A:KQ,251,FALSE)),"#",VLOOKUP(A31421,Questionnaire!A:KQ,251,FALSE))</f>
        <v>#</v>
      </c>
    </row>
    <row r="31422" spans="1:2">
      <c r="A31422" t="s">
        <v>265</v>
      </c>
      <c r="B31422" t="str">
        <f>IF(ISBLANK(VLOOKUP(A31422,Questionnaire!A:KQ,251,FALSE)),"#",VLOOKUP(A31422,Questionnaire!A:KQ,251,FALSE))</f>
        <v>#</v>
      </c>
    </row>
    <row r="31423" spans="1:2">
      <c r="A31423" t="s">
        <v>267</v>
      </c>
      <c r="B31423" t="str">
        <f>IF(ISBLANK(VLOOKUP(A31423,Questionnaire!A:KQ,251,FALSE)),"#",VLOOKUP(A31423,Questionnaire!A:KQ,251,FALSE))</f>
        <v>#</v>
      </c>
    </row>
    <row r="31424" spans="1:2">
      <c r="A31424" t="s">
        <v>269</v>
      </c>
      <c r="B31424" t="str">
        <f>IF(ISBLANK(VLOOKUP(A31424,Questionnaire!A:KQ,251,FALSE)),"#",VLOOKUP(A31424,Questionnaire!A:KQ,251,FALSE))</f>
        <v>#</v>
      </c>
    </row>
    <row r="31425" spans="1:2">
      <c r="A31425" t="s">
        <v>274</v>
      </c>
      <c r="B31425" t="str">
        <f>IF(ISBLANK(VLOOKUP(A31425,Questionnaire!A:KQ,251,FALSE)),"#",VLOOKUP(A31425,Questionnaire!A:KQ,251,FALSE))</f>
        <v>#</v>
      </c>
    </row>
    <row r="31426" spans="1:2">
      <c r="A31426" t="s">
        <v>276</v>
      </c>
      <c r="B31426" t="str">
        <f>IF(ISBLANK(VLOOKUP(A31426,Questionnaire!A:KQ,251,FALSE)),"#",VLOOKUP(A31426,Questionnaire!A:KQ,251,FALSE))</f>
        <v>#</v>
      </c>
    </row>
    <row r="31427" spans="1:2">
      <c r="A31427" t="s">
        <v>278</v>
      </c>
      <c r="B31427" t="str">
        <f>IF(ISBLANK(VLOOKUP(A31427,Questionnaire!A:KQ,251,FALSE)),"#",VLOOKUP(A31427,Questionnaire!A:KQ,251,FALSE))</f>
        <v>#</v>
      </c>
    </row>
    <row r="31428" spans="1:2">
      <c r="A31428" t="s">
        <v>280</v>
      </c>
      <c r="B31428" t="str">
        <f>IF(ISBLANK(VLOOKUP(A31428,Questionnaire!A:KQ,251,FALSE)),"#",VLOOKUP(A31428,Questionnaire!A:KQ,251,FALSE))</f>
        <v>#</v>
      </c>
    </row>
    <row r="31429" spans="1:2">
      <c r="A31429" t="s">
        <v>282</v>
      </c>
      <c r="B31429" t="str">
        <f>IF(ISBLANK(VLOOKUP(A31429,Questionnaire!A:KQ,251,FALSE)),"#",VLOOKUP(A31429,Questionnaire!A:KQ,251,FALSE))</f>
        <v>#</v>
      </c>
    </row>
    <row r="31430" spans="1:2">
      <c r="A31430" t="s">
        <v>286</v>
      </c>
      <c r="B31430" t="str">
        <f>IF(ISBLANK(VLOOKUP(A31430,Questionnaire!A:KQ,251,FALSE)),"#",VLOOKUP(A31430,Questionnaire!A:KQ,251,FALSE))</f>
        <v>#</v>
      </c>
    </row>
    <row r="31431" spans="1:2">
      <c r="A31431" t="s">
        <v>288</v>
      </c>
      <c r="B31431" t="str">
        <f>IF(ISBLANK(VLOOKUP(A31431,Questionnaire!A:KQ,251,FALSE)),"#",VLOOKUP(A31431,Questionnaire!A:KQ,251,FALSE))</f>
        <v>#</v>
      </c>
    </row>
    <row r="31432" spans="1:2">
      <c r="A31432" t="s">
        <v>290</v>
      </c>
      <c r="B31432" t="str">
        <f>IF(ISBLANK(VLOOKUP(A31432,Questionnaire!A:KQ,251,FALSE)),"#",VLOOKUP(A31432,Questionnaire!A:KQ,251,FALSE))</f>
        <v>#</v>
      </c>
    </row>
    <row r="31433" spans="1:2">
      <c r="A31433" t="s">
        <v>292</v>
      </c>
      <c r="B31433" t="str">
        <f>IF(ISBLANK(VLOOKUP(A31433,Questionnaire!A:KQ,251,FALSE)),"#",VLOOKUP(A31433,Questionnaire!A:KQ,251,FALSE))</f>
        <v>#</v>
      </c>
    </row>
    <row r="31434" spans="1:2">
      <c r="A31434" t="s">
        <v>294</v>
      </c>
      <c r="B31434" t="str">
        <f>IF(ISBLANK(VLOOKUP(A31434,Questionnaire!A:KQ,251,FALSE)),"#",VLOOKUP(A31434,Questionnaire!A:KQ,251,FALSE))</f>
        <v>#</v>
      </c>
    </row>
    <row r="31435" spans="1:2">
      <c r="A31435" t="s">
        <v>296</v>
      </c>
      <c r="B31435" t="str">
        <f>IF(ISBLANK(VLOOKUP(A31435,Questionnaire!A:KQ,251,FALSE)),"#",VLOOKUP(A31435,Questionnaire!A:KQ,251,FALSE))</f>
        <v>#</v>
      </c>
    </row>
    <row r="31436" spans="1:2">
      <c r="A31436" t="s">
        <v>301</v>
      </c>
      <c r="B31436" t="str">
        <f>IF(ISBLANK(VLOOKUP(A31436,Questionnaire!A:KQ,251,FALSE)),"#",VLOOKUP(A31436,Questionnaire!A:KQ,251,FALSE))</f>
        <v>#</v>
      </c>
    </row>
    <row r="31437" spans="1:2">
      <c r="A31437" t="s">
        <v>303</v>
      </c>
      <c r="B31437" t="str">
        <f>IF(ISBLANK(VLOOKUP(A31437,Questionnaire!A:KQ,251,FALSE)),"#",VLOOKUP(A31437,Questionnaire!A:KQ,251,FALSE))</f>
        <v>#</v>
      </c>
    </row>
    <row r="31438" spans="1:2">
      <c r="A31438" t="s">
        <v>305</v>
      </c>
      <c r="B31438" t="str">
        <f>IF(ISBLANK(VLOOKUP(A31438,Questionnaire!A:KQ,251,FALSE)),"#",VLOOKUP(A31438,Questionnaire!A:KQ,251,FALSE))</f>
        <v>#</v>
      </c>
    </row>
    <row r="31439" spans="1:2">
      <c r="A31439" t="s">
        <v>307</v>
      </c>
      <c r="B31439" t="str">
        <f>IF(ISBLANK(VLOOKUP(A31439,Questionnaire!A:KQ,251,FALSE)),"#",VLOOKUP(A31439,Questionnaire!A:KQ,251,FALSE))</f>
        <v>#</v>
      </c>
    </row>
    <row r="31440" spans="1:2">
      <c r="A31440" t="s">
        <v>311</v>
      </c>
      <c r="B31440" t="str">
        <f>IF(ISBLANK(VLOOKUP(A31440,Questionnaire!A:KQ,251,FALSE)),"#",VLOOKUP(A31440,Questionnaire!A:KQ,251,FALSE))</f>
        <v>#</v>
      </c>
    </row>
    <row r="31441" spans="1:2">
      <c r="A31441" t="s">
        <v>313</v>
      </c>
      <c r="B31441" t="str">
        <f>IF(ISBLANK(VLOOKUP(A31441,Questionnaire!A:KQ,251,FALSE)),"#",VLOOKUP(A31441,Questionnaire!A:KQ,251,FALSE))</f>
        <v>#</v>
      </c>
    </row>
    <row r="31442" spans="1:2">
      <c r="A31442" t="s">
        <v>314</v>
      </c>
      <c r="B31442" t="str">
        <f>IF(ISBLANK(VLOOKUP(A31442,Questionnaire!A:KQ,251,FALSE)),"#",VLOOKUP(A31442,Questionnaire!A:KQ,251,FALSE))</f>
        <v>#</v>
      </c>
    </row>
    <row r="31443" spans="1:2">
      <c r="A31443" t="s">
        <v>315</v>
      </c>
      <c r="B31443" t="str">
        <f>IF(ISBLANK(VLOOKUP(A31443,Questionnaire!A:KQ,251,FALSE)),"#",VLOOKUP(A31443,Questionnaire!A:KQ,251,FALSE))</f>
        <v>#</v>
      </c>
    </row>
    <row r="31444" spans="1:2">
      <c r="A31444" t="s">
        <v>317</v>
      </c>
      <c r="B31444" t="str">
        <f>IF(ISBLANK(VLOOKUP(A31444,Questionnaire!A:KQ,251,FALSE)),"#",VLOOKUP(A31444,Questionnaire!A:KQ,251,FALSE))</f>
        <v>#</v>
      </c>
    </row>
    <row r="31445" spans="1:2">
      <c r="A31445" t="s">
        <v>319</v>
      </c>
      <c r="B31445" t="str">
        <f>IF(ISBLANK(VLOOKUP(A31445,Questionnaire!A:KQ,251,FALSE)),"#",VLOOKUP(A31445,Questionnaire!A:KQ,251,FALSE))</f>
        <v>#</v>
      </c>
    </row>
    <row r="31446" spans="1:2">
      <c r="A31446" t="s">
        <v>322</v>
      </c>
      <c r="B31446" t="str">
        <f>IF(ISBLANK(VLOOKUP(A31446,Questionnaire!A:KQ,251,FALSE)),"#",VLOOKUP(A31446,Questionnaire!A:KQ,251,FALSE))</f>
        <v>#</v>
      </c>
    </row>
    <row r="31447" spans="1:2">
      <c r="A31447" t="s">
        <v>326</v>
      </c>
      <c r="B31447" t="str">
        <f>IF(ISBLANK(VLOOKUP(A31447,Questionnaire!A:KQ,251,FALSE)),"#",VLOOKUP(A31447,Questionnaire!A:KQ,251,FALSE))</f>
        <v>#</v>
      </c>
    </row>
    <row r="31448" spans="1:2">
      <c r="A31448" t="s">
        <v>328</v>
      </c>
      <c r="B31448" t="str">
        <f>IF(ISBLANK(VLOOKUP(A31448,Questionnaire!A:KQ,251,FALSE)),"#",VLOOKUP(A31448,Questionnaire!A:KQ,251,FALSE))</f>
        <v>#</v>
      </c>
    </row>
    <row r="31449" spans="1:2">
      <c r="A31449" t="s">
        <v>332</v>
      </c>
      <c r="B31449" t="str">
        <f>IF(ISBLANK(VLOOKUP(A31449,Questionnaire!A:KQ,251,FALSE)),"#",VLOOKUP(A31449,Questionnaire!A:KQ,251,FALSE))</f>
        <v>#</v>
      </c>
    </row>
    <row r="31450" spans="1:2">
      <c r="A31450" t="s">
        <v>333</v>
      </c>
      <c r="B31450" t="str">
        <f>IF(ISBLANK(VLOOKUP(A31450,Questionnaire!A:KQ,251,FALSE)),"#",VLOOKUP(A31450,Questionnaire!A:KQ,251,FALSE))</f>
        <v>#</v>
      </c>
    </row>
    <row r="31451" spans="1:2">
      <c r="A31451" t="s">
        <v>334</v>
      </c>
      <c r="B31451" t="str">
        <f>IF(ISBLANK(VLOOKUP(A31451,Questionnaire!A:KQ,251,FALSE)),"#",VLOOKUP(A31451,Questionnaire!A:KQ,251,FALSE))</f>
        <v>#</v>
      </c>
    </row>
    <row r="31452" spans="1:2">
      <c r="A31452" t="s">
        <v>335</v>
      </c>
      <c r="B31452" t="str">
        <f>IF(ISBLANK(VLOOKUP(A31452,Questionnaire!A:KQ,251,FALSE)),"#",VLOOKUP(A31452,Questionnaire!A:KQ,251,FALSE))</f>
        <v>#</v>
      </c>
    </row>
    <row r="31453" spans="1:2">
      <c r="A31453" t="s">
        <v>336</v>
      </c>
      <c r="B31453" t="str">
        <f>IF(ISBLANK(VLOOKUP(A31453,Questionnaire!A:KQ,251,FALSE)),"#",VLOOKUP(A31453,Questionnaire!A:KQ,251,FALSE))</f>
        <v>#</v>
      </c>
    </row>
    <row r="31454" spans="1:2">
      <c r="A31454" t="s">
        <v>337</v>
      </c>
      <c r="B31454" t="str">
        <f>IF(ISBLANK(VLOOKUP(A31454,Questionnaire!A:KQ,251,FALSE)),"#",VLOOKUP(A31454,Questionnaire!A:KQ,251,FALSE))</f>
        <v>#</v>
      </c>
    </row>
    <row r="31455" spans="1:2">
      <c r="A31455" t="s">
        <v>338</v>
      </c>
      <c r="B31455" t="str">
        <f>IF(ISBLANK(VLOOKUP(A31455,Questionnaire!A:KQ,251,FALSE)),"#",VLOOKUP(A31455,Questionnaire!A:KQ,251,FALSE))</f>
        <v>#</v>
      </c>
    </row>
    <row r="31456" spans="1:2">
      <c r="A31456" t="s">
        <v>339</v>
      </c>
      <c r="B31456" t="str">
        <f>IF(ISBLANK(VLOOKUP(A31456,Questionnaire!A:KQ,251,FALSE)),"#",VLOOKUP(A31456,Questionnaire!A:KQ,251,FALSE))</f>
        <v>#</v>
      </c>
    </row>
    <row r="31457" spans="1:2">
      <c r="A31457" t="s">
        <v>340</v>
      </c>
      <c r="B31457" t="str">
        <f>IF(ISBLANK(VLOOKUP(A31457,Questionnaire!A:KQ,251,FALSE)),"#",VLOOKUP(A31457,Questionnaire!A:KQ,251,FALSE))</f>
        <v>#</v>
      </c>
    </row>
    <row r="31458" spans="1:2">
      <c r="A31458" t="s">
        <v>341</v>
      </c>
      <c r="B31458" t="str">
        <f>IF(ISBLANK(VLOOKUP(A31458,Questionnaire!A:KQ,251,FALSE)),"#",VLOOKUP(A31458,Questionnaire!A:KQ,251,FALSE))</f>
        <v>#</v>
      </c>
    </row>
    <row r="31459" spans="1:2">
      <c r="A31459" t="s">
        <v>342</v>
      </c>
      <c r="B31459" t="str">
        <f>IF(ISBLANK(VLOOKUP(A31459,Questionnaire!A:KQ,251,FALSE)),"#",VLOOKUP(A31459,Questionnaire!A:KQ,251,FALSE))</f>
        <v>#</v>
      </c>
    </row>
    <row r="31460" spans="1:2">
      <c r="A31460" t="s">
        <v>343</v>
      </c>
      <c r="B31460" t="str">
        <f>IF(ISBLANK(VLOOKUP(A31460,Questionnaire!A:KQ,251,FALSE)),"#",VLOOKUP(A31460,Questionnaire!A:KQ,251,FALSE))</f>
        <v>#</v>
      </c>
    </row>
    <row r="31461" spans="1:2">
      <c r="A31461" t="s">
        <v>344</v>
      </c>
      <c r="B31461" t="str">
        <f>IF(ISBLANK(VLOOKUP(A31461,Questionnaire!A:KQ,251,FALSE)),"#",VLOOKUP(A31461,Questionnaire!A:KQ,251,FALSE))</f>
        <v>#</v>
      </c>
    </row>
    <row r="31462" spans="1:2">
      <c r="A31462" t="s">
        <v>345</v>
      </c>
      <c r="B31462" t="str">
        <f>IF(ISBLANK(VLOOKUP(A31462,Questionnaire!A:KQ,251,FALSE)),"#",VLOOKUP(A31462,Questionnaire!A:KQ,251,FALSE))</f>
        <v>#</v>
      </c>
    </row>
    <row r="31463" spans="1:2">
      <c r="A31463" t="s">
        <v>348</v>
      </c>
      <c r="B31463" t="str">
        <f>IF(ISBLANK(VLOOKUP(A31463,Questionnaire!A:KQ,251,FALSE)),"#",VLOOKUP(A31463,Questionnaire!A:KQ,251,FALSE))</f>
        <v>#</v>
      </c>
    </row>
    <row r="31464" spans="1:2">
      <c r="A31464" t="s">
        <v>353</v>
      </c>
      <c r="B31464" t="str">
        <f>IF(ISBLANK(VLOOKUP(A31464,Questionnaire!A:KQ,251,FALSE)),"#",VLOOKUP(A31464,Questionnaire!A:KQ,251,FALSE))</f>
        <v>#</v>
      </c>
    </row>
    <row r="31465" spans="1:2">
      <c r="A31465" t="s">
        <v>354</v>
      </c>
      <c r="B31465" t="str">
        <f>IF(ISBLANK(VLOOKUP(A31465,Questionnaire!A:KQ,251,FALSE)),"#",VLOOKUP(A31465,Questionnaire!A:KQ,251,FALSE))</f>
        <v>#</v>
      </c>
    </row>
    <row r="31466" spans="1:2">
      <c r="A31466" t="s">
        <v>355</v>
      </c>
      <c r="B31466" t="str">
        <f>IF(ISBLANK(VLOOKUP(A31466,Questionnaire!A:KQ,251,FALSE)),"#",VLOOKUP(A31466,Questionnaire!A:KQ,251,FALSE))</f>
        <v>#</v>
      </c>
    </row>
    <row r="31467" spans="1:2">
      <c r="A31467" t="s">
        <v>356</v>
      </c>
      <c r="B31467" t="str">
        <f>IF(ISBLANK(VLOOKUP(A31467,Questionnaire!A:KQ,251,FALSE)),"#",VLOOKUP(A31467,Questionnaire!A:KQ,251,FALSE))</f>
        <v>#</v>
      </c>
    </row>
    <row r="31468" spans="1:2">
      <c r="A31468" t="s">
        <v>357</v>
      </c>
      <c r="B31468" t="str">
        <f>IF(ISBLANK(VLOOKUP(A31468,Questionnaire!A:KQ,251,FALSE)),"#",VLOOKUP(A31468,Questionnaire!A:KQ,251,FALSE))</f>
        <v>#</v>
      </c>
    </row>
    <row r="31469" spans="1:2">
      <c r="A31469" t="s">
        <v>360</v>
      </c>
      <c r="B31469" t="str">
        <f>IF(ISBLANK(VLOOKUP(A31469,Questionnaire!A:KQ,251,FALSE)),"#",VLOOKUP(A31469,Questionnaire!A:KQ,251,FALSE))</f>
        <v>#</v>
      </c>
    </row>
    <row r="31470" spans="1:2">
      <c r="A31470" t="s">
        <v>362</v>
      </c>
      <c r="B31470" t="str">
        <f>IF(ISBLANK(VLOOKUP(A31470,Questionnaire!A:KQ,251,FALSE)),"#",VLOOKUP(A31470,Questionnaire!A:KQ,251,FALSE))</f>
        <v>#</v>
      </c>
    </row>
    <row r="31471" spans="1:2">
      <c r="A31471" t="s">
        <v>363</v>
      </c>
      <c r="B31471" t="str">
        <f>IF(ISBLANK(VLOOKUP(A31471,Questionnaire!A:KQ,251,FALSE)),"#",VLOOKUP(A31471,Questionnaire!A:KQ,251,FALSE))</f>
        <v>#</v>
      </c>
    </row>
    <row r="31472" spans="1:2">
      <c r="A31472" t="s">
        <v>364</v>
      </c>
      <c r="B31472" t="str">
        <f>IF(ISBLANK(VLOOKUP(A31472,Questionnaire!A:KQ,251,FALSE)),"#",VLOOKUP(A31472,Questionnaire!A:KQ,251,FALSE))</f>
        <v>#</v>
      </c>
    </row>
    <row r="31473" spans="1:2">
      <c r="A31473" t="s">
        <v>365</v>
      </c>
      <c r="B31473" t="str">
        <f>IF(ISBLANK(VLOOKUP(A31473,Questionnaire!A:KQ,251,FALSE)),"#",VLOOKUP(A31473,Questionnaire!A:KQ,251,FALSE))</f>
        <v>#</v>
      </c>
    </row>
    <row r="31474" spans="1:2">
      <c r="A31474" t="s">
        <v>366</v>
      </c>
      <c r="B31474" t="str">
        <f>IF(ISBLANK(VLOOKUP(A31474,Questionnaire!A:KQ,251,FALSE)),"#",VLOOKUP(A31474,Questionnaire!A:KQ,251,FALSE))</f>
        <v>#</v>
      </c>
    </row>
    <row r="31475" spans="1:2">
      <c r="A31475" t="s">
        <v>371</v>
      </c>
      <c r="B31475" t="str">
        <f>IF(ISBLANK(VLOOKUP(A31475,Questionnaire!A:KQ,251,FALSE)),"#",VLOOKUP(A31475,Questionnaire!A:KQ,251,FALSE))</f>
        <v>#</v>
      </c>
    </row>
    <row r="31476" spans="1:2">
      <c r="A31476" t="s">
        <v>372</v>
      </c>
      <c r="B31476" t="str">
        <f>IF(ISBLANK(VLOOKUP(A31476,Questionnaire!A:KQ,251,FALSE)),"#",VLOOKUP(A31476,Questionnaire!A:KQ,251,FALSE))</f>
        <v>#</v>
      </c>
    </row>
    <row r="31477" spans="1:2">
      <c r="A31477" t="s">
        <v>373</v>
      </c>
      <c r="B31477" t="str">
        <f>IF(ISBLANK(VLOOKUP(A31477,Questionnaire!A:KQ,251,FALSE)),"#",VLOOKUP(A31477,Questionnaire!A:KQ,251,FALSE))</f>
        <v>#</v>
      </c>
    </row>
    <row r="31478" spans="1:2">
      <c r="A31478" t="s">
        <v>374</v>
      </c>
      <c r="B31478" t="str">
        <f>IF(ISBLANK(VLOOKUP(A31478,Questionnaire!A:KQ,251,FALSE)),"#",VLOOKUP(A31478,Questionnaire!A:KQ,251,FALSE))</f>
        <v>#</v>
      </c>
    </row>
    <row r="31479" spans="1:2">
      <c r="A31479" t="s">
        <v>377</v>
      </c>
      <c r="B31479" t="str">
        <f>IF(ISBLANK(VLOOKUP(A31479,Questionnaire!A:KQ,251,FALSE)),"#",VLOOKUP(A31479,Questionnaire!A:KQ,251,FALSE))</f>
        <v>#</v>
      </c>
    </row>
    <row r="31480" spans="1:2">
      <c r="A31480" t="s">
        <v>379</v>
      </c>
      <c r="B31480" t="str">
        <f>IF(ISBLANK(VLOOKUP(A31480,Questionnaire!A:KQ,251,FALSE)),"#",VLOOKUP(A31480,Questionnaire!A:KQ,251,FALSE))</f>
        <v>#</v>
      </c>
    </row>
    <row r="31481" spans="1:2">
      <c r="A31481" t="s">
        <v>380</v>
      </c>
      <c r="B31481" t="str">
        <f>IF(ISBLANK(VLOOKUP(A31481,Questionnaire!A:KQ,251,FALSE)),"#",VLOOKUP(A31481,Questionnaire!A:KQ,251,FALSE))</f>
        <v>#</v>
      </c>
    </row>
    <row r="31482" spans="1:2">
      <c r="A31482" t="s">
        <v>381</v>
      </c>
      <c r="B31482" t="str">
        <f>IF(ISBLANK(VLOOKUP(A31482,Questionnaire!A:KQ,251,FALSE)),"#",VLOOKUP(A31482,Questionnaire!A:KQ,251,FALSE))</f>
        <v>#</v>
      </c>
    </row>
    <row r="31483" spans="1:2">
      <c r="A31483" t="s">
        <v>382</v>
      </c>
      <c r="B31483" t="str">
        <f>IF(ISBLANK(VLOOKUP(A31483,Questionnaire!A:KQ,251,FALSE)),"#",VLOOKUP(A31483,Questionnaire!A:KQ,251,FALSE))</f>
        <v>#</v>
      </c>
    </row>
    <row r="31484" spans="1:2">
      <c r="A31484" t="s">
        <v>384</v>
      </c>
      <c r="B31484" t="str">
        <f>IF(ISBLANK(VLOOKUP(A31484,Questionnaire!A:KQ,251,FALSE)),"#",VLOOKUP(A31484,Questionnaire!A:KQ,251,FALSE))</f>
        <v>#</v>
      </c>
    </row>
    <row r="31485" spans="1:2">
      <c r="A31485" t="s">
        <v>387</v>
      </c>
      <c r="B31485" t="str">
        <f>IF(ISBLANK(VLOOKUP(A31485,Questionnaire!A:KQ,251,FALSE)),"#",VLOOKUP(A31485,Questionnaire!A:KQ,251,FALSE))</f>
        <v>#</v>
      </c>
    </row>
    <row r="31486" spans="1:2">
      <c r="A31486" t="s">
        <v>391</v>
      </c>
      <c r="B31486" t="str">
        <f>IF(ISBLANK(VLOOKUP(A31486,Questionnaire!A:KQ,251,FALSE)),"#",VLOOKUP(A31486,Questionnaire!A:KQ,251,FALSE))</f>
        <v>#</v>
      </c>
    </row>
    <row r="31487" spans="1:2">
      <c r="A31487" t="s">
        <v>393</v>
      </c>
      <c r="B31487" t="str">
        <f>IF(ISBLANK(VLOOKUP(A31487,Questionnaire!A:KQ,251,FALSE)),"#",VLOOKUP(A31487,Questionnaire!A:KQ,251,FALSE))</f>
        <v>#</v>
      </c>
    </row>
    <row r="31488" spans="1:2">
      <c r="A31488" t="s">
        <v>395</v>
      </c>
      <c r="B31488" t="str">
        <f>IF(ISBLANK(VLOOKUP(A31488,Questionnaire!A:KQ,251,FALSE)),"#",VLOOKUP(A31488,Questionnaire!A:KQ,251,FALSE))</f>
        <v>#</v>
      </c>
    </row>
    <row r="31489" spans="1:2">
      <c r="A31489" t="s">
        <v>398</v>
      </c>
      <c r="B31489" t="str">
        <f>IF(ISBLANK(VLOOKUP(A31489,Questionnaire!A:KQ,251,FALSE)),"#",VLOOKUP(A31489,Questionnaire!A:KQ,251,FALSE))</f>
        <v>#</v>
      </c>
    </row>
    <row r="31490" spans="1:2">
      <c r="A31490" t="s">
        <v>402</v>
      </c>
      <c r="B31490" t="str">
        <f>IF(ISBLANK(VLOOKUP(A31490,Questionnaire!A:KQ,251,FALSE)),"#",VLOOKUP(A31490,Questionnaire!A:KQ,251,FALSE))</f>
        <v>#</v>
      </c>
    </row>
    <row r="31491" spans="1:2">
      <c r="A31491" t="s">
        <v>405</v>
      </c>
      <c r="B31491" t="str">
        <f>IF(ISBLANK(VLOOKUP(A31491,Questionnaire!A:KQ,251,FALSE)),"#",VLOOKUP(A31491,Questionnaire!A:KQ,251,FALSE))</f>
        <v>#</v>
      </c>
    </row>
    <row r="31492" spans="1:2">
      <c r="A31492" t="s">
        <v>409</v>
      </c>
      <c r="B31492" t="str">
        <f>IF(ISBLANK(VLOOKUP(A31492,Questionnaire!A:KQ,251,FALSE)),"#",VLOOKUP(A31492,Questionnaire!A:KQ,251,FALSE))</f>
        <v>#</v>
      </c>
    </row>
    <row r="31493" spans="1:2">
      <c r="A31493" t="s">
        <v>412</v>
      </c>
      <c r="B31493" t="str">
        <f>IF(ISBLANK(VLOOKUP(A31493,Questionnaire!A:KQ,251,FALSE)),"#",VLOOKUP(A31493,Questionnaire!A:KQ,251,FALSE))</f>
        <v>#</v>
      </c>
    </row>
    <row r="31494" spans="1:2">
      <c r="A31494" t="s">
        <v>415</v>
      </c>
      <c r="B31494" t="str">
        <f>IF(ISBLANK(VLOOKUP(A31494,Questionnaire!A:KQ,251,FALSE)),"#",VLOOKUP(A31494,Questionnaire!A:KQ,251,FALSE))</f>
        <v>#</v>
      </c>
    </row>
    <row r="31495" spans="1:2">
      <c r="A31495" t="s">
        <v>418</v>
      </c>
      <c r="B31495" t="str">
        <f>IF(ISBLANK(VLOOKUP(A31495,Questionnaire!A:KQ,251,FALSE)),"#",VLOOKUP(A31495,Questionnaire!A:KQ,251,FALSE))</f>
        <v>#</v>
      </c>
    </row>
    <row r="31496" spans="1:2">
      <c r="A31496" t="s">
        <v>421</v>
      </c>
      <c r="B31496" t="str">
        <f>IF(ISBLANK(VLOOKUP(A31496,Questionnaire!A:KQ,251,FALSE)),"#",VLOOKUP(A31496,Questionnaire!A:KQ,251,FALSE))</f>
        <v>#</v>
      </c>
    </row>
    <row r="31497" spans="1:2">
      <c r="A31497" t="s">
        <v>424</v>
      </c>
      <c r="B31497" t="str">
        <f>IF(ISBLANK(VLOOKUP(A31497,Questionnaire!A:KQ,251,FALSE)),"#",VLOOKUP(A31497,Questionnaire!A:KQ,251,FALSE))</f>
        <v>#</v>
      </c>
    </row>
    <row r="31498" spans="1:2">
      <c r="A31498" t="s">
        <v>429</v>
      </c>
      <c r="B31498" t="str">
        <f>IF(ISBLANK(VLOOKUP(A31498,Questionnaire!A:KQ,251,FALSE)),"#",VLOOKUP(A31498,Questionnaire!A:KQ,251,FALSE))</f>
        <v>#</v>
      </c>
    </row>
    <row r="31499" spans="1:2">
      <c r="A31499" t="s">
        <v>432</v>
      </c>
      <c r="B31499" t="str">
        <f>IF(ISBLANK(VLOOKUP(A31499,Questionnaire!A:KQ,251,FALSE)),"#",VLOOKUP(A31499,Questionnaire!A:KQ,251,FALSE))</f>
        <v>#</v>
      </c>
    </row>
    <row r="31500" spans="1:2">
      <c r="A31500" t="s">
        <v>435</v>
      </c>
      <c r="B31500" t="str">
        <f>IF(ISBLANK(VLOOKUP(A31500,Questionnaire!A:KQ,251,FALSE)),"#",VLOOKUP(A31500,Questionnaire!A:KQ,251,FALSE))</f>
        <v>#</v>
      </c>
    </row>
    <row r="31501" spans="1:2">
      <c r="A31501" t="s">
        <v>437</v>
      </c>
      <c r="B31501" t="str">
        <f>IF(ISBLANK(VLOOKUP(A31501,Questionnaire!A:KQ,251,FALSE)),"#",VLOOKUP(A31501,Questionnaire!A:KQ,251,FALSE))</f>
        <v>#</v>
      </c>
    </row>
    <row r="31502" spans="1:2">
      <c r="A31502" t="s">
        <v>439</v>
      </c>
      <c r="B31502" t="str">
        <f>IF(ISBLANK(VLOOKUP(A31502,Questionnaire!A:KQ,251,FALSE)),"#",VLOOKUP(A31502,Questionnaire!A:KQ,251,FALSE))</f>
        <v>#</v>
      </c>
    </row>
    <row r="31503" spans="1:2">
      <c r="A31503" t="s">
        <v>442</v>
      </c>
      <c r="B31503" t="str">
        <f>IF(ISBLANK(VLOOKUP(A31503,Questionnaire!A:KQ,251,FALSE)),"#",VLOOKUP(A31503,Questionnaire!A:KQ,251,FALSE))</f>
        <v>#</v>
      </c>
    </row>
    <row r="31504" spans="1:2">
      <c r="A31504" t="s">
        <v>445</v>
      </c>
      <c r="B31504" t="str">
        <f>IF(ISBLANK(VLOOKUP(A31504,Questionnaire!A:KQ,251,FALSE)),"#",VLOOKUP(A31504,Questionnaire!A:KQ,251,FALSE))</f>
        <v>#</v>
      </c>
    </row>
    <row r="31505" spans="1:3">
      <c r="A31505" t="s">
        <v>448</v>
      </c>
      <c r="B31505" t="str">
        <f>IF(ISBLANK(VLOOKUP(A31505,Questionnaire!A:KQ,251,FALSE)),"#",VLOOKUP(A31505,Questionnaire!A:KQ,251,FALSE))</f>
        <v>#</v>
      </c>
    </row>
    <row r="31506" spans="1:3">
      <c r="A31506" t="s">
        <v>452</v>
      </c>
      <c r="B31506" t="str">
        <f>IF(ISBLANK(VLOOKUP(A31506,Questionnaire!A:KQ,251,FALSE)),"#",VLOOKUP(A31506,Questionnaire!A:KQ,251,FALSE))</f>
        <v>#</v>
      </c>
    </row>
    <row r="31507" spans="1:3">
      <c r="A31507" t="s">
        <v>455</v>
      </c>
      <c r="B31507" t="str">
        <f>IF(ISBLANK(VLOOKUP(A31507,Questionnaire!A:KQ,251,FALSE)),"#",VLOOKUP(A31507,Questionnaire!A:KQ,251,FALSE))</f>
        <v>#</v>
      </c>
    </row>
    <row r="31508" spans="1:3">
      <c r="A31508" t="s">
        <v>458</v>
      </c>
      <c r="B31508" t="str">
        <f>IF(ISBLANK(VLOOKUP(A31508,Questionnaire!A:KQ,251,FALSE)),"#",VLOOKUP(A31508,Questionnaire!A:KQ,251,FALSE))</f>
        <v>#</v>
      </c>
    </row>
    <row r="31509" spans="1:3">
      <c r="A31509" t="s">
        <v>461</v>
      </c>
      <c r="B31509" t="str">
        <f>IF(ISBLANK(VLOOKUP(A31509,Questionnaire!A:KQ,251,FALSE)),"#",VLOOKUP(A31509,Questionnaire!A:KQ,251,FALSE))</f>
        <v>#</v>
      </c>
    </row>
    <row r="31510" spans="1:3">
      <c r="A31510" t="s">
        <v>465</v>
      </c>
      <c r="B31510" t="str">
        <f>IF(ISBLANK(VLOOKUP(A31510,Questionnaire!A:KQ,251,FALSE)),"#",VLOOKUP(A31510,Questionnaire!A:KQ,251,FALSE))</f>
        <v>#</v>
      </c>
    </row>
    <row r="31511" spans="1:3">
      <c r="A31511" t="s">
        <v>467</v>
      </c>
      <c r="B31511" t="str">
        <f>IF(ISBLANK(VLOOKUP(A31511,Questionnaire!A:KQ,251,FALSE)),"#",VLOOKUP(A31511,Questionnaire!A:KQ,251,FALSE))</f>
        <v>#</v>
      </c>
    </row>
    <row r="31512" spans="1:3">
      <c r="A31512" t="s">
        <v>469</v>
      </c>
      <c r="B31512" t="str">
        <f>IF(ISBLANK(VLOOKUP(A31512,Questionnaire!A:KQ,251,FALSE)),"#",VLOOKUP(A31512,Questionnaire!A:KQ,251,FALSE))</f>
        <v>#</v>
      </c>
    </row>
    <row r="31513" spans="1:3">
      <c r="A31513" t="s">
        <v>471</v>
      </c>
      <c r="B31513" t="str">
        <f>IF(ISBLANK(VLOOKUP(A31513,Questionnaire!A:KQ,251,FALSE)),"#",VLOOKUP(A31513,Questionnaire!A:KQ,251,FALSE))</f>
        <v>#</v>
      </c>
    </row>
    <row r="31514" spans="1:3">
      <c r="A31514" t="s">
        <v>473</v>
      </c>
      <c r="B31514" t="str">
        <f>IF(ISBLANK(VLOOKUP(A31514,Questionnaire!A:KQ,251,FALSE)),"#",VLOOKUP(A31514,Questionnaire!A:KQ,251,FALSE))</f>
        <v>#</v>
      </c>
    </row>
    <row r="31515" spans="1:3">
      <c r="A31515" t="s">
        <v>475</v>
      </c>
      <c r="B31515" t="str">
        <f>IF(ISBLANK(VLOOKUP(A31515,Questionnaire!A:KQ,251,FALSE)),"#",VLOOKUP(A31515,Questionnaire!A:KQ,251,FALSE))</f>
        <v>#</v>
      </c>
    </row>
    <row r="31516" spans="1:3">
      <c r="A31516" t="s">
        <v>185</v>
      </c>
      <c r="B31516" t="str">
        <f>IF(ISBLANK(VLOOKUP(A31516,Questionnaire!A:KQ,252,FALSE)),"#",VLOOKUP(A31516,Questionnaire!A:KQ,252,FALSE))</f>
        <v>#</v>
      </c>
      <c r="C31516">
        <v>249</v>
      </c>
    </row>
    <row r="31517" spans="1:3">
      <c r="A31517" t="s">
        <v>187</v>
      </c>
      <c r="B31517" t="str">
        <f>IF(ISNA(VLOOKUP(VLOOKUP(A31517,Questionnaire!A:KQ,252,FALSE),'CORA Encoding'!D:E,2,FALSE)),"#",VLOOKUP(VLOOKUP(A31517,Questionnaire!A:KQ,252,FALSE),'CORA Encoding'!D:E,2,FALSE))</f>
        <v>#</v>
      </c>
    </row>
    <row r="31518" spans="1:3">
      <c r="A31518" t="s">
        <v>189</v>
      </c>
      <c r="B31518" t="str">
        <f>IF(ISNA(VLOOKUP(VLOOKUP(A31518,Questionnaire!A:KQ,252,FALSE),'CORA Encoding'!G:H,2,FALSE)),"#",VLOOKUP(VLOOKUP(A31518,Questionnaire!A:KQ,252,FALSE),'CORA Encoding'!G:H,2,FALSE))</f>
        <v>#</v>
      </c>
    </row>
    <row r="31519" spans="1:3">
      <c r="A31519" t="s">
        <v>191</v>
      </c>
      <c r="B31519" t="str">
        <f>IF(ISNA(VLOOKUP(VLOOKUP(A31519,Questionnaire!A:KQ,252,FALSE),'Country List'!E:F,2,FALSE)),"#",VLOOKUP(VLOOKUP(A31519,Questionnaire!A:KQ,252,FALSE),'Country List'!E:F,2,FALSE))</f>
        <v>#</v>
      </c>
    </row>
    <row r="31520" spans="1:3">
      <c r="A31520" t="s">
        <v>193</v>
      </c>
      <c r="B31520" t="str">
        <f>IF(ISNA(VLOOKUP(VLOOKUP(A31520,Questionnaire!A:KQ,252,FALSE),'Industry List'!B:C,2,FALSE)),"#",VLOOKUP(VLOOKUP(A31520,Questionnaire!A:KQ,252,FALSE),'Industry List'!B:C,2,FALSE))</f>
        <v>#</v>
      </c>
    </row>
    <row r="31521" spans="1:2">
      <c r="A31521" t="s">
        <v>197</v>
      </c>
      <c r="B31521" t="str">
        <f>IF(ISBLANK(VLOOKUP(A31521,Questionnaire!A:KQ,252,FALSE)),"#",VLOOKUP(A31521,Questionnaire!A:KQ,252,FALSE))</f>
        <v>#</v>
      </c>
    </row>
    <row r="31522" spans="1:2">
      <c r="A31522" t="s">
        <v>201</v>
      </c>
      <c r="B31522" t="str">
        <f>IF(ISBLANK(VLOOKUP(A31522,Questionnaire!A:KQ,252,FALSE)),"#",VLOOKUP(A31522,Questionnaire!A:KQ,252,FALSE))</f>
        <v>#</v>
      </c>
    </row>
    <row r="31523" spans="1:2">
      <c r="A31523" t="s">
        <v>203</v>
      </c>
      <c r="B31523" t="str">
        <f>IF(ISNA(VLOOKUP(VLOOKUP(A31523,Questionnaire!A:KQ,252,FALSE),'CORA Encoding'!J:K,2,FALSE)),"#",VLOOKUP(VLOOKUP(A31523,Questionnaire!A:KQ,252,FALSE),'CORA Encoding'!J:K,2,FALSE))</f>
        <v>#</v>
      </c>
    </row>
    <row r="31524" spans="1:2">
      <c r="A31524" t="s">
        <v>208</v>
      </c>
      <c r="B31524" t="str">
        <f>IF(ISBLANK(VLOOKUP(A31524,Questionnaire!A:KQ,252,FALSE)),"#",VLOOKUP(A31524,Questionnaire!A:KQ,252,FALSE))</f>
        <v>#</v>
      </c>
    </row>
    <row r="31525" spans="1:2">
      <c r="A31525" t="s">
        <v>213</v>
      </c>
      <c r="B31525" t="str">
        <f>IF(ISBLANK(VLOOKUP(A31525,Questionnaire!A:KQ,252,FALSE)),"#",VLOOKUP(A31525,Questionnaire!A:KQ,252,FALSE))</f>
        <v>#</v>
      </c>
    </row>
    <row r="31526" spans="1:2">
      <c r="A31526" t="s">
        <v>215</v>
      </c>
      <c r="B31526" t="str">
        <f>IF(ISBLANK(VLOOKUP(A31526,Questionnaire!A:KQ,252,FALSE)),"#",VLOOKUP(A31526,Questionnaire!A:KQ,252,FALSE))</f>
        <v>#</v>
      </c>
    </row>
    <row r="31527" spans="1:2">
      <c r="A31527" t="s">
        <v>217</v>
      </c>
      <c r="B31527" t="str">
        <f>IF(ISBLANK(VLOOKUP(A31527,Questionnaire!A:KQ,252,FALSE)),"#",VLOOKUP(A31527,Questionnaire!A:KQ,252,FALSE))</f>
        <v>#</v>
      </c>
    </row>
    <row r="31528" spans="1:2">
      <c r="A31528" t="s">
        <v>219</v>
      </c>
      <c r="B31528" t="str">
        <f>IF(ISBLANK(VLOOKUP(A31528,Questionnaire!A:KQ,252,FALSE)),"#",VLOOKUP(A31528,Questionnaire!A:KQ,252,FALSE))</f>
        <v>#</v>
      </c>
    </row>
    <row r="31529" spans="1:2">
      <c r="A31529" t="s">
        <v>221</v>
      </c>
      <c r="B31529" t="str">
        <f>IF(ISBLANK(VLOOKUP(A31529,Questionnaire!A:KQ,252,FALSE)),"#",VLOOKUP(A31529,Questionnaire!A:KQ,252,FALSE))</f>
        <v>#</v>
      </c>
    </row>
    <row r="31530" spans="1:2">
      <c r="A31530" t="s">
        <v>223</v>
      </c>
      <c r="B31530" t="str">
        <f>IF(ISBLANK(VLOOKUP(A31530,Questionnaire!A:KQ,252,FALSE)),"#",VLOOKUP(A31530,Questionnaire!A:KQ,252,FALSE))</f>
        <v>#</v>
      </c>
    </row>
    <row r="31531" spans="1:2">
      <c r="A31531" t="s">
        <v>225</v>
      </c>
      <c r="B31531" t="str">
        <f>IF(ISBLANK(VLOOKUP(A31531,Questionnaire!A:KQ,252,FALSE)),"#",VLOOKUP(A31531,Questionnaire!A:KQ,252,FALSE))</f>
        <v>#</v>
      </c>
    </row>
    <row r="31532" spans="1:2">
      <c r="A31532" t="s">
        <v>227</v>
      </c>
      <c r="B31532" t="str">
        <f>IF(ISBLANK(VLOOKUP(A31532,Questionnaire!A:KQ,252,FALSE)),"#",VLOOKUP(A31532,Questionnaire!A:KQ,252,FALSE))</f>
        <v>#</v>
      </c>
    </row>
    <row r="31533" spans="1:2">
      <c r="A31533" t="s">
        <v>229</v>
      </c>
      <c r="B31533" t="str">
        <f>IF(ISBLANK(VLOOKUP(A31533,Questionnaire!A:KQ,252,FALSE)),"#",VLOOKUP(A31533,Questionnaire!A:KQ,252,FALSE))</f>
        <v>#</v>
      </c>
    </row>
    <row r="31534" spans="1:2">
      <c r="A31534" t="s">
        <v>231</v>
      </c>
      <c r="B31534" t="str">
        <f>IF(ISBLANK(VLOOKUP(A31534,Questionnaire!A:KQ,252,FALSE)),"#",VLOOKUP(A31534,Questionnaire!A:KQ,252,FALSE))</f>
        <v>#</v>
      </c>
    </row>
    <row r="31535" spans="1:2">
      <c r="A31535" t="s">
        <v>233</v>
      </c>
      <c r="B31535" t="str">
        <f>IF(ISBLANK(VLOOKUP(A31535,Questionnaire!A:KQ,252,FALSE)),"#",VLOOKUP(A31535,Questionnaire!A:KQ,252,FALSE))</f>
        <v>#</v>
      </c>
    </row>
    <row r="31536" spans="1:2">
      <c r="A31536" t="s">
        <v>235</v>
      </c>
      <c r="B31536" t="str">
        <f>IF(ISBLANK(VLOOKUP(A31536,Questionnaire!A:KQ,252,FALSE)),"#",VLOOKUP(A31536,Questionnaire!A:KQ,252,FALSE))</f>
        <v>#</v>
      </c>
    </row>
    <row r="31537" spans="1:2">
      <c r="A31537" t="s">
        <v>237</v>
      </c>
      <c r="B31537" t="str">
        <f>IF(ISBLANK(VLOOKUP(A31537,Questionnaire!A:KQ,252,FALSE)),"#",VLOOKUP(A31537,Questionnaire!A:KQ,252,FALSE))</f>
        <v>#</v>
      </c>
    </row>
    <row r="31538" spans="1:2">
      <c r="A31538" t="s">
        <v>239</v>
      </c>
      <c r="B31538" t="str">
        <f>IF(ISBLANK(VLOOKUP(A31538,Questionnaire!A:KQ,252,FALSE)),"#",VLOOKUP(A31538,Questionnaire!A:KQ,252,FALSE))</f>
        <v>#</v>
      </c>
    </row>
    <row r="31539" spans="1:2">
      <c r="A31539" t="s">
        <v>242</v>
      </c>
      <c r="B31539" t="str">
        <f>IF(ISBLANK(VLOOKUP(A31539,Questionnaire!A:KQ,252,FALSE)),"#",VLOOKUP(A31539,Questionnaire!A:KQ,252,FALSE))</f>
        <v>#</v>
      </c>
    </row>
    <row r="31540" spans="1:2">
      <c r="A31540" t="s">
        <v>245</v>
      </c>
      <c r="B31540" t="str">
        <f>IF(ISBLANK(VLOOKUP(A31540,Questionnaire!A:KQ,252,FALSE)),"#",VLOOKUP(A31540,Questionnaire!A:KQ,252,FALSE))</f>
        <v>#</v>
      </c>
    </row>
    <row r="31541" spans="1:2">
      <c r="A31541" t="s">
        <v>247</v>
      </c>
      <c r="B31541" t="str">
        <f>IF(ISBLANK(VLOOKUP(A31541,Questionnaire!A:KQ,252,FALSE)),"#",VLOOKUP(A31541,Questionnaire!A:KQ,252,FALSE))</f>
        <v>#</v>
      </c>
    </row>
    <row r="31542" spans="1:2">
      <c r="A31542" t="s">
        <v>249</v>
      </c>
      <c r="B31542" t="str">
        <f>IF(ISBLANK(VLOOKUP(A31542,Questionnaire!A:KQ,252,FALSE)),"#",VLOOKUP(A31542,Questionnaire!A:KQ,252,FALSE))</f>
        <v>#</v>
      </c>
    </row>
    <row r="31543" spans="1:2">
      <c r="A31543" t="s">
        <v>250</v>
      </c>
      <c r="B31543" t="str">
        <f>IF(ISBLANK(VLOOKUP(A31543,Questionnaire!A:KQ,252,FALSE)),"#",VLOOKUP(A31543,Questionnaire!A:KQ,252,FALSE))</f>
        <v>#</v>
      </c>
    </row>
    <row r="31544" spans="1:2">
      <c r="A31544" t="s">
        <v>252</v>
      </c>
      <c r="B31544" t="str">
        <f>IF(ISBLANK(VLOOKUP(A31544,Questionnaire!A:KQ,252,FALSE)),"#",VLOOKUP(A31544,Questionnaire!A:KQ,252,FALSE))</f>
        <v>#</v>
      </c>
    </row>
    <row r="31545" spans="1:2">
      <c r="A31545" t="s">
        <v>255</v>
      </c>
      <c r="B31545" t="str">
        <f>IF(ISBLANK(VLOOKUP(A31545,Questionnaire!A:KQ,252,FALSE)),"#",VLOOKUP(A31545,Questionnaire!A:KQ,252,FALSE))</f>
        <v>#</v>
      </c>
    </row>
    <row r="31546" spans="1:2">
      <c r="A31546" t="s">
        <v>258</v>
      </c>
      <c r="B31546" t="str">
        <f>IF(ISNA(VLOOKUP(VLOOKUP(A31546,Questionnaire!A:KQ,252,FALSE),'CORA Encoding'!M:N,2,FALSE)),"#",VLOOKUP(VLOOKUP(A31546,Questionnaire!A:KQ,252,FALSE),'CORA Encoding'!M:N,2,FALSE))</f>
        <v>#</v>
      </c>
    </row>
    <row r="31547" spans="1:2">
      <c r="A31547" t="s">
        <v>261</v>
      </c>
      <c r="B31547" t="str">
        <f>IF(ISBLANK(VLOOKUP(A31547,Questionnaire!A:KQ,252,FALSE)),"#",VLOOKUP(A31547,Questionnaire!A:KQ,252,FALSE))</f>
        <v>#</v>
      </c>
    </row>
    <row r="31548" spans="1:2">
      <c r="A31548" t="s">
        <v>263</v>
      </c>
      <c r="B31548" t="str">
        <f>IF(ISBLANK(VLOOKUP(A31548,Questionnaire!A:KQ,252,FALSE)),"#",VLOOKUP(A31548,Questionnaire!A:KQ,252,FALSE))</f>
        <v>#</v>
      </c>
    </row>
    <row r="31549" spans="1:2">
      <c r="A31549" t="s">
        <v>265</v>
      </c>
      <c r="B31549" t="str">
        <f>IF(ISBLANK(VLOOKUP(A31549,Questionnaire!A:KQ,252,FALSE)),"#",VLOOKUP(A31549,Questionnaire!A:KQ,252,FALSE))</f>
        <v>#</v>
      </c>
    </row>
    <row r="31550" spans="1:2">
      <c r="A31550" t="s">
        <v>267</v>
      </c>
      <c r="B31550" t="str">
        <f>IF(ISBLANK(VLOOKUP(A31550,Questionnaire!A:KQ,252,FALSE)),"#",VLOOKUP(A31550,Questionnaire!A:KQ,252,FALSE))</f>
        <v>#</v>
      </c>
    </row>
    <row r="31551" spans="1:2">
      <c r="A31551" t="s">
        <v>269</v>
      </c>
      <c r="B31551" t="str">
        <f>IF(ISBLANK(VLOOKUP(A31551,Questionnaire!A:KQ,252,FALSE)),"#",VLOOKUP(A31551,Questionnaire!A:KQ,252,FALSE))</f>
        <v>#</v>
      </c>
    </row>
    <row r="31552" spans="1:2">
      <c r="A31552" t="s">
        <v>274</v>
      </c>
      <c r="B31552" t="str">
        <f>IF(ISBLANK(VLOOKUP(A31552,Questionnaire!A:KQ,252,FALSE)),"#",VLOOKUP(A31552,Questionnaire!A:KQ,252,FALSE))</f>
        <v>#</v>
      </c>
    </row>
    <row r="31553" spans="1:2">
      <c r="A31553" t="s">
        <v>276</v>
      </c>
      <c r="B31553" t="str">
        <f>IF(ISBLANK(VLOOKUP(A31553,Questionnaire!A:KQ,252,FALSE)),"#",VLOOKUP(A31553,Questionnaire!A:KQ,252,FALSE))</f>
        <v>#</v>
      </c>
    </row>
    <row r="31554" spans="1:2">
      <c r="A31554" t="s">
        <v>278</v>
      </c>
      <c r="B31554" t="str">
        <f>IF(ISBLANK(VLOOKUP(A31554,Questionnaire!A:KQ,252,FALSE)),"#",VLOOKUP(A31554,Questionnaire!A:KQ,252,FALSE))</f>
        <v>#</v>
      </c>
    </row>
    <row r="31555" spans="1:2">
      <c r="A31555" t="s">
        <v>280</v>
      </c>
      <c r="B31555" t="str">
        <f>IF(ISBLANK(VLOOKUP(A31555,Questionnaire!A:KQ,252,FALSE)),"#",VLOOKUP(A31555,Questionnaire!A:KQ,252,FALSE))</f>
        <v>#</v>
      </c>
    </row>
    <row r="31556" spans="1:2">
      <c r="A31556" t="s">
        <v>282</v>
      </c>
      <c r="B31556" t="str">
        <f>IF(ISBLANK(VLOOKUP(A31556,Questionnaire!A:KQ,252,FALSE)),"#",VLOOKUP(A31556,Questionnaire!A:KQ,252,FALSE))</f>
        <v>#</v>
      </c>
    </row>
    <row r="31557" spans="1:2">
      <c r="A31557" t="s">
        <v>286</v>
      </c>
      <c r="B31557" t="str">
        <f>IF(ISBLANK(VLOOKUP(A31557,Questionnaire!A:KQ,252,FALSE)),"#",VLOOKUP(A31557,Questionnaire!A:KQ,252,FALSE))</f>
        <v>#</v>
      </c>
    </row>
    <row r="31558" spans="1:2">
      <c r="A31558" t="s">
        <v>288</v>
      </c>
      <c r="B31558" t="str">
        <f>IF(ISBLANK(VLOOKUP(A31558,Questionnaire!A:KQ,252,FALSE)),"#",VLOOKUP(A31558,Questionnaire!A:KQ,252,FALSE))</f>
        <v>#</v>
      </c>
    </row>
    <row r="31559" spans="1:2">
      <c r="A31559" t="s">
        <v>290</v>
      </c>
      <c r="B31559" t="str">
        <f>IF(ISBLANK(VLOOKUP(A31559,Questionnaire!A:KQ,252,FALSE)),"#",VLOOKUP(A31559,Questionnaire!A:KQ,252,FALSE))</f>
        <v>#</v>
      </c>
    </row>
    <row r="31560" spans="1:2">
      <c r="A31560" t="s">
        <v>292</v>
      </c>
      <c r="B31560" t="str">
        <f>IF(ISBLANK(VLOOKUP(A31560,Questionnaire!A:KQ,252,FALSE)),"#",VLOOKUP(A31560,Questionnaire!A:KQ,252,FALSE))</f>
        <v>#</v>
      </c>
    </row>
    <row r="31561" spans="1:2">
      <c r="A31561" t="s">
        <v>294</v>
      </c>
      <c r="B31561" t="str">
        <f>IF(ISBLANK(VLOOKUP(A31561,Questionnaire!A:KQ,252,FALSE)),"#",VLOOKUP(A31561,Questionnaire!A:KQ,252,FALSE))</f>
        <v>#</v>
      </c>
    </row>
    <row r="31562" spans="1:2">
      <c r="A31562" t="s">
        <v>296</v>
      </c>
      <c r="B31562" t="str">
        <f>IF(ISBLANK(VLOOKUP(A31562,Questionnaire!A:KQ,252,FALSE)),"#",VLOOKUP(A31562,Questionnaire!A:KQ,252,FALSE))</f>
        <v>#</v>
      </c>
    </row>
    <row r="31563" spans="1:2">
      <c r="A31563" t="s">
        <v>301</v>
      </c>
      <c r="B31563" t="str">
        <f>IF(ISBLANK(VLOOKUP(A31563,Questionnaire!A:KQ,252,FALSE)),"#",VLOOKUP(A31563,Questionnaire!A:KQ,252,FALSE))</f>
        <v>#</v>
      </c>
    </row>
    <row r="31564" spans="1:2">
      <c r="A31564" t="s">
        <v>303</v>
      </c>
      <c r="B31564" t="str">
        <f>IF(ISBLANK(VLOOKUP(A31564,Questionnaire!A:KQ,252,FALSE)),"#",VLOOKUP(A31564,Questionnaire!A:KQ,252,FALSE))</f>
        <v>#</v>
      </c>
    </row>
    <row r="31565" spans="1:2">
      <c r="A31565" t="s">
        <v>305</v>
      </c>
      <c r="B31565" t="str">
        <f>IF(ISBLANK(VLOOKUP(A31565,Questionnaire!A:KQ,252,FALSE)),"#",VLOOKUP(A31565,Questionnaire!A:KQ,252,FALSE))</f>
        <v>#</v>
      </c>
    </row>
    <row r="31566" spans="1:2">
      <c r="A31566" t="s">
        <v>307</v>
      </c>
      <c r="B31566" t="str">
        <f>IF(ISBLANK(VLOOKUP(A31566,Questionnaire!A:KQ,252,FALSE)),"#",VLOOKUP(A31566,Questionnaire!A:KQ,252,FALSE))</f>
        <v>#</v>
      </c>
    </row>
    <row r="31567" spans="1:2">
      <c r="A31567" t="s">
        <v>311</v>
      </c>
      <c r="B31567" t="str">
        <f>IF(ISBLANK(VLOOKUP(A31567,Questionnaire!A:KQ,252,FALSE)),"#",VLOOKUP(A31567,Questionnaire!A:KQ,252,FALSE))</f>
        <v>#</v>
      </c>
    </row>
    <row r="31568" spans="1:2">
      <c r="A31568" t="s">
        <v>313</v>
      </c>
      <c r="B31568" t="str">
        <f>IF(ISBLANK(VLOOKUP(A31568,Questionnaire!A:KQ,252,FALSE)),"#",VLOOKUP(A31568,Questionnaire!A:KQ,252,FALSE))</f>
        <v>#</v>
      </c>
    </row>
    <row r="31569" spans="1:2">
      <c r="A31569" t="s">
        <v>314</v>
      </c>
      <c r="B31569" t="str">
        <f>IF(ISBLANK(VLOOKUP(A31569,Questionnaire!A:KQ,252,FALSE)),"#",VLOOKUP(A31569,Questionnaire!A:KQ,252,FALSE))</f>
        <v>#</v>
      </c>
    </row>
    <row r="31570" spans="1:2">
      <c r="A31570" t="s">
        <v>315</v>
      </c>
      <c r="B31570" t="str">
        <f>IF(ISBLANK(VLOOKUP(A31570,Questionnaire!A:KQ,252,FALSE)),"#",VLOOKUP(A31570,Questionnaire!A:KQ,252,FALSE))</f>
        <v>#</v>
      </c>
    </row>
    <row r="31571" spans="1:2">
      <c r="A31571" t="s">
        <v>317</v>
      </c>
      <c r="B31571" t="str">
        <f>IF(ISBLANK(VLOOKUP(A31571,Questionnaire!A:KQ,252,FALSE)),"#",VLOOKUP(A31571,Questionnaire!A:KQ,252,FALSE))</f>
        <v>#</v>
      </c>
    </row>
    <row r="31572" spans="1:2">
      <c r="A31572" t="s">
        <v>319</v>
      </c>
      <c r="B31572" t="str">
        <f>IF(ISBLANK(VLOOKUP(A31572,Questionnaire!A:KQ,252,FALSE)),"#",VLOOKUP(A31572,Questionnaire!A:KQ,252,FALSE))</f>
        <v>#</v>
      </c>
    </row>
    <row r="31573" spans="1:2">
      <c r="A31573" t="s">
        <v>322</v>
      </c>
      <c r="B31573" t="str">
        <f>IF(ISBLANK(VLOOKUP(A31573,Questionnaire!A:KQ,252,FALSE)),"#",VLOOKUP(A31573,Questionnaire!A:KQ,252,FALSE))</f>
        <v>#</v>
      </c>
    </row>
    <row r="31574" spans="1:2">
      <c r="A31574" t="s">
        <v>326</v>
      </c>
      <c r="B31574" t="str">
        <f>IF(ISBLANK(VLOOKUP(A31574,Questionnaire!A:KQ,252,FALSE)),"#",VLOOKUP(A31574,Questionnaire!A:KQ,252,FALSE))</f>
        <v>#</v>
      </c>
    </row>
    <row r="31575" spans="1:2">
      <c r="A31575" t="s">
        <v>328</v>
      </c>
      <c r="B31575" t="str">
        <f>IF(ISBLANK(VLOOKUP(A31575,Questionnaire!A:KQ,252,FALSE)),"#",VLOOKUP(A31575,Questionnaire!A:KQ,252,FALSE))</f>
        <v>#</v>
      </c>
    </row>
    <row r="31576" spans="1:2">
      <c r="A31576" t="s">
        <v>332</v>
      </c>
      <c r="B31576" t="str">
        <f>IF(ISBLANK(VLOOKUP(A31576,Questionnaire!A:KQ,252,FALSE)),"#",VLOOKUP(A31576,Questionnaire!A:KQ,252,FALSE))</f>
        <v>#</v>
      </c>
    </row>
    <row r="31577" spans="1:2">
      <c r="A31577" t="s">
        <v>333</v>
      </c>
      <c r="B31577" t="str">
        <f>IF(ISBLANK(VLOOKUP(A31577,Questionnaire!A:KQ,252,FALSE)),"#",VLOOKUP(A31577,Questionnaire!A:KQ,252,FALSE))</f>
        <v>#</v>
      </c>
    </row>
    <row r="31578" spans="1:2">
      <c r="A31578" t="s">
        <v>334</v>
      </c>
      <c r="B31578" t="str">
        <f>IF(ISBLANK(VLOOKUP(A31578,Questionnaire!A:KQ,252,FALSE)),"#",VLOOKUP(A31578,Questionnaire!A:KQ,252,FALSE))</f>
        <v>#</v>
      </c>
    </row>
    <row r="31579" spans="1:2">
      <c r="A31579" t="s">
        <v>335</v>
      </c>
      <c r="B31579" t="str">
        <f>IF(ISBLANK(VLOOKUP(A31579,Questionnaire!A:KQ,252,FALSE)),"#",VLOOKUP(A31579,Questionnaire!A:KQ,252,FALSE))</f>
        <v>#</v>
      </c>
    </row>
    <row r="31580" spans="1:2">
      <c r="A31580" t="s">
        <v>336</v>
      </c>
      <c r="B31580" t="str">
        <f>IF(ISBLANK(VLOOKUP(A31580,Questionnaire!A:KQ,252,FALSE)),"#",VLOOKUP(A31580,Questionnaire!A:KQ,252,FALSE))</f>
        <v>#</v>
      </c>
    </row>
    <row r="31581" spans="1:2">
      <c r="A31581" t="s">
        <v>337</v>
      </c>
      <c r="B31581" t="str">
        <f>IF(ISBLANK(VLOOKUP(A31581,Questionnaire!A:KQ,252,FALSE)),"#",VLOOKUP(A31581,Questionnaire!A:KQ,252,FALSE))</f>
        <v>#</v>
      </c>
    </row>
    <row r="31582" spans="1:2">
      <c r="A31582" t="s">
        <v>338</v>
      </c>
      <c r="B31582" t="str">
        <f>IF(ISBLANK(VLOOKUP(A31582,Questionnaire!A:KQ,252,FALSE)),"#",VLOOKUP(A31582,Questionnaire!A:KQ,252,FALSE))</f>
        <v>#</v>
      </c>
    </row>
    <row r="31583" spans="1:2">
      <c r="A31583" t="s">
        <v>339</v>
      </c>
      <c r="B31583" t="str">
        <f>IF(ISBLANK(VLOOKUP(A31583,Questionnaire!A:KQ,252,FALSE)),"#",VLOOKUP(A31583,Questionnaire!A:KQ,252,FALSE))</f>
        <v>#</v>
      </c>
    </row>
    <row r="31584" spans="1:2">
      <c r="A31584" t="s">
        <v>340</v>
      </c>
      <c r="B31584" t="str">
        <f>IF(ISBLANK(VLOOKUP(A31584,Questionnaire!A:KQ,252,FALSE)),"#",VLOOKUP(A31584,Questionnaire!A:KQ,252,FALSE))</f>
        <v>#</v>
      </c>
    </row>
    <row r="31585" spans="1:2">
      <c r="A31585" t="s">
        <v>341</v>
      </c>
      <c r="B31585" t="str">
        <f>IF(ISBLANK(VLOOKUP(A31585,Questionnaire!A:KQ,252,FALSE)),"#",VLOOKUP(A31585,Questionnaire!A:KQ,252,FALSE))</f>
        <v>#</v>
      </c>
    </row>
    <row r="31586" spans="1:2">
      <c r="A31586" t="s">
        <v>342</v>
      </c>
      <c r="B31586" t="str">
        <f>IF(ISBLANK(VLOOKUP(A31586,Questionnaire!A:KQ,252,FALSE)),"#",VLOOKUP(A31586,Questionnaire!A:KQ,252,FALSE))</f>
        <v>#</v>
      </c>
    </row>
    <row r="31587" spans="1:2">
      <c r="A31587" t="s">
        <v>343</v>
      </c>
      <c r="B31587" t="str">
        <f>IF(ISBLANK(VLOOKUP(A31587,Questionnaire!A:KQ,252,FALSE)),"#",VLOOKUP(A31587,Questionnaire!A:KQ,252,FALSE))</f>
        <v>#</v>
      </c>
    </row>
    <row r="31588" spans="1:2">
      <c r="A31588" t="s">
        <v>344</v>
      </c>
      <c r="B31588" t="str">
        <f>IF(ISBLANK(VLOOKUP(A31588,Questionnaire!A:KQ,252,FALSE)),"#",VLOOKUP(A31588,Questionnaire!A:KQ,252,FALSE))</f>
        <v>#</v>
      </c>
    </row>
    <row r="31589" spans="1:2">
      <c r="A31589" t="s">
        <v>345</v>
      </c>
      <c r="B31589" t="str">
        <f>IF(ISBLANK(VLOOKUP(A31589,Questionnaire!A:KQ,252,FALSE)),"#",VLOOKUP(A31589,Questionnaire!A:KQ,252,FALSE))</f>
        <v>#</v>
      </c>
    </row>
    <row r="31590" spans="1:2">
      <c r="A31590" t="s">
        <v>348</v>
      </c>
      <c r="B31590" t="str">
        <f>IF(ISBLANK(VLOOKUP(A31590,Questionnaire!A:KQ,252,FALSE)),"#",VLOOKUP(A31590,Questionnaire!A:KQ,252,FALSE))</f>
        <v>#</v>
      </c>
    </row>
    <row r="31591" spans="1:2">
      <c r="A31591" t="s">
        <v>353</v>
      </c>
      <c r="B31591" t="str">
        <f>IF(ISBLANK(VLOOKUP(A31591,Questionnaire!A:KQ,252,FALSE)),"#",VLOOKUP(A31591,Questionnaire!A:KQ,252,FALSE))</f>
        <v>#</v>
      </c>
    </row>
    <row r="31592" spans="1:2">
      <c r="A31592" t="s">
        <v>354</v>
      </c>
      <c r="B31592" t="str">
        <f>IF(ISBLANK(VLOOKUP(A31592,Questionnaire!A:KQ,252,FALSE)),"#",VLOOKUP(A31592,Questionnaire!A:KQ,252,FALSE))</f>
        <v>#</v>
      </c>
    </row>
    <row r="31593" spans="1:2">
      <c r="A31593" t="s">
        <v>355</v>
      </c>
      <c r="B31593" t="str">
        <f>IF(ISBLANK(VLOOKUP(A31593,Questionnaire!A:KQ,252,FALSE)),"#",VLOOKUP(A31593,Questionnaire!A:KQ,252,FALSE))</f>
        <v>#</v>
      </c>
    </row>
    <row r="31594" spans="1:2">
      <c r="A31594" t="s">
        <v>356</v>
      </c>
      <c r="B31594" t="str">
        <f>IF(ISBLANK(VLOOKUP(A31594,Questionnaire!A:KQ,252,FALSE)),"#",VLOOKUP(A31594,Questionnaire!A:KQ,252,FALSE))</f>
        <v>#</v>
      </c>
    </row>
    <row r="31595" spans="1:2">
      <c r="A31595" t="s">
        <v>357</v>
      </c>
      <c r="B31595" t="str">
        <f>IF(ISBLANK(VLOOKUP(A31595,Questionnaire!A:KQ,252,FALSE)),"#",VLOOKUP(A31595,Questionnaire!A:KQ,252,FALSE))</f>
        <v>#</v>
      </c>
    </row>
    <row r="31596" spans="1:2">
      <c r="A31596" t="s">
        <v>360</v>
      </c>
      <c r="B31596" t="str">
        <f>IF(ISBLANK(VLOOKUP(A31596,Questionnaire!A:KQ,252,FALSE)),"#",VLOOKUP(A31596,Questionnaire!A:KQ,252,FALSE))</f>
        <v>#</v>
      </c>
    </row>
    <row r="31597" spans="1:2">
      <c r="A31597" t="s">
        <v>362</v>
      </c>
      <c r="B31597" t="str">
        <f>IF(ISBLANK(VLOOKUP(A31597,Questionnaire!A:KQ,252,FALSE)),"#",VLOOKUP(A31597,Questionnaire!A:KQ,252,FALSE))</f>
        <v>#</v>
      </c>
    </row>
    <row r="31598" spans="1:2">
      <c r="A31598" t="s">
        <v>363</v>
      </c>
      <c r="B31598" t="str">
        <f>IF(ISBLANK(VLOOKUP(A31598,Questionnaire!A:KQ,252,FALSE)),"#",VLOOKUP(A31598,Questionnaire!A:KQ,252,FALSE))</f>
        <v>#</v>
      </c>
    </row>
    <row r="31599" spans="1:2">
      <c r="A31599" t="s">
        <v>364</v>
      </c>
      <c r="B31599" t="str">
        <f>IF(ISBLANK(VLOOKUP(A31599,Questionnaire!A:KQ,252,FALSE)),"#",VLOOKUP(A31599,Questionnaire!A:KQ,252,FALSE))</f>
        <v>#</v>
      </c>
    </row>
    <row r="31600" spans="1:2">
      <c r="A31600" t="s">
        <v>365</v>
      </c>
      <c r="B31600" t="str">
        <f>IF(ISBLANK(VLOOKUP(A31600,Questionnaire!A:KQ,252,FALSE)),"#",VLOOKUP(A31600,Questionnaire!A:KQ,252,FALSE))</f>
        <v>#</v>
      </c>
    </row>
    <row r="31601" spans="1:2">
      <c r="A31601" t="s">
        <v>366</v>
      </c>
      <c r="B31601" t="str">
        <f>IF(ISBLANK(VLOOKUP(A31601,Questionnaire!A:KQ,252,FALSE)),"#",VLOOKUP(A31601,Questionnaire!A:KQ,252,FALSE))</f>
        <v>#</v>
      </c>
    </row>
    <row r="31602" spans="1:2">
      <c r="A31602" t="s">
        <v>371</v>
      </c>
      <c r="B31602" t="str">
        <f>IF(ISBLANK(VLOOKUP(A31602,Questionnaire!A:KQ,252,FALSE)),"#",VLOOKUP(A31602,Questionnaire!A:KQ,252,FALSE))</f>
        <v>#</v>
      </c>
    </row>
    <row r="31603" spans="1:2">
      <c r="A31603" t="s">
        <v>372</v>
      </c>
      <c r="B31603" t="str">
        <f>IF(ISBLANK(VLOOKUP(A31603,Questionnaire!A:KQ,252,FALSE)),"#",VLOOKUP(A31603,Questionnaire!A:KQ,252,FALSE))</f>
        <v>#</v>
      </c>
    </row>
    <row r="31604" spans="1:2">
      <c r="A31604" t="s">
        <v>373</v>
      </c>
      <c r="B31604" t="str">
        <f>IF(ISBLANK(VLOOKUP(A31604,Questionnaire!A:KQ,252,FALSE)),"#",VLOOKUP(A31604,Questionnaire!A:KQ,252,FALSE))</f>
        <v>#</v>
      </c>
    </row>
    <row r="31605" spans="1:2">
      <c r="A31605" t="s">
        <v>374</v>
      </c>
      <c r="B31605" t="str">
        <f>IF(ISBLANK(VLOOKUP(A31605,Questionnaire!A:KQ,252,FALSE)),"#",VLOOKUP(A31605,Questionnaire!A:KQ,252,FALSE))</f>
        <v>#</v>
      </c>
    </row>
    <row r="31606" spans="1:2">
      <c r="A31606" t="s">
        <v>377</v>
      </c>
      <c r="B31606" t="str">
        <f>IF(ISBLANK(VLOOKUP(A31606,Questionnaire!A:KQ,252,FALSE)),"#",VLOOKUP(A31606,Questionnaire!A:KQ,252,FALSE))</f>
        <v>#</v>
      </c>
    </row>
    <row r="31607" spans="1:2">
      <c r="A31607" t="s">
        <v>379</v>
      </c>
      <c r="B31607" t="str">
        <f>IF(ISBLANK(VLOOKUP(A31607,Questionnaire!A:KQ,252,FALSE)),"#",VLOOKUP(A31607,Questionnaire!A:KQ,252,FALSE))</f>
        <v>#</v>
      </c>
    </row>
    <row r="31608" spans="1:2">
      <c r="A31608" t="s">
        <v>380</v>
      </c>
      <c r="B31608" t="str">
        <f>IF(ISBLANK(VLOOKUP(A31608,Questionnaire!A:KQ,252,FALSE)),"#",VLOOKUP(A31608,Questionnaire!A:KQ,252,FALSE))</f>
        <v>#</v>
      </c>
    </row>
    <row r="31609" spans="1:2">
      <c r="A31609" t="s">
        <v>381</v>
      </c>
      <c r="B31609" t="str">
        <f>IF(ISBLANK(VLOOKUP(A31609,Questionnaire!A:KQ,252,FALSE)),"#",VLOOKUP(A31609,Questionnaire!A:KQ,252,FALSE))</f>
        <v>#</v>
      </c>
    </row>
    <row r="31610" spans="1:2">
      <c r="A31610" t="s">
        <v>382</v>
      </c>
      <c r="B31610" t="str">
        <f>IF(ISBLANK(VLOOKUP(A31610,Questionnaire!A:KQ,252,FALSE)),"#",VLOOKUP(A31610,Questionnaire!A:KQ,252,FALSE))</f>
        <v>#</v>
      </c>
    </row>
    <row r="31611" spans="1:2">
      <c r="A31611" t="s">
        <v>384</v>
      </c>
      <c r="B31611" t="str">
        <f>IF(ISBLANK(VLOOKUP(A31611,Questionnaire!A:KQ,252,FALSE)),"#",VLOOKUP(A31611,Questionnaire!A:KQ,252,FALSE))</f>
        <v>#</v>
      </c>
    </row>
    <row r="31612" spans="1:2">
      <c r="A31612" t="s">
        <v>387</v>
      </c>
      <c r="B31612" t="str">
        <f>IF(ISBLANK(VLOOKUP(A31612,Questionnaire!A:KQ,252,FALSE)),"#",VLOOKUP(A31612,Questionnaire!A:KQ,252,FALSE))</f>
        <v>#</v>
      </c>
    </row>
    <row r="31613" spans="1:2">
      <c r="A31613" t="s">
        <v>391</v>
      </c>
      <c r="B31613" t="str">
        <f>IF(ISBLANK(VLOOKUP(A31613,Questionnaire!A:KQ,252,FALSE)),"#",VLOOKUP(A31613,Questionnaire!A:KQ,252,FALSE))</f>
        <v>#</v>
      </c>
    </row>
    <row r="31614" spans="1:2">
      <c r="A31614" t="s">
        <v>393</v>
      </c>
      <c r="B31614" t="str">
        <f>IF(ISBLANK(VLOOKUP(A31614,Questionnaire!A:KQ,252,FALSE)),"#",VLOOKUP(A31614,Questionnaire!A:KQ,252,FALSE))</f>
        <v>#</v>
      </c>
    </row>
    <row r="31615" spans="1:2">
      <c r="A31615" t="s">
        <v>395</v>
      </c>
      <c r="B31615" t="str">
        <f>IF(ISBLANK(VLOOKUP(A31615,Questionnaire!A:KQ,252,FALSE)),"#",VLOOKUP(A31615,Questionnaire!A:KQ,252,FALSE))</f>
        <v>#</v>
      </c>
    </row>
    <row r="31616" spans="1:2">
      <c r="A31616" t="s">
        <v>398</v>
      </c>
      <c r="B31616" t="str">
        <f>IF(ISBLANK(VLOOKUP(A31616,Questionnaire!A:KQ,252,FALSE)),"#",VLOOKUP(A31616,Questionnaire!A:KQ,252,FALSE))</f>
        <v>#</v>
      </c>
    </row>
    <row r="31617" spans="1:2">
      <c r="A31617" t="s">
        <v>402</v>
      </c>
      <c r="B31617" t="str">
        <f>IF(ISBLANK(VLOOKUP(A31617,Questionnaire!A:KQ,252,FALSE)),"#",VLOOKUP(A31617,Questionnaire!A:KQ,252,FALSE))</f>
        <v>#</v>
      </c>
    </row>
    <row r="31618" spans="1:2">
      <c r="A31618" t="s">
        <v>405</v>
      </c>
      <c r="B31618" t="str">
        <f>IF(ISBLANK(VLOOKUP(A31618,Questionnaire!A:KQ,252,FALSE)),"#",VLOOKUP(A31618,Questionnaire!A:KQ,252,FALSE))</f>
        <v>#</v>
      </c>
    </row>
    <row r="31619" spans="1:2">
      <c r="A31619" t="s">
        <v>409</v>
      </c>
      <c r="B31619" t="str">
        <f>IF(ISBLANK(VLOOKUP(A31619,Questionnaire!A:KQ,252,FALSE)),"#",VLOOKUP(A31619,Questionnaire!A:KQ,252,FALSE))</f>
        <v>#</v>
      </c>
    </row>
    <row r="31620" spans="1:2">
      <c r="A31620" t="s">
        <v>412</v>
      </c>
      <c r="B31620" t="str">
        <f>IF(ISBLANK(VLOOKUP(A31620,Questionnaire!A:KQ,252,FALSE)),"#",VLOOKUP(A31620,Questionnaire!A:KQ,252,FALSE))</f>
        <v>#</v>
      </c>
    </row>
    <row r="31621" spans="1:2">
      <c r="A31621" t="s">
        <v>415</v>
      </c>
      <c r="B31621" t="str">
        <f>IF(ISBLANK(VLOOKUP(A31621,Questionnaire!A:KQ,252,FALSE)),"#",VLOOKUP(A31621,Questionnaire!A:KQ,252,FALSE))</f>
        <v>#</v>
      </c>
    </row>
    <row r="31622" spans="1:2">
      <c r="A31622" t="s">
        <v>418</v>
      </c>
      <c r="B31622" t="str">
        <f>IF(ISBLANK(VLOOKUP(A31622,Questionnaire!A:KQ,252,FALSE)),"#",VLOOKUP(A31622,Questionnaire!A:KQ,252,FALSE))</f>
        <v>#</v>
      </c>
    </row>
    <row r="31623" spans="1:2">
      <c r="A31623" t="s">
        <v>421</v>
      </c>
      <c r="B31623" t="str">
        <f>IF(ISBLANK(VLOOKUP(A31623,Questionnaire!A:KQ,252,FALSE)),"#",VLOOKUP(A31623,Questionnaire!A:KQ,252,FALSE))</f>
        <v>#</v>
      </c>
    </row>
    <row r="31624" spans="1:2">
      <c r="A31624" t="s">
        <v>424</v>
      </c>
      <c r="B31624" t="str">
        <f>IF(ISBLANK(VLOOKUP(A31624,Questionnaire!A:KQ,252,FALSE)),"#",VLOOKUP(A31624,Questionnaire!A:KQ,252,FALSE))</f>
        <v>#</v>
      </c>
    </row>
    <row r="31625" spans="1:2">
      <c r="A31625" t="s">
        <v>429</v>
      </c>
      <c r="B31625" t="str">
        <f>IF(ISBLANK(VLOOKUP(A31625,Questionnaire!A:KQ,252,FALSE)),"#",VLOOKUP(A31625,Questionnaire!A:KQ,252,FALSE))</f>
        <v>#</v>
      </c>
    </row>
    <row r="31626" spans="1:2">
      <c r="A31626" t="s">
        <v>432</v>
      </c>
      <c r="B31626" t="str">
        <f>IF(ISBLANK(VLOOKUP(A31626,Questionnaire!A:KQ,252,FALSE)),"#",VLOOKUP(A31626,Questionnaire!A:KQ,252,FALSE))</f>
        <v>#</v>
      </c>
    </row>
    <row r="31627" spans="1:2">
      <c r="A31627" t="s">
        <v>435</v>
      </c>
      <c r="B31627" t="str">
        <f>IF(ISBLANK(VLOOKUP(A31627,Questionnaire!A:KQ,252,FALSE)),"#",VLOOKUP(A31627,Questionnaire!A:KQ,252,FALSE))</f>
        <v>#</v>
      </c>
    </row>
    <row r="31628" spans="1:2">
      <c r="A31628" t="s">
        <v>437</v>
      </c>
      <c r="B31628" t="str">
        <f>IF(ISBLANK(VLOOKUP(A31628,Questionnaire!A:KQ,252,FALSE)),"#",VLOOKUP(A31628,Questionnaire!A:KQ,252,FALSE))</f>
        <v>#</v>
      </c>
    </row>
    <row r="31629" spans="1:2">
      <c r="A31629" t="s">
        <v>439</v>
      </c>
      <c r="B31629" t="str">
        <f>IF(ISBLANK(VLOOKUP(A31629,Questionnaire!A:KQ,252,FALSE)),"#",VLOOKUP(A31629,Questionnaire!A:KQ,252,FALSE))</f>
        <v>#</v>
      </c>
    </row>
    <row r="31630" spans="1:2">
      <c r="A31630" t="s">
        <v>442</v>
      </c>
      <c r="B31630" t="str">
        <f>IF(ISBLANK(VLOOKUP(A31630,Questionnaire!A:KQ,252,FALSE)),"#",VLOOKUP(A31630,Questionnaire!A:KQ,252,FALSE))</f>
        <v>#</v>
      </c>
    </row>
    <row r="31631" spans="1:2">
      <c r="A31631" t="s">
        <v>445</v>
      </c>
      <c r="B31631" t="str">
        <f>IF(ISBLANK(VLOOKUP(A31631,Questionnaire!A:KQ,252,FALSE)),"#",VLOOKUP(A31631,Questionnaire!A:KQ,252,FALSE))</f>
        <v>#</v>
      </c>
    </row>
    <row r="31632" spans="1:2">
      <c r="A31632" t="s">
        <v>448</v>
      </c>
      <c r="B31632" t="str">
        <f>IF(ISBLANK(VLOOKUP(A31632,Questionnaire!A:KQ,252,FALSE)),"#",VLOOKUP(A31632,Questionnaire!A:KQ,252,FALSE))</f>
        <v>#</v>
      </c>
    </row>
    <row r="31633" spans="1:3">
      <c r="A31633" t="s">
        <v>452</v>
      </c>
      <c r="B31633" t="str">
        <f>IF(ISBLANK(VLOOKUP(A31633,Questionnaire!A:KQ,252,FALSE)),"#",VLOOKUP(A31633,Questionnaire!A:KQ,252,FALSE))</f>
        <v>#</v>
      </c>
    </row>
    <row r="31634" spans="1:3">
      <c r="A31634" t="s">
        <v>455</v>
      </c>
      <c r="B31634" t="str">
        <f>IF(ISBLANK(VLOOKUP(A31634,Questionnaire!A:KQ,252,FALSE)),"#",VLOOKUP(A31634,Questionnaire!A:KQ,252,FALSE))</f>
        <v>#</v>
      </c>
    </row>
    <row r="31635" spans="1:3">
      <c r="A31635" t="s">
        <v>458</v>
      </c>
      <c r="B31635" t="str">
        <f>IF(ISBLANK(VLOOKUP(A31635,Questionnaire!A:KQ,252,FALSE)),"#",VLOOKUP(A31635,Questionnaire!A:KQ,252,FALSE))</f>
        <v>#</v>
      </c>
    </row>
    <row r="31636" spans="1:3">
      <c r="A31636" t="s">
        <v>461</v>
      </c>
      <c r="B31636" t="str">
        <f>IF(ISBLANK(VLOOKUP(A31636,Questionnaire!A:KQ,252,FALSE)),"#",VLOOKUP(A31636,Questionnaire!A:KQ,252,FALSE))</f>
        <v>#</v>
      </c>
    </row>
    <row r="31637" spans="1:3">
      <c r="A31637" t="s">
        <v>465</v>
      </c>
      <c r="B31637" t="str">
        <f>IF(ISBLANK(VLOOKUP(A31637,Questionnaire!A:KQ,252,FALSE)),"#",VLOOKUP(A31637,Questionnaire!A:KQ,252,FALSE))</f>
        <v>#</v>
      </c>
    </row>
    <row r="31638" spans="1:3">
      <c r="A31638" t="s">
        <v>467</v>
      </c>
      <c r="B31638" t="str">
        <f>IF(ISBLANK(VLOOKUP(A31638,Questionnaire!A:KQ,252,FALSE)),"#",VLOOKUP(A31638,Questionnaire!A:KQ,252,FALSE))</f>
        <v>#</v>
      </c>
    </row>
    <row r="31639" spans="1:3">
      <c r="A31639" t="s">
        <v>469</v>
      </c>
      <c r="B31639" t="str">
        <f>IF(ISBLANK(VLOOKUP(A31639,Questionnaire!A:KQ,252,FALSE)),"#",VLOOKUP(A31639,Questionnaire!A:KQ,252,FALSE))</f>
        <v>#</v>
      </c>
    </row>
    <row r="31640" spans="1:3">
      <c r="A31640" t="s">
        <v>471</v>
      </c>
      <c r="B31640" t="str">
        <f>IF(ISBLANK(VLOOKUP(A31640,Questionnaire!A:KQ,252,FALSE)),"#",VLOOKUP(A31640,Questionnaire!A:KQ,252,FALSE))</f>
        <v>#</v>
      </c>
    </row>
    <row r="31641" spans="1:3">
      <c r="A31641" t="s">
        <v>473</v>
      </c>
      <c r="B31641" t="str">
        <f>IF(ISBLANK(VLOOKUP(A31641,Questionnaire!A:KQ,252,FALSE)),"#",VLOOKUP(A31641,Questionnaire!A:KQ,252,FALSE))</f>
        <v>#</v>
      </c>
    </row>
    <row r="31642" spans="1:3">
      <c r="A31642" t="s">
        <v>475</v>
      </c>
      <c r="B31642" t="str">
        <f>IF(ISBLANK(VLOOKUP(A31642,Questionnaire!A:KQ,252,FALSE)),"#",VLOOKUP(A31642,Questionnaire!A:KQ,252,FALSE))</f>
        <v>#</v>
      </c>
    </row>
    <row r="31643" spans="1:3">
      <c r="A31643" t="s">
        <v>185</v>
      </c>
      <c r="B31643" t="str">
        <f>IF(ISBLANK(VLOOKUP(A31643,Questionnaire!A:KQ,253,FALSE)),"#",VLOOKUP(A31643,Questionnaire!A:KQ,253,FALSE))</f>
        <v>#</v>
      </c>
      <c r="C31643">
        <v>250</v>
      </c>
    </row>
    <row r="31644" spans="1:3">
      <c r="A31644" t="s">
        <v>187</v>
      </c>
      <c r="B31644" t="str">
        <f>IF(ISNA(VLOOKUP(VLOOKUP(A31644,Questionnaire!A:KQ,253,FALSE),'CORA Encoding'!D:E,2,FALSE)),"#",VLOOKUP(VLOOKUP(A31644,Questionnaire!A:KQ,253,FALSE),'CORA Encoding'!D:E,2,FALSE))</f>
        <v>#</v>
      </c>
    </row>
    <row r="31645" spans="1:3">
      <c r="A31645" t="s">
        <v>189</v>
      </c>
      <c r="B31645" t="str">
        <f>IF(ISNA(VLOOKUP(VLOOKUP(A31645,Questionnaire!A:KQ,253,FALSE),'CORA Encoding'!G:H,2,FALSE)),"#",VLOOKUP(VLOOKUP(A31645,Questionnaire!A:KQ,253,FALSE),'CORA Encoding'!G:H,2,FALSE))</f>
        <v>#</v>
      </c>
    </row>
    <row r="31646" spans="1:3">
      <c r="A31646" t="s">
        <v>191</v>
      </c>
      <c r="B31646" t="str">
        <f>IF(ISNA(VLOOKUP(VLOOKUP(A31646,Questionnaire!A:KQ,253,FALSE),'Country List'!E:F,2,FALSE)),"#",VLOOKUP(VLOOKUP(A31646,Questionnaire!A:KQ,253,FALSE),'Country List'!E:F,2,FALSE))</f>
        <v>#</v>
      </c>
    </row>
    <row r="31647" spans="1:3">
      <c r="A31647" t="s">
        <v>193</v>
      </c>
      <c r="B31647" t="str">
        <f>IF(ISNA(VLOOKUP(VLOOKUP(A31647,Questionnaire!A:KQ,253,FALSE),'Industry List'!B:C,2,FALSE)),"#",VLOOKUP(VLOOKUP(A31647,Questionnaire!A:KQ,253,FALSE),'Industry List'!B:C,2,FALSE))</f>
        <v>#</v>
      </c>
    </row>
    <row r="31648" spans="1:3">
      <c r="A31648" t="s">
        <v>197</v>
      </c>
      <c r="B31648" t="str">
        <f>IF(ISBLANK(VLOOKUP(A31648,Questionnaire!A:KQ,253,FALSE)),"#",VLOOKUP(A31648,Questionnaire!A:KQ,253,FALSE))</f>
        <v>#</v>
      </c>
    </row>
    <row r="31649" spans="1:2">
      <c r="A31649" t="s">
        <v>201</v>
      </c>
      <c r="B31649" t="str">
        <f>IF(ISBLANK(VLOOKUP(A31649,Questionnaire!A:KQ,253,FALSE)),"#",VLOOKUP(A31649,Questionnaire!A:KQ,253,FALSE))</f>
        <v>#</v>
      </c>
    </row>
    <row r="31650" spans="1:2">
      <c r="A31650" t="s">
        <v>203</v>
      </c>
      <c r="B31650" t="str">
        <f>IF(ISNA(VLOOKUP(VLOOKUP(A31650,Questionnaire!A:KQ,253,FALSE),'CORA Encoding'!J:K,2,FALSE)),"#",VLOOKUP(VLOOKUP(A31650,Questionnaire!A:KQ,253,FALSE),'CORA Encoding'!J:K,2,FALSE))</f>
        <v>#</v>
      </c>
    </row>
    <row r="31651" spans="1:2">
      <c r="A31651" t="s">
        <v>208</v>
      </c>
      <c r="B31651" t="str">
        <f>IF(ISBLANK(VLOOKUP(A31651,Questionnaire!A:KQ,253,FALSE)),"#",VLOOKUP(A31651,Questionnaire!A:KQ,253,FALSE))</f>
        <v>#</v>
      </c>
    </row>
    <row r="31652" spans="1:2">
      <c r="A31652" t="s">
        <v>213</v>
      </c>
      <c r="B31652" t="str">
        <f>IF(ISBLANK(VLOOKUP(A31652,Questionnaire!A:KQ,253,FALSE)),"#",VLOOKUP(A31652,Questionnaire!A:KQ,253,FALSE))</f>
        <v>#</v>
      </c>
    </row>
    <row r="31653" spans="1:2">
      <c r="A31653" t="s">
        <v>215</v>
      </c>
      <c r="B31653" t="str">
        <f>IF(ISBLANK(VLOOKUP(A31653,Questionnaire!A:KQ,253,FALSE)),"#",VLOOKUP(A31653,Questionnaire!A:KQ,253,FALSE))</f>
        <v>#</v>
      </c>
    </row>
    <row r="31654" spans="1:2">
      <c r="A31654" t="s">
        <v>217</v>
      </c>
      <c r="B31654" t="str">
        <f>IF(ISBLANK(VLOOKUP(A31654,Questionnaire!A:KQ,253,FALSE)),"#",VLOOKUP(A31654,Questionnaire!A:KQ,253,FALSE))</f>
        <v>#</v>
      </c>
    </row>
    <row r="31655" spans="1:2">
      <c r="A31655" t="s">
        <v>219</v>
      </c>
      <c r="B31655" t="str">
        <f>IF(ISBLANK(VLOOKUP(A31655,Questionnaire!A:KQ,253,FALSE)),"#",VLOOKUP(A31655,Questionnaire!A:KQ,253,FALSE))</f>
        <v>#</v>
      </c>
    </row>
    <row r="31656" spans="1:2">
      <c r="A31656" t="s">
        <v>221</v>
      </c>
      <c r="B31656" t="str">
        <f>IF(ISBLANK(VLOOKUP(A31656,Questionnaire!A:KQ,253,FALSE)),"#",VLOOKUP(A31656,Questionnaire!A:KQ,253,FALSE))</f>
        <v>#</v>
      </c>
    </row>
    <row r="31657" spans="1:2">
      <c r="A31657" t="s">
        <v>223</v>
      </c>
      <c r="B31657" t="str">
        <f>IF(ISBLANK(VLOOKUP(A31657,Questionnaire!A:KQ,253,FALSE)),"#",VLOOKUP(A31657,Questionnaire!A:KQ,253,FALSE))</f>
        <v>#</v>
      </c>
    </row>
    <row r="31658" spans="1:2">
      <c r="A31658" t="s">
        <v>225</v>
      </c>
      <c r="B31658" t="str">
        <f>IF(ISBLANK(VLOOKUP(A31658,Questionnaire!A:KQ,253,FALSE)),"#",VLOOKUP(A31658,Questionnaire!A:KQ,253,FALSE))</f>
        <v>#</v>
      </c>
    </row>
    <row r="31659" spans="1:2">
      <c r="A31659" t="s">
        <v>227</v>
      </c>
      <c r="B31659" t="str">
        <f>IF(ISBLANK(VLOOKUP(A31659,Questionnaire!A:KQ,253,FALSE)),"#",VLOOKUP(A31659,Questionnaire!A:KQ,253,FALSE))</f>
        <v>#</v>
      </c>
    </row>
    <row r="31660" spans="1:2">
      <c r="A31660" t="s">
        <v>229</v>
      </c>
      <c r="B31660" t="str">
        <f>IF(ISBLANK(VLOOKUP(A31660,Questionnaire!A:KQ,253,FALSE)),"#",VLOOKUP(A31660,Questionnaire!A:KQ,253,FALSE))</f>
        <v>#</v>
      </c>
    </row>
    <row r="31661" spans="1:2">
      <c r="A31661" t="s">
        <v>231</v>
      </c>
      <c r="B31661" t="str">
        <f>IF(ISBLANK(VLOOKUP(A31661,Questionnaire!A:KQ,253,FALSE)),"#",VLOOKUP(A31661,Questionnaire!A:KQ,253,FALSE))</f>
        <v>#</v>
      </c>
    </row>
    <row r="31662" spans="1:2">
      <c r="A31662" t="s">
        <v>233</v>
      </c>
      <c r="B31662" t="str">
        <f>IF(ISBLANK(VLOOKUP(A31662,Questionnaire!A:KQ,253,FALSE)),"#",VLOOKUP(A31662,Questionnaire!A:KQ,253,FALSE))</f>
        <v>#</v>
      </c>
    </row>
    <row r="31663" spans="1:2">
      <c r="A31663" t="s">
        <v>235</v>
      </c>
      <c r="B31663" t="str">
        <f>IF(ISBLANK(VLOOKUP(A31663,Questionnaire!A:KQ,253,FALSE)),"#",VLOOKUP(A31663,Questionnaire!A:KQ,253,FALSE))</f>
        <v>#</v>
      </c>
    </row>
    <row r="31664" spans="1:2">
      <c r="A31664" t="s">
        <v>237</v>
      </c>
      <c r="B31664" t="str">
        <f>IF(ISBLANK(VLOOKUP(A31664,Questionnaire!A:KQ,253,FALSE)),"#",VLOOKUP(A31664,Questionnaire!A:KQ,253,FALSE))</f>
        <v>#</v>
      </c>
    </row>
    <row r="31665" spans="1:2">
      <c r="A31665" t="s">
        <v>239</v>
      </c>
      <c r="B31665" t="str">
        <f>IF(ISBLANK(VLOOKUP(A31665,Questionnaire!A:KQ,253,FALSE)),"#",VLOOKUP(A31665,Questionnaire!A:KQ,253,FALSE))</f>
        <v>#</v>
      </c>
    </row>
    <row r="31666" spans="1:2">
      <c r="A31666" t="s">
        <v>242</v>
      </c>
      <c r="B31666" t="str">
        <f>IF(ISBLANK(VLOOKUP(A31666,Questionnaire!A:KQ,253,FALSE)),"#",VLOOKUP(A31666,Questionnaire!A:KQ,253,FALSE))</f>
        <v>#</v>
      </c>
    </row>
    <row r="31667" spans="1:2">
      <c r="A31667" t="s">
        <v>245</v>
      </c>
      <c r="B31667" t="str">
        <f>IF(ISBLANK(VLOOKUP(A31667,Questionnaire!A:KQ,253,FALSE)),"#",VLOOKUP(A31667,Questionnaire!A:KQ,253,FALSE))</f>
        <v>#</v>
      </c>
    </row>
    <row r="31668" spans="1:2">
      <c r="A31668" t="s">
        <v>247</v>
      </c>
      <c r="B31668" t="str">
        <f>IF(ISBLANK(VLOOKUP(A31668,Questionnaire!A:KQ,253,FALSE)),"#",VLOOKUP(A31668,Questionnaire!A:KQ,253,FALSE))</f>
        <v>#</v>
      </c>
    </row>
    <row r="31669" spans="1:2">
      <c r="A31669" t="s">
        <v>249</v>
      </c>
      <c r="B31669" t="str">
        <f>IF(ISBLANK(VLOOKUP(A31669,Questionnaire!A:KQ,253,FALSE)),"#",VLOOKUP(A31669,Questionnaire!A:KQ,253,FALSE))</f>
        <v>#</v>
      </c>
    </row>
    <row r="31670" spans="1:2">
      <c r="A31670" t="s">
        <v>250</v>
      </c>
      <c r="B31670" t="str">
        <f>IF(ISBLANK(VLOOKUP(A31670,Questionnaire!A:KQ,253,FALSE)),"#",VLOOKUP(A31670,Questionnaire!A:KQ,253,FALSE))</f>
        <v>#</v>
      </c>
    </row>
    <row r="31671" spans="1:2">
      <c r="A31671" t="s">
        <v>252</v>
      </c>
      <c r="B31671" t="str">
        <f>IF(ISBLANK(VLOOKUP(A31671,Questionnaire!A:KQ,253,FALSE)),"#",VLOOKUP(A31671,Questionnaire!A:KQ,253,FALSE))</f>
        <v>#</v>
      </c>
    </row>
    <row r="31672" spans="1:2">
      <c r="A31672" t="s">
        <v>255</v>
      </c>
      <c r="B31672" t="str">
        <f>IF(ISBLANK(VLOOKUP(A31672,Questionnaire!A:KQ,253,FALSE)),"#",VLOOKUP(A31672,Questionnaire!A:KQ,253,FALSE))</f>
        <v>#</v>
      </c>
    </row>
    <row r="31673" spans="1:2">
      <c r="A31673" t="s">
        <v>258</v>
      </c>
      <c r="B31673" t="str">
        <f>IF(ISNA(VLOOKUP(VLOOKUP(A31673,Questionnaire!A:KQ,253,FALSE),'CORA Encoding'!M:N,2,FALSE)),"#",VLOOKUP(VLOOKUP(A31673,Questionnaire!A:KQ,253,FALSE),'CORA Encoding'!M:N,2,FALSE))</f>
        <v>#</v>
      </c>
    </row>
    <row r="31674" spans="1:2">
      <c r="A31674" t="s">
        <v>261</v>
      </c>
      <c r="B31674" t="str">
        <f>IF(ISBLANK(VLOOKUP(A31674,Questionnaire!A:KQ,253,FALSE)),"#",VLOOKUP(A31674,Questionnaire!A:KQ,253,FALSE))</f>
        <v>#</v>
      </c>
    </row>
    <row r="31675" spans="1:2">
      <c r="A31675" t="s">
        <v>263</v>
      </c>
      <c r="B31675" t="str">
        <f>IF(ISBLANK(VLOOKUP(A31675,Questionnaire!A:KQ,253,FALSE)),"#",VLOOKUP(A31675,Questionnaire!A:KQ,253,FALSE))</f>
        <v>#</v>
      </c>
    </row>
    <row r="31676" spans="1:2">
      <c r="A31676" t="s">
        <v>265</v>
      </c>
      <c r="B31676" t="str">
        <f>IF(ISBLANK(VLOOKUP(A31676,Questionnaire!A:KQ,253,FALSE)),"#",VLOOKUP(A31676,Questionnaire!A:KQ,253,FALSE))</f>
        <v>#</v>
      </c>
    </row>
    <row r="31677" spans="1:2">
      <c r="A31677" t="s">
        <v>267</v>
      </c>
      <c r="B31677" t="str">
        <f>IF(ISBLANK(VLOOKUP(A31677,Questionnaire!A:KQ,253,FALSE)),"#",VLOOKUP(A31677,Questionnaire!A:KQ,253,FALSE))</f>
        <v>#</v>
      </c>
    </row>
    <row r="31678" spans="1:2">
      <c r="A31678" t="s">
        <v>269</v>
      </c>
      <c r="B31678" t="str">
        <f>IF(ISBLANK(VLOOKUP(A31678,Questionnaire!A:KQ,253,FALSE)),"#",VLOOKUP(A31678,Questionnaire!A:KQ,253,FALSE))</f>
        <v>#</v>
      </c>
    </row>
    <row r="31679" spans="1:2">
      <c r="A31679" t="s">
        <v>274</v>
      </c>
      <c r="B31679" t="str">
        <f>IF(ISBLANK(VLOOKUP(A31679,Questionnaire!A:KQ,253,FALSE)),"#",VLOOKUP(A31679,Questionnaire!A:KQ,253,FALSE))</f>
        <v>#</v>
      </c>
    </row>
    <row r="31680" spans="1:2">
      <c r="A31680" t="s">
        <v>276</v>
      </c>
      <c r="B31680" t="str">
        <f>IF(ISBLANK(VLOOKUP(A31680,Questionnaire!A:KQ,253,FALSE)),"#",VLOOKUP(A31680,Questionnaire!A:KQ,253,FALSE))</f>
        <v>#</v>
      </c>
    </row>
    <row r="31681" spans="1:2">
      <c r="A31681" t="s">
        <v>278</v>
      </c>
      <c r="B31681" t="str">
        <f>IF(ISBLANK(VLOOKUP(A31681,Questionnaire!A:KQ,253,FALSE)),"#",VLOOKUP(A31681,Questionnaire!A:KQ,253,FALSE))</f>
        <v>#</v>
      </c>
    </row>
    <row r="31682" spans="1:2">
      <c r="A31682" t="s">
        <v>280</v>
      </c>
      <c r="B31682" t="str">
        <f>IF(ISBLANK(VLOOKUP(A31682,Questionnaire!A:KQ,253,FALSE)),"#",VLOOKUP(A31682,Questionnaire!A:KQ,253,FALSE))</f>
        <v>#</v>
      </c>
    </row>
    <row r="31683" spans="1:2">
      <c r="A31683" t="s">
        <v>282</v>
      </c>
      <c r="B31683" t="str">
        <f>IF(ISBLANK(VLOOKUP(A31683,Questionnaire!A:KQ,253,FALSE)),"#",VLOOKUP(A31683,Questionnaire!A:KQ,253,FALSE))</f>
        <v>#</v>
      </c>
    </row>
    <row r="31684" spans="1:2">
      <c r="A31684" t="s">
        <v>286</v>
      </c>
      <c r="B31684" t="str">
        <f>IF(ISBLANK(VLOOKUP(A31684,Questionnaire!A:KQ,253,FALSE)),"#",VLOOKUP(A31684,Questionnaire!A:KQ,253,FALSE))</f>
        <v>#</v>
      </c>
    </row>
    <row r="31685" spans="1:2">
      <c r="A31685" t="s">
        <v>288</v>
      </c>
      <c r="B31685" t="str">
        <f>IF(ISBLANK(VLOOKUP(A31685,Questionnaire!A:KQ,253,FALSE)),"#",VLOOKUP(A31685,Questionnaire!A:KQ,253,FALSE))</f>
        <v>#</v>
      </c>
    </row>
    <row r="31686" spans="1:2">
      <c r="A31686" t="s">
        <v>290</v>
      </c>
      <c r="B31686" t="str">
        <f>IF(ISBLANK(VLOOKUP(A31686,Questionnaire!A:KQ,253,FALSE)),"#",VLOOKUP(A31686,Questionnaire!A:KQ,253,FALSE))</f>
        <v>#</v>
      </c>
    </row>
    <row r="31687" spans="1:2">
      <c r="A31687" t="s">
        <v>292</v>
      </c>
      <c r="B31687" t="str">
        <f>IF(ISBLANK(VLOOKUP(A31687,Questionnaire!A:KQ,253,FALSE)),"#",VLOOKUP(A31687,Questionnaire!A:KQ,253,FALSE))</f>
        <v>#</v>
      </c>
    </row>
    <row r="31688" spans="1:2">
      <c r="A31688" t="s">
        <v>294</v>
      </c>
      <c r="B31688" t="str">
        <f>IF(ISBLANK(VLOOKUP(A31688,Questionnaire!A:KQ,253,FALSE)),"#",VLOOKUP(A31688,Questionnaire!A:KQ,253,FALSE))</f>
        <v>#</v>
      </c>
    </row>
    <row r="31689" spans="1:2">
      <c r="A31689" t="s">
        <v>296</v>
      </c>
      <c r="B31689" t="str">
        <f>IF(ISBLANK(VLOOKUP(A31689,Questionnaire!A:KQ,253,FALSE)),"#",VLOOKUP(A31689,Questionnaire!A:KQ,253,FALSE))</f>
        <v>#</v>
      </c>
    </row>
    <row r="31690" spans="1:2">
      <c r="A31690" t="s">
        <v>301</v>
      </c>
      <c r="B31690" t="str">
        <f>IF(ISBLANK(VLOOKUP(A31690,Questionnaire!A:KQ,253,FALSE)),"#",VLOOKUP(A31690,Questionnaire!A:KQ,253,FALSE))</f>
        <v>#</v>
      </c>
    </row>
    <row r="31691" spans="1:2">
      <c r="A31691" t="s">
        <v>303</v>
      </c>
      <c r="B31691" t="str">
        <f>IF(ISBLANK(VLOOKUP(A31691,Questionnaire!A:KQ,253,FALSE)),"#",VLOOKUP(A31691,Questionnaire!A:KQ,253,FALSE))</f>
        <v>#</v>
      </c>
    </row>
    <row r="31692" spans="1:2">
      <c r="A31692" t="s">
        <v>305</v>
      </c>
      <c r="B31692" t="str">
        <f>IF(ISBLANK(VLOOKUP(A31692,Questionnaire!A:KQ,253,FALSE)),"#",VLOOKUP(A31692,Questionnaire!A:KQ,253,FALSE))</f>
        <v>#</v>
      </c>
    </row>
    <row r="31693" spans="1:2">
      <c r="A31693" t="s">
        <v>307</v>
      </c>
      <c r="B31693" t="str">
        <f>IF(ISBLANK(VLOOKUP(A31693,Questionnaire!A:KQ,253,FALSE)),"#",VLOOKUP(A31693,Questionnaire!A:KQ,253,FALSE))</f>
        <v>#</v>
      </c>
    </row>
    <row r="31694" spans="1:2">
      <c r="A31694" t="s">
        <v>311</v>
      </c>
      <c r="B31694" t="str">
        <f>IF(ISBLANK(VLOOKUP(A31694,Questionnaire!A:KQ,253,FALSE)),"#",VLOOKUP(A31694,Questionnaire!A:KQ,253,FALSE))</f>
        <v>#</v>
      </c>
    </row>
    <row r="31695" spans="1:2">
      <c r="A31695" t="s">
        <v>313</v>
      </c>
      <c r="B31695" t="str">
        <f>IF(ISBLANK(VLOOKUP(A31695,Questionnaire!A:KQ,253,FALSE)),"#",VLOOKUP(A31695,Questionnaire!A:KQ,253,FALSE))</f>
        <v>#</v>
      </c>
    </row>
    <row r="31696" spans="1:2">
      <c r="A31696" t="s">
        <v>314</v>
      </c>
      <c r="B31696" t="str">
        <f>IF(ISBLANK(VLOOKUP(A31696,Questionnaire!A:KQ,253,FALSE)),"#",VLOOKUP(A31696,Questionnaire!A:KQ,253,FALSE))</f>
        <v>#</v>
      </c>
    </row>
    <row r="31697" spans="1:2">
      <c r="A31697" t="s">
        <v>315</v>
      </c>
      <c r="B31697" t="str">
        <f>IF(ISBLANK(VLOOKUP(A31697,Questionnaire!A:KQ,253,FALSE)),"#",VLOOKUP(A31697,Questionnaire!A:KQ,253,FALSE))</f>
        <v>#</v>
      </c>
    </row>
    <row r="31698" spans="1:2">
      <c r="A31698" t="s">
        <v>317</v>
      </c>
      <c r="B31698" t="str">
        <f>IF(ISBLANK(VLOOKUP(A31698,Questionnaire!A:KQ,253,FALSE)),"#",VLOOKUP(A31698,Questionnaire!A:KQ,253,FALSE))</f>
        <v>#</v>
      </c>
    </row>
    <row r="31699" spans="1:2">
      <c r="A31699" t="s">
        <v>319</v>
      </c>
      <c r="B31699" t="str">
        <f>IF(ISBLANK(VLOOKUP(A31699,Questionnaire!A:KQ,253,FALSE)),"#",VLOOKUP(A31699,Questionnaire!A:KQ,253,FALSE))</f>
        <v>#</v>
      </c>
    </row>
    <row r="31700" spans="1:2">
      <c r="A31700" t="s">
        <v>322</v>
      </c>
      <c r="B31700" t="str">
        <f>IF(ISBLANK(VLOOKUP(A31700,Questionnaire!A:KQ,253,FALSE)),"#",VLOOKUP(A31700,Questionnaire!A:KQ,253,FALSE))</f>
        <v>#</v>
      </c>
    </row>
    <row r="31701" spans="1:2">
      <c r="A31701" t="s">
        <v>326</v>
      </c>
      <c r="B31701" t="str">
        <f>IF(ISBLANK(VLOOKUP(A31701,Questionnaire!A:KQ,253,FALSE)),"#",VLOOKUP(A31701,Questionnaire!A:KQ,253,FALSE))</f>
        <v>#</v>
      </c>
    </row>
    <row r="31702" spans="1:2">
      <c r="A31702" t="s">
        <v>328</v>
      </c>
      <c r="B31702" t="str">
        <f>IF(ISBLANK(VLOOKUP(A31702,Questionnaire!A:KQ,253,FALSE)),"#",VLOOKUP(A31702,Questionnaire!A:KQ,253,FALSE))</f>
        <v>#</v>
      </c>
    </row>
    <row r="31703" spans="1:2">
      <c r="A31703" t="s">
        <v>332</v>
      </c>
      <c r="B31703" t="str">
        <f>IF(ISBLANK(VLOOKUP(A31703,Questionnaire!A:KQ,253,FALSE)),"#",VLOOKUP(A31703,Questionnaire!A:KQ,253,FALSE))</f>
        <v>#</v>
      </c>
    </row>
    <row r="31704" spans="1:2">
      <c r="A31704" t="s">
        <v>333</v>
      </c>
      <c r="B31704" t="str">
        <f>IF(ISBLANK(VLOOKUP(A31704,Questionnaire!A:KQ,253,FALSE)),"#",VLOOKUP(A31704,Questionnaire!A:KQ,253,FALSE))</f>
        <v>#</v>
      </c>
    </row>
    <row r="31705" spans="1:2">
      <c r="A31705" t="s">
        <v>334</v>
      </c>
      <c r="B31705" t="str">
        <f>IF(ISBLANK(VLOOKUP(A31705,Questionnaire!A:KQ,253,FALSE)),"#",VLOOKUP(A31705,Questionnaire!A:KQ,253,FALSE))</f>
        <v>#</v>
      </c>
    </row>
    <row r="31706" spans="1:2">
      <c r="A31706" t="s">
        <v>335</v>
      </c>
      <c r="B31706" t="str">
        <f>IF(ISBLANK(VLOOKUP(A31706,Questionnaire!A:KQ,253,FALSE)),"#",VLOOKUP(A31706,Questionnaire!A:KQ,253,FALSE))</f>
        <v>#</v>
      </c>
    </row>
    <row r="31707" spans="1:2">
      <c r="A31707" t="s">
        <v>336</v>
      </c>
      <c r="B31707" t="str">
        <f>IF(ISBLANK(VLOOKUP(A31707,Questionnaire!A:KQ,253,FALSE)),"#",VLOOKUP(A31707,Questionnaire!A:KQ,253,FALSE))</f>
        <v>#</v>
      </c>
    </row>
    <row r="31708" spans="1:2">
      <c r="A31708" t="s">
        <v>337</v>
      </c>
      <c r="B31708" t="str">
        <f>IF(ISBLANK(VLOOKUP(A31708,Questionnaire!A:KQ,253,FALSE)),"#",VLOOKUP(A31708,Questionnaire!A:KQ,253,FALSE))</f>
        <v>#</v>
      </c>
    </row>
    <row r="31709" spans="1:2">
      <c r="A31709" t="s">
        <v>338</v>
      </c>
      <c r="B31709" t="str">
        <f>IF(ISBLANK(VLOOKUP(A31709,Questionnaire!A:KQ,253,FALSE)),"#",VLOOKUP(A31709,Questionnaire!A:KQ,253,FALSE))</f>
        <v>#</v>
      </c>
    </row>
    <row r="31710" spans="1:2">
      <c r="A31710" t="s">
        <v>339</v>
      </c>
      <c r="B31710" t="str">
        <f>IF(ISBLANK(VLOOKUP(A31710,Questionnaire!A:KQ,253,FALSE)),"#",VLOOKUP(A31710,Questionnaire!A:KQ,253,FALSE))</f>
        <v>#</v>
      </c>
    </row>
    <row r="31711" spans="1:2">
      <c r="A31711" t="s">
        <v>340</v>
      </c>
      <c r="B31711" t="str">
        <f>IF(ISBLANK(VLOOKUP(A31711,Questionnaire!A:KQ,253,FALSE)),"#",VLOOKUP(A31711,Questionnaire!A:KQ,253,FALSE))</f>
        <v>#</v>
      </c>
    </row>
    <row r="31712" spans="1:2">
      <c r="A31712" t="s">
        <v>341</v>
      </c>
      <c r="B31712" t="str">
        <f>IF(ISBLANK(VLOOKUP(A31712,Questionnaire!A:KQ,253,FALSE)),"#",VLOOKUP(A31712,Questionnaire!A:KQ,253,FALSE))</f>
        <v>#</v>
      </c>
    </row>
    <row r="31713" spans="1:2">
      <c r="A31713" t="s">
        <v>342</v>
      </c>
      <c r="B31713" t="str">
        <f>IF(ISBLANK(VLOOKUP(A31713,Questionnaire!A:KQ,253,FALSE)),"#",VLOOKUP(A31713,Questionnaire!A:KQ,253,FALSE))</f>
        <v>#</v>
      </c>
    </row>
    <row r="31714" spans="1:2">
      <c r="A31714" t="s">
        <v>343</v>
      </c>
      <c r="B31714" t="str">
        <f>IF(ISBLANK(VLOOKUP(A31714,Questionnaire!A:KQ,253,FALSE)),"#",VLOOKUP(A31714,Questionnaire!A:KQ,253,FALSE))</f>
        <v>#</v>
      </c>
    </row>
    <row r="31715" spans="1:2">
      <c r="A31715" t="s">
        <v>344</v>
      </c>
      <c r="B31715" t="str">
        <f>IF(ISBLANK(VLOOKUP(A31715,Questionnaire!A:KQ,253,FALSE)),"#",VLOOKUP(A31715,Questionnaire!A:KQ,253,FALSE))</f>
        <v>#</v>
      </c>
    </row>
    <row r="31716" spans="1:2">
      <c r="A31716" t="s">
        <v>345</v>
      </c>
      <c r="B31716" t="str">
        <f>IF(ISBLANK(VLOOKUP(A31716,Questionnaire!A:KQ,253,FALSE)),"#",VLOOKUP(A31716,Questionnaire!A:KQ,253,FALSE))</f>
        <v>#</v>
      </c>
    </row>
    <row r="31717" spans="1:2">
      <c r="A31717" t="s">
        <v>348</v>
      </c>
      <c r="B31717" t="str">
        <f>IF(ISBLANK(VLOOKUP(A31717,Questionnaire!A:KQ,253,FALSE)),"#",VLOOKUP(A31717,Questionnaire!A:KQ,253,FALSE))</f>
        <v>#</v>
      </c>
    </row>
    <row r="31718" spans="1:2">
      <c r="A31718" t="s">
        <v>353</v>
      </c>
      <c r="B31718" t="str">
        <f>IF(ISBLANK(VLOOKUP(A31718,Questionnaire!A:KQ,253,FALSE)),"#",VLOOKUP(A31718,Questionnaire!A:KQ,253,FALSE))</f>
        <v>#</v>
      </c>
    </row>
    <row r="31719" spans="1:2">
      <c r="A31719" t="s">
        <v>354</v>
      </c>
      <c r="B31719" t="str">
        <f>IF(ISBLANK(VLOOKUP(A31719,Questionnaire!A:KQ,253,FALSE)),"#",VLOOKUP(A31719,Questionnaire!A:KQ,253,FALSE))</f>
        <v>#</v>
      </c>
    </row>
    <row r="31720" spans="1:2">
      <c r="A31720" t="s">
        <v>355</v>
      </c>
      <c r="B31720" t="str">
        <f>IF(ISBLANK(VLOOKUP(A31720,Questionnaire!A:KQ,253,FALSE)),"#",VLOOKUP(A31720,Questionnaire!A:KQ,253,FALSE))</f>
        <v>#</v>
      </c>
    </row>
    <row r="31721" spans="1:2">
      <c r="A31721" t="s">
        <v>356</v>
      </c>
      <c r="B31721" t="str">
        <f>IF(ISBLANK(VLOOKUP(A31721,Questionnaire!A:KQ,253,FALSE)),"#",VLOOKUP(A31721,Questionnaire!A:KQ,253,FALSE))</f>
        <v>#</v>
      </c>
    </row>
    <row r="31722" spans="1:2">
      <c r="A31722" t="s">
        <v>357</v>
      </c>
      <c r="B31722" t="str">
        <f>IF(ISBLANK(VLOOKUP(A31722,Questionnaire!A:KQ,253,FALSE)),"#",VLOOKUP(A31722,Questionnaire!A:KQ,253,FALSE))</f>
        <v>#</v>
      </c>
    </row>
    <row r="31723" spans="1:2">
      <c r="A31723" t="s">
        <v>360</v>
      </c>
      <c r="B31723" t="str">
        <f>IF(ISBLANK(VLOOKUP(A31723,Questionnaire!A:KQ,253,FALSE)),"#",VLOOKUP(A31723,Questionnaire!A:KQ,253,FALSE))</f>
        <v>#</v>
      </c>
    </row>
    <row r="31724" spans="1:2">
      <c r="A31724" t="s">
        <v>362</v>
      </c>
      <c r="B31724" t="str">
        <f>IF(ISBLANK(VLOOKUP(A31724,Questionnaire!A:KQ,253,FALSE)),"#",VLOOKUP(A31724,Questionnaire!A:KQ,253,FALSE))</f>
        <v>#</v>
      </c>
    </row>
    <row r="31725" spans="1:2">
      <c r="A31725" t="s">
        <v>363</v>
      </c>
      <c r="B31725" t="str">
        <f>IF(ISBLANK(VLOOKUP(A31725,Questionnaire!A:KQ,253,FALSE)),"#",VLOOKUP(A31725,Questionnaire!A:KQ,253,FALSE))</f>
        <v>#</v>
      </c>
    </row>
    <row r="31726" spans="1:2">
      <c r="A31726" t="s">
        <v>364</v>
      </c>
      <c r="B31726" t="str">
        <f>IF(ISBLANK(VLOOKUP(A31726,Questionnaire!A:KQ,253,FALSE)),"#",VLOOKUP(A31726,Questionnaire!A:KQ,253,FALSE))</f>
        <v>#</v>
      </c>
    </row>
    <row r="31727" spans="1:2">
      <c r="A31727" t="s">
        <v>365</v>
      </c>
      <c r="B31727" t="str">
        <f>IF(ISBLANK(VLOOKUP(A31727,Questionnaire!A:KQ,253,FALSE)),"#",VLOOKUP(A31727,Questionnaire!A:KQ,253,FALSE))</f>
        <v>#</v>
      </c>
    </row>
    <row r="31728" spans="1:2">
      <c r="A31728" t="s">
        <v>366</v>
      </c>
      <c r="B31728" t="str">
        <f>IF(ISBLANK(VLOOKUP(A31728,Questionnaire!A:KQ,253,FALSE)),"#",VLOOKUP(A31728,Questionnaire!A:KQ,253,FALSE))</f>
        <v>#</v>
      </c>
    </row>
    <row r="31729" spans="1:2">
      <c r="A31729" t="s">
        <v>371</v>
      </c>
      <c r="B31729" t="str">
        <f>IF(ISBLANK(VLOOKUP(A31729,Questionnaire!A:KQ,253,FALSE)),"#",VLOOKUP(A31729,Questionnaire!A:KQ,253,FALSE))</f>
        <v>#</v>
      </c>
    </row>
    <row r="31730" spans="1:2">
      <c r="A31730" t="s">
        <v>372</v>
      </c>
      <c r="B31730" t="str">
        <f>IF(ISBLANK(VLOOKUP(A31730,Questionnaire!A:KQ,253,FALSE)),"#",VLOOKUP(A31730,Questionnaire!A:KQ,253,FALSE))</f>
        <v>#</v>
      </c>
    </row>
    <row r="31731" spans="1:2">
      <c r="A31731" t="s">
        <v>373</v>
      </c>
      <c r="B31731" t="str">
        <f>IF(ISBLANK(VLOOKUP(A31731,Questionnaire!A:KQ,253,FALSE)),"#",VLOOKUP(A31731,Questionnaire!A:KQ,253,FALSE))</f>
        <v>#</v>
      </c>
    </row>
    <row r="31732" spans="1:2">
      <c r="A31732" t="s">
        <v>374</v>
      </c>
      <c r="B31732" t="str">
        <f>IF(ISBLANK(VLOOKUP(A31732,Questionnaire!A:KQ,253,FALSE)),"#",VLOOKUP(A31732,Questionnaire!A:KQ,253,FALSE))</f>
        <v>#</v>
      </c>
    </row>
    <row r="31733" spans="1:2">
      <c r="A31733" t="s">
        <v>377</v>
      </c>
      <c r="B31733" t="str">
        <f>IF(ISBLANK(VLOOKUP(A31733,Questionnaire!A:KQ,253,FALSE)),"#",VLOOKUP(A31733,Questionnaire!A:KQ,253,FALSE))</f>
        <v>#</v>
      </c>
    </row>
    <row r="31734" spans="1:2">
      <c r="A31734" t="s">
        <v>379</v>
      </c>
      <c r="B31734" t="str">
        <f>IF(ISBLANK(VLOOKUP(A31734,Questionnaire!A:KQ,253,FALSE)),"#",VLOOKUP(A31734,Questionnaire!A:KQ,253,FALSE))</f>
        <v>#</v>
      </c>
    </row>
    <row r="31735" spans="1:2">
      <c r="A31735" t="s">
        <v>380</v>
      </c>
      <c r="B31735" t="str">
        <f>IF(ISBLANK(VLOOKUP(A31735,Questionnaire!A:KQ,253,FALSE)),"#",VLOOKUP(A31735,Questionnaire!A:KQ,253,FALSE))</f>
        <v>#</v>
      </c>
    </row>
    <row r="31736" spans="1:2">
      <c r="A31736" t="s">
        <v>381</v>
      </c>
      <c r="B31736" t="str">
        <f>IF(ISBLANK(VLOOKUP(A31736,Questionnaire!A:KQ,253,FALSE)),"#",VLOOKUP(A31736,Questionnaire!A:KQ,253,FALSE))</f>
        <v>#</v>
      </c>
    </row>
    <row r="31737" spans="1:2">
      <c r="A31737" t="s">
        <v>382</v>
      </c>
      <c r="B31737" t="str">
        <f>IF(ISBLANK(VLOOKUP(A31737,Questionnaire!A:KQ,253,FALSE)),"#",VLOOKUP(A31737,Questionnaire!A:KQ,253,FALSE))</f>
        <v>#</v>
      </c>
    </row>
    <row r="31738" spans="1:2">
      <c r="A31738" t="s">
        <v>384</v>
      </c>
      <c r="B31738" t="str">
        <f>IF(ISBLANK(VLOOKUP(A31738,Questionnaire!A:KQ,253,FALSE)),"#",VLOOKUP(A31738,Questionnaire!A:KQ,253,FALSE))</f>
        <v>#</v>
      </c>
    </row>
    <row r="31739" spans="1:2">
      <c r="A31739" t="s">
        <v>387</v>
      </c>
      <c r="B31739" t="str">
        <f>IF(ISBLANK(VLOOKUP(A31739,Questionnaire!A:KQ,253,FALSE)),"#",VLOOKUP(A31739,Questionnaire!A:KQ,253,FALSE))</f>
        <v>#</v>
      </c>
    </row>
    <row r="31740" spans="1:2">
      <c r="A31740" t="s">
        <v>391</v>
      </c>
      <c r="B31740" t="str">
        <f>IF(ISBLANK(VLOOKUP(A31740,Questionnaire!A:KQ,253,FALSE)),"#",VLOOKUP(A31740,Questionnaire!A:KQ,253,FALSE))</f>
        <v>#</v>
      </c>
    </row>
    <row r="31741" spans="1:2">
      <c r="A31741" t="s">
        <v>393</v>
      </c>
      <c r="B31741" t="str">
        <f>IF(ISBLANK(VLOOKUP(A31741,Questionnaire!A:KQ,253,FALSE)),"#",VLOOKUP(A31741,Questionnaire!A:KQ,253,FALSE))</f>
        <v>#</v>
      </c>
    </row>
    <row r="31742" spans="1:2">
      <c r="A31742" t="s">
        <v>395</v>
      </c>
      <c r="B31742" t="str">
        <f>IF(ISBLANK(VLOOKUP(A31742,Questionnaire!A:KQ,253,FALSE)),"#",VLOOKUP(A31742,Questionnaire!A:KQ,253,FALSE))</f>
        <v>#</v>
      </c>
    </row>
    <row r="31743" spans="1:2">
      <c r="A31743" t="s">
        <v>398</v>
      </c>
      <c r="B31743" t="str">
        <f>IF(ISBLANK(VLOOKUP(A31743,Questionnaire!A:KQ,253,FALSE)),"#",VLOOKUP(A31743,Questionnaire!A:KQ,253,FALSE))</f>
        <v>#</v>
      </c>
    </row>
    <row r="31744" spans="1:2">
      <c r="A31744" t="s">
        <v>402</v>
      </c>
      <c r="B31744" t="str">
        <f>IF(ISBLANK(VLOOKUP(A31744,Questionnaire!A:KQ,253,FALSE)),"#",VLOOKUP(A31744,Questionnaire!A:KQ,253,FALSE))</f>
        <v>#</v>
      </c>
    </row>
    <row r="31745" spans="1:2">
      <c r="A31745" t="s">
        <v>405</v>
      </c>
      <c r="B31745" t="str">
        <f>IF(ISBLANK(VLOOKUP(A31745,Questionnaire!A:KQ,253,FALSE)),"#",VLOOKUP(A31745,Questionnaire!A:KQ,253,FALSE))</f>
        <v>#</v>
      </c>
    </row>
    <row r="31746" spans="1:2">
      <c r="A31746" t="s">
        <v>409</v>
      </c>
      <c r="B31746" t="str">
        <f>IF(ISBLANK(VLOOKUP(A31746,Questionnaire!A:KQ,253,FALSE)),"#",VLOOKUP(A31746,Questionnaire!A:KQ,253,FALSE))</f>
        <v>#</v>
      </c>
    </row>
    <row r="31747" spans="1:2">
      <c r="A31747" t="s">
        <v>412</v>
      </c>
      <c r="B31747" t="str">
        <f>IF(ISBLANK(VLOOKUP(A31747,Questionnaire!A:KQ,253,FALSE)),"#",VLOOKUP(A31747,Questionnaire!A:KQ,253,FALSE))</f>
        <v>#</v>
      </c>
    </row>
    <row r="31748" spans="1:2">
      <c r="A31748" t="s">
        <v>415</v>
      </c>
      <c r="B31748" t="str">
        <f>IF(ISBLANK(VLOOKUP(A31748,Questionnaire!A:KQ,253,FALSE)),"#",VLOOKUP(A31748,Questionnaire!A:KQ,253,FALSE))</f>
        <v>#</v>
      </c>
    </row>
    <row r="31749" spans="1:2">
      <c r="A31749" t="s">
        <v>418</v>
      </c>
      <c r="B31749" t="str">
        <f>IF(ISBLANK(VLOOKUP(A31749,Questionnaire!A:KQ,253,FALSE)),"#",VLOOKUP(A31749,Questionnaire!A:KQ,253,FALSE))</f>
        <v>#</v>
      </c>
    </row>
    <row r="31750" spans="1:2">
      <c r="A31750" t="s">
        <v>421</v>
      </c>
      <c r="B31750" t="str">
        <f>IF(ISBLANK(VLOOKUP(A31750,Questionnaire!A:KQ,253,FALSE)),"#",VLOOKUP(A31750,Questionnaire!A:KQ,253,FALSE))</f>
        <v>#</v>
      </c>
    </row>
    <row r="31751" spans="1:2">
      <c r="A31751" t="s">
        <v>424</v>
      </c>
      <c r="B31751" t="str">
        <f>IF(ISBLANK(VLOOKUP(A31751,Questionnaire!A:KQ,253,FALSE)),"#",VLOOKUP(A31751,Questionnaire!A:KQ,253,FALSE))</f>
        <v>#</v>
      </c>
    </row>
    <row r="31752" spans="1:2">
      <c r="A31752" t="s">
        <v>429</v>
      </c>
      <c r="B31752" t="str">
        <f>IF(ISBLANK(VLOOKUP(A31752,Questionnaire!A:KQ,253,FALSE)),"#",VLOOKUP(A31752,Questionnaire!A:KQ,253,FALSE))</f>
        <v>#</v>
      </c>
    </row>
    <row r="31753" spans="1:2">
      <c r="A31753" t="s">
        <v>432</v>
      </c>
      <c r="B31753" t="str">
        <f>IF(ISBLANK(VLOOKUP(A31753,Questionnaire!A:KQ,253,FALSE)),"#",VLOOKUP(A31753,Questionnaire!A:KQ,253,FALSE))</f>
        <v>#</v>
      </c>
    </row>
    <row r="31754" spans="1:2">
      <c r="A31754" t="s">
        <v>435</v>
      </c>
      <c r="B31754" t="str">
        <f>IF(ISBLANK(VLOOKUP(A31754,Questionnaire!A:KQ,253,FALSE)),"#",VLOOKUP(A31754,Questionnaire!A:KQ,253,FALSE))</f>
        <v>#</v>
      </c>
    </row>
    <row r="31755" spans="1:2">
      <c r="A31755" t="s">
        <v>437</v>
      </c>
      <c r="B31755" t="str">
        <f>IF(ISBLANK(VLOOKUP(A31755,Questionnaire!A:KQ,253,FALSE)),"#",VLOOKUP(A31755,Questionnaire!A:KQ,253,FALSE))</f>
        <v>#</v>
      </c>
    </row>
    <row r="31756" spans="1:2">
      <c r="A31756" t="s">
        <v>439</v>
      </c>
      <c r="B31756" t="str">
        <f>IF(ISBLANK(VLOOKUP(A31756,Questionnaire!A:KQ,253,FALSE)),"#",VLOOKUP(A31756,Questionnaire!A:KQ,253,FALSE))</f>
        <v>#</v>
      </c>
    </row>
    <row r="31757" spans="1:2">
      <c r="A31757" t="s">
        <v>442</v>
      </c>
      <c r="B31757" t="str">
        <f>IF(ISBLANK(VLOOKUP(A31757,Questionnaire!A:KQ,253,FALSE)),"#",VLOOKUP(A31757,Questionnaire!A:KQ,253,FALSE))</f>
        <v>#</v>
      </c>
    </row>
    <row r="31758" spans="1:2">
      <c r="A31758" t="s">
        <v>445</v>
      </c>
      <c r="B31758" t="str">
        <f>IF(ISBLANK(VLOOKUP(A31758,Questionnaire!A:KQ,253,FALSE)),"#",VLOOKUP(A31758,Questionnaire!A:KQ,253,FALSE))</f>
        <v>#</v>
      </c>
    </row>
    <row r="31759" spans="1:2">
      <c r="A31759" t="s">
        <v>448</v>
      </c>
      <c r="B31759" t="str">
        <f>IF(ISBLANK(VLOOKUP(A31759,Questionnaire!A:KQ,253,FALSE)),"#",VLOOKUP(A31759,Questionnaire!A:KQ,253,FALSE))</f>
        <v>#</v>
      </c>
    </row>
    <row r="31760" spans="1:2">
      <c r="A31760" t="s">
        <v>452</v>
      </c>
      <c r="B31760" t="str">
        <f>IF(ISBLANK(VLOOKUP(A31760,Questionnaire!A:KQ,253,FALSE)),"#",VLOOKUP(A31760,Questionnaire!A:KQ,253,FALSE))</f>
        <v>#</v>
      </c>
    </row>
    <row r="31761" spans="1:3">
      <c r="A31761" t="s">
        <v>455</v>
      </c>
      <c r="B31761" t="str">
        <f>IF(ISBLANK(VLOOKUP(A31761,Questionnaire!A:KQ,253,FALSE)),"#",VLOOKUP(A31761,Questionnaire!A:KQ,253,FALSE))</f>
        <v>#</v>
      </c>
    </row>
    <row r="31762" spans="1:3">
      <c r="A31762" t="s">
        <v>458</v>
      </c>
      <c r="B31762" t="str">
        <f>IF(ISBLANK(VLOOKUP(A31762,Questionnaire!A:KQ,253,FALSE)),"#",VLOOKUP(A31762,Questionnaire!A:KQ,253,FALSE))</f>
        <v>#</v>
      </c>
    </row>
    <row r="31763" spans="1:3">
      <c r="A31763" t="s">
        <v>461</v>
      </c>
      <c r="B31763" t="str">
        <f>IF(ISBLANK(VLOOKUP(A31763,Questionnaire!A:KQ,253,FALSE)),"#",VLOOKUP(A31763,Questionnaire!A:KQ,253,FALSE))</f>
        <v>#</v>
      </c>
    </row>
    <row r="31764" spans="1:3">
      <c r="A31764" t="s">
        <v>465</v>
      </c>
      <c r="B31764" t="str">
        <f>IF(ISBLANK(VLOOKUP(A31764,Questionnaire!A:KQ,253,FALSE)),"#",VLOOKUP(A31764,Questionnaire!A:KQ,253,FALSE))</f>
        <v>#</v>
      </c>
    </row>
    <row r="31765" spans="1:3">
      <c r="A31765" t="s">
        <v>467</v>
      </c>
      <c r="B31765" t="str">
        <f>IF(ISBLANK(VLOOKUP(A31765,Questionnaire!A:KQ,253,FALSE)),"#",VLOOKUP(A31765,Questionnaire!A:KQ,253,FALSE))</f>
        <v>#</v>
      </c>
    </row>
    <row r="31766" spans="1:3">
      <c r="A31766" t="s">
        <v>469</v>
      </c>
      <c r="B31766" t="str">
        <f>IF(ISBLANK(VLOOKUP(A31766,Questionnaire!A:KQ,253,FALSE)),"#",VLOOKUP(A31766,Questionnaire!A:KQ,253,FALSE))</f>
        <v>#</v>
      </c>
    </row>
    <row r="31767" spans="1:3">
      <c r="A31767" t="s">
        <v>471</v>
      </c>
      <c r="B31767" t="str">
        <f>IF(ISBLANK(VLOOKUP(A31767,Questionnaire!A:KQ,253,FALSE)),"#",VLOOKUP(A31767,Questionnaire!A:KQ,253,FALSE))</f>
        <v>#</v>
      </c>
    </row>
    <row r="31768" spans="1:3">
      <c r="A31768" t="s">
        <v>473</v>
      </c>
      <c r="B31768" t="str">
        <f>IF(ISBLANK(VLOOKUP(A31768,Questionnaire!A:KQ,253,FALSE)),"#",VLOOKUP(A31768,Questionnaire!A:KQ,253,FALSE))</f>
        <v>#</v>
      </c>
    </row>
    <row r="31769" spans="1:3">
      <c r="A31769" t="s">
        <v>475</v>
      </c>
      <c r="B31769" t="str">
        <f>IF(ISBLANK(VLOOKUP(A31769,Questionnaire!A:KQ,253,FALSE)),"#",VLOOKUP(A31769,Questionnaire!A:KQ,253,FALSE))</f>
        <v>#</v>
      </c>
    </row>
    <row r="31770" spans="1:3">
      <c r="A31770" t="s">
        <v>185</v>
      </c>
      <c r="B31770" t="str">
        <f>IF(ISBLANK(VLOOKUP(A31770,Questionnaire!A:KQ,254,FALSE)),"#",VLOOKUP(A31770,Questionnaire!A:KQ,254,FALSE))</f>
        <v>#</v>
      </c>
      <c r="C31770">
        <v>251</v>
      </c>
    </row>
    <row r="31771" spans="1:3">
      <c r="A31771" t="s">
        <v>187</v>
      </c>
      <c r="B31771" t="str">
        <f>IF(ISNA(VLOOKUP(VLOOKUP(A31771,Questionnaire!A:KQ,254,FALSE),'CORA Encoding'!D:E,2,FALSE)),"#",VLOOKUP(VLOOKUP(A31771,Questionnaire!A:KQ,254,FALSE),'CORA Encoding'!D:E,2,FALSE))</f>
        <v>#</v>
      </c>
    </row>
    <row r="31772" spans="1:3">
      <c r="A31772" t="s">
        <v>189</v>
      </c>
      <c r="B31772" t="str">
        <f>IF(ISNA(VLOOKUP(VLOOKUP(A31772,Questionnaire!A:KQ,254,FALSE),'CORA Encoding'!G:H,2,FALSE)),"#",VLOOKUP(VLOOKUP(A31772,Questionnaire!A:KQ,254,FALSE),'CORA Encoding'!G:H,2,FALSE))</f>
        <v>#</v>
      </c>
    </row>
    <row r="31773" spans="1:3">
      <c r="A31773" t="s">
        <v>191</v>
      </c>
      <c r="B31773" t="str">
        <f>IF(ISNA(VLOOKUP(VLOOKUP(A31773,Questionnaire!A:KQ,254,FALSE),'Country List'!E:F,2,FALSE)),"#",VLOOKUP(VLOOKUP(A31773,Questionnaire!A:KQ,254,FALSE),'Country List'!E:F,2,FALSE))</f>
        <v>#</v>
      </c>
    </row>
    <row r="31774" spans="1:3">
      <c r="A31774" t="s">
        <v>193</v>
      </c>
      <c r="B31774" t="str">
        <f>IF(ISNA(VLOOKUP(VLOOKUP(A31774,Questionnaire!A:KQ,254,FALSE),'Industry List'!B:C,2,FALSE)),"#",VLOOKUP(VLOOKUP(A31774,Questionnaire!A:KQ,254,FALSE),'Industry List'!B:C,2,FALSE))</f>
        <v>#</v>
      </c>
    </row>
    <row r="31775" spans="1:3">
      <c r="A31775" t="s">
        <v>197</v>
      </c>
      <c r="B31775" t="str">
        <f>IF(ISBLANK(VLOOKUP(A31775,Questionnaire!A:KQ,254,FALSE)),"#",VLOOKUP(A31775,Questionnaire!A:KQ,254,FALSE))</f>
        <v>#</v>
      </c>
    </row>
    <row r="31776" spans="1:3">
      <c r="A31776" t="s">
        <v>201</v>
      </c>
      <c r="B31776" t="str">
        <f>IF(ISBLANK(VLOOKUP(A31776,Questionnaire!A:KQ,254,FALSE)),"#",VLOOKUP(A31776,Questionnaire!A:KQ,254,FALSE))</f>
        <v>#</v>
      </c>
    </row>
    <row r="31777" spans="1:2">
      <c r="A31777" t="s">
        <v>203</v>
      </c>
      <c r="B31777" t="str">
        <f>IF(ISNA(VLOOKUP(VLOOKUP(A31777,Questionnaire!A:KQ,254,FALSE),'CORA Encoding'!J:K,2,FALSE)),"#",VLOOKUP(VLOOKUP(A31777,Questionnaire!A:KQ,254,FALSE),'CORA Encoding'!J:K,2,FALSE))</f>
        <v>#</v>
      </c>
    </row>
    <row r="31778" spans="1:2">
      <c r="A31778" t="s">
        <v>208</v>
      </c>
      <c r="B31778" t="str">
        <f>IF(ISBLANK(VLOOKUP(A31778,Questionnaire!A:KQ,254,FALSE)),"#",VLOOKUP(A31778,Questionnaire!A:KQ,254,FALSE))</f>
        <v>#</v>
      </c>
    </row>
    <row r="31779" spans="1:2">
      <c r="A31779" t="s">
        <v>213</v>
      </c>
      <c r="B31779" t="str">
        <f>IF(ISBLANK(VLOOKUP(A31779,Questionnaire!A:KQ,254,FALSE)),"#",VLOOKUP(A31779,Questionnaire!A:KQ,254,FALSE))</f>
        <v>#</v>
      </c>
    </row>
    <row r="31780" spans="1:2">
      <c r="A31780" t="s">
        <v>215</v>
      </c>
      <c r="B31780" t="str">
        <f>IF(ISBLANK(VLOOKUP(A31780,Questionnaire!A:KQ,254,FALSE)),"#",VLOOKUP(A31780,Questionnaire!A:KQ,254,FALSE))</f>
        <v>#</v>
      </c>
    </row>
    <row r="31781" spans="1:2">
      <c r="A31781" t="s">
        <v>217</v>
      </c>
      <c r="B31781" t="str">
        <f>IF(ISBLANK(VLOOKUP(A31781,Questionnaire!A:KQ,254,FALSE)),"#",VLOOKUP(A31781,Questionnaire!A:KQ,254,FALSE))</f>
        <v>#</v>
      </c>
    </row>
    <row r="31782" spans="1:2">
      <c r="A31782" t="s">
        <v>219</v>
      </c>
      <c r="B31782" t="str">
        <f>IF(ISBLANK(VLOOKUP(A31782,Questionnaire!A:KQ,254,FALSE)),"#",VLOOKUP(A31782,Questionnaire!A:KQ,254,FALSE))</f>
        <v>#</v>
      </c>
    </row>
    <row r="31783" spans="1:2">
      <c r="A31783" t="s">
        <v>221</v>
      </c>
      <c r="B31783" t="str">
        <f>IF(ISBLANK(VLOOKUP(A31783,Questionnaire!A:KQ,254,FALSE)),"#",VLOOKUP(A31783,Questionnaire!A:KQ,254,FALSE))</f>
        <v>#</v>
      </c>
    </row>
    <row r="31784" spans="1:2">
      <c r="A31784" t="s">
        <v>223</v>
      </c>
      <c r="B31784" t="str">
        <f>IF(ISBLANK(VLOOKUP(A31784,Questionnaire!A:KQ,254,FALSE)),"#",VLOOKUP(A31784,Questionnaire!A:KQ,254,FALSE))</f>
        <v>#</v>
      </c>
    </row>
    <row r="31785" spans="1:2">
      <c r="A31785" t="s">
        <v>225</v>
      </c>
      <c r="B31785" t="str">
        <f>IF(ISBLANK(VLOOKUP(A31785,Questionnaire!A:KQ,254,FALSE)),"#",VLOOKUP(A31785,Questionnaire!A:KQ,254,FALSE))</f>
        <v>#</v>
      </c>
    </row>
    <row r="31786" spans="1:2">
      <c r="A31786" t="s">
        <v>227</v>
      </c>
      <c r="B31786" t="str">
        <f>IF(ISBLANK(VLOOKUP(A31786,Questionnaire!A:KQ,254,FALSE)),"#",VLOOKUP(A31786,Questionnaire!A:KQ,254,FALSE))</f>
        <v>#</v>
      </c>
    </row>
    <row r="31787" spans="1:2">
      <c r="A31787" t="s">
        <v>229</v>
      </c>
      <c r="B31787" t="str">
        <f>IF(ISBLANK(VLOOKUP(A31787,Questionnaire!A:KQ,254,FALSE)),"#",VLOOKUP(A31787,Questionnaire!A:KQ,254,FALSE))</f>
        <v>#</v>
      </c>
    </row>
    <row r="31788" spans="1:2">
      <c r="A31788" t="s">
        <v>231</v>
      </c>
      <c r="B31788" t="str">
        <f>IF(ISBLANK(VLOOKUP(A31788,Questionnaire!A:KQ,254,FALSE)),"#",VLOOKUP(A31788,Questionnaire!A:KQ,254,FALSE))</f>
        <v>#</v>
      </c>
    </row>
    <row r="31789" spans="1:2">
      <c r="A31789" t="s">
        <v>233</v>
      </c>
      <c r="B31789" t="str">
        <f>IF(ISBLANK(VLOOKUP(A31789,Questionnaire!A:KQ,254,FALSE)),"#",VLOOKUP(A31789,Questionnaire!A:KQ,254,FALSE))</f>
        <v>#</v>
      </c>
    </row>
    <row r="31790" spans="1:2">
      <c r="A31790" t="s">
        <v>235</v>
      </c>
      <c r="B31790" t="str">
        <f>IF(ISBLANK(VLOOKUP(A31790,Questionnaire!A:KQ,254,FALSE)),"#",VLOOKUP(A31790,Questionnaire!A:KQ,254,FALSE))</f>
        <v>#</v>
      </c>
    </row>
    <row r="31791" spans="1:2">
      <c r="A31791" t="s">
        <v>237</v>
      </c>
      <c r="B31791" t="str">
        <f>IF(ISBLANK(VLOOKUP(A31791,Questionnaire!A:KQ,254,FALSE)),"#",VLOOKUP(A31791,Questionnaire!A:KQ,254,FALSE))</f>
        <v>#</v>
      </c>
    </row>
    <row r="31792" spans="1:2">
      <c r="A31792" t="s">
        <v>239</v>
      </c>
      <c r="B31792" t="str">
        <f>IF(ISBLANK(VLOOKUP(A31792,Questionnaire!A:KQ,254,FALSE)),"#",VLOOKUP(A31792,Questionnaire!A:KQ,254,FALSE))</f>
        <v>#</v>
      </c>
    </row>
    <row r="31793" spans="1:2">
      <c r="A31793" t="s">
        <v>242</v>
      </c>
      <c r="B31793" t="str">
        <f>IF(ISBLANK(VLOOKUP(A31793,Questionnaire!A:KQ,254,FALSE)),"#",VLOOKUP(A31793,Questionnaire!A:KQ,254,FALSE))</f>
        <v>#</v>
      </c>
    </row>
    <row r="31794" spans="1:2">
      <c r="A31794" t="s">
        <v>245</v>
      </c>
      <c r="B31794" t="str">
        <f>IF(ISBLANK(VLOOKUP(A31794,Questionnaire!A:KQ,254,FALSE)),"#",VLOOKUP(A31794,Questionnaire!A:KQ,254,FALSE))</f>
        <v>#</v>
      </c>
    </row>
    <row r="31795" spans="1:2">
      <c r="A31795" t="s">
        <v>247</v>
      </c>
      <c r="B31795" t="str">
        <f>IF(ISBLANK(VLOOKUP(A31795,Questionnaire!A:KQ,254,FALSE)),"#",VLOOKUP(A31795,Questionnaire!A:KQ,254,FALSE))</f>
        <v>#</v>
      </c>
    </row>
    <row r="31796" spans="1:2">
      <c r="A31796" t="s">
        <v>249</v>
      </c>
      <c r="B31796" t="str">
        <f>IF(ISBLANK(VLOOKUP(A31796,Questionnaire!A:KQ,254,FALSE)),"#",VLOOKUP(A31796,Questionnaire!A:KQ,254,FALSE))</f>
        <v>#</v>
      </c>
    </row>
    <row r="31797" spans="1:2">
      <c r="A31797" t="s">
        <v>250</v>
      </c>
      <c r="B31797" t="str">
        <f>IF(ISBLANK(VLOOKUP(A31797,Questionnaire!A:KQ,254,FALSE)),"#",VLOOKUP(A31797,Questionnaire!A:KQ,254,FALSE))</f>
        <v>#</v>
      </c>
    </row>
    <row r="31798" spans="1:2">
      <c r="A31798" t="s">
        <v>252</v>
      </c>
      <c r="B31798" t="str">
        <f>IF(ISBLANK(VLOOKUP(A31798,Questionnaire!A:KQ,254,FALSE)),"#",VLOOKUP(A31798,Questionnaire!A:KQ,254,FALSE))</f>
        <v>#</v>
      </c>
    </row>
    <row r="31799" spans="1:2">
      <c r="A31799" t="s">
        <v>255</v>
      </c>
      <c r="B31799" t="str">
        <f>IF(ISBLANK(VLOOKUP(A31799,Questionnaire!A:KQ,254,FALSE)),"#",VLOOKUP(A31799,Questionnaire!A:KQ,254,FALSE))</f>
        <v>#</v>
      </c>
    </row>
    <row r="31800" spans="1:2">
      <c r="A31800" t="s">
        <v>258</v>
      </c>
      <c r="B31800" t="str">
        <f>IF(ISNA(VLOOKUP(VLOOKUP(A31800,Questionnaire!A:KQ,254,FALSE),'CORA Encoding'!M:N,2,FALSE)),"#",VLOOKUP(VLOOKUP(A31800,Questionnaire!A:KQ,254,FALSE),'CORA Encoding'!M:N,2,FALSE))</f>
        <v>#</v>
      </c>
    </row>
    <row r="31801" spans="1:2">
      <c r="A31801" t="s">
        <v>261</v>
      </c>
      <c r="B31801" t="str">
        <f>IF(ISBLANK(VLOOKUP(A31801,Questionnaire!A:KQ,254,FALSE)),"#",VLOOKUP(A31801,Questionnaire!A:KQ,254,FALSE))</f>
        <v>#</v>
      </c>
    </row>
    <row r="31802" spans="1:2">
      <c r="A31802" t="s">
        <v>263</v>
      </c>
      <c r="B31802" t="str">
        <f>IF(ISBLANK(VLOOKUP(A31802,Questionnaire!A:KQ,254,FALSE)),"#",VLOOKUP(A31802,Questionnaire!A:KQ,254,FALSE))</f>
        <v>#</v>
      </c>
    </row>
    <row r="31803" spans="1:2">
      <c r="A31803" t="s">
        <v>265</v>
      </c>
      <c r="B31803" t="str">
        <f>IF(ISBLANK(VLOOKUP(A31803,Questionnaire!A:KQ,254,FALSE)),"#",VLOOKUP(A31803,Questionnaire!A:KQ,254,FALSE))</f>
        <v>#</v>
      </c>
    </row>
    <row r="31804" spans="1:2">
      <c r="A31804" t="s">
        <v>267</v>
      </c>
      <c r="B31804" t="str">
        <f>IF(ISBLANK(VLOOKUP(A31804,Questionnaire!A:KQ,254,FALSE)),"#",VLOOKUP(A31804,Questionnaire!A:KQ,254,FALSE))</f>
        <v>#</v>
      </c>
    </row>
    <row r="31805" spans="1:2">
      <c r="A31805" t="s">
        <v>269</v>
      </c>
      <c r="B31805" t="str">
        <f>IF(ISBLANK(VLOOKUP(A31805,Questionnaire!A:KQ,254,FALSE)),"#",VLOOKUP(A31805,Questionnaire!A:KQ,254,FALSE))</f>
        <v>#</v>
      </c>
    </row>
    <row r="31806" spans="1:2">
      <c r="A31806" t="s">
        <v>274</v>
      </c>
      <c r="B31806" t="str">
        <f>IF(ISBLANK(VLOOKUP(A31806,Questionnaire!A:KQ,254,FALSE)),"#",VLOOKUP(A31806,Questionnaire!A:KQ,254,FALSE))</f>
        <v>#</v>
      </c>
    </row>
    <row r="31807" spans="1:2">
      <c r="A31807" t="s">
        <v>276</v>
      </c>
      <c r="B31807" t="str">
        <f>IF(ISBLANK(VLOOKUP(A31807,Questionnaire!A:KQ,254,FALSE)),"#",VLOOKUP(A31807,Questionnaire!A:KQ,254,FALSE))</f>
        <v>#</v>
      </c>
    </row>
    <row r="31808" spans="1:2">
      <c r="A31808" t="s">
        <v>278</v>
      </c>
      <c r="B31808" t="str">
        <f>IF(ISBLANK(VLOOKUP(A31808,Questionnaire!A:KQ,254,FALSE)),"#",VLOOKUP(A31808,Questionnaire!A:KQ,254,FALSE))</f>
        <v>#</v>
      </c>
    </row>
    <row r="31809" spans="1:2">
      <c r="A31809" t="s">
        <v>280</v>
      </c>
      <c r="B31809" t="str">
        <f>IF(ISBLANK(VLOOKUP(A31809,Questionnaire!A:KQ,254,FALSE)),"#",VLOOKUP(A31809,Questionnaire!A:KQ,254,FALSE))</f>
        <v>#</v>
      </c>
    </row>
    <row r="31810" spans="1:2">
      <c r="A31810" t="s">
        <v>282</v>
      </c>
      <c r="B31810" t="str">
        <f>IF(ISBLANK(VLOOKUP(A31810,Questionnaire!A:KQ,254,FALSE)),"#",VLOOKUP(A31810,Questionnaire!A:KQ,254,FALSE))</f>
        <v>#</v>
      </c>
    </row>
    <row r="31811" spans="1:2">
      <c r="A31811" t="s">
        <v>286</v>
      </c>
      <c r="B31811" t="str">
        <f>IF(ISBLANK(VLOOKUP(A31811,Questionnaire!A:KQ,254,FALSE)),"#",VLOOKUP(A31811,Questionnaire!A:KQ,254,FALSE))</f>
        <v>#</v>
      </c>
    </row>
    <row r="31812" spans="1:2">
      <c r="A31812" t="s">
        <v>288</v>
      </c>
      <c r="B31812" t="str">
        <f>IF(ISBLANK(VLOOKUP(A31812,Questionnaire!A:KQ,254,FALSE)),"#",VLOOKUP(A31812,Questionnaire!A:KQ,254,FALSE))</f>
        <v>#</v>
      </c>
    </row>
    <row r="31813" spans="1:2">
      <c r="A31813" t="s">
        <v>290</v>
      </c>
      <c r="B31813" t="str">
        <f>IF(ISBLANK(VLOOKUP(A31813,Questionnaire!A:KQ,254,FALSE)),"#",VLOOKUP(A31813,Questionnaire!A:KQ,254,FALSE))</f>
        <v>#</v>
      </c>
    </row>
    <row r="31814" spans="1:2">
      <c r="A31814" t="s">
        <v>292</v>
      </c>
      <c r="B31814" t="str">
        <f>IF(ISBLANK(VLOOKUP(A31814,Questionnaire!A:KQ,254,FALSE)),"#",VLOOKUP(A31814,Questionnaire!A:KQ,254,FALSE))</f>
        <v>#</v>
      </c>
    </row>
    <row r="31815" spans="1:2">
      <c r="A31815" t="s">
        <v>294</v>
      </c>
      <c r="B31815" t="str">
        <f>IF(ISBLANK(VLOOKUP(A31815,Questionnaire!A:KQ,254,FALSE)),"#",VLOOKUP(A31815,Questionnaire!A:KQ,254,FALSE))</f>
        <v>#</v>
      </c>
    </row>
    <row r="31816" spans="1:2">
      <c r="A31816" t="s">
        <v>296</v>
      </c>
      <c r="B31816" t="str">
        <f>IF(ISBLANK(VLOOKUP(A31816,Questionnaire!A:KQ,254,FALSE)),"#",VLOOKUP(A31816,Questionnaire!A:KQ,254,FALSE))</f>
        <v>#</v>
      </c>
    </row>
    <row r="31817" spans="1:2">
      <c r="A31817" t="s">
        <v>301</v>
      </c>
      <c r="B31817" t="str">
        <f>IF(ISBLANK(VLOOKUP(A31817,Questionnaire!A:KQ,254,FALSE)),"#",VLOOKUP(A31817,Questionnaire!A:KQ,254,FALSE))</f>
        <v>#</v>
      </c>
    </row>
    <row r="31818" spans="1:2">
      <c r="A31818" t="s">
        <v>303</v>
      </c>
      <c r="B31818" t="str">
        <f>IF(ISBLANK(VLOOKUP(A31818,Questionnaire!A:KQ,254,FALSE)),"#",VLOOKUP(A31818,Questionnaire!A:KQ,254,FALSE))</f>
        <v>#</v>
      </c>
    </row>
    <row r="31819" spans="1:2">
      <c r="A31819" t="s">
        <v>305</v>
      </c>
      <c r="B31819" t="str">
        <f>IF(ISBLANK(VLOOKUP(A31819,Questionnaire!A:KQ,254,FALSE)),"#",VLOOKUP(A31819,Questionnaire!A:KQ,254,FALSE))</f>
        <v>#</v>
      </c>
    </row>
    <row r="31820" spans="1:2">
      <c r="A31820" t="s">
        <v>307</v>
      </c>
      <c r="B31820" t="str">
        <f>IF(ISBLANK(VLOOKUP(A31820,Questionnaire!A:KQ,254,FALSE)),"#",VLOOKUP(A31820,Questionnaire!A:KQ,254,FALSE))</f>
        <v>#</v>
      </c>
    </row>
    <row r="31821" spans="1:2">
      <c r="A31821" t="s">
        <v>311</v>
      </c>
      <c r="B31821" t="str">
        <f>IF(ISBLANK(VLOOKUP(A31821,Questionnaire!A:KQ,254,FALSE)),"#",VLOOKUP(A31821,Questionnaire!A:KQ,254,FALSE))</f>
        <v>#</v>
      </c>
    </row>
    <row r="31822" spans="1:2">
      <c r="A31822" t="s">
        <v>313</v>
      </c>
      <c r="B31822" t="str">
        <f>IF(ISBLANK(VLOOKUP(A31822,Questionnaire!A:KQ,254,FALSE)),"#",VLOOKUP(A31822,Questionnaire!A:KQ,254,FALSE))</f>
        <v>#</v>
      </c>
    </row>
    <row r="31823" spans="1:2">
      <c r="A31823" t="s">
        <v>314</v>
      </c>
      <c r="B31823" t="str">
        <f>IF(ISBLANK(VLOOKUP(A31823,Questionnaire!A:KQ,254,FALSE)),"#",VLOOKUP(A31823,Questionnaire!A:KQ,254,FALSE))</f>
        <v>#</v>
      </c>
    </row>
    <row r="31824" spans="1:2">
      <c r="A31824" t="s">
        <v>315</v>
      </c>
      <c r="B31824" t="str">
        <f>IF(ISBLANK(VLOOKUP(A31824,Questionnaire!A:KQ,254,FALSE)),"#",VLOOKUP(A31824,Questionnaire!A:KQ,254,FALSE))</f>
        <v>#</v>
      </c>
    </row>
    <row r="31825" spans="1:2">
      <c r="A31825" t="s">
        <v>317</v>
      </c>
      <c r="B31825" t="str">
        <f>IF(ISBLANK(VLOOKUP(A31825,Questionnaire!A:KQ,254,FALSE)),"#",VLOOKUP(A31825,Questionnaire!A:KQ,254,FALSE))</f>
        <v>#</v>
      </c>
    </row>
    <row r="31826" spans="1:2">
      <c r="A31826" t="s">
        <v>319</v>
      </c>
      <c r="B31826" t="str">
        <f>IF(ISBLANK(VLOOKUP(A31826,Questionnaire!A:KQ,254,FALSE)),"#",VLOOKUP(A31826,Questionnaire!A:KQ,254,FALSE))</f>
        <v>#</v>
      </c>
    </row>
    <row r="31827" spans="1:2">
      <c r="A31827" t="s">
        <v>322</v>
      </c>
      <c r="B31827" t="str">
        <f>IF(ISBLANK(VLOOKUP(A31827,Questionnaire!A:KQ,254,FALSE)),"#",VLOOKUP(A31827,Questionnaire!A:KQ,254,FALSE))</f>
        <v>#</v>
      </c>
    </row>
    <row r="31828" spans="1:2">
      <c r="A31828" t="s">
        <v>326</v>
      </c>
      <c r="B31828" t="str">
        <f>IF(ISBLANK(VLOOKUP(A31828,Questionnaire!A:KQ,254,FALSE)),"#",VLOOKUP(A31828,Questionnaire!A:KQ,254,FALSE))</f>
        <v>#</v>
      </c>
    </row>
    <row r="31829" spans="1:2">
      <c r="A31829" t="s">
        <v>328</v>
      </c>
      <c r="B31829" t="str">
        <f>IF(ISBLANK(VLOOKUP(A31829,Questionnaire!A:KQ,254,FALSE)),"#",VLOOKUP(A31829,Questionnaire!A:KQ,254,FALSE))</f>
        <v>#</v>
      </c>
    </row>
    <row r="31830" spans="1:2">
      <c r="A31830" t="s">
        <v>332</v>
      </c>
      <c r="B31830" t="str">
        <f>IF(ISBLANK(VLOOKUP(A31830,Questionnaire!A:KQ,254,FALSE)),"#",VLOOKUP(A31830,Questionnaire!A:KQ,254,FALSE))</f>
        <v>#</v>
      </c>
    </row>
    <row r="31831" spans="1:2">
      <c r="A31831" t="s">
        <v>333</v>
      </c>
      <c r="B31831" t="str">
        <f>IF(ISBLANK(VLOOKUP(A31831,Questionnaire!A:KQ,254,FALSE)),"#",VLOOKUP(A31831,Questionnaire!A:KQ,254,FALSE))</f>
        <v>#</v>
      </c>
    </row>
    <row r="31832" spans="1:2">
      <c r="A31832" t="s">
        <v>334</v>
      </c>
      <c r="B31832" t="str">
        <f>IF(ISBLANK(VLOOKUP(A31832,Questionnaire!A:KQ,254,FALSE)),"#",VLOOKUP(A31832,Questionnaire!A:KQ,254,FALSE))</f>
        <v>#</v>
      </c>
    </row>
    <row r="31833" spans="1:2">
      <c r="A31833" t="s">
        <v>335</v>
      </c>
      <c r="B31833" t="str">
        <f>IF(ISBLANK(VLOOKUP(A31833,Questionnaire!A:KQ,254,FALSE)),"#",VLOOKUP(A31833,Questionnaire!A:KQ,254,FALSE))</f>
        <v>#</v>
      </c>
    </row>
    <row r="31834" spans="1:2">
      <c r="A31834" t="s">
        <v>336</v>
      </c>
      <c r="B31834" t="str">
        <f>IF(ISBLANK(VLOOKUP(A31834,Questionnaire!A:KQ,254,FALSE)),"#",VLOOKUP(A31834,Questionnaire!A:KQ,254,FALSE))</f>
        <v>#</v>
      </c>
    </row>
    <row r="31835" spans="1:2">
      <c r="A31835" t="s">
        <v>337</v>
      </c>
      <c r="B31835" t="str">
        <f>IF(ISBLANK(VLOOKUP(A31835,Questionnaire!A:KQ,254,FALSE)),"#",VLOOKUP(A31835,Questionnaire!A:KQ,254,FALSE))</f>
        <v>#</v>
      </c>
    </row>
    <row r="31836" spans="1:2">
      <c r="A31836" t="s">
        <v>338</v>
      </c>
      <c r="B31836" t="str">
        <f>IF(ISBLANK(VLOOKUP(A31836,Questionnaire!A:KQ,254,FALSE)),"#",VLOOKUP(A31836,Questionnaire!A:KQ,254,FALSE))</f>
        <v>#</v>
      </c>
    </row>
    <row r="31837" spans="1:2">
      <c r="A31837" t="s">
        <v>339</v>
      </c>
      <c r="B31837" t="str">
        <f>IF(ISBLANK(VLOOKUP(A31837,Questionnaire!A:KQ,254,FALSE)),"#",VLOOKUP(A31837,Questionnaire!A:KQ,254,FALSE))</f>
        <v>#</v>
      </c>
    </row>
    <row r="31838" spans="1:2">
      <c r="A31838" t="s">
        <v>340</v>
      </c>
      <c r="B31838" t="str">
        <f>IF(ISBLANK(VLOOKUP(A31838,Questionnaire!A:KQ,254,FALSE)),"#",VLOOKUP(A31838,Questionnaire!A:KQ,254,FALSE))</f>
        <v>#</v>
      </c>
    </row>
    <row r="31839" spans="1:2">
      <c r="A31839" t="s">
        <v>341</v>
      </c>
      <c r="B31839" t="str">
        <f>IF(ISBLANK(VLOOKUP(A31839,Questionnaire!A:KQ,254,FALSE)),"#",VLOOKUP(A31839,Questionnaire!A:KQ,254,FALSE))</f>
        <v>#</v>
      </c>
    </row>
    <row r="31840" spans="1:2">
      <c r="A31840" t="s">
        <v>342</v>
      </c>
      <c r="B31840" t="str">
        <f>IF(ISBLANK(VLOOKUP(A31840,Questionnaire!A:KQ,254,FALSE)),"#",VLOOKUP(A31840,Questionnaire!A:KQ,254,FALSE))</f>
        <v>#</v>
      </c>
    </row>
    <row r="31841" spans="1:2">
      <c r="A31841" t="s">
        <v>343</v>
      </c>
      <c r="B31841" t="str">
        <f>IF(ISBLANK(VLOOKUP(A31841,Questionnaire!A:KQ,254,FALSE)),"#",VLOOKUP(A31841,Questionnaire!A:KQ,254,FALSE))</f>
        <v>#</v>
      </c>
    </row>
    <row r="31842" spans="1:2">
      <c r="A31842" t="s">
        <v>344</v>
      </c>
      <c r="B31842" t="str">
        <f>IF(ISBLANK(VLOOKUP(A31842,Questionnaire!A:KQ,254,FALSE)),"#",VLOOKUP(A31842,Questionnaire!A:KQ,254,FALSE))</f>
        <v>#</v>
      </c>
    </row>
    <row r="31843" spans="1:2">
      <c r="A31843" t="s">
        <v>345</v>
      </c>
      <c r="B31843" t="str">
        <f>IF(ISBLANK(VLOOKUP(A31843,Questionnaire!A:KQ,254,FALSE)),"#",VLOOKUP(A31843,Questionnaire!A:KQ,254,FALSE))</f>
        <v>#</v>
      </c>
    </row>
    <row r="31844" spans="1:2">
      <c r="A31844" t="s">
        <v>348</v>
      </c>
      <c r="B31844" t="str">
        <f>IF(ISBLANK(VLOOKUP(A31844,Questionnaire!A:KQ,254,FALSE)),"#",VLOOKUP(A31844,Questionnaire!A:KQ,254,FALSE))</f>
        <v>#</v>
      </c>
    </row>
    <row r="31845" spans="1:2">
      <c r="A31845" t="s">
        <v>353</v>
      </c>
      <c r="B31845" t="str">
        <f>IF(ISBLANK(VLOOKUP(A31845,Questionnaire!A:KQ,254,FALSE)),"#",VLOOKUP(A31845,Questionnaire!A:KQ,254,FALSE))</f>
        <v>#</v>
      </c>
    </row>
    <row r="31846" spans="1:2">
      <c r="A31846" t="s">
        <v>354</v>
      </c>
      <c r="B31846" t="str">
        <f>IF(ISBLANK(VLOOKUP(A31846,Questionnaire!A:KQ,254,FALSE)),"#",VLOOKUP(A31846,Questionnaire!A:KQ,254,FALSE))</f>
        <v>#</v>
      </c>
    </row>
    <row r="31847" spans="1:2">
      <c r="A31847" t="s">
        <v>355</v>
      </c>
      <c r="B31847" t="str">
        <f>IF(ISBLANK(VLOOKUP(A31847,Questionnaire!A:KQ,254,FALSE)),"#",VLOOKUP(A31847,Questionnaire!A:KQ,254,FALSE))</f>
        <v>#</v>
      </c>
    </row>
    <row r="31848" spans="1:2">
      <c r="A31848" t="s">
        <v>356</v>
      </c>
      <c r="B31848" t="str">
        <f>IF(ISBLANK(VLOOKUP(A31848,Questionnaire!A:KQ,254,FALSE)),"#",VLOOKUP(A31848,Questionnaire!A:KQ,254,FALSE))</f>
        <v>#</v>
      </c>
    </row>
    <row r="31849" spans="1:2">
      <c r="A31849" t="s">
        <v>357</v>
      </c>
      <c r="B31849" t="str">
        <f>IF(ISBLANK(VLOOKUP(A31849,Questionnaire!A:KQ,254,FALSE)),"#",VLOOKUP(A31849,Questionnaire!A:KQ,254,FALSE))</f>
        <v>#</v>
      </c>
    </row>
    <row r="31850" spans="1:2">
      <c r="A31850" t="s">
        <v>360</v>
      </c>
      <c r="B31850" t="str">
        <f>IF(ISBLANK(VLOOKUP(A31850,Questionnaire!A:KQ,254,FALSE)),"#",VLOOKUP(A31850,Questionnaire!A:KQ,254,FALSE))</f>
        <v>#</v>
      </c>
    </row>
    <row r="31851" spans="1:2">
      <c r="A31851" t="s">
        <v>362</v>
      </c>
      <c r="B31851" t="str">
        <f>IF(ISBLANK(VLOOKUP(A31851,Questionnaire!A:KQ,254,FALSE)),"#",VLOOKUP(A31851,Questionnaire!A:KQ,254,FALSE))</f>
        <v>#</v>
      </c>
    </row>
    <row r="31852" spans="1:2">
      <c r="A31852" t="s">
        <v>363</v>
      </c>
      <c r="B31852" t="str">
        <f>IF(ISBLANK(VLOOKUP(A31852,Questionnaire!A:KQ,254,FALSE)),"#",VLOOKUP(A31852,Questionnaire!A:KQ,254,FALSE))</f>
        <v>#</v>
      </c>
    </row>
    <row r="31853" spans="1:2">
      <c r="A31853" t="s">
        <v>364</v>
      </c>
      <c r="B31853" t="str">
        <f>IF(ISBLANK(VLOOKUP(A31853,Questionnaire!A:KQ,254,FALSE)),"#",VLOOKUP(A31853,Questionnaire!A:KQ,254,FALSE))</f>
        <v>#</v>
      </c>
    </row>
    <row r="31854" spans="1:2">
      <c r="A31854" t="s">
        <v>365</v>
      </c>
      <c r="B31854" t="str">
        <f>IF(ISBLANK(VLOOKUP(A31854,Questionnaire!A:KQ,254,FALSE)),"#",VLOOKUP(A31854,Questionnaire!A:KQ,254,FALSE))</f>
        <v>#</v>
      </c>
    </row>
    <row r="31855" spans="1:2">
      <c r="A31855" t="s">
        <v>366</v>
      </c>
      <c r="B31855" t="str">
        <f>IF(ISBLANK(VLOOKUP(A31855,Questionnaire!A:KQ,254,FALSE)),"#",VLOOKUP(A31855,Questionnaire!A:KQ,254,FALSE))</f>
        <v>#</v>
      </c>
    </row>
    <row r="31856" spans="1:2">
      <c r="A31856" t="s">
        <v>371</v>
      </c>
      <c r="B31856" t="str">
        <f>IF(ISBLANK(VLOOKUP(A31856,Questionnaire!A:KQ,254,FALSE)),"#",VLOOKUP(A31856,Questionnaire!A:KQ,254,FALSE))</f>
        <v>#</v>
      </c>
    </row>
    <row r="31857" spans="1:2">
      <c r="A31857" t="s">
        <v>372</v>
      </c>
      <c r="B31857" t="str">
        <f>IF(ISBLANK(VLOOKUP(A31857,Questionnaire!A:KQ,254,FALSE)),"#",VLOOKUP(A31857,Questionnaire!A:KQ,254,FALSE))</f>
        <v>#</v>
      </c>
    </row>
    <row r="31858" spans="1:2">
      <c r="A31858" t="s">
        <v>373</v>
      </c>
      <c r="B31858" t="str">
        <f>IF(ISBLANK(VLOOKUP(A31858,Questionnaire!A:KQ,254,FALSE)),"#",VLOOKUP(A31858,Questionnaire!A:KQ,254,FALSE))</f>
        <v>#</v>
      </c>
    </row>
    <row r="31859" spans="1:2">
      <c r="A31859" t="s">
        <v>374</v>
      </c>
      <c r="B31859" t="str">
        <f>IF(ISBLANK(VLOOKUP(A31859,Questionnaire!A:KQ,254,FALSE)),"#",VLOOKUP(A31859,Questionnaire!A:KQ,254,FALSE))</f>
        <v>#</v>
      </c>
    </row>
    <row r="31860" spans="1:2">
      <c r="A31860" t="s">
        <v>377</v>
      </c>
      <c r="B31860" t="str">
        <f>IF(ISBLANK(VLOOKUP(A31860,Questionnaire!A:KQ,254,FALSE)),"#",VLOOKUP(A31860,Questionnaire!A:KQ,254,FALSE))</f>
        <v>#</v>
      </c>
    </row>
    <row r="31861" spans="1:2">
      <c r="A31861" t="s">
        <v>379</v>
      </c>
      <c r="B31861" t="str">
        <f>IF(ISBLANK(VLOOKUP(A31861,Questionnaire!A:KQ,254,FALSE)),"#",VLOOKUP(A31861,Questionnaire!A:KQ,254,FALSE))</f>
        <v>#</v>
      </c>
    </row>
    <row r="31862" spans="1:2">
      <c r="A31862" t="s">
        <v>380</v>
      </c>
      <c r="B31862" t="str">
        <f>IF(ISBLANK(VLOOKUP(A31862,Questionnaire!A:KQ,254,FALSE)),"#",VLOOKUP(A31862,Questionnaire!A:KQ,254,FALSE))</f>
        <v>#</v>
      </c>
    </row>
    <row r="31863" spans="1:2">
      <c r="A31863" t="s">
        <v>381</v>
      </c>
      <c r="B31863" t="str">
        <f>IF(ISBLANK(VLOOKUP(A31863,Questionnaire!A:KQ,254,FALSE)),"#",VLOOKUP(A31863,Questionnaire!A:KQ,254,FALSE))</f>
        <v>#</v>
      </c>
    </row>
    <row r="31864" spans="1:2">
      <c r="A31864" t="s">
        <v>382</v>
      </c>
      <c r="B31864" t="str">
        <f>IF(ISBLANK(VLOOKUP(A31864,Questionnaire!A:KQ,254,FALSE)),"#",VLOOKUP(A31864,Questionnaire!A:KQ,254,FALSE))</f>
        <v>#</v>
      </c>
    </row>
    <row r="31865" spans="1:2">
      <c r="A31865" t="s">
        <v>384</v>
      </c>
      <c r="B31865" t="str">
        <f>IF(ISBLANK(VLOOKUP(A31865,Questionnaire!A:KQ,254,FALSE)),"#",VLOOKUP(A31865,Questionnaire!A:KQ,254,FALSE))</f>
        <v>#</v>
      </c>
    </row>
    <row r="31866" spans="1:2">
      <c r="A31866" t="s">
        <v>387</v>
      </c>
      <c r="B31866" t="str">
        <f>IF(ISBLANK(VLOOKUP(A31866,Questionnaire!A:KQ,254,FALSE)),"#",VLOOKUP(A31866,Questionnaire!A:KQ,254,FALSE))</f>
        <v>#</v>
      </c>
    </row>
    <row r="31867" spans="1:2">
      <c r="A31867" t="s">
        <v>391</v>
      </c>
      <c r="B31867" t="str">
        <f>IF(ISBLANK(VLOOKUP(A31867,Questionnaire!A:KQ,254,FALSE)),"#",VLOOKUP(A31867,Questionnaire!A:KQ,254,FALSE))</f>
        <v>#</v>
      </c>
    </row>
    <row r="31868" spans="1:2">
      <c r="A31868" t="s">
        <v>393</v>
      </c>
      <c r="B31868" t="str">
        <f>IF(ISBLANK(VLOOKUP(A31868,Questionnaire!A:KQ,254,FALSE)),"#",VLOOKUP(A31868,Questionnaire!A:KQ,254,FALSE))</f>
        <v>#</v>
      </c>
    </row>
    <row r="31869" spans="1:2">
      <c r="A31869" t="s">
        <v>395</v>
      </c>
      <c r="B31869" t="str">
        <f>IF(ISBLANK(VLOOKUP(A31869,Questionnaire!A:KQ,254,FALSE)),"#",VLOOKUP(A31869,Questionnaire!A:KQ,254,FALSE))</f>
        <v>#</v>
      </c>
    </row>
    <row r="31870" spans="1:2">
      <c r="A31870" t="s">
        <v>398</v>
      </c>
      <c r="B31870" t="str">
        <f>IF(ISBLANK(VLOOKUP(A31870,Questionnaire!A:KQ,254,FALSE)),"#",VLOOKUP(A31870,Questionnaire!A:KQ,254,FALSE))</f>
        <v>#</v>
      </c>
    </row>
    <row r="31871" spans="1:2">
      <c r="A31871" t="s">
        <v>402</v>
      </c>
      <c r="B31871" t="str">
        <f>IF(ISBLANK(VLOOKUP(A31871,Questionnaire!A:KQ,254,FALSE)),"#",VLOOKUP(A31871,Questionnaire!A:KQ,254,FALSE))</f>
        <v>#</v>
      </c>
    </row>
    <row r="31872" spans="1:2">
      <c r="A31872" t="s">
        <v>405</v>
      </c>
      <c r="B31872" t="str">
        <f>IF(ISBLANK(VLOOKUP(A31872,Questionnaire!A:KQ,254,FALSE)),"#",VLOOKUP(A31872,Questionnaire!A:KQ,254,FALSE))</f>
        <v>#</v>
      </c>
    </row>
    <row r="31873" spans="1:2">
      <c r="A31873" t="s">
        <v>409</v>
      </c>
      <c r="B31873" t="str">
        <f>IF(ISBLANK(VLOOKUP(A31873,Questionnaire!A:KQ,254,FALSE)),"#",VLOOKUP(A31873,Questionnaire!A:KQ,254,FALSE))</f>
        <v>#</v>
      </c>
    </row>
    <row r="31874" spans="1:2">
      <c r="A31874" t="s">
        <v>412</v>
      </c>
      <c r="B31874" t="str">
        <f>IF(ISBLANK(VLOOKUP(A31874,Questionnaire!A:KQ,254,FALSE)),"#",VLOOKUP(A31874,Questionnaire!A:KQ,254,FALSE))</f>
        <v>#</v>
      </c>
    </row>
    <row r="31875" spans="1:2">
      <c r="A31875" t="s">
        <v>415</v>
      </c>
      <c r="B31875" t="str">
        <f>IF(ISBLANK(VLOOKUP(A31875,Questionnaire!A:KQ,254,FALSE)),"#",VLOOKUP(A31875,Questionnaire!A:KQ,254,FALSE))</f>
        <v>#</v>
      </c>
    </row>
    <row r="31876" spans="1:2">
      <c r="A31876" t="s">
        <v>418</v>
      </c>
      <c r="B31876" t="str">
        <f>IF(ISBLANK(VLOOKUP(A31876,Questionnaire!A:KQ,254,FALSE)),"#",VLOOKUP(A31876,Questionnaire!A:KQ,254,FALSE))</f>
        <v>#</v>
      </c>
    </row>
    <row r="31877" spans="1:2">
      <c r="A31877" t="s">
        <v>421</v>
      </c>
      <c r="B31877" t="str">
        <f>IF(ISBLANK(VLOOKUP(A31877,Questionnaire!A:KQ,254,FALSE)),"#",VLOOKUP(A31877,Questionnaire!A:KQ,254,FALSE))</f>
        <v>#</v>
      </c>
    </row>
    <row r="31878" spans="1:2">
      <c r="A31878" t="s">
        <v>424</v>
      </c>
      <c r="B31878" t="str">
        <f>IF(ISBLANK(VLOOKUP(A31878,Questionnaire!A:KQ,254,FALSE)),"#",VLOOKUP(A31878,Questionnaire!A:KQ,254,FALSE))</f>
        <v>#</v>
      </c>
    </row>
    <row r="31879" spans="1:2">
      <c r="A31879" t="s">
        <v>429</v>
      </c>
      <c r="B31879" t="str">
        <f>IF(ISBLANK(VLOOKUP(A31879,Questionnaire!A:KQ,254,FALSE)),"#",VLOOKUP(A31879,Questionnaire!A:KQ,254,FALSE))</f>
        <v>#</v>
      </c>
    </row>
    <row r="31880" spans="1:2">
      <c r="A31880" t="s">
        <v>432</v>
      </c>
      <c r="B31880" t="str">
        <f>IF(ISBLANK(VLOOKUP(A31880,Questionnaire!A:KQ,254,FALSE)),"#",VLOOKUP(A31880,Questionnaire!A:KQ,254,FALSE))</f>
        <v>#</v>
      </c>
    </row>
    <row r="31881" spans="1:2">
      <c r="A31881" t="s">
        <v>435</v>
      </c>
      <c r="B31881" t="str">
        <f>IF(ISBLANK(VLOOKUP(A31881,Questionnaire!A:KQ,254,FALSE)),"#",VLOOKUP(A31881,Questionnaire!A:KQ,254,FALSE))</f>
        <v>#</v>
      </c>
    </row>
    <row r="31882" spans="1:2">
      <c r="A31882" t="s">
        <v>437</v>
      </c>
      <c r="B31882" t="str">
        <f>IF(ISBLANK(VLOOKUP(A31882,Questionnaire!A:KQ,254,FALSE)),"#",VLOOKUP(A31882,Questionnaire!A:KQ,254,FALSE))</f>
        <v>#</v>
      </c>
    </row>
    <row r="31883" spans="1:2">
      <c r="A31883" t="s">
        <v>439</v>
      </c>
      <c r="B31883" t="str">
        <f>IF(ISBLANK(VLOOKUP(A31883,Questionnaire!A:KQ,254,FALSE)),"#",VLOOKUP(A31883,Questionnaire!A:KQ,254,FALSE))</f>
        <v>#</v>
      </c>
    </row>
    <row r="31884" spans="1:2">
      <c r="A31884" t="s">
        <v>442</v>
      </c>
      <c r="B31884" t="str">
        <f>IF(ISBLANK(VLOOKUP(A31884,Questionnaire!A:KQ,254,FALSE)),"#",VLOOKUP(A31884,Questionnaire!A:KQ,254,FALSE))</f>
        <v>#</v>
      </c>
    </row>
    <row r="31885" spans="1:2">
      <c r="A31885" t="s">
        <v>445</v>
      </c>
      <c r="B31885" t="str">
        <f>IF(ISBLANK(VLOOKUP(A31885,Questionnaire!A:KQ,254,FALSE)),"#",VLOOKUP(A31885,Questionnaire!A:KQ,254,FALSE))</f>
        <v>#</v>
      </c>
    </row>
    <row r="31886" spans="1:2">
      <c r="A31886" t="s">
        <v>448</v>
      </c>
      <c r="B31886" t="str">
        <f>IF(ISBLANK(VLOOKUP(A31886,Questionnaire!A:KQ,254,FALSE)),"#",VLOOKUP(A31886,Questionnaire!A:KQ,254,FALSE))</f>
        <v>#</v>
      </c>
    </row>
    <row r="31887" spans="1:2">
      <c r="A31887" t="s">
        <v>452</v>
      </c>
      <c r="B31887" t="str">
        <f>IF(ISBLANK(VLOOKUP(A31887,Questionnaire!A:KQ,254,FALSE)),"#",VLOOKUP(A31887,Questionnaire!A:KQ,254,FALSE))</f>
        <v>#</v>
      </c>
    </row>
    <row r="31888" spans="1:2">
      <c r="A31888" t="s">
        <v>455</v>
      </c>
      <c r="B31888" t="str">
        <f>IF(ISBLANK(VLOOKUP(A31888,Questionnaire!A:KQ,254,FALSE)),"#",VLOOKUP(A31888,Questionnaire!A:KQ,254,FALSE))</f>
        <v>#</v>
      </c>
    </row>
    <row r="31889" spans="1:3">
      <c r="A31889" t="s">
        <v>458</v>
      </c>
      <c r="B31889" t="str">
        <f>IF(ISBLANK(VLOOKUP(A31889,Questionnaire!A:KQ,254,FALSE)),"#",VLOOKUP(A31889,Questionnaire!A:KQ,254,FALSE))</f>
        <v>#</v>
      </c>
    </row>
    <row r="31890" spans="1:3">
      <c r="A31890" t="s">
        <v>461</v>
      </c>
      <c r="B31890" t="str">
        <f>IF(ISBLANK(VLOOKUP(A31890,Questionnaire!A:KQ,254,FALSE)),"#",VLOOKUP(A31890,Questionnaire!A:KQ,254,FALSE))</f>
        <v>#</v>
      </c>
    </row>
    <row r="31891" spans="1:3">
      <c r="A31891" t="s">
        <v>465</v>
      </c>
      <c r="B31891" t="str">
        <f>IF(ISBLANK(VLOOKUP(A31891,Questionnaire!A:KQ,254,FALSE)),"#",VLOOKUP(A31891,Questionnaire!A:KQ,254,FALSE))</f>
        <v>#</v>
      </c>
    </row>
    <row r="31892" spans="1:3">
      <c r="A31892" t="s">
        <v>467</v>
      </c>
      <c r="B31892" t="str">
        <f>IF(ISBLANK(VLOOKUP(A31892,Questionnaire!A:KQ,254,FALSE)),"#",VLOOKUP(A31892,Questionnaire!A:KQ,254,FALSE))</f>
        <v>#</v>
      </c>
    </row>
    <row r="31893" spans="1:3">
      <c r="A31893" t="s">
        <v>469</v>
      </c>
      <c r="B31893" t="str">
        <f>IF(ISBLANK(VLOOKUP(A31893,Questionnaire!A:KQ,254,FALSE)),"#",VLOOKUP(A31893,Questionnaire!A:KQ,254,FALSE))</f>
        <v>#</v>
      </c>
    </row>
    <row r="31894" spans="1:3">
      <c r="A31894" t="s">
        <v>471</v>
      </c>
      <c r="B31894" t="str">
        <f>IF(ISBLANK(VLOOKUP(A31894,Questionnaire!A:KQ,254,FALSE)),"#",VLOOKUP(A31894,Questionnaire!A:KQ,254,FALSE))</f>
        <v>#</v>
      </c>
    </row>
    <row r="31895" spans="1:3">
      <c r="A31895" t="s">
        <v>473</v>
      </c>
      <c r="B31895" t="str">
        <f>IF(ISBLANK(VLOOKUP(A31895,Questionnaire!A:KQ,254,FALSE)),"#",VLOOKUP(A31895,Questionnaire!A:KQ,254,FALSE))</f>
        <v>#</v>
      </c>
    </row>
    <row r="31896" spans="1:3">
      <c r="A31896" t="s">
        <v>475</v>
      </c>
      <c r="B31896" t="str">
        <f>IF(ISBLANK(VLOOKUP(A31896,Questionnaire!A:KQ,254,FALSE)),"#",VLOOKUP(A31896,Questionnaire!A:KQ,254,FALSE))</f>
        <v>#</v>
      </c>
    </row>
    <row r="31897" spans="1:3">
      <c r="A31897" t="s">
        <v>185</v>
      </c>
      <c r="B31897" t="str">
        <f>IF(ISBLANK(VLOOKUP(A31897,Questionnaire!A:KQ,255,FALSE)),"#",VLOOKUP(A31897,Questionnaire!A:KQ,255,FALSE))</f>
        <v>#</v>
      </c>
      <c r="C31897">
        <v>252</v>
      </c>
    </row>
    <row r="31898" spans="1:3">
      <c r="A31898" t="s">
        <v>187</v>
      </c>
      <c r="B31898" t="str">
        <f>IF(ISNA(VLOOKUP(VLOOKUP(A31898,Questionnaire!A:KQ,255,FALSE),'CORA Encoding'!D:E,2,FALSE)),"#",VLOOKUP(VLOOKUP(A31898,Questionnaire!A:KQ,255,FALSE),'CORA Encoding'!D:E,2,FALSE))</f>
        <v>#</v>
      </c>
    </row>
    <row r="31899" spans="1:3">
      <c r="A31899" t="s">
        <v>189</v>
      </c>
      <c r="B31899" t="str">
        <f>IF(ISNA(VLOOKUP(VLOOKUP(A31899,Questionnaire!A:KQ,255,FALSE),'CORA Encoding'!G:H,2,FALSE)),"#",VLOOKUP(VLOOKUP(A31899,Questionnaire!A:KQ,255,FALSE),'CORA Encoding'!G:H,2,FALSE))</f>
        <v>#</v>
      </c>
    </row>
    <row r="31900" spans="1:3">
      <c r="A31900" t="s">
        <v>191</v>
      </c>
      <c r="B31900" t="str">
        <f>IF(ISNA(VLOOKUP(VLOOKUP(A31900,Questionnaire!A:KQ,255,FALSE),'Country List'!E:F,2,FALSE)),"#",VLOOKUP(VLOOKUP(A31900,Questionnaire!A:KQ,255,FALSE),'Country List'!E:F,2,FALSE))</f>
        <v>#</v>
      </c>
    </row>
    <row r="31901" spans="1:3">
      <c r="A31901" t="s">
        <v>193</v>
      </c>
      <c r="B31901" t="str">
        <f>IF(ISNA(VLOOKUP(VLOOKUP(A31901,Questionnaire!A:KQ,255,FALSE),'Industry List'!B:C,2,FALSE)),"#",VLOOKUP(VLOOKUP(A31901,Questionnaire!A:KQ,255,FALSE),'Industry List'!B:C,2,FALSE))</f>
        <v>#</v>
      </c>
    </row>
    <row r="31902" spans="1:3">
      <c r="A31902" t="s">
        <v>197</v>
      </c>
      <c r="B31902" t="str">
        <f>IF(ISBLANK(VLOOKUP(A31902,Questionnaire!A:KQ,255,FALSE)),"#",VLOOKUP(A31902,Questionnaire!A:KQ,255,FALSE))</f>
        <v>#</v>
      </c>
    </row>
    <row r="31903" spans="1:3">
      <c r="A31903" t="s">
        <v>201</v>
      </c>
      <c r="B31903" t="str">
        <f>IF(ISBLANK(VLOOKUP(A31903,Questionnaire!A:KQ,255,FALSE)),"#",VLOOKUP(A31903,Questionnaire!A:KQ,255,FALSE))</f>
        <v>#</v>
      </c>
    </row>
    <row r="31904" spans="1:3">
      <c r="A31904" t="s">
        <v>203</v>
      </c>
      <c r="B31904" t="str">
        <f>IF(ISNA(VLOOKUP(VLOOKUP(A31904,Questionnaire!A:KQ,255,FALSE),'CORA Encoding'!J:K,2,FALSE)),"#",VLOOKUP(VLOOKUP(A31904,Questionnaire!A:KQ,255,FALSE),'CORA Encoding'!J:K,2,FALSE))</f>
        <v>#</v>
      </c>
    </row>
    <row r="31905" spans="1:2">
      <c r="A31905" t="s">
        <v>208</v>
      </c>
      <c r="B31905" t="str">
        <f>IF(ISBLANK(VLOOKUP(A31905,Questionnaire!A:KQ,255,FALSE)),"#",VLOOKUP(A31905,Questionnaire!A:KQ,255,FALSE))</f>
        <v>#</v>
      </c>
    </row>
    <row r="31906" spans="1:2">
      <c r="A31906" t="s">
        <v>213</v>
      </c>
      <c r="B31906" t="str">
        <f>IF(ISBLANK(VLOOKUP(A31906,Questionnaire!A:KQ,255,FALSE)),"#",VLOOKUP(A31906,Questionnaire!A:KQ,255,FALSE))</f>
        <v>#</v>
      </c>
    </row>
    <row r="31907" spans="1:2">
      <c r="A31907" t="s">
        <v>215</v>
      </c>
      <c r="B31907" t="str">
        <f>IF(ISBLANK(VLOOKUP(A31907,Questionnaire!A:KQ,255,FALSE)),"#",VLOOKUP(A31907,Questionnaire!A:KQ,255,FALSE))</f>
        <v>#</v>
      </c>
    </row>
    <row r="31908" spans="1:2">
      <c r="A31908" t="s">
        <v>217</v>
      </c>
      <c r="B31908" t="str">
        <f>IF(ISBLANK(VLOOKUP(A31908,Questionnaire!A:KQ,255,FALSE)),"#",VLOOKUP(A31908,Questionnaire!A:KQ,255,FALSE))</f>
        <v>#</v>
      </c>
    </row>
    <row r="31909" spans="1:2">
      <c r="A31909" t="s">
        <v>219</v>
      </c>
      <c r="B31909" t="str">
        <f>IF(ISBLANK(VLOOKUP(A31909,Questionnaire!A:KQ,255,FALSE)),"#",VLOOKUP(A31909,Questionnaire!A:KQ,255,FALSE))</f>
        <v>#</v>
      </c>
    </row>
    <row r="31910" spans="1:2">
      <c r="A31910" t="s">
        <v>221</v>
      </c>
      <c r="B31910" t="str">
        <f>IF(ISBLANK(VLOOKUP(A31910,Questionnaire!A:KQ,255,FALSE)),"#",VLOOKUP(A31910,Questionnaire!A:KQ,255,FALSE))</f>
        <v>#</v>
      </c>
    </row>
    <row r="31911" spans="1:2">
      <c r="A31911" t="s">
        <v>223</v>
      </c>
      <c r="B31911" t="str">
        <f>IF(ISBLANK(VLOOKUP(A31911,Questionnaire!A:KQ,255,FALSE)),"#",VLOOKUP(A31911,Questionnaire!A:KQ,255,FALSE))</f>
        <v>#</v>
      </c>
    </row>
    <row r="31912" spans="1:2">
      <c r="A31912" t="s">
        <v>225</v>
      </c>
      <c r="B31912" t="str">
        <f>IF(ISBLANK(VLOOKUP(A31912,Questionnaire!A:KQ,255,FALSE)),"#",VLOOKUP(A31912,Questionnaire!A:KQ,255,FALSE))</f>
        <v>#</v>
      </c>
    </row>
    <row r="31913" spans="1:2">
      <c r="A31913" t="s">
        <v>227</v>
      </c>
      <c r="B31913" t="str">
        <f>IF(ISBLANK(VLOOKUP(A31913,Questionnaire!A:KQ,255,FALSE)),"#",VLOOKUP(A31913,Questionnaire!A:KQ,255,FALSE))</f>
        <v>#</v>
      </c>
    </row>
    <row r="31914" spans="1:2">
      <c r="A31914" t="s">
        <v>229</v>
      </c>
      <c r="B31914" t="str">
        <f>IF(ISBLANK(VLOOKUP(A31914,Questionnaire!A:KQ,255,FALSE)),"#",VLOOKUP(A31914,Questionnaire!A:KQ,255,FALSE))</f>
        <v>#</v>
      </c>
    </row>
    <row r="31915" spans="1:2">
      <c r="A31915" t="s">
        <v>231</v>
      </c>
      <c r="B31915" t="str">
        <f>IF(ISBLANK(VLOOKUP(A31915,Questionnaire!A:KQ,255,FALSE)),"#",VLOOKUP(A31915,Questionnaire!A:KQ,255,FALSE))</f>
        <v>#</v>
      </c>
    </row>
    <row r="31916" spans="1:2">
      <c r="A31916" t="s">
        <v>233</v>
      </c>
      <c r="B31916" t="str">
        <f>IF(ISBLANK(VLOOKUP(A31916,Questionnaire!A:KQ,255,FALSE)),"#",VLOOKUP(A31916,Questionnaire!A:KQ,255,FALSE))</f>
        <v>#</v>
      </c>
    </row>
    <row r="31917" spans="1:2">
      <c r="A31917" t="s">
        <v>235</v>
      </c>
      <c r="B31917" t="str">
        <f>IF(ISBLANK(VLOOKUP(A31917,Questionnaire!A:KQ,255,FALSE)),"#",VLOOKUP(A31917,Questionnaire!A:KQ,255,FALSE))</f>
        <v>#</v>
      </c>
    </row>
    <row r="31918" spans="1:2">
      <c r="A31918" t="s">
        <v>237</v>
      </c>
      <c r="B31918" t="str">
        <f>IF(ISBLANK(VLOOKUP(A31918,Questionnaire!A:KQ,255,FALSE)),"#",VLOOKUP(A31918,Questionnaire!A:KQ,255,FALSE))</f>
        <v>#</v>
      </c>
    </row>
    <row r="31919" spans="1:2">
      <c r="A31919" t="s">
        <v>239</v>
      </c>
      <c r="B31919" t="str">
        <f>IF(ISBLANK(VLOOKUP(A31919,Questionnaire!A:KQ,255,FALSE)),"#",VLOOKUP(A31919,Questionnaire!A:KQ,255,FALSE))</f>
        <v>#</v>
      </c>
    </row>
    <row r="31920" spans="1:2">
      <c r="A31920" t="s">
        <v>242</v>
      </c>
      <c r="B31920" t="str">
        <f>IF(ISBLANK(VLOOKUP(A31920,Questionnaire!A:KQ,255,FALSE)),"#",VLOOKUP(A31920,Questionnaire!A:KQ,255,FALSE))</f>
        <v>#</v>
      </c>
    </row>
    <row r="31921" spans="1:2">
      <c r="A31921" t="s">
        <v>245</v>
      </c>
      <c r="B31921" t="str">
        <f>IF(ISBLANK(VLOOKUP(A31921,Questionnaire!A:KQ,255,FALSE)),"#",VLOOKUP(A31921,Questionnaire!A:KQ,255,FALSE))</f>
        <v>#</v>
      </c>
    </row>
    <row r="31922" spans="1:2">
      <c r="A31922" t="s">
        <v>247</v>
      </c>
      <c r="B31922" t="str">
        <f>IF(ISBLANK(VLOOKUP(A31922,Questionnaire!A:KQ,255,FALSE)),"#",VLOOKUP(A31922,Questionnaire!A:KQ,255,FALSE))</f>
        <v>#</v>
      </c>
    </row>
    <row r="31923" spans="1:2">
      <c r="A31923" t="s">
        <v>249</v>
      </c>
      <c r="B31923" t="str">
        <f>IF(ISBLANK(VLOOKUP(A31923,Questionnaire!A:KQ,255,FALSE)),"#",VLOOKUP(A31923,Questionnaire!A:KQ,255,FALSE))</f>
        <v>#</v>
      </c>
    </row>
    <row r="31924" spans="1:2">
      <c r="A31924" t="s">
        <v>250</v>
      </c>
      <c r="B31924" t="str">
        <f>IF(ISBLANK(VLOOKUP(A31924,Questionnaire!A:KQ,255,FALSE)),"#",VLOOKUP(A31924,Questionnaire!A:KQ,255,FALSE))</f>
        <v>#</v>
      </c>
    </row>
    <row r="31925" spans="1:2">
      <c r="A31925" t="s">
        <v>252</v>
      </c>
      <c r="B31925" t="str">
        <f>IF(ISBLANK(VLOOKUP(A31925,Questionnaire!A:KQ,255,FALSE)),"#",VLOOKUP(A31925,Questionnaire!A:KQ,255,FALSE))</f>
        <v>#</v>
      </c>
    </row>
    <row r="31926" spans="1:2">
      <c r="A31926" t="s">
        <v>255</v>
      </c>
      <c r="B31926" t="str">
        <f>IF(ISBLANK(VLOOKUP(A31926,Questionnaire!A:KQ,255,FALSE)),"#",VLOOKUP(A31926,Questionnaire!A:KQ,255,FALSE))</f>
        <v>#</v>
      </c>
    </row>
    <row r="31927" spans="1:2">
      <c r="A31927" t="s">
        <v>258</v>
      </c>
      <c r="B31927" t="str">
        <f>IF(ISNA(VLOOKUP(VLOOKUP(A31927,Questionnaire!A:KQ,255,FALSE),'CORA Encoding'!M:N,2,FALSE)),"#",VLOOKUP(VLOOKUP(A31927,Questionnaire!A:KQ,255,FALSE),'CORA Encoding'!M:N,2,FALSE))</f>
        <v>#</v>
      </c>
    </row>
    <row r="31928" spans="1:2">
      <c r="A31928" t="s">
        <v>261</v>
      </c>
      <c r="B31928" t="str">
        <f>IF(ISBLANK(VLOOKUP(A31928,Questionnaire!A:KQ,255,FALSE)),"#",VLOOKUP(A31928,Questionnaire!A:KQ,255,FALSE))</f>
        <v>#</v>
      </c>
    </row>
    <row r="31929" spans="1:2">
      <c r="A31929" t="s">
        <v>263</v>
      </c>
      <c r="B31929" t="str">
        <f>IF(ISBLANK(VLOOKUP(A31929,Questionnaire!A:KQ,255,FALSE)),"#",VLOOKUP(A31929,Questionnaire!A:KQ,255,FALSE))</f>
        <v>#</v>
      </c>
    </row>
    <row r="31930" spans="1:2">
      <c r="A31930" t="s">
        <v>265</v>
      </c>
      <c r="B31930" t="str">
        <f>IF(ISBLANK(VLOOKUP(A31930,Questionnaire!A:KQ,255,FALSE)),"#",VLOOKUP(A31930,Questionnaire!A:KQ,255,FALSE))</f>
        <v>#</v>
      </c>
    </row>
    <row r="31931" spans="1:2">
      <c r="A31931" t="s">
        <v>267</v>
      </c>
      <c r="B31931" t="str">
        <f>IF(ISBLANK(VLOOKUP(A31931,Questionnaire!A:KQ,255,FALSE)),"#",VLOOKUP(A31931,Questionnaire!A:KQ,255,FALSE))</f>
        <v>#</v>
      </c>
    </row>
    <row r="31932" spans="1:2">
      <c r="A31932" t="s">
        <v>269</v>
      </c>
      <c r="B31932" t="str">
        <f>IF(ISBLANK(VLOOKUP(A31932,Questionnaire!A:KQ,255,FALSE)),"#",VLOOKUP(A31932,Questionnaire!A:KQ,255,FALSE))</f>
        <v>#</v>
      </c>
    </row>
    <row r="31933" spans="1:2">
      <c r="A31933" t="s">
        <v>274</v>
      </c>
      <c r="B31933" t="str">
        <f>IF(ISBLANK(VLOOKUP(A31933,Questionnaire!A:KQ,255,FALSE)),"#",VLOOKUP(A31933,Questionnaire!A:KQ,255,FALSE))</f>
        <v>#</v>
      </c>
    </row>
    <row r="31934" spans="1:2">
      <c r="A31934" t="s">
        <v>276</v>
      </c>
      <c r="B31934" t="str">
        <f>IF(ISBLANK(VLOOKUP(A31934,Questionnaire!A:KQ,255,FALSE)),"#",VLOOKUP(A31934,Questionnaire!A:KQ,255,FALSE))</f>
        <v>#</v>
      </c>
    </row>
    <row r="31935" spans="1:2">
      <c r="A31935" t="s">
        <v>278</v>
      </c>
      <c r="B31935" t="str">
        <f>IF(ISBLANK(VLOOKUP(A31935,Questionnaire!A:KQ,255,FALSE)),"#",VLOOKUP(A31935,Questionnaire!A:KQ,255,FALSE))</f>
        <v>#</v>
      </c>
    </row>
    <row r="31936" spans="1:2">
      <c r="A31936" t="s">
        <v>280</v>
      </c>
      <c r="B31936" t="str">
        <f>IF(ISBLANK(VLOOKUP(A31936,Questionnaire!A:KQ,255,FALSE)),"#",VLOOKUP(A31936,Questionnaire!A:KQ,255,FALSE))</f>
        <v>#</v>
      </c>
    </row>
    <row r="31937" spans="1:2">
      <c r="A31937" t="s">
        <v>282</v>
      </c>
      <c r="B31937" t="str">
        <f>IF(ISBLANK(VLOOKUP(A31937,Questionnaire!A:KQ,255,FALSE)),"#",VLOOKUP(A31937,Questionnaire!A:KQ,255,FALSE))</f>
        <v>#</v>
      </c>
    </row>
    <row r="31938" spans="1:2">
      <c r="A31938" t="s">
        <v>286</v>
      </c>
      <c r="B31938" t="str">
        <f>IF(ISBLANK(VLOOKUP(A31938,Questionnaire!A:KQ,255,FALSE)),"#",VLOOKUP(A31938,Questionnaire!A:KQ,255,FALSE))</f>
        <v>#</v>
      </c>
    </row>
    <row r="31939" spans="1:2">
      <c r="A31939" t="s">
        <v>288</v>
      </c>
      <c r="B31939" t="str">
        <f>IF(ISBLANK(VLOOKUP(A31939,Questionnaire!A:KQ,255,FALSE)),"#",VLOOKUP(A31939,Questionnaire!A:KQ,255,FALSE))</f>
        <v>#</v>
      </c>
    </row>
    <row r="31940" spans="1:2">
      <c r="A31940" t="s">
        <v>290</v>
      </c>
      <c r="B31940" t="str">
        <f>IF(ISBLANK(VLOOKUP(A31940,Questionnaire!A:KQ,255,FALSE)),"#",VLOOKUP(A31940,Questionnaire!A:KQ,255,FALSE))</f>
        <v>#</v>
      </c>
    </row>
    <row r="31941" spans="1:2">
      <c r="A31941" t="s">
        <v>292</v>
      </c>
      <c r="B31941" t="str">
        <f>IF(ISBLANK(VLOOKUP(A31941,Questionnaire!A:KQ,255,FALSE)),"#",VLOOKUP(A31941,Questionnaire!A:KQ,255,FALSE))</f>
        <v>#</v>
      </c>
    </row>
    <row r="31942" spans="1:2">
      <c r="A31942" t="s">
        <v>294</v>
      </c>
      <c r="B31942" t="str">
        <f>IF(ISBLANK(VLOOKUP(A31942,Questionnaire!A:KQ,255,FALSE)),"#",VLOOKUP(A31942,Questionnaire!A:KQ,255,FALSE))</f>
        <v>#</v>
      </c>
    </row>
    <row r="31943" spans="1:2">
      <c r="A31943" t="s">
        <v>296</v>
      </c>
      <c r="B31943" t="str">
        <f>IF(ISBLANK(VLOOKUP(A31943,Questionnaire!A:KQ,255,FALSE)),"#",VLOOKUP(A31943,Questionnaire!A:KQ,255,FALSE))</f>
        <v>#</v>
      </c>
    </row>
    <row r="31944" spans="1:2">
      <c r="A31944" t="s">
        <v>301</v>
      </c>
      <c r="B31944" t="str">
        <f>IF(ISBLANK(VLOOKUP(A31944,Questionnaire!A:KQ,255,FALSE)),"#",VLOOKUP(A31944,Questionnaire!A:KQ,255,FALSE))</f>
        <v>#</v>
      </c>
    </row>
    <row r="31945" spans="1:2">
      <c r="A31945" t="s">
        <v>303</v>
      </c>
      <c r="B31945" t="str">
        <f>IF(ISBLANK(VLOOKUP(A31945,Questionnaire!A:KQ,255,FALSE)),"#",VLOOKUP(A31945,Questionnaire!A:KQ,255,FALSE))</f>
        <v>#</v>
      </c>
    </row>
    <row r="31946" spans="1:2">
      <c r="A31946" t="s">
        <v>305</v>
      </c>
      <c r="B31946" t="str">
        <f>IF(ISBLANK(VLOOKUP(A31946,Questionnaire!A:KQ,255,FALSE)),"#",VLOOKUP(A31946,Questionnaire!A:KQ,255,FALSE))</f>
        <v>#</v>
      </c>
    </row>
    <row r="31947" spans="1:2">
      <c r="A31947" t="s">
        <v>307</v>
      </c>
      <c r="B31947" t="str">
        <f>IF(ISBLANK(VLOOKUP(A31947,Questionnaire!A:KQ,255,FALSE)),"#",VLOOKUP(A31947,Questionnaire!A:KQ,255,FALSE))</f>
        <v>#</v>
      </c>
    </row>
    <row r="31948" spans="1:2">
      <c r="A31948" t="s">
        <v>311</v>
      </c>
      <c r="B31948" t="str">
        <f>IF(ISBLANK(VLOOKUP(A31948,Questionnaire!A:KQ,255,FALSE)),"#",VLOOKUP(A31948,Questionnaire!A:KQ,255,FALSE))</f>
        <v>#</v>
      </c>
    </row>
    <row r="31949" spans="1:2">
      <c r="A31949" t="s">
        <v>313</v>
      </c>
      <c r="B31949" t="str">
        <f>IF(ISBLANK(VLOOKUP(A31949,Questionnaire!A:KQ,255,FALSE)),"#",VLOOKUP(A31949,Questionnaire!A:KQ,255,FALSE))</f>
        <v>#</v>
      </c>
    </row>
    <row r="31950" spans="1:2">
      <c r="A31950" t="s">
        <v>314</v>
      </c>
      <c r="B31950" t="str">
        <f>IF(ISBLANK(VLOOKUP(A31950,Questionnaire!A:KQ,255,FALSE)),"#",VLOOKUP(A31950,Questionnaire!A:KQ,255,FALSE))</f>
        <v>#</v>
      </c>
    </row>
    <row r="31951" spans="1:2">
      <c r="A31951" t="s">
        <v>315</v>
      </c>
      <c r="B31951" t="str">
        <f>IF(ISBLANK(VLOOKUP(A31951,Questionnaire!A:KQ,255,FALSE)),"#",VLOOKUP(A31951,Questionnaire!A:KQ,255,FALSE))</f>
        <v>#</v>
      </c>
    </row>
    <row r="31952" spans="1:2">
      <c r="A31952" t="s">
        <v>317</v>
      </c>
      <c r="B31952" t="str">
        <f>IF(ISBLANK(VLOOKUP(A31952,Questionnaire!A:KQ,255,FALSE)),"#",VLOOKUP(A31952,Questionnaire!A:KQ,255,FALSE))</f>
        <v>#</v>
      </c>
    </row>
    <row r="31953" spans="1:2">
      <c r="A31953" t="s">
        <v>319</v>
      </c>
      <c r="B31953" t="str">
        <f>IF(ISBLANK(VLOOKUP(A31953,Questionnaire!A:KQ,255,FALSE)),"#",VLOOKUP(A31953,Questionnaire!A:KQ,255,FALSE))</f>
        <v>#</v>
      </c>
    </row>
    <row r="31954" spans="1:2">
      <c r="A31954" t="s">
        <v>322</v>
      </c>
      <c r="B31954" t="str">
        <f>IF(ISBLANK(VLOOKUP(A31954,Questionnaire!A:KQ,255,FALSE)),"#",VLOOKUP(A31954,Questionnaire!A:KQ,255,FALSE))</f>
        <v>#</v>
      </c>
    </row>
    <row r="31955" spans="1:2">
      <c r="A31955" t="s">
        <v>326</v>
      </c>
      <c r="B31955" t="str">
        <f>IF(ISBLANK(VLOOKUP(A31955,Questionnaire!A:KQ,255,FALSE)),"#",VLOOKUP(A31955,Questionnaire!A:KQ,255,FALSE))</f>
        <v>#</v>
      </c>
    </row>
    <row r="31956" spans="1:2">
      <c r="A31956" t="s">
        <v>328</v>
      </c>
      <c r="B31956" t="str">
        <f>IF(ISBLANK(VLOOKUP(A31956,Questionnaire!A:KQ,255,FALSE)),"#",VLOOKUP(A31956,Questionnaire!A:KQ,255,FALSE))</f>
        <v>#</v>
      </c>
    </row>
    <row r="31957" spans="1:2">
      <c r="A31957" t="s">
        <v>332</v>
      </c>
      <c r="B31957" t="str">
        <f>IF(ISBLANK(VLOOKUP(A31957,Questionnaire!A:KQ,255,FALSE)),"#",VLOOKUP(A31957,Questionnaire!A:KQ,255,FALSE))</f>
        <v>#</v>
      </c>
    </row>
    <row r="31958" spans="1:2">
      <c r="A31958" t="s">
        <v>333</v>
      </c>
      <c r="B31958" t="str">
        <f>IF(ISBLANK(VLOOKUP(A31958,Questionnaire!A:KQ,255,FALSE)),"#",VLOOKUP(A31958,Questionnaire!A:KQ,255,FALSE))</f>
        <v>#</v>
      </c>
    </row>
    <row r="31959" spans="1:2">
      <c r="A31959" t="s">
        <v>334</v>
      </c>
      <c r="B31959" t="str">
        <f>IF(ISBLANK(VLOOKUP(A31959,Questionnaire!A:KQ,255,FALSE)),"#",VLOOKUP(A31959,Questionnaire!A:KQ,255,FALSE))</f>
        <v>#</v>
      </c>
    </row>
    <row r="31960" spans="1:2">
      <c r="A31960" t="s">
        <v>335</v>
      </c>
      <c r="B31960" t="str">
        <f>IF(ISBLANK(VLOOKUP(A31960,Questionnaire!A:KQ,255,FALSE)),"#",VLOOKUP(A31960,Questionnaire!A:KQ,255,FALSE))</f>
        <v>#</v>
      </c>
    </row>
    <row r="31961" spans="1:2">
      <c r="A31961" t="s">
        <v>336</v>
      </c>
      <c r="B31961" t="str">
        <f>IF(ISBLANK(VLOOKUP(A31961,Questionnaire!A:KQ,255,FALSE)),"#",VLOOKUP(A31961,Questionnaire!A:KQ,255,FALSE))</f>
        <v>#</v>
      </c>
    </row>
    <row r="31962" spans="1:2">
      <c r="A31962" t="s">
        <v>337</v>
      </c>
      <c r="B31962" t="str">
        <f>IF(ISBLANK(VLOOKUP(A31962,Questionnaire!A:KQ,255,FALSE)),"#",VLOOKUP(A31962,Questionnaire!A:KQ,255,FALSE))</f>
        <v>#</v>
      </c>
    </row>
    <row r="31963" spans="1:2">
      <c r="A31963" t="s">
        <v>338</v>
      </c>
      <c r="B31963" t="str">
        <f>IF(ISBLANK(VLOOKUP(A31963,Questionnaire!A:KQ,255,FALSE)),"#",VLOOKUP(A31963,Questionnaire!A:KQ,255,FALSE))</f>
        <v>#</v>
      </c>
    </row>
    <row r="31964" spans="1:2">
      <c r="A31964" t="s">
        <v>339</v>
      </c>
      <c r="B31964" t="str">
        <f>IF(ISBLANK(VLOOKUP(A31964,Questionnaire!A:KQ,255,FALSE)),"#",VLOOKUP(A31964,Questionnaire!A:KQ,255,FALSE))</f>
        <v>#</v>
      </c>
    </row>
    <row r="31965" spans="1:2">
      <c r="A31965" t="s">
        <v>340</v>
      </c>
      <c r="B31965" t="str">
        <f>IF(ISBLANK(VLOOKUP(A31965,Questionnaire!A:KQ,255,FALSE)),"#",VLOOKUP(A31965,Questionnaire!A:KQ,255,FALSE))</f>
        <v>#</v>
      </c>
    </row>
    <row r="31966" spans="1:2">
      <c r="A31966" t="s">
        <v>341</v>
      </c>
      <c r="B31966" t="str">
        <f>IF(ISBLANK(VLOOKUP(A31966,Questionnaire!A:KQ,255,FALSE)),"#",VLOOKUP(A31966,Questionnaire!A:KQ,255,FALSE))</f>
        <v>#</v>
      </c>
    </row>
    <row r="31967" spans="1:2">
      <c r="A31967" t="s">
        <v>342</v>
      </c>
      <c r="B31967" t="str">
        <f>IF(ISBLANK(VLOOKUP(A31967,Questionnaire!A:KQ,255,FALSE)),"#",VLOOKUP(A31967,Questionnaire!A:KQ,255,FALSE))</f>
        <v>#</v>
      </c>
    </row>
    <row r="31968" spans="1:2">
      <c r="A31968" t="s">
        <v>343</v>
      </c>
      <c r="B31968" t="str">
        <f>IF(ISBLANK(VLOOKUP(A31968,Questionnaire!A:KQ,255,FALSE)),"#",VLOOKUP(A31968,Questionnaire!A:KQ,255,FALSE))</f>
        <v>#</v>
      </c>
    </row>
    <row r="31969" spans="1:2">
      <c r="A31969" t="s">
        <v>344</v>
      </c>
      <c r="B31969" t="str">
        <f>IF(ISBLANK(VLOOKUP(A31969,Questionnaire!A:KQ,255,FALSE)),"#",VLOOKUP(A31969,Questionnaire!A:KQ,255,FALSE))</f>
        <v>#</v>
      </c>
    </row>
    <row r="31970" spans="1:2">
      <c r="A31970" t="s">
        <v>345</v>
      </c>
      <c r="B31970" t="str">
        <f>IF(ISBLANK(VLOOKUP(A31970,Questionnaire!A:KQ,255,FALSE)),"#",VLOOKUP(A31970,Questionnaire!A:KQ,255,FALSE))</f>
        <v>#</v>
      </c>
    </row>
    <row r="31971" spans="1:2">
      <c r="A31971" t="s">
        <v>348</v>
      </c>
      <c r="B31971" t="str">
        <f>IF(ISBLANK(VLOOKUP(A31971,Questionnaire!A:KQ,255,FALSE)),"#",VLOOKUP(A31971,Questionnaire!A:KQ,255,FALSE))</f>
        <v>#</v>
      </c>
    </row>
    <row r="31972" spans="1:2">
      <c r="A31972" t="s">
        <v>353</v>
      </c>
      <c r="B31972" t="str">
        <f>IF(ISBLANK(VLOOKUP(A31972,Questionnaire!A:KQ,255,FALSE)),"#",VLOOKUP(A31972,Questionnaire!A:KQ,255,FALSE))</f>
        <v>#</v>
      </c>
    </row>
    <row r="31973" spans="1:2">
      <c r="A31973" t="s">
        <v>354</v>
      </c>
      <c r="B31973" t="str">
        <f>IF(ISBLANK(VLOOKUP(A31973,Questionnaire!A:KQ,255,FALSE)),"#",VLOOKUP(A31973,Questionnaire!A:KQ,255,FALSE))</f>
        <v>#</v>
      </c>
    </row>
    <row r="31974" spans="1:2">
      <c r="A31974" t="s">
        <v>355</v>
      </c>
      <c r="B31974" t="str">
        <f>IF(ISBLANK(VLOOKUP(A31974,Questionnaire!A:KQ,255,FALSE)),"#",VLOOKUP(A31974,Questionnaire!A:KQ,255,FALSE))</f>
        <v>#</v>
      </c>
    </row>
    <row r="31975" spans="1:2">
      <c r="A31975" t="s">
        <v>356</v>
      </c>
      <c r="B31975" t="str">
        <f>IF(ISBLANK(VLOOKUP(A31975,Questionnaire!A:KQ,255,FALSE)),"#",VLOOKUP(A31975,Questionnaire!A:KQ,255,FALSE))</f>
        <v>#</v>
      </c>
    </row>
    <row r="31976" spans="1:2">
      <c r="A31976" t="s">
        <v>357</v>
      </c>
      <c r="B31976" t="str">
        <f>IF(ISBLANK(VLOOKUP(A31976,Questionnaire!A:KQ,255,FALSE)),"#",VLOOKUP(A31976,Questionnaire!A:KQ,255,FALSE))</f>
        <v>#</v>
      </c>
    </row>
    <row r="31977" spans="1:2">
      <c r="A31977" t="s">
        <v>360</v>
      </c>
      <c r="B31977" t="str">
        <f>IF(ISBLANK(VLOOKUP(A31977,Questionnaire!A:KQ,255,FALSE)),"#",VLOOKUP(A31977,Questionnaire!A:KQ,255,FALSE))</f>
        <v>#</v>
      </c>
    </row>
    <row r="31978" spans="1:2">
      <c r="A31978" t="s">
        <v>362</v>
      </c>
      <c r="B31978" t="str">
        <f>IF(ISBLANK(VLOOKUP(A31978,Questionnaire!A:KQ,255,FALSE)),"#",VLOOKUP(A31978,Questionnaire!A:KQ,255,FALSE))</f>
        <v>#</v>
      </c>
    </row>
    <row r="31979" spans="1:2">
      <c r="A31979" t="s">
        <v>363</v>
      </c>
      <c r="B31979" t="str">
        <f>IF(ISBLANK(VLOOKUP(A31979,Questionnaire!A:KQ,255,FALSE)),"#",VLOOKUP(A31979,Questionnaire!A:KQ,255,FALSE))</f>
        <v>#</v>
      </c>
    </row>
    <row r="31980" spans="1:2">
      <c r="A31980" t="s">
        <v>364</v>
      </c>
      <c r="B31980" t="str">
        <f>IF(ISBLANK(VLOOKUP(A31980,Questionnaire!A:KQ,255,FALSE)),"#",VLOOKUP(A31980,Questionnaire!A:KQ,255,FALSE))</f>
        <v>#</v>
      </c>
    </row>
    <row r="31981" spans="1:2">
      <c r="A31981" t="s">
        <v>365</v>
      </c>
      <c r="B31981" t="str">
        <f>IF(ISBLANK(VLOOKUP(A31981,Questionnaire!A:KQ,255,FALSE)),"#",VLOOKUP(A31981,Questionnaire!A:KQ,255,FALSE))</f>
        <v>#</v>
      </c>
    </row>
    <row r="31982" spans="1:2">
      <c r="A31982" t="s">
        <v>366</v>
      </c>
      <c r="B31982" t="str">
        <f>IF(ISBLANK(VLOOKUP(A31982,Questionnaire!A:KQ,255,FALSE)),"#",VLOOKUP(A31982,Questionnaire!A:KQ,255,FALSE))</f>
        <v>#</v>
      </c>
    </row>
    <row r="31983" spans="1:2">
      <c r="A31983" t="s">
        <v>371</v>
      </c>
      <c r="B31983" t="str">
        <f>IF(ISBLANK(VLOOKUP(A31983,Questionnaire!A:KQ,255,FALSE)),"#",VLOOKUP(A31983,Questionnaire!A:KQ,255,FALSE))</f>
        <v>#</v>
      </c>
    </row>
    <row r="31984" spans="1:2">
      <c r="A31984" t="s">
        <v>372</v>
      </c>
      <c r="B31984" t="str">
        <f>IF(ISBLANK(VLOOKUP(A31984,Questionnaire!A:KQ,255,FALSE)),"#",VLOOKUP(A31984,Questionnaire!A:KQ,255,FALSE))</f>
        <v>#</v>
      </c>
    </row>
    <row r="31985" spans="1:2">
      <c r="A31985" t="s">
        <v>373</v>
      </c>
      <c r="B31985" t="str">
        <f>IF(ISBLANK(VLOOKUP(A31985,Questionnaire!A:KQ,255,FALSE)),"#",VLOOKUP(A31985,Questionnaire!A:KQ,255,FALSE))</f>
        <v>#</v>
      </c>
    </row>
    <row r="31986" spans="1:2">
      <c r="A31986" t="s">
        <v>374</v>
      </c>
      <c r="B31986" t="str">
        <f>IF(ISBLANK(VLOOKUP(A31986,Questionnaire!A:KQ,255,FALSE)),"#",VLOOKUP(A31986,Questionnaire!A:KQ,255,FALSE))</f>
        <v>#</v>
      </c>
    </row>
    <row r="31987" spans="1:2">
      <c r="A31987" t="s">
        <v>377</v>
      </c>
      <c r="B31987" t="str">
        <f>IF(ISBLANK(VLOOKUP(A31987,Questionnaire!A:KQ,255,FALSE)),"#",VLOOKUP(A31987,Questionnaire!A:KQ,255,FALSE))</f>
        <v>#</v>
      </c>
    </row>
    <row r="31988" spans="1:2">
      <c r="A31988" t="s">
        <v>379</v>
      </c>
      <c r="B31988" t="str">
        <f>IF(ISBLANK(VLOOKUP(A31988,Questionnaire!A:KQ,255,FALSE)),"#",VLOOKUP(A31988,Questionnaire!A:KQ,255,FALSE))</f>
        <v>#</v>
      </c>
    </row>
    <row r="31989" spans="1:2">
      <c r="A31989" t="s">
        <v>380</v>
      </c>
      <c r="B31989" t="str">
        <f>IF(ISBLANK(VLOOKUP(A31989,Questionnaire!A:KQ,255,FALSE)),"#",VLOOKUP(A31989,Questionnaire!A:KQ,255,FALSE))</f>
        <v>#</v>
      </c>
    </row>
    <row r="31990" spans="1:2">
      <c r="A31990" t="s">
        <v>381</v>
      </c>
      <c r="B31990" t="str">
        <f>IF(ISBLANK(VLOOKUP(A31990,Questionnaire!A:KQ,255,FALSE)),"#",VLOOKUP(A31990,Questionnaire!A:KQ,255,FALSE))</f>
        <v>#</v>
      </c>
    </row>
    <row r="31991" spans="1:2">
      <c r="A31991" t="s">
        <v>382</v>
      </c>
      <c r="B31991" t="str">
        <f>IF(ISBLANK(VLOOKUP(A31991,Questionnaire!A:KQ,255,FALSE)),"#",VLOOKUP(A31991,Questionnaire!A:KQ,255,FALSE))</f>
        <v>#</v>
      </c>
    </row>
    <row r="31992" spans="1:2">
      <c r="A31992" t="s">
        <v>384</v>
      </c>
      <c r="B31992" t="str">
        <f>IF(ISBLANK(VLOOKUP(A31992,Questionnaire!A:KQ,255,FALSE)),"#",VLOOKUP(A31992,Questionnaire!A:KQ,255,FALSE))</f>
        <v>#</v>
      </c>
    </row>
    <row r="31993" spans="1:2">
      <c r="A31993" t="s">
        <v>387</v>
      </c>
      <c r="B31993" t="str">
        <f>IF(ISBLANK(VLOOKUP(A31993,Questionnaire!A:KQ,255,FALSE)),"#",VLOOKUP(A31993,Questionnaire!A:KQ,255,FALSE))</f>
        <v>#</v>
      </c>
    </row>
    <row r="31994" spans="1:2">
      <c r="A31994" t="s">
        <v>391</v>
      </c>
      <c r="B31994" t="str">
        <f>IF(ISBLANK(VLOOKUP(A31994,Questionnaire!A:KQ,255,FALSE)),"#",VLOOKUP(A31994,Questionnaire!A:KQ,255,FALSE))</f>
        <v>#</v>
      </c>
    </row>
    <row r="31995" spans="1:2">
      <c r="A31995" t="s">
        <v>393</v>
      </c>
      <c r="B31995" t="str">
        <f>IF(ISBLANK(VLOOKUP(A31995,Questionnaire!A:KQ,255,FALSE)),"#",VLOOKUP(A31995,Questionnaire!A:KQ,255,FALSE))</f>
        <v>#</v>
      </c>
    </row>
    <row r="31996" spans="1:2">
      <c r="A31996" t="s">
        <v>395</v>
      </c>
      <c r="B31996" t="str">
        <f>IF(ISBLANK(VLOOKUP(A31996,Questionnaire!A:KQ,255,FALSE)),"#",VLOOKUP(A31996,Questionnaire!A:KQ,255,FALSE))</f>
        <v>#</v>
      </c>
    </row>
    <row r="31997" spans="1:2">
      <c r="A31997" t="s">
        <v>398</v>
      </c>
      <c r="B31997" t="str">
        <f>IF(ISBLANK(VLOOKUP(A31997,Questionnaire!A:KQ,255,FALSE)),"#",VLOOKUP(A31997,Questionnaire!A:KQ,255,FALSE))</f>
        <v>#</v>
      </c>
    </row>
    <row r="31998" spans="1:2">
      <c r="A31998" t="s">
        <v>402</v>
      </c>
      <c r="B31998" t="str">
        <f>IF(ISBLANK(VLOOKUP(A31998,Questionnaire!A:KQ,255,FALSE)),"#",VLOOKUP(A31998,Questionnaire!A:KQ,255,FALSE))</f>
        <v>#</v>
      </c>
    </row>
    <row r="31999" spans="1:2">
      <c r="A31999" t="s">
        <v>405</v>
      </c>
      <c r="B31999" t="str">
        <f>IF(ISBLANK(VLOOKUP(A31999,Questionnaire!A:KQ,255,FALSE)),"#",VLOOKUP(A31999,Questionnaire!A:KQ,255,FALSE))</f>
        <v>#</v>
      </c>
    </row>
    <row r="32000" spans="1:2">
      <c r="A32000" t="s">
        <v>409</v>
      </c>
      <c r="B32000" t="str">
        <f>IF(ISBLANK(VLOOKUP(A32000,Questionnaire!A:KQ,255,FALSE)),"#",VLOOKUP(A32000,Questionnaire!A:KQ,255,FALSE))</f>
        <v>#</v>
      </c>
    </row>
    <row r="32001" spans="1:2">
      <c r="A32001" t="s">
        <v>412</v>
      </c>
      <c r="B32001" t="str">
        <f>IF(ISBLANK(VLOOKUP(A32001,Questionnaire!A:KQ,255,FALSE)),"#",VLOOKUP(A32001,Questionnaire!A:KQ,255,FALSE))</f>
        <v>#</v>
      </c>
    </row>
    <row r="32002" spans="1:2">
      <c r="A32002" t="s">
        <v>415</v>
      </c>
      <c r="B32002" t="str">
        <f>IF(ISBLANK(VLOOKUP(A32002,Questionnaire!A:KQ,255,FALSE)),"#",VLOOKUP(A32002,Questionnaire!A:KQ,255,FALSE))</f>
        <v>#</v>
      </c>
    </row>
    <row r="32003" spans="1:2">
      <c r="A32003" t="s">
        <v>418</v>
      </c>
      <c r="B32003" t="str">
        <f>IF(ISBLANK(VLOOKUP(A32003,Questionnaire!A:KQ,255,FALSE)),"#",VLOOKUP(A32003,Questionnaire!A:KQ,255,FALSE))</f>
        <v>#</v>
      </c>
    </row>
    <row r="32004" spans="1:2">
      <c r="A32004" t="s">
        <v>421</v>
      </c>
      <c r="B32004" t="str">
        <f>IF(ISBLANK(VLOOKUP(A32004,Questionnaire!A:KQ,255,FALSE)),"#",VLOOKUP(A32004,Questionnaire!A:KQ,255,FALSE))</f>
        <v>#</v>
      </c>
    </row>
    <row r="32005" spans="1:2">
      <c r="A32005" t="s">
        <v>424</v>
      </c>
      <c r="B32005" t="str">
        <f>IF(ISBLANK(VLOOKUP(A32005,Questionnaire!A:KQ,255,FALSE)),"#",VLOOKUP(A32005,Questionnaire!A:KQ,255,FALSE))</f>
        <v>#</v>
      </c>
    </row>
    <row r="32006" spans="1:2">
      <c r="A32006" t="s">
        <v>429</v>
      </c>
      <c r="B32006" t="str">
        <f>IF(ISBLANK(VLOOKUP(A32006,Questionnaire!A:KQ,255,FALSE)),"#",VLOOKUP(A32006,Questionnaire!A:KQ,255,FALSE))</f>
        <v>#</v>
      </c>
    </row>
    <row r="32007" spans="1:2">
      <c r="A32007" t="s">
        <v>432</v>
      </c>
      <c r="B32007" t="str">
        <f>IF(ISBLANK(VLOOKUP(A32007,Questionnaire!A:KQ,255,FALSE)),"#",VLOOKUP(A32007,Questionnaire!A:KQ,255,FALSE))</f>
        <v>#</v>
      </c>
    </row>
    <row r="32008" spans="1:2">
      <c r="A32008" t="s">
        <v>435</v>
      </c>
      <c r="B32008" t="str">
        <f>IF(ISBLANK(VLOOKUP(A32008,Questionnaire!A:KQ,255,FALSE)),"#",VLOOKUP(A32008,Questionnaire!A:KQ,255,FALSE))</f>
        <v>#</v>
      </c>
    </row>
    <row r="32009" spans="1:2">
      <c r="A32009" t="s">
        <v>437</v>
      </c>
      <c r="B32009" t="str">
        <f>IF(ISBLANK(VLOOKUP(A32009,Questionnaire!A:KQ,255,FALSE)),"#",VLOOKUP(A32009,Questionnaire!A:KQ,255,FALSE))</f>
        <v>#</v>
      </c>
    </row>
    <row r="32010" spans="1:2">
      <c r="A32010" t="s">
        <v>439</v>
      </c>
      <c r="B32010" t="str">
        <f>IF(ISBLANK(VLOOKUP(A32010,Questionnaire!A:KQ,255,FALSE)),"#",VLOOKUP(A32010,Questionnaire!A:KQ,255,FALSE))</f>
        <v>#</v>
      </c>
    </row>
    <row r="32011" spans="1:2">
      <c r="A32011" t="s">
        <v>442</v>
      </c>
      <c r="B32011" t="str">
        <f>IF(ISBLANK(VLOOKUP(A32011,Questionnaire!A:KQ,255,FALSE)),"#",VLOOKUP(A32011,Questionnaire!A:KQ,255,FALSE))</f>
        <v>#</v>
      </c>
    </row>
    <row r="32012" spans="1:2">
      <c r="A32012" t="s">
        <v>445</v>
      </c>
      <c r="B32012" t="str">
        <f>IF(ISBLANK(VLOOKUP(A32012,Questionnaire!A:KQ,255,FALSE)),"#",VLOOKUP(A32012,Questionnaire!A:KQ,255,FALSE))</f>
        <v>#</v>
      </c>
    </row>
    <row r="32013" spans="1:2">
      <c r="A32013" t="s">
        <v>448</v>
      </c>
      <c r="B32013" t="str">
        <f>IF(ISBLANK(VLOOKUP(A32013,Questionnaire!A:KQ,255,FALSE)),"#",VLOOKUP(A32013,Questionnaire!A:KQ,255,FALSE))</f>
        <v>#</v>
      </c>
    </row>
    <row r="32014" spans="1:2">
      <c r="A32014" t="s">
        <v>452</v>
      </c>
      <c r="B32014" t="str">
        <f>IF(ISBLANK(VLOOKUP(A32014,Questionnaire!A:KQ,255,FALSE)),"#",VLOOKUP(A32014,Questionnaire!A:KQ,255,FALSE))</f>
        <v>#</v>
      </c>
    </row>
    <row r="32015" spans="1:2">
      <c r="A32015" t="s">
        <v>455</v>
      </c>
      <c r="B32015" t="str">
        <f>IF(ISBLANK(VLOOKUP(A32015,Questionnaire!A:KQ,255,FALSE)),"#",VLOOKUP(A32015,Questionnaire!A:KQ,255,FALSE))</f>
        <v>#</v>
      </c>
    </row>
    <row r="32016" spans="1:2">
      <c r="A32016" t="s">
        <v>458</v>
      </c>
      <c r="B32016" t="str">
        <f>IF(ISBLANK(VLOOKUP(A32016,Questionnaire!A:KQ,255,FALSE)),"#",VLOOKUP(A32016,Questionnaire!A:KQ,255,FALSE))</f>
        <v>#</v>
      </c>
    </row>
    <row r="32017" spans="1:3">
      <c r="A32017" t="s">
        <v>461</v>
      </c>
      <c r="B32017" t="str">
        <f>IF(ISBLANK(VLOOKUP(A32017,Questionnaire!A:KQ,255,FALSE)),"#",VLOOKUP(A32017,Questionnaire!A:KQ,255,FALSE))</f>
        <v>#</v>
      </c>
    </row>
    <row r="32018" spans="1:3">
      <c r="A32018" t="s">
        <v>465</v>
      </c>
      <c r="B32018" t="str">
        <f>IF(ISBLANK(VLOOKUP(A32018,Questionnaire!A:KQ,255,FALSE)),"#",VLOOKUP(A32018,Questionnaire!A:KQ,255,FALSE))</f>
        <v>#</v>
      </c>
    </row>
    <row r="32019" spans="1:3">
      <c r="A32019" t="s">
        <v>467</v>
      </c>
      <c r="B32019" t="str">
        <f>IF(ISBLANK(VLOOKUP(A32019,Questionnaire!A:KQ,255,FALSE)),"#",VLOOKUP(A32019,Questionnaire!A:KQ,255,FALSE))</f>
        <v>#</v>
      </c>
    </row>
    <row r="32020" spans="1:3">
      <c r="A32020" t="s">
        <v>469</v>
      </c>
      <c r="B32020" t="str">
        <f>IF(ISBLANK(VLOOKUP(A32020,Questionnaire!A:KQ,255,FALSE)),"#",VLOOKUP(A32020,Questionnaire!A:KQ,255,FALSE))</f>
        <v>#</v>
      </c>
    </row>
    <row r="32021" spans="1:3">
      <c r="A32021" t="s">
        <v>471</v>
      </c>
      <c r="B32021" t="str">
        <f>IF(ISBLANK(VLOOKUP(A32021,Questionnaire!A:KQ,255,FALSE)),"#",VLOOKUP(A32021,Questionnaire!A:KQ,255,FALSE))</f>
        <v>#</v>
      </c>
    </row>
    <row r="32022" spans="1:3">
      <c r="A32022" t="s">
        <v>473</v>
      </c>
      <c r="B32022" t="str">
        <f>IF(ISBLANK(VLOOKUP(A32022,Questionnaire!A:KQ,255,FALSE)),"#",VLOOKUP(A32022,Questionnaire!A:KQ,255,FALSE))</f>
        <v>#</v>
      </c>
    </row>
    <row r="32023" spans="1:3">
      <c r="A32023" t="s">
        <v>475</v>
      </c>
      <c r="B32023" t="str">
        <f>IF(ISBLANK(VLOOKUP(A32023,Questionnaire!A:KQ,255,FALSE)),"#",VLOOKUP(A32023,Questionnaire!A:KQ,255,FALSE))</f>
        <v>#</v>
      </c>
    </row>
    <row r="32024" spans="1:3">
      <c r="A32024" t="s">
        <v>185</v>
      </c>
      <c r="B32024" t="str">
        <f>IF(ISBLANK(VLOOKUP(A32024,Questionnaire!A:KQ,256,FALSE)),"#",VLOOKUP(A32024,Questionnaire!A:KQ,256,FALSE))</f>
        <v>#</v>
      </c>
      <c r="C32024">
        <v>253</v>
      </c>
    </row>
    <row r="32025" spans="1:3">
      <c r="A32025" t="s">
        <v>187</v>
      </c>
      <c r="B32025" t="str">
        <f>IF(ISNA(VLOOKUP(VLOOKUP(A32025,Questionnaire!A:KQ,256,FALSE),'CORA Encoding'!D:E,2,FALSE)),"#",VLOOKUP(VLOOKUP(A32025,Questionnaire!A:KQ,256,FALSE),'CORA Encoding'!D:E,2,FALSE))</f>
        <v>#</v>
      </c>
    </row>
    <row r="32026" spans="1:3">
      <c r="A32026" t="s">
        <v>189</v>
      </c>
      <c r="B32026" t="str">
        <f>IF(ISNA(VLOOKUP(VLOOKUP(A32026,Questionnaire!A:KQ,256,FALSE),'CORA Encoding'!G:H,2,FALSE)),"#",VLOOKUP(VLOOKUP(A32026,Questionnaire!A:KQ,256,FALSE),'CORA Encoding'!G:H,2,FALSE))</f>
        <v>#</v>
      </c>
    </row>
    <row r="32027" spans="1:3">
      <c r="A32027" t="s">
        <v>191</v>
      </c>
      <c r="B32027" t="str">
        <f>IF(ISNA(VLOOKUP(VLOOKUP(A32027,Questionnaire!A:KQ,256,FALSE),'Country List'!E:F,2,FALSE)),"#",VLOOKUP(VLOOKUP(A32027,Questionnaire!A:KQ,256,FALSE),'Country List'!E:F,2,FALSE))</f>
        <v>#</v>
      </c>
    </row>
    <row r="32028" spans="1:3">
      <c r="A32028" t="s">
        <v>193</v>
      </c>
      <c r="B32028" t="str">
        <f>IF(ISNA(VLOOKUP(VLOOKUP(A32028,Questionnaire!A:KQ,256,FALSE),'Industry List'!B:C,2,FALSE)),"#",VLOOKUP(VLOOKUP(A32028,Questionnaire!A:KQ,256,FALSE),'Industry List'!B:C,2,FALSE))</f>
        <v>#</v>
      </c>
    </row>
    <row r="32029" spans="1:3">
      <c r="A32029" t="s">
        <v>197</v>
      </c>
      <c r="B32029" t="str">
        <f>IF(ISBLANK(VLOOKUP(A32029,Questionnaire!A:KQ,256,FALSE)),"#",VLOOKUP(A32029,Questionnaire!A:KQ,256,FALSE))</f>
        <v>#</v>
      </c>
    </row>
    <row r="32030" spans="1:3">
      <c r="A32030" t="s">
        <v>201</v>
      </c>
      <c r="B32030" t="str">
        <f>IF(ISBLANK(VLOOKUP(A32030,Questionnaire!A:KQ,256,FALSE)),"#",VLOOKUP(A32030,Questionnaire!A:KQ,256,FALSE))</f>
        <v>#</v>
      </c>
    </row>
    <row r="32031" spans="1:3">
      <c r="A32031" t="s">
        <v>203</v>
      </c>
      <c r="B32031" t="str">
        <f>IF(ISNA(VLOOKUP(VLOOKUP(A32031,Questionnaire!A:KQ,256,FALSE),'CORA Encoding'!J:K,2,FALSE)),"#",VLOOKUP(VLOOKUP(A32031,Questionnaire!A:KQ,256,FALSE),'CORA Encoding'!J:K,2,FALSE))</f>
        <v>#</v>
      </c>
    </row>
    <row r="32032" spans="1:3">
      <c r="A32032" t="s">
        <v>208</v>
      </c>
      <c r="B32032" t="str">
        <f>IF(ISBLANK(VLOOKUP(A32032,Questionnaire!A:KQ,256,FALSE)),"#",VLOOKUP(A32032,Questionnaire!A:KQ,256,FALSE))</f>
        <v>#</v>
      </c>
    </row>
    <row r="32033" spans="1:2">
      <c r="A32033" t="s">
        <v>213</v>
      </c>
      <c r="B32033" t="str">
        <f>IF(ISBLANK(VLOOKUP(A32033,Questionnaire!A:KQ,256,FALSE)),"#",VLOOKUP(A32033,Questionnaire!A:KQ,256,FALSE))</f>
        <v>#</v>
      </c>
    </row>
    <row r="32034" spans="1:2">
      <c r="A32034" t="s">
        <v>215</v>
      </c>
      <c r="B32034" t="str">
        <f>IF(ISBLANK(VLOOKUP(A32034,Questionnaire!A:KQ,256,FALSE)),"#",VLOOKUP(A32034,Questionnaire!A:KQ,256,FALSE))</f>
        <v>#</v>
      </c>
    </row>
    <row r="32035" spans="1:2">
      <c r="A32035" t="s">
        <v>217</v>
      </c>
      <c r="B32035" t="str">
        <f>IF(ISBLANK(VLOOKUP(A32035,Questionnaire!A:KQ,256,FALSE)),"#",VLOOKUP(A32035,Questionnaire!A:KQ,256,FALSE))</f>
        <v>#</v>
      </c>
    </row>
    <row r="32036" spans="1:2">
      <c r="A32036" t="s">
        <v>219</v>
      </c>
      <c r="B32036" t="str">
        <f>IF(ISBLANK(VLOOKUP(A32036,Questionnaire!A:KQ,256,FALSE)),"#",VLOOKUP(A32036,Questionnaire!A:KQ,256,FALSE))</f>
        <v>#</v>
      </c>
    </row>
    <row r="32037" spans="1:2">
      <c r="A32037" t="s">
        <v>221</v>
      </c>
      <c r="B32037" t="str">
        <f>IF(ISBLANK(VLOOKUP(A32037,Questionnaire!A:KQ,256,FALSE)),"#",VLOOKUP(A32037,Questionnaire!A:KQ,256,FALSE))</f>
        <v>#</v>
      </c>
    </row>
    <row r="32038" spans="1:2">
      <c r="A32038" t="s">
        <v>223</v>
      </c>
      <c r="B32038" t="str">
        <f>IF(ISBLANK(VLOOKUP(A32038,Questionnaire!A:KQ,256,FALSE)),"#",VLOOKUP(A32038,Questionnaire!A:KQ,256,FALSE))</f>
        <v>#</v>
      </c>
    </row>
    <row r="32039" spans="1:2">
      <c r="A32039" t="s">
        <v>225</v>
      </c>
      <c r="B32039" t="str">
        <f>IF(ISBLANK(VLOOKUP(A32039,Questionnaire!A:KQ,256,FALSE)),"#",VLOOKUP(A32039,Questionnaire!A:KQ,256,FALSE))</f>
        <v>#</v>
      </c>
    </row>
    <row r="32040" spans="1:2">
      <c r="A32040" t="s">
        <v>227</v>
      </c>
      <c r="B32040" t="str">
        <f>IF(ISBLANK(VLOOKUP(A32040,Questionnaire!A:KQ,256,FALSE)),"#",VLOOKUP(A32040,Questionnaire!A:KQ,256,FALSE))</f>
        <v>#</v>
      </c>
    </row>
    <row r="32041" spans="1:2">
      <c r="A32041" t="s">
        <v>229</v>
      </c>
      <c r="B32041" t="str">
        <f>IF(ISBLANK(VLOOKUP(A32041,Questionnaire!A:KQ,256,FALSE)),"#",VLOOKUP(A32041,Questionnaire!A:KQ,256,FALSE))</f>
        <v>#</v>
      </c>
    </row>
    <row r="32042" spans="1:2">
      <c r="A32042" t="s">
        <v>231</v>
      </c>
      <c r="B32042" t="str">
        <f>IF(ISBLANK(VLOOKUP(A32042,Questionnaire!A:KQ,256,FALSE)),"#",VLOOKUP(A32042,Questionnaire!A:KQ,256,FALSE))</f>
        <v>#</v>
      </c>
    </row>
    <row r="32043" spans="1:2">
      <c r="A32043" t="s">
        <v>233</v>
      </c>
      <c r="B32043" t="str">
        <f>IF(ISBLANK(VLOOKUP(A32043,Questionnaire!A:KQ,256,FALSE)),"#",VLOOKUP(A32043,Questionnaire!A:KQ,256,FALSE))</f>
        <v>#</v>
      </c>
    </row>
    <row r="32044" spans="1:2">
      <c r="A32044" t="s">
        <v>235</v>
      </c>
      <c r="B32044" t="str">
        <f>IF(ISBLANK(VLOOKUP(A32044,Questionnaire!A:KQ,256,FALSE)),"#",VLOOKUP(A32044,Questionnaire!A:KQ,256,FALSE))</f>
        <v>#</v>
      </c>
    </row>
    <row r="32045" spans="1:2">
      <c r="A32045" t="s">
        <v>237</v>
      </c>
      <c r="B32045" t="str">
        <f>IF(ISBLANK(VLOOKUP(A32045,Questionnaire!A:KQ,256,FALSE)),"#",VLOOKUP(A32045,Questionnaire!A:KQ,256,FALSE))</f>
        <v>#</v>
      </c>
    </row>
    <row r="32046" spans="1:2">
      <c r="A32046" t="s">
        <v>239</v>
      </c>
      <c r="B32046" t="str">
        <f>IF(ISBLANK(VLOOKUP(A32046,Questionnaire!A:KQ,256,FALSE)),"#",VLOOKUP(A32046,Questionnaire!A:KQ,256,FALSE))</f>
        <v>#</v>
      </c>
    </row>
    <row r="32047" spans="1:2">
      <c r="A32047" t="s">
        <v>242</v>
      </c>
      <c r="B32047" t="str">
        <f>IF(ISBLANK(VLOOKUP(A32047,Questionnaire!A:KQ,256,FALSE)),"#",VLOOKUP(A32047,Questionnaire!A:KQ,256,FALSE))</f>
        <v>#</v>
      </c>
    </row>
    <row r="32048" spans="1:2">
      <c r="A32048" t="s">
        <v>245</v>
      </c>
      <c r="B32048" t="str">
        <f>IF(ISBLANK(VLOOKUP(A32048,Questionnaire!A:KQ,256,FALSE)),"#",VLOOKUP(A32048,Questionnaire!A:KQ,256,FALSE))</f>
        <v>#</v>
      </c>
    </row>
    <row r="32049" spans="1:2">
      <c r="A32049" t="s">
        <v>247</v>
      </c>
      <c r="B32049" t="str">
        <f>IF(ISBLANK(VLOOKUP(A32049,Questionnaire!A:KQ,256,FALSE)),"#",VLOOKUP(A32049,Questionnaire!A:KQ,256,FALSE))</f>
        <v>#</v>
      </c>
    </row>
    <row r="32050" spans="1:2">
      <c r="A32050" t="s">
        <v>249</v>
      </c>
      <c r="B32050" t="str">
        <f>IF(ISBLANK(VLOOKUP(A32050,Questionnaire!A:KQ,256,FALSE)),"#",VLOOKUP(A32050,Questionnaire!A:KQ,256,FALSE))</f>
        <v>#</v>
      </c>
    </row>
    <row r="32051" spans="1:2">
      <c r="A32051" t="s">
        <v>250</v>
      </c>
      <c r="B32051" t="str">
        <f>IF(ISBLANK(VLOOKUP(A32051,Questionnaire!A:KQ,256,FALSE)),"#",VLOOKUP(A32051,Questionnaire!A:KQ,256,FALSE))</f>
        <v>#</v>
      </c>
    </row>
    <row r="32052" spans="1:2">
      <c r="A32052" t="s">
        <v>252</v>
      </c>
      <c r="B32052" t="str">
        <f>IF(ISBLANK(VLOOKUP(A32052,Questionnaire!A:KQ,256,FALSE)),"#",VLOOKUP(A32052,Questionnaire!A:KQ,256,FALSE))</f>
        <v>#</v>
      </c>
    </row>
    <row r="32053" spans="1:2">
      <c r="A32053" t="s">
        <v>255</v>
      </c>
      <c r="B32053" t="str">
        <f>IF(ISBLANK(VLOOKUP(A32053,Questionnaire!A:KQ,256,FALSE)),"#",VLOOKUP(A32053,Questionnaire!A:KQ,256,FALSE))</f>
        <v>#</v>
      </c>
    </row>
    <row r="32054" spans="1:2">
      <c r="A32054" t="s">
        <v>258</v>
      </c>
      <c r="B32054" t="str">
        <f>IF(ISNA(VLOOKUP(VLOOKUP(A32054,Questionnaire!A:KQ,256,FALSE),'CORA Encoding'!M:N,2,FALSE)),"#",VLOOKUP(VLOOKUP(A32054,Questionnaire!A:KQ,256,FALSE),'CORA Encoding'!M:N,2,FALSE))</f>
        <v>#</v>
      </c>
    </row>
    <row r="32055" spans="1:2">
      <c r="A32055" t="s">
        <v>261</v>
      </c>
      <c r="B32055" t="str">
        <f>IF(ISBLANK(VLOOKUP(A32055,Questionnaire!A:KQ,256,FALSE)),"#",VLOOKUP(A32055,Questionnaire!A:KQ,256,FALSE))</f>
        <v>#</v>
      </c>
    </row>
    <row r="32056" spans="1:2">
      <c r="A32056" t="s">
        <v>263</v>
      </c>
      <c r="B32056" t="str">
        <f>IF(ISBLANK(VLOOKUP(A32056,Questionnaire!A:KQ,256,FALSE)),"#",VLOOKUP(A32056,Questionnaire!A:KQ,256,FALSE))</f>
        <v>#</v>
      </c>
    </row>
    <row r="32057" spans="1:2">
      <c r="A32057" t="s">
        <v>265</v>
      </c>
      <c r="B32057" t="str">
        <f>IF(ISBLANK(VLOOKUP(A32057,Questionnaire!A:KQ,256,FALSE)),"#",VLOOKUP(A32057,Questionnaire!A:KQ,256,FALSE))</f>
        <v>#</v>
      </c>
    </row>
    <row r="32058" spans="1:2">
      <c r="A32058" t="s">
        <v>267</v>
      </c>
      <c r="B32058" t="str">
        <f>IF(ISBLANK(VLOOKUP(A32058,Questionnaire!A:KQ,256,FALSE)),"#",VLOOKUP(A32058,Questionnaire!A:KQ,256,FALSE))</f>
        <v>#</v>
      </c>
    </row>
    <row r="32059" spans="1:2">
      <c r="A32059" t="s">
        <v>269</v>
      </c>
      <c r="B32059" t="str">
        <f>IF(ISBLANK(VLOOKUP(A32059,Questionnaire!A:KQ,256,FALSE)),"#",VLOOKUP(A32059,Questionnaire!A:KQ,256,FALSE))</f>
        <v>#</v>
      </c>
    </row>
    <row r="32060" spans="1:2">
      <c r="A32060" t="s">
        <v>274</v>
      </c>
      <c r="B32060" t="str">
        <f>IF(ISBLANK(VLOOKUP(A32060,Questionnaire!A:KQ,256,FALSE)),"#",VLOOKUP(A32060,Questionnaire!A:KQ,256,FALSE))</f>
        <v>#</v>
      </c>
    </row>
    <row r="32061" spans="1:2">
      <c r="A32061" t="s">
        <v>276</v>
      </c>
      <c r="B32061" t="str">
        <f>IF(ISBLANK(VLOOKUP(A32061,Questionnaire!A:KQ,256,FALSE)),"#",VLOOKUP(A32061,Questionnaire!A:KQ,256,FALSE))</f>
        <v>#</v>
      </c>
    </row>
    <row r="32062" spans="1:2">
      <c r="A32062" t="s">
        <v>278</v>
      </c>
      <c r="B32062" t="str">
        <f>IF(ISBLANK(VLOOKUP(A32062,Questionnaire!A:KQ,256,FALSE)),"#",VLOOKUP(A32062,Questionnaire!A:KQ,256,FALSE))</f>
        <v>#</v>
      </c>
    </row>
    <row r="32063" spans="1:2">
      <c r="A32063" t="s">
        <v>280</v>
      </c>
      <c r="B32063" t="str">
        <f>IF(ISBLANK(VLOOKUP(A32063,Questionnaire!A:KQ,256,FALSE)),"#",VLOOKUP(A32063,Questionnaire!A:KQ,256,FALSE))</f>
        <v>#</v>
      </c>
    </row>
    <row r="32064" spans="1:2">
      <c r="A32064" t="s">
        <v>282</v>
      </c>
      <c r="B32064" t="str">
        <f>IF(ISBLANK(VLOOKUP(A32064,Questionnaire!A:KQ,256,FALSE)),"#",VLOOKUP(A32064,Questionnaire!A:KQ,256,FALSE))</f>
        <v>#</v>
      </c>
    </row>
    <row r="32065" spans="1:2">
      <c r="A32065" t="s">
        <v>286</v>
      </c>
      <c r="B32065" t="str">
        <f>IF(ISBLANK(VLOOKUP(A32065,Questionnaire!A:KQ,256,FALSE)),"#",VLOOKUP(A32065,Questionnaire!A:KQ,256,FALSE))</f>
        <v>#</v>
      </c>
    </row>
    <row r="32066" spans="1:2">
      <c r="A32066" t="s">
        <v>288</v>
      </c>
      <c r="B32066" t="str">
        <f>IF(ISBLANK(VLOOKUP(A32066,Questionnaire!A:KQ,256,FALSE)),"#",VLOOKUP(A32066,Questionnaire!A:KQ,256,FALSE))</f>
        <v>#</v>
      </c>
    </row>
    <row r="32067" spans="1:2">
      <c r="A32067" t="s">
        <v>290</v>
      </c>
      <c r="B32067" t="str">
        <f>IF(ISBLANK(VLOOKUP(A32067,Questionnaire!A:KQ,256,FALSE)),"#",VLOOKUP(A32067,Questionnaire!A:KQ,256,FALSE))</f>
        <v>#</v>
      </c>
    </row>
    <row r="32068" spans="1:2">
      <c r="A32068" t="s">
        <v>292</v>
      </c>
      <c r="B32068" t="str">
        <f>IF(ISBLANK(VLOOKUP(A32068,Questionnaire!A:KQ,256,FALSE)),"#",VLOOKUP(A32068,Questionnaire!A:KQ,256,FALSE))</f>
        <v>#</v>
      </c>
    </row>
    <row r="32069" spans="1:2">
      <c r="A32069" t="s">
        <v>294</v>
      </c>
      <c r="B32069" t="str">
        <f>IF(ISBLANK(VLOOKUP(A32069,Questionnaire!A:KQ,256,FALSE)),"#",VLOOKUP(A32069,Questionnaire!A:KQ,256,FALSE))</f>
        <v>#</v>
      </c>
    </row>
    <row r="32070" spans="1:2">
      <c r="A32070" t="s">
        <v>296</v>
      </c>
      <c r="B32070" t="str">
        <f>IF(ISBLANK(VLOOKUP(A32070,Questionnaire!A:KQ,256,FALSE)),"#",VLOOKUP(A32070,Questionnaire!A:KQ,256,FALSE))</f>
        <v>#</v>
      </c>
    </row>
    <row r="32071" spans="1:2">
      <c r="A32071" t="s">
        <v>301</v>
      </c>
      <c r="B32071" t="str">
        <f>IF(ISBLANK(VLOOKUP(A32071,Questionnaire!A:KQ,256,FALSE)),"#",VLOOKUP(A32071,Questionnaire!A:KQ,256,FALSE))</f>
        <v>#</v>
      </c>
    </row>
    <row r="32072" spans="1:2">
      <c r="A32072" t="s">
        <v>303</v>
      </c>
      <c r="B32072" t="str">
        <f>IF(ISBLANK(VLOOKUP(A32072,Questionnaire!A:KQ,256,FALSE)),"#",VLOOKUP(A32072,Questionnaire!A:KQ,256,FALSE))</f>
        <v>#</v>
      </c>
    </row>
    <row r="32073" spans="1:2">
      <c r="A32073" t="s">
        <v>305</v>
      </c>
      <c r="B32073" t="str">
        <f>IF(ISBLANK(VLOOKUP(A32073,Questionnaire!A:KQ,256,FALSE)),"#",VLOOKUP(A32073,Questionnaire!A:KQ,256,FALSE))</f>
        <v>#</v>
      </c>
    </row>
    <row r="32074" spans="1:2">
      <c r="A32074" t="s">
        <v>307</v>
      </c>
      <c r="B32074" t="str">
        <f>IF(ISBLANK(VLOOKUP(A32074,Questionnaire!A:KQ,256,FALSE)),"#",VLOOKUP(A32074,Questionnaire!A:KQ,256,FALSE))</f>
        <v>#</v>
      </c>
    </row>
    <row r="32075" spans="1:2">
      <c r="A32075" t="s">
        <v>311</v>
      </c>
      <c r="B32075" t="str">
        <f>IF(ISBLANK(VLOOKUP(A32075,Questionnaire!A:KQ,256,FALSE)),"#",VLOOKUP(A32075,Questionnaire!A:KQ,256,FALSE))</f>
        <v>#</v>
      </c>
    </row>
    <row r="32076" spans="1:2">
      <c r="A32076" t="s">
        <v>313</v>
      </c>
      <c r="B32076" t="str">
        <f>IF(ISBLANK(VLOOKUP(A32076,Questionnaire!A:KQ,256,FALSE)),"#",VLOOKUP(A32076,Questionnaire!A:KQ,256,FALSE))</f>
        <v>#</v>
      </c>
    </row>
    <row r="32077" spans="1:2">
      <c r="A32077" t="s">
        <v>314</v>
      </c>
      <c r="B32077" t="str">
        <f>IF(ISBLANK(VLOOKUP(A32077,Questionnaire!A:KQ,256,FALSE)),"#",VLOOKUP(A32077,Questionnaire!A:KQ,256,FALSE))</f>
        <v>#</v>
      </c>
    </row>
    <row r="32078" spans="1:2">
      <c r="A32078" t="s">
        <v>315</v>
      </c>
      <c r="B32078" t="str">
        <f>IF(ISBLANK(VLOOKUP(A32078,Questionnaire!A:KQ,256,FALSE)),"#",VLOOKUP(A32078,Questionnaire!A:KQ,256,FALSE))</f>
        <v>#</v>
      </c>
    </row>
    <row r="32079" spans="1:2">
      <c r="A32079" t="s">
        <v>317</v>
      </c>
      <c r="B32079" t="str">
        <f>IF(ISBLANK(VLOOKUP(A32079,Questionnaire!A:KQ,256,FALSE)),"#",VLOOKUP(A32079,Questionnaire!A:KQ,256,FALSE))</f>
        <v>#</v>
      </c>
    </row>
    <row r="32080" spans="1:2">
      <c r="A32080" t="s">
        <v>319</v>
      </c>
      <c r="B32080" t="str">
        <f>IF(ISBLANK(VLOOKUP(A32080,Questionnaire!A:KQ,256,FALSE)),"#",VLOOKUP(A32080,Questionnaire!A:KQ,256,FALSE))</f>
        <v>#</v>
      </c>
    </row>
    <row r="32081" spans="1:2">
      <c r="A32081" t="s">
        <v>322</v>
      </c>
      <c r="B32081" t="str">
        <f>IF(ISBLANK(VLOOKUP(A32081,Questionnaire!A:KQ,256,FALSE)),"#",VLOOKUP(A32081,Questionnaire!A:KQ,256,FALSE))</f>
        <v>#</v>
      </c>
    </row>
    <row r="32082" spans="1:2">
      <c r="A32082" t="s">
        <v>326</v>
      </c>
      <c r="B32082" t="str">
        <f>IF(ISBLANK(VLOOKUP(A32082,Questionnaire!A:KQ,256,FALSE)),"#",VLOOKUP(A32082,Questionnaire!A:KQ,256,FALSE))</f>
        <v>#</v>
      </c>
    </row>
    <row r="32083" spans="1:2">
      <c r="A32083" t="s">
        <v>328</v>
      </c>
      <c r="B32083" t="str">
        <f>IF(ISBLANK(VLOOKUP(A32083,Questionnaire!A:KQ,256,FALSE)),"#",VLOOKUP(A32083,Questionnaire!A:KQ,256,FALSE))</f>
        <v>#</v>
      </c>
    </row>
    <row r="32084" spans="1:2">
      <c r="A32084" t="s">
        <v>332</v>
      </c>
      <c r="B32084" t="str">
        <f>IF(ISBLANK(VLOOKUP(A32084,Questionnaire!A:KQ,256,FALSE)),"#",VLOOKUP(A32084,Questionnaire!A:KQ,256,FALSE))</f>
        <v>#</v>
      </c>
    </row>
    <row r="32085" spans="1:2">
      <c r="A32085" t="s">
        <v>333</v>
      </c>
      <c r="B32085" t="str">
        <f>IF(ISBLANK(VLOOKUP(A32085,Questionnaire!A:KQ,256,FALSE)),"#",VLOOKUP(A32085,Questionnaire!A:KQ,256,FALSE))</f>
        <v>#</v>
      </c>
    </row>
    <row r="32086" spans="1:2">
      <c r="A32086" t="s">
        <v>334</v>
      </c>
      <c r="B32086" t="str">
        <f>IF(ISBLANK(VLOOKUP(A32086,Questionnaire!A:KQ,256,FALSE)),"#",VLOOKUP(A32086,Questionnaire!A:KQ,256,FALSE))</f>
        <v>#</v>
      </c>
    </row>
    <row r="32087" spans="1:2">
      <c r="A32087" t="s">
        <v>335</v>
      </c>
      <c r="B32087" t="str">
        <f>IF(ISBLANK(VLOOKUP(A32087,Questionnaire!A:KQ,256,FALSE)),"#",VLOOKUP(A32087,Questionnaire!A:KQ,256,FALSE))</f>
        <v>#</v>
      </c>
    </row>
    <row r="32088" spans="1:2">
      <c r="A32088" t="s">
        <v>336</v>
      </c>
      <c r="B32088" t="str">
        <f>IF(ISBLANK(VLOOKUP(A32088,Questionnaire!A:KQ,256,FALSE)),"#",VLOOKUP(A32088,Questionnaire!A:KQ,256,FALSE))</f>
        <v>#</v>
      </c>
    </row>
    <row r="32089" spans="1:2">
      <c r="A32089" t="s">
        <v>337</v>
      </c>
      <c r="B32089" t="str">
        <f>IF(ISBLANK(VLOOKUP(A32089,Questionnaire!A:KQ,256,FALSE)),"#",VLOOKUP(A32089,Questionnaire!A:KQ,256,FALSE))</f>
        <v>#</v>
      </c>
    </row>
    <row r="32090" spans="1:2">
      <c r="A32090" t="s">
        <v>338</v>
      </c>
      <c r="B32090" t="str">
        <f>IF(ISBLANK(VLOOKUP(A32090,Questionnaire!A:KQ,256,FALSE)),"#",VLOOKUP(A32090,Questionnaire!A:KQ,256,FALSE))</f>
        <v>#</v>
      </c>
    </row>
    <row r="32091" spans="1:2">
      <c r="A32091" t="s">
        <v>339</v>
      </c>
      <c r="B32091" t="str">
        <f>IF(ISBLANK(VLOOKUP(A32091,Questionnaire!A:KQ,256,FALSE)),"#",VLOOKUP(A32091,Questionnaire!A:KQ,256,FALSE))</f>
        <v>#</v>
      </c>
    </row>
    <row r="32092" spans="1:2">
      <c r="A32092" t="s">
        <v>340</v>
      </c>
      <c r="B32092" t="str">
        <f>IF(ISBLANK(VLOOKUP(A32092,Questionnaire!A:KQ,256,FALSE)),"#",VLOOKUP(A32092,Questionnaire!A:KQ,256,FALSE))</f>
        <v>#</v>
      </c>
    </row>
    <row r="32093" spans="1:2">
      <c r="A32093" t="s">
        <v>341</v>
      </c>
      <c r="B32093" t="str">
        <f>IF(ISBLANK(VLOOKUP(A32093,Questionnaire!A:KQ,256,FALSE)),"#",VLOOKUP(A32093,Questionnaire!A:KQ,256,FALSE))</f>
        <v>#</v>
      </c>
    </row>
    <row r="32094" spans="1:2">
      <c r="A32094" t="s">
        <v>342</v>
      </c>
      <c r="B32094" t="str">
        <f>IF(ISBLANK(VLOOKUP(A32094,Questionnaire!A:KQ,256,FALSE)),"#",VLOOKUP(A32094,Questionnaire!A:KQ,256,FALSE))</f>
        <v>#</v>
      </c>
    </row>
    <row r="32095" spans="1:2">
      <c r="A32095" t="s">
        <v>343</v>
      </c>
      <c r="B32095" t="str">
        <f>IF(ISBLANK(VLOOKUP(A32095,Questionnaire!A:KQ,256,FALSE)),"#",VLOOKUP(A32095,Questionnaire!A:KQ,256,FALSE))</f>
        <v>#</v>
      </c>
    </row>
    <row r="32096" spans="1:2">
      <c r="A32096" t="s">
        <v>344</v>
      </c>
      <c r="B32096" t="str">
        <f>IF(ISBLANK(VLOOKUP(A32096,Questionnaire!A:KQ,256,FALSE)),"#",VLOOKUP(A32096,Questionnaire!A:KQ,256,FALSE))</f>
        <v>#</v>
      </c>
    </row>
    <row r="32097" spans="1:2">
      <c r="A32097" t="s">
        <v>345</v>
      </c>
      <c r="B32097" t="str">
        <f>IF(ISBLANK(VLOOKUP(A32097,Questionnaire!A:KQ,256,FALSE)),"#",VLOOKUP(A32097,Questionnaire!A:KQ,256,FALSE))</f>
        <v>#</v>
      </c>
    </row>
    <row r="32098" spans="1:2">
      <c r="A32098" t="s">
        <v>348</v>
      </c>
      <c r="B32098" t="str">
        <f>IF(ISBLANK(VLOOKUP(A32098,Questionnaire!A:KQ,256,FALSE)),"#",VLOOKUP(A32098,Questionnaire!A:KQ,256,FALSE))</f>
        <v>#</v>
      </c>
    </row>
    <row r="32099" spans="1:2">
      <c r="A32099" t="s">
        <v>353</v>
      </c>
      <c r="B32099" t="str">
        <f>IF(ISBLANK(VLOOKUP(A32099,Questionnaire!A:KQ,256,FALSE)),"#",VLOOKUP(A32099,Questionnaire!A:KQ,256,FALSE))</f>
        <v>#</v>
      </c>
    </row>
    <row r="32100" spans="1:2">
      <c r="A32100" t="s">
        <v>354</v>
      </c>
      <c r="B32100" t="str">
        <f>IF(ISBLANK(VLOOKUP(A32100,Questionnaire!A:KQ,256,FALSE)),"#",VLOOKUP(A32100,Questionnaire!A:KQ,256,FALSE))</f>
        <v>#</v>
      </c>
    </row>
    <row r="32101" spans="1:2">
      <c r="A32101" t="s">
        <v>355</v>
      </c>
      <c r="B32101" t="str">
        <f>IF(ISBLANK(VLOOKUP(A32101,Questionnaire!A:KQ,256,FALSE)),"#",VLOOKUP(A32101,Questionnaire!A:KQ,256,FALSE))</f>
        <v>#</v>
      </c>
    </row>
    <row r="32102" spans="1:2">
      <c r="A32102" t="s">
        <v>356</v>
      </c>
      <c r="B32102" t="str">
        <f>IF(ISBLANK(VLOOKUP(A32102,Questionnaire!A:KQ,256,FALSE)),"#",VLOOKUP(A32102,Questionnaire!A:KQ,256,FALSE))</f>
        <v>#</v>
      </c>
    </row>
    <row r="32103" spans="1:2">
      <c r="A32103" t="s">
        <v>357</v>
      </c>
      <c r="B32103" t="str">
        <f>IF(ISBLANK(VLOOKUP(A32103,Questionnaire!A:KQ,256,FALSE)),"#",VLOOKUP(A32103,Questionnaire!A:KQ,256,FALSE))</f>
        <v>#</v>
      </c>
    </row>
    <row r="32104" spans="1:2">
      <c r="A32104" t="s">
        <v>360</v>
      </c>
      <c r="B32104" t="str">
        <f>IF(ISBLANK(VLOOKUP(A32104,Questionnaire!A:KQ,256,FALSE)),"#",VLOOKUP(A32104,Questionnaire!A:KQ,256,FALSE))</f>
        <v>#</v>
      </c>
    </row>
    <row r="32105" spans="1:2">
      <c r="A32105" t="s">
        <v>362</v>
      </c>
      <c r="B32105" t="str">
        <f>IF(ISBLANK(VLOOKUP(A32105,Questionnaire!A:KQ,256,FALSE)),"#",VLOOKUP(A32105,Questionnaire!A:KQ,256,FALSE))</f>
        <v>#</v>
      </c>
    </row>
    <row r="32106" spans="1:2">
      <c r="A32106" t="s">
        <v>363</v>
      </c>
      <c r="B32106" t="str">
        <f>IF(ISBLANK(VLOOKUP(A32106,Questionnaire!A:KQ,256,FALSE)),"#",VLOOKUP(A32106,Questionnaire!A:KQ,256,FALSE))</f>
        <v>#</v>
      </c>
    </row>
    <row r="32107" spans="1:2">
      <c r="A32107" t="s">
        <v>364</v>
      </c>
      <c r="B32107" t="str">
        <f>IF(ISBLANK(VLOOKUP(A32107,Questionnaire!A:KQ,256,FALSE)),"#",VLOOKUP(A32107,Questionnaire!A:KQ,256,FALSE))</f>
        <v>#</v>
      </c>
    </row>
    <row r="32108" spans="1:2">
      <c r="A32108" t="s">
        <v>365</v>
      </c>
      <c r="B32108" t="str">
        <f>IF(ISBLANK(VLOOKUP(A32108,Questionnaire!A:KQ,256,FALSE)),"#",VLOOKUP(A32108,Questionnaire!A:KQ,256,FALSE))</f>
        <v>#</v>
      </c>
    </row>
    <row r="32109" spans="1:2">
      <c r="A32109" t="s">
        <v>366</v>
      </c>
      <c r="B32109" t="str">
        <f>IF(ISBLANK(VLOOKUP(A32109,Questionnaire!A:KQ,256,FALSE)),"#",VLOOKUP(A32109,Questionnaire!A:KQ,256,FALSE))</f>
        <v>#</v>
      </c>
    </row>
    <row r="32110" spans="1:2">
      <c r="A32110" t="s">
        <v>371</v>
      </c>
      <c r="B32110" t="str">
        <f>IF(ISBLANK(VLOOKUP(A32110,Questionnaire!A:KQ,256,FALSE)),"#",VLOOKUP(A32110,Questionnaire!A:KQ,256,FALSE))</f>
        <v>#</v>
      </c>
    </row>
    <row r="32111" spans="1:2">
      <c r="A32111" t="s">
        <v>372</v>
      </c>
      <c r="B32111" t="str">
        <f>IF(ISBLANK(VLOOKUP(A32111,Questionnaire!A:KQ,256,FALSE)),"#",VLOOKUP(A32111,Questionnaire!A:KQ,256,FALSE))</f>
        <v>#</v>
      </c>
    </row>
    <row r="32112" spans="1:2">
      <c r="A32112" t="s">
        <v>373</v>
      </c>
      <c r="B32112" t="str">
        <f>IF(ISBLANK(VLOOKUP(A32112,Questionnaire!A:KQ,256,FALSE)),"#",VLOOKUP(A32112,Questionnaire!A:KQ,256,FALSE))</f>
        <v>#</v>
      </c>
    </row>
    <row r="32113" spans="1:2">
      <c r="A32113" t="s">
        <v>374</v>
      </c>
      <c r="B32113" t="str">
        <f>IF(ISBLANK(VLOOKUP(A32113,Questionnaire!A:KQ,256,FALSE)),"#",VLOOKUP(A32113,Questionnaire!A:KQ,256,FALSE))</f>
        <v>#</v>
      </c>
    </row>
    <row r="32114" spans="1:2">
      <c r="A32114" t="s">
        <v>377</v>
      </c>
      <c r="B32114" t="str">
        <f>IF(ISBLANK(VLOOKUP(A32114,Questionnaire!A:KQ,256,FALSE)),"#",VLOOKUP(A32114,Questionnaire!A:KQ,256,FALSE))</f>
        <v>#</v>
      </c>
    </row>
    <row r="32115" spans="1:2">
      <c r="A32115" t="s">
        <v>379</v>
      </c>
      <c r="B32115" t="str">
        <f>IF(ISBLANK(VLOOKUP(A32115,Questionnaire!A:KQ,256,FALSE)),"#",VLOOKUP(A32115,Questionnaire!A:KQ,256,FALSE))</f>
        <v>#</v>
      </c>
    </row>
    <row r="32116" spans="1:2">
      <c r="A32116" t="s">
        <v>380</v>
      </c>
      <c r="B32116" t="str">
        <f>IF(ISBLANK(VLOOKUP(A32116,Questionnaire!A:KQ,256,FALSE)),"#",VLOOKUP(A32116,Questionnaire!A:KQ,256,FALSE))</f>
        <v>#</v>
      </c>
    </row>
    <row r="32117" spans="1:2">
      <c r="A32117" t="s">
        <v>381</v>
      </c>
      <c r="B32117" t="str">
        <f>IF(ISBLANK(VLOOKUP(A32117,Questionnaire!A:KQ,256,FALSE)),"#",VLOOKUP(A32117,Questionnaire!A:KQ,256,FALSE))</f>
        <v>#</v>
      </c>
    </row>
    <row r="32118" spans="1:2">
      <c r="A32118" t="s">
        <v>382</v>
      </c>
      <c r="B32118" t="str">
        <f>IF(ISBLANK(VLOOKUP(A32118,Questionnaire!A:KQ,256,FALSE)),"#",VLOOKUP(A32118,Questionnaire!A:KQ,256,FALSE))</f>
        <v>#</v>
      </c>
    </row>
    <row r="32119" spans="1:2">
      <c r="A32119" t="s">
        <v>384</v>
      </c>
      <c r="B32119" t="str">
        <f>IF(ISBLANK(VLOOKUP(A32119,Questionnaire!A:KQ,256,FALSE)),"#",VLOOKUP(A32119,Questionnaire!A:KQ,256,FALSE))</f>
        <v>#</v>
      </c>
    </row>
    <row r="32120" spans="1:2">
      <c r="A32120" t="s">
        <v>387</v>
      </c>
      <c r="B32120" t="str">
        <f>IF(ISBLANK(VLOOKUP(A32120,Questionnaire!A:KQ,256,FALSE)),"#",VLOOKUP(A32120,Questionnaire!A:KQ,256,FALSE))</f>
        <v>#</v>
      </c>
    </row>
    <row r="32121" spans="1:2">
      <c r="A32121" t="s">
        <v>391</v>
      </c>
      <c r="B32121" t="str">
        <f>IF(ISBLANK(VLOOKUP(A32121,Questionnaire!A:KQ,256,FALSE)),"#",VLOOKUP(A32121,Questionnaire!A:KQ,256,FALSE))</f>
        <v>#</v>
      </c>
    </row>
    <row r="32122" spans="1:2">
      <c r="A32122" t="s">
        <v>393</v>
      </c>
      <c r="B32122" t="str">
        <f>IF(ISBLANK(VLOOKUP(A32122,Questionnaire!A:KQ,256,FALSE)),"#",VLOOKUP(A32122,Questionnaire!A:KQ,256,FALSE))</f>
        <v>#</v>
      </c>
    </row>
    <row r="32123" spans="1:2">
      <c r="A32123" t="s">
        <v>395</v>
      </c>
      <c r="B32123" t="str">
        <f>IF(ISBLANK(VLOOKUP(A32123,Questionnaire!A:KQ,256,FALSE)),"#",VLOOKUP(A32123,Questionnaire!A:KQ,256,FALSE))</f>
        <v>#</v>
      </c>
    </row>
    <row r="32124" spans="1:2">
      <c r="A32124" t="s">
        <v>398</v>
      </c>
      <c r="B32124" t="str">
        <f>IF(ISBLANK(VLOOKUP(A32124,Questionnaire!A:KQ,256,FALSE)),"#",VLOOKUP(A32124,Questionnaire!A:KQ,256,FALSE))</f>
        <v>#</v>
      </c>
    </row>
    <row r="32125" spans="1:2">
      <c r="A32125" t="s">
        <v>402</v>
      </c>
      <c r="B32125" t="str">
        <f>IF(ISBLANK(VLOOKUP(A32125,Questionnaire!A:KQ,256,FALSE)),"#",VLOOKUP(A32125,Questionnaire!A:KQ,256,FALSE))</f>
        <v>#</v>
      </c>
    </row>
    <row r="32126" spans="1:2">
      <c r="A32126" t="s">
        <v>405</v>
      </c>
      <c r="B32126" t="str">
        <f>IF(ISBLANK(VLOOKUP(A32126,Questionnaire!A:KQ,256,FALSE)),"#",VLOOKUP(A32126,Questionnaire!A:KQ,256,FALSE))</f>
        <v>#</v>
      </c>
    </row>
    <row r="32127" spans="1:2">
      <c r="A32127" t="s">
        <v>409</v>
      </c>
      <c r="B32127" t="str">
        <f>IF(ISBLANK(VLOOKUP(A32127,Questionnaire!A:KQ,256,FALSE)),"#",VLOOKUP(A32127,Questionnaire!A:KQ,256,FALSE))</f>
        <v>#</v>
      </c>
    </row>
    <row r="32128" spans="1:2">
      <c r="A32128" t="s">
        <v>412</v>
      </c>
      <c r="B32128" t="str">
        <f>IF(ISBLANK(VLOOKUP(A32128,Questionnaire!A:KQ,256,FALSE)),"#",VLOOKUP(A32128,Questionnaire!A:KQ,256,FALSE))</f>
        <v>#</v>
      </c>
    </row>
    <row r="32129" spans="1:2">
      <c r="A32129" t="s">
        <v>415</v>
      </c>
      <c r="B32129" t="str">
        <f>IF(ISBLANK(VLOOKUP(A32129,Questionnaire!A:KQ,256,FALSE)),"#",VLOOKUP(A32129,Questionnaire!A:KQ,256,FALSE))</f>
        <v>#</v>
      </c>
    </row>
    <row r="32130" spans="1:2">
      <c r="A32130" t="s">
        <v>418</v>
      </c>
      <c r="B32130" t="str">
        <f>IF(ISBLANK(VLOOKUP(A32130,Questionnaire!A:KQ,256,FALSE)),"#",VLOOKUP(A32130,Questionnaire!A:KQ,256,FALSE))</f>
        <v>#</v>
      </c>
    </row>
    <row r="32131" spans="1:2">
      <c r="A32131" t="s">
        <v>421</v>
      </c>
      <c r="B32131" t="str">
        <f>IF(ISBLANK(VLOOKUP(A32131,Questionnaire!A:KQ,256,FALSE)),"#",VLOOKUP(A32131,Questionnaire!A:KQ,256,FALSE))</f>
        <v>#</v>
      </c>
    </row>
    <row r="32132" spans="1:2">
      <c r="A32132" t="s">
        <v>424</v>
      </c>
      <c r="B32132" t="str">
        <f>IF(ISBLANK(VLOOKUP(A32132,Questionnaire!A:KQ,256,FALSE)),"#",VLOOKUP(A32132,Questionnaire!A:KQ,256,FALSE))</f>
        <v>#</v>
      </c>
    </row>
    <row r="32133" spans="1:2">
      <c r="A32133" t="s">
        <v>429</v>
      </c>
      <c r="B32133" t="str">
        <f>IF(ISBLANK(VLOOKUP(A32133,Questionnaire!A:KQ,256,FALSE)),"#",VLOOKUP(A32133,Questionnaire!A:KQ,256,FALSE))</f>
        <v>#</v>
      </c>
    </row>
    <row r="32134" spans="1:2">
      <c r="A32134" t="s">
        <v>432</v>
      </c>
      <c r="B32134" t="str">
        <f>IF(ISBLANK(VLOOKUP(A32134,Questionnaire!A:KQ,256,FALSE)),"#",VLOOKUP(A32134,Questionnaire!A:KQ,256,FALSE))</f>
        <v>#</v>
      </c>
    </row>
    <row r="32135" spans="1:2">
      <c r="A32135" t="s">
        <v>435</v>
      </c>
      <c r="B32135" t="str">
        <f>IF(ISBLANK(VLOOKUP(A32135,Questionnaire!A:KQ,256,FALSE)),"#",VLOOKUP(A32135,Questionnaire!A:KQ,256,FALSE))</f>
        <v>#</v>
      </c>
    </row>
    <row r="32136" spans="1:2">
      <c r="A32136" t="s">
        <v>437</v>
      </c>
      <c r="B32136" t="str">
        <f>IF(ISBLANK(VLOOKUP(A32136,Questionnaire!A:KQ,256,FALSE)),"#",VLOOKUP(A32136,Questionnaire!A:KQ,256,FALSE))</f>
        <v>#</v>
      </c>
    </row>
    <row r="32137" spans="1:2">
      <c r="A32137" t="s">
        <v>439</v>
      </c>
      <c r="B32137" t="str">
        <f>IF(ISBLANK(VLOOKUP(A32137,Questionnaire!A:KQ,256,FALSE)),"#",VLOOKUP(A32137,Questionnaire!A:KQ,256,FALSE))</f>
        <v>#</v>
      </c>
    </row>
    <row r="32138" spans="1:2">
      <c r="A32138" t="s">
        <v>442</v>
      </c>
      <c r="B32138" t="str">
        <f>IF(ISBLANK(VLOOKUP(A32138,Questionnaire!A:KQ,256,FALSE)),"#",VLOOKUP(A32138,Questionnaire!A:KQ,256,FALSE))</f>
        <v>#</v>
      </c>
    </row>
    <row r="32139" spans="1:2">
      <c r="A32139" t="s">
        <v>445</v>
      </c>
      <c r="B32139" t="str">
        <f>IF(ISBLANK(VLOOKUP(A32139,Questionnaire!A:KQ,256,FALSE)),"#",VLOOKUP(A32139,Questionnaire!A:KQ,256,FALSE))</f>
        <v>#</v>
      </c>
    </row>
    <row r="32140" spans="1:2">
      <c r="A32140" t="s">
        <v>448</v>
      </c>
      <c r="B32140" t="str">
        <f>IF(ISBLANK(VLOOKUP(A32140,Questionnaire!A:KQ,256,FALSE)),"#",VLOOKUP(A32140,Questionnaire!A:KQ,256,FALSE))</f>
        <v>#</v>
      </c>
    </row>
    <row r="32141" spans="1:2">
      <c r="A32141" t="s">
        <v>452</v>
      </c>
      <c r="B32141" t="str">
        <f>IF(ISBLANK(VLOOKUP(A32141,Questionnaire!A:KQ,256,FALSE)),"#",VLOOKUP(A32141,Questionnaire!A:KQ,256,FALSE))</f>
        <v>#</v>
      </c>
    </row>
    <row r="32142" spans="1:2">
      <c r="A32142" t="s">
        <v>455</v>
      </c>
      <c r="B32142" t="str">
        <f>IF(ISBLANK(VLOOKUP(A32142,Questionnaire!A:KQ,256,FALSE)),"#",VLOOKUP(A32142,Questionnaire!A:KQ,256,FALSE))</f>
        <v>#</v>
      </c>
    </row>
    <row r="32143" spans="1:2">
      <c r="A32143" t="s">
        <v>458</v>
      </c>
      <c r="B32143" t="str">
        <f>IF(ISBLANK(VLOOKUP(A32143,Questionnaire!A:KQ,256,FALSE)),"#",VLOOKUP(A32143,Questionnaire!A:KQ,256,FALSE))</f>
        <v>#</v>
      </c>
    </row>
    <row r="32144" spans="1:2">
      <c r="A32144" t="s">
        <v>461</v>
      </c>
      <c r="B32144" t="str">
        <f>IF(ISBLANK(VLOOKUP(A32144,Questionnaire!A:KQ,256,FALSE)),"#",VLOOKUP(A32144,Questionnaire!A:KQ,256,FALSE))</f>
        <v>#</v>
      </c>
    </row>
    <row r="32145" spans="1:3">
      <c r="A32145" t="s">
        <v>465</v>
      </c>
      <c r="B32145" t="str">
        <f>IF(ISBLANK(VLOOKUP(A32145,Questionnaire!A:KQ,256,FALSE)),"#",VLOOKUP(A32145,Questionnaire!A:KQ,256,FALSE))</f>
        <v>#</v>
      </c>
    </row>
    <row r="32146" spans="1:3">
      <c r="A32146" t="s">
        <v>467</v>
      </c>
      <c r="B32146" t="str">
        <f>IF(ISBLANK(VLOOKUP(A32146,Questionnaire!A:KQ,256,FALSE)),"#",VLOOKUP(A32146,Questionnaire!A:KQ,256,FALSE))</f>
        <v>#</v>
      </c>
    </row>
    <row r="32147" spans="1:3">
      <c r="A32147" t="s">
        <v>469</v>
      </c>
      <c r="B32147" t="str">
        <f>IF(ISBLANK(VLOOKUP(A32147,Questionnaire!A:KQ,256,FALSE)),"#",VLOOKUP(A32147,Questionnaire!A:KQ,256,FALSE))</f>
        <v>#</v>
      </c>
    </row>
    <row r="32148" spans="1:3">
      <c r="A32148" t="s">
        <v>471</v>
      </c>
      <c r="B32148" t="str">
        <f>IF(ISBLANK(VLOOKUP(A32148,Questionnaire!A:KQ,256,FALSE)),"#",VLOOKUP(A32148,Questionnaire!A:KQ,256,FALSE))</f>
        <v>#</v>
      </c>
    </row>
    <row r="32149" spans="1:3">
      <c r="A32149" t="s">
        <v>473</v>
      </c>
      <c r="B32149" t="str">
        <f>IF(ISBLANK(VLOOKUP(A32149,Questionnaire!A:KQ,256,FALSE)),"#",VLOOKUP(A32149,Questionnaire!A:KQ,256,FALSE))</f>
        <v>#</v>
      </c>
    </row>
    <row r="32150" spans="1:3">
      <c r="A32150" t="s">
        <v>475</v>
      </c>
      <c r="B32150" t="str">
        <f>IF(ISBLANK(VLOOKUP(A32150,Questionnaire!A:KQ,256,FALSE)),"#",VLOOKUP(A32150,Questionnaire!A:KQ,256,FALSE))</f>
        <v>#</v>
      </c>
    </row>
    <row r="32151" spans="1:3">
      <c r="A32151" t="s">
        <v>185</v>
      </c>
      <c r="B32151" t="str">
        <f>IF(ISBLANK(VLOOKUP(A32151,Questionnaire!A:KQ,257,FALSE)),"#",VLOOKUP(A32151,Questionnaire!A:KQ,257,FALSE))</f>
        <v>#</v>
      </c>
      <c r="C32151">
        <v>254</v>
      </c>
    </row>
    <row r="32152" spans="1:3">
      <c r="A32152" t="s">
        <v>187</v>
      </c>
      <c r="B32152" t="str">
        <f>IF(ISNA(VLOOKUP(VLOOKUP(A32152,Questionnaire!A:KQ,257,FALSE),'CORA Encoding'!D:E,2,FALSE)),"#",VLOOKUP(VLOOKUP(A32152,Questionnaire!A:KQ,257,FALSE),'CORA Encoding'!D:E,2,FALSE))</f>
        <v>#</v>
      </c>
    </row>
    <row r="32153" spans="1:3">
      <c r="A32153" t="s">
        <v>189</v>
      </c>
      <c r="B32153" t="str">
        <f>IF(ISNA(VLOOKUP(VLOOKUP(A32153,Questionnaire!A:KQ,257,FALSE),'CORA Encoding'!G:H,2,FALSE)),"#",VLOOKUP(VLOOKUP(A32153,Questionnaire!A:KQ,257,FALSE),'CORA Encoding'!G:H,2,FALSE))</f>
        <v>#</v>
      </c>
    </row>
    <row r="32154" spans="1:3">
      <c r="A32154" t="s">
        <v>191</v>
      </c>
      <c r="B32154" t="str">
        <f>IF(ISNA(VLOOKUP(VLOOKUP(A32154,Questionnaire!A:KQ,257,FALSE),'Country List'!E:F,2,FALSE)),"#",VLOOKUP(VLOOKUP(A32154,Questionnaire!A:KQ,257,FALSE),'Country List'!E:F,2,FALSE))</f>
        <v>#</v>
      </c>
    </row>
    <row r="32155" spans="1:3">
      <c r="A32155" t="s">
        <v>193</v>
      </c>
      <c r="B32155" t="str">
        <f>IF(ISNA(VLOOKUP(VLOOKUP(A32155,Questionnaire!A:KQ,257,FALSE),'Industry List'!B:C,2,FALSE)),"#",VLOOKUP(VLOOKUP(A32155,Questionnaire!A:KQ,257,FALSE),'Industry List'!B:C,2,FALSE))</f>
        <v>#</v>
      </c>
    </row>
    <row r="32156" spans="1:3">
      <c r="A32156" t="s">
        <v>197</v>
      </c>
      <c r="B32156" t="str">
        <f>IF(ISBLANK(VLOOKUP(A32156,Questionnaire!A:KQ,257,FALSE)),"#",VLOOKUP(A32156,Questionnaire!A:KQ,257,FALSE))</f>
        <v>#</v>
      </c>
    </row>
    <row r="32157" spans="1:3">
      <c r="A32157" t="s">
        <v>201</v>
      </c>
      <c r="B32157" t="str">
        <f>IF(ISBLANK(VLOOKUP(A32157,Questionnaire!A:KQ,257,FALSE)),"#",VLOOKUP(A32157,Questionnaire!A:KQ,257,FALSE))</f>
        <v>#</v>
      </c>
    </row>
    <row r="32158" spans="1:3">
      <c r="A32158" t="s">
        <v>203</v>
      </c>
      <c r="B32158" t="str">
        <f>IF(ISNA(VLOOKUP(VLOOKUP(A32158,Questionnaire!A:KQ,257,FALSE),'CORA Encoding'!J:K,2,FALSE)),"#",VLOOKUP(VLOOKUP(A32158,Questionnaire!A:KQ,257,FALSE),'CORA Encoding'!J:K,2,FALSE))</f>
        <v>#</v>
      </c>
    </row>
    <row r="32159" spans="1:3">
      <c r="A32159" t="s">
        <v>208</v>
      </c>
      <c r="B32159" t="str">
        <f>IF(ISBLANK(VLOOKUP(A32159,Questionnaire!A:KQ,257,FALSE)),"#",VLOOKUP(A32159,Questionnaire!A:KQ,257,FALSE))</f>
        <v>#</v>
      </c>
    </row>
    <row r="32160" spans="1:3">
      <c r="A32160" t="s">
        <v>213</v>
      </c>
      <c r="B32160" t="str">
        <f>IF(ISBLANK(VLOOKUP(A32160,Questionnaire!A:KQ,257,FALSE)),"#",VLOOKUP(A32160,Questionnaire!A:KQ,257,FALSE))</f>
        <v>#</v>
      </c>
    </row>
    <row r="32161" spans="1:2">
      <c r="A32161" t="s">
        <v>215</v>
      </c>
      <c r="B32161" t="str">
        <f>IF(ISBLANK(VLOOKUP(A32161,Questionnaire!A:KQ,257,FALSE)),"#",VLOOKUP(A32161,Questionnaire!A:KQ,257,FALSE))</f>
        <v>#</v>
      </c>
    </row>
    <row r="32162" spans="1:2">
      <c r="A32162" t="s">
        <v>217</v>
      </c>
      <c r="B32162" t="str">
        <f>IF(ISBLANK(VLOOKUP(A32162,Questionnaire!A:KQ,257,FALSE)),"#",VLOOKUP(A32162,Questionnaire!A:KQ,257,FALSE))</f>
        <v>#</v>
      </c>
    </row>
    <row r="32163" spans="1:2">
      <c r="A32163" t="s">
        <v>219</v>
      </c>
      <c r="B32163" t="str">
        <f>IF(ISBLANK(VLOOKUP(A32163,Questionnaire!A:KQ,257,FALSE)),"#",VLOOKUP(A32163,Questionnaire!A:KQ,257,FALSE))</f>
        <v>#</v>
      </c>
    </row>
    <row r="32164" spans="1:2">
      <c r="A32164" t="s">
        <v>221</v>
      </c>
      <c r="B32164" t="str">
        <f>IF(ISBLANK(VLOOKUP(A32164,Questionnaire!A:KQ,257,FALSE)),"#",VLOOKUP(A32164,Questionnaire!A:KQ,257,FALSE))</f>
        <v>#</v>
      </c>
    </row>
    <row r="32165" spans="1:2">
      <c r="A32165" t="s">
        <v>223</v>
      </c>
      <c r="B32165" t="str">
        <f>IF(ISBLANK(VLOOKUP(A32165,Questionnaire!A:KQ,257,FALSE)),"#",VLOOKUP(A32165,Questionnaire!A:KQ,257,FALSE))</f>
        <v>#</v>
      </c>
    </row>
    <row r="32166" spans="1:2">
      <c r="A32166" t="s">
        <v>225</v>
      </c>
      <c r="B32166" t="str">
        <f>IF(ISBLANK(VLOOKUP(A32166,Questionnaire!A:KQ,257,FALSE)),"#",VLOOKUP(A32166,Questionnaire!A:KQ,257,FALSE))</f>
        <v>#</v>
      </c>
    </row>
    <row r="32167" spans="1:2">
      <c r="A32167" t="s">
        <v>227</v>
      </c>
      <c r="B32167" t="str">
        <f>IF(ISBLANK(VLOOKUP(A32167,Questionnaire!A:KQ,257,FALSE)),"#",VLOOKUP(A32167,Questionnaire!A:KQ,257,FALSE))</f>
        <v>#</v>
      </c>
    </row>
    <row r="32168" spans="1:2">
      <c r="A32168" t="s">
        <v>229</v>
      </c>
      <c r="B32168" t="str">
        <f>IF(ISBLANK(VLOOKUP(A32168,Questionnaire!A:KQ,257,FALSE)),"#",VLOOKUP(A32168,Questionnaire!A:KQ,257,FALSE))</f>
        <v>#</v>
      </c>
    </row>
    <row r="32169" spans="1:2">
      <c r="A32169" t="s">
        <v>231</v>
      </c>
      <c r="B32169" t="str">
        <f>IF(ISBLANK(VLOOKUP(A32169,Questionnaire!A:KQ,257,FALSE)),"#",VLOOKUP(A32169,Questionnaire!A:KQ,257,FALSE))</f>
        <v>#</v>
      </c>
    </row>
    <row r="32170" spans="1:2">
      <c r="A32170" t="s">
        <v>233</v>
      </c>
      <c r="B32170" t="str">
        <f>IF(ISBLANK(VLOOKUP(A32170,Questionnaire!A:KQ,257,FALSE)),"#",VLOOKUP(A32170,Questionnaire!A:KQ,257,FALSE))</f>
        <v>#</v>
      </c>
    </row>
    <row r="32171" spans="1:2">
      <c r="A32171" t="s">
        <v>235</v>
      </c>
      <c r="B32171" t="str">
        <f>IF(ISBLANK(VLOOKUP(A32171,Questionnaire!A:KQ,257,FALSE)),"#",VLOOKUP(A32171,Questionnaire!A:KQ,257,FALSE))</f>
        <v>#</v>
      </c>
    </row>
    <row r="32172" spans="1:2">
      <c r="A32172" t="s">
        <v>237</v>
      </c>
      <c r="B32172" t="str">
        <f>IF(ISBLANK(VLOOKUP(A32172,Questionnaire!A:KQ,257,FALSE)),"#",VLOOKUP(A32172,Questionnaire!A:KQ,257,FALSE))</f>
        <v>#</v>
      </c>
    </row>
    <row r="32173" spans="1:2">
      <c r="A32173" t="s">
        <v>239</v>
      </c>
      <c r="B32173" t="str">
        <f>IF(ISBLANK(VLOOKUP(A32173,Questionnaire!A:KQ,257,FALSE)),"#",VLOOKUP(A32173,Questionnaire!A:KQ,257,FALSE))</f>
        <v>#</v>
      </c>
    </row>
    <row r="32174" spans="1:2">
      <c r="A32174" t="s">
        <v>242</v>
      </c>
      <c r="B32174" t="str">
        <f>IF(ISBLANK(VLOOKUP(A32174,Questionnaire!A:KQ,257,FALSE)),"#",VLOOKUP(A32174,Questionnaire!A:KQ,257,FALSE))</f>
        <v>#</v>
      </c>
    </row>
    <row r="32175" spans="1:2">
      <c r="A32175" t="s">
        <v>245</v>
      </c>
      <c r="B32175" t="str">
        <f>IF(ISBLANK(VLOOKUP(A32175,Questionnaire!A:KQ,257,FALSE)),"#",VLOOKUP(A32175,Questionnaire!A:KQ,257,FALSE))</f>
        <v>#</v>
      </c>
    </row>
    <row r="32176" spans="1:2">
      <c r="A32176" t="s">
        <v>247</v>
      </c>
      <c r="B32176" t="str">
        <f>IF(ISBLANK(VLOOKUP(A32176,Questionnaire!A:KQ,257,FALSE)),"#",VLOOKUP(A32176,Questionnaire!A:KQ,257,FALSE))</f>
        <v>#</v>
      </c>
    </row>
    <row r="32177" spans="1:2">
      <c r="A32177" t="s">
        <v>249</v>
      </c>
      <c r="B32177" t="str">
        <f>IF(ISBLANK(VLOOKUP(A32177,Questionnaire!A:KQ,257,FALSE)),"#",VLOOKUP(A32177,Questionnaire!A:KQ,257,FALSE))</f>
        <v>#</v>
      </c>
    </row>
    <row r="32178" spans="1:2">
      <c r="A32178" t="s">
        <v>250</v>
      </c>
      <c r="B32178" t="str">
        <f>IF(ISBLANK(VLOOKUP(A32178,Questionnaire!A:KQ,257,FALSE)),"#",VLOOKUP(A32178,Questionnaire!A:KQ,257,FALSE))</f>
        <v>#</v>
      </c>
    </row>
    <row r="32179" spans="1:2">
      <c r="A32179" t="s">
        <v>252</v>
      </c>
      <c r="B32179" t="str">
        <f>IF(ISBLANK(VLOOKUP(A32179,Questionnaire!A:KQ,257,FALSE)),"#",VLOOKUP(A32179,Questionnaire!A:KQ,257,FALSE))</f>
        <v>#</v>
      </c>
    </row>
    <row r="32180" spans="1:2">
      <c r="A32180" t="s">
        <v>255</v>
      </c>
      <c r="B32180" t="str">
        <f>IF(ISBLANK(VLOOKUP(A32180,Questionnaire!A:KQ,257,FALSE)),"#",VLOOKUP(A32180,Questionnaire!A:KQ,257,FALSE))</f>
        <v>#</v>
      </c>
    </row>
    <row r="32181" spans="1:2">
      <c r="A32181" t="s">
        <v>258</v>
      </c>
      <c r="B32181" t="str">
        <f>IF(ISNA(VLOOKUP(VLOOKUP(A32181,Questionnaire!A:KQ,257,FALSE),'CORA Encoding'!M:N,2,FALSE)),"#",VLOOKUP(VLOOKUP(A32181,Questionnaire!A:KQ,257,FALSE),'CORA Encoding'!M:N,2,FALSE))</f>
        <v>#</v>
      </c>
    </row>
    <row r="32182" spans="1:2">
      <c r="A32182" t="s">
        <v>261</v>
      </c>
      <c r="B32182" t="str">
        <f>IF(ISBLANK(VLOOKUP(A32182,Questionnaire!A:KQ,257,FALSE)),"#",VLOOKUP(A32182,Questionnaire!A:KQ,257,FALSE))</f>
        <v>#</v>
      </c>
    </row>
    <row r="32183" spans="1:2">
      <c r="A32183" t="s">
        <v>263</v>
      </c>
      <c r="B32183" t="str">
        <f>IF(ISBLANK(VLOOKUP(A32183,Questionnaire!A:KQ,257,FALSE)),"#",VLOOKUP(A32183,Questionnaire!A:KQ,257,FALSE))</f>
        <v>#</v>
      </c>
    </row>
    <row r="32184" spans="1:2">
      <c r="A32184" t="s">
        <v>265</v>
      </c>
      <c r="B32184" t="str">
        <f>IF(ISBLANK(VLOOKUP(A32184,Questionnaire!A:KQ,257,FALSE)),"#",VLOOKUP(A32184,Questionnaire!A:KQ,257,FALSE))</f>
        <v>#</v>
      </c>
    </row>
    <row r="32185" spans="1:2">
      <c r="A32185" t="s">
        <v>267</v>
      </c>
      <c r="B32185" t="str">
        <f>IF(ISBLANK(VLOOKUP(A32185,Questionnaire!A:KQ,257,FALSE)),"#",VLOOKUP(A32185,Questionnaire!A:KQ,257,FALSE))</f>
        <v>#</v>
      </c>
    </row>
    <row r="32186" spans="1:2">
      <c r="A32186" t="s">
        <v>269</v>
      </c>
      <c r="B32186" t="str">
        <f>IF(ISBLANK(VLOOKUP(A32186,Questionnaire!A:KQ,257,FALSE)),"#",VLOOKUP(A32186,Questionnaire!A:KQ,257,FALSE))</f>
        <v>#</v>
      </c>
    </row>
    <row r="32187" spans="1:2">
      <c r="A32187" t="s">
        <v>274</v>
      </c>
      <c r="B32187" t="str">
        <f>IF(ISBLANK(VLOOKUP(A32187,Questionnaire!A:KQ,257,FALSE)),"#",VLOOKUP(A32187,Questionnaire!A:KQ,257,FALSE))</f>
        <v>#</v>
      </c>
    </row>
    <row r="32188" spans="1:2">
      <c r="A32188" t="s">
        <v>276</v>
      </c>
      <c r="B32188" t="str">
        <f>IF(ISBLANK(VLOOKUP(A32188,Questionnaire!A:KQ,257,FALSE)),"#",VLOOKUP(A32188,Questionnaire!A:KQ,257,FALSE))</f>
        <v>#</v>
      </c>
    </row>
    <row r="32189" spans="1:2">
      <c r="A32189" t="s">
        <v>278</v>
      </c>
      <c r="B32189" t="str">
        <f>IF(ISBLANK(VLOOKUP(A32189,Questionnaire!A:KQ,257,FALSE)),"#",VLOOKUP(A32189,Questionnaire!A:KQ,257,FALSE))</f>
        <v>#</v>
      </c>
    </row>
    <row r="32190" spans="1:2">
      <c r="A32190" t="s">
        <v>280</v>
      </c>
      <c r="B32190" t="str">
        <f>IF(ISBLANK(VLOOKUP(A32190,Questionnaire!A:KQ,257,FALSE)),"#",VLOOKUP(A32190,Questionnaire!A:KQ,257,FALSE))</f>
        <v>#</v>
      </c>
    </row>
    <row r="32191" spans="1:2">
      <c r="A32191" t="s">
        <v>282</v>
      </c>
      <c r="B32191" t="str">
        <f>IF(ISBLANK(VLOOKUP(A32191,Questionnaire!A:KQ,257,FALSE)),"#",VLOOKUP(A32191,Questionnaire!A:KQ,257,FALSE))</f>
        <v>#</v>
      </c>
    </row>
    <row r="32192" spans="1:2">
      <c r="A32192" t="s">
        <v>286</v>
      </c>
      <c r="B32192" t="str">
        <f>IF(ISBLANK(VLOOKUP(A32192,Questionnaire!A:KQ,257,FALSE)),"#",VLOOKUP(A32192,Questionnaire!A:KQ,257,FALSE))</f>
        <v>#</v>
      </c>
    </row>
    <row r="32193" spans="1:2">
      <c r="A32193" t="s">
        <v>288</v>
      </c>
      <c r="B32193" t="str">
        <f>IF(ISBLANK(VLOOKUP(A32193,Questionnaire!A:KQ,257,FALSE)),"#",VLOOKUP(A32193,Questionnaire!A:KQ,257,FALSE))</f>
        <v>#</v>
      </c>
    </row>
    <row r="32194" spans="1:2">
      <c r="A32194" t="s">
        <v>290</v>
      </c>
      <c r="B32194" t="str">
        <f>IF(ISBLANK(VLOOKUP(A32194,Questionnaire!A:KQ,257,FALSE)),"#",VLOOKUP(A32194,Questionnaire!A:KQ,257,FALSE))</f>
        <v>#</v>
      </c>
    </row>
    <row r="32195" spans="1:2">
      <c r="A32195" t="s">
        <v>292</v>
      </c>
      <c r="B32195" t="str">
        <f>IF(ISBLANK(VLOOKUP(A32195,Questionnaire!A:KQ,257,FALSE)),"#",VLOOKUP(A32195,Questionnaire!A:KQ,257,FALSE))</f>
        <v>#</v>
      </c>
    </row>
    <row r="32196" spans="1:2">
      <c r="A32196" t="s">
        <v>294</v>
      </c>
      <c r="B32196" t="str">
        <f>IF(ISBLANK(VLOOKUP(A32196,Questionnaire!A:KQ,257,FALSE)),"#",VLOOKUP(A32196,Questionnaire!A:KQ,257,FALSE))</f>
        <v>#</v>
      </c>
    </row>
    <row r="32197" spans="1:2">
      <c r="A32197" t="s">
        <v>296</v>
      </c>
      <c r="B32197" t="str">
        <f>IF(ISBLANK(VLOOKUP(A32197,Questionnaire!A:KQ,257,FALSE)),"#",VLOOKUP(A32197,Questionnaire!A:KQ,257,FALSE))</f>
        <v>#</v>
      </c>
    </row>
    <row r="32198" spans="1:2">
      <c r="A32198" t="s">
        <v>301</v>
      </c>
      <c r="B32198" t="str">
        <f>IF(ISBLANK(VLOOKUP(A32198,Questionnaire!A:KQ,257,FALSE)),"#",VLOOKUP(A32198,Questionnaire!A:KQ,257,FALSE))</f>
        <v>#</v>
      </c>
    </row>
    <row r="32199" spans="1:2">
      <c r="A32199" t="s">
        <v>303</v>
      </c>
      <c r="B32199" t="str">
        <f>IF(ISBLANK(VLOOKUP(A32199,Questionnaire!A:KQ,257,FALSE)),"#",VLOOKUP(A32199,Questionnaire!A:KQ,257,FALSE))</f>
        <v>#</v>
      </c>
    </row>
    <row r="32200" spans="1:2">
      <c r="A32200" t="s">
        <v>305</v>
      </c>
      <c r="B32200" t="str">
        <f>IF(ISBLANK(VLOOKUP(A32200,Questionnaire!A:KQ,257,FALSE)),"#",VLOOKUP(A32200,Questionnaire!A:KQ,257,FALSE))</f>
        <v>#</v>
      </c>
    </row>
    <row r="32201" spans="1:2">
      <c r="A32201" t="s">
        <v>307</v>
      </c>
      <c r="B32201" t="str">
        <f>IF(ISBLANK(VLOOKUP(A32201,Questionnaire!A:KQ,257,FALSE)),"#",VLOOKUP(A32201,Questionnaire!A:KQ,257,FALSE))</f>
        <v>#</v>
      </c>
    </row>
    <row r="32202" spans="1:2">
      <c r="A32202" t="s">
        <v>311</v>
      </c>
      <c r="B32202" t="str">
        <f>IF(ISBLANK(VLOOKUP(A32202,Questionnaire!A:KQ,257,FALSE)),"#",VLOOKUP(A32202,Questionnaire!A:KQ,257,FALSE))</f>
        <v>#</v>
      </c>
    </row>
    <row r="32203" spans="1:2">
      <c r="A32203" t="s">
        <v>313</v>
      </c>
      <c r="B32203" t="str">
        <f>IF(ISBLANK(VLOOKUP(A32203,Questionnaire!A:KQ,257,FALSE)),"#",VLOOKUP(A32203,Questionnaire!A:KQ,257,FALSE))</f>
        <v>#</v>
      </c>
    </row>
    <row r="32204" spans="1:2">
      <c r="A32204" t="s">
        <v>314</v>
      </c>
      <c r="B32204" t="str">
        <f>IF(ISBLANK(VLOOKUP(A32204,Questionnaire!A:KQ,257,FALSE)),"#",VLOOKUP(A32204,Questionnaire!A:KQ,257,FALSE))</f>
        <v>#</v>
      </c>
    </row>
    <row r="32205" spans="1:2">
      <c r="A32205" t="s">
        <v>315</v>
      </c>
      <c r="B32205" t="str">
        <f>IF(ISBLANK(VLOOKUP(A32205,Questionnaire!A:KQ,257,FALSE)),"#",VLOOKUP(A32205,Questionnaire!A:KQ,257,FALSE))</f>
        <v>#</v>
      </c>
    </row>
    <row r="32206" spans="1:2">
      <c r="A32206" t="s">
        <v>317</v>
      </c>
      <c r="B32206" t="str">
        <f>IF(ISBLANK(VLOOKUP(A32206,Questionnaire!A:KQ,257,FALSE)),"#",VLOOKUP(A32206,Questionnaire!A:KQ,257,FALSE))</f>
        <v>#</v>
      </c>
    </row>
    <row r="32207" spans="1:2">
      <c r="A32207" t="s">
        <v>319</v>
      </c>
      <c r="B32207" t="str">
        <f>IF(ISBLANK(VLOOKUP(A32207,Questionnaire!A:KQ,257,FALSE)),"#",VLOOKUP(A32207,Questionnaire!A:KQ,257,FALSE))</f>
        <v>#</v>
      </c>
    </row>
    <row r="32208" spans="1:2">
      <c r="A32208" t="s">
        <v>322</v>
      </c>
      <c r="B32208" t="str">
        <f>IF(ISBLANK(VLOOKUP(A32208,Questionnaire!A:KQ,257,FALSE)),"#",VLOOKUP(A32208,Questionnaire!A:KQ,257,FALSE))</f>
        <v>#</v>
      </c>
    </row>
    <row r="32209" spans="1:2">
      <c r="A32209" t="s">
        <v>326</v>
      </c>
      <c r="B32209" t="str">
        <f>IF(ISBLANK(VLOOKUP(A32209,Questionnaire!A:KQ,257,FALSE)),"#",VLOOKUP(A32209,Questionnaire!A:KQ,257,FALSE))</f>
        <v>#</v>
      </c>
    </row>
    <row r="32210" spans="1:2">
      <c r="A32210" t="s">
        <v>328</v>
      </c>
      <c r="B32210" t="str">
        <f>IF(ISBLANK(VLOOKUP(A32210,Questionnaire!A:KQ,257,FALSE)),"#",VLOOKUP(A32210,Questionnaire!A:KQ,257,FALSE))</f>
        <v>#</v>
      </c>
    </row>
    <row r="32211" spans="1:2">
      <c r="A32211" t="s">
        <v>332</v>
      </c>
      <c r="B32211" t="str">
        <f>IF(ISBLANK(VLOOKUP(A32211,Questionnaire!A:KQ,257,FALSE)),"#",VLOOKUP(A32211,Questionnaire!A:KQ,257,FALSE))</f>
        <v>#</v>
      </c>
    </row>
    <row r="32212" spans="1:2">
      <c r="A32212" t="s">
        <v>333</v>
      </c>
      <c r="B32212" t="str">
        <f>IF(ISBLANK(VLOOKUP(A32212,Questionnaire!A:KQ,257,FALSE)),"#",VLOOKUP(A32212,Questionnaire!A:KQ,257,FALSE))</f>
        <v>#</v>
      </c>
    </row>
    <row r="32213" spans="1:2">
      <c r="A32213" t="s">
        <v>334</v>
      </c>
      <c r="B32213" t="str">
        <f>IF(ISBLANK(VLOOKUP(A32213,Questionnaire!A:KQ,257,FALSE)),"#",VLOOKUP(A32213,Questionnaire!A:KQ,257,FALSE))</f>
        <v>#</v>
      </c>
    </row>
    <row r="32214" spans="1:2">
      <c r="A32214" t="s">
        <v>335</v>
      </c>
      <c r="B32214" t="str">
        <f>IF(ISBLANK(VLOOKUP(A32214,Questionnaire!A:KQ,257,FALSE)),"#",VLOOKUP(A32214,Questionnaire!A:KQ,257,FALSE))</f>
        <v>#</v>
      </c>
    </row>
    <row r="32215" spans="1:2">
      <c r="A32215" t="s">
        <v>336</v>
      </c>
      <c r="B32215" t="str">
        <f>IF(ISBLANK(VLOOKUP(A32215,Questionnaire!A:KQ,257,FALSE)),"#",VLOOKUP(A32215,Questionnaire!A:KQ,257,FALSE))</f>
        <v>#</v>
      </c>
    </row>
    <row r="32216" spans="1:2">
      <c r="A32216" t="s">
        <v>337</v>
      </c>
      <c r="B32216" t="str">
        <f>IF(ISBLANK(VLOOKUP(A32216,Questionnaire!A:KQ,257,FALSE)),"#",VLOOKUP(A32216,Questionnaire!A:KQ,257,FALSE))</f>
        <v>#</v>
      </c>
    </row>
    <row r="32217" spans="1:2">
      <c r="A32217" t="s">
        <v>338</v>
      </c>
      <c r="B32217" t="str">
        <f>IF(ISBLANK(VLOOKUP(A32217,Questionnaire!A:KQ,257,FALSE)),"#",VLOOKUP(A32217,Questionnaire!A:KQ,257,FALSE))</f>
        <v>#</v>
      </c>
    </row>
    <row r="32218" spans="1:2">
      <c r="A32218" t="s">
        <v>339</v>
      </c>
      <c r="B32218" t="str">
        <f>IF(ISBLANK(VLOOKUP(A32218,Questionnaire!A:KQ,257,FALSE)),"#",VLOOKUP(A32218,Questionnaire!A:KQ,257,FALSE))</f>
        <v>#</v>
      </c>
    </row>
    <row r="32219" spans="1:2">
      <c r="A32219" t="s">
        <v>340</v>
      </c>
      <c r="B32219" t="str">
        <f>IF(ISBLANK(VLOOKUP(A32219,Questionnaire!A:KQ,257,FALSE)),"#",VLOOKUP(A32219,Questionnaire!A:KQ,257,FALSE))</f>
        <v>#</v>
      </c>
    </row>
    <row r="32220" spans="1:2">
      <c r="A32220" t="s">
        <v>341</v>
      </c>
      <c r="B32220" t="str">
        <f>IF(ISBLANK(VLOOKUP(A32220,Questionnaire!A:KQ,257,FALSE)),"#",VLOOKUP(A32220,Questionnaire!A:KQ,257,FALSE))</f>
        <v>#</v>
      </c>
    </row>
    <row r="32221" spans="1:2">
      <c r="A32221" t="s">
        <v>342</v>
      </c>
      <c r="B32221" t="str">
        <f>IF(ISBLANK(VLOOKUP(A32221,Questionnaire!A:KQ,257,FALSE)),"#",VLOOKUP(A32221,Questionnaire!A:KQ,257,FALSE))</f>
        <v>#</v>
      </c>
    </row>
    <row r="32222" spans="1:2">
      <c r="A32222" t="s">
        <v>343</v>
      </c>
      <c r="B32222" t="str">
        <f>IF(ISBLANK(VLOOKUP(A32222,Questionnaire!A:KQ,257,FALSE)),"#",VLOOKUP(A32222,Questionnaire!A:KQ,257,FALSE))</f>
        <v>#</v>
      </c>
    </row>
    <row r="32223" spans="1:2">
      <c r="A32223" t="s">
        <v>344</v>
      </c>
      <c r="B32223" t="str">
        <f>IF(ISBLANK(VLOOKUP(A32223,Questionnaire!A:KQ,257,FALSE)),"#",VLOOKUP(A32223,Questionnaire!A:KQ,257,FALSE))</f>
        <v>#</v>
      </c>
    </row>
    <row r="32224" spans="1:2">
      <c r="A32224" t="s">
        <v>345</v>
      </c>
      <c r="B32224" t="str">
        <f>IF(ISBLANK(VLOOKUP(A32224,Questionnaire!A:KQ,257,FALSE)),"#",VLOOKUP(A32224,Questionnaire!A:KQ,257,FALSE))</f>
        <v>#</v>
      </c>
    </row>
    <row r="32225" spans="1:2">
      <c r="A32225" t="s">
        <v>348</v>
      </c>
      <c r="B32225" t="str">
        <f>IF(ISBLANK(VLOOKUP(A32225,Questionnaire!A:KQ,257,FALSE)),"#",VLOOKUP(A32225,Questionnaire!A:KQ,257,FALSE))</f>
        <v>#</v>
      </c>
    </row>
    <row r="32226" spans="1:2">
      <c r="A32226" t="s">
        <v>353</v>
      </c>
      <c r="B32226" t="str">
        <f>IF(ISBLANK(VLOOKUP(A32226,Questionnaire!A:KQ,257,FALSE)),"#",VLOOKUP(A32226,Questionnaire!A:KQ,257,FALSE))</f>
        <v>#</v>
      </c>
    </row>
    <row r="32227" spans="1:2">
      <c r="A32227" t="s">
        <v>354</v>
      </c>
      <c r="B32227" t="str">
        <f>IF(ISBLANK(VLOOKUP(A32227,Questionnaire!A:KQ,257,FALSE)),"#",VLOOKUP(A32227,Questionnaire!A:KQ,257,FALSE))</f>
        <v>#</v>
      </c>
    </row>
    <row r="32228" spans="1:2">
      <c r="A32228" t="s">
        <v>355</v>
      </c>
      <c r="B32228" t="str">
        <f>IF(ISBLANK(VLOOKUP(A32228,Questionnaire!A:KQ,257,FALSE)),"#",VLOOKUP(A32228,Questionnaire!A:KQ,257,FALSE))</f>
        <v>#</v>
      </c>
    </row>
    <row r="32229" spans="1:2">
      <c r="A32229" t="s">
        <v>356</v>
      </c>
      <c r="B32229" t="str">
        <f>IF(ISBLANK(VLOOKUP(A32229,Questionnaire!A:KQ,257,FALSE)),"#",VLOOKUP(A32229,Questionnaire!A:KQ,257,FALSE))</f>
        <v>#</v>
      </c>
    </row>
    <row r="32230" spans="1:2">
      <c r="A32230" t="s">
        <v>357</v>
      </c>
      <c r="B32230" t="str">
        <f>IF(ISBLANK(VLOOKUP(A32230,Questionnaire!A:KQ,257,FALSE)),"#",VLOOKUP(A32230,Questionnaire!A:KQ,257,FALSE))</f>
        <v>#</v>
      </c>
    </row>
    <row r="32231" spans="1:2">
      <c r="A32231" t="s">
        <v>360</v>
      </c>
      <c r="B32231" t="str">
        <f>IF(ISBLANK(VLOOKUP(A32231,Questionnaire!A:KQ,257,FALSE)),"#",VLOOKUP(A32231,Questionnaire!A:KQ,257,FALSE))</f>
        <v>#</v>
      </c>
    </row>
    <row r="32232" spans="1:2">
      <c r="A32232" t="s">
        <v>362</v>
      </c>
      <c r="B32232" t="str">
        <f>IF(ISBLANK(VLOOKUP(A32232,Questionnaire!A:KQ,257,FALSE)),"#",VLOOKUP(A32232,Questionnaire!A:KQ,257,FALSE))</f>
        <v>#</v>
      </c>
    </row>
    <row r="32233" spans="1:2">
      <c r="A32233" t="s">
        <v>363</v>
      </c>
      <c r="B32233" t="str">
        <f>IF(ISBLANK(VLOOKUP(A32233,Questionnaire!A:KQ,257,FALSE)),"#",VLOOKUP(A32233,Questionnaire!A:KQ,257,FALSE))</f>
        <v>#</v>
      </c>
    </row>
    <row r="32234" spans="1:2">
      <c r="A32234" t="s">
        <v>364</v>
      </c>
      <c r="B32234" t="str">
        <f>IF(ISBLANK(VLOOKUP(A32234,Questionnaire!A:KQ,257,FALSE)),"#",VLOOKUP(A32234,Questionnaire!A:KQ,257,FALSE))</f>
        <v>#</v>
      </c>
    </row>
    <row r="32235" spans="1:2">
      <c r="A32235" t="s">
        <v>365</v>
      </c>
      <c r="B32235" t="str">
        <f>IF(ISBLANK(VLOOKUP(A32235,Questionnaire!A:KQ,257,FALSE)),"#",VLOOKUP(A32235,Questionnaire!A:KQ,257,FALSE))</f>
        <v>#</v>
      </c>
    </row>
    <row r="32236" spans="1:2">
      <c r="A32236" t="s">
        <v>366</v>
      </c>
      <c r="B32236" t="str">
        <f>IF(ISBLANK(VLOOKUP(A32236,Questionnaire!A:KQ,257,FALSE)),"#",VLOOKUP(A32236,Questionnaire!A:KQ,257,FALSE))</f>
        <v>#</v>
      </c>
    </row>
    <row r="32237" spans="1:2">
      <c r="A32237" t="s">
        <v>371</v>
      </c>
      <c r="B32237" t="str">
        <f>IF(ISBLANK(VLOOKUP(A32237,Questionnaire!A:KQ,257,FALSE)),"#",VLOOKUP(A32237,Questionnaire!A:KQ,257,FALSE))</f>
        <v>#</v>
      </c>
    </row>
    <row r="32238" spans="1:2">
      <c r="A32238" t="s">
        <v>372</v>
      </c>
      <c r="B32238" t="str">
        <f>IF(ISBLANK(VLOOKUP(A32238,Questionnaire!A:KQ,257,FALSE)),"#",VLOOKUP(A32238,Questionnaire!A:KQ,257,FALSE))</f>
        <v>#</v>
      </c>
    </row>
    <row r="32239" spans="1:2">
      <c r="A32239" t="s">
        <v>373</v>
      </c>
      <c r="B32239" t="str">
        <f>IF(ISBLANK(VLOOKUP(A32239,Questionnaire!A:KQ,257,FALSE)),"#",VLOOKUP(A32239,Questionnaire!A:KQ,257,FALSE))</f>
        <v>#</v>
      </c>
    </row>
    <row r="32240" spans="1:2">
      <c r="A32240" t="s">
        <v>374</v>
      </c>
      <c r="B32240" t="str">
        <f>IF(ISBLANK(VLOOKUP(A32240,Questionnaire!A:KQ,257,FALSE)),"#",VLOOKUP(A32240,Questionnaire!A:KQ,257,FALSE))</f>
        <v>#</v>
      </c>
    </row>
    <row r="32241" spans="1:2">
      <c r="A32241" t="s">
        <v>377</v>
      </c>
      <c r="B32241" t="str">
        <f>IF(ISBLANK(VLOOKUP(A32241,Questionnaire!A:KQ,257,FALSE)),"#",VLOOKUP(A32241,Questionnaire!A:KQ,257,FALSE))</f>
        <v>#</v>
      </c>
    </row>
    <row r="32242" spans="1:2">
      <c r="A32242" t="s">
        <v>379</v>
      </c>
      <c r="B32242" t="str">
        <f>IF(ISBLANK(VLOOKUP(A32242,Questionnaire!A:KQ,257,FALSE)),"#",VLOOKUP(A32242,Questionnaire!A:KQ,257,FALSE))</f>
        <v>#</v>
      </c>
    </row>
    <row r="32243" spans="1:2">
      <c r="A32243" t="s">
        <v>380</v>
      </c>
      <c r="B32243" t="str">
        <f>IF(ISBLANK(VLOOKUP(A32243,Questionnaire!A:KQ,257,FALSE)),"#",VLOOKUP(A32243,Questionnaire!A:KQ,257,FALSE))</f>
        <v>#</v>
      </c>
    </row>
    <row r="32244" spans="1:2">
      <c r="A32244" t="s">
        <v>381</v>
      </c>
      <c r="B32244" t="str">
        <f>IF(ISBLANK(VLOOKUP(A32244,Questionnaire!A:KQ,257,FALSE)),"#",VLOOKUP(A32244,Questionnaire!A:KQ,257,FALSE))</f>
        <v>#</v>
      </c>
    </row>
    <row r="32245" spans="1:2">
      <c r="A32245" t="s">
        <v>382</v>
      </c>
      <c r="B32245" t="str">
        <f>IF(ISBLANK(VLOOKUP(A32245,Questionnaire!A:KQ,257,FALSE)),"#",VLOOKUP(A32245,Questionnaire!A:KQ,257,FALSE))</f>
        <v>#</v>
      </c>
    </row>
    <row r="32246" spans="1:2">
      <c r="A32246" t="s">
        <v>384</v>
      </c>
      <c r="B32246" t="str">
        <f>IF(ISBLANK(VLOOKUP(A32246,Questionnaire!A:KQ,257,FALSE)),"#",VLOOKUP(A32246,Questionnaire!A:KQ,257,FALSE))</f>
        <v>#</v>
      </c>
    </row>
    <row r="32247" spans="1:2">
      <c r="A32247" t="s">
        <v>387</v>
      </c>
      <c r="B32247" t="str">
        <f>IF(ISBLANK(VLOOKUP(A32247,Questionnaire!A:KQ,257,FALSE)),"#",VLOOKUP(A32247,Questionnaire!A:KQ,257,FALSE))</f>
        <v>#</v>
      </c>
    </row>
    <row r="32248" spans="1:2">
      <c r="A32248" t="s">
        <v>391</v>
      </c>
      <c r="B32248" t="str">
        <f>IF(ISBLANK(VLOOKUP(A32248,Questionnaire!A:KQ,257,FALSE)),"#",VLOOKUP(A32248,Questionnaire!A:KQ,257,FALSE))</f>
        <v>#</v>
      </c>
    </row>
    <row r="32249" spans="1:2">
      <c r="A32249" t="s">
        <v>393</v>
      </c>
      <c r="B32249" t="str">
        <f>IF(ISBLANK(VLOOKUP(A32249,Questionnaire!A:KQ,257,FALSE)),"#",VLOOKUP(A32249,Questionnaire!A:KQ,257,FALSE))</f>
        <v>#</v>
      </c>
    </row>
    <row r="32250" spans="1:2">
      <c r="A32250" t="s">
        <v>395</v>
      </c>
      <c r="B32250" t="str">
        <f>IF(ISBLANK(VLOOKUP(A32250,Questionnaire!A:KQ,257,FALSE)),"#",VLOOKUP(A32250,Questionnaire!A:KQ,257,FALSE))</f>
        <v>#</v>
      </c>
    </row>
    <row r="32251" spans="1:2">
      <c r="A32251" t="s">
        <v>398</v>
      </c>
      <c r="B32251" t="str">
        <f>IF(ISBLANK(VLOOKUP(A32251,Questionnaire!A:KQ,257,FALSE)),"#",VLOOKUP(A32251,Questionnaire!A:KQ,257,FALSE))</f>
        <v>#</v>
      </c>
    </row>
    <row r="32252" spans="1:2">
      <c r="A32252" t="s">
        <v>402</v>
      </c>
      <c r="B32252" t="str">
        <f>IF(ISBLANK(VLOOKUP(A32252,Questionnaire!A:KQ,257,FALSE)),"#",VLOOKUP(A32252,Questionnaire!A:KQ,257,FALSE))</f>
        <v>#</v>
      </c>
    </row>
    <row r="32253" spans="1:2">
      <c r="A32253" t="s">
        <v>405</v>
      </c>
      <c r="B32253" t="str">
        <f>IF(ISBLANK(VLOOKUP(A32253,Questionnaire!A:KQ,257,FALSE)),"#",VLOOKUP(A32253,Questionnaire!A:KQ,257,FALSE))</f>
        <v>#</v>
      </c>
    </row>
    <row r="32254" spans="1:2">
      <c r="A32254" t="s">
        <v>409</v>
      </c>
      <c r="B32254" t="str">
        <f>IF(ISBLANK(VLOOKUP(A32254,Questionnaire!A:KQ,257,FALSE)),"#",VLOOKUP(A32254,Questionnaire!A:KQ,257,FALSE))</f>
        <v>#</v>
      </c>
    </row>
    <row r="32255" spans="1:2">
      <c r="A32255" t="s">
        <v>412</v>
      </c>
      <c r="B32255" t="str">
        <f>IF(ISBLANK(VLOOKUP(A32255,Questionnaire!A:KQ,257,FALSE)),"#",VLOOKUP(A32255,Questionnaire!A:KQ,257,FALSE))</f>
        <v>#</v>
      </c>
    </row>
    <row r="32256" spans="1:2">
      <c r="A32256" t="s">
        <v>415</v>
      </c>
      <c r="B32256" t="str">
        <f>IF(ISBLANK(VLOOKUP(A32256,Questionnaire!A:KQ,257,FALSE)),"#",VLOOKUP(A32256,Questionnaire!A:KQ,257,FALSE))</f>
        <v>#</v>
      </c>
    </row>
    <row r="32257" spans="1:2">
      <c r="A32257" t="s">
        <v>418</v>
      </c>
      <c r="B32257" t="str">
        <f>IF(ISBLANK(VLOOKUP(A32257,Questionnaire!A:KQ,257,FALSE)),"#",VLOOKUP(A32257,Questionnaire!A:KQ,257,FALSE))</f>
        <v>#</v>
      </c>
    </row>
    <row r="32258" spans="1:2">
      <c r="A32258" t="s">
        <v>421</v>
      </c>
      <c r="B32258" t="str">
        <f>IF(ISBLANK(VLOOKUP(A32258,Questionnaire!A:KQ,257,FALSE)),"#",VLOOKUP(A32258,Questionnaire!A:KQ,257,FALSE))</f>
        <v>#</v>
      </c>
    </row>
    <row r="32259" spans="1:2">
      <c r="A32259" t="s">
        <v>424</v>
      </c>
      <c r="B32259" t="str">
        <f>IF(ISBLANK(VLOOKUP(A32259,Questionnaire!A:KQ,257,FALSE)),"#",VLOOKUP(A32259,Questionnaire!A:KQ,257,FALSE))</f>
        <v>#</v>
      </c>
    </row>
    <row r="32260" spans="1:2">
      <c r="A32260" t="s">
        <v>429</v>
      </c>
      <c r="B32260" t="str">
        <f>IF(ISBLANK(VLOOKUP(A32260,Questionnaire!A:KQ,257,FALSE)),"#",VLOOKUP(A32260,Questionnaire!A:KQ,257,FALSE))</f>
        <v>#</v>
      </c>
    </row>
    <row r="32261" spans="1:2">
      <c r="A32261" t="s">
        <v>432</v>
      </c>
      <c r="B32261" t="str">
        <f>IF(ISBLANK(VLOOKUP(A32261,Questionnaire!A:KQ,257,FALSE)),"#",VLOOKUP(A32261,Questionnaire!A:KQ,257,FALSE))</f>
        <v>#</v>
      </c>
    </row>
    <row r="32262" spans="1:2">
      <c r="A32262" t="s">
        <v>435</v>
      </c>
      <c r="B32262" t="str">
        <f>IF(ISBLANK(VLOOKUP(A32262,Questionnaire!A:KQ,257,FALSE)),"#",VLOOKUP(A32262,Questionnaire!A:KQ,257,FALSE))</f>
        <v>#</v>
      </c>
    </row>
    <row r="32263" spans="1:2">
      <c r="A32263" t="s">
        <v>437</v>
      </c>
      <c r="B32263" t="str">
        <f>IF(ISBLANK(VLOOKUP(A32263,Questionnaire!A:KQ,257,FALSE)),"#",VLOOKUP(A32263,Questionnaire!A:KQ,257,FALSE))</f>
        <v>#</v>
      </c>
    </row>
    <row r="32264" spans="1:2">
      <c r="A32264" t="s">
        <v>439</v>
      </c>
      <c r="B32264" t="str">
        <f>IF(ISBLANK(VLOOKUP(A32264,Questionnaire!A:KQ,257,FALSE)),"#",VLOOKUP(A32264,Questionnaire!A:KQ,257,FALSE))</f>
        <v>#</v>
      </c>
    </row>
    <row r="32265" spans="1:2">
      <c r="A32265" t="s">
        <v>442</v>
      </c>
      <c r="B32265" t="str">
        <f>IF(ISBLANK(VLOOKUP(A32265,Questionnaire!A:KQ,257,FALSE)),"#",VLOOKUP(A32265,Questionnaire!A:KQ,257,FALSE))</f>
        <v>#</v>
      </c>
    </row>
    <row r="32266" spans="1:2">
      <c r="A32266" t="s">
        <v>445</v>
      </c>
      <c r="B32266" t="str">
        <f>IF(ISBLANK(VLOOKUP(A32266,Questionnaire!A:KQ,257,FALSE)),"#",VLOOKUP(A32266,Questionnaire!A:KQ,257,FALSE))</f>
        <v>#</v>
      </c>
    </row>
    <row r="32267" spans="1:2">
      <c r="A32267" t="s">
        <v>448</v>
      </c>
      <c r="B32267" t="str">
        <f>IF(ISBLANK(VLOOKUP(A32267,Questionnaire!A:KQ,257,FALSE)),"#",VLOOKUP(A32267,Questionnaire!A:KQ,257,FALSE))</f>
        <v>#</v>
      </c>
    </row>
    <row r="32268" spans="1:2">
      <c r="A32268" t="s">
        <v>452</v>
      </c>
      <c r="B32268" t="str">
        <f>IF(ISBLANK(VLOOKUP(A32268,Questionnaire!A:KQ,257,FALSE)),"#",VLOOKUP(A32268,Questionnaire!A:KQ,257,FALSE))</f>
        <v>#</v>
      </c>
    </row>
    <row r="32269" spans="1:2">
      <c r="A32269" t="s">
        <v>455</v>
      </c>
      <c r="B32269" t="str">
        <f>IF(ISBLANK(VLOOKUP(A32269,Questionnaire!A:KQ,257,FALSE)),"#",VLOOKUP(A32269,Questionnaire!A:KQ,257,FALSE))</f>
        <v>#</v>
      </c>
    </row>
    <row r="32270" spans="1:2">
      <c r="A32270" t="s">
        <v>458</v>
      </c>
      <c r="B32270" t="str">
        <f>IF(ISBLANK(VLOOKUP(A32270,Questionnaire!A:KQ,257,FALSE)),"#",VLOOKUP(A32270,Questionnaire!A:KQ,257,FALSE))</f>
        <v>#</v>
      </c>
    </row>
    <row r="32271" spans="1:2">
      <c r="A32271" t="s">
        <v>461</v>
      </c>
      <c r="B32271" t="str">
        <f>IF(ISBLANK(VLOOKUP(A32271,Questionnaire!A:KQ,257,FALSE)),"#",VLOOKUP(A32271,Questionnaire!A:KQ,257,FALSE))</f>
        <v>#</v>
      </c>
    </row>
    <row r="32272" spans="1:2">
      <c r="A32272" t="s">
        <v>465</v>
      </c>
      <c r="B32272" t="str">
        <f>IF(ISBLANK(VLOOKUP(A32272,Questionnaire!A:KQ,257,FALSE)),"#",VLOOKUP(A32272,Questionnaire!A:KQ,257,FALSE))</f>
        <v>#</v>
      </c>
    </row>
    <row r="32273" spans="1:3">
      <c r="A32273" t="s">
        <v>467</v>
      </c>
      <c r="B32273" t="str">
        <f>IF(ISBLANK(VLOOKUP(A32273,Questionnaire!A:KQ,257,FALSE)),"#",VLOOKUP(A32273,Questionnaire!A:KQ,257,FALSE))</f>
        <v>#</v>
      </c>
    </row>
    <row r="32274" spans="1:3">
      <c r="A32274" t="s">
        <v>469</v>
      </c>
      <c r="B32274" t="str">
        <f>IF(ISBLANK(VLOOKUP(A32274,Questionnaire!A:KQ,257,FALSE)),"#",VLOOKUP(A32274,Questionnaire!A:KQ,257,FALSE))</f>
        <v>#</v>
      </c>
    </row>
    <row r="32275" spans="1:3">
      <c r="A32275" t="s">
        <v>471</v>
      </c>
      <c r="B32275" t="str">
        <f>IF(ISBLANK(VLOOKUP(A32275,Questionnaire!A:KQ,257,FALSE)),"#",VLOOKUP(A32275,Questionnaire!A:KQ,257,FALSE))</f>
        <v>#</v>
      </c>
    </row>
    <row r="32276" spans="1:3">
      <c r="A32276" t="s">
        <v>473</v>
      </c>
      <c r="B32276" t="str">
        <f>IF(ISBLANK(VLOOKUP(A32276,Questionnaire!A:KQ,257,FALSE)),"#",VLOOKUP(A32276,Questionnaire!A:KQ,257,FALSE))</f>
        <v>#</v>
      </c>
    </row>
    <row r="32277" spans="1:3">
      <c r="A32277" t="s">
        <v>475</v>
      </c>
      <c r="B32277" t="str">
        <f>IF(ISBLANK(VLOOKUP(A32277,Questionnaire!A:KQ,257,FALSE)),"#",VLOOKUP(A32277,Questionnaire!A:KQ,257,FALSE))</f>
        <v>#</v>
      </c>
    </row>
    <row r="32278" spans="1:3">
      <c r="A32278" t="s">
        <v>185</v>
      </c>
      <c r="B32278" t="str">
        <f>IF(ISBLANK(VLOOKUP(A32278,Questionnaire!A:KQ,258,FALSE)),"#",VLOOKUP(A32278,Questionnaire!A:KQ,258,FALSE))</f>
        <v>#</v>
      </c>
      <c r="C32278">
        <v>255</v>
      </c>
    </row>
    <row r="32279" spans="1:3">
      <c r="A32279" t="s">
        <v>187</v>
      </c>
      <c r="B32279" t="str">
        <f>IF(ISNA(VLOOKUP(VLOOKUP(A32279,Questionnaire!A:KQ,258,FALSE),'CORA Encoding'!D:E,2,FALSE)),"#",VLOOKUP(VLOOKUP(A32279,Questionnaire!A:KQ,258,FALSE),'CORA Encoding'!D:E,2,FALSE))</f>
        <v>#</v>
      </c>
    </row>
    <row r="32280" spans="1:3">
      <c r="A32280" t="s">
        <v>189</v>
      </c>
      <c r="B32280" t="str">
        <f>IF(ISNA(VLOOKUP(VLOOKUP(A32280,Questionnaire!A:KQ,258,FALSE),'CORA Encoding'!G:H,2,FALSE)),"#",VLOOKUP(VLOOKUP(A32280,Questionnaire!A:KQ,258,FALSE),'CORA Encoding'!G:H,2,FALSE))</f>
        <v>#</v>
      </c>
    </row>
    <row r="32281" spans="1:3">
      <c r="A32281" t="s">
        <v>191</v>
      </c>
      <c r="B32281" t="str">
        <f>IF(ISNA(VLOOKUP(VLOOKUP(A32281,Questionnaire!A:KQ,258,FALSE),'Country List'!E:F,2,FALSE)),"#",VLOOKUP(VLOOKUP(A32281,Questionnaire!A:KQ,258,FALSE),'Country List'!E:F,2,FALSE))</f>
        <v>#</v>
      </c>
    </row>
    <row r="32282" spans="1:3">
      <c r="A32282" t="s">
        <v>193</v>
      </c>
      <c r="B32282" t="str">
        <f>IF(ISNA(VLOOKUP(VLOOKUP(A32282,Questionnaire!A:KQ,258,FALSE),'Industry List'!B:C,2,FALSE)),"#",VLOOKUP(VLOOKUP(A32282,Questionnaire!A:KQ,258,FALSE),'Industry List'!B:C,2,FALSE))</f>
        <v>#</v>
      </c>
    </row>
    <row r="32283" spans="1:3">
      <c r="A32283" t="s">
        <v>197</v>
      </c>
      <c r="B32283" t="str">
        <f>IF(ISBLANK(VLOOKUP(A32283,Questionnaire!A:KQ,258,FALSE)),"#",VLOOKUP(A32283,Questionnaire!A:KQ,258,FALSE))</f>
        <v>#</v>
      </c>
    </row>
    <row r="32284" spans="1:3">
      <c r="A32284" t="s">
        <v>201</v>
      </c>
      <c r="B32284" t="str">
        <f>IF(ISBLANK(VLOOKUP(A32284,Questionnaire!A:KQ,258,FALSE)),"#",VLOOKUP(A32284,Questionnaire!A:KQ,258,FALSE))</f>
        <v>#</v>
      </c>
    </row>
    <row r="32285" spans="1:3">
      <c r="A32285" t="s">
        <v>203</v>
      </c>
      <c r="B32285" t="str">
        <f>IF(ISNA(VLOOKUP(VLOOKUP(A32285,Questionnaire!A:KQ,258,FALSE),'CORA Encoding'!J:K,2,FALSE)),"#",VLOOKUP(VLOOKUP(A32285,Questionnaire!A:KQ,258,FALSE),'CORA Encoding'!J:K,2,FALSE))</f>
        <v>#</v>
      </c>
    </row>
    <row r="32286" spans="1:3">
      <c r="A32286" t="s">
        <v>208</v>
      </c>
      <c r="B32286" t="str">
        <f>IF(ISBLANK(VLOOKUP(A32286,Questionnaire!A:KQ,258,FALSE)),"#",VLOOKUP(A32286,Questionnaire!A:KQ,258,FALSE))</f>
        <v>#</v>
      </c>
    </row>
    <row r="32287" spans="1:3">
      <c r="A32287" t="s">
        <v>213</v>
      </c>
      <c r="B32287" t="str">
        <f>IF(ISBLANK(VLOOKUP(A32287,Questionnaire!A:KQ,258,FALSE)),"#",VLOOKUP(A32287,Questionnaire!A:KQ,258,FALSE))</f>
        <v>#</v>
      </c>
    </row>
    <row r="32288" spans="1:3">
      <c r="A32288" t="s">
        <v>215</v>
      </c>
      <c r="B32288" t="str">
        <f>IF(ISBLANK(VLOOKUP(A32288,Questionnaire!A:KQ,258,FALSE)),"#",VLOOKUP(A32288,Questionnaire!A:KQ,258,FALSE))</f>
        <v>#</v>
      </c>
    </row>
    <row r="32289" spans="1:2">
      <c r="A32289" t="s">
        <v>217</v>
      </c>
      <c r="B32289" t="str">
        <f>IF(ISBLANK(VLOOKUP(A32289,Questionnaire!A:KQ,258,FALSE)),"#",VLOOKUP(A32289,Questionnaire!A:KQ,258,FALSE))</f>
        <v>#</v>
      </c>
    </row>
    <row r="32290" spans="1:2">
      <c r="A32290" t="s">
        <v>219</v>
      </c>
      <c r="B32290" t="str">
        <f>IF(ISBLANK(VLOOKUP(A32290,Questionnaire!A:KQ,258,FALSE)),"#",VLOOKUP(A32290,Questionnaire!A:KQ,258,FALSE))</f>
        <v>#</v>
      </c>
    </row>
    <row r="32291" spans="1:2">
      <c r="A32291" t="s">
        <v>221</v>
      </c>
      <c r="B32291" t="str">
        <f>IF(ISBLANK(VLOOKUP(A32291,Questionnaire!A:KQ,258,FALSE)),"#",VLOOKUP(A32291,Questionnaire!A:KQ,258,FALSE))</f>
        <v>#</v>
      </c>
    </row>
    <row r="32292" spans="1:2">
      <c r="A32292" t="s">
        <v>223</v>
      </c>
      <c r="B32292" t="str">
        <f>IF(ISBLANK(VLOOKUP(A32292,Questionnaire!A:KQ,258,FALSE)),"#",VLOOKUP(A32292,Questionnaire!A:KQ,258,FALSE))</f>
        <v>#</v>
      </c>
    </row>
    <row r="32293" spans="1:2">
      <c r="A32293" t="s">
        <v>225</v>
      </c>
      <c r="B32293" t="str">
        <f>IF(ISBLANK(VLOOKUP(A32293,Questionnaire!A:KQ,258,FALSE)),"#",VLOOKUP(A32293,Questionnaire!A:KQ,258,FALSE))</f>
        <v>#</v>
      </c>
    </row>
    <row r="32294" spans="1:2">
      <c r="A32294" t="s">
        <v>227</v>
      </c>
      <c r="B32294" t="str">
        <f>IF(ISBLANK(VLOOKUP(A32294,Questionnaire!A:KQ,258,FALSE)),"#",VLOOKUP(A32294,Questionnaire!A:KQ,258,FALSE))</f>
        <v>#</v>
      </c>
    </row>
    <row r="32295" spans="1:2">
      <c r="A32295" t="s">
        <v>229</v>
      </c>
      <c r="B32295" t="str">
        <f>IF(ISBLANK(VLOOKUP(A32295,Questionnaire!A:KQ,258,FALSE)),"#",VLOOKUP(A32295,Questionnaire!A:KQ,258,FALSE))</f>
        <v>#</v>
      </c>
    </row>
    <row r="32296" spans="1:2">
      <c r="A32296" t="s">
        <v>231</v>
      </c>
      <c r="B32296" t="str">
        <f>IF(ISBLANK(VLOOKUP(A32296,Questionnaire!A:KQ,258,FALSE)),"#",VLOOKUP(A32296,Questionnaire!A:KQ,258,FALSE))</f>
        <v>#</v>
      </c>
    </row>
    <row r="32297" spans="1:2">
      <c r="A32297" t="s">
        <v>233</v>
      </c>
      <c r="B32297" t="str">
        <f>IF(ISBLANK(VLOOKUP(A32297,Questionnaire!A:KQ,258,FALSE)),"#",VLOOKUP(A32297,Questionnaire!A:KQ,258,FALSE))</f>
        <v>#</v>
      </c>
    </row>
    <row r="32298" spans="1:2">
      <c r="A32298" t="s">
        <v>235</v>
      </c>
      <c r="B32298" t="str">
        <f>IF(ISBLANK(VLOOKUP(A32298,Questionnaire!A:KQ,258,FALSE)),"#",VLOOKUP(A32298,Questionnaire!A:KQ,258,FALSE))</f>
        <v>#</v>
      </c>
    </row>
    <row r="32299" spans="1:2">
      <c r="A32299" t="s">
        <v>237</v>
      </c>
      <c r="B32299" t="str">
        <f>IF(ISBLANK(VLOOKUP(A32299,Questionnaire!A:KQ,258,FALSE)),"#",VLOOKUP(A32299,Questionnaire!A:KQ,258,FALSE))</f>
        <v>#</v>
      </c>
    </row>
    <row r="32300" spans="1:2">
      <c r="A32300" t="s">
        <v>239</v>
      </c>
      <c r="B32300" t="str">
        <f>IF(ISBLANK(VLOOKUP(A32300,Questionnaire!A:KQ,258,FALSE)),"#",VLOOKUP(A32300,Questionnaire!A:KQ,258,FALSE))</f>
        <v>#</v>
      </c>
    </row>
    <row r="32301" spans="1:2">
      <c r="A32301" t="s">
        <v>242</v>
      </c>
      <c r="B32301" t="str">
        <f>IF(ISBLANK(VLOOKUP(A32301,Questionnaire!A:KQ,258,FALSE)),"#",VLOOKUP(A32301,Questionnaire!A:KQ,258,FALSE))</f>
        <v>#</v>
      </c>
    </row>
    <row r="32302" spans="1:2">
      <c r="A32302" t="s">
        <v>245</v>
      </c>
      <c r="B32302" t="str">
        <f>IF(ISBLANK(VLOOKUP(A32302,Questionnaire!A:KQ,258,FALSE)),"#",VLOOKUP(A32302,Questionnaire!A:KQ,258,FALSE))</f>
        <v>#</v>
      </c>
    </row>
    <row r="32303" spans="1:2">
      <c r="A32303" t="s">
        <v>247</v>
      </c>
      <c r="B32303" t="str">
        <f>IF(ISBLANK(VLOOKUP(A32303,Questionnaire!A:KQ,258,FALSE)),"#",VLOOKUP(A32303,Questionnaire!A:KQ,258,FALSE))</f>
        <v>#</v>
      </c>
    </row>
    <row r="32304" spans="1:2">
      <c r="A32304" t="s">
        <v>249</v>
      </c>
      <c r="B32304" t="str">
        <f>IF(ISBLANK(VLOOKUP(A32304,Questionnaire!A:KQ,258,FALSE)),"#",VLOOKUP(A32304,Questionnaire!A:KQ,258,FALSE))</f>
        <v>#</v>
      </c>
    </row>
    <row r="32305" spans="1:2">
      <c r="A32305" t="s">
        <v>250</v>
      </c>
      <c r="B32305" t="str">
        <f>IF(ISBLANK(VLOOKUP(A32305,Questionnaire!A:KQ,258,FALSE)),"#",VLOOKUP(A32305,Questionnaire!A:KQ,258,FALSE))</f>
        <v>#</v>
      </c>
    </row>
    <row r="32306" spans="1:2">
      <c r="A32306" t="s">
        <v>252</v>
      </c>
      <c r="B32306" t="str">
        <f>IF(ISBLANK(VLOOKUP(A32306,Questionnaire!A:KQ,258,FALSE)),"#",VLOOKUP(A32306,Questionnaire!A:KQ,258,FALSE))</f>
        <v>#</v>
      </c>
    </row>
    <row r="32307" spans="1:2">
      <c r="A32307" t="s">
        <v>255</v>
      </c>
      <c r="B32307" t="str">
        <f>IF(ISBLANK(VLOOKUP(A32307,Questionnaire!A:KQ,258,FALSE)),"#",VLOOKUP(A32307,Questionnaire!A:KQ,258,FALSE))</f>
        <v>#</v>
      </c>
    </row>
    <row r="32308" spans="1:2">
      <c r="A32308" t="s">
        <v>258</v>
      </c>
      <c r="B32308" t="str">
        <f>IF(ISNA(VLOOKUP(VLOOKUP(A32308,Questionnaire!A:KQ,258,FALSE),'CORA Encoding'!M:N,2,FALSE)),"#",VLOOKUP(VLOOKUP(A32308,Questionnaire!A:KQ,258,FALSE),'CORA Encoding'!M:N,2,FALSE))</f>
        <v>#</v>
      </c>
    </row>
    <row r="32309" spans="1:2">
      <c r="A32309" t="s">
        <v>261</v>
      </c>
      <c r="B32309" t="str">
        <f>IF(ISBLANK(VLOOKUP(A32309,Questionnaire!A:KQ,258,FALSE)),"#",VLOOKUP(A32309,Questionnaire!A:KQ,258,FALSE))</f>
        <v>#</v>
      </c>
    </row>
    <row r="32310" spans="1:2">
      <c r="A32310" t="s">
        <v>263</v>
      </c>
      <c r="B32310" t="str">
        <f>IF(ISBLANK(VLOOKUP(A32310,Questionnaire!A:KQ,258,FALSE)),"#",VLOOKUP(A32310,Questionnaire!A:KQ,258,FALSE))</f>
        <v>#</v>
      </c>
    </row>
    <row r="32311" spans="1:2">
      <c r="A32311" t="s">
        <v>265</v>
      </c>
      <c r="B32311" t="str">
        <f>IF(ISBLANK(VLOOKUP(A32311,Questionnaire!A:KQ,258,FALSE)),"#",VLOOKUP(A32311,Questionnaire!A:KQ,258,FALSE))</f>
        <v>#</v>
      </c>
    </row>
    <row r="32312" spans="1:2">
      <c r="A32312" t="s">
        <v>267</v>
      </c>
      <c r="B32312" t="str">
        <f>IF(ISBLANK(VLOOKUP(A32312,Questionnaire!A:KQ,258,FALSE)),"#",VLOOKUP(A32312,Questionnaire!A:KQ,258,FALSE))</f>
        <v>#</v>
      </c>
    </row>
    <row r="32313" spans="1:2">
      <c r="A32313" t="s">
        <v>269</v>
      </c>
      <c r="B32313" t="str">
        <f>IF(ISBLANK(VLOOKUP(A32313,Questionnaire!A:KQ,258,FALSE)),"#",VLOOKUP(A32313,Questionnaire!A:KQ,258,FALSE))</f>
        <v>#</v>
      </c>
    </row>
    <row r="32314" spans="1:2">
      <c r="A32314" t="s">
        <v>274</v>
      </c>
      <c r="B32314" t="str">
        <f>IF(ISBLANK(VLOOKUP(A32314,Questionnaire!A:KQ,258,FALSE)),"#",VLOOKUP(A32314,Questionnaire!A:KQ,258,FALSE))</f>
        <v>#</v>
      </c>
    </row>
    <row r="32315" spans="1:2">
      <c r="A32315" t="s">
        <v>276</v>
      </c>
      <c r="B32315" t="str">
        <f>IF(ISBLANK(VLOOKUP(A32315,Questionnaire!A:KQ,258,FALSE)),"#",VLOOKUP(A32315,Questionnaire!A:KQ,258,FALSE))</f>
        <v>#</v>
      </c>
    </row>
    <row r="32316" spans="1:2">
      <c r="A32316" t="s">
        <v>278</v>
      </c>
      <c r="B32316" t="str">
        <f>IF(ISBLANK(VLOOKUP(A32316,Questionnaire!A:KQ,258,FALSE)),"#",VLOOKUP(A32316,Questionnaire!A:KQ,258,FALSE))</f>
        <v>#</v>
      </c>
    </row>
    <row r="32317" spans="1:2">
      <c r="A32317" t="s">
        <v>280</v>
      </c>
      <c r="B32317" t="str">
        <f>IF(ISBLANK(VLOOKUP(A32317,Questionnaire!A:KQ,258,FALSE)),"#",VLOOKUP(A32317,Questionnaire!A:KQ,258,FALSE))</f>
        <v>#</v>
      </c>
    </row>
    <row r="32318" spans="1:2">
      <c r="A32318" t="s">
        <v>282</v>
      </c>
      <c r="B32318" t="str">
        <f>IF(ISBLANK(VLOOKUP(A32318,Questionnaire!A:KQ,258,FALSE)),"#",VLOOKUP(A32318,Questionnaire!A:KQ,258,FALSE))</f>
        <v>#</v>
      </c>
    </row>
    <row r="32319" spans="1:2">
      <c r="A32319" t="s">
        <v>286</v>
      </c>
      <c r="B32319" t="str">
        <f>IF(ISBLANK(VLOOKUP(A32319,Questionnaire!A:KQ,258,FALSE)),"#",VLOOKUP(A32319,Questionnaire!A:KQ,258,FALSE))</f>
        <v>#</v>
      </c>
    </row>
    <row r="32320" spans="1:2">
      <c r="A32320" t="s">
        <v>288</v>
      </c>
      <c r="B32320" t="str">
        <f>IF(ISBLANK(VLOOKUP(A32320,Questionnaire!A:KQ,258,FALSE)),"#",VLOOKUP(A32320,Questionnaire!A:KQ,258,FALSE))</f>
        <v>#</v>
      </c>
    </row>
    <row r="32321" spans="1:2">
      <c r="A32321" t="s">
        <v>290</v>
      </c>
      <c r="B32321" t="str">
        <f>IF(ISBLANK(VLOOKUP(A32321,Questionnaire!A:KQ,258,FALSE)),"#",VLOOKUP(A32321,Questionnaire!A:KQ,258,FALSE))</f>
        <v>#</v>
      </c>
    </row>
    <row r="32322" spans="1:2">
      <c r="A32322" t="s">
        <v>292</v>
      </c>
      <c r="B32322" t="str">
        <f>IF(ISBLANK(VLOOKUP(A32322,Questionnaire!A:KQ,258,FALSE)),"#",VLOOKUP(A32322,Questionnaire!A:KQ,258,FALSE))</f>
        <v>#</v>
      </c>
    </row>
    <row r="32323" spans="1:2">
      <c r="A32323" t="s">
        <v>294</v>
      </c>
      <c r="B32323" t="str">
        <f>IF(ISBLANK(VLOOKUP(A32323,Questionnaire!A:KQ,258,FALSE)),"#",VLOOKUP(A32323,Questionnaire!A:KQ,258,FALSE))</f>
        <v>#</v>
      </c>
    </row>
    <row r="32324" spans="1:2">
      <c r="A32324" t="s">
        <v>296</v>
      </c>
      <c r="B32324" t="str">
        <f>IF(ISBLANK(VLOOKUP(A32324,Questionnaire!A:KQ,258,FALSE)),"#",VLOOKUP(A32324,Questionnaire!A:KQ,258,FALSE))</f>
        <v>#</v>
      </c>
    </row>
    <row r="32325" spans="1:2">
      <c r="A32325" t="s">
        <v>301</v>
      </c>
      <c r="B32325" t="str">
        <f>IF(ISBLANK(VLOOKUP(A32325,Questionnaire!A:KQ,258,FALSE)),"#",VLOOKUP(A32325,Questionnaire!A:KQ,258,FALSE))</f>
        <v>#</v>
      </c>
    </row>
    <row r="32326" spans="1:2">
      <c r="A32326" t="s">
        <v>303</v>
      </c>
      <c r="B32326" t="str">
        <f>IF(ISBLANK(VLOOKUP(A32326,Questionnaire!A:KQ,258,FALSE)),"#",VLOOKUP(A32326,Questionnaire!A:KQ,258,FALSE))</f>
        <v>#</v>
      </c>
    </row>
    <row r="32327" spans="1:2">
      <c r="A32327" t="s">
        <v>305</v>
      </c>
      <c r="B32327" t="str">
        <f>IF(ISBLANK(VLOOKUP(A32327,Questionnaire!A:KQ,258,FALSE)),"#",VLOOKUP(A32327,Questionnaire!A:KQ,258,FALSE))</f>
        <v>#</v>
      </c>
    </row>
    <row r="32328" spans="1:2">
      <c r="A32328" t="s">
        <v>307</v>
      </c>
      <c r="B32328" t="str">
        <f>IF(ISBLANK(VLOOKUP(A32328,Questionnaire!A:KQ,258,FALSE)),"#",VLOOKUP(A32328,Questionnaire!A:KQ,258,FALSE))</f>
        <v>#</v>
      </c>
    </row>
    <row r="32329" spans="1:2">
      <c r="A32329" t="s">
        <v>311</v>
      </c>
      <c r="B32329" t="str">
        <f>IF(ISBLANK(VLOOKUP(A32329,Questionnaire!A:KQ,258,FALSE)),"#",VLOOKUP(A32329,Questionnaire!A:KQ,258,FALSE))</f>
        <v>#</v>
      </c>
    </row>
    <row r="32330" spans="1:2">
      <c r="A32330" t="s">
        <v>313</v>
      </c>
      <c r="B32330" t="str">
        <f>IF(ISBLANK(VLOOKUP(A32330,Questionnaire!A:KQ,258,FALSE)),"#",VLOOKUP(A32330,Questionnaire!A:KQ,258,FALSE))</f>
        <v>#</v>
      </c>
    </row>
    <row r="32331" spans="1:2">
      <c r="A32331" t="s">
        <v>314</v>
      </c>
      <c r="B32331" t="str">
        <f>IF(ISBLANK(VLOOKUP(A32331,Questionnaire!A:KQ,258,FALSE)),"#",VLOOKUP(A32331,Questionnaire!A:KQ,258,FALSE))</f>
        <v>#</v>
      </c>
    </row>
    <row r="32332" spans="1:2">
      <c r="A32332" t="s">
        <v>315</v>
      </c>
      <c r="B32332" t="str">
        <f>IF(ISBLANK(VLOOKUP(A32332,Questionnaire!A:KQ,258,FALSE)),"#",VLOOKUP(A32332,Questionnaire!A:KQ,258,FALSE))</f>
        <v>#</v>
      </c>
    </row>
    <row r="32333" spans="1:2">
      <c r="A32333" t="s">
        <v>317</v>
      </c>
      <c r="B32333" t="str">
        <f>IF(ISBLANK(VLOOKUP(A32333,Questionnaire!A:KQ,258,FALSE)),"#",VLOOKUP(A32333,Questionnaire!A:KQ,258,FALSE))</f>
        <v>#</v>
      </c>
    </row>
    <row r="32334" spans="1:2">
      <c r="A32334" t="s">
        <v>319</v>
      </c>
      <c r="B32334" t="str">
        <f>IF(ISBLANK(VLOOKUP(A32334,Questionnaire!A:KQ,258,FALSE)),"#",VLOOKUP(A32334,Questionnaire!A:KQ,258,FALSE))</f>
        <v>#</v>
      </c>
    </row>
    <row r="32335" spans="1:2">
      <c r="A32335" t="s">
        <v>322</v>
      </c>
      <c r="B32335" t="str">
        <f>IF(ISBLANK(VLOOKUP(A32335,Questionnaire!A:KQ,258,FALSE)),"#",VLOOKUP(A32335,Questionnaire!A:KQ,258,FALSE))</f>
        <v>#</v>
      </c>
    </row>
    <row r="32336" spans="1:2">
      <c r="A32336" t="s">
        <v>326</v>
      </c>
      <c r="B32336" t="str">
        <f>IF(ISBLANK(VLOOKUP(A32336,Questionnaire!A:KQ,258,FALSE)),"#",VLOOKUP(A32336,Questionnaire!A:KQ,258,FALSE))</f>
        <v>#</v>
      </c>
    </row>
    <row r="32337" spans="1:2">
      <c r="A32337" t="s">
        <v>328</v>
      </c>
      <c r="B32337" t="str">
        <f>IF(ISBLANK(VLOOKUP(A32337,Questionnaire!A:KQ,258,FALSE)),"#",VLOOKUP(A32337,Questionnaire!A:KQ,258,FALSE))</f>
        <v>#</v>
      </c>
    </row>
    <row r="32338" spans="1:2">
      <c r="A32338" t="s">
        <v>332</v>
      </c>
      <c r="B32338" t="str">
        <f>IF(ISBLANK(VLOOKUP(A32338,Questionnaire!A:KQ,258,FALSE)),"#",VLOOKUP(A32338,Questionnaire!A:KQ,258,FALSE))</f>
        <v>#</v>
      </c>
    </row>
    <row r="32339" spans="1:2">
      <c r="A32339" t="s">
        <v>333</v>
      </c>
      <c r="B32339" t="str">
        <f>IF(ISBLANK(VLOOKUP(A32339,Questionnaire!A:KQ,258,FALSE)),"#",VLOOKUP(A32339,Questionnaire!A:KQ,258,FALSE))</f>
        <v>#</v>
      </c>
    </row>
    <row r="32340" spans="1:2">
      <c r="A32340" t="s">
        <v>334</v>
      </c>
      <c r="B32340" t="str">
        <f>IF(ISBLANK(VLOOKUP(A32340,Questionnaire!A:KQ,258,FALSE)),"#",VLOOKUP(A32340,Questionnaire!A:KQ,258,FALSE))</f>
        <v>#</v>
      </c>
    </row>
    <row r="32341" spans="1:2">
      <c r="A32341" t="s">
        <v>335</v>
      </c>
      <c r="B32341" t="str">
        <f>IF(ISBLANK(VLOOKUP(A32341,Questionnaire!A:KQ,258,FALSE)),"#",VLOOKUP(A32341,Questionnaire!A:KQ,258,FALSE))</f>
        <v>#</v>
      </c>
    </row>
    <row r="32342" spans="1:2">
      <c r="A32342" t="s">
        <v>336</v>
      </c>
      <c r="B32342" t="str">
        <f>IF(ISBLANK(VLOOKUP(A32342,Questionnaire!A:KQ,258,FALSE)),"#",VLOOKUP(A32342,Questionnaire!A:KQ,258,FALSE))</f>
        <v>#</v>
      </c>
    </row>
    <row r="32343" spans="1:2">
      <c r="A32343" t="s">
        <v>337</v>
      </c>
      <c r="B32343" t="str">
        <f>IF(ISBLANK(VLOOKUP(A32343,Questionnaire!A:KQ,258,FALSE)),"#",VLOOKUP(A32343,Questionnaire!A:KQ,258,FALSE))</f>
        <v>#</v>
      </c>
    </row>
    <row r="32344" spans="1:2">
      <c r="A32344" t="s">
        <v>338</v>
      </c>
      <c r="B32344" t="str">
        <f>IF(ISBLANK(VLOOKUP(A32344,Questionnaire!A:KQ,258,FALSE)),"#",VLOOKUP(A32344,Questionnaire!A:KQ,258,FALSE))</f>
        <v>#</v>
      </c>
    </row>
    <row r="32345" spans="1:2">
      <c r="A32345" t="s">
        <v>339</v>
      </c>
      <c r="B32345" t="str">
        <f>IF(ISBLANK(VLOOKUP(A32345,Questionnaire!A:KQ,258,FALSE)),"#",VLOOKUP(A32345,Questionnaire!A:KQ,258,FALSE))</f>
        <v>#</v>
      </c>
    </row>
    <row r="32346" spans="1:2">
      <c r="A32346" t="s">
        <v>340</v>
      </c>
      <c r="B32346" t="str">
        <f>IF(ISBLANK(VLOOKUP(A32346,Questionnaire!A:KQ,258,FALSE)),"#",VLOOKUP(A32346,Questionnaire!A:KQ,258,FALSE))</f>
        <v>#</v>
      </c>
    </row>
    <row r="32347" spans="1:2">
      <c r="A32347" t="s">
        <v>341</v>
      </c>
      <c r="B32347" t="str">
        <f>IF(ISBLANK(VLOOKUP(A32347,Questionnaire!A:KQ,258,FALSE)),"#",VLOOKUP(A32347,Questionnaire!A:KQ,258,FALSE))</f>
        <v>#</v>
      </c>
    </row>
    <row r="32348" spans="1:2">
      <c r="A32348" t="s">
        <v>342</v>
      </c>
      <c r="B32348" t="str">
        <f>IF(ISBLANK(VLOOKUP(A32348,Questionnaire!A:KQ,258,FALSE)),"#",VLOOKUP(A32348,Questionnaire!A:KQ,258,FALSE))</f>
        <v>#</v>
      </c>
    </row>
    <row r="32349" spans="1:2">
      <c r="A32349" t="s">
        <v>343</v>
      </c>
      <c r="B32349" t="str">
        <f>IF(ISBLANK(VLOOKUP(A32349,Questionnaire!A:KQ,258,FALSE)),"#",VLOOKUP(A32349,Questionnaire!A:KQ,258,FALSE))</f>
        <v>#</v>
      </c>
    </row>
    <row r="32350" spans="1:2">
      <c r="A32350" t="s">
        <v>344</v>
      </c>
      <c r="B32350" t="str">
        <f>IF(ISBLANK(VLOOKUP(A32350,Questionnaire!A:KQ,258,FALSE)),"#",VLOOKUP(A32350,Questionnaire!A:KQ,258,FALSE))</f>
        <v>#</v>
      </c>
    </row>
    <row r="32351" spans="1:2">
      <c r="A32351" t="s">
        <v>345</v>
      </c>
      <c r="B32351" t="str">
        <f>IF(ISBLANK(VLOOKUP(A32351,Questionnaire!A:KQ,258,FALSE)),"#",VLOOKUP(A32351,Questionnaire!A:KQ,258,FALSE))</f>
        <v>#</v>
      </c>
    </row>
    <row r="32352" spans="1:2">
      <c r="A32352" t="s">
        <v>348</v>
      </c>
      <c r="B32352" t="str">
        <f>IF(ISBLANK(VLOOKUP(A32352,Questionnaire!A:KQ,258,FALSE)),"#",VLOOKUP(A32352,Questionnaire!A:KQ,258,FALSE))</f>
        <v>#</v>
      </c>
    </row>
    <row r="32353" spans="1:2">
      <c r="A32353" t="s">
        <v>353</v>
      </c>
      <c r="B32353" t="str">
        <f>IF(ISBLANK(VLOOKUP(A32353,Questionnaire!A:KQ,258,FALSE)),"#",VLOOKUP(A32353,Questionnaire!A:KQ,258,FALSE))</f>
        <v>#</v>
      </c>
    </row>
    <row r="32354" spans="1:2">
      <c r="A32354" t="s">
        <v>354</v>
      </c>
      <c r="B32354" t="str">
        <f>IF(ISBLANK(VLOOKUP(A32354,Questionnaire!A:KQ,258,FALSE)),"#",VLOOKUP(A32354,Questionnaire!A:KQ,258,FALSE))</f>
        <v>#</v>
      </c>
    </row>
    <row r="32355" spans="1:2">
      <c r="A32355" t="s">
        <v>355</v>
      </c>
      <c r="B32355" t="str">
        <f>IF(ISBLANK(VLOOKUP(A32355,Questionnaire!A:KQ,258,FALSE)),"#",VLOOKUP(A32355,Questionnaire!A:KQ,258,FALSE))</f>
        <v>#</v>
      </c>
    </row>
    <row r="32356" spans="1:2">
      <c r="A32356" t="s">
        <v>356</v>
      </c>
      <c r="B32356" t="str">
        <f>IF(ISBLANK(VLOOKUP(A32356,Questionnaire!A:KQ,258,FALSE)),"#",VLOOKUP(A32356,Questionnaire!A:KQ,258,FALSE))</f>
        <v>#</v>
      </c>
    </row>
    <row r="32357" spans="1:2">
      <c r="A32357" t="s">
        <v>357</v>
      </c>
      <c r="B32357" t="str">
        <f>IF(ISBLANK(VLOOKUP(A32357,Questionnaire!A:KQ,258,FALSE)),"#",VLOOKUP(A32357,Questionnaire!A:KQ,258,FALSE))</f>
        <v>#</v>
      </c>
    </row>
    <row r="32358" spans="1:2">
      <c r="A32358" t="s">
        <v>360</v>
      </c>
      <c r="B32358" t="str">
        <f>IF(ISBLANK(VLOOKUP(A32358,Questionnaire!A:KQ,258,FALSE)),"#",VLOOKUP(A32358,Questionnaire!A:KQ,258,FALSE))</f>
        <v>#</v>
      </c>
    </row>
    <row r="32359" spans="1:2">
      <c r="A32359" t="s">
        <v>362</v>
      </c>
      <c r="B32359" t="str">
        <f>IF(ISBLANK(VLOOKUP(A32359,Questionnaire!A:KQ,258,FALSE)),"#",VLOOKUP(A32359,Questionnaire!A:KQ,258,FALSE))</f>
        <v>#</v>
      </c>
    </row>
    <row r="32360" spans="1:2">
      <c r="A32360" t="s">
        <v>363</v>
      </c>
      <c r="B32360" t="str">
        <f>IF(ISBLANK(VLOOKUP(A32360,Questionnaire!A:KQ,258,FALSE)),"#",VLOOKUP(A32360,Questionnaire!A:KQ,258,FALSE))</f>
        <v>#</v>
      </c>
    </row>
    <row r="32361" spans="1:2">
      <c r="A32361" t="s">
        <v>364</v>
      </c>
      <c r="B32361" t="str">
        <f>IF(ISBLANK(VLOOKUP(A32361,Questionnaire!A:KQ,258,FALSE)),"#",VLOOKUP(A32361,Questionnaire!A:KQ,258,FALSE))</f>
        <v>#</v>
      </c>
    </row>
    <row r="32362" spans="1:2">
      <c r="A32362" t="s">
        <v>365</v>
      </c>
      <c r="B32362" t="str">
        <f>IF(ISBLANK(VLOOKUP(A32362,Questionnaire!A:KQ,258,FALSE)),"#",VLOOKUP(A32362,Questionnaire!A:KQ,258,FALSE))</f>
        <v>#</v>
      </c>
    </row>
    <row r="32363" spans="1:2">
      <c r="A32363" t="s">
        <v>366</v>
      </c>
      <c r="B32363" t="str">
        <f>IF(ISBLANK(VLOOKUP(A32363,Questionnaire!A:KQ,258,FALSE)),"#",VLOOKUP(A32363,Questionnaire!A:KQ,258,FALSE))</f>
        <v>#</v>
      </c>
    </row>
    <row r="32364" spans="1:2">
      <c r="A32364" t="s">
        <v>371</v>
      </c>
      <c r="B32364" t="str">
        <f>IF(ISBLANK(VLOOKUP(A32364,Questionnaire!A:KQ,258,FALSE)),"#",VLOOKUP(A32364,Questionnaire!A:KQ,258,FALSE))</f>
        <v>#</v>
      </c>
    </row>
    <row r="32365" spans="1:2">
      <c r="A32365" t="s">
        <v>372</v>
      </c>
      <c r="B32365" t="str">
        <f>IF(ISBLANK(VLOOKUP(A32365,Questionnaire!A:KQ,258,FALSE)),"#",VLOOKUP(A32365,Questionnaire!A:KQ,258,FALSE))</f>
        <v>#</v>
      </c>
    </row>
    <row r="32366" spans="1:2">
      <c r="A32366" t="s">
        <v>373</v>
      </c>
      <c r="B32366" t="str">
        <f>IF(ISBLANK(VLOOKUP(A32366,Questionnaire!A:KQ,258,FALSE)),"#",VLOOKUP(A32366,Questionnaire!A:KQ,258,FALSE))</f>
        <v>#</v>
      </c>
    </row>
    <row r="32367" spans="1:2">
      <c r="A32367" t="s">
        <v>374</v>
      </c>
      <c r="B32367" t="str">
        <f>IF(ISBLANK(VLOOKUP(A32367,Questionnaire!A:KQ,258,FALSE)),"#",VLOOKUP(A32367,Questionnaire!A:KQ,258,FALSE))</f>
        <v>#</v>
      </c>
    </row>
    <row r="32368" spans="1:2">
      <c r="A32368" t="s">
        <v>377</v>
      </c>
      <c r="B32368" t="str">
        <f>IF(ISBLANK(VLOOKUP(A32368,Questionnaire!A:KQ,258,FALSE)),"#",VLOOKUP(A32368,Questionnaire!A:KQ,258,FALSE))</f>
        <v>#</v>
      </c>
    </row>
    <row r="32369" spans="1:2">
      <c r="A32369" t="s">
        <v>379</v>
      </c>
      <c r="B32369" t="str">
        <f>IF(ISBLANK(VLOOKUP(A32369,Questionnaire!A:KQ,258,FALSE)),"#",VLOOKUP(A32369,Questionnaire!A:KQ,258,FALSE))</f>
        <v>#</v>
      </c>
    </row>
    <row r="32370" spans="1:2">
      <c r="A32370" t="s">
        <v>380</v>
      </c>
      <c r="B32370" t="str">
        <f>IF(ISBLANK(VLOOKUP(A32370,Questionnaire!A:KQ,258,FALSE)),"#",VLOOKUP(A32370,Questionnaire!A:KQ,258,FALSE))</f>
        <v>#</v>
      </c>
    </row>
    <row r="32371" spans="1:2">
      <c r="A32371" t="s">
        <v>381</v>
      </c>
      <c r="B32371" t="str">
        <f>IF(ISBLANK(VLOOKUP(A32371,Questionnaire!A:KQ,258,FALSE)),"#",VLOOKUP(A32371,Questionnaire!A:KQ,258,FALSE))</f>
        <v>#</v>
      </c>
    </row>
    <row r="32372" spans="1:2">
      <c r="A32372" t="s">
        <v>382</v>
      </c>
      <c r="B32372" t="str">
        <f>IF(ISBLANK(VLOOKUP(A32372,Questionnaire!A:KQ,258,FALSE)),"#",VLOOKUP(A32372,Questionnaire!A:KQ,258,FALSE))</f>
        <v>#</v>
      </c>
    </row>
    <row r="32373" spans="1:2">
      <c r="A32373" t="s">
        <v>384</v>
      </c>
      <c r="B32373" t="str">
        <f>IF(ISBLANK(VLOOKUP(A32373,Questionnaire!A:KQ,258,FALSE)),"#",VLOOKUP(A32373,Questionnaire!A:KQ,258,FALSE))</f>
        <v>#</v>
      </c>
    </row>
    <row r="32374" spans="1:2">
      <c r="A32374" t="s">
        <v>387</v>
      </c>
      <c r="B32374" t="str">
        <f>IF(ISBLANK(VLOOKUP(A32374,Questionnaire!A:KQ,258,FALSE)),"#",VLOOKUP(A32374,Questionnaire!A:KQ,258,FALSE))</f>
        <v>#</v>
      </c>
    </row>
    <row r="32375" spans="1:2">
      <c r="A32375" t="s">
        <v>391</v>
      </c>
      <c r="B32375" t="str">
        <f>IF(ISBLANK(VLOOKUP(A32375,Questionnaire!A:KQ,258,FALSE)),"#",VLOOKUP(A32375,Questionnaire!A:KQ,258,FALSE))</f>
        <v>#</v>
      </c>
    </row>
    <row r="32376" spans="1:2">
      <c r="A32376" t="s">
        <v>393</v>
      </c>
      <c r="B32376" t="str">
        <f>IF(ISBLANK(VLOOKUP(A32376,Questionnaire!A:KQ,258,FALSE)),"#",VLOOKUP(A32376,Questionnaire!A:KQ,258,FALSE))</f>
        <v>#</v>
      </c>
    </row>
    <row r="32377" spans="1:2">
      <c r="A32377" t="s">
        <v>395</v>
      </c>
      <c r="B32377" t="str">
        <f>IF(ISBLANK(VLOOKUP(A32377,Questionnaire!A:KQ,258,FALSE)),"#",VLOOKUP(A32377,Questionnaire!A:KQ,258,FALSE))</f>
        <v>#</v>
      </c>
    </row>
    <row r="32378" spans="1:2">
      <c r="A32378" t="s">
        <v>398</v>
      </c>
      <c r="B32378" t="str">
        <f>IF(ISBLANK(VLOOKUP(A32378,Questionnaire!A:KQ,258,FALSE)),"#",VLOOKUP(A32378,Questionnaire!A:KQ,258,FALSE))</f>
        <v>#</v>
      </c>
    </row>
    <row r="32379" spans="1:2">
      <c r="A32379" t="s">
        <v>402</v>
      </c>
      <c r="B32379" t="str">
        <f>IF(ISBLANK(VLOOKUP(A32379,Questionnaire!A:KQ,258,FALSE)),"#",VLOOKUP(A32379,Questionnaire!A:KQ,258,FALSE))</f>
        <v>#</v>
      </c>
    </row>
    <row r="32380" spans="1:2">
      <c r="A32380" t="s">
        <v>405</v>
      </c>
      <c r="B32380" t="str">
        <f>IF(ISBLANK(VLOOKUP(A32380,Questionnaire!A:KQ,258,FALSE)),"#",VLOOKUP(A32380,Questionnaire!A:KQ,258,FALSE))</f>
        <v>#</v>
      </c>
    </row>
    <row r="32381" spans="1:2">
      <c r="A32381" t="s">
        <v>409</v>
      </c>
      <c r="B32381" t="str">
        <f>IF(ISBLANK(VLOOKUP(A32381,Questionnaire!A:KQ,258,FALSE)),"#",VLOOKUP(A32381,Questionnaire!A:KQ,258,FALSE))</f>
        <v>#</v>
      </c>
    </row>
    <row r="32382" spans="1:2">
      <c r="A32382" t="s">
        <v>412</v>
      </c>
      <c r="B32382" t="str">
        <f>IF(ISBLANK(VLOOKUP(A32382,Questionnaire!A:KQ,258,FALSE)),"#",VLOOKUP(A32382,Questionnaire!A:KQ,258,FALSE))</f>
        <v>#</v>
      </c>
    </row>
    <row r="32383" spans="1:2">
      <c r="A32383" t="s">
        <v>415</v>
      </c>
      <c r="B32383" t="str">
        <f>IF(ISBLANK(VLOOKUP(A32383,Questionnaire!A:KQ,258,FALSE)),"#",VLOOKUP(A32383,Questionnaire!A:KQ,258,FALSE))</f>
        <v>#</v>
      </c>
    </row>
    <row r="32384" spans="1:2">
      <c r="A32384" t="s">
        <v>418</v>
      </c>
      <c r="B32384" t="str">
        <f>IF(ISBLANK(VLOOKUP(A32384,Questionnaire!A:KQ,258,FALSE)),"#",VLOOKUP(A32384,Questionnaire!A:KQ,258,FALSE))</f>
        <v>#</v>
      </c>
    </row>
    <row r="32385" spans="1:2">
      <c r="A32385" t="s">
        <v>421</v>
      </c>
      <c r="B32385" t="str">
        <f>IF(ISBLANK(VLOOKUP(A32385,Questionnaire!A:KQ,258,FALSE)),"#",VLOOKUP(A32385,Questionnaire!A:KQ,258,FALSE))</f>
        <v>#</v>
      </c>
    </row>
    <row r="32386" spans="1:2">
      <c r="A32386" t="s">
        <v>424</v>
      </c>
      <c r="B32386" t="str">
        <f>IF(ISBLANK(VLOOKUP(A32386,Questionnaire!A:KQ,258,FALSE)),"#",VLOOKUP(A32386,Questionnaire!A:KQ,258,FALSE))</f>
        <v>#</v>
      </c>
    </row>
    <row r="32387" spans="1:2">
      <c r="A32387" t="s">
        <v>429</v>
      </c>
      <c r="B32387" t="str">
        <f>IF(ISBLANK(VLOOKUP(A32387,Questionnaire!A:KQ,258,FALSE)),"#",VLOOKUP(A32387,Questionnaire!A:KQ,258,FALSE))</f>
        <v>#</v>
      </c>
    </row>
    <row r="32388" spans="1:2">
      <c r="A32388" t="s">
        <v>432</v>
      </c>
      <c r="B32388" t="str">
        <f>IF(ISBLANK(VLOOKUP(A32388,Questionnaire!A:KQ,258,FALSE)),"#",VLOOKUP(A32388,Questionnaire!A:KQ,258,FALSE))</f>
        <v>#</v>
      </c>
    </row>
    <row r="32389" spans="1:2">
      <c r="A32389" t="s">
        <v>435</v>
      </c>
      <c r="B32389" t="str">
        <f>IF(ISBLANK(VLOOKUP(A32389,Questionnaire!A:KQ,258,FALSE)),"#",VLOOKUP(A32389,Questionnaire!A:KQ,258,FALSE))</f>
        <v>#</v>
      </c>
    </row>
    <row r="32390" spans="1:2">
      <c r="A32390" t="s">
        <v>437</v>
      </c>
      <c r="B32390" t="str">
        <f>IF(ISBLANK(VLOOKUP(A32390,Questionnaire!A:KQ,258,FALSE)),"#",VLOOKUP(A32390,Questionnaire!A:KQ,258,FALSE))</f>
        <v>#</v>
      </c>
    </row>
    <row r="32391" spans="1:2">
      <c r="A32391" t="s">
        <v>439</v>
      </c>
      <c r="B32391" t="str">
        <f>IF(ISBLANK(VLOOKUP(A32391,Questionnaire!A:KQ,258,FALSE)),"#",VLOOKUP(A32391,Questionnaire!A:KQ,258,FALSE))</f>
        <v>#</v>
      </c>
    </row>
    <row r="32392" spans="1:2">
      <c r="A32392" t="s">
        <v>442</v>
      </c>
      <c r="B32392" t="str">
        <f>IF(ISBLANK(VLOOKUP(A32392,Questionnaire!A:KQ,258,FALSE)),"#",VLOOKUP(A32392,Questionnaire!A:KQ,258,FALSE))</f>
        <v>#</v>
      </c>
    </row>
    <row r="32393" spans="1:2">
      <c r="A32393" t="s">
        <v>445</v>
      </c>
      <c r="B32393" t="str">
        <f>IF(ISBLANK(VLOOKUP(A32393,Questionnaire!A:KQ,258,FALSE)),"#",VLOOKUP(A32393,Questionnaire!A:KQ,258,FALSE))</f>
        <v>#</v>
      </c>
    </row>
    <row r="32394" spans="1:2">
      <c r="A32394" t="s">
        <v>448</v>
      </c>
      <c r="B32394" t="str">
        <f>IF(ISBLANK(VLOOKUP(A32394,Questionnaire!A:KQ,258,FALSE)),"#",VLOOKUP(A32394,Questionnaire!A:KQ,258,FALSE))</f>
        <v>#</v>
      </c>
    </row>
    <row r="32395" spans="1:2">
      <c r="A32395" t="s">
        <v>452</v>
      </c>
      <c r="B32395" t="str">
        <f>IF(ISBLANK(VLOOKUP(A32395,Questionnaire!A:KQ,258,FALSE)),"#",VLOOKUP(A32395,Questionnaire!A:KQ,258,FALSE))</f>
        <v>#</v>
      </c>
    </row>
    <row r="32396" spans="1:2">
      <c r="A32396" t="s">
        <v>455</v>
      </c>
      <c r="B32396" t="str">
        <f>IF(ISBLANK(VLOOKUP(A32396,Questionnaire!A:KQ,258,FALSE)),"#",VLOOKUP(A32396,Questionnaire!A:KQ,258,FALSE))</f>
        <v>#</v>
      </c>
    </row>
    <row r="32397" spans="1:2">
      <c r="A32397" t="s">
        <v>458</v>
      </c>
      <c r="B32397" t="str">
        <f>IF(ISBLANK(VLOOKUP(A32397,Questionnaire!A:KQ,258,FALSE)),"#",VLOOKUP(A32397,Questionnaire!A:KQ,258,FALSE))</f>
        <v>#</v>
      </c>
    </row>
    <row r="32398" spans="1:2">
      <c r="A32398" t="s">
        <v>461</v>
      </c>
      <c r="B32398" t="str">
        <f>IF(ISBLANK(VLOOKUP(A32398,Questionnaire!A:KQ,258,FALSE)),"#",VLOOKUP(A32398,Questionnaire!A:KQ,258,FALSE))</f>
        <v>#</v>
      </c>
    </row>
    <row r="32399" spans="1:2">
      <c r="A32399" t="s">
        <v>465</v>
      </c>
      <c r="B32399" t="str">
        <f>IF(ISBLANK(VLOOKUP(A32399,Questionnaire!A:KQ,258,FALSE)),"#",VLOOKUP(A32399,Questionnaire!A:KQ,258,FALSE))</f>
        <v>#</v>
      </c>
    </row>
    <row r="32400" spans="1:2">
      <c r="A32400" t="s">
        <v>467</v>
      </c>
      <c r="B32400" t="str">
        <f>IF(ISBLANK(VLOOKUP(A32400,Questionnaire!A:KQ,258,FALSE)),"#",VLOOKUP(A32400,Questionnaire!A:KQ,258,FALSE))</f>
        <v>#</v>
      </c>
    </row>
    <row r="32401" spans="1:3">
      <c r="A32401" t="s">
        <v>469</v>
      </c>
      <c r="B32401" t="str">
        <f>IF(ISBLANK(VLOOKUP(A32401,Questionnaire!A:KQ,258,FALSE)),"#",VLOOKUP(A32401,Questionnaire!A:KQ,258,FALSE))</f>
        <v>#</v>
      </c>
    </row>
    <row r="32402" spans="1:3">
      <c r="A32402" t="s">
        <v>471</v>
      </c>
      <c r="B32402" t="str">
        <f>IF(ISBLANK(VLOOKUP(A32402,Questionnaire!A:KQ,258,FALSE)),"#",VLOOKUP(A32402,Questionnaire!A:KQ,258,FALSE))</f>
        <v>#</v>
      </c>
    </row>
    <row r="32403" spans="1:3">
      <c r="A32403" t="s">
        <v>473</v>
      </c>
      <c r="B32403" t="str">
        <f>IF(ISBLANK(VLOOKUP(A32403,Questionnaire!A:KQ,258,FALSE)),"#",VLOOKUP(A32403,Questionnaire!A:KQ,258,FALSE))</f>
        <v>#</v>
      </c>
    </row>
    <row r="32404" spans="1:3">
      <c r="A32404" t="s">
        <v>475</v>
      </c>
      <c r="B32404" t="str">
        <f>IF(ISBLANK(VLOOKUP(A32404,Questionnaire!A:KQ,258,FALSE)),"#",VLOOKUP(A32404,Questionnaire!A:KQ,258,FALSE))</f>
        <v>#</v>
      </c>
    </row>
    <row r="32405" spans="1:3">
      <c r="A32405" t="s">
        <v>185</v>
      </c>
      <c r="B32405" t="str">
        <f>IF(ISBLANK(VLOOKUP(A32405,Questionnaire!A:KQ,259,FALSE)),"#",VLOOKUP(A32405,Questionnaire!A:KQ,259,FALSE))</f>
        <v>#</v>
      </c>
      <c r="C32405">
        <v>256</v>
      </c>
    </row>
    <row r="32406" spans="1:3">
      <c r="A32406" t="s">
        <v>187</v>
      </c>
      <c r="B32406" t="str">
        <f>IF(ISNA(VLOOKUP(VLOOKUP(A32406,Questionnaire!A:KQ,259,FALSE),'CORA Encoding'!D:E,2,FALSE)),"#",VLOOKUP(VLOOKUP(A32406,Questionnaire!A:KQ,259,FALSE),'CORA Encoding'!D:E,2,FALSE))</f>
        <v>#</v>
      </c>
    </row>
    <row r="32407" spans="1:3">
      <c r="A32407" t="s">
        <v>189</v>
      </c>
      <c r="B32407" t="str">
        <f>IF(ISNA(VLOOKUP(VLOOKUP(A32407,Questionnaire!A:KQ,259,FALSE),'CORA Encoding'!G:H,2,FALSE)),"#",VLOOKUP(VLOOKUP(A32407,Questionnaire!A:KQ,259,FALSE),'CORA Encoding'!G:H,2,FALSE))</f>
        <v>#</v>
      </c>
    </row>
    <row r="32408" spans="1:3">
      <c r="A32408" t="s">
        <v>191</v>
      </c>
      <c r="B32408" t="str">
        <f>IF(ISNA(VLOOKUP(VLOOKUP(A32408,Questionnaire!A:KQ,259,FALSE),'Country List'!E:F,2,FALSE)),"#",VLOOKUP(VLOOKUP(A32408,Questionnaire!A:KQ,259,FALSE),'Country List'!E:F,2,FALSE))</f>
        <v>#</v>
      </c>
    </row>
    <row r="32409" spans="1:3">
      <c r="A32409" t="s">
        <v>193</v>
      </c>
      <c r="B32409" t="str">
        <f>IF(ISNA(VLOOKUP(VLOOKUP(A32409,Questionnaire!A:KQ,259,FALSE),'Industry List'!B:C,2,FALSE)),"#",VLOOKUP(VLOOKUP(A32409,Questionnaire!A:KQ,259,FALSE),'Industry List'!B:C,2,FALSE))</f>
        <v>#</v>
      </c>
    </row>
    <row r="32410" spans="1:3">
      <c r="A32410" t="s">
        <v>197</v>
      </c>
      <c r="B32410" t="str">
        <f>IF(ISBLANK(VLOOKUP(A32410,Questionnaire!A:KQ,259,FALSE)),"#",VLOOKUP(A32410,Questionnaire!A:KQ,259,FALSE))</f>
        <v>#</v>
      </c>
    </row>
    <row r="32411" spans="1:3">
      <c r="A32411" t="s">
        <v>201</v>
      </c>
      <c r="B32411" t="str">
        <f>IF(ISBLANK(VLOOKUP(A32411,Questionnaire!A:KQ,259,FALSE)),"#",VLOOKUP(A32411,Questionnaire!A:KQ,259,FALSE))</f>
        <v>#</v>
      </c>
    </row>
    <row r="32412" spans="1:3">
      <c r="A32412" t="s">
        <v>203</v>
      </c>
      <c r="B32412" t="str">
        <f>IF(ISNA(VLOOKUP(VLOOKUP(A32412,Questionnaire!A:KQ,259,FALSE),'CORA Encoding'!J:K,2,FALSE)),"#",VLOOKUP(VLOOKUP(A32412,Questionnaire!A:KQ,259,FALSE),'CORA Encoding'!J:K,2,FALSE))</f>
        <v>#</v>
      </c>
    </row>
    <row r="32413" spans="1:3">
      <c r="A32413" t="s">
        <v>208</v>
      </c>
      <c r="B32413" t="str">
        <f>IF(ISBLANK(VLOOKUP(A32413,Questionnaire!A:KQ,259,FALSE)),"#",VLOOKUP(A32413,Questionnaire!A:KQ,259,FALSE))</f>
        <v>#</v>
      </c>
    </row>
    <row r="32414" spans="1:3">
      <c r="A32414" t="s">
        <v>213</v>
      </c>
      <c r="B32414" t="str">
        <f>IF(ISBLANK(VLOOKUP(A32414,Questionnaire!A:KQ,259,FALSE)),"#",VLOOKUP(A32414,Questionnaire!A:KQ,259,FALSE))</f>
        <v>#</v>
      </c>
    </row>
    <row r="32415" spans="1:3">
      <c r="A32415" t="s">
        <v>215</v>
      </c>
      <c r="B32415" t="str">
        <f>IF(ISBLANK(VLOOKUP(A32415,Questionnaire!A:KQ,259,FALSE)),"#",VLOOKUP(A32415,Questionnaire!A:KQ,259,FALSE))</f>
        <v>#</v>
      </c>
    </row>
    <row r="32416" spans="1:3">
      <c r="A32416" t="s">
        <v>217</v>
      </c>
      <c r="B32416" t="str">
        <f>IF(ISBLANK(VLOOKUP(A32416,Questionnaire!A:KQ,259,FALSE)),"#",VLOOKUP(A32416,Questionnaire!A:KQ,259,FALSE))</f>
        <v>#</v>
      </c>
    </row>
    <row r="32417" spans="1:2">
      <c r="A32417" t="s">
        <v>219</v>
      </c>
      <c r="B32417" t="str">
        <f>IF(ISBLANK(VLOOKUP(A32417,Questionnaire!A:KQ,259,FALSE)),"#",VLOOKUP(A32417,Questionnaire!A:KQ,259,FALSE))</f>
        <v>#</v>
      </c>
    </row>
    <row r="32418" spans="1:2">
      <c r="A32418" t="s">
        <v>221</v>
      </c>
      <c r="B32418" t="str">
        <f>IF(ISBLANK(VLOOKUP(A32418,Questionnaire!A:KQ,259,FALSE)),"#",VLOOKUP(A32418,Questionnaire!A:KQ,259,FALSE))</f>
        <v>#</v>
      </c>
    </row>
    <row r="32419" spans="1:2">
      <c r="A32419" t="s">
        <v>223</v>
      </c>
      <c r="B32419" t="str">
        <f>IF(ISBLANK(VLOOKUP(A32419,Questionnaire!A:KQ,259,FALSE)),"#",VLOOKUP(A32419,Questionnaire!A:KQ,259,FALSE))</f>
        <v>#</v>
      </c>
    </row>
    <row r="32420" spans="1:2">
      <c r="A32420" t="s">
        <v>225</v>
      </c>
      <c r="B32420" t="str">
        <f>IF(ISBLANK(VLOOKUP(A32420,Questionnaire!A:KQ,259,FALSE)),"#",VLOOKUP(A32420,Questionnaire!A:KQ,259,FALSE))</f>
        <v>#</v>
      </c>
    </row>
    <row r="32421" spans="1:2">
      <c r="A32421" t="s">
        <v>227</v>
      </c>
      <c r="B32421" t="str">
        <f>IF(ISBLANK(VLOOKUP(A32421,Questionnaire!A:KQ,259,FALSE)),"#",VLOOKUP(A32421,Questionnaire!A:KQ,259,FALSE))</f>
        <v>#</v>
      </c>
    </row>
    <row r="32422" spans="1:2">
      <c r="A32422" t="s">
        <v>229</v>
      </c>
      <c r="B32422" t="str">
        <f>IF(ISBLANK(VLOOKUP(A32422,Questionnaire!A:KQ,259,FALSE)),"#",VLOOKUP(A32422,Questionnaire!A:KQ,259,FALSE))</f>
        <v>#</v>
      </c>
    </row>
    <row r="32423" spans="1:2">
      <c r="A32423" t="s">
        <v>231</v>
      </c>
      <c r="B32423" t="str">
        <f>IF(ISBLANK(VLOOKUP(A32423,Questionnaire!A:KQ,259,FALSE)),"#",VLOOKUP(A32423,Questionnaire!A:KQ,259,FALSE))</f>
        <v>#</v>
      </c>
    </row>
    <row r="32424" spans="1:2">
      <c r="A32424" t="s">
        <v>233</v>
      </c>
      <c r="B32424" t="str">
        <f>IF(ISBLANK(VLOOKUP(A32424,Questionnaire!A:KQ,259,FALSE)),"#",VLOOKUP(A32424,Questionnaire!A:KQ,259,FALSE))</f>
        <v>#</v>
      </c>
    </row>
    <row r="32425" spans="1:2">
      <c r="A32425" t="s">
        <v>235</v>
      </c>
      <c r="B32425" t="str">
        <f>IF(ISBLANK(VLOOKUP(A32425,Questionnaire!A:KQ,259,FALSE)),"#",VLOOKUP(A32425,Questionnaire!A:KQ,259,FALSE))</f>
        <v>#</v>
      </c>
    </row>
    <row r="32426" spans="1:2">
      <c r="A32426" t="s">
        <v>237</v>
      </c>
      <c r="B32426" t="str">
        <f>IF(ISBLANK(VLOOKUP(A32426,Questionnaire!A:KQ,259,FALSE)),"#",VLOOKUP(A32426,Questionnaire!A:KQ,259,FALSE))</f>
        <v>#</v>
      </c>
    </row>
    <row r="32427" spans="1:2">
      <c r="A32427" t="s">
        <v>239</v>
      </c>
      <c r="B32427" t="str">
        <f>IF(ISBLANK(VLOOKUP(A32427,Questionnaire!A:KQ,259,FALSE)),"#",VLOOKUP(A32427,Questionnaire!A:KQ,259,FALSE))</f>
        <v>#</v>
      </c>
    </row>
    <row r="32428" spans="1:2">
      <c r="A32428" t="s">
        <v>242</v>
      </c>
      <c r="B32428" t="str">
        <f>IF(ISBLANK(VLOOKUP(A32428,Questionnaire!A:KQ,259,FALSE)),"#",VLOOKUP(A32428,Questionnaire!A:KQ,259,FALSE))</f>
        <v>#</v>
      </c>
    </row>
    <row r="32429" spans="1:2">
      <c r="A32429" t="s">
        <v>245</v>
      </c>
      <c r="B32429" t="str">
        <f>IF(ISBLANK(VLOOKUP(A32429,Questionnaire!A:KQ,259,FALSE)),"#",VLOOKUP(A32429,Questionnaire!A:KQ,259,FALSE))</f>
        <v>#</v>
      </c>
    </row>
    <row r="32430" spans="1:2">
      <c r="A32430" t="s">
        <v>247</v>
      </c>
      <c r="B32430" t="str">
        <f>IF(ISBLANK(VLOOKUP(A32430,Questionnaire!A:KQ,259,FALSE)),"#",VLOOKUP(A32430,Questionnaire!A:KQ,259,FALSE))</f>
        <v>#</v>
      </c>
    </row>
    <row r="32431" spans="1:2">
      <c r="A32431" t="s">
        <v>249</v>
      </c>
      <c r="B32431" t="str">
        <f>IF(ISBLANK(VLOOKUP(A32431,Questionnaire!A:KQ,259,FALSE)),"#",VLOOKUP(A32431,Questionnaire!A:KQ,259,FALSE))</f>
        <v>#</v>
      </c>
    </row>
    <row r="32432" spans="1:2">
      <c r="A32432" t="s">
        <v>250</v>
      </c>
      <c r="B32432" t="str">
        <f>IF(ISBLANK(VLOOKUP(A32432,Questionnaire!A:KQ,259,FALSE)),"#",VLOOKUP(A32432,Questionnaire!A:KQ,259,FALSE))</f>
        <v>#</v>
      </c>
    </row>
    <row r="32433" spans="1:2">
      <c r="A32433" t="s">
        <v>252</v>
      </c>
      <c r="B32433" t="str">
        <f>IF(ISBLANK(VLOOKUP(A32433,Questionnaire!A:KQ,259,FALSE)),"#",VLOOKUP(A32433,Questionnaire!A:KQ,259,FALSE))</f>
        <v>#</v>
      </c>
    </row>
    <row r="32434" spans="1:2">
      <c r="A32434" t="s">
        <v>255</v>
      </c>
      <c r="B32434" t="str">
        <f>IF(ISBLANK(VLOOKUP(A32434,Questionnaire!A:KQ,259,FALSE)),"#",VLOOKUP(A32434,Questionnaire!A:KQ,259,FALSE))</f>
        <v>#</v>
      </c>
    </row>
    <row r="32435" spans="1:2">
      <c r="A32435" t="s">
        <v>258</v>
      </c>
      <c r="B32435" t="str">
        <f>IF(ISNA(VLOOKUP(VLOOKUP(A32435,Questionnaire!A:KQ,259,FALSE),'CORA Encoding'!M:N,2,FALSE)),"#",VLOOKUP(VLOOKUP(A32435,Questionnaire!A:KQ,259,FALSE),'CORA Encoding'!M:N,2,FALSE))</f>
        <v>#</v>
      </c>
    </row>
    <row r="32436" spans="1:2">
      <c r="A32436" t="s">
        <v>261</v>
      </c>
      <c r="B32436" t="str">
        <f>IF(ISBLANK(VLOOKUP(A32436,Questionnaire!A:KQ,259,FALSE)),"#",VLOOKUP(A32436,Questionnaire!A:KQ,259,FALSE))</f>
        <v>#</v>
      </c>
    </row>
    <row r="32437" spans="1:2">
      <c r="A32437" t="s">
        <v>263</v>
      </c>
      <c r="B32437" t="str">
        <f>IF(ISBLANK(VLOOKUP(A32437,Questionnaire!A:KQ,259,FALSE)),"#",VLOOKUP(A32437,Questionnaire!A:KQ,259,FALSE))</f>
        <v>#</v>
      </c>
    </row>
    <row r="32438" spans="1:2">
      <c r="A32438" t="s">
        <v>265</v>
      </c>
      <c r="B32438" t="str">
        <f>IF(ISBLANK(VLOOKUP(A32438,Questionnaire!A:KQ,259,FALSE)),"#",VLOOKUP(A32438,Questionnaire!A:KQ,259,FALSE))</f>
        <v>#</v>
      </c>
    </row>
    <row r="32439" spans="1:2">
      <c r="A32439" t="s">
        <v>267</v>
      </c>
      <c r="B32439" t="str">
        <f>IF(ISBLANK(VLOOKUP(A32439,Questionnaire!A:KQ,259,FALSE)),"#",VLOOKUP(A32439,Questionnaire!A:KQ,259,FALSE))</f>
        <v>#</v>
      </c>
    </row>
    <row r="32440" spans="1:2">
      <c r="A32440" t="s">
        <v>269</v>
      </c>
      <c r="B32440" t="str">
        <f>IF(ISBLANK(VLOOKUP(A32440,Questionnaire!A:KQ,259,FALSE)),"#",VLOOKUP(A32440,Questionnaire!A:KQ,259,FALSE))</f>
        <v>#</v>
      </c>
    </row>
    <row r="32441" spans="1:2">
      <c r="A32441" t="s">
        <v>274</v>
      </c>
      <c r="B32441" t="str">
        <f>IF(ISBLANK(VLOOKUP(A32441,Questionnaire!A:KQ,259,FALSE)),"#",VLOOKUP(A32441,Questionnaire!A:KQ,259,FALSE))</f>
        <v>#</v>
      </c>
    </row>
    <row r="32442" spans="1:2">
      <c r="A32442" t="s">
        <v>276</v>
      </c>
      <c r="B32442" t="str">
        <f>IF(ISBLANK(VLOOKUP(A32442,Questionnaire!A:KQ,259,FALSE)),"#",VLOOKUP(A32442,Questionnaire!A:KQ,259,FALSE))</f>
        <v>#</v>
      </c>
    </row>
    <row r="32443" spans="1:2">
      <c r="A32443" t="s">
        <v>278</v>
      </c>
      <c r="B32443" t="str">
        <f>IF(ISBLANK(VLOOKUP(A32443,Questionnaire!A:KQ,259,FALSE)),"#",VLOOKUP(A32443,Questionnaire!A:KQ,259,FALSE))</f>
        <v>#</v>
      </c>
    </row>
    <row r="32444" spans="1:2">
      <c r="A32444" t="s">
        <v>280</v>
      </c>
      <c r="B32444" t="str">
        <f>IF(ISBLANK(VLOOKUP(A32444,Questionnaire!A:KQ,259,FALSE)),"#",VLOOKUP(A32444,Questionnaire!A:KQ,259,FALSE))</f>
        <v>#</v>
      </c>
    </row>
    <row r="32445" spans="1:2">
      <c r="A32445" t="s">
        <v>282</v>
      </c>
      <c r="B32445" t="str">
        <f>IF(ISBLANK(VLOOKUP(A32445,Questionnaire!A:KQ,259,FALSE)),"#",VLOOKUP(A32445,Questionnaire!A:KQ,259,FALSE))</f>
        <v>#</v>
      </c>
    </row>
    <row r="32446" spans="1:2">
      <c r="A32446" t="s">
        <v>286</v>
      </c>
      <c r="B32446" t="str">
        <f>IF(ISBLANK(VLOOKUP(A32446,Questionnaire!A:KQ,259,FALSE)),"#",VLOOKUP(A32446,Questionnaire!A:KQ,259,FALSE))</f>
        <v>#</v>
      </c>
    </row>
    <row r="32447" spans="1:2">
      <c r="A32447" t="s">
        <v>288</v>
      </c>
      <c r="B32447" t="str">
        <f>IF(ISBLANK(VLOOKUP(A32447,Questionnaire!A:KQ,259,FALSE)),"#",VLOOKUP(A32447,Questionnaire!A:KQ,259,FALSE))</f>
        <v>#</v>
      </c>
    </row>
    <row r="32448" spans="1:2">
      <c r="A32448" t="s">
        <v>290</v>
      </c>
      <c r="B32448" t="str">
        <f>IF(ISBLANK(VLOOKUP(A32448,Questionnaire!A:KQ,259,FALSE)),"#",VLOOKUP(A32448,Questionnaire!A:KQ,259,FALSE))</f>
        <v>#</v>
      </c>
    </row>
    <row r="32449" spans="1:2">
      <c r="A32449" t="s">
        <v>292</v>
      </c>
      <c r="B32449" t="str">
        <f>IF(ISBLANK(VLOOKUP(A32449,Questionnaire!A:KQ,259,FALSE)),"#",VLOOKUP(A32449,Questionnaire!A:KQ,259,FALSE))</f>
        <v>#</v>
      </c>
    </row>
    <row r="32450" spans="1:2">
      <c r="A32450" t="s">
        <v>294</v>
      </c>
      <c r="B32450" t="str">
        <f>IF(ISBLANK(VLOOKUP(A32450,Questionnaire!A:KQ,259,FALSE)),"#",VLOOKUP(A32450,Questionnaire!A:KQ,259,FALSE))</f>
        <v>#</v>
      </c>
    </row>
    <row r="32451" spans="1:2">
      <c r="A32451" t="s">
        <v>296</v>
      </c>
      <c r="B32451" t="str">
        <f>IF(ISBLANK(VLOOKUP(A32451,Questionnaire!A:KQ,259,FALSE)),"#",VLOOKUP(A32451,Questionnaire!A:KQ,259,FALSE))</f>
        <v>#</v>
      </c>
    </row>
    <row r="32452" spans="1:2">
      <c r="A32452" t="s">
        <v>301</v>
      </c>
      <c r="B32452" t="str">
        <f>IF(ISBLANK(VLOOKUP(A32452,Questionnaire!A:KQ,259,FALSE)),"#",VLOOKUP(A32452,Questionnaire!A:KQ,259,FALSE))</f>
        <v>#</v>
      </c>
    </row>
    <row r="32453" spans="1:2">
      <c r="A32453" t="s">
        <v>303</v>
      </c>
      <c r="B32453" t="str">
        <f>IF(ISBLANK(VLOOKUP(A32453,Questionnaire!A:KQ,259,FALSE)),"#",VLOOKUP(A32453,Questionnaire!A:KQ,259,FALSE))</f>
        <v>#</v>
      </c>
    </row>
    <row r="32454" spans="1:2">
      <c r="A32454" t="s">
        <v>305</v>
      </c>
      <c r="B32454" t="str">
        <f>IF(ISBLANK(VLOOKUP(A32454,Questionnaire!A:KQ,259,FALSE)),"#",VLOOKUP(A32454,Questionnaire!A:KQ,259,FALSE))</f>
        <v>#</v>
      </c>
    </row>
    <row r="32455" spans="1:2">
      <c r="A32455" t="s">
        <v>307</v>
      </c>
      <c r="B32455" t="str">
        <f>IF(ISBLANK(VLOOKUP(A32455,Questionnaire!A:KQ,259,FALSE)),"#",VLOOKUP(A32455,Questionnaire!A:KQ,259,FALSE))</f>
        <v>#</v>
      </c>
    </row>
    <row r="32456" spans="1:2">
      <c r="A32456" t="s">
        <v>311</v>
      </c>
      <c r="B32456" t="str">
        <f>IF(ISBLANK(VLOOKUP(A32456,Questionnaire!A:KQ,259,FALSE)),"#",VLOOKUP(A32456,Questionnaire!A:KQ,259,FALSE))</f>
        <v>#</v>
      </c>
    </row>
    <row r="32457" spans="1:2">
      <c r="A32457" t="s">
        <v>313</v>
      </c>
      <c r="B32457" t="str">
        <f>IF(ISBLANK(VLOOKUP(A32457,Questionnaire!A:KQ,259,FALSE)),"#",VLOOKUP(A32457,Questionnaire!A:KQ,259,FALSE))</f>
        <v>#</v>
      </c>
    </row>
    <row r="32458" spans="1:2">
      <c r="A32458" t="s">
        <v>314</v>
      </c>
      <c r="B32458" t="str">
        <f>IF(ISBLANK(VLOOKUP(A32458,Questionnaire!A:KQ,259,FALSE)),"#",VLOOKUP(A32458,Questionnaire!A:KQ,259,FALSE))</f>
        <v>#</v>
      </c>
    </row>
    <row r="32459" spans="1:2">
      <c r="A32459" t="s">
        <v>315</v>
      </c>
      <c r="B32459" t="str">
        <f>IF(ISBLANK(VLOOKUP(A32459,Questionnaire!A:KQ,259,FALSE)),"#",VLOOKUP(A32459,Questionnaire!A:KQ,259,FALSE))</f>
        <v>#</v>
      </c>
    </row>
    <row r="32460" spans="1:2">
      <c r="A32460" t="s">
        <v>317</v>
      </c>
      <c r="B32460" t="str">
        <f>IF(ISBLANK(VLOOKUP(A32460,Questionnaire!A:KQ,259,FALSE)),"#",VLOOKUP(A32460,Questionnaire!A:KQ,259,FALSE))</f>
        <v>#</v>
      </c>
    </row>
    <row r="32461" spans="1:2">
      <c r="A32461" t="s">
        <v>319</v>
      </c>
      <c r="B32461" t="str">
        <f>IF(ISBLANK(VLOOKUP(A32461,Questionnaire!A:KQ,259,FALSE)),"#",VLOOKUP(A32461,Questionnaire!A:KQ,259,FALSE))</f>
        <v>#</v>
      </c>
    </row>
    <row r="32462" spans="1:2">
      <c r="A32462" t="s">
        <v>322</v>
      </c>
      <c r="B32462" t="str">
        <f>IF(ISBLANK(VLOOKUP(A32462,Questionnaire!A:KQ,259,FALSE)),"#",VLOOKUP(A32462,Questionnaire!A:KQ,259,FALSE))</f>
        <v>#</v>
      </c>
    </row>
    <row r="32463" spans="1:2">
      <c r="A32463" t="s">
        <v>326</v>
      </c>
      <c r="B32463" t="str">
        <f>IF(ISBLANK(VLOOKUP(A32463,Questionnaire!A:KQ,259,FALSE)),"#",VLOOKUP(A32463,Questionnaire!A:KQ,259,FALSE))</f>
        <v>#</v>
      </c>
    </row>
    <row r="32464" spans="1:2">
      <c r="A32464" t="s">
        <v>328</v>
      </c>
      <c r="B32464" t="str">
        <f>IF(ISBLANK(VLOOKUP(A32464,Questionnaire!A:KQ,259,FALSE)),"#",VLOOKUP(A32464,Questionnaire!A:KQ,259,FALSE))</f>
        <v>#</v>
      </c>
    </row>
    <row r="32465" spans="1:2">
      <c r="A32465" t="s">
        <v>332</v>
      </c>
      <c r="B32465" t="str">
        <f>IF(ISBLANK(VLOOKUP(A32465,Questionnaire!A:KQ,259,FALSE)),"#",VLOOKUP(A32465,Questionnaire!A:KQ,259,FALSE))</f>
        <v>#</v>
      </c>
    </row>
    <row r="32466" spans="1:2">
      <c r="A32466" t="s">
        <v>333</v>
      </c>
      <c r="B32466" t="str">
        <f>IF(ISBLANK(VLOOKUP(A32466,Questionnaire!A:KQ,259,FALSE)),"#",VLOOKUP(A32466,Questionnaire!A:KQ,259,FALSE))</f>
        <v>#</v>
      </c>
    </row>
    <row r="32467" spans="1:2">
      <c r="A32467" t="s">
        <v>334</v>
      </c>
      <c r="B32467" t="str">
        <f>IF(ISBLANK(VLOOKUP(A32467,Questionnaire!A:KQ,259,FALSE)),"#",VLOOKUP(A32467,Questionnaire!A:KQ,259,FALSE))</f>
        <v>#</v>
      </c>
    </row>
    <row r="32468" spans="1:2">
      <c r="A32468" t="s">
        <v>335</v>
      </c>
      <c r="B32468" t="str">
        <f>IF(ISBLANK(VLOOKUP(A32468,Questionnaire!A:KQ,259,FALSE)),"#",VLOOKUP(A32468,Questionnaire!A:KQ,259,FALSE))</f>
        <v>#</v>
      </c>
    </row>
    <row r="32469" spans="1:2">
      <c r="A32469" t="s">
        <v>336</v>
      </c>
      <c r="B32469" t="str">
        <f>IF(ISBLANK(VLOOKUP(A32469,Questionnaire!A:KQ,259,FALSE)),"#",VLOOKUP(A32469,Questionnaire!A:KQ,259,FALSE))</f>
        <v>#</v>
      </c>
    </row>
    <row r="32470" spans="1:2">
      <c r="A32470" t="s">
        <v>337</v>
      </c>
      <c r="B32470" t="str">
        <f>IF(ISBLANK(VLOOKUP(A32470,Questionnaire!A:KQ,259,FALSE)),"#",VLOOKUP(A32470,Questionnaire!A:KQ,259,FALSE))</f>
        <v>#</v>
      </c>
    </row>
    <row r="32471" spans="1:2">
      <c r="A32471" t="s">
        <v>338</v>
      </c>
      <c r="B32471" t="str">
        <f>IF(ISBLANK(VLOOKUP(A32471,Questionnaire!A:KQ,259,FALSE)),"#",VLOOKUP(A32471,Questionnaire!A:KQ,259,FALSE))</f>
        <v>#</v>
      </c>
    </row>
    <row r="32472" spans="1:2">
      <c r="A32472" t="s">
        <v>339</v>
      </c>
      <c r="B32472" t="str">
        <f>IF(ISBLANK(VLOOKUP(A32472,Questionnaire!A:KQ,259,FALSE)),"#",VLOOKUP(A32472,Questionnaire!A:KQ,259,FALSE))</f>
        <v>#</v>
      </c>
    </row>
    <row r="32473" spans="1:2">
      <c r="A32473" t="s">
        <v>340</v>
      </c>
      <c r="B32473" t="str">
        <f>IF(ISBLANK(VLOOKUP(A32473,Questionnaire!A:KQ,259,FALSE)),"#",VLOOKUP(A32473,Questionnaire!A:KQ,259,FALSE))</f>
        <v>#</v>
      </c>
    </row>
    <row r="32474" spans="1:2">
      <c r="A32474" t="s">
        <v>341</v>
      </c>
      <c r="B32474" t="str">
        <f>IF(ISBLANK(VLOOKUP(A32474,Questionnaire!A:KQ,259,FALSE)),"#",VLOOKUP(A32474,Questionnaire!A:KQ,259,FALSE))</f>
        <v>#</v>
      </c>
    </row>
    <row r="32475" spans="1:2">
      <c r="A32475" t="s">
        <v>342</v>
      </c>
      <c r="B32475" t="str">
        <f>IF(ISBLANK(VLOOKUP(A32475,Questionnaire!A:KQ,259,FALSE)),"#",VLOOKUP(A32475,Questionnaire!A:KQ,259,FALSE))</f>
        <v>#</v>
      </c>
    </row>
    <row r="32476" spans="1:2">
      <c r="A32476" t="s">
        <v>343</v>
      </c>
      <c r="B32476" t="str">
        <f>IF(ISBLANK(VLOOKUP(A32476,Questionnaire!A:KQ,259,FALSE)),"#",VLOOKUP(A32476,Questionnaire!A:KQ,259,FALSE))</f>
        <v>#</v>
      </c>
    </row>
    <row r="32477" spans="1:2">
      <c r="A32477" t="s">
        <v>344</v>
      </c>
      <c r="B32477" t="str">
        <f>IF(ISBLANK(VLOOKUP(A32477,Questionnaire!A:KQ,259,FALSE)),"#",VLOOKUP(A32477,Questionnaire!A:KQ,259,FALSE))</f>
        <v>#</v>
      </c>
    </row>
    <row r="32478" spans="1:2">
      <c r="A32478" t="s">
        <v>345</v>
      </c>
      <c r="B32478" t="str">
        <f>IF(ISBLANK(VLOOKUP(A32478,Questionnaire!A:KQ,259,FALSE)),"#",VLOOKUP(A32478,Questionnaire!A:KQ,259,FALSE))</f>
        <v>#</v>
      </c>
    </row>
    <row r="32479" spans="1:2">
      <c r="A32479" t="s">
        <v>348</v>
      </c>
      <c r="B32479" t="str">
        <f>IF(ISBLANK(VLOOKUP(A32479,Questionnaire!A:KQ,259,FALSE)),"#",VLOOKUP(A32479,Questionnaire!A:KQ,259,FALSE))</f>
        <v>#</v>
      </c>
    </row>
    <row r="32480" spans="1:2">
      <c r="A32480" t="s">
        <v>353</v>
      </c>
      <c r="B32480" t="str">
        <f>IF(ISBLANK(VLOOKUP(A32480,Questionnaire!A:KQ,259,FALSE)),"#",VLOOKUP(A32480,Questionnaire!A:KQ,259,FALSE))</f>
        <v>#</v>
      </c>
    </row>
    <row r="32481" spans="1:2">
      <c r="A32481" t="s">
        <v>354</v>
      </c>
      <c r="B32481" t="str">
        <f>IF(ISBLANK(VLOOKUP(A32481,Questionnaire!A:KQ,259,FALSE)),"#",VLOOKUP(A32481,Questionnaire!A:KQ,259,FALSE))</f>
        <v>#</v>
      </c>
    </row>
    <row r="32482" spans="1:2">
      <c r="A32482" t="s">
        <v>355</v>
      </c>
      <c r="B32482" t="str">
        <f>IF(ISBLANK(VLOOKUP(A32482,Questionnaire!A:KQ,259,FALSE)),"#",VLOOKUP(A32482,Questionnaire!A:KQ,259,FALSE))</f>
        <v>#</v>
      </c>
    </row>
    <row r="32483" spans="1:2">
      <c r="A32483" t="s">
        <v>356</v>
      </c>
      <c r="B32483" t="str">
        <f>IF(ISBLANK(VLOOKUP(A32483,Questionnaire!A:KQ,259,FALSE)),"#",VLOOKUP(A32483,Questionnaire!A:KQ,259,FALSE))</f>
        <v>#</v>
      </c>
    </row>
    <row r="32484" spans="1:2">
      <c r="A32484" t="s">
        <v>357</v>
      </c>
      <c r="B32484" t="str">
        <f>IF(ISBLANK(VLOOKUP(A32484,Questionnaire!A:KQ,259,FALSE)),"#",VLOOKUP(A32484,Questionnaire!A:KQ,259,FALSE))</f>
        <v>#</v>
      </c>
    </row>
    <row r="32485" spans="1:2">
      <c r="A32485" t="s">
        <v>360</v>
      </c>
      <c r="B32485" t="str">
        <f>IF(ISBLANK(VLOOKUP(A32485,Questionnaire!A:KQ,259,FALSE)),"#",VLOOKUP(A32485,Questionnaire!A:KQ,259,FALSE))</f>
        <v>#</v>
      </c>
    </row>
    <row r="32486" spans="1:2">
      <c r="A32486" t="s">
        <v>362</v>
      </c>
      <c r="B32486" t="str">
        <f>IF(ISBLANK(VLOOKUP(A32486,Questionnaire!A:KQ,259,FALSE)),"#",VLOOKUP(A32486,Questionnaire!A:KQ,259,FALSE))</f>
        <v>#</v>
      </c>
    </row>
    <row r="32487" spans="1:2">
      <c r="A32487" t="s">
        <v>363</v>
      </c>
      <c r="B32487" t="str">
        <f>IF(ISBLANK(VLOOKUP(A32487,Questionnaire!A:KQ,259,FALSE)),"#",VLOOKUP(A32487,Questionnaire!A:KQ,259,FALSE))</f>
        <v>#</v>
      </c>
    </row>
    <row r="32488" spans="1:2">
      <c r="A32488" t="s">
        <v>364</v>
      </c>
      <c r="B32488" t="str">
        <f>IF(ISBLANK(VLOOKUP(A32488,Questionnaire!A:KQ,259,FALSE)),"#",VLOOKUP(A32488,Questionnaire!A:KQ,259,FALSE))</f>
        <v>#</v>
      </c>
    </row>
    <row r="32489" spans="1:2">
      <c r="A32489" t="s">
        <v>365</v>
      </c>
      <c r="B32489" t="str">
        <f>IF(ISBLANK(VLOOKUP(A32489,Questionnaire!A:KQ,259,FALSE)),"#",VLOOKUP(A32489,Questionnaire!A:KQ,259,FALSE))</f>
        <v>#</v>
      </c>
    </row>
    <row r="32490" spans="1:2">
      <c r="A32490" t="s">
        <v>366</v>
      </c>
      <c r="B32490" t="str">
        <f>IF(ISBLANK(VLOOKUP(A32490,Questionnaire!A:KQ,259,FALSE)),"#",VLOOKUP(A32490,Questionnaire!A:KQ,259,FALSE))</f>
        <v>#</v>
      </c>
    </row>
    <row r="32491" spans="1:2">
      <c r="A32491" t="s">
        <v>371</v>
      </c>
      <c r="B32491" t="str">
        <f>IF(ISBLANK(VLOOKUP(A32491,Questionnaire!A:KQ,259,FALSE)),"#",VLOOKUP(A32491,Questionnaire!A:KQ,259,FALSE))</f>
        <v>#</v>
      </c>
    </row>
    <row r="32492" spans="1:2">
      <c r="A32492" t="s">
        <v>372</v>
      </c>
      <c r="B32492" t="str">
        <f>IF(ISBLANK(VLOOKUP(A32492,Questionnaire!A:KQ,259,FALSE)),"#",VLOOKUP(A32492,Questionnaire!A:KQ,259,FALSE))</f>
        <v>#</v>
      </c>
    </row>
    <row r="32493" spans="1:2">
      <c r="A32493" t="s">
        <v>373</v>
      </c>
      <c r="B32493" t="str">
        <f>IF(ISBLANK(VLOOKUP(A32493,Questionnaire!A:KQ,259,FALSE)),"#",VLOOKUP(A32493,Questionnaire!A:KQ,259,FALSE))</f>
        <v>#</v>
      </c>
    </row>
    <row r="32494" spans="1:2">
      <c r="A32494" t="s">
        <v>374</v>
      </c>
      <c r="B32494" t="str">
        <f>IF(ISBLANK(VLOOKUP(A32494,Questionnaire!A:KQ,259,FALSE)),"#",VLOOKUP(A32494,Questionnaire!A:KQ,259,FALSE))</f>
        <v>#</v>
      </c>
    </row>
    <row r="32495" spans="1:2">
      <c r="A32495" t="s">
        <v>377</v>
      </c>
      <c r="B32495" t="str">
        <f>IF(ISBLANK(VLOOKUP(A32495,Questionnaire!A:KQ,259,FALSE)),"#",VLOOKUP(A32495,Questionnaire!A:KQ,259,FALSE))</f>
        <v>#</v>
      </c>
    </row>
    <row r="32496" spans="1:2">
      <c r="A32496" t="s">
        <v>379</v>
      </c>
      <c r="B32496" t="str">
        <f>IF(ISBLANK(VLOOKUP(A32496,Questionnaire!A:KQ,259,FALSE)),"#",VLOOKUP(A32496,Questionnaire!A:KQ,259,FALSE))</f>
        <v>#</v>
      </c>
    </row>
    <row r="32497" spans="1:2">
      <c r="A32497" t="s">
        <v>380</v>
      </c>
      <c r="B32497" t="str">
        <f>IF(ISBLANK(VLOOKUP(A32497,Questionnaire!A:KQ,259,FALSE)),"#",VLOOKUP(A32497,Questionnaire!A:KQ,259,FALSE))</f>
        <v>#</v>
      </c>
    </row>
    <row r="32498" spans="1:2">
      <c r="A32498" t="s">
        <v>381</v>
      </c>
      <c r="B32498" t="str">
        <f>IF(ISBLANK(VLOOKUP(A32498,Questionnaire!A:KQ,259,FALSE)),"#",VLOOKUP(A32498,Questionnaire!A:KQ,259,FALSE))</f>
        <v>#</v>
      </c>
    </row>
    <row r="32499" spans="1:2">
      <c r="A32499" t="s">
        <v>382</v>
      </c>
      <c r="B32499" t="str">
        <f>IF(ISBLANK(VLOOKUP(A32499,Questionnaire!A:KQ,259,FALSE)),"#",VLOOKUP(A32499,Questionnaire!A:KQ,259,FALSE))</f>
        <v>#</v>
      </c>
    </row>
    <row r="32500" spans="1:2">
      <c r="A32500" t="s">
        <v>384</v>
      </c>
      <c r="B32500" t="str">
        <f>IF(ISBLANK(VLOOKUP(A32500,Questionnaire!A:KQ,259,FALSE)),"#",VLOOKUP(A32500,Questionnaire!A:KQ,259,FALSE))</f>
        <v>#</v>
      </c>
    </row>
    <row r="32501" spans="1:2">
      <c r="A32501" t="s">
        <v>387</v>
      </c>
      <c r="B32501" t="str">
        <f>IF(ISBLANK(VLOOKUP(A32501,Questionnaire!A:KQ,259,FALSE)),"#",VLOOKUP(A32501,Questionnaire!A:KQ,259,FALSE))</f>
        <v>#</v>
      </c>
    </row>
    <row r="32502" spans="1:2">
      <c r="A32502" t="s">
        <v>391</v>
      </c>
      <c r="B32502" t="str">
        <f>IF(ISBLANK(VLOOKUP(A32502,Questionnaire!A:KQ,259,FALSE)),"#",VLOOKUP(A32502,Questionnaire!A:KQ,259,FALSE))</f>
        <v>#</v>
      </c>
    </row>
    <row r="32503" spans="1:2">
      <c r="A32503" t="s">
        <v>393</v>
      </c>
      <c r="B32503" t="str">
        <f>IF(ISBLANK(VLOOKUP(A32503,Questionnaire!A:KQ,259,FALSE)),"#",VLOOKUP(A32503,Questionnaire!A:KQ,259,FALSE))</f>
        <v>#</v>
      </c>
    </row>
    <row r="32504" spans="1:2">
      <c r="A32504" t="s">
        <v>395</v>
      </c>
      <c r="B32504" t="str">
        <f>IF(ISBLANK(VLOOKUP(A32504,Questionnaire!A:KQ,259,FALSE)),"#",VLOOKUP(A32504,Questionnaire!A:KQ,259,FALSE))</f>
        <v>#</v>
      </c>
    </row>
    <row r="32505" spans="1:2">
      <c r="A32505" t="s">
        <v>398</v>
      </c>
      <c r="B32505" t="str">
        <f>IF(ISBLANK(VLOOKUP(A32505,Questionnaire!A:KQ,259,FALSE)),"#",VLOOKUP(A32505,Questionnaire!A:KQ,259,FALSE))</f>
        <v>#</v>
      </c>
    </row>
    <row r="32506" spans="1:2">
      <c r="A32506" t="s">
        <v>402</v>
      </c>
      <c r="B32506" t="str">
        <f>IF(ISBLANK(VLOOKUP(A32506,Questionnaire!A:KQ,259,FALSE)),"#",VLOOKUP(A32506,Questionnaire!A:KQ,259,FALSE))</f>
        <v>#</v>
      </c>
    </row>
    <row r="32507" spans="1:2">
      <c r="A32507" t="s">
        <v>405</v>
      </c>
      <c r="B32507" t="str">
        <f>IF(ISBLANK(VLOOKUP(A32507,Questionnaire!A:KQ,259,FALSE)),"#",VLOOKUP(A32507,Questionnaire!A:KQ,259,FALSE))</f>
        <v>#</v>
      </c>
    </row>
    <row r="32508" spans="1:2">
      <c r="A32508" t="s">
        <v>409</v>
      </c>
      <c r="B32508" t="str">
        <f>IF(ISBLANK(VLOOKUP(A32508,Questionnaire!A:KQ,259,FALSE)),"#",VLOOKUP(A32508,Questionnaire!A:KQ,259,FALSE))</f>
        <v>#</v>
      </c>
    </row>
    <row r="32509" spans="1:2">
      <c r="A32509" t="s">
        <v>412</v>
      </c>
      <c r="B32509" t="str">
        <f>IF(ISBLANK(VLOOKUP(A32509,Questionnaire!A:KQ,259,FALSE)),"#",VLOOKUP(A32509,Questionnaire!A:KQ,259,FALSE))</f>
        <v>#</v>
      </c>
    </row>
    <row r="32510" spans="1:2">
      <c r="A32510" t="s">
        <v>415</v>
      </c>
      <c r="B32510" t="str">
        <f>IF(ISBLANK(VLOOKUP(A32510,Questionnaire!A:KQ,259,FALSE)),"#",VLOOKUP(A32510,Questionnaire!A:KQ,259,FALSE))</f>
        <v>#</v>
      </c>
    </row>
    <row r="32511" spans="1:2">
      <c r="A32511" t="s">
        <v>418</v>
      </c>
      <c r="B32511" t="str">
        <f>IF(ISBLANK(VLOOKUP(A32511,Questionnaire!A:KQ,259,FALSE)),"#",VLOOKUP(A32511,Questionnaire!A:KQ,259,FALSE))</f>
        <v>#</v>
      </c>
    </row>
    <row r="32512" spans="1:2">
      <c r="A32512" t="s">
        <v>421</v>
      </c>
      <c r="B32512" t="str">
        <f>IF(ISBLANK(VLOOKUP(A32512,Questionnaire!A:KQ,259,FALSE)),"#",VLOOKUP(A32512,Questionnaire!A:KQ,259,FALSE))</f>
        <v>#</v>
      </c>
    </row>
    <row r="32513" spans="1:2">
      <c r="A32513" t="s">
        <v>424</v>
      </c>
      <c r="B32513" t="str">
        <f>IF(ISBLANK(VLOOKUP(A32513,Questionnaire!A:KQ,259,FALSE)),"#",VLOOKUP(A32513,Questionnaire!A:KQ,259,FALSE))</f>
        <v>#</v>
      </c>
    </row>
    <row r="32514" spans="1:2">
      <c r="A32514" t="s">
        <v>429</v>
      </c>
      <c r="B32514" t="str">
        <f>IF(ISBLANK(VLOOKUP(A32514,Questionnaire!A:KQ,259,FALSE)),"#",VLOOKUP(A32514,Questionnaire!A:KQ,259,FALSE))</f>
        <v>#</v>
      </c>
    </row>
    <row r="32515" spans="1:2">
      <c r="A32515" t="s">
        <v>432</v>
      </c>
      <c r="B32515" t="str">
        <f>IF(ISBLANK(VLOOKUP(A32515,Questionnaire!A:KQ,259,FALSE)),"#",VLOOKUP(A32515,Questionnaire!A:KQ,259,FALSE))</f>
        <v>#</v>
      </c>
    </row>
    <row r="32516" spans="1:2">
      <c r="A32516" t="s">
        <v>435</v>
      </c>
      <c r="B32516" t="str">
        <f>IF(ISBLANK(VLOOKUP(A32516,Questionnaire!A:KQ,259,FALSE)),"#",VLOOKUP(A32516,Questionnaire!A:KQ,259,FALSE))</f>
        <v>#</v>
      </c>
    </row>
    <row r="32517" spans="1:2">
      <c r="A32517" t="s">
        <v>437</v>
      </c>
      <c r="B32517" t="str">
        <f>IF(ISBLANK(VLOOKUP(A32517,Questionnaire!A:KQ,259,FALSE)),"#",VLOOKUP(A32517,Questionnaire!A:KQ,259,FALSE))</f>
        <v>#</v>
      </c>
    </row>
    <row r="32518" spans="1:2">
      <c r="A32518" t="s">
        <v>439</v>
      </c>
      <c r="B32518" t="str">
        <f>IF(ISBLANK(VLOOKUP(A32518,Questionnaire!A:KQ,259,FALSE)),"#",VLOOKUP(A32518,Questionnaire!A:KQ,259,FALSE))</f>
        <v>#</v>
      </c>
    </row>
    <row r="32519" spans="1:2">
      <c r="A32519" t="s">
        <v>442</v>
      </c>
      <c r="B32519" t="str">
        <f>IF(ISBLANK(VLOOKUP(A32519,Questionnaire!A:KQ,259,FALSE)),"#",VLOOKUP(A32519,Questionnaire!A:KQ,259,FALSE))</f>
        <v>#</v>
      </c>
    </row>
    <row r="32520" spans="1:2">
      <c r="A32520" t="s">
        <v>445</v>
      </c>
      <c r="B32520" t="str">
        <f>IF(ISBLANK(VLOOKUP(A32520,Questionnaire!A:KQ,259,FALSE)),"#",VLOOKUP(A32520,Questionnaire!A:KQ,259,FALSE))</f>
        <v>#</v>
      </c>
    </row>
    <row r="32521" spans="1:2">
      <c r="A32521" t="s">
        <v>448</v>
      </c>
      <c r="B32521" t="str">
        <f>IF(ISBLANK(VLOOKUP(A32521,Questionnaire!A:KQ,259,FALSE)),"#",VLOOKUP(A32521,Questionnaire!A:KQ,259,FALSE))</f>
        <v>#</v>
      </c>
    </row>
    <row r="32522" spans="1:2">
      <c r="A32522" t="s">
        <v>452</v>
      </c>
      <c r="B32522" t="str">
        <f>IF(ISBLANK(VLOOKUP(A32522,Questionnaire!A:KQ,259,FALSE)),"#",VLOOKUP(A32522,Questionnaire!A:KQ,259,FALSE))</f>
        <v>#</v>
      </c>
    </row>
    <row r="32523" spans="1:2">
      <c r="A32523" t="s">
        <v>455</v>
      </c>
      <c r="B32523" t="str">
        <f>IF(ISBLANK(VLOOKUP(A32523,Questionnaire!A:KQ,259,FALSE)),"#",VLOOKUP(A32523,Questionnaire!A:KQ,259,FALSE))</f>
        <v>#</v>
      </c>
    </row>
    <row r="32524" spans="1:2">
      <c r="A32524" t="s">
        <v>458</v>
      </c>
      <c r="B32524" t="str">
        <f>IF(ISBLANK(VLOOKUP(A32524,Questionnaire!A:KQ,259,FALSE)),"#",VLOOKUP(A32524,Questionnaire!A:KQ,259,FALSE))</f>
        <v>#</v>
      </c>
    </row>
    <row r="32525" spans="1:2">
      <c r="A32525" t="s">
        <v>461</v>
      </c>
      <c r="B32525" t="str">
        <f>IF(ISBLANK(VLOOKUP(A32525,Questionnaire!A:KQ,259,FALSE)),"#",VLOOKUP(A32525,Questionnaire!A:KQ,259,FALSE))</f>
        <v>#</v>
      </c>
    </row>
    <row r="32526" spans="1:2">
      <c r="A32526" t="s">
        <v>465</v>
      </c>
      <c r="B32526" t="str">
        <f>IF(ISBLANK(VLOOKUP(A32526,Questionnaire!A:KQ,259,FALSE)),"#",VLOOKUP(A32526,Questionnaire!A:KQ,259,FALSE))</f>
        <v>#</v>
      </c>
    </row>
    <row r="32527" spans="1:2">
      <c r="A32527" t="s">
        <v>467</v>
      </c>
      <c r="B32527" t="str">
        <f>IF(ISBLANK(VLOOKUP(A32527,Questionnaire!A:KQ,259,FALSE)),"#",VLOOKUP(A32527,Questionnaire!A:KQ,259,FALSE))</f>
        <v>#</v>
      </c>
    </row>
    <row r="32528" spans="1:2">
      <c r="A32528" t="s">
        <v>469</v>
      </c>
      <c r="B32528" t="str">
        <f>IF(ISBLANK(VLOOKUP(A32528,Questionnaire!A:KQ,259,FALSE)),"#",VLOOKUP(A32528,Questionnaire!A:KQ,259,FALSE))</f>
        <v>#</v>
      </c>
    </row>
    <row r="32529" spans="1:3">
      <c r="A32529" t="s">
        <v>471</v>
      </c>
      <c r="B32529" t="str">
        <f>IF(ISBLANK(VLOOKUP(A32529,Questionnaire!A:KQ,259,FALSE)),"#",VLOOKUP(A32529,Questionnaire!A:KQ,259,FALSE))</f>
        <v>#</v>
      </c>
    </row>
    <row r="32530" spans="1:3">
      <c r="A32530" t="s">
        <v>473</v>
      </c>
      <c r="B32530" t="str">
        <f>IF(ISBLANK(VLOOKUP(A32530,Questionnaire!A:KQ,259,FALSE)),"#",VLOOKUP(A32530,Questionnaire!A:KQ,259,FALSE))</f>
        <v>#</v>
      </c>
    </row>
    <row r="32531" spans="1:3">
      <c r="A32531" t="s">
        <v>475</v>
      </c>
      <c r="B32531" t="str">
        <f>IF(ISBLANK(VLOOKUP(A32531,Questionnaire!A:KQ,259,FALSE)),"#",VLOOKUP(A32531,Questionnaire!A:KQ,259,FALSE))</f>
        <v>#</v>
      </c>
    </row>
    <row r="32532" spans="1:3">
      <c r="A32532" t="s">
        <v>185</v>
      </c>
      <c r="B32532" t="str">
        <f>IF(ISBLANK(VLOOKUP(A32532,Questionnaire!A:KQ,260,FALSE)),"#",VLOOKUP(A32532,Questionnaire!A:KQ,260,FALSE))</f>
        <v>#</v>
      </c>
      <c r="C32532">
        <v>257</v>
      </c>
    </row>
    <row r="32533" spans="1:3">
      <c r="A32533" t="s">
        <v>187</v>
      </c>
      <c r="B32533" t="str">
        <f>IF(ISNA(VLOOKUP(VLOOKUP(A32533,Questionnaire!A:KQ,260,FALSE),'CORA Encoding'!D:E,2,FALSE)),"#",VLOOKUP(VLOOKUP(A32533,Questionnaire!A:KQ,260,FALSE),'CORA Encoding'!D:E,2,FALSE))</f>
        <v>#</v>
      </c>
    </row>
    <row r="32534" spans="1:3">
      <c r="A32534" t="s">
        <v>189</v>
      </c>
      <c r="B32534" t="str">
        <f>IF(ISNA(VLOOKUP(VLOOKUP(A32534,Questionnaire!A:KQ,260,FALSE),'CORA Encoding'!G:H,2,FALSE)),"#",VLOOKUP(VLOOKUP(A32534,Questionnaire!A:KQ,260,FALSE),'CORA Encoding'!G:H,2,FALSE))</f>
        <v>#</v>
      </c>
    </row>
    <row r="32535" spans="1:3">
      <c r="A32535" t="s">
        <v>191</v>
      </c>
      <c r="B32535" t="str">
        <f>IF(ISNA(VLOOKUP(VLOOKUP(A32535,Questionnaire!A:KQ,260,FALSE),'Country List'!E:F,2,FALSE)),"#",VLOOKUP(VLOOKUP(A32535,Questionnaire!A:KQ,260,FALSE),'Country List'!E:F,2,FALSE))</f>
        <v>#</v>
      </c>
    </row>
    <row r="32536" spans="1:3">
      <c r="A32536" t="s">
        <v>193</v>
      </c>
      <c r="B32536" t="str">
        <f>IF(ISNA(VLOOKUP(VLOOKUP(A32536,Questionnaire!A:KQ,260,FALSE),'Industry List'!B:C,2,FALSE)),"#",VLOOKUP(VLOOKUP(A32536,Questionnaire!A:KQ,260,FALSE),'Industry List'!B:C,2,FALSE))</f>
        <v>#</v>
      </c>
    </row>
    <row r="32537" spans="1:3">
      <c r="A32537" t="s">
        <v>197</v>
      </c>
      <c r="B32537" t="str">
        <f>IF(ISBLANK(VLOOKUP(A32537,Questionnaire!A:KQ,260,FALSE)),"#",VLOOKUP(A32537,Questionnaire!A:KQ,260,FALSE))</f>
        <v>#</v>
      </c>
    </row>
    <row r="32538" spans="1:3">
      <c r="A32538" t="s">
        <v>201</v>
      </c>
      <c r="B32538" t="str">
        <f>IF(ISBLANK(VLOOKUP(A32538,Questionnaire!A:KQ,260,FALSE)),"#",VLOOKUP(A32538,Questionnaire!A:KQ,260,FALSE))</f>
        <v>#</v>
      </c>
    </row>
    <row r="32539" spans="1:3">
      <c r="A32539" t="s">
        <v>203</v>
      </c>
      <c r="B32539" t="str">
        <f>IF(ISNA(VLOOKUP(VLOOKUP(A32539,Questionnaire!A:KQ,260,FALSE),'CORA Encoding'!J:K,2,FALSE)),"#",VLOOKUP(VLOOKUP(A32539,Questionnaire!A:KQ,260,FALSE),'CORA Encoding'!J:K,2,FALSE))</f>
        <v>#</v>
      </c>
    </row>
    <row r="32540" spans="1:3">
      <c r="A32540" t="s">
        <v>208</v>
      </c>
      <c r="B32540" t="str">
        <f>IF(ISBLANK(VLOOKUP(A32540,Questionnaire!A:KQ,260,FALSE)),"#",VLOOKUP(A32540,Questionnaire!A:KQ,260,FALSE))</f>
        <v>#</v>
      </c>
    </row>
    <row r="32541" spans="1:3">
      <c r="A32541" t="s">
        <v>213</v>
      </c>
      <c r="B32541" t="str">
        <f>IF(ISBLANK(VLOOKUP(A32541,Questionnaire!A:KQ,260,FALSE)),"#",VLOOKUP(A32541,Questionnaire!A:KQ,260,FALSE))</f>
        <v>#</v>
      </c>
    </row>
    <row r="32542" spans="1:3">
      <c r="A32542" t="s">
        <v>215</v>
      </c>
      <c r="B32542" t="str">
        <f>IF(ISBLANK(VLOOKUP(A32542,Questionnaire!A:KQ,260,FALSE)),"#",VLOOKUP(A32542,Questionnaire!A:KQ,260,FALSE))</f>
        <v>#</v>
      </c>
    </row>
    <row r="32543" spans="1:3">
      <c r="A32543" t="s">
        <v>217</v>
      </c>
      <c r="B32543" t="str">
        <f>IF(ISBLANK(VLOOKUP(A32543,Questionnaire!A:KQ,260,FALSE)),"#",VLOOKUP(A32543,Questionnaire!A:KQ,260,FALSE))</f>
        <v>#</v>
      </c>
    </row>
    <row r="32544" spans="1:3">
      <c r="A32544" t="s">
        <v>219</v>
      </c>
      <c r="B32544" t="str">
        <f>IF(ISBLANK(VLOOKUP(A32544,Questionnaire!A:KQ,260,FALSE)),"#",VLOOKUP(A32544,Questionnaire!A:KQ,260,FALSE))</f>
        <v>#</v>
      </c>
    </row>
    <row r="32545" spans="1:2">
      <c r="A32545" t="s">
        <v>221</v>
      </c>
      <c r="B32545" t="str">
        <f>IF(ISBLANK(VLOOKUP(A32545,Questionnaire!A:KQ,260,FALSE)),"#",VLOOKUP(A32545,Questionnaire!A:KQ,260,FALSE))</f>
        <v>#</v>
      </c>
    </row>
    <row r="32546" spans="1:2">
      <c r="A32546" t="s">
        <v>223</v>
      </c>
      <c r="B32546" t="str">
        <f>IF(ISBLANK(VLOOKUP(A32546,Questionnaire!A:KQ,260,FALSE)),"#",VLOOKUP(A32546,Questionnaire!A:KQ,260,FALSE))</f>
        <v>#</v>
      </c>
    </row>
    <row r="32547" spans="1:2">
      <c r="A32547" t="s">
        <v>225</v>
      </c>
      <c r="B32547" t="str">
        <f>IF(ISBLANK(VLOOKUP(A32547,Questionnaire!A:KQ,260,FALSE)),"#",VLOOKUP(A32547,Questionnaire!A:KQ,260,FALSE))</f>
        <v>#</v>
      </c>
    </row>
    <row r="32548" spans="1:2">
      <c r="A32548" t="s">
        <v>227</v>
      </c>
      <c r="B32548" t="str">
        <f>IF(ISBLANK(VLOOKUP(A32548,Questionnaire!A:KQ,260,FALSE)),"#",VLOOKUP(A32548,Questionnaire!A:KQ,260,FALSE))</f>
        <v>#</v>
      </c>
    </row>
    <row r="32549" spans="1:2">
      <c r="A32549" t="s">
        <v>229</v>
      </c>
      <c r="B32549" t="str">
        <f>IF(ISBLANK(VLOOKUP(A32549,Questionnaire!A:KQ,260,FALSE)),"#",VLOOKUP(A32549,Questionnaire!A:KQ,260,FALSE))</f>
        <v>#</v>
      </c>
    </row>
    <row r="32550" spans="1:2">
      <c r="A32550" t="s">
        <v>231</v>
      </c>
      <c r="B32550" t="str">
        <f>IF(ISBLANK(VLOOKUP(A32550,Questionnaire!A:KQ,260,FALSE)),"#",VLOOKUP(A32550,Questionnaire!A:KQ,260,FALSE))</f>
        <v>#</v>
      </c>
    </row>
    <row r="32551" spans="1:2">
      <c r="A32551" t="s">
        <v>233</v>
      </c>
      <c r="B32551" t="str">
        <f>IF(ISBLANK(VLOOKUP(A32551,Questionnaire!A:KQ,260,FALSE)),"#",VLOOKUP(A32551,Questionnaire!A:KQ,260,FALSE))</f>
        <v>#</v>
      </c>
    </row>
    <row r="32552" spans="1:2">
      <c r="A32552" t="s">
        <v>235</v>
      </c>
      <c r="B32552" t="str">
        <f>IF(ISBLANK(VLOOKUP(A32552,Questionnaire!A:KQ,260,FALSE)),"#",VLOOKUP(A32552,Questionnaire!A:KQ,260,FALSE))</f>
        <v>#</v>
      </c>
    </row>
    <row r="32553" spans="1:2">
      <c r="A32553" t="s">
        <v>237</v>
      </c>
      <c r="B32553" t="str">
        <f>IF(ISBLANK(VLOOKUP(A32553,Questionnaire!A:KQ,260,FALSE)),"#",VLOOKUP(A32553,Questionnaire!A:KQ,260,FALSE))</f>
        <v>#</v>
      </c>
    </row>
    <row r="32554" spans="1:2">
      <c r="A32554" t="s">
        <v>239</v>
      </c>
      <c r="B32554" t="str">
        <f>IF(ISBLANK(VLOOKUP(A32554,Questionnaire!A:KQ,260,FALSE)),"#",VLOOKUP(A32554,Questionnaire!A:KQ,260,FALSE))</f>
        <v>#</v>
      </c>
    </row>
    <row r="32555" spans="1:2">
      <c r="A32555" t="s">
        <v>242</v>
      </c>
      <c r="B32555" t="str">
        <f>IF(ISBLANK(VLOOKUP(A32555,Questionnaire!A:KQ,260,FALSE)),"#",VLOOKUP(A32555,Questionnaire!A:KQ,260,FALSE))</f>
        <v>#</v>
      </c>
    </row>
    <row r="32556" spans="1:2">
      <c r="A32556" t="s">
        <v>245</v>
      </c>
      <c r="B32556" t="str">
        <f>IF(ISBLANK(VLOOKUP(A32556,Questionnaire!A:KQ,260,FALSE)),"#",VLOOKUP(A32556,Questionnaire!A:KQ,260,FALSE))</f>
        <v>#</v>
      </c>
    </row>
    <row r="32557" spans="1:2">
      <c r="A32557" t="s">
        <v>247</v>
      </c>
      <c r="B32557" t="str">
        <f>IF(ISBLANK(VLOOKUP(A32557,Questionnaire!A:KQ,260,FALSE)),"#",VLOOKUP(A32557,Questionnaire!A:KQ,260,FALSE))</f>
        <v>#</v>
      </c>
    </row>
    <row r="32558" spans="1:2">
      <c r="A32558" t="s">
        <v>249</v>
      </c>
      <c r="B32558" t="str">
        <f>IF(ISBLANK(VLOOKUP(A32558,Questionnaire!A:KQ,260,FALSE)),"#",VLOOKUP(A32558,Questionnaire!A:KQ,260,FALSE))</f>
        <v>#</v>
      </c>
    </row>
    <row r="32559" spans="1:2">
      <c r="A32559" t="s">
        <v>250</v>
      </c>
      <c r="B32559" t="str">
        <f>IF(ISBLANK(VLOOKUP(A32559,Questionnaire!A:KQ,260,FALSE)),"#",VLOOKUP(A32559,Questionnaire!A:KQ,260,FALSE))</f>
        <v>#</v>
      </c>
    </row>
    <row r="32560" spans="1:2">
      <c r="A32560" t="s">
        <v>252</v>
      </c>
      <c r="B32560" t="str">
        <f>IF(ISBLANK(VLOOKUP(A32560,Questionnaire!A:KQ,260,FALSE)),"#",VLOOKUP(A32560,Questionnaire!A:KQ,260,FALSE))</f>
        <v>#</v>
      </c>
    </row>
    <row r="32561" spans="1:2">
      <c r="A32561" t="s">
        <v>255</v>
      </c>
      <c r="B32561" t="str">
        <f>IF(ISBLANK(VLOOKUP(A32561,Questionnaire!A:KQ,260,FALSE)),"#",VLOOKUP(A32561,Questionnaire!A:KQ,260,FALSE))</f>
        <v>#</v>
      </c>
    </row>
    <row r="32562" spans="1:2">
      <c r="A32562" t="s">
        <v>258</v>
      </c>
      <c r="B32562" t="str">
        <f>IF(ISNA(VLOOKUP(VLOOKUP(A32562,Questionnaire!A:KQ,260,FALSE),'CORA Encoding'!M:N,2,FALSE)),"#",VLOOKUP(VLOOKUP(A32562,Questionnaire!A:KQ,260,FALSE),'CORA Encoding'!M:N,2,FALSE))</f>
        <v>#</v>
      </c>
    </row>
    <row r="32563" spans="1:2">
      <c r="A32563" t="s">
        <v>261</v>
      </c>
      <c r="B32563" t="str">
        <f>IF(ISBLANK(VLOOKUP(A32563,Questionnaire!A:KQ,260,FALSE)),"#",VLOOKUP(A32563,Questionnaire!A:KQ,260,FALSE))</f>
        <v>#</v>
      </c>
    </row>
    <row r="32564" spans="1:2">
      <c r="A32564" t="s">
        <v>263</v>
      </c>
      <c r="B32564" t="str">
        <f>IF(ISBLANK(VLOOKUP(A32564,Questionnaire!A:KQ,260,FALSE)),"#",VLOOKUP(A32564,Questionnaire!A:KQ,260,FALSE))</f>
        <v>#</v>
      </c>
    </row>
    <row r="32565" spans="1:2">
      <c r="A32565" t="s">
        <v>265</v>
      </c>
      <c r="B32565" t="str">
        <f>IF(ISBLANK(VLOOKUP(A32565,Questionnaire!A:KQ,260,FALSE)),"#",VLOOKUP(A32565,Questionnaire!A:KQ,260,FALSE))</f>
        <v>#</v>
      </c>
    </row>
    <row r="32566" spans="1:2">
      <c r="A32566" t="s">
        <v>267</v>
      </c>
      <c r="B32566" t="str">
        <f>IF(ISBLANK(VLOOKUP(A32566,Questionnaire!A:KQ,260,FALSE)),"#",VLOOKUP(A32566,Questionnaire!A:KQ,260,FALSE))</f>
        <v>#</v>
      </c>
    </row>
    <row r="32567" spans="1:2">
      <c r="A32567" t="s">
        <v>269</v>
      </c>
      <c r="B32567" t="str">
        <f>IF(ISBLANK(VLOOKUP(A32567,Questionnaire!A:KQ,260,FALSE)),"#",VLOOKUP(A32567,Questionnaire!A:KQ,260,FALSE))</f>
        <v>#</v>
      </c>
    </row>
    <row r="32568" spans="1:2">
      <c r="A32568" t="s">
        <v>274</v>
      </c>
      <c r="B32568" t="str">
        <f>IF(ISBLANK(VLOOKUP(A32568,Questionnaire!A:KQ,260,FALSE)),"#",VLOOKUP(A32568,Questionnaire!A:KQ,260,FALSE))</f>
        <v>#</v>
      </c>
    </row>
    <row r="32569" spans="1:2">
      <c r="A32569" t="s">
        <v>276</v>
      </c>
      <c r="B32569" t="str">
        <f>IF(ISBLANK(VLOOKUP(A32569,Questionnaire!A:KQ,260,FALSE)),"#",VLOOKUP(A32569,Questionnaire!A:KQ,260,FALSE))</f>
        <v>#</v>
      </c>
    </row>
    <row r="32570" spans="1:2">
      <c r="A32570" t="s">
        <v>278</v>
      </c>
      <c r="B32570" t="str">
        <f>IF(ISBLANK(VLOOKUP(A32570,Questionnaire!A:KQ,260,FALSE)),"#",VLOOKUP(A32570,Questionnaire!A:KQ,260,FALSE))</f>
        <v>#</v>
      </c>
    </row>
    <row r="32571" spans="1:2">
      <c r="A32571" t="s">
        <v>280</v>
      </c>
      <c r="B32571" t="str">
        <f>IF(ISBLANK(VLOOKUP(A32571,Questionnaire!A:KQ,260,FALSE)),"#",VLOOKUP(A32571,Questionnaire!A:KQ,260,FALSE))</f>
        <v>#</v>
      </c>
    </row>
    <row r="32572" spans="1:2">
      <c r="A32572" t="s">
        <v>282</v>
      </c>
      <c r="B32572" t="str">
        <f>IF(ISBLANK(VLOOKUP(A32572,Questionnaire!A:KQ,260,FALSE)),"#",VLOOKUP(A32572,Questionnaire!A:KQ,260,FALSE))</f>
        <v>#</v>
      </c>
    </row>
    <row r="32573" spans="1:2">
      <c r="A32573" t="s">
        <v>286</v>
      </c>
      <c r="B32573" t="str">
        <f>IF(ISBLANK(VLOOKUP(A32573,Questionnaire!A:KQ,260,FALSE)),"#",VLOOKUP(A32573,Questionnaire!A:KQ,260,FALSE))</f>
        <v>#</v>
      </c>
    </row>
    <row r="32574" spans="1:2">
      <c r="A32574" t="s">
        <v>288</v>
      </c>
      <c r="B32574" t="str">
        <f>IF(ISBLANK(VLOOKUP(A32574,Questionnaire!A:KQ,260,FALSE)),"#",VLOOKUP(A32574,Questionnaire!A:KQ,260,FALSE))</f>
        <v>#</v>
      </c>
    </row>
    <row r="32575" spans="1:2">
      <c r="A32575" t="s">
        <v>290</v>
      </c>
      <c r="B32575" t="str">
        <f>IF(ISBLANK(VLOOKUP(A32575,Questionnaire!A:KQ,260,FALSE)),"#",VLOOKUP(A32575,Questionnaire!A:KQ,260,FALSE))</f>
        <v>#</v>
      </c>
    </row>
    <row r="32576" spans="1:2">
      <c r="A32576" t="s">
        <v>292</v>
      </c>
      <c r="B32576" t="str">
        <f>IF(ISBLANK(VLOOKUP(A32576,Questionnaire!A:KQ,260,FALSE)),"#",VLOOKUP(A32576,Questionnaire!A:KQ,260,FALSE))</f>
        <v>#</v>
      </c>
    </row>
    <row r="32577" spans="1:2">
      <c r="A32577" t="s">
        <v>294</v>
      </c>
      <c r="B32577" t="str">
        <f>IF(ISBLANK(VLOOKUP(A32577,Questionnaire!A:KQ,260,FALSE)),"#",VLOOKUP(A32577,Questionnaire!A:KQ,260,FALSE))</f>
        <v>#</v>
      </c>
    </row>
    <row r="32578" spans="1:2">
      <c r="A32578" t="s">
        <v>296</v>
      </c>
      <c r="B32578" t="str">
        <f>IF(ISBLANK(VLOOKUP(A32578,Questionnaire!A:KQ,260,FALSE)),"#",VLOOKUP(A32578,Questionnaire!A:KQ,260,FALSE))</f>
        <v>#</v>
      </c>
    </row>
    <row r="32579" spans="1:2">
      <c r="A32579" t="s">
        <v>301</v>
      </c>
      <c r="B32579" t="str">
        <f>IF(ISBLANK(VLOOKUP(A32579,Questionnaire!A:KQ,260,FALSE)),"#",VLOOKUP(A32579,Questionnaire!A:KQ,260,FALSE))</f>
        <v>#</v>
      </c>
    </row>
    <row r="32580" spans="1:2">
      <c r="A32580" t="s">
        <v>303</v>
      </c>
      <c r="B32580" t="str">
        <f>IF(ISBLANK(VLOOKUP(A32580,Questionnaire!A:KQ,260,FALSE)),"#",VLOOKUP(A32580,Questionnaire!A:KQ,260,FALSE))</f>
        <v>#</v>
      </c>
    </row>
    <row r="32581" spans="1:2">
      <c r="A32581" t="s">
        <v>305</v>
      </c>
      <c r="B32581" t="str">
        <f>IF(ISBLANK(VLOOKUP(A32581,Questionnaire!A:KQ,260,FALSE)),"#",VLOOKUP(A32581,Questionnaire!A:KQ,260,FALSE))</f>
        <v>#</v>
      </c>
    </row>
    <row r="32582" spans="1:2">
      <c r="A32582" t="s">
        <v>307</v>
      </c>
      <c r="B32582" t="str">
        <f>IF(ISBLANK(VLOOKUP(A32582,Questionnaire!A:KQ,260,FALSE)),"#",VLOOKUP(A32582,Questionnaire!A:KQ,260,FALSE))</f>
        <v>#</v>
      </c>
    </row>
    <row r="32583" spans="1:2">
      <c r="A32583" t="s">
        <v>311</v>
      </c>
      <c r="B32583" t="str">
        <f>IF(ISBLANK(VLOOKUP(A32583,Questionnaire!A:KQ,260,FALSE)),"#",VLOOKUP(A32583,Questionnaire!A:KQ,260,FALSE))</f>
        <v>#</v>
      </c>
    </row>
    <row r="32584" spans="1:2">
      <c r="A32584" t="s">
        <v>313</v>
      </c>
      <c r="B32584" t="str">
        <f>IF(ISBLANK(VLOOKUP(A32584,Questionnaire!A:KQ,260,FALSE)),"#",VLOOKUP(A32584,Questionnaire!A:KQ,260,FALSE))</f>
        <v>#</v>
      </c>
    </row>
    <row r="32585" spans="1:2">
      <c r="A32585" t="s">
        <v>314</v>
      </c>
      <c r="B32585" t="str">
        <f>IF(ISBLANK(VLOOKUP(A32585,Questionnaire!A:KQ,260,FALSE)),"#",VLOOKUP(A32585,Questionnaire!A:KQ,260,FALSE))</f>
        <v>#</v>
      </c>
    </row>
    <row r="32586" spans="1:2">
      <c r="A32586" t="s">
        <v>315</v>
      </c>
      <c r="B32586" t="str">
        <f>IF(ISBLANK(VLOOKUP(A32586,Questionnaire!A:KQ,260,FALSE)),"#",VLOOKUP(A32586,Questionnaire!A:KQ,260,FALSE))</f>
        <v>#</v>
      </c>
    </row>
    <row r="32587" spans="1:2">
      <c r="A32587" t="s">
        <v>317</v>
      </c>
      <c r="B32587" t="str">
        <f>IF(ISBLANK(VLOOKUP(A32587,Questionnaire!A:KQ,260,FALSE)),"#",VLOOKUP(A32587,Questionnaire!A:KQ,260,FALSE))</f>
        <v>#</v>
      </c>
    </row>
    <row r="32588" spans="1:2">
      <c r="A32588" t="s">
        <v>319</v>
      </c>
      <c r="B32588" t="str">
        <f>IF(ISBLANK(VLOOKUP(A32588,Questionnaire!A:KQ,260,FALSE)),"#",VLOOKUP(A32588,Questionnaire!A:KQ,260,FALSE))</f>
        <v>#</v>
      </c>
    </row>
    <row r="32589" spans="1:2">
      <c r="A32589" t="s">
        <v>322</v>
      </c>
      <c r="B32589" t="str">
        <f>IF(ISBLANK(VLOOKUP(A32589,Questionnaire!A:KQ,260,FALSE)),"#",VLOOKUP(A32589,Questionnaire!A:KQ,260,FALSE))</f>
        <v>#</v>
      </c>
    </row>
    <row r="32590" spans="1:2">
      <c r="A32590" t="s">
        <v>326</v>
      </c>
      <c r="B32590" t="str">
        <f>IF(ISBLANK(VLOOKUP(A32590,Questionnaire!A:KQ,260,FALSE)),"#",VLOOKUP(A32590,Questionnaire!A:KQ,260,FALSE))</f>
        <v>#</v>
      </c>
    </row>
    <row r="32591" spans="1:2">
      <c r="A32591" t="s">
        <v>328</v>
      </c>
      <c r="B32591" t="str">
        <f>IF(ISBLANK(VLOOKUP(A32591,Questionnaire!A:KQ,260,FALSE)),"#",VLOOKUP(A32591,Questionnaire!A:KQ,260,FALSE))</f>
        <v>#</v>
      </c>
    </row>
    <row r="32592" spans="1:2">
      <c r="A32592" t="s">
        <v>332</v>
      </c>
      <c r="B32592" t="str">
        <f>IF(ISBLANK(VLOOKUP(A32592,Questionnaire!A:KQ,260,FALSE)),"#",VLOOKUP(A32592,Questionnaire!A:KQ,260,FALSE))</f>
        <v>#</v>
      </c>
    </row>
    <row r="32593" spans="1:2">
      <c r="A32593" t="s">
        <v>333</v>
      </c>
      <c r="B32593" t="str">
        <f>IF(ISBLANK(VLOOKUP(A32593,Questionnaire!A:KQ,260,FALSE)),"#",VLOOKUP(A32593,Questionnaire!A:KQ,260,FALSE))</f>
        <v>#</v>
      </c>
    </row>
    <row r="32594" spans="1:2">
      <c r="A32594" t="s">
        <v>334</v>
      </c>
      <c r="B32594" t="str">
        <f>IF(ISBLANK(VLOOKUP(A32594,Questionnaire!A:KQ,260,FALSE)),"#",VLOOKUP(A32594,Questionnaire!A:KQ,260,FALSE))</f>
        <v>#</v>
      </c>
    </row>
    <row r="32595" spans="1:2">
      <c r="A32595" t="s">
        <v>335</v>
      </c>
      <c r="B32595" t="str">
        <f>IF(ISBLANK(VLOOKUP(A32595,Questionnaire!A:KQ,260,FALSE)),"#",VLOOKUP(A32595,Questionnaire!A:KQ,260,FALSE))</f>
        <v>#</v>
      </c>
    </row>
    <row r="32596" spans="1:2">
      <c r="A32596" t="s">
        <v>336</v>
      </c>
      <c r="B32596" t="str">
        <f>IF(ISBLANK(VLOOKUP(A32596,Questionnaire!A:KQ,260,FALSE)),"#",VLOOKUP(A32596,Questionnaire!A:KQ,260,FALSE))</f>
        <v>#</v>
      </c>
    </row>
    <row r="32597" spans="1:2">
      <c r="A32597" t="s">
        <v>337</v>
      </c>
      <c r="B32597" t="str">
        <f>IF(ISBLANK(VLOOKUP(A32597,Questionnaire!A:KQ,260,FALSE)),"#",VLOOKUP(A32597,Questionnaire!A:KQ,260,FALSE))</f>
        <v>#</v>
      </c>
    </row>
    <row r="32598" spans="1:2">
      <c r="A32598" t="s">
        <v>338</v>
      </c>
      <c r="B32598" t="str">
        <f>IF(ISBLANK(VLOOKUP(A32598,Questionnaire!A:KQ,260,FALSE)),"#",VLOOKUP(A32598,Questionnaire!A:KQ,260,FALSE))</f>
        <v>#</v>
      </c>
    </row>
    <row r="32599" spans="1:2">
      <c r="A32599" t="s">
        <v>339</v>
      </c>
      <c r="B32599" t="str">
        <f>IF(ISBLANK(VLOOKUP(A32599,Questionnaire!A:KQ,260,FALSE)),"#",VLOOKUP(A32599,Questionnaire!A:KQ,260,FALSE))</f>
        <v>#</v>
      </c>
    </row>
    <row r="32600" spans="1:2">
      <c r="A32600" t="s">
        <v>340</v>
      </c>
      <c r="B32600" t="str">
        <f>IF(ISBLANK(VLOOKUP(A32600,Questionnaire!A:KQ,260,FALSE)),"#",VLOOKUP(A32600,Questionnaire!A:KQ,260,FALSE))</f>
        <v>#</v>
      </c>
    </row>
    <row r="32601" spans="1:2">
      <c r="A32601" t="s">
        <v>341</v>
      </c>
      <c r="B32601" t="str">
        <f>IF(ISBLANK(VLOOKUP(A32601,Questionnaire!A:KQ,260,FALSE)),"#",VLOOKUP(A32601,Questionnaire!A:KQ,260,FALSE))</f>
        <v>#</v>
      </c>
    </row>
    <row r="32602" spans="1:2">
      <c r="A32602" t="s">
        <v>342</v>
      </c>
      <c r="B32602" t="str">
        <f>IF(ISBLANK(VLOOKUP(A32602,Questionnaire!A:KQ,260,FALSE)),"#",VLOOKUP(A32602,Questionnaire!A:KQ,260,FALSE))</f>
        <v>#</v>
      </c>
    </row>
    <row r="32603" spans="1:2">
      <c r="A32603" t="s">
        <v>343</v>
      </c>
      <c r="B32603" t="str">
        <f>IF(ISBLANK(VLOOKUP(A32603,Questionnaire!A:KQ,260,FALSE)),"#",VLOOKUP(A32603,Questionnaire!A:KQ,260,FALSE))</f>
        <v>#</v>
      </c>
    </row>
    <row r="32604" spans="1:2">
      <c r="A32604" t="s">
        <v>344</v>
      </c>
      <c r="B32604" t="str">
        <f>IF(ISBLANK(VLOOKUP(A32604,Questionnaire!A:KQ,260,FALSE)),"#",VLOOKUP(A32604,Questionnaire!A:KQ,260,FALSE))</f>
        <v>#</v>
      </c>
    </row>
    <row r="32605" spans="1:2">
      <c r="A32605" t="s">
        <v>345</v>
      </c>
      <c r="B32605" t="str">
        <f>IF(ISBLANK(VLOOKUP(A32605,Questionnaire!A:KQ,260,FALSE)),"#",VLOOKUP(A32605,Questionnaire!A:KQ,260,FALSE))</f>
        <v>#</v>
      </c>
    </row>
    <row r="32606" spans="1:2">
      <c r="A32606" t="s">
        <v>348</v>
      </c>
      <c r="B32606" t="str">
        <f>IF(ISBLANK(VLOOKUP(A32606,Questionnaire!A:KQ,260,FALSE)),"#",VLOOKUP(A32606,Questionnaire!A:KQ,260,FALSE))</f>
        <v>#</v>
      </c>
    </row>
    <row r="32607" spans="1:2">
      <c r="A32607" t="s">
        <v>353</v>
      </c>
      <c r="B32607" t="str">
        <f>IF(ISBLANK(VLOOKUP(A32607,Questionnaire!A:KQ,260,FALSE)),"#",VLOOKUP(A32607,Questionnaire!A:KQ,260,FALSE))</f>
        <v>#</v>
      </c>
    </row>
    <row r="32608" spans="1:2">
      <c r="A32608" t="s">
        <v>354</v>
      </c>
      <c r="B32608" t="str">
        <f>IF(ISBLANK(VLOOKUP(A32608,Questionnaire!A:KQ,260,FALSE)),"#",VLOOKUP(A32608,Questionnaire!A:KQ,260,FALSE))</f>
        <v>#</v>
      </c>
    </row>
    <row r="32609" spans="1:2">
      <c r="A32609" t="s">
        <v>355</v>
      </c>
      <c r="B32609" t="str">
        <f>IF(ISBLANK(VLOOKUP(A32609,Questionnaire!A:KQ,260,FALSE)),"#",VLOOKUP(A32609,Questionnaire!A:KQ,260,FALSE))</f>
        <v>#</v>
      </c>
    </row>
    <row r="32610" spans="1:2">
      <c r="A32610" t="s">
        <v>356</v>
      </c>
      <c r="B32610" t="str">
        <f>IF(ISBLANK(VLOOKUP(A32610,Questionnaire!A:KQ,260,FALSE)),"#",VLOOKUP(A32610,Questionnaire!A:KQ,260,FALSE))</f>
        <v>#</v>
      </c>
    </row>
    <row r="32611" spans="1:2">
      <c r="A32611" t="s">
        <v>357</v>
      </c>
      <c r="B32611" t="str">
        <f>IF(ISBLANK(VLOOKUP(A32611,Questionnaire!A:KQ,260,FALSE)),"#",VLOOKUP(A32611,Questionnaire!A:KQ,260,FALSE))</f>
        <v>#</v>
      </c>
    </row>
    <row r="32612" spans="1:2">
      <c r="A32612" t="s">
        <v>360</v>
      </c>
      <c r="B32612" t="str">
        <f>IF(ISBLANK(VLOOKUP(A32612,Questionnaire!A:KQ,260,FALSE)),"#",VLOOKUP(A32612,Questionnaire!A:KQ,260,FALSE))</f>
        <v>#</v>
      </c>
    </row>
    <row r="32613" spans="1:2">
      <c r="A32613" t="s">
        <v>362</v>
      </c>
      <c r="B32613" t="str">
        <f>IF(ISBLANK(VLOOKUP(A32613,Questionnaire!A:KQ,260,FALSE)),"#",VLOOKUP(A32613,Questionnaire!A:KQ,260,FALSE))</f>
        <v>#</v>
      </c>
    </row>
    <row r="32614" spans="1:2">
      <c r="A32614" t="s">
        <v>363</v>
      </c>
      <c r="B32614" t="str">
        <f>IF(ISBLANK(VLOOKUP(A32614,Questionnaire!A:KQ,260,FALSE)),"#",VLOOKUP(A32614,Questionnaire!A:KQ,260,FALSE))</f>
        <v>#</v>
      </c>
    </row>
    <row r="32615" spans="1:2">
      <c r="A32615" t="s">
        <v>364</v>
      </c>
      <c r="B32615" t="str">
        <f>IF(ISBLANK(VLOOKUP(A32615,Questionnaire!A:KQ,260,FALSE)),"#",VLOOKUP(A32615,Questionnaire!A:KQ,260,FALSE))</f>
        <v>#</v>
      </c>
    </row>
    <row r="32616" spans="1:2">
      <c r="A32616" t="s">
        <v>365</v>
      </c>
      <c r="B32616" t="str">
        <f>IF(ISBLANK(VLOOKUP(A32616,Questionnaire!A:KQ,260,FALSE)),"#",VLOOKUP(A32616,Questionnaire!A:KQ,260,FALSE))</f>
        <v>#</v>
      </c>
    </row>
    <row r="32617" spans="1:2">
      <c r="A32617" t="s">
        <v>366</v>
      </c>
      <c r="B32617" t="str">
        <f>IF(ISBLANK(VLOOKUP(A32617,Questionnaire!A:KQ,260,FALSE)),"#",VLOOKUP(A32617,Questionnaire!A:KQ,260,FALSE))</f>
        <v>#</v>
      </c>
    </row>
    <row r="32618" spans="1:2">
      <c r="A32618" t="s">
        <v>371</v>
      </c>
      <c r="B32618" t="str">
        <f>IF(ISBLANK(VLOOKUP(A32618,Questionnaire!A:KQ,260,FALSE)),"#",VLOOKUP(A32618,Questionnaire!A:KQ,260,FALSE))</f>
        <v>#</v>
      </c>
    </row>
    <row r="32619" spans="1:2">
      <c r="A32619" t="s">
        <v>372</v>
      </c>
      <c r="B32619" t="str">
        <f>IF(ISBLANK(VLOOKUP(A32619,Questionnaire!A:KQ,260,FALSE)),"#",VLOOKUP(A32619,Questionnaire!A:KQ,260,FALSE))</f>
        <v>#</v>
      </c>
    </row>
    <row r="32620" spans="1:2">
      <c r="A32620" t="s">
        <v>373</v>
      </c>
      <c r="B32620" t="str">
        <f>IF(ISBLANK(VLOOKUP(A32620,Questionnaire!A:KQ,260,FALSE)),"#",VLOOKUP(A32620,Questionnaire!A:KQ,260,FALSE))</f>
        <v>#</v>
      </c>
    </row>
    <row r="32621" spans="1:2">
      <c r="A32621" t="s">
        <v>374</v>
      </c>
      <c r="B32621" t="str">
        <f>IF(ISBLANK(VLOOKUP(A32621,Questionnaire!A:KQ,260,FALSE)),"#",VLOOKUP(A32621,Questionnaire!A:KQ,260,FALSE))</f>
        <v>#</v>
      </c>
    </row>
    <row r="32622" spans="1:2">
      <c r="A32622" t="s">
        <v>377</v>
      </c>
      <c r="B32622" t="str">
        <f>IF(ISBLANK(VLOOKUP(A32622,Questionnaire!A:KQ,260,FALSE)),"#",VLOOKUP(A32622,Questionnaire!A:KQ,260,FALSE))</f>
        <v>#</v>
      </c>
    </row>
    <row r="32623" spans="1:2">
      <c r="A32623" t="s">
        <v>379</v>
      </c>
      <c r="B32623" t="str">
        <f>IF(ISBLANK(VLOOKUP(A32623,Questionnaire!A:KQ,260,FALSE)),"#",VLOOKUP(A32623,Questionnaire!A:KQ,260,FALSE))</f>
        <v>#</v>
      </c>
    </row>
    <row r="32624" spans="1:2">
      <c r="A32624" t="s">
        <v>380</v>
      </c>
      <c r="B32624" t="str">
        <f>IF(ISBLANK(VLOOKUP(A32624,Questionnaire!A:KQ,260,FALSE)),"#",VLOOKUP(A32624,Questionnaire!A:KQ,260,FALSE))</f>
        <v>#</v>
      </c>
    </row>
    <row r="32625" spans="1:2">
      <c r="A32625" t="s">
        <v>381</v>
      </c>
      <c r="B32625" t="str">
        <f>IF(ISBLANK(VLOOKUP(A32625,Questionnaire!A:KQ,260,FALSE)),"#",VLOOKUP(A32625,Questionnaire!A:KQ,260,FALSE))</f>
        <v>#</v>
      </c>
    </row>
    <row r="32626" spans="1:2">
      <c r="A32626" t="s">
        <v>382</v>
      </c>
      <c r="B32626" t="str">
        <f>IF(ISBLANK(VLOOKUP(A32626,Questionnaire!A:KQ,260,FALSE)),"#",VLOOKUP(A32626,Questionnaire!A:KQ,260,FALSE))</f>
        <v>#</v>
      </c>
    </row>
    <row r="32627" spans="1:2">
      <c r="A32627" t="s">
        <v>384</v>
      </c>
      <c r="B32627" t="str">
        <f>IF(ISBLANK(VLOOKUP(A32627,Questionnaire!A:KQ,260,FALSE)),"#",VLOOKUP(A32627,Questionnaire!A:KQ,260,FALSE))</f>
        <v>#</v>
      </c>
    </row>
    <row r="32628" spans="1:2">
      <c r="A32628" t="s">
        <v>387</v>
      </c>
      <c r="B32628" t="str">
        <f>IF(ISBLANK(VLOOKUP(A32628,Questionnaire!A:KQ,260,FALSE)),"#",VLOOKUP(A32628,Questionnaire!A:KQ,260,FALSE))</f>
        <v>#</v>
      </c>
    </row>
    <row r="32629" spans="1:2">
      <c r="A32629" t="s">
        <v>391</v>
      </c>
      <c r="B32629" t="str">
        <f>IF(ISBLANK(VLOOKUP(A32629,Questionnaire!A:KQ,260,FALSE)),"#",VLOOKUP(A32629,Questionnaire!A:KQ,260,FALSE))</f>
        <v>#</v>
      </c>
    </row>
    <row r="32630" spans="1:2">
      <c r="A32630" t="s">
        <v>393</v>
      </c>
      <c r="B32630" t="str">
        <f>IF(ISBLANK(VLOOKUP(A32630,Questionnaire!A:KQ,260,FALSE)),"#",VLOOKUP(A32630,Questionnaire!A:KQ,260,FALSE))</f>
        <v>#</v>
      </c>
    </row>
    <row r="32631" spans="1:2">
      <c r="A32631" t="s">
        <v>395</v>
      </c>
      <c r="B32631" t="str">
        <f>IF(ISBLANK(VLOOKUP(A32631,Questionnaire!A:KQ,260,FALSE)),"#",VLOOKUP(A32631,Questionnaire!A:KQ,260,FALSE))</f>
        <v>#</v>
      </c>
    </row>
    <row r="32632" spans="1:2">
      <c r="A32632" t="s">
        <v>398</v>
      </c>
      <c r="B32632" t="str">
        <f>IF(ISBLANK(VLOOKUP(A32632,Questionnaire!A:KQ,260,FALSE)),"#",VLOOKUP(A32632,Questionnaire!A:KQ,260,FALSE))</f>
        <v>#</v>
      </c>
    </row>
    <row r="32633" spans="1:2">
      <c r="A32633" t="s">
        <v>402</v>
      </c>
      <c r="B32633" t="str">
        <f>IF(ISBLANK(VLOOKUP(A32633,Questionnaire!A:KQ,260,FALSE)),"#",VLOOKUP(A32633,Questionnaire!A:KQ,260,FALSE))</f>
        <v>#</v>
      </c>
    </row>
    <row r="32634" spans="1:2">
      <c r="A32634" t="s">
        <v>405</v>
      </c>
      <c r="B32634" t="str">
        <f>IF(ISBLANK(VLOOKUP(A32634,Questionnaire!A:KQ,260,FALSE)),"#",VLOOKUP(A32634,Questionnaire!A:KQ,260,FALSE))</f>
        <v>#</v>
      </c>
    </row>
    <row r="32635" spans="1:2">
      <c r="A32635" t="s">
        <v>409</v>
      </c>
      <c r="B32635" t="str">
        <f>IF(ISBLANK(VLOOKUP(A32635,Questionnaire!A:KQ,260,FALSE)),"#",VLOOKUP(A32635,Questionnaire!A:KQ,260,FALSE))</f>
        <v>#</v>
      </c>
    </row>
    <row r="32636" spans="1:2">
      <c r="A32636" t="s">
        <v>412</v>
      </c>
      <c r="B32636" t="str">
        <f>IF(ISBLANK(VLOOKUP(A32636,Questionnaire!A:KQ,260,FALSE)),"#",VLOOKUP(A32636,Questionnaire!A:KQ,260,FALSE))</f>
        <v>#</v>
      </c>
    </row>
    <row r="32637" spans="1:2">
      <c r="A32637" t="s">
        <v>415</v>
      </c>
      <c r="B32637" t="str">
        <f>IF(ISBLANK(VLOOKUP(A32637,Questionnaire!A:KQ,260,FALSE)),"#",VLOOKUP(A32637,Questionnaire!A:KQ,260,FALSE))</f>
        <v>#</v>
      </c>
    </row>
    <row r="32638" spans="1:2">
      <c r="A32638" t="s">
        <v>418</v>
      </c>
      <c r="B32638" t="str">
        <f>IF(ISBLANK(VLOOKUP(A32638,Questionnaire!A:KQ,260,FALSE)),"#",VLOOKUP(A32638,Questionnaire!A:KQ,260,FALSE))</f>
        <v>#</v>
      </c>
    </row>
    <row r="32639" spans="1:2">
      <c r="A32639" t="s">
        <v>421</v>
      </c>
      <c r="B32639" t="str">
        <f>IF(ISBLANK(VLOOKUP(A32639,Questionnaire!A:KQ,260,FALSE)),"#",VLOOKUP(A32639,Questionnaire!A:KQ,260,FALSE))</f>
        <v>#</v>
      </c>
    </row>
    <row r="32640" spans="1:2">
      <c r="A32640" t="s">
        <v>424</v>
      </c>
      <c r="B32640" t="str">
        <f>IF(ISBLANK(VLOOKUP(A32640,Questionnaire!A:KQ,260,FALSE)),"#",VLOOKUP(A32640,Questionnaire!A:KQ,260,FALSE))</f>
        <v>#</v>
      </c>
    </row>
    <row r="32641" spans="1:2">
      <c r="A32641" t="s">
        <v>429</v>
      </c>
      <c r="B32641" t="str">
        <f>IF(ISBLANK(VLOOKUP(A32641,Questionnaire!A:KQ,260,FALSE)),"#",VLOOKUP(A32641,Questionnaire!A:KQ,260,FALSE))</f>
        <v>#</v>
      </c>
    </row>
    <row r="32642" spans="1:2">
      <c r="A32642" t="s">
        <v>432</v>
      </c>
      <c r="B32642" t="str">
        <f>IF(ISBLANK(VLOOKUP(A32642,Questionnaire!A:KQ,260,FALSE)),"#",VLOOKUP(A32642,Questionnaire!A:KQ,260,FALSE))</f>
        <v>#</v>
      </c>
    </row>
    <row r="32643" spans="1:2">
      <c r="A32643" t="s">
        <v>435</v>
      </c>
      <c r="B32643" t="str">
        <f>IF(ISBLANK(VLOOKUP(A32643,Questionnaire!A:KQ,260,FALSE)),"#",VLOOKUP(A32643,Questionnaire!A:KQ,260,FALSE))</f>
        <v>#</v>
      </c>
    </row>
    <row r="32644" spans="1:2">
      <c r="A32644" t="s">
        <v>437</v>
      </c>
      <c r="B32644" t="str">
        <f>IF(ISBLANK(VLOOKUP(A32644,Questionnaire!A:KQ,260,FALSE)),"#",VLOOKUP(A32644,Questionnaire!A:KQ,260,FALSE))</f>
        <v>#</v>
      </c>
    </row>
    <row r="32645" spans="1:2">
      <c r="A32645" t="s">
        <v>439</v>
      </c>
      <c r="B32645" t="str">
        <f>IF(ISBLANK(VLOOKUP(A32645,Questionnaire!A:KQ,260,FALSE)),"#",VLOOKUP(A32645,Questionnaire!A:KQ,260,FALSE))</f>
        <v>#</v>
      </c>
    </row>
    <row r="32646" spans="1:2">
      <c r="A32646" t="s">
        <v>442</v>
      </c>
      <c r="B32646" t="str">
        <f>IF(ISBLANK(VLOOKUP(A32646,Questionnaire!A:KQ,260,FALSE)),"#",VLOOKUP(A32646,Questionnaire!A:KQ,260,FALSE))</f>
        <v>#</v>
      </c>
    </row>
    <row r="32647" spans="1:2">
      <c r="A32647" t="s">
        <v>445</v>
      </c>
      <c r="B32647" t="str">
        <f>IF(ISBLANK(VLOOKUP(A32647,Questionnaire!A:KQ,260,FALSE)),"#",VLOOKUP(A32647,Questionnaire!A:KQ,260,FALSE))</f>
        <v>#</v>
      </c>
    </row>
    <row r="32648" spans="1:2">
      <c r="A32648" t="s">
        <v>448</v>
      </c>
      <c r="B32648" t="str">
        <f>IF(ISBLANK(VLOOKUP(A32648,Questionnaire!A:KQ,260,FALSE)),"#",VLOOKUP(A32648,Questionnaire!A:KQ,260,FALSE))</f>
        <v>#</v>
      </c>
    </row>
    <row r="32649" spans="1:2">
      <c r="A32649" t="s">
        <v>452</v>
      </c>
      <c r="B32649" t="str">
        <f>IF(ISBLANK(VLOOKUP(A32649,Questionnaire!A:KQ,260,FALSE)),"#",VLOOKUP(A32649,Questionnaire!A:KQ,260,FALSE))</f>
        <v>#</v>
      </c>
    </row>
    <row r="32650" spans="1:2">
      <c r="A32650" t="s">
        <v>455</v>
      </c>
      <c r="B32650" t="str">
        <f>IF(ISBLANK(VLOOKUP(A32650,Questionnaire!A:KQ,260,FALSE)),"#",VLOOKUP(A32650,Questionnaire!A:KQ,260,FALSE))</f>
        <v>#</v>
      </c>
    </row>
    <row r="32651" spans="1:2">
      <c r="A32651" t="s">
        <v>458</v>
      </c>
      <c r="B32651" t="str">
        <f>IF(ISBLANK(VLOOKUP(A32651,Questionnaire!A:KQ,260,FALSE)),"#",VLOOKUP(A32651,Questionnaire!A:KQ,260,FALSE))</f>
        <v>#</v>
      </c>
    </row>
    <row r="32652" spans="1:2">
      <c r="A32652" t="s">
        <v>461</v>
      </c>
      <c r="B32652" t="str">
        <f>IF(ISBLANK(VLOOKUP(A32652,Questionnaire!A:KQ,260,FALSE)),"#",VLOOKUP(A32652,Questionnaire!A:KQ,260,FALSE))</f>
        <v>#</v>
      </c>
    </row>
    <row r="32653" spans="1:2">
      <c r="A32653" t="s">
        <v>465</v>
      </c>
      <c r="B32653" t="str">
        <f>IF(ISBLANK(VLOOKUP(A32653,Questionnaire!A:KQ,260,FALSE)),"#",VLOOKUP(A32653,Questionnaire!A:KQ,260,FALSE))</f>
        <v>#</v>
      </c>
    </row>
    <row r="32654" spans="1:2">
      <c r="A32654" t="s">
        <v>467</v>
      </c>
      <c r="B32654" t="str">
        <f>IF(ISBLANK(VLOOKUP(A32654,Questionnaire!A:KQ,260,FALSE)),"#",VLOOKUP(A32654,Questionnaire!A:KQ,260,FALSE))</f>
        <v>#</v>
      </c>
    </row>
    <row r="32655" spans="1:2">
      <c r="A32655" t="s">
        <v>469</v>
      </c>
      <c r="B32655" t="str">
        <f>IF(ISBLANK(VLOOKUP(A32655,Questionnaire!A:KQ,260,FALSE)),"#",VLOOKUP(A32655,Questionnaire!A:KQ,260,FALSE))</f>
        <v>#</v>
      </c>
    </row>
    <row r="32656" spans="1:2">
      <c r="A32656" t="s">
        <v>471</v>
      </c>
      <c r="B32656" t="str">
        <f>IF(ISBLANK(VLOOKUP(A32656,Questionnaire!A:KQ,260,FALSE)),"#",VLOOKUP(A32656,Questionnaire!A:KQ,260,FALSE))</f>
        <v>#</v>
      </c>
    </row>
    <row r="32657" spans="1:3">
      <c r="A32657" t="s">
        <v>473</v>
      </c>
      <c r="B32657" t="str">
        <f>IF(ISBLANK(VLOOKUP(A32657,Questionnaire!A:KQ,260,FALSE)),"#",VLOOKUP(A32657,Questionnaire!A:KQ,260,FALSE))</f>
        <v>#</v>
      </c>
    </row>
    <row r="32658" spans="1:3">
      <c r="A32658" t="s">
        <v>475</v>
      </c>
      <c r="B32658" t="str">
        <f>IF(ISBLANK(VLOOKUP(A32658,Questionnaire!A:KQ,260,FALSE)),"#",VLOOKUP(A32658,Questionnaire!A:KQ,260,FALSE))</f>
        <v>#</v>
      </c>
    </row>
    <row r="32659" spans="1:3">
      <c r="A32659" t="s">
        <v>185</v>
      </c>
      <c r="B32659" t="str">
        <f>IF(ISBLANK(VLOOKUP(A32659,Questionnaire!A:KQ,261,FALSE)),"#",VLOOKUP(A32659,Questionnaire!A:KQ,261,FALSE))</f>
        <v>#</v>
      </c>
      <c r="C32659">
        <v>258</v>
      </c>
    </row>
    <row r="32660" spans="1:3">
      <c r="A32660" t="s">
        <v>187</v>
      </c>
      <c r="B32660" t="str">
        <f>IF(ISNA(VLOOKUP(VLOOKUP(A32660,Questionnaire!A:KQ,261,FALSE),'CORA Encoding'!D:E,2,FALSE)),"#",VLOOKUP(VLOOKUP(A32660,Questionnaire!A:KQ,261,FALSE),'CORA Encoding'!D:E,2,FALSE))</f>
        <v>#</v>
      </c>
    </row>
    <row r="32661" spans="1:3">
      <c r="A32661" t="s">
        <v>189</v>
      </c>
      <c r="B32661" t="str">
        <f>IF(ISNA(VLOOKUP(VLOOKUP(A32661,Questionnaire!A:KQ,261,FALSE),'CORA Encoding'!G:H,2,FALSE)),"#",VLOOKUP(VLOOKUP(A32661,Questionnaire!A:KQ,261,FALSE),'CORA Encoding'!G:H,2,FALSE))</f>
        <v>#</v>
      </c>
    </row>
    <row r="32662" spans="1:3">
      <c r="A32662" t="s">
        <v>191</v>
      </c>
      <c r="B32662" t="str">
        <f>IF(ISNA(VLOOKUP(VLOOKUP(A32662,Questionnaire!A:KQ,261,FALSE),'Country List'!E:F,2,FALSE)),"#",VLOOKUP(VLOOKUP(A32662,Questionnaire!A:KQ,261,FALSE),'Country List'!E:F,2,FALSE))</f>
        <v>#</v>
      </c>
    </row>
    <row r="32663" spans="1:3">
      <c r="A32663" t="s">
        <v>193</v>
      </c>
      <c r="B32663" t="str">
        <f>IF(ISNA(VLOOKUP(VLOOKUP(A32663,Questionnaire!A:KQ,261,FALSE),'Industry List'!B:C,2,FALSE)),"#",VLOOKUP(VLOOKUP(A32663,Questionnaire!A:KQ,261,FALSE),'Industry List'!B:C,2,FALSE))</f>
        <v>#</v>
      </c>
    </row>
    <row r="32664" spans="1:3">
      <c r="A32664" t="s">
        <v>197</v>
      </c>
      <c r="B32664" t="str">
        <f>IF(ISBLANK(VLOOKUP(A32664,Questionnaire!A:KQ,261,FALSE)),"#",VLOOKUP(A32664,Questionnaire!A:KQ,261,FALSE))</f>
        <v>#</v>
      </c>
    </row>
    <row r="32665" spans="1:3">
      <c r="A32665" t="s">
        <v>201</v>
      </c>
      <c r="B32665" t="str">
        <f>IF(ISBLANK(VLOOKUP(A32665,Questionnaire!A:KQ,261,FALSE)),"#",VLOOKUP(A32665,Questionnaire!A:KQ,261,FALSE))</f>
        <v>#</v>
      </c>
    </row>
    <row r="32666" spans="1:3">
      <c r="A32666" t="s">
        <v>203</v>
      </c>
      <c r="B32666" t="str">
        <f>IF(ISNA(VLOOKUP(VLOOKUP(A32666,Questionnaire!A:KQ,261,FALSE),'CORA Encoding'!J:K,2,FALSE)),"#",VLOOKUP(VLOOKUP(A32666,Questionnaire!A:KQ,261,FALSE),'CORA Encoding'!J:K,2,FALSE))</f>
        <v>#</v>
      </c>
    </row>
    <row r="32667" spans="1:3">
      <c r="A32667" t="s">
        <v>208</v>
      </c>
      <c r="B32667" t="str">
        <f>IF(ISBLANK(VLOOKUP(A32667,Questionnaire!A:KQ,261,FALSE)),"#",VLOOKUP(A32667,Questionnaire!A:KQ,261,FALSE))</f>
        <v>#</v>
      </c>
    </row>
    <row r="32668" spans="1:3">
      <c r="A32668" t="s">
        <v>213</v>
      </c>
      <c r="B32668" t="str">
        <f>IF(ISBLANK(VLOOKUP(A32668,Questionnaire!A:KQ,261,FALSE)),"#",VLOOKUP(A32668,Questionnaire!A:KQ,261,FALSE))</f>
        <v>#</v>
      </c>
    </row>
    <row r="32669" spans="1:3">
      <c r="A32669" t="s">
        <v>215</v>
      </c>
      <c r="B32669" t="str">
        <f>IF(ISBLANK(VLOOKUP(A32669,Questionnaire!A:KQ,261,FALSE)),"#",VLOOKUP(A32669,Questionnaire!A:KQ,261,FALSE))</f>
        <v>#</v>
      </c>
    </row>
    <row r="32670" spans="1:3">
      <c r="A32670" t="s">
        <v>217</v>
      </c>
      <c r="B32670" t="str">
        <f>IF(ISBLANK(VLOOKUP(A32670,Questionnaire!A:KQ,261,FALSE)),"#",VLOOKUP(A32670,Questionnaire!A:KQ,261,FALSE))</f>
        <v>#</v>
      </c>
    </row>
    <row r="32671" spans="1:3">
      <c r="A32671" t="s">
        <v>219</v>
      </c>
      <c r="B32671" t="str">
        <f>IF(ISBLANK(VLOOKUP(A32671,Questionnaire!A:KQ,261,FALSE)),"#",VLOOKUP(A32671,Questionnaire!A:KQ,261,FALSE))</f>
        <v>#</v>
      </c>
    </row>
    <row r="32672" spans="1:3">
      <c r="A32672" t="s">
        <v>221</v>
      </c>
      <c r="B32672" t="str">
        <f>IF(ISBLANK(VLOOKUP(A32672,Questionnaire!A:KQ,261,FALSE)),"#",VLOOKUP(A32672,Questionnaire!A:KQ,261,FALSE))</f>
        <v>#</v>
      </c>
    </row>
    <row r="32673" spans="1:2">
      <c r="A32673" t="s">
        <v>223</v>
      </c>
      <c r="B32673" t="str">
        <f>IF(ISBLANK(VLOOKUP(A32673,Questionnaire!A:KQ,261,FALSE)),"#",VLOOKUP(A32673,Questionnaire!A:KQ,261,FALSE))</f>
        <v>#</v>
      </c>
    </row>
    <row r="32674" spans="1:2">
      <c r="A32674" t="s">
        <v>225</v>
      </c>
      <c r="B32674" t="str">
        <f>IF(ISBLANK(VLOOKUP(A32674,Questionnaire!A:KQ,261,FALSE)),"#",VLOOKUP(A32674,Questionnaire!A:KQ,261,FALSE))</f>
        <v>#</v>
      </c>
    </row>
    <row r="32675" spans="1:2">
      <c r="A32675" t="s">
        <v>227</v>
      </c>
      <c r="B32675" t="str">
        <f>IF(ISBLANK(VLOOKUP(A32675,Questionnaire!A:KQ,261,FALSE)),"#",VLOOKUP(A32675,Questionnaire!A:KQ,261,FALSE))</f>
        <v>#</v>
      </c>
    </row>
    <row r="32676" spans="1:2">
      <c r="A32676" t="s">
        <v>229</v>
      </c>
      <c r="B32676" t="str">
        <f>IF(ISBLANK(VLOOKUP(A32676,Questionnaire!A:KQ,261,FALSE)),"#",VLOOKUP(A32676,Questionnaire!A:KQ,261,FALSE))</f>
        <v>#</v>
      </c>
    </row>
    <row r="32677" spans="1:2">
      <c r="A32677" t="s">
        <v>231</v>
      </c>
      <c r="B32677" t="str">
        <f>IF(ISBLANK(VLOOKUP(A32677,Questionnaire!A:KQ,261,FALSE)),"#",VLOOKUP(A32677,Questionnaire!A:KQ,261,FALSE))</f>
        <v>#</v>
      </c>
    </row>
    <row r="32678" spans="1:2">
      <c r="A32678" t="s">
        <v>233</v>
      </c>
      <c r="B32678" t="str">
        <f>IF(ISBLANK(VLOOKUP(A32678,Questionnaire!A:KQ,261,FALSE)),"#",VLOOKUP(A32678,Questionnaire!A:KQ,261,FALSE))</f>
        <v>#</v>
      </c>
    </row>
    <row r="32679" spans="1:2">
      <c r="A32679" t="s">
        <v>235</v>
      </c>
      <c r="B32679" t="str">
        <f>IF(ISBLANK(VLOOKUP(A32679,Questionnaire!A:KQ,261,FALSE)),"#",VLOOKUP(A32679,Questionnaire!A:KQ,261,FALSE))</f>
        <v>#</v>
      </c>
    </row>
    <row r="32680" spans="1:2">
      <c r="A32680" t="s">
        <v>237</v>
      </c>
      <c r="B32680" t="str">
        <f>IF(ISBLANK(VLOOKUP(A32680,Questionnaire!A:KQ,261,FALSE)),"#",VLOOKUP(A32680,Questionnaire!A:KQ,261,FALSE))</f>
        <v>#</v>
      </c>
    </row>
    <row r="32681" spans="1:2">
      <c r="A32681" t="s">
        <v>239</v>
      </c>
      <c r="B32681" t="str">
        <f>IF(ISBLANK(VLOOKUP(A32681,Questionnaire!A:KQ,261,FALSE)),"#",VLOOKUP(A32681,Questionnaire!A:KQ,261,FALSE))</f>
        <v>#</v>
      </c>
    </row>
    <row r="32682" spans="1:2">
      <c r="A32682" t="s">
        <v>242</v>
      </c>
      <c r="B32682" t="str">
        <f>IF(ISBLANK(VLOOKUP(A32682,Questionnaire!A:KQ,261,FALSE)),"#",VLOOKUP(A32682,Questionnaire!A:KQ,261,FALSE))</f>
        <v>#</v>
      </c>
    </row>
    <row r="32683" spans="1:2">
      <c r="A32683" t="s">
        <v>245</v>
      </c>
      <c r="B32683" t="str">
        <f>IF(ISBLANK(VLOOKUP(A32683,Questionnaire!A:KQ,261,FALSE)),"#",VLOOKUP(A32683,Questionnaire!A:KQ,261,FALSE))</f>
        <v>#</v>
      </c>
    </row>
    <row r="32684" spans="1:2">
      <c r="A32684" t="s">
        <v>247</v>
      </c>
      <c r="B32684" t="str">
        <f>IF(ISBLANK(VLOOKUP(A32684,Questionnaire!A:KQ,261,FALSE)),"#",VLOOKUP(A32684,Questionnaire!A:KQ,261,FALSE))</f>
        <v>#</v>
      </c>
    </row>
    <row r="32685" spans="1:2">
      <c r="A32685" t="s">
        <v>249</v>
      </c>
      <c r="B32685" t="str">
        <f>IF(ISBLANK(VLOOKUP(A32685,Questionnaire!A:KQ,261,FALSE)),"#",VLOOKUP(A32685,Questionnaire!A:KQ,261,FALSE))</f>
        <v>#</v>
      </c>
    </row>
    <row r="32686" spans="1:2">
      <c r="A32686" t="s">
        <v>250</v>
      </c>
      <c r="B32686" t="str">
        <f>IF(ISBLANK(VLOOKUP(A32686,Questionnaire!A:KQ,261,FALSE)),"#",VLOOKUP(A32686,Questionnaire!A:KQ,261,FALSE))</f>
        <v>#</v>
      </c>
    </row>
    <row r="32687" spans="1:2">
      <c r="A32687" t="s">
        <v>252</v>
      </c>
      <c r="B32687" t="str">
        <f>IF(ISBLANK(VLOOKUP(A32687,Questionnaire!A:KQ,261,FALSE)),"#",VLOOKUP(A32687,Questionnaire!A:KQ,261,FALSE))</f>
        <v>#</v>
      </c>
    </row>
    <row r="32688" spans="1:2">
      <c r="A32688" t="s">
        <v>255</v>
      </c>
      <c r="B32688" t="str">
        <f>IF(ISBLANK(VLOOKUP(A32688,Questionnaire!A:KQ,261,FALSE)),"#",VLOOKUP(A32688,Questionnaire!A:KQ,261,FALSE))</f>
        <v>#</v>
      </c>
    </row>
    <row r="32689" spans="1:2">
      <c r="A32689" t="s">
        <v>258</v>
      </c>
      <c r="B32689" t="str">
        <f>IF(ISNA(VLOOKUP(VLOOKUP(A32689,Questionnaire!A:KQ,261,FALSE),'CORA Encoding'!M:N,2,FALSE)),"#",VLOOKUP(VLOOKUP(A32689,Questionnaire!A:KQ,261,FALSE),'CORA Encoding'!M:N,2,FALSE))</f>
        <v>#</v>
      </c>
    </row>
    <row r="32690" spans="1:2">
      <c r="A32690" t="s">
        <v>261</v>
      </c>
      <c r="B32690" t="str">
        <f>IF(ISBLANK(VLOOKUP(A32690,Questionnaire!A:KQ,261,FALSE)),"#",VLOOKUP(A32690,Questionnaire!A:KQ,261,FALSE))</f>
        <v>#</v>
      </c>
    </row>
    <row r="32691" spans="1:2">
      <c r="A32691" t="s">
        <v>263</v>
      </c>
      <c r="B32691" t="str">
        <f>IF(ISBLANK(VLOOKUP(A32691,Questionnaire!A:KQ,261,FALSE)),"#",VLOOKUP(A32691,Questionnaire!A:KQ,261,FALSE))</f>
        <v>#</v>
      </c>
    </row>
    <row r="32692" spans="1:2">
      <c r="A32692" t="s">
        <v>265</v>
      </c>
      <c r="B32692" t="str">
        <f>IF(ISBLANK(VLOOKUP(A32692,Questionnaire!A:KQ,261,FALSE)),"#",VLOOKUP(A32692,Questionnaire!A:KQ,261,FALSE))</f>
        <v>#</v>
      </c>
    </row>
    <row r="32693" spans="1:2">
      <c r="A32693" t="s">
        <v>267</v>
      </c>
      <c r="B32693" t="str">
        <f>IF(ISBLANK(VLOOKUP(A32693,Questionnaire!A:KQ,261,FALSE)),"#",VLOOKUP(A32693,Questionnaire!A:KQ,261,FALSE))</f>
        <v>#</v>
      </c>
    </row>
    <row r="32694" spans="1:2">
      <c r="A32694" t="s">
        <v>269</v>
      </c>
      <c r="B32694" t="str">
        <f>IF(ISBLANK(VLOOKUP(A32694,Questionnaire!A:KQ,261,FALSE)),"#",VLOOKUP(A32694,Questionnaire!A:KQ,261,FALSE))</f>
        <v>#</v>
      </c>
    </row>
    <row r="32695" spans="1:2">
      <c r="A32695" t="s">
        <v>274</v>
      </c>
      <c r="B32695" t="str">
        <f>IF(ISBLANK(VLOOKUP(A32695,Questionnaire!A:KQ,261,FALSE)),"#",VLOOKUP(A32695,Questionnaire!A:KQ,261,FALSE))</f>
        <v>#</v>
      </c>
    </row>
    <row r="32696" spans="1:2">
      <c r="A32696" t="s">
        <v>276</v>
      </c>
      <c r="B32696" t="str">
        <f>IF(ISBLANK(VLOOKUP(A32696,Questionnaire!A:KQ,261,FALSE)),"#",VLOOKUP(A32696,Questionnaire!A:KQ,261,FALSE))</f>
        <v>#</v>
      </c>
    </row>
    <row r="32697" spans="1:2">
      <c r="A32697" t="s">
        <v>278</v>
      </c>
      <c r="B32697" t="str">
        <f>IF(ISBLANK(VLOOKUP(A32697,Questionnaire!A:KQ,261,FALSE)),"#",VLOOKUP(A32697,Questionnaire!A:KQ,261,FALSE))</f>
        <v>#</v>
      </c>
    </row>
    <row r="32698" spans="1:2">
      <c r="A32698" t="s">
        <v>280</v>
      </c>
      <c r="B32698" t="str">
        <f>IF(ISBLANK(VLOOKUP(A32698,Questionnaire!A:KQ,261,FALSE)),"#",VLOOKUP(A32698,Questionnaire!A:KQ,261,FALSE))</f>
        <v>#</v>
      </c>
    </row>
    <row r="32699" spans="1:2">
      <c r="A32699" t="s">
        <v>282</v>
      </c>
      <c r="B32699" t="str">
        <f>IF(ISBLANK(VLOOKUP(A32699,Questionnaire!A:KQ,261,FALSE)),"#",VLOOKUP(A32699,Questionnaire!A:KQ,261,FALSE))</f>
        <v>#</v>
      </c>
    </row>
    <row r="32700" spans="1:2">
      <c r="A32700" t="s">
        <v>286</v>
      </c>
      <c r="B32700" t="str">
        <f>IF(ISBLANK(VLOOKUP(A32700,Questionnaire!A:KQ,261,FALSE)),"#",VLOOKUP(A32700,Questionnaire!A:KQ,261,FALSE))</f>
        <v>#</v>
      </c>
    </row>
    <row r="32701" spans="1:2">
      <c r="A32701" t="s">
        <v>288</v>
      </c>
      <c r="B32701" t="str">
        <f>IF(ISBLANK(VLOOKUP(A32701,Questionnaire!A:KQ,261,FALSE)),"#",VLOOKUP(A32701,Questionnaire!A:KQ,261,FALSE))</f>
        <v>#</v>
      </c>
    </row>
    <row r="32702" spans="1:2">
      <c r="A32702" t="s">
        <v>290</v>
      </c>
      <c r="B32702" t="str">
        <f>IF(ISBLANK(VLOOKUP(A32702,Questionnaire!A:KQ,261,FALSE)),"#",VLOOKUP(A32702,Questionnaire!A:KQ,261,FALSE))</f>
        <v>#</v>
      </c>
    </row>
    <row r="32703" spans="1:2">
      <c r="A32703" t="s">
        <v>292</v>
      </c>
      <c r="B32703" t="str">
        <f>IF(ISBLANK(VLOOKUP(A32703,Questionnaire!A:KQ,261,FALSE)),"#",VLOOKUP(A32703,Questionnaire!A:KQ,261,FALSE))</f>
        <v>#</v>
      </c>
    </row>
    <row r="32704" spans="1:2">
      <c r="A32704" t="s">
        <v>294</v>
      </c>
      <c r="B32704" t="str">
        <f>IF(ISBLANK(VLOOKUP(A32704,Questionnaire!A:KQ,261,FALSE)),"#",VLOOKUP(A32704,Questionnaire!A:KQ,261,FALSE))</f>
        <v>#</v>
      </c>
    </row>
    <row r="32705" spans="1:2">
      <c r="A32705" t="s">
        <v>296</v>
      </c>
      <c r="B32705" t="str">
        <f>IF(ISBLANK(VLOOKUP(A32705,Questionnaire!A:KQ,261,FALSE)),"#",VLOOKUP(A32705,Questionnaire!A:KQ,261,FALSE))</f>
        <v>#</v>
      </c>
    </row>
    <row r="32706" spans="1:2">
      <c r="A32706" t="s">
        <v>301</v>
      </c>
      <c r="B32706" t="str">
        <f>IF(ISBLANK(VLOOKUP(A32706,Questionnaire!A:KQ,261,FALSE)),"#",VLOOKUP(A32706,Questionnaire!A:KQ,261,FALSE))</f>
        <v>#</v>
      </c>
    </row>
    <row r="32707" spans="1:2">
      <c r="A32707" t="s">
        <v>303</v>
      </c>
      <c r="B32707" t="str">
        <f>IF(ISBLANK(VLOOKUP(A32707,Questionnaire!A:KQ,261,FALSE)),"#",VLOOKUP(A32707,Questionnaire!A:KQ,261,FALSE))</f>
        <v>#</v>
      </c>
    </row>
    <row r="32708" spans="1:2">
      <c r="A32708" t="s">
        <v>305</v>
      </c>
      <c r="B32708" t="str">
        <f>IF(ISBLANK(VLOOKUP(A32708,Questionnaire!A:KQ,261,FALSE)),"#",VLOOKUP(A32708,Questionnaire!A:KQ,261,FALSE))</f>
        <v>#</v>
      </c>
    </row>
    <row r="32709" spans="1:2">
      <c r="A32709" t="s">
        <v>307</v>
      </c>
      <c r="B32709" t="str">
        <f>IF(ISBLANK(VLOOKUP(A32709,Questionnaire!A:KQ,261,FALSE)),"#",VLOOKUP(A32709,Questionnaire!A:KQ,261,FALSE))</f>
        <v>#</v>
      </c>
    </row>
    <row r="32710" spans="1:2">
      <c r="A32710" t="s">
        <v>311</v>
      </c>
      <c r="B32710" t="str">
        <f>IF(ISBLANK(VLOOKUP(A32710,Questionnaire!A:KQ,261,FALSE)),"#",VLOOKUP(A32710,Questionnaire!A:KQ,261,FALSE))</f>
        <v>#</v>
      </c>
    </row>
    <row r="32711" spans="1:2">
      <c r="A32711" t="s">
        <v>313</v>
      </c>
      <c r="B32711" t="str">
        <f>IF(ISBLANK(VLOOKUP(A32711,Questionnaire!A:KQ,261,FALSE)),"#",VLOOKUP(A32711,Questionnaire!A:KQ,261,FALSE))</f>
        <v>#</v>
      </c>
    </row>
    <row r="32712" spans="1:2">
      <c r="A32712" t="s">
        <v>314</v>
      </c>
      <c r="B32712" t="str">
        <f>IF(ISBLANK(VLOOKUP(A32712,Questionnaire!A:KQ,261,FALSE)),"#",VLOOKUP(A32712,Questionnaire!A:KQ,261,FALSE))</f>
        <v>#</v>
      </c>
    </row>
    <row r="32713" spans="1:2">
      <c r="A32713" t="s">
        <v>315</v>
      </c>
      <c r="B32713" t="str">
        <f>IF(ISBLANK(VLOOKUP(A32713,Questionnaire!A:KQ,261,FALSE)),"#",VLOOKUP(A32713,Questionnaire!A:KQ,261,FALSE))</f>
        <v>#</v>
      </c>
    </row>
    <row r="32714" spans="1:2">
      <c r="A32714" t="s">
        <v>317</v>
      </c>
      <c r="B32714" t="str">
        <f>IF(ISBLANK(VLOOKUP(A32714,Questionnaire!A:KQ,261,FALSE)),"#",VLOOKUP(A32714,Questionnaire!A:KQ,261,FALSE))</f>
        <v>#</v>
      </c>
    </row>
    <row r="32715" spans="1:2">
      <c r="A32715" t="s">
        <v>319</v>
      </c>
      <c r="B32715" t="str">
        <f>IF(ISBLANK(VLOOKUP(A32715,Questionnaire!A:KQ,261,FALSE)),"#",VLOOKUP(A32715,Questionnaire!A:KQ,261,FALSE))</f>
        <v>#</v>
      </c>
    </row>
    <row r="32716" spans="1:2">
      <c r="A32716" t="s">
        <v>322</v>
      </c>
      <c r="B32716" t="str">
        <f>IF(ISBLANK(VLOOKUP(A32716,Questionnaire!A:KQ,261,FALSE)),"#",VLOOKUP(A32716,Questionnaire!A:KQ,261,FALSE))</f>
        <v>#</v>
      </c>
    </row>
    <row r="32717" spans="1:2">
      <c r="A32717" t="s">
        <v>326</v>
      </c>
      <c r="B32717" t="str">
        <f>IF(ISBLANK(VLOOKUP(A32717,Questionnaire!A:KQ,261,FALSE)),"#",VLOOKUP(A32717,Questionnaire!A:KQ,261,FALSE))</f>
        <v>#</v>
      </c>
    </row>
    <row r="32718" spans="1:2">
      <c r="A32718" t="s">
        <v>328</v>
      </c>
      <c r="B32718" t="str">
        <f>IF(ISBLANK(VLOOKUP(A32718,Questionnaire!A:KQ,261,FALSE)),"#",VLOOKUP(A32718,Questionnaire!A:KQ,261,FALSE))</f>
        <v>#</v>
      </c>
    </row>
    <row r="32719" spans="1:2">
      <c r="A32719" t="s">
        <v>332</v>
      </c>
      <c r="B32719" t="str">
        <f>IF(ISBLANK(VLOOKUP(A32719,Questionnaire!A:KQ,261,FALSE)),"#",VLOOKUP(A32719,Questionnaire!A:KQ,261,FALSE))</f>
        <v>#</v>
      </c>
    </row>
    <row r="32720" spans="1:2">
      <c r="A32720" t="s">
        <v>333</v>
      </c>
      <c r="B32720" t="str">
        <f>IF(ISBLANK(VLOOKUP(A32720,Questionnaire!A:KQ,261,FALSE)),"#",VLOOKUP(A32720,Questionnaire!A:KQ,261,FALSE))</f>
        <v>#</v>
      </c>
    </row>
    <row r="32721" spans="1:2">
      <c r="A32721" t="s">
        <v>334</v>
      </c>
      <c r="B32721" t="str">
        <f>IF(ISBLANK(VLOOKUP(A32721,Questionnaire!A:KQ,261,FALSE)),"#",VLOOKUP(A32721,Questionnaire!A:KQ,261,FALSE))</f>
        <v>#</v>
      </c>
    </row>
    <row r="32722" spans="1:2">
      <c r="A32722" t="s">
        <v>335</v>
      </c>
      <c r="B32722" t="str">
        <f>IF(ISBLANK(VLOOKUP(A32722,Questionnaire!A:KQ,261,FALSE)),"#",VLOOKUP(A32722,Questionnaire!A:KQ,261,FALSE))</f>
        <v>#</v>
      </c>
    </row>
    <row r="32723" spans="1:2">
      <c r="A32723" t="s">
        <v>336</v>
      </c>
      <c r="B32723" t="str">
        <f>IF(ISBLANK(VLOOKUP(A32723,Questionnaire!A:KQ,261,FALSE)),"#",VLOOKUP(A32723,Questionnaire!A:KQ,261,FALSE))</f>
        <v>#</v>
      </c>
    </row>
    <row r="32724" spans="1:2">
      <c r="A32724" t="s">
        <v>337</v>
      </c>
      <c r="B32724" t="str">
        <f>IF(ISBLANK(VLOOKUP(A32724,Questionnaire!A:KQ,261,FALSE)),"#",VLOOKUP(A32724,Questionnaire!A:KQ,261,FALSE))</f>
        <v>#</v>
      </c>
    </row>
    <row r="32725" spans="1:2">
      <c r="A32725" t="s">
        <v>338</v>
      </c>
      <c r="B32725" t="str">
        <f>IF(ISBLANK(VLOOKUP(A32725,Questionnaire!A:KQ,261,FALSE)),"#",VLOOKUP(A32725,Questionnaire!A:KQ,261,FALSE))</f>
        <v>#</v>
      </c>
    </row>
    <row r="32726" spans="1:2">
      <c r="A32726" t="s">
        <v>339</v>
      </c>
      <c r="B32726" t="str">
        <f>IF(ISBLANK(VLOOKUP(A32726,Questionnaire!A:KQ,261,FALSE)),"#",VLOOKUP(A32726,Questionnaire!A:KQ,261,FALSE))</f>
        <v>#</v>
      </c>
    </row>
    <row r="32727" spans="1:2">
      <c r="A32727" t="s">
        <v>340</v>
      </c>
      <c r="B32727" t="str">
        <f>IF(ISBLANK(VLOOKUP(A32727,Questionnaire!A:KQ,261,FALSE)),"#",VLOOKUP(A32727,Questionnaire!A:KQ,261,FALSE))</f>
        <v>#</v>
      </c>
    </row>
    <row r="32728" spans="1:2">
      <c r="A32728" t="s">
        <v>341</v>
      </c>
      <c r="B32728" t="str">
        <f>IF(ISBLANK(VLOOKUP(A32728,Questionnaire!A:KQ,261,FALSE)),"#",VLOOKUP(A32728,Questionnaire!A:KQ,261,FALSE))</f>
        <v>#</v>
      </c>
    </row>
    <row r="32729" spans="1:2">
      <c r="A32729" t="s">
        <v>342</v>
      </c>
      <c r="B32729" t="str">
        <f>IF(ISBLANK(VLOOKUP(A32729,Questionnaire!A:KQ,261,FALSE)),"#",VLOOKUP(A32729,Questionnaire!A:KQ,261,FALSE))</f>
        <v>#</v>
      </c>
    </row>
    <row r="32730" spans="1:2">
      <c r="A32730" t="s">
        <v>343</v>
      </c>
      <c r="B32730" t="str">
        <f>IF(ISBLANK(VLOOKUP(A32730,Questionnaire!A:KQ,261,FALSE)),"#",VLOOKUP(A32730,Questionnaire!A:KQ,261,FALSE))</f>
        <v>#</v>
      </c>
    </row>
    <row r="32731" spans="1:2">
      <c r="A32731" t="s">
        <v>344</v>
      </c>
      <c r="B32731" t="str">
        <f>IF(ISBLANK(VLOOKUP(A32731,Questionnaire!A:KQ,261,FALSE)),"#",VLOOKUP(A32731,Questionnaire!A:KQ,261,FALSE))</f>
        <v>#</v>
      </c>
    </row>
    <row r="32732" spans="1:2">
      <c r="A32732" t="s">
        <v>345</v>
      </c>
      <c r="B32732" t="str">
        <f>IF(ISBLANK(VLOOKUP(A32732,Questionnaire!A:KQ,261,FALSE)),"#",VLOOKUP(A32732,Questionnaire!A:KQ,261,FALSE))</f>
        <v>#</v>
      </c>
    </row>
    <row r="32733" spans="1:2">
      <c r="A32733" t="s">
        <v>348</v>
      </c>
      <c r="B32733" t="str">
        <f>IF(ISBLANK(VLOOKUP(A32733,Questionnaire!A:KQ,261,FALSE)),"#",VLOOKUP(A32733,Questionnaire!A:KQ,261,FALSE))</f>
        <v>#</v>
      </c>
    </row>
    <row r="32734" spans="1:2">
      <c r="A32734" t="s">
        <v>353</v>
      </c>
      <c r="B32734" t="str">
        <f>IF(ISBLANK(VLOOKUP(A32734,Questionnaire!A:KQ,261,FALSE)),"#",VLOOKUP(A32734,Questionnaire!A:KQ,261,FALSE))</f>
        <v>#</v>
      </c>
    </row>
    <row r="32735" spans="1:2">
      <c r="A32735" t="s">
        <v>354</v>
      </c>
      <c r="B32735" t="str">
        <f>IF(ISBLANK(VLOOKUP(A32735,Questionnaire!A:KQ,261,FALSE)),"#",VLOOKUP(A32735,Questionnaire!A:KQ,261,FALSE))</f>
        <v>#</v>
      </c>
    </row>
    <row r="32736" spans="1:2">
      <c r="A32736" t="s">
        <v>355</v>
      </c>
      <c r="B32736" t="str">
        <f>IF(ISBLANK(VLOOKUP(A32736,Questionnaire!A:KQ,261,FALSE)),"#",VLOOKUP(A32736,Questionnaire!A:KQ,261,FALSE))</f>
        <v>#</v>
      </c>
    </row>
    <row r="32737" spans="1:2">
      <c r="A32737" t="s">
        <v>356</v>
      </c>
      <c r="B32737" t="str">
        <f>IF(ISBLANK(VLOOKUP(A32737,Questionnaire!A:KQ,261,FALSE)),"#",VLOOKUP(A32737,Questionnaire!A:KQ,261,FALSE))</f>
        <v>#</v>
      </c>
    </row>
    <row r="32738" spans="1:2">
      <c r="A32738" t="s">
        <v>357</v>
      </c>
      <c r="B32738" t="str">
        <f>IF(ISBLANK(VLOOKUP(A32738,Questionnaire!A:KQ,261,FALSE)),"#",VLOOKUP(A32738,Questionnaire!A:KQ,261,FALSE))</f>
        <v>#</v>
      </c>
    </row>
    <row r="32739" spans="1:2">
      <c r="A32739" t="s">
        <v>360</v>
      </c>
      <c r="B32739" t="str">
        <f>IF(ISBLANK(VLOOKUP(A32739,Questionnaire!A:KQ,261,FALSE)),"#",VLOOKUP(A32739,Questionnaire!A:KQ,261,FALSE))</f>
        <v>#</v>
      </c>
    </row>
    <row r="32740" spans="1:2">
      <c r="A32740" t="s">
        <v>362</v>
      </c>
      <c r="B32740" t="str">
        <f>IF(ISBLANK(VLOOKUP(A32740,Questionnaire!A:KQ,261,FALSE)),"#",VLOOKUP(A32740,Questionnaire!A:KQ,261,FALSE))</f>
        <v>#</v>
      </c>
    </row>
    <row r="32741" spans="1:2">
      <c r="A32741" t="s">
        <v>363</v>
      </c>
      <c r="B32741" t="str">
        <f>IF(ISBLANK(VLOOKUP(A32741,Questionnaire!A:KQ,261,FALSE)),"#",VLOOKUP(A32741,Questionnaire!A:KQ,261,FALSE))</f>
        <v>#</v>
      </c>
    </row>
    <row r="32742" spans="1:2">
      <c r="A32742" t="s">
        <v>364</v>
      </c>
      <c r="B32742" t="str">
        <f>IF(ISBLANK(VLOOKUP(A32742,Questionnaire!A:KQ,261,FALSE)),"#",VLOOKUP(A32742,Questionnaire!A:KQ,261,FALSE))</f>
        <v>#</v>
      </c>
    </row>
    <row r="32743" spans="1:2">
      <c r="A32743" t="s">
        <v>365</v>
      </c>
      <c r="B32743" t="str">
        <f>IF(ISBLANK(VLOOKUP(A32743,Questionnaire!A:KQ,261,FALSE)),"#",VLOOKUP(A32743,Questionnaire!A:KQ,261,FALSE))</f>
        <v>#</v>
      </c>
    </row>
    <row r="32744" spans="1:2">
      <c r="A32744" t="s">
        <v>366</v>
      </c>
      <c r="B32744" t="str">
        <f>IF(ISBLANK(VLOOKUP(A32744,Questionnaire!A:KQ,261,FALSE)),"#",VLOOKUP(A32744,Questionnaire!A:KQ,261,FALSE))</f>
        <v>#</v>
      </c>
    </row>
    <row r="32745" spans="1:2">
      <c r="A32745" t="s">
        <v>371</v>
      </c>
      <c r="B32745" t="str">
        <f>IF(ISBLANK(VLOOKUP(A32745,Questionnaire!A:KQ,261,FALSE)),"#",VLOOKUP(A32745,Questionnaire!A:KQ,261,FALSE))</f>
        <v>#</v>
      </c>
    </row>
    <row r="32746" spans="1:2">
      <c r="A32746" t="s">
        <v>372</v>
      </c>
      <c r="B32746" t="str">
        <f>IF(ISBLANK(VLOOKUP(A32746,Questionnaire!A:KQ,261,FALSE)),"#",VLOOKUP(A32746,Questionnaire!A:KQ,261,FALSE))</f>
        <v>#</v>
      </c>
    </row>
    <row r="32747" spans="1:2">
      <c r="A32747" t="s">
        <v>373</v>
      </c>
      <c r="B32747" t="str">
        <f>IF(ISBLANK(VLOOKUP(A32747,Questionnaire!A:KQ,261,FALSE)),"#",VLOOKUP(A32747,Questionnaire!A:KQ,261,FALSE))</f>
        <v>#</v>
      </c>
    </row>
    <row r="32748" spans="1:2">
      <c r="A32748" t="s">
        <v>374</v>
      </c>
      <c r="B32748" t="str">
        <f>IF(ISBLANK(VLOOKUP(A32748,Questionnaire!A:KQ,261,FALSE)),"#",VLOOKUP(A32748,Questionnaire!A:KQ,261,FALSE))</f>
        <v>#</v>
      </c>
    </row>
    <row r="32749" spans="1:2">
      <c r="A32749" t="s">
        <v>377</v>
      </c>
      <c r="B32749" t="str">
        <f>IF(ISBLANK(VLOOKUP(A32749,Questionnaire!A:KQ,261,FALSE)),"#",VLOOKUP(A32749,Questionnaire!A:KQ,261,FALSE))</f>
        <v>#</v>
      </c>
    </row>
    <row r="32750" spans="1:2">
      <c r="A32750" t="s">
        <v>379</v>
      </c>
      <c r="B32750" t="str">
        <f>IF(ISBLANK(VLOOKUP(A32750,Questionnaire!A:KQ,261,FALSE)),"#",VLOOKUP(A32750,Questionnaire!A:KQ,261,FALSE))</f>
        <v>#</v>
      </c>
    </row>
    <row r="32751" spans="1:2">
      <c r="A32751" t="s">
        <v>380</v>
      </c>
      <c r="B32751" t="str">
        <f>IF(ISBLANK(VLOOKUP(A32751,Questionnaire!A:KQ,261,FALSE)),"#",VLOOKUP(A32751,Questionnaire!A:KQ,261,FALSE))</f>
        <v>#</v>
      </c>
    </row>
    <row r="32752" spans="1:2">
      <c r="A32752" t="s">
        <v>381</v>
      </c>
      <c r="B32752" t="str">
        <f>IF(ISBLANK(VLOOKUP(A32752,Questionnaire!A:KQ,261,FALSE)),"#",VLOOKUP(A32752,Questionnaire!A:KQ,261,FALSE))</f>
        <v>#</v>
      </c>
    </row>
    <row r="32753" spans="1:2">
      <c r="A32753" t="s">
        <v>382</v>
      </c>
      <c r="B32753" t="str">
        <f>IF(ISBLANK(VLOOKUP(A32753,Questionnaire!A:KQ,261,FALSE)),"#",VLOOKUP(A32753,Questionnaire!A:KQ,261,FALSE))</f>
        <v>#</v>
      </c>
    </row>
    <row r="32754" spans="1:2">
      <c r="A32754" t="s">
        <v>384</v>
      </c>
      <c r="B32754" t="str">
        <f>IF(ISBLANK(VLOOKUP(A32754,Questionnaire!A:KQ,261,FALSE)),"#",VLOOKUP(A32754,Questionnaire!A:KQ,261,FALSE))</f>
        <v>#</v>
      </c>
    </row>
    <row r="32755" spans="1:2">
      <c r="A32755" t="s">
        <v>387</v>
      </c>
      <c r="B32755" t="str">
        <f>IF(ISBLANK(VLOOKUP(A32755,Questionnaire!A:KQ,261,FALSE)),"#",VLOOKUP(A32755,Questionnaire!A:KQ,261,FALSE))</f>
        <v>#</v>
      </c>
    </row>
    <row r="32756" spans="1:2">
      <c r="A32756" t="s">
        <v>391</v>
      </c>
      <c r="B32756" t="str">
        <f>IF(ISBLANK(VLOOKUP(A32756,Questionnaire!A:KQ,261,FALSE)),"#",VLOOKUP(A32756,Questionnaire!A:KQ,261,FALSE))</f>
        <v>#</v>
      </c>
    </row>
    <row r="32757" spans="1:2">
      <c r="A32757" t="s">
        <v>393</v>
      </c>
      <c r="B32757" t="str">
        <f>IF(ISBLANK(VLOOKUP(A32757,Questionnaire!A:KQ,261,FALSE)),"#",VLOOKUP(A32757,Questionnaire!A:KQ,261,FALSE))</f>
        <v>#</v>
      </c>
    </row>
    <row r="32758" spans="1:2">
      <c r="A32758" t="s">
        <v>395</v>
      </c>
      <c r="B32758" t="str">
        <f>IF(ISBLANK(VLOOKUP(A32758,Questionnaire!A:KQ,261,FALSE)),"#",VLOOKUP(A32758,Questionnaire!A:KQ,261,FALSE))</f>
        <v>#</v>
      </c>
    </row>
    <row r="32759" spans="1:2">
      <c r="A32759" t="s">
        <v>398</v>
      </c>
      <c r="B32759" t="str">
        <f>IF(ISBLANK(VLOOKUP(A32759,Questionnaire!A:KQ,261,FALSE)),"#",VLOOKUP(A32759,Questionnaire!A:KQ,261,FALSE))</f>
        <v>#</v>
      </c>
    </row>
    <row r="32760" spans="1:2">
      <c r="A32760" t="s">
        <v>402</v>
      </c>
      <c r="B32760" t="str">
        <f>IF(ISBLANK(VLOOKUP(A32760,Questionnaire!A:KQ,261,FALSE)),"#",VLOOKUP(A32760,Questionnaire!A:KQ,261,FALSE))</f>
        <v>#</v>
      </c>
    </row>
    <row r="32761" spans="1:2">
      <c r="A32761" t="s">
        <v>405</v>
      </c>
      <c r="B32761" t="str">
        <f>IF(ISBLANK(VLOOKUP(A32761,Questionnaire!A:KQ,261,FALSE)),"#",VLOOKUP(A32761,Questionnaire!A:KQ,261,FALSE))</f>
        <v>#</v>
      </c>
    </row>
    <row r="32762" spans="1:2">
      <c r="A32762" t="s">
        <v>409</v>
      </c>
      <c r="B32762" t="str">
        <f>IF(ISBLANK(VLOOKUP(A32762,Questionnaire!A:KQ,261,FALSE)),"#",VLOOKUP(A32762,Questionnaire!A:KQ,261,FALSE))</f>
        <v>#</v>
      </c>
    </row>
    <row r="32763" spans="1:2">
      <c r="A32763" t="s">
        <v>412</v>
      </c>
      <c r="B32763" t="str">
        <f>IF(ISBLANK(VLOOKUP(A32763,Questionnaire!A:KQ,261,FALSE)),"#",VLOOKUP(A32763,Questionnaire!A:KQ,261,FALSE))</f>
        <v>#</v>
      </c>
    </row>
    <row r="32764" spans="1:2">
      <c r="A32764" t="s">
        <v>415</v>
      </c>
      <c r="B32764" t="str">
        <f>IF(ISBLANK(VLOOKUP(A32764,Questionnaire!A:KQ,261,FALSE)),"#",VLOOKUP(A32764,Questionnaire!A:KQ,261,FALSE))</f>
        <v>#</v>
      </c>
    </row>
    <row r="32765" spans="1:2">
      <c r="A32765" t="s">
        <v>418</v>
      </c>
      <c r="B32765" t="str">
        <f>IF(ISBLANK(VLOOKUP(A32765,Questionnaire!A:KQ,261,FALSE)),"#",VLOOKUP(A32765,Questionnaire!A:KQ,261,FALSE))</f>
        <v>#</v>
      </c>
    </row>
    <row r="32766" spans="1:2">
      <c r="A32766" t="s">
        <v>421</v>
      </c>
      <c r="B32766" t="str">
        <f>IF(ISBLANK(VLOOKUP(A32766,Questionnaire!A:KQ,261,FALSE)),"#",VLOOKUP(A32766,Questionnaire!A:KQ,261,FALSE))</f>
        <v>#</v>
      </c>
    </row>
    <row r="32767" spans="1:2">
      <c r="A32767" t="s">
        <v>424</v>
      </c>
      <c r="B32767" t="str">
        <f>IF(ISBLANK(VLOOKUP(A32767,Questionnaire!A:KQ,261,FALSE)),"#",VLOOKUP(A32767,Questionnaire!A:KQ,261,FALSE))</f>
        <v>#</v>
      </c>
    </row>
    <row r="32768" spans="1:2">
      <c r="A32768" t="s">
        <v>429</v>
      </c>
      <c r="B32768" t="str">
        <f>IF(ISBLANK(VLOOKUP(A32768,Questionnaire!A:KQ,261,FALSE)),"#",VLOOKUP(A32768,Questionnaire!A:KQ,261,FALSE))</f>
        <v>#</v>
      </c>
    </row>
    <row r="32769" spans="1:2">
      <c r="A32769" t="s">
        <v>432</v>
      </c>
      <c r="B32769" t="str">
        <f>IF(ISBLANK(VLOOKUP(A32769,Questionnaire!A:KQ,261,FALSE)),"#",VLOOKUP(A32769,Questionnaire!A:KQ,261,FALSE))</f>
        <v>#</v>
      </c>
    </row>
    <row r="32770" spans="1:2">
      <c r="A32770" t="s">
        <v>435</v>
      </c>
      <c r="B32770" t="str">
        <f>IF(ISBLANK(VLOOKUP(A32770,Questionnaire!A:KQ,261,FALSE)),"#",VLOOKUP(A32770,Questionnaire!A:KQ,261,FALSE))</f>
        <v>#</v>
      </c>
    </row>
    <row r="32771" spans="1:2">
      <c r="A32771" t="s">
        <v>437</v>
      </c>
      <c r="B32771" t="str">
        <f>IF(ISBLANK(VLOOKUP(A32771,Questionnaire!A:KQ,261,FALSE)),"#",VLOOKUP(A32771,Questionnaire!A:KQ,261,FALSE))</f>
        <v>#</v>
      </c>
    </row>
    <row r="32772" spans="1:2">
      <c r="A32772" t="s">
        <v>439</v>
      </c>
      <c r="B32772" t="str">
        <f>IF(ISBLANK(VLOOKUP(A32772,Questionnaire!A:KQ,261,FALSE)),"#",VLOOKUP(A32772,Questionnaire!A:KQ,261,FALSE))</f>
        <v>#</v>
      </c>
    </row>
    <row r="32773" spans="1:2">
      <c r="A32773" t="s">
        <v>442</v>
      </c>
      <c r="B32773" t="str">
        <f>IF(ISBLANK(VLOOKUP(A32773,Questionnaire!A:KQ,261,FALSE)),"#",VLOOKUP(A32773,Questionnaire!A:KQ,261,FALSE))</f>
        <v>#</v>
      </c>
    </row>
    <row r="32774" spans="1:2">
      <c r="A32774" t="s">
        <v>445</v>
      </c>
      <c r="B32774" t="str">
        <f>IF(ISBLANK(VLOOKUP(A32774,Questionnaire!A:KQ,261,FALSE)),"#",VLOOKUP(A32774,Questionnaire!A:KQ,261,FALSE))</f>
        <v>#</v>
      </c>
    </row>
    <row r="32775" spans="1:2">
      <c r="A32775" t="s">
        <v>448</v>
      </c>
      <c r="B32775" t="str">
        <f>IF(ISBLANK(VLOOKUP(A32775,Questionnaire!A:KQ,261,FALSE)),"#",VLOOKUP(A32775,Questionnaire!A:KQ,261,FALSE))</f>
        <v>#</v>
      </c>
    </row>
    <row r="32776" spans="1:2">
      <c r="A32776" t="s">
        <v>452</v>
      </c>
      <c r="B32776" t="str">
        <f>IF(ISBLANK(VLOOKUP(A32776,Questionnaire!A:KQ,261,FALSE)),"#",VLOOKUP(A32776,Questionnaire!A:KQ,261,FALSE))</f>
        <v>#</v>
      </c>
    </row>
    <row r="32777" spans="1:2">
      <c r="A32777" t="s">
        <v>455</v>
      </c>
      <c r="B32777" t="str">
        <f>IF(ISBLANK(VLOOKUP(A32777,Questionnaire!A:KQ,261,FALSE)),"#",VLOOKUP(A32777,Questionnaire!A:KQ,261,FALSE))</f>
        <v>#</v>
      </c>
    </row>
    <row r="32778" spans="1:2">
      <c r="A32778" t="s">
        <v>458</v>
      </c>
      <c r="B32778" t="str">
        <f>IF(ISBLANK(VLOOKUP(A32778,Questionnaire!A:KQ,261,FALSE)),"#",VLOOKUP(A32778,Questionnaire!A:KQ,261,FALSE))</f>
        <v>#</v>
      </c>
    </row>
    <row r="32779" spans="1:2">
      <c r="A32779" t="s">
        <v>461</v>
      </c>
      <c r="B32779" t="str">
        <f>IF(ISBLANK(VLOOKUP(A32779,Questionnaire!A:KQ,261,FALSE)),"#",VLOOKUP(A32779,Questionnaire!A:KQ,261,FALSE))</f>
        <v>#</v>
      </c>
    </row>
    <row r="32780" spans="1:2">
      <c r="A32780" t="s">
        <v>465</v>
      </c>
      <c r="B32780" t="str">
        <f>IF(ISBLANK(VLOOKUP(A32780,Questionnaire!A:KQ,261,FALSE)),"#",VLOOKUP(A32780,Questionnaire!A:KQ,261,FALSE))</f>
        <v>#</v>
      </c>
    </row>
    <row r="32781" spans="1:2">
      <c r="A32781" t="s">
        <v>467</v>
      </c>
      <c r="B32781" t="str">
        <f>IF(ISBLANK(VLOOKUP(A32781,Questionnaire!A:KQ,261,FALSE)),"#",VLOOKUP(A32781,Questionnaire!A:KQ,261,FALSE))</f>
        <v>#</v>
      </c>
    </row>
    <row r="32782" spans="1:2">
      <c r="A32782" t="s">
        <v>469</v>
      </c>
      <c r="B32782" t="str">
        <f>IF(ISBLANK(VLOOKUP(A32782,Questionnaire!A:KQ,261,FALSE)),"#",VLOOKUP(A32782,Questionnaire!A:KQ,261,FALSE))</f>
        <v>#</v>
      </c>
    </row>
    <row r="32783" spans="1:2">
      <c r="A32783" t="s">
        <v>471</v>
      </c>
      <c r="B32783" t="str">
        <f>IF(ISBLANK(VLOOKUP(A32783,Questionnaire!A:KQ,261,FALSE)),"#",VLOOKUP(A32783,Questionnaire!A:KQ,261,FALSE))</f>
        <v>#</v>
      </c>
    </row>
    <row r="32784" spans="1:2">
      <c r="A32784" t="s">
        <v>473</v>
      </c>
      <c r="B32784" t="str">
        <f>IF(ISBLANK(VLOOKUP(A32784,Questionnaire!A:KQ,261,FALSE)),"#",VLOOKUP(A32784,Questionnaire!A:KQ,261,FALSE))</f>
        <v>#</v>
      </c>
    </row>
    <row r="32785" spans="1:3">
      <c r="A32785" t="s">
        <v>475</v>
      </c>
      <c r="B32785" t="str">
        <f>IF(ISBLANK(VLOOKUP(A32785,Questionnaire!A:KQ,261,FALSE)),"#",VLOOKUP(A32785,Questionnaire!A:KQ,261,FALSE))</f>
        <v>#</v>
      </c>
    </row>
    <row r="32786" spans="1:3">
      <c r="A32786" t="s">
        <v>185</v>
      </c>
      <c r="B32786" t="str">
        <f>IF(ISBLANK(VLOOKUP(A32786,Questionnaire!A:KQ,262,FALSE)),"#",VLOOKUP(A32786,Questionnaire!A:KQ,262,FALSE))</f>
        <v>#</v>
      </c>
      <c r="C32786">
        <v>259</v>
      </c>
    </row>
    <row r="32787" spans="1:3">
      <c r="A32787" t="s">
        <v>187</v>
      </c>
      <c r="B32787" t="str">
        <f>IF(ISNA(VLOOKUP(VLOOKUP(A32787,Questionnaire!A:KQ,262,FALSE),'CORA Encoding'!D:E,2,FALSE)),"#",VLOOKUP(VLOOKUP(A32787,Questionnaire!A:KQ,262,FALSE),'CORA Encoding'!D:E,2,FALSE))</f>
        <v>#</v>
      </c>
    </row>
    <row r="32788" spans="1:3">
      <c r="A32788" t="s">
        <v>189</v>
      </c>
      <c r="B32788" t="str">
        <f>IF(ISNA(VLOOKUP(VLOOKUP(A32788,Questionnaire!A:KQ,262,FALSE),'CORA Encoding'!G:H,2,FALSE)),"#",VLOOKUP(VLOOKUP(A32788,Questionnaire!A:KQ,262,FALSE),'CORA Encoding'!G:H,2,FALSE))</f>
        <v>#</v>
      </c>
    </row>
    <row r="32789" spans="1:3">
      <c r="A32789" t="s">
        <v>191</v>
      </c>
      <c r="B32789" t="str">
        <f>IF(ISNA(VLOOKUP(VLOOKUP(A32789,Questionnaire!A:KQ,262,FALSE),'Country List'!E:F,2,FALSE)),"#",VLOOKUP(VLOOKUP(A32789,Questionnaire!A:KQ,262,FALSE),'Country List'!E:F,2,FALSE))</f>
        <v>#</v>
      </c>
    </row>
    <row r="32790" spans="1:3">
      <c r="A32790" t="s">
        <v>193</v>
      </c>
      <c r="B32790" t="str">
        <f>IF(ISNA(VLOOKUP(VLOOKUP(A32790,Questionnaire!A:KQ,262,FALSE),'Industry List'!B:C,2,FALSE)),"#",VLOOKUP(VLOOKUP(A32790,Questionnaire!A:KQ,262,FALSE),'Industry List'!B:C,2,FALSE))</f>
        <v>#</v>
      </c>
    </row>
    <row r="32791" spans="1:3">
      <c r="A32791" t="s">
        <v>197</v>
      </c>
      <c r="B32791" t="str">
        <f>IF(ISBLANK(VLOOKUP(A32791,Questionnaire!A:KQ,262,FALSE)),"#",VLOOKUP(A32791,Questionnaire!A:KQ,262,FALSE))</f>
        <v>#</v>
      </c>
    </row>
    <row r="32792" spans="1:3">
      <c r="A32792" t="s">
        <v>201</v>
      </c>
      <c r="B32792" t="str">
        <f>IF(ISBLANK(VLOOKUP(A32792,Questionnaire!A:KQ,262,FALSE)),"#",VLOOKUP(A32792,Questionnaire!A:KQ,262,FALSE))</f>
        <v>#</v>
      </c>
    </row>
    <row r="32793" spans="1:3">
      <c r="A32793" t="s">
        <v>203</v>
      </c>
      <c r="B32793" t="str">
        <f>IF(ISNA(VLOOKUP(VLOOKUP(A32793,Questionnaire!A:KQ,262,FALSE),'CORA Encoding'!J:K,2,FALSE)),"#",VLOOKUP(VLOOKUP(A32793,Questionnaire!A:KQ,262,FALSE),'CORA Encoding'!J:K,2,FALSE))</f>
        <v>#</v>
      </c>
    </row>
    <row r="32794" spans="1:3">
      <c r="A32794" t="s">
        <v>208</v>
      </c>
      <c r="B32794" t="str">
        <f>IF(ISBLANK(VLOOKUP(A32794,Questionnaire!A:KQ,262,FALSE)),"#",VLOOKUP(A32794,Questionnaire!A:KQ,262,FALSE))</f>
        <v>#</v>
      </c>
    </row>
    <row r="32795" spans="1:3">
      <c r="A32795" t="s">
        <v>213</v>
      </c>
      <c r="B32795" t="str">
        <f>IF(ISBLANK(VLOOKUP(A32795,Questionnaire!A:KQ,262,FALSE)),"#",VLOOKUP(A32795,Questionnaire!A:KQ,262,FALSE))</f>
        <v>#</v>
      </c>
    </row>
    <row r="32796" spans="1:3">
      <c r="A32796" t="s">
        <v>215</v>
      </c>
      <c r="B32796" t="str">
        <f>IF(ISBLANK(VLOOKUP(A32796,Questionnaire!A:KQ,262,FALSE)),"#",VLOOKUP(A32796,Questionnaire!A:KQ,262,FALSE))</f>
        <v>#</v>
      </c>
    </row>
    <row r="32797" spans="1:3">
      <c r="A32797" t="s">
        <v>217</v>
      </c>
      <c r="B32797" t="str">
        <f>IF(ISBLANK(VLOOKUP(A32797,Questionnaire!A:KQ,262,FALSE)),"#",VLOOKUP(A32797,Questionnaire!A:KQ,262,FALSE))</f>
        <v>#</v>
      </c>
    </row>
    <row r="32798" spans="1:3">
      <c r="A32798" t="s">
        <v>219</v>
      </c>
      <c r="B32798" t="str">
        <f>IF(ISBLANK(VLOOKUP(A32798,Questionnaire!A:KQ,262,FALSE)),"#",VLOOKUP(A32798,Questionnaire!A:KQ,262,FALSE))</f>
        <v>#</v>
      </c>
    </row>
    <row r="32799" spans="1:3">
      <c r="A32799" t="s">
        <v>221</v>
      </c>
      <c r="B32799" t="str">
        <f>IF(ISBLANK(VLOOKUP(A32799,Questionnaire!A:KQ,262,FALSE)),"#",VLOOKUP(A32799,Questionnaire!A:KQ,262,FALSE))</f>
        <v>#</v>
      </c>
    </row>
    <row r="32800" spans="1:3">
      <c r="A32800" t="s">
        <v>223</v>
      </c>
      <c r="B32800" t="str">
        <f>IF(ISBLANK(VLOOKUP(A32800,Questionnaire!A:KQ,262,FALSE)),"#",VLOOKUP(A32800,Questionnaire!A:KQ,262,FALSE))</f>
        <v>#</v>
      </c>
    </row>
    <row r="32801" spans="1:2">
      <c r="A32801" t="s">
        <v>225</v>
      </c>
      <c r="B32801" t="str">
        <f>IF(ISBLANK(VLOOKUP(A32801,Questionnaire!A:KQ,262,FALSE)),"#",VLOOKUP(A32801,Questionnaire!A:KQ,262,FALSE))</f>
        <v>#</v>
      </c>
    </row>
    <row r="32802" spans="1:2">
      <c r="A32802" t="s">
        <v>227</v>
      </c>
      <c r="B32802" t="str">
        <f>IF(ISBLANK(VLOOKUP(A32802,Questionnaire!A:KQ,262,FALSE)),"#",VLOOKUP(A32802,Questionnaire!A:KQ,262,FALSE))</f>
        <v>#</v>
      </c>
    </row>
    <row r="32803" spans="1:2">
      <c r="A32803" t="s">
        <v>229</v>
      </c>
      <c r="B32803" t="str">
        <f>IF(ISBLANK(VLOOKUP(A32803,Questionnaire!A:KQ,262,FALSE)),"#",VLOOKUP(A32803,Questionnaire!A:KQ,262,FALSE))</f>
        <v>#</v>
      </c>
    </row>
    <row r="32804" spans="1:2">
      <c r="A32804" t="s">
        <v>231</v>
      </c>
      <c r="B32804" t="str">
        <f>IF(ISBLANK(VLOOKUP(A32804,Questionnaire!A:KQ,262,FALSE)),"#",VLOOKUP(A32804,Questionnaire!A:KQ,262,FALSE))</f>
        <v>#</v>
      </c>
    </row>
    <row r="32805" spans="1:2">
      <c r="A32805" t="s">
        <v>233</v>
      </c>
      <c r="B32805" t="str">
        <f>IF(ISBLANK(VLOOKUP(A32805,Questionnaire!A:KQ,262,FALSE)),"#",VLOOKUP(A32805,Questionnaire!A:KQ,262,FALSE))</f>
        <v>#</v>
      </c>
    </row>
    <row r="32806" spans="1:2">
      <c r="A32806" t="s">
        <v>235</v>
      </c>
      <c r="B32806" t="str">
        <f>IF(ISBLANK(VLOOKUP(A32806,Questionnaire!A:KQ,262,FALSE)),"#",VLOOKUP(A32806,Questionnaire!A:KQ,262,FALSE))</f>
        <v>#</v>
      </c>
    </row>
    <row r="32807" spans="1:2">
      <c r="A32807" t="s">
        <v>237</v>
      </c>
      <c r="B32807" t="str">
        <f>IF(ISBLANK(VLOOKUP(A32807,Questionnaire!A:KQ,262,FALSE)),"#",VLOOKUP(A32807,Questionnaire!A:KQ,262,FALSE))</f>
        <v>#</v>
      </c>
    </row>
    <row r="32808" spans="1:2">
      <c r="A32808" t="s">
        <v>239</v>
      </c>
      <c r="B32808" t="str">
        <f>IF(ISBLANK(VLOOKUP(A32808,Questionnaire!A:KQ,262,FALSE)),"#",VLOOKUP(A32808,Questionnaire!A:KQ,262,FALSE))</f>
        <v>#</v>
      </c>
    </row>
    <row r="32809" spans="1:2">
      <c r="A32809" t="s">
        <v>242</v>
      </c>
      <c r="B32809" t="str">
        <f>IF(ISBLANK(VLOOKUP(A32809,Questionnaire!A:KQ,262,FALSE)),"#",VLOOKUP(A32809,Questionnaire!A:KQ,262,FALSE))</f>
        <v>#</v>
      </c>
    </row>
    <row r="32810" spans="1:2">
      <c r="A32810" t="s">
        <v>245</v>
      </c>
      <c r="B32810" t="str">
        <f>IF(ISBLANK(VLOOKUP(A32810,Questionnaire!A:KQ,262,FALSE)),"#",VLOOKUP(A32810,Questionnaire!A:KQ,262,FALSE))</f>
        <v>#</v>
      </c>
    </row>
    <row r="32811" spans="1:2">
      <c r="A32811" t="s">
        <v>247</v>
      </c>
      <c r="B32811" t="str">
        <f>IF(ISBLANK(VLOOKUP(A32811,Questionnaire!A:KQ,262,FALSE)),"#",VLOOKUP(A32811,Questionnaire!A:KQ,262,FALSE))</f>
        <v>#</v>
      </c>
    </row>
    <row r="32812" spans="1:2">
      <c r="A32812" t="s">
        <v>249</v>
      </c>
      <c r="B32812" t="str">
        <f>IF(ISBLANK(VLOOKUP(A32812,Questionnaire!A:KQ,262,FALSE)),"#",VLOOKUP(A32812,Questionnaire!A:KQ,262,FALSE))</f>
        <v>#</v>
      </c>
    </row>
    <row r="32813" spans="1:2">
      <c r="A32813" t="s">
        <v>250</v>
      </c>
      <c r="B32813" t="str">
        <f>IF(ISBLANK(VLOOKUP(A32813,Questionnaire!A:KQ,262,FALSE)),"#",VLOOKUP(A32813,Questionnaire!A:KQ,262,FALSE))</f>
        <v>#</v>
      </c>
    </row>
    <row r="32814" spans="1:2">
      <c r="A32814" t="s">
        <v>252</v>
      </c>
      <c r="B32814" t="str">
        <f>IF(ISBLANK(VLOOKUP(A32814,Questionnaire!A:KQ,262,FALSE)),"#",VLOOKUP(A32814,Questionnaire!A:KQ,262,FALSE))</f>
        <v>#</v>
      </c>
    </row>
    <row r="32815" spans="1:2">
      <c r="A32815" t="s">
        <v>255</v>
      </c>
      <c r="B32815" t="str">
        <f>IF(ISBLANK(VLOOKUP(A32815,Questionnaire!A:KQ,262,FALSE)),"#",VLOOKUP(A32815,Questionnaire!A:KQ,262,FALSE))</f>
        <v>#</v>
      </c>
    </row>
    <row r="32816" spans="1:2">
      <c r="A32816" t="s">
        <v>258</v>
      </c>
      <c r="B32816" t="str">
        <f>IF(ISNA(VLOOKUP(VLOOKUP(A32816,Questionnaire!A:KQ,262,FALSE),'CORA Encoding'!M:N,2,FALSE)),"#",VLOOKUP(VLOOKUP(A32816,Questionnaire!A:KQ,262,FALSE),'CORA Encoding'!M:N,2,FALSE))</f>
        <v>#</v>
      </c>
    </row>
    <row r="32817" spans="1:2">
      <c r="A32817" t="s">
        <v>261</v>
      </c>
      <c r="B32817" t="str">
        <f>IF(ISBLANK(VLOOKUP(A32817,Questionnaire!A:KQ,262,FALSE)),"#",VLOOKUP(A32817,Questionnaire!A:KQ,262,FALSE))</f>
        <v>#</v>
      </c>
    </row>
    <row r="32818" spans="1:2">
      <c r="A32818" t="s">
        <v>263</v>
      </c>
      <c r="B32818" t="str">
        <f>IF(ISBLANK(VLOOKUP(A32818,Questionnaire!A:KQ,262,FALSE)),"#",VLOOKUP(A32818,Questionnaire!A:KQ,262,FALSE))</f>
        <v>#</v>
      </c>
    </row>
    <row r="32819" spans="1:2">
      <c r="A32819" t="s">
        <v>265</v>
      </c>
      <c r="B32819" t="str">
        <f>IF(ISBLANK(VLOOKUP(A32819,Questionnaire!A:KQ,262,FALSE)),"#",VLOOKUP(A32819,Questionnaire!A:KQ,262,FALSE))</f>
        <v>#</v>
      </c>
    </row>
    <row r="32820" spans="1:2">
      <c r="A32820" t="s">
        <v>267</v>
      </c>
      <c r="B32820" t="str">
        <f>IF(ISBLANK(VLOOKUP(A32820,Questionnaire!A:KQ,262,FALSE)),"#",VLOOKUP(A32820,Questionnaire!A:KQ,262,FALSE))</f>
        <v>#</v>
      </c>
    </row>
    <row r="32821" spans="1:2">
      <c r="A32821" t="s">
        <v>269</v>
      </c>
      <c r="B32821" t="str">
        <f>IF(ISBLANK(VLOOKUP(A32821,Questionnaire!A:KQ,262,FALSE)),"#",VLOOKUP(A32821,Questionnaire!A:KQ,262,FALSE))</f>
        <v>#</v>
      </c>
    </row>
    <row r="32822" spans="1:2">
      <c r="A32822" t="s">
        <v>274</v>
      </c>
      <c r="B32822" t="str">
        <f>IF(ISBLANK(VLOOKUP(A32822,Questionnaire!A:KQ,262,FALSE)),"#",VLOOKUP(A32822,Questionnaire!A:KQ,262,FALSE))</f>
        <v>#</v>
      </c>
    </row>
    <row r="32823" spans="1:2">
      <c r="A32823" t="s">
        <v>276</v>
      </c>
      <c r="B32823" t="str">
        <f>IF(ISBLANK(VLOOKUP(A32823,Questionnaire!A:KQ,262,FALSE)),"#",VLOOKUP(A32823,Questionnaire!A:KQ,262,FALSE))</f>
        <v>#</v>
      </c>
    </row>
    <row r="32824" spans="1:2">
      <c r="A32824" t="s">
        <v>278</v>
      </c>
      <c r="B32824" t="str">
        <f>IF(ISBLANK(VLOOKUP(A32824,Questionnaire!A:KQ,262,FALSE)),"#",VLOOKUP(A32824,Questionnaire!A:KQ,262,FALSE))</f>
        <v>#</v>
      </c>
    </row>
    <row r="32825" spans="1:2">
      <c r="A32825" t="s">
        <v>280</v>
      </c>
      <c r="B32825" t="str">
        <f>IF(ISBLANK(VLOOKUP(A32825,Questionnaire!A:KQ,262,FALSE)),"#",VLOOKUP(A32825,Questionnaire!A:KQ,262,FALSE))</f>
        <v>#</v>
      </c>
    </row>
    <row r="32826" spans="1:2">
      <c r="A32826" t="s">
        <v>282</v>
      </c>
      <c r="B32826" t="str">
        <f>IF(ISBLANK(VLOOKUP(A32826,Questionnaire!A:KQ,262,FALSE)),"#",VLOOKUP(A32826,Questionnaire!A:KQ,262,FALSE))</f>
        <v>#</v>
      </c>
    </row>
    <row r="32827" spans="1:2">
      <c r="A32827" t="s">
        <v>286</v>
      </c>
      <c r="B32827" t="str">
        <f>IF(ISBLANK(VLOOKUP(A32827,Questionnaire!A:KQ,262,FALSE)),"#",VLOOKUP(A32827,Questionnaire!A:KQ,262,FALSE))</f>
        <v>#</v>
      </c>
    </row>
    <row r="32828" spans="1:2">
      <c r="A32828" t="s">
        <v>288</v>
      </c>
      <c r="B32828" t="str">
        <f>IF(ISBLANK(VLOOKUP(A32828,Questionnaire!A:KQ,262,FALSE)),"#",VLOOKUP(A32828,Questionnaire!A:KQ,262,FALSE))</f>
        <v>#</v>
      </c>
    </row>
    <row r="32829" spans="1:2">
      <c r="A32829" t="s">
        <v>290</v>
      </c>
      <c r="B32829" t="str">
        <f>IF(ISBLANK(VLOOKUP(A32829,Questionnaire!A:KQ,262,FALSE)),"#",VLOOKUP(A32829,Questionnaire!A:KQ,262,FALSE))</f>
        <v>#</v>
      </c>
    </row>
    <row r="32830" spans="1:2">
      <c r="A32830" t="s">
        <v>292</v>
      </c>
      <c r="B32830" t="str">
        <f>IF(ISBLANK(VLOOKUP(A32830,Questionnaire!A:KQ,262,FALSE)),"#",VLOOKUP(A32830,Questionnaire!A:KQ,262,FALSE))</f>
        <v>#</v>
      </c>
    </row>
    <row r="32831" spans="1:2">
      <c r="A32831" t="s">
        <v>294</v>
      </c>
      <c r="B32831" t="str">
        <f>IF(ISBLANK(VLOOKUP(A32831,Questionnaire!A:KQ,262,FALSE)),"#",VLOOKUP(A32831,Questionnaire!A:KQ,262,FALSE))</f>
        <v>#</v>
      </c>
    </row>
    <row r="32832" spans="1:2">
      <c r="A32832" t="s">
        <v>296</v>
      </c>
      <c r="B32832" t="str">
        <f>IF(ISBLANK(VLOOKUP(A32832,Questionnaire!A:KQ,262,FALSE)),"#",VLOOKUP(A32832,Questionnaire!A:KQ,262,FALSE))</f>
        <v>#</v>
      </c>
    </row>
    <row r="32833" spans="1:2">
      <c r="A32833" t="s">
        <v>301</v>
      </c>
      <c r="B32833" t="str">
        <f>IF(ISBLANK(VLOOKUP(A32833,Questionnaire!A:KQ,262,FALSE)),"#",VLOOKUP(A32833,Questionnaire!A:KQ,262,FALSE))</f>
        <v>#</v>
      </c>
    </row>
    <row r="32834" spans="1:2">
      <c r="A32834" t="s">
        <v>303</v>
      </c>
      <c r="B32834" t="str">
        <f>IF(ISBLANK(VLOOKUP(A32834,Questionnaire!A:KQ,262,FALSE)),"#",VLOOKUP(A32834,Questionnaire!A:KQ,262,FALSE))</f>
        <v>#</v>
      </c>
    </row>
    <row r="32835" spans="1:2">
      <c r="A32835" t="s">
        <v>305</v>
      </c>
      <c r="B32835" t="str">
        <f>IF(ISBLANK(VLOOKUP(A32835,Questionnaire!A:KQ,262,FALSE)),"#",VLOOKUP(A32835,Questionnaire!A:KQ,262,FALSE))</f>
        <v>#</v>
      </c>
    </row>
    <row r="32836" spans="1:2">
      <c r="A32836" t="s">
        <v>307</v>
      </c>
      <c r="B32836" t="str">
        <f>IF(ISBLANK(VLOOKUP(A32836,Questionnaire!A:KQ,262,FALSE)),"#",VLOOKUP(A32836,Questionnaire!A:KQ,262,FALSE))</f>
        <v>#</v>
      </c>
    </row>
    <row r="32837" spans="1:2">
      <c r="A32837" t="s">
        <v>311</v>
      </c>
      <c r="B32837" t="str">
        <f>IF(ISBLANK(VLOOKUP(A32837,Questionnaire!A:KQ,262,FALSE)),"#",VLOOKUP(A32837,Questionnaire!A:KQ,262,FALSE))</f>
        <v>#</v>
      </c>
    </row>
    <row r="32838" spans="1:2">
      <c r="A32838" t="s">
        <v>313</v>
      </c>
      <c r="B32838" t="str">
        <f>IF(ISBLANK(VLOOKUP(A32838,Questionnaire!A:KQ,262,FALSE)),"#",VLOOKUP(A32838,Questionnaire!A:KQ,262,FALSE))</f>
        <v>#</v>
      </c>
    </row>
    <row r="32839" spans="1:2">
      <c r="A32839" t="s">
        <v>314</v>
      </c>
      <c r="B32839" t="str">
        <f>IF(ISBLANK(VLOOKUP(A32839,Questionnaire!A:KQ,262,FALSE)),"#",VLOOKUP(A32839,Questionnaire!A:KQ,262,FALSE))</f>
        <v>#</v>
      </c>
    </row>
    <row r="32840" spans="1:2">
      <c r="A32840" t="s">
        <v>315</v>
      </c>
      <c r="B32840" t="str">
        <f>IF(ISBLANK(VLOOKUP(A32840,Questionnaire!A:KQ,262,FALSE)),"#",VLOOKUP(A32840,Questionnaire!A:KQ,262,FALSE))</f>
        <v>#</v>
      </c>
    </row>
    <row r="32841" spans="1:2">
      <c r="A32841" t="s">
        <v>317</v>
      </c>
      <c r="B32841" t="str">
        <f>IF(ISBLANK(VLOOKUP(A32841,Questionnaire!A:KQ,262,FALSE)),"#",VLOOKUP(A32841,Questionnaire!A:KQ,262,FALSE))</f>
        <v>#</v>
      </c>
    </row>
    <row r="32842" spans="1:2">
      <c r="A32842" t="s">
        <v>319</v>
      </c>
      <c r="B32842" t="str">
        <f>IF(ISBLANK(VLOOKUP(A32842,Questionnaire!A:KQ,262,FALSE)),"#",VLOOKUP(A32842,Questionnaire!A:KQ,262,FALSE))</f>
        <v>#</v>
      </c>
    </row>
    <row r="32843" spans="1:2">
      <c r="A32843" t="s">
        <v>322</v>
      </c>
      <c r="B32843" t="str">
        <f>IF(ISBLANK(VLOOKUP(A32843,Questionnaire!A:KQ,262,FALSE)),"#",VLOOKUP(A32843,Questionnaire!A:KQ,262,FALSE))</f>
        <v>#</v>
      </c>
    </row>
    <row r="32844" spans="1:2">
      <c r="A32844" t="s">
        <v>326</v>
      </c>
      <c r="B32844" t="str">
        <f>IF(ISBLANK(VLOOKUP(A32844,Questionnaire!A:KQ,262,FALSE)),"#",VLOOKUP(A32844,Questionnaire!A:KQ,262,FALSE))</f>
        <v>#</v>
      </c>
    </row>
    <row r="32845" spans="1:2">
      <c r="A32845" t="s">
        <v>328</v>
      </c>
      <c r="B32845" t="str">
        <f>IF(ISBLANK(VLOOKUP(A32845,Questionnaire!A:KQ,262,FALSE)),"#",VLOOKUP(A32845,Questionnaire!A:KQ,262,FALSE))</f>
        <v>#</v>
      </c>
    </row>
    <row r="32846" spans="1:2">
      <c r="A32846" t="s">
        <v>332</v>
      </c>
      <c r="B32846" t="str">
        <f>IF(ISBLANK(VLOOKUP(A32846,Questionnaire!A:KQ,262,FALSE)),"#",VLOOKUP(A32846,Questionnaire!A:KQ,262,FALSE))</f>
        <v>#</v>
      </c>
    </row>
    <row r="32847" spans="1:2">
      <c r="A32847" t="s">
        <v>333</v>
      </c>
      <c r="B32847" t="str">
        <f>IF(ISBLANK(VLOOKUP(A32847,Questionnaire!A:KQ,262,FALSE)),"#",VLOOKUP(A32847,Questionnaire!A:KQ,262,FALSE))</f>
        <v>#</v>
      </c>
    </row>
    <row r="32848" spans="1:2">
      <c r="A32848" t="s">
        <v>334</v>
      </c>
      <c r="B32848" t="str">
        <f>IF(ISBLANK(VLOOKUP(A32848,Questionnaire!A:KQ,262,FALSE)),"#",VLOOKUP(A32848,Questionnaire!A:KQ,262,FALSE))</f>
        <v>#</v>
      </c>
    </row>
    <row r="32849" spans="1:2">
      <c r="A32849" t="s">
        <v>335</v>
      </c>
      <c r="B32849" t="str">
        <f>IF(ISBLANK(VLOOKUP(A32849,Questionnaire!A:KQ,262,FALSE)),"#",VLOOKUP(A32849,Questionnaire!A:KQ,262,FALSE))</f>
        <v>#</v>
      </c>
    </row>
    <row r="32850" spans="1:2">
      <c r="A32850" t="s">
        <v>336</v>
      </c>
      <c r="B32850" t="str">
        <f>IF(ISBLANK(VLOOKUP(A32850,Questionnaire!A:KQ,262,FALSE)),"#",VLOOKUP(A32850,Questionnaire!A:KQ,262,FALSE))</f>
        <v>#</v>
      </c>
    </row>
    <row r="32851" spans="1:2">
      <c r="A32851" t="s">
        <v>337</v>
      </c>
      <c r="B32851" t="str">
        <f>IF(ISBLANK(VLOOKUP(A32851,Questionnaire!A:KQ,262,FALSE)),"#",VLOOKUP(A32851,Questionnaire!A:KQ,262,FALSE))</f>
        <v>#</v>
      </c>
    </row>
    <row r="32852" spans="1:2">
      <c r="A32852" t="s">
        <v>338</v>
      </c>
      <c r="B32852" t="str">
        <f>IF(ISBLANK(VLOOKUP(A32852,Questionnaire!A:KQ,262,FALSE)),"#",VLOOKUP(A32852,Questionnaire!A:KQ,262,FALSE))</f>
        <v>#</v>
      </c>
    </row>
    <row r="32853" spans="1:2">
      <c r="A32853" t="s">
        <v>339</v>
      </c>
      <c r="B32853" t="str">
        <f>IF(ISBLANK(VLOOKUP(A32853,Questionnaire!A:KQ,262,FALSE)),"#",VLOOKUP(A32853,Questionnaire!A:KQ,262,FALSE))</f>
        <v>#</v>
      </c>
    </row>
    <row r="32854" spans="1:2">
      <c r="A32854" t="s">
        <v>340</v>
      </c>
      <c r="B32854" t="str">
        <f>IF(ISBLANK(VLOOKUP(A32854,Questionnaire!A:KQ,262,FALSE)),"#",VLOOKUP(A32854,Questionnaire!A:KQ,262,FALSE))</f>
        <v>#</v>
      </c>
    </row>
    <row r="32855" spans="1:2">
      <c r="A32855" t="s">
        <v>341</v>
      </c>
      <c r="B32855" t="str">
        <f>IF(ISBLANK(VLOOKUP(A32855,Questionnaire!A:KQ,262,FALSE)),"#",VLOOKUP(A32855,Questionnaire!A:KQ,262,FALSE))</f>
        <v>#</v>
      </c>
    </row>
    <row r="32856" spans="1:2">
      <c r="A32856" t="s">
        <v>342</v>
      </c>
      <c r="B32856" t="str">
        <f>IF(ISBLANK(VLOOKUP(A32856,Questionnaire!A:KQ,262,FALSE)),"#",VLOOKUP(A32856,Questionnaire!A:KQ,262,FALSE))</f>
        <v>#</v>
      </c>
    </row>
    <row r="32857" spans="1:2">
      <c r="A32857" t="s">
        <v>343</v>
      </c>
      <c r="B32857" t="str">
        <f>IF(ISBLANK(VLOOKUP(A32857,Questionnaire!A:KQ,262,FALSE)),"#",VLOOKUP(A32857,Questionnaire!A:KQ,262,FALSE))</f>
        <v>#</v>
      </c>
    </row>
    <row r="32858" spans="1:2">
      <c r="A32858" t="s">
        <v>344</v>
      </c>
      <c r="B32858" t="str">
        <f>IF(ISBLANK(VLOOKUP(A32858,Questionnaire!A:KQ,262,FALSE)),"#",VLOOKUP(A32858,Questionnaire!A:KQ,262,FALSE))</f>
        <v>#</v>
      </c>
    </row>
    <row r="32859" spans="1:2">
      <c r="A32859" t="s">
        <v>345</v>
      </c>
      <c r="B32859" t="str">
        <f>IF(ISBLANK(VLOOKUP(A32859,Questionnaire!A:KQ,262,FALSE)),"#",VLOOKUP(A32859,Questionnaire!A:KQ,262,FALSE))</f>
        <v>#</v>
      </c>
    </row>
    <row r="32860" spans="1:2">
      <c r="A32860" t="s">
        <v>348</v>
      </c>
      <c r="B32860" t="str">
        <f>IF(ISBLANK(VLOOKUP(A32860,Questionnaire!A:KQ,262,FALSE)),"#",VLOOKUP(A32860,Questionnaire!A:KQ,262,FALSE))</f>
        <v>#</v>
      </c>
    </row>
    <row r="32861" spans="1:2">
      <c r="A32861" t="s">
        <v>353</v>
      </c>
      <c r="B32861" t="str">
        <f>IF(ISBLANK(VLOOKUP(A32861,Questionnaire!A:KQ,262,FALSE)),"#",VLOOKUP(A32861,Questionnaire!A:KQ,262,FALSE))</f>
        <v>#</v>
      </c>
    </row>
    <row r="32862" spans="1:2">
      <c r="A32862" t="s">
        <v>354</v>
      </c>
      <c r="B32862" t="str">
        <f>IF(ISBLANK(VLOOKUP(A32862,Questionnaire!A:KQ,262,FALSE)),"#",VLOOKUP(A32862,Questionnaire!A:KQ,262,FALSE))</f>
        <v>#</v>
      </c>
    </row>
    <row r="32863" spans="1:2">
      <c r="A32863" t="s">
        <v>355</v>
      </c>
      <c r="B32863" t="str">
        <f>IF(ISBLANK(VLOOKUP(A32863,Questionnaire!A:KQ,262,FALSE)),"#",VLOOKUP(A32863,Questionnaire!A:KQ,262,FALSE))</f>
        <v>#</v>
      </c>
    </row>
    <row r="32864" spans="1:2">
      <c r="A32864" t="s">
        <v>356</v>
      </c>
      <c r="B32864" t="str">
        <f>IF(ISBLANK(VLOOKUP(A32864,Questionnaire!A:KQ,262,FALSE)),"#",VLOOKUP(A32864,Questionnaire!A:KQ,262,FALSE))</f>
        <v>#</v>
      </c>
    </row>
    <row r="32865" spans="1:2">
      <c r="A32865" t="s">
        <v>357</v>
      </c>
      <c r="B32865" t="str">
        <f>IF(ISBLANK(VLOOKUP(A32865,Questionnaire!A:KQ,262,FALSE)),"#",VLOOKUP(A32865,Questionnaire!A:KQ,262,FALSE))</f>
        <v>#</v>
      </c>
    </row>
    <row r="32866" spans="1:2">
      <c r="A32866" t="s">
        <v>360</v>
      </c>
      <c r="B32866" t="str">
        <f>IF(ISBLANK(VLOOKUP(A32866,Questionnaire!A:KQ,262,FALSE)),"#",VLOOKUP(A32866,Questionnaire!A:KQ,262,FALSE))</f>
        <v>#</v>
      </c>
    </row>
    <row r="32867" spans="1:2">
      <c r="A32867" t="s">
        <v>362</v>
      </c>
      <c r="B32867" t="str">
        <f>IF(ISBLANK(VLOOKUP(A32867,Questionnaire!A:KQ,262,FALSE)),"#",VLOOKUP(A32867,Questionnaire!A:KQ,262,FALSE))</f>
        <v>#</v>
      </c>
    </row>
    <row r="32868" spans="1:2">
      <c r="A32868" t="s">
        <v>363</v>
      </c>
      <c r="B32868" t="str">
        <f>IF(ISBLANK(VLOOKUP(A32868,Questionnaire!A:KQ,262,FALSE)),"#",VLOOKUP(A32868,Questionnaire!A:KQ,262,FALSE))</f>
        <v>#</v>
      </c>
    </row>
    <row r="32869" spans="1:2">
      <c r="A32869" t="s">
        <v>364</v>
      </c>
      <c r="B32869" t="str">
        <f>IF(ISBLANK(VLOOKUP(A32869,Questionnaire!A:KQ,262,FALSE)),"#",VLOOKUP(A32869,Questionnaire!A:KQ,262,FALSE))</f>
        <v>#</v>
      </c>
    </row>
    <row r="32870" spans="1:2">
      <c r="A32870" t="s">
        <v>365</v>
      </c>
      <c r="B32870" t="str">
        <f>IF(ISBLANK(VLOOKUP(A32870,Questionnaire!A:KQ,262,FALSE)),"#",VLOOKUP(A32870,Questionnaire!A:KQ,262,FALSE))</f>
        <v>#</v>
      </c>
    </row>
    <row r="32871" spans="1:2">
      <c r="A32871" t="s">
        <v>366</v>
      </c>
      <c r="B32871" t="str">
        <f>IF(ISBLANK(VLOOKUP(A32871,Questionnaire!A:KQ,262,FALSE)),"#",VLOOKUP(A32871,Questionnaire!A:KQ,262,FALSE))</f>
        <v>#</v>
      </c>
    </row>
    <row r="32872" spans="1:2">
      <c r="A32872" t="s">
        <v>371</v>
      </c>
      <c r="B32872" t="str">
        <f>IF(ISBLANK(VLOOKUP(A32872,Questionnaire!A:KQ,262,FALSE)),"#",VLOOKUP(A32872,Questionnaire!A:KQ,262,FALSE))</f>
        <v>#</v>
      </c>
    </row>
    <row r="32873" spans="1:2">
      <c r="A32873" t="s">
        <v>372</v>
      </c>
      <c r="B32873" t="str">
        <f>IF(ISBLANK(VLOOKUP(A32873,Questionnaire!A:KQ,262,FALSE)),"#",VLOOKUP(A32873,Questionnaire!A:KQ,262,FALSE))</f>
        <v>#</v>
      </c>
    </row>
    <row r="32874" spans="1:2">
      <c r="A32874" t="s">
        <v>373</v>
      </c>
      <c r="B32874" t="str">
        <f>IF(ISBLANK(VLOOKUP(A32874,Questionnaire!A:KQ,262,FALSE)),"#",VLOOKUP(A32874,Questionnaire!A:KQ,262,FALSE))</f>
        <v>#</v>
      </c>
    </row>
    <row r="32875" spans="1:2">
      <c r="A32875" t="s">
        <v>374</v>
      </c>
      <c r="B32875" t="str">
        <f>IF(ISBLANK(VLOOKUP(A32875,Questionnaire!A:KQ,262,FALSE)),"#",VLOOKUP(A32875,Questionnaire!A:KQ,262,FALSE))</f>
        <v>#</v>
      </c>
    </row>
    <row r="32876" spans="1:2">
      <c r="A32876" t="s">
        <v>377</v>
      </c>
      <c r="B32876" t="str">
        <f>IF(ISBLANK(VLOOKUP(A32876,Questionnaire!A:KQ,262,FALSE)),"#",VLOOKUP(A32876,Questionnaire!A:KQ,262,FALSE))</f>
        <v>#</v>
      </c>
    </row>
    <row r="32877" spans="1:2">
      <c r="A32877" t="s">
        <v>379</v>
      </c>
      <c r="B32877" t="str">
        <f>IF(ISBLANK(VLOOKUP(A32877,Questionnaire!A:KQ,262,FALSE)),"#",VLOOKUP(A32877,Questionnaire!A:KQ,262,FALSE))</f>
        <v>#</v>
      </c>
    </row>
    <row r="32878" spans="1:2">
      <c r="A32878" t="s">
        <v>380</v>
      </c>
      <c r="B32878" t="str">
        <f>IF(ISBLANK(VLOOKUP(A32878,Questionnaire!A:KQ,262,FALSE)),"#",VLOOKUP(A32878,Questionnaire!A:KQ,262,FALSE))</f>
        <v>#</v>
      </c>
    </row>
    <row r="32879" spans="1:2">
      <c r="A32879" t="s">
        <v>381</v>
      </c>
      <c r="B32879" t="str">
        <f>IF(ISBLANK(VLOOKUP(A32879,Questionnaire!A:KQ,262,FALSE)),"#",VLOOKUP(A32879,Questionnaire!A:KQ,262,FALSE))</f>
        <v>#</v>
      </c>
    </row>
    <row r="32880" spans="1:2">
      <c r="A32880" t="s">
        <v>382</v>
      </c>
      <c r="B32880" t="str">
        <f>IF(ISBLANK(VLOOKUP(A32880,Questionnaire!A:KQ,262,FALSE)),"#",VLOOKUP(A32880,Questionnaire!A:KQ,262,FALSE))</f>
        <v>#</v>
      </c>
    </row>
    <row r="32881" spans="1:2">
      <c r="A32881" t="s">
        <v>384</v>
      </c>
      <c r="B32881" t="str">
        <f>IF(ISBLANK(VLOOKUP(A32881,Questionnaire!A:KQ,262,FALSE)),"#",VLOOKUP(A32881,Questionnaire!A:KQ,262,FALSE))</f>
        <v>#</v>
      </c>
    </row>
    <row r="32882" spans="1:2">
      <c r="A32882" t="s">
        <v>387</v>
      </c>
      <c r="B32882" t="str">
        <f>IF(ISBLANK(VLOOKUP(A32882,Questionnaire!A:KQ,262,FALSE)),"#",VLOOKUP(A32882,Questionnaire!A:KQ,262,FALSE))</f>
        <v>#</v>
      </c>
    </row>
    <row r="32883" spans="1:2">
      <c r="A32883" t="s">
        <v>391</v>
      </c>
      <c r="B32883" t="str">
        <f>IF(ISBLANK(VLOOKUP(A32883,Questionnaire!A:KQ,262,FALSE)),"#",VLOOKUP(A32883,Questionnaire!A:KQ,262,FALSE))</f>
        <v>#</v>
      </c>
    </row>
    <row r="32884" spans="1:2">
      <c r="A32884" t="s">
        <v>393</v>
      </c>
      <c r="B32884" t="str">
        <f>IF(ISBLANK(VLOOKUP(A32884,Questionnaire!A:KQ,262,FALSE)),"#",VLOOKUP(A32884,Questionnaire!A:KQ,262,FALSE))</f>
        <v>#</v>
      </c>
    </row>
    <row r="32885" spans="1:2">
      <c r="A32885" t="s">
        <v>395</v>
      </c>
      <c r="B32885" t="str">
        <f>IF(ISBLANK(VLOOKUP(A32885,Questionnaire!A:KQ,262,FALSE)),"#",VLOOKUP(A32885,Questionnaire!A:KQ,262,FALSE))</f>
        <v>#</v>
      </c>
    </row>
    <row r="32886" spans="1:2">
      <c r="A32886" t="s">
        <v>398</v>
      </c>
      <c r="B32886" t="str">
        <f>IF(ISBLANK(VLOOKUP(A32886,Questionnaire!A:KQ,262,FALSE)),"#",VLOOKUP(A32886,Questionnaire!A:KQ,262,FALSE))</f>
        <v>#</v>
      </c>
    </row>
    <row r="32887" spans="1:2">
      <c r="A32887" t="s">
        <v>402</v>
      </c>
      <c r="B32887" t="str">
        <f>IF(ISBLANK(VLOOKUP(A32887,Questionnaire!A:KQ,262,FALSE)),"#",VLOOKUP(A32887,Questionnaire!A:KQ,262,FALSE))</f>
        <v>#</v>
      </c>
    </row>
    <row r="32888" spans="1:2">
      <c r="A32888" t="s">
        <v>405</v>
      </c>
      <c r="B32888" t="str">
        <f>IF(ISBLANK(VLOOKUP(A32888,Questionnaire!A:KQ,262,FALSE)),"#",VLOOKUP(A32888,Questionnaire!A:KQ,262,FALSE))</f>
        <v>#</v>
      </c>
    </row>
    <row r="32889" spans="1:2">
      <c r="A32889" t="s">
        <v>409</v>
      </c>
      <c r="B32889" t="str">
        <f>IF(ISBLANK(VLOOKUP(A32889,Questionnaire!A:KQ,262,FALSE)),"#",VLOOKUP(A32889,Questionnaire!A:KQ,262,FALSE))</f>
        <v>#</v>
      </c>
    </row>
    <row r="32890" spans="1:2">
      <c r="A32890" t="s">
        <v>412</v>
      </c>
      <c r="B32890" t="str">
        <f>IF(ISBLANK(VLOOKUP(A32890,Questionnaire!A:KQ,262,FALSE)),"#",VLOOKUP(A32890,Questionnaire!A:KQ,262,FALSE))</f>
        <v>#</v>
      </c>
    </row>
    <row r="32891" spans="1:2">
      <c r="A32891" t="s">
        <v>415</v>
      </c>
      <c r="B32891" t="str">
        <f>IF(ISBLANK(VLOOKUP(A32891,Questionnaire!A:KQ,262,FALSE)),"#",VLOOKUP(A32891,Questionnaire!A:KQ,262,FALSE))</f>
        <v>#</v>
      </c>
    </row>
    <row r="32892" spans="1:2">
      <c r="A32892" t="s">
        <v>418</v>
      </c>
      <c r="B32892" t="str">
        <f>IF(ISBLANK(VLOOKUP(A32892,Questionnaire!A:KQ,262,FALSE)),"#",VLOOKUP(A32892,Questionnaire!A:KQ,262,FALSE))</f>
        <v>#</v>
      </c>
    </row>
    <row r="32893" spans="1:2">
      <c r="A32893" t="s">
        <v>421</v>
      </c>
      <c r="B32893" t="str">
        <f>IF(ISBLANK(VLOOKUP(A32893,Questionnaire!A:KQ,262,FALSE)),"#",VLOOKUP(A32893,Questionnaire!A:KQ,262,FALSE))</f>
        <v>#</v>
      </c>
    </row>
    <row r="32894" spans="1:2">
      <c r="A32894" t="s">
        <v>424</v>
      </c>
      <c r="B32894" t="str">
        <f>IF(ISBLANK(VLOOKUP(A32894,Questionnaire!A:KQ,262,FALSE)),"#",VLOOKUP(A32894,Questionnaire!A:KQ,262,FALSE))</f>
        <v>#</v>
      </c>
    </row>
    <row r="32895" spans="1:2">
      <c r="A32895" t="s">
        <v>429</v>
      </c>
      <c r="B32895" t="str">
        <f>IF(ISBLANK(VLOOKUP(A32895,Questionnaire!A:KQ,262,FALSE)),"#",VLOOKUP(A32895,Questionnaire!A:KQ,262,FALSE))</f>
        <v>#</v>
      </c>
    </row>
    <row r="32896" spans="1:2">
      <c r="A32896" t="s">
        <v>432</v>
      </c>
      <c r="B32896" t="str">
        <f>IF(ISBLANK(VLOOKUP(A32896,Questionnaire!A:KQ,262,FALSE)),"#",VLOOKUP(A32896,Questionnaire!A:KQ,262,FALSE))</f>
        <v>#</v>
      </c>
    </row>
    <row r="32897" spans="1:2">
      <c r="A32897" t="s">
        <v>435</v>
      </c>
      <c r="B32897" t="str">
        <f>IF(ISBLANK(VLOOKUP(A32897,Questionnaire!A:KQ,262,FALSE)),"#",VLOOKUP(A32897,Questionnaire!A:KQ,262,FALSE))</f>
        <v>#</v>
      </c>
    </row>
    <row r="32898" spans="1:2">
      <c r="A32898" t="s">
        <v>437</v>
      </c>
      <c r="B32898" t="str">
        <f>IF(ISBLANK(VLOOKUP(A32898,Questionnaire!A:KQ,262,FALSE)),"#",VLOOKUP(A32898,Questionnaire!A:KQ,262,FALSE))</f>
        <v>#</v>
      </c>
    </row>
    <row r="32899" spans="1:2">
      <c r="A32899" t="s">
        <v>439</v>
      </c>
      <c r="B32899" t="str">
        <f>IF(ISBLANK(VLOOKUP(A32899,Questionnaire!A:KQ,262,FALSE)),"#",VLOOKUP(A32899,Questionnaire!A:KQ,262,FALSE))</f>
        <v>#</v>
      </c>
    </row>
    <row r="32900" spans="1:2">
      <c r="A32900" t="s">
        <v>442</v>
      </c>
      <c r="B32900" t="str">
        <f>IF(ISBLANK(VLOOKUP(A32900,Questionnaire!A:KQ,262,FALSE)),"#",VLOOKUP(A32900,Questionnaire!A:KQ,262,FALSE))</f>
        <v>#</v>
      </c>
    </row>
    <row r="32901" spans="1:2">
      <c r="A32901" t="s">
        <v>445</v>
      </c>
      <c r="B32901" t="str">
        <f>IF(ISBLANK(VLOOKUP(A32901,Questionnaire!A:KQ,262,FALSE)),"#",VLOOKUP(A32901,Questionnaire!A:KQ,262,FALSE))</f>
        <v>#</v>
      </c>
    </row>
    <row r="32902" spans="1:2">
      <c r="A32902" t="s">
        <v>448</v>
      </c>
      <c r="B32902" t="str">
        <f>IF(ISBLANK(VLOOKUP(A32902,Questionnaire!A:KQ,262,FALSE)),"#",VLOOKUP(A32902,Questionnaire!A:KQ,262,FALSE))</f>
        <v>#</v>
      </c>
    </row>
    <row r="32903" spans="1:2">
      <c r="A32903" t="s">
        <v>452</v>
      </c>
      <c r="B32903" t="str">
        <f>IF(ISBLANK(VLOOKUP(A32903,Questionnaire!A:KQ,262,FALSE)),"#",VLOOKUP(A32903,Questionnaire!A:KQ,262,FALSE))</f>
        <v>#</v>
      </c>
    </row>
    <row r="32904" spans="1:2">
      <c r="A32904" t="s">
        <v>455</v>
      </c>
      <c r="B32904" t="str">
        <f>IF(ISBLANK(VLOOKUP(A32904,Questionnaire!A:KQ,262,FALSE)),"#",VLOOKUP(A32904,Questionnaire!A:KQ,262,FALSE))</f>
        <v>#</v>
      </c>
    </row>
    <row r="32905" spans="1:2">
      <c r="A32905" t="s">
        <v>458</v>
      </c>
      <c r="B32905" t="str">
        <f>IF(ISBLANK(VLOOKUP(A32905,Questionnaire!A:KQ,262,FALSE)),"#",VLOOKUP(A32905,Questionnaire!A:KQ,262,FALSE))</f>
        <v>#</v>
      </c>
    </row>
    <row r="32906" spans="1:2">
      <c r="A32906" t="s">
        <v>461</v>
      </c>
      <c r="B32906" t="str">
        <f>IF(ISBLANK(VLOOKUP(A32906,Questionnaire!A:KQ,262,FALSE)),"#",VLOOKUP(A32906,Questionnaire!A:KQ,262,FALSE))</f>
        <v>#</v>
      </c>
    </row>
    <row r="32907" spans="1:2">
      <c r="A32907" t="s">
        <v>465</v>
      </c>
      <c r="B32907" t="str">
        <f>IF(ISBLANK(VLOOKUP(A32907,Questionnaire!A:KQ,262,FALSE)),"#",VLOOKUP(A32907,Questionnaire!A:KQ,262,FALSE))</f>
        <v>#</v>
      </c>
    </row>
    <row r="32908" spans="1:2">
      <c r="A32908" t="s">
        <v>467</v>
      </c>
      <c r="B32908" t="str">
        <f>IF(ISBLANK(VLOOKUP(A32908,Questionnaire!A:KQ,262,FALSE)),"#",VLOOKUP(A32908,Questionnaire!A:KQ,262,FALSE))</f>
        <v>#</v>
      </c>
    </row>
    <row r="32909" spans="1:2">
      <c r="A32909" t="s">
        <v>469</v>
      </c>
      <c r="B32909" t="str">
        <f>IF(ISBLANK(VLOOKUP(A32909,Questionnaire!A:KQ,262,FALSE)),"#",VLOOKUP(A32909,Questionnaire!A:KQ,262,FALSE))</f>
        <v>#</v>
      </c>
    </row>
    <row r="32910" spans="1:2">
      <c r="A32910" t="s">
        <v>471</v>
      </c>
      <c r="B32910" t="str">
        <f>IF(ISBLANK(VLOOKUP(A32910,Questionnaire!A:KQ,262,FALSE)),"#",VLOOKUP(A32910,Questionnaire!A:KQ,262,FALSE))</f>
        <v>#</v>
      </c>
    </row>
    <row r="32911" spans="1:2">
      <c r="A32911" t="s">
        <v>473</v>
      </c>
      <c r="B32911" t="str">
        <f>IF(ISBLANK(VLOOKUP(A32911,Questionnaire!A:KQ,262,FALSE)),"#",VLOOKUP(A32911,Questionnaire!A:KQ,262,FALSE))</f>
        <v>#</v>
      </c>
    </row>
    <row r="32912" spans="1:2">
      <c r="A32912" t="s">
        <v>475</v>
      </c>
      <c r="B32912" t="str">
        <f>IF(ISBLANK(VLOOKUP(A32912,Questionnaire!A:KQ,262,FALSE)),"#",VLOOKUP(A32912,Questionnaire!A:KQ,262,FALSE))</f>
        <v>#</v>
      </c>
    </row>
    <row r="32913" spans="1:3">
      <c r="A32913" t="s">
        <v>185</v>
      </c>
      <c r="B32913" t="str">
        <f>IF(ISBLANK(VLOOKUP(A32913,Questionnaire!A:KQ,263,FALSE)),"#",VLOOKUP(A32913,Questionnaire!A:KQ,263,FALSE))</f>
        <v>#</v>
      </c>
      <c r="C32913">
        <v>260</v>
      </c>
    </row>
    <row r="32914" spans="1:3">
      <c r="A32914" t="s">
        <v>187</v>
      </c>
      <c r="B32914" t="str">
        <f>IF(ISNA(VLOOKUP(VLOOKUP(A32914,Questionnaire!A:KQ,263,FALSE),'CORA Encoding'!D:E,2,FALSE)),"#",VLOOKUP(VLOOKUP(A32914,Questionnaire!A:KQ,263,FALSE),'CORA Encoding'!D:E,2,FALSE))</f>
        <v>#</v>
      </c>
    </row>
    <row r="32915" spans="1:3">
      <c r="A32915" t="s">
        <v>189</v>
      </c>
      <c r="B32915" t="str">
        <f>IF(ISNA(VLOOKUP(VLOOKUP(A32915,Questionnaire!A:KQ,263,FALSE),'CORA Encoding'!G:H,2,FALSE)),"#",VLOOKUP(VLOOKUP(A32915,Questionnaire!A:KQ,263,FALSE),'CORA Encoding'!G:H,2,FALSE))</f>
        <v>#</v>
      </c>
    </row>
    <row r="32916" spans="1:3">
      <c r="A32916" t="s">
        <v>191</v>
      </c>
      <c r="B32916" t="str">
        <f>IF(ISNA(VLOOKUP(VLOOKUP(A32916,Questionnaire!A:KQ,263,FALSE),'Country List'!E:F,2,FALSE)),"#",VLOOKUP(VLOOKUP(A32916,Questionnaire!A:KQ,263,FALSE),'Country List'!E:F,2,FALSE))</f>
        <v>#</v>
      </c>
    </row>
    <row r="32917" spans="1:3">
      <c r="A32917" t="s">
        <v>193</v>
      </c>
      <c r="B32917" t="str">
        <f>IF(ISNA(VLOOKUP(VLOOKUP(A32917,Questionnaire!A:KQ,263,FALSE),'Industry List'!B:C,2,FALSE)),"#",VLOOKUP(VLOOKUP(A32917,Questionnaire!A:KQ,263,FALSE),'Industry List'!B:C,2,FALSE))</f>
        <v>#</v>
      </c>
    </row>
    <row r="32918" spans="1:3">
      <c r="A32918" t="s">
        <v>197</v>
      </c>
      <c r="B32918" t="str">
        <f>IF(ISBLANK(VLOOKUP(A32918,Questionnaire!A:KQ,263,FALSE)),"#",VLOOKUP(A32918,Questionnaire!A:KQ,263,FALSE))</f>
        <v>#</v>
      </c>
    </row>
    <row r="32919" spans="1:3">
      <c r="A32919" t="s">
        <v>201</v>
      </c>
      <c r="B32919" t="str">
        <f>IF(ISBLANK(VLOOKUP(A32919,Questionnaire!A:KQ,263,FALSE)),"#",VLOOKUP(A32919,Questionnaire!A:KQ,263,FALSE))</f>
        <v>#</v>
      </c>
    </row>
    <row r="32920" spans="1:3">
      <c r="A32920" t="s">
        <v>203</v>
      </c>
      <c r="B32920" t="str">
        <f>IF(ISNA(VLOOKUP(VLOOKUP(A32920,Questionnaire!A:KQ,263,FALSE),'CORA Encoding'!J:K,2,FALSE)),"#",VLOOKUP(VLOOKUP(A32920,Questionnaire!A:KQ,263,FALSE),'CORA Encoding'!J:K,2,FALSE))</f>
        <v>#</v>
      </c>
    </row>
    <row r="32921" spans="1:3">
      <c r="A32921" t="s">
        <v>208</v>
      </c>
      <c r="B32921" t="str">
        <f>IF(ISBLANK(VLOOKUP(A32921,Questionnaire!A:KQ,263,FALSE)),"#",VLOOKUP(A32921,Questionnaire!A:KQ,263,FALSE))</f>
        <v>#</v>
      </c>
    </row>
    <row r="32922" spans="1:3">
      <c r="A32922" t="s">
        <v>213</v>
      </c>
      <c r="B32922" t="str">
        <f>IF(ISBLANK(VLOOKUP(A32922,Questionnaire!A:KQ,263,FALSE)),"#",VLOOKUP(A32922,Questionnaire!A:KQ,263,FALSE))</f>
        <v>#</v>
      </c>
    </row>
    <row r="32923" spans="1:3">
      <c r="A32923" t="s">
        <v>215</v>
      </c>
      <c r="B32923" t="str">
        <f>IF(ISBLANK(VLOOKUP(A32923,Questionnaire!A:KQ,263,FALSE)),"#",VLOOKUP(A32923,Questionnaire!A:KQ,263,FALSE))</f>
        <v>#</v>
      </c>
    </row>
    <row r="32924" spans="1:3">
      <c r="A32924" t="s">
        <v>217</v>
      </c>
      <c r="B32924" t="str">
        <f>IF(ISBLANK(VLOOKUP(A32924,Questionnaire!A:KQ,263,FALSE)),"#",VLOOKUP(A32924,Questionnaire!A:KQ,263,FALSE))</f>
        <v>#</v>
      </c>
    </row>
    <row r="32925" spans="1:3">
      <c r="A32925" t="s">
        <v>219</v>
      </c>
      <c r="B32925" t="str">
        <f>IF(ISBLANK(VLOOKUP(A32925,Questionnaire!A:KQ,263,FALSE)),"#",VLOOKUP(A32925,Questionnaire!A:KQ,263,FALSE))</f>
        <v>#</v>
      </c>
    </row>
    <row r="32926" spans="1:3">
      <c r="A32926" t="s">
        <v>221</v>
      </c>
      <c r="B32926" t="str">
        <f>IF(ISBLANK(VLOOKUP(A32926,Questionnaire!A:KQ,263,FALSE)),"#",VLOOKUP(A32926,Questionnaire!A:KQ,263,FALSE))</f>
        <v>#</v>
      </c>
    </row>
    <row r="32927" spans="1:3">
      <c r="A32927" t="s">
        <v>223</v>
      </c>
      <c r="B32927" t="str">
        <f>IF(ISBLANK(VLOOKUP(A32927,Questionnaire!A:KQ,263,FALSE)),"#",VLOOKUP(A32927,Questionnaire!A:KQ,263,FALSE))</f>
        <v>#</v>
      </c>
    </row>
    <row r="32928" spans="1:3">
      <c r="A32928" t="s">
        <v>225</v>
      </c>
      <c r="B32928" t="str">
        <f>IF(ISBLANK(VLOOKUP(A32928,Questionnaire!A:KQ,263,FALSE)),"#",VLOOKUP(A32928,Questionnaire!A:KQ,263,FALSE))</f>
        <v>#</v>
      </c>
    </row>
    <row r="32929" spans="1:2">
      <c r="A32929" t="s">
        <v>227</v>
      </c>
      <c r="B32929" t="str">
        <f>IF(ISBLANK(VLOOKUP(A32929,Questionnaire!A:KQ,263,FALSE)),"#",VLOOKUP(A32929,Questionnaire!A:KQ,263,FALSE))</f>
        <v>#</v>
      </c>
    </row>
    <row r="32930" spans="1:2">
      <c r="A32930" t="s">
        <v>229</v>
      </c>
      <c r="B32930" t="str">
        <f>IF(ISBLANK(VLOOKUP(A32930,Questionnaire!A:KQ,263,FALSE)),"#",VLOOKUP(A32930,Questionnaire!A:KQ,263,FALSE))</f>
        <v>#</v>
      </c>
    </row>
    <row r="32931" spans="1:2">
      <c r="A32931" t="s">
        <v>231</v>
      </c>
      <c r="B32931" t="str">
        <f>IF(ISBLANK(VLOOKUP(A32931,Questionnaire!A:KQ,263,FALSE)),"#",VLOOKUP(A32931,Questionnaire!A:KQ,263,FALSE))</f>
        <v>#</v>
      </c>
    </row>
    <row r="32932" spans="1:2">
      <c r="A32932" t="s">
        <v>233</v>
      </c>
      <c r="B32932" t="str">
        <f>IF(ISBLANK(VLOOKUP(A32932,Questionnaire!A:KQ,263,FALSE)),"#",VLOOKUP(A32932,Questionnaire!A:KQ,263,FALSE))</f>
        <v>#</v>
      </c>
    </row>
    <row r="32933" spans="1:2">
      <c r="A32933" t="s">
        <v>235</v>
      </c>
      <c r="B32933" t="str">
        <f>IF(ISBLANK(VLOOKUP(A32933,Questionnaire!A:KQ,263,FALSE)),"#",VLOOKUP(A32933,Questionnaire!A:KQ,263,FALSE))</f>
        <v>#</v>
      </c>
    </row>
    <row r="32934" spans="1:2">
      <c r="A32934" t="s">
        <v>237</v>
      </c>
      <c r="B32934" t="str">
        <f>IF(ISBLANK(VLOOKUP(A32934,Questionnaire!A:KQ,263,FALSE)),"#",VLOOKUP(A32934,Questionnaire!A:KQ,263,FALSE))</f>
        <v>#</v>
      </c>
    </row>
    <row r="32935" spans="1:2">
      <c r="A32935" t="s">
        <v>239</v>
      </c>
      <c r="B32935" t="str">
        <f>IF(ISBLANK(VLOOKUP(A32935,Questionnaire!A:KQ,263,FALSE)),"#",VLOOKUP(A32935,Questionnaire!A:KQ,263,FALSE))</f>
        <v>#</v>
      </c>
    </row>
    <row r="32936" spans="1:2">
      <c r="A32936" t="s">
        <v>242</v>
      </c>
      <c r="B32936" t="str">
        <f>IF(ISBLANK(VLOOKUP(A32936,Questionnaire!A:KQ,263,FALSE)),"#",VLOOKUP(A32936,Questionnaire!A:KQ,263,FALSE))</f>
        <v>#</v>
      </c>
    </row>
    <row r="32937" spans="1:2">
      <c r="A32937" t="s">
        <v>245</v>
      </c>
      <c r="B32937" t="str">
        <f>IF(ISBLANK(VLOOKUP(A32937,Questionnaire!A:KQ,263,FALSE)),"#",VLOOKUP(A32937,Questionnaire!A:KQ,263,FALSE))</f>
        <v>#</v>
      </c>
    </row>
    <row r="32938" spans="1:2">
      <c r="A32938" t="s">
        <v>247</v>
      </c>
      <c r="B32938" t="str">
        <f>IF(ISBLANK(VLOOKUP(A32938,Questionnaire!A:KQ,263,FALSE)),"#",VLOOKUP(A32938,Questionnaire!A:KQ,263,FALSE))</f>
        <v>#</v>
      </c>
    </row>
    <row r="32939" spans="1:2">
      <c r="A32939" t="s">
        <v>249</v>
      </c>
      <c r="B32939" t="str">
        <f>IF(ISBLANK(VLOOKUP(A32939,Questionnaire!A:KQ,263,FALSE)),"#",VLOOKUP(A32939,Questionnaire!A:KQ,263,FALSE))</f>
        <v>#</v>
      </c>
    </row>
    <row r="32940" spans="1:2">
      <c r="A32940" t="s">
        <v>250</v>
      </c>
      <c r="B32940" t="str">
        <f>IF(ISBLANK(VLOOKUP(A32940,Questionnaire!A:KQ,263,FALSE)),"#",VLOOKUP(A32940,Questionnaire!A:KQ,263,FALSE))</f>
        <v>#</v>
      </c>
    </row>
    <row r="32941" spans="1:2">
      <c r="A32941" t="s">
        <v>252</v>
      </c>
      <c r="B32941" t="str">
        <f>IF(ISBLANK(VLOOKUP(A32941,Questionnaire!A:KQ,263,FALSE)),"#",VLOOKUP(A32941,Questionnaire!A:KQ,263,FALSE))</f>
        <v>#</v>
      </c>
    </row>
    <row r="32942" spans="1:2">
      <c r="A32942" t="s">
        <v>255</v>
      </c>
      <c r="B32942" t="str">
        <f>IF(ISBLANK(VLOOKUP(A32942,Questionnaire!A:KQ,263,FALSE)),"#",VLOOKUP(A32942,Questionnaire!A:KQ,263,FALSE))</f>
        <v>#</v>
      </c>
    </row>
    <row r="32943" spans="1:2">
      <c r="A32943" t="s">
        <v>258</v>
      </c>
      <c r="B32943" t="str">
        <f>IF(ISNA(VLOOKUP(VLOOKUP(A32943,Questionnaire!A:KQ,263,FALSE),'CORA Encoding'!M:N,2,FALSE)),"#",VLOOKUP(VLOOKUP(A32943,Questionnaire!A:KQ,263,FALSE),'CORA Encoding'!M:N,2,FALSE))</f>
        <v>#</v>
      </c>
    </row>
    <row r="32944" spans="1:2">
      <c r="A32944" t="s">
        <v>261</v>
      </c>
      <c r="B32944" t="str">
        <f>IF(ISBLANK(VLOOKUP(A32944,Questionnaire!A:KQ,263,FALSE)),"#",VLOOKUP(A32944,Questionnaire!A:KQ,263,FALSE))</f>
        <v>#</v>
      </c>
    </row>
    <row r="32945" spans="1:2">
      <c r="A32945" t="s">
        <v>263</v>
      </c>
      <c r="B32945" t="str">
        <f>IF(ISBLANK(VLOOKUP(A32945,Questionnaire!A:KQ,263,FALSE)),"#",VLOOKUP(A32945,Questionnaire!A:KQ,263,FALSE))</f>
        <v>#</v>
      </c>
    </row>
    <row r="32946" spans="1:2">
      <c r="A32946" t="s">
        <v>265</v>
      </c>
      <c r="B32946" t="str">
        <f>IF(ISBLANK(VLOOKUP(A32946,Questionnaire!A:KQ,263,FALSE)),"#",VLOOKUP(A32946,Questionnaire!A:KQ,263,FALSE))</f>
        <v>#</v>
      </c>
    </row>
    <row r="32947" spans="1:2">
      <c r="A32947" t="s">
        <v>267</v>
      </c>
      <c r="B32947" t="str">
        <f>IF(ISBLANK(VLOOKUP(A32947,Questionnaire!A:KQ,263,FALSE)),"#",VLOOKUP(A32947,Questionnaire!A:KQ,263,FALSE))</f>
        <v>#</v>
      </c>
    </row>
    <row r="32948" spans="1:2">
      <c r="A32948" t="s">
        <v>269</v>
      </c>
      <c r="B32948" t="str">
        <f>IF(ISBLANK(VLOOKUP(A32948,Questionnaire!A:KQ,263,FALSE)),"#",VLOOKUP(A32948,Questionnaire!A:KQ,263,FALSE))</f>
        <v>#</v>
      </c>
    </row>
    <row r="32949" spans="1:2">
      <c r="A32949" t="s">
        <v>274</v>
      </c>
      <c r="B32949" t="str">
        <f>IF(ISBLANK(VLOOKUP(A32949,Questionnaire!A:KQ,263,FALSE)),"#",VLOOKUP(A32949,Questionnaire!A:KQ,263,FALSE))</f>
        <v>#</v>
      </c>
    </row>
    <row r="32950" spans="1:2">
      <c r="A32950" t="s">
        <v>276</v>
      </c>
      <c r="B32950" t="str">
        <f>IF(ISBLANK(VLOOKUP(A32950,Questionnaire!A:KQ,263,FALSE)),"#",VLOOKUP(A32950,Questionnaire!A:KQ,263,FALSE))</f>
        <v>#</v>
      </c>
    </row>
    <row r="32951" spans="1:2">
      <c r="A32951" t="s">
        <v>278</v>
      </c>
      <c r="B32951" t="str">
        <f>IF(ISBLANK(VLOOKUP(A32951,Questionnaire!A:KQ,263,FALSE)),"#",VLOOKUP(A32951,Questionnaire!A:KQ,263,FALSE))</f>
        <v>#</v>
      </c>
    </row>
    <row r="32952" spans="1:2">
      <c r="A32952" t="s">
        <v>280</v>
      </c>
      <c r="B32952" t="str">
        <f>IF(ISBLANK(VLOOKUP(A32952,Questionnaire!A:KQ,263,FALSE)),"#",VLOOKUP(A32952,Questionnaire!A:KQ,263,FALSE))</f>
        <v>#</v>
      </c>
    </row>
    <row r="32953" spans="1:2">
      <c r="A32953" t="s">
        <v>282</v>
      </c>
      <c r="B32953" t="str">
        <f>IF(ISBLANK(VLOOKUP(A32953,Questionnaire!A:KQ,263,FALSE)),"#",VLOOKUP(A32953,Questionnaire!A:KQ,263,FALSE))</f>
        <v>#</v>
      </c>
    </row>
    <row r="32954" spans="1:2">
      <c r="A32954" t="s">
        <v>286</v>
      </c>
      <c r="B32954" t="str">
        <f>IF(ISBLANK(VLOOKUP(A32954,Questionnaire!A:KQ,263,FALSE)),"#",VLOOKUP(A32954,Questionnaire!A:KQ,263,FALSE))</f>
        <v>#</v>
      </c>
    </row>
    <row r="32955" spans="1:2">
      <c r="A32955" t="s">
        <v>288</v>
      </c>
      <c r="B32955" t="str">
        <f>IF(ISBLANK(VLOOKUP(A32955,Questionnaire!A:KQ,263,FALSE)),"#",VLOOKUP(A32955,Questionnaire!A:KQ,263,FALSE))</f>
        <v>#</v>
      </c>
    </row>
    <row r="32956" spans="1:2">
      <c r="A32956" t="s">
        <v>290</v>
      </c>
      <c r="B32956" t="str">
        <f>IF(ISBLANK(VLOOKUP(A32956,Questionnaire!A:KQ,263,FALSE)),"#",VLOOKUP(A32956,Questionnaire!A:KQ,263,FALSE))</f>
        <v>#</v>
      </c>
    </row>
    <row r="32957" spans="1:2">
      <c r="A32957" t="s">
        <v>292</v>
      </c>
      <c r="B32957" t="str">
        <f>IF(ISBLANK(VLOOKUP(A32957,Questionnaire!A:KQ,263,FALSE)),"#",VLOOKUP(A32957,Questionnaire!A:KQ,263,FALSE))</f>
        <v>#</v>
      </c>
    </row>
    <row r="32958" spans="1:2">
      <c r="A32958" t="s">
        <v>294</v>
      </c>
      <c r="B32958" t="str">
        <f>IF(ISBLANK(VLOOKUP(A32958,Questionnaire!A:KQ,263,FALSE)),"#",VLOOKUP(A32958,Questionnaire!A:KQ,263,FALSE))</f>
        <v>#</v>
      </c>
    </row>
    <row r="32959" spans="1:2">
      <c r="A32959" t="s">
        <v>296</v>
      </c>
      <c r="B32959" t="str">
        <f>IF(ISBLANK(VLOOKUP(A32959,Questionnaire!A:KQ,263,FALSE)),"#",VLOOKUP(A32959,Questionnaire!A:KQ,263,FALSE))</f>
        <v>#</v>
      </c>
    </row>
    <row r="32960" spans="1:2">
      <c r="A32960" t="s">
        <v>301</v>
      </c>
      <c r="B32960" t="str">
        <f>IF(ISBLANK(VLOOKUP(A32960,Questionnaire!A:KQ,263,FALSE)),"#",VLOOKUP(A32960,Questionnaire!A:KQ,263,FALSE))</f>
        <v>#</v>
      </c>
    </row>
    <row r="32961" spans="1:2">
      <c r="A32961" t="s">
        <v>303</v>
      </c>
      <c r="B32961" t="str">
        <f>IF(ISBLANK(VLOOKUP(A32961,Questionnaire!A:KQ,263,FALSE)),"#",VLOOKUP(A32961,Questionnaire!A:KQ,263,FALSE))</f>
        <v>#</v>
      </c>
    </row>
    <row r="32962" spans="1:2">
      <c r="A32962" t="s">
        <v>305</v>
      </c>
      <c r="B32962" t="str">
        <f>IF(ISBLANK(VLOOKUP(A32962,Questionnaire!A:KQ,263,FALSE)),"#",VLOOKUP(A32962,Questionnaire!A:KQ,263,FALSE))</f>
        <v>#</v>
      </c>
    </row>
    <row r="32963" spans="1:2">
      <c r="A32963" t="s">
        <v>307</v>
      </c>
      <c r="B32963" t="str">
        <f>IF(ISBLANK(VLOOKUP(A32963,Questionnaire!A:KQ,263,FALSE)),"#",VLOOKUP(A32963,Questionnaire!A:KQ,263,FALSE))</f>
        <v>#</v>
      </c>
    </row>
    <row r="32964" spans="1:2">
      <c r="A32964" t="s">
        <v>311</v>
      </c>
      <c r="B32964" t="str">
        <f>IF(ISBLANK(VLOOKUP(A32964,Questionnaire!A:KQ,263,FALSE)),"#",VLOOKUP(A32964,Questionnaire!A:KQ,263,FALSE))</f>
        <v>#</v>
      </c>
    </row>
    <row r="32965" spans="1:2">
      <c r="A32965" t="s">
        <v>313</v>
      </c>
      <c r="B32965" t="str">
        <f>IF(ISBLANK(VLOOKUP(A32965,Questionnaire!A:KQ,263,FALSE)),"#",VLOOKUP(A32965,Questionnaire!A:KQ,263,FALSE))</f>
        <v>#</v>
      </c>
    </row>
    <row r="32966" spans="1:2">
      <c r="A32966" t="s">
        <v>314</v>
      </c>
      <c r="B32966" t="str">
        <f>IF(ISBLANK(VLOOKUP(A32966,Questionnaire!A:KQ,263,FALSE)),"#",VLOOKUP(A32966,Questionnaire!A:KQ,263,FALSE))</f>
        <v>#</v>
      </c>
    </row>
    <row r="32967" spans="1:2">
      <c r="A32967" t="s">
        <v>315</v>
      </c>
      <c r="B32967" t="str">
        <f>IF(ISBLANK(VLOOKUP(A32967,Questionnaire!A:KQ,263,FALSE)),"#",VLOOKUP(A32967,Questionnaire!A:KQ,263,FALSE))</f>
        <v>#</v>
      </c>
    </row>
    <row r="32968" spans="1:2">
      <c r="A32968" t="s">
        <v>317</v>
      </c>
      <c r="B32968" t="str">
        <f>IF(ISBLANK(VLOOKUP(A32968,Questionnaire!A:KQ,263,FALSE)),"#",VLOOKUP(A32968,Questionnaire!A:KQ,263,FALSE))</f>
        <v>#</v>
      </c>
    </row>
    <row r="32969" spans="1:2">
      <c r="A32969" t="s">
        <v>319</v>
      </c>
      <c r="B32969" t="str">
        <f>IF(ISBLANK(VLOOKUP(A32969,Questionnaire!A:KQ,263,FALSE)),"#",VLOOKUP(A32969,Questionnaire!A:KQ,263,FALSE))</f>
        <v>#</v>
      </c>
    </row>
    <row r="32970" spans="1:2">
      <c r="A32970" t="s">
        <v>322</v>
      </c>
      <c r="B32970" t="str">
        <f>IF(ISBLANK(VLOOKUP(A32970,Questionnaire!A:KQ,263,FALSE)),"#",VLOOKUP(A32970,Questionnaire!A:KQ,263,FALSE))</f>
        <v>#</v>
      </c>
    </row>
    <row r="32971" spans="1:2">
      <c r="A32971" t="s">
        <v>326</v>
      </c>
      <c r="B32971" t="str">
        <f>IF(ISBLANK(VLOOKUP(A32971,Questionnaire!A:KQ,263,FALSE)),"#",VLOOKUP(A32971,Questionnaire!A:KQ,263,FALSE))</f>
        <v>#</v>
      </c>
    </row>
    <row r="32972" spans="1:2">
      <c r="A32972" t="s">
        <v>328</v>
      </c>
      <c r="B32972" t="str">
        <f>IF(ISBLANK(VLOOKUP(A32972,Questionnaire!A:KQ,263,FALSE)),"#",VLOOKUP(A32972,Questionnaire!A:KQ,263,FALSE))</f>
        <v>#</v>
      </c>
    </row>
    <row r="32973" spans="1:2">
      <c r="A32973" t="s">
        <v>332</v>
      </c>
      <c r="B32973" t="str">
        <f>IF(ISBLANK(VLOOKUP(A32973,Questionnaire!A:KQ,263,FALSE)),"#",VLOOKUP(A32973,Questionnaire!A:KQ,263,FALSE))</f>
        <v>#</v>
      </c>
    </row>
    <row r="32974" spans="1:2">
      <c r="A32974" t="s">
        <v>333</v>
      </c>
      <c r="B32974" t="str">
        <f>IF(ISBLANK(VLOOKUP(A32974,Questionnaire!A:KQ,263,FALSE)),"#",VLOOKUP(A32974,Questionnaire!A:KQ,263,FALSE))</f>
        <v>#</v>
      </c>
    </row>
    <row r="32975" spans="1:2">
      <c r="A32975" t="s">
        <v>334</v>
      </c>
      <c r="B32975" t="str">
        <f>IF(ISBLANK(VLOOKUP(A32975,Questionnaire!A:KQ,263,FALSE)),"#",VLOOKUP(A32975,Questionnaire!A:KQ,263,FALSE))</f>
        <v>#</v>
      </c>
    </row>
    <row r="32976" spans="1:2">
      <c r="A32976" t="s">
        <v>335</v>
      </c>
      <c r="B32976" t="str">
        <f>IF(ISBLANK(VLOOKUP(A32976,Questionnaire!A:KQ,263,FALSE)),"#",VLOOKUP(A32976,Questionnaire!A:KQ,263,FALSE))</f>
        <v>#</v>
      </c>
    </row>
    <row r="32977" spans="1:2">
      <c r="A32977" t="s">
        <v>336</v>
      </c>
      <c r="B32977" t="str">
        <f>IF(ISBLANK(VLOOKUP(A32977,Questionnaire!A:KQ,263,FALSE)),"#",VLOOKUP(A32977,Questionnaire!A:KQ,263,FALSE))</f>
        <v>#</v>
      </c>
    </row>
    <row r="32978" spans="1:2">
      <c r="A32978" t="s">
        <v>337</v>
      </c>
      <c r="B32978" t="str">
        <f>IF(ISBLANK(VLOOKUP(A32978,Questionnaire!A:KQ,263,FALSE)),"#",VLOOKUP(A32978,Questionnaire!A:KQ,263,FALSE))</f>
        <v>#</v>
      </c>
    </row>
    <row r="32979" spans="1:2">
      <c r="A32979" t="s">
        <v>338</v>
      </c>
      <c r="B32979" t="str">
        <f>IF(ISBLANK(VLOOKUP(A32979,Questionnaire!A:KQ,263,FALSE)),"#",VLOOKUP(A32979,Questionnaire!A:KQ,263,FALSE))</f>
        <v>#</v>
      </c>
    </row>
    <row r="32980" spans="1:2">
      <c r="A32980" t="s">
        <v>339</v>
      </c>
      <c r="B32980" t="str">
        <f>IF(ISBLANK(VLOOKUP(A32980,Questionnaire!A:KQ,263,FALSE)),"#",VLOOKUP(A32980,Questionnaire!A:KQ,263,FALSE))</f>
        <v>#</v>
      </c>
    </row>
    <row r="32981" spans="1:2">
      <c r="A32981" t="s">
        <v>340</v>
      </c>
      <c r="B32981" t="str">
        <f>IF(ISBLANK(VLOOKUP(A32981,Questionnaire!A:KQ,263,FALSE)),"#",VLOOKUP(A32981,Questionnaire!A:KQ,263,FALSE))</f>
        <v>#</v>
      </c>
    </row>
    <row r="32982" spans="1:2">
      <c r="A32982" t="s">
        <v>341</v>
      </c>
      <c r="B32982" t="str">
        <f>IF(ISBLANK(VLOOKUP(A32982,Questionnaire!A:KQ,263,FALSE)),"#",VLOOKUP(A32982,Questionnaire!A:KQ,263,FALSE))</f>
        <v>#</v>
      </c>
    </row>
    <row r="32983" spans="1:2">
      <c r="A32983" t="s">
        <v>342</v>
      </c>
      <c r="B32983" t="str">
        <f>IF(ISBLANK(VLOOKUP(A32983,Questionnaire!A:KQ,263,FALSE)),"#",VLOOKUP(A32983,Questionnaire!A:KQ,263,FALSE))</f>
        <v>#</v>
      </c>
    </row>
    <row r="32984" spans="1:2">
      <c r="A32984" t="s">
        <v>343</v>
      </c>
      <c r="B32984" t="str">
        <f>IF(ISBLANK(VLOOKUP(A32984,Questionnaire!A:KQ,263,FALSE)),"#",VLOOKUP(A32984,Questionnaire!A:KQ,263,FALSE))</f>
        <v>#</v>
      </c>
    </row>
    <row r="32985" spans="1:2">
      <c r="A32985" t="s">
        <v>344</v>
      </c>
      <c r="B32985" t="str">
        <f>IF(ISBLANK(VLOOKUP(A32985,Questionnaire!A:KQ,263,FALSE)),"#",VLOOKUP(A32985,Questionnaire!A:KQ,263,FALSE))</f>
        <v>#</v>
      </c>
    </row>
    <row r="32986" spans="1:2">
      <c r="A32986" t="s">
        <v>345</v>
      </c>
      <c r="B32986" t="str">
        <f>IF(ISBLANK(VLOOKUP(A32986,Questionnaire!A:KQ,263,FALSE)),"#",VLOOKUP(A32986,Questionnaire!A:KQ,263,FALSE))</f>
        <v>#</v>
      </c>
    </row>
    <row r="32987" spans="1:2">
      <c r="A32987" t="s">
        <v>348</v>
      </c>
      <c r="B32987" t="str">
        <f>IF(ISBLANK(VLOOKUP(A32987,Questionnaire!A:KQ,263,FALSE)),"#",VLOOKUP(A32987,Questionnaire!A:KQ,263,FALSE))</f>
        <v>#</v>
      </c>
    </row>
    <row r="32988" spans="1:2">
      <c r="A32988" t="s">
        <v>353</v>
      </c>
      <c r="B32988" t="str">
        <f>IF(ISBLANK(VLOOKUP(A32988,Questionnaire!A:KQ,263,FALSE)),"#",VLOOKUP(A32988,Questionnaire!A:KQ,263,FALSE))</f>
        <v>#</v>
      </c>
    </row>
    <row r="32989" spans="1:2">
      <c r="A32989" t="s">
        <v>354</v>
      </c>
      <c r="B32989" t="str">
        <f>IF(ISBLANK(VLOOKUP(A32989,Questionnaire!A:KQ,263,FALSE)),"#",VLOOKUP(A32989,Questionnaire!A:KQ,263,FALSE))</f>
        <v>#</v>
      </c>
    </row>
    <row r="32990" spans="1:2">
      <c r="A32990" t="s">
        <v>355</v>
      </c>
      <c r="B32990" t="str">
        <f>IF(ISBLANK(VLOOKUP(A32990,Questionnaire!A:KQ,263,FALSE)),"#",VLOOKUP(A32990,Questionnaire!A:KQ,263,FALSE))</f>
        <v>#</v>
      </c>
    </row>
    <row r="32991" spans="1:2">
      <c r="A32991" t="s">
        <v>356</v>
      </c>
      <c r="B32991" t="str">
        <f>IF(ISBLANK(VLOOKUP(A32991,Questionnaire!A:KQ,263,FALSE)),"#",VLOOKUP(A32991,Questionnaire!A:KQ,263,FALSE))</f>
        <v>#</v>
      </c>
    </row>
    <row r="32992" spans="1:2">
      <c r="A32992" t="s">
        <v>357</v>
      </c>
      <c r="B32992" t="str">
        <f>IF(ISBLANK(VLOOKUP(A32992,Questionnaire!A:KQ,263,FALSE)),"#",VLOOKUP(A32992,Questionnaire!A:KQ,263,FALSE))</f>
        <v>#</v>
      </c>
    </row>
    <row r="32993" spans="1:2">
      <c r="A32993" t="s">
        <v>360</v>
      </c>
      <c r="B32993" t="str">
        <f>IF(ISBLANK(VLOOKUP(A32993,Questionnaire!A:KQ,263,FALSE)),"#",VLOOKUP(A32993,Questionnaire!A:KQ,263,FALSE))</f>
        <v>#</v>
      </c>
    </row>
    <row r="32994" spans="1:2">
      <c r="A32994" t="s">
        <v>362</v>
      </c>
      <c r="B32994" t="str">
        <f>IF(ISBLANK(VLOOKUP(A32994,Questionnaire!A:KQ,263,FALSE)),"#",VLOOKUP(A32994,Questionnaire!A:KQ,263,FALSE))</f>
        <v>#</v>
      </c>
    </row>
    <row r="32995" spans="1:2">
      <c r="A32995" t="s">
        <v>363</v>
      </c>
      <c r="B32995" t="str">
        <f>IF(ISBLANK(VLOOKUP(A32995,Questionnaire!A:KQ,263,FALSE)),"#",VLOOKUP(A32995,Questionnaire!A:KQ,263,FALSE))</f>
        <v>#</v>
      </c>
    </row>
    <row r="32996" spans="1:2">
      <c r="A32996" t="s">
        <v>364</v>
      </c>
      <c r="B32996" t="str">
        <f>IF(ISBLANK(VLOOKUP(A32996,Questionnaire!A:KQ,263,FALSE)),"#",VLOOKUP(A32996,Questionnaire!A:KQ,263,FALSE))</f>
        <v>#</v>
      </c>
    </row>
    <row r="32997" spans="1:2">
      <c r="A32997" t="s">
        <v>365</v>
      </c>
      <c r="B32997" t="str">
        <f>IF(ISBLANK(VLOOKUP(A32997,Questionnaire!A:KQ,263,FALSE)),"#",VLOOKUP(A32997,Questionnaire!A:KQ,263,FALSE))</f>
        <v>#</v>
      </c>
    </row>
    <row r="32998" spans="1:2">
      <c r="A32998" t="s">
        <v>366</v>
      </c>
      <c r="B32998" t="str">
        <f>IF(ISBLANK(VLOOKUP(A32998,Questionnaire!A:KQ,263,FALSE)),"#",VLOOKUP(A32998,Questionnaire!A:KQ,263,FALSE))</f>
        <v>#</v>
      </c>
    </row>
    <row r="32999" spans="1:2">
      <c r="A32999" t="s">
        <v>371</v>
      </c>
      <c r="B32999" t="str">
        <f>IF(ISBLANK(VLOOKUP(A32999,Questionnaire!A:KQ,263,FALSE)),"#",VLOOKUP(A32999,Questionnaire!A:KQ,263,FALSE))</f>
        <v>#</v>
      </c>
    </row>
    <row r="33000" spans="1:2">
      <c r="A33000" t="s">
        <v>372</v>
      </c>
      <c r="B33000" t="str">
        <f>IF(ISBLANK(VLOOKUP(A33000,Questionnaire!A:KQ,263,FALSE)),"#",VLOOKUP(A33000,Questionnaire!A:KQ,263,FALSE))</f>
        <v>#</v>
      </c>
    </row>
    <row r="33001" spans="1:2">
      <c r="A33001" t="s">
        <v>373</v>
      </c>
      <c r="B33001" t="str">
        <f>IF(ISBLANK(VLOOKUP(A33001,Questionnaire!A:KQ,263,FALSE)),"#",VLOOKUP(A33001,Questionnaire!A:KQ,263,FALSE))</f>
        <v>#</v>
      </c>
    </row>
    <row r="33002" spans="1:2">
      <c r="A33002" t="s">
        <v>374</v>
      </c>
      <c r="B33002" t="str">
        <f>IF(ISBLANK(VLOOKUP(A33002,Questionnaire!A:KQ,263,FALSE)),"#",VLOOKUP(A33002,Questionnaire!A:KQ,263,FALSE))</f>
        <v>#</v>
      </c>
    </row>
    <row r="33003" spans="1:2">
      <c r="A33003" t="s">
        <v>377</v>
      </c>
      <c r="B33003" t="str">
        <f>IF(ISBLANK(VLOOKUP(A33003,Questionnaire!A:KQ,263,FALSE)),"#",VLOOKUP(A33003,Questionnaire!A:KQ,263,FALSE))</f>
        <v>#</v>
      </c>
    </row>
    <row r="33004" spans="1:2">
      <c r="A33004" t="s">
        <v>379</v>
      </c>
      <c r="B33004" t="str">
        <f>IF(ISBLANK(VLOOKUP(A33004,Questionnaire!A:KQ,263,FALSE)),"#",VLOOKUP(A33004,Questionnaire!A:KQ,263,FALSE))</f>
        <v>#</v>
      </c>
    </row>
    <row r="33005" spans="1:2">
      <c r="A33005" t="s">
        <v>380</v>
      </c>
      <c r="B33005" t="str">
        <f>IF(ISBLANK(VLOOKUP(A33005,Questionnaire!A:KQ,263,FALSE)),"#",VLOOKUP(A33005,Questionnaire!A:KQ,263,FALSE))</f>
        <v>#</v>
      </c>
    </row>
    <row r="33006" spans="1:2">
      <c r="A33006" t="s">
        <v>381</v>
      </c>
      <c r="B33006" t="str">
        <f>IF(ISBLANK(VLOOKUP(A33006,Questionnaire!A:KQ,263,FALSE)),"#",VLOOKUP(A33006,Questionnaire!A:KQ,263,FALSE))</f>
        <v>#</v>
      </c>
    </row>
    <row r="33007" spans="1:2">
      <c r="A33007" t="s">
        <v>382</v>
      </c>
      <c r="B33007" t="str">
        <f>IF(ISBLANK(VLOOKUP(A33007,Questionnaire!A:KQ,263,FALSE)),"#",VLOOKUP(A33007,Questionnaire!A:KQ,263,FALSE))</f>
        <v>#</v>
      </c>
    </row>
    <row r="33008" spans="1:2">
      <c r="A33008" t="s">
        <v>384</v>
      </c>
      <c r="B33008" t="str">
        <f>IF(ISBLANK(VLOOKUP(A33008,Questionnaire!A:KQ,263,FALSE)),"#",VLOOKUP(A33008,Questionnaire!A:KQ,263,FALSE))</f>
        <v>#</v>
      </c>
    </row>
    <row r="33009" spans="1:2">
      <c r="A33009" t="s">
        <v>387</v>
      </c>
      <c r="B33009" t="str">
        <f>IF(ISBLANK(VLOOKUP(A33009,Questionnaire!A:KQ,263,FALSE)),"#",VLOOKUP(A33009,Questionnaire!A:KQ,263,FALSE))</f>
        <v>#</v>
      </c>
    </row>
    <row r="33010" spans="1:2">
      <c r="A33010" t="s">
        <v>391</v>
      </c>
      <c r="B33010" t="str">
        <f>IF(ISBLANK(VLOOKUP(A33010,Questionnaire!A:KQ,263,FALSE)),"#",VLOOKUP(A33010,Questionnaire!A:KQ,263,FALSE))</f>
        <v>#</v>
      </c>
    </row>
    <row r="33011" spans="1:2">
      <c r="A33011" t="s">
        <v>393</v>
      </c>
      <c r="B33011" t="str">
        <f>IF(ISBLANK(VLOOKUP(A33011,Questionnaire!A:KQ,263,FALSE)),"#",VLOOKUP(A33011,Questionnaire!A:KQ,263,FALSE))</f>
        <v>#</v>
      </c>
    </row>
    <row r="33012" spans="1:2">
      <c r="A33012" t="s">
        <v>395</v>
      </c>
      <c r="B33012" t="str">
        <f>IF(ISBLANK(VLOOKUP(A33012,Questionnaire!A:KQ,263,FALSE)),"#",VLOOKUP(A33012,Questionnaire!A:KQ,263,FALSE))</f>
        <v>#</v>
      </c>
    </row>
    <row r="33013" spans="1:2">
      <c r="A33013" t="s">
        <v>398</v>
      </c>
      <c r="B33013" t="str">
        <f>IF(ISBLANK(VLOOKUP(A33013,Questionnaire!A:KQ,263,FALSE)),"#",VLOOKUP(A33013,Questionnaire!A:KQ,263,FALSE))</f>
        <v>#</v>
      </c>
    </row>
    <row r="33014" spans="1:2">
      <c r="A33014" t="s">
        <v>402</v>
      </c>
      <c r="B33014" t="str">
        <f>IF(ISBLANK(VLOOKUP(A33014,Questionnaire!A:KQ,263,FALSE)),"#",VLOOKUP(A33014,Questionnaire!A:KQ,263,FALSE))</f>
        <v>#</v>
      </c>
    </row>
    <row r="33015" spans="1:2">
      <c r="A33015" t="s">
        <v>405</v>
      </c>
      <c r="B33015" t="str">
        <f>IF(ISBLANK(VLOOKUP(A33015,Questionnaire!A:KQ,263,FALSE)),"#",VLOOKUP(A33015,Questionnaire!A:KQ,263,FALSE))</f>
        <v>#</v>
      </c>
    </row>
    <row r="33016" spans="1:2">
      <c r="A33016" t="s">
        <v>409</v>
      </c>
      <c r="B33016" t="str">
        <f>IF(ISBLANK(VLOOKUP(A33016,Questionnaire!A:KQ,263,FALSE)),"#",VLOOKUP(A33016,Questionnaire!A:KQ,263,FALSE))</f>
        <v>#</v>
      </c>
    </row>
    <row r="33017" spans="1:2">
      <c r="A33017" t="s">
        <v>412</v>
      </c>
      <c r="B33017" t="str">
        <f>IF(ISBLANK(VLOOKUP(A33017,Questionnaire!A:KQ,263,FALSE)),"#",VLOOKUP(A33017,Questionnaire!A:KQ,263,FALSE))</f>
        <v>#</v>
      </c>
    </row>
    <row r="33018" spans="1:2">
      <c r="A33018" t="s">
        <v>415</v>
      </c>
      <c r="B33018" t="str">
        <f>IF(ISBLANK(VLOOKUP(A33018,Questionnaire!A:KQ,263,FALSE)),"#",VLOOKUP(A33018,Questionnaire!A:KQ,263,FALSE))</f>
        <v>#</v>
      </c>
    </row>
    <row r="33019" spans="1:2">
      <c r="A33019" t="s">
        <v>418</v>
      </c>
      <c r="B33019" t="str">
        <f>IF(ISBLANK(VLOOKUP(A33019,Questionnaire!A:KQ,263,FALSE)),"#",VLOOKUP(A33019,Questionnaire!A:KQ,263,FALSE))</f>
        <v>#</v>
      </c>
    </row>
    <row r="33020" spans="1:2">
      <c r="A33020" t="s">
        <v>421</v>
      </c>
      <c r="B33020" t="str">
        <f>IF(ISBLANK(VLOOKUP(A33020,Questionnaire!A:KQ,263,FALSE)),"#",VLOOKUP(A33020,Questionnaire!A:KQ,263,FALSE))</f>
        <v>#</v>
      </c>
    </row>
    <row r="33021" spans="1:2">
      <c r="A33021" t="s">
        <v>424</v>
      </c>
      <c r="B33021" t="str">
        <f>IF(ISBLANK(VLOOKUP(A33021,Questionnaire!A:KQ,263,FALSE)),"#",VLOOKUP(A33021,Questionnaire!A:KQ,263,FALSE))</f>
        <v>#</v>
      </c>
    </row>
    <row r="33022" spans="1:2">
      <c r="A33022" t="s">
        <v>429</v>
      </c>
      <c r="B33022" t="str">
        <f>IF(ISBLANK(VLOOKUP(A33022,Questionnaire!A:KQ,263,FALSE)),"#",VLOOKUP(A33022,Questionnaire!A:KQ,263,FALSE))</f>
        <v>#</v>
      </c>
    </row>
    <row r="33023" spans="1:2">
      <c r="A33023" t="s">
        <v>432</v>
      </c>
      <c r="B33023" t="str">
        <f>IF(ISBLANK(VLOOKUP(A33023,Questionnaire!A:KQ,263,FALSE)),"#",VLOOKUP(A33023,Questionnaire!A:KQ,263,FALSE))</f>
        <v>#</v>
      </c>
    </row>
    <row r="33024" spans="1:2">
      <c r="A33024" t="s">
        <v>435</v>
      </c>
      <c r="B33024" t="str">
        <f>IF(ISBLANK(VLOOKUP(A33024,Questionnaire!A:KQ,263,FALSE)),"#",VLOOKUP(A33024,Questionnaire!A:KQ,263,FALSE))</f>
        <v>#</v>
      </c>
    </row>
    <row r="33025" spans="1:3">
      <c r="A33025" t="s">
        <v>437</v>
      </c>
      <c r="B33025" t="str">
        <f>IF(ISBLANK(VLOOKUP(A33025,Questionnaire!A:KQ,263,FALSE)),"#",VLOOKUP(A33025,Questionnaire!A:KQ,263,FALSE))</f>
        <v>#</v>
      </c>
    </row>
    <row r="33026" spans="1:3">
      <c r="A33026" t="s">
        <v>439</v>
      </c>
      <c r="B33026" t="str">
        <f>IF(ISBLANK(VLOOKUP(A33026,Questionnaire!A:KQ,263,FALSE)),"#",VLOOKUP(A33026,Questionnaire!A:KQ,263,FALSE))</f>
        <v>#</v>
      </c>
    </row>
    <row r="33027" spans="1:3">
      <c r="A33027" t="s">
        <v>442</v>
      </c>
      <c r="B33027" t="str">
        <f>IF(ISBLANK(VLOOKUP(A33027,Questionnaire!A:KQ,263,FALSE)),"#",VLOOKUP(A33027,Questionnaire!A:KQ,263,FALSE))</f>
        <v>#</v>
      </c>
    </row>
    <row r="33028" spans="1:3">
      <c r="A33028" t="s">
        <v>445</v>
      </c>
      <c r="B33028" t="str">
        <f>IF(ISBLANK(VLOOKUP(A33028,Questionnaire!A:KQ,263,FALSE)),"#",VLOOKUP(A33028,Questionnaire!A:KQ,263,FALSE))</f>
        <v>#</v>
      </c>
    </row>
    <row r="33029" spans="1:3">
      <c r="A33029" t="s">
        <v>448</v>
      </c>
      <c r="B33029" t="str">
        <f>IF(ISBLANK(VLOOKUP(A33029,Questionnaire!A:KQ,263,FALSE)),"#",VLOOKUP(A33029,Questionnaire!A:KQ,263,FALSE))</f>
        <v>#</v>
      </c>
    </row>
    <row r="33030" spans="1:3">
      <c r="A33030" t="s">
        <v>452</v>
      </c>
      <c r="B33030" t="str">
        <f>IF(ISBLANK(VLOOKUP(A33030,Questionnaire!A:KQ,263,FALSE)),"#",VLOOKUP(A33030,Questionnaire!A:KQ,263,FALSE))</f>
        <v>#</v>
      </c>
    </row>
    <row r="33031" spans="1:3">
      <c r="A33031" t="s">
        <v>455</v>
      </c>
      <c r="B33031" t="str">
        <f>IF(ISBLANK(VLOOKUP(A33031,Questionnaire!A:KQ,263,FALSE)),"#",VLOOKUP(A33031,Questionnaire!A:KQ,263,FALSE))</f>
        <v>#</v>
      </c>
    </row>
    <row r="33032" spans="1:3">
      <c r="A33032" t="s">
        <v>458</v>
      </c>
      <c r="B33032" t="str">
        <f>IF(ISBLANK(VLOOKUP(A33032,Questionnaire!A:KQ,263,FALSE)),"#",VLOOKUP(A33032,Questionnaire!A:KQ,263,FALSE))</f>
        <v>#</v>
      </c>
    </row>
    <row r="33033" spans="1:3">
      <c r="A33033" t="s">
        <v>461</v>
      </c>
      <c r="B33033" t="str">
        <f>IF(ISBLANK(VLOOKUP(A33033,Questionnaire!A:KQ,263,FALSE)),"#",VLOOKUP(A33033,Questionnaire!A:KQ,263,FALSE))</f>
        <v>#</v>
      </c>
    </row>
    <row r="33034" spans="1:3">
      <c r="A33034" t="s">
        <v>465</v>
      </c>
      <c r="B33034" t="str">
        <f>IF(ISBLANK(VLOOKUP(A33034,Questionnaire!A:KQ,263,FALSE)),"#",VLOOKUP(A33034,Questionnaire!A:KQ,263,FALSE))</f>
        <v>#</v>
      </c>
    </row>
    <row r="33035" spans="1:3">
      <c r="A33035" t="s">
        <v>467</v>
      </c>
      <c r="B33035" t="str">
        <f>IF(ISBLANK(VLOOKUP(A33035,Questionnaire!A:KQ,263,FALSE)),"#",VLOOKUP(A33035,Questionnaire!A:KQ,263,FALSE))</f>
        <v>#</v>
      </c>
    </row>
    <row r="33036" spans="1:3">
      <c r="A33036" t="s">
        <v>469</v>
      </c>
      <c r="B33036" t="str">
        <f>IF(ISBLANK(VLOOKUP(A33036,Questionnaire!A:KQ,263,FALSE)),"#",VLOOKUP(A33036,Questionnaire!A:KQ,263,FALSE))</f>
        <v>#</v>
      </c>
    </row>
    <row r="33037" spans="1:3">
      <c r="A33037" t="s">
        <v>471</v>
      </c>
      <c r="B33037" t="str">
        <f>IF(ISBLANK(VLOOKUP(A33037,Questionnaire!A:KQ,263,FALSE)),"#",VLOOKUP(A33037,Questionnaire!A:KQ,263,FALSE))</f>
        <v>#</v>
      </c>
    </row>
    <row r="33038" spans="1:3">
      <c r="A33038" t="s">
        <v>473</v>
      </c>
      <c r="B33038" t="str">
        <f>IF(ISBLANK(VLOOKUP(A33038,Questionnaire!A:KQ,263,FALSE)),"#",VLOOKUP(A33038,Questionnaire!A:KQ,263,FALSE))</f>
        <v>#</v>
      </c>
    </row>
    <row r="33039" spans="1:3">
      <c r="A33039" t="s">
        <v>475</v>
      </c>
      <c r="B33039" t="str">
        <f>IF(ISBLANK(VLOOKUP(A33039,Questionnaire!A:KQ,263,FALSE)),"#",VLOOKUP(A33039,Questionnaire!A:KQ,263,FALSE))</f>
        <v>#</v>
      </c>
    </row>
    <row r="33040" spans="1:3">
      <c r="A33040" t="s">
        <v>185</v>
      </c>
      <c r="B33040" t="str">
        <f>IF(ISBLANK(VLOOKUP(A33040,Questionnaire!A:KQ,264,FALSE)),"#",VLOOKUP(A33040,Questionnaire!A:KQ,264,FALSE))</f>
        <v>#</v>
      </c>
      <c r="C33040">
        <v>261</v>
      </c>
    </row>
    <row r="33041" spans="1:2">
      <c r="A33041" t="s">
        <v>187</v>
      </c>
      <c r="B33041" t="str">
        <f>IF(ISNA(VLOOKUP(VLOOKUP(A33041,Questionnaire!A:KQ,264,FALSE),'CORA Encoding'!D:E,2,FALSE)),"#",VLOOKUP(VLOOKUP(A33041,Questionnaire!A:KQ,264,FALSE),'CORA Encoding'!D:E,2,FALSE))</f>
        <v>#</v>
      </c>
    </row>
    <row r="33042" spans="1:2">
      <c r="A33042" t="s">
        <v>189</v>
      </c>
      <c r="B33042" t="str">
        <f>IF(ISNA(VLOOKUP(VLOOKUP(A33042,Questionnaire!A:KQ,264,FALSE),'CORA Encoding'!G:H,2,FALSE)),"#",VLOOKUP(VLOOKUP(A33042,Questionnaire!A:KQ,264,FALSE),'CORA Encoding'!G:H,2,FALSE))</f>
        <v>#</v>
      </c>
    </row>
    <row r="33043" spans="1:2">
      <c r="A33043" t="s">
        <v>191</v>
      </c>
      <c r="B33043" t="str">
        <f>IF(ISNA(VLOOKUP(VLOOKUP(A33043,Questionnaire!A:KQ,264,FALSE),'Country List'!E:F,2,FALSE)),"#",VLOOKUP(VLOOKUP(A33043,Questionnaire!A:KQ,264,FALSE),'Country List'!E:F,2,FALSE))</f>
        <v>#</v>
      </c>
    </row>
    <row r="33044" spans="1:2">
      <c r="A33044" t="s">
        <v>193</v>
      </c>
      <c r="B33044" t="str">
        <f>IF(ISNA(VLOOKUP(VLOOKUP(A33044,Questionnaire!A:KQ,264,FALSE),'Industry List'!B:C,2,FALSE)),"#",VLOOKUP(VLOOKUP(A33044,Questionnaire!A:KQ,264,FALSE),'Industry List'!B:C,2,FALSE))</f>
        <v>#</v>
      </c>
    </row>
    <row r="33045" spans="1:2">
      <c r="A33045" t="s">
        <v>197</v>
      </c>
      <c r="B33045" t="str">
        <f>IF(ISBLANK(VLOOKUP(A33045,Questionnaire!A:KQ,264,FALSE)),"#",VLOOKUP(A33045,Questionnaire!A:KQ,264,FALSE))</f>
        <v>#</v>
      </c>
    </row>
    <row r="33046" spans="1:2">
      <c r="A33046" t="s">
        <v>201</v>
      </c>
      <c r="B33046" t="str">
        <f>IF(ISBLANK(VLOOKUP(A33046,Questionnaire!A:KQ,264,FALSE)),"#",VLOOKUP(A33046,Questionnaire!A:KQ,264,FALSE))</f>
        <v>#</v>
      </c>
    </row>
    <row r="33047" spans="1:2">
      <c r="A33047" t="s">
        <v>203</v>
      </c>
      <c r="B33047" t="str">
        <f>IF(ISNA(VLOOKUP(VLOOKUP(A33047,Questionnaire!A:KQ,264,FALSE),'CORA Encoding'!J:K,2,FALSE)),"#",VLOOKUP(VLOOKUP(A33047,Questionnaire!A:KQ,264,FALSE),'CORA Encoding'!J:K,2,FALSE))</f>
        <v>#</v>
      </c>
    </row>
    <row r="33048" spans="1:2">
      <c r="A33048" t="s">
        <v>208</v>
      </c>
      <c r="B33048" t="str">
        <f>IF(ISBLANK(VLOOKUP(A33048,Questionnaire!A:KQ,264,FALSE)),"#",VLOOKUP(A33048,Questionnaire!A:KQ,264,FALSE))</f>
        <v>#</v>
      </c>
    </row>
    <row r="33049" spans="1:2">
      <c r="A33049" t="s">
        <v>213</v>
      </c>
      <c r="B33049" t="str">
        <f>IF(ISBLANK(VLOOKUP(A33049,Questionnaire!A:KQ,264,FALSE)),"#",VLOOKUP(A33049,Questionnaire!A:KQ,264,FALSE))</f>
        <v>#</v>
      </c>
    </row>
    <row r="33050" spans="1:2">
      <c r="A33050" t="s">
        <v>215</v>
      </c>
      <c r="B33050" t="str">
        <f>IF(ISBLANK(VLOOKUP(A33050,Questionnaire!A:KQ,264,FALSE)),"#",VLOOKUP(A33050,Questionnaire!A:KQ,264,FALSE))</f>
        <v>#</v>
      </c>
    </row>
    <row r="33051" spans="1:2">
      <c r="A33051" t="s">
        <v>217</v>
      </c>
      <c r="B33051" t="str">
        <f>IF(ISBLANK(VLOOKUP(A33051,Questionnaire!A:KQ,264,FALSE)),"#",VLOOKUP(A33051,Questionnaire!A:KQ,264,FALSE))</f>
        <v>#</v>
      </c>
    </row>
    <row r="33052" spans="1:2">
      <c r="A33052" t="s">
        <v>219</v>
      </c>
      <c r="B33052" t="str">
        <f>IF(ISBLANK(VLOOKUP(A33052,Questionnaire!A:KQ,264,FALSE)),"#",VLOOKUP(A33052,Questionnaire!A:KQ,264,FALSE))</f>
        <v>#</v>
      </c>
    </row>
    <row r="33053" spans="1:2">
      <c r="A33053" t="s">
        <v>221</v>
      </c>
      <c r="B33053" t="str">
        <f>IF(ISBLANK(VLOOKUP(A33053,Questionnaire!A:KQ,264,FALSE)),"#",VLOOKUP(A33053,Questionnaire!A:KQ,264,FALSE))</f>
        <v>#</v>
      </c>
    </row>
    <row r="33054" spans="1:2">
      <c r="A33054" t="s">
        <v>223</v>
      </c>
      <c r="B33054" t="str">
        <f>IF(ISBLANK(VLOOKUP(A33054,Questionnaire!A:KQ,264,FALSE)),"#",VLOOKUP(A33054,Questionnaire!A:KQ,264,FALSE))</f>
        <v>#</v>
      </c>
    </row>
    <row r="33055" spans="1:2">
      <c r="A33055" t="s">
        <v>225</v>
      </c>
      <c r="B33055" t="str">
        <f>IF(ISBLANK(VLOOKUP(A33055,Questionnaire!A:KQ,264,FALSE)),"#",VLOOKUP(A33055,Questionnaire!A:KQ,264,FALSE))</f>
        <v>#</v>
      </c>
    </row>
    <row r="33056" spans="1:2">
      <c r="A33056" t="s">
        <v>227</v>
      </c>
      <c r="B33056" t="str">
        <f>IF(ISBLANK(VLOOKUP(A33056,Questionnaire!A:KQ,264,FALSE)),"#",VLOOKUP(A33056,Questionnaire!A:KQ,264,FALSE))</f>
        <v>#</v>
      </c>
    </row>
    <row r="33057" spans="1:2">
      <c r="A33057" t="s">
        <v>229</v>
      </c>
      <c r="B33057" t="str">
        <f>IF(ISBLANK(VLOOKUP(A33057,Questionnaire!A:KQ,264,FALSE)),"#",VLOOKUP(A33057,Questionnaire!A:KQ,264,FALSE))</f>
        <v>#</v>
      </c>
    </row>
    <row r="33058" spans="1:2">
      <c r="A33058" t="s">
        <v>231</v>
      </c>
      <c r="B33058" t="str">
        <f>IF(ISBLANK(VLOOKUP(A33058,Questionnaire!A:KQ,264,FALSE)),"#",VLOOKUP(A33058,Questionnaire!A:KQ,264,FALSE))</f>
        <v>#</v>
      </c>
    </row>
    <row r="33059" spans="1:2">
      <c r="A33059" t="s">
        <v>233</v>
      </c>
      <c r="B33059" t="str">
        <f>IF(ISBLANK(VLOOKUP(A33059,Questionnaire!A:KQ,264,FALSE)),"#",VLOOKUP(A33059,Questionnaire!A:KQ,264,FALSE))</f>
        <v>#</v>
      </c>
    </row>
    <row r="33060" spans="1:2">
      <c r="A33060" t="s">
        <v>235</v>
      </c>
      <c r="B33060" t="str">
        <f>IF(ISBLANK(VLOOKUP(A33060,Questionnaire!A:KQ,264,FALSE)),"#",VLOOKUP(A33060,Questionnaire!A:KQ,264,FALSE))</f>
        <v>#</v>
      </c>
    </row>
    <row r="33061" spans="1:2">
      <c r="A33061" t="s">
        <v>237</v>
      </c>
      <c r="B33061" t="str">
        <f>IF(ISBLANK(VLOOKUP(A33061,Questionnaire!A:KQ,264,FALSE)),"#",VLOOKUP(A33061,Questionnaire!A:KQ,264,FALSE))</f>
        <v>#</v>
      </c>
    </row>
    <row r="33062" spans="1:2">
      <c r="A33062" t="s">
        <v>239</v>
      </c>
      <c r="B33062" t="str">
        <f>IF(ISBLANK(VLOOKUP(A33062,Questionnaire!A:KQ,264,FALSE)),"#",VLOOKUP(A33062,Questionnaire!A:KQ,264,FALSE))</f>
        <v>#</v>
      </c>
    </row>
    <row r="33063" spans="1:2">
      <c r="A33063" t="s">
        <v>242</v>
      </c>
      <c r="B33063" t="str">
        <f>IF(ISBLANK(VLOOKUP(A33063,Questionnaire!A:KQ,264,FALSE)),"#",VLOOKUP(A33063,Questionnaire!A:KQ,264,FALSE))</f>
        <v>#</v>
      </c>
    </row>
    <row r="33064" spans="1:2">
      <c r="A33064" t="s">
        <v>245</v>
      </c>
      <c r="B33064" t="str">
        <f>IF(ISBLANK(VLOOKUP(A33064,Questionnaire!A:KQ,264,FALSE)),"#",VLOOKUP(A33064,Questionnaire!A:KQ,264,FALSE))</f>
        <v>#</v>
      </c>
    </row>
    <row r="33065" spans="1:2">
      <c r="A33065" t="s">
        <v>247</v>
      </c>
      <c r="B33065" t="str">
        <f>IF(ISBLANK(VLOOKUP(A33065,Questionnaire!A:KQ,264,FALSE)),"#",VLOOKUP(A33065,Questionnaire!A:KQ,264,FALSE))</f>
        <v>#</v>
      </c>
    </row>
    <row r="33066" spans="1:2">
      <c r="A33066" t="s">
        <v>249</v>
      </c>
      <c r="B33066" t="str">
        <f>IF(ISBLANK(VLOOKUP(A33066,Questionnaire!A:KQ,264,FALSE)),"#",VLOOKUP(A33066,Questionnaire!A:KQ,264,FALSE))</f>
        <v>#</v>
      </c>
    </row>
    <row r="33067" spans="1:2">
      <c r="A33067" t="s">
        <v>250</v>
      </c>
      <c r="B33067" t="str">
        <f>IF(ISBLANK(VLOOKUP(A33067,Questionnaire!A:KQ,264,FALSE)),"#",VLOOKUP(A33067,Questionnaire!A:KQ,264,FALSE))</f>
        <v>#</v>
      </c>
    </row>
    <row r="33068" spans="1:2">
      <c r="A33068" t="s">
        <v>252</v>
      </c>
      <c r="B33068" t="str">
        <f>IF(ISBLANK(VLOOKUP(A33068,Questionnaire!A:KQ,264,FALSE)),"#",VLOOKUP(A33068,Questionnaire!A:KQ,264,FALSE))</f>
        <v>#</v>
      </c>
    </row>
    <row r="33069" spans="1:2">
      <c r="A33069" t="s">
        <v>255</v>
      </c>
      <c r="B33069" t="str">
        <f>IF(ISBLANK(VLOOKUP(A33069,Questionnaire!A:KQ,264,FALSE)),"#",VLOOKUP(A33069,Questionnaire!A:KQ,264,FALSE))</f>
        <v>#</v>
      </c>
    </row>
    <row r="33070" spans="1:2">
      <c r="A33070" t="s">
        <v>258</v>
      </c>
      <c r="B33070" t="str">
        <f>IF(ISNA(VLOOKUP(VLOOKUP(A33070,Questionnaire!A:KQ,264,FALSE),'CORA Encoding'!M:N,2,FALSE)),"#",VLOOKUP(VLOOKUP(A33070,Questionnaire!A:KQ,264,FALSE),'CORA Encoding'!M:N,2,FALSE))</f>
        <v>#</v>
      </c>
    </row>
    <row r="33071" spans="1:2">
      <c r="A33071" t="s">
        <v>261</v>
      </c>
      <c r="B33071" t="str">
        <f>IF(ISBLANK(VLOOKUP(A33071,Questionnaire!A:KQ,264,FALSE)),"#",VLOOKUP(A33071,Questionnaire!A:KQ,264,FALSE))</f>
        <v>#</v>
      </c>
    </row>
    <row r="33072" spans="1:2">
      <c r="A33072" t="s">
        <v>263</v>
      </c>
      <c r="B33072" t="str">
        <f>IF(ISBLANK(VLOOKUP(A33072,Questionnaire!A:KQ,264,FALSE)),"#",VLOOKUP(A33072,Questionnaire!A:KQ,264,FALSE))</f>
        <v>#</v>
      </c>
    </row>
    <row r="33073" spans="1:2">
      <c r="A33073" t="s">
        <v>265</v>
      </c>
      <c r="B33073" t="str">
        <f>IF(ISBLANK(VLOOKUP(A33073,Questionnaire!A:KQ,264,FALSE)),"#",VLOOKUP(A33073,Questionnaire!A:KQ,264,FALSE))</f>
        <v>#</v>
      </c>
    </row>
    <row r="33074" spans="1:2">
      <c r="A33074" t="s">
        <v>267</v>
      </c>
      <c r="B33074" t="str">
        <f>IF(ISBLANK(VLOOKUP(A33074,Questionnaire!A:KQ,264,FALSE)),"#",VLOOKUP(A33074,Questionnaire!A:KQ,264,FALSE))</f>
        <v>#</v>
      </c>
    </row>
    <row r="33075" spans="1:2">
      <c r="A33075" t="s">
        <v>269</v>
      </c>
      <c r="B33075" t="str">
        <f>IF(ISBLANK(VLOOKUP(A33075,Questionnaire!A:KQ,264,FALSE)),"#",VLOOKUP(A33075,Questionnaire!A:KQ,264,FALSE))</f>
        <v>#</v>
      </c>
    </row>
    <row r="33076" spans="1:2">
      <c r="A33076" t="s">
        <v>274</v>
      </c>
      <c r="B33076" t="str">
        <f>IF(ISBLANK(VLOOKUP(A33076,Questionnaire!A:KQ,264,FALSE)),"#",VLOOKUP(A33076,Questionnaire!A:KQ,264,FALSE))</f>
        <v>#</v>
      </c>
    </row>
    <row r="33077" spans="1:2">
      <c r="A33077" t="s">
        <v>276</v>
      </c>
      <c r="B33077" t="str">
        <f>IF(ISBLANK(VLOOKUP(A33077,Questionnaire!A:KQ,264,FALSE)),"#",VLOOKUP(A33077,Questionnaire!A:KQ,264,FALSE))</f>
        <v>#</v>
      </c>
    </row>
    <row r="33078" spans="1:2">
      <c r="A33078" t="s">
        <v>278</v>
      </c>
      <c r="B33078" t="str">
        <f>IF(ISBLANK(VLOOKUP(A33078,Questionnaire!A:KQ,264,FALSE)),"#",VLOOKUP(A33078,Questionnaire!A:KQ,264,FALSE))</f>
        <v>#</v>
      </c>
    </row>
    <row r="33079" spans="1:2">
      <c r="A33079" t="s">
        <v>280</v>
      </c>
      <c r="B33079" t="str">
        <f>IF(ISBLANK(VLOOKUP(A33079,Questionnaire!A:KQ,264,FALSE)),"#",VLOOKUP(A33079,Questionnaire!A:KQ,264,FALSE))</f>
        <v>#</v>
      </c>
    </row>
    <row r="33080" spans="1:2">
      <c r="A33080" t="s">
        <v>282</v>
      </c>
      <c r="B33080" t="str">
        <f>IF(ISBLANK(VLOOKUP(A33080,Questionnaire!A:KQ,264,FALSE)),"#",VLOOKUP(A33080,Questionnaire!A:KQ,264,FALSE))</f>
        <v>#</v>
      </c>
    </row>
    <row r="33081" spans="1:2">
      <c r="A33081" t="s">
        <v>286</v>
      </c>
      <c r="B33081" t="str">
        <f>IF(ISBLANK(VLOOKUP(A33081,Questionnaire!A:KQ,264,FALSE)),"#",VLOOKUP(A33081,Questionnaire!A:KQ,264,FALSE))</f>
        <v>#</v>
      </c>
    </row>
    <row r="33082" spans="1:2">
      <c r="A33082" t="s">
        <v>288</v>
      </c>
      <c r="B33082" t="str">
        <f>IF(ISBLANK(VLOOKUP(A33082,Questionnaire!A:KQ,264,FALSE)),"#",VLOOKUP(A33082,Questionnaire!A:KQ,264,FALSE))</f>
        <v>#</v>
      </c>
    </row>
    <row r="33083" spans="1:2">
      <c r="A33083" t="s">
        <v>290</v>
      </c>
      <c r="B33083" t="str">
        <f>IF(ISBLANK(VLOOKUP(A33083,Questionnaire!A:KQ,264,FALSE)),"#",VLOOKUP(A33083,Questionnaire!A:KQ,264,FALSE))</f>
        <v>#</v>
      </c>
    </row>
    <row r="33084" spans="1:2">
      <c r="A33084" t="s">
        <v>292</v>
      </c>
      <c r="B33084" t="str">
        <f>IF(ISBLANK(VLOOKUP(A33084,Questionnaire!A:KQ,264,FALSE)),"#",VLOOKUP(A33084,Questionnaire!A:KQ,264,FALSE))</f>
        <v>#</v>
      </c>
    </row>
    <row r="33085" spans="1:2">
      <c r="A33085" t="s">
        <v>294</v>
      </c>
      <c r="B33085" t="str">
        <f>IF(ISBLANK(VLOOKUP(A33085,Questionnaire!A:KQ,264,FALSE)),"#",VLOOKUP(A33085,Questionnaire!A:KQ,264,FALSE))</f>
        <v>#</v>
      </c>
    </row>
    <row r="33086" spans="1:2">
      <c r="A33086" t="s">
        <v>296</v>
      </c>
      <c r="B33086" t="str">
        <f>IF(ISBLANK(VLOOKUP(A33086,Questionnaire!A:KQ,264,FALSE)),"#",VLOOKUP(A33086,Questionnaire!A:KQ,264,FALSE))</f>
        <v>#</v>
      </c>
    </row>
    <row r="33087" spans="1:2">
      <c r="A33087" t="s">
        <v>301</v>
      </c>
      <c r="B33087" t="str">
        <f>IF(ISBLANK(VLOOKUP(A33087,Questionnaire!A:KQ,264,FALSE)),"#",VLOOKUP(A33087,Questionnaire!A:KQ,264,FALSE))</f>
        <v>#</v>
      </c>
    </row>
    <row r="33088" spans="1:2">
      <c r="A33088" t="s">
        <v>303</v>
      </c>
      <c r="B33088" t="str">
        <f>IF(ISBLANK(VLOOKUP(A33088,Questionnaire!A:KQ,264,FALSE)),"#",VLOOKUP(A33088,Questionnaire!A:KQ,264,FALSE))</f>
        <v>#</v>
      </c>
    </row>
    <row r="33089" spans="1:2">
      <c r="A33089" t="s">
        <v>305</v>
      </c>
      <c r="B33089" t="str">
        <f>IF(ISBLANK(VLOOKUP(A33089,Questionnaire!A:KQ,264,FALSE)),"#",VLOOKUP(A33089,Questionnaire!A:KQ,264,FALSE))</f>
        <v>#</v>
      </c>
    </row>
    <row r="33090" spans="1:2">
      <c r="A33090" t="s">
        <v>307</v>
      </c>
      <c r="B33090" t="str">
        <f>IF(ISBLANK(VLOOKUP(A33090,Questionnaire!A:KQ,264,FALSE)),"#",VLOOKUP(A33090,Questionnaire!A:KQ,264,FALSE))</f>
        <v>#</v>
      </c>
    </row>
    <row r="33091" spans="1:2">
      <c r="A33091" t="s">
        <v>311</v>
      </c>
      <c r="B33091" t="str">
        <f>IF(ISBLANK(VLOOKUP(A33091,Questionnaire!A:KQ,264,FALSE)),"#",VLOOKUP(A33091,Questionnaire!A:KQ,264,FALSE))</f>
        <v>#</v>
      </c>
    </row>
    <row r="33092" spans="1:2">
      <c r="A33092" t="s">
        <v>313</v>
      </c>
      <c r="B33092" t="str">
        <f>IF(ISBLANK(VLOOKUP(A33092,Questionnaire!A:KQ,264,FALSE)),"#",VLOOKUP(A33092,Questionnaire!A:KQ,264,FALSE))</f>
        <v>#</v>
      </c>
    </row>
    <row r="33093" spans="1:2">
      <c r="A33093" t="s">
        <v>314</v>
      </c>
      <c r="B33093" t="str">
        <f>IF(ISBLANK(VLOOKUP(A33093,Questionnaire!A:KQ,264,FALSE)),"#",VLOOKUP(A33093,Questionnaire!A:KQ,264,FALSE))</f>
        <v>#</v>
      </c>
    </row>
    <row r="33094" spans="1:2">
      <c r="A33094" t="s">
        <v>315</v>
      </c>
      <c r="B33094" t="str">
        <f>IF(ISBLANK(VLOOKUP(A33094,Questionnaire!A:KQ,264,FALSE)),"#",VLOOKUP(A33094,Questionnaire!A:KQ,264,FALSE))</f>
        <v>#</v>
      </c>
    </row>
    <row r="33095" spans="1:2">
      <c r="A33095" t="s">
        <v>317</v>
      </c>
      <c r="B33095" t="str">
        <f>IF(ISBLANK(VLOOKUP(A33095,Questionnaire!A:KQ,264,FALSE)),"#",VLOOKUP(A33095,Questionnaire!A:KQ,264,FALSE))</f>
        <v>#</v>
      </c>
    </row>
    <row r="33096" spans="1:2">
      <c r="A33096" t="s">
        <v>319</v>
      </c>
      <c r="B33096" t="str">
        <f>IF(ISBLANK(VLOOKUP(A33096,Questionnaire!A:KQ,264,FALSE)),"#",VLOOKUP(A33096,Questionnaire!A:KQ,264,FALSE))</f>
        <v>#</v>
      </c>
    </row>
    <row r="33097" spans="1:2">
      <c r="A33097" t="s">
        <v>322</v>
      </c>
      <c r="B33097" t="str">
        <f>IF(ISBLANK(VLOOKUP(A33097,Questionnaire!A:KQ,264,FALSE)),"#",VLOOKUP(A33097,Questionnaire!A:KQ,264,FALSE))</f>
        <v>#</v>
      </c>
    </row>
    <row r="33098" spans="1:2">
      <c r="A33098" t="s">
        <v>326</v>
      </c>
      <c r="B33098" t="str">
        <f>IF(ISBLANK(VLOOKUP(A33098,Questionnaire!A:KQ,264,FALSE)),"#",VLOOKUP(A33098,Questionnaire!A:KQ,264,FALSE))</f>
        <v>#</v>
      </c>
    </row>
    <row r="33099" spans="1:2">
      <c r="A33099" t="s">
        <v>328</v>
      </c>
      <c r="B33099" t="str">
        <f>IF(ISBLANK(VLOOKUP(A33099,Questionnaire!A:KQ,264,FALSE)),"#",VLOOKUP(A33099,Questionnaire!A:KQ,264,FALSE))</f>
        <v>#</v>
      </c>
    </row>
    <row r="33100" spans="1:2">
      <c r="A33100" t="s">
        <v>332</v>
      </c>
      <c r="B33100" t="str">
        <f>IF(ISBLANK(VLOOKUP(A33100,Questionnaire!A:KQ,264,FALSE)),"#",VLOOKUP(A33100,Questionnaire!A:KQ,264,FALSE))</f>
        <v>#</v>
      </c>
    </row>
    <row r="33101" spans="1:2">
      <c r="A33101" t="s">
        <v>333</v>
      </c>
      <c r="B33101" t="str">
        <f>IF(ISBLANK(VLOOKUP(A33101,Questionnaire!A:KQ,264,FALSE)),"#",VLOOKUP(A33101,Questionnaire!A:KQ,264,FALSE))</f>
        <v>#</v>
      </c>
    </row>
    <row r="33102" spans="1:2">
      <c r="A33102" t="s">
        <v>334</v>
      </c>
      <c r="B33102" t="str">
        <f>IF(ISBLANK(VLOOKUP(A33102,Questionnaire!A:KQ,264,FALSE)),"#",VLOOKUP(A33102,Questionnaire!A:KQ,264,FALSE))</f>
        <v>#</v>
      </c>
    </row>
    <row r="33103" spans="1:2">
      <c r="A33103" t="s">
        <v>335</v>
      </c>
      <c r="B33103" t="str">
        <f>IF(ISBLANK(VLOOKUP(A33103,Questionnaire!A:KQ,264,FALSE)),"#",VLOOKUP(A33103,Questionnaire!A:KQ,264,FALSE))</f>
        <v>#</v>
      </c>
    </row>
    <row r="33104" spans="1:2">
      <c r="A33104" t="s">
        <v>336</v>
      </c>
      <c r="B33104" t="str">
        <f>IF(ISBLANK(VLOOKUP(A33104,Questionnaire!A:KQ,264,FALSE)),"#",VLOOKUP(A33104,Questionnaire!A:KQ,264,FALSE))</f>
        <v>#</v>
      </c>
    </row>
    <row r="33105" spans="1:2">
      <c r="A33105" t="s">
        <v>337</v>
      </c>
      <c r="B33105" t="str">
        <f>IF(ISBLANK(VLOOKUP(A33105,Questionnaire!A:KQ,264,FALSE)),"#",VLOOKUP(A33105,Questionnaire!A:KQ,264,FALSE))</f>
        <v>#</v>
      </c>
    </row>
    <row r="33106" spans="1:2">
      <c r="A33106" t="s">
        <v>338</v>
      </c>
      <c r="B33106" t="str">
        <f>IF(ISBLANK(VLOOKUP(A33106,Questionnaire!A:KQ,264,FALSE)),"#",VLOOKUP(A33106,Questionnaire!A:KQ,264,FALSE))</f>
        <v>#</v>
      </c>
    </row>
    <row r="33107" spans="1:2">
      <c r="A33107" t="s">
        <v>339</v>
      </c>
      <c r="B33107" t="str">
        <f>IF(ISBLANK(VLOOKUP(A33107,Questionnaire!A:KQ,264,FALSE)),"#",VLOOKUP(A33107,Questionnaire!A:KQ,264,FALSE))</f>
        <v>#</v>
      </c>
    </row>
    <row r="33108" spans="1:2">
      <c r="A33108" t="s">
        <v>340</v>
      </c>
      <c r="B33108" t="str">
        <f>IF(ISBLANK(VLOOKUP(A33108,Questionnaire!A:KQ,264,FALSE)),"#",VLOOKUP(A33108,Questionnaire!A:KQ,264,FALSE))</f>
        <v>#</v>
      </c>
    </row>
    <row r="33109" spans="1:2">
      <c r="A33109" t="s">
        <v>341</v>
      </c>
      <c r="B33109" t="str">
        <f>IF(ISBLANK(VLOOKUP(A33109,Questionnaire!A:KQ,264,FALSE)),"#",VLOOKUP(A33109,Questionnaire!A:KQ,264,FALSE))</f>
        <v>#</v>
      </c>
    </row>
    <row r="33110" spans="1:2">
      <c r="A33110" t="s">
        <v>342</v>
      </c>
      <c r="B33110" t="str">
        <f>IF(ISBLANK(VLOOKUP(A33110,Questionnaire!A:KQ,264,FALSE)),"#",VLOOKUP(A33110,Questionnaire!A:KQ,264,FALSE))</f>
        <v>#</v>
      </c>
    </row>
    <row r="33111" spans="1:2">
      <c r="A33111" t="s">
        <v>343</v>
      </c>
      <c r="B33111" t="str">
        <f>IF(ISBLANK(VLOOKUP(A33111,Questionnaire!A:KQ,264,FALSE)),"#",VLOOKUP(A33111,Questionnaire!A:KQ,264,FALSE))</f>
        <v>#</v>
      </c>
    </row>
    <row r="33112" spans="1:2">
      <c r="A33112" t="s">
        <v>344</v>
      </c>
      <c r="B33112" t="str">
        <f>IF(ISBLANK(VLOOKUP(A33112,Questionnaire!A:KQ,264,FALSE)),"#",VLOOKUP(A33112,Questionnaire!A:KQ,264,FALSE))</f>
        <v>#</v>
      </c>
    </row>
    <row r="33113" spans="1:2">
      <c r="A33113" t="s">
        <v>345</v>
      </c>
      <c r="B33113" t="str">
        <f>IF(ISBLANK(VLOOKUP(A33113,Questionnaire!A:KQ,264,FALSE)),"#",VLOOKUP(A33113,Questionnaire!A:KQ,264,FALSE))</f>
        <v>#</v>
      </c>
    </row>
    <row r="33114" spans="1:2">
      <c r="A33114" t="s">
        <v>348</v>
      </c>
      <c r="B33114" t="str">
        <f>IF(ISBLANK(VLOOKUP(A33114,Questionnaire!A:KQ,264,FALSE)),"#",VLOOKUP(A33114,Questionnaire!A:KQ,264,FALSE))</f>
        <v>#</v>
      </c>
    </row>
    <row r="33115" spans="1:2">
      <c r="A33115" t="s">
        <v>353</v>
      </c>
      <c r="B33115" t="str">
        <f>IF(ISBLANK(VLOOKUP(A33115,Questionnaire!A:KQ,264,FALSE)),"#",VLOOKUP(A33115,Questionnaire!A:KQ,264,FALSE))</f>
        <v>#</v>
      </c>
    </row>
    <row r="33116" spans="1:2">
      <c r="A33116" t="s">
        <v>354</v>
      </c>
      <c r="B33116" t="str">
        <f>IF(ISBLANK(VLOOKUP(A33116,Questionnaire!A:KQ,264,FALSE)),"#",VLOOKUP(A33116,Questionnaire!A:KQ,264,FALSE))</f>
        <v>#</v>
      </c>
    </row>
    <row r="33117" spans="1:2">
      <c r="A33117" t="s">
        <v>355</v>
      </c>
      <c r="B33117" t="str">
        <f>IF(ISBLANK(VLOOKUP(A33117,Questionnaire!A:KQ,264,FALSE)),"#",VLOOKUP(A33117,Questionnaire!A:KQ,264,FALSE))</f>
        <v>#</v>
      </c>
    </row>
    <row r="33118" spans="1:2">
      <c r="A33118" t="s">
        <v>356</v>
      </c>
      <c r="B33118" t="str">
        <f>IF(ISBLANK(VLOOKUP(A33118,Questionnaire!A:KQ,264,FALSE)),"#",VLOOKUP(A33118,Questionnaire!A:KQ,264,FALSE))</f>
        <v>#</v>
      </c>
    </row>
    <row r="33119" spans="1:2">
      <c r="A33119" t="s">
        <v>357</v>
      </c>
      <c r="B33119" t="str">
        <f>IF(ISBLANK(VLOOKUP(A33119,Questionnaire!A:KQ,264,FALSE)),"#",VLOOKUP(A33119,Questionnaire!A:KQ,264,FALSE))</f>
        <v>#</v>
      </c>
    </row>
    <row r="33120" spans="1:2">
      <c r="A33120" t="s">
        <v>360</v>
      </c>
      <c r="B33120" t="str">
        <f>IF(ISBLANK(VLOOKUP(A33120,Questionnaire!A:KQ,264,FALSE)),"#",VLOOKUP(A33120,Questionnaire!A:KQ,264,FALSE))</f>
        <v>#</v>
      </c>
    </row>
    <row r="33121" spans="1:2">
      <c r="A33121" t="s">
        <v>362</v>
      </c>
      <c r="B33121" t="str">
        <f>IF(ISBLANK(VLOOKUP(A33121,Questionnaire!A:KQ,264,FALSE)),"#",VLOOKUP(A33121,Questionnaire!A:KQ,264,FALSE))</f>
        <v>#</v>
      </c>
    </row>
    <row r="33122" spans="1:2">
      <c r="A33122" t="s">
        <v>363</v>
      </c>
      <c r="B33122" t="str">
        <f>IF(ISBLANK(VLOOKUP(A33122,Questionnaire!A:KQ,264,FALSE)),"#",VLOOKUP(A33122,Questionnaire!A:KQ,264,FALSE))</f>
        <v>#</v>
      </c>
    </row>
    <row r="33123" spans="1:2">
      <c r="A33123" t="s">
        <v>364</v>
      </c>
      <c r="B33123" t="str">
        <f>IF(ISBLANK(VLOOKUP(A33123,Questionnaire!A:KQ,264,FALSE)),"#",VLOOKUP(A33123,Questionnaire!A:KQ,264,FALSE))</f>
        <v>#</v>
      </c>
    </row>
    <row r="33124" spans="1:2">
      <c r="A33124" t="s">
        <v>365</v>
      </c>
      <c r="B33124" t="str">
        <f>IF(ISBLANK(VLOOKUP(A33124,Questionnaire!A:KQ,264,FALSE)),"#",VLOOKUP(A33124,Questionnaire!A:KQ,264,FALSE))</f>
        <v>#</v>
      </c>
    </row>
    <row r="33125" spans="1:2">
      <c r="A33125" t="s">
        <v>366</v>
      </c>
      <c r="B33125" t="str">
        <f>IF(ISBLANK(VLOOKUP(A33125,Questionnaire!A:KQ,264,FALSE)),"#",VLOOKUP(A33125,Questionnaire!A:KQ,264,FALSE))</f>
        <v>#</v>
      </c>
    </row>
    <row r="33126" spans="1:2">
      <c r="A33126" t="s">
        <v>371</v>
      </c>
      <c r="B33126" t="str">
        <f>IF(ISBLANK(VLOOKUP(A33126,Questionnaire!A:KQ,264,FALSE)),"#",VLOOKUP(A33126,Questionnaire!A:KQ,264,FALSE))</f>
        <v>#</v>
      </c>
    </row>
    <row r="33127" spans="1:2">
      <c r="A33127" t="s">
        <v>372</v>
      </c>
      <c r="B33127" t="str">
        <f>IF(ISBLANK(VLOOKUP(A33127,Questionnaire!A:KQ,264,FALSE)),"#",VLOOKUP(A33127,Questionnaire!A:KQ,264,FALSE))</f>
        <v>#</v>
      </c>
    </row>
    <row r="33128" spans="1:2">
      <c r="A33128" t="s">
        <v>373</v>
      </c>
      <c r="B33128" t="str">
        <f>IF(ISBLANK(VLOOKUP(A33128,Questionnaire!A:KQ,264,FALSE)),"#",VLOOKUP(A33128,Questionnaire!A:KQ,264,FALSE))</f>
        <v>#</v>
      </c>
    </row>
    <row r="33129" spans="1:2">
      <c r="A33129" t="s">
        <v>374</v>
      </c>
      <c r="B33129" t="str">
        <f>IF(ISBLANK(VLOOKUP(A33129,Questionnaire!A:KQ,264,FALSE)),"#",VLOOKUP(A33129,Questionnaire!A:KQ,264,FALSE))</f>
        <v>#</v>
      </c>
    </row>
    <row r="33130" spans="1:2">
      <c r="A33130" t="s">
        <v>377</v>
      </c>
      <c r="B33130" t="str">
        <f>IF(ISBLANK(VLOOKUP(A33130,Questionnaire!A:KQ,264,FALSE)),"#",VLOOKUP(A33130,Questionnaire!A:KQ,264,FALSE))</f>
        <v>#</v>
      </c>
    </row>
    <row r="33131" spans="1:2">
      <c r="A33131" t="s">
        <v>379</v>
      </c>
      <c r="B33131" t="str">
        <f>IF(ISBLANK(VLOOKUP(A33131,Questionnaire!A:KQ,264,FALSE)),"#",VLOOKUP(A33131,Questionnaire!A:KQ,264,FALSE))</f>
        <v>#</v>
      </c>
    </row>
    <row r="33132" spans="1:2">
      <c r="A33132" t="s">
        <v>380</v>
      </c>
      <c r="B33132" t="str">
        <f>IF(ISBLANK(VLOOKUP(A33132,Questionnaire!A:KQ,264,FALSE)),"#",VLOOKUP(A33132,Questionnaire!A:KQ,264,FALSE))</f>
        <v>#</v>
      </c>
    </row>
    <row r="33133" spans="1:2">
      <c r="A33133" t="s">
        <v>381</v>
      </c>
      <c r="B33133" t="str">
        <f>IF(ISBLANK(VLOOKUP(A33133,Questionnaire!A:KQ,264,FALSE)),"#",VLOOKUP(A33133,Questionnaire!A:KQ,264,FALSE))</f>
        <v>#</v>
      </c>
    </row>
    <row r="33134" spans="1:2">
      <c r="A33134" t="s">
        <v>382</v>
      </c>
      <c r="B33134" t="str">
        <f>IF(ISBLANK(VLOOKUP(A33134,Questionnaire!A:KQ,264,FALSE)),"#",VLOOKUP(A33134,Questionnaire!A:KQ,264,FALSE))</f>
        <v>#</v>
      </c>
    </row>
    <row r="33135" spans="1:2">
      <c r="A33135" t="s">
        <v>384</v>
      </c>
      <c r="B33135" t="str">
        <f>IF(ISBLANK(VLOOKUP(A33135,Questionnaire!A:KQ,264,FALSE)),"#",VLOOKUP(A33135,Questionnaire!A:KQ,264,FALSE))</f>
        <v>#</v>
      </c>
    </row>
    <row r="33136" spans="1:2">
      <c r="A33136" t="s">
        <v>387</v>
      </c>
      <c r="B33136" t="str">
        <f>IF(ISBLANK(VLOOKUP(A33136,Questionnaire!A:KQ,264,FALSE)),"#",VLOOKUP(A33136,Questionnaire!A:KQ,264,FALSE))</f>
        <v>#</v>
      </c>
    </row>
    <row r="33137" spans="1:2">
      <c r="A33137" t="s">
        <v>391</v>
      </c>
      <c r="B33137" t="str">
        <f>IF(ISBLANK(VLOOKUP(A33137,Questionnaire!A:KQ,264,FALSE)),"#",VLOOKUP(A33137,Questionnaire!A:KQ,264,FALSE))</f>
        <v>#</v>
      </c>
    </row>
    <row r="33138" spans="1:2">
      <c r="A33138" t="s">
        <v>393</v>
      </c>
      <c r="B33138" t="str">
        <f>IF(ISBLANK(VLOOKUP(A33138,Questionnaire!A:KQ,264,FALSE)),"#",VLOOKUP(A33138,Questionnaire!A:KQ,264,FALSE))</f>
        <v>#</v>
      </c>
    </row>
    <row r="33139" spans="1:2">
      <c r="A33139" t="s">
        <v>395</v>
      </c>
      <c r="B33139" t="str">
        <f>IF(ISBLANK(VLOOKUP(A33139,Questionnaire!A:KQ,264,FALSE)),"#",VLOOKUP(A33139,Questionnaire!A:KQ,264,FALSE))</f>
        <v>#</v>
      </c>
    </row>
    <row r="33140" spans="1:2">
      <c r="A33140" t="s">
        <v>398</v>
      </c>
      <c r="B33140" t="str">
        <f>IF(ISBLANK(VLOOKUP(A33140,Questionnaire!A:KQ,264,FALSE)),"#",VLOOKUP(A33140,Questionnaire!A:KQ,264,FALSE))</f>
        <v>#</v>
      </c>
    </row>
    <row r="33141" spans="1:2">
      <c r="A33141" t="s">
        <v>402</v>
      </c>
      <c r="B33141" t="str">
        <f>IF(ISBLANK(VLOOKUP(A33141,Questionnaire!A:KQ,264,FALSE)),"#",VLOOKUP(A33141,Questionnaire!A:KQ,264,FALSE))</f>
        <v>#</v>
      </c>
    </row>
    <row r="33142" spans="1:2">
      <c r="A33142" t="s">
        <v>405</v>
      </c>
      <c r="B33142" t="str">
        <f>IF(ISBLANK(VLOOKUP(A33142,Questionnaire!A:KQ,264,FALSE)),"#",VLOOKUP(A33142,Questionnaire!A:KQ,264,FALSE))</f>
        <v>#</v>
      </c>
    </row>
    <row r="33143" spans="1:2">
      <c r="A33143" t="s">
        <v>409</v>
      </c>
      <c r="B33143" t="str">
        <f>IF(ISBLANK(VLOOKUP(A33143,Questionnaire!A:KQ,264,FALSE)),"#",VLOOKUP(A33143,Questionnaire!A:KQ,264,FALSE))</f>
        <v>#</v>
      </c>
    </row>
    <row r="33144" spans="1:2">
      <c r="A33144" t="s">
        <v>412</v>
      </c>
      <c r="B33144" t="str">
        <f>IF(ISBLANK(VLOOKUP(A33144,Questionnaire!A:KQ,264,FALSE)),"#",VLOOKUP(A33144,Questionnaire!A:KQ,264,FALSE))</f>
        <v>#</v>
      </c>
    </row>
    <row r="33145" spans="1:2">
      <c r="A33145" t="s">
        <v>415</v>
      </c>
      <c r="B33145" t="str">
        <f>IF(ISBLANK(VLOOKUP(A33145,Questionnaire!A:KQ,264,FALSE)),"#",VLOOKUP(A33145,Questionnaire!A:KQ,264,FALSE))</f>
        <v>#</v>
      </c>
    </row>
    <row r="33146" spans="1:2">
      <c r="A33146" t="s">
        <v>418</v>
      </c>
      <c r="B33146" t="str">
        <f>IF(ISBLANK(VLOOKUP(A33146,Questionnaire!A:KQ,264,FALSE)),"#",VLOOKUP(A33146,Questionnaire!A:KQ,264,FALSE))</f>
        <v>#</v>
      </c>
    </row>
    <row r="33147" spans="1:2">
      <c r="A33147" t="s">
        <v>421</v>
      </c>
      <c r="B33147" t="str">
        <f>IF(ISBLANK(VLOOKUP(A33147,Questionnaire!A:KQ,264,FALSE)),"#",VLOOKUP(A33147,Questionnaire!A:KQ,264,FALSE))</f>
        <v>#</v>
      </c>
    </row>
    <row r="33148" spans="1:2">
      <c r="A33148" t="s">
        <v>424</v>
      </c>
      <c r="B33148" t="str">
        <f>IF(ISBLANK(VLOOKUP(A33148,Questionnaire!A:KQ,264,FALSE)),"#",VLOOKUP(A33148,Questionnaire!A:KQ,264,FALSE))</f>
        <v>#</v>
      </c>
    </row>
    <row r="33149" spans="1:2">
      <c r="A33149" t="s">
        <v>429</v>
      </c>
      <c r="B33149" t="str">
        <f>IF(ISBLANK(VLOOKUP(A33149,Questionnaire!A:KQ,264,FALSE)),"#",VLOOKUP(A33149,Questionnaire!A:KQ,264,FALSE))</f>
        <v>#</v>
      </c>
    </row>
    <row r="33150" spans="1:2">
      <c r="A33150" t="s">
        <v>432</v>
      </c>
      <c r="B33150" t="str">
        <f>IF(ISBLANK(VLOOKUP(A33150,Questionnaire!A:KQ,264,FALSE)),"#",VLOOKUP(A33150,Questionnaire!A:KQ,264,FALSE))</f>
        <v>#</v>
      </c>
    </row>
    <row r="33151" spans="1:2">
      <c r="A33151" t="s">
        <v>435</v>
      </c>
      <c r="B33151" t="str">
        <f>IF(ISBLANK(VLOOKUP(A33151,Questionnaire!A:KQ,264,FALSE)),"#",VLOOKUP(A33151,Questionnaire!A:KQ,264,FALSE))</f>
        <v>#</v>
      </c>
    </row>
    <row r="33152" spans="1:2">
      <c r="A33152" t="s">
        <v>437</v>
      </c>
      <c r="B33152" t="str">
        <f>IF(ISBLANK(VLOOKUP(A33152,Questionnaire!A:KQ,264,FALSE)),"#",VLOOKUP(A33152,Questionnaire!A:KQ,264,FALSE))</f>
        <v>#</v>
      </c>
    </row>
    <row r="33153" spans="1:3">
      <c r="A33153" t="s">
        <v>439</v>
      </c>
      <c r="B33153" t="str">
        <f>IF(ISBLANK(VLOOKUP(A33153,Questionnaire!A:KQ,264,FALSE)),"#",VLOOKUP(A33153,Questionnaire!A:KQ,264,FALSE))</f>
        <v>#</v>
      </c>
    </row>
    <row r="33154" spans="1:3">
      <c r="A33154" t="s">
        <v>442</v>
      </c>
      <c r="B33154" t="str">
        <f>IF(ISBLANK(VLOOKUP(A33154,Questionnaire!A:KQ,264,FALSE)),"#",VLOOKUP(A33154,Questionnaire!A:KQ,264,FALSE))</f>
        <v>#</v>
      </c>
    </row>
    <row r="33155" spans="1:3">
      <c r="A33155" t="s">
        <v>445</v>
      </c>
      <c r="B33155" t="str">
        <f>IF(ISBLANK(VLOOKUP(A33155,Questionnaire!A:KQ,264,FALSE)),"#",VLOOKUP(A33155,Questionnaire!A:KQ,264,FALSE))</f>
        <v>#</v>
      </c>
    </row>
    <row r="33156" spans="1:3">
      <c r="A33156" t="s">
        <v>448</v>
      </c>
      <c r="B33156" t="str">
        <f>IF(ISBLANK(VLOOKUP(A33156,Questionnaire!A:KQ,264,FALSE)),"#",VLOOKUP(A33156,Questionnaire!A:KQ,264,FALSE))</f>
        <v>#</v>
      </c>
    </row>
    <row r="33157" spans="1:3">
      <c r="A33157" t="s">
        <v>452</v>
      </c>
      <c r="B33157" t="str">
        <f>IF(ISBLANK(VLOOKUP(A33157,Questionnaire!A:KQ,264,FALSE)),"#",VLOOKUP(A33157,Questionnaire!A:KQ,264,FALSE))</f>
        <v>#</v>
      </c>
    </row>
    <row r="33158" spans="1:3">
      <c r="A33158" t="s">
        <v>455</v>
      </c>
      <c r="B33158" t="str">
        <f>IF(ISBLANK(VLOOKUP(A33158,Questionnaire!A:KQ,264,FALSE)),"#",VLOOKUP(A33158,Questionnaire!A:KQ,264,FALSE))</f>
        <v>#</v>
      </c>
    </row>
    <row r="33159" spans="1:3">
      <c r="A33159" t="s">
        <v>458</v>
      </c>
      <c r="B33159" t="str">
        <f>IF(ISBLANK(VLOOKUP(A33159,Questionnaire!A:KQ,264,FALSE)),"#",VLOOKUP(A33159,Questionnaire!A:KQ,264,FALSE))</f>
        <v>#</v>
      </c>
    </row>
    <row r="33160" spans="1:3">
      <c r="A33160" t="s">
        <v>461</v>
      </c>
      <c r="B33160" t="str">
        <f>IF(ISBLANK(VLOOKUP(A33160,Questionnaire!A:KQ,264,FALSE)),"#",VLOOKUP(A33160,Questionnaire!A:KQ,264,FALSE))</f>
        <v>#</v>
      </c>
    </row>
    <row r="33161" spans="1:3">
      <c r="A33161" t="s">
        <v>465</v>
      </c>
      <c r="B33161" t="str">
        <f>IF(ISBLANK(VLOOKUP(A33161,Questionnaire!A:KQ,264,FALSE)),"#",VLOOKUP(A33161,Questionnaire!A:KQ,264,FALSE))</f>
        <v>#</v>
      </c>
    </row>
    <row r="33162" spans="1:3">
      <c r="A33162" t="s">
        <v>467</v>
      </c>
      <c r="B33162" t="str">
        <f>IF(ISBLANK(VLOOKUP(A33162,Questionnaire!A:KQ,264,FALSE)),"#",VLOOKUP(A33162,Questionnaire!A:KQ,264,FALSE))</f>
        <v>#</v>
      </c>
    </row>
    <row r="33163" spans="1:3">
      <c r="A33163" t="s">
        <v>469</v>
      </c>
      <c r="B33163" t="str">
        <f>IF(ISBLANK(VLOOKUP(A33163,Questionnaire!A:KQ,264,FALSE)),"#",VLOOKUP(A33163,Questionnaire!A:KQ,264,FALSE))</f>
        <v>#</v>
      </c>
    </row>
    <row r="33164" spans="1:3">
      <c r="A33164" t="s">
        <v>471</v>
      </c>
      <c r="B33164" t="str">
        <f>IF(ISBLANK(VLOOKUP(A33164,Questionnaire!A:KQ,264,FALSE)),"#",VLOOKUP(A33164,Questionnaire!A:KQ,264,FALSE))</f>
        <v>#</v>
      </c>
    </row>
    <row r="33165" spans="1:3">
      <c r="A33165" t="s">
        <v>473</v>
      </c>
      <c r="B33165" t="str">
        <f>IF(ISBLANK(VLOOKUP(A33165,Questionnaire!A:KQ,264,FALSE)),"#",VLOOKUP(A33165,Questionnaire!A:KQ,264,FALSE))</f>
        <v>#</v>
      </c>
    </row>
    <row r="33166" spans="1:3">
      <c r="A33166" t="s">
        <v>475</v>
      </c>
      <c r="B33166" t="str">
        <f>IF(ISBLANK(VLOOKUP(A33166,Questionnaire!A:KQ,264,FALSE)),"#",VLOOKUP(A33166,Questionnaire!A:KQ,264,FALSE))</f>
        <v>#</v>
      </c>
    </row>
    <row r="33167" spans="1:3">
      <c r="A33167" t="s">
        <v>185</v>
      </c>
      <c r="B33167" t="str">
        <f>IF(ISBLANK(VLOOKUP(A33167,Questionnaire!A:KQ,265,FALSE)),"#",VLOOKUP(A33167,Questionnaire!A:KQ,265,FALSE))</f>
        <v>#</v>
      </c>
      <c r="C33167">
        <v>262</v>
      </c>
    </row>
    <row r="33168" spans="1:3">
      <c r="A33168" t="s">
        <v>187</v>
      </c>
      <c r="B33168" t="str">
        <f>IF(ISNA(VLOOKUP(VLOOKUP(A33168,Questionnaire!A:KQ,265,FALSE),'CORA Encoding'!D:E,2,FALSE)),"#",VLOOKUP(VLOOKUP(A33168,Questionnaire!A:KQ,265,FALSE),'CORA Encoding'!D:E,2,FALSE))</f>
        <v>#</v>
      </c>
    </row>
    <row r="33169" spans="1:2">
      <c r="A33169" t="s">
        <v>189</v>
      </c>
      <c r="B33169" t="str">
        <f>IF(ISNA(VLOOKUP(VLOOKUP(A33169,Questionnaire!A:KQ,265,FALSE),'CORA Encoding'!G:H,2,FALSE)),"#",VLOOKUP(VLOOKUP(A33169,Questionnaire!A:KQ,265,FALSE),'CORA Encoding'!G:H,2,FALSE))</f>
        <v>#</v>
      </c>
    </row>
    <row r="33170" spans="1:2">
      <c r="A33170" t="s">
        <v>191</v>
      </c>
      <c r="B33170" t="str">
        <f>IF(ISNA(VLOOKUP(VLOOKUP(A33170,Questionnaire!A:KQ,265,FALSE),'Country List'!E:F,2,FALSE)),"#",VLOOKUP(VLOOKUP(A33170,Questionnaire!A:KQ,265,FALSE),'Country List'!E:F,2,FALSE))</f>
        <v>#</v>
      </c>
    </row>
    <row r="33171" spans="1:2">
      <c r="A33171" t="s">
        <v>193</v>
      </c>
      <c r="B33171" t="str">
        <f>IF(ISNA(VLOOKUP(VLOOKUP(A33171,Questionnaire!A:KQ,265,FALSE),'Industry List'!B:C,2,FALSE)),"#",VLOOKUP(VLOOKUP(A33171,Questionnaire!A:KQ,265,FALSE),'Industry List'!B:C,2,FALSE))</f>
        <v>#</v>
      </c>
    </row>
    <row r="33172" spans="1:2">
      <c r="A33172" t="s">
        <v>197</v>
      </c>
      <c r="B33172" t="str">
        <f>IF(ISBLANK(VLOOKUP(A33172,Questionnaire!A:KQ,265,FALSE)),"#",VLOOKUP(A33172,Questionnaire!A:KQ,265,FALSE))</f>
        <v>#</v>
      </c>
    </row>
    <row r="33173" spans="1:2">
      <c r="A33173" t="s">
        <v>201</v>
      </c>
      <c r="B33173" t="str">
        <f>IF(ISBLANK(VLOOKUP(A33173,Questionnaire!A:KQ,265,FALSE)),"#",VLOOKUP(A33173,Questionnaire!A:KQ,265,FALSE))</f>
        <v>#</v>
      </c>
    </row>
    <row r="33174" spans="1:2">
      <c r="A33174" t="s">
        <v>203</v>
      </c>
      <c r="B33174" t="str">
        <f>IF(ISNA(VLOOKUP(VLOOKUP(A33174,Questionnaire!A:KQ,265,FALSE),'CORA Encoding'!J:K,2,FALSE)),"#",VLOOKUP(VLOOKUP(A33174,Questionnaire!A:KQ,265,FALSE),'CORA Encoding'!J:K,2,FALSE))</f>
        <v>#</v>
      </c>
    </row>
    <row r="33175" spans="1:2">
      <c r="A33175" t="s">
        <v>208</v>
      </c>
      <c r="B33175" t="str">
        <f>IF(ISBLANK(VLOOKUP(A33175,Questionnaire!A:KQ,265,FALSE)),"#",VLOOKUP(A33175,Questionnaire!A:KQ,265,FALSE))</f>
        <v>#</v>
      </c>
    </row>
    <row r="33176" spans="1:2">
      <c r="A33176" t="s">
        <v>213</v>
      </c>
      <c r="B33176" t="str">
        <f>IF(ISBLANK(VLOOKUP(A33176,Questionnaire!A:KQ,265,FALSE)),"#",VLOOKUP(A33176,Questionnaire!A:KQ,265,FALSE))</f>
        <v>#</v>
      </c>
    </row>
    <row r="33177" spans="1:2">
      <c r="A33177" t="s">
        <v>215</v>
      </c>
      <c r="B33177" t="str">
        <f>IF(ISBLANK(VLOOKUP(A33177,Questionnaire!A:KQ,265,FALSE)),"#",VLOOKUP(A33177,Questionnaire!A:KQ,265,FALSE))</f>
        <v>#</v>
      </c>
    </row>
    <row r="33178" spans="1:2">
      <c r="A33178" t="s">
        <v>217</v>
      </c>
      <c r="B33178" t="str">
        <f>IF(ISBLANK(VLOOKUP(A33178,Questionnaire!A:KQ,265,FALSE)),"#",VLOOKUP(A33178,Questionnaire!A:KQ,265,FALSE))</f>
        <v>#</v>
      </c>
    </row>
    <row r="33179" spans="1:2">
      <c r="A33179" t="s">
        <v>219</v>
      </c>
      <c r="B33179" t="str">
        <f>IF(ISBLANK(VLOOKUP(A33179,Questionnaire!A:KQ,265,FALSE)),"#",VLOOKUP(A33179,Questionnaire!A:KQ,265,FALSE))</f>
        <v>#</v>
      </c>
    </row>
    <row r="33180" spans="1:2">
      <c r="A33180" t="s">
        <v>221</v>
      </c>
      <c r="B33180" t="str">
        <f>IF(ISBLANK(VLOOKUP(A33180,Questionnaire!A:KQ,265,FALSE)),"#",VLOOKUP(A33180,Questionnaire!A:KQ,265,FALSE))</f>
        <v>#</v>
      </c>
    </row>
    <row r="33181" spans="1:2">
      <c r="A33181" t="s">
        <v>223</v>
      </c>
      <c r="B33181" t="str">
        <f>IF(ISBLANK(VLOOKUP(A33181,Questionnaire!A:KQ,265,FALSE)),"#",VLOOKUP(A33181,Questionnaire!A:KQ,265,FALSE))</f>
        <v>#</v>
      </c>
    </row>
    <row r="33182" spans="1:2">
      <c r="A33182" t="s">
        <v>225</v>
      </c>
      <c r="B33182" t="str">
        <f>IF(ISBLANK(VLOOKUP(A33182,Questionnaire!A:KQ,265,FALSE)),"#",VLOOKUP(A33182,Questionnaire!A:KQ,265,FALSE))</f>
        <v>#</v>
      </c>
    </row>
    <row r="33183" spans="1:2">
      <c r="A33183" t="s">
        <v>227</v>
      </c>
      <c r="B33183" t="str">
        <f>IF(ISBLANK(VLOOKUP(A33183,Questionnaire!A:KQ,265,FALSE)),"#",VLOOKUP(A33183,Questionnaire!A:KQ,265,FALSE))</f>
        <v>#</v>
      </c>
    </row>
    <row r="33184" spans="1:2">
      <c r="A33184" t="s">
        <v>229</v>
      </c>
      <c r="B33184" t="str">
        <f>IF(ISBLANK(VLOOKUP(A33184,Questionnaire!A:KQ,265,FALSE)),"#",VLOOKUP(A33184,Questionnaire!A:KQ,265,FALSE))</f>
        <v>#</v>
      </c>
    </row>
    <row r="33185" spans="1:2">
      <c r="A33185" t="s">
        <v>231</v>
      </c>
      <c r="B33185" t="str">
        <f>IF(ISBLANK(VLOOKUP(A33185,Questionnaire!A:KQ,265,FALSE)),"#",VLOOKUP(A33185,Questionnaire!A:KQ,265,FALSE))</f>
        <v>#</v>
      </c>
    </row>
    <row r="33186" spans="1:2">
      <c r="A33186" t="s">
        <v>233</v>
      </c>
      <c r="B33186" t="str">
        <f>IF(ISBLANK(VLOOKUP(A33186,Questionnaire!A:KQ,265,FALSE)),"#",VLOOKUP(A33186,Questionnaire!A:KQ,265,FALSE))</f>
        <v>#</v>
      </c>
    </row>
    <row r="33187" spans="1:2">
      <c r="A33187" t="s">
        <v>235</v>
      </c>
      <c r="B33187" t="str">
        <f>IF(ISBLANK(VLOOKUP(A33187,Questionnaire!A:KQ,265,FALSE)),"#",VLOOKUP(A33187,Questionnaire!A:KQ,265,FALSE))</f>
        <v>#</v>
      </c>
    </row>
    <row r="33188" spans="1:2">
      <c r="A33188" t="s">
        <v>237</v>
      </c>
      <c r="B33188" t="str">
        <f>IF(ISBLANK(VLOOKUP(A33188,Questionnaire!A:KQ,265,FALSE)),"#",VLOOKUP(A33188,Questionnaire!A:KQ,265,FALSE))</f>
        <v>#</v>
      </c>
    </row>
    <row r="33189" spans="1:2">
      <c r="A33189" t="s">
        <v>239</v>
      </c>
      <c r="B33189" t="str">
        <f>IF(ISBLANK(VLOOKUP(A33189,Questionnaire!A:KQ,265,FALSE)),"#",VLOOKUP(A33189,Questionnaire!A:KQ,265,FALSE))</f>
        <v>#</v>
      </c>
    </row>
    <row r="33190" spans="1:2">
      <c r="A33190" t="s">
        <v>242</v>
      </c>
      <c r="B33190" t="str">
        <f>IF(ISBLANK(VLOOKUP(A33190,Questionnaire!A:KQ,265,FALSE)),"#",VLOOKUP(A33190,Questionnaire!A:KQ,265,FALSE))</f>
        <v>#</v>
      </c>
    </row>
    <row r="33191" spans="1:2">
      <c r="A33191" t="s">
        <v>245</v>
      </c>
      <c r="B33191" t="str">
        <f>IF(ISBLANK(VLOOKUP(A33191,Questionnaire!A:KQ,265,FALSE)),"#",VLOOKUP(A33191,Questionnaire!A:KQ,265,FALSE))</f>
        <v>#</v>
      </c>
    </row>
    <row r="33192" spans="1:2">
      <c r="A33192" t="s">
        <v>247</v>
      </c>
      <c r="B33192" t="str">
        <f>IF(ISBLANK(VLOOKUP(A33192,Questionnaire!A:KQ,265,FALSE)),"#",VLOOKUP(A33192,Questionnaire!A:KQ,265,FALSE))</f>
        <v>#</v>
      </c>
    </row>
    <row r="33193" spans="1:2">
      <c r="A33193" t="s">
        <v>249</v>
      </c>
      <c r="B33193" t="str">
        <f>IF(ISBLANK(VLOOKUP(A33193,Questionnaire!A:KQ,265,FALSE)),"#",VLOOKUP(A33193,Questionnaire!A:KQ,265,FALSE))</f>
        <v>#</v>
      </c>
    </row>
    <row r="33194" spans="1:2">
      <c r="A33194" t="s">
        <v>250</v>
      </c>
      <c r="B33194" t="str">
        <f>IF(ISBLANK(VLOOKUP(A33194,Questionnaire!A:KQ,265,FALSE)),"#",VLOOKUP(A33194,Questionnaire!A:KQ,265,FALSE))</f>
        <v>#</v>
      </c>
    </row>
    <row r="33195" spans="1:2">
      <c r="A33195" t="s">
        <v>252</v>
      </c>
      <c r="B33195" t="str">
        <f>IF(ISBLANK(VLOOKUP(A33195,Questionnaire!A:KQ,265,FALSE)),"#",VLOOKUP(A33195,Questionnaire!A:KQ,265,FALSE))</f>
        <v>#</v>
      </c>
    </row>
    <row r="33196" spans="1:2">
      <c r="A33196" t="s">
        <v>255</v>
      </c>
      <c r="B33196" t="str">
        <f>IF(ISBLANK(VLOOKUP(A33196,Questionnaire!A:KQ,265,FALSE)),"#",VLOOKUP(A33196,Questionnaire!A:KQ,265,FALSE))</f>
        <v>#</v>
      </c>
    </row>
    <row r="33197" spans="1:2">
      <c r="A33197" t="s">
        <v>258</v>
      </c>
      <c r="B33197" t="str">
        <f>IF(ISNA(VLOOKUP(VLOOKUP(A33197,Questionnaire!A:KQ,265,FALSE),'CORA Encoding'!M:N,2,FALSE)),"#",VLOOKUP(VLOOKUP(A33197,Questionnaire!A:KQ,265,FALSE),'CORA Encoding'!M:N,2,FALSE))</f>
        <v>#</v>
      </c>
    </row>
    <row r="33198" spans="1:2">
      <c r="A33198" t="s">
        <v>261</v>
      </c>
      <c r="B33198" t="str">
        <f>IF(ISBLANK(VLOOKUP(A33198,Questionnaire!A:KQ,265,FALSE)),"#",VLOOKUP(A33198,Questionnaire!A:KQ,265,FALSE))</f>
        <v>#</v>
      </c>
    </row>
    <row r="33199" spans="1:2">
      <c r="A33199" t="s">
        <v>263</v>
      </c>
      <c r="B33199" t="str">
        <f>IF(ISBLANK(VLOOKUP(A33199,Questionnaire!A:KQ,265,FALSE)),"#",VLOOKUP(A33199,Questionnaire!A:KQ,265,FALSE))</f>
        <v>#</v>
      </c>
    </row>
    <row r="33200" spans="1:2">
      <c r="A33200" t="s">
        <v>265</v>
      </c>
      <c r="B33200" t="str">
        <f>IF(ISBLANK(VLOOKUP(A33200,Questionnaire!A:KQ,265,FALSE)),"#",VLOOKUP(A33200,Questionnaire!A:KQ,265,FALSE))</f>
        <v>#</v>
      </c>
    </row>
    <row r="33201" spans="1:2">
      <c r="A33201" t="s">
        <v>267</v>
      </c>
      <c r="B33201" t="str">
        <f>IF(ISBLANK(VLOOKUP(A33201,Questionnaire!A:KQ,265,FALSE)),"#",VLOOKUP(A33201,Questionnaire!A:KQ,265,FALSE))</f>
        <v>#</v>
      </c>
    </row>
    <row r="33202" spans="1:2">
      <c r="A33202" t="s">
        <v>269</v>
      </c>
      <c r="B33202" t="str">
        <f>IF(ISBLANK(VLOOKUP(A33202,Questionnaire!A:KQ,265,FALSE)),"#",VLOOKUP(A33202,Questionnaire!A:KQ,265,FALSE))</f>
        <v>#</v>
      </c>
    </row>
    <row r="33203" spans="1:2">
      <c r="A33203" t="s">
        <v>274</v>
      </c>
      <c r="B33203" t="str">
        <f>IF(ISBLANK(VLOOKUP(A33203,Questionnaire!A:KQ,265,FALSE)),"#",VLOOKUP(A33203,Questionnaire!A:KQ,265,FALSE))</f>
        <v>#</v>
      </c>
    </row>
    <row r="33204" spans="1:2">
      <c r="A33204" t="s">
        <v>276</v>
      </c>
      <c r="B33204" t="str">
        <f>IF(ISBLANK(VLOOKUP(A33204,Questionnaire!A:KQ,265,FALSE)),"#",VLOOKUP(A33204,Questionnaire!A:KQ,265,FALSE))</f>
        <v>#</v>
      </c>
    </row>
    <row r="33205" spans="1:2">
      <c r="A33205" t="s">
        <v>278</v>
      </c>
      <c r="B33205" t="str">
        <f>IF(ISBLANK(VLOOKUP(A33205,Questionnaire!A:KQ,265,FALSE)),"#",VLOOKUP(A33205,Questionnaire!A:KQ,265,FALSE))</f>
        <v>#</v>
      </c>
    </row>
    <row r="33206" spans="1:2">
      <c r="A33206" t="s">
        <v>280</v>
      </c>
      <c r="B33206" t="str">
        <f>IF(ISBLANK(VLOOKUP(A33206,Questionnaire!A:KQ,265,FALSE)),"#",VLOOKUP(A33206,Questionnaire!A:KQ,265,FALSE))</f>
        <v>#</v>
      </c>
    </row>
    <row r="33207" spans="1:2">
      <c r="A33207" t="s">
        <v>282</v>
      </c>
      <c r="B33207" t="str">
        <f>IF(ISBLANK(VLOOKUP(A33207,Questionnaire!A:KQ,265,FALSE)),"#",VLOOKUP(A33207,Questionnaire!A:KQ,265,FALSE))</f>
        <v>#</v>
      </c>
    </row>
    <row r="33208" spans="1:2">
      <c r="A33208" t="s">
        <v>286</v>
      </c>
      <c r="B33208" t="str">
        <f>IF(ISBLANK(VLOOKUP(A33208,Questionnaire!A:KQ,265,FALSE)),"#",VLOOKUP(A33208,Questionnaire!A:KQ,265,FALSE))</f>
        <v>#</v>
      </c>
    </row>
    <row r="33209" spans="1:2">
      <c r="A33209" t="s">
        <v>288</v>
      </c>
      <c r="B33209" t="str">
        <f>IF(ISBLANK(VLOOKUP(A33209,Questionnaire!A:KQ,265,FALSE)),"#",VLOOKUP(A33209,Questionnaire!A:KQ,265,FALSE))</f>
        <v>#</v>
      </c>
    </row>
    <row r="33210" spans="1:2">
      <c r="A33210" t="s">
        <v>290</v>
      </c>
      <c r="B33210" t="str">
        <f>IF(ISBLANK(VLOOKUP(A33210,Questionnaire!A:KQ,265,FALSE)),"#",VLOOKUP(A33210,Questionnaire!A:KQ,265,FALSE))</f>
        <v>#</v>
      </c>
    </row>
    <row r="33211" spans="1:2">
      <c r="A33211" t="s">
        <v>292</v>
      </c>
      <c r="B33211" t="str">
        <f>IF(ISBLANK(VLOOKUP(A33211,Questionnaire!A:KQ,265,FALSE)),"#",VLOOKUP(A33211,Questionnaire!A:KQ,265,FALSE))</f>
        <v>#</v>
      </c>
    </row>
    <row r="33212" spans="1:2">
      <c r="A33212" t="s">
        <v>294</v>
      </c>
      <c r="B33212" t="str">
        <f>IF(ISBLANK(VLOOKUP(A33212,Questionnaire!A:KQ,265,FALSE)),"#",VLOOKUP(A33212,Questionnaire!A:KQ,265,FALSE))</f>
        <v>#</v>
      </c>
    </row>
    <row r="33213" spans="1:2">
      <c r="A33213" t="s">
        <v>296</v>
      </c>
      <c r="B33213" t="str">
        <f>IF(ISBLANK(VLOOKUP(A33213,Questionnaire!A:KQ,265,FALSE)),"#",VLOOKUP(A33213,Questionnaire!A:KQ,265,FALSE))</f>
        <v>#</v>
      </c>
    </row>
    <row r="33214" spans="1:2">
      <c r="A33214" t="s">
        <v>301</v>
      </c>
      <c r="B33214" t="str">
        <f>IF(ISBLANK(VLOOKUP(A33214,Questionnaire!A:KQ,265,FALSE)),"#",VLOOKUP(A33214,Questionnaire!A:KQ,265,FALSE))</f>
        <v>#</v>
      </c>
    </row>
    <row r="33215" spans="1:2">
      <c r="A33215" t="s">
        <v>303</v>
      </c>
      <c r="B33215" t="str">
        <f>IF(ISBLANK(VLOOKUP(A33215,Questionnaire!A:KQ,265,FALSE)),"#",VLOOKUP(A33215,Questionnaire!A:KQ,265,FALSE))</f>
        <v>#</v>
      </c>
    </row>
    <row r="33216" spans="1:2">
      <c r="A33216" t="s">
        <v>305</v>
      </c>
      <c r="B33216" t="str">
        <f>IF(ISBLANK(VLOOKUP(A33216,Questionnaire!A:KQ,265,FALSE)),"#",VLOOKUP(A33216,Questionnaire!A:KQ,265,FALSE))</f>
        <v>#</v>
      </c>
    </row>
    <row r="33217" spans="1:2">
      <c r="A33217" t="s">
        <v>307</v>
      </c>
      <c r="B33217" t="str">
        <f>IF(ISBLANK(VLOOKUP(A33217,Questionnaire!A:KQ,265,FALSE)),"#",VLOOKUP(A33217,Questionnaire!A:KQ,265,FALSE))</f>
        <v>#</v>
      </c>
    </row>
    <row r="33218" spans="1:2">
      <c r="A33218" t="s">
        <v>311</v>
      </c>
      <c r="B33218" t="str">
        <f>IF(ISBLANK(VLOOKUP(A33218,Questionnaire!A:KQ,265,FALSE)),"#",VLOOKUP(A33218,Questionnaire!A:KQ,265,FALSE))</f>
        <v>#</v>
      </c>
    </row>
    <row r="33219" spans="1:2">
      <c r="A33219" t="s">
        <v>313</v>
      </c>
      <c r="B33219" t="str">
        <f>IF(ISBLANK(VLOOKUP(A33219,Questionnaire!A:KQ,265,FALSE)),"#",VLOOKUP(A33219,Questionnaire!A:KQ,265,FALSE))</f>
        <v>#</v>
      </c>
    </row>
    <row r="33220" spans="1:2">
      <c r="A33220" t="s">
        <v>314</v>
      </c>
      <c r="B33220" t="str">
        <f>IF(ISBLANK(VLOOKUP(A33220,Questionnaire!A:KQ,265,FALSE)),"#",VLOOKUP(A33220,Questionnaire!A:KQ,265,FALSE))</f>
        <v>#</v>
      </c>
    </row>
    <row r="33221" spans="1:2">
      <c r="A33221" t="s">
        <v>315</v>
      </c>
      <c r="B33221" t="str">
        <f>IF(ISBLANK(VLOOKUP(A33221,Questionnaire!A:KQ,265,FALSE)),"#",VLOOKUP(A33221,Questionnaire!A:KQ,265,FALSE))</f>
        <v>#</v>
      </c>
    </row>
    <row r="33222" spans="1:2">
      <c r="A33222" t="s">
        <v>317</v>
      </c>
      <c r="B33222" t="str">
        <f>IF(ISBLANK(VLOOKUP(A33222,Questionnaire!A:KQ,265,FALSE)),"#",VLOOKUP(A33222,Questionnaire!A:KQ,265,FALSE))</f>
        <v>#</v>
      </c>
    </row>
    <row r="33223" spans="1:2">
      <c r="A33223" t="s">
        <v>319</v>
      </c>
      <c r="B33223" t="str">
        <f>IF(ISBLANK(VLOOKUP(A33223,Questionnaire!A:KQ,265,FALSE)),"#",VLOOKUP(A33223,Questionnaire!A:KQ,265,FALSE))</f>
        <v>#</v>
      </c>
    </row>
    <row r="33224" spans="1:2">
      <c r="A33224" t="s">
        <v>322</v>
      </c>
      <c r="B33224" t="str">
        <f>IF(ISBLANK(VLOOKUP(A33224,Questionnaire!A:KQ,265,FALSE)),"#",VLOOKUP(A33224,Questionnaire!A:KQ,265,FALSE))</f>
        <v>#</v>
      </c>
    </row>
    <row r="33225" spans="1:2">
      <c r="A33225" t="s">
        <v>326</v>
      </c>
      <c r="B33225" t="str">
        <f>IF(ISBLANK(VLOOKUP(A33225,Questionnaire!A:KQ,265,FALSE)),"#",VLOOKUP(A33225,Questionnaire!A:KQ,265,FALSE))</f>
        <v>#</v>
      </c>
    </row>
    <row r="33226" spans="1:2">
      <c r="A33226" t="s">
        <v>328</v>
      </c>
      <c r="B33226" t="str">
        <f>IF(ISBLANK(VLOOKUP(A33226,Questionnaire!A:KQ,265,FALSE)),"#",VLOOKUP(A33226,Questionnaire!A:KQ,265,FALSE))</f>
        <v>#</v>
      </c>
    </row>
    <row r="33227" spans="1:2">
      <c r="A33227" t="s">
        <v>332</v>
      </c>
      <c r="B33227" t="str">
        <f>IF(ISBLANK(VLOOKUP(A33227,Questionnaire!A:KQ,265,FALSE)),"#",VLOOKUP(A33227,Questionnaire!A:KQ,265,FALSE))</f>
        <v>#</v>
      </c>
    </row>
    <row r="33228" spans="1:2">
      <c r="A33228" t="s">
        <v>333</v>
      </c>
      <c r="B33228" t="str">
        <f>IF(ISBLANK(VLOOKUP(A33228,Questionnaire!A:KQ,265,FALSE)),"#",VLOOKUP(A33228,Questionnaire!A:KQ,265,FALSE))</f>
        <v>#</v>
      </c>
    </row>
    <row r="33229" spans="1:2">
      <c r="A33229" t="s">
        <v>334</v>
      </c>
      <c r="B33229" t="str">
        <f>IF(ISBLANK(VLOOKUP(A33229,Questionnaire!A:KQ,265,FALSE)),"#",VLOOKUP(A33229,Questionnaire!A:KQ,265,FALSE))</f>
        <v>#</v>
      </c>
    </row>
    <row r="33230" spans="1:2">
      <c r="A33230" t="s">
        <v>335</v>
      </c>
      <c r="B33230" t="str">
        <f>IF(ISBLANK(VLOOKUP(A33230,Questionnaire!A:KQ,265,FALSE)),"#",VLOOKUP(A33230,Questionnaire!A:KQ,265,FALSE))</f>
        <v>#</v>
      </c>
    </row>
    <row r="33231" spans="1:2">
      <c r="A33231" t="s">
        <v>336</v>
      </c>
      <c r="B33231" t="str">
        <f>IF(ISBLANK(VLOOKUP(A33231,Questionnaire!A:KQ,265,FALSE)),"#",VLOOKUP(A33231,Questionnaire!A:KQ,265,FALSE))</f>
        <v>#</v>
      </c>
    </row>
    <row r="33232" spans="1:2">
      <c r="A33232" t="s">
        <v>337</v>
      </c>
      <c r="B33232" t="str">
        <f>IF(ISBLANK(VLOOKUP(A33232,Questionnaire!A:KQ,265,FALSE)),"#",VLOOKUP(A33232,Questionnaire!A:KQ,265,FALSE))</f>
        <v>#</v>
      </c>
    </row>
    <row r="33233" spans="1:2">
      <c r="A33233" t="s">
        <v>338</v>
      </c>
      <c r="B33233" t="str">
        <f>IF(ISBLANK(VLOOKUP(A33233,Questionnaire!A:KQ,265,FALSE)),"#",VLOOKUP(A33233,Questionnaire!A:KQ,265,FALSE))</f>
        <v>#</v>
      </c>
    </row>
    <row r="33234" spans="1:2">
      <c r="A33234" t="s">
        <v>339</v>
      </c>
      <c r="B33234" t="str">
        <f>IF(ISBLANK(VLOOKUP(A33234,Questionnaire!A:KQ,265,FALSE)),"#",VLOOKUP(A33234,Questionnaire!A:KQ,265,FALSE))</f>
        <v>#</v>
      </c>
    </row>
    <row r="33235" spans="1:2">
      <c r="A33235" t="s">
        <v>340</v>
      </c>
      <c r="B33235" t="str">
        <f>IF(ISBLANK(VLOOKUP(A33235,Questionnaire!A:KQ,265,FALSE)),"#",VLOOKUP(A33235,Questionnaire!A:KQ,265,FALSE))</f>
        <v>#</v>
      </c>
    </row>
    <row r="33236" spans="1:2">
      <c r="A33236" t="s">
        <v>341</v>
      </c>
      <c r="B33236" t="str">
        <f>IF(ISBLANK(VLOOKUP(A33236,Questionnaire!A:KQ,265,FALSE)),"#",VLOOKUP(A33236,Questionnaire!A:KQ,265,FALSE))</f>
        <v>#</v>
      </c>
    </row>
    <row r="33237" spans="1:2">
      <c r="A33237" t="s">
        <v>342</v>
      </c>
      <c r="B33237" t="str">
        <f>IF(ISBLANK(VLOOKUP(A33237,Questionnaire!A:KQ,265,FALSE)),"#",VLOOKUP(A33237,Questionnaire!A:KQ,265,FALSE))</f>
        <v>#</v>
      </c>
    </row>
    <row r="33238" spans="1:2">
      <c r="A33238" t="s">
        <v>343</v>
      </c>
      <c r="B33238" t="str">
        <f>IF(ISBLANK(VLOOKUP(A33238,Questionnaire!A:KQ,265,FALSE)),"#",VLOOKUP(A33238,Questionnaire!A:KQ,265,FALSE))</f>
        <v>#</v>
      </c>
    </row>
    <row r="33239" spans="1:2">
      <c r="A33239" t="s">
        <v>344</v>
      </c>
      <c r="B33239" t="str">
        <f>IF(ISBLANK(VLOOKUP(A33239,Questionnaire!A:KQ,265,FALSE)),"#",VLOOKUP(A33239,Questionnaire!A:KQ,265,FALSE))</f>
        <v>#</v>
      </c>
    </row>
    <row r="33240" spans="1:2">
      <c r="A33240" t="s">
        <v>345</v>
      </c>
      <c r="B33240" t="str">
        <f>IF(ISBLANK(VLOOKUP(A33240,Questionnaire!A:KQ,265,FALSE)),"#",VLOOKUP(A33240,Questionnaire!A:KQ,265,FALSE))</f>
        <v>#</v>
      </c>
    </row>
    <row r="33241" spans="1:2">
      <c r="A33241" t="s">
        <v>348</v>
      </c>
      <c r="B33241" t="str">
        <f>IF(ISBLANK(VLOOKUP(A33241,Questionnaire!A:KQ,265,FALSE)),"#",VLOOKUP(A33241,Questionnaire!A:KQ,265,FALSE))</f>
        <v>#</v>
      </c>
    </row>
    <row r="33242" spans="1:2">
      <c r="A33242" t="s">
        <v>353</v>
      </c>
      <c r="B33242" t="str">
        <f>IF(ISBLANK(VLOOKUP(A33242,Questionnaire!A:KQ,265,FALSE)),"#",VLOOKUP(A33242,Questionnaire!A:KQ,265,FALSE))</f>
        <v>#</v>
      </c>
    </row>
    <row r="33243" spans="1:2">
      <c r="A33243" t="s">
        <v>354</v>
      </c>
      <c r="B33243" t="str">
        <f>IF(ISBLANK(VLOOKUP(A33243,Questionnaire!A:KQ,265,FALSE)),"#",VLOOKUP(A33243,Questionnaire!A:KQ,265,FALSE))</f>
        <v>#</v>
      </c>
    </row>
    <row r="33244" spans="1:2">
      <c r="A33244" t="s">
        <v>355</v>
      </c>
      <c r="B33244" t="str">
        <f>IF(ISBLANK(VLOOKUP(A33244,Questionnaire!A:KQ,265,FALSE)),"#",VLOOKUP(A33244,Questionnaire!A:KQ,265,FALSE))</f>
        <v>#</v>
      </c>
    </row>
    <row r="33245" spans="1:2">
      <c r="A33245" t="s">
        <v>356</v>
      </c>
      <c r="B33245" t="str">
        <f>IF(ISBLANK(VLOOKUP(A33245,Questionnaire!A:KQ,265,FALSE)),"#",VLOOKUP(A33245,Questionnaire!A:KQ,265,FALSE))</f>
        <v>#</v>
      </c>
    </row>
    <row r="33246" spans="1:2">
      <c r="A33246" t="s">
        <v>357</v>
      </c>
      <c r="B33246" t="str">
        <f>IF(ISBLANK(VLOOKUP(A33246,Questionnaire!A:KQ,265,FALSE)),"#",VLOOKUP(A33246,Questionnaire!A:KQ,265,FALSE))</f>
        <v>#</v>
      </c>
    </row>
    <row r="33247" spans="1:2">
      <c r="A33247" t="s">
        <v>360</v>
      </c>
      <c r="B33247" t="str">
        <f>IF(ISBLANK(VLOOKUP(A33247,Questionnaire!A:KQ,265,FALSE)),"#",VLOOKUP(A33247,Questionnaire!A:KQ,265,FALSE))</f>
        <v>#</v>
      </c>
    </row>
    <row r="33248" spans="1:2">
      <c r="A33248" t="s">
        <v>362</v>
      </c>
      <c r="B33248" t="str">
        <f>IF(ISBLANK(VLOOKUP(A33248,Questionnaire!A:KQ,265,FALSE)),"#",VLOOKUP(A33248,Questionnaire!A:KQ,265,FALSE))</f>
        <v>#</v>
      </c>
    </row>
    <row r="33249" spans="1:2">
      <c r="A33249" t="s">
        <v>363</v>
      </c>
      <c r="B33249" t="str">
        <f>IF(ISBLANK(VLOOKUP(A33249,Questionnaire!A:KQ,265,FALSE)),"#",VLOOKUP(A33249,Questionnaire!A:KQ,265,FALSE))</f>
        <v>#</v>
      </c>
    </row>
    <row r="33250" spans="1:2">
      <c r="A33250" t="s">
        <v>364</v>
      </c>
      <c r="B33250" t="str">
        <f>IF(ISBLANK(VLOOKUP(A33250,Questionnaire!A:KQ,265,FALSE)),"#",VLOOKUP(A33250,Questionnaire!A:KQ,265,FALSE))</f>
        <v>#</v>
      </c>
    </row>
    <row r="33251" spans="1:2">
      <c r="A33251" t="s">
        <v>365</v>
      </c>
      <c r="B33251" t="str">
        <f>IF(ISBLANK(VLOOKUP(A33251,Questionnaire!A:KQ,265,FALSE)),"#",VLOOKUP(A33251,Questionnaire!A:KQ,265,FALSE))</f>
        <v>#</v>
      </c>
    </row>
    <row r="33252" spans="1:2">
      <c r="A33252" t="s">
        <v>366</v>
      </c>
      <c r="B33252" t="str">
        <f>IF(ISBLANK(VLOOKUP(A33252,Questionnaire!A:KQ,265,FALSE)),"#",VLOOKUP(A33252,Questionnaire!A:KQ,265,FALSE))</f>
        <v>#</v>
      </c>
    </row>
    <row r="33253" spans="1:2">
      <c r="A33253" t="s">
        <v>371</v>
      </c>
      <c r="B33253" t="str">
        <f>IF(ISBLANK(VLOOKUP(A33253,Questionnaire!A:KQ,265,FALSE)),"#",VLOOKUP(A33253,Questionnaire!A:KQ,265,FALSE))</f>
        <v>#</v>
      </c>
    </row>
    <row r="33254" spans="1:2">
      <c r="A33254" t="s">
        <v>372</v>
      </c>
      <c r="B33254" t="str">
        <f>IF(ISBLANK(VLOOKUP(A33254,Questionnaire!A:KQ,265,FALSE)),"#",VLOOKUP(A33254,Questionnaire!A:KQ,265,FALSE))</f>
        <v>#</v>
      </c>
    </row>
    <row r="33255" spans="1:2">
      <c r="A33255" t="s">
        <v>373</v>
      </c>
      <c r="B33255" t="str">
        <f>IF(ISBLANK(VLOOKUP(A33255,Questionnaire!A:KQ,265,FALSE)),"#",VLOOKUP(A33255,Questionnaire!A:KQ,265,FALSE))</f>
        <v>#</v>
      </c>
    </row>
    <row r="33256" spans="1:2">
      <c r="A33256" t="s">
        <v>374</v>
      </c>
      <c r="B33256" t="str">
        <f>IF(ISBLANK(VLOOKUP(A33256,Questionnaire!A:KQ,265,FALSE)),"#",VLOOKUP(A33256,Questionnaire!A:KQ,265,FALSE))</f>
        <v>#</v>
      </c>
    </row>
    <row r="33257" spans="1:2">
      <c r="A33257" t="s">
        <v>377</v>
      </c>
      <c r="B33257" t="str">
        <f>IF(ISBLANK(VLOOKUP(A33257,Questionnaire!A:KQ,265,FALSE)),"#",VLOOKUP(A33257,Questionnaire!A:KQ,265,FALSE))</f>
        <v>#</v>
      </c>
    </row>
    <row r="33258" spans="1:2">
      <c r="A33258" t="s">
        <v>379</v>
      </c>
      <c r="B33258" t="str">
        <f>IF(ISBLANK(VLOOKUP(A33258,Questionnaire!A:KQ,265,FALSE)),"#",VLOOKUP(A33258,Questionnaire!A:KQ,265,FALSE))</f>
        <v>#</v>
      </c>
    </row>
    <row r="33259" spans="1:2">
      <c r="A33259" t="s">
        <v>380</v>
      </c>
      <c r="B33259" t="str">
        <f>IF(ISBLANK(VLOOKUP(A33259,Questionnaire!A:KQ,265,FALSE)),"#",VLOOKUP(A33259,Questionnaire!A:KQ,265,FALSE))</f>
        <v>#</v>
      </c>
    </row>
    <row r="33260" spans="1:2">
      <c r="A33260" t="s">
        <v>381</v>
      </c>
      <c r="B33260" t="str">
        <f>IF(ISBLANK(VLOOKUP(A33260,Questionnaire!A:KQ,265,FALSE)),"#",VLOOKUP(A33260,Questionnaire!A:KQ,265,FALSE))</f>
        <v>#</v>
      </c>
    </row>
    <row r="33261" spans="1:2">
      <c r="A33261" t="s">
        <v>382</v>
      </c>
      <c r="B33261" t="str">
        <f>IF(ISBLANK(VLOOKUP(A33261,Questionnaire!A:KQ,265,FALSE)),"#",VLOOKUP(A33261,Questionnaire!A:KQ,265,FALSE))</f>
        <v>#</v>
      </c>
    </row>
    <row r="33262" spans="1:2">
      <c r="A33262" t="s">
        <v>384</v>
      </c>
      <c r="B33262" t="str">
        <f>IF(ISBLANK(VLOOKUP(A33262,Questionnaire!A:KQ,265,FALSE)),"#",VLOOKUP(A33262,Questionnaire!A:KQ,265,FALSE))</f>
        <v>#</v>
      </c>
    </row>
    <row r="33263" spans="1:2">
      <c r="A33263" t="s">
        <v>387</v>
      </c>
      <c r="B33263" t="str">
        <f>IF(ISBLANK(VLOOKUP(A33263,Questionnaire!A:KQ,265,FALSE)),"#",VLOOKUP(A33263,Questionnaire!A:KQ,265,FALSE))</f>
        <v>#</v>
      </c>
    </row>
    <row r="33264" spans="1:2">
      <c r="A33264" t="s">
        <v>391</v>
      </c>
      <c r="B33264" t="str">
        <f>IF(ISBLANK(VLOOKUP(A33264,Questionnaire!A:KQ,265,FALSE)),"#",VLOOKUP(A33264,Questionnaire!A:KQ,265,FALSE))</f>
        <v>#</v>
      </c>
    </row>
    <row r="33265" spans="1:2">
      <c r="A33265" t="s">
        <v>393</v>
      </c>
      <c r="B33265" t="str">
        <f>IF(ISBLANK(VLOOKUP(A33265,Questionnaire!A:KQ,265,FALSE)),"#",VLOOKUP(A33265,Questionnaire!A:KQ,265,FALSE))</f>
        <v>#</v>
      </c>
    </row>
    <row r="33266" spans="1:2">
      <c r="A33266" t="s">
        <v>395</v>
      </c>
      <c r="B33266" t="str">
        <f>IF(ISBLANK(VLOOKUP(A33266,Questionnaire!A:KQ,265,FALSE)),"#",VLOOKUP(A33266,Questionnaire!A:KQ,265,FALSE))</f>
        <v>#</v>
      </c>
    </row>
    <row r="33267" spans="1:2">
      <c r="A33267" t="s">
        <v>398</v>
      </c>
      <c r="B33267" t="str">
        <f>IF(ISBLANK(VLOOKUP(A33267,Questionnaire!A:KQ,265,FALSE)),"#",VLOOKUP(A33267,Questionnaire!A:KQ,265,FALSE))</f>
        <v>#</v>
      </c>
    </row>
    <row r="33268" spans="1:2">
      <c r="A33268" t="s">
        <v>402</v>
      </c>
      <c r="B33268" t="str">
        <f>IF(ISBLANK(VLOOKUP(A33268,Questionnaire!A:KQ,265,FALSE)),"#",VLOOKUP(A33268,Questionnaire!A:KQ,265,FALSE))</f>
        <v>#</v>
      </c>
    </row>
    <row r="33269" spans="1:2">
      <c r="A33269" t="s">
        <v>405</v>
      </c>
      <c r="B33269" t="str">
        <f>IF(ISBLANK(VLOOKUP(A33269,Questionnaire!A:KQ,265,FALSE)),"#",VLOOKUP(A33269,Questionnaire!A:KQ,265,FALSE))</f>
        <v>#</v>
      </c>
    </row>
    <row r="33270" spans="1:2">
      <c r="A33270" t="s">
        <v>409</v>
      </c>
      <c r="B33270" t="str">
        <f>IF(ISBLANK(VLOOKUP(A33270,Questionnaire!A:KQ,265,FALSE)),"#",VLOOKUP(A33270,Questionnaire!A:KQ,265,FALSE))</f>
        <v>#</v>
      </c>
    </row>
    <row r="33271" spans="1:2">
      <c r="A33271" t="s">
        <v>412</v>
      </c>
      <c r="B33271" t="str">
        <f>IF(ISBLANK(VLOOKUP(A33271,Questionnaire!A:KQ,265,FALSE)),"#",VLOOKUP(A33271,Questionnaire!A:KQ,265,FALSE))</f>
        <v>#</v>
      </c>
    </row>
    <row r="33272" spans="1:2">
      <c r="A33272" t="s">
        <v>415</v>
      </c>
      <c r="B33272" t="str">
        <f>IF(ISBLANK(VLOOKUP(A33272,Questionnaire!A:KQ,265,FALSE)),"#",VLOOKUP(A33272,Questionnaire!A:KQ,265,FALSE))</f>
        <v>#</v>
      </c>
    </row>
    <row r="33273" spans="1:2">
      <c r="A33273" t="s">
        <v>418</v>
      </c>
      <c r="B33273" t="str">
        <f>IF(ISBLANK(VLOOKUP(A33273,Questionnaire!A:KQ,265,FALSE)),"#",VLOOKUP(A33273,Questionnaire!A:KQ,265,FALSE))</f>
        <v>#</v>
      </c>
    </row>
    <row r="33274" spans="1:2">
      <c r="A33274" t="s">
        <v>421</v>
      </c>
      <c r="B33274" t="str">
        <f>IF(ISBLANK(VLOOKUP(A33274,Questionnaire!A:KQ,265,FALSE)),"#",VLOOKUP(A33274,Questionnaire!A:KQ,265,FALSE))</f>
        <v>#</v>
      </c>
    </row>
    <row r="33275" spans="1:2">
      <c r="A33275" t="s">
        <v>424</v>
      </c>
      <c r="B33275" t="str">
        <f>IF(ISBLANK(VLOOKUP(A33275,Questionnaire!A:KQ,265,FALSE)),"#",VLOOKUP(A33275,Questionnaire!A:KQ,265,FALSE))</f>
        <v>#</v>
      </c>
    </row>
    <row r="33276" spans="1:2">
      <c r="A33276" t="s">
        <v>429</v>
      </c>
      <c r="B33276" t="str">
        <f>IF(ISBLANK(VLOOKUP(A33276,Questionnaire!A:KQ,265,FALSE)),"#",VLOOKUP(A33276,Questionnaire!A:KQ,265,FALSE))</f>
        <v>#</v>
      </c>
    </row>
    <row r="33277" spans="1:2">
      <c r="A33277" t="s">
        <v>432</v>
      </c>
      <c r="B33277" t="str">
        <f>IF(ISBLANK(VLOOKUP(A33277,Questionnaire!A:KQ,265,FALSE)),"#",VLOOKUP(A33277,Questionnaire!A:KQ,265,FALSE))</f>
        <v>#</v>
      </c>
    </row>
    <row r="33278" spans="1:2">
      <c r="A33278" t="s">
        <v>435</v>
      </c>
      <c r="B33278" t="str">
        <f>IF(ISBLANK(VLOOKUP(A33278,Questionnaire!A:KQ,265,FALSE)),"#",VLOOKUP(A33278,Questionnaire!A:KQ,265,FALSE))</f>
        <v>#</v>
      </c>
    </row>
    <row r="33279" spans="1:2">
      <c r="A33279" t="s">
        <v>437</v>
      </c>
      <c r="B33279" t="str">
        <f>IF(ISBLANK(VLOOKUP(A33279,Questionnaire!A:KQ,265,FALSE)),"#",VLOOKUP(A33279,Questionnaire!A:KQ,265,FALSE))</f>
        <v>#</v>
      </c>
    </row>
    <row r="33280" spans="1:2">
      <c r="A33280" t="s">
        <v>439</v>
      </c>
      <c r="B33280" t="str">
        <f>IF(ISBLANK(VLOOKUP(A33280,Questionnaire!A:KQ,265,FALSE)),"#",VLOOKUP(A33280,Questionnaire!A:KQ,265,FALSE))</f>
        <v>#</v>
      </c>
    </row>
    <row r="33281" spans="1:3">
      <c r="A33281" t="s">
        <v>442</v>
      </c>
      <c r="B33281" t="str">
        <f>IF(ISBLANK(VLOOKUP(A33281,Questionnaire!A:KQ,265,FALSE)),"#",VLOOKUP(A33281,Questionnaire!A:KQ,265,FALSE))</f>
        <v>#</v>
      </c>
    </row>
    <row r="33282" spans="1:3">
      <c r="A33282" t="s">
        <v>445</v>
      </c>
      <c r="B33282" t="str">
        <f>IF(ISBLANK(VLOOKUP(A33282,Questionnaire!A:KQ,265,FALSE)),"#",VLOOKUP(A33282,Questionnaire!A:KQ,265,FALSE))</f>
        <v>#</v>
      </c>
    </row>
    <row r="33283" spans="1:3">
      <c r="A33283" t="s">
        <v>448</v>
      </c>
      <c r="B33283" t="str">
        <f>IF(ISBLANK(VLOOKUP(A33283,Questionnaire!A:KQ,265,FALSE)),"#",VLOOKUP(A33283,Questionnaire!A:KQ,265,FALSE))</f>
        <v>#</v>
      </c>
    </row>
    <row r="33284" spans="1:3">
      <c r="A33284" t="s">
        <v>452</v>
      </c>
      <c r="B33284" t="str">
        <f>IF(ISBLANK(VLOOKUP(A33284,Questionnaire!A:KQ,265,FALSE)),"#",VLOOKUP(A33284,Questionnaire!A:KQ,265,FALSE))</f>
        <v>#</v>
      </c>
    </row>
    <row r="33285" spans="1:3">
      <c r="A33285" t="s">
        <v>455</v>
      </c>
      <c r="B33285" t="str">
        <f>IF(ISBLANK(VLOOKUP(A33285,Questionnaire!A:KQ,265,FALSE)),"#",VLOOKUP(A33285,Questionnaire!A:KQ,265,FALSE))</f>
        <v>#</v>
      </c>
    </row>
    <row r="33286" spans="1:3">
      <c r="A33286" t="s">
        <v>458</v>
      </c>
      <c r="B33286" t="str">
        <f>IF(ISBLANK(VLOOKUP(A33286,Questionnaire!A:KQ,265,FALSE)),"#",VLOOKUP(A33286,Questionnaire!A:KQ,265,FALSE))</f>
        <v>#</v>
      </c>
    </row>
    <row r="33287" spans="1:3">
      <c r="A33287" t="s">
        <v>461</v>
      </c>
      <c r="B33287" t="str">
        <f>IF(ISBLANK(VLOOKUP(A33287,Questionnaire!A:KQ,265,FALSE)),"#",VLOOKUP(A33287,Questionnaire!A:KQ,265,FALSE))</f>
        <v>#</v>
      </c>
    </row>
    <row r="33288" spans="1:3">
      <c r="A33288" t="s">
        <v>465</v>
      </c>
      <c r="B33288" t="str">
        <f>IF(ISBLANK(VLOOKUP(A33288,Questionnaire!A:KQ,265,FALSE)),"#",VLOOKUP(A33288,Questionnaire!A:KQ,265,FALSE))</f>
        <v>#</v>
      </c>
    </row>
    <row r="33289" spans="1:3">
      <c r="A33289" t="s">
        <v>467</v>
      </c>
      <c r="B33289" t="str">
        <f>IF(ISBLANK(VLOOKUP(A33289,Questionnaire!A:KQ,265,FALSE)),"#",VLOOKUP(A33289,Questionnaire!A:KQ,265,FALSE))</f>
        <v>#</v>
      </c>
    </row>
    <row r="33290" spans="1:3">
      <c r="A33290" t="s">
        <v>469</v>
      </c>
      <c r="B33290" t="str">
        <f>IF(ISBLANK(VLOOKUP(A33290,Questionnaire!A:KQ,265,FALSE)),"#",VLOOKUP(A33290,Questionnaire!A:KQ,265,FALSE))</f>
        <v>#</v>
      </c>
    </row>
    <row r="33291" spans="1:3">
      <c r="A33291" t="s">
        <v>471</v>
      </c>
      <c r="B33291" t="str">
        <f>IF(ISBLANK(VLOOKUP(A33291,Questionnaire!A:KQ,265,FALSE)),"#",VLOOKUP(A33291,Questionnaire!A:KQ,265,FALSE))</f>
        <v>#</v>
      </c>
    </row>
    <row r="33292" spans="1:3">
      <c r="A33292" t="s">
        <v>473</v>
      </c>
      <c r="B33292" t="str">
        <f>IF(ISBLANK(VLOOKUP(A33292,Questionnaire!A:KQ,265,FALSE)),"#",VLOOKUP(A33292,Questionnaire!A:KQ,265,FALSE))</f>
        <v>#</v>
      </c>
    </row>
    <row r="33293" spans="1:3">
      <c r="A33293" t="s">
        <v>475</v>
      </c>
      <c r="B33293" t="str">
        <f>IF(ISBLANK(VLOOKUP(A33293,Questionnaire!A:KQ,265,FALSE)),"#",VLOOKUP(A33293,Questionnaire!A:KQ,265,FALSE))</f>
        <v>#</v>
      </c>
    </row>
    <row r="33294" spans="1:3">
      <c r="A33294" t="s">
        <v>185</v>
      </c>
      <c r="B33294" t="str">
        <f>IF(ISBLANK(VLOOKUP(A33294,Questionnaire!A:KQ,266,FALSE)),"#",VLOOKUP(A33294,Questionnaire!A:KQ,266,FALSE))</f>
        <v>#</v>
      </c>
      <c r="C33294">
        <v>263</v>
      </c>
    </row>
    <row r="33295" spans="1:3">
      <c r="A33295" t="s">
        <v>187</v>
      </c>
      <c r="B33295" t="str">
        <f>IF(ISNA(VLOOKUP(VLOOKUP(A33295,Questionnaire!A:KQ,266,FALSE),'CORA Encoding'!D:E,2,FALSE)),"#",VLOOKUP(VLOOKUP(A33295,Questionnaire!A:KQ,266,FALSE),'CORA Encoding'!D:E,2,FALSE))</f>
        <v>#</v>
      </c>
    </row>
    <row r="33296" spans="1:3">
      <c r="A33296" t="s">
        <v>189</v>
      </c>
      <c r="B33296" t="str">
        <f>IF(ISNA(VLOOKUP(VLOOKUP(A33296,Questionnaire!A:KQ,266,FALSE),'CORA Encoding'!G:H,2,FALSE)),"#",VLOOKUP(VLOOKUP(A33296,Questionnaire!A:KQ,266,FALSE),'CORA Encoding'!G:H,2,FALSE))</f>
        <v>#</v>
      </c>
    </row>
    <row r="33297" spans="1:2">
      <c r="A33297" t="s">
        <v>191</v>
      </c>
      <c r="B33297" t="str">
        <f>IF(ISNA(VLOOKUP(VLOOKUP(A33297,Questionnaire!A:KQ,266,FALSE),'Country List'!E:F,2,FALSE)),"#",VLOOKUP(VLOOKUP(A33297,Questionnaire!A:KQ,266,FALSE),'Country List'!E:F,2,FALSE))</f>
        <v>#</v>
      </c>
    </row>
    <row r="33298" spans="1:2">
      <c r="A33298" t="s">
        <v>193</v>
      </c>
      <c r="B33298" t="str">
        <f>IF(ISNA(VLOOKUP(VLOOKUP(A33298,Questionnaire!A:KQ,266,FALSE),'Industry List'!B:C,2,FALSE)),"#",VLOOKUP(VLOOKUP(A33298,Questionnaire!A:KQ,266,FALSE),'Industry List'!B:C,2,FALSE))</f>
        <v>#</v>
      </c>
    </row>
    <row r="33299" spans="1:2">
      <c r="A33299" t="s">
        <v>197</v>
      </c>
      <c r="B33299" t="str">
        <f>IF(ISBLANK(VLOOKUP(A33299,Questionnaire!A:KQ,266,FALSE)),"#",VLOOKUP(A33299,Questionnaire!A:KQ,266,FALSE))</f>
        <v>#</v>
      </c>
    </row>
    <row r="33300" spans="1:2">
      <c r="A33300" t="s">
        <v>201</v>
      </c>
      <c r="B33300" t="str">
        <f>IF(ISBLANK(VLOOKUP(A33300,Questionnaire!A:KQ,266,FALSE)),"#",VLOOKUP(A33300,Questionnaire!A:KQ,266,FALSE))</f>
        <v>#</v>
      </c>
    </row>
    <row r="33301" spans="1:2">
      <c r="A33301" t="s">
        <v>203</v>
      </c>
      <c r="B33301" t="str">
        <f>IF(ISNA(VLOOKUP(VLOOKUP(A33301,Questionnaire!A:KQ,266,FALSE),'CORA Encoding'!J:K,2,FALSE)),"#",VLOOKUP(VLOOKUP(A33301,Questionnaire!A:KQ,266,FALSE),'CORA Encoding'!J:K,2,FALSE))</f>
        <v>#</v>
      </c>
    </row>
    <row r="33302" spans="1:2">
      <c r="A33302" t="s">
        <v>208</v>
      </c>
      <c r="B33302" t="str">
        <f>IF(ISBLANK(VLOOKUP(A33302,Questionnaire!A:KQ,266,FALSE)),"#",VLOOKUP(A33302,Questionnaire!A:KQ,266,FALSE))</f>
        <v>#</v>
      </c>
    </row>
    <row r="33303" spans="1:2">
      <c r="A33303" t="s">
        <v>213</v>
      </c>
      <c r="B33303" t="str">
        <f>IF(ISBLANK(VLOOKUP(A33303,Questionnaire!A:KQ,266,FALSE)),"#",VLOOKUP(A33303,Questionnaire!A:KQ,266,FALSE))</f>
        <v>#</v>
      </c>
    </row>
    <row r="33304" spans="1:2">
      <c r="A33304" t="s">
        <v>215</v>
      </c>
      <c r="B33304" t="str">
        <f>IF(ISBLANK(VLOOKUP(A33304,Questionnaire!A:KQ,266,FALSE)),"#",VLOOKUP(A33304,Questionnaire!A:KQ,266,FALSE))</f>
        <v>#</v>
      </c>
    </row>
    <row r="33305" spans="1:2">
      <c r="A33305" t="s">
        <v>217</v>
      </c>
      <c r="B33305" t="str">
        <f>IF(ISBLANK(VLOOKUP(A33305,Questionnaire!A:KQ,266,FALSE)),"#",VLOOKUP(A33305,Questionnaire!A:KQ,266,FALSE))</f>
        <v>#</v>
      </c>
    </row>
    <row r="33306" spans="1:2">
      <c r="A33306" t="s">
        <v>219</v>
      </c>
      <c r="B33306" t="str">
        <f>IF(ISBLANK(VLOOKUP(A33306,Questionnaire!A:KQ,266,FALSE)),"#",VLOOKUP(A33306,Questionnaire!A:KQ,266,FALSE))</f>
        <v>#</v>
      </c>
    </row>
    <row r="33307" spans="1:2">
      <c r="A33307" t="s">
        <v>221</v>
      </c>
      <c r="B33307" t="str">
        <f>IF(ISBLANK(VLOOKUP(A33307,Questionnaire!A:KQ,266,FALSE)),"#",VLOOKUP(A33307,Questionnaire!A:KQ,266,FALSE))</f>
        <v>#</v>
      </c>
    </row>
    <row r="33308" spans="1:2">
      <c r="A33308" t="s">
        <v>223</v>
      </c>
      <c r="B33308" t="str">
        <f>IF(ISBLANK(VLOOKUP(A33308,Questionnaire!A:KQ,266,FALSE)),"#",VLOOKUP(A33308,Questionnaire!A:KQ,266,FALSE))</f>
        <v>#</v>
      </c>
    </row>
    <row r="33309" spans="1:2">
      <c r="A33309" t="s">
        <v>225</v>
      </c>
      <c r="B33309" t="str">
        <f>IF(ISBLANK(VLOOKUP(A33309,Questionnaire!A:KQ,266,FALSE)),"#",VLOOKUP(A33309,Questionnaire!A:KQ,266,FALSE))</f>
        <v>#</v>
      </c>
    </row>
    <row r="33310" spans="1:2">
      <c r="A33310" t="s">
        <v>227</v>
      </c>
      <c r="B33310" t="str">
        <f>IF(ISBLANK(VLOOKUP(A33310,Questionnaire!A:KQ,266,FALSE)),"#",VLOOKUP(A33310,Questionnaire!A:KQ,266,FALSE))</f>
        <v>#</v>
      </c>
    </row>
    <row r="33311" spans="1:2">
      <c r="A33311" t="s">
        <v>229</v>
      </c>
      <c r="B33311" t="str">
        <f>IF(ISBLANK(VLOOKUP(A33311,Questionnaire!A:KQ,266,FALSE)),"#",VLOOKUP(A33311,Questionnaire!A:KQ,266,FALSE))</f>
        <v>#</v>
      </c>
    </row>
    <row r="33312" spans="1:2">
      <c r="A33312" t="s">
        <v>231</v>
      </c>
      <c r="B33312" t="str">
        <f>IF(ISBLANK(VLOOKUP(A33312,Questionnaire!A:KQ,266,FALSE)),"#",VLOOKUP(A33312,Questionnaire!A:KQ,266,FALSE))</f>
        <v>#</v>
      </c>
    </row>
    <row r="33313" spans="1:2">
      <c r="A33313" t="s">
        <v>233</v>
      </c>
      <c r="B33313" t="str">
        <f>IF(ISBLANK(VLOOKUP(A33313,Questionnaire!A:KQ,266,FALSE)),"#",VLOOKUP(A33313,Questionnaire!A:KQ,266,FALSE))</f>
        <v>#</v>
      </c>
    </row>
    <row r="33314" spans="1:2">
      <c r="A33314" t="s">
        <v>235</v>
      </c>
      <c r="B33314" t="str">
        <f>IF(ISBLANK(VLOOKUP(A33314,Questionnaire!A:KQ,266,FALSE)),"#",VLOOKUP(A33314,Questionnaire!A:KQ,266,FALSE))</f>
        <v>#</v>
      </c>
    </row>
    <row r="33315" spans="1:2">
      <c r="A33315" t="s">
        <v>237</v>
      </c>
      <c r="B33315" t="str">
        <f>IF(ISBLANK(VLOOKUP(A33315,Questionnaire!A:KQ,266,FALSE)),"#",VLOOKUP(A33315,Questionnaire!A:KQ,266,FALSE))</f>
        <v>#</v>
      </c>
    </row>
    <row r="33316" spans="1:2">
      <c r="A33316" t="s">
        <v>239</v>
      </c>
      <c r="B33316" t="str">
        <f>IF(ISBLANK(VLOOKUP(A33316,Questionnaire!A:KQ,266,FALSE)),"#",VLOOKUP(A33316,Questionnaire!A:KQ,266,FALSE))</f>
        <v>#</v>
      </c>
    </row>
    <row r="33317" spans="1:2">
      <c r="A33317" t="s">
        <v>242</v>
      </c>
      <c r="B33317" t="str">
        <f>IF(ISBLANK(VLOOKUP(A33317,Questionnaire!A:KQ,266,FALSE)),"#",VLOOKUP(A33317,Questionnaire!A:KQ,266,FALSE))</f>
        <v>#</v>
      </c>
    </row>
    <row r="33318" spans="1:2">
      <c r="A33318" t="s">
        <v>245</v>
      </c>
      <c r="B33318" t="str">
        <f>IF(ISBLANK(VLOOKUP(A33318,Questionnaire!A:KQ,266,FALSE)),"#",VLOOKUP(A33318,Questionnaire!A:KQ,266,FALSE))</f>
        <v>#</v>
      </c>
    </row>
    <row r="33319" spans="1:2">
      <c r="A33319" t="s">
        <v>247</v>
      </c>
      <c r="B33319" t="str">
        <f>IF(ISBLANK(VLOOKUP(A33319,Questionnaire!A:KQ,266,FALSE)),"#",VLOOKUP(A33319,Questionnaire!A:KQ,266,FALSE))</f>
        <v>#</v>
      </c>
    </row>
    <row r="33320" spans="1:2">
      <c r="A33320" t="s">
        <v>249</v>
      </c>
      <c r="B33320" t="str">
        <f>IF(ISBLANK(VLOOKUP(A33320,Questionnaire!A:KQ,266,FALSE)),"#",VLOOKUP(A33320,Questionnaire!A:KQ,266,FALSE))</f>
        <v>#</v>
      </c>
    </row>
    <row r="33321" spans="1:2">
      <c r="A33321" t="s">
        <v>250</v>
      </c>
      <c r="B33321" t="str">
        <f>IF(ISBLANK(VLOOKUP(A33321,Questionnaire!A:KQ,266,FALSE)),"#",VLOOKUP(A33321,Questionnaire!A:KQ,266,FALSE))</f>
        <v>#</v>
      </c>
    </row>
    <row r="33322" spans="1:2">
      <c r="A33322" t="s">
        <v>252</v>
      </c>
      <c r="B33322" t="str">
        <f>IF(ISBLANK(VLOOKUP(A33322,Questionnaire!A:KQ,266,FALSE)),"#",VLOOKUP(A33322,Questionnaire!A:KQ,266,FALSE))</f>
        <v>#</v>
      </c>
    </row>
    <row r="33323" spans="1:2">
      <c r="A33323" t="s">
        <v>255</v>
      </c>
      <c r="B33323" t="str">
        <f>IF(ISBLANK(VLOOKUP(A33323,Questionnaire!A:KQ,266,FALSE)),"#",VLOOKUP(A33323,Questionnaire!A:KQ,266,FALSE))</f>
        <v>#</v>
      </c>
    </row>
    <row r="33324" spans="1:2">
      <c r="A33324" t="s">
        <v>258</v>
      </c>
      <c r="B33324" t="str">
        <f>IF(ISNA(VLOOKUP(VLOOKUP(A33324,Questionnaire!A:KQ,266,FALSE),'CORA Encoding'!M:N,2,FALSE)),"#",VLOOKUP(VLOOKUP(A33324,Questionnaire!A:KQ,266,FALSE),'CORA Encoding'!M:N,2,FALSE))</f>
        <v>#</v>
      </c>
    </row>
    <row r="33325" spans="1:2">
      <c r="A33325" t="s">
        <v>261</v>
      </c>
      <c r="B33325" t="str">
        <f>IF(ISBLANK(VLOOKUP(A33325,Questionnaire!A:KQ,266,FALSE)),"#",VLOOKUP(A33325,Questionnaire!A:KQ,266,FALSE))</f>
        <v>#</v>
      </c>
    </row>
    <row r="33326" spans="1:2">
      <c r="A33326" t="s">
        <v>263</v>
      </c>
      <c r="B33326" t="str">
        <f>IF(ISBLANK(VLOOKUP(A33326,Questionnaire!A:KQ,266,FALSE)),"#",VLOOKUP(A33326,Questionnaire!A:KQ,266,FALSE))</f>
        <v>#</v>
      </c>
    </row>
    <row r="33327" spans="1:2">
      <c r="A33327" t="s">
        <v>265</v>
      </c>
      <c r="B33327" t="str">
        <f>IF(ISBLANK(VLOOKUP(A33327,Questionnaire!A:KQ,266,FALSE)),"#",VLOOKUP(A33327,Questionnaire!A:KQ,266,FALSE))</f>
        <v>#</v>
      </c>
    </row>
    <row r="33328" spans="1:2">
      <c r="A33328" t="s">
        <v>267</v>
      </c>
      <c r="B33328" t="str">
        <f>IF(ISBLANK(VLOOKUP(A33328,Questionnaire!A:KQ,266,FALSE)),"#",VLOOKUP(A33328,Questionnaire!A:KQ,266,FALSE))</f>
        <v>#</v>
      </c>
    </row>
    <row r="33329" spans="1:2">
      <c r="A33329" t="s">
        <v>269</v>
      </c>
      <c r="B33329" t="str">
        <f>IF(ISBLANK(VLOOKUP(A33329,Questionnaire!A:KQ,266,FALSE)),"#",VLOOKUP(A33329,Questionnaire!A:KQ,266,FALSE))</f>
        <v>#</v>
      </c>
    </row>
    <row r="33330" spans="1:2">
      <c r="A33330" t="s">
        <v>274</v>
      </c>
      <c r="B33330" t="str">
        <f>IF(ISBLANK(VLOOKUP(A33330,Questionnaire!A:KQ,266,FALSE)),"#",VLOOKUP(A33330,Questionnaire!A:KQ,266,FALSE))</f>
        <v>#</v>
      </c>
    </row>
    <row r="33331" spans="1:2">
      <c r="A33331" t="s">
        <v>276</v>
      </c>
      <c r="B33331" t="str">
        <f>IF(ISBLANK(VLOOKUP(A33331,Questionnaire!A:KQ,266,FALSE)),"#",VLOOKUP(A33331,Questionnaire!A:KQ,266,FALSE))</f>
        <v>#</v>
      </c>
    </row>
    <row r="33332" spans="1:2">
      <c r="A33332" t="s">
        <v>278</v>
      </c>
      <c r="B33332" t="str">
        <f>IF(ISBLANK(VLOOKUP(A33332,Questionnaire!A:KQ,266,FALSE)),"#",VLOOKUP(A33332,Questionnaire!A:KQ,266,FALSE))</f>
        <v>#</v>
      </c>
    </row>
    <row r="33333" spans="1:2">
      <c r="A33333" t="s">
        <v>280</v>
      </c>
      <c r="B33333" t="str">
        <f>IF(ISBLANK(VLOOKUP(A33333,Questionnaire!A:KQ,266,FALSE)),"#",VLOOKUP(A33333,Questionnaire!A:KQ,266,FALSE))</f>
        <v>#</v>
      </c>
    </row>
    <row r="33334" spans="1:2">
      <c r="A33334" t="s">
        <v>282</v>
      </c>
      <c r="B33334" t="str">
        <f>IF(ISBLANK(VLOOKUP(A33334,Questionnaire!A:KQ,266,FALSE)),"#",VLOOKUP(A33334,Questionnaire!A:KQ,266,FALSE))</f>
        <v>#</v>
      </c>
    </row>
    <row r="33335" spans="1:2">
      <c r="A33335" t="s">
        <v>286</v>
      </c>
      <c r="B33335" t="str">
        <f>IF(ISBLANK(VLOOKUP(A33335,Questionnaire!A:KQ,266,FALSE)),"#",VLOOKUP(A33335,Questionnaire!A:KQ,266,FALSE))</f>
        <v>#</v>
      </c>
    </row>
    <row r="33336" spans="1:2">
      <c r="A33336" t="s">
        <v>288</v>
      </c>
      <c r="B33336" t="str">
        <f>IF(ISBLANK(VLOOKUP(A33336,Questionnaire!A:KQ,266,FALSE)),"#",VLOOKUP(A33336,Questionnaire!A:KQ,266,FALSE))</f>
        <v>#</v>
      </c>
    </row>
    <row r="33337" spans="1:2">
      <c r="A33337" t="s">
        <v>290</v>
      </c>
      <c r="B33337" t="str">
        <f>IF(ISBLANK(VLOOKUP(A33337,Questionnaire!A:KQ,266,FALSE)),"#",VLOOKUP(A33337,Questionnaire!A:KQ,266,FALSE))</f>
        <v>#</v>
      </c>
    </row>
    <row r="33338" spans="1:2">
      <c r="A33338" t="s">
        <v>292</v>
      </c>
      <c r="B33338" t="str">
        <f>IF(ISBLANK(VLOOKUP(A33338,Questionnaire!A:KQ,266,FALSE)),"#",VLOOKUP(A33338,Questionnaire!A:KQ,266,FALSE))</f>
        <v>#</v>
      </c>
    </row>
    <row r="33339" spans="1:2">
      <c r="A33339" t="s">
        <v>294</v>
      </c>
      <c r="B33339" t="str">
        <f>IF(ISBLANK(VLOOKUP(A33339,Questionnaire!A:KQ,266,FALSE)),"#",VLOOKUP(A33339,Questionnaire!A:KQ,266,FALSE))</f>
        <v>#</v>
      </c>
    </row>
    <row r="33340" spans="1:2">
      <c r="A33340" t="s">
        <v>296</v>
      </c>
      <c r="B33340" t="str">
        <f>IF(ISBLANK(VLOOKUP(A33340,Questionnaire!A:KQ,266,FALSE)),"#",VLOOKUP(A33340,Questionnaire!A:KQ,266,FALSE))</f>
        <v>#</v>
      </c>
    </row>
    <row r="33341" spans="1:2">
      <c r="A33341" t="s">
        <v>301</v>
      </c>
      <c r="B33341" t="str">
        <f>IF(ISBLANK(VLOOKUP(A33341,Questionnaire!A:KQ,266,FALSE)),"#",VLOOKUP(A33341,Questionnaire!A:KQ,266,FALSE))</f>
        <v>#</v>
      </c>
    </row>
    <row r="33342" spans="1:2">
      <c r="A33342" t="s">
        <v>303</v>
      </c>
      <c r="B33342" t="str">
        <f>IF(ISBLANK(VLOOKUP(A33342,Questionnaire!A:KQ,266,FALSE)),"#",VLOOKUP(A33342,Questionnaire!A:KQ,266,FALSE))</f>
        <v>#</v>
      </c>
    </row>
    <row r="33343" spans="1:2">
      <c r="A33343" t="s">
        <v>305</v>
      </c>
      <c r="B33343" t="str">
        <f>IF(ISBLANK(VLOOKUP(A33343,Questionnaire!A:KQ,266,FALSE)),"#",VLOOKUP(A33343,Questionnaire!A:KQ,266,FALSE))</f>
        <v>#</v>
      </c>
    </row>
    <row r="33344" spans="1:2">
      <c r="A33344" t="s">
        <v>307</v>
      </c>
      <c r="B33344" t="str">
        <f>IF(ISBLANK(VLOOKUP(A33344,Questionnaire!A:KQ,266,FALSE)),"#",VLOOKUP(A33344,Questionnaire!A:KQ,266,FALSE))</f>
        <v>#</v>
      </c>
    </row>
    <row r="33345" spans="1:2">
      <c r="A33345" t="s">
        <v>311</v>
      </c>
      <c r="B33345" t="str">
        <f>IF(ISBLANK(VLOOKUP(A33345,Questionnaire!A:KQ,266,FALSE)),"#",VLOOKUP(A33345,Questionnaire!A:KQ,266,FALSE))</f>
        <v>#</v>
      </c>
    </row>
    <row r="33346" spans="1:2">
      <c r="A33346" t="s">
        <v>313</v>
      </c>
      <c r="B33346" t="str">
        <f>IF(ISBLANK(VLOOKUP(A33346,Questionnaire!A:KQ,266,FALSE)),"#",VLOOKUP(A33346,Questionnaire!A:KQ,266,FALSE))</f>
        <v>#</v>
      </c>
    </row>
    <row r="33347" spans="1:2">
      <c r="A33347" t="s">
        <v>314</v>
      </c>
      <c r="B33347" t="str">
        <f>IF(ISBLANK(VLOOKUP(A33347,Questionnaire!A:KQ,266,FALSE)),"#",VLOOKUP(A33347,Questionnaire!A:KQ,266,FALSE))</f>
        <v>#</v>
      </c>
    </row>
    <row r="33348" spans="1:2">
      <c r="A33348" t="s">
        <v>315</v>
      </c>
      <c r="B33348" t="str">
        <f>IF(ISBLANK(VLOOKUP(A33348,Questionnaire!A:KQ,266,FALSE)),"#",VLOOKUP(A33348,Questionnaire!A:KQ,266,FALSE))</f>
        <v>#</v>
      </c>
    </row>
    <row r="33349" spans="1:2">
      <c r="A33349" t="s">
        <v>317</v>
      </c>
      <c r="B33349" t="str">
        <f>IF(ISBLANK(VLOOKUP(A33349,Questionnaire!A:KQ,266,FALSE)),"#",VLOOKUP(A33349,Questionnaire!A:KQ,266,FALSE))</f>
        <v>#</v>
      </c>
    </row>
    <row r="33350" spans="1:2">
      <c r="A33350" t="s">
        <v>319</v>
      </c>
      <c r="B33350" t="str">
        <f>IF(ISBLANK(VLOOKUP(A33350,Questionnaire!A:KQ,266,FALSE)),"#",VLOOKUP(A33350,Questionnaire!A:KQ,266,FALSE))</f>
        <v>#</v>
      </c>
    </row>
    <row r="33351" spans="1:2">
      <c r="A33351" t="s">
        <v>322</v>
      </c>
      <c r="B33351" t="str">
        <f>IF(ISBLANK(VLOOKUP(A33351,Questionnaire!A:KQ,266,FALSE)),"#",VLOOKUP(A33351,Questionnaire!A:KQ,266,FALSE))</f>
        <v>#</v>
      </c>
    </row>
    <row r="33352" spans="1:2">
      <c r="A33352" t="s">
        <v>326</v>
      </c>
      <c r="B33352" t="str">
        <f>IF(ISBLANK(VLOOKUP(A33352,Questionnaire!A:KQ,266,FALSE)),"#",VLOOKUP(A33352,Questionnaire!A:KQ,266,FALSE))</f>
        <v>#</v>
      </c>
    </row>
    <row r="33353" spans="1:2">
      <c r="A33353" t="s">
        <v>328</v>
      </c>
      <c r="B33353" t="str">
        <f>IF(ISBLANK(VLOOKUP(A33353,Questionnaire!A:KQ,266,FALSE)),"#",VLOOKUP(A33353,Questionnaire!A:KQ,266,FALSE))</f>
        <v>#</v>
      </c>
    </row>
    <row r="33354" spans="1:2">
      <c r="A33354" t="s">
        <v>332</v>
      </c>
      <c r="B33354" t="str">
        <f>IF(ISBLANK(VLOOKUP(A33354,Questionnaire!A:KQ,266,FALSE)),"#",VLOOKUP(A33354,Questionnaire!A:KQ,266,FALSE))</f>
        <v>#</v>
      </c>
    </row>
    <row r="33355" spans="1:2">
      <c r="A33355" t="s">
        <v>333</v>
      </c>
      <c r="B33355" t="str">
        <f>IF(ISBLANK(VLOOKUP(A33355,Questionnaire!A:KQ,266,FALSE)),"#",VLOOKUP(A33355,Questionnaire!A:KQ,266,FALSE))</f>
        <v>#</v>
      </c>
    </row>
    <row r="33356" spans="1:2">
      <c r="A33356" t="s">
        <v>334</v>
      </c>
      <c r="B33356" t="str">
        <f>IF(ISBLANK(VLOOKUP(A33356,Questionnaire!A:KQ,266,FALSE)),"#",VLOOKUP(A33356,Questionnaire!A:KQ,266,FALSE))</f>
        <v>#</v>
      </c>
    </row>
    <row r="33357" spans="1:2">
      <c r="A33357" t="s">
        <v>335</v>
      </c>
      <c r="B33357" t="str">
        <f>IF(ISBLANK(VLOOKUP(A33357,Questionnaire!A:KQ,266,FALSE)),"#",VLOOKUP(A33357,Questionnaire!A:KQ,266,FALSE))</f>
        <v>#</v>
      </c>
    </row>
    <row r="33358" spans="1:2">
      <c r="A33358" t="s">
        <v>336</v>
      </c>
      <c r="B33358" t="str">
        <f>IF(ISBLANK(VLOOKUP(A33358,Questionnaire!A:KQ,266,FALSE)),"#",VLOOKUP(A33358,Questionnaire!A:KQ,266,FALSE))</f>
        <v>#</v>
      </c>
    </row>
    <row r="33359" spans="1:2">
      <c r="A33359" t="s">
        <v>337</v>
      </c>
      <c r="B33359" t="str">
        <f>IF(ISBLANK(VLOOKUP(A33359,Questionnaire!A:KQ,266,FALSE)),"#",VLOOKUP(A33359,Questionnaire!A:KQ,266,FALSE))</f>
        <v>#</v>
      </c>
    </row>
    <row r="33360" spans="1:2">
      <c r="A33360" t="s">
        <v>338</v>
      </c>
      <c r="B33360" t="str">
        <f>IF(ISBLANK(VLOOKUP(A33360,Questionnaire!A:KQ,266,FALSE)),"#",VLOOKUP(A33360,Questionnaire!A:KQ,266,FALSE))</f>
        <v>#</v>
      </c>
    </row>
    <row r="33361" spans="1:2">
      <c r="A33361" t="s">
        <v>339</v>
      </c>
      <c r="B33361" t="str">
        <f>IF(ISBLANK(VLOOKUP(A33361,Questionnaire!A:KQ,266,FALSE)),"#",VLOOKUP(A33361,Questionnaire!A:KQ,266,FALSE))</f>
        <v>#</v>
      </c>
    </row>
    <row r="33362" spans="1:2">
      <c r="A33362" t="s">
        <v>340</v>
      </c>
      <c r="B33362" t="str">
        <f>IF(ISBLANK(VLOOKUP(A33362,Questionnaire!A:KQ,266,FALSE)),"#",VLOOKUP(A33362,Questionnaire!A:KQ,266,FALSE))</f>
        <v>#</v>
      </c>
    </row>
    <row r="33363" spans="1:2">
      <c r="A33363" t="s">
        <v>341</v>
      </c>
      <c r="B33363" t="str">
        <f>IF(ISBLANK(VLOOKUP(A33363,Questionnaire!A:KQ,266,FALSE)),"#",VLOOKUP(A33363,Questionnaire!A:KQ,266,FALSE))</f>
        <v>#</v>
      </c>
    </row>
    <row r="33364" spans="1:2">
      <c r="A33364" t="s">
        <v>342</v>
      </c>
      <c r="B33364" t="str">
        <f>IF(ISBLANK(VLOOKUP(A33364,Questionnaire!A:KQ,266,FALSE)),"#",VLOOKUP(A33364,Questionnaire!A:KQ,266,FALSE))</f>
        <v>#</v>
      </c>
    </row>
    <row r="33365" spans="1:2">
      <c r="A33365" t="s">
        <v>343</v>
      </c>
      <c r="B33365" t="str">
        <f>IF(ISBLANK(VLOOKUP(A33365,Questionnaire!A:KQ,266,FALSE)),"#",VLOOKUP(A33365,Questionnaire!A:KQ,266,FALSE))</f>
        <v>#</v>
      </c>
    </row>
    <row r="33366" spans="1:2">
      <c r="A33366" t="s">
        <v>344</v>
      </c>
      <c r="B33366" t="str">
        <f>IF(ISBLANK(VLOOKUP(A33366,Questionnaire!A:KQ,266,FALSE)),"#",VLOOKUP(A33366,Questionnaire!A:KQ,266,FALSE))</f>
        <v>#</v>
      </c>
    </row>
    <row r="33367" spans="1:2">
      <c r="A33367" t="s">
        <v>345</v>
      </c>
      <c r="B33367" t="str">
        <f>IF(ISBLANK(VLOOKUP(A33367,Questionnaire!A:KQ,266,FALSE)),"#",VLOOKUP(A33367,Questionnaire!A:KQ,266,FALSE))</f>
        <v>#</v>
      </c>
    </row>
    <row r="33368" spans="1:2">
      <c r="A33368" t="s">
        <v>348</v>
      </c>
      <c r="B33368" t="str">
        <f>IF(ISBLANK(VLOOKUP(A33368,Questionnaire!A:KQ,266,FALSE)),"#",VLOOKUP(A33368,Questionnaire!A:KQ,266,FALSE))</f>
        <v>#</v>
      </c>
    </row>
    <row r="33369" spans="1:2">
      <c r="A33369" t="s">
        <v>353</v>
      </c>
      <c r="B33369" t="str">
        <f>IF(ISBLANK(VLOOKUP(A33369,Questionnaire!A:KQ,266,FALSE)),"#",VLOOKUP(A33369,Questionnaire!A:KQ,266,FALSE))</f>
        <v>#</v>
      </c>
    </row>
    <row r="33370" spans="1:2">
      <c r="A33370" t="s">
        <v>354</v>
      </c>
      <c r="B33370" t="str">
        <f>IF(ISBLANK(VLOOKUP(A33370,Questionnaire!A:KQ,266,FALSE)),"#",VLOOKUP(A33370,Questionnaire!A:KQ,266,FALSE))</f>
        <v>#</v>
      </c>
    </row>
    <row r="33371" spans="1:2">
      <c r="A33371" t="s">
        <v>355</v>
      </c>
      <c r="B33371" t="str">
        <f>IF(ISBLANK(VLOOKUP(A33371,Questionnaire!A:KQ,266,FALSE)),"#",VLOOKUP(A33371,Questionnaire!A:KQ,266,FALSE))</f>
        <v>#</v>
      </c>
    </row>
    <row r="33372" spans="1:2">
      <c r="A33372" t="s">
        <v>356</v>
      </c>
      <c r="B33372" t="str">
        <f>IF(ISBLANK(VLOOKUP(A33372,Questionnaire!A:KQ,266,FALSE)),"#",VLOOKUP(A33372,Questionnaire!A:KQ,266,FALSE))</f>
        <v>#</v>
      </c>
    </row>
    <row r="33373" spans="1:2">
      <c r="A33373" t="s">
        <v>357</v>
      </c>
      <c r="B33373" t="str">
        <f>IF(ISBLANK(VLOOKUP(A33373,Questionnaire!A:KQ,266,FALSE)),"#",VLOOKUP(A33373,Questionnaire!A:KQ,266,FALSE))</f>
        <v>#</v>
      </c>
    </row>
    <row r="33374" spans="1:2">
      <c r="A33374" t="s">
        <v>360</v>
      </c>
      <c r="B33374" t="str">
        <f>IF(ISBLANK(VLOOKUP(A33374,Questionnaire!A:KQ,266,FALSE)),"#",VLOOKUP(A33374,Questionnaire!A:KQ,266,FALSE))</f>
        <v>#</v>
      </c>
    </row>
    <row r="33375" spans="1:2">
      <c r="A33375" t="s">
        <v>362</v>
      </c>
      <c r="B33375" t="str">
        <f>IF(ISBLANK(VLOOKUP(A33375,Questionnaire!A:KQ,266,FALSE)),"#",VLOOKUP(A33375,Questionnaire!A:KQ,266,FALSE))</f>
        <v>#</v>
      </c>
    </row>
    <row r="33376" spans="1:2">
      <c r="A33376" t="s">
        <v>363</v>
      </c>
      <c r="B33376" t="str">
        <f>IF(ISBLANK(VLOOKUP(A33376,Questionnaire!A:KQ,266,FALSE)),"#",VLOOKUP(A33376,Questionnaire!A:KQ,266,FALSE))</f>
        <v>#</v>
      </c>
    </row>
    <row r="33377" spans="1:2">
      <c r="A33377" t="s">
        <v>364</v>
      </c>
      <c r="B33377" t="str">
        <f>IF(ISBLANK(VLOOKUP(A33377,Questionnaire!A:KQ,266,FALSE)),"#",VLOOKUP(A33377,Questionnaire!A:KQ,266,FALSE))</f>
        <v>#</v>
      </c>
    </row>
    <row r="33378" spans="1:2">
      <c r="A33378" t="s">
        <v>365</v>
      </c>
      <c r="B33378" t="str">
        <f>IF(ISBLANK(VLOOKUP(A33378,Questionnaire!A:KQ,266,FALSE)),"#",VLOOKUP(A33378,Questionnaire!A:KQ,266,FALSE))</f>
        <v>#</v>
      </c>
    </row>
    <row r="33379" spans="1:2">
      <c r="A33379" t="s">
        <v>366</v>
      </c>
      <c r="B33379" t="str">
        <f>IF(ISBLANK(VLOOKUP(A33379,Questionnaire!A:KQ,266,FALSE)),"#",VLOOKUP(A33379,Questionnaire!A:KQ,266,FALSE))</f>
        <v>#</v>
      </c>
    </row>
    <row r="33380" spans="1:2">
      <c r="A33380" t="s">
        <v>371</v>
      </c>
      <c r="B33380" t="str">
        <f>IF(ISBLANK(VLOOKUP(A33380,Questionnaire!A:KQ,266,FALSE)),"#",VLOOKUP(A33380,Questionnaire!A:KQ,266,FALSE))</f>
        <v>#</v>
      </c>
    </row>
    <row r="33381" spans="1:2">
      <c r="A33381" t="s">
        <v>372</v>
      </c>
      <c r="B33381" t="str">
        <f>IF(ISBLANK(VLOOKUP(A33381,Questionnaire!A:KQ,266,FALSE)),"#",VLOOKUP(A33381,Questionnaire!A:KQ,266,FALSE))</f>
        <v>#</v>
      </c>
    </row>
    <row r="33382" spans="1:2">
      <c r="A33382" t="s">
        <v>373</v>
      </c>
      <c r="B33382" t="str">
        <f>IF(ISBLANK(VLOOKUP(A33382,Questionnaire!A:KQ,266,FALSE)),"#",VLOOKUP(A33382,Questionnaire!A:KQ,266,FALSE))</f>
        <v>#</v>
      </c>
    </row>
    <row r="33383" spans="1:2">
      <c r="A33383" t="s">
        <v>374</v>
      </c>
      <c r="B33383" t="str">
        <f>IF(ISBLANK(VLOOKUP(A33383,Questionnaire!A:KQ,266,FALSE)),"#",VLOOKUP(A33383,Questionnaire!A:KQ,266,FALSE))</f>
        <v>#</v>
      </c>
    </row>
    <row r="33384" spans="1:2">
      <c r="A33384" t="s">
        <v>377</v>
      </c>
      <c r="B33384" t="str">
        <f>IF(ISBLANK(VLOOKUP(A33384,Questionnaire!A:KQ,266,FALSE)),"#",VLOOKUP(A33384,Questionnaire!A:KQ,266,FALSE))</f>
        <v>#</v>
      </c>
    </row>
    <row r="33385" spans="1:2">
      <c r="A33385" t="s">
        <v>379</v>
      </c>
      <c r="B33385" t="str">
        <f>IF(ISBLANK(VLOOKUP(A33385,Questionnaire!A:KQ,266,FALSE)),"#",VLOOKUP(A33385,Questionnaire!A:KQ,266,FALSE))</f>
        <v>#</v>
      </c>
    </row>
    <row r="33386" spans="1:2">
      <c r="A33386" t="s">
        <v>380</v>
      </c>
      <c r="B33386" t="str">
        <f>IF(ISBLANK(VLOOKUP(A33386,Questionnaire!A:KQ,266,FALSE)),"#",VLOOKUP(A33386,Questionnaire!A:KQ,266,FALSE))</f>
        <v>#</v>
      </c>
    </row>
    <row r="33387" spans="1:2">
      <c r="A33387" t="s">
        <v>381</v>
      </c>
      <c r="B33387" t="str">
        <f>IF(ISBLANK(VLOOKUP(A33387,Questionnaire!A:KQ,266,FALSE)),"#",VLOOKUP(A33387,Questionnaire!A:KQ,266,FALSE))</f>
        <v>#</v>
      </c>
    </row>
    <row r="33388" spans="1:2">
      <c r="A33388" t="s">
        <v>382</v>
      </c>
      <c r="B33388" t="str">
        <f>IF(ISBLANK(VLOOKUP(A33388,Questionnaire!A:KQ,266,FALSE)),"#",VLOOKUP(A33388,Questionnaire!A:KQ,266,FALSE))</f>
        <v>#</v>
      </c>
    </row>
    <row r="33389" spans="1:2">
      <c r="A33389" t="s">
        <v>384</v>
      </c>
      <c r="B33389" t="str">
        <f>IF(ISBLANK(VLOOKUP(A33389,Questionnaire!A:KQ,266,FALSE)),"#",VLOOKUP(A33389,Questionnaire!A:KQ,266,FALSE))</f>
        <v>#</v>
      </c>
    </row>
    <row r="33390" spans="1:2">
      <c r="A33390" t="s">
        <v>387</v>
      </c>
      <c r="B33390" t="str">
        <f>IF(ISBLANK(VLOOKUP(A33390,Questionnaire!A:KQ,266,FALSE)),"#",VLOOKUP(A33390,Questionnaire!A:KQ,266,FALSE))</f>
        <v>#</v>
      </c>
    </row>
    <row r="33391" spans="1:2">
      <c r="A33391" t="s">
        <v>391</v>
      </c>
      <c r="B33391" t="str">
        <f>IF(ISBLANK(VLOOKUP(A33391,Questionnaire!A:KQ,266,FALSE)),"#",VLOOKUP(A33391,Questionnaire!A:KQ,266,FALSE))</f>
        <v>#</v>
      </c>
    </row>
    <row r="33392" spans="1:2">
      <c r="A33392" t="s">
        <v>393</v>
      </c>
      <c r="B33392" t="str">
        <f>IF(ISBLANK(VLOOKUP(A33392,Questionnaire!A:KQ,266,FALSE)),"#",VLOOKUP(A33392,Questionnaire!A:KQ,266,FALSE))</f>
        <v>#</v>
      </c>
    </row>
    <row r="33393" spans="1:2">
      <c r="A33393" t="s">
        <v>395</v>
      </c>
      <c r="B33393" t="str">
        <f>IF(ISBLANK(VLOOKUP(A33393,Questionnaire!A:KQ,266,FALSE)),"#",VLOOKUP(A33393,Questionnaire!A:KQ,266,FALSE))</f>
        <v>#</v>
      </c>
    </row>
    <row r="33394" spans="1:2">
      <c r="A33394" t="s">
        <v>398</v>
      </c>
      <c r="B33394" t="str">
        <f>IF(ISBLANK(VLOOKUP(A33394,Questionnaire!A:KQ,266,FALSE)),"#",VLOOKUP(A33394,Questionnaire!A:KQ,266,FALSE))</f>
        <v>#</v>
      </c>
    </row>
    <row r="33395" spans="1:2">
      <c r="A33395" t="s">
        <v>402</v>
      </c>
      <c r="B33395" t="str">
        <f>IF(ISBLANK(VLOOKUP(A33395,Questionnaire!A:KQ,266,FALSE)),"#",VLOOKUP(A33395,Questionnaire!A:KQ,266,FALSE))</f>
        <v>#</v>
      </c>
    </row>
    <row r="33396" spans="1:2">
      <c r="A33396" t="s">
        <v>405</v>
      </c>
      <c r="B33396" t="str">
        <f>IF(ISBLANK(VLOOKUP(A33396,Questionnaire!A:KQ,266,FALSE)),"#",VLOOKUP(A33396,Questionnaire!A:KQ,266,FALSE))</f>
        <v>#</v>
      </c>
    </row>
    <row r="33397" spans="1:2">
      <c r="A33397" t="s">
        <v>409</v>
      </c>
      <c r="B33397" t="str">
        <f>IF(ISBLANK(VLOOKUP(A33397,Questionnaire!A:KQ,266,FALSE)),"#",VLOOKUP(A33397,Questionnaire!A:KQ,266,FALSE))</f>
        <v>#</v>
      </c>
    </row>
    <row r="33398" spans="1:2">
      <c r="A33398" t="s">
        <v>412</v>
      </c>
      <c r="B33398" t="str">
        <f>IF(ISBLANK(VLOOKUP(A33398,Questionnaire!A:KQ,266,FALSE)),"#",VLOOKUP(A33398,Questionnaire!A:KQ,266,FALSE))</f>
        <v>#</v>
      </c>
    </row>
    <row r="33399" spans="1:2">
      <c r="A33399" t="s">
        <v>415</v>
      </c>
      <c r="B33399" t="str">
        <f>IF(ISBLANK(VLOOKUP(A33399,Questionnaire!A:KQ,266,FALSE)),"#",VLOOKUP(A33399,Questionnaire!A:KQ,266,FALSE))</f>
        <v>#</v>
      </c>
    </row>
    <row r="33400" spans="1:2">
      <c r="A33400" t="s">
        <v>418</v>
      </c>
      <c r="B33400" t="str">
        <f>IF(ISBLANK(VLOOKUP(A33400,Questionnaire!A:KQ,266,FALSE)),"#",VLOOKUP(A33400,Questionnaire!A:KQ,266,FALSE))</f>
        <v>#</v>
      </c>
    </row>
    <row r="33401" spans="1:2">
      <c r="A33401" t="s">
        <v>421</v>
      </c>
      <c r="B33401" t="str">
        <f>IF(ISBLANK(VLOOKUP(A33401,Questionnaire!A:KQ,266,FALSE)),"#",VLOOKUP(A33401,Questionnaire!A:KQ,266,FALSE))</f>
        <v>#</v>
      </c>
    </row>
    <row r="33402" spans="1:2">
      <c r="A33402" t="s">
        <v>424</v>
      </c>
      <c r="B33402" t="str">
        <f>IF(ISBLANK(VLOOKUP(A33402,Questionnaire!A:KQ,266,FALSE)),"#",VLOOKUP(A33402,Questionnaire!A:KQ,266,FALSE))</f>
        <v>#</v>
      </c>
    </row>
    <row r="33403" spans="1:2">
      <c r="A33403" t="s">
        <v>429</v>
      </c>
      <c r="B33403" t="str">
        <f>IF(ISBLANK(VLOOKUP(A33403,Questionnaire!A:KQ,266,FALSE)),"#",VLOOKUP(A33403,Questionnaire!A:KQ,266,FALSE))</f>
        <v>#</v>
      </c>
    </row>
    <row r="33404" spans="1:2">
      <c r="A33404" t="s">
        <v>432</v>
      </c>
      <c r="B33404" t="str">
        <f>IF(ISBLANK(VLOOKUP(A33404,Questionnaire!A:KQ,266,FALSE)),"#",VLOOKUP(A33404,Questionnaire!A:KQ,266,FALSE))</f>
        <v>#</v>
      </c>
    </row>
    <row r="33405" spans="1:2">
      <c r="A33405" t="s">
        <v>435</v>
      </c>
      <c r="B33405" t="str">
        <f>IF(ISBLANK(VLOOKUP(A33405,Questionnaire!A:KQ,266,FALSE)),"#",VLOOKUP(A33405,Questionnaire!A:KQ,266,FALSE))</f>
        <v>#</v>
      </c>
    </row>
    <row r="33406" spans="1:2">
      <c r="A33406" t="s">
        <v>437</v>
      </c>
      <c r="B33406" t="str">
        <f>IF(ISBLANK(VLOOKUP(A33406,Questionnaire!A:KQ,266,FALSE)),"#",VLOOKUP(A33406,Questionnaire!A:KQ,266,FALSE))</f>
        <v>#</v>
      </c>
    </row>
    <row r="33407" spans="1:2">
      <c r="A33407" t="s">
        <v>439</v>
      </c>
      <c r="B33407" t="str">
        <f>IF(ISBLANK(VLOOKUP(A33407,Questionnaire!A:KQ,266,FALSE)),"#",VLOOKUP(A33407,Questionnaire!A:KQ,266,FALSE))</f>
        <v>#</v>
      </c>
    </row>
    <row r="33408" spans="1:2">
      <c r="A33408" t="s">
        <v>442</v>
      </c>
      <c r="B33408" t="str">
        <f>IF(ISBLANK(VLOOKUP(A33408,Questionnaire!A:KQ,266,FALSE)),"#",VLOOKUP(A33408,Questionnaire!A:KQ,266,FALSE))</f>
        <v>#</v>
      </c>
    </row>
    <row r="33409" spans="1:3">
      <c r="A33409" t="s">
        <v>445</v>
      </c>
      <c r="B33409" t="str">
        <f>IF(ISBLANK(VLOOKUP(A33409,Questionnaire!A:KQ,266,FALSE)),"#",VLOOKUP(A33409,Questionnaire!A:KQ,266,FALSE))</f>
        <v>#</v>
      </c>
    </row>
    <row r="33410" spans="1:3">
      <c r="A33410" t="s">
        <v>448</v>
      </c>
      <c r="B33410" t="str">
        <f>IF(ISBLANK(VLOOKUP(A33410,Questionnaire!A:KQ,266,FALSE)),"#",VLOOKUP(A33410,Questionnaire!A:KQ,266,FALSE))</f>
        <v>#</v>
      </c>
    </row>
    <row r="33411" spans="1:3">
      <c r="A33411" t="s">
        <v>452</v>
      </c>
      <c r="B33411" t="str">
        <f>IF(ISBLANK(VLOOKUP(A33411,Questionnaire!A:KQ,266,FALSE)),"#",VLOOKUP(A33411,Questionnaire!A:KQ,266,FALSE))</f>
        <v>#</v>
      </c>
    </row>
    <row r="33412" spans="1:3">
      <c r="A33412" t="s">
        <v>455</v>
      </c>
      <c r="B33412" t="str">
        <f>IF(ISBLANK(VLOOKUP(A33412,Questionnaire!A:KQ,266,FALSE)),"#",VLOOKUP(A33412,Questionnaire!A:KQ,266,FALSE))</f>
        <v>#</v>
      </c>
    </row>
    <row r="33413" spans="1:3">
      <c r="A33413" t="s">
        <v>458</v>
      </c>
      <c r="B33413" t="str">
        <f>IF(ISBLANK(VLOOKUP(A33413,Questionnaire!A:KQ,266,FALSE)),"#",VLOOKUP(A33413,Questionnaire!A:KQ,266,FALSE))</f>
        <v>#</v>
      </c>
    </row>
    <row r="33414" spans="1:3">
      <c r="A33414" t="s">
        <v>461</v>
      </c>
      <c r="B33414" t="str">
        <f>IF(ISBLANK(VLOOKUP(A33414,Questionnaire!A:KQ,266,FALSE)),"#",VLOOKUP(A33414,Questionnaire!A:KQ,266,FALSE))</f>
        <v>#</v>
      </c>
    </row>
    <row r="33415" spans="1:3">
      <c r="A33415" t="s">
        <v>465</v>
      </c>
      <c r="B33415" t="str">
        <f>IF(ISBLANK(VLOOKUP(A33415,Questionnaire!A:KQ,266,FALSE)),"#",VLOOKUP(A33415,Questionnaire!A:KQ,266,FALSE))</f>
        <v>#</v>
      </c>
    </row>
    <row r="33416" spans="1:3">
      <c r="A33416" t="s">
        <v>467</v>
      </c>
      <c r="B33416" t="str">
        <f>IF(ISBLANK(VLOOKUP(A33416,Questionnaire!A:KQ,266,FALSE)),"#",VLOOKUP(A33416,Questionnaire!A:KQ,266,FALSE))</f>
        <v>#</v>
      </c>
    </row>
    <row r="33417" spans="1:3">
      <c r="A33417" t="s">
        <v>469</v>
      </c>
      <c r="B33417" t="str">
        <f>IF(ISBLANK(VLOOKUP(A33417,Questionnaire!A:KQ,266,FALSE)),"#",VLOOKUP(A33417,Questionnaire!A:KQ,266,FALSE))</f>
        <v>#</v>
      </c>
    </row>
    <row r="33418" spans="1:3">
      <c r="A33418" t="s">
        <v>471</v>
      </c>
      <c r="B33418" t="str">
        <f>IF(ISBLANK(VLOOKUP(A33418,Questionnaire!A:KQ,266,FALSE)),"#",VLOOKUP(A33418,Questionnaire!A:KQ,266,FALSE))</f>
        <v>#</v>
      </c>
    </row>
    <row r="33419" spans="1:3">
      <c r="A33419" t="s">
        <v>473</v>
      </c>
      <c r="B33419" t="str">
        <f>IF(ISBLANK(VLOOKUP(A33419,Questionnaire!A:KQ,266,FALSE)),"#",VLOOKUP(A33419,Questionnaire!A:KQ,266,FALSE))</f>
        <v>#</v>
      </c>
    </row>
    <row r="33420" spans="1:3">
      <c r="A33420" t="s">
        <v>475</v>
      </c>
      <c r="B33420" t="str">
        <f>IF(ISBLANK(VLOOKUP(A33420,Questionnaire!A:KQ,266,FALSE)),"#",VLOOKUP(A33420,Questionnaire!A:KQ,266,FALSE))</f>
        <v>#</v>
      </c>
    </row>
    <row r="33421" spans="1:3">
      <c r="A33421" t="s">
        <v>185</v>
      </c>
      <c r="B33421" t="str">
        <f>IF(ISBLANK(VLOOKUP(A33421,Questionnaire!A:KQ,267,FALSE)),"#",VLOOKUP(A33421,Questionnaire!A:KQ,267,FALSE))</f>
        <v>#</v>
      </c>
      <c r="C33421">
        <v>264</v>
      </c>
    </row>
    <row r="33422" spans="1:3">
      <c r="A33422" t="s">
        <v>187</v>
      </c>
      <c r="B33422" t="str">
        <f>IF(ISNA(VLOOKUP(VLOOKUP(A33422,Questionnaire!A:KQ,267,FALSE),'CORA Encoding'!D:E,2,FALSE)),"#",VLOOKUP(VLOOKUP(A33422,Questionnaire!A:KQ,267,FALSE),'CORA Encoding'!D:E,2,FALSE))</f>
        <v>#</v>
      </c>
    </row>
    <row r="33423" spans="1:3">
      <c r="A33423" t="s">
        <v>189</v>
      </c>
      <c r="B33423" t="str">
        <f>IF(ISNA(VLOOKUP(VLOOKUP(A33423,Questionnaire!A:KQ,267,FALSE),'CORA Encoding'!G:H,2,FALSE)),"#",VLOOKUP(VLOOKUP(A33423,Questionnaire!A:KQ,267,FALSE),'CORA Encoding'!G:H,2,FALSE))</f>
        <v>#</v>
      </c>
    </row>
    <row r="33424" spans="1:3">
      <c r="A33424" t="s">
        <v>191</v>
      </c>
      <c r="B33424" t="str">
        <f>IF(ISNA(VLOOKUP(VLOOKUP(A33424,Questionnaire!A:KQ,267,FALSE),'Country List'!E:F,2,FALSE)),"#",VLOOKUP(VLOOKUP(A33424,Questionnaire!A:KQ,267,FALSE),'Country List'!E:F,2,FALSE))</f>
        <v>#</v>
      </c>
    </row>
    <row r="33425" spans="1:2">
      <c r="A33425" t="s">
        <v>193</v>
      </c>
      <c r="B33425" t="str">
        <f>IF(ISNA(VLOOKUP(VLOOKUP(A33425,Questionnaire!A:KQ,267,FALSE),'Industry List'!B:C,2,FALSE)),"#",VLOOKUP(VLOOKUP(A33425,Questionnaire!A:KQ,267,FALSE),'Industry List'!B:C,2,FALSE))</f>
        <v>#</v>
      </c>
    </row>
    <row r="33426" spans="1:2">
      <c r="A33426" t="s">
        <v>197</v>
      </c>
      <c r="B33426" t="str">
        <f>IF(ISBLANK(VLOOKUP(A33426,Questionnaire!A:KQ,267,FALSE)),"#",VLOOKUP(A33426,Questionnaire!A:KQ,267,FALSE))</f>
        <v>#</v>
      </c>
    </row>
    <row r="33427" spans="1:2">
      <c r="A33427" t="s">
        <v>201</v>
      </c>
      <c r="B33427" t="str">
        <f>IF(ISBLANK(VLOOKUP(A33427,Questionnaire!A:KQ,267,FALSE)),"#",VLOOKUP(A33427,Questionnaire!A:KQ,267,FALSE))</f>
        <v>#</v>
      </c>
    </row>
    <row r="33428" spans="1:2">
      <c r="A33428" t="s">
        <v>203</v>
      </c>
      <c r="B33428" t="str">
        <f>IF(ISNA(VLOOKUP(VLOOKUP(A33428,Questionnaire!A:KQ,267,FALSE),'CORA Encoding'!J:K,2,FALSE)),"#",VLOOKUP(VLOOKUP(A33428,Questionnaire!A:KQ,267,FALSE),'CORA Encoding'!J:K,2,FALSE))</f>
        <v>#</v>
      </c>
    </row>
    <row r="33429" spans="1:2">
      <c r="A33429" t="s">
        <v>208</v>
      </c>
      <c r="B33429" t="str">
        <f>IF(ISBLANK(VLOOKUP(A33429,Questionnaire!A:KQ,267,FALSE)),"#",VLOOKUP(A33429,Questionnaire!A:KQ,267,FALSE))</f>
        <v>#</v>
      </c>
    </row>
    <row r="33430" spans="1:2">
      <c r="A33430" t="s">
        <v>213</v>
      </c>
      <c r="B33430" t="str">
        <f>IF(ISBLANK(VLOOKUP(A33430,Questionnaire!A:KQ,267,FALSE)),"#",VLOOKUP(A33430,Questionnaire!A:KQ,267,FALSE))</f>
        <v>#</v>
      </c>
    </row>
    <row r="33431" spans="1:2">
      <c r="A33431" t="s">
        <v>215</v>
      </c>
      <c r="B33431" t="str">
        <f>IF(ISBLANK(VLOOKUP(A33431,Questionnaire!A:KQ,267,FALSE)),"#",VLOOKUP(A33431,Questionnaire!A:KQ,267,FALSE))</f>
        <v>#</v>
      </c>
    </row>
    <row r="33432" spans="1:2">
      <c r="A33432" t="s">
        <v>217</v>
      </c>
      <c r="B33432" t="str">
        <f>IF(ISBLANK(VLOOKUP(A33432,Questionnaire!A:KQ,267,FALSE)),"#",VLOOKUP(A33432,Questionnaire!A:KQ,267,FALSE))</f>
        <v>#</v>
      </c>
    </row>
    <row r="33433" spans="1:2">
      <c r="A33433" t="s">
        <v>219</v>
      </c>
      <c r="B33433" t="str">
        <f>IF(ISBLANK(VLOOKUP(A33433,Questionnaire!A:KQ,267,FALSE)),"#",VLOOKUP(A33433,Questionnaire!A:KQ,267,FALSE))</f>
        <v>#</v>
      </c>
    </row>
    <row r="33434" spans="1:2">
      <c r="A33434" t="s">
        <v>221</v>
      </c>
      <c r="B33434" t="str">
        <f>IF(ISBLANK(VLOOKUP(A33434,Questionnaire!A:KQ,267,FALSE)),"#",VLOOKUP(A33434,Questionnaire!A:KQ,267,FALSE))</f>
        <v>#</v>
      </c>
    </row>
    <row r="33435" spans="1:2">
      <c r="A33435" t="s">
        <v>223</v>
      </c>
      <c r="B33435" t="str">
        <f>IF(ISBLANK(VLOOKUP(A33435,Questionnaire!A:KQ,267,FALSE)),"#",VLOOKUP(A33435,Questionnaire!A:KQ,267,FALSE))</f>
        <v>#</v>
      </c>
    </row>
    <row r="33436" spans="1:2">
      <c r="A33436" t="s">
        <v>225</v>
      </c>
      <c r="B33436" t="str">
        <f>IF(ISBLANK(VLOOKUP(A33436,Questionnaire!A:KQ,267,FALSE)),"#",VLOOKUP(A33436,Questionnaire!A:KQ,267,FALSE))</f>
        <v>#</v>
      </c>
    </row>
    <row r="33437" spans="1:2">
      <c r="A33437" t="s">
        <v>227</v>
      </c>
      <c r="B33437" t="str">
        <f>IF(ISBLANK(VLOOKUP(A33437,Questionnaire!A:KQ,267,FALSE)),"#",VLOOKUP(A33437,Questionnaire!A:KQ,267,FALSE))</f>
        <v>#</v>
      </c>
    </row>
    <row r="33438" spans="1:2">
      <c r="A33438" t="s">
        <v>229</v>
      </c>
      <c r="B33438" t="str">
        <f>IF(ISBLANK(VLOOKUP(A33438,Questionnaire!A:KQ,267,FALSE)),"#",VLOOKUP(A33438,Questionnaire!A:KQ,267,FALSE))</f>
        <v>#</v>
      </c>
    </row>
    <row r="33439" spans="1:2">
      <c r="A33439" t="s">
        <v>231</v>
      </c>
      <c r="B33439" t="str">
        <f>IF(ISBLANK(VLOOKUP(A33439,Questionnaire!A:KQ,267,FALSE)),"#",VLOOKUP(A33439,Questionnaire!A:KQ,267,FALSE))</f>
        <v>#</v>
      </c>
    </row>
    <row r="33440" spans="1:2">
      <c r="A33440" t="s">
        <v>233</v>
      </c>
      <c r="B33440" t="str">
        <f>IF(ISBLANK(VLOOKUP(A33440,Questionnaire!A:KQ,267,FALSE)),"#",VLOOKUP(A33440,Questionnaire!A:KQ,267,FALSE))</f>
        <v>#</v>
      </c>
    </row>
    <row r="33441" spans="1:2">
      <c r="A33441" t="s">
        <v>235</v>
      </c>
      <c r="B33441" t="str">
        <f>IF(ISBLANK(VLOOKUP(A33441,Questionnaire!A:KQ,267,FALSE)),"#",VLOOKUP(A33441,Questionnaire!A:KQ,267,FALSE))</f>
        <v>#</v>
      </c>
    </row>
    <row r="33442" spans="1:2">
      <c r="A33442" t="s">
        <v>237</v>
      </c>
      <c r="B33442" t="str">
        <f>IF(ISBLANK(VLOOKUP(A33442,Questionnaire!A:KQ,267,FALSE)),"#",VLOOKUP(A33442,Questionnaire!A:KQ,267,FALSE))</f>
        <v>#</v>
      </c>
    </row>
    <row r="33443" spans="1:2">
      <c r="A33443" t="s">
        <v>239</v>
      </c>
      <c r="B33443" t="str">
        <f>IF(ISBLANK(VLOOKUP(A33443,Questionnaire!A:KQ,267,FALSE)),"#",VLOOKUP(A33443,Questionnaire!A:KQ,267,FALSE))</f>
        <v>#</v>
      </c>
    </row>
    <row r="33444" spans="1:2">
      <c r="A33444" t="s">
        <v>242</v>
      </c>
      <c r="B33444" t="str">
        <f>IF(ISBLANK(VLOOKUP(A33444,Questionnaire!A:KQ,267,FALSE)),"#",VLOOKUP(A33444,Questionnaire!A:KQ,267,FALSE))</f>
        <v>#</v>
      </c>
    </row>
    <row r="33445" spans="1:2">
      <c r="A33445" t="s">
        <v>245</v>
      </c>
      <c r="B33445" t="str">
        <f>IF(ISBLANK(VLOOKUP(A33445,Questionnaire!A:KQ,267,FALSE)),"#",VLOOKUP(A33445,Questionnaire!A:KQ,267,FALSE))</f>
        <v>#</v>
      </c>
    </row>
    <row r="33446" spans="1:2">
      <c r="A33446" t="s">
        <v>247</v>
      </c>
      <c r="B33446" t="str">
        <f>IF(ISBLANK(VLOOKUP(A33446,Questionnaire!A:KQ,267,FALSE)),"#",VLOOKUP(A33446,Questionnaire!A:KQ,267,FALSE))</f>
        <v>#</v>
      </c>
    </row>
    <row r="33447" spans="1:2">
      <c r="A33447" t="s">
        <v>249</v>
      </c>
      <c r="B33447" t="str">
        <f>IF(ISBLANK(VLOOKUP(A33447,Questionnaire!A:KQ,267,FALSE)),"#",VLOOKUP(A33447,Questionnaire!A:KQ,267,FALSE))</f>
        <v>#</v>
      </c>
    </row>
    <row r="33448" spans="1:2">
      <c r="A33448" t="s">
        <v>250</v>
      </c>
      <c r="B33448" t="str">
        <f>IF(ISBLANK(VLOOKUP(A33448,Questionnaire!A:KQ,267,FALSE)),"#",VLOOKUP(A33448,Questionnaire!A:KQ,267,FALSE))</f>
        <v>#</v>
      </c>
    </row>
    <row r="33449" spans="1:2">
      <c r="A33449" t="s">
        <v>252</v>
      </c>
      <c r="B33449" t="str">
        <f>IF(ISBLANK(VLOOKUP(A33449,Questionnaire!A:KQ,267,FALSE)),"#",VLOOKUP(A33449,Questionnaire!A:KQ,267,FALSE))</f>
        <v>#</v>
      </c>
    </row>
    <row r="33450" spans="1:2">
      <c r="A33450" t="s">
        <v>255</v>
      </c>
      <c r="B33450" t="str">
        <f>IF(ISBLANK(VLOOKUP(A33450,Questionnaire!A:KQ,267,FALSE)),"#",VLOOKUP(A33450,Questionnaire!A:KQ,267,FALSE))</f>
        <v>#</v>
      </c>
    </row>
    <row r="33451" spans="1:2">
      <c r="A33451" t="s">
        <v>258</v>
      </c>
      <c r="B33451" t="str">
        <f>IF(ISNA(VLOOKUP(VLOOKUP(A33451,Questionnaire!A:KQ,267,FALSE),'CORA Encoding'!M:N,2,FALSE)),"#",VLOOKUP(VLOOKUP(A33451,Questionnaire!A:KQ,267,FALSE),'CORA Encoding'!M:N,2,FALSE))</f>
        <v>#</v>
      </c>
    </row>
    <row r="33452" spans="1:2">
      <c r="A33452" t="s">
        <v>261</v>
      </c>
      <c r="B33452" t="str">
        <f>IF(ISBLANK(VLOOKUP(A33452,Questionnaire!A:KQ,267,FALSE)),"#",VLOOKUP(A33452,Questionnaire!A:KQ,267,FALSE))</f>
        <v>#</v>
      </c>
    </row>
    <row r="33453" spans="1:2">
      <c r="A33453" t="s">
        <v>263</v>
      </c>
      <c r="B33453" t="str">
        <f>IF(ISBLANK(VLOOKUP(A33453,Questionnaire!A:KQ,267,FALSE)),"#",VLOOKUP(A33453,Questionnaire!A:KQ,267,FALSE))</f>
        <v>#</v>
      </c>
    </row>
    <row r="33454" spans="1:2">
      <c r="A33454" t="s">
        <v>265</v>
      </c>
      <c r="B33454" t="str">
        <f>IF(ISBLANK(VLOOKUP(A33454,Questionnaire!A:KQ,267,FALSE)),"#",VLOOKUP(A33454,Questionnaire!A:KQ,267,FALSE))</f>
        <v>#</v>
      </c>
    </row>
    <row r="33455" spans="1:2">
      <c r="A33455" t="s">
        <v>267</v>
      </c>
      <c r="B33455" t="str">
        <f>IF(ISBLANK(VLOOKUP(A33455,Questionnaire!A:KQ,267,FALSE)),"#",VLOOKUP(A33455,Questionnaire!A:KQ,267,FALSE))</f>
        <v>#</v>
      </c>
    </row>
    <row r="33456" spans="1:2">
      <c r="A33456" t="s">
        <v>269</v>
      </c>
      <c r="B33456" t="str">
        <f>IF(ISBLANK(VLOOKUP(A33456,Questionnaire!A:KQ,267,FALSE)),"#",VLOOKUP(A33456,Questionnaire!A:KQ,267,FALSE))</f>
        <v>#</v>
      </c>
    </row>
    <row r="33457" spans="1:2">
      <c r="A33457" t="s">
        <v>274</v>
      </c>
      <c r="B33457" t="str">
        <f>IF(ISBLANK(VLOOKUP(A33457,Questionnaire!A:KQ,267,FALSE)),"#",VLOOKUP(A33457,Questionnaire!A:KQ,267,FALSE))</f>
        <v>#</v>
      </c>
    </row>
    <row r="33458" spans="1:2">
      <c r="A33458" t="s">
        <v>276</v>
      </c>
      <c r="B33458" t="str">
        <f>IF(ISBLANK(VLOOKUP(A33458,Questionnaire!A:KQ,267,FALSE)),"#",VLOOKUP(A33458,Questionnaire!A:KQ,267,FALSE))</f>
        <v>#</v>
      </c>
    </row>
    <row r="33459" spans="1:2">
      <c r="A33459" t="s">
        <v>278</v>
      </c>
      <c r="B33459" t="str">
        <f>IF(ISBLANK(VLOOKUP(A33459,Questionnaire!A:KQ,267,FALSE)),"#",VLOOKUP(A33459,Questionnaire!A:KQ,267,FALSE))</f>
        <v>#</v>
      </c>
    </row>
    <row r="33460" spans="1:2">
      <c r="A33460" t="s">
        <v>280</v>
      </c>
      <c r="B33460" t="str">
        <f>IF(ISBLANK(VLOOKUP(A33460,Questionnaire!A:KQ,267,FALSE)),"#",VLOOKUP(A33460,Questionnaire!A:KQ,267,FALSE))</f>
        <v>#</v>
      </c>
    </row>
    <row r="33461" spans="1:2">
      <c r="A33461" t="s">
        <v>282</v>
      </c>
      <c r="B33461" t="str">
        <f>IF(ISBLANK(VLOOKUP(A33461,Questionnaire!A:KQ,267,FALSE)),"#",VLOOKUP(A33461,Questionnaire!A:KQ,267,FALSE))</f>
        <v>#</v>
      </c>
    </row>
    <row r="33462" spans="1:2">
      <c r="A33462" t="s">
        <v>286</v>
      </c>
      <c r="B33462" t="str">
        <f>IF(ISBLANK(VLOOKUP(A33462,Questionnaire!A:KQ,267,FALSE)),"#",VLOOKUP(A33462,Questionnaire!A:KQ,267,FALSE))</f>
        <v>#</v>
      </c>
    </row>
    <row r="33463" spans="1:2">
      <c r="A33463" t="s">
        <v>288</v>
      </c>
      <c r="B33463" t="str">
        <f>IF(ISBLANK(VLOOKUP(A33463,Questionnaire!A:KQ,267,FALSE)),"#",VLOOKUP(A33463,Questionnaire!A:KQ,267,FALSE))</f>
        <v>#</v>
      </c>
    </row>
    <row r="33464" spans="1:2">
      <c r="A33464" t="s">
        <v>290</v>
      </c>
      <c r="B33464" t="str">
        <f>IF(ISBLANK(VLOOKUP(A33464,Questionnaire!A:KQ,267,FALSE)),"#",VLOOKUP(A33464,Questionnaire!A:KQ,267,FALSE))</f>
        <v>#</v>
      </c>
    </row>
    <row r="33465" spans="1:2">
      <c r="A33465" t="s">
        <v>292</v>
      </c>
      <c r="B33465" t="str">
        <f>IF(ISBLANK(VLOOKUP(A33465,Questionnaire!A:KQ,267,FALSE)),"#",VLOOKUP(A33465,Questionnaire!A:KQ,267,FALSE))</f>
        <v>#</v>
      </c>
    </row>
    <row r="33466" spans="1:2">
      <c r="A33466" t="s">
        <v>294</v>
      </c>
      <c r="B33466" t="str">
        <f>IF(ISBLANK(VLOOKUP(A33466,Questionnaire!A:KQ,267,FALSE)),"#",VLOOKUP(A33466,Questionnaire!A:KQ,267,FALSE))</f>
        <v>#</v>
      </c>
    </row>
    <row r="33467" spans="1:2">
      <c r="A33467" t="s">
        <v>296</v>
      </c>
      <c r="B33467" t="str">
        <f>IF(ISBLANK(VLOOKUP(A33467,Questionnaire!A:KQ,267,FALSE)),"#",VLOOKUP(A33467,Questionnaire!A:KQ,267,FALSE))</f>
        <v>#</v>
      </c>
    </row>
    <row r="33468" spans="1:2">
      <c r="A33468" t="s">
        <v>301</v>
      </c>
      <c r="B33468" t="str">
        <f>IF(ISBLANK(VLOOKUP(A33468,Questionnaire!A:KQ,267,FALSE)),"#",VLOOKUP(A33468,Questionnaire!A:KQ,267,FALSE))</f>
        <v>#</v>
      </c>
    </row>
    <row r="33469" spans="1:2">
      <c r="A33469" t="s">
        <v>303</v>
      </c>
      <c r="B33469" t="str">
        <f>IF(ISBLANK(VLOOKUP(A33469,Questionnaire!A:KQ,267,FALSE)),"#",VLOOKUP(A33469,Questionnaire!A:KQ,267,FALSE))</f>
        <v>#</v>
      </c>
    </row>
    <row r="33470" spans="1:2">
      <c r="A33470" t="s">
        <v>305</v>
      </c>
      <c r="B33470" t="str">
        <f>IF(ISBLANK(VLOOKUP(A33470,Questionnaire!A:KQ,267,FALSE)),"#",VLOOKUP(A33470,Questionnaire!A:KQ,267,FALSE))</f>
        <v>#</v>
      </c>
    </row>
    <row r="33471" spans="1:2">
      <c r="A33471" t="s">
        <v>307</v>
      </c>
      <c r="B33471" t="str">
        <f>IF(ISBLANK(VLOOKUP(A33471,Questionnaire!A:KQ,267,FALSE)),"#",VLOOKUP(A33471,Questionnaire!A:KQ,267,FALSE))</f>
        <v>#</v>
      </c>
    </row>
    <row r="33472" spans="1:2">
      <c r="A33472" t="s">
        <v>311</v>
      </c>
      <c r="B33472" t="str">
        <f>IF(ISBLANK(VLOOKUP(A33472,Questionnaire!A:KQ,267,FALSE)),"#",VLOOKUP(A33472,Questionnaire!A:KQ,267,FALSE))</f>
        <v>#</v>
      </c>
    </row>
    <row r="33473" spans="1:2">
      <c r="A33473" t="s">
        <v>313</v>
      </c>
      <c r="B33473" t="str">
        <f>IF(ISBLANK(VLOOKUP(A33473,Questionnaire!A:KQ,267,FALSE)),"#",VLOOKUP(A33473,Questionnaire!A:KQ,267,FALSE))</f>
        <v>#</v>
      </c>
    </row>
    <row r="33474" spans="1:2">
      <c r="A33474" t="s">
        <v>314</v>
      </c>
      <c r="B33474" t="str">
        <f>IF(ISBLANK(VLOOKUP(A33474,Questionnaire!A:KQ,267,FALSE)),"#",VLOOKUP(A33474,Questionnaire!A:KQ,267,FALSE))</f>
        <v>#</v>
      </c>
    </row>
    <row r="33475" spans="1:2">
      <c r="A33475" t="s">
        <v>315</v>
      </c>
      <c r="B33475" t="str">
        <f>IF(ISBLANK(VLOOKUP(A33475,Questionnaire!A:KQ,267,FALSE)),"#",VLOOKUP(A33475,Questionnaire!A:KQ,267,FALSE))</f>
        <v>#</v>
      </c>
    </row>
    <row r="33476" spans="1:2">
      <c r="A33476" t="s">
        <v>317</v>
      </c>
      <c r="B33476" t="str">
        <f>IF(ISBLANK(VLOOKUP(A33476,Questionnaire!A:KQ,267,FALSE)),"#",VLOOKUP(A33476,Questionnaire!A:KQ,267,FALSE))</f>
        <v>#</v>
      </c>
    </row>
    <row r="33477" spans="1:2">
      <c r="A33477" t="s">
        <v>319</v>
      </c>
      <c r="B33477" t="str">
        <f>IF(ISBLANK(VLOOKUP(A33477,Questionnaire!A:KQ,267,FALSE)),"#",VLOOKUP(A33477,Questionnaire!A:KQ,267,FALSE))</f>
        <v>#</v>
      </c>
    </row>
    <row r="33478" spans="1:2">
      <c r="A33478" t="s">
        <v>322</v>
      </c>
      <c r="B33478" t="str">
        <f>IF(ISBLANK(VLOOKUP(A33478,Questionnaire!A:KQ,267,FALSE)),"#",VLOOKUP(A33478,Questionnaire!A:KQ,267,FALSE))</f>
        <v>#</v>
      </c>
    </row>
    <row r="33479" spans="1:2">
      <c r="A33479" t="s">
        <v>326</v>
      </c>
      <c r="B33479" t="str">
        <f>IF(ISBLANK(VLOOKUP(A33479,Questionnaire!A:KQ,267,FALSE)),"#",VLOOKUP(A33479,Questionnaire!A:KQ,267,FALSE))</f>
        <v>#</v>
      </c>
    </row>
    <row r="33480" spans="1:2">
      <c r="A33480" t="s">
        <v>328</v>
      </c>
      <c r="B33480" t="str">
        <f>IF(ISBLANK(VLOOKUP(A33480,Questionnaire!A:KQ,267,FALSE)),"#",VLOOKUP(A33480,Questionnaire!A:KQ,267,FALSE))</f>
        <v>#</v>
      </c>
    </row>
    <row r="33481" spans="1:2">
      <c r="A33481" t="s">
        <v>332</v>
      </c>
      <c r="B33481" t="str">
        <f>IF(ISBLANK(VLOOKUP(A33481,Questionnaire!A:KQ,267,FALSE)),"#",VLOOKUP(A33481,Questionnaire!A:KQ,267,FALSE))</f>
        <v>#</v>
      </c>
    </row>
    <row r="33482" spans="1:2">
      <c r="A33482" t="s">
        <v>333</v>
      </c>
      <c r="B33482" t="str">
        <f>IF(ISBLANK(VLOOKUP(A33482,Questionnaire!A:KQ,267,FALSE)),"#",VLOOKUP(A33482,Questionnaire!A:KQ,267,FALSE))</f>
        <v>#</v>
      </c>
    </row>
    <row r="33483" spans="1:2">
      <c r="A33483" t="s">
        <v>334</v>
      </c>
      <c r="B33483" t="str">
        <f>IF(ISBLANK(VLOOKUP(A33483,Questionnaire!A:KQ,267,FALSE)),"#",VLOOKUP(A33483,Questionnaire!A:KQ,267,FALSE))</f>
        <v>#</v>
      </c>
    </row>
    <row r="33484" spans="1:2">
      <c r="A33484" t="s">
        <v>335</v>
      </c>
      <c r="B33484" t="str">
        <f>IF(ISBLANK(VLOOKUP(A33484,Questionnaire!A:KQ,267,FALSE)),"#",VLOOKUP(A33484,Questionnaire!A:KQ,267,FALSE))</f>
        <v>#</v>
      </c>
    </row>
    <row r="33485" spans="1:2">
      <c r="A33485" t="s">
        <v>336</v>
      </c>
      <c r="B33485" t="str">
        <f>IF(ISBLANK(VLOOKUP(A33485,Questionnaire!A:KQ,267,FALSE)),"#",VLOOKUP(A33485,Questionnaire!A:KQ,267,FALSE))</f>
        <v>#</v>
      </c>
    </row>
    <row r="33486" spans="1:2">
      <c r="A33486" t="s">
        <v>337</v>
      </c>
      <c r="B33486" t="str">
        <f>IF(ISBLANK(VLOOKUP(A33486,Questionnaire!A:KQ,267,FALSE)),"#",VLOOKUP(A33486,Questionnaire!A:KQ,267,FALSE))</f>
        <v>#</v>
      </c>
    </row>
    <row r="33487" spans="1:2">
      <c r="A33487" t="s">
        <v>338</v>
      </c>
      <c r="B33487" t="str">
        <f>IF(ISBLANK(VLOOKUP(A33487,Questionnaire!A:KQ,267,FALSE)),"#",VLOOKUP(A33487,Questionnaire!A:KQ,267,FALSE))</f>
        <v>#</v>
      </c>
    </row>
    <row r="33488" spans="1:2">
      <c r="A33488" t="s">
        <v>339</v>
      </c>
      <c r="B33488" t="str">
        <f>IF(ISBLANK(VLOOKUP(A33488,Questionnaire!A:KQ,267,FALSE)),"#",VLOOKUP(A33488,Questionnaire!A:KQ,267,FALSE))</f>
        <v>#</v>
      </c>
    </row>
    <row r="33489" spans="1:2">
      <c r="A33489" t="s">
        <v>340</v>
      </c>
      <c r="B33489" t="str">
        <f>IF(ISBLANK(VLOOKUP(A33489,Questionnaire!A:KQ,267,FALSE)),"#",VLOOKUP(A33489,Questionnaire!A:KQ,267,FALSE))</f>
        <v>#</v>
      </c>
    </row>
    <row r="33490" spans="1:2">
      <c r="A33490" t="s">
        <v>341</v>
      </c>
      <c r="B33490" t="str">
        <f>IF(ISBLANK(VLOOKUP(A33490,Questionnaire!A:KQ,267,FALSE)),"#",VLOOKUP(A33490,Questionnaire!A:KQ,267,FALSE))</f>
        <v>#</v>
      </c>
    </row>
    <row r="33491" spans="1:2">
      <c r="A33491" t="s">
        <v>342</v>
      </c>
      <c r="B33491" t="str">
        <f>IF(ISBLANK(VLOOKUP(A33491,Questionnaire!A:KQ,267,FALSE)),"#",VLOOKUP(A33491,Questionnaire!A:KQ,267,FALSE))</f>
        <v>#</v>
      </c>
    </row>
    <row r="33492" spans="1:2">
      <c r="A33492" t="s">
        <v>343</v>
      </c>
      <c r="B33492" t="str">
        <f>IF(ISBLANK(VLOOKUP(A33492,Questionnaire!A:KQ,267,FALSE)),"#",VLOOKUP(A33492,Questionnaire!A:KQ,267,FALSE))</f>
        <v>#</v>
      </c>
    </row>
    <row r="33493" spans="1:2">
      <c r="A33493" t="s">
        <v>344</v>
      </c>
      <c r="B33493" t="str">
        <f>IF(ISBLANK(VLOOKUP(A33493,Questionnaire!A:KQ,267,FALSE)),"#",VLOOKUP(A33493,Questionnaire!A:KQ,267,FALSE))</f>
        <v>#</v>
      </c>
    </row>
    <row r="33494" spans="1:2">
      <c r="A33494" t="s">
        <v>345</v>
      </c>
      <c r="B33494" t="str">
        <f>IF(ISBLANK(VLOOKUP(A33494,Questionnaire!A:KQ,267,FALSE)),"#",VLOOKUP(A33494,Questionnaire!A:KQ,267,FALSE))</f>
        <v>#</v>
      </c>
    </row>
    <row r="33495" spans="1:2">
      <c r="A33495" t="s">
        <v>348</v>
      </c>
      <c r="B33495" t="str">
        <f>IF(ISBLANK(VLOOKUP(A33495,Questionnaire!A:KQ,267,FALSE)),"#",VLOOKUP(A33495,Questionnaire!A:KQ,267,FALSE))</f>
        <v>#</v>
      </c>
    </row>
    <row r="33496" spans="1:2">
      <c r="A33496" t="s">
        <v>353</v>
      </c>
      <c r="B33496" t="str">
        <f>IF(ISBLANK(VLOOKUP(A33496,Questionnaire!A:KQ,267,FALSE)),"#",VLOOKUP(A33496,Questionnaire!A:KQ,267,FALSE))</f>
        <v>#</v>
      </c>
    </row>
    <row r="33497" spans="1:2">
      <c r="A33497" t="s">
        <v>354</v>
      </c>
      <c r="B33497" t="str">
        <f>IF(ISBLANK(VLOOKUP(A33497,Questionnaire!A:KQ,267,FALSE)),"#",VLOOKUP(A33497,Questionnaire!A:KQ,267,FALSE))</f>
        <v>#</v>
      </c>
    </row>
    <row r="33498" spans="1:2">
      <c r="A33498" t="s">
        <v>355</v>
      </c>
      <c r="B33498" t="str">
        <f>IF(ISBLANK(VLOOKUP(A33498,Questionnaire!A:KQ,267,FALSE)),"#",VLOOKUP(A33498,Questionnaire!A:KQ,267,FALSE))</f>
        <v>#</v>
      </c>
    </row>
    <row r="33499" spans="1:2">
      <c r="A33499" t="s">
        <v>356</v>
      </c>
      <c r="B33499" t="str">
        <f>IF(ISBLANK(VLOOKUP(A33499,Questionnaire!A:KQ,267,FALSE)),"#",VLOOKUP(A33499,Questionnaire!A:KQ,267,FALSE))</f>
        <v>#</v>
      </c>
    </row>
    <row r="33500" spans="1:2">
      <c r="A33500" t="s">
        <v>357</v>
      </c>
      <c r="B33500" t="str">
        <f>IF(ISBLANK(VLOOKUP(A33500,Questionnaire!A:KQ,267,FALSE)),"#",VLOOKUP(A33500,Questionnaire!A:KQ,267,FALSE))</f>
        <v>#</v>
      </c>
    </row>
    <row r="33501" spans="1:2">
      <c r="A33501" t="s">
        <v>360</v>
      </c>
      <c r="B33501" t="str">
        <f>IF(ISBLANK(VLOOKUP(A33501,Questionnaire!A:KQ,267,FALSE)),"#",VLOOKUP(A33501,Questionnaire!A:KQ,267,FALSE))</f>
        <v>#</v>
      </c>
    </row>
    <row r="33502" spans="1:2">
      <c r="A33502" t="s">
        <v>362</v>
      </c>
      <c r="B33502" t="str">
        <f>IF(ISBLANK(VLOOKUP(A33502,Questionnaire!A:KQ,267,FALSE)),"#",VLOOKUP(A33502,Questionnaire!A:KQ,267,FALSE))</f>
        <v>#</v>
      </c>
    </row>
    <row r="33503" spans="1:2">
      <c r="A33503" t="s">
        <v>363</v>
      </c>
      <c r="B33503" t="str">
        <f>IF(ISBLANK(VLOOKUP(A33503,Questionnaire!A:KQ,267,FALSE)),"#",VLOOKUP(A33503,Questionnaire!A:KQ,267,FALSE))</f>
        <v>#</v>
      </c>
    </row>
    <row r="33504" spans="1:2">
      <c r="A33504" t="s">
        <v>364</v>
      </c>
      <c r="B33504" t="str">
        <f>IF(ISBLANK(VLOOKUP(A33504,Questionnaire!A:KQ,267,FALSE)),"#",VLOOKUP(A33504,Questionnaire!A:KQ,267,FALSE))</f>
        <v>#</v>
      </c>
    </row>
    <row r="33505" spans="1:2">
      <c r="A33505" t="s">
        <v>365</v>
      </c>
      <c r="B33505" t="str">
        <f>IF(ISBLANK(VLOOKUP(A33505,Questionnaire!A:KQ,267,FALSE)),"#",VLOOKUP(A33505,Questionnaire!A:KQ,267,FALSE))</f>
        <v>#</v>
      </c>
    </row>
    <row r="33506" spans="1:2">
      <c r="A33506" t="s">
        <v>366</v>
      </c>
      <c r="B33506" t="str">
        <f>IF(ISBLANK(VLOOKUP(A33506,Questionnaire!A:KQ,267,FALSE)),"#",VLOOKUP(A33506,Questionnaire!A:KQ,267,FALSE))</f>
        <v>#</v>
      </c>
    </row>
    <row r="33507" spans="1:2">
      <c r="A33507" t="s">
        <v>371</v>
      </c>
      <c r="B33507" t="str">
        <f>IF(ISBLANK(VLOOKUP(A33507,Questionnaire!A:KQ,267,FALSE)),"#",VLOOKUP(A33507,Questionnaire!A:KQ,267,FALSE))</f>
        <v>#</v>
      </c>
    </row>
    <row r="33508" spans="1:2">
      <c r="A33508" t="s">
        <v>372</v>
      </c>
      <c r="B33508" t="str">
        <f>IF(ISBLANK(VLOOKUP(A33508,Questionnaire!A:KQ,267,FALSE)),"#",VLOOKUP(A33508,Questionnaire!A:KQ,267,FALSE))</f>
        <v>#</v>
      </c>
    </row>
    <row r="33509" spans="1:2">
      <c r="A33509" t="s">
        <v>373</v>
      </c>
      <c r="B33509" t="str">
        <f>IF(ISBLANK(VLOOKUP(A33509,Questionnaire!A:KQ,267,FALSE)),"#",VLOOKUP(A33509,Questionnaire!A:KQ,267,FALSE))</f>
        <v>#</v>
      </c>
    </row>
    <row r="33510" spans="1:2">
      <c r="A33510" t="s">
        <v>374</v>
      </c>
      <c r="B33510" t="str">
        <f>IF(ISBLANK(VLOOKUP(A33510,Questionnaire!A:KQ,267,FALSE)),"#",VLOOKUP(A33510,Questionnaire!A:KQ,267,FALSE))</f>
        <v>#</v>
      </c>
    </row>
    <row r="33511" spans="1:2">
      <c r="A33511" t="s">
        <v>377</v>
      </c>
      <c r="B33511" t="str">
        <f>IF(ISBLANK(VLOOKUP(A33511,Questionnaire!A:KQ,267,FALSE)),"#",VLOOKUP(A33511,Questionnaire!A:KQ,267,FALSE))</f>
        <v>#</v>
      </c>
    </row>
    <row r="33512" spans="1:2">
      <c r="A33512" t="s">
        <v>379</v>
      </c>
      <c r="B33512" t="str">
        <f>IF(ISBLANK(VLOOKUP(A33512,Questionnaire!A:KQ,267,FALSE)),"#",VLOOKUP(A33512,Questionnaire!A:KQ,267,FALSE))</f>
        <v>#</v>
      </c>
    </row>
    <row r="33513" spans="1:2">
      <c r="A33513" t="s">
        <v>380</v>
      </c>
      <c r="B33513" t="str">
        <f>IF(ISBLANK(VLOOKUP(A33513,Questionnaire!A:KQ,267,FALSE)),"#",VLOOKUP(A33513,Questionnaire!A:KQ,267,FALSE))</f>
        <v>#</v>
      </c>
    </row>
    <row r="33514" spans="1:2">
      <c r="A33514" t="s">
        <v>381</v>
      </c>
      <c r="B33514" t="str">
        <f>IF(ISBLANK(VLOOKUP(A33514,Questionnaire!A:KQ,267,FALSE)),"#",VLOOKUP(A33514,Questionnaire!A:KQ,267,FALSE))</f>
        <v>#</v>
      </c>
    </row>
    <row r="33515" spans="1:2">
      <c r="A33515" t="s">
        <v>382</v>
      </c>
      <c r="B33515" t="str">
        <f>IF(ISBLANK(VLOOKUP(A33515,Questionnaire!A:KQ,267,FALSE)),"#",VLOOKUP(A33515,Questionnaire!A:KQ,267,FALSE))</f>
        <v>#</v>
      </c>
    </row>
    <row r="33516" spans="1:2">
      <c r="A33516" t="s">
        <v>384</v>
      </c>
      <c r="B33516" t="str">
        <f>IF(ISBLANK(VLOOKUP(A33516,Questionnaire!A:KQ,267,FALSE)),"#",VLOOKUP(A33516,Questionnaire!A:KQ,267,FALSE))</f>
        <v>#</v>
      </c>
    </row>
    <row r="33517" spans="1:2">
      <c r="A33517" t="s">
        <v>387</v>
      </c>
      <c r="B33517" t="str">
        <f>IF(ISBLANK(VLOOKUP(A33517,Questionnaire!A:KQ,267,FALSE)),"#",VLOOKUP(A33517,Questionnaire!A:KQ,267,FALSE))</f>
        <v>#</v>
      </c>
    </row>
    <row r="33518" spans="1:2">
      <c r="A33518" t="s">
        <v>391</v>
      </c>
      <c r="B33518" t="str">
        <f>IF(ISBLANK(VLOOKUP(A33518,Questionnaire!A:KQ,267,FALSE)),"#",VLOOKUP(A33518,Questionnaire!A:KQ,267,FALSE))</f>
        <v>#</v>
      </c>
    </row>
    <row r="33519" spans="1:2">
      <c r="A33519" t="s">
        <v>393</v>
      </c>
      <c r="B33519" t="str">
        <f>IF(ISBLANK(VLOOKUP(A33519,Questionnaire!A:KQ,267,FALSE)),"#",VLOOKUP(A33519,Questionnaire!A:KQ,267,FALSE))</f>
        <v>#</v>
      </c>
    </row>
    <row r="33520" spans="1:2">
      <c r="A33520" t="s">
        <v>395</v>
      </c>
      <c r="B33520" t="str">
        <f>IF(ISBLANK(VLOOKUP(A33520,Questionnaire!A:KQ,267,FALSE)),"#",VLOOKUP(A33520,Questionnaire!A:KQ,267,FALSE))</f>
        <v>#</v>
      </c>
    </row>
    <row r="33521" spans="1:2">
      <c r="A33521" t="s">
        <v>398</v>
      </c>
      <c r="B33521" t="str">
        <f>IF(ISBLANK(VLOOKUP(A33521,Questionnaire!A:KQ,267,FALSE)),"#",VLOOKUP(A33521,Questionnaire!A:KQ,267,FALSE))</f>
        <v>#</v>
      </c>
    </row>
    <row r="33522" spans="1:2">
      <c r="A33522" t="s">
        <v>402</v>
      </c>
      <c r="B33522" t="str">
        <f>IF(ISBLANK(VLOOKUP(A33522,Questionnaire!A:KQ,267,FALSE)),"#",VLOOKUP(A33522,Questionnaire!A:KQ,267,FALSE))</f>
        <v>#</v>
      </c>
    </row>
    <row r="33523" spans="1:2">
      <c r="A33523" t="s">
        <v>405</v>
      </c>
      <c r="B33523" t="str">
        <f>IF(ISBLANK(VLOOKUP(A33523,Questionnaire!A:KQ,267,FALSE)),"#",VLOOKUP(A33523,Questionnaire!A:KQ,267,FALSE))</f>
        <v>#</v>
      </c>
    </row>
    <row r="33524" spans="1:2">
      <c r="A33524" t="s">
        <v>409</v>
      </c>
      <c r="B33524" t="str">
        <f>IF(ISBLANK(VLOOKUP(A33524,Questionnaire!A:KQ,267,FALSE)),"#",VLOOKUP(A33524,Questionnaire!A:KQ,267,FALSE))</f>
        <v>#</v>
      </c>
    </row>
    <row r="33525" spans="1:2">
      <c r="A33525" t="s">
        <v>412</v>
      </c>
      <c r="B33525" t="str">
        <f>IF(ISBLANK(VLOOKUP(A33525,Questionnaire!A:KQ,267,FALSE)),"#",VLOOKUP(A33525,Questionnaire!A:KQ,267,FALSE))</f>
        <v>#</v>
      </c>
    </row>
    <row r="33526" spans="1:2">
      <c r="A33526" t="s">
        <v>415</v>
      </c>
      <c r="B33526" t="str">
        <f>IF(ISBLANK(VLOOKUP(A33526,Questionnaire!A:KQ,267,FALSE)),"#",VLOOKUP(A33526,Questionnaire!A:KQ,267,FALSE))</f>
        <v>#</v>
      </c>
    </row>
    <row r="33527" spans="1:2">
      <c r="A33527" t="s">
        <v>418</v>
      </c>
      <c r="B33527" t="str">
        <f>IF(ISBLANK(VLOOKUP(A33527,Questionnaire!A:KQ,267,FALSE)),"#",VLOOKUP(A33527,Questionnaire!A:KQ,267,FALSE))</f>
        <v>#</v>
      </c>
    </row>
    <row r="33528" spans="1:2">
      <c r="A33528" t="s">
        <v>421</v>
      </c>
      <c r="B33528" t="str">
        <f>IF(ISBLANK(VLOOKUP(A33528,Questionnaire!A:KQ,267,FALSE)),"#",VLOOKUP(A33528,Questionnaire!A:KQ,267,FALSE))</f>
        <v>#</v>
      </c>
    </row>
    <row r="33529" spans="1:2">
      <c r="A33529" t="s">
        <v>424</v>
      </c>
      <c r="B33529" t="str">
        <f>IF(ISBLANK(VLOOKUP(A33529,Questionnaire!A:KQ,267,FALSE)),"#",VLOOKUP(A33529,Questionnaire!A:KQ,267,FALSE))</f>
        <v>#</v>
      </c>
    </row>
    <row r="33530" spans="1:2">
      <c r="A33530" t="s">
        <v>429</v>
      </c>
      <c r="B33530" t="str">
        <f>IF(ISBLANK(VLOOKUP(A33530,Questionnaire!A:KQ,267,FALSE)),"#",VLOOKUP(A33530,Questionnaire!A:KQ,267,FALSE))</f>
        <v>#</v>
      </c>
    </row>
    <row r="33531" spans="1:2">
      <c r="A33531" t="s">
        <v>432</v>
      </c>
      <c r="B33531" t="str">
        <f>IF(ISBLANK(VLOOKUP(A33531,Questionnaire!A:KQ,267,FALSE)),"#",VLOOKUP(A33531,Questionnaire!A:KQ,267,FALSE))</f>
        <v>#</v>
      </c>
    </row>
    <row r="33532" spans="1:2">
      <c r="A33532" t="s">
        <v>435</v>
      </c>
      <c r="B33532" t="str">
        <f>IF(ISBLANK(VLOOKUP(A33532,Questionnaire!A:KQ,267,FALSE)),"#",VLOOKUP(A33532,Questionnaire!A:KQ,267,FALSE))</f>
        <v>#</v>
      </c>
    </row>
    <row r="33533" spans="1:2">
      <c r="A33533" t="s">
        <v>437</v>
      </c>
      <c r="B33533" t="str">
        <f>IF(ISBLANK(VLOOKUP(A33533,Questionnaire!A:KQ,267,FALSE)),"#",VLOOKUP(A33533,Questionnaire!A:KQ,267,FALSE))</f>
        <v>#</v>
      </c>
    </row>
    <row r="33534" spans="1:2">
      <c r="A33534" t="s">
        <v>439</v>
      </c>
      <c r="B33534" t="str">
        <f>IF(ISBLANK(VLOOKUP(A33534,Questionnaire!A:KQ,267,FALSE)),"#",VLOOKUP(A33534,Questionnaire!A:KQ,267,FALSE))</f>
        <v>#</v>
      </c>
    </row>
    <row r="33535" spans="1:2">
      <c r="A33535" t="s">
        <v>442</v>
      </c>
      <c r="B33535" t="str">
        <f>IF(ISBLANK(VLOOKUP(A33535,Questionnaire!A:KQ,267,FALSE)),"#",VLOOKUP(A33535,Questionnaire!A:KQ,267,FALSE))</f>
        <v>#</v>
      </c>
    </row>
    <row r="33536" spans="1:2">
      <c r="A33536" t="s">
        <v>445</v>
      </c>
      <c r="B33536" t="str">
        <f>IF(ISBLANK(VLOOKUP(A33536,Questionnaire!A:KQ,267,FALSE)),"#",VLOOKUP(A33536,Questionnaire!A:KQ,267,FALSE))</f>
        <v>#</v>
      </c>
    </row>
    <row r="33537" spans="1:3">
      <c r="A33537" t="s">
        <v>448</v>
      </c>
      <c r="B33537" t="str">
        <f>IF(ISBLANK(VLOOKUP(A33537,Questionnaire!A:KQ,267,FALSE)),"#",VLOOKUP(A33537,Questionnaire!A:KQ,267,FALSE))</f>
        <v>#</v>
      </c>
    </row>
    <row r="33538" spans="1:3">
      <c r="A33538" t="s">
        <v>452</v>
      </c>
      <c r="B33538" t="str">
        <f>IF(ISBLANK(VLOOKUP(A33538,Questionnaire!A:KQ,267,FALSE)),"#",VLOOKUP(A33538,Questionnaire!A:KQ,267,FALSE))</f>
        <v>#</v>
      </c>
    </row>
    <row r="33539" spans="1:3">
      <c r="A33539" t="s">
        <v>455</v>
      </c>
      <c r="B33539" t="str">
        <f>IF(ISBLANK(VLOOKUP(A33539,Questionnaire!A:KQ,267,FALSE)),"#",VLOOKUP(A33539,Questionnaire!A:KQ,267,FALSE))</f>
        <v>#</v>
      </c>
    </row>
    <row r="33540" spans="1:3">
      <c r="A33540" t="s">
        <v>458</v>
      </c>
      <c r="B33540" t="str">
        <f>IF(ISBLANK(VLOOKUP(A33540,Questionnaire!A:KQ,267,FALSE)),"#",VLOOKUP(A33540,Questionnaire!A:KQ,267,FALSE))</f>
        <v>#</v>
      </c>
    </row>
    <row r="33541" spans="1:3">
      <c r="A33541" t="s">
        <v>461</v>
      </c>
      <c r="B33541" t="str">
        <f>IF(ISBLANK(VLOOKUP(A33541,Questionnaire!A:KQ,267,FALSE)),"#",VLOOKUP(A33541,Questionnaire!A:KQ,267,FALSE))</f>
        <v>#</v>
      </c>
    </row>
    <row r="33542" spans="1:3">
      <c r="A33542" t="s">
        <v>465</v>
      </c>
      <c r="B33542" t="str">
        <f>IF(ISBLANK(VLOOKUP(A33542,Questionnaire!A:KQ,267,FALSE)),"#",VLOOKUP(A33542,Questionnaire!A:KQ,267,FALSE))</f>
        <v>#</v>
      </c>
    </row>
    <row r="33543" spans="1:3">
      <c r="A33543" t="s">
        <v>467</v>
      </c>
      <c r="B33543" t="str">
        <f>IF(ISBLANK(VLOOKUP(A33543,Questionnaire!A:KQ,267,FALSE)),"#",VLOOKUP(A33543,Questionnaire!A:KQ,267,FALSE))</f>
        <v>#</v>
      </c>
    </row>
    <row r="33544" spans="1:3">
      <c r="A33544" t="s">
        <v>469</v>
      </c>
      <c r="B33544" t="str">
        <f>IF(ISBLANK(VLOOKUP(A33544,Questionnaire!A:KQ,267,FALSE)),"#",VLOOKUP(A33544,Questionnaire!A:KQ,267,FALSE))</f>
        <v>#</v>
      </c>
    </row>
    <row r="33545" spans="1:3">
      <c r="A33545" t="s">
        <v>471</v>
      </c>
      <c r="B33545" t="str">
        <f>IF(ISBLANK(VLOOKUP(A33545,Questionnaire!A:KQ,267,FALSE)),"#",VLOOKUP(A33545,Questionnaire!A:KQ,267,FALSE))</f>
        <v>#</v>
      </c>
    </row>
    <row r="33546" spans="1:3">
      <c r="A33546" t="s">
        <v>473</v>
      </c>
      <c r="B33546" t="str">
        <f>IF(ISBLANK(VLOOKUP(A33546,Questionnaire!A:KQ,267,FALSE)),"#",VLOOKUP(A33546,Questionnaire!A:KQ,267,FALSE))</f>
        <v>#</v>
      </c>
    </row>
    <row r="33547" spans="1:3">
      <c r="A33547" t="s">
        <v>475</v>
      </c>
      <c r="B33547" t="str">
        <f>IF(ISBLANK(VLOOKUP(A33547,Questionnaire!A:KQ,267,FALSE)),"#",VLOOKUP(A33547,Questionnaire!A:KQ,267,FALSE))</f>
        <v>#</v>
      </c>
    </row>
    <row r="33548" spans="1:3">
      <c r="A33548" t="s">
        <v>185</v>
      </c>
      <c r="B33548" t="str">
        <f>IF(ISBLANK(VLOOKUP(A33548,Questionnaire!A:KQ,268,FALSE)),"#",VLOOKUP(A33548,Questionnaire!A:KQ,268,FALSE))</f>
        <v>#</v>
      </c>
      <c r="C33548">
        <v>265</v>
      </c>
    </row>
    <row r="33549" spans="1:3">
      <c r="A33549" t="s">
        <v>187</v>
      </c>
      <c r="B33549" t="str">
        <f>IF(ISNA(VLOOKUP(VLOOKUP(A33549,Questionnaire!A:KQ,268,FALSE),'CORA Encoding'!D:E,2,FALSE)),"#",VLOOKUP(VLOOKUP(A33549,Questionnaire!A:KQ,268,FALSE),'CORA Encoding'!D:E,2,FALSE))</f>
        <v>#</v>
      </c>
    </row>
    <row r="33550" spans="1:3">
      <c r="A33550" t="s">
        <v>189</v>
      </c>
      <c r="B33550" t="str">
        <f>IF(ISNA(VLOOKUP(VLOOKUP(A33550,Questionnaire!A:KQ,268,FALSE),'CORA Encoding'!G:H,2,FALSE)),"#",VLOOKUP(VLOOKUP(A33550,Questionnaire!A:KQ,268,FALSE),'CORA Encoding'!G:H,2,FALSE))</f>
        <v>#</v>
      </c>
    </row>
    <row r="33551" spans="1:3">
      <c r="A33551" t="s">
        <v>191</v>
      </c>
      <c r="B33551" t="str">
        <f>IF(ISNA(VLOOKUP(VLOOKUP(A33551,Questionnaire!A:KQ,268,FALSE),'Country List'!E:F,2,FALSE)),"#",VLOOKUP(VLOOKUP(A33551,Questionnaire!A:KQ,268,FALSE),'Country List'!E:F,2,FALSE))</f>
        <v>#</v>
      </c>
    </row>
    <row r="33552" spans="1:3">
      <c r="A33552" t="s">
        <v>193</v>
      </c>
      <c r="B33552" t="str">
        <f>IF(ISNA(VLOOKUP(VLOOKUP(A33552,Questionnaire!A:KQ,268,FALSE),'Industry List'!B:C,2,FALSE)),"#",VLOOKUP(VLOOKUP(A33552,Questionnaire!A:KQ,268,FALSE),'Industry List'!B:C,2,FALSE))</f>
        <v>#</v>
      </c>
    </row>
    <row r="33553" spans="1:2">
      <c r="A33553" t="s">
        <v>197</v>
      </c>
      <c r="B33553" t="str">
        <f>IF(ISBLANK(VLOOKUP(A33553,Questionnaire!A:KQ,268,FALSE)),"#",VLOOKUP(A33553,Questionnaire!A:KQ,268,FALSE))</f>
        <v>#</v>
      </c>
    </row>
    <row r="33554" spans="1:2">
      <c r="A33554" t="s">
        <v>201</v>
      </c>
      <c r="B33554" t="str">
        <f>IF(ISBLANK(VLOOKUP(A33554,Questionnaire!A:KQ,268,FALSE)),"#",VLOOKUP(A33554,Questionnaire!A:KQ,268,FALSE))</f>
        <v>#</v>
      </c>
    </row>
    <row r="33555" spans="1:2">
      <c r="A33555" t="s">
        <v>203</v>
      </c>
      <c r="B33555" t="str">
        <f>IF(ISNA(VLOOKUP(VLOOKUP(A33555,Questionnaire!A:KQ,268,FALSE),'CORA Encoding'!J:K,2,FALSE)),"#",VLOOKUP(VLOOKUP(A33555,Questionnaire!A:KQ,268,FALSE),'CORA Encoding'!J:K,2,FALSE))</f>
        <v>#</v>
      </c>
    </row>
    <row r="33556" spans="1:2">
      <c r="A33556" t="s">
        <v>208</v>
      </c>
      <c r="B33556" t="str">
        <f>IF(ISBLANK(VLOOKUP(A33556,Questionnaire!A:KQ,268,FALSE)),"#",VLOOKUP(A33556,Questionnaire!A:KQ,268,FALSE))</f>
        <v>#</v>
      </c>
    </row>
    <row r="33557" spans="1:2">
      <c r="A33557" t="s">
        <v>213</v>
      </c>
      <c r="B33557" t="str">
        <f>IF(ISBLANK(VLOOKUP(A33557,Questionnaire!A:KQ,268,FALSE)),"#",VLOOKUP(A33557,Questionnaire!A:KQ,268,FALSE))</f>
        <v>#</v>
      </c>
    </row>
    <row r="33558" spans="1:2">
      <c r="A33558" t="s">
        <v>215</v>
      </c>
      <c r="B33558" t="str">
        <f>IF(ISBLANK(VLOOKUP(A33558,Questionnaire!A:KQ,268,FALSE)),"#",VLOOKUP(A33558,Questionnaire!A:KQ,268,FALSE))</f>
        <v>#</v>
      </c>
    </row>
    <row r="33559" spans="1:2">
      <c r="A33559" t="s">
        <v>217</v>
      </c>
      <c r="B33559" t="str">
        <f>IF(ISBLANK(VLOOKUP(A33559,Questionnaire!A:KQ,268,FALSE)),"#",VLOOKUP(A33559,Questionnaire!A:KQ,268,FALSE))</f>
        <v>#</v>
      </c>
    </row>
    <row r="33560" spans="1:2">
      <c r="A33560" t="s">
        <v>219</v>
      </c>
      <c r="B33560" t="str">
        <f>IF(ISBLANK(VLOOKUP(A33560,Questionnaire!A:KQ,268,FALSE)),"#",VLOOKUP(A33560,Questionnaire!A:KQ,268,FALSE))</f>
        <v>#</v>
      </c>
    </row>
    <row r="33561" spans="1:2">
      <c r="A33561" t="s">
        <v>221</v>
      </c>
      <c r="B33561" t="str">
        <f>IF(ISBLANK(VLOOKUP(A33561,Questionnaire!A:KQ,268,FALSE)),"#",VLOOKUP(A33561,Questionnaire!A:KQ,268,FALSE))</f>
        <v>#</v>
      </c>
    </row>
    <row r="33562" spans="1:2">
      <c r="A33562" t="s">
        <v>223</v>
      </c>
      <c r="B33562" t="str">
        <f>IF(ISBLANK(VLOOKUP(A33562,Questionnaire!A:KQ,268,FALSE)),"#",VLOOKUP(A33562,Questionnaire!A:KQ,268,FALSE))</f>
        <v>#</v>
      </c>
    </row>
    <row r="33563" spans="1:2">
      <c r="A33563" t="s">
        <v>225</v>
      </c>
      <c r="B33563" t="str">
        <f>IF(ISBLANK(VLOOKUP(A33563,Questionnaire!A:KQ,268,FALSE)),"#",VLOOKUP(A33563,Questionnaire!A:KQ,268,FALSE))</f>
        <v>#</v>
      </c>
    </row>
    <row r="33564" spans="1:2">
      <c r="A33564" t="s">
        <v>227</v>
      </c>
      <c r="B33564" t="str">
        <f>IF(ISBLANK(VLOOKUP(A33564,Questionnaire!A:KQ,268,FALSE)),"#",VLOOKUP(A33564,Questionnaire!A:KQ,268,FALSE))</f>
        <v>#</v>
      </c>
    </row>
    <row r="33565" spans="1:2">
      <c r="A33565" t="s">
        <v>229</v>
      </c>
      <c r="B33565" t="str">
        <f>IF(ISBLANK(VLOOKUP(A33565,Questionnaire!A:KQ,268,FALSE)),"#",VLOOKUP(A33565,Questionnaire!A:KQ,268,FALSE))</f>
        <v>#</v>
      </c>
    </row>
    <row r="33566" spans="1:2">
      <c r="A33566" t="s">
        <v>231</v>
      </c>
      <c r="B33566" t="str">
        <f>IF(ISBLANK(VLOOKUP(A33566,Questionnaire!A:KQ,268,FALSE)),"#",VLOOKUP(A33566,Questionnaire!A:KQ,268,FALSE))</f>
        <v>#</v>
      </c>
    </row>
    <row r="33567" spans="1:2">
      <c r="A33567" t="s">
        <v>233</v>
      </c>
      <c r="B33567" t="str">
        <f>IF(ISBLANK(VLOOKUP(A33567,Questionnaire!A:KQ,268,FALSE)),"#",VLOOKUP(A33567,Questionnaire!A:KQ,268,FALSE))</f>
        <v>#</v>
      </c>
    </row>
    <row r="33568" spans="1:2">
      <c r="A33568" t="s">
        <v>235</v>
      </c>
      <c r="B33568" t="str">
        <f>IF(ISBLANK(VLOOKUP(A33568,Questionnaire!A:KQ,268,FALSE)),"#",VLOOKUP(A33568,Questionnaire!A:KQ,268,FALSE))</f>
        <v>#</v>
      </c>
    </row>
    <row r="33569" spans="1:2">
      <c r="A33569" t="s">
        <v>237</v>
      </c>
      <c r="B33569" t="str">
        <f>IF(ISBLANK(VLOOKUP(A33569,Questionnaire!A:KQ,268,FALSE)),"#",VLOOKUP(A33569,Questionnaire!A:KQ,268,FALSE))</f>
        <v>#</v>
      </c>
    </row>
    <row r="33570" spans="1:2">
      <c r="A33570" t="s">
        <v>239</v>
      </c>
      <c r="B33570" t="str">
        <f>IF(ISBLANK(VLOOKUP(A33570,Questionnaire!A:KQ,268,FALSE)),"#",VLOOKUP(A33570,Questionnaire!A:KQ,268,FALSE))</f>
        <v>#</v>
      </c>
    </row>
    <row r="33571" spans="1:2">
      <c r="A33571" t="s">
        <v>242</v>
      </c>
      <c r="B33571" t="str">
        <f>IF(ISBLANK(VLOOKUP(A33571,Questionnaire!A:KQ,268,FALSE)),"#",VLOOKUP(A33571,Questionnaire!A:KQ,268,FALSE))</f>
        <v>#</v>
      </c>
    </row>
    <row r="33572" spans="1:2">
      <c r="A33572" t="s">
        <v>245</v>
      </c>
      <c r="B33572" t="str">
        <f>IF(ISBLANK(VLOOKUP(A33572,Questionnaire!A:KQ,268,FALSE)),"#",VLOOKUP(A33572,Questionnaire!A:KQ,268,FALSE))</f>
        <v>#</v>
      </c>
    </row>
    <row r="33573" spans="1:2">
      <c r="A33573" t="s">
        <v>247</v>
      </c>
      <c r="B33573" t="str">
        <f>IF(ISBLANK(VLOOKUP(A33573,Questionnaire!A:KQ,268,FALSE)),"#",VLOOKUP(A33573,Questionnaire!A:KQ,268,FALSE))</f>
        <v>#</v>
      </c>
    </row>
    <row r="33574" spans="1:2">
      <c r="A33574" t="s">
        <v>249</v>
      </c>
      <c r="B33574" t="str">
        <f>IF(ISBLANK(VLOOKUP(A33574,Questionnaire!A:KQ,268,FALSE)),"#",VLOOKUP(A33574,Questionnaire!A:KQ,268,FALSE))</f>
        <v>#</v>
      </c>
    </row>
    <row r="33575" spans="1:2">
      <c r="A33575" t="s">
        <v>250</v>
      </c>
      <c r="B33575" t="str">
        <f>IF(ISBLANK(VLOOKUP(A33575,Questionnaire!A:KQ,268,FALSE)),"#",VLOOKUP(A33575,Questionnaire!A:KQ,268,FALSE))</f>
        <v>#</v>
      </c>
    </row>
    <row r="33576" spans="1:2">
      <c r="A33576" t="s">
        <v>252</v>
      </c>
      <c r="B33576" t="str">
        <f>IF(ISBLANK(VLOOKUP(A33576,Questionnaire!A:KQ,268,FALSE)),"#",VLOOKUP(A33576,Questionnaire!A:KQ,268,FALSE))</f>
        <v>#</v>
      </c>
    </row>
    <row r="33577" spans="1:2">
      <c r="A33577" t="s">
        <v>255</v>
      </c>
      <c r="B33577" t="str">
        <f>IF(ISBLANK(VLOOKUP(A33577,Questionnaire!A:KQ,268,FALSE)),"#",VLOOKUP(A33577,Questionnaire!A:KQ,268,FALSE))</f>
        <v>#</v>
      </c>
    </row>
    <row r="33578" spans="1:2">
      <c r="A33578" t="s">
        <v>258</v>
      </c>
      <c r="B33578" t="str">
        <f>IF(ISNA(VLOOKUP(VLOOKUP(A33578,Questionnaire!A:KQ,268,FALSE),'CORA Encoding'!M:N,2,FALSE)),"#",VLOOKUP(VLOOKUP(A33578,Questionnaire!A:KQ,268,FALSE),'CORA Encoding'!M:N,2,FALSE))</f>
        <v>#</v>
      </c>
    </row>
    <row r="33579" spans="1:2">
      <c r="A33579" t="s">
        <v>261</v>
      </c>
      <c r="B33579" t="str">
        <f>IF(ISBLANK(VLOOKUP(A33579,Questionnaire!A:KQ,268,FALSE)),"#",VLOOKUP(A33579,Questionnaire!A:KQ,268,FALSE))</f>
        <v>#</v>
      </c>
    </row>
    <row r="33580" spans="1:2">
      <c r="A33580" t="s">
        <v>263</v>
      </c>
      <c r="B33580" t="str">
        <f>IF(ISBLANK(VLOOKUP(A33580,Questionnaire!A:KQ,268,FALSE)),"#",VLOOKUP(A33580,Questionnaire!A:KQ,268,FALSE))</f>
        <v>#</v>
      </c>
    </row>
    <row r="33581" spans="1:2">
      <c r="A33581" t="s">
        <v>265</v>
      </c>
      <c r="B33581" t="str">
        <f>IF(ISBLANK(VLOOKUP(A33581,Questionnaire!A:KQ,268,FALSE)),"#",VLOOKUP(A33581,Questionnaire!A:KQ,268,FALSE))</f>
        <v>#</v>
      </c>
    </row>
    <row r="33582" spans="1:2">
      <c r="A33582" t="s">
        <v>267</v>
      </c>
      <c r="B33582" t="str">
        <f>IF(ISBLANK(VLOOKUP(A33582,Questionnaire!A:KQ,268,FALSE)),"#",VLOOKUP(A33582,Questionnaire!A:KQ,268,FALSE))</f>
        <v>#</v>
      </c>
    </row>
    <row r="33583" spans="1:2">
      <c r="A33583" t="s">
        <v>269</v>
      </c>
      <c r="B33583" t="str">
        <f>IF(ISBLANK(VLOOKUP(A33583,Questionnaire!A:KQ,268,FALSE)),"#",VLOOKUP(A33583,Questionnaire!A:KQ,268,FALSE))</f>
        <v>#</v>
      </c>
    </row>
    <row r="33584" spans="1:2">
      <c r="A33584" t="s">
        <v>274</v>
      </c>
      <c r="B33584" t="str">
        <f>IF(ISBLANK(VLOOKUP(A33584,Questionnaire!A:KQ,268,FALSE)),"#",VLOOKUP(A33584,Questionnaire!A:KQ,268,FALSE))</f>
        <v>#</v>
      </c>
    </row>
    <row r="33585" spans="1:2">
      <c r="A33585" t="s">
        <v>276</v>
      </c>
      <c r="B33585" t="str">
        <f>IF(ISBLANK(VLOOKUP(A33585,Questionnaire!A:KQ,268,FALSE)),"#",VLOOKUP(A33585,Questionnaire!A:KQ,268,FALSE))</f>
        <v>#</v>
      </c>
    </row>
    <row r="33586" spans="1:2">
      <c r="A33586" t="s">
        <v>278</v>
      </c>
      <c r="B33586" t="str">
        <f>IF(ISBLANK(VLOOKUP(A33586,Questionnaire!A:KQ,268,FALSE)),"#",VLOOKUP(A33586,Questionnaire!A:KQ,268,FALSE))</f>
        <v>#</v>
      </c>
    </row>
    <row r="33587" spans="1:2">
      <c r="A33587" t="s">
        <v>280</v>
      </c>
      <c r="B33587" t="str">
        <f>IF(ISBLANK(VLOOKUP(A33587,Questionnaire!A:KQ,268,FALSE)),"#",VLOOKUP(A33587,Questionnaire!A:KQ,268,FALSE))</f>
        <v>#</v>
      </c>
    </row>
    <row r="33588" spans="1:2">
      <c r="A33588" t="s">
        <v>282</v>
      </c>
      <c r="B33588" t="str">
        <f>IF(ISBLANK(VLOOKUP(A33588,Questionnaire!A:KQ,268,FALSE)),"#",VLOOKUP(A33588,Questionnaire!A:KQ,268,FALSE))</f>
        <v>#</v>
      </c>
    </row>
    <row r="33589" spans="1:2">
      <c r="A33589" t="s">
        <v>286</v>
      </c>
      <c r="B33589" t="str">
        <f>IF(ISBLANK(VLOOKUP(A33589,Questionnaire!A:KQ,268,FALSE)),"#",VLOOKUP(A33589,Questionnaire!A:KQ,268,FALSE))</f>
        <v>#</v>
      </c>
    </row>
    <row r="33590" spans="1:2">
      <c r="A33590" t="s">
        <v>288</v>
      </c>
      <c r="B33590" t="str">
        <f>IF(ISBLANK(VLOOKUP(A33590,Questionnaire!A:KQ,268,FALSE)),"#",VLOOKUP(A33590,Questionnaire!A:KQ,268,FALSE))</f>
        <v>#</v>
      </c>
    </row>
    <row r="33591" spans="1:2">
      <c r="A33591" t="s">
        <v>290</v>
      </c>
      <c r="B33591" t="str">
        <f>IF(ISBLANK(VLOOKUP(A33591,Questionnaire!A:KQ,268,FALSE)),"#",VLOOKUP(A33591,Questionnaire!A:KQ,268,FALSE))</f>
        <v>#</v>
      </c>
    </row>
    <row r="33592" spans="1:2">
      <c r="A33592" t="s">
        <v>292</v>
      </c>
      <c r="B33592" t="str">
        <f>IF(ISBLANK(VLOOKUP(A33592,Questionnaire!A:KQ,268,FALSE)),"#",VLOOKUP(A33592,Questionnaire!A:KQ,268,FALSE))</f>
        <v>#</v>
      </c>
    </row>
    <row r="33593" spans="1:2">
      <c r="A33593" t="s">
        <v>294</v>
      </c>
      <c r="B33593" t="str">
        <f>IF(ISBLANK(VLOOKUP(A33593,Questionnaire!A:KQ,268,FALSE)),"#",VLOOKUP(A33593,Questionnaire!A:KQ,268,FALSE))</f>
        <v>#</v>
      </c>
    </row>
    <row r="33594" spans="1:2">
      <c r="A33594" t="s">
        <v>296</v>
      </c>
      <c r="B33594" t="str">
        <f>IF(ISBLANK(VLOOKUP(A33594,Questionnaire!A:KQ,268,FALSE)),"#",VLOOKUP(A33594,Questionnaire!A:KQ,268,FALSE))</f>
        <v>#</v>
      </c>
    </row>
    <row r="33595" spans="1:2">
      <c r="A33595" t="s">
        <v>301</v>
      </c>
      <c r="B33595" t="str">
        <f>IF(ISBLANK(VLOOKUP(A33595,Questionnaire!A:KQ,268,FALSE)),"#",VLOOKUP(A33595,Questionnaire!A:KQ,268,FALSE))</f>
        <v>#</v>
      </c>
    </row>
    <row r="33596" spans="1:2">
      <c r="A33596" t="s">
        <v>303</v>
      </c>
      <c r="B33596" t="str">
        <f>IF(ISBLANK(VLOOKUP(A33596,Questionnaire!A:KQ,268,FALSE)),"#",VLOOKUP(A33596,Questionnaire!A:KQ,268,FALSE))</f>
        <v>#</v>
      </c>
    </row>
    <row r="33597" spans="1:2">
      <c r="A33597" t="s">
        <v>305</v>
      </c>
      <c r="B33597" t="str">
        <f>IF(ISBLANK(VLOOKUP(A33597,Questionnaire!A:KQ,268,FALSE)),"#",VLOOKUP(A33597,Questionnaire!A:KQ,268,FALSE))</f>
        <v>#</v>
      </c>
    </row>
    <row r="33598" spans="1:2">
      <c r="A33598" t="s">
        <v>307</v>
      </c>
      <c r="B33598" t="str">
        <f>IF(ISBLANK(VLOOKUP(A33598,Questionnaire!A:KQ,268,FALSE)),"#",VLOOKUP(A33598,Questionnaire!A:KQ,268,FALSE))</f>
        <v>#</v>
      </c>
    </row>
    <row r="33599" spans="1:2">
      <c r="A33599" t="s">
        <v>311</v>
      </c>
      <c r="B33599" t="str">
        <f>IF(ISBLANK(VLOOKUP(A33599,Questionnaire!A:KQ,268,FALSE)),"#",VLOOKUP(A33599,Questionnaire!A:KQ,268,FALSE))</f>
        <v>#</v>
      </c>
    </row>
    <row r="33600" spans="1:2">
      <c r="A33600" t="s">
        <v>313</v>
      </c>
      <c r="B33600" t="str">
        <f>IF(ISBLANK(VLOOKUP(A33600,Questionnaire!A:KQ,268,FALSE)),"#",VLOOKUP(A33600,Questionnaire!A:KQ,268,FALSE))</f>
        <v>#</v>
      </c>
    </row>
    <row r="33601" spans="1:2">
      <c r="A33601" t="s">
        <v>314</v>
      </c>
      <c r="B33601" t="str">
        <f>IF(ISBLANK(VLOOKUP(A33601,Questionnaire!A:KQ,268,FALSE)),"#",VLOOKUP(A33601,Questionnaire!A:KQ,268,FALSE))</f>
        <v>#</v>
      </c>
    </row>
    <row r="33602" spans="1:2">
      <c r="A33602" t="s">
        <v>315</v>
      </c>
      <c r="B33602" t="str">
        <f>IF(ISBLANK(VLOOKUP(A33602,Questionnaire!A:KQ,268,FALSE)),"#",VLOOKUP(A33602,Questionnaire!A:KQ,268,FALSE))</f>
        <v>#</v>
      </c>
    </row>
    <row r="33603" spans="1:2">
      <c r="A33603" t="s">
        <v>317</v>
      </c>
      <c r="B33603" t="str">
        <f>IF(ISBLANK(VLOOKUP(A33603,Questionnaire!A:KQ,268,FALSE)),"#",VLOOKUP(A33603,Questionnaire!A:KQ,268,FALSE))</f>
        <v>#</v>
      </c>
    </row>
    <row r="33604" spans="1:2">
      <c r="A33604" t="s">
        <v>319</v>
      </c>
      <c r="B33604" t="str">
        <f>IF(ISBLANK(VLOOKUP(A33604,Questionnaire!A:KQ,268,FALSE)),"#",VLOOKUP(A33604,Questionnaire!A:KQ,268,FALSE))</f>
        <v>#</v>
      </c>
    </row>
    <row r="33605" spans="1:2">
      <c r="A33605" t="s">
        <v>322</v>
      </c>
      <c r="B33605" t="str">
        <f>IF(ISBLANK(VLOOKUP(A33605,Questionnaire!A:KQ,268,FALSE)),"#",VLOOKUP(A33605,Questionnaire!A:KQ,268,FALSE))</f>
        <v>#</v>
      </c>
    </row>
    <row r="33606" spans="1:2">
      <c r="A33606" t="s">
        <v>326</v>
      </c>
      <c r="B33606" t="str">
        <f>IF(ISBLANK(VLOOKUP(A33606,Questionnaire!A:KQ,268,FALSE)),"#",VLOOKUP(A33606,Questionnaire!A:KQ,268,FALSE))</f>
        <v>#</v>
      </c>
    </row>
    <row r="33607" spans="1:2">
      <c r="A33607" t="s">
        <v>328</v>
      </c>
      <c r="B33607" t="str">
        <f>IF(ISBLANK(VLOOKUP(A33607,Questionnaire!A:KQ,268,FALSE)),"#",VLOOKUP(A33607,Questionnaire!A:KQ,268,FALSE))</f>
        <v>#</v>
      </c>
    </row>
    <row r="33608" spans="1:2">
      <c r="A33608" t="s">
        <v>332</v>
      </c>
      <c r="B33608" t="str">
        <f>IF(ISBLANK(VLOOKUP(A33608,Questionnaire!A:KQ,268,FALSE)),"#",VLOOKUP(A33608,Questionnaire!A:KQ,268,FALSE))</f>
        <v>#</v>
      </c>
    </row>
    <row r="33609" spans="1:2">
      <c r="A33609" t="s">
        <v>333</v>
      </c>
      <c r="B33609" t="str">
        <f>IF(ISBLANK(VLOOKUP(A33609,Questionnaire!A:KQ,268,FALSE)),"#",VLOOKUP(A33609,Questionnaire!A:KQ,268,FALSE))</f>
        <v>#</v>
      </c>
    </row>
    <row r="33610" spans="1:2">
      <c r="A33610" t="s">
        <v>334</v>
      </c>
      <c r="B33610" t="str">
        <f>IF(ISBLANK(VLOOKUP(A33610,Questionnaire!A:KQ,268,FALSE)),"#",VLOOKUP(A33610,Questionnaire!A:KQ,268,FALSE))</f>
        <v>#</v>
      </c>
    </row>
    <row r="33611" spans="1:2">
      <c r="A33611" t="s">
        <v>335</v>
      </c>
      <c r="B33611" t="str">
        <f>IF(ISBLANK(VLOOKUP(A33611,Questionnaire!A:KQ,268,FALSE)),"#",VLOOKUP(A33611,Questionnaire!A:KQ,268,FALSE))</f>
        <v>#</v>
      </c>
    </row>
    <row r="33612" spans="1:2">
      <c r="A33612" t="s">
        <v>336</v>
      </c>
      <c r="B33612" t="str">
        <f>IF(ISBLANK(VLOOKUP(A33612,Questionnaire!A:KQ,268,FALSE)),"#",VLOOKUP(A33612,Questionnaire!A:KQ,268,FALSE))</f>
        <v>#</v>
      </c>
    </row>
    <row r="33613" spans="1:2">
      <c r="A33613" t="s">
        <v>337</v>
      </c>
      <c r="B33613" t="str">
        <f>IF(ISBLANK(VLOOKUP(A33613,Questionnaire!A:KQ,268,FALSE)),"#",VLOOKUP(A33613,Questionnaire!A:KQ,268,FALSE))</f>
        <v>#</v>
      </c>
    </row>
    <row r="33614" spans="1:2">
      <c r="A33614" t="s">
        <v>338</v>
      </c>
      <c r="B33614" t="str">
        <f>IF(ISBLANK(VLOOKUP(A33614,Questionnaire!A:KQ,268,FALSE)),"#",VLOOKUP(A33614,Questionnaire!A:KQ,268,FALSE))</f>
        <v>#</v>
      </c>
    </row>
    <row r="33615" spans="1:2">
      <c r="A33615" t="s">
        <v>339</v>
      </c>
      <c r="B33615" t="str">
        <f>IF(ISBLANK(VLOOKUP(A33615,Questionnaire!A:KQ,268,FALSE)),"#",VLOOKUP(A33615,Questionnaire!A:KQ,268,FALSE))</f>
        <v>#</v>
      </c>
    </row>
    <row r="33616" spans="1:2">
      <c r="A33616" t="s">
        <v>340</v>
      </c>
      <c r="B33616" t="str">
        <f>IF(ISBLANK(VLOOKUP(A33616,Questionnaire!A:KQ,268,FALSE)),"#",VLOOKUP(A33616,Questionnaire!A:KQ,268,FALSE))</f>
        <v>#</v>
      </c>
    </row>
    <row r="33617" spans="1:2">
      <c r="A33617" t="s">
        <v>341</v>
      </c>
      <c r="B33617" t="str">
        <f>IF(ISBLANK(VLOOKUP(A33617,Questionnaire!A:KQ,268,FALSE)),"#",VLOOKUP(A33617,Questionnaire!A:KQ,268,FALSE))</f>
        <v>#</v>
      </c>
    </row>
    <row r="33618" spans="1:2">
      <c r="A33618" t="s">
        <v>342</v>
      </c>
      <c r="B33618" t="str">
        <f>IF(ISBLANK(VLOOKUP(A33618,Questionnaire!A:KQ,268,FALSE)),"#",VLOOKUP(A33618,Questionnaire!A:KQ,268,FALSE))</f>
        <v>#</v>
      </c>
    </row>
    <row r="33619" spans="1:2">
      <c r="A33619" t="s">
        <v>343</v>
      </c>
      <c r="B33619" t="str">
        <f>IF(ISBLANK(VLOOKUP(A33619,Questionnaire!A:KQ,268,FALSE)),"#",VLOOKUP(A33619,Questionnaire!A:KQ,268,FALSE))</f>
        <v>#</v>
      </c>
    </row>
    <row r="33620" spans="1:2">
      <c r="A33620" t="s">
        <v>344</v>
      </c>
      <c r="B33620" t="str">
        <f>IF(ISBLANK(VLOOKUP(A33620,Questionnaire!A:KQ,268,FALSE)),"#",VLOOKUP(A33620,Questionnaire!A:KQ,268,FALSE))</f>
        <v>#</v>
      </c>
    </row>
    <row r="33621" spans="1:2">
      <c r="A33621" t="s">
        <v>345</v>
      </c>
      <c r="B33621" t="str">
        <f>IF(ISBLANK(VLOOKUP(A33621,Questionnaire!A:KQ,268,FALSE)),"#",VLOOKUP(A33621,Questionnaire!A:KQ,268,FALSE))</f>
        <v>#</v>
      </c>
    </row>
    <row r="33622" spans="1:2">
      <c r="A33622" t="s">
        <v>348</v>
      </c>
      <c r="B33622" t="str">
        <f>IF(ISBLANK(VLOOKUP(A33622,Questionnaire!A:KQ,268,FALSE)),"#",VLOOKUP(A33622,Questionnaire!A:KQ,268,FALSE))</f>
        <v>#</v>
      </c>
    </row>
    <row r="33623" spans="1:2">
      <c r="A33623" t="s">
        <v>353</v>
      </c>
      <c r="B33623" t="str">
        <f>IF(ISBLANK(VLOOKUP(A33623,Questionnaire!A:KQ,268,FALSE)),"#",VLOOKUP(A33623,Questionnaire!A:KQ,268,FALSE))</f>
        <v>#</v>
      </c>
    </row>
    <row r="33624" spans="1:2">
      <c r="A33624" t="s">
        <v>354</v>
      </c>
      <c r="B33624" t="str">
        <f>IF(ISBLANK(VLOOKUP(A33624,Questionnaire!A:KQ,268,FALSE)),"#",VLOOKUP(A33624,Questionnaire!A:KQ,268,FALSE))</f>
        <v>#</v>
      </c>
    </row>
    <row r="33625" spans="1:2">
      <c r="A33625" t="s">
        <v>355</v>
      </c>
      <c r="B33625" t="str">
        <f>IF(ISBLANK(VLOOKUP(A33625,Questionnaire!A:KQ,268,FALSE)),"#",VLOOKUP(A33625,Questionnaire!A:KQ,268,FALSE))</f>
        <v>#</v>
      </c>
    </row>
    <row r="33626" spans="1:2">
      <c r="A33626" t="s">
        <v>356</v>
      </c>
      <c r="B33626" t="str">
        <f>IF(ISBLANK(VLOOKUP(A33626,Questionnaire!A:KQ,268,FALSE)),"#",VLOOKUP(A33626,Questionnaire!A:KQ,268,FALSE))</f>
        <v>#</v>
      </c>
    </row>
    <row r="33627" spans="1:2">
      <c r="A33627" t="s">
        <v>357</v>
      </c>
      <c r="B33627" t="str">
        <f>IF(ISBLANK(VLOOKUP(A33627,Questionnaire!A:KQ,268,FALSE)),"#",VLOOKUP(A33627,Questionnaire!A:KQ,268,FALSE))</f>
        <v>#</v>
      </c>
    </row>
    <row r="33628" spans="1:2">
      <c r="A33628" t="s">
        <v>360</v>
      </c>
      <c r="B33628" t="str">
        <f>IF(ISBLANK(VLOOKUP(A33628,Questionnaire!A:KQ,268,FALSE)),"#",VLOOKUP(A33628,Questionnaire!A:KQ,268,FALSE))</f>
        <v>#</v>
      </c>
    </row>
    <row r="33629" spans="1:2">
      <c r="A33629" t="s">
        <v>362</v>
      </c>
      <c r="B33629" t="str">
        <f>IF(ISBLANK(VLOOKUP(A33629,Questionnaire!A:KQ,268,FALSE)),"#",VLOOKUP(A33629,Questionnaire!A:KQ,268,FALSE))</f>
        <v>#</v>
      </c>
    </row>
    <row r="33630" spans="1:2">
      <c r="A33630" t="s">
        <v>363</v>
      </c>
      <c r="B33630" t="str">
        <f>IF(ISBLANK(VLOOKUP(A33630,Questionnaire!A:KQ,268,FALSE)),"#",VLOOKUP(A33630,Questionnaire!A:KQ,268,FALSE))</f>
        <v>#</v>
      </c>
    </row>
    <row r="33631" spans="1:2">
      <c r="A33631" t="s">
        <v>364</v>
      </c>
      <c r="B33631" t="str">
        <f>IF(ISBLANK(VLOOKUP(A33631,Questionnaire!A:KQ,268,FALSE)),"#",VLOOKUP(A33631,Questionnaire!A:KQ,268,FALSE))</f>
        <v>#</v>
      </c>
    </row>
    <row r="33632" spans="1:2">
      <c r="A33632" t="s">
        <v>365</v>
      </c>
      <c r="B33632" t="str">
        <f>IF(ISBLANK(VLOOKUP(A33632,Questionnaire!A:KQ,268,FALSE)),"#",VLOOKUP(A33632,Questionnaire!A:KQ,268,FALSE))</f>
        <v>#</v>
      </c>
    </row>
    <row r="33633" spans="1:2">
      <c r="A33633" t="s">
        <v>366</v>
      </c>
      <c r="B33633" t="str">
        <f>IF(ISBLANK(VLOOKUP(A33633,Questionnaire!A:KQ,268,FALSE)),"#",VLOOKUP(A33633,Questionnaire!A:KQ,268,FALSE))</f>
        <v>#</v>
      </c>
    </row>
    <row r="33634" spans="1:2">
      <c r="A33634" t="s">
        <v>371</v>
      </c>
      <c r="B33634" t="str">
        <f>IF(ISBLANK(VLOOKUP(A33634,Questionnaire!A:KQ,268,FALSE)),"#",VLOOKUP(A33634,Questionnaire!A:KQ,268,FALSE))</f>
        <v>#</v>
      </c>
    </row>
    <row r="33635" spans="1:2">
      <c r="A33635" t="s">
        <v>372</v>
      </c>
      <c r="B33635" t="str">
        <f>IF(ISBLANK(VLOOKUP(A33635,Questionnaire!A:KQ,268,FALSE)),"#",VLOOKUP(A33635,Questionnaire!A:KQ,268,FALSE))</f>
        <v>#</v>
      </c>
    </row>
    <row r="33636" spans="1:2">
      <c r="A33636" t="s">
        <v>373</v>
      </c>
      <c r="B33636" t="str">
        <f>IF(ISBLANK(VLOOKUP(A33636,Questionnaire!A:KQ,268,FALSE)),"#",VLOOKUP(A33636,Questionnaire!A:KQ,268,FALSE))</f>
        <v>#</v>
      </c>
    </row>
    <row r="33637" spans="1:2">
      <c r="A33637" t="s">
        <v>374</v>
      </c>
      <c r="B33637" t="str">
        <f>IF(ISBLANK(VLOOKUP(A33637,Questionnaire!A:KQ,268,FALSE)),"#",VLOOKUP(A33637,Questionnaire!A:KQ,268,FALSE))</f>
        <v>#</v>
      </c>
    </row>
    <row r="33638" spans="1:2">
      <c r="A33638" t="s">
        <v>377</v>
      </c>
      <c r="B33638" t="str">
        <f>IF(ISBLANK(VLOOKUP(A33638,Questionnaire!A:KQ,268,FALSE)),"#",VLOOKUP(A33638,Questionnaire!A:KQ,268,FALSE))</f>
        <v>#</v>
      </c>
    </row>
    <row r="33639" spans="1:2">
      <c r="A33639" t="s">
        <v>379</v>
      </c>
      <c r="B33639" t="str">
        <f>IF(ISBLANK(VLOOKUP(A33639,Questionnaire!A:KQ,268,FALSE)),"#",VLOOKUP(A33639,Questionnaire!A:KQ,268,FALSE))</f>
        <v>#</v>
      </c>
    </row>
    <row r="33640" spans="1:2">
      <c r="A33640" t="s">
        <v>380</v>
      </c>
      <c r="B33640" t="str">
        <f>IF(ISBLANK(VLOOKUP(A33640,Questionnaire!A:KQ,268,FALSE)),"#",VLOOKUP(A33640,Questionnaire!A:KQ,268,FALSE))</f>
        <v>#</v>
      </c>
    </row>
    <row r="33641" spans="1:2">
      <c r="A33641" t="s">
        <v>381</v>
      </c>
      <c r="B33641" t="str">
        <f>IF(ISBLANK(VLOOKUP(A33641,Questionnaire!A:KQ,268,FALSE)),"#",VLOOKUP(A33641,Questionnaire!A:KQ,268,FALSE))</f>
        <v>#</v>
      </c>
    </row>
    <row r="33642" spans="1:2">
      <c r="A33642" t="s">
        <v>382</v>
      </c>
      <c r="B33642" t="str">
        <f>IF(ISBLANK(VLOOKUP(A33642,Questionnaire!A:KQ,268,FALSE)),"#",VLOOKUP(A33642,Questionnaire!A:KQ,268,FALSE))</f>
        <v>#</v>
      </c>
    </row>
    <row r="33643" spans="1:2">
      <c r="A33643" t="s">
        <v>384</v>
      </c>
      <c r="B33643" t="str">
        <f>IF(ISBLANK(VLOOKUP(A33643,Questionnaire!A:KQ,268,FALSE)),"#",VLOOKUP(A33643,Questionnaire!A:KQ,268,FALSE))</f>
        <v>#</v>
      </c>
    </row>
    <row r="33644" spans="1:2">
      <c r="A33644" t="s">
        <v>387</v>
      </c>
      <c r="B33644" t="str">
        <f>IF(ISBLANK(VLOOKUP(A33644,Questionnaire!A:KQ,268,FALSE)),"#",VLOOKUP(A33644,Questionnaire!A:KQ,268,FALSE))</f>
        <v>#</v>
      </c>
    </row>
    <row r="33645" spans="1:2">
      <c r="A33645" t="s">
        <v>391</v>
      </c>
      <c r="B33645" t="str">
        <f>IF(ISBLANK(VLOOKUP(A33645,Questionnaire!A:KQ,268,FALSE)),"#",VLOOKUP(A33645,Questionnaire!A:KQ,268,FALSE))</f>
        <v>#</v>
      </c>
    </row>
    <row r="33646" spans="1:2">
      <c r="A33646" t="s">
        <v>393</v>
      </c>
      <c r="B33646" t="str">
        <f>IF(ISBLANK(VLOOKUP(A33646,Questionnaire!A:KQ,268,FALSE)),"#",VLOOKUP(A33646,Questionnaire!A:KQ,268,FALSE))</f>
        <v>#</v>
      </c>
    </row>
    <row r="33647" spans="1:2">
      <c r="A33647" t="s">
        <v>395</v>
      </c>
      <c r="B33647" t="str">
        <f>IF(ISBLANK(VLOOKUP(A33647,Questionnaire!A:KQ,268,FALSE)),"#",VLOOKUP(A33647,Questionnaire!A:KQ,268,FALSE))</f>
        <v>#</v>
      </c>
    </row>
    <row r="33648" spans="1:2">
      <c r="A33648" t="s">
        <v>398</v>
      </c>
      <c r="B33648" t="str">
        <f>IF(ISBLANK(VLOOKUP(A33648,Questionnaire!A:KQ,268,FALSE)),"#",VLOOKUP(A33648,Questionnaire!A:KQ,268,FALSE))</f>
        <v>#</v>
      </c>
    </row>
    <row r="33649" spans="1:2">
      <c r="A33649" t="s">
        <v>402</v>
      </c>
      <c r="B33649" t="str">
        <f>IF(ISBLANK(VLOOKUP(A33649,Questionnaire!A:KQ,268,FALSE)),"#",VLOOKUP(A33649,Questionnaire!A:KQ,268,FALSE))</f>
        <v>#</v>
      </c>
    </row>
    <row r="33650" spans="1:2">
      <c r="A33650" t="s">
        <v>405</v>
      </c>
      <c r="B33650" t="str">
        <f>IF(ISBLANK(VLOOKUP(A33650,Questionnaire!A:KQ,268,FALSE)),"#",VLOOKUP(A33650,Questionnaire!A:KQ,268,FALSE))</f>
        <v>#</v>
      </c>
    </row>
    <row r="33651" spans="1:2">
      <c r="A33651" t="s">
        <v>409</v>
      </c>
      <c r="B33651" t="str">
        <f>IF(ISBLANK(VLOOKUP(A33651,Questionnaire!A:KQ,268,FALSE)),"#",VLOOKUP(A33651,Questionnaire!A:KQ,268,FALSE))</f>
        <v>#</v>
      </c>
    </row>
    <row r="33652" spans="1:2">
      <c r="A33652" t="s">
        <v>412</v>
      </c>
      <c r="B33652" t="str">
        <f>IF(ISBLANK(VLOOKUP(A33652,Questionnaire!A:KQ,268,FALSE)),"#",VLOOKUP(A33652,Questionnaire!A:KQ,268,FALSE))</f>
        <v>#</v>
      </c>
    </row>
    <row r="33653" spans="1:2">
      <c r="A33653" t="s">
        <v>415</v>
      </c>
      <c r="B33653" t="str">
        <f>IF(ISBLANK(VLOOKUP(A33653,Questionnaire!A:KQ,268,FALSE)),"#",VLOOKUP(A33653,Questionnaire!A:KQ,268,FALSE))</f>
        <v>#</v>
      </c>
    </row>
    <row r="33654" spans="1:2">
      <c r="A33654" t="s">
        <v>418</v>
      </c>
      <c r="B33654" t="str">
        <f>IF(ISBLANK(VLOOKUP(A33654,Questionnaire!A:KQ,268,FALSE)),"#",VLOOKUP(A33654,Questionnaire!A:KQ,268,FALSE))</f>
        <v>#</v>
      </c>
    </row>
    <row r="33655" spans="1:2">
      <c r="A33655" t="s">
        <v>421</v>
      </c>
      <c r="B33655" t="str">
        <f>IF(ISBLANK(VLOOKUP(A33655,Questionnaire!A:KQ,268,FALSE)),"#",VLOOKUP(A33655,Questionnaire!A:KQ,268,FALSE))</f>
        <v>#</v>
      </c>
    </row>
    <row r="33656" spans="1:2">
      <c r="A33656" t="s">
        <v>424</v>
      </c>
      <c r="B33656" t="str">
        <f>IF(ISBLANK(VLOOKUP(A33656,Questionnaire!A:KQ,268,FALSE)),"#",VLOOKUP(A33656,Questionnaire!A:KQ,268,FALSE))</f>
        <v>#</v>
      </c>
    </row>
    <row r="33657" spans="1:2">
      <c r="A33657" t="s">
        <v>429</v>
      </c>
      <c r="B33657" t="str">
        <f>IF(ISBLANK(VLOOKUP(A33657,Questionnaire!A:KQ,268,FALSE)),"#",VLOOKUP(A33657,Questionnaire!A:KQ,268,FALSE))</f>
        <v>#</v>
      </c>
    </row>
    <row r="33658" spans="1:2">
      <c r="A33658" t="s">
        <v>432</v>
      </c>
      <c r="B33658" t="str">
        <f>IF(ISBLANK(VLOOKUP(A33658,Questionnaire!A:KQ,268,FALSE)),"#",VLOOKUP(A33658,Questionnaire!A:KQ,268,FALSE))</f>
        <v>#</v>
      </c>
    </row>
    <row r="33659" spans="1:2">
      <c r="A33659" t="s">
        <v>435</v>
      </c>
      <c r="B33659" t="str">
        <f>IF(ISBLANK(VLOOKUP(A33659,Questionnaire!A:KQ,268,FALSE)),"#",VLOOKUP(A33659,Questionnaire!A:KQ,268,FALSE))</f>
        <v>#</v>
      </c>
    </row>
    <row r="33660" spans="1:2">
      <c r="A33660" t="s">
        <v>437</v>
      </c>
      <c r="B33660" t="str">
        <f>IF(ISBLANK(VLOOKUP(A33660,Questionnaire!A:KQ,268,FALSE)),"#",VLOOKUP(A33660,Questionnaire!A:KQ,268,FALSE))</f>
        <v>#</v>
      </c>
    </row>
    <row r="33661" spans="1:2">
      <c r="A33661" t="s">
        <v>439</v>
      </c>
      <c r="B33661" t="str">
        <f>IF(ISBLANK(VLOOKUP(A33661,Questionnaire!A:KQ,268,FALSE)),"#",VLOOKUP(A33661,Questionnaire!A:KQ,268,FALSE))</f>
        <v>#</v>
      </c>
    </row>
    <row r="33662" spans="1:2">
      <c r="A33662" t="s">
        <v>442</v>
      </c>
      <c r="B33662" t="str">
        <f>IF(ISBLANK(VLOOKUP(A33662,Questionnaire!A:KQ,268,FALSE)),"#",VLOOKUP(A33662,Questionnaire!A:KQ,268,FALSE))</f>
        <v>#</v>
      </c>
    </row>
    <row r="33663" spans="1:2">
      <c r="A33663" t="s">
        <v>445</v>
      </c>
      <c r="B33663" t="str">
        <f>IF(ISBLANK(VLOOKUP(A33663,Questionnaire!A:KQ,268,FALSE)),"#",VLOOKUP(A33663,Questionnaire!A:KQ,268,FALSE))</f>
        <v>#</v>
      </c>
    </row>
    <row r="33664" spans="1:2">
      <c r="A33664" t="s">
        <v>448</v>
      </c>
      <c r="B33664" t="str">
        <f>IF(ISBLANK(VLOOKUP(A33664,Questionnaire!A:KQ,268,FALSE)),"#",VLOOKUP(A33664,Questionnaire!A:KQ,268,FALSE))</f>
        <v>#</v>
      </c>
    </row>
    <row r="33665" spans="1:3">
      <c r="A33665" t="s">
        <v>452</v>
      </c>
      <c r="B33665" t="str">
        <f>IF(ISBLANK(VLOOKUP(A33665,Questionnaire!A:KQ,268,FALSE)),"#",VLOOKUP(A33665,Questionnaire!A:KQ,268,FALSE))</f>
        <v>#</v>
      </c>
    </row>
    <row r="33666" spans="1:3">
      <c r="A33666" t="s">
        <v>455</v>
      </c>
      <c r="B33666" t="str">
        <f>IF(ISBLANK(VLOOKUP(A33666,Questionnaire!A:KQ,268,FALSE)),"#",VLOOKUP(A33666,Questionnaire!A:KQ,268,FALSE))</f>
        <v>#</v>
      </c>
    </row>
    <row r="33667" spans="1:3">
      <c r="A33667" t="s">
        <v>458</v>
      </c>
      <c r="B33667" t="str">
        <f>IF(ISBLANK(VLOOKUP(A33667,Questionnaire!A:KQ,268,FALSE)),"#",VLOOKUP(A33667,Questionnaire!A:KQ,268,FALSE))</f>
        <v>#</v>
      </c>
    </row>
    <row r="33668" spans="1:3">
      <c r="A33668" t="s">
        <v>461</v>
      </c>
      <c r="B33668" t="str">
        <f>IF(ISBLANK(VLOOKUP(A33668,Questionnaire!A:KQ,268,FALSE)),"#",VLOOKUP(A33668,Questionnaire!A:KQ,268,FALSE))</f>
        <v>#</v>
      </c>
    </row>
    <row r="33669" spans="1:3">
      <c r="A33669" t="s">
        <v>465</v>
      </c>
      <c r="B33669" t="str">
        <f>IF(ISBLANK(VLOOKUP(A33669,Questionnaire!A:KQ,268,FALSE)),"#",VLOOKUP(A33669,Questionnaire!A:KQ,268,FALSE))</f>
        <v>#</v>
      </c>
    </row>
    <row r="33670" spans="1:3">
      <c r="A33670" t="s">
        <v>467</v>
      </c>
      <c r="B33670" t="str">
        <f>IF(ISBLANK(VLOOKUP(A33670,Questionnaire!A:KQ,268,FALSE)),"#",VLOOKUP(A33670,Questionnaire!A:KQ,268,FALSE))</f>
        <v>#</v>
      </c>
    </row>
    <row r="33671" spans="1:3">
      <c r="A33671" t="s">
        <v>469</v>
      </c>
      <c r="B33671" t="str">
        <f>IF(ISBLANK(VLOOKUP(A33671,Questionnaire!A:KQ,268,FALSE)),"#",VLOOKUP(A33671,Questionnaire!A:KQ,268,FALSE))</f>
        <v>#</v>
      </c>
    </row>
    <row r="33672" spans="1:3">
      <c r="A33672" t="s">
        <v>471</v>
      </c>
      <c r="B33672" t="str">
        <f>IF(ISBLANK(VLOOKUP(A33672,Questionnaire!A:KQ,268,FALSE)),"#",VLOOKUP(A33672,Questionnaire!A:KQ,268,FALSE))</f>
        <v>#</v>
      </c>
    </row>
    <row r="33673" spans="1:3">
      <c r="A33673" t="s">
        <v>473</v>
      </c>
      <c r="B33673" t="str">
        <f>IF(ISBLANK(VLOOKUP(A33673,Questionnaire!A:KQ,268,FALSE)),"#",VLOOKUP(A33673,Questionnaire!A:KQ,268,FALSE))</f>
        <v>#</v>
      </c>
    </row>
    <row r="33674" spans="1:3">
      <c r="A33674" t="s">
        <v>475</v>
      </c>
      <c r="B33674" t="str">
        <f>IF(ISBLANK(VLOOKUP(A33674,Questionnaire!A:KQ,268,FALSE)),"#",VLOOKUP(A33674,Questionnaire!A:KQ,268,FALSE))</f>
        <v>#</v>
      </c>
    </row>
    <row r="33675" spans="1:3">
      <c r="A33675" t="s">
        <v>185</v>
      </c>
      <c r="B33675" t="str">
        <f>IF(ISBLANK(VLOOKUP(A33675,Questionnaire!A:KQ,269,FALSE)),"#",VLOOKUP(A33675,Questionnaire!A:KQ,269,FALSE))</f>
        <v>#</v>
      </c>
      <c r="C33675">
        <v>266</v>
      </c>
    </row>
    <row r="33676" spans="1:3">
      <c r="A33676" t="s">
        <v>187</v>
      </c>
      <c r="B33676" t="str">
        <f>IF(ISNA(VLOOKUP(VLOOKUP(A33676,Questionnaire!A:KQ,269,FALSE),'CORA Encoding'!D:E,2,FALSE)),"#",VLOOKUP(VLOOKUP(A33676,Questionnaire!A:KQ,269,FALSE),'CORA Encoding'!D:E,2,FALSE))</f>
        <v>#</v>
      </c>
    </row>
    <row r="33677" spans="1:3">
      <c r="A33677" t="s">
        <v>189</v>
      </c>
      <c r="B33677" t="str">
        <f>IF(ISNA(VLOOKUP(VLOOKUP(A33677,Questionnaire!A:KQ,269,FALSE),'CORA Encoding'!G:H,2,FALSE)),"#",VLOOKUP(VLOOKUP(A33677,Questionnaire!A:KQ,269,FALSE),'CORA Encoding'!G:H,2,FALSE))</f>
        <v>#</v>
      </c>
    </row>
    <row r="33678" spans="1:3">
      <c r="A33678" t="s">
        <v>191</v>
      </c>
      <c r="B33678" t="str">
        <f>IF(ISNA(VLOOKUP(VLOOKUP(A33678,Questionnaire!A:KQ,269,FALSE),'Country List'!E:F,2,FALSE)),"#",VLOOKUP(VLOOKUP(A33678,Questionnaire!A:KQ,269,FALSE),'Country List'!E:F,2,FALSE))</f>
        <v>#</v>
      </c>
    </row>
    <row r="33679" spans="1:3">
      <c r="A33679" t="s">
        <v>193</v>
      </c>
      <c r="B33679" t="str">
        <f>IF(ISNA(VLOOKUP(VLOOKUP(A33679,Questionnaire!A:KQ,269,FALSE),'Industry List'!B:C,2,FALSE)),"#",VLOOKUP(VLOOKUP(A33679,Questionnaire!A:KQ,269,FALSE),'Industry List'!B:C,2,FALSE))</f>
        <v>#</v>
      </c>
    </row>
    <row r="33680" spans="1:3">
      <c r="A33680" t="s">
        <v>197</v>
      </c>
      <c r="B33680" t="str">
        <f>IF(ISBLANK(VLOOKUP(A33680,Questionnaire!A:KQ,269,FALSE)),"#",VLOOKUP(A33680,Questionnaire!A:KQ,269,FALSE))</f>
        <v>#</v>
      </c>
    </row>
    <row r="33681" spans="1:2">
      <c r="A33681" t="s">
        <v>201</v>
      </c>
      <c r="B33681" t="str">
        <f>IF(ISBLANK(VLOOKUP(A33681,Questionnaire!A:KQ,269,FALSE)),"#",VLOOKUP(A33681,Questionnaire!A:KQ,269,FALSE))</f>
        <v>#</v>
      </c>
    </row>
    <row r="33682" spans="1:2">
      <c r="A33682" t="s">
        <v>203</v>
      </c>
      <c r="B33682" t="str">
        <f>IF(ISNA(VLOOKUP(VLOOKUP(A33682,Questionnaire!A:KQ,269,FALSE),'CORA Encoding'!J:K,2,FALSE)),"#",VLOOKUP(VLOOKUP(A33682,Questionnaire!A:KQ,269,FALSE),'CORA Encoding'!J:K,2,FALSE))</f>
        <v>#</v>
      </c>
    </row>
    <row r="33683" spans="1:2">
      <c r="A33683" t="s">
        <v>208</v>
      </c>
      <c r="B33683" t="str">
        <f>IF(ISBLANK(VLOOKUP(A33683,Questionnaire!A:KQ,269,FALSE)),"#",VLOOKUP(A33683,Questionnaire!A:KQ,269,FALSE))</f>
        <v>#</v>
      </c>
    </row>
    <row r="33684" spans="1:2">
      <c r="A33684" t="s">
        <v>213</v>
      </c>
      <c r="B33684" t="str">
        <f>IF(ISBLANK(VLOOKUP(A33684,Questionnaire!A:KQ,269,FALSE)),"#",VLOOKUP(A33684,Questionnaire!A:KQ,269,FALSE))</f>
        <v>#</v>
      </c>
    </row>
    <row r="33685" spans="1:2">
      <c r="A33685" t="s">
        <v>215</v>
      </c>
      <c r="B33685" t="str">
        <f>IF(ISBLANK(VLOOKUP(A33685,Questionnaire!A:KQ,269,FALSE)),"#",VLOOKUP(A33685,Questionnaire!A:KQ,269,FALSE))</f>
        <v>#</v>
      </c>
    </row>
    <row r="33686" spans="1:2">
      <c r="A33686" t="s">
        <v>217</v>
      </c>
      <c r="B33686" t="str">
        <f>IF(ISBLANK(VLOOKUP(A33686,Questionnaire!A:KQ,269,FALSE)),"#",VLOOKUP(A33686,Questionnaire!A:KQ,269,FALSE))</f>
        <v>#</v>
      </c>
    </row>
    <row r="33687" spans="1:2">
      <c r="A33687" t="s">
        <v>219</v>
      </c>
      <c r="B33687" t="str">
        <f>IF(ISBLANK(VLOOKUP(A33687,Questionnaire!A:KQ,269,FALSE)),"#",VLOOKUP(A33687,Questionnaire!A:KQ,269,FALSE))</f>
        <v>#</v>
      </c>
    </row>
    <row r="33688" spans="1:2">
      <c r="A33688" t="s">
        <v>221</v>
      </c>
      <c r="B33688" t="str">
        <f>IF(ISBLANK(VLOOKUP(A33688,Questionnaire!A:KQ,269,FALSE)),"#",VLOOKUP(A33688,Questionnaire!A:KQ,269,FALSE))</f>
        <v>#</v>
      </c>
    </row>
    <row r="33689" spans="1:2">
      <c r="A33689" t="s">
        <v>223</v>
      </c>
      <c r="B33689" t="str">
        <f>IF(ISBLANK(VLOOKUP(A33689,Questionnaire!A:KQ,269,FALSE)),"#",VLOOKUP(A33689,Questionnaire!A:KQ,269,FALSE))</f>
        <v>#</v>
      </c>
    </row>
    <row r="33690" spans="1:2">
      <c r="A33690" t="s">
        <v>225</v>
      </c>
      <c r="B33690" t="str">
        <f>IF(ISBLANK(VLOOKUP(A33690,Questionnaire!A:KQ,269,FALSE)),"#",VLOOKUP(A33690,Questionnaire!A:KQ,269,FALSE))</f>
        <v>#</v>
      </c>
    </row>
    <row r="33691" spans="1:2">
      <c r="A33691" t="s">
        <v>227</v>
      </c>
      <c r="B33691" t="str">
        <f>IF(ISBLANK(VLOOKUP(A33691,Questionnaire!A:KQ,269,FALSE)),"#",VLOOKUP(A33691,Questionnaire!A:KQ,269,FALSE))</f>
        <v>#</v>
      </c>
    </row>
    <row r="33692" spans="1:2">
      <c r="A33692" t="s">
        <v>229</v>
      </c>
      <c r="B33692" t="str">
        <f>IF(ISBLANK(VLOOKUP(A33692,Questionnaire!A:KQ,269,FALSE)),"#",VLOOKUP(A33692,Questionnaire!A:KQ,269,FALSE))</f>
        <v>#</v>
      </c>
    </row>
    <row r="33693" spans="1:2">
      <c r="A33693" t="s">
        <v>231</v>
      </c>
      <c r="B33693" t="str">
        <f>IF(ISBLANK(VLOOKUP(A33693,Questionnaire!A:KQ,269,FALSE)),"#",VLOOKUP(A33693,Questionnaire!A:KQ,269,FALSE))</f>
        <v>#</v>
      </c>
    </row>
    <row r="33694" spans="1:2">
      <c r="A33694" t="s">
        <v>233</v>
      </c>
      <c r="B33694" t="str">
        <f>IF(ISBLANK(VLOOKUP(A33694,Questionnaire!A:KQ,269,FALSE)),"#",VLOOKUP(A33694,Questionnaire!A:KQ,269,FALSE))</f>
        <v>#</v>
      </c>
    </row>
    <row r="33695" spans="1:2">
      <c r="A33695" t="s">
        <v>235</v>
      </c>
      <c r="B33695" t="str">
        <f>IF(ISBLANK(VLOOKUP(A33695,Questionnaire!A:KQ,269,FALSE)),"#",VLOOKUP(A33695,Questionnaire!A:KQ,269,FALSE))</f>
        <v>#</v>
      </c>
    </row>
    <row r="33696" spans="1:2">
      <c r="A33696" t="s">
        <v>237</v>
      </c>
      <c r="B33696" t="str">
        <f>IF(ISBLANK(VLOOKUP(A33696,Questionnaire!A:KQ,269,FALSE)),"#",VLOOKUP(A33696,Questionnaire!A:KQ,269,FALSE))</f>
        <v>#</v>
      </c>
    </row>
    <row r="33697" spans="1:2">
      <c r="A33697" t="s">
        <v>239</v>
      </c>
      <c r="B33697" t="str">
        <f>IF(ISBLANK(VLOOKUP(A33697,Questionnaire!A:KQ,269,FALSE)),"#",VLOOKUP(A33697,Questionnaire!A:KQ,269,FALSE))</f>
        <v>#</v>
      </c>
    </row>
    <row r="33698" spans="1:2">
      <c r="A33698" t="s">
        <v>242</v>
      </c>
      <c r="B33698" t="str">
        <f>IF(ISBLANK(VLOOKUP(A33698,Questionnaire!A:KQ,269,FALSE)),"#",VLOOKUP(A33698,Questionnaire!A:KQ,269,FALSE))</f>
        <v>#</v>
      </c>
    </row>
    <row r="33699" spans="1:2">
      <c r="A33699" t="s">
        <v>245</v>
      </c>
      <c r="B33699" t="str">
        <f>IF(ISBLANK(VLOOKUP(A33699,Questionnaire!A:KQ,269,FALSE)),"#",VLOOKUP(A33699,Questionnaire!A:KQ,269,FALSE))</f>
        <v>#</v>
      </c>
    </row>
    <row r="33700" spans="1:2">
      <c r="A33700" t="s">
        <v>247</v>
      </c>
      <c r="B33700" t="str">
        <f>IF(ISBLANK(VLOOKUP(A33700,Questionnaire!A:KQ,269,FALSE)),"#",VLOOKUP(A33700,Questionnaire!A:KQ,269,FALSE))</f>
        <v>#</v>
      </c>
    </row>
    <row r="33701" spans="1:2">
      <c r="A33701" t="s">
        <v>249</v>
      </c>
      <c r="B33701" t="str">
        <f>IF(ISBLANK(VLOOKUP(A33701,Questionnaire!A:KQ,269,FALSE)),"#",VLOOKUP(A33701,Questionnaire!A:KQ,269,FALSE))</f>
        <v>#</v>
      </c>
    </row>
    <row r="33702" spans="1:2">
      <c r="A33702" t="s">
        <v>250</v>
      </c>
      <c r="B33702" t="str">
        <f>IF(ISBLANK(VLOOKUP(A33702,Questionnaire!A:KQ,269,FALSE)),"#",VLOOKUP(A33702,Questionnaire!A:KQ,269,FALSE))</f>
        <v>#</v>
      </c>
    </row>
    <row r="33703" spans="1:2">
      <c r="A33703" t="s">
        <v>252</v>
      </c>
      <c r="B33703" t="str">
        <f>IF(ISBLANK(VLOOKUP(A33703,Questionnaire!A:KQ,269,FALSE)),"#",VLOOKUP(A33703,Questionnaire!A:KQ,269,FALSE))</f>
        <v>#</v>
      </c>
    </row>
    <row r="33704" spans="1:2">
      <c r="A33704" t="s">
        <v>255</v>
      </c>
      <c r="B33704" t="str">
        <f>IF(ISBLANK(VLOOKUP(A33704,Questionnaire!A:KQ,269,FALSE)),"#",VLOOKUP(A33704,Questionnaire!A:KQ,269,FALSE))</f>
        <v>#</v>
      </c>
    </row>
    <row r="33705" spans="1:2">
      <c r="A33705" t="s">
        <v>258</v>
      </c>
      <c r="B33705" t="str">
        <f>IF(ISNA(VLOOKUP(VLOOKUP(A33705,Questionnaire!A:KQ,269,FALSE),'CORA Encoding'!M:N,2,FALSE)),"#",VLOOKUP(VLOOKUP(A33705,Questionnaire!A:KQ,269,FALSE),'CORA Encoding'!M:N,2,FALSE))</f>
        <v>#</v>
      </c>
    </row>
    <row r="33706" spans="1:2">
      <c r="A33706" t="s">
        <v>261</v>
      </c>
      <c r="B33706" t="str">
        <f>IF(ISBLANK(VLOOKUP(A33706,Questionnaire!A:KQ,269,FALSE)),"#",VLOOKUP(A33706,Questionnaire!A:KQ,269,FALSE))</f>
        <v>#</v>
      </c>
    </row>
    <row r="33707" spans="1:2">
      <c r="A33707" t="s">
        <v>263</v>
      </c>
      <c r="B33707" t="str">
        <f>IF(ISBLANK(VLOOKUP(A33707,Questionnaire!A:KQ,269,FALSE)),"#",VLOOKUP(A33707,Questionnaire!A:KQ,269,FALSE))</f>
        <v>#</v>
      </c>
    </row>
    <row r="33708" spans="1:2">
      <c r="A33708" t="s">
        <v>265</v>
      </c>
      <c r="B33708" t="str">
        <f>IF(ISBLANK(VLOOKUP(A33708,Questionnaire!A:KQ,269,FALSE)),"#",VLOOKUP(A33708,Questionnaire!A:KQ,269,FALSE))</f>
        <v>#</v>
      </c>
    </row>
    <row r="33709" spans="1:2">
      <c r="A33709" t="s">
        <v>267</v>
      </c>
      <c r="B33709" t="str">
        <f>IF(ISBLANK(VLOOKUP(A33709,Questionnaire!A:KQ,269,FALSE)),"#",VLOOKUP(A33709,Questionnaire!A:KQ,269,FALSE))</f>
        <v>#</v>
      </c>
    </row>
    <row r="33710" spans="1:2">
      <c r="A33710" t="s">
        <v>269</v>
      </c>
      <c r="B33710" t="str">
        <f>IF(ISBLANK(VLOOKUP(A33710,Questionnaire!A:KQ,269,FALSE)),"#",VLOOKUP(A33710,Questionnaire!A:KQ,269,FALSE))</f>
        <v>#</v>
      </c>
    </row>
    <row r="33711" spans="1:2">
      <c r="A33711" t="s">
        <v>274</v>
      </c>
      <c r="B33711" t="str">
        <f>IF(ISBLANK(VLOOKUP(A33711,Questionnaire!A:KQ,269,FALSE)),"#",VLOOKUP(A33711,Questionnaire!A:KQ,269,FALSE))</f>
        <v>#</v>
      </c>
    </row>
    <row r="33712" spans="1:2">
      <c r="A33712" t="s">
        <v>276</v>
      </c>
      <c r="B33712" t="str">
        <f>IF(ISBLANK(VLOOKUP(A33712,Questionnaire!A:KQ,269,FALSE)),"#",VLOOKUP(A33712,Questionnaire!A:KQ,269,FALSE))</f>
        <v>#</v>
      </c>
    </row>
    <row r="33713" spans="1:2">
      <c r="A33713" t="s">
        <v>278</v>
      </c>
      <c r="B33713" t="str">
        <f>IF(ISBLANK(VLOOKUP(A33713,Questionnaire!A:KQ,269,FALSE)),"#",VLOOKUP(A33713,Questionnaire!A:KQ,269,FALSE))</f>
        <v>#</v>
      </c>
    </row>
    <row r="33714" spans="1:2">
      <c r="A33714" t="s">
        <v>280</v>
      </c>
      <c r="B33714" t="str">
        <f>IF(ISBLANK(VLOOKUP(A33714,Questionnaire!A:KQ,269,FALSE)),"#",VLOOKUP(A33714,Questionnaire!A:KQ,269,FALSE))</f>
        <v>#</v>
      </c>
    </row>
    <row r="33715" spans="1:2">
      <c r="A33715" t="s">
        <v>282</v>
      </c>
      <c r="B33715" t="str">
        <f>IF(ISBLANK(VLOOKUP(A33715,Questionnaire!A:KQ,269,FALSE)),"#",VLOOKUP(A33715,Questionnaire!A:KQ,269,FALSE))</f>
        <v>#</v>
      </c>
    </row>
    <row r="33716" spans="1:2">
      <c r="A33716" t="s">
        <v>286</v>
      </c>
      <c r="B33716" t="str">
        <f>IF(ISBLANK(VLOOKUP(A33716,Questionnaire!A:KQ,269,FALSE)),"#",VLOOKUP(A33716,Questionnaire!A:KQ,269,FALSE))</f>
        <v>#</v>
      </c>
    </row>
    <row r="33717" spans="1:2">
      <c r="A33717" t="s">
        <v>288</v>
      </c>
      <c r="B33717" t="str">
        <f>IF(ISBLANK(VLOOKUP(A33717,Questionnaire!A:KQ,269,FALSE)),"#",VLOOKUP(A33717,Questionnaire!A:KQ,269,FALSE))</f>
        <v>#</v>
      </c>
    </row>
    <row r="33718" spans="1:2">
      <c r="A33718" t="s">
        <v>290</v>
      </c>
      <c r="B33718" t="str">
        <f>IF(ISBLANK(VLOOKUP(A33718,Questionnaire!A:KQ,269,FALSE)),"#",VLOOKUP(A33718,Questionnaire!A:KQ,269,FALSE))</f>
        <v>#</v>
      </c>
    </row>
    <row r="33719" spans="1:2">
      <c r="A33719" t="s">
        <v>292</v>
      </c>
      <c r="B33719" t="str">
        <f>IF(ISBLANK(VLOOKUP(A33719,Questionnaire!A:KQ,269,FALSE)),"#",VLOOKUP(A33719,Questionnaire!A:KQ,269,FALSE))</f>
        <v>#</v>
      </c>
    </row>
    <row r="33720" spans="1:2">
      <c r="A33720" t="s">
        <v>294</v>
      </c>
      <c r="B33720" t="str">
        <f>IF(ISBLANK(VLOOKUP(A33720,Questionnaire!A:KQ,269,FALSE)),"#",VLOOKUP(A33720,Questionnaire!A:KQ,269,FALSE))</f>
        <v>#</v>
      </c>
    </row>
    <row r="33721" spans="1:2">
      <c r="A33721" t="s">
        <v>296</v>
      </c>
      <c r="B33721" t="str">
        <f>IF(ISBLANK(VLOOKUP(A33721,Questionnaire!A:KQ,269,FALSE)),"#",VLOOKUP(A33721,Questionnaire!A:KQ,269,FALSE))</f>
        <v>#</v>
      </c>
    </row>
    <row r="33722" spans="1:2">
      <c r="A33722" t="s">
        <v>301</v>
      </c>
      <c r="B33722" t="str">
        <f>IF(ISBLANK(VLOOKUP(A33722,Questionnaire!A:KQ,269,FALSE)),"#",VLOOKUP(A33722,Questionnaire!A:KQ,269,FALSE))</f>
        <v>#</v>
      </c>
    </row>
    <row r="33723" spans="1:2">
      <c r="A33723" t="s">
        <v>303</v>
      </c>
      <c r="B33723" t="str">
        <f>IF(ISBLANK(VLOOKUP(A33723,Questionnaire!A:KQ,269,FALSE)),"#",VLOOKUP(A33723,Questionnaire!A:KQ,269,FALSE))</f>
        <v>#</v>
      </c>
    </row>
    <row r="33724" spans="1:2">
      <c r="A33724" t="s">
        <v>305</v>
      </c>
      <c r="B33724" t="str">
        <f>IF(ISBLANK(VLOOKUP(A33724,Questionnaire!A:KQ,269,FALSE)),"#",VLOOKUP(A33724,Questionnaire!A:KQ,269,FALSE))</f>
        <v>#</v>
      </c>
    </row>
    <row r="33725" spans="1:2">
      <c r="A33725" t="s">
        <v>307</v>
      </c>
      <c r="B33725" t="str">
        <f>IF(ISBLANK(VLOOKUP(A33725,Questionnaire!A:KQ,269,FALSE)),"#",VLOOKUP(A33725,Questionnaire!A:KQ,269,FALSE))</f>
        <v>#</v>
      </c>
    </row>
    <row r="33726" spans="1:2">
      <c r="A33726" t="s">
        <v>311</v>
      </c>
      <c r="B33726" t="str">
        <f>IF(ISBLANK(VLOOKUP(A33726,Questionnaire!A:KQ,269,FALSE)),"#",VLOOKUP(A33726,Questionnaire!A:KQ,269,FALSE))</f>
        <v>#</v>
      </c>
    </row>
    <row r="33727" spans="1:2">
      <c r="A33727" t="s">
        <v>313</v>
      </c>
      <c r="B33727" t="str">
        <f>IF(ISBLANK(VLOOKUP(A33727,Questionnaire!A:KQ,269,FALSE)),"#",VLOOKUP(A33727,Questionnaire!A:KQ,269,FALSE))</f>
        <v>#</v>
      </c>
    </row>
    <row r="33728" spans="1:2">
      <c r="A33728" t="s">
        <v>314</v>
      </c>
      <c r="B33728" t="str">
        <f>IF(ISBLANK(VLOOKUP(A33728,Questionnaire!A:KQ,269,FALSE)),"#",VLOOKUP(A33728,Questionnaire!A:KQ,269,FALSE))</f>
        <v>#</v>
      </c>
    </row>
    <row r="33729" spans="1:2">
      <c r="A33729" t="s">
        <v>315</v>
      </c>
      <c r="B33729" t="str">
        <f>IF(ISBLANK(VLOOKUP(A33729,Questionnaire!A:KQ,269,FALSE)),"#",VLOOKUP(A33729,Questionnaire!A:KQ,269,FALSE))</f>
        <v>#</v>
      </c>
    </row>
    <row r="33730" spans="1:2">
      <c r="A33730" t="s">
        <v>317</v>
      </c>
      <c r="B33730" t="str">
        <f>IF(ISBLANK(VLOOKUP(A33730,Questionnaire!A:KQ,269,FALSE)),"#",VLOOKUP(A33730,Questionnaire!A:KQ,269,FALSE))</f>
        <v>#</v>
      </c>
    </row>
    <row r="33731" spans="1:2">
      <c r="A33731" t="s">
        <v>319</v>
      </c>
      <c r="B33731" t="str">
        <f>IF(ISBLANK(VLOOKUP(A33731,Questionnaire!A:KQ,269,FALSE)),"#",VLOOKUP(A33731,Questionnaire!A:KQ,269,FALSE))</f>
        <v>#</v>
      </c>
    </row>
    <row r="33732" spans="1:2">
      <c r="A33732" t="s">
        <v>322</v>
      </c>
      <c r="B33732" t="str">
        <f>IF(ISBLANK(VLOOKUP(A33732,Questionnaire!A:KQ,269,FALSE)),"#",VLOOKUP(A33732,Questionnaire!A:KQ,269,FALSE))</f>
        <v>#</v>
      </c>
    </row>
    <row r="33733" spans="1:2">
      <c r="A33733" t="s">
        <v>326</v>
      </c>
      <c r="B33733" t="str">
        <f>IF(ISBLANK(VLOOKUP(A33733,Questionnaire!A:KQ,269,FALSE)),"#",VLOOKUP(A33733,Questionnaire!A:KQ,269,FALSE))</f>
        <v>#</v>
      </c>
    </row>
    <row r="33734" spans="1:2">
      <c r="A33734" t="s">
        <v>328</v>
      </c>
      <c r="B33734" t="str">
        <f>IF(ISBLANK(VLOOKUP(A33734,Questionnaire!A:KQ,269,FALSE)),"#",VLOOKUP(A33734,Questionnaire!A:KQ,269,FALSE))</f>
        <v>#</v>
      </c>
    </row>
    <row r="33735" spans="1:2">
      <c r="A33735" t="s">
        <v>332</v>
      </c>
      <c r="B33735" t="str">
        <f>IF(ISBLANK(VLOOKUP(A33735,Questionnaire!A:KQ,269,FALSE)),"#",VLOOKUP(A33735,Questionnaire!A:KQ,269,FALSE))</f>
        <v>#</v>
      </c>
    </row>
    <row r="33736" spans="1:2">
      <c r="A33736" t="s">
        <v>333</v>
      </c>
      <c r="B33736" t="str">
        <f>IF(ISBLANK(VLOOKUP(A33736,Questionnaire!A:KQ,269,FALSE)),"#",VLOOKUP(A33736,Questionnaire!A:KQ,269,FALSE))</f>
        <v>#</v>
      </c>
    </row>
    <row r="33737" spans="1:2">
      <c r="A33737" t="s">
        <v>334</v>
      </c>
      <c r="B33737" t="str">
        <f>IF(ISBLANK(VLOOKUP(A33737,Questionnaire!A:KQ,269,FALSE)),"#",VLOOKUP(A33737,Questionnaire!A:KQ,269,FALSE))</f>
        <v>#</v>
      </c>
    </row>
    <row r="33738" spans="1:2">
      <c r="A33738" t="s">
        <v>335</v>
      </c>
      <c r="B33738" t="str">
        <f>IF(ISBLANK(VLOOKUP(A33738,Questionnaire!A:KQ,269,FALSE)),"#",VLOOKUP(A33738,Questionnaire!A:KQ,269,FALSE))</f>
        <v>#</v>
      </c>
    </row>
    <row r="33739" spans="1:2">
      <c r="A33739" t="s">
        <v>336</v>
      </c>
      <c r="B33739" t="str">
        <f>IF(ISBLANK(VLOOKUP(A33739,Questionnaire!A:KQ,269,FALSE)),"#",VLOOKUP(A33739,Questionnaire!A:KQ,269,FALSE))</f>
        <v>#</v>
      </c>
    </row>
    <row r="33740" spans="1:2">
      <c r="A33740" t="s">
        <v>337</v>
      </c>
      <c r="B33740" t="str">
        <f>IF(ISBLANK(VLOOKUP(A33740,Questionnaire!A:KQ,269,FALSE)),"#",VLOOKUP(A33740,Questionnaire!A:KQ,269,FALSE))</f>
        <v>#</v>
      </c>
    </row>
    <row r="33741" spans="1:2">
      <c r="A33741" t="s">
        <v>338</v>
      </c>
      <c r="B33741" t="str">
        <f>IF(ISBLANK(VLOOKUP(A33741,Questionnaire!A:KQ,269,FALSE)),"#",VLOOKUP(A33741,Questionnaire!A:KQ,269,FALSE))</f>
        <v>#</v>
      </c>
    </row>
    <row r="33742" spans="1:2">
      <c r="A33742" t="s">
        <v>339</v>
      </c>
      <c r="B33742" t="str">
        <f>IF(ISBLANK(VLOOKUP(A33742,Questionnaire!A:KQ,269,FALSE)),"#",VLOOKUP(A33742,Questionnaire!A:KQ,269,FALSE))</f>
        <v>#</v>
      </c>
    </row>
    <row r="33743" spans="1:2">
      <c r="A33743" t="s">
        <v>340</v>
      </c>
      <c r="B33743" t="str">
        <f>IF(ISBLANK(VLOOKUP(A33743,Questionnaire!A:KQ,269,FALSE)),"#",VLOOKUP(A33743,Questionnaire!A:KQ,269,FALSE))</f>
        <v>#</v>
      </c>
    </row>
    <row r="33744" spans="1:2">
      <c r="A33744" t="s">
        <v>341</v>
      </c>
      <c r="B33744" t="str">
        <f>IF(ISBLANK(VLOOKUP(A33744,Questionnaire!A:KQ,269,FALSE)),"#",VLOOKUP(A33744,Questionnaire!A:KQ,269,FALSE))</f>
        <v>#</v>
      </c>
    </row>
    <row r="33745" spans="1:2">
      <c r="A33745" t="s">
        <v>342</v>
      </c>
      <c r="B33745" t="str">
        <f>IF(ISBLANK(VLOOKUP(A33745,Questionnaire!A:KQ,269,FALSE)),"#",VLOOKUP(A33745,Questionnaire!A:KQ,269,FALSE))</f>
        <v>#</v>
      </c>
    </row>
    <row r="33746" spans="1:2">
      <c r="A33746" t="s">
        <v>343</v>
      </c>
      <c r="B33746" t="str">
        <f>IF(ISBLANK(VLOOKUP(A33746,Questionnaire!A:KQ,269,FALSE)),"#",VLOOKUP(A33746,Questionnaire!A:KQ,269,FALSE))</f>
        <v>#</v>
      </c>
    </row>
    <row r="33747" spans="1:2">
      <c r="A33747" t="s">
        <v>344</v>
      </c>
      <c r="B33747" t="str">
        <f>IF(ISBLANK(VLOOKUP(A33747,Questionnaire!A:KQ,269,FALSE)),"#",VLOOKUP(A33747,Questionnaire!A:KQ,269,FALSE))</f>
        <v>#</v>
      </c>
    </row>
    <row r="33748" spans="1:2">
      <c r="A33748" t="s">
        <v>345</v>
      </c>
      <c r="B33748" t="str">
        <f>IF(ISBLANK(VLOOKUP(A33748,Questionnaire!A:KQ,269,FALSE)),"#",VLOOKUP(A33748,Questionnaire!A:KQ,269,FALSE))</f>
        <v>#</v>
      </c>
    </row>
    <row r="33749" spans="1:2">
      <c r="A33749" t="s">
        <v>348</v>
      </c>
      <c r="B33749" t="str">
        <f>IF(ISBLANK(VLOOKUP(A33749,Questionnaire!A:KQ,269,FALSE)),"#",VLOOKUP(A33749,Questionnaire!A:KQ,269,FALSE))</f>
        <v>#</v>
      </c>
    </row>
    <row r="33750" spans="1:2">
      <c r="A33750" t="s">
        <v>353</v>
      </c>
      <c r="B33750" t="str">
        <f>IF(ISBLANK(VLOOKUP(A33750,Questionnaire!A:KQ,269,FALSE)),"#",VLOOKUP(A33750,Questionnaire!A:KQ,269,FALSE))</f>
        <v>#</v>
      </c>
    </row>
    <row r="33751" spans="1:2">
      <c r="A33751" t="s">
        <v>354</v>
      </c>
      <c r="B33751" t="str">
        <f>IF(ISBLANK(VLOOKUP(A33751,Questionnaire!A:KQ,269,FALSE)),"#",VLOOKUP(A33751,Questionnaire!A:KQ,269,FALSE))</f>
        <v>#</v>
      </c>
    </row>
    <row r="33752" spans="1:2">
      <c r="A33752" t="s">
        <v>355</v>
      </c>
      <c r="B33752" t="str">
        <f>IF(ISBLANK(VLOOKUP(A33752,Questionnaire!A:KQ,269,FALSE)),"#",VLOOKUP(A33752,Questionnaire!A:KQ,269,FALSE))</f>
        <v>#</v>
      </c>
    </row>
    <row r="33753" spans="1:2">
      <c r="A33753" t="s">
        <v>356</v>
      </c>
      <c r="B33753" t="str">
        <f>IF(ISBLANK(VLOOKUP(A33753,Questionnaire!A:KQ,269,FALSE)),"#",VLOOKUP(A33753,Questionnaire!A:KQ,269,FALSE))</f>
        <v>#</v>
      </c>
    </row>
    <row r="33754" spans="1:2">
      <c r="A33754" t="s">
        <v>357</v>
      </c>
      <c r="B33754" t="str">
        <f>IF(ISBLANK(VLOOKUP(A33754,Questionnaire!A:KQ,269,FALSE)),"#",VLOOKUP(A33754,Questionnaire!A:KQ,269,FALSE))</f>
        <v>#</v>
      </c>
    </row>
    <row r="33755" spans="1:2">
      <c r="A33755" t="s">
        <v>360</v>
      </c>
      <c r="B33755" t="str">
        <f>IF(ISBLANK(VLOOKUP(A33755,Questionnaire!A:KQ,269,FALSE)),"#",VLOOKUP(A33755,Questionnaire!A:KQ,269,FALSE))</f>
        <v>#</v>
      </c>
    </row>
    <row r="33756" spans="1:2">
      <c r="A33756" t="s">
        <v>362</v>
      </c>
      <c r="B33756" t="str">
        <f>IF(ISBLANK(VLOOKUP(A33756,Questionnaire!A:KQ,269,FALSE)),"#",VLOOKUP(A33756,Questionnaire!A:KQ,269,FALSE))</f>
        <v>#</v>
      </c>
    </row>
    <row r="33757" spans="1:2">
      <c r="A33757" t="s">
        <v>363</v>
      </c>
      <c r="B33757" t="str">
        <f>IF(ISBLANK(VLOOKUP(A33757,Questionnaire!A:KQ,269,FALSE)),"#",VLOOKUP(A33757,Questionnaire!A:KQ,269,FALSE))</f>
        <v>#</v>
      </c>
    </row>
    <row r="33758" spans="1:2">
      <c r="A33758" t="s">
        <v>364</v>
      </c>
      <c r="B33758" t="str">
        <f>IF(ISBLANK(VLOOKUP(A33758,Questionnaire!A:KQ,269,FALSE)),"#",VLOOKUP(A33758,Questionnaire!A:KQ,269,FALSE))</f>
        <v>#</v>
      </c>
    </row>
    <row r="33759" spans="1:2">
      <c r="A33759" t="s">
        <v>365</v>
      </c>
      <c r="B33759" t="str">
        <f>IF(ISBLANK(VLOOKUP(A33759,Questionnaire!A:KQ,269,FALSE)),"#",VLOOKUP(A33759,Questionnaire!A:KQ,269,FALSE))</f>
        <v>#</v>
      </c>
    </row>
    <row r="33760" spans="1:2">
      <c r="A33760" t="s">
        <v>366</v>
      </c>
      <c r="B33760" t="str">
        <f>IF(ISBLANK(VLOOKUP(A33760,Questionnaire!A:KQ,269,FALSE)),"#",VLOOKUP(A33760,Questionnaire!A:KQ,269,FALSE))</f>
        <v>#</v>
      </c>
    </row>
    <row r="33761" spans="1:2">
      <c r="A33761" t="s">
        <v>371</v>
      </c>
      <c r="B33761" t="str">
        <f>IF(ISBLANK(VLOOKUP(A33761,Questionnaire!A:KQ,269,FALSE)),"#",VLOOKUP(A33761,Questionnaire!A:KQ,269,FALSE))</f>
        <v>#</v>
      </c>
    </row>
    <row r="33762" spans="1:2">
      <c r="A33762" t="s">
        <v>372</v>
      </c>
      <c r="B33762" t="str">
        <f>IF(ISBLANK(VLOOKUP(A33762,Questionnaire!A:KQ,269,FALSE)),"#",VLOOKUP(A33762,Questionnaire!A:KQ,269,FALSE))</f>
        <v>#</v>
      </c>
    </row>
    <row r="33763" spans="1:2">
      <c r="A33763" t="s">
        <v>373</v>
      </c>
      <c r="B33763" t="str">
        <f>IF(ISBLANK(VLOOKUP(A33763,Questionnaire!A:KQ,269,FALSE)),"#",VLOOKUP(A33763,Questionnaire!A:KQ,269,FALSE))</f>
        <v>#</v>
      </c>
    </row>
    <row r="33764" spans="1:2">
      <c r="A33764" t="s">
        <v>374</v>
      </c>
      <c r="B33764" t="str">
        <f>IF(ISBLANK(VLOOKUP(A33764,Questionnaire!A:KQ,269,FALSE)),"#",VLOOKUP(A33764,Questionnaire!A:KQ,269,FALSE))</f>
        <v>#</v>
      </c>
    </row>
    <row r="33765" spans="1:2">
      <c r="A33765" t="s">
        <v>377</v>
      </c>
      <c r="B33765" t="str">
        <f>IF(ISBLANK(VLOOKUP(A33765,Questionnaire!A:KQ,269,FALSE)),"#",VLOOKUP(A33765,Questionnaire!A:KQ,269,FALSE))</f>
        <v>#</v>
      </c>
    </row>
    <row r="33766" spans="1:2">
      <c r="A33766" t="s">
        <v>379</v>
      </c>
      <c r="B33766" t="str">
        <f>IF(ISBLANK(VLOOKUP(A33766,Questionnaire!A:KQ,269,FALSE)),"#",VLOOKUP(A33766,Questionnaire!A:KQ,269,FALSE))</f>
        <v>#</v>
      </c>
    </row>
    <row r="33767" spans="1:2">
      <c r="A33767" t="s">
        <v>380</v>
      </c>
      <c r="B33767" t="str">
        <f>IF(ISBLANK(VLOOKUP(A33767,Questionnaire!A:KQ,269,FALSE)),"#",VLOOKUP(A33767,Questionnaire!A:KQ,269,FALSE))</f>
        <v>#</v>
      </c>
    </row>
    <row r="33768" spans="1:2">
      <c r="A33768" t="s">
        <v>381</v>
      </c>
      <c r="B33768" t="str">
        <f>IF(ISBLANK(VLOOKUP(A33768,Questionnaire!A:KQ,269,FALSE)),"#",VLOOKUP(A33768,Questionnaire!A:KQ,269,FALSE))</f>
        <v>#</v>
      </c>
    </row>
    <row r="33769" spans="1:2">
      <c r="A33769" t="s">
        <v>382</v>
      </c>
      <c r="B33769" t="str">
        <f>IF(ISBLANK(VLOOKUP(A33769,Questionnaire!A:KQ,269,FALSE)),"#",VLOOKUP(A33769,Questionnaire!A:KQ,269,FALSE))</f>
        <v>#</v>
      </c>
    </row>
    <row r="33770" spans="1:2">
      <c r="A33770" t="s">
        <v>384</v>
      </c>
      <c r="B33770" t="str">
        <f>IF(ISBLANK(VLOOKUP(A33770,Questionnaire!A:KQ,269,FALSE)),"#",VLOOKUP(A33770,Questionnaire!A:KQ,269,FALSE))</f>
        <v>#</v>
      </c>
    </row>
    <row r="33771" spans="1:2">
      <c r="A33771" t="s">
        <v>387</v>
      </c>
      <c r="B33771" t="str">
        <f>IF(ISBLANK(VLOOKUP(A33771,Questionnaire!A:KQ,269,FALSE)),"#",VLOOKUP(A33771,Questionnaire!A:KQ,269,FALSE))</f>
        <v>#</v>
      </c>
    </row>
    <row r="33772" spans="1:2">
      <c r="A33772" t="s">
        <v>391</v>
      </c>
      <c r="B33772" t="str">
        <f>IF(ISBLANK(VLOOKUP(A33772,Questionnaire!A:KQ,269,FALSE)),"#",VLOOKUP(A33772,Questionnaire!A:KQ,269,FALSE))</f>
        <v>#</v>
      </c>
    </row>
    <row r="33773" spans="1:2">
      <c r="A33773" t="s">
        <v>393</v>
      </c>
      <c r="B33773" t="str">
        <f>IF(ISBLANK(VLOOKUP(A33773,Questionnaire!A:KQ,269,FALSE)),"#",VLOOKUP(A33773,Questionnaire!A:KQ,269,FALSE))</f>
        <v>#</v>
      </c>
    </row>
    <row r="33774" spans="1:2">
      <c r="A33774" t="s">
        <v>395</v>
      </c>
      <c r="B33774" t="str">
        <f>IF(ISBLANK(VLOOKUP(A33774,Questionnaire!A:KQ,269,FALSE)),"#",VLOOKUP(A33774,Questionnaire!A:KQ,269,FALSE))</f>
        <v>#</v>
      </c>
    </row>
    <row r="33775" spans="1:2">
      <c r="A33775" t="s">
        <v>398</v>
      </c>
      <c r="B33775" t="str">
        <f>IF(ISBLANK(VLOOKUP(A33775,Questionnaire!A:KQ,269,FALSE)),"#",VLOOKUP(A33775,Questionnaire!A:KQ,269,FALSE))</f>
        <v>#</v>
      </c>
    </row>
    <row r="33776" spans="1:2">
      <c r="A33776" t="s">
        <v>402</v>
      </c>
      <c r="B33776" t="str">
        <f>IF(ISBLANK(VLOOKUP(A33776,Questionnaire!A:KQ,269,FALSE)),"#",VLOOKUP(A33776,Questionnaire!A:KQ,269,FALSE))</f>
        <v>#</v>
      </c>
    </row>
    <row r="33777" spans="1:2">
      <c r="A33777" t="s">
        <v>405</v>
      </c>
      <c r="B33777" t="str">
        <f>IF(ISBLANK(VLOOKUP(A33777,Questionnaire!A:KQ,269,FALSE)),"#",VLOOKUP(A33777,Questionnaire!A:KQ,269,FALSE))</f>
        <v>#</v>
      </c>
    </row>
    <row r="33778" spans="1:2">
      <c r="A33778" t="s">
        <v>409</v>
      </c>
      <c r="B33778" t="str">
        <f>IF(ISBLANK(VLOOKUP(A33778,Questionnaire!A:KQ,269,FALSE)),"#",VLOOKUP(A33778,Questionnaire!A:KQ,269,FALSE))</f>
        <v>#</v>
      </c>
    </row>
    <row r="33779" spans="1:2">
      <c r="A33779" t="s">
        <v>412</v>
      </c>
      <c r="B33779" t="str">
        <f>IF(ISBLANK(VLOOKUP(A33779,Questionnaire!A:KQ,269,FALSE)),"#",VLOOKUP(A33779,Questionnaire!A:KQ,269,FALSE))</f>
        <v>#</v>
      </c>
    </row>
    <row r="33780" spans="1:2">
      <c r="A33780" t="s">
        <v>415</v>
      </c>
      <c r="B33780" t="str">
        <f>IF(ISBLANK(VLOOKUP(A33780,Questionnaire!A:KQ,269,FALSE)),"#",VLOOKUP(A33780,Questionnaire!A:KQ,269,FALSE))</f>
        <v>#</v>
      </c>
    </row>
    <row r="33781" spans="1:2">
      <c r="A33781" t="s">
        <v>418</v>
      </c>
      <c r="B33781" t="str">
        <f>IF(ISBLANK(VLOOKUP(A33781,Questionnaire!A:KQ,269,FALSE)),"#",VLOOKUP(A33781,Questionnaire!A:KQ,269,FALSE))</f>
        <v>#</v>
      </c>
    </row>
    <row r="33782" spans="1:2">
      <c r="A33782" t="s">
        <v>421</v>
      </c>
      <c r="B33782" t="str">
        <f>IF(ISBLANK(VLOOKUP(A33782,Questionnaire!A:KQ,269,FALSE)),"#",VLOOKUP(A33782,Questionnaire!A:KQ,269,FALSE))</f>
        <v>#</v>
      </c>
    </row>
    <row r="33783" spans="1:2">
      <c r="A33783" t="s">
        <v>424</v>
      </c>
      <c r="B33783" t="str">
        <f>IF(ISBLANK(VLOOKUP(A33783,Questionnaire!A:KQ,269,FALSE)),"#",VLOOKUP(A33783,Questionnaire!A:KQ,269,FALSE))</f>
        <v>#</v>
      </c>
    </row>
    <row r="33784" spans="1:2">
      <c r="A33784" t="s">
        <v>429</v>
      </c>
      <c r="B33784" t="str">
        <f>IF(ISBLANK(VLOOKUP(A33784,Questionnaire!A:KQ,269,FALSE)),"#",VLOOKUP(A33784,Questionnaire!A:KQ,269,FALSE))</f>
        <v>#</v>
      </c>
    </row>
    <row r="33785" spans="1:2">
      <c r="A33785" t="s">
        <v>432</v>
      </c>
      <c r="B33785" t="str">
        <f>IF(ISBLANK(VLOOKUP(A33785,Questionnaire!A:KQ,269,FALSE)),"#",VLOOKUP(A33785,Questionnaire!A:KQ,269,FALSE))</f>
        <v>#</v>
      </c>
    </row>
    <row r="33786" spans="1:2">
      <c r="A33786" t="s">
        <v>435</v>
      </c>
      <c r="B33786" t="str">
        <f>IF(ISBLANK(VLOOKUP(A33786,Questionnaire!A:KQ,269,FALSE)),"#",VLOOKUP(A33786,Questionnaire!A:KQ,269,FALSE))</f>
        <v>#</v>
      </c>
    </row>
    <row r="33787" spans="1:2">
      <c r="A33787" t="s">
        <v>437</v>
      </c>
      <c r="B33787" t="str">
        <f>IF(ISBLANK(VLOOKUP(A33787,Questionnaire!A:KQ,269,FALSE)),"#",VLOOKUP(A33787,Questionnaire!A:KQ,269,FALSE))</f>
        <v>#</v>
      </c>
    </row>
    <row r="33788" spans="1:2">
      <c r="A33788" t="s">
        <v>439</v>
      </c>
      <c r="B33788" t="str">
        <f>IF(ISBLANK(VLOOKUP(A33788,Questionnaire!A:KQ,269,FALSE)),"#",VLOOKUP(A33788,Questionnaire!A:KQ,269,FALSE))</f>
        <v>#</v>
      </c>
    </row>
    <row r="33789" spans="1:2">
      <c r="A33789" t="s">
        <v>442</v>
      </c>
      <c r="B33789" t="str">
        <f>IF(ISBLANK(VLOOKUP(A33789,Questionnaire!A:KQ,269,FALSE)),"#",VLOOKUP(A33789,Questionnaire!A:KQ,269,FALSE))</f>
        <v>#</v>
      </c>
    </row>
    <row r="33790" spans="1:2">
      <c r="A33790" t="s">
        <v>445</v>
      </c>
      <c r="B33790" t="str">
        <f>IF(ISBLANK(VLOOKUP(A33790,Questionnaire!A:KQ,269,FALSE)),"#",VLOOKUP(A33790,Questionnaire!A:KQ,269,FALSE))</f>
        <v>#</v>
      </c>
    </row>
    <row r="33791" spans="1:2">
      <c r="A33791" t="s">
        <v>448</v>
      </c>
      <c r="B33791" t="str">
        <f>IF(ISBLANK(VLOOKUP(A33791,Questionnaire!A:KQ,269,FALSE)),"#",VLOOKUP(A33791,Questionnaire!A:KQ,269,FALSE))</f>
        <v>#</v>
      </c>
    </row>
    <row r="33792" spans="1:2">
      <c r="A33792" t="s">
        <v>452</v>
      </c>
      <c r="B33792" t="str">
        <f>IF(ISBLANK(VLOOKUP(A33792,Questionnaire!A:KQ,269,FALSE)),"#",VLOOKUP(A33792,Questionnaire!A:KQ,269,FALSE))</f>
        <v>#</v>
      </c>
    </row>
    <row r="33793" spans="1:3">
      <c r="A33793" t="s">
        <v>455</v>
      </c>
      <c r="B33793" t="str">
        <f>IF(ISBLANK(VLOOKUP(A33793,Questionnaire!A:KQ,269,FALSE)),"#",VLOOKUP(A33793,Questionnaire!A:KQ,269,FALSE))</f>
        <v>#</v>
      </c>
    </row>
    <row r="33794" spans="1:3">
      <c r="A33794" t="s">
        <v>458</v>
      </c>
      <c r="B33794" t="str">
        <f>IF(ISBLANK(VLOOKUP(A33794,Questionnaire!A:KQ,269,FALSE)),"#",VLOOKUP(A33794,Questionnaire!A:KQ,269,FALSE))</f>
        <v>#</v>
      </c>
    </row>
    <row r="33795" spans="1:3">
      <c r="A33795" t="s">
        <v>461</v>
      </c>
      <c r="B33795" t="str">
        <f>IF(ISBLANK(VLOOKUP(A33795,Questionnaire!A:KQ,269,FALSE)),"#",VLOOKUP(A33795,Questionnaire!A:KQ,269,FALSE))</f>
        <v>#</v>
      </c>
    </row>
    <row r="33796" spans="1:3">
      <c r="A33796" t="s">
        <v>465</v>
      </c>
      <c r="B33796" t="str">
        <f>IF(ISBLANK(VLOOKUP(A33796,Questionnaire!A:KQ,269,FALSE)),"#",VLOOKUP(A33796,Questionnaire!A:KQ,269,FALSE))</f>
        <v>#</v>
      </c>
    </row>
    <row r="33797" spans="1:3">
      <c r="A33797" t="s">
        <v>467</v>
      </c>
      <c r="B33797" t="str">
        <f>IF(ISBLANK(VLOOKUP(A33797,Questionnaire!A:KQ,269,FALSE)),"#",VLOOKUP(A33797,Questionnaire!A:KQ,269,FALSE))</f>
        <v>#</v>
      </c>
    </row>
    <row r="33798" spans="1:3">
      <c r="A33798" t="s">
        <v>469</v>
      </c>
      <c r="B33798" t="str">
        <f>IF(ISBLANK(VLOOKUP(A33798,Questionnaire!A:KQ,269,FALSE)),"#",VLOOKUP(A33798,Questionnaire!A:KQ,269,FALSE))</f>
        <v>#</v>
      </c>
    </row>
    <row r="33799" spans="1:3">
      <c r="A33799" t="s">
        <v>471</v>
      </c>
      <c r="B33799" t="str">
        <f>IF(ISBLANK(VLOOKUP(A33799,Questionnaire!A:KQ,269,FALSE)),"#",VLOOKUP(A33799,Questionnaire!A:KQ,269,FALSE))</f>
        <v>#</v>
      </c>
    </row>
    <row r="33800" spans="1:3">
      <c r="A33800" t="s">
        <v>473</v>
      </c>
      <c r="B33800" t="str">
        <f>IF(ISBLANK(VLOOKUP(A33800,Questionnaire!A:KQ,269,FALSE)),"#",VLOOKUP(A33800,Questionnaire!A:KQ,269,FALSE))</f>
        <v>#</v>
      </c>
    </row>
    <row r="33801" spans="1:3">
      <c r="A33801" t="s">
        <v>475</v>
      </c>
      <c r="B33801" t="str">
        <f>IF(ISBLANK(VLOOKUP(A33801,Questionnaire!A:KQ,269,FALSE)),"#",VLOOKUP(A33801,Questionnaire!A:KQ,269,FALSE))</f>
        <v>#</v>
      </c>
    </row>
    <row r="33802" spans="1:3">
      <c r="A33802" t="s">
        <v>185</v>
      </c>
      <c r="B33802" t="str">
        <f>IF(ISBLANK(VLOOKUP(A33802,Questionnaire!A:KQ,270,FALSE)),"#",VLOOKUP(A33802,Questionnaire!A:KQ,270,FALSE))</f>
        <v>#</v>
      </c>
      <c r="C33802">
        <v>267</v>
      </c>
    </row>
    <row r="33803" spans="1:3">
      <c r="A33803" t="s">
        <v>187</v>
      </c>
      <c r="B33803" t="str">
        <f>IF(ISNA(VLOOKUP(VLOOKUP(A33803,Questionnaire!A:KQ,270,FALSE),'CORA Encoding'!D:E,2,FALSE)),"#",VLOOKUP(VLOOKUP(A33803,Questionnaire!A:KQ,270,FALSE),'CORA Encoding'!D:E,2,FALSE))</f>
        <v>#</v>
      </c>
    </row>
    <row r="33804" spans="1:3">
      <c r="A33804" t="s">
        <v>189</v>
      </c>
      <c r="B33804" t="str">
        <f>IF(ISNA(VLOOKUP(VLOOKUP(A33804,Questionnaire!A:KQ,270,FALSE),'CORA Encoding'!G:H,2,FALSE)),"#",VLOOKUP(VLOOKUP(A33804,Questionnaire!A:KQ,270,FALSE),'CORA Encoding'!G:H,2,FALSE))</f>
        <v>#</v>
      </c>
    </row>
    <row r="33805" spans="1:3">
      <c r="A33805" t="s">
        <v>191</v>
      </c>
      <c r="B33805" t="str">
        <f>IF(ISNA(VLOOKUP(VLOOKUP(A33805,Questionnaire!A:KQ,270,FALSE),'Country List'!E:F,2,FALSE)),"#",VLOOKUP(VLOOKUP(A33805,Questionnaire!A:KQ,270,FALSE),'Country List'!E:F,2,FALSE))</f>
        <v>#</v>
      </c>
    </row>
    <row r="33806" spans="1:3">
      <c r="A33806" t="s">
        <v>193</v>
      </c>
      <c r="B33806" t="str">
        <f>IF(ISNA(VLOOKUP(VLOOKUP(A33806,Questionnaire!A:KQ,270,FALSE),'Industry List'!B:C,2,FALSE)),"#",VLOOKUP(VLOOKUP(A33806,Questionnaire!A:KQ,270,FALSE),'Industry List'!B:C,2,FALSE))</f>
        <v>#</v>
      </c>
    </row>
    <row r="33807" spans="1:3">
      <c r="A33807" t="s">
        <v>197</v>
      </c>
      <c r="B33807" t="str">
        <f>IF(ISBLANK(VLOOKUP(A33807,Questionnaire!A:KQ,270,FALSE)),"#",VLOOKUP(A33807,Questionnaire!A:KQ,270,FALSE))</f>
        <v>#</v>
      </c>
    </row>
    <row r="33808" spans="1:3">
      <c r="A33808" t="s">
        <v>201</v>
      </c>
      <c r="B33808" t="str">
        <f>IF(ISBLANK(VLOOKUP(A33808,Questionnaire!A:KQ,270,FALSE)),"#",VLOOKUP(A33808,Questionnaire!A:KQ,270,FALSE))</f>
        <v>#</v>
      </c>
    </row>
    <row r="33809" spans="1:2">
      <c r="A33809" t="s">
        <v>203</v>
      </c>
      <c r="B33809" t="str">
        <f>IF(ISNA(VLOOKUP(VLOOKUP(A33809,Questionnaire!A:KQ,270,FALSE),'CORA Encoding'!J:K,2,FALSE)),"#",VLOOKUP(VLOOKUP(A33809,Questionnaire!A:KQ,270,FALSE),'CORA Encoding'!J:K,2,FALSE))</f>
        <v>#</v>
      </c>
    </row>
    <row r="33810" spans="1:2">
      <c r="A33810" t="s">
        <v>208</v>
      </c>
      <c r="B33810" t="str">
        <f>IF(ISBLANK(VLOOKUP(A33810,Questionnaire!A:KQ,270,FALSE)),"#",VLOOKUP(A33810,Questionnaire!A:KQ,270,FALSE))</f>
        <v>#</v>
      </c>
    </row>
    <row r="33811" spans="1:2">
      <c r="A33811" t="s">
        <v>213</v>
      </c>
      <c r="B33811" t="str">
        <f>IF(ISBLANK(VLOOKUP(A33811,Questionnaire!A:KQ,270,FALSE)),"#",VLOOKUP(A33811,Questionnaire!A:KQ,270,FALSE))</f>
        <v>#</v>
      </c>
    </row>
    <row r="33812" spans="1:2">
      <c r="A33812" t="s">
        <v>215</v>
      </c>
      <c r="B33812" t="str">
        <f>IF(ISBLANK(VLOOKUP(A33812,Questionnaire!A:KQ,270,FALSE)),"#",VLOOKUP(A33812,Questionnaire!A:KQ,270,FALSE))</f>
        <v>#</v>
      </c>
    </row>
    <row r="33813" spans="1:2">
      <c r="A33813" t="s">
        <v>217</v>
      </c>
      <c r="B33813" t="str">
        <f>IF(ISBLANK(VLOOKUP(A33813,Questionnaire!A:KQ,270,FALSE)),"#",VLOOKUP(A33813,Questionnaire!A:KQ,270,FALSE))</f>
        <v>#</v>
      </c>
    </row>
    <row r="33814" spans="1:2">
      <c r="A33814" t="s">
        <v>219</v>
      </c>
      <c r="B33814" t="str">
        <f>IF(ISBLANK(VLOOKUP(A33814,Questionnaire!A:KQ,270,FALSE)),"#",VLOOKUP(A33814,Questionnaire!A:KQ,270,FALSE))</f>
        <v>#</v>
      </c>
    </row>
    <row r="33815" spans="1:2">
      <c r="A33815" t="s">
        <v>221</v>
      </c>
      <c r="B33815" t="str">
        <f>IF(ISBLANK(VLOOKUP(A33815,Questionnaire!A:KQ,270,FALSE)),"#",VLOOKUP(A33815,Questionnaire!A:KQ,270,FALSE))</f>
        <v>#</v>
      </c>
    </row>
    <row r="33816" spans="1:2">
      <c r="A33816" t="s">
        <v>223</v>
      </c>
      <c r="B33816" t="str">
        <f>IF(ISBLANK(VLOOKUP(A33816,Questionnaire!A:KQ,270,FALSE)),"#",VLOOKUP(A33816,Questionnaire!A:KQ,270,FALSE))</f>
        <v>#</v>
      </c>
    </row>
    <row r="33817" spans="1:2">
      <c r="A33817" t="s">
        <v>225</v>
      </c>
      <c r="B33817" t="str">
        <f>IF(ISBLANK(VLOOKUP(A33817,Questionnaire!A:KQ,270,FALSE)),"#",VLOOKUP(A33817,Questionnaire!A:KQ,270,FALSE))</f>
        <v>#</v>
      </c>
    </row>
    <row r="33818" spans="1:2">
      <c r="A33818" t="s">
        <v>227</v>
      </c>
      <c r="B33818" t="str">
        <f>IF(ISBLANK(VLOOKUP(A33818,Questionnaire!A:KQ,270,FALSE)),"#",VLOOKUP(A33818,Questionnaire!A:KQ,270,FALSE))</f>
        <v>#</v>
      </c>
    </row>
    <row r="33819" spans="1:2">
      <c r="A33819" t="s">
        <v>229</v>
      </c>
      <c r="B33819" t="str">
        <f>IF(ISBLANK(VLOOKUP(A33819,Questionnaire!A:KQ,270,FALSE)),"#",VLOOKUP(A33819,Questionnaire!A:KQ,270,FALSE))</f>
        <v>#</v>
      </c>
    </row>
    <row r="33820" spans="1:2">
      <c r="A33820" t="s">
        <v>231</v>
      </c>
      <c r="B33820" t="str">
        <f>IF(ISBLANK(VLOOKUP(A33820,Questionnaire!A:KQ,270,FALSE)),"#",VLOOKUP(A33820,Questionnaire!A:KQ,270,FALSE))</f>
        <v>#</v>
      </c>
    </row>
    <row r="33821" spans="1:2">
      <c r="A33821" t="s">
        <v>233</v>
      </c>
      <c r="B33821" t="str">
        <f>IF(ISBLANK(VLOOKUP(A33821,Questionnaire!A:KQ,270,FALSE)),"#",VLOOKUP(A33821,Questionnaire!A:KQ,270,FALSE))</f>
        <v>#</v>
      </c>
    </row>
    <row r="33822" spans="1:2">
      <c r="A33822" t="s">
        <v>235</v>
      </c>
      <c r="B33822" t="str">
        <f>IF(ISBLANK(VLOOKUP(A33822,Questionnaire!A:KQ,270,FALSE)),"#",VLOOKUP(A33822,Questionnaire!A:KQ,270,FALSE))</f>
        <v>#</v>
      </c>
    </row>
    <row r="33823" spans="1:2">
      <c r="A33823" t="s">
        <v>237</v>
      </c>
      <c r="B33823" t="str">
        <f>IF(ISBLANK(VLOOKUP(A33823,Questionnaire!A:KQ,270,FALSE)),"#",VLOOKUP(A33823,Questionnaire!A:KQ,270,FALSE))</f>
        <v>#</v>
      </c>
    </row>
    <row r="33824" spans="1:2">
      <c r="A33824" t="s">
        <v>239</v>
      </c>
      <c r="B33824" t="str">
        <f>IF(ISBLANK(VLOOKUP(A33824,Questionnaire!A:KQ,270,FALSE)),"#",VLOOKUP(A33824,Questionnaire!A:KQ,270,FALSE))</f>
        <v>#</v>
      </c>
    </row>
    <row r="33825" spans="1:2">
      <c r="A33825" t="s">
        <v>242</v>
      </c>
      <c r="B33825" t="str">
        <f>IF(ISBLANK(VLOOKUP(A33825,Questionnaire!A:KQ,270,FALSE)),"#",VLOOKUP(A33825,Questionnaire!A:KQ,270,FALSE))</f>
        <v>#</v>
      </c>
    </row>
    <row r="33826" spans="1:2">
      <c r="A33826" t="s">
        <v>245</v>
      </c>
      <c r="B33826" t="str">
        <f>IF(ISBLANK(VLOOKUP(A33826,Questionnaire!A:KQ,270,FALSE)),"#",VLOOKUP(A33826,Questionnaire!A:KQ,270,FALSE))</f>
        <v>#</v>
      </c>
    </row>
    <row r="33827" spans="1:2">
      <c r="A33827" t="s">
        <v>247</v>
      </c>
      <c r="B33827" t="str">
        <f>IF(ISBLANK(VLOOKUP(A33827,Questionnaire!A:KQ,270,FALSE)),"#",VLOOKUP(A33827,Questionnaire!A:KQ,270,FALSE))</f>
        <v>#</v>
      </c>
    </row>
    <row r="33828" spans="1:2">
      <c r="A33828" t="s">
        <v>249</v>
      </c>
      <c r="B33828" t="str">
        <f>IF(ISBLANK(VLOOKUP(A33828,Questionnaire!A:KQ,270,FALSE)),"#",VLOOKUP(A33828,Questionnaire!A:KQ,270,FALSE))</f>
        <v>#</v>
      </c>
    </row>
    <row r="33829" spans="1:2">
      <c r="A33829" t="s">
        <v>250</v>
      </c>
      <c r="B33829" t="str">
        <f>IF(ISBLANK(VLOOKUP(A33829,Questionnaire!A:KQ,270,FALSE)),"#",VLOOKUP(A33829,Questionnaire!A:KQ,270,FALSE))</f>
        <v>#</v>
      </c>
    </row>
    <row r="33830" spans="1:2">
      <c r="A33830" t="s">
        <v>252</v>
      </c>
      <c r="B33830" t="str">
        <f>IF(ISBLANK(VLOOKUP(A33830,Questionnaire!A:KQ,270,FALSE)),"#",VLOOKUP(A33830,Questionnaire!A:KQ,270,FALSE))</f>
        <v>#</v>
      </c>
    </row>
    <row r="33831" spans="1:2">
      <c r="A33831" t="s">
        <v>255</v>
      </c>
      <c r="B33831" t="str">
        <f>IF(ISBLANK(VLOOKUP(A33831,Questionnaire!A:KQ,270,FALSE)),"#",VLOOKUP(A33831,Questionnaire!A:KQ,270,FALSE))</f>
        <v>#</v>
      </c>
    </row>
    <row r="33832" spans="1:2">
      <c r="A33832" t="s">
        <v>258</v>
      </c>
      <c r="B33832" t="str">
        <f>IF(ISNA(VLOOKUP(VLOOKUP(A33832,Questionnaire!A:KQ,270,FALSE),'CORA Encoding'!M:N,2,FALSE)),"#",VLOOKUP(VLOOKUP(A33832,Questionnaire!A:KQ,270,FALSE),'CORA Encoding'!M:N,2,FALSE))</f>
        <v>#</v>
      </c>
    </row>
    <row r="33833" spans="1:2">
      <c r="A33833" t="s">
        <v>261</v>
      </c>
      <c r="B33833" t="str">
        <f>IF(ISBLANK(VLOOKUP(A33833,Questionnaire!A:KQ,270,FALSE)),"#",VLOOKUP(A33833,Questionnaire!A:KQ,270,FALSE))</f>
        <v>#</v>
      </c>
    </row>
    <row r="33834" spans="1:2">
      <c r="A33834" t="s">
        <v>263</v>
      </c>
      <c r="B33834" t="str">
        <f>IF(ISBLANK(VLOOKUP(A33834,Questionnaire!A:KQ,270,FALSE)),"#",VLOOKUP(A33834,Questionnaire!A:KQ,270,FALSE))</f>
        <v>#</v>
      </c>
    </row>
    <row r="33835" spans="1:2">
      <c r="A33835" t="s">
        <v>265</v>
      </c>
      <c r="B33835" t="str">
        <f>IF(ISBLANK(VLOOKUP(A33835,Questionnaire!A:KQ,270,FALSE)),"#",VLOOKUP(A33835,Questionnaire!A:KQ,270,FALSE))</f>
        <v>#</v>
      </c>
    </row>
    <row r="33836" spans="1:2">
      <c r="A33836" t="s">
        <v>267</v>
      </c>
      <c r="B33836" t="str">
        <f>IF(ISBLANK(VLOOKUP(A33836,Questionnaire!A:KQ,270,FALSE)),"#",VLOOKUP(A33836,Questionnaire!A:KQ,270,FALSE))</f>
        <v>#</v>
      </c>
    </row>
    <row r="33837" spans="1:2">
      <c r="A33837" t="s">
        <v>269</v>
      </c>
      <c r="B33837" t="str">
        <f>IF(ISBLANK(VLOOKUP(A33837,Questionnaire!A:KQ,270,FALSE)),"#",VLOOKUP(A33837,Questionnaire!A:KQ,270,FALSE))</f>
        <v>#</v>
      </c>
    </row>
    <row r="33838" spans="1:2">
      <c r="A33838" t="s">
        <v>274</v>
      </c>
      <c r="B33838" t="str">
        <f>IF(ISBLANK(VLOOKUP(A33838,Questionnaire!A:KQ,270,FALSE)),"#",VLOOKUP(A33838,Questionnaire!A:KQ,270,FALSE))</f>
        <v>#</v>
      </c>
    </row>
    <row r="33839" spans="1:2">
      <c r="A33839" t="s">
        <v>276</v>
      </c>
      <c r="B33839" t="str">
        <f>IF(ISBLANK(VLOOKUP(A33839,Questionnaire!A:KQ,270,FALSE)),"#",VLOOKUP(A33839,Questionnaire!A:KQ,270,FALSE))</f>
        <v>#</v>
      </c>
    </row>
    <row r="33840" spans="1:2">
      <c r="A33840" t="s">
        <v>278</v>
      </c>
      <c r="B33840" t="str">
        <f>IF(ISBLANK(VLOOKUP(A33840,Questionnaire!A:KQ,270,FALSE)),"#",VLOOKUP(A33840,Questionnaire!A:KQ,270,FALSE))</f>
        <v>#</v>
      </c>
    </row>
    <row r="33841" spans="1:2">
      <c r="A33841" t="s">
        <v>280</v>
      </c>
      <c r="B33841" t="str">
        <f>IF(ISBLANK(VLOOKUP(A33841,Questionnaire!A:KQ,270,FALSE)),"#",VLOOKUP(A33841,Questionnaire!A:KQ,270,FALSE))</f>
        <v>#</v>
      </c>
    </row>
    <row r="33842" spans="1:2">
      <c r="A33842" t="s">
        <v>282</v>
      </c>
      <c r="B33842" t="str">
        <f>IF(ISBLANK(VLOOKUP(A33842,Questionnaire!A:KQ,270,FALSE)),"#",VLOOKUP(A33842,Questionnaire!A:KQ,270,FALSE))</f>
        <v>#</v>
      </c>
    </row>
    <row r="33843" spans="1:2">
      <c r="A33843" t="s">
        <v>286</v>
      </c>
      <c r="B33843" t="str">
        <f>IF(ISBLANK(VLOOKUP(A33843,Questionnaire!A:KQ,270,FALSE)),"#",VLOOKUP(A33843,Questionnaire!A:KQ,270,FALSE))</f>
        <v>#</v>
      </c>
    </row>
    <row r="33844" spans="1:2">
      <c r="A33844" t="s">
        <v>288</v>
      </c>
      <c r="B33844" t="str">
        <f>IF(ISBLANK(VLOOKUP(A33844,Questionnaire!A:KQ,270,FALSE)),"#",VLOOKUP(A33844,Questionnaire!A:KQ,270,FALSE))</f>
        <v>#</v>
      </c>
    </row>
    <row r="33845" spans="1:2">
      <c r="A33845" t="s">
        <v>290</v>
      </c>
      <c r="B33845" t="str">
        <f>IF(ISBLANK(VLOOKUP(A33845,Questionnaire!A:KQ,270,FALSE)),"#",VLOOKUP(A33845,Questionnaire!A:KQ,270,FALSE))</f>
        <v>#</v>
      </c>
    </row>
    <row r="33846" spans="1:2">
      <c r="A33846" t="s">
        <v>292</v>
      </c>
      <c r="B33846" t="str">
        <f>IF(ISBLANK(VLOOKUP(A33846,Questionnaire!A:KQ,270,FALSE)),"#",VLOOKUP(A33846,Questionnaire!A:KQ,270,FALSE))</f>
        <v>#</v>
      </c>
    </row>
    <row r="33847" spans="1:2">
      <c r="A33847" t="s">
        <v>294</v>
      </c>
      <c r="B33847" t="str">
        <f>IF(ISBLANK(VLOOKUP(A33847,Questionnaire!A:KQ,270,FALSE)),"#",VLOOKUP(A33847,Questionnaire!A:KQ,270,FALSE))</f>
        <v>#</v>
      </c>
    </row>
    <row r="33848" spans="1:2">
      <c r="A33848" t="s">
        <v>296</v>
      </c>
      <c r="B33848" t="str">
        <f>IF(ISBLANK(VLOOKUP(A33848,Questionnaire!A:KQ,270,FALSE)),"#",VLOOKUP(A33848,Questionnaire!A:KQ,270,FALSE))</f>
        <v>#</v>
      </c>
    </row>
    <row r="33849" spans="1:2">
      <c r="A33849" t="s">
        <v>301</v>
      </c>
      <c r="B33849" t="str">
        <f>IF(ISBLANK(VLOOKUP(A33849,Questionnaire!A:KQ,270,FALSE)),"#",VLOOKUP(A33849,Questionnaire!A:KQ,270,FALSE))</f>
        <v>#</v>
      </c>
    </row>
    <row r="33850" spans="1:2">
      <c r="A33850" t="s">
        <v>303</v>
      </c>
      <c r="B33850" t="str">
        <f>IF(ISBLANK(VLOOKUP(A33850,Questionnaire!A:KQ,270,FALSE)),"#",VLOOKUP(A33850,Questionnaire!A:KQ,270,FALSE))</f>
        <v>#</v>
      </c>
    </row>
    <row r="33851" spans="1:2">
      <c r="A33851" t="s">
        <v>305</v>
      </c>
      <c r="B33851" t="str">
        <f>IF(ISBLANK(VLOOKUP(A33851,Questionnaire!A:KQ,270,FALSE)),"#",VLOOKUP(A33851,Questionnaire!A:KQ,270,FALSE))</f>
        <v>#</v>
      </c>
    </row>
    <row r="33852" spans="1:2">
      <c r="A33852" t="s">
        <v>307</v>
      </c>
      <c r="B33852" t="str">
        <f>IF(ISBLANK(VLOOKUP(A33852,Questionnaire!A:KQ,270,FALSE)),"#",VLOOKUP(A33852,Questionnaire!A:KQ,270,FALSE))</f>
        <v>#</v>
      </c>
    </row>
    <row r="33853" spans="1:2">
      <c r="A33853" t="s">
        <v>311</v>
      </c>
      <c r="B33853" t="str">
        <f>IF(ISBLANK(VLOOKUP(A33853,Questionnaire!A:KQ,270,FALSE)),"#",VLOOKUP(A33853,Questionnaire!A:KQ,270,FALSE))</f>
        <v>#</v>
      </c>
    </row>
    <row r="33854" spans="1:2">
      <c r="A33854" t="s">
        <v>313</v>
      </c>
      <c r="B33854" t="str">
        <f>IF(ISBLANK(VLOOKUP(A33854,Questionnaire!A:KQ,270,FALSE)),"#",VLOOKUP(A33854,Questionnaire!A:KQ,270,FALSE))</f>
        <v>#</v>
      </c>
    </row>
    <row r="33855" spans="1:2">
      <c r="A33855" t="s">
        <v>314</v>
      </c>
      <c r="B33855" t="str">
        <f>IF(ISBLANK(VLOOKUP(A33855,Questionnaire!A:KQ,270,FALSE)),"#",VLOOKUP(A33855,Questionnaire!A:KQ,270,FALSE))</f>
        <v>#</v>
      </c>
    </row>
    <row r="33856" spans="1:2">
      <c r="A33856" t="s">
        <v>315</v>
      </c>
      <c r="B33856" t="str">
        <f>IF(ISBLANK(VLOOKUP(A33856,Questionnaire!A:KQ,270,FALSE)),"#",VLOOKUP(A33856,Questionnaire!A:KQ,270,FALSE))</f>
        <v>#</v>
      </c>
    </row>
    <row r="33857" spans="1:2">
      <c r="A33857" t="s">
        <v>317</v>
      </c>
      <c r="B33857" t="str">
        <f>IF(ISBLANK(VLOOKUP(A33857,Questionnaire!A:KQ,270,FALSE)),"#",VLOOKUP(A33857,Questionnaire!A:KQ,270,FALSE))</f>
        <v>#</v>
      </c>
    </row>
    <row r="33858" spans="1:2">
      <c r="A33858" t="s">
        <v>319</v>
      </c>
      <c r="B33858" t="str">
        <f>IF(ISBLANK(VLOOKUP(A33858,Questionnaire!A:KQ,270,FALSE)),"#",VLOOKUP(A33858,Questionnaire!A:KQ,270,FALSE))</f>
        <v>#</v>
      </c>
    </row>
    <row r="33859" spans="1:2">
      <c r="A33859" t="s">
        <v>322</v>
      </c>
      <c r="B33859" t="str">
        <f>IF(ISBLANK(VLOOKUP(A33859,Questionnaire!A:KQ,270,FALSE)),"#",VLOOKUP(A33859,Questionnaire!A:KQ,270,FALSE))</f>
        <v>#</v>
      </c>
    </row>
    <row r="33860" spans="1:2">
      <c r="A33860" t="s">
        <v>326</v>
      </c>
      <c r="B33860" t="str">
        <f>IF(ISBLANK(VLOOKUP(A33860,Questionnaire!A:KQ,270,FALSE)),"#",VLOOKUP(A33860,Questionnaire!A:KQ,270,FALSE))</f>
        <v>#</v>
      </c>
    </row>
    <row r="33861" spans="1:2">
      <c r="A33861" t="s">
        <v>328</v>
      </c>
      <c r="B33861" t="str">
        <f>IF(ISBLANK(VLOOKUP(A33861,Questionnaire!A:KQ,270,FALSE)),"#",VLOOKUP(A33861,Questionnaire!A:KQ,270,FALSE))</f>
        <v>#</v>
      </c>
    </row>
    <row r="33862" spans="1:2">
      <c r="A33862" t="s">
        <v>332</v>
      </c>
      <c r="B33862" t="str">
        <f>IF(ISBLANK(VLOOKUP(A33862,Questionnaire!A:KQ,270,FALSE)),"#",VLOOKUP(A33862,Questionnaire!A:KQ,270,FALSE))</f>
        <v>#</v>
      </c>
    </row>
    <row r="33863" spans="1:2">
      <c r="A33863" t="s">
        <v>333</v>
      </c>
      <c r="B33863" t="str">
        <f>IF(ISBLANK(VLOOKUP(A33863,Questionnaire!A:KQ,270,FALSE)),"#",VLOOKUP(A33863,Questionnaire!A:KQ,270,FALSE))</f>
        <v>#</v>
      </c>
    </row>
    <row r="33864" spans="1:2">
      <c r="A33864" t="s">
        <v>334</v>
      </c>
      <c r="B33864" t="str">
        <f>IF(ISBLANK(VLOOKUP(A33864,Questionnaire!A:KQ,270,FALSE)),"#",VLOOKUP(A33864,Questionnaire!A:KQ,270,FALSE))</f>
        <v>#</v>
      </c>
    </row>
    <row r="33865" spans="1:2">
      <c r="A33865" t="s">
        <v>335</v>
      </c>
      <c r="B33865" t="str">
        <f>IF(ISBLANK(VLOOKUP(A33865,Questionnaire!A:KQ,270,FALSE)),"#",VLOOKUP(A33865,Questionnaire!A:KQ,270,FALSE))</f>
        <v>#</v>
      </c>
    </row>
    <row r="33866" spans="1:2">
      <c r="A33866" t="s">
        <v>336</v>
      </c>
      <c r="B33866" t="str">
        <f>IF(ISBLANK(VLOOKUP(A33866,Questionnaire!A:KQ,270,FALSE)),"#",VLOOKUP(A33866,Questionnaire!A:KQ,270,FALSE))</f>
        <v>#</v>
      </c>
    </row>
    <row r="33867" spans="1:2">
      <c r="A33867" t="s">
        <v>337</v>
      </c>
      <c r="B33867" t="str">
        <f>IF(ISBLANK(VLOOKUP(A33867,Questionnaire!A:KQ,270,FALSE)),"#",VLOOKUP(A33867,Questionnaire!A:KQ,270,FALSE))</f>
        <v>#</v>
      </c>
    </row>
    <row r="33868" spans="1:2">
      <c r="A33868" t="s">
        <v>338</v>
      </c>
      <c r="B33868" t="str">
        <f>IF(ISBLANK(VLOOKUP(A33868,Questionnaire!A:KQ,270,FALSE)),"#",VLOOKUP(A33868,Questionnaire!A:KQ,270,FALSE))</f>
        <v>#</v>
      </c>
    </row>
    <row r="33869" spans="1:2">
      <c r="A33869" t="s">
        <v>339</v>
      </c>
      <c r="B33869" t="str">
        <f>IF(ISBLANK(VLOOKUP(A33869,Questionnaire!A:KQ,270,FALSE)),"#",VLOOKUP(A33869,Questionnaire!A:KQ,270,FALSE))</f>
        <v>#</v>
      </c>
    </row>
    <row r="33870" spans="1:2">
      <c r="A33870" t="s">
        <v>340</v>
      </c>
      <c r="B33870" t="str">
        <f>IF(ISBLANK(VLOOKUP(A33870,Questionnaire!A:KQ,270,FALSE)),"#",VLOOKUP(A33870,Questionnaire!A:KQ,270,FALSE))</f>
        <v>#</v>
      </c>
    </row>
    <row r="33871" spans="1:2">
      <c r="A33871" t="s">
        <v>341</v>
      </c>
      <c r="B33871" t="str">
        <f>IF(ISBLANK(VLOOKUP(A33871,Questionnaire!A:KQ,270,FALSE)),"#",VLOOKUP(A33871,Questionnaire!A:KQ,270,FALSE))</f>
        <v>#</v>
      </c>
    </row>
    <row r="33872" spans="1:2">
      <c r="A33872" t="s">
        <v>342</v>
      </c>
      <c r="B33872" t="str">
        <f>IF(ISBLANK(VLOOKUP(A33872,Questionnaire!A:KQ,270,FALSE)),"#",VLOOKUP(A33872,Questionnaire!A:KQ,270,FALSE))</f>
        <v>#</v>
      </c>
    </row>
    <row r="33873" spans="1:2">
      <c r="A33873" t="s">
        <v>343</v>
      </c>
      <c r="B33873" t="str">
        <f>IF(ISBLANK(VLOOKUP(A33873,Questionnaire!A:KQ,270,FALSE)),"#",VLOOKUP(A33873,Questionnaire!A:KQ,270,FALSE))</f>
        <v>#</v>
      </c>
    </row>
    <row r="33874" spans="1:2">
      <c r="A33874" t="s">
        <v>344</v>
      </c>
      <c r="B33874" t="str">
        <f>IF(ISBLANK(VLOOKUP(A33874,Questionnaire!A:KQ,270,FALSE)),"#",VLOOKUP(A33874,Questionnaire!A:KQ,270,FALSE))</f>
        <v>#</v>
      </c>
    </row>
    <row r="33875" spans="1:2">
      <c r="A33875" t="s">
        <v>345</v>
      </c>
      <c r="B33875" t="str">
        <f>IF(ISBLANK(VLOOKUP(A33875,Questionnaire!A:KQ,270,FALSE)),"#",VLOOKUP(A33875,Questionnaire!A:KQ,270,FALSE))</f>
        <v>#</v>
      </c>
    </row>
    <row r="33876" spans="1:2">
      <c r="A33876" t="s">
        <v>348</v>
      </c>
      <c r="B33876" t="str">
        <f>IF(ISBLANK(VLOOKUP(A33876,Questionnaire!A:KQ,270,FALSE)),"#",VLOOKUP(A33876,Questionnaire!A:KQ,270,FALSE))</f>
        <v>#</v>
      </c>
    </row>
    <row r="33877" spans="1:2">
      <c r="A33877" t="s">
        <v>353</v>
      </c>
      <c r="B33877" t="str">
        <f>IF(ISBLANK(VLOOKUP(A33877,Questionnaire!A:KQ,270,FALSE)),"#",VLOOKUP(A33877,Questionnaire!A:KQ,270,FALSE))</f>
        <v>#</v>
      </c>
    </row>
    <row r="33878" spans="1:2">
      <c r="A33878" t="s">
        <v>354</v>
      </c>
      <c r="B33878" t="str">
        <f>IF(ISBLANK(VLOOKUP(A33878,Questionnaire!A:KQ,270,FALSE)),"#",VLOOKUP(A33878,Questionnaire!A:KQ,270,FALSE))</f>
        <v>#</v>
      </c>
    </row>
    <row r="33879" spans="1:2">
      <c r="A33879" t="s">
        <v>355</v>
      </c>
      <c r="B33879" t="str">
        <f>IF(ISBLANK(VLOOKUP(A33879,Questionnaire!A:KQ,270,FALSE)),"#",VLOOKUP(A33879,Questionnaire!A:KQ,270,FALSE))</f>
        <v>#</v>
      </c>
    </row>
    <row r="33880" spans="1:2">
      <c r="A33880" t="s">
        <v>356</v>
      </c>
      <c r="B33880" t="str">
        <f>IF(ISBLANK(VLOOKUP(A33880,Questionnaire!A:KQ,270,FALSE)),"#",VLOOKUP(A33880,Questionnaire!A:KQ,270,FALSE))</f>
        <v>#</v>
      </c>
    </row>
    <row r="33881" spans="1:2">
      <c r="A33881" t="s">
        <v>357</v>
      </c>
      <c r="B33881" t="str">
        <f>IF(ISBLANK(VLOOKUP(A33881,Questionnaire!A:KQ,270,FALSE)),"#",VLOOKUP(A33881,Questionnaire!A:KQ,270,FALSE))</f>
        <v>#</v>
      </c>
    </row>
    <row r="33882" spans="1:2">
      <c r="A33882" t="s">
        <v>360</v>
      </c>
      <c r="B33882" t="str">
        <f>IF(ISBLANK(VLOOKUP(A33882,Questionnaire!A:KQ,270,FALSE)),"#",VLOOKUP(A33882,Questionnaire!A:KQ,270,FALSE))</f>
        <v>#</v>
      </c>
    </row>
    <row r="33883" spans="1:2">
      <c r="A33883" t="s">
        <v>362</v>
      </c>
      <c r="B33883" t="str">
        <f>IF(ISBLANK(VLOOKUP(A33883,Questionnaire!A:KQ,270,FALSE)),"#",VLOOKUP(A33883,Questionnaire!A:KQ,270,FALSE))</f>
        <v>#</v>
      </c>
    </row>
    <row r="33884" spans="1:2">
      <c r="A33884" t="s">
        <v>363</v>
      </c>
      <c r="B33884" t="str">
        <f>IF(ISBLANK(VLOOKUP(A33884,Questionnaire!A:KQ,270,FALSE)),"#",VLOOKUP(A33884,Questionnaire!A:KQ,270,FALSE))</f>
        <v>#</v>
      </c>
    </row>
    <row r="33885" spans="1:2">
      <c r="A33885" t="s">
        <v>364</v>
      </c>
      <c r="B33885" t="str">
        <f>IF(ISBLANK(VLOOKUP(A33885,Questionnaire!A:KQ,270,FALSE)),"#",VLOOKUP(A33885,Questionnaire!A:KQ,270,FALSE))</f>
        <v>#</v>
      </c>
    </row>
    <row r="33886" spans="1:2">
      <c r="A33886" t="s">
        <v>365</v>
      </c>
      <c r="B33886" t="str">
        <f>IF(ISBLANK(VLOOKUP(A33886,Questionnaire!A:KQ,270,FALSE)),"#",VLOOKUP(A33886,Questionnaire!A:KQ,270,FALSE))</f>
        <v>#</v>
      </c>
    </row>
    <row r="33887" spans="1:2">
      <c r="A33887" t="s">
        <v>366</v>
      </c>
      <c r="B33887" t="str">
        <f>IF(ISBLANK(VLOOKUP(A33887,Questionnaire!A:KQ,270,FALSE)),"#",VLOOKUP(A33887,Questionnaire!A:KQ,270,FALSE))</f>
        <v>#</v>
      </c>
    </row>
    <row r="33888" spans="1:2">
      <c r="A33888" t="s">
        <v>371</v>
      </c>
      <c r="B33888" t="str">
        <f>IF(ISBLANK(VLOOKUP(A33888,Questionnaire!A:KQ,270,FALSE)),"#",VLOOKUP(A33888,Questionnaire!A:KQ,270,FALSE))</f>
        <v>#</v>
      </c>
    </row>
    <row r="33889" spans="1:2">
      <c r="A33889" t="s">
        <v>372</v>
      </c>
      <c r="B33889" t="str">
        <f>IF(ISBLANK(VLOOKUP(A33889,Questionnaire!A:KQ,270,FALSE)),"#",VLOOKUP(A33889,Questionnaire!A:KQ,270,FALSE))</f>
        <v>#</v>
      </c>
    </row>
    <row r="33890" spans="1:2">
      <c r="A33890" t="s">
        <v>373</v>
      </c>
      <c r="B33890" t="str">
        <f>IF(ISBLANK(VLOOKUP(A33890,Questionnaire!A:KQ,270,FALSE)),"#",VLOOKUP(A33890,Questionnaire!A:KQ,270,FALSE))</f>
        <v>#</v>
      </c>
    </row>
    <row r="33891" spans="1:2">
      <c r="A33891" t="s">
        <v>374</v>
      </c>
      <c r="B33891" t="str">
        <f>IF(ISBLANK(VLOOKUP(A33891,Questionnaire!A:KQ,270,FALSE)),"#",VLOOKUP(A33891,Questionnaire!A:KQ,270,FALSE))</f>
        <v>#</v>
      </c>
    </row>
    <row r="33892" spans="1:2">
      <c r="A33892" t="s">
        <v>377</v>
      </c>
      <c r="B33892" t="str">
        <f>IF(ISBLANK(VLOOKUP(A33892,Questionnaire!A:KQ,270,FALSE)),"#",VLOOKUP(A33892,Questionnaire!A:KQ,270,FALSE))</f>
        <v>#</v>
      </c>
    </row>
    <row r="33893" spans="1:2">
      <c r="A33893" t="s">
        <v>379</v>
      </c>
      <c r="B33893" t="str">
        <f>IF(ISBLANK(VLOOKUP(A33893,Questionnaire!A:KQ,270,FALSE)),"#",VLOOKUP(A33893,Questionnaire!A:KQ,270,FALSE))</f>
        <v>#</v>
      </c>
    </row>
    <row r="33894" spans="1:2">
      <c r="A33894" t="s">
        <v>380</v>
      </c>
      <c r="B33894" t="str">
        <f>IF(ISBLANK(VLOOKUP(A33894,Questionnaire!A:KQ,270,FALSE)),"#",VLOOKUP(A33894,Questionnaire!A:KQ,270,FALSE))</f>
        <v>#</v>
      </c>
    </row>
    <row r="33895" spans="1:2">
      <c r="A33895" t="s">
        <v>381</v>
      </c>
      <c r="B33895" t="str">
        <f>IF(ISBLANK(VLOOKUP(A33895,Questionnaire!A:KQ,270,FALSE)),"#",VLOOKUP(A33895,Questionnaire!A:KQ,270,FALSE))</f>
        <v>#</v>
      </c>
    </row>
    <row r="33896" spans="1:2">
      <c r="A33896" t="s">
        <v>382</v>
      </c>
      <c r="B33896" t="str">
        <f>IF(ISBLANK(VLOOKUP(A33896,Questionnaire!A:KQ,270,FALSE)),"#",VLOOKUP(A33896,Questionnaire!A:KQ,270,FALSE))</f>
        <v>#</v>
      </c>
    </row>
    <row r="33897" spans="1:2">
      <c r="A33897" t="s">
        <v>384</v>
      </c>
      <c r="B33897" t="str">
        <f>IF(ISBLANK(VLOOKUP(A33897,Questionnaire!A:KQ,270,FALSE)),"#",VLOOKUP(A33897,Questionnaire!A:KQ,270,FALSE))</f>
        <v>#</v>
      </c>
    </row>
    <row r="33898" spans="1:2">
      <c r="A33898" t="s">
        <v>387</v>
      </c>
      <c r="B33898" t="str">
        <f>IF(ISBLANK(VLOOKUP(A33898,Questionnaire!A:KQ,270,FALSE)),"#",VLOOKUP(A33898,Questionnaire!A:KQ,270,FALSE))</f>
        <v>#</v>
      </c>
    </row>
    <row r="33899" spans="1:2">
      <c r="A33899" t="s">
        <v>391</v>
      </c>
      <c r="B33899" t="str">
        <f>IF(ISBLANK(VLOOKUP(A33899,Questionnaire!A:KQ,270,FALSE)),"#",VLOOKUP(A33899,Questionnaire!A:KQ,270,FALSE))</f>
        <v>#</v>
      </c>
    </row>
    <row r="33900" spans="1:2">
      <c r="A33900" t="s">
        <v>393</v>
      </c>
      <c r="B33900" t="str">
        <f>IF(ISBLANK(VLOOKUP(A33900,Questionnaire!A:KQ,270,FALSE)),"#",VLOOKUP(A33900,Questionnaire!A:KQ,270,FALSE))</f>
        <v>#</v>
      </c>
    </row>
    <row r="33901" spans="1:2">
      <c r="A33901" t="s">
        <v>395</v>
      </c>
      <c r="B33901" t="str">
        <f>IF(ISBLANK(VLOOKUP(A33901,Questionnaire!A:KQ,270,FALSE)),"#",VLOOKUP(A33901,Questionnaire!A:KQ,270,FALSE))</f>
        <v>#</v>
      </c>
    </row>
    <row r="33902" spans="1:2">
      <c r="A33902" t="s">
        <v>398</v>
      </c>
      <c r="B33902" t="str">
        <f>IF(ISBLANK(VLOOKUP(A33902,Questionnaire!A:KQ,270,FALSE)),"#",VLOOKUP(A33902,Questionnaire!A:KQ,270,FALSE))</f>
        <v>#</v>
      </c>
    </row>
    <row r="33903" spans="1:2">
      <c r="A33903" t="s">
        <v>402</v>
      </c>
      <c r="B33903" t="str">
        <f>IF(ISBLANK(VLOOKUP(A33903,Questionnaire!A:KQ,270,FALSE)),"#",VLOOKUP(A33903,Questionnaire!A:KQ,270,FALSE))</f>
        <v>#</v>
      </c>
    </row>
    <row r="33904" spans="1:2">
      <c r="A33904" t="s">
        <v>405</v>
      </c>
      <c r="B33904" t="str">
        <f>IF(ISBLANK(VLOOKUP(A33904,Questionnaire!A:KQ,270,FALSE)),"#",VLOOKUP(A33904,Questionnaire!A:KQ,270,FALSE))</f>
        <v>#</v>
      </c>
    </row>
    <row r="33905" spans="1:2">
      <c r="A33905" t="s">
        <v>409</v>
      </c>
      <c r="B33905" t="str">
        <f>IF(ISBLANK(VLOOKUP(A33905,Questionnaire!A:KQ,270,FALSE)),"#",VLOOKUP(A33905,Questionnaire!A:KQ,270,FALSE))</f>
        <v>#</v>
      </c>
    </row>
    <row r="33906" spans="1:2">
      <c r="A33906" t="s">
        <v>412</v>
      </c>
      <c r="B33906" t="str">
        <f>IF(ISBLANK(VLOOKUP(A33906,Questionnaire!A:KQ,270,FALSE)),"#",VLOOKUP(A33906,Questionnaire!A:KQ,270,FALSE))</f>
        <v>#</v>
      </c>
    </row>
    <row r="33907" spans="1:2">
      <c r="A33907" t="s">
        <v>415</v>
      </c>
      <c r="B33907" t="str">
        <f>IF(ISBLANK(VLOOKUP(A33907,Questionnaire!A:KQ,270,FALSE)),"#",VLOOKUP(A33907,Questionnaire!A:KQ,270,FALSE))</f>
        <v>#</v>
      </c>
    </row>
    <row r="33908" spans="1:2">
      <c r="A33908" t="s">
        <v>418</v>
      </c>
      <c r="B33908" t="str">
        <f>IF(ISBLANK(VLOOKUP(A33908,Questionnaire!A:KQ,270,FALSE)),"#",VLOOKUP(A33908,Questionnaire!A:KQ,270,FALSE))</f>
        <v>#</v>
      </c>
    </row>
    <row r="33909" spans="1:2">
      <c r="A33909" t="s">
        <v>421</v>
      </c>
      <c r="B33909" t="str">
        <f>IF(ISBLANK(VLOOKUP(A33909,Questionnaire!A:KQ,270,FALSE)),"#",VLOOKUP(A33909,Questionnaire!A:KQ,270,FALSE))</f>
        <v>#</v>
      </c>
    </row>
    <row r="33910" spans="1:2">
      <c r="A33910" t="s">
        <v>424</v>
      </c>
      <c r="B33910" t="str">
        <f>IF(ISBLANK(VLOOKUP(A33910,Questionnaire!A:KQ,270,FALSE)),"#",VLOOKUP(A33910,Questionnaire!A:KQ,270,FALSE))</f>
        <v>#</v>
      </c>
    </row>
    <row r="33911" spans="1:2">
      <c r="A33911" t="s">
        <v>429</v>
      </c>
      <c r="B33911" t="str">
        <f>IF(ISBLANK(VLOOKUP(A33911,Questionnaire!A:KQ,270,FALSE)),"#",VLOOKUP(A33911,Questionnaire!A:KQ,270,FALSE))</f>
        <v>#</v>
      </c>
    </row>
    <row r="33912" spans="1:2">
      <c r="A33912" t="s">
        <v>432</v>
      </c>
      <c r="B33912" t="str">
        <f>IF(ISBLANK(VLOOKUP(A33912,Questionnaire!A:KQ,270,FALSE)),"#",VLOOKUP(A33912,Questionnaire!A:KQ,270,FALSE))</f>
        <v>#</v>
      </c>
    </row>
    <row r="33913" spans="1:2">
      <c r="A33913" t="s">
        <v>435</v>
      </c>
      <c r="B33913" t="str">
        <f>IF(ISBLANK(VLOOKUP(A33913,Questionnaire!A:KQ,270,FALSE)),"#",VLOOKUP(A33913,Questionnaire!A:KQ,270,FALSE))</f>
        <v>#</v>
      </c>
    </row>
    <row r="33914" spans="1:2">
      <c r="A33914" t="s">
        <v>437</v>
      </c>
      <c r="B33914" t="str">
        <f>IF(ISBLANK(VLOOKUP(A33914,Questionnaire!A:KQ,270,FALSE)),"#",VLOOKUP(A33914,Questionnaire!A:KQ,270,FALSE))</f>
        <v>#</v>
      </c>
    </row>
    <row r="33915" spans="1:2">
      <c r="A33915" t="s">
        <v>439</v>
      </c>
      <c r="B33915" t="str">
        <f>IF(ISBLANK(VLOOKUP(A33915,Questionnaire!A:KQ,270,FALSE)),"#",VLOOKUP(A33915,Questionnaire!A:KQ,270,FALSE))</f>
        <v>#</v>
      </c>
    </row>
    <row r="33916" spans="1:2">
      <c r="A33916" t="s">
        <v>442</v>
      </c>
      <c r="B33916" t="str">
        <f>IF(ISBLANK(VLOOKUP(A33916,Questionnaire!A:KQ,270,FALSE)),"#",VLOOKUP(A33916,Questionnaire!A:KQ,270,FALSE))</f>
        <v>#</v>
      </c>
    </row>
    <row r="33917" spans="1:2">
      <c r="A33917" t="s">
        <v>445</v>
      </c>
      <c r="B33917" t="str">
        <f>IF(ISBLANK(VLOOKUP(A33917,Questionnaire!A:KQ,270,FALSE)),"#",VLOOKUP(A33917,Questionnaire!A:KQ,270,FALSE))</f>
        <v>#</v>
      </c>
    </row>
    <row r="33918" spans="1:2">
      <c r="A33918" t="s">
        <v>448</v>
      </c>
      <c r="B33918" t="str">
        <f>IF(ISBLANK(VLOOKUP(A33918,Questionnaire!A:KQ,270,FALSE)),"#",VLOOKUP(A33918,Questionnaire!A:KQ,270,FALSE))</f>
        <v>#</v>
      </c>
    </row>
    <row r="33919" spans="1:2">
      <c r="A33919" t="s">
        <v>452</v>
      </c>
      <c r="B33919" t="str">
        <f>IF(ISBLANK(VLOOKUP(A33919,Questionnaire!A:KQ,270,FALSE)),"#",VLOOKUP(A33919,Questionnaire!A:KQ,270,FALSE))</f>
        <v>#</v>
      </c>
    </row>
    <row r="33920" spans="1:2">
      <c r="A33920" t="s">
        <v>455</v>
      </c>
      <c r="B33920" t="str">
        <f>IF(ISBLANK(VLOOKUP(A33920,Questionnaire!A:KQ,270,FALSE)),"#",VLOOKUP(A33920,Questionnaire!A:KQ,270,FALSE))</f>
        <v>#</v>
      </c>
    </row>
    <row r="33921" spans="1:3">
      <c r="A33921" t="s">
        <v>458</v>
      </c>
      <c r="B33921" t="str">
        <f>IF(ISBLANK(VLOOKUP(A33921,Questionnaire!A:KQ,270,FALSE)),"#",VLOOKUP(A33921,Questionnaire!A:KQ,270,FALSE))</f>
        <v>#</v>
      </c>
    </row>
    <row r="33922" spans="1:3">
      <c r="A33922" t="s">
        <v>461</v>
      </c>
      <c r="B33922" t="str">
        <f>IF(ISBLANK(VLOOKUP(A33922,Questionnaire!A:KQ,270,FALSE)),"#",VLOOKUP(A33922,Questionnaire!A:KQ,270,FALSE))</f>
        <v>#</v>
      </c>
    </row>
    <row r="33923" spans="1:3">
      <c r="A33923" t="s">
        <v>465</v>
      </c>
      <c r="B33923" t="str">
        <f>IF(ISBLANK(VLOOKUP(A33923,Questionnaire!A:KQ,270,FALSE)),"#",VLOOKUP(A33923,Questionnaire!A:KQ,270,FALSE))</f>
        <v>#</v>
      </c>
    </row>
    <row r="33924" spans="1:3">
      <c r="A33924" t="s">
        <v>467</v>
      </c>
      <c r="B33924" t="str">
        <f>IF(ISBLANK(VLOOKUP(A33924,Questionnaire!A:KQ,270,FALSE)),"#",VLOOKUP(A33924,Questionnaire!A:KQ,270,FALSE))</f>
        <v>#</v>
      </c>
    </row>
    <row r="33925" spans="1:3">
      <c r="A33925" t="s">
        <v>469</v>
      </c>
      <c r="B33925" t="str">
        <f>IF(ISBLANK(VLOOKUP(A33925,Questionnaire!A:KQ,270,FALSE)),"#",VLOOKUP(A33925,Questionnaire!A:KQ,270,FALSE))</f>
        <v>#</v>
      </c>
    </row>
    <row r="33926" spans="1:3">
      <c r="A33926" t="s">
        <v>471</v>
      </c>
      <c r="B33926" t="str">
        <f>IF(ISBLANK(VLOOKUP(A33926,Questionnaire!A:KQ,270,FALSE)),"#",VLOOKUP(A33926,Questionnaire!A:KQ,270,FALSE))</f>
        <v>#</v>
      </c>
    </row>
    <row r="33927" spans="1:3">
      <c r="A33927" t="s">
        <v>473</v>
      </c>
      <c r="B33927" t="str">
        <f>IF(ISBLANK(VLOOKUP(A33927,Questionnaire!A:KQ,270,FALSE)),"#",VLOOKUP(A33927,Questionnaire!A:KQ,270,FALSE))</f>
        <v>#</v>
      </c>
    </row>
    <row r="33928" spans="1:3">
      <c r="A33928" t="s">
        <v>475</v>
      </c>
      <c r="B33928" t="str">
        <f>IF(ISBLANK(VLOOKUP(A33928,Questionnaire!A:KQ,270,FALSE)),"#",VLOOKUP(A33928,Questionnaire!A:KQ,270,FALSE))</f>
        <v>#</v>
      </c>
    </row>
    <row r="33929" spans="1:3">
      <c r="A33929" t="s">
        <v>185</v>
      </c>
      <c r="B33929" t="str">
        <f>IF(ISBLANK(VLOOKUP(A33929,Questionnaire!A:KQ,271,FALSE)),"#",VLOOKUP(A33929,Questionnaire!A:KQ,271,FALSE))</f>
        <v>#</v>
      </c>
      <c r="C33929">
        <v>268</v>
      </c>
    </row>
    <row r="33930" spans="1:3">
      <c r="A33930" t="s">
        <v>187</v>
      </c>
      <c r="B33930" t="str">
        <f>IF(ISNA(VLOOKUP(VLOOKUP(A33930,Questionnaire!A:KQ,271,FALSE),'CORA Encoding'!D:E,2,FALSE)),"#",VLOOKUP(VLOOKUP(A33930,Questionnaire!A:KQ,271,FALSE),'CORA Encoding'!D:E,2,FALSE))</f>
        <v>#</v>
      </c>
    </row>
    <row r="33931" spans="1:3">
      <c r="A33931" t="s">
        <v>189</v>
      </c>
      <c r="B33931" t="str">
        <f>IF(ISNA(VLOOKUP(VLOOKUP(A33931,Questionnaire!A:KQ,271,FALSE),'CORA Encoding'!G:H,2,FALSE)),"#",VLOOKUP(VLOOKUP(A33931,Questionnaire!A:KQ,271,FALSE),'CORA Encoding'!G:H,2,FALSE))</f>
        <v>#</v>
      </c>
    </row>
    <row r="33932" spans="1:3">
      <c r="A33932" t="s">
        <v>191</v>
      </c>
      <c r="B33932" t="str">
        <f>IF(ISNA(VLOOKUP(VLOOKUP(A33932,Questionnaire!A:KQ,271,FALSE),'Country List'!E:F,2,FALSE)),"#",VLOOKUP(VLOOKUP(A33932,Questionnaire!A:KQ,271,FALSE),'Country List'!E:F,2,FALSE))</f>
        <v>#</v>
      </c>
    </row>
    <row r="33933" spans="1:3">
      <c r="A33933" t="s">
        <v>193</v>
      </c>
      <c r="B33933" t="str">
        <f>IF(ISNA(VLOOKUP(VLOOKUP(A33933,Questionnaire!A:KQ,271,FALSE),'Industry List'!B:C,2,FALSE)),"#",VLOOKUP(VLOOKUP(A33933,Questionnaire!A:KQ,271,FALSE),'Industry List'!B:C,2,FALSE))</f>
        <v>#</v>
      </c>
    </row>
    <row r="33934" spans="1:3">
      <c r="A33934" t="s">
        <v>197</v>
      </c>
      <c r="B33934" t="str">
        <f>IF(ISBLANK(VLOOKUP(A33934,Questionnaire!A:KQ,271,FALSE)),"#",VLOOKUP(A33934,Questionnaire!A:KQ,271,FALSE))</f>
        <v>#</v>
      </c>
    </row>
    <row r="33935" spans="1:3">
      <c r="A33935" t="s">
        <v>201</v>
      </c>
      <c r="B33935" t="str">
        <f>IF(ISBLANK(VLOOKUP(A33935,Questionnaire!A:KQ,271,FALSE)),"#",VLOOKUP(A33935,Questionnaire!A:KQ,271,FALSE))</f>
        <v>#</v>
      </c>
    </row>
    <row r="33936" spans="1:3">
      <c r="A33936" t="s">
        <v>203</v>
      </c>
      <c r="B33936" t="str">
        <f>IF(ISNA(VLOOKUP(VLOOKUP(A33936,Questionnaire!A:KQ,271,FALSE),'CORA Encoding'!J:K,2,FALSE)),"#",VLOOKUP(VLOOKUP(A33936,Questionnaire!A:KQ,271,FALSE),'CORA Encoding'!J:K,2,FALSE))</f>
        <v>#</v>
      </c>
    </row>
    <row r="33937" spans="1:2">
      <c r="A33937" t="s">
        <v>208</v>
      </c>
      <c r="B33937" t="str">
        <f>IF(ISBLANK(VLOOKUP(A33937,Questionnaire!A:KQ,271,FALSE)),"#",VLOOKUP(A33937,Questionnaire!A:KQ,271,FALSE))</f>
        <v>#</v>
      </c>
    </row>
    <row r="33938" spans="1:2">
      <c r="A33938" t="s">
        <v>213</v>
      </c>
      <c r="B33938" t="str">
        <f>IF(ISBLANK(VLOOKUP(A33938,Questionnaire!A:KQ,271,FALSE)),"#",VLOOKUP(A33938,Questionnaire!A:KQ,271,FALSE))</f>
        <v>#</v>
      </c>
    </row>
    <row r="33939" spans="1:2">
      <c r="A33939" t="s">
        <v>215</v>
      </c>
      <c r="B33939" t="str">
        <f>IF(ISBLANK(VLOOKUP(A33939,Questionnaire!A:KQ,271,FALSE)),"#",VLOOKUP(A33939,Questionnaire!A:KQ,271,FALSE))</f>
        <v>#</v>
      </c>
    </row>
    <row r="33940" spans="1:2">
      <c r="A33940" t="s">
        <v>217</v>
      </c>
      <c r="B33940" t="str">
        <f>IF(ISBLANK(VLOOKUP(A33940,Questionnaire!A:KQ,271,FALSE)),"#",VLOOKUP(A33940,Questionnaire!A:KQ,271,FALSE))</f>
        <v>#</v>
      </c>
    </row>
    <row r="33941" spans="1:2">
      <c r="A33941" t="s">
        <v>219</v>
      </c>
      <c r="B33941" t="str">
        <f>IF(ISBLANK(VLOOKUP(A33941,Questionnaire!A:KQ,271,FALSE)),"#",VLOOKUP(A33941,Questionnaire!A:KQ,271,FALSE))</f>
        <v>#</v>
      </c>
    </row>
    <row r="33942" spans="1:2">
      <c r="A33942" t="s">
        <v>221</v>
      </c>
      <c r="B33942" t="str">
        <f>IF(ISBLANK(VLOOKUP(A33942,Questionnaire!A:KQ,271,FALSE)),"#",VLOOKUP(A33942,Questionnaire!A:KQ,271,FALSE))</f>
        <v>#</v>
      </c>
    </row>
    <row r="33943" spans="1:2">
      <c r="A33943" t="s">
        <v>223</v>
      </c>
      <c r="B33943" t="str">
        <f>IF(ISBLANK(VLOOKUP(A33943,Questionnaire!A:KQ,271,FALSE)),"#",VLOOKUP(A33943,Questionnaire!A:KQ,271,FALSE))</f>
        <v>#</v>
      </c>
    </row>
    <row r="33944" spans="1:2">
      <c r="A33944" t="s">
        <v>225</v>
      </c>
      <c r="B33944" t="str">
        <f>IF(ISBLANK(VLOOKUP(A33944,Questionnaire!A:KQ,271,FALSE)),"#",VLOOKUP(A33944,Questionnaire!A:KQ,271,FALSE))</f>
        <v>#</v>
      </c>
    </row>
    <row r="33945" spans="1:2">
      <c r="A33945" t="s">
        <v>227</v>
      </c>
      <c r="B33945" t="str">
        <f>IF(ISBLANK(VLOOKUP(A33945,Questionnaire!A:KQ,271,FALSE)),"#",VLOOKUP(A33945,Questionnaire!A:KQ,271,FALSE))</f>
        <v>#</v>
      </c>
    </row>
    <row r="33946" spans="1:2">
      <c r="A33946" t="s">
        <v>229</v>
      </c>
      <c r="B33946" t="str">
        <f>IF(ISBLANK(VLOOKUP(A33946,Questionnaire!A:KQ,271,FALSE)),"#",VLOOKUP(A33946,Questionnaire!A:KQ,271,FALSE))</f>
        <v>#</v>
      </c>
    </row>
    <row r="33947" spans="1:2">
      <c r="A33947" t="s">
        <v>231</v>
      </c>
      <c r="B33947" t="str">
        <f>IF(ISBLANK(VLOOKUP(A33947,Questionnaire!A:KQ,271,FALSE)),"#",VLOOKUP(A33947,Questionnaire!A:KQ,271,FALSE))</f>
        <v>#</v>
      </c>
    </row>
    <row r="33948" spans="1:2">
      <c r="A33948" t="s">
        <v>233</v>
      </c>
      <c r="B33948" t="str">
        <f>IF(ISBLANK(VLOOKUP(A33948,Questionnaire!A:KQ,271,FALSE)),"#",VLOOKUP(A33948,Questionnaire!A:KQ,271,FALSE))</f>
        <v>#</v>
      </c>
    </row>
    <row r="33949" spans="1:2">
      <c r="A33949" t="s">
        <v>235</v>
      </c>
      <c r="B33949" t="str">
        <f>IF(ISBLANK(VLOOKUP(A33949,Questionnaire!A:KQ,271,FALSE)),"#",VLOOKUP(A33949,Questionnaire!A:KQ,271,FALSE))</f>
        <v>#</v>
      </c>
    </row>
    <row r="33950" spans="1:2">
      <c r="A33950" t="s">
        <v>237</v>
      </c>
      <c r="B33950" t="str">
        <f>IF(ISBLANK(VLOOKUP(A33950,Questionnaire!A:KQ,271,FALSE)),"#",VLOOKUP(A33950,Questionnaire!A:KQ,271,FALSE))</f>
        <v>#</v>
      </c>
    </row>
    <row r="33951" spans="1:2">
      <c r="A33951" t="s">
        <v>239</v>
      </c>
      <c r="B33951" t="str">
        <f>IF(ISBLANK(VLOOKUP(A33951,Questionnaire!A:KQ,271,FALSE)),"#",VLOOKUP(A33951,Questionnaire!A:KQ,271,FALSE))</f>
        <v>#</v>
      </c>
    </row>
    <row r="33952" spans="1:2">
      <c r="A33952" t="s">
        <v>242</v>
      </c>
      <c r="B33952" t="str">
        <f>IF(ISBLANK(VLOOKUP(A33952,Questionnaire!A:KQ,271,FALSE)),"#",VLOOKUP(A33952,Questionnaire!A:KQ,271,FALSE))</f>
        <v>#</v>
      </c>
    </row>
    <row r="33953" spans="1:2">
      <c r="A33953" t="s">
        <v>245</v>
      </c>
      <c r="B33953" t="str">
        <f>IF(ISBLANK(VLOOKUP(A33953,Questionnaire!A:KQ,271,FALSE)),"#",VLOOKUP(A33953,Questionnaire!A:KQ,271,FALSE))</f>
        <v>#</v>
      </c>
    </row>
    <row r="33954" spans="1:2">
      <c r="A33954" t="s">
        <v>247</v>
      </c>
      <c r="B33954" t="str">
        <f>IF(ISBLANK(VLOOKUP(A33954,Questionnaire!A:KQ,271,FALSE)),"#",VLOOKUP(A33954,Questionnaire!A:KQ,271,FALSE))</f>
        <v>#</v>
      </c>
    </row>
    <row r="33955" spans="1:2">
      <c r="A33955" t="s">
        <v>249</v>
      </c>
      <c r="B33955" t="str">
        <f>IF(ISBLANK(VLOOKUP(A33955,Questionnaire!A:KQ,271,FALSE)),"#",VLOOKUP(A33955,Questionnaire!A:KQ,271,FALSE))</f>
        <v>#</v>
      </c>
    </row>
    <row r="33956" spans="1:2">
      <c r="A33956" t="s">
        <v>250</v>
      </c>
      <c r="B33956" t="str">
        <f>IF(ISBLANK(VLOOKUP(A33956,Questionnaire!A:KQ,271,FALSE)),"#",VLOOKUP(A33956,Questionnaire!A:KQ,271,FALSE))</f>
        <v>#</v>
      </c>
    </row>
    <row r="33957" spans="1:2">
      <c r="A33957" t="s">
        <v>252</v>
      </c>
      <c r="B33957" t="str">
        <f>IF(ISBLANK(VLOOKUP(A33957,Questionnaire!A:KQ,271,FALSE)),"#",VLOOKUP(A33957,Questionnaire!A:KQ,271,FALSE))</f>
        <v>#</v>
      </c>
    </row>
    <row r="33958" spans="1:2">
      <c r="A33958" t="s">
        <v>255</v>
      </c>
      <c r="B33958" t="str">
        <f>IF(ISBLANK(VLOOKUP(A33958,Questionnaire!A:KQ,271,FALSE)),"#",VLOOKUP(A33958,Questionnaire!A:KQ,271,FALSE))</f>
        <v>#</v>
      </c>
    </row>
    <row r="33959" spans="1:2">
      <c r="A33959" t="s">
        <v>258</v>
      </c>
      <c r="B33959" t="str">
        <f>IF(ISNA(VLOOKUP(VLOOKUP(A33959,Questionnaire!A:KQ,271,FALSE),'CORA Encoding'!M:N,2,FALSE)),"#",VLOOKUP(VLOOKUP(A33959,Questionnaire!A:KQ,271,FALSE),'CORA Encoding'!M:N,2,FALSE))</f>
        <v>#</v>
      </c>
    </row>
    <row r="33960" spans="1:2">
      <c r="A33960" t="s">
        <v>261</v>
      </c>
      <c r="B33960" t="str">
        <f>IF(ISBLANK(VLOOKUP(A33960,Questionnaire!A:KQ,271,FALSE)),"#",VLOOKUP(A33960,Questionnaire!A:KQ,271,FALSE))</f>
        <v>#</v>
      </c>
    </row>
    <row r="33961" spans="1:2">
      <c r="A33961" t="s">
        <v>263</v>
      </c>
      <c r="B33961" t="str">
        <f>IF(ISBLANK(VLOOKUP(A33961,Questionnaire!A:KQ,271,FALSE)),"#",VLOOKUP(A33961,Questionnaire!A:KQ,271,FALSE))</f>
        <v>#</v>
      </c>
    </row>
    <row r="33962" spans="1:2">
      <c r="A33962" t="s">
        <v>265</v>
      </c>
      <c r="B33962" t="str">
        <f>IF(ISBLANK(VLOOKUP(A33962,Questionnaire!A:KQ,271,FALSE)),"#",VLOOKUP(A33962,Questionnaire!A:KQ,271,FALSE))</f>
        <v>#</v>
      </c>
    </row>
    <row r="33963" spans="1:2">
      <c r="A33963" t="s">
        <v>267</v>
      </c>
      <c r="B33963" t="str">
        <f>IF(ISBLANK(VLOOKUP(A33963,Questionnaire!A:KQ,271,FALSE)),"#",VLOOKUP(A33963,Questionnaire!A:KQ,271,FALSE))</f>
        <v>#</v>
      </c>
    </row>
    <row r="33964" spans="1:2">
      <c r="A33964" t="s">
        <v>269</v>
      </c>
      <c r="B33964" t="str">
        <f>IF(ISBLANK(VLOOKUP(A33964,Questionnaire!A:KQ,271,FALSE)),"#",VLOOKUP(A33964,Questionnaire!A:KQ,271,FALSE))</f>
        <v>#</v>
      </c>
    </row>
    <row r="33965" spans="1:2">
      <c r="A33965" t="s">
        <v>274</v>
      </c>
      <c r="B33965" t="str">
        <f>IF(ISBLANK(VLOOKUP(A33965,Questionnaire!A:KQ,271,FALSE)),"#",VLOOKUP(A33965,Questionnaire!A:KQ,271,FALSE))</f>
        <v>#</v>
      </c>
    </row>
    <row r="33966" spans="1:2">
      <c r="A33966" t="s">
        <v>276</v>
      </c>
      <c r="B33966" t="str">
        <f>IF(ISBLANK(VLOOKUP(A33966,Questionnaire!A:KQ,271,FALSE)),"#",VLOOKUP(A33966,Questionnaire!A:KQ,271,FALSE))</f>
        <v>#</v>
      </c>
    </row>
    <row r="33967" spans="1:2">
      <c r="A33967" t="s">
        <v>278</v>
      </c>
      <c r="B33967" t="str">
        <f>IF(ISBLANK(VLOOKUP(A33967,Questionnaire!A:KQ,271,FALSE)),"#",VLOOKUP(A33967,Questionnaire!A:KQ,271,FALSE))</f>
        <v>#</v>
      </c>
    </row>
    <row r="33968" spans="1:2">
      <c r="A33968" t="s">
        <v>280</v>
      </c>
      <c r="B33968" t="str">
        <f>IF(ISBLANK(VLOOKUP(A33968,Questionnaire!A:KQ,271,FALSE)),"#",VLOOKUP(A33968,Questionnaire!A:KQ,271,FALSE))</f>
        <v>#</v>
      </c>
    </row>
    <row r="33969" spans="1:2">
      <c r="A33969" t="s">
        <v>282</v>
      </c>
      <c r="B33969" t="str">
        <f>IF(ISBLANK(VLOOKUP(A33969,Questionnaire!A:KQ,271,FALSE)),"#",VLOOKUP(A33969,Questionnaire!A:KQ,271,FALSE))</f>
        <v>#</v>
      </c>
    </row>
    <row r="33970" spans="1:2">
      <c r="A33970" t="s">
        <v>286</v>
      </c>
      <c r="B33970" t="str">
        <f>IF(ISBLANK(VLOOKUP(A33970,Questionnaire!A:KQ,271,FALSE)),"#",VLOOKUP(A33970,Questionnaire!A:KQ,271,FALSE))</f>
        <v>#</v>
      </c>
    </row>
    <row r="33971" spans="1:2">
      <c r="A33971" t="s">
        <v>288</v>
      </c>
      <c r="B33971" t="str">
        <f>IF(ISBLANK(VLOOKUP(A33971,Questionnaire!A:KQ,271,FALSE)),"#",VLOOKUP(A33971,Questionnaire!A:KQ,271,FALSE))</f>
        <v>#</v>
      </c>
    </row>
    <row r="33972" spans="1:2">
      <c r="A33972" t="s">
        <v>290</v>
      </c>
      <c r="B33972" t="str">
        <f>IF(ISBLANK(VLOOKUP(A33972,Questionnaire!A:KQ,271,FALSE)),"#",VLOOKUP(A33972,Questionnaire!A:KQ,271,FALSE))</f>
        <v>#</v>
      </c>
    </row>
    <row r="33973" spans="1:2">
      <c r="A33973" t="s">
        <v>292</v>
      </c>
      <c r="B33973" t="str">
        <f>IF(ISBLANK(VLOOKUP(A33973,Questionnaire!A:KQ,271,FALSE)),"#",VLOOKUP(A33973,Questionnaire!A:KQ,271,FALSE))</f>
        <v>#</v>
      </c>
    </row>
    <row r="33974" spans="1:2">
      <c r="A33974" t="s">
        <v>294</v>
      </c>
      <c r="B33974" t="str">
        <f>IF(ISBLANK(VLOOKUP(A33974,Questionnaire!A:KQ,271,FALSE)),"#",VLOOKUP(A33974,Questionnaire!A:KQ,271,FALSE))</f>
        <v>#</v>
      </c>
    </row>
    <row r="33975" spans="1:2">
      <c r="A33975" t="s">
        <v>296</v>
      </c>
      <c r="B33975" t="str">
        <f>IF(ISBLANK(VLOOKUP(A33975,Questionnaire!A:KQ,271,FALSE)),"#",VLOOKUP(A33975,Questionnaire!A:KQ,271,FALSE))</f>
        <v>#</v>
      </c>
    </row>
    <row r="33976" spans="1:2">
      <c r="A33976" t="s">
        <v>301</v>
      </c>
      <c r="B33976" t="str">
        <f>IF(ISBLANK(VLOOKUP(A33976,Questionnaire!A:KQ,271,FALSE)),"#",VLOOKUP(A33976,Questionnaire!A:KQ,271,FALSE))</f>
        <v>#</v>
      </c>
    </row>
    <row r="33977" spans="1:2">
      <c r="A33977" t="s">
        <v>303</v>
      </c>
      <c r="B33977" t="str">
        <f>IF(ISBLANK(VLOOKUP(A33977,Questionnaire!A:KQ,271,FALSE)),"#",VLOOKUP(A33977,Questionnaire!A:KQ,271,FALSE))</f>
        <v>#</v>
      </c>
    </row>
    <row r="33978" spans="1:2">
      <c r="A33978" t="s">
        <v>305</v>
      </c>
      <c r="B33978" t="str">
        <f>IF(ISBLANK(VLOOKUP(A33978,Questionnaire!A:KQ,271,FALSE)),"#",VLOOKUP(A33978,Questionnaire!A:KQ,271,FALSE))</f>
        <v>#</v>
      </c>
    </row>
    <row r="33979" spans="1:2">
      <c r="A33979" t="s">
        <v>307</v>
      </c>
      <c r="B33979" t="str">
        <f>IF(ISBLANK(VLOOKUP(A33979,Questionnaire!A:KQ,271,FALSE)),"#",VLOOKUP(A33979,Questionnaire!A:KQ,271,FALSE))</f>
        <v>#</v>
      </c>
    </row>
    <row r="33980" spans="1:2">
      <c r="A33980" t="s">
        <v>311</v>
      </c>
      <c r="B33980" t="str">
        <f>IF(ISBLANK(VLOOKUP(A33980,Questionnaire!A:KQ,271,FALSE)),"#",VLOOKUP(A33980,Questionnaire!A:KQ,271,FALSE))</f>
        <v>#</v>
      </c>
    </row>
    <row r="33981" spans="1:2">
      <c r="A33981" t="s">
        <v>313</v>
      </c>
      <c r="B33981" t="str">
        <f>IF(ISBLANK(VLOOKUP(A33981,Questionnaire!A:KQ,271,FALSE)),"#",VLOOKUP(A33981,Questionnaire!A:KQ,271,FALSE))</f>
        <v>#</v>
      </c>
    </row>
    <row r="33982" spans="1:2">
      <c r="A33982" t="s">
        <v>314</v>
      </c>
      <c r="B33982" t="str">
        <f>IF(ISBLANK(VLOOKUP(A33982,Questionnaire!A:KQ,271,FALSE)),"#",VLOOKUP(A33982,Questionnaire!A:KQ,271,FALSE))</f>
        <v>#</v>
      </c>
    </row>
    <row r="33983" spans="1:2">
      <c r="A33983" t="s">
        <v>315</v>
      </c>
      <c r="B33983" t="str">
        <f>IF(ISBLANK(VLOOKUP(A33983,Questionnaire!A:KQ,271,FALSE)),"#",VLOOKUP(A33983,Questionnaire!A:KQ,271,FALSE))</f>
        <v>#</v>
      </c>
    </row>
    <row r="33984" spans="1:2">
      <c r="A33984" t="s">
        <v>317</v>
      </c>
      <c r="B33984" t="str">
        <f>IF(ISBLANK(VLOOKUP(A33984,Questionnaire!A:KQ,271,FALSE)),"#",VLOOKUP(A33984,Questionnaire!A:KQ,271,FALSE))</f>
        <v>#</v>
      </c>
    </row>
    <row r="33985" spans="1:2">
      <c r="A33985" t="s">
        <v>319</v>
      </c>
      <c r="B33985" t="str">
        <f>IF(ISBLANK(VLOOKUP(A33985,Questionnaire!A:KQ,271,FALSE)),"#",VLOOKUP(A33985,Questionnaire!A:KQ,271,FALSE))</f>
        <v>#</v>
      </c>
    </row>
    <row r="33986" spans="1:2">
      <c r="A33986" t="s">
        <v>322</v>
      </c>
      <c r="B33986" t="str">
        <f>IF(ISBLANK(VLOOKUP(A33986,Questionnaire!A:KQ,271,FALSE)),"#",VLOOKUP(A33986,Questionnaire!A:KQ,271,FALSE))</f>
        <v>#</v>
      </c>
    </row>
    <row r="33987" spans="1:2">
      <c r="A33987" t="s">
        <v>326</v>
      </c>
      <c r="B33987" t="str">
        <f>IF(ISBLANK(VLOOKUP(A33987,Questionnaire!A:KQ,271,FALSE)),"#",VLOOKUP(A33987,Questionnaire!A:KQ,271,FALSE))</f>
        <v>#</v>
      </c>
    </row>
    <row r="33988" spans="1:2">
      <c r="A33988" t="s">
        <v>328</v>
      </c>
      <c r="B33988" t="str">
        <f>IF(ISBLANK(VLOOKUP(A33988,Questionnaire!A:KQ,271,FALSE)),"#",VLOOKUP(A33988,Questionnaire!A:KQ,271,FALSE))</f>
        <v>#</v>
      </c>
    </row>
    <row r="33989" spans="1:2">
      <c r="A33989" t="s">
        <v>332</v>
      </c>
      <c r="B33989" t="str">
        <f>IF(ISBLANK(VLOOKUP(A33989,Questionnaire!A:KQ,271,FALSE)),"#",VLOOKUP(A33989,Questionnaire!A:KQ,271,FALSE))</f>
        <v>#</v>
      </c>
    </row>
    <row r="33990" spans="1:2">
      <c r="A33990" t="s">
        <v>333</v>
      </c>
      <c r="B33990" t="str">
        <f>IF(ISBLANK(VLOOKUP(A33990,Questionnaire!A:KQ,271,FALSE)),"#",VLOOKUP(A33990,Questionnaire!A:KQ,271,FALSE))</f>
        <v>#</v>
      </c>
    </row>
    <row r="33991" spans="1:2">
      <c r="A33991" t="s">
        <v>334</v>
      </c>
      <c r="B33991" t="str">
        <f>IF(ISBLANK(VLOOKUP(A33991,Questionnaire!A:KQ,271,FALSE)),"#",VLOOKUP(A33991,Questionnaire!A:KQ,271,FALSE))</f>
        <v>#</v>
      </c>
    </row>
    <row r="33992" spans="1:2">
      <c r="A33992" t="s">
        <v>335</v>
      </c>
      <c r="B33992" t="str">
        <f>IF(ISBLANK(VLOOKUP(A33992,Questionnaire!A:KQ,271,FALSE)),"#",VLOOKUP(A33992,Questionnaire!A:KQ,271,FALSE))</f>
        <v>#</v>
      </c>
    </row>
    <row r="33993" spans="1:2">
      <c r="A33993" t="s">
        <v>336</v>
      </c>
      <c r="B33993" t="str">
        <f>IF(ISBLANK(VLOOKUP(A33993,Questionnaire!A:KQ,271,FALSE)),"#",VLOOKUP(A33993,Questionnaire!A:KQ,271,FALSE))</f>
        <v>#</v>
      </c>
    </row>
    <row r="33994" spans="1:2">
      <c r="A33994" t="s">
        <v>337</v>
      </c>
      <c r="B33994" t="str">
        <f>IF(ISBLANK(VLOOKUP(A33994,Questionnaire!A:KQ,271,FALSE)),"#",VLOOKUP(A33994,Questionnaire!A:KQ,271,FALSE))</f>
        <v>#</v>
      </c>
    </row>
    <row r="33995" spans="1:2">
      <c r="A33995" t="s">
        <v>338</v>
      </c>
      <c r="B33995" t="str">
        <f>IF(ISBLANK(VLOOKUP(A33995,Questionnaire!A:KQ,271,FALSE)),"#",VLOOKUP(A33995,Questionnaire!A:KQ,271,FALSE))</f>
        <v>#</v>
      </c>
    </row>
    <row r="33996" spans="1:2">
      <c r="A33996" t="s">
        <v>339</v>
      </c>
      <c r="B33996" t="str">
        <f>IF(ISBLANK(VLOOKUP(A33996,Questionnaire!A:KQ,271,FALSE)),"#",VLOOKUP(A33996,Questionnaire!A:KQ,271,FALSE))</f>
        <v>#</v>
      </c>
    </row>
    <row r="33997" spans="1:2">
      <c r="A33997" t="s">
        <v>340</v>
      </c>
      <c r="B33997" t="str">
        <f>IF(ISBLANK(VLOOKUP(A33997,Questionnaire!A:KQ,271,FALSE)),"#",VLOOKUP(A33997,Questionnaire!A:KQ,271,FALSE))</f>
        <v>#</v>
      </c>
    </row>
    <row r="33998" spans="1:2">
      <c r="A33998" t="s">
        <v>341</v>
      </c>
      <c r="B33998" t="str">
        <f>IF(ISBLANK(VLOOKUP(A33998,Questionnaire!A:KQ,271,FALSE)),"#",VLOOKUP(A33998,Questionnaire!A:KQ,271,FALSE))</f>
        <v>#</v>
      </c>
    </row>
    <row r="33999" spans="1:2">
      <c r="A33999" t="s">
        <v>342</v>
      </c>
      <c r="B33999" t="str">
        <f>IF(ISBLANK(VLOOKUP(A33999,Questionnaire!A:KQ,271,FALSE)),"#",VLOOKUP(A33999,Questionnaire!A:KQ,271,FALSE))</f>
        <v>#</v>
      </c>
    </row>
    <row r="34000" spans="1:2">
      <c r="A34000" t="s">
        <v>343</v>
      </c>
      <c r="B34000" t="str">
        <f>IF(ISBLANK(VLOOKUP(A34000,Questionnaire!A:KQ,271,FALSE)),"#",VLOOKUP(A34000,Questionnaire!A:KQ,271,FALSE))</f>
        <v>#</v>
      </c>
    </row>
    <row r="34001" spans="1:2">
      <c r="A34001" t="s">
        <v>344</v>
      </c>
      <c r="B34001" t="str">
        <f>IF(ISBLANK(VLOOKUP(A34001,Questionnaire!A:KQ,271,FALSE)),"#",VLOOKUP(A34001,Questionnaire!A:KQ,271,FALSE))</f>
        <v>#</v>
      </c>
    </row>
    <row r="34002" spans="1:2">
      <c r="A34002" t="s">
        <v>345</v>
      </c>
      <c r="B34002" t="str">
        <f>IF(ISBLANK(VLOOKUP(A34002,Questionnaire!A:KQ,271,FALSE)),"#",VLOOKUP(A34002,Questionnaire!A:KQ,271,FALSE))</f>
        <v>#</v>
      </c>
    </row>
    <row r="34003" spans="1:2">
      <c r="A34003" t="s">
        <v>348</v>
      </c>
      <c r="B34003" t="str">
        <f>IF(ISBLANK(VLOOKUP(A34003,Questionnaire!A:KQ,271,FALSE)),"#",VLOOKUP(A34003,Questionnaire!A:KQ,271,FALSE))</f>
        <v>#</v>
      </c>
    </row>
    <row r="34004" spans="1:2">
      <c r="A34004" t="s">
        <v>353</v>
      </c>
      <c r="B34004" t="str">
        <f>IF(ISBLANK(VLOOKUP(A34004,Questionnaire!A:KQ,271,FALSE)),"#",VLOOKUP(A34004,Questionnaire!A:KQ,271,FALSE))</f>
        <v>#</v>
      </c>
    </row>
    <row r="34005" spans="1:2">
      <c r="A34005" t="s">
        <v>354</v>
      </c>
      <c r="B34005" t="str">
        <f>IF(ISBLANK(VLOOKUP(A34005,Questionnaire!A:KQ,271,FALSE)),"#",VLOOKUP(A34005,Questionnaire!A:KQ,271,FALSE))</f>
        <v>#</v>
      </c>
    </row>
    <row r="34006" spans="1:2">
      <c r="A34006" t="s">
        <v>355</v>
      </c>
      <c r="B34006" t="str">
        <f>IF(ISBLANK(VLOOKUP(A34006,Questionnaire!A:KQ,271,FALSE)),"#",VLOOKUP(A34006,Questionnaire!A:KQ,271,FALSE))</f>
        <v>#</v>
      </c>
    </row>
    <row r="34007" spans="1:2">
      <c r="A34007" t="s">
        <v>356</v>
      </c>
      <c r="B34007" t="str">
        <f>IF(ISBLANK(VLOOKUP(A34007,Questionnaire!A:KQ,271,FALSE)),"#",VLOOKUP(A34007,Questionnaire!A:KQ,271,FALSE))</f>
        <v>#</v>
      </c>
    </row>
    <row r="34008" spans="1:2">
      <c r="A34008" t="s">
        <v>357</v>
      </c>
      <c r="B34008" t="str">
        <f>IF(ISBLANK(VLOOKUP(A34008,Questionnaire!A:KQ,271,FALSE)),"#",VLOOKUP(A34008,Questionnaire!A:KQ,271,FALSE))</f>
        <v>#</v>
      </c>
    </row>
    <row r="34009" spans="1:2">
      <c r="A34009" t="s">
        <v>360</v>
      </c>
      <c r="B34009" t="str">
        <f>IF(ISBLANK(VLOOKUP(A34009,Questionnaire!A:KQ,271,FALSE)),"#",VLOOKUP(A34009,Questionnaire!A:KQ,271,FALSE))</f>
        <v>#</v>
      </c>
    </row>
    <row r="34010" spans="1:2">
      <c r="A34010" t="s">
        <v>362</v>
      </c>
      <c r="B34010" t="str">
        <f>IF(ISBLANK(VLOOKUP(A34010,Questionnaire!A:KQ,271,FALSE)),"#",VLOOKUP(A34010,Questionnaire!A:KQ,271,FALSE))</f>
        <v>#</v>
      </c>
    </row>
    <row r="34011" spans="1:2">
      <c r="A34011" t="s">
        <v>363</v>
      </c>
      <c r="B34011" t="str">
        <f>IF(ISBLANK(VLOOKUP(A34011,Questionnaire!A:KQ,271,FALSE)),"#",VLOOKUP(A34011,Questionnaire!A:KQ,271,FALSE))</f>
        <v>#</v>
      </c>
    </row>
    <row r="34012" spans="1:2">
      <c r="A34012" t="s">
        <v>364</v>
      </c>
      <c r="B34012" t="str">
        <f>IF(ISBLANK(VLOOKUP(A34012,Questionnaire!A:KQ,271,FALSE)),"#",VLOOKUP(A34012,Questionnaire!A:KQ,271,FALSE))</f>
        <v>#</v>
      </c>
    </row>
    <row r="34013" spans="1:2">
      <c r="A34013" t="s">
        <v>365</v>
      </c>
      <c r="B34013" t="str">
        <f>IF(ISBLANK(VLOOKUP(A34013,Questionnaire!A:KQ,271,FALSE)),"#",VLOOKUP(A34013,Questionnaire!A:KQ,271,FALSE))</f>
        <v>#</v>
      </c>
    </row>
    <row r="34014" spans="1:2">
      <c r="A34014" t="s">
        <v>366</v>
      </c>
      <c r="B34014" t="str">
        <f>IF(ISBLANK(VLOOKUP(A34014,Questionnaire!A:KQ,271,FALSE)),"#",VLOOKUP(A34014,Questionnaire!A:KQ,271,FALSE))</f>
        <v>#</v>
      </c>
    </row>
    <row r="34015" spans="1:2">
      <c r="A34015" t="s">
        <v>371</v>
      </c>
      <c r="B34015" t="str">
        <f>IF(ISBLANK(VLOOKUP(A34015,Questionnaire!A:KQ,271,FALSE)),"#",VLOOKUP(A34015,Questionnaire!A:KQ,271,FALSE))</f>
        <v>#</v>
      </c>
    </row>
    <row r="34016" spans="1:2">
      <c r="A34016" t="s">
        <v>372</v>
      </c>
      <c r="B34016" t="str">
        <f>IF(ISBLANK(VLOOKUP(A34016,Questionnaire!A:KQ,271,FALSE)),"#",VLOOKUP(A34016,Questionnaire!A:KQ,271,FALSE))</f>
        <v>#</v>
      </c>
    </row>
    <row r="34017" spans="1:2">
      <c r="A34017" t="s">
        <v>373</v>
      </c>
      <c r="B34017" t="str">
        <f>IF(ISBLANK(VLOOKUP(A34017,Questionnaire!A:KQ,271,FALSE)),"#",VLOOKUP(A34017,Questionnaire!A:KQ,271,FALSE))</f>
        <v>#</v>
      </c>
    </row>
    <row r="34018" spans="1:2">
      <c r="A34018" t="s">
        <v>374</v>
      </c>
      <c r="B34018" t="str">
        <f>IF(ISBLANK(VLOOKUP(A34018,Questionnaire!A:KQ,271,FALSE)),"#",VLOOKUP(A34018,Questionnaire!A:KQ,271,FALSE))</f>
        <v>#</v>
      </c>
    </row>
    <row r="34019" spans="1:2">
      <c r="A34019" t="s">
        <v>377</v>
      </c>
      <c r="B34019" t="str">
        <f>IF(ISBLANK(VLOOKUP(A34019,Questionnaire!A:KQ,271,FALSE)),"#",VLOOKUP(A34019,Questionnaire!A:KQ,271,FALSE))</f>
        <v>#</v>
      </c>
    </row>
    <row r="34020" spans="1:2">
      <c r="A34020" t="s">
        <v>379</v>
      </c>
      <c r="B34020" t="str">
        <f>IF(ISBLANK(VLOOKUP(A34020,Questionnaire!A:KQ,271,FALSE)),"#",VLOOKUP(A34020,Questionnaire!A:KQ,271,FALSE))</f>
        <v>#</v>
      </c>
    </row>
    <row r="34021" spans="1:2">
      <c r="A34021" t="s">
        <v>380</v>
      </c>
      <c r="B34021" t="str">
        <f>IF(ISBLANK(VLOOKUP(A34021,Questionnaire!A:KQ,271,FALSE)),"#",VLOOKUP(A34021,Questionnaire!A:KQ,271,FALSE))</f>
        <v>#</v>
      </c>
    </row>
    <row r="34022" spans="1:2">
      <c r="A34022" t="s">
        <v>381</v>
      </c>
      <c r="B34022" t="str">
        <f>IF(ISBLANK(VLOOKUP(A34022,Questionnaire!A:KQ,271,FALSE)),"#",VLOOKUP(A34022,Questionnaire!A:KQ,271,FALSE))</f>
        <v>#</v>
      </c>
    </row>
    <row r="34023" spans="1:2">
      <c r="A34023" t="s">
        <v>382</v>
      </c>
      <c r="B34023" t="str">
        <f>IF(ISBLANK(VLOOKUP(A34023,Questionnaire!A:KQ,271,FALSE)),"#",VLOOKUP(A34023,Questionnaire!A:KQ,271,FALSE))</f>
        <v>#</v>
      </c>
    </row>
    <row r="34024" spans="1:2">
      <c r="A34024" t="s">
        <v>384</v>
      </c>
      <c r="B34024" t="str">
        <f>IF(ISBLANK(VLOOKUP(A34024,Questionnaire!A:KQ,271,FALSE)),"#",VLOOKUP(A34024,Questionnaire!A:KQ,271,FALSE))</f>
        <v>#</v>
      </c>
    </row>
    <row r="34025" spans="1:2">
      <c r="A34025" t="s">
        <v>387</v>
      </c>
      <c r="B34025" t="str">
        <f>IF(ISBLANK(VLOOKUP(A34025,Questionnaire!A:KQ,271,FALSE)),"#",VLOOKUP(A34025,Questionnaire!A:KQ,271,FALSE))</f>
        <v>#</v>
      </c>
    </row>
    <row r="34026" spans="1:2">
      <c r="A34026" t="s">
        <v>391</v>
      </c>
      <c r="B34026" t="str">
        <f>IF(ISBLANK(VLOOKUP(A34026,Questionnaire!A:KQ,271,FALSE)),"#",VLOOKUP(A34026,Questionnaire!A:KQ,271,FALSE))</f>
        <v>#</v>
      </c>
    </row>
    <row r="34027" spans="1:2">
      <c r="A34027" t="s">
        <v>393</v>
      </c>
      <c r="B34027" t="str">
        <f>IF(ISBLANK(VLOOKUP(A34027,Questionnaire!A:KQ,271,FALSE)),"#",VLOOKUP(A34027,Questionnaire!A:KQ,271,FALSE))</f>
        <v>#</v>
      </c>
    </row>
    <row r="34028" spans="1:2">
      <c r="A34028" t="s">
        <v>395</v>
      </c>
      <c r="B34028" t="str">
        <f>IF(ISBLANK(VLOOKUP(A34028,Questionnaire!A:KQ,271,FALSE)),"#",VLOOKUP(A34028,Questionnaire!A:KQ,271,FALSE))</f>
        <v>#</v>
      </c>
    </row>
    <row r="34029" spans="1:2">
      <c r="A34029" t="s">
        <v>398</v>
      </c>
      <c r="B34029" t="str">
        <f>IF(ISBLANK(VLOOKUP(A34029,Questionnaire!A:KQ,271,FALSE)),"#",VLOOKUP(A34029,Questionnaire!A:KQ,271,FALSE))</f>
        <v>#</v>
      </c>
    </row>
    <row r="34030" spans="1:2">
      <c r="A34030" t="s">
        <v>402</v>
      </c>
      <c r="B34030" t="str">
        <f>IF(ISBLANK(VLOOKUP(A34030,Questionnaire!A:KQ,271,FALSE)),"#",VLOOKUP(A34030,Questionnaire!A:KQ,271,FALSE))</f>
        <v>#</v>
      </c>
    </row>
    <row r="34031" spans="1:2">
      <c r="A34031" t="s">
        <v>405</v>
      </c>
      <c r="B34031" t="str">
        <f>IF(ISBLANK(VLOOKUP(A34031,Questionnaire!A:KQ,271,FALSE)),"#",VLOOKUP(A34031,Questionnaire!A:KQ,271,FALSE))</f>
        <v>#</v>
      </c>
    </row>
    <row r="34032" spans="1:2">
      <c r="A34032" t="s">
        <v>409</v>
      </c>
      <c r="B34032" t="str">
        <f>IF(ISBLANK(VLOOKUP(A34032,Questionnaire!A:KQ,271,FALSE)),"#",VLOOKUP(A34032,Questionnaire!A:KQ,271,FALSE))</f>
        <v>#</v>
      </c>
    </row>
    <row r="34033" spans="1:2">
      <c r="A34033" t="s">
        <v>412</v>
      </c>
      <c r="B34033" t="str">
        <f>IF(ISBLANK(VLOOKUP(A34033,Questionnaire!A:KQ,271,FALSE)),"#",VLOOKUP(A34033,Questionnaire!A:KQ,271,FALSE))</f>
        <v>#</v>
      </c>
    </row>
    <row r="34034" spans="1:2">
      <c r="A34034" t="s">
        <v>415</v>
      </c>
      <c r="B34034" t="str">
        <f>IF(ISBLANK(VLOOKUP(A34034,Questionnaire!A:KQ,271,FALSE)),"#",VLOOKUP(A34034,Questionnaire!A:KQ,271,FALSE))</f>
        <v>#</v>
      </c>
    </row>
    <row r="34035" spans="1:2">
      <c r="A34035" t="s">
        <v>418</v>
      </c>
      <c r="B34035" t="str">
        <f>IF(ISBLANK(VLOOKUP(A34035,Questionnaire!A:KQ,271,FALSE)),"#",VLOOKUP(A34035,Questionnaire!A:KQ,271,FALSE))</f>
        <v>#</v>
      </c>
    </row>
    <row r="34036" spans="1:2">
      <c r="A34036" t="s">
        <v>421</v>
      </c>
      <c r="B34036" t="str">
        <f>IF(ISBLANK(VLOOKUP(A34036,Questionnaire!A:KQ,271,FALSE)),"#",VLOOKUP(A34036,Questionnaire!A:KQ,271,FALSE))</f>
        <v>#</v>
      </c>
    </row>
    <row r="34037" spans="1:2">
      <c r="A34037" t="s">
        <v>424</v>
      </c>
      <c r="B34037" t="str">
        <f>IF(ISBLANK(VLOOKUP(A34037,Questionnaire!A:KQ,271,FALSE)),"#",VLOOKUP(A34037,Questionnaire!A:KQ,271,FALSE))</f>
        <v>#</v>
      </c>
    </row>
    <row r="34038" spans="1:2">
      <c r="A34038" t="s">
        <v>429</v>
      </c>
      <c r="B34038" t="str">
        <f>IF(ISBLANK(VLOOKUP(A34038,Questionnaire!A:KQ,271,FALSE)),"#",VLOOKUP(A34038,Questionnaire!A:KQ,271,FALSE))</f>
        <v>#</v>
      </c>
    </row>
    <row r="34039" spans="1:2">
      <c r="A34039" t="s">
        <v>432</v>
      </c>
      <c r="B34039" t="str">
        <f>IF(ISBLANK(VLOOKUP(A34039,Questionnaire!A:KQ,271,FALSE)),"#",VLOOKUP(A34039,Questionnaire!A:KQ,271,FALSE))</f>
        <v>#</v>
      </c>
    </row>
    <row r="34040" spans="1:2">
      <c r="A34040" t="s">
        <v>435</v>
      </c>
      <c r="B34040" t="str">
        <f>IF(ISBLANK(VLOOKUP(A34040,Questionnaire!A:KQ,271,FALSE)),"#",VLOOKUP(A34040,Questionnaire!A:KQ,271,FALSE))</f>
        <v>#</v>
      </c>
    </row>
    <row r="34041" spans="1:2">
      <c r="A34041" t="s">
        <v>437</v>
      </c>
      <c r="B34041" t="str">
        <f>IF(ISBLANK(VLOOKUP(A34041,Questionnaire!A:KQ,271,FALSE)),"#",VLOOKUP(A34041,Questionnaire!A:KQ,271,FALSE))</f>
        <v>#</v>
      </c>
    </row>
    <row r="34042" spans="1:2">
      <c r="A34042" t="s">
        <v>439</v>
      </c>
      <c r="B34042" t="str">
        <f>IF(ISBLANK(VLOOKUP(A34042,Questionnaire!A:KQ,271,FALSE)),"#",VLOOKUP(A34042,Questionnaire!A:KQ,271,FALSE))</f>
        <v>#</v>
      </c>
    </row>
    <row r="34043" spans="1:2">
      <c r="A34043" t="s">
        <v>442</v>
      </c>
      <c r="B34043" t="str">
        <f>IF(ISBLANK(VLOOKUP(A34043,Questionnaire!A:KQ,271,FALSE)),"#",VLOOKUP(A34043,Questionnaire!A:KQ,271,FALSE))</f>
        <v>#</v>
      </c>
    </row>
    <row r="34044" spans="1:2">
      <c r="A34044" t="s">
        <v>445</v>
      </c>
      <c r="B34044" t="str">
        <f>IF(ISBLANK(VLOOKUP(A34044,Questionnaire!A:KQ,271,FALSE)),"#",VLOOKUP(A34044,Questionnaire!A:KQ,271,FALSE))</f>
        <v>#</v>
      </c>
    </row>
    <row r="34045" spans="1:2">
      <c r="A34045" t="s">
        <v>448</v>
      </c>
      <c r="B34045" t="str">
        <f>IF(ISBLANK(VLOOKUP(A34045,Questionnaire!A:KQ,271,FALSE)),"#",VLOOKUP(A34045,Questionnaire!A:KQ,271,FALSE))</f>
        <v>#</v>
      </c>
    </row>
    <row r="34046" spans="1:2">
      <c r="A34046" t="s">
        <v>452</v>
      </c>
      <c r="B34046" t="str">
        <f>IF(ISBLANK(VLOOKUP(A34046,Questionnaire!A:KQ,271,FALSE)),"#",VLOOKUP(A34046,Questionnaire!A:KQ,271,FALSE))</f>
        <v>#</v>
      </c>
    </row>
    <row r="34047" spans="1:2">
      <c r="A34047" t="s">
        <v>455</v>
      </c>
      <c r="B34047" t="str">
        <f>IF(ISBLANK(VLOOKUP(A34047,Questionnaire!A:KQ,271,FALSE)),"#",VLOOKUP(A34047,Questionnaire!A:KQ,271,FALSE))</f>
        <v>#</v>
      </c>
    </row>
    <row r="34048" spans="1:2">
      <c r="A34048" t="s">
        <v>458</v>
      </c>
      <c r="B34048" t="str">
        <f>IF(ISBLANK(VLOOKUP(A34048,Questionnaire!A:KQ,271,FALSE)),"#",VLOOKUP(A34048,Questionnaire!A:KQ,271,FALSE))</f>
        <v>#</v>
      </c>
    </row>
    <row r="34049" spans="1:3">
      <c r="A34049" t="s">
        <v>461</v>
      </c>
      <c r="B34049" t="str">
        <f>IF(ISBLANK(VLOOKUP(A34049,Questionnaire!A:KQ,271,FALSE)),"#",VLOOKUP(A34049,Questionnaire!A:KQ,271,FALSE))</f>
        <v>#</v>
      </c>
    </row>
    <row r="34050" spans="1:3">
      <c r="A34050" t="s">
        <v>465</v>
      </c>
      <c r="B34050" t="str">
        <f>IF(ISBLANK(VLOOKUP(A34050,Questionnaire!A:KQ,271,FALSE)),"#",VLOOKUP(A34050,Questionnaire!A:KQ,271,FALSE))</f>
        <v>#</v>
      </c>
    </row>
    <row r="34051" spans="1:3">
      <c r="A34051" t="s">
        <v>467</v>
      </c>
      <c r="B34051" t="str">
        <f>IF(ISBLANK(VLOOKUP(A34051,Questionnaire!A:KQ,271,FALSE)),"#",VLOOKUP(A34051,Questionnaire!A:KQ,271,FALSE))</f>
        <v>#</v>
      </c>
    </row>
    <row r="34052" spans="1:3">
      <c r="A34052" t="s">
        <v>469</v>
      </c>
      <c r="B34052" t="str">
        <f>IF(ISBLANK(VLOOKUP(A34052,Questionnaire!A:KQ,271,FALSE)),"#",VLOOKUP(A34052,Questionnaire!A:KQ,271,FALSE))</f>
        <v>#</v>
      </c>
    </row>
    <row r="34053" spans="1:3">
      <c r="A34053" t="s">
        <v>471</v>
      </c>
      <c r="B34053" t="str">
        <f>IF(ISBLANK(VLOOKUP(A34053,Questionnaire!A:KQ,271,FALSE)),"#",VLOOKUP(A34053,Questionnaire!A:KQ,271,FALSE))</f>
        <v>#</v>
      </c>
    </row>
    <row r="34054" spans="1:3">
      <c r="A34054" t="s">
        <v>473</v>
      </c>
      <c r="B34054" t="str">
        <f>IF(ISBLANK(VLOOKUP(A34054,Questionnaire!A:KQ,271,FALSE)),"#",VLOOKUP(A34054,Questionnaire!A:KQ,271,FALSE))</f>
        <v>#</v>
      </c>
    </row>
    <row r="34055" spans="1:3">
      <c r="A34055" t="s">
        <v>475</v>
      </c>
      <c r="B34055" t="str">
        <f>IF(ISBLANK(VLOOKUP(A34055,Questionnaire!A:KQ,271,FALSE)),"#",VLOOKUP(A34055,Questionnaire!A:KQ,271,FALSE))</f>
        <v>#</v>
      </c>
    </row>
    <row r="34056" spans="1:3">
      <c r="A34056" t="s">
        <v>185</v>
      </c>
      <c r="B34056" t="str">
        <f>IF(ISBLANK(VLOOKUP(A34056,Questionnaire!A:KQ,272,FALSE)),"#",VLOOKUP(A34056,Questionnaire!A:KQ,272,FALSE))</f>
        <v>#</v>
      </c>
      <c r="C34056">
        <v>269</v>
      </c>
    </row>
    <row r="34057" spans="1:3">
      <c r="A34057" t="s">
        <v>187</v>
      </c>
      <c r="B34057" t="str">
        <f>IF(ISNA(VLOOKUP(VLOOKUP(A34057,Questionnaire!A:KQ,272,FALSE),'CORA Encoding'!D:E,2,FALSE)),"#",VLOOKUP(VLOOKUP(A34057,Questionnaire!A:KQ,272,FALSE),'CORA Encoding'!D:E,2,FALSE))</f>
        <v>#</v>
      </c>
    </row>
    <row r="34058" spans="1:3">
      <c r="A34058" t="s">
        <v>189</v>
      </c>
      <c r="B34058" t="str">
        <f>IF(ISNA(VLOOKUP(VLOOKUP(A34058,Questionnaire!A:KQ,272,FALSE),'CORA Encoding'!G:H,2,FALSE)),"#",VLOOKUP(VLOOKUP(A34058,Questionnaire!A:KQ,272,FALSE),'CORA Encoding'!G:H,2,FALSE))</f>
        <v>#</v>
      </c>
    </row>
    <row r="34059" spans="1:3">
      <c r="A34059" t="s">
        <v>191</v>
      </c>
      <c r="B34059" t="str">
        <f>IF(ISNA(VLOOKUP(VLOOKUP(A34059,Questionnaire!A:KQ,272,FALSE),'Country List'!E:F,2,FALSE)),"#",VLOOKUP(VLOOKUP(A34059,Questionnaire!A:KQ,272,FALSE),'Country List'!E:F,2,FALSE))</f>
        <v>#</v>
      </c>
    </row>
    <row r="34060" spans="1:3">
      <c r="A34060" t="s">
        <v>193</v>
      </c>
      <c r="B34060" t="str">
        <f>IF(ISNA(VLOOKUP(VLOOKUP(A34060,Questionnaire!A:KQ,272,FALSE),'Industry List'!B:C,2,FALSE)),"#",VLOOKUP(VLOOKUP(A34060,Questionnaire!A:KQ,272,FALSE),'Industry List'!B:C,2,FALSE))</f>
        <v>#</v>
      </c>
    </row>
    <row r="34061" spans="1:3">
      <c r="A34061" t="s">
        <v>197</v>
      </c>
      <c r="B34061" t="str">
        <f>IF(ISBLANK(VLOOKUP(A34061,Questionnaire!A:KQ,272,FALSE)),"#",VLOOKUP(A34061,Questionnaire!A:KQ,272,FALSE))</f>
        <v>#</v>
      </c>
    </row>
    <row r="34062" spans="1:3">
      <c r="A34062" t="s">
        <v>201</v>
      </c>
      <c r="B34062" t="str">
        <f>IF(ISBLANK(VLOOKUP(A34062,Questionnaire!A:KQ,272,FALSE)),"#",VLOOKUP(A34062,Questionnaire!A:KQ,272,FALSE))</f>
        <v>#</v>
      </c>
    </row>
    <row r="34063" spans="1:3">
      <c r="A34063" t="s">
        <v>203</v>
      </c>
      <c r="B34063" t="str">
        <f>IF(ISNA(VLOOKUP(VLOOKUP(A34063,Questionnaire!A:KQ,272,FALSE),'CORA Encoding'!J:K,2,FALSE)),"#",VLOOKUP(VLOOKUP(A34063,Questionnaire!A:KQ,272,FALSE),'CORA Encoding'!J:K,2,FALSE))</f>
        <v>#</v>
      </c>
    </row>
    <row r="34064" spans="1:3">
      <c r="A34064" t="s">
        <v>208</v>
      </c>
      <c r="B34064" t="str">
        <f>IF(ISBLANK(VLOOKUP(A34064,Questionnaire!A:KQ,272,FALSE)),"#",VLOOKUP(A34064,Questionnaire!A:KQ,272,FALSE))</f>
        <v>#</v>
      </c>
    </row>
    <row r="34065" spans="1:2">
      <c r="A34065" t="s">
        <v>213</v>
      </c>
      <c r="B34065" t="str">
        <f>IF(ISBLANK(VLOOKUP(A34065,Questionnaire!A:KQ,272,FALSE)),"#",VLOOKUP(A34065,Questionnaire!A:KQ,272,FALSE))</f>
        <v>#</v>
      </c>
    </row>
    <row r="34066" spans="1:2">
      <c r="A34066" t="s">
        <v>215</v>
      </c>
      <c r="B34066" t="str">
        <f>IF(ISBLANK(VLOOKUP(A34066,Questionnaire!A:KQ,272,FALSE)),"#",VLOOKUP(A34066,Questionnaire!A:KQ,272,FALSE))</f>
        <v>#</v>
      </c>
    </row>
    <row r="34067" spans="1:2">
      <c r="A34067" t="s">
        <v>217</v>
      </c>
      <c r="B34067" t="str">
        <f>IF(ISBLANK(VLOOKUP(A34067,Questionnaire!A:KQ,272,FALSE)),"#",VLOOKUP(A34067,Questionnaire!A:KQ,272,FALSE))</f>
        <v>#</v>
      </c>
    </row>
    <row r="34068" spans="1:2">
      <c r="A34068" t="s">
        <v>219</v>
      </c>
      <c r="B34068" t="str">
        <f>IF(ISBLANK(VLOOKUP(A34068,Questionnaire!A:KQ,272,FALSE)),"#",VLOOKUP(A34068,Questionnaire!A:KQ,272,FALSE))</f>
        <v>#</v>
      </c>
    </row>
    <row r="34069" spans="1:2">
      <c r="A34069" t="s">
        <v>221</v>
      </c>
      <c r="B34069" t="str">
        <f>IF(ISBLANK(VLOOKUP(A34069,Questionnaire!A:KQ,272,FALSE)),"#",VLOOKUP(A34069,Questionnaire!A:KQ,272,FALSE))</f>
        <v>#</v>
      </c>
    </row>
    <row r="34070" spans="1:2">
      <c r="A34070" t="s">
        <v>223</v>
      </c>
      <c r="B34070" t="str">
        <f>IF(ISBLANK(VLOOKUP(A34070,Questionnaire!A:KQ,272,FALSE)),"#",VLOOKUP(A34070,Questionnaire!A:KQ,272,FALSE))</f>
        <v>#</v>
      </c>
    </row>
    <row r="34071" spans="1:2">
      <c r="A34071" t="s">
        <v>225</v>
      </c>
      <c r="B34071" t="str">
        <f>IF(ISBLANK(VLOOKUP(A34071,Questionnaire!A:KQ,272,FALSE)),"#",VLOOKUP(A34071,Questionnaire!A:KQ,272,FALSE))</f>
        <v>#</v>
      </c>
    </row>
    <row r="34072" spans="1:2">
      <c r="A34072" t="s">
        <v>227</v>
      </c>
      <c r="B34072" t="str">
        <f>IF(ISBLANK(VLOOKUP(A34072,Questionnaire!A:KQ,272,FALSE)),"#",VLOOKUP(A34072,Questionnaire!A:KQ,272,FALSE))</f>
        <v>#</v>
      </c>
    </row>
    <row r="34073" spans="1:2">
      <c r="A34073" t="s">
        <v>229</v>
      </c>
      <c r="B34073" t="str">
        <f>IF(ISBLANK(VLOOKUP(A34073,Questionnaire!A:KQ,272,FALSE)),"#",VLOOKUP(A34073,Questionnaire!A:KQ,272,FALSE))</f>
        <v>#</v>
      </c>
    </row>
    <row r="34074" spans="1:2">
      <c r="A34074" t="s">
        <v>231</v>
      </c>
      <c r="B34074" t="str">
        <f>IF(ISBLANK(VLOOKUP(A34074,Questionnaire!A:KQ,272,FALSE)),"#",VLOOKUP(A34074,Questionnaire!A:KQ,272,FALSE))</f>
        <v>#</v>
      </c>
    </row>
    <row r="34075" spans="1:2">
      <c r="A34075" t="s">
        <v>233</v>
      </c>
      <c r="B34075" t="str">
        <f>IF(ISBLANK(VLOOKUP(A34075,Questionnaire!A:KQ,272,FALSE)),"#",VLOOKUP(A34075,Questionnaire!A:KQ,272,FALSE))</f>
        <v>#</v>
      </c>
    </row>
    <row r="34076" spans="1:2">
      <c r="A34076" t="s">
        <v>235</v>
      </c>
      <c r="B34076" t="str">
        <f>IF(ISBLANK(VLOOKUP(A34076,Questionnaire!A:KQ,272,FALSE)),"#",VLOOKUP(A34076,Questionnaire!A:KQ,272,FALSE))</f>
        <v>#</v>
      </c>
    </row>
    <row r="34077" spans="1:2">
      <c r="A34077" t="s">
        <v>237</v>
      </c>
      <c r="B34077" t="str">
        <f>IF(ISBLANK(VLOOKUP(A34077,Questionnaire!A:KQ,272,FALSE)),"#",VLOOKUP(A34077,Questionnaire!A:KQ,272,FALSE))</f>
        <v>#</v>
      </c>
    </row>
    <row r="34078" spans="1:2">
      <c r="A34078" t="s">
        <v>239</v>
      </c>
      <c r="B34078" t="str">
        <f>IF(ISBLANK(VLOOKUP(A34078,Questionnaire!A:KQ,272,FALSE)),"#",VLOOKUP(A34078,Questionnaire!A:KQ,272,FALSE))</f>
        <v>#</v>
      </c>
    </row>
    <row r="34079" spans="1:2">
      <c r="A34079" t="s">
        <v>242</v>
      </c>
      <c r="B34079" t="str">
        <f>IF(ISBLANK(VLOOKUP(A34079,Questionnaire!A:KQ,272,FALSE)),"#",VLOOKUP(A34079,Questionnaire!A:KQ,272,FALSE))</f>
        <v>#</v>
      </c>
    </row>
    <row r="34080" spans="1:2">
      <c r="A34080" t="s">
        <v>245</v>
      </c>
      <c r="B34080" t="str">
        <f>IF(ISBLANK(VLOOKUP(A34080,Questionnaire!A:KQ,272,FALSE)),"#",VLOOKUP(A34080,Questionnaire!A:KQ,272,FALSE))</f>
        <v>#</v>
      </c>
    </row>
    <row r="34081" spans="1:2">
      <c r="A34081" t="s">
        <v>247</v>
      </c>
      <c r="B34081" t="str">
        <f>IF(ISBLANK(VLOOKUP(A34081,Questionnaire!A:KQ,272,FALSE)),"#",VLOOKUP(A34081,Questionnaire!A:KQ,272,FALSE))</f>
        <v>#</v>
      </c>
    </row>
    <row r="34082" spans="1:2">
      <c r="A34082" t="s">
        <v>249</v>
      </c>
      <c r="B34082" t="str">
        <f>IF(ISBLANK(VLOOKUP(A34082,Questionnaire!A:KQ,272,FALSE)),"#",VLOOKUP(A34082,Questionnaire!A:KQ,272,FALSE))</f>
        <v>#</v>
      </c>
    </row>
    <row r="34083" spans="1:2">
      <c r="A34083" t="s">
        <v>250</v>
      </c>
      <c r="B34083" t="str">
        <f>IF(ISBLANK(VLOOKUP(A34083,Questionnaire!A:KQ,272,FALSE)),"#",VLOOKUP(A34083,Questionnaire!A:KQ,272,FALSE))</f>
        <v>#</v>
      </c>
    </row>
    <row r="34084" spans="1:2">
      <c r="A34084" t="s">
        <v>252</v>
      </c>
      <c r="B34084" t="str">
        <f>IF(ISBLANK(VLOOKUP(A34084,Questionnaire!A:KQ,272,FALSE)),"#",VLOOKUP(A34084,Questionnaire!A:KQ,272,FALSE))</f>
        <v>#</v>
      </c>
    </row>
    <row r="34085" spans="1:2">
      <c r="A34085" t="s">
        <v>255</v>
      </c>
      <c r="B34085" t="str">
        <f>IF(ISBLANK(VLOOKUP(A34085,Questionnaire!A:KQ,272,FALSE)),"#",VLOOKUP(A34085,Questionnaire!A:KQ,272,FALSE))</f>
        <v>#</v>
      </c>
    </row>
    <row r="34086" spans="1:2">
      <c r="A34086" t="s">
        <v>258</v>
      </c>
      <c r="B34086" t="str">
        <f>IF(ISNA(VLOOKUP(VLOOKUP(A34086,Questionnaire!A:KQ,272,FALSE),'CORA Encoding'!M:N,2,FALSE)),"#",VLOOKUP(VLOOKUP(A34086,Questionnaire!A:KQ,272,FALSE),'CORA Encoding'!M:N,2,FALSE))</f>
        <v>#</v>
      </c>
    </row>
    <row r="34087" spans="1:2">
      <c r="A34087" t="s">
        <v>261</v>
      </c>
      <c r="B34087" t="str">
        <f>IF(ISBLANK(VLOOKUP(A34087,Questionnaire!A:KQ,272,FALSE)),"#",VLOOKUP(A34087,Questionnaire!A:KQ,272,FALSE))</f>
        <v>#</v>
      </c>
    </row>
    <row r="34088" spans="1:2">
      <c r="A34088" t="s">
        <v>263</v>
      </c>
      <c r="B34088" t="str">
        <f>IF(ISBLANK(VLOOKUP(A34088,Questionnaire!A:KQ,272,FALSE)),"#",VLOOKUP(A34088,Questionnaire!A:KQ,272,FALSE))</f>
        <v>#</v>
      </c>
    </row>
    <row r="34089" spans="1:2">
      <c r="A34089" t="s">
        <v>265</v>
      </c>
      <c r="B34089" t="str">
        <f>IF(ISBLANK(VLOOKUP(A34089,Questionnaire!A:KQ,272,FALSE)),"#",VLOOKUP(A34089,Questionnaire!A:KQ,272,FALSE))</f>
        <v>#</v>
      </c>
    </row>
    <row r="34090" spans="1:2">
      <c r="A34090" t="s">
        <v>267</v>
      </c>
      <c r="B34090" t="str">
        <f>IF(ISBLANK(VLOOKUP(A34090,Questionnaire!A:KQ,272,FALSE)),"#",VLOOKUP(A34090,Questionnaire!A:KQ,272,FALSE))</f>
        <v>#</v>
      </c>
    </row>
    <row r="34091" spans="1:2">
      <c r="A34091" t="s">
        <v>269</v>
      </c>
      <c r="B34091" t="str">
        <f>IF(ISBLANK(VLOOKUP(A34091,Questionnaire!A:KQ,272,FALSE)),"#",VLOOKUP(A34091,Questionnaire!A:KQ,272,FALSE))</f>
        <v>#</v>
      </c>
    </row>
    <row r="34092" spans="1:2">
      <c r="A34092" t="s">
        <v>274</v>
      </c>
      <c r="B34092" t="str">
        <f>IF(ISBLANK(VLOOKUP(A34092,Questionnaire!A:KQ,272,FALSE)),"#",VLOOKUP(A34092,Questionnaire!A:KQ,272,FALSE))</f>
        <v>#</v>
      </c>
    </row>
    <row r="34093" spans="1:2">
      <c r="A34093" t="s">
        <v>276</v>
      </c>
      <c r="B34093" t="str">
        <f>IF(ISBLANK(VLOOKUP(A34093,Questionnaire!A:KQ,272,FALSE)),"#",VLOOKUP(A34093,Questionnaire!A:KQ,272,FALSE))</f>
        <v>#</v>
      </c>
    </row>
    <row r="34094" spans="1:2">
      <c r="A34094" t="s">
        <v>278</v>
      </c>
      <c r="B34094" t="str">
        <f>IF(ISBLANK(VLOOKUP(A34094,Questionnaire!A:KQ,272,FALSE)),"#",VLOOKUP(A34094,Questionnaire!A:KQ,272,FALSE))</f>
        <v>#</v>
      </c>
    </row>
    <row r="34095" spans="1:2">
      <c r="A34095" t="s">
        <v>280</v>
      </c>
      <c r="B34095" t="str">
        <f>IF(ISBLANK(VLOOKUP(A34095,Questionnaire!A:KQ,272,FALSE)),"#",VLOOKUP(A34095,Questionnaire!A:KQ,272,FALSE))</f>
        <v>#</v>
      </c>
    </row>
    <row r="34096" spans="1:2">
      <c r="A34096" t="s">
        <v>282</v>
      </c>
      <c r="B34096" t="str">
        <f>IF(ISBLANK(VLOOKUP(A34096,Questionnaire!A:KQ,272,FALSE)),"#",VLOOKUP(A34096,Questionnaire!A:KQ,272,FALSE))</f>
        <v>#</v>
      </c>
    </row>
    <row r="34097" spans="1:2">
      <c r="A34097" t="s">
        <v>286</v>
      </c>
      <c r="B34097" t="str">
        <f>IF(ISBLANK(VLOOKUP(A34097,Questionnaire!A:KQ,272,FALSE)),"#",VLOOKUP(A34097,Questionnaire!A:KQ,272,FALSE))</f>
        <v>#</v>
      </c>
    </row>
    <row r="34098" spans="1:2">
      <c r="A34098" t="s">
        <v>288</v>
      </c>
      <c r="B34098" t="str">
        <f>IF(ISBLANK(VLOOKUP(A34098,Questionnaire!A:KQ,272,FALSE)),"#",VLOOKUP(A34098,Questionnaire!A:KQ,272,FALSE))</f>
        <v>#</v>
      </c>
    </row>
    <row r="34099" spans="1:2">
      <c r="A34099" t="s">
        <v>290</v>
      </c>
      <c r="B34099" t="str">
        <f>IF(ISBLANK(VLOOKUP(A34099,Questionnaire!A:KQ,272,FALSE)),"#",VLOOKUP(A34099,Questionnaire!A:KQ,272,FALSE))</f>
        <v>#</v>
      </c>
    </row>
    <row r="34100" spans="1:2">
      <c r="A34100" t="s">
        <v>292</v>
      </c>
      <c r="B34100" t="str">
        <f>IF(ISBLANK(VLOOKUP(A34100,Questionnaire!A:KQ,272,FALSE)),"#",VLOOKUP(A34100,Questionnaire!A:KQ,272,FALSE))</f>
        <v>#</v>
      </c>
    </row>
    <row r="34101" spans="1:2">
      <c r="A34101" t="s">
        <v>294</v>
      </c>
      <c r="B34101" t="str">
        <f>IF(ISBLANK(VLOOKUP(A34101,Questionnaire!A:KQ,272,FALSE)),"#",VLOOKUP(A34101,Questionnaire!A:KQ,272,FALSE))</f>
        <v>#</v>
      </c>
    </row>
    <row r="34102" spans="1:2">
      <c r="A34102" t="s">
        <v>296</v>
      </c>
      <c r="B34102" t="str">
        <f>IF(ISBLANK(VLOOKUP(A34102,Questionnaire!A:KQ,272,FALSE)),"#",VLOOKUP(A34102,Questionnaire!A:KQ,272,FALSE))</f>
        <v>#</v>
      </c>
    </row>
    <row r="34103" spans="1:2">
      <c r="A34103" t="s">
        <v>301</v>
      </c>
      <c r="B34103" t="str">
        <f>IF(ISBLANK(VLOOKUP(A34103,Questionnaire!A:KQ,272,FALSE)),"#",VLOOKUP(A34103,Questionnaire!A:KQ,272,FALSE))</f>
        <v>#</v>
      </c>
    </row>
    <row r="34104" spans="1:2">
      <c r="A34104" t="s">
        <v>303</v>
      </c>
      <c r="B34104" t="str">
        <f>IF(ISBLANK(VLOOKUP(A34104,Questionnaire!A:KQ,272,FALSE)),"#",VLOOKUP(A34104,Questionnaire!A:KQ,272,FALSE))</f>
        <v>#</v>
      </c>
    </row>
    <row r="34105" spans="1:2">
      <c r="A34105" t="s">
        <v>305</v>
      </c>
      <c r="B34105" t="str">
        <f>IF(ISBLANK(VLOOKUP(A34105,Questionnaire!A:KQ,272,FALSE)),"#",VLOOKUP(A34105,Questionnaire!A:KQ,272,FALSE))</f>
        <v>#</v>
      </c>
    </row>
    <row r="34106" spans="1:2">
      <c r="A34106" t="s">
        <v>307</v>
      </c>
      <c r="B34106" t="str">
        <f>IF(ISBLANK(VLOOKUP(A34106,Questionnaire!A:KQ,272,FALSE)),"#",VLOOKUP(A34106,Questionnaire!A:KQ,272,FALSE))</f>
        <v>#</v>
      </c>
    </row>
    <row r="34107" spans="1:2">
      <c r="A34107" t="s">
        <v>311</v>
      </c>
      <c r="B34107" t="str">
        <f>IF(ISBLANK(VLOOKUP(A34107,Questionnaire!A:KQ,272,FALSE)),"#",VLOOKUP(A34107,Questionnaire!A:KQ,272,FALSE))</f>
        <v>#</v>
      </c>
    </row>
    <row r="34108" spans="1:2">
      <c r="A34108" t="s">
        <v>313</v>
      </c>
      <c r="B34108" t="str">
        <f>IF(ISBLANK(VLOOKUP(A34108,Questionnaire!A:KQ,272,FALSE)),"#",VLOOKUP(A34108,Questionnaire!A:KQ,272,FALSE))</f>
        <v>#</v>
      </c>
    </row>
    <row r="34109" spans="1:2">
      <c r="A34109" t="s">
        <v>314</v>
      </c>
      <c r="B34109" t="str">
        <f>IF(ISBLANK(VLOOKUP(A34109,Questionnaire!A:KQ,272,FALSE)),"#",VLOOKUP(A34109,Questionnaire!A:KQ,272,FALSE))</f>
        <v>#</v>
      </c>
    </row>
    <row r="34110" spans="1:2">
      <c r="A34110" t="s">
        <v>315</v>
      </c>
      <c r="B34110" t="str">
        <f>IF(ISBLANK(VLOOKUP(A34110,Questionnaire!A:KQ,272,FALSE)),"#",VLOOKUP(A34110,Questionnaire!A:KQ,272,FALSE))</f>
        <v>#</v>
      </c>
    </row>
    <row r="34111" spans="1:2">
      <c r="A34111" t="s">
        <v>317</v>
      </c>
      <c r="B34111" t="str">
        <f>IF(ISBLANK(VLOOKUP(A34111,Questionnaire!A:KQ,272,FALSE)),"#",VLOOKUP(A34111,Questionnaire!A:KQ,272,FALSE))</f>
        <v>#</v>
      </c>
    </row>
    <row r="34112" spans="1:2">
      <c r="A34112" t="s">
        <v>319</v>
      </c>
      <c r="B34112" t="str">
        <f>IF(ISBLANK(VLOOKUP(A34112,Questionnaire!A:KQ,272,FALSE)),"#",VLOOKUP(A34112,Questionnaire!A:KQ,272,FALSE))</f>
        <v>#</v>
      </c>
    </row>
    <row r="34113" spans="1:2">
      <c r="A34113" t="s">
        <v>322</v>
      </c>
      <c r="B34113" t="str">
        <f>IF(ISBLANK(VLOOKUP(A34113,Questionnaire!A:KQ,272,FALSE)),"#",VLOOKUP(A34113,Questionnaire!A:KQ,272,FALSE))</f>
        <v>#</v>
      </c>
    </row>
    <row r="34114" spans="1:2">
      <c r="A34114" t="s">
        <v>326</v>
      </c>
      <c r="B34114" t="str">
        <f>IF(ISBLANK(VLOOKUP(A34114,Questionnaire!A:KQ,272,FALSE)),"#",VLOOKUP(A34114,Questionnaire!A:KQ,272,FALSE))</f>
        <v>#</v>
      </c>
    </row>
    <row r="34115" spans="1:2">
      <c r="A34115" t="s">
        <v>328</v>
      </c>
      <c r="B34115" t="str">
        <f>IF(ISBLANK(VLOOKUP(A34115,Questionnaire!A:KQ,272,FALSE)),"#",VLOOKUP(A34115,Questionnaire!A:KQ,272,FALSE))</f>
        <v>#</v>
      </c>
    </row>
    <row r="34116" spans="1:2">
      <c r="A34116" t="s">
        <v>332</v>
      </c>
      <c r="B34116" t="str">
        <f>IF(ISBLANK(VLOOKUP(A34116,Questionnaire!A:KQ,272,FALSE)),"#",VLOOKUP(A34116,Questionnaire!A:KQ,272,FALSE))</f>
        <v>#</v>
      </c>
    </row>
    <row r="34117" spans="1:2">
      <c r="A34117" t="s">
        <v>333</v>
      </c>
      <c r="B34117" t="str">
        <f>IF(ISBLANK(VLOOKUP(A34117,Questionnaire!A:KQ,272,FALSE)),"#",VLOOKUP(A34117,Questionnaire!A:KQ,272,FALSE))</f>
        <v>#</v>
      </c>
    </row>
    <row r="34118" spans="1:2">
      <c r="A34118" t="s">
        <v>334</v>
      </c>
      <c r="B34118" t="str">
        <f>IF(ISBLANK(VLOOKUP(A34118,Questionnaire!A:KQ,272,FALSE)),"#",VLOOKUP(A34118,Questionnaire!A:KQ,272,FALSE))</f>
        <v>#</v>
      </c>
    </row>
    <row r="34119" spans="1:2">
      <c r="A34119" t="s">
        <v>335</v>
      </c>
      <c r="B34119" t="str">
        <f>IF(ISBLANK(VLOOKUP(A34119,Questionnaire!A:KQ,272,FALSE)),"#",VLOOKUP(A34119,Questionnaire!A:KQ,272,FALSE))</f>
        <v>#</v>
      </c>
    </row>
    <row r="34120" spans="1:2">
      <c r="A34120" t="s">
        <v>336</v>
      </c>
      <c r="B34120" t="str">
        <f>IF(ISBLANK(VLOOKUP(A34120,Questionnaire!A:KQ,272,FALSE)),"#",VLOOKUP(A34120,Questionnaire!A:KQ,272,FALSE))</f>
        <v>#</v>
      </c>
    </row>
    <row r="34121" spans="1:2">
      <c r="A34121" t="s">
        <v>337</v>
      </c>
      <c r="B34121" t="str">
        <f>IF(ISBLANK(VLOOKUP(A34121,Questionnaire!A:KQ,272,FALSE)),"#",VLOOKUP(A34121,Questionnaire!A:KQ,272,FALSE))</f>
        <v>#</v>
      </c>
    </row>
    <row r="34122" spans="1:2">
      <c r="A34122" t="s">
        <v>338</v>
      </c>
      <c r="B34122" t="str">
        <f>IF(ISBLANK(VLOOKUP(A34122,Questionnaire!A:KQ,272,FALSE)),"#",VLOOKUP(A34122,Questionnaire!A:KQ,272,FALSE))</f>
        <v>#</v>
      </c>
    </row>
    <row r="34123" spans="1:2">
      <c r="A34123" t="s">
        <v>339</v>
      </c>
      <c r="B34123" t="str">
        <f>IF(ISBLANK(VLOOKUP(A34123,Questionnaire!A:KQ,272,FALSE)),"#",VLOOKUP(A34123,Questionnaire!A:KQ,272,FALSE))</f>
        <v>#</v>
      </c>
    </row>
    <row r="34124" spans="1:2">
      <c r="A34124" t="s">
        <v>340</v>
      </c>
      <c r="B34124" t="str">
        <f>IF(ISBLANK(VLOOKUP(A34124,Questionnaire!A:KQ,272,FALSE)),"#",VLOOKUP(A34124,Questionnaire!A:KQ,272,FALSE))</f>
        <v>#</v>
      </c>
    </row>
    <row r="34125" spans="1:2">
      <c r="A34125" t="s">
        <v>341</v>
      </c>
      <c r="B34125" t="str">
        <f>IF(ISBLANK(VLOOKUP(A34125,Questionnaire!A:KQ,272,FALSE)),"#",VLOOKUP(A34125,Questionnaire!A:KQ,272,FALSE))</f>
        <v>#</v>
      </c>
    </row>
    <row r="34126" spans="1:2">
      <c r="A34126" t="s">
        <v>342</v>
      </c>
      <c r="B34126" t="str">
        <f>IF(ISBLANK(VLOOKUP(A34126,Questionnaire!A:KQ,272,FALSE)),"#",VLOOKUP(A34126,Questionnaire!A:KQ,272,FALSE))</f>
        <v>#</v>
      </c>
    </row>
    <row r="34127" spans="1:2">
      <c r="A34127" t="s">
        <v>343</v>
      </c>
      <c r="B34127" t="str">
        <f>IF(ISBLANK(VLOOKUP(A34127,Questionnaire!A:KQ,272,FALSE)),"#",VLOOKUP(A34127,Questionnaire!A:KQ,272,FALSE))</f>
        <v>#</v>
      </c>
    </row>
    <row r="34128" spans="1:2">
      <c r="A34128" t="s">
        <v>344</v>
      </c>
      <c r="B34128" t="str">
        <f>IF(ISBLANK(VLOOKUP(A34128,Questionnaire!A:KQ,272,FALSE)),"#",VLOOKUP(A34128,Questionnaire!A:KQ,272,FALSE))</f>
        <v>#</v>
      </c>
    </row>
    <row r="34129" spans="1:2">
      <c r="A34129" t="s">
        <v>345</v>
      </c>
      <c r="B34129" t="str">
        <f>IF(ISBLANK(VLOOKUP(A34129,Questionnaire!A:KQ,272,FALSE)),"#",VLOOKUP(A34129,Questionnaire!A:KQ,272,FALSE))</f>
        <v>#</v>
      </c>
    </row>
    <row r="34130" spans="1:2">
      <c r="A34130" t="s">
        <v>348</v>
      </c>
      <c r="B34130" t="str">
        <f>IF(ISBLANK(VLOOKUP(A34130,Questionnaire!A:KQ,272,FALSE)),"#",VLOOKUP(A34130,Questionnaire!A:KQ,272,FALSE))</f>
        <v>#</v>
      </c>
    </row>
    <row r="34131" spans="1:2">
      <c r="A34131" t="s">
        <v>353</v>
      </c>
      <c r="B34131" t="str">
        <f>IF(ISBLANK(VLOOKUP(A34131,Questionnaire!A:KQ,272,FALSE)),"#",VLOOKUP(A34131,Questionnaire!A:KQ,272,FALSE))</f>
        <v>#</v>
      </c>
    </row>
    <row r="34132" spans="1:2">
      <c r="A34132" t="s">
        <v>354</v>
      </c>
      <c r="B34132" t="str">
        <f>IF(ISBLANK(VLOOKUP(A34132,Questionnaire!A:KQ,272,FALSE)),"#",VLOOKUP(A34132,Questionnaire!A:KQ,272,FALSE))</f>
        <v>#</v>
      </c>
    </row>
    <row r="34133" spans="1:2">
      <c r="A34133" t="s">
        <v>355</v>
      </c>
      <c r="B34133" t="str">
        <f>IF(ISBLANK(VLOOKUP(A34133,Questionnaire!A:KQ,272,FALSE)),"#",VLOOKUP(A34133,Questionnaire!A:KQ,272,FALSE))</f>
        <v>#</v>
      </c>
    </row>
    <row r="34134" spans="1:2">
      <c r="A34134" t="s">
        <v>356</v>
      </c>
      <c r="B34134" t="str">
        <f>IF(ISBLANK(VLOOKUP(A34134,Questionnaire!A:KQ,272,FALSE)),"#",VLOOKUP(A34134,Questionnaire!A:KQ,272,FALSE))</f>
        <v>#</v>
      </c>
    </row>
    <row r="34135" spans="1:2">
      <c r="A34135" t="s">
        <v>357</v>
      </c>
      <c r="B34135" t="str">
        <f>IF(ISBLANK(VLOOKUP(A34135,Questionnaire!A:KQ,272,FALSE)),"#",VLOOKUP(A34135,Questionnaire!A:KQ,272,FALSE))</f>
        <v>#</v>
      </c>
    </row>
    <row r="34136" spans="1:2">
      <c r="A34136" t="s">
        <v>360</v>
      </c>
      <c r="B34136" t="str">
        <f>IF(ISBLANK(VLOOKUP(A34136,Questionnaire!A:KQ,272,FALSE)),"#",VLOOKUP(A34136,Questionnaire!A:KQ,272,FALSE))</f>
        <v>#</v>
      </c>
    </row>
    <row r="34137" spans="1:2">
      <c r="A34137" t="s">
        <v>362</v>
      </c>
      <c r="B34137" t="str">
        <f>IF(ISBLANK(VLOOKUP(A34137,Questionnaire!A:KQ,272,FALSE)),"#",VLOOKUP(A34137,Questionnaire!A:KQ,272,FALSE))</f>
        <v>#</v>
      </c>
    </row>
    <row r="34138" spans="1:2">
      <c r="A34138" t="s">
        <v>363</v>
      </c>
      <c r="B34138" t="str">
        <f>IF(ISBLANK(VLOOKUP(A34138,Questionnaire!A:KQ,272,FALSE)),"#",VLOOKUP(A34138,Questionnaire!A:KQ,272,FALSE))</f>
        <v>#</v>
      </c>
    </row>
    <row r="34139" spans="1:2">
      <c r="A34139" t="s">
        <v>364</v>
      </c>
      <c r="B34139" t="str">
        <f>IF(ISBLANK(VLOOKUP(A34139,Questionnaire!A:KQ,272,FALSE)),"#",VLOOKUP(A34139,Questionnaire!A:KQ,272,FALSE))</f>
        <v>#</v>
      </c>
    </row>
    <row r="34140" spans="1:2">
      <c r="A34140" t="s">
        <v>365</v>
      </c>
      <c r="B34140" t="str">
        <f>IF(ISBLANK(VLOOKUP(A34140,Questionnaire!A:KQ,272,FALSE)),"#",VLOOKUP(A34140,Questionnaire!A:KQ,272,FALSE))</f>
        <v>#</v>
      </c>
    </row>
    <row r="34141" spans="1:2">
      <c r="A34141" t="s">
        <v>366</v>
      </c>
      <c r="B34141" t="str">
        <f>IF(ISBLANK(VLOOKUP(A34141,Questionnaire!A:KQ,272,FALSE)),"#",VLOOKUP(A34141,Questionnaire!A:KQ,272,FALSE))</f>
        <v>#</v>
      </c>
    </row>
    <row r="34142" spans="1:2">
      <c r="A34142" t="s">
        <v>371</v>
      </c>
      <c r="B34142" t="str">
        <f>IF(ISBLANK(VLOOKUP(A34142,Questionnaire!A:KQ,272,FALSE)),"#",VLOOKUP(A34142,Questionnaire!A:KQ,272,FALSE))</f>
        <v>#</v>
      </c>
    </row>
    <row r="34143" spans="1:2">
      <c r="A34143" t="s">
        <v>372</v>
      </c>
      <c r="B34143" t="str">
        <f>IF(ISBLANK(VLOOKUP(A34143,Questionnaire!A:KQ,272,FALSE)),"#",VLOOKUP(A34143,Questionnaire!A:KQ,272,FALSE))</f>
        <v>#</v>
      </c>
    </row>
    <row r="34144" spans="1:2">
      <c r="A34144" t="s">
        <v>373</v>
      </c>
      <c r="B34144" t="str">
        <f>IF(ISBLANK(VLOOKUP(A34144,Questionnaire!A:KQ,272,FALSE)),"#",VLOOKUP(A34144,Questionnaire!A:KQ,272,FALSE))</f>
        <v>#</v>
      </c>
    </row>
    <row r="34145" spans="1:2">
      <c r="A34145" t="s">
        <v>374</v>
      </c>
      <c r="B34145" t="str">
        <f>IF(ISBLANK(VLOOKUP(A34145,Questionnaire!A:KQ,272,FALSE)),"#",VLOOKUP(A34145,Questionnaire!A:KQ,272,FALSE))</f>
        <v>#</v>
      </c>
    </row>
    <row r="34146" spans="1:2">
      <c r="A34146" t="s">
        <v>377</v>
      </c>
      <c r="B34146" t="str">
        <f>IF(ISBLANK(VLOOKUP(A34146,Questionnaire!A:KQ,272,FALSE)),"#",VLOOKUP(A34146,Questionnaire!A:KQ,272,FALSE))</f>
        <v>#</v>
      </c>
    </row>
    <row r="34147" spans="1:2">
      <c r="A34147" t="s">
        <v>379</v>
      </c>
      <c r="B34147" t="str">
        <f>IF(ISBLANK(VLOOKUP(A34147,Questionnaire!A:KQ,272,FALSE)),"#",VLOOKUP(A34147,Questionnaire!A:KQ,272,FALSE))</f>
        <v>#</v>
      </c>
    </row>
    <row r="34148" spans="1:2">
      <c r="A34148" t="s">
        <v>380</v>
      </c>
      <c r="B34148" t="str">
        <f>IF(ISBLANK(VLOOKUP(A34148,Questionnaire!A:KQ,272,FALSE)),"#",VLOOKUP(A34148,Questionnaire!A:KQ,272,FALSE))</f>
        <v>#</v>
      </c>
    </row>
    <row r="34149" spans="1:2">
      <c r="A34149" t="s">
        <v>381</v>
      </c>
      <c r="B34149" t="str">
        <f>IF(ISBLANK(VLOOKUP(A34149,Questionnaire!A:KQ,272,FALSE)),"#",VLOOKUP(A34149,Questionnaire!A:KQ,272,FALSE))</f>
        <v>#</v>
      </c>
    </row>
    <row r="34150" spans="1:2">
      <c r="A34150" t="s">
        <v>382</v>
      </c>
      <c r="B34150" t="str">
        <f>IF(ISBLANK(VLOOKUP(A34150,Questionnaire!A:KQ,272,FALSE)),"#",VLOOKUP(A34150,Questionnaire!A:KQ,272,FALSE))</f>
        <v>#</v>
      </c>
    </row>
    <row r="34151" spans="1:2">
      <c r="A34151" t="s">
        <v>384</v>
      </c>
      <c r="B34151" t="str">
        <f>IF(ISBLANK(VLOOKUP(A34151,Questionnaire!A:KQ,272,FALSE)),"#",VLOOKUP(A34151,Questionnaire!A:KQ,272,FALSE))</f>
        <v>#</v>
      </c>
    </row>
    <row r="34152" spans="1:2">
      <c r="A34152" t="s">
        <v>387</v>
      </c>
      <c r="B34152" t="str">
        <f>IF(ISBLANK(VLOOKUP(A34152,Questionnaire!A:KQ,272,FALSE)),"#",VLOOKUP(A34152,Questionnaire!A:KQ,272,FALSE))</f>
        <v>#</v>
      </c>
    </row>
    <row r="34153" spans="1:2">
      <c r="A34153" t="s">
        <v>391</v>
      </c>
      <c r="B34153" t="str">
        <f>IF(ISBLANK(VLOOKUP(A34153,Questionnaire!A:KQ,272,FALSE)),"#",VLOOKUP(A34153,Questionnaire!A:KQ,272,FALSE))</f>
        <v>#</v>
      </c>
    </row>
    <row r="34154" spans="1:2">
      <c r="A34154" t="s">
        <v>393</v>
      </c>
      <c r="B34154" t="str">
        <f>IF(ISBLANK(VLOOKUP(A34154,Questionnaire!A:KQ,272,FALSE)),"#",VLOOKUP(A34154,Questionnaire!A:KQ,272,FALSE))</f>
        <v>#</v>
      </c>
    </row>
    <row r="34155" spans="1:2">
      <c r="A34155" t="s">
        <v>395</v>
      </c>
      <c r="B34155" t="str">
        <f>IF(ISBLANK(VLOOKUP(A34155,Questionnaire!A:KQ,272,FALSE)),"#",VLOOKUP(A34155,Questionnaire!A:KQ,272,FALSE))</f>
        <v>#</v>
      </c>
    </row>
    <row r="34156" spans="1:2">
      <c r="A34156" t="s">
        <v>398</v>
      </c>
      <c r="B34156" t="str">
        <f>IF(ISBLANK(VLOOKUP(A34156,Questionnaire!A:KQ,272,FALSE)),"#",VLOOKUP(A34156,Questionnaire!A:KQ,272,FALSE))</f>
        <v>#</v>
      </c>
    </row>
    <row r="34157" spans="1:2">
      <c r="A34157" t="s">
        <v>402</v>
      </c>
      <c r="B34157" t="str">
        <f>IF(ISBLANK(VLOOKUP(A34157,Questionnaire!A:KQ,272,FALSE)),"#",VLOOKUP(A34157,Questionnaire!A:KQ,272,FALSE))</f>
        <v>#</v>
      </c>
    </row>
    <row r="34158" spans="1:2">
      <c r="A34158" t="s">
        <v>405</v>
      </c>
      <c r="B34158" t="str">
        <f>IF(ISBLANK(VLOOKUP(A34158,Questionnaire!A:KQ,272,FALSE)),"#",VLOOKUP(A34158,Questionnaire!A:KQ,272,FALSE))</f>
        <v>#</v>
      </c>
    </row>
    <row r="34159" spans="1:2">
      <c r="A34159" t="s">
        <v>409</v>
      </c>
      <c r="B34159" t="str">
        <f>IF(ISBLANK(VLOOKUP(A34159,Questionnaire!A:KQ,272,FALSE)),"#",VLOOKUP(A34159,Questionnaire!A:KQ,272,FALSE))</f>
        <v>#</v>
      </c>
    </row>
    <row r="34160" spans="1:2">
      <c r="A34160" t="s">
        <v>412</v>
      </c>
      <c r="B34160" t="str">
        <f>IF(ISBLANK(VLOOKUP(A34160,Questionnaire!A:KQ,272,FALSE)),"#",VLOOKUP(A34160,Questionnaire!A:KQ,272,FALSE))</f>
        <v>#</v>
      </c>
    </row>
    <row r="34161" spans="1:2">
      <c r="A34161" t="s">
        <v>415</v>
      </c>
      <c r="B34161" t="str">
        <f>IF(ISBLANK(VLOOKUP(A34161,Questionnaire!A:KQ,272,FALSE)),"#",VLOOKUP(A34161,Questionnaire!A:KQ,272,FALSE))</f>
        <v>#</v>
      </c>
    </row>
    <row r="34162" spans="1:2">
      <c r="A34162" t="s">
        <v>418</v>
      </c>
      <c r="B34162" t="str">
        <f>IF(ISBLANK(VLOOKUP(A34162,Questionnaire!A:KQ,272,FALSE)),"#",VLOOKUP(A34162,Questionnaire!A:KQ,272,FALSE))</f>
        <v>#</v>
      </c>
    </row>
    <row r="34163" spans="1:2">
      <c r="A34163" t="s">
        <v>421</v>
      </c>
      <c r="B34163" t="str">
        <f>IF(ISBLANK(VLOOKUP(A34163,Questionnaire!A:KQ,272,FALSE)),"#",VLOOKUP(A34163,Questionnaire!A:KQ,272,FALSE))</f>
        <v>#</v>
      </c>
    </row>
    <row r="34164" spans="1:2">
      <c r="A34164" t="s">
        <v>424</v>
      </c>
      <c r="B34164" t="str">
        <f>IF(ISBLANK(VLOOKUP(A34164,Questionnaire!A:KQ,272,FALSE)),"#",VLOOKUP(A34164,Questionnaire!A:KQ,272,FALSE))</f>
        <v>#</v>
      </c>
    </row>
    <row r="34165" spans="1:2">
      <c r="A34165" t="s">
        <v>429</v>
      </c>
      <c r="B34165" t="str">
        <f>IF(ISBLANK(VLOOKUP(A34165,Questionnaire!A:KQ,272,FALSE)),"#",VLOOKUP(A34165,Questionnaire!A:KQ,272,FALSE))</f>
        <v>#</v>
      </c>
    </row>
    <row r="34166" spans="1:2">
      <c r="A34166" t="s">
        <v>432</v>
      </c>
      <c r="B34166" t="str">
        <f>IF(ISBLANK(VLOOKUP(A34166,Questionnaire!A:KQ,272,FALSE)),"#",VLOOKUP(A34166,Questionnaire!A:KQ,272,FALSE))</f>
        <v>#</v>
      </c>
    </row>
    <row r="34167" spans="1:2">
      <c r="A34167" t="s">
        <v>435</v>
      </c>
      <c r="B34167" t="str">
        <f>IF(ISBLANK(VLOOKUP(A34167,Questionnaire!A:KQ,272,FALSE)),"#",VLOOKUP(A34167,Questionnaire!A:KQ,272,FALSE))</f>
        <v>#</v>
      </c>
    </row>
    <row r="34168" spans="1:2">
      <c r="A34168" t="s">
        <v>437</v>
      </c>
      <c r="B34168" t="str">
        <f>IF(ISBLANK(VLOOKUP(A34168,Questionnaire!A:KQ,272,FALSE)),"#",VLOOKUP(A34168,Questionnaire!A:KQ,272,FALSE))</f>
        <v>#</v>
      </c>
    </row>
    <row r="34169" spans="1:2">
      <c r="A34169" t="s">
        <v>439</v>
      </c>
      <c r="B34169" t="str">
        <f>IF(ISBLANK(VLOOKUP(A34169,Questionnaire!A:KQ,272,FALSE)),"#",VLOOKUP(A34169,Questionnaire!A:KQ,272,FALSE))</f>
        <v>#</v>
      </c>
    </row>
    <row r="34170" spans="1:2">
      <c r="A34170" t="s">
        <v>442</v>
      </c>
      <c r="B34170" t="str">
        <f>IF(ISBLANK(VLOOKUP(A34170,Questionnaire!A:KQ,272,FALSE)),"#",VLOOKUP(A34170,Questionnaire!A:KQ,272,FALSE))</f>
        <v>#</v>
      </c>
    </row>
    <row r="34171" spans="1:2">
      <c r="A34171" t="s">
        <v>445</v>
      </c>
      <c r="B34171" t="str">
        <f>IF(ISBLANK(VLOOKUP(A34171,Questionnaire!A:KQ,272,FALSE)),"#",VLOOKUP(A34171,Questionnaire!A:KQ,272,FALSE))</f>
        <v>#</v>
      </c>
    </row>
    <row r="34172" spans="1:2">
      <c r="A34172" t="s">
        <v>448</v>
      </c>
      <c r="B34172" t="str">
        <f>IF(ISBLANK(VLOOKUP(A34172,Questionnaire!A:KQ,272,FALSE)),"#",VLOOKUP(A34172,Questionnaire!A:KQ,272,FALSE))</f>
        <v>#</v>
      </c>
    </row>
    <row r="34173" spans="1:2">
      <c r="A34173" t="s">
        <v>452</v>
      </c>
      <c r="B34173" t="str">
        <f>IF(ISBLANK(VLOOKUP(A34173,Questionnaire!A:KQ,272,FALSE)),"#",VLOOKUP(A34173,Questionnaire!A:KQ,272,FALSE))</f>
        <v>#</v>
      </c>
    </row>
    <row r="34174" spans="1:2">
      <c r="A34174" t="s">
        <v>455</v>
      </c>
      <c r="B34174" t="str">
        <f>IF(ISBLANK(VLOOKUP(A34174,Questionnaire!A:KQ,272,FALSE)),"#",VLOOKUP(A34174,Questionnaire!A:KQ,272,FALSE))</f>
        <v>#</v>
      </c>
    </row>
    <row r="34175" spans="1:2">
      <c r="A34175" t="s">
        <v>458</v>
      </c>
      <c r="B34175" t="str">
        <f>IF(ISBLANK(VLOOKUP(A34175,Questionnaire!A:KQ,272,FALSE)),"#",VLOOKUP(A34175,Questionnaire!A:KQ,272,FALSE))</f>
        <v>#</v>
      </c>
    </row>
    <row r="34176" spans="1:2">
      <c r="A34176" t="s">
        <v>461</v>
      </c>
      <c r="B34176" t="str">
        <f>IF(ISBLANK(VLOOKUP(A34176,Questionnaire!A:KQ,272,FALSE)),"#",VLOOKUP(A34176,Questionnaire!A:KQ,272,FALSE))</f>
        <v>#</v>
      </c>
    </row>
    <row r="34177" spans="1:3">
      <c r="A34177" t="s">
        <v>465</v>
      </c>
      <c r="B34177" t="str">
        <f>IF(ISBLANK(VLOOKUP(A34177,Questionnaire!A:KQ,272,FALSE)),"#",VLOOKUP(A34177,Questionnaire!A:KQ,272,FALSE))</f>
        <v>#</v>
      </c>
    </row>
    <row r="34178" spans="1:3">
      <c r="A34178" t="s">
        <v>467</v>
      </c>
      <c r="B34178" t="str">
        <f>IF(ISBLANK(VLOOKUP(A34178,Questionnaire!A:KQ,272,FALSE)),"#",VLOOKUP(A34178,Questionnaire!A:KQ,272,FALSE))</f>
        <v>#</v>
      </c>
    </row>
    <row r="34179" spans="1:3">
      <c r="A34179" t="s">
        <v>469</v>
      </c>
      <c r="B34179" t="str">
        <f>IF(ISBLANK(VLOOKUP(A34179,Questionnaire!A:KQ,272,FALSE)),"#",VLOOKUP(A34179,Questionnaire!A:KQ,272,FALSE))</f>
        <v>#</v>
      </c>
    </row>
    <row r="34180" spans="1:3">
      <c r="A34180" t="s">
        <v>471</v>
      </c>
      <c r="B34180" t="str">
        <f>IF(ISBLANK(VLOOKUP(A34180,Questionnaire!A:KQ,272,FALSE)),"#",VLOOKUP(A34180,Questionnaire!A:KQ,272,FALSE))</f>
        <v>#</v>
      </c>
    </row>
    <row r="34181" spans="1:3">
      <c r="A34181" t="s">
        <v>473</v>
      </c>
      <c r="B34181" t="str">
        <f>IF(ISBLANK(VLOOKUP(A34181,Questionnaire!A:KQ,272,FALSE)),"#",VLOOKUP(A34181,Questionnaire!A:KQ,272,FALSE))</f>
        <v>#</v>
      </c>
    </row>
    <row r="34182" spans="1:3">
      <c r="A34182" t="s">
        <v>475</v>
      </c>
      <c r="B34182" t="str">
        <f>IF(ISBLANK(VLOOKUP(A34182,Questionnaire!A:KQ,272,FALSE)),"#",VLOOKUP(A34182,Questionnaire!A:KQ,272,FALSE))</f>
        <v>#</v>
      </c>
    </row>
    <row r="34183" spans="1:3">
      <c r="A34183" t="s">
        <v>185</v>
      </c>
      <c r="B34183" t="str">
        <f>IF(ISBLANK(VLOOKUP(A34183,Questionnaire!A:KQ,273,FALSE)),"#",VLOOKUP(A34183,Questionnaire!A:KQ,273,FALSE))</f>
        <v>#</v>
      </c>
      <c r="C34183">
        <v>270</v>
      </c>
    </row>
    <row r="34184" spans="1:3">
      <c r="A34184" t="s">
        <v>187</v>
      </c>
      <c r="B34184" t="str">
        <f>IF(ISNA(VLOOKUP(VLOOKUP(A34184,Questionnaire!A:KQ,273,FALSE),'CORA Encoding'!D:E,2,FALSE)),"#",VLOOKUP(VLOOKUP(A34184,Questionnaire!A:KQ,273,FALSE),'CORA Encoding'!D:E,2,FALSE))</f>
        <v>#</v>
      </c>
    </row>
    <row r="34185" spans="1:3">
      <c r="A34185" t="s">
        <v>189</v>
      </c>
      <c r="B34185" t="str">
        <f>IF(ISNA(VLOOKUP(VLOOKUP(A34185,Questionnaire!A:KQ,273,FALSE),'CORA Encoding'!G:H,2,FALSE)),"#",VLOOKUP(VLOOKUP(A34185,Questionnaire!A:KQ,273,FALSE),'CORA Encoding'!G:H,2,FALSE))</f>
        <v>#</v>
      </c>
    </row>
    <row r="34186" spans="1:3">
      <c r="A34186" t="s">
        <v>191</v>
      </c>
      <c r="B34186" t="str">
        <f>IF(ISNA(VLOOKUP(VLOOKUP(A34186,Questionnaire!A:KQ,273,FALSE),'Country List'!E:F,2,FALSE)),"#",VLOOKUP(VLOOKUP(A34186,Questionnaire!A:KQ,273,FALSE),'Country List'!E:F,2,FALSE))</f>
        <v>#</v>
      </c>
    </row>
    <row r="34187" spans="1:3">
      <c r="A34187" t="s">
        <v>193</v>
      </c>
      <c r="B34187" t="str">
        <f>IF(ISNA(VLOOKUP(VLOOKUP(A34187,Questionnaire!A:KQ,273,FALSE),'Industry List'!B:C,2,FALSE)),"#",VLOOKUP(VLOOKUP(A34187,Questionnaire!A:KQ,273,FALSE),'Industry List'!B:C,2,FALSE))</f>
        <v>#</v>
      </c>
    </row>
    <row r="34188" spans="1:3">
      <c r="A34188" t="s">
        <v>197</v>
      </c>
      <c r="B34188" t="str">
        <f>IF(ISBLANK(VLOOKUP(A34188,Questionnaire!A:KQ,273,FALSE)),"#",VLOOKUP(A34188,Questionnaire!A:KQ,273,FALSE))</f>
        <v>#</v>
      </c>
    </row>
    <row r="34189" spans="1:3">
      <c r="A34189" t="s">
        <v>201</v>
      </c>
      <c r="B34189" t="str">
        <f>IF(ISBLANK(VLOOKUP(A34189,Questionnaire!A:KQ,273,FALSE)),"#",VLOOKUP(A34189,Questionnaire!A:KQ,273,FALSE))</f>
        <v>#</v>
      </c>
    </row>
    <row r="34190" spans="1:3">
      <c r="A34190" t="s">
        <v>203</v>
      </c>
      <c r="B34190" t="str">
        <f>IF(ISNA(VLOOKUP(VLOOKUP(A34190,Questionnaire!A:KQ,273,FALSE),'CORA Encoding'!J:K,2,FALSE)),"#",VLOOKUP(VLOOKUP(A34190,Questionnaire!A:KQ,273,FALSE),'CORA Encoding'!J:K,2,FALSE))</f>
        <v>#</v>
      </c>
    </row>
    <row r="34191" spans="1:3">
      <c r="A34191" t="s">
        <v>208</v>
      </c>
      <c r="B34191" t="str">
        <f>IF(ISBLANK(VLOOKUP(A34191,Questionnaire!A:KQ,273,FALSE)),"#",VLOOKUP(A34191,Questionnaire!A:KQ,273,FALSE))</f>
        <v>#</v>
      </c>
    </row>
    <row r="34192" spans="1:3">
      <c r="A34192" t="s">
        <v>213</v>
      </c>
      <c r="B34192" t="str">
        <f>IF(ISBLANK(VLOOKUP(A34192,Questionnaire!A:KQ,273,FALSE)),"#",VLOOKUP(A34192,Questionnaire!A:KQ,273,FALSE))</f>
        <v>#</v>
      </c>
    </row>
    <row r="34193" spans="1:2">
      <c r="A34193" t="s">
        <v>215</v>
      </c>
      <c r="B34193" t="str">
        <f>IF(ISBLANK(VLOOKUP(A34193,Questionnaire!A:KQ,273,FALSE)),"#",VLOOKUP(A34193,Questionnaire!A:KQ,273,FALSE))</f>
        <v>#</v>
      </c>
    </row>
    <row r="34194" spans="1:2">
      <c r="A34194" t="s">
        <v>217</v>
      </c>
      <c r="B34194" t="str">
        <f>IF(ISBLANK(VLOOKUP(A34194,Questionnaire!A:KQ,273,FALSE)),"#",VLOOKUP(A34194,Questionnaire!A:KQ,273,FALSE))</f>
        <v>#</v>
      </c>
    </row>
    <row r="34195" spans="1:2">
      <c r="A34195" t="s">
        <v>219</v>
      </c>
      <c r="B34195" t="str">
        <f>IF(ISBLANK(VLOOKUP(A34195,Questionnaire!A:KQ,273,FALSE)),"#",VLOOKUP(A34195,Questionnaire!A:KQ,273,FALSE))</f>
        <v>#</v>
      </c>
    </row>
    <row r="34196" spans="1:2">
      <c r="A34196" t="s">
        <v>221</v>
      </c>
      <c r="B34196" t="str">
        <f>IF(ISBLANK(VLOOKUP(A34196,Questionnaire!A:KQ,273,FALSE)),"#",VLOOKUP(A34196,Questionnaire!A:KQ,273,FALSE))</f>
        <v>#</v>
      </c>
    </row>
    <row r="34197" spans="1:2">
      <c r="A34197" t="s">
        <v>223</v>
      </c>
      <c r="B34197" t="str">
        <f>IF(ISBLANK(VLOOKUP(A34197,Questionnaire!A:KQ,273,FALSE)),"#",VLOOKUP(A34197,Questionnaire!A:KQ,273,FALSE))</f>
        <v>#</v>
      </c>
    </row>
    <row r="34198" spans="1:2">
      <c r="A34198" t="s">
        <v>225</v>
      </c>
      <c r="B34198" t="str">
        <f>IF(ISBLANK(VLOOKUP(A34198,Questionnaire!A:KQ,273,FALSE)),"#",VLOOKUP(A34198,Questionnaire!A:KQ,273,FALSE))</f>
        <v>#</v>
      </c>
    </row>
    <row r="34199" spans="1:2">
      <c r="A34199" t="s">
        <v>227</v>
      </c>
      <c r="B34199" t="str">
        <f>IF(ISBLANK(VLOOKUP(A34199,Questionnaire!A:KQ,273,FALSE)),"#",VLOOKUP(A34199,Questionnaire!A:KQ,273,FALSE))</f>
        <v>#</v>
      </c>
    </row>
    <row r="34200" spans="1:2">
      <c r="A34200" t="s">
        <v>229</v>
      </c>
      <c r="B34200" t="str">
        <f>IF(ISBLANK(VLOOKUP(A34200,Questionnaire!A:KQ,273,FALSE)),"#",VLOOKUP(A34200,Questionnaire!A:KQ,273,FALSE))</f>
        <v>#</v>
      </c>
    </row>
    <row r="34201" spans="1:2">
      <c r="A34201" t="s">
        <v>231</v>
      </c>
      <c r="B34201" t="str">
        <f>IF(ISBLANK(VLOOKUP(A34201,Questionnaire!A:KQ,273,FALSE)),"#",VLOOKUP(A34201,Questionnaire!A:KQ,273,FALSE))</f>
        <v>#</v>
      </c>
    </row>
    <row r="34202" spans="1:2">
      <c r="A34202" t="s">
        <v>233</v>
      </c>
      <c r="B34202" t="str">
        <f>IF(ISBLANK(VLOOKUP(A34202,Questionnaire!A:KQ,273,FALSE)),"#",VLOOKUP(A34202,Questionnaire!A:KQ,273,FALSE))</f>
        <v>#</v>
      </c>
    </row>
    <row r="34203" spans="1:2">
      <c r="A34203" t="s">
        <v>235</v>
      </c>
      <c r="B34203" t="str">
        <f>IF(ISBLANK(VLOOKUP(A34203,Questionnaire!A:KQ,273,FALSE)),"#",VLOOKUP(A34203,Questionnaire!A:KQ,273,FALSE))</f>
        <v>#</v>
      </c>
    </row>
    <row r="34204" spans="1:2">
      <c r="A34204" t="s">
        <v>237</v>
      </c>
      <c r="B34204" t="str">
        <f>IF(ISBLANK(VLOOKUP(A34204,Questionnaire!A:KQ,273,FALSE)),"#",VLOOKUP(A34204,Questionnaire!A:KQ,273,FALSE))</f>
        <v>#</v>
      </c>
    </row>
    <row r="34205" spans="1:2">
      <c r="A34205" t="s">
        <v>239</v>
      </c>
      <c r="B34205" t="str">
        <f>IF(ISBLANK(VLOOKUP(A34205,Questionnaire!A:KQ,273,FALSE)),"#",VLOOKUP(A34205,Questionnaire!A:KQ,273,FALSE))</f>
        <v>#</v>
      </c>
    </row>
    <row r="34206" spans="1:2">
      <c r="A34206" t="s">
        <v>242</v>
      </c>
      <c r="B34206" t="str">
        <f>IF(ISBLANK(VLOOKUP(A34206,Questionnaire!A:KQ,273,FALSE)),"#",VLOOKUP(A34206,Questionnaire!A:KQ,273,FALSE))</f>
        <v>#</v>
      </c>
    </row>
    <row r="34207" spans="1:2">
      <c r="A34207" t="s">
        <v>245</v>
      </c>
      <c r="B34207" t="str">
        <f>IF(ISBLANK(VLOOKUP(A34207,Questionnaire!A:KQ,273,FALSE)),"#",VLOOKUP(A34207,Questionnaire!A:KQ,273,FALSE))</f>
        <v>#</v>
      </c>
    </row>
    <row r="34208" spans="1:2">
      <c r="A34208" t="s">
        <v>247</v>
      </c>
      <c r="B34208" t="str">
        <f>IF(ISBLANK(VLOOKUP(A34208,Questionnaire!A:KQ,273,FALSE)),"#",VLOOKUP(A34208,Questionnaire!A:KQ,273,FALSE))</f>
        <v>#</v>
      </c>
    </row>
    <row r="34209" spans="1:2">
      <c r="A34209" t="s">
        <v>249</v>
      </c>
      <c r="B34209" t="str">
        <f>IF(ISBLANK(VLOOKUP(A34209,Questionnaire!A:KQ,273,FALSE)),"#",VLOOKUP(A34209,Questionnaire!A:KQ,273,FALSE))</f>
        <v>#</v>
      </c>
    </row>
    <row r="34210" spans="1:2">
      <c r="A34210" t="s">
        <v>250</v>
      </c>
      <c r="B34210" t="str">
        <f>IF(ISBLANK(VLOOKUP(A34210,Questionnaire!A:KQ,273,FALSE)),"#",VLOOKUP(A34210,Questionnaire!A:KQ,273,FALSE))</f>
        <v>#</v>
      </c>
    </row>
    <row r="34211" spans="1:2">
      <c r="A34211" t="s">
        <v>252</v>
      </c>
      <c r="B34211" t="str">
        <f>IF(ISBLANK(VLOOKUP(A34211,Questionnaire!A:KQ,273,FALSE)),"#",VLOOKUP(A34211,Questionnaire!A:KQ,273,FALSE))</f>
        <v>#</v>
      </c>
    </row>
    <row r="34212" spans="1:2">
      <c r="A34212" t="s">
        <v>255</v>
      </c>
      <c r="B34212" t="str">
        <f>IF(ISBLANK(VLOOKUP(A34212,Questionnaire!A:KQ,273,FALSE)),"#",VLOOKUP(A34212,Questionnaire!A:KQ,273,FALSE))</f>
        <v>#</v>
      </c>
    </row>
    <row r="34213" spans="1:2">
      <c r="A34213" t="s">
        <v>258</v>
      </c>
      <c r="B34213" t="str">
        <f>IF(ISNA(VLOOKUP(VLOOKUP(A34213,Questionnaire!A:KQ,273,FALSE),'CORA Encoding'!M:N,2,FALSE)),"#",VLOOKUP(VLOOKUP(A34213,Questionnaire!A:KQ,273,FALSE),'CORA Encoding'!M:N,2,FALSE))</f>
        <v>#</v>
      </c>
    </row>
    <row r="34214" spans="1:2">
      <c r="A34214" t="s">
        <v>261</v>
      </c>
      <c r="B34214" t="str">
        <f>IF(ISBLANK(VLOOKUP(A34214,Questionnaire!A:KQ,273,FALSE)),"#",VLOOKUP(A34214,Questionnaire!A:KQ,273,FALSE))</f>
        <v>#</v>
      </c>
    </row>
    <row r="34215" spans="1:2">
      <c r="A34215" t="s">
        <v>263</v>
      </c>
      <c r="B34215" t="str">
        <f>IF(ISBLANK(VLOOKUP(A34215,Questionnaire!A:KQ,273,FALSE)),"#",VLOOKUP(A34215,Questionnaire!A:KQ,273,FALSE))</f>
        <v>#</v>
      </c>
    </row>
    <row r="34216" spans="1:2">
      <c r="A34216" t="s">
        <v>265</v>
      </c>
      <c r="B34216" t="str">
        <f>IF(ISBLANK(VLOOKUP(A34216,Questionnaire!A:KQ,273,FALSE)),"#",VLOOKUP(A34216,Questionnaire!A:KQ,273,FALSE))</f>
        <v>#</v>
      </c>
    </row>
    <row r="34217" spans="1:2">
      <c r="A34217" t="s">
        <v>267</v>
      </c>
      <c r="B34217" t="str">
        <f>IF(ISBLANK(VLOOKUP(A34217,Questionnaire!A:KQ,273,FALSE)),"#",VLOOKUP(A34217,Questionnaire!A:KQ,273,FALSE))</f>
        <v>#</v>
      </c>
    </row>
    <row r="34218" spans="1:2">
      <c r="A34218" t="s">
        <v>269</v>
      </c>
      <c r="B34218" t="str">
        <f>IF(ISBLANK(VLOOKUP(A34218,Questionnaire!A:KQ,273,FALSE)),"#",VLOOKUP(A34218,Questionnaire!A:KQ,273,FALSE))</f>
        <v>#</v>
      </c>
    </row>
    <row r="34219" spans="1:2">
      <c r="A34219" t="s">
        <v>274</v>
      </c>
      <c r="B34219" t="str">
        <f>IF(ISBLANK(VLOOKUP(A34219,Questionnaire!A:KQ,273,FALSE)),"#",VLOOKUP(A34219,Questionnaire!A:KQ,273,FALSE))</f>
        <v>#</v>
      </c>
    </row>
    <row r="34220" spans="1:2">
      <c r="A34220" t="s">
        <v>276</v>
      </c>
      <c r="B34220" t="str">
        <f>IF(ISBLANK(VLOOKUP(A34220,Questionnaire!A:KQ,273,FALSE)),"#",VLOOKUP(A34220,Questionnaire!A:KQ,273,FALSE))</f>
        <v>#</v>
      </c>
    </row>
    <row r="34221" spans="1:2">
      <c r="A34221" t="s">
        <v>278</v>
      </c>
      <c r="B34221" t="str">
        <f>IF(ISBLANK(VLOOKUP(A34221,Questionnaire!A:KQ,273,FALSE)),"#",VLOOKUP(A34221,Questionnaire!A:KQ,273,FALSE))</f>
        <v>#</v>
      </c>
    </row>
    <row r="34222" spans="1:2">
      <c r="A34222" t="s">
        <v>280</v>
      </c>
      <c r="B34222" t="str">
        <f>IF(ISBLANK(VLOOKUP(A34222,Questionnaire!A:KQ,273,FALSE)),"#",VLOOKUP(A34222,Questionnaire!A:KQ,273,FALSE))</f>
        <v>#</v>
      </c>
    </row>
    <row r="34223" spans="1:2">
      <c r="A34223" t="s">
        <v>282</v>
      </c>
      <c r="B34223" t="str">
        <f>IF(ISBLANK(VLOOKUP(A34223,Questionnaire!A:KQ,273,FALSE)),"#",VLOOKUP(A34223,Questionnaire!A:KQ,273,FALSE))</f>
        <v>#</v>
      </c>
    </row>
    <row r="34224" spans="1:2">
      <c r="A34224" t="s">
        <v>286</v>
      </c>
      <c r="B34224" t="str">
        <f>IF(ISBLANK(VLOOKUP(A34224,Questionnaire!A:KQ,273,FALSE)),"#",VLOOKUP(A34224,Questionnaire!A:KQ,273,FALSE))</f>
        <v>#</v>
      </c>
    </row>
    <row r="34225" spans="1:2">
      <c r="A34225" t="s">
        <v>288</v>
      </c>
      <c r="B34225" t="str">
        <f>IF(ISBLANK(VLOOKUP(A34225,Questionnaire!A:KQ,273,FALSE)),"#",VLOOKUP(A34225,Questionnaire!A:KQ,273,FALSE))</f>
        <v>#</v>
      </c>
    </row>
    <row r="34226" spans="1:2">
      <c r="A34226" t="s">
        <v>290</v>
      </c>
      <c r="B34226" t="str">
        <f>IF(ISBLANK(VLOOKUP(A34226,Questionnaire!A:KQ,273,FALSE)),"#",VLOOKUP(A34226,Questionnaire!A:KQ,273,FALSE))</f>
        <v>#</v>
      </c>
    </row>
    <row r="34227" spans="1:2">
      <c r="A34227" t="s">
        <v>292</v>
      </c>
      <c r="B34227" t="str">
        <f>IF(ISBLANK(VLOOKUP(A34227,Questionnaire!A:KQ,273,FALSE)),"#",VLOOKUP(A34227,Questionnaire!A:KQ,273,FALSE))</f>
        <v>#</v>
      </c>
    </row>
    <row r="34228" spans="1:2">
      <c r="A34228" t="s">
        <v>294</v>
      </c>
      <c r="B34228" t="str">
        <f>IF(ISBLANK(VLOOKUP(A34228,Questionnaire!A:KQ,273,FALSE)),"#",VLOOKUP(A34228,Questionnaire!A:KQ,273,FALSE))</f>
        <v>#</v>
      </c>
    </row>
    <row r="34229" spans="1:2">
      <c r="A34229" t="s">
        <v>296</v>
      </c>
      <c r="B34229" t="str">
        <f>IF(ISBLANK(VLOOKUP(A34229,Questionnaire!A:KQ,273,FALSE)),"#",VLOOKUP(A34229,Questionnaire!A:KQ,273,FALSE))</f>
        <v>#</v>
      </c>
    </row>
    <row r="34230" spans="1:2">
      <c r="A34230" t="s">
        <v>301</v>
      </c>
      <c r="B34230" t="str">
        <f>IF(ISBLANK(VLOOKUP(A34230,Questionnaire!A:KQ,273,FALSE)),"#",VLOOKUP(A34230,Questionnaire!A:KQ,273,FALSE))</f>
        <v>#</v>
      </c>
    </row>
    <row r="34231" spans="1:2">
      <c r="A34231" t="s">
        <v>303</v>
      </c>
      <c r="B34231" t="str">
        <f>IF(ISBLANK(VLOOKUP(A34231,Questionnaire!A:KQ,273,FALSE)),"#",VLOOKUP(A34231,Questionnaire!A:KQ,273,FALSE))</f>
        <v>#</v>
      </c>
    </row>
    <row r="34232" spans="1:2">
      <c r="A34232" t="s">
        <v>305</v>
      </c>
      <c r="B34232" t="str">
        <f>IF(ISBLANK(VLOOKUP(A34232,Questionnaire!A:KQ,273,FALSE)),"#",VLOOKUP(A34232,Questionnaire!A:KQ,273,FALSE))</f>
        <v>#</v>
      </c>
    </row>
    <row r="34233" spans="1:2">
      <c r="A34233" t="s">
        <v>307</v>
      </c>
      <c r="B34233" t="str">
        <f>IF(ISBLANK(VLOOKUP(A34233,Questionnaire!A:KQ,273,FALSE)),"#",VLOOKUP(A34233,Questionnaire!A:KQ,273,FALSE))</f>
        <v>#</v>
      </c>
    </row>
    <row r="34234" spans="1:2">
      <c r="A34234" t="s">
        <v>311</v>
      </c>
      <c r="B34234" t="str">
        <f>IF(ISBLANK(VLOOKUP(A34234,Questionnaire!A:KQ,273,FALSE)),"#",VLOOKUP(A34234,Questionnaire!A:KQ,273,FALSE))</f>
        <v>#</v>
      </c>
    </row>
    <row r="34235" spans="1:2">
      <c r="A34235" t="s">
        <v>313</v>
      </c>
      <c r="B34235" t="str">
        <f>IF(ISBLANK(VLOOKUP(A34235,Questionnaire!A:KQ,273,FALSE)),"#",VLOOKUP(A34235,Questionnaire!A:KQ,273,FALSE))</f>
        <v>#</v>
      </c>
    </row>
    <row r="34236" spans="1:2">
      <c r="A34236" t="s">
        <v>314</v>
      </c>
      <c r="B34236" t="str">
        <f>IF(ISBLANK(VLOOKUP(A34236,Questionnaire!A:KQ,273,FALSE)),"#",VLOOKUP(A34236,Questionnaire!A:KQ,273,FALSE))</f>
        <v>#</v>
      </c>
    </row>
    <row r="34237" spans="1:2">
      <c r="A34237" t="s">
        <v>315</v>
      </c>
      <c r="B34237" t="str">
        <f>IF(ISBLANK(VLOOKUP(A34237,Questionnaire!A:KQ,273,FALSE)),"#",VLOOKUP(A34237,Questionnaire!A:KQ,273,FALSE))</f>
        <v>#</v>
      </c>
    </row>
    <row r="34238" spans="1:2">
      <c r="A34238" t="s">
        <v>317</v>
      </c>
      <c r="B34238" t="str">
        <f>IF(ISBLANK(VLOOKUP(A34238,Questionnaire!A:KQ,273,FALSE)),"#",VLOOKUP(A34238,Questionnaire!A:KQ,273,FALSE))</f>
        <v>#</v>
      </c>
    </row>
    <row r="34239" spans="1:2">
      <c r="A34239" t="s">
        <v>319</v>
      </c>
      <c r="B34239" t="str">
        <f>IF(ISBLANK(VLOOKUP(A34239,Questionnaire!A:KQ,273,FALSE)),"#",VLOOKUP(A34239,Questionnaire!A:KQ,273,FALSE))</f>
        <v>#</v>
      </c>
    </row>
    <row r="34240" spans="1:2">
      <c r="A34240" t="s">
        <v>322</v>
      </c>
      <c r="B34240" t="str">
        <f>IF(ISBLANK(VLOOKUP(A34240,Questionnaire!A:KQ,273,FALSE)),"#",VLOOKUP(A34240,Questionnaire!A:KQ,273,FALSE))</f>
        <v>#</v>
      </c>
    </row>
    <row r="34241" spans="1:2">
      <c r="A34241" t="s">
        <v>326</v>
      </c>
      <c r="B34241" t="str">
        <f>IF(ISBLANK(VLOOKUP(A34241,Questionnaire!A:KQ,273,FALSE)),"#",VLOOKUP(A34241,Questionnaire!A:KQ,273,FALSE))</f>
        <v>#</v>
      </c>
    </row>
    <row r="34242" spans="1:2">
      <c r="A34242" t="s">
        <v>328</v>
      </c>
      <c r="B34242" t="str">
        <f>IF(ISBLANK(VLOOKUP(A34242,Questionnaire!A:KQ,273,FALSE)),"#",VLOOKUP(A34242,Questionnaire!A:KQ,273,FALSE))</f>
        <v>#</v>
      </c>
    </row>
    <row r="34243" spans="1:2">
      <c r="A34243" t="s">
        <v>332</v>
      </c>
      <c r="B34243" t="str">
        <f>IF(ISBLANK(VLOOKUP(A34243,Questionnaire!A:KQ,273,FALSE)),"#",VLOOKUP(A34243,Questionnaire!A:KQ,273,FALSE))</f>
        <v>#</v>
      </c>
    </row>
    <row r="34244" spans="1:2">
      <c r="A34244" t="s">
        <v>333</v>
      </c>
      <c r="B34244" t="str">
        <f>IF(ISBLANK(VLOOKUP(A34244,Questionnaire!A:KQ,273,FALSE)),"#",VLOOKUP(A34244,Questionnaire!A:KQ,273,FALSE))</f>
        <v>#</v>
      </c>
    </row>
    <row r="34245" spans="1:2">
      <c r="A34245" t="s">
        <v>334</v>
      </c>
      <c r="B34245" t="str">
        <f>IF(ISBLANK(VLOOKUP(A34245,Questionnaire!A:KQ,273,FALSE)),"#",VLOOKUP(A34245,Questionnaire!A:KQ,273,FALSE))</f>
        <v>#</v>
      </c>
    </row>
    <row r="34246" spans="1:2">
      <c r="A34246" t="s">
        <v>335</v>
      </c>
      <c r="B34246" t="str">
        <f>IF(ISBLANK(VLOOKUP(A34246,Questionnaire!A:KQ,273,FALSE)),"#",VLOOKUP(A34246,Questionnaire!A:KQ,273,FALSE))</f>
        <v>#</v>
      </c>
    </row>
    <row r="34247" spans="1:2">
      <c r="A34247" t="s">
        <v>336</v>
      </c>
      <c r="B34247" t="str">
        <f>IF(ISBLANK(VLOOKUP(A34247,Questionnaire!A:KQ,273,FALSE)),"#",VLOOKUP(A34247,Questionnaire!A:KQ,273,FALSE))</f>
        <v>#</v>
      </c>
    </row>
    <row r="34248" spans="1:2">
      <c r="A34248" t="s">
        <v>337</v>
      </c>
      <c r="B34248" t="str">
        <f>IF(ISBLANK(VLOOKUP(A34248,Questionnaire!A:KQ,273,FALSE)),"#",VLOOKUP(A34248,Questionnaire!A:KQ,273,FALSE))</f>
        <v>#</v>
      </c>
    </row>
    <row r="34249" spans="1:2">
      <c r="A34249" t="s">
        <v>338</v>
      </c>
      <c r="B34249" t="str">
        <f>IF(ISBLANK(VLOOKUP(A34249,Questionnaire!A:KQ,273,FALSE)),"#",VLOOKUP(A34249,Questionnaire!A:KQ,273,FALSE))</f>
        <v>#</v>
      </c>
    </row>
    <row r="34250" spans="1:2">
      <c r="A34250" t="s">
        <v>339</v>
      </c>
      <c r="B34250" t="str">
        <f>IF(ISBLANK(VLOOKUP(A34250,Questionnaire!A:KQ,273,FALSE)),"#",VLOOKUP(A34250,Questionnaire!A:KQ,273,FALSE))</f>
        <v>#</v>
      </c>
    </row>
    <row r="34251" spans="1:2">
      <c r="A34251" t="s">
        <v>340</v>
      </c>
      <c r="B34251" t="str">
        <f>IF(ISBLANK(VLOOKUP(A34251,Questionnaire!A:KQ,273,FALSE)),"#",VLOOKUP(A34251,Questionnaire!A:KQ,273,FALSE))</f>
        <v>#</v>
      </c>
    </row>
    <row r="34252" spans="1:2">
      <c r="A34252" t="s">
        <v>341</v>
      </c>
      <c r="B34252" t="str">
        <f>IF(ISBLANK(VLOOKUP(A34252,Questionnaire!A:KQ,273,FALSE)),"#",VLOOKUP(A34252,Questionnaire!A:KQ,273,FALSE))</f>
        <v>#</v>
      </c>
    </row>
    <row r="34253" spans="1:2">
      <c r="A34253" t="s">
        <v>342</v>
      </c>
      <c r="B34253" t="str">
        <f>IF(ISBLANK(VLOOKUP(A34253,Questionnaire!A:KQ,273,FALSE)),"#",VLOOKUP(A34253,Questionnaire!A:KQ,273,FALSE))</f>
        <v>#</v>
      </c>
    </row>
    <row r="34254" spans="1:2">
      <c r="A34254" t="s">
        <v>343</v>
      </c>
      <c r="B34254" t="str">
        <f>IF(ISBLANK(VLOOKUP(A34254,Questionnaire!A:KQ,273,FALSE)),"#",VLOOKUP(A34254,Questionnaire!A:KQ,273,FALSE))</f>
        <v>#</v>
      </c>
    </row>
    <row r="34255" spans="1:2">
      <c r="A34255" t="s">
        <v>344</v>
      </c>
      <c r="B34255" t="str">
        <f>IF(ISBLANK(VLOOKUP(A34255,Questionnaire!A:KQ,273,FALSE)),"#",VLOOKUP(A34255,Questionnaire!A:KQ,273,FALSE))</f>
        <v>#</v>
      </c>
    </row>
    <row r="34256" spans="1:2">
      <c r="A34256" t="s">
        <v>345</v>
      </c>
      <c r="B34256" t="str">
        <f>IF(ISBLANK(VLOOKUP(A34256,Questionnaire!A:KQ,273,FALSE)),"#",VLOOKUP(A34256,Questionnaire!A:KQ,273,FALSE))</f>
        <v>#</v>
      </c>
    </row>
    <row r="34257" spans="1:2">
      <c r="A34257" t="s">
        <v>348</v>
      </c>
      <c r="B34257" t="str">
        <f>IF(ISBLANK(VLOOKUP(A34257,Questionnaire!A:KQ,273,FALSE)),"#",VLOOKUP(A34257,Questionnaire!A:KQ,273,FALSE))</f>
        <v>#</v>
      </c>
    </row>
    <row r="34258" spans="1:2">
      <c r="A34258" t="s">
        <v>353</v>
      </c>
      <c r="B34258" t="str">
        <f>IF(ISBLANK(VLOOKUP(A34258,Questionnaire!A:KQ,273,FALSE)),"#",VLOOKUP(A34258,Questionnaire!A:KQ,273,FALSE))</f>
        <v>#</v>
      </c>
    </row>
    <row r="34259" spans="1:2">
      <c r="A34259" t="s">
        <v>354</v>
      </c>
      <c r="B34259" t="str">
        <f>IF(ISBLANK(VLOOKUP(A34259,Questionnaire!A:KQ,273,FALSE)),"#",VLOOKUP(A34259,Questionnaire!A:KQ,273,FALSE))</f>
        <v>#</v>
      </c>
    </row>
    <row r="34260" spans="1:2">
      <c r="A34260" t="s">
        <v>355</v>
      </c>
      <c r="B34260" t="str">
        <f>IF(ISBLANK(VLOOKUP(A34260,Questionnaire!A:KQ,273,FALSE)),"#",VLOOKUP(A34260,Questionnaire!A:KQ,273,FALSE))</f>
        <v>#</v>
      </c>
    </row>
    <row r="34261" spans="1:2">
      <c r="A34261" t="s">
        <v>356</v>
      </c>
      <c r="B34261" t="str">
        <f>IF(ISBLANK(VLOOKUP(A34261,Questionnaire!A:KQ,273,FALSE)),"#",VLOOKUP(A34261,Questionnaire!A:KQ,273,FALSE))</f>
        <v>#</v>
      </c>
    </row>
    <row r="34262" spans="1:2">
      <c r="A34262" t="s">
        <v>357</v>
      </c>
      <c r="B34262" t="str">
        <f>IF(ISBLANK(VLOOKUP(A34262,Questionnaire!A:KQ,273,FALSE)),"#",VLOOKUP(A34262,Questionnaire!A:KQ,273,FALSE))</f>
        <v>#</v>
      </c>
    </row>
    <row r="34263" spans="1:2">
      <c r="A34263" t="s">
        <v>360</v>
      </c>
      <c r="B34263" t="str">
        <f>IF(ISBLANK(VLOOKUP(A34263,Questionnaire!A:KQ,273,FALSE)),"#",VLOOKUP(A34263,Questionnaire!A:KQ,273,FALSE))</f>
        <v>#</v>
      </c>
    </row>
    <row r="34264" spans="1:2">
      <c r="A34264" t="s">
        <v>362</v>
      </c>
      <c r="B34264" t="str">
        <f>IF(ISBLANK(VLOOKUP(A34264,Questionnaire!A:KQ,273,FALSE)),"#",VLOOKUP(A34264,Questionnaire!A:KQ,273,FALSE))</f>
        <v>#</v>
      </c>
    </row>
    <row r="34265" spans="1:2">
      <c r="A34265" t="s">
        <v>363</v>
      </c>
      <c r="B34265" t="str">
        <f>IF(ISBLANK(VLOOKUP(A34265,Questionnaire!A:KQ,273,FALSE)),"#",VLOOKUP(A34265,Questionnaire!A:KQ,273,FALSE))</f>
        <v>#</v>
      </c>
    </row>
    <row r="34266" spans="1:2">
      <c r="A34266" t="s">
        <v>364</v>
      </c>
      <c r="B34266" t="str">
        <f>IF(ISBLANK(VLOOKUP(A34266,Questionnaire!A:KQ,273,FALSE)),"#",VLOOKUP(A34266,Questionnaire!A:KQ,273,FALSE))</f>
        <v>#</v>
      </c>
    </row>
    <row r="34267" spans="1:2">
      <c r="A34267" t="s">
        <v>365</v>
      </c>
      <c r="B34267" t="str">
        <f>IF(ISBLANK(VLOOKUP(A34267,Questionnaire!A:KQ,273,FALSE)),"#",VLOOKUP(A34267,Questionnaire!A:KQ,273,FALSE))</f>
        <v>#</v>
      </c>
    </row>
    <row r="34268" spans="1:2">
      <c r="A34268" t="s">
        <v>366</v>
      </c>
      <c r="B34268" t="str">
        <f>IF(ISBLANK(VLOOKUP(A34268,Questionnaire!A:KQ,273,FALSE)),"#",VLOOKUP(A34268,Questionnaire!A:KQ,273,FALSE))</f>
        <v>#</v>
      </c>
    </row>
    <row r="34269" spans="1:2">
      <c r="A34269" t="s">
        <v>371</v>
      </c>
      <c r="B34269" t="str">
        <f>IF(ISBLANK(VLOOKUP(A34269,Questionnaire!A:KQ,273,FALSE)),"#",VLOOKUP(A34269,Questionnaire!A:KQ,273,FALSE))</f>
        <v>#</v>
      </c>
    </row>
    <row r="34270" spans="1:2">
      <c r="A34270" t="s">
        <v>372</v>
      </c>
      <c r="B34270" t="str">
        <f>IF(ISBLANK(VLOOKUP(A34270,Questionnaire!A:KQ,273,FALSE)),"#",VLOOKUP(A34270,Questionnaire!A:KQ,273,FALSE))</f>
        <v>#</v>
      </c>
    </row>
    <row r="34271" spans="1:2">
      <c r="A34271" t="s">
        <v>373</v>
      </c>
      <c r="B34271" t="str">
        <f>IF(ISBLANK(VLOOKUP(A34271,Questionnaire!A:KQ,273,FALSE)),"#",VLOOKUP(A34271,Questionnaire!A:KQ,273,FALSE))</f>
        <v>#</v>
      </c>
    </row>
    <row r="34272" spans="1:2">
      <c r="A34272" t="s">
        <v>374</v>
      </c>
      <c r="B34272" t="str">
        <f>IF(ISBLANK(VLOOKUP(A34272,Questionnaire!A:KQ,273,FALSE)),"#",VLOOKUP(A34272,Questionnaire!A:KQ,273,FALSE))</f>
        <v>#</v>
      </c>
    </row>
    <row r="34273" spans="1:2">
      <c r="A34273" t="s">
        <v>377</v>
      </c>
      <c r="B34273" t="str">
        <f>IF(ISBLANK(VLOOKUP(A34273,Questionnaire!A:KQ,273,FALSE)),"#",VLOOKUP(A34273,Questionnaire!A:KQ,273,FALSE))</f>
        <v>#</v>
      </c>
    </row>
    <row r="34274" spans="1:2">
      <c r="A34274" t="s">
        <v>379</v>
      </c>
      <c r="B34274" t="str">
        <f>IF(ISBLANK(VLOOKUP(A34274,Questionnaire!A:KQ,273,FALSE)),"#",VLOOKUP(A34274,Questionnaire!A:KQ,273,FALSE))</f>
        <v>#</v>
      </c>
    </row>
    <row r="34275" spans="1:2">
      <c r="A34275" t="s">
        <v>380</v>
      </c>
      <c r="B34275" t="str">
        <f>IF(ISBLANK(VLOOKUP(A34275,Questionnaire!A:KQ,273,FALSE)),"#",VLOOKUP(A34275,Questionnaire!A:KQ,273,FALSE))</f>
        <v>#</v>
      </c>
    </row>
    <row r="34276" spans="1:2">
      <c r="A34276" t="s">
        <v>381</v>
      </c>
      <c r="B34276" t="str">
        <f>IF(ISBLANK(VLOOKUP(A34276,Questionnaire!A:KQ,273,FALSE)),"#",VLOOKUP(A34276,Questionnaire!A:KQ,273,FALSE))</f>
        <v>#</v>
      </c>
    </row>
    <row r="34277" spans="1:2">
      <c r="A34277" t="s">
        <v>382</v>
      </c>
      <c r="B34277" t="str">
        <f>IF(ISBLANK(VLOOKUP(A34277,Questionnaire!A:KQ,273,FALSE)),"#",VLOOKUP(A34277,Questionnaire!A:KQ,273,FALSE))</f>
        <v>#</v>
      </c>
    </row>
    <row r="34278" spans="1:2">
      <c r="A34278" t="s">
        <v>384</v>
      </c>
      <c r="B34278" t="str">
        <f>IF(ISBLANK(VLOOKUP(A34278,Questionnaire!A:KQ,273,FALSE)),"#",VLOOKUP(A34278,Questionnaire!A:KQ,273,FALSE))</f>
        <v>#</v>
      </c>
    </row>
    <row r="34279" spans="1:2">
      <c r="A34279" t="s">
        <v>387</v>
      </c>
      <c r="B34279" t="str">
        <f>IF(ISBLANK(VLOOKUP(A34279,Questionnaire!A:KQ,273,FALSE)),"#",VLOOKUP(A34279,Questionnaire!A:KQ,273,FALSE))</f>
        <v>#</v>
      </c>
    </row>
    <row r="34280" spans="1:2">
      <c r="A34280" t="s">
        <v>391</v>
      </c>
      <c r="B34280" t="str">
        <f>IF(ISBLANK(VLOOKUP(A34280,Questionnaire!A:KQ,273,FALSE)),"#",VLOOKUP(A34280,Questionnaire!A:KQ,273,FALSE))</f>
        <v>#</v>
      </c>
    </row>
    <row r="34281" spans="1:2">
      <c r="A34281" t="s">
        <v>393</v>
      </c>
      <c r="B34281" t="str">
        <f>IF(ISBLANK(VLOOKUP(A34281,Questionnaire!A:KQ,273,FALSE)),"#",VLOOKUP(A34281,Questionnaire!A:KQ,273,FALSE))</f>
        <v>#</v>
      </c>
    </row>
    <row r="34282" spans="1:2">
      <c r="A34282" t="s">
        <v>395</v>
      </c>
      <c r="B34282" t="str">
        <f>IF(ISBLANK(VLOOKUP(A34282,Questionnaire!A:KQ,273,FALSE)),"#",VLOOKUP(A34282,Questionnaire!A:KQ,273,FALSE))</f>
        <v>#</v>
      </c>
    </row>
    <row r="34283" spans="1:2">
      <c r="A34283" t="s">
        <v>398</v>
      </c>
      <c r="B34283" t="str">
        <f>IF(ISBLANK(VLOOKUP(A34283,Questionnaire!A:KQ,273,FALSE)),"#",VLOOKUP(A34283,Questionnaire!A:KQ,273,FALSE))</f>
        <v>#</v>
      </c>
    </row>
    <row r="34284" spans="1:2">
      <c r="A34284" t="s">
        <v>402</v>
      </c>
      <c r="B34284" t="str">
        <f>IF(ISBLANK(VLOOKUP(A34284,Questionnaire!A:KQ,273,FALSE)),"#",VLOOKUP(A34284,Questionnaire!A:KQ,273,FALSE))</f>
        <v>#</v>
      </c>
    </row>
    <row r="34285" spans="1:2">
      <c r="A34285" t="s">
        <v>405</v>
      </c>
      <c r="B34285" t="str">
        <f>IF(ISBLANK(VLOOKUP(A34285,Questionnaire!A:KQ,273,FALSE)),"#",VLOOKUP(A34285,Questionnaire!A:KQ,273,FALSE))</f>
        <v>#</v>
      </c>
    </row>
    <row r="34286" spans="1:2">
      <c r="A34286" t="s">
        <v>409</v>
      </c>
      <c r="B34286" t="str">
        <f>IF(ISBLANK(VLOOKUP(A34286,Questionnaire!A:KQ,273,FALSE)),"#",VLOOKUP(A34286,Questionnaire!A:KQ,273,FALSE))</f>
        <v>#</v>
      </c>
    </row>
    <row r="34287" spans="1:2">
      <c r="A34287" t="s">
        <v>412</v>
      </c>
      <c r="B34287" t="str">
        <f>IF(ISBLANK(VLOOKUP(A34287,Questionnaire!A:KQ,273,FALSE)),"#",VLOOKUP(A34287,Questionnaire!A:KQ,273,FALSE))</f>
        <v>#</v>
      </c>
    </row>
    <row r="34288" spans="1:2">
      <c r="A34288" t="s">
        <v>415</v>
      </c>
      <c r="B34288" t="str">
        <f>IF(ISBLANK(VLOOKUP(A34288,Questionnaire!A:KQ,273,FALSE)),"#",VLOOKUP(A34288,Questionnaire!A:KQ,273,FALSE))</f>
        <v>#</v>
      </c>
    </row>
    <row r="34289" spans="1:2">
      <c r="A34289" t="s">
        <v>418</v>
      </c>
      <c r="B34289" t="str">
        <f>IF(ISBLANK(VLOOKUP(A34289,Questionnaire!A:KQ,273,FALSE)),"#",VLOOKUP(A34289,Questionnaire!A:KQ,273,FALSE))</f>
        <v>#</v>
      </c>
    </row>
    <row r="34290" spans="1:2">
      <c r="A34290" t="s">
        <v>421</v>
      </c>
      <c r="B34290" t="str">
        <f>IF(ISBLANK(VLOOKUP(A34290,Questionnaire!A:KQ,273,FALSE)),"#",VLOOKUP(A34290,Questionnaire!A:KQ,273,FALSE))</f>
        <v>#</v>
      </c>
    </row>
    <row r="34291" spans="1:2">
      <c r="A34291" t="s">
        <v>424</v>
      </c>
      <c r="B34291" t="str">
        <f>IF(ISBLANK(VLOOKUP(A34291,Questionnaire!A:KQ,273,FALSE)),"#",VLOOKUP(A34291,Questionnaire!A:KQ,273,FALSE))</f>
        <v>#</v>
      </c>
    </row>
    <row r="34292" spans="1:2">
      <c r="A34292" t="s">
        <v>429</v>
      </c>
      <c r="B34292" t="str">
        <f>IF(ISBLANK(VLOOKUP(A34292,Questionnaire!A:KQ,273,FALSE)),"#",VLOOKUP(A34292,Questionnaire!A:KQ,273,FALSE))</f>
        <v>#</v>
      </c>
    </row>
    <row r="34293" spans="1:2">
      <c r="A34293" t="s">
        <v>432</v>
      </c>
      <c r="B34293" t="str">
        <f>IF(ISBLANK(VLOOKUP(A34293,Questionnaire!A:KQ,273,FALSE)),"#",VLOOKUP(A34293,Questionnaire!A:KQ,273,FALSE))</f>
        <v>#</v>
      </c>
    </row>
    <row r="34294" spans="1:2">
      <c r="A34294" t="s">
        <v>435</v>
      </c>
      <c r="B34294" t="str">
        <f>IF(ISBLANK(VLOOKUP(A34294,Questionnaire!A:KQ,273,FALSE)),"#",VLOOKUP(A34294,Questionnaire!A:KQ,273,FALSE))</f>
        <v>#</v>
      </c>
    </row>
    <row r="34295" spans="1:2">
      <c r="A34295" t="s">
        <v>437</v>
      </c>
      <c r="B34295" t="str">
        <f>IF(ISBLANK(VLOOKUP(A34295,Questionnaire!A:KQ,273,FALSE)),"#",VLOOKUP(A34295,Questionnaire!A:KQ,273,FALSE))</f>
        <v>#</v>
      </c>
    </row>
    <row r="34296" spans="1:2">
      <c r="A34296" t="s">
        <v>439</v>
      </c>
      <c r="B34296" t="str">
        <f>IF(ISBLANK(VLOOKUP(A34296,Questionnaire!A:KQ,273,FALSE)),"#",VLOOKUP(A34296,Questionnaire!A:KQ,273,FALSE))</f>
        <v>#</v>
      </c>
    </row>
    <row r="34297" spans="1:2">
      <c r="A34297" t="s">
        <v>442</v>
      </c>
      <c r="B34297" t="str">
        <f>IF(ISBLANK(VLOOKUP(A34297,Questionnaire!A:KQ,273,FALSE)),"#",VLOOKUP(A34297,Questionnaire!A:KQ,273,FALSE))</f>
        <v>#</v>
      </c>
    </row>
    <row r="34298" spans="1:2">
      <c r="A34298" t="s">
        <v>445</v>
      </c>
      <c r="B34298" t="str">
        <f>IF(ISBLANK(VLOOKUP(A34298,Questionnaire!A:KQ,273,FALSE)),"#",VLOOKUP(A34298,Questionnaire!A:KQ,273,FALSE))</f>
        <v>#</v>
      </c>
    </row>
    <row r="34299" spans="1:2">
      <c r="A34299" t="s">
        <v>448</v>
      </c>
      <c r="B34299" t="str">
        <f>IF(ISBLANK(VLOOKUP(A34299,Questionnaire!A:KQ,273,FALSE)),"#",VLOOKUP(A34299,Questionnaire!A:KQ,273,FALSE))</f>
        <v>#</v>
      </c>
    </row>
    <row r="34300" spans="1:2">
      <c r="A34300" t="s">
        <v>452</v>
      </c>
      <c r="B34300" t="str">
        <f>IF(ISBLANK(VLOOKUP(A34300,Questionnaire!A:KQ,273,FALSE)),"#",VLOOKUP(A34300,Questionnaire!A:KQ,273,FALSE))</f>
        <v>#</v>
      </c>
    </row>
    <row r="34301" spans="1:2">
      <c r="A34301" t="s">
        <v>455</v>
      </c>
      <c r="B34301" t="str">
        <f>IF(ISBLANK(VLOOKUP(A34301,Questionnaire!A:KQ,273,FALSE)),"#",VLOOKUP(A34301,Questionnaire!A:KQ,273,FALSE))</f>
        <v>#</v>
      </c>
    </row>
    <row r="34302" spans="1:2">
      <c r="A34302" t="s">
        <v>458</v>
      </c>
      <c r="B34302" t="str">
        <f>IF(ISBLANK(VLOOKUP(A34302,Questionnaire!A:KQ,273,FALSE)),"#",VLOOKUP(A34302,Questionnaire!A:KQ,273,FALSE))</f>
        <v>#</v>
      </c>
    </row>
    <row r="34303" spans="1:2">
      <c r="A34303" t="s">
        <v>461</v>
      </c>
      <c r="B34303" t="str">
        <f>IF(ISBLANK(VLOOKUP(A34303,Questionnaire!A:KQ,273,FALSE)),"#",VLOOKUP(A34303,Questionnaire!A:KQ,273,FALSE))</f>
        <v>#</v>
      </c>
    </row>
    <row r="34304" spans="1:2">
      <c r="A34304" t="s">
        <v>465</v>
      </c>
      <c r="B34304" t="str">
        <f>IF(ISBLANK(VLOOKUP(A34304,Questionnaire!A:KQ,273,FALSE)),"#",VLOOKUP(A34304,Questionnaire!A:KQ,273,FALSE))</f>
        <v>#</v>
      </c>
    </row>
    <row r="34305" spans="1:3">
      <c r="A34305" t="s">
        <v>467</v>
      </c>
      <c r="B34305" t="str">
        <f>IF(ISBLANK(VLOOKUP(A34305,Questionnaire!A:KQ,273,FALSE)),"#",VLOOKUP(A34305,Questionnaire!A:KQ,273,FALSE))</f>
        <v>#</v>
      </c>
    </row>
    <row r="34306" spans="1:3">
      <c r="A34306" t="s">
        <v>469</v>
      </c>
      <c r="B34306" t="str">
        <f>IF(ISBLANK(VLOOKUP(A34306,Questionnaire!A:KQ,273,FALSE)),"#",VLOOKUP(A34306,Questionnaire!A:KQ,273,FALSE))</f>
        <v>#</v>
      </c>
    </row>
    <row r="34307" spans="1:3">
      <c r="A34307" t="s">
        <v>471</v>
      </c>
      <c r="B34307" t="str">
        <f>IF(ISBLANK(VLOOKUP(A34307,Questionnaire!A:KQ,273,FALSE)),"#",VLOOKUP(A34307,Questionnaire!A:KQ,273,FALSE))</f>
        <v>#</v>
      </c>
    </row>
    <row r="34308" spans="1:3">
      <c r="A34308" t="s">
        <v>473</v>
      </c>
      <c r="B34308" t="str">
        <f>IF(ISBLANK(VLOOKUP(A34308,Questionnaire!A:KQ,273,FALSE)),"#",VLOOKUP(A34308,Questionnaire!A:KQ,273,FALSE))</f>
        <v>#</v>
      </c>
    </row>
    <row r="34309" spans="1:3">
      <c r="A34309" t="s">
        <v>475</v>
      </c>
      <c r="B34309" t="str">
        <f>IF(ISBLANK(VLOOKUP(A34309,Questionnaire!A:KQ,273,FALSE)),"#",VLOOKUP(A34309,Questionnaire!A:KQ,273,FALSE))</f>
        <v>#</v>
      </c>
    </row>
    <row r="34310" spans="1:3">
      <c r="A34310" t="s">
        <v>185</v>
      </c>
      <c r="B34310" t="str">
        <f>IF(ISBLANK(VLOOKUP(A34310,Questionnaire!A:KQ,274,FALSE)),"#",VLOOKUP(A34310,Questionnaire!A:KQ,274,FALSE))</f>
        <v>#</v>
      </c>
      <c r="C34310">
        <v>271</v>
      </c>
    </row>
    <row r="34311" spans="1:3">
      <c r="A34311" t="s">
        <v>187</v>
      </c>
      <c r="B34311" t="str">
        <f>IF(ISNA(VLOOKUP(VLOOKUP(A34311,Questionnaire!A:KQ,274,FALSE),'CORA Encoding'!D:E,2,FALSE)),"#",VLOOKUP(VLOOKUP(A34311,Questionnaire!A:KQ,274,FALSE),'CORA Encoding'!D:E,2,FALSE))</f>
        <v>#</v>
      </c>
    </row>
    <row r="34312" spans="1:3">
      <c r="A34312" t="s">
        <v>189</v>
      </c>
      <c r="B34312" t="str">
        <f>IF(ISNA(VLOOKUP(VLOOKUP(A34312,Questionnaire!A:KQ,274,FALSE),'CORA Encoding'!G:H,2,FALSE)),"#",VLOOKUP(VLOOKUP(A34312,Questionnaire!A:KQ,274,FALSE),'CORA Encoding'!G:H,2,FALSE))</f>
        <v>#</v>
      </c>
    </row>
    <row r="34313" spans="1:3">
      <c r="A34313" t="s">
        <v>191</v>
      </c>
      <c r="B34313" t="str">
        <f>IF(ISNA(VLOOKUP(VLOOKUP(A34313,Questionnaire!A:KQ,274,FALSE),'Country List'!E:F,2,FALSE)),"#",VLOOKUP(VLOOKUP(A34313,Questionnaire!A:KQ,274,FALSE),'Country List'!E:F,2,FALSE))</f>
        <v>#</v>
      </c>
    </row>
    <row r="34314" spans="1:3">
      <c r="A34314" t="s">
        <v>193</v>
      </c>
      <c r="B34314" t="str">
        <f>IF(ISNA(VLOOKUP(VLOOKUP(A34314,Questionnaire!A:KQ,274,FALSE),'Industry List'!B:C,2,FALSE)),"#",VLOOKUP(VLOOKUP(A34314,Questionnaire!A:KQ,274,FALSE),'Industry List'!B:C,2,FALSE))</f>
        <v>#</v>
      </c>
    </row>
    <row r="34315" spans="1:3">
      <c r="A34315" t="s">
        <v>197</v>
      </c>
      <c r="B34315" t="str">
        <f>IF(ISBLANK(VLOOKUP(A34315,Questionnaire!A:KQ,274,FALSE)),"#",VLOOKUP(A34315,Questionnaire!A:KQ,274,FALSE))</f>
        <v>#</v>
      </c>
    </row>
    <row r="34316" spans="1:3">
      <c r="A34316" t="s">
        <v>201</v>
      </c>
      <c r="B34316" t="str">
        <f>IF(ISBLANK(VLOOKUP(A34316,Questionnaire!A:KQ,274,FALSE)),"#",VLOOKUP(A34316,Questionnaire!A:KQ,274,FALSE))</f>
        <v>#</v>
      </c>
    </row>
    <row r="34317" spans="1:3">
      <c r="A34317" t="s">
        <v>203</v>
      </c>
      <c r="B34317" t="str">
        <f>IF(ISNA(VLOOKUP(VLOOKUP(A34317,Questionnaire!A:KQ,274,FALSE),'CORA Encoding'!J:K,2,FALSE)),"#",VLOOKUP(VLOOKUP(A34317,Questionnaire!A:KQ,274,FALSE),'CORA Encoding'!J:K,2,FALSE))</f>
        <v>#</v>
      </c>
    </row>
    <row r="34318" spans="1:3">
      <c r="A34318" t="s">
        <v>208</v>
      </c>
      <c r="B34318" t="str">
        <f>IF(ISBLANK(VLOOKUP(A34318,Questionnaire!A:KQ,274,FALSE)),"#",VLOOKUP(A34318,Questionnaire!A:KQ,274,FALSE))</f>
        <v>#</v>
      </c>
    </row>
    <row r="34319" spans="1:3">
      <c r="A34319" t="s">
        <v>213</v>
      </c>
      <c r="B34319" t="str">
        <f>IF(ISBLANK(VLOOKUP(A34319,Questionnaire!A:KQ,274,FALSE)),"#",VLOOKUP(A34319,Questionnaire!A:KQ,274,FALSE))</f>
        <v>#</v>
      </c>
    </row>
    <row r="34320" spans="1:3">
      <c r="A34320" t="s">
        <v>215</v>
      </c>
      <c r="B34320" t="str">
        <f>IF(ISBLANK(VLOOKUP(A34320,Questionnaire!A:KQ,274,FALSE)),"#",VLOOKUP(A34320,Questionnaire!A:KQ,274,FALSE))</f>
        <v>#</v>
      </c>
    </row>
    <row r="34321" spans="1:2">
      <c r="A34321" t="s">
        <v>217</v>
      </c>
      <c r="B34321" t="str">
        <f>IF(ISBLANK(VLOOKUP(A34321,Questionnaire!A:KQ,274,FALSE)),"#",VLOOKUP(A34321,Questionnaire!A:KQ,274,FALSE))</f>
        <v>#</v>
      </c>
    </row>
    <row r="34322" spans="1:2">
      <c r="A34322" t="s">
        <v>219</v>
      </c>
      <c r="B34322" t="str">
        <f>IF(ISBLANK(VLOOKUP(A34322,Questionnaire!A:KQ,274,FALSE)),"#",VLOOKUP(A34322,Questionnaire!A:KQ,274,FALSE))</f>
        <v>#</v>
      </c>
    </row>
    <row r="34323" spans="1:2">
      <c r="A34323" t="s">
        <v>221</v>
      </c>
      <c r="B34323" t="str">
        <f>IF(ISBLANK(VLOOKUP(A34323,Questionnaire!A:KQ,274,FALSE)),"#",VLOOKUP(A34323,Questionnaire!A:KQ,274,FALSE))</f>
        <v>#</v>
      </c>
    </row>
    <row r="34324" spans="1:2">
      <c r="A34324" t="s">
        <v>223</v>
      </c>
      <c r="B34324" t="str">
        <f>IF(ISBLANK(VLOOKUP(A34324,Questionnaire!A:KQ,274,FALSE)),"#",VLOOKUP(A34324,Questionnaire!A:KQ,274,FALSE))</f>
        <v>#</v>
      </c>
    </row>
    <row r="34325" spans="1:2">
      <c r="A34325" t="s">
        <v>225</v>
      </c>
      <c r="B34325" t="str">
        <f>IF(ISBLANK(VLOOKUP(A34325,Questionnaire!A:KQ,274,FALSE)),"#",VLOOKUP(A34325,Questionnaire!A:KQ,274,FALSE))</f>
        <v>#</v>
      </c>
    </row>
    <row r="34326" spans="1:2">
      <c r="A34326" t="s">
        <v>227</v>
      </c>
      <c r="B34326" t="str">
        <f>IF(ISBLANK(VLOOKUP(A34326,Questionnaire!A:KQ,274,FALSE)),"#",VLOOKUP(A34326,Questionnaire!A:KQ,274,FALSE))</f>
        <v>#</v>
      </c>
    </row>
    <row r="34327" spans="1:2">
      <c r="A34327" t="s">
        <v>229</v>
      </c>
      <c r="B34327" t="str">
        <f>IF(ISBLANK(VLOOKUP(A34327,Questionnaire!A:KQ,274,FALSE)),"#",VLOOKUP(A34327,Questionnaire!A:KQ,274,FALSE))</f>
        <v>#</v>
      </c>
    </row>
    <row r="34328" spans="1:2">
      <c r="A34328" t="s">
        <v>231</v>
      </c>
      <c r="B34328" t="str">
        <f>IF(ISBLANK(VLOOKUP(A34328,Questionnaire!A:KQ,274,FALSE)),"#",VLOOKUP(A34328,Questionnaire!A:KQ,274,FALSE))</f>
        <v>#</v>
      </c>
    </row>
    <row r="34329" spans="1:2">
      <c r="A34329" t="s">
        <v>233</v>
      </c>
      <c r="B34329" t="str">
        <f>IF(ISBLANK(VLOOKUP(A34329,Questionnaire!A:KQ,274,FALSE)),"#",VLOOKUP(A34329,Questionnaire!A:KQ,274,FALSE))</f>
        <v>#</v>
      </c>
    </row>
    <row r="34330" spans="1:2">
      <c r="A34330" t="s">
        <v>235</v>
      </c>
      <c r="B34330" t="str">
        <f>IF(ISBLANK(VLOOKUP(A34330,Questionnaire!A:KQ,274,FALSE)),"#",VLOOKUP(A34330,Questionnaire!A:KQ,274,FALSE))</f>
        <v>#</v>
      </c>
    </row>
    <row r="34331" spans="1:2">
      <c r="A34331" t="s">
        <v>237</v>
      </c>
      <c r="B34331" t="str">
        <f>IF(ISBLANK(VLOOKUP(A34331,Questionnaire!A:KQ,274,FALSE)),"#",VLOOKUP(A34331,Questionnaire!A:KQ,274,FALSE))</f>
        <v>#</v>
      </c>
    </row>
    <row r="34332" spans="1:2">
      <c r="A34332" t="s">
        <v>239</v>
      </c>
      <c r="B34332" t="str">
        <f>IF(ISBLANK(VLOOKUP(A34332,Questionnaire!A:KQ,274,FALSE)),"#",VLOOKUP(A34332,Questionnaire!A:KQ,274,FALSE))</f>
        <v>#</v>
      </c>
    </row>
    <row r="34333" spans="1:2">
      <c r="A34333" t="s">
        <v>242</v>
      </c>
      <c r="B34333" t="str">
        <f>IF(ISBLANK(VLOOKUP(A34333,Questionnaire!A:KQ,274,FALSE)),"#",VLOOKUP(A34333,Questionnaire!A:KQ,274,FALSE))</f>
        <v>#</v>
      </c>
    </row>
    <row r="34334" spans="1:2">
      <c r="A34334" t="s">
        <v>245</v>
      </c>
      <c r="B34334" t="str">
        <f>IF(ISBLANK(VLOOKUP(A34334,Questionnaire!A:KQ,274,FALSE)),"#",VLOOKUP(A34334,Questionnaire!A:KQ,274,FALSE))</f>
        <v>#</v>
      </c>
    </row>
    <row r="34335" spans="1:2">
      <c r="A34335" t="s">
        <v>247</v>
      </c>
      <c r="B34335" t="str">
        <f>IF(ISBLANK(VLOOKUP(A34335,Questionnaire!A:KQ,274,FALSE)),"#",VLOOKUP(A34335,Questionnaire!A:KQ,274,FALSE))</f>
        <v>#</v>
      </c>
    </row>
    <row r="34336" spans="1:2">
      <c r="A34336" t="s">
        <v>249</v>
      </c>
      <c r="B34336" t="str">
        <f>IF(ISBLANK(VLOOKUP(A34336,Questionnaire!A:KQ,274,FALSE)),"#",VLOOKUP(A34336,Questionnaire!A:KQ,274,FALSE))</f>
        <v>#</v>
      </c>
    </row>
    <row r="34337" spans="1:2">
      <c r="A34337" t="s">
        <v>250</v>
      </c>
      <c r="B34337" t="str">
        <f>IF(ISBLANK(VLOOKUP(A34337,Questionnaire!A:KQ,274,FALSE)),"#",VLOOKUP(A34337,Questionnaire!A:KQ,274,FALSE))</f>
        <v>#</v>
      </c>
    </row>
    <row r="34338" spans="1:2">
      <c r="A34338" t="s">
        <v>252</v>
      </c>
      <c r="B34338" t="str">
        <f>IF(ISBLANK(VLOOKUP(A34338,Questionnaire!A:KQ,274,FALSE)),"#",VLOOKUP(A34338,Questionnaire!A:KQ,274,FALSE))</f>
        <v>#</v>
      </c>
    </row>
    <row r="34339" spans="1:2">
      <c r="A34339" t="s">
        <v>255</v>
      </c>
      <c r="B34339" t="str">
        <f>IF(ISBLANK(VLOOKUP(A34339,Questionnaire!A:KQ,274,FALSE)),"#",VLOOKUP(A34339,Questionnaire!A:KQ,274,FALSE))</f>
        <v>#</v>
      </c>
    </row>
    <row r="34340" spans="1:2">
      <c r="A34340" t="s">
        <v>258</v>
      </c>
      <c r="B34340" t="str">
        <f>IF(ISNA(VLOOKUP(VLOOKUP(A34340,Questionnaire!A:KQ,274,FALSE),'CORA Encoding'!M:N,2,FALSE)),"#",VLOOKUP(VLOOKUP(A34340,Questionnaire!A:KQ,274,FALSE),'CORA Encoding'!M:N,2,FALSE))</f>
        <v>#</v>
      </c>
    </row>
    <row r="34341" spans="1:2">
      <c r="A34341" t="s">
        <v>261</v>
      </c>
      <c r="B34341" t="str">
        <f>IF(ISBLANK(VLOOKUP(A34341,Questionnaire!A:KQ,274,FALSE)),"#",VLOOKUP(A34341,Questionnaire!A:KQ,274,FALSE))</f>
        <v>#</v>
      </c>
    </row>
    <row r="34342" spans="1:2">
      <c r="A34342" t="s">
        <v>263</v>
      </c>
      <c r="B34342" t="str">
        <f>IF(ISBLANK(VLOOKUP(A34342,Questionnaire!A:KQ,274,FALSE)),"#",VLOOKUP(A34342,Questionnaire!A:KQ,274,FALSE))</f>
        <v>#</v>
      </c>
    </row>
    <row r="34343" spans="1:2">
      <c r="A34343" t="s">
        <v>265</v>
      </c>
      <c r="B34343" t="str">
        <f>IF(ISBLANK(VLOOKUP(A34343,Questionnaire!A:KQ,274,FALSE)),"#",VLOOKUP(A34343,Questionnaire!A:KQ,274,FALSE))</f>
        <v>#</v>
      </c>
    </row>
    <row r="34344" spans="1:2">
      <c r="A34344" t="s">
        <v>267</v>
      </c>
      <c r="B34344" t="str">
        <f>IF(ISBLANK(VLOOKUP(A34344,Questionnaire!A:KQ,274,FALSE)),"#",VLOOKUP(A34344,Questionnaire!A:KQ,274,FALSE))</f>
        <v>#</v>
      </c>
    </row>
    <row r="34345" spans="1:2">
      <c r="A34345" t="s">
        <v>269</v>
      </c>
      <c r="B34345" t="str">
        <f>IF(ISBLANK(VLOOKUP(A34345,Questionnaire!A:KQ,274,FALSE)),"#",VLOOKUP(A34345,Questionnaire!A:KQ,274,FALSE))</f>
        <v>#</v>
      </c>
    </row>
    <row r="34346" spans="1:2">
      <c r="A34346" t="s">
        <v>274</v>
      </c>
      <c r="B34346" t="str">
        <f>IF(ISBLANK(VLOOKUP(A34346,Questionnaire!A:KQ,274,FALSE)),"#",VLOOKUP(A34346,Questionnaire!A:KQ,274,FALSE))</f>
        <v>#</v>
      </c>
    </row>
    <row r="34347" spans="1:2">
      <c r="A34347" t="s">
        <v>276</v>
      </c>
      <c r="B34347" t="str">
        <f>IF(ISBLANK(VLOOKUP(A34347,Questionnaire!A:KQ,274,FALSE)),"#",VLOOKUP(A34347,Questionnaire!A:KQ,274,FALSE))</f>
        <v>#</v>
      </c>
    </row>
    <row r="34348" spans="1:2">
      <c r="A34348" t="s">
        <v>278</v>
      </c>
      <c r="B34348" t="str">
        <f>IF(ISBLANK(VLOOKUP(A34348,Questionnaire!A:KQ,274,FALSE)),"#",VLOOKUP(A34348,Questionnaire!A:KQ,274,FALSE))</f>
        <v>#</v>
      </c>
    </row>
    <row r="34349" spans="1:2">
      <c r="A34349" t="s">
        <v>280</v>
      </c>
      <c r="B34349" t="str">
        <f>IF(ISBLANK(VLOOKUP(A34349,Questionnaire!A:KQ,274,FALSE)),"#",VLOOKUP(A34349,Questionnaire!A:KQ,274,FALSE))</f>
        <v>#</v>
      </c>
    </row>
    <row r="34350" spans="1:2">
      <c r="A34350" t="s">
        <v>282</v>
      </c>
      <c r="B34350" t="str">
        <f>IF(ISBLANK(VLOOKUP(A34350,Questionnaire!A:KQ,274,FALSE)),"#",VLOOKUP(A34350,Questionnaire!A:KQ,274,FALSE))</f>
        <v>#</v>
      </c>
    </row>
    <row r="34351" spans="1:2">
      <c r="A34351" t="s">
        <v>286</v>
      </c>
      <c r="B34351" t="str">
        <f>IF(ISBLANK(VLOOKUP(A34351,Questionnaire!A:KQ,274,FALSE)),"#",VLOOKUP(A34351,Questionnaire!A:KQ,274,FALSE))</f>
        <v>#</v>
      </c>
    </row>
    <row r="34352" spans="1:2">
      <c r="A34352" t="s">
        <v>288</v>
      </c>
      <c r="B34352" t="str">
        <f>IF(ISBLANK(VLOOKUP(A34352,Questionnaire!A:KQ,274,FALSE)),"#",VLOOKUP(A34352,Questionnaire!A:KQ,274,FALSE))</f>
        <v>#</v>
      </c>
    </row>
    <row r="34353" spans="1:2">
      <c r="A34353" t="s">
        <v>290</v>
      </c>
      <c r="B34353" t="str">
        <f>IF(ISBLANK(VLOOKUP(A34353,Questionnaire!A:KQ,274,FALSE)),"#",VLOOKUP(A34353,Questionnaire!A:KQ,274,FALSE))</f>
        <v>#</v>
      </c>
    </row>
    <row r="34354" spans="1:2">
      <c r="A34354" t="s">
        <v>292</v>
      </c>
      <c r="B34354" t="str">
        <f>IF(ISBLANK(VLOOKUP(A34354,Questionnaire!A:KQ,274,FALSE)),"#",VLOOKUP(A34354,Questionnaire!A:KQ,274,FALSE))</f>
        <v>#</v>
      </c>
    </row>
    <row r="34355" spans="1:2">
      <c r="A34355" t="s">
        <v>294</v>
      </c>
      <c r="B34355" t="str">
        <f>IF(ISBLANK(VLOOKUP(A34355,Questionnaire!A:KQ,274,FALSE)),"#",VLOOKUP(A34355,Questionnaire!A:KQ,274,FALSE))</f>
        <v>#</v>
      </c>
    </row>
    <row r="34356" spans="1:2">
      <c r="A34356" t="s">
        <v>296</v>
      </c>
      <c r="B34356" t="str">
        <f>IF(ISBLANK(VLOOKUP(A34356,Questionnaire!A:KQ,274,FALSE)),"#",VLOOKUP(A34356,Questionnaire!A:KQ,274,FALSE))</f>
        <v>#</v>
      </c>
    </row>
    <row r="34357" spans="1:2">
      <c r="A34357" t="s">
        <v>301</v>
      </c>
      <c r="B34357" t="str">
        <f>IF(ISBLANK(VLOOKUP(A34357,Questionnaire!A:KQ,274,FALSE)),"#",VLOOKUP(A34357,Questionnaire!A:KQ,274,FALSE))</f>
        <v>#</v>
      </c>
    </row>
    <row r="34358" spans="1:2">
      <c r="A34358" t="s">
        <v>303</v>
      </c>
      <c r="B34358" t="str">
        <f>IF(ISBLANK(VLOOKUP(A34358,Questionnaire!A:KQ,274,FALSE)),"#",VLOOKUP(A34358,Questionnaire!A:KQ,274,FALSE))</f>
        <v>#</v>
      </c>
    </row>
    <row r="34359" spans="1:2">
      <c r="A34359" t="s">
        <v>305</v>
      </c>
      <c r="B34359" t="str">
        <f>IF(ISBLANK(VLOOKUP(A34359,Questionnaire!A:KQ,274,FALSE)),"#",VLOOKUP(A34359,Questionnaire!A:KQ,274,FALSE))</f>
        <v>#</v>
      </c>
    </row>
    <row r="34360" spans="1:2">
      <c r="A34360" t="s">
        <v>307</v>
      </c>
      <c r="B34360" t="str">
        <f>IF(ISBLANK(VLOOKUP(A34360,Questionnaire!A:KQ,274,FALSE)),"#",VLOOKUP(A34360,Questionnaire!A:KQ,274,FALSE))</f>
        <v>#</v>
      </c>
    </row>
    <row r="34361" spans="1:2">
      <c r="A34361" t="s">
        <v>311</v>
      </c>
      <c r="B34361" t="str">
        <f>IF(ISBLANK(VLOOKUP(A34361,Questionnaire!A:KQ,274,FALSE)),"#",VLOOKUP(A34361,Questionnaire!A:KQ,274,FALSE))</f>
        <v>#</v>
      </c>
    </row>
    <row r="34362" spans="1:2">
      <c r="A34362" t="s">
        <v>313</v>
      </c>
      <c r="B34362" t="str">
        <f>IF(ISBLANK(VLOOKUP(A34362,Questionnaire!A:KQ,274,FALSE)),"#",VLOOKUP(A34362,Questionnaire!A:KQ,274,FALSE))</f>
        <v>#</v>
      </c>
    </row>
    <row r="34363" spans="1:2">
      <c r="A34363" t="s">
        <v>314</v>
      </c>
      <c r="B34363" t="str">
        <f>IF(ISBLANK(VLOOKUP(A34363,Questionnaire!A:KQ,274,FALSE)),"#",VLOOKUP(A34363,Questionnaire!A:KQ,274,FALSE))</f>
        <v>#</v>
      </c>
    </row>
    <row r="34364" spans="1:2">
      <c r="A34364" t="s">
        <v>315</v>
      </c>
      <c r="B34364" t="str">
        <f>IF(ISBLANK(VLOOKUP(A34364,Questionnaire!A:KQ,274,FALSE)),"#",VLOOKUP(A34364,Questionnaire!A:KQ,274,FALSE))</f>
        <v>#</v>
      </c>
    </row>
    <row r="34365" spans="1:2">
      <c r="A34365" t="s">
        <v>317</v>
      </c>
      <c r="B34365" t="str">
        <f>IF(ISBLANK(VLOOKUP(A34365,Questionnaire!A:KQ,274,FALSE)),"#",VLOOKUP(A34365,Questionnaire!A:KQ,274,FALSE))</f>
        <v>#</v>
      </c>
    </row>
    <row r="34366" spans="1:2">
      <c r="A34366" t="s">
        <v>319</v>
      </c>
      <c r="B34366" t="str">
        <f>IF(ISBLANK(VLOOKUP(A34366,Questionnaire!A:KQ,274,FALSE)),"#",VLOOKUP(A34366,Questionnaire!A:KQ,274,FALSE))</f>
        <v>#</v>
      </c>
    </row>
    <row r="34367" spans="1:2">
      <c r="A34367" t="s">
        <v>322</v>
      </c>
      <c r="B34367" t="str">
        <f>IF(ISBLANK(VLOOKUP(A34367,Questionnaire!A:KQ,274,FALSE)),"#",VLOOKUP(A34367,Questionnaire!A:KQ,274,FALSE))</f>
        <v>#</v>
      </c>
    </row>
    <row r="34368" spans="1:2">
      <c r="A34368" t="s">
        <v>326</v>
      </c>
      <c r="B34368" t="str">
        <f>IF(ISBLANK(VLOOKUP(A34368,Questionnaire!A:KQ,274,FALSE)),"#",VLOOKUP(A34368,Questionnaire!A:KQ,274,FALSE))</f>
        <v>#</v>
      </c>
    </row>
    <row r="34369" spans="1:2">
      <c r="A34369" t="s">
        <v>328</v>
      </c>
      <c r="B34369" t="str">
        <f>IF(ISBLANK(VLOOKUP(A34369,Questionnaire!A:KQ,274,FALSE)),"#",VLOOKUP(A34369,Questionnaire!A:KQ,274,FALSE))</f>
        <v>#</v>
      </c>
    </row>
    <row r="34370" spans="1:2">
      <c r="A34370" t="s">
        <v>332</v>
      </c>
      <c r="B34370" t="str">
        <f>IF(ISBLANK(VLOOKUP(A34370,Questionnaire!A:KQ,274,FALSE)),"#",VLOOKUP(A34370,Questionnaire!A:KQ,274,FALSE))</f>
        <v>#</v>
      </c>
    </row>
    <row r="34371" spans="1:2">
      <c r="A34371" t="s">
        <v>333</v>
      </c>
      <c r="B34371" t="str">
        <f>IF(ISBLANK(VLOOKUP(A34371,Questionnaire!A:KQ,274,FALSE)),"#",VLOOKUP(A34371,Questionnaire!A:KQ,274,FALSE))</f>
        <v>#</v>
      </c>
    </row>
    <row r="34372" spans="1:2">
      <c r="A34372" t="s">
        <v>334</v>
      </c>
      <c r="B34372" t="str">
        <f>IF(ISBLANK(VLOOKUP(A34372,Questionnaire!A:KQ,274,FALSE)),"#",VLOOKUP(A34372,Questionnaire!A:KQ,274,FALSE))</f>
        <v>#</v>
      </c>
    </row>
    <row r="34373" spans="1:2">
      <c r="A34373" t="s">
        <v>335</v>
      </c>
      <c r="B34373" t="str">
        <f>IF(ISBLANK(VLOOKUP(A34373,Questionnaire!A:KQ,274,FALSE)),"#",VLOOKUP(A34373,Questionnaire!A:KQ,274,FALSE))</f>
        <v>#</v>
      </c>
    </row>
    <row r="34374" spans="1:2">
      <c r="A34374" t="s">
        <v>336</v>
      </c>
      <c r="B34374" t="str">
        <f>IF(ISBLANK(VLOOKUP(A34374,Questionnaire!A:KQ,274,FALSE)),"#",VLOOKUP(A34374,Questionnaire!A:KQ,274,FALSE))</f>
        <v>#</v>
      </c>
    </row>
    <row r="34375" spans="1:2">
      <c r="A34375" t="s">
        <v>337</v>
      </c>
      <c r="B34375" t="str">
        <f>IF(ISBLANK(VLOOKUP(A34375,Questionnaire!A:KQ,274,FALSE)),"#",VLOOKUP(A34375,Questionnaire!A:KQ,274,FALSE))</f>
        <v>#</v>
      </c>
    </row>
    <row r="34376" spans="1:2">
      <c r="A34376" t="s">
        <v>338</v>
      </c>
      <c r="B34376" t="str">
        <f>IF(ISBLANK(VLOOKUP(A34376,Questionnaire!A:KQ,274,FALSE)),"#",VLOOKUP(A34376,Questionnaire!A:KQ,274,FALSE))</f>
        <v>#</v>
      </c>
    </row>
    <row r="34377" spans="1:2">
      <c r="A34377" t="s">
        <v>339</v>
      </c>
      <c r="B34377" t="str">
        <f>IF(ISBLANK(VLOOKUP(A34377,Questionnaire!A:KQ,274,FALSE)),"#",VLOOKUP(A34377,Questionnaire!A:KQ,274,FALSE))</f>
        <v>#</v>
      </c>
    </row>
    <row r="34378" spans="1:2">
      <c r="A34378" t="s">
        <v>340</v>
      </c>
      <c r="B34378" t="str">
        <f>IF(ISBLANK(VLOOKUP(A34378,Questionnaire!A:KQ,274,FALSE)),"#",VLOOKUP(A34378,Questionnaire!A:KQ,274,FALSE))</f>
        <v>#</v>
      </c>
    </row>
    <row r="34379" spans="1:2">
      <c r="A34379" t="s">
        <v>341</v>
      </c>
      <c r="B34379" t="str">
        <f>IF(ISBLANK(VLOOKUP(A34379,Questionnaire!A:KQ,274,FALSE)),"#",VLOOKUP(A34379,Questionnaire!A:KQ,274,FALSE))</f>
        <v>#</v>
      </c>
    </row>
    <row r="34380" spans="1:2">
      <c r="A34380" t="s">
        <v>342</v>
      </c>
      <c r="B34380" t="str">
        <f>IF(ISBLANK(VLOOKUP(A34380,Questionnaire!A:KQ,274,FALSE)),"#",VLOOKUP(A34380,Questionnaire!A:KQ,274,FALSE))</f>
        <v>#</v>
      </c>
    </row>
    <row r="34381" spans="1:2">
      <c r="A34381" t="s">
        <v>343</v>
      </c>
      <c r="B34381" t="str">
        <f>IF(ISBLANK(VLOOKUP(A34381,Questionnaire!A:KQ,274,FALSE)),"#",VLOOKUP(A34381,Questionnaire!A:KQ,274,FALSE))</f>
        <v>#</v>
      </c>
    </row>
    <row r="34382" spans="1:2">
      <c r="A34382" t="s">
        <v>344</v>
      </c>
      <c r="B34382" t="str">
        <f>IF(ISBLANK(VLOOKUP(A34382,Questionnaire!A:KQ,274,FALSE)),"#",VLOOKUP(A34382,Questionnaire!A:KQ,274,FALSE))</f>
        <v>#</v>
      </c>
    </row>
    <row r="34383" spans="1:2">
      <c r="A34383" t="s">
        <v>345</v>
      </c>
      <c r="B34383" t="str">
        <f>IF(ISBLANK(VLOOKUP(A34383,Questionnaire!A:KQ,274,FALSE)),"#",VLOOKUP(A34383,Questionnaire!A:KQ,274,FALSE))</f>
        <v>#</v>
      </c>
    </row>
    <row r="34384" spans="1:2">
      <c r="A34384" t="s">
        <v>348</v>
      </c>
      <c r="B34384" t="str">
        <f>IF(ISBLANK(VLOOKUP(A34384,Questionnaire!A:KQ,274,FALSE)),"#",VLOOKUP(A34384,Questionnaire!A:KQ,274,FALSE))</f>
        <v>#</v>
      </c>
    </row>
    <row r="34385" spans="1:2">
      <c r="A34385" t="s">
        <v>353</v>
      </c>
      <c r="B34385" t="str">
        <f>IF(ISBLANK(VLOOKUP(A34385,Questionnaire!A:KQ,274,FALSE)),"#",VLOOKUP(A34385,Questionnaire!A:KQ,274,FALSE))</f>
        <v>#</v>
      </c>
    </row>
    <row r="34386" spans="1:2">
      <c r="A34386" t="s">
        <v>354</v>
      </c>
      <c r="B34386" t="str">
        <f>IF(ISBLANK(VLOOKUP(A34386,Questionnaire!A:KQ,274,FALSE)),"#",VLOOKUP(A34386,Questionnaire!A:KQ,274,FALSE))</f>
        <v>#</v>
      </c>
    </row>
    <row r="34387" spans="1:2">
      <c r="A34387" t="s">
        <v>355</v>
      </c>
      <c r="B34387" t="str">
        <f>IF(ISBLANK(VLOOKUP(A34387,Questionnaire!A:KQ,274,FALSE)),"#",VLOOKUP(A34387,Questionnaire!A:KQ,274,FALSE))</f>
        <v>#</v>
      </c>
    </row>
    <row r="34388" spans="1:2">
      <c r="A34388" t="s">
        <v>356</v>
      </c>
      <c r="B34388" t="str">
        <f>IF(ISBLANK(VLOOKUP(A34388,Questionnaire!A:KQ,274,FALSE)),"#",VLOOKUP(A34388,Questionnaire!A:KQ,274,FALSE))</f>
        <v>#</v>
      </c>
    </row>
    <row r="34389" spans="1:2">
      <c r="A34389" t="s">
        <v>357</v>
      </c>
      <c r="B34389" t="str">
        <f>IF(ISBLANK(VLOOKUP(A34389,Questionnaire!A:KQ,274,FALSE)),"#",VLOOKUP(A34389,Questionnaire!A:KQ,274,FALSE))</f>
        <v>#</v>
      </c>
    </row>
    <row r="34390" spans="1:2">
      <c r="A34390" t="s">
        <v>360</v>
      </c>
      <c r="B34390" t="str">
        <f>IF(ISBLANK(VLOOKUP(A34390,Questionnaire!A:KQ,274,FALSE)),"#",VLOOKUP(A34390,Questionnaire!A:KQ,274,FALSE))</f>
        <v>#</v>
      </c>
    </row>
    <row r="34391" spans="1:2">
      <c r="A34391" t="s">
        <v>362</v>
      </c>
      <c r="B34391" t="str">
        <f>IF(ISBLANK(VLOOKUP(A34391,Questionnaire!A:KQ,274,FALSE)),"#",VLOOKUP(A34391,Questionnaire!A:KQ,274,FALSE))</f>
        <v>#</v>
      </c>
    </row>
    <row r="34392" spans="1:2">
      <c r="A34392" t="s">
        <v>363</v>
      </c>
      <c r="B34392" t="str">
        <f>IF(ISBLANK(VLOOKUP(A34392,Questionnaire!A:KQ,274,FALSE)),"#",VLOOKUP(A34392,Questionnaire!A:KQ,274,FALSE))</f>
        <v>#</v>
      </c>
    </row>
    <row r="34393" spans="1:2">
      <c r="A34393" t="s">
        <v>364</v>
      </c>
      <c r="B34393" t="str">
        <f>IF(ISBLANK(VLOOKUP(A34393,Questionnaire!A:KQ,274,FALSE)),"#",VLOOKUP(A34393,Questionnaire!A:KQ,274,FALSE))</f>
        <v>#</v>
      </c>
    </row>
    <row r="34394" spans="1:2">
      <c r="A34394" t="s">
        <v>365</v>
      </c>
      <c r="B34394" t="str">
        <f>IF(ISBLANK(VLOOKUP(A34394,Questionnaire!A:KQ,274,FALSE)),"#",VLOOKUP(A34394,Questionnaire!A:KQ,274,FALSE))</f>
        <v>#</v>
      </c>
    </row>
    <row r="34395" spans="1:2">
      <c r="A34395" t="s">
        <v>366</v>
      </c>
      <c r="B34395" t="str">
        <f>IF(ISBLANK(VLOOKUP(A34395,Questionnaire!A:KQ,274,FALSE)),"#",VLOOKUP(A34395,Questionnaire!A:KQ,274,FALSE))</f>
        <v>#</v>
      </c>
    </row>
    <row r="34396" spans="1:2">
      <c r="A34396" t="s">
        <v>371</v>
      </c>
      <c r="B34396" t="str">
        <f>IF(ISBLANK(VLOOKUP(A34396,Questionnaire!A:KQ,274,FALSE)),"#",VLOOKUP(A34396,Questionnaire!A:KQ,274,FALSE))</f>
        <v>#</v>
      </c>
    </row>
    <row r="34397" spans="1:2">
      <c r="A34397" t="s">
        <v>372</v>
      </c>
      <c r="B34397" t="str">
        <f>IF(ISBLANK(VLOOKUP(A34397,Questionnaire!A:KQ,274,FALSE)),"#",VLOOKUP(A34397,Questionnaire!A:KQ,274,FALSE))</f>
        <v>#</v>
      </c>
    </row>
    <row r="34398" spans="1:2">
      <c r="A34398" t="s">
        <v>373</v>
      </c>
      <c r="B34398" t="str">
        <f>IF(ISBLANK(VLOOKUP(A34398,Questionnaire!A:KQ,274,FALSE)),"#",VLOOKUP(A34398,Questionnaire!A:KQ,274,FALSE))</f>
        <v>#</v>
      </c>
    </row>
    <row r="34399" spans="1:2">
      <c r="A34399" t="s">
        <v>374</v>
      </c>
      <c r="B34399" t="str">
        <f>IF(ISBLANK(VLOOKUP(A34399,Questionnaire!A:KQ,274,FALSE)),"#",VLOOKUP(A34399,Questionnaire!A:KQ,274,FALSE))</f>
        <v>#</v>
      </c>
    </row>
    <row r="34400" spans="1:2">
      <c r="A34400" t="s">
        <v>377</v>
      </c>
      <c r="B34400" t="str">
        <f>IF(ISBLANK(VLOOKUP(A34400,Questionnaire!A:KQ,274,FALSE)),"#",VLOOKUP(A34400,Questionnaire!A:KQ,274,FALSE))</f>
        <v>#</v>
      </c>
    </row>
    <row r="34401" spans="1:2">
      <c r="A34401" t="s">
        <v>379</v>
      </c>
      <c r="B34401" t="str">
        <f>IF(ISBLANK(VLOOKUP(A34401,Questionnaire!A:KQ,274,FALSE)),"#",VLOOKUP(A34401,Questionnaire!A:KQ,274,FALSE))</f>
        <v>#</v>
      </c>
    </row>
    <row r="34402" spans="1:2">
      <c r="A34402" t="s">
        <v>380</v>
      </c>
      <c r="B34402" t="str">
        <f>IF(ISBLANK(VLOOKUP(A34402,Questionnaire!A:KQ,274,FALSE)),"#",VLOOKUP(A34402,Questionnaire!A:KQ,274,FALSE))</f>
        <v>#</v>
      </c>
    </row>
    <row r="34403" spans="1:2">
      <c r="A34403" t="s">
        <v>381</v>
      </c>
      <c r="B34403" t="str">
        <f>IF(ISBLANK(VLOOKUP(A34403,Questionnaire!A:KQ,274,FALSE)),"#",VLOOKUP(A34403,Questionnaire!A:KQ,274,FALSE))</f>
        <v>#</v>
      </c>
    </row>
    <row r="34404" spans="1:2">
      <c r="A34404" t="s">
        <v>382</v>
      </c>
      <c r="B34404" t="str">
        <f>IF(ISBLANK(VLOOKUP(A34404,Questionnaire!A:KQ,274,FALSE)),"#",VLOOKUP(A34404,Questionnaire!A:KQ,274,FALSE))</f>
        <v>#</v>
      </c>
    </row>
    <row r="34405" spans="1:2">
      <c r="A34405" t="s">
        <v>384</v>
      </c>
      <c r="B34405" t="str">
        <f>IF(ISBLANK(VLOOKUP(A34405,Questionnaire!A:KQ,274,FALSE)),"#",VLOOKUP(A34405,Questionnaire!A:KQ,274,FALSE))</f>
        <v>#</v>
      </c>
    </row>
    <row r="34406" spans="1:2">
      <c r="A34406" t="s">
        <v>387</v>
      </c>
      <c r="B34406" t="str">
        <f>IF(ISBLANK(VLOOKUP(A34406,Questionnaire!A:KQ,274,FALSE)),"#",VLOOKUP(A34406,Questionnaire!A:KQ,274,FALSE))</f>
        <v>#</v>
      </c>
    </row>
    <row r="34407" spans="1:2">
      <c r="A34407" t="s">
        <v>391</v>
      </c>
      <c r="B34407" t="str">
        <f>IF(ISBLANK(VLOOKUP(A34407,Questionnaire!A:KQ,274,FALSE)),"#",VLOOKUP(A34407,Questionnaire!A:KQ,274,FALSE))</f>
        <v>#</v>
      </c>
    </row>
    <row r="34408" spans="1:2">
      <c r="A34408" t="s">
        <v>393</v>
      </c>
      <c r="B34408" t="str">
        <f>IF(ISBLANK(VLOOKUP(A34408,Questionnaire!A:KQ,274,FALSE)),"#",VLOOKUP(A34408,Questionnaire!A:KQ,274,FALSE))</f>
        <v>#</v>
      </c>
    </row>
    <row r="34409" spans="1:2">
      <c r="A34409" t="s">
        <v>395</v>
      </c>
      <c r="B34409" t="str">
        <f>IF(ISBLANK(VLOOKUP(A34409,Questionnaire!A:KQ,274,FALSE)),"#",VLOOKUP(A34409,Questionnaire!A:KQ,274,FALSE))</f>
        <v>#</v>
      </c>
    </row>
    <row r="34410" spans="1:2">
      <c r="A34410" t="s">
        <v>398</v>
      </c>
      <c r="B34410" t="str">
        <f>IF(ISBLANK(VLOOKUP(A34410,Questionnaire!A:KQ,274,FALSE)),"#",VLOOKUP(A34410,Questionnaire!A:KQ,274,FALSE))</f>
        <v>#</v>
      </c>
    </row>
    <row r="34411" spans="1:2">
      <c r="A34411" t="s">
        <v>402</v>
      </c>
      <c r="B34411" t="str">
        <f>IF(ISBLANK(VLOOKUP(A34411,Questionnaire!A:KQ,274,FALSE)),"#",VLOOKUP(A34411,Questionnaire!A:KQ,274,FALSE))</f>
        <v>#</v>
      </c>
    </row>
    <row r="34412" spans="1:2">
      <c r="A34412" t="s">
        <v>405</v>
      </c>
      <c r="B34412" t="str">
        <f>IF(ISBLANK(VLOOKUP(A34412,Questionnaire!A:KQ,274,FALSE)),"#",VLOOKUP(A34412,Questionnaire!A:KQ,274,FALSE))</f>
        <v>#</v>
      </c>
    </row>
    <row r="34413" spans="1:2">
      <c r="A34413" t="s">
        <v>409</v>
      </c>
      <c r="B34413" t="str">
        <f>IF(ISBLANK(VLOOKUP(A34413,Questionnaire!A:KQ,274,FALSE)),"#",VLOOKUP(A34413,Questionnaire!A:KQ,274,FALSE))</f>
        <v>#</v>
      </c>
    </row>
    <row r="34414" spans="1:2">
      <c r="A34414" t="s">
        <v>412</v>
      </c>
      <c r="B34414" t="str">
        <f>IF(ISBLANK(VLOOKUP(A34414,Questionnaire!A:KQ,274,FALSE)),"#",VLOOKUP(A34414,Questionnaire!A:KQ,274,FALSE))</f>
        <v>#</v>
      </c>
    </row>
    <row r="34415" spans="1:2">
      <c r="A34415" t="s">
        <v>415</v>
      </c>
      <c r="B34415" t="str">
        <f>IF(ISBLANK(VLOOKUP(A34415,Questionnaire!A:KQ,274,FALSE)),"#",VLOOKUP(A34415,Questionnaire!A:KQ,274,FALSE))</f>
        <v>#</v>
      </c>
    </row>
    <row r="34416" spans="1:2">
      <c r="A34416" t="s">
        <v>418</v>
      </c>
      <c r="B34416" t="str">
        <f>IF(ISBLANK(VLOOKUP(A34416,Questionnaire!A:KQ,274,FALSE)),"#",VLOOKUP(A34416,Questionnaire!A:KQ,274,FALSE))</f>
        <v>#</v>
      </c>
    </row>
    <row r="34417" spans="1:2">
      <c r="A34417" t="s">
        <v>421</v>
      </c>
      <c r="B34417" t="str">
        <f>IF(ISBLANK(VLOOKUP(A34417,Questionnaire!A:KQ,274,FALSE)),"#",VLOOKUP(A34417,Questionnaire!A:KQ,274,FALSE))</f>
        <v>#</v>
      </c>
    </row>
    <row r="34418" spans="1:2">
      <c r="A34418" t="s">
        <v>424</v>
      </c>
      <c r="B34418" t="str">
        <f>IF(ISBLANK(VLOOKUP(A34418,Questionnaire!A:KQ,274,FALSE)),"#",VLOOKUP(A34418,Questionnaire!A:KQ,274,FALSE))</f>
        <v>#</v>
      </c>
    </row>
    <row r="34419" spans="1:2">
      <c r="A34419" t="s">
        <v>429</v>
      </c>
      <c r="B34419" t="str">
        <f>IF(ISBLANK(VLOOKUP(A34419,Questionnaire!A:KQ,274,FALSE)),"#",VLOOKUP(A34419,Questionnaire!A:KQ,274,FALSE))</f>
        <v>#</v>
      </c>
    </row>
    <row r="34420" spans="1:2">
      <c r="A34420" t="s">
        <v>432</v>
      </c>
      <c r="B34420" t="str">
        <f>IF(ISBLANK(VLOOKUP(A34420,Questionnaire!A:KQ,274,FALSE)),"#",VLOOKUP(A34420,Questionnaire!A:KQ,274,FALSE))</f>
        <v>#</v>
      </c>
    </row>
    <row r="34421" spans="1:2">
      <c r="A34421" t="s">
        <v>435</v>
      </c>
      <c r="B34421" t="str">
        <f>IF(ISBLANK(VLOOKUP(A34421,Questionnaire!A:KQ,274,FALSE)),"#",VLOOKUP(A34421,Questionnaire!A:KQ,274,FALSE))</f>
        <v>#</v>
      </c>
    </row>
    <row r="34422" spans="1:2">
      <c r="A34422" t="s">
        <v>437</v>
      </c>
      <c r="B34422" t="str">
        <f>IF(ISBLANK(VLOOKUP(A34422,Questionnaire!A:KQ,274,FALSE)),"#",VLOOKUP(A34422,Questionnaire!A:KQ,274,FALSE))</f>
        <v>#</v>
      </c>
    </row>
    <row r="34423" spans="1:2">
      <c r="A34423" t="s">
        <v>439</v>
      </c>
      <c r="B34423" t="str">
        <f>IF(ISBLANK(VLOOKUP(A34423,Questionnaire!A:KQ,274,FALSE)),"#",VLOOKUP(A34423,Questionnaire!A:KQ,274,FALSE))</f>
        <v>#</v>
      </c>
    </row>
    <row r="34424" spans="1:2">
      <c r="A34424" t="s">
        <v>442</v>
      </c>
      <c r="B34424" t="str">
        <f>IF(ISBLANK(VLOOKUP(A34424,Questionnaire!A:KQ,274,FALSE)),"#",VLOOKUP(A34424,Questionnaire!A:KQ,274,FALSE))</f>
        <v>#</v>
      </c>
    </row>
    <row r="34425" spans="1:2">
      <c r="A34425" t="s">
        <v>445</v>
      </c>
      <c r="B34425" t="str">
        <f>IF(ISBLANK(VLOOKUP(A34425,Questionnaire!A:KQ,274,FALSE)),"#",VLOOKUP(A34425,Questionnaire!A:KQ,274,FALSE))</f>
        <v>#</v>
      </c>
    </row>
    <row r="34426" spans="1:2">
      <c r="A34426" t="s">
        <v>448</v>
      </c>
      <c r="B34426" t="str">
        <f>IF(ISBLANK(VLOOKUP(A34426,Questionnaire!A:KQ,274,FALSE)),"#",VLOOKUP(A34426,Questionnaire!A:KQ,274,FALSE))</f>
        <v>#</v>
      </c>
    </row>
    <row r="34427" spans="1:2">
      <c r="A34427" t="s">
        <v>452</v>
      </c>
      <c r="B34427" t="str">
        <f>IF(ISBLANK(VLOOKUP(A34427,Questionnaire!A:KQ,274,FALSE)),"#",VLOOKUP(A34427,Questionnaire!A:KQ,274,FALSE))</f>
        <v>#</v>
      </c>
    </row>
    <row r="34428" spans="1:2">
      <c r="A34428" t="s">
        <v>455</v>
      </c>
      <c r="B34428" t="str">
        <f>IF(ISBLANK(VLOOKUP(A34428,Questionnaire!A:KQ,274,FALSE)),"#",VLOOKUP(A34428,Questionnaire!A:KQ,274,FALSE))</f>
        <v>#</v>
      </c>
    </row>
    <row r="34429" spans="1:2">
      <c r="A34429" t="s">
        <v>458</v>
      </c>
      <c r="B34429" t="str">
        <f>IF(ISBLANK(VLOOKUP(A34429,Questionnaire!A:KQ,274,FALSE)),"#",VLOOKUP(A34429,Questionnaire!A:KQ,274,FALSE))</f>
        <v>#</v>
      </c>
    </row>
    <row r="34430" spans="1:2">
      <c r="A34430" t="s">
        <v>461</v>
      </c>
      <c r="B34430" t="str">
        <f>IF(ISBLANK(VLOOKUP(A34430,Questionnaire!A:KQ,274,FALSE)),"#",VLOOKUP(A34430,Questionnaire!A:KQ,274,FALSE))</f>
        <v>#</v>
      </c>
    </row>
    <row r="34431" spans="1:2">
      <c r="A34431" t="s">
        <v>465</v>
      </c>
      <c r="B34431" t="str">
        <f>IF(ISBLANK(VLOOKUP(A34431,Questionnaire!A:KQ,274,FALSE)),"#",VLOOKUP(A34431,Questionnaire!A:KQ,274,FALSE))</f>
        <v>#</v>
      </c>
    </row>
    <row r="34432" spans="1:2">
      <c r="A34432" t="s">
        <v>467</v>
      </c>
      <c r="B34432" t="str">
        <f>IF(ISBLANK(VLOOKUP(A34432,Questionnaire!A:KQ,274,FALSE)),"#",VLOOKUP(A34432,Questionnaire!A:KQ,274,FALSE))</f>
        <v>#</v>
      </c>
    </row>
    <row r="34433" spans="1:3">
      <c r="A34433" t="s">
        <v>469</v>
      </c>
      <c r="B34433" t="str">
        <f>IF(ISBLANK(VLOOKUP(A34433,Questionnaire!A:KQ,274,FALSE)),"#",VLOOKUP(A34433,Questionnaire!A:KQ,274,FALSE))</f>
        <v>#</v>
      </c>
    </row>
    <row r="34434" spans="1:3">
      <c r="A34434" t="s">
        <v>471</v>
      </c>
      <c r="B34434" t="str">
        <f>IF(ISBLANK(VLOOKUP(A34434,Questionnaire!A:KQ,274,FALSE)),"#",VLOOKUP(A34434,Questionnaire!A:KQ,274,FALSE))</f>
        <v>#</v>
      </c>
    </row>
    <row r="34435" spans="1:3">
      <c r="A34435" t="s">
        <v>473</v>
      </c>
      <c r="B34435" t="str">
        <f>IF(ISBLANK(VLOOKUP(A34435,Questionnaire!A:KQ,274,FALSE)),"#",VLOOKUP(A34435,Questionnaire!A:KQ,274,FALSE))</f>
        <v>#</v>
      </c>
    </row>
    <row r="34436" spans="1:3">
      <c r="A34436" t="s">
        <v>475</v>
      </c>
      <c r="B34436" t="str">
        <f>IF(ISBLANK(VLOOKUP(A34436,Questionnaire!A:KQ,274,FALSE)),"#",VLOOKUP(A34436,Questionnaire!A:KQ,274,FALSE))</f>
        <v>#</v>
      </c>
    </row>
    <row r="34437" spans="1:3">
      <c r="A34437" t="s">
        <v>185</v>
      </c>
      <c r="B34437" t="str">
        <f>IF(ISBLANK(VLOOKUP(A34437,Questionnaire!A:KQ,275,FALSE)),"#",VLOOKUP(A34437,Questionnaire!A:KQ,275,FALSE))</f>
        <v>#</v>
      </c>
      <c r="C34437">
        <v>272</v>
      </c>
    </row>
    <row r="34438" spans="1:3">
      <c r="A34438" t="s">
        <v>187</v>
      </c>
      <c r="B34438" t="str">
        <f>IF(ISNA(VLOOKUP(VLOOKUP(A34438,Questionnaire!A:KQ,275,FALSE),'CORA Encoding'!D:E,2,FALSE)),"#",VLOOKUP(VLOOKUP(A34438,Questionnaire!A:KQ,275,FALSE),'CORA Encoding'!D:E,2,FALSE))</f>
        <v>#</v>
      </c>
    </row>
    <row r="34439" spans="1:3">
      <c r="A34439" t="s">
        <v>189</v>
      </c>
      <c r="B34439" t="str">
        <f>IF(ISNA(VLOOKUP(VLOOKUP(A34439,Questionnaire!A:KQ,275,FALSE),'CORA Encoding'!G:H,2,FALSE)),"#",VLOOKUP(VLOOKUP(A34439,Questionnaire!A:KQ,275,FALSE),'CORA Encoding'!G:H,2,FALSE))</f>
        <v>#</v>
      </c>
    </row>
    <row r="34440" spans="1:3">
      <c r="A34440" t="s">
        <v>191</v>
      </c>
      <c r="B34440" t="str">
        <f>IF(ISNA(VLOOKUP(VLOOKUP(A34440,Questionnaire!A:KQ,275,FALSE),'Country List'!E:F,2,FALSE)),"#",VLOOKUP(VLOOKUP(A34440,Questionnaire!A:KQ,275,FALSE),'Country List'!E:F,2,FALSE))</f>
        <v>#</v>
      </c>
    </row>
    <row r="34441" spans="1:3">
      <c r="A34441" t="s">
        <v>193</v>
      </c>
      <c r="B34441" t="str">
        <f>IF(ISNA(VLOOKUP(VLOOKUP(A34441,Questionnaire!A:KQ,275,FALSE),'Industry List'!B:C,2,FALSE)),"#",VLOOKUP(VLOOKUP(A34441,Questionnaire!A:KQ,275,FALSE),'Industry List'!B:C,2,FALSE))</f>
        <v>#</v>
      </c>
    </row>
    <row r="34442" spans="1:3">
      <c r="A34442" t="s">
        <v>197</v>
      </c>
      <c r="B34442" t="str">
        <f>IF(ISBLANK(VLOOKUP(A34442,Questionnaire!A:KQ,275,FALSE)),"#",VLOOKUP(A34442,Questionnaire!A:KQ,275,FALSE))</f>
        <v>#</v>
      </c>
    </row>
    <row r="34443" spans="1:3">
      <c r="A34443" t="s">
        <v>201</v>
      </c>
      <c r="B34443" t="str">
        <f>IF(ISBLANK(VLOOKUP(A34443,Questionnaire!A:KQ,275,FALSE)),"#",VLOOKUP(A34443,Questionnaire!A:KQ,275,FALSE))</f>
        <v>#</v>
      </c>
    </row>
    <row r="34444" spans="1:3">
      <c r="A34444" t="s">
        <v>203</v>
      </c>
      <c r="B34444" t="str">
        <f>IF(ISNA(VLOOKUP(VLOOKUP(A34444,Questionnaire!A:KQ,275,FALSE),'CORA Encoding'!J:K,2,FALSE)),"#",VLOOKUP(VLOOKUP(A34444,Questionnaire!A:KQ,275,FALSE),'CORA Encoding'!J:K,2,FALSE))</f>
        <v>#</v>
      </c>
    </row>
    <row r="34445" spans="1:3">
      <c r="A34445" t="s">
        <v>208</v>
      </c>
      <c r="B34445" t="str">
        <f>IF(ISBLANK(VLOOKUP(A34445,Questionnaire!A:KQ,275,FALSE)),"#",VLOOKUP(A34445,Questionnaire!A:KQ,275,FALSE))</f>
        <v>#</v>
      </c>
    </row>
    <row r="34446" spans="1:3">
      <c r="A34446" t="s">
        <v>213</v>
      </c>
      <c r="B34446" t="str">
        <f>IF(ISBLANK(VLOOKUP(A34446,Questionnaire!A:KQ,275,FALSE)),"#",VLOOKUP(A34446,Questionnaire!A:KQ,275,FALSE))</f>
        <v>#</v>
      </c>
    </row>
    <row r="34447" spans="1:3">
      <c r="A34447" t="s">
        <v>215</v>
      </c>
      <c r="B34447" t="str">
        <f>IF(ISBLANK(VLOOKUP(A34447,Questionnaire!A:KQ,275,FALSE)),"#",VLOOKUP(A34447,Questionnaire!A:KQ,275,FALSE))</f>
        <v>#</v>
      </c>
    </row>
    <row r="34448" spans="1:3">
      <c r="A34448" t="s">
        <v>217</v>
      </c>
      <c r="B34448" t="str">
        <f>IF(ISBLANK(VLOOKUP(A34448,Questionnaire!A:KQ,275,FALSE)),"#",VLOOKUP(A34448,Questionnaire!A:KQ,275,FALSE))</f>
        <v>#</v>
      </c>
    </row>
    <row r="34449" spans="1:2">
      <c r="A34449" t="s">
        <v>219</v>
      </c>
      <c r="B34449" t="str">
        <f>IF(ISBLANK(VLOOKUP(A34449,Questionnaire!A:KQ,275,FALSE)),"#",VLOOKUP(A34449,Questionnaire!A:KQ,275,FALSE))</f>
        <v>#</v>
      </c>
    </row>
    <row r="34450" spans="1:2">
      <c r="A34450" t="s">
        <v>221</v>
      </c>
      <c r="B34450" t="str">
        <f>IF(ISBLANK(VLOOKUP(A34450,Questionnaire!A:KQ,275,FALSE)),"#",VLOOKUP(A34450,Questionnaire!A:KQ,275,FALSE))</f>
        <v>#</v>
      </c>
    </row>
    <row r="34451" spans="1:2">
      <c r="A34451" t="s">
        <v>223</v>
      </c>
      <c r="B34451" t="str">
        <f>IF(ISBLANK(VLOOKUP(A34451,Questionnaire!A:KQ,275,FALSE)),"#",VLOOKUP(A34451,Questionnaire!A:KQ,275,FALSE))</f>
        <v>#</v>
      </c>
    </row>
    <row r="34452" spans="1:2">
      <c r="A34452" t="s">
        <v>225</v>
      </c>
      <c r="B34452" t="str">
        <f>IF(ISBLANK(VLOOKUP(A34452,Questionnaire!A:KQ,275,FALSE)),"#",VLOOKUP(A34452,Questionnaire!A:KQ,275,FALSE))</f>
        <v>#</v>
      </c>
    </row>
    <row r="34453" spans="1:2">
      <c r="A34453" t="s">
        <v>227</v>
      </c>
      <c r="B34453" t="str">
        <f>IF(ISBLANK(VLOOKUP(A34453,Questionnaire!A:KQ,275,FALSE)),"#",VLOOKUP(A34453,Questionnaire!A:KQ,275,FALSE))</f>
        <v>#</v>
      </c>
    </row>
    <row r="34454" spans="1:2">
      <c r="A34454" t="s">
        <v>229</v>
      </c>
      <c r="B34454" t="str">
        <f>IF(ISBLANK(VLOOKUP(A34454,Questionnaire!A:KQ,275,FALSE)),"#",VLOOKUP(A34454,Questionnaire!A:KQ,275,FALSE))</f>
        <v>#</v>
      </c>
    </row>
    <row r="34455" spans="1:2">
      <c r="A34455" t="s">
        <v>231</v>
      </c>
      <c r="B34455" t="str">
        <f>IF(ISBLANK(VLOOKUP(A34455,Questionnaire!A:KQ,275,FALSE)),"#",VLOOKUP(A34455,Questionnaire!A:KQ,275,FALSE))</f>
        <v>#</v>
      </c>
    </row>
    <row r="34456" spans="1:2">
      <c r="A34456" t="s">
        <v>233</v>
      </c>
      <c r="B34456" t="str">
        <f>IF(ISBLANK(VLOOKUP(A34456,Questionnaire!A:KQ,275,FALSE)),"#",VLOOKUP(A34456,Questionnaire!A:KQ,275,FALSE))</f>
        <v>#</v>
      </c>
    </row>
    <row r="34457" spans="1:2">
      <c r="A34457" t="s">
        <v>235</v>
      </c>
      <c r="B34457" t="str">
        <f>IF(ISBLANK(VLOOKUP(A34457,Questionnaire!A:KQ,275,FALSE)),"#",VLOOKUP(A34457,Questionnaire!A:KQ,275,FALSE))</f>
        <v>#</v>
      </c>
    </row>
    <row r="34458" spans="1:2">
      <c r="A34458" t="s">
        <v>237</v>
      </c>
      <c r="B34458" t="str">
        <f>IF(ISBLANK(VLOOKUP(A34458,Questionnaire!A:KQ,275,FALSE)),"#",VLOOKUP(A34458,Questionnaire!A:KQ,275,FALSE))</f>
        <v>#</v>
      </c>
    </row>
    <row r="34459" spans="1:2">
      <c r="A34459" t="s">
        <v>239</v>
      </c>
      <c r="B34459" t="str">
        <f>IF(ISBLANK(VLOOKUP(A34459,Questionnaire!A:KQ,275,FALSE)),"#",VLOOKUP(A34459,Questionnaire!A:KQ,275,FALSE))</f>
        <v>#</v>
      </c>
    </row>
    <row r="34460" spans="1:2">
      <c r="A34460" t="s">
        <v>242</v>
      </c>
      <c r="B34460" t="str">
        <f>IF(ISBLANK(VLOOKUP(A34460,Questionnaire!A:KQ,275,FALSE)),"#",VLOOKUP(A34460,Questionnaire!A:KQ,275,FALSE))</f>
        <v>#</v>
      </c>
    </row>
    <row r="34461" spans="1:2">
      <c r="A34461" t="s">
        <v>245</v>
      </c>
      <c r="B34461" t="str">
        <f>IF(ISBLANK(VLOOKUP(A34461,Questionnaire!A:KQ,275,FALSE)),"#",VLOOKUP(A34461,Questionnaire!A:KQ,275,FALSE))</f>
        <v>#</v>
      </c>
    </row>
    <row r="34462" spans="1:2">
      <c r="A34462" t="s">
        <v>247</v>
      </c>
      <c r="B34462" t="str">
        <f>IF(ISBLANK(VLOOKUP(A34462,Questionnaire!A:KQ,275,FALSE)),"#",VLOOKUP(A34462,Questionnaire!A:KQ,275,FALSE))</f>
        <v>#</v>
      </c>
    </row>
    <row r="34463" spans="1:2">
      <c r="A34463" t="s">
        <v>249</v>
      </c>
      <c r="B34463" t="str">
        <f>IF(ISBLANK(VLOOKUP(A34463,Questionnaire!A:KQ,275,FALSE)),"#",VLOOKUP(A34463,Questionnaire!A:KQ,275,FALSE))</f>
        <v>#</v>
      </c>
    </row>
    <row r="34464" spans="1:2">
      <c r="A34464" t="s">
        <v>250</v>
      </c>
      <c r="B34464" t="str">
        <f>IF(ISBLANK(VLOOKUP(A34464,Questionnaire!A:KQ,275,FALSE)),"#",VLOOKUP(A34464,Questionnaire!A:KQ,275,FALSE))</f>
        <v>#</v>
      </c>
    </row>
    <row r="34465" spans="1:2">
      <c r="A34465" t="s">
        <v>252</v>
      </c>
      <c r="B34465" t="str">
        <f>IF(ISBLANK(VLOOKUP(A34465,Questionnaire!A:KQ,275,FALSE)),"#",VLOOKUP(A34465,Questionnaire!A:KQ,275,FALSE))</f>
        <v>#</v>
      </c>
    </row>
    <row r="34466" spans="1:2">
      <c r="A34466" t="s">
        <v>255</v>
      </c>
      <c r="B34466" t="str">
        <f>IF(ISBLANK(VLOOKUP(A34466,Questionnaire!A:KQ,275,FALSE)),"#",VLOOKUP(A34466,Questionnaire!A:KQ,275,FALSE))</f>
        <v>#</v>
      </c>
    </row>
    <row r="34467" spans="1:2">
      <c r="A34467" t="s">
        <v>258</v>
      </c>
      <c r="B34467" t="str">
        <f>IF(ISNA(VLOOKUP(VLOOKUP(A34467,Questionnaire!A:KQ,275,FALSE),'CORA Encoding'!M:N,2,FALSE)),"#",VLOOKUP(VLOOKUP(A34467,Questionnaire!A:KQ,275,FALSE),'CORA Encoding'!M:N,2,FALSE))</f>
        <v>#</v>
      </c>
    </row>
    <row r="34468" spans="1:2">
      <c r="A34468" t="s">
        <v>261</v>
      </c>
      <c r="B34468" t="str">
        <f>IF(ISBLANK(VLOOKUP(A34468,Questionnaire!A:KQ,275,FALSE)),"#",VLOOKUP(A34468,Questionnaire!A:KQ,275,FALSE))</f>
        <v>#</v>
      </c>
    </row>
    <row r="34469" spans="1:2">
      <c r="A34469" t="s">
        <v>263</v>
      </c>
      <c r="B34469" t="str">
        <f>IF(ISBLANK(VLOOKUP(A34469,Questionnaire!A:KQ,275,FALSE)),"#",VLOOKUP(A34469,Questionnaire!A:KQ,275,FALSE))</f>
        <v>#</v>
      </c>
    </row>
    <row r="34470" spans="1:2">
      <c r="A34470" t="s">
        <v>265</v>
      </c>
      <c r="B34470" t="str">
        <f>IF(ISBLANK(VLOOKUP(A34470,Questionnaire!A:KQ,275,FALSE)),"#",VLOOKUP(A34470,Questionnaire!A:KQ,275,FALSE))</f>
        <v>#</v>
      </c>
    </row>
    <row r="34471" spans="1:2">
      <c r="A34471" t="s">
        <v>267</v>
      </c>
      <c r="B34471" t="str">
        <f>IF(ISBLANK(VLOOKUP(A34471,Questionnaire!A:KQ,275,FALSE)),"#",VLOOKUP(A34471,Questionnaire!A:KQ,275,FALSE))</f>
        <v>#</v>
      </c>
    </row>
    <row r="34472" spans="1:2">
      <c r="A34472" t="s">
        <v>269</v>
      </c>
      <c r="B34472" t="str">
        <f>IF(ISBLANK(VLOOKUP(A34472,Questionnaire!A:KQ,275,FALSE)),"#",VLOOKUP(A34472,Questionnaire!A:KQ,275,FALSE))</f>
        <v>#</v>
      </c>
    </row>
    <row r="34473" spans="1:2">
      <c r="A34473" t="s">
        <v>274</v>
      </c>
      <c r="B34473" t="str">
        <f>IF(ISBLANK(VLOOKUP(A34473,Questionnaire!A:KQ,275,FALSE)),"#",VLOOKUP(A34473,Questionnaire!A:KQ,275,FALSE))</f>
        <v>#</v>
      </c>
    </row>
    <row r="34474" spans="1:2">
      <c r="A34474" t="s">
        <v>276</v>
      </c>
      <c r="B34474" t="str">
        <f>IF(ISBLANK(VLOOKUP(A34474,Questionnaire!A:KQ,275,FALSE)),"#",VLOOKUP(A34474,Questionnaire!A:KQ,275,FALSE))</f>
        <v>#</v>
      </c>
    </row>
    <row r="34475" spans="1:2">
      <c r="A34475" t="s">
        <v>278</v>
      </c>
      <c r="B34475" t="str">
        <f>IF(ISBLANK(VLOOKUP(A34475,Questionnaire!A:KQ,275,FALSE)),"#",VLOOKUP(A34475,Questionnaire!A:KQ,275,FALSE))</f>
        <v>#</v>
      </c>
    </row>
    <row r="34476" spans="1:2">
      <c r="A34476" t="s">
        <v>280</v>
      </c>
      <c r="B34476" t="str">
        <f>IF(ISBLANK(VLOOKUP(A34476,Questionnaire!A:KQ,275,FALSE)),"#",VLOOKUP(A34476,Questionnaire!A:KQ,275,FALSE))</f>
        <v>#</v>
      </c>
    </row>
    <row r="34477" spans="1:2">
      <c r="A34477" t="s">
        <v>282</v>
      </c>
      <c r="B34477" t="str">
        <f>IF(ISBLANK(VLOOKUP(A34477,Questionnaire!A:KQ,275,FALSE)),"#",VLOOKUP(A34477,Questionnaire!A:KQ,275,FALSE))</f>
        <v>#</v>
      </c>
    </row>
    <row r="34478" spans="1:2">
      <c r="A34478" t="s">
        <v>286</v>
      </c>
      <c r="B34478" t="str">
        <f>IF(ISBLANK(VLOOKUP(A34478,Questionnaire!A:KQ,275,FALSE)),"#",VLOOKUP(A34478,Questionnaire!A:KQ,275,FALSE))</f>
        <v>#</v>
      </c>
    </row>
    <row r="34479" spans="1:2">
      <c r="A34479" t="s">
        <v>288</v>
      </c>
      <c r="B34479" t="str">
        <f>IF(ISBLANK(VLOOKUP(A34479,Questionnaire!A:KQ,275,FALSE)),"#",VLOOKUP(A34479,Questionnaire!A:KQ,275,FALSE))</f>
        <v>#</v>
      </c>
    </row>
    <row r="34480" spans="1:2">
      <c r="A34480" t="s">
        <v>290</v>
      </c>
      <c r="B34480" t="str">
        <f>IF(ISBLANK(VLOOKUP(A34480,Questionnaire!A:KQ,275,FALSE)),"#",VLOOKUP(A34480,Questionnaire!A:KQ,275,FALSE))</f>
        <v>#</v>
      </c>
    </row>
    <row r="34481" spans="1:2">
      <c r="A34481" t="s">
        <v>292</v>
      </c>
      <c r="B34481" t="str">
        <f>IF(ISBLANK(VLOOKUP(A34481,Questionnaire!A:KQ,275,FALSE)),"#",VLOOKUP(A34481,Questionnaire!A:KQ,275,FALSE))</f>
        <v>#</v>
      </c>
    </row>
    <row r="34482" spans="1:2">
      <c r="A34482" t="s">
        <v>294</v>
      </c>
      <c r="B34482" t="str">
        <f>IF(ISBLANK(VLOOKUP(A34482,Questionnaire!A:KQ,275,FALSE)),"#",VLOOKUP(A34482,Questionnaire!A:KQ,275,FALSE))</f>
        <v>#</v>
      </c>
    </row>
    <row r="34483" spans="1:2">
      <c r="A34483" t="s">
        <v>296</v>
      </c>
      <c r="B34483" t="str">
        <f>IF(ISBLANK(VLOOKUP(A34483,Questionnaire!A:KQ,275,FALSE)),"#",VLOOKUP(A34483,Questionnaire!A:KQ,275,FALSE))</f>
        <v>#</v>
      </c>
    </row>
    <row r="34484" spans="1:2">
      <c r="A34484" t="s">
        <v>301</v>
      </c>
      <c r="B34484" t="str">
        <f>IF(ISBLANK(VLOOKUP(A34484,Questionnaire!A:KQ,275,FALSE)),"#",VLOOKUP(A34484,Questionnaire!A:KQ,275,FALSE))</f>
        <v>#</v>
      </c>
    </row>
    <row r="34485" spans="1:2">
      <c r="A34485" t="s">
        <v>303</v>
      </c>
      <c r="B34485" t="str">
        <f>IF(ISBLANK(VLOOKUP(A34485,Questionnaire!A:KQ,275,FALSE)),"#",VLOOKUP(A34485,Questionnaire!A:KQ,275,FALSE))</f>
        <v>#</v>
      </c>
    </row>
    <row r="34486" spans="1:2">
      <c r="A34486" t="s">
        <v>305</v>
      </c>
      <c r="B34486" t="str">
        <f>IF(ISBLANK(VLOOKUP(A34486,Questionnaire!A:KQ,275,FALSE)),"#",VLOOKUP(A34486,Questionnaire!A:KQ,275,FALSE))</f>
        <v>#</v>
      </c>
    </row>
    <row r="34487" spans="1:2">
      <c r="A34487" t="s">
        <v>307</v>
      </c>
      <c r="B34487" t="str">
        <f>IF(ISBLANK(VLOOKUP(A34487,Questionnaire!A:KQ,275,FALSE)),"#",VLOOKUP(A34487,Questionnaire!A:KQ,275,FALSE))</f>
        <v>#</v>
      </c>
    </row>
    <row r="34488" spans="1:2">
      <c r="A34488" t="s">
        <v>311</v>
      </c>
      <c r="B34488" t="str">
        <f>IF(ISBLANK(VLOOKUP(A34488,Questionnaire!A:KQ,275,FALSE)),"#",VLOOKUP(A34488,Questionnaire!A:KQ,275,FALSE))</f>
        <v>#</v>
      </c>
    </row>
    <row r="34489" spans="1:2">
      <c r="A34489" t="s">
        <v>313</v>
      </c>
      <c r="B34489" t="str">
        <f>IF(ISBLANK(VLOOKUP(A34489,Questionnaire!A:KQ,275,FALSE)),"#",VLOOKUP(A34489,Questionnaire!A:KQ,275,FALSE))</f>
        <v>#</v>
      </c>
    </row>
    <row r="34490" spans="1:2">
      <c r="A34490" t="s">
        <v>314</v>
      </c>
      <c r="B34490" t="str">
        <f>IF(ISBLANK(VLOOKUP(A34490,Questionnaire!A:KQ,275,FALSE)),"#",VLOOKUP(A34490,Questionnaire!A:KQ,275,FALSE))</f>
        <v>#</v>
      </c>
    </row>
    <row r="34491" spans="1:2">
      <c r="A34491" t="s">
        <v>315</v>
      </c>
      <c r="B34491" t="str">
        <f>IF(ISBLANK(VLOOKUP(A34491,Questionnaire!A:KQ,275,FALSE)),"#",VLOOKUP(A34491,Questionnaire!A:KQ,275,FALSE))</f>
        <v>#</v>
      </c>
    </row>
    <row r="34492" spans="1:2">
      <c r="A34492" t="s">
        <v>317</v>
      </c>
      <c r="B34492" t="str">
        <f>IF(ISBLANK(VLOOKUP(A34492,Questionnaire!A:KQ,275,FALSE)),"#",VLOOKUP(A34492,Questionnaire!A:KQ,275,FALSE))</f>
        <v>#</v>
      </c>
    </row>
    <row r="34493" spans="1:2">
      <c r="A34493" t="s">
        <v>319</v>
      </c>
      <c r="B34493" t="str">
        <f>IF(ISBLANK(VLOOKUP(A34493,Questionnaire!A:KQ,275,FALSE)),"#",VLOOKUP(A34493,Questionnaire!A:KQ,275,FALSE))</f>
        <v>#</v>
      </c>
    </row>
    <row r="34494" spans="1:2">
      <c r="A34494" t="s">
        <v>322</v>
      </c>
      <c r="B34494" t="str">
        <f>IF(ISBLANK(VLOOKUP(A34494,Questionnaire!A:KQ,275,FALSE)),"#",VLOOKUP(A34494,Questionnaire!A:KQ,275,FALSE))</f>
        <v>#</v>
      </c>
    </row>
    <row r="34495" spans="1:2">
      <c r="A34495" t="s">
        <v>326</v>
      </c>
      <c r="B34495" t="str">
        <f>IF(ISBLANK(VLOOKUP(A34495,Questionnaire!A:KQ,275,FALSE)),"#",VLOOKUP(A34495,Questionnaire!A:KQ,275,FALSE))</f>
        <v>#</v>
      </c>
    </row>
    <row r="34496" spans="1:2">
      <c r="A34496" t="s">
        <v>328</v>
      </c>
      <c r="B34496" t="str">
        <f>IF(ISBLANK(VLOOKUP(A34496,Questionnaire!A:KQ,275,FALSE)),"#",VLOOKUP(A34496,Questionnaire!A:KQ,275,FALSE))</f>
        <v>#</v>
      </c>
    </row>
    <row r="34497" spans="1:2">
      <c r="A34497" t="s">
        <v>332</v>
      </c>
      <c r="B34497" t="str">
        <f>IF(ISBLANK(VLOOKUP(A34497,Questionnaire!A:KQ,275,FALSE)),"#",VLOOKUP(A34497,Questionnaire!A:KQ,275,FALSE))</f>
        <v>#</v>
      </c>
    </row>
    <row r="34498" spans="1:2">
      <c r="A34498" t="s">
        <v>333</v>
      </c>
      <c r="B34498" t="str">
        <f>IF(ISBLANK(VLOOKUP(A34498,Questionnaire!A:KQ,275,FALSE)),"#",VLOOKUP(A34498,Questionnaire!A:KQ,275,FALSE))</f>
        <v>#</v>
      </c>
    </row>
    <row r="34499" spans="1:2">
      <c r="A34499" t="s">
        <v>334</v>
      </c>
      <c r="B34499" t="str">
        <f>IF(ISBLANK(VLOOKUP(A34499,Questionnaire!A:KQ,275,FALSE)),"#",VLOOKUP(A34499,Questionnaire!A:KQ,275,FALSE))</f>
        <v>#</v>
      </c>
    </row>
    <row r="34500" spans="1:2">
      <c r="A34500" t="s">
        <v>335</v>
      </c>
      <c r="B34500" t="str">
        <f>IF(ISBLANK(VLOOKUP(A34500,Questionnaire!A:KQ,275,FALSE)),"#",VLOOKUP(A34500,Questionnaire!A:KQ,275,FALSE))</f>
        <v>#</v>
      </c>
    </row>
    <row r="34501" spans="1:2">
      <c r="A34501" t="s">
        <v>336</v>
      </c>
      <c r="B34501" t="str">
        <f>IF(ISBLANK(VLOOKUP(A34501,Questionnaire!A:KQ,275,FALSE)),"#",VLOOKUP(A34501,Questionnaire!A:KQ,275,FALSE))</f>
        <v>#</v>
      </c>
    </row>
    <row r="34502" spans="1:2">
      <c r="A34502" t="s">
        <v>337</v>
      </c>
      <c r="B34502" t="str">
        <f>IF(ISBLANK(VLOOKUP(A34502,Questionnaire!A:KQ,275,FALSE)),"#",VLOOKUP(A34502,Questionnaire!A:KQ,275,FALSE))</f>
        <v>#</v>
      </c>
    </row>
    <row r="34503" spans="1:2">
      <c r="A34503" t="s">
        <v>338</v>
      </c>
      <c r="B34503" t="str">
        <f>IF(ISBLANK(VLOOKUP(A34503,Questionnaire!A:KQ,275,FALSE)),"#",VLOOKUP(A34503,Questionnaire!A:KQ,275,FALSE))</f>
        <v>#</v>
      </c>
    </row>
    <row r="34504" spans="1:2">
      <c r="A34504" t="s">
        <v>339</v>
      </c>
      <c r="B34504" t="str">
        <f>IF(ISBLANK(VLOOKUP(A34504,Questionnaire!A:KQ,275,FALSE)),"#",VLOOKUP(A34504,Questionnaire!A:KQ,275,FALSE))</f>
        <v>#</v>
      </c>
    </row>
    <row r="34505" spans="1:2">
      <c r="A34505" t="s">
        <v>340</v>
      </c>
      <c r="B34505" t="str">
        <f>IF(ISBLANK(VLOOKUP(A34505,Questionnaire!A:KQ,275,FALSE)),"#",VLOOKUP(A34505,Questionnaire!A:KQ,275,FALSE))</f>
        <v>#</v>
      </c>
    </row>
    <row r="34506" spans="1:2">
      <c r="A34506" t="s">
        <v>341</v>
      </c>
      <c r="B34506" t="str">
        <f>IF(ISBLANK(VLOOKUP(A34506,Questionnaire!A:KQ,275,FALSE)),"#",VLOOKUP(A34506,Questionnaire!A:KQ,275,FALSE))</f>
        <v>#</v>
      </c>
    </row>
    <row r="34507" spans="1:2">
      <c r="A34507" t="s">
        <v>342</v>
      </c>
      <c r="B34507" t="str">
        <f>IF(ISBLANK(VLOOKUP(A34507,Questionnaire!A:KQ,275,FALSE)),"#",VLOOKUP(A34507,Questionnaire!A:KQ,275,FALSE))</f>
        <v>#</v>
      </c>
    </row>
    <row r="34508" spans="1:2">
      <c r="A34508" t="s">
        <v>343</v>
      </c>
      <c r="B34508" t="str">
        <f>IF(ISBLANK(VLOOKUP(A34508,Questionnaire!A:KQ,275,FALSE)),"#",VLOOKUP(A34508,Questionnaire!A:KQ,275,FALSE))</f>
        <v>#</v>
      </c>
    </row>
    <row r="34509" spans="1:2">
      <c r="A34509" t="s">
        <v>344</v>
      </c>
      <c r="B34509" t="str">
        <f>IF(ISBLANK(VLOOKUP(A34509,Questionnaire!A:KQ,275,FALSE)),"#",VLOOKUP(A34509,Questionnaire!A:KQ,275,FALSE))</f>
        <v>#</v>
      </c>
    </row>
    <row r="34510" spans="1:2">
      <c r="A34510" t="s">
        <v>345</v>
      </c>
      <c r="B34510" t="str">
        <f>IF(ISBLANK(VLOOKUP(A34510,Questionnaire!A:KQ,275,FALSE)),"#",VLOOKUP(A34510,Questionnaire!A:KQ,275,FALSE))</f>
        <v>#</v>
      </c>
    </row>
    <row r="34511" spans="1:2">
      <c r="A34511" t="s">
        <v>348</v>
      </c>
      <c r="B34511" t="str">
        <f>IF(ISBLANK(VLOOKUP(A34511,Questionnaire!A:KQ,275,FALSE)),"#",VLOOKUP(A34511,Questionnaire!A:KQ,275,FALSE))</f>
        <v>#</v>
      </c>
    </row>
    <row r="34512" spans="1:2">
      <c r="A34512" t="s">
        <v>353</v>
      </c>
      <c r="B34512" t="str">
        <f>IF(ISBLANK(VLOOKUP(A34512,Questionnaire!A:KQ,275,FALSE)),"#",VLOOKUP(A34512,Questionnaire!A:KQ,275,FALSE))</f>
        <v>#</v>
      </c>
    </row>
    <row r="34513" spans="1:2">
      <c r="A34513" t="s">
        <v>354</v>
      </c>
      <c r="B34513" t="str">
        <f>IF(ISBLANK(VLOOKUP(A34513,Questionnaire!A:KQ,275,FALSE)),"#",VLOOKUP(A34513,Questionnaire!A:KQ,275,FALSE))</f>
        <v>#</v>
      </c>
    </row>
    <row r="34514" spans="1:2">
      <c r="A34514" t="s">
        <v>355</v>
      </c>
      <c r="B34514" t="str">
        <f>IF(ISBLANK(VLOOKUP(A34514,Questionnaire!A:KQ,275,FALSE)),"#",VLOOKUP(A34514,Questionnaire!A:KQ,275,FALSE))</f>
        <v>#</v>
      </c>
    </row>
    <row r="34515" spans="1:2">
      <c r="A34515" t="s">
        <v>356</v>
      </c>
      <c r="B34515" t="str">
        <f>IF(ISBLANK(VLOOKUP(A34515,Questionnaire!A:KQ,275,FALSE)),"#",VLOOKUP(A34515,Questionnaire!A:KQ,275,FALSE))</f>
        <v>#</v>
      </c>
    </row>
    <row r="34516" spans="1:2">
      <c r="A34516" t="s">
        <v>357</v>
      </c>
      <c r="B34516" t="str">
        <f>IF(ISBLANK(VLOOKUP(A34516,Questionnaire!A:KQ,275,FALSE)),"#",VLOOKUP(A34516,Questionnaire!A:KQ,275,FALSE))</f>
        <v>#</v>
      </c>
    </row>
    <row r="34517" spans="1:2">
      <c r="A34517" t="s">
        <v>360</v>
      </c>
      <c r="B34517" t="str">
        <f>IF(ISBLANK(VLOOKUP(A34517,Questionnaire!A:KQ,275,FALSE)),"#",VLOOKUP(A34517,Questionnaire!A:KQ,275,FALSE))</f>
        <v>#</v>
      </c>
    </row>
    <row r="34518" spans="1:2">
      <c r="A34518" t="s">
        <v>362</v>
      </c>
      <c r="B34518" t="str">
        <f>IF(ISBLANK(VLOOKUP(A34518,Questionnaire!A:KQ,275,FALSE)),"#",VLOOKUP(A34518,Questionnaire!A:KQ,275,FALSE))</f>
        <v>#</v>
      </c>
    </row>
    <row r="34519" spans="1:2">
      <c r="A34519" t="s">
        <v>363</v>
      </c>
      <c r="B34519" t="str">
        <f>IF(ISBLANK(VLOOKUP(A34519,Questionnaire!A:KQ,275,FALSE)),"#",VLOOKUP(A34519,Questionnaire!A:KQ,275,FALSE))</f>
        <v>#</v>
      </c>
    </row>
    <row r="34520" spans="1:2">
      <c r="A34520" t="s">
        <v>364</v>
      </c>
      <c r="B34520" t="str">
        <f>IF(ISBLANK(VLOOKUP(A34520,Questionnaire!A:KQ,275,FALSE)),"#",VLOOKUP(A34520,Questionnaire!A:KQ,275,FALSE))</f>
        <v>#</v>
      </c>
    </row>
    <row r="34521" spans="1:2">
      <c r="A34521" t="s">
        <v>365</v>
      </c>
      <c r="B34521" t="str">
        <f>IF(ISBLANK(VLOOKUP(A34521,Questionnaire!A:KQ,275,FALSE)),"#",VLOOKUP(A34521,Questionnaire!A:KQ,275,FALSE))</f>
        <v>#</v>
      </c>
    </row>
    <row r="34522" spans="1:2">
      <c r="A34522" t="s">
        <v>366</v>
      </c>
      <c r="B34522" t="str">
        <f>IF(ISBLANK(VLOOKUP(A34522,Questionnaire!A:KQ,275,FALSE)),"#",VLOOKUP(A34522,Questionnaire!A:KQ,275,FALSE))</f>
        <v>#</v>
      </c>
    </row>
    <row r="34523" spans="1:2">
      <c r="A34523" t="s">
        <v>371</v>
      </c>
      <c r="B34523" t="str">
        <f>IF(ISBLANK(VLOOKUP(A34523,Questionnaire!A:KQ,275,FALSE)),"#",VLOOKUP(A34523,Questionnaire!A:KQ,275,FALSE))</f>
        <v>#</v>
      </c>
    </row>
    <row r="34524" spans="1:2">
      <c r="A34524" t="s">
        <v>372</v>
      </c>
      <c r="B34524" t="str">
        <f>IF(ISBLANK(VLOOKUP(A34524,Questionnaire!A:KQ,275,FALSE)),"#",VLOOKUP(A34524,Questionnaire!A:KQ,275,FALSE))</f>
        <v>#</v>
      </c>
    </row>
    <row r="34525" spans="1:2">
      <c r="A34525" t="s">
        <v>373</v>
      </c>
      <c r="B34525" t="str">
        <f>IF(ISBLANK(VLOOKUP(A34525,Questionnaire!A:KQ,275,FALSE)),"#",VLOOKUP(A34525,Questionnaire!A:KQ,275,FALSE))</f>
        <v>#</v>
      </c>
    </row>
    <row r="34526" spans="1:2">
      <c r="A34526" t="s">
        <v>374</v>
      </c>
      <c r="B34526" t="str">
        <f>IF(ISBLANK(VLOOKUP(A34526,Questionnaire!A:KQ,275,FALSE)),"#",VLOOKUP(A34526,Questionnaire!A:KQ,275,FALSE))</f>
        <v>#</v>
      </c>
    </row>
    <row r="34527" spans="1:2">
      <c r="A34527" t="s">
        <v>377</v>
      </c>
      <c r="B34527" t="str">
        <f>IF(ISBLANK(VLOOKUP(A34527,Questionnaire!A:KQ,275,FALSE)),"#",VLOOKUP(A34527,Questionnaire!A:KQ,275,FALSE))</f>
        <v>#</v>
      </c>
    </row>
    <row r="34528" spans="1:2">
      <c r="A34528" t="s">
        <v>379</v>
      </c>
      <c r="B34528" t="str">
        <f>IF(ISBLANK(VLOOKUP(A34528,Questionnaire!A:KQ,275,FALSE)),"#",VLOOKUP(A34528,Questionnaire!A:KQ,275,FALSE))</f>
        <v>#</v>
      </c>
    </row>
    <row r="34529" spans="1:2">
      <c r="A34529" t="s">
        <v>380</v>
      </c>
      <c r="B34529" t="str">
        <f>IF(ISBLANK(VLOOKUP(A34529,Questionnaire!A:KQ,275,FALSE)),"#",VLOOKUP(A34529,Questionnaire!A:KQ,275,FALSE))</f>
        <v>#</v>
      </c>
    </row>
    <row r="34530" spans="1:2">
      <c r="A34530" t="s">
        <v>381</v>
      </c>
      <c r="B34530" t="str">
        <f>IF(ISBLANK(VLOOKUP(A34530,Questionnaire!A:KQ,275,FALSE)),"#",VLOOKUP(A34530,Questionnaire!A:KQ,275,FALSE))</f>
        <v>#</v>
      </c>
    </row>
    <row r="34531" spans="1:2">
      <c r="A34531" t="s">
        <v>382</v>
      </c>
      <c r="B34531" t="str">
        <f>IF(ISBLANK(VLOOKUP(A34531,Questionnaire!A:KQ,275,FALSE)),"#",VLOOKUP(A34531,Questionnaire!A:KQ,275,FALSE))</f>
        <v>#</v>
      </c>
    </row>
    <row r="34532" spans="1:2">
      <c r="A34532" t="s">
        <v>384</v>
      </c>
      <c r="B34532" t="str">
        <f>IF(ISBLANK(VLOOKUP(A34532,Questionnaire!A:KQ,275,FALSE)),"#",VLOOKUP(A34532,Questionnaire!A:KQ,275,FALSE))</f>
        <v>#</v>
      </c>
    </row>
    <row r="34533" spans="1:2">
      <c r="A34533" t="s">
        <v>387</v>
      </c>
      <c r="B34533" t="str">
        <f>IF(ISBLANK(VLOOKUP(A34533,Questionnaire!A:KQ,275,FALSE)),"#",VLOOKUP(A34533,Questionnaire!A:KQ,275,FALSE))</f>
        <v>#</v>
      </c>
    </row>
    <row r="34534" spans="1:2">
      <c r="A34534" t="s">
        <v>391</v>
      </c>
      <c r="B34534" t="str">
        <f>IF(ISBLANK(VLOOKUP(A34534,Questionnaire!A:KQ,275,FALSE)),"#",VLOOKUP(A34534,Questionnaire!A:KQ,275,FALSE))</f>
        <v>#</v>
      </c>
    </row>
    <row r="34535" spans="1:2">
      <c r="A34535" t="s">
        <v>393</v>
      </c>
      <c r="B34535" t="str">
        <f>IF(ISBLANK(VLOOKUP(A34535,Questionnaire!A:KQ,275,FALSE)),"#",VLOOKUP(A34535,Questionnaire!A:KQ,275,FALSE))</f>
        <v>#</v>
      </c>
    </row>
    <row r="34536" spans="1:2">
      <c r="A34536" t="s">
        <v>395</v>
      </c>
      <c r="B34536" t="str">
        <f>IF(ISBLANK(VLOOKUP(A34536,Questionnaire!A:KQ,275,FALSE)),"#",VLOOKUP(A34536,Questionnaire!A:KQ,275,FALSE))</f>
        <v>#</v>
      </c>
    </row>
    <row r="34537" spans="1:2">
      <c r="A34537" t="s">
        <v>398</v>
      </c>
      <c r="B34537" t="str">
        <f>IF(ISBLANK(VLOOKUP(A34537,Questionnaire!A:KQ,275,FALSE)),"#",VLOOKUP(A34537,Questionnaire!A:KQ,275,FALSE))</f>
        <v>#</v>
      </c>
    </row>
    <row r="34538" spans="1:2">
      <c r="A34538" t="s">
        <v>402</v>
      </c>
      <c r="B34538" t="str">
        <f>IF(ISBLANK(VLOOKUP(A34538,Questionnaire!A:KQ,275,FALSE)),"#",VLOOKUP(A34538,Questionnaire!A:KQ,275,FALSE))</f>
        <v>#</v>
      </c>
    </row>
    <row r="34539" spans="1:2">
      <c r="A34539" t="s">
        <v>405</v>
      </c>
      <c r="B34539" t="str">
        <f>IF(ISBLANK(VLOOKUP(A34539,Questionnaire!A:KQ,275,FALSE)),"#",VLOOKUP(A34539,Questionnaire!A:KQ,275,FALSE))</f>
        <v>#</v>
      </c>
    </row>
    <row r="34540" spans="1:2">
      <c r="A34540" t="s">
        <v>409</v>
      </c>
      <c r="B34540" t="str">
        <f>IF(ISBLANK(VLOOKUP(A34540,Questionnaire!A:KQ,275,FALSE)),"#",VLOOKUP(A34540,Questionnaire!A:KQ,275,FALSE))</f>
        <v>#</v>
      </c>
    </row>
    <row r="34541" spans="1:2">
      <c r="A34541" t="s">
        <v>412</v>
      </c>
      <c r="B34541" t="str">
        <f>IF(ISBLANK(VLOOKUP(A34541,Questionnaire!A:KQ,275,FALSE)),"#",VLOOKUP(A34541,Questionnaire!A:KQ,275,FALSE))</f>
        <v>#</v>
      </c>
    </row>
    <row r="34542" spans="1:2">
      <c r="A34542" t="s">
        <v>415</v>
      </c>
      <c r="B34542" t="str">
        <f>IF(ISBLANK(VLOOKUP(A34542,Questionnaire!A:KQ,275,FALSE)),"#",VLOOKUP(A34542,Questionnaire!A:KQ,275,FALSE))</f>
        <v>#</v>
      </c>
    </row>
    <row r="34543" spans="1:2">
      <c r="A34543" t="s">
        <v>418</v>
      </c>
      <c r="B34543" t="str">
        <f>IF(ISBLANK(VLOOKUP(A34543,Questionnaire!A:KQ,275,FALSE)),"#",VLOOKUP(A34543,Questionnaire!A:KQ,275,FALSE))</f>
        <v>#</v>
      </c>
    </row>
    <row r="34544" spans="1:2">
      <c r="A34544" t="s">
        <v>421</v>
      </c>
      <c r="B34544" t="str">
        <f>IF(ISBLANK(VLOOKUP(A34544,Questionnaire!A:KQ,275,FALSE)),"#",VLOOKUP(A34544,Questionnaire!A:KQ,275,FALSE))</f>
        <v>#</v>
      </c>
    </row>
    <row r="34545" spans="1:2">
      <c r="A34545" t="s">
        <v>424</v>
      </c>
      <c r="B34545" t="str">
        <f>IF(ISBLANK(VLOOKUP(A34545,Questionnaire!A:KQ,275,FALSE)),"#",VLOOKUP(A34545,Questionnaire!A:KQ,275,FALSE))</f>
        <v>#</v>
      </c>
    </row>
    <row r="34546" spans="1:2">
      <c r="A34546" t="s">
        <v>429</v>
      </c>
      <c r="B34546" t="str">
        <f>IF(ISBLANK(VLOOKUP(A34546,Questionnaire!A:KQ,275,FALSE)),"#",VLOOKUP(A34546,Questionnaire!A:KQ,275,FALSE))</f>
        <v>#</v>
      </c>
    </row>
    <row r="34547" spans="1:2">
      <c r="A34547" t="s">
        <v>432</v>
      </c>
      <c r="B34547" t="str">
        <f>IF(ISBLANK(VLOOKUP(A34547,Questionnaire!A:KQ,275,FALSE)),"#",VLOOKUP(A34547,Questionnaire!A:KQ,275,FALSE))</f>
        <v>#</v>
      </c>
    </row>
    <row r="34548" spans="1:2">
      <c r="A34548" t="s">
        <v>435</v>
      </c>
      <c r="B34548" t="str">
        <f>IF(ISBLANK(VLOOKUP(A34548,Questionnaire!A:KQ,275,FALSE)),"#",VLOOKUP(A34548,Questionnaire!A:KQ,275,FALSE))</f>
        <v>#</v>
      </c>
    </row>
    <row r="34549" spans="1:2">
      <c r="A34549" t="s">
        <v>437</v>
      </c>
      <c r="B34549" t="str">
        <f>IF(ISBLANK(VLOOKUP(A34549,Questionnaire!A:KQ,275,FALSE)),"#",VLOOKUP(A34549,Questionnaire!A:KQ,275,FALSE))</f>
        <v>#</v>
      </c>
    </row>
    <row r="34550" spans="1:2">
      <c r="A34550" t="s">
        <v>439</v>
      </c>
      <c r="B34550" t="str">
        <f>IF(ISBLANK(VLOOKUP(A34550,Questionnaire!A:KQ,275,FALSE)),"#",VLOOKUP(A34550,Questionnaire!A:KQ,275,FALSE))</f>
        <v>#</v>
      </c>
    </row>
    <row r="34551" spans="1:2">
      <c r="A34551" t="s">
        <v>442</v>
      </c>
      <c r="B34551" t="str">
        <f>IF(ISBLANK(VLOOKUP(A34551,Questionnaire!A:KQ,275,FALSE)),"#",VLOOKUP(A34551,Questionnaire!A:KQ,275,FALSE))</f>
        <v>#</v>
      </c>
    </row>
    <row r="34552" spans="1:2">
      <c r="A34552" t="s">
        <v>445</v>
      </c>
      <c r="B34552" t="str">
        <f>IF(ISBLANK(VLOOKUP(A34552,Questionnaire!A:KQ,275,FALSE)),"#",VLOOKUP(A34552,Questionnaire!A:KQ,275,FALSE))</f>
        <v>#</v>
      </c>
    </row>
    <row r="34553" spans="1:2">
      <c r="A34553" t="s">
        <v>448</v>
      </c>
      <c r="B34553" t="str">
        <f>IF(ISBLANK(VLOOKUP(A34553,Questionnaire!A:KQ,275,FALSE)),"#",VLOOKUP(A34553,Questionnaire!A:KQ,275,FALSE))</f>
        <v>#</v>
      </c>
    </row>
    <row r="34554" spans="1:2">
      <c r="A34554" t="s">
        <v>452</v>
      </c>
      <c r="B34554" t="str">
        <f>IF(ISBLANK(VLOOKUP(A34554,Questionnaire!A:KQ,275,FALSE)),"#",VLOOKUP(A34554,Questionnaire!A:KQ,275,FALSE))</f>
        <v>#</v>
      </c>
    </row>
    <row r="34555" spans="1:2">
      <c r="A34555" t="s">
        <v>455</v>
      </c>
      <c r="B34555" t="str">
        <f>IF(ISBLANK(VLOOKUP(A34555,Questionnaire!A:KQ,275,FALSE)),"#",VLOOKUP(A34555,Questionnaire!A:KQ,275,FALSE))</f>
        <v>#</v>
      </c>
    </row>
    <row r="34556" spans="1:2">
      <c r="A34556" t="s">
        <v>458</v>
      </c>
      <c r="B34556" t="str">
        <f>IF(ISBLANK(VLOOKUP(A34556,Questionnaire!A:KQ,275,FALSE)),"#",VLOOKUP(A34556,Questionnaire!A:KQ,275,FALSE))</f>
        <v>#</v>
      </c>
    </row>
    <row r="34557" spans="1:2">
      <c r="A34557" t="s">
        <v>461</v>
      </c>
      <c r="B34557" t="str">
        <f>IF(ISBLANK(VLOOKUP(A34557,Questionnaire!A:KQ,275,FALSE)),"#",VLOOKUP(A34557,Questionnaire!A:KQ,275,FALSE))</f>
        <v>#</v>
      </c>
    </row>
    <row r="34558" spans="1:2">
      <c r="A34558" t="s">
        <v>465</v>
      </c>
      <c r="B34558" t="str">
        <f>IF(ISBLANK(VLOOKUP(A34558,Questionnaire!A:KQ,275,FALSE)),"#",VLOOKUP(A34558,Questionnaire!A:KQ,275,FALSE))</f>
        <v>#</v>
      </c>
    </row>
    <row r="34559" spans="1:2">
      <c r="A34559" t="s">
        <v>467</v>
      </c>
      <c r="B34559" t="str">
        <f>IF(ISBLANK(VLOOKUP(A34559,Questionnaire!A:KQ,275,FALSE)),"#",VLOOKUP(A34559,Questionnaire!A:KQ,275,FALSE))</f>
        <v>#</v>
      </c>
    </row>
    <row r="34560" spans="1:2">
      <c r="A34560" t="s">
        <v>469</v>
      </c>
      <c r="B34560" t="str">
        <f>IF(ISBLANK(VLOOKUP(A34560,Questionnaire!A:KQ,275,FALSE)),"#",VLOOKUP(A34560,Questionnaire!A:KQ,275,FALSE))</f>
        <v>#</v>
      </c>
    </row>
    <row r="34561" spans="1:3">
      <c r="A34561" t="s">
        <v>471</v>
      </c>
      <c r="B34561" t="str">
        <f>IF(ISBLANK(VLOOKUP(A34561,Questionnaire!A:KQ,275,FALSE)),"#",VLOOKUP(A34561,Questionnaire!A:KQ,275,FALSE))</f>
        <v>#</v>
      </c>
    </row>
    <row r="34562" spans="1:3">
      <c r="A34562" t="s">
        <v>473</v>
      </c>
      <c r="B34562" t="str">
        <f>IF(ISBLANK(VLOOKUP(A34562,Questionnaire!A:KQ,275,FALSE)),"#",VLOOKUP(A34562,Questionnaire!A:KQ,275,FALSE))</f>
        <v>#</v>
      </c>
    </row>
    <row r="34563" spans="1:3">
      <c r="A34563" t="s">
        <v>475</v>
      </c>
      <c r="B34563" t="str">
        <f>IF(ISBLANK(VLOOKUP(A34563,Questionnaire!A:KQ,275,FALSE)),"#",VLOOKUP(A34563,Questionnaire!A:KQ,275,FALSE))</f>
        <v>#</v>
      </c>
    </row>
    <row r="34564" spans="1:3">
      <c r="A34564" t="s">
        <v>185</v>
      </c>
      <c r="B34564" t="str">
        <f>IF(ISBLANK(VLOOKUP(A34564,Questionnaire!A:KQ,276,FALSE)),"#",VLOOKUP(A34564,Questionnaire!A:KQ,276,FALSE))</f>
        <v>#</v>
      </c>
      <c r="C34564">
        <v>273</v>
      </c>
    </row>
    <row r="34565" spans="1:3">
      <c r="A34565" t="s">
        <v>187</v>
      </c>
      <c r="B34565" t="str">
        <f>IF(ISNA(VLOOKUP(VLOOKUP(A34565,Questionnaire!A:KQ,276,FALSE),'CORA Encoding'!D:E,2,FALSE)),"#",VLOOKUP(VLOOKUP(A34565,Questionnaire!A:KQ,276,FALSE),'CORA Encoding'!D:E,2,FALSE))</f>
        <v>#</v>
      </c>
    </row>
    <row r="34566" spans="1:3">
      <c r="A34566" t="s">
        <v>189</v>
      </c>
      <c r="B34566" t="str">
        <f>IF(ISNA(VLOOKUP(VLOOKUP(A34566,Questionnaire!A:KQ,276,FALSE),'CORA Encoding'!G:H,2,FALSE)),"#",VLOOKUP(VLOOKUP(A34566,Questionnaire!A:KQ,276,FALSE),'CORA Encoding'!G:H,2,FALSE))</f>
        <v>#</v>
      </c>
    </row>
    <row r="34567" spans="1:3">
      <c r="A34567" t="s">
        <v>191</v>
      </c>
      <c r="B34567" t="str">
        <f>IF(ISNA(VLOOKUP(VLOOKUP(A34567,Questionnaire!A:KQ,276,FALSE),'Country List'!E:F,2,FALSE)),"#",VLOOKUP(VLOOKUP(A34567,Questionnaire!A:KQ,276,FALSE),'Country List'!E:F,2,FALSE))</f>
        <v>#</v>
      </c>
    </row>
    <row r="34568" spans="1:3">
      <c r="A34568" t="s">
        <v>193</v>
      </c>
      <c r="B34568" t="str">
        <f>IF(ISNA(VLOOKUP(VLOOKUP(A34568,Questionnaire!A:KQ,276,FALSE),'Industry List'!B:C,2,FALSE)),"#",VLOOKUP(VLOOKUP(A34568,Questionnaire!A:KQ,276,FALSE),'Industry List'!B:C,2,FALSE))</f>
        <v>#</v>
      </c>
    </row>
    <row r="34569" spans="1:3">
      <c r="A34569" t="s">
        <v>197</v>
      </c>
      <c r="B34569" t="str">
        <f>IF(ISBLANK(VLOOKUP(A34569,Questionnaire!A:KQ,276,FALSE)),"#",VLOOKUP(A34569,Questionnaire!A:KQ,276,FALSE))</f>
        <v>#</v>
      </c>
    </row>
    <row r="34570" spans="1:3">
      <c r="A34570" t="s">
        <v>201</v>
      </c>
      <c r="B34570" t="str">
        <f>IF(ISBLANK(VLOOKUP(A34570,Questionnaire!A:KQ,276,FALSE)),"#",VLOOKUP(A34570,Questionnaire!A:KQ,276,FALSE))</f>
        <v>#</v>
      </c>
    </row>
    <row r="34571" spans="1:3">
      <c r="A34571" t="s">
        <v>203</v>
      </c>
      <c r="B34571" t="str">
        <f>IF(ISNA(VLOOKUP(VLOOKUP(A34571,Questionnaire!A:KQ,276,FALSE),'CORA Encoding'!J:K,2,FALSE)),"#",VLOOKUP(VLOOKUP(A34571,Questionnaire!A:KQ,276,FALSE),'CORA Encoding'!J:K,2,FALSE))</f>
        <v>#</v>
      </c>
    </row>
    <row r="34572" spans="1:3">
      <c r="A34572" t="s">
        <v>208</v>
      </c>
      <c r="B34572" t="str">
        <f>IF(ISBLANK(VLOOKUP(A34572,Questionnaire!A:KQ,276,FALSE)),"#",VLOOKUP(A34572,Questionnaire!A:KQ,276,FALSE))</f>
        <v>#</v>
      </c>
    </row>
    <row r="34573" spans="1:3">
      <c r="A34573" t="s">
        <v>213</v>
      </c>
      <c r="B34573" t="str">
        <f>IF(ISBLANK(VLOOKUP(A34573,Questionnaire!A:KQ,276,FALSE)),"#",VLOOKUP(A34573,Questionnaire!A:KQ,276,FALSE))</f>
        <v>#</v>
      </c>
    </row>
    <row r="34574" spans="1:3">
      <c r="A34574" t="s">
        <v>215</v>
      </c>
      <c r="B34574" t="str">
        <f>IF(ISBLANK(VLOOKUP(A34574,Questionnaire!A:KQ,276,FALSE)),"#",VLOOKUP(A34574,Questionnaire!A:KQ,276,FALSE))</f>
        <v>#</v>
      </c>
    </row>
    <row r="34575" spans="1:3">
      <c r="A34575" t="s">
        <v>217</v>
      </c>
      <c r="B34575" t="str">
        <f>IF(ISBLANK(VLOOKUP(A34575,Questionnaire!A:KQ,276,FALSE)),"#",VLOOKUP(A34575,Questionnaire!A:KQ,276,FALSE))</f>
        <v>#</v>
      </c>
    </row>
    <row r="34576" spans="1:3">
      <c r="A34576" t="s">
        <v>219</v>
      </c>
      <c r="B34576" t="str">
        <f>IF(ISBLANK(VLOOKUP(A34576,Questionnaire!A:KQ,276,FALSE)),"#",VLOOKUP(A34576,Questionnaire!A:KQ,276,FALSE))</f>
        <v>#</v>
      </c>
    </row>
    <row r="34577" spans="1:2">
      <c r="A34577" t="s">
        <v>221</v>
      </c>
      <c r="B34577" t="str">
        <f>IF(ISBLANK(VLOOKUP(A34577,Questionnaire!A:KQ,276,FALSE)),"#",VLOOKUP(A34577,Questionnaire!A:KQ,276,FALSE))</f>
        <v>#</v>
      </c>
    </row>
    <row r="34578" spans="1:2">
      <c r="A34578" t="s">
        <v>223</v>
      </c>
      <c r="B34578" t="str">
        <f>IF(ISBLANK(VLOOKUP(A34578,Questionnaire!A:KQ,276,FALSE)),"#",VLOOKUP(A34578,Questionnaire!A:KQ,276,FALSE))</f>
        <v>#</v>
      </c>
    </row>
    <row r="34579" spans="1:2">
      <c r="A34579" t="s">
        <v>225</v>
      </c>
      <c r="B34579" t="str">
        <f>IF(ISBLANK(VLOOKUP(A34579,Questionnaire!A:KQ,276,FALSE)),"#",VLOOKUP(A34579,Questionnaire!A:KQ,276,FALSE))</f>
        <v>#</v>
      </c>
    </row>
    <row r="34580" spans="1:2">
      <c r="A34580" t="s">
        <v>227</v>
      </c>
      <c r="B34580" t="str">
        <f>IF(ISBLANK(VLOOKUP(A34580,Questionnaire!A:KQ,276,FALSE)),"#",VLOOKUP(A34580,Questionnaire!A:KQ,276,FALSE))</f>
        <v>#</v>
      </c>
    </row>
    <row r="34581" spans="1:2">
      <c r="A34581" t="s">
        <v>229</v>
      </c>
      <c r="B34581" t="str">
        <f>IF(ISBLANK(VLOOKUP(A34581,Questionnaire!A:KQ,276,FALSE)),"#",VLOOKUP(A34581,Questionnaire!A:KQ,276,FALSE))</f>
        <v>#</v>
      </c>
    </row>
    <row r="34582" spans="1:2">
      <c r="A34582" t="s">
        <v>231</v>
      </c>
      <c r="B34582" t="str">
        <f>IF(ISBLANK(VLOOKUP(A34582,Questionnaire!A:KQ,276,FALSE)),"#",VLOOKUP(A34582,Questionnaire!A:KQ,276,FALSE))</f>
        <v>#</v>
      </c>
    </row>
    <row r="34583" spans="1:2">
      <c r="A34583" t="s">
        <v>233</v>
      </c>
      <c r="B34583" t="str">
        <f>IF(ISBLANK(VLOOKUP(A34583,Questionnaire!A:KQ,276,FALSE)),"#",VLOOKUP(A34583,Questionnaire!A:KQ,276,FALSE))</f>
        <v>#</v>
      </c>
    </row>
    <row r="34584" spans="1:2">
      <c r="A34584" t="s">
        <v>235</v>
      </c>
      <c r="B34584" t="str">
        <f>IF(ISBLANK(VLOOKUP(A34584,Questionnaire!A:KQ,276,FALSE)),"#",VLOOKUP(A34584,Questionnaire!A:KQ,276,FALSE))</f>
        <v>#</v>
      </c>
    </row>
    <row r="34585" spans="1:2">
      <c r="A34585" t="s">
        <v>237</v>
      </c>
      <c r="B34585" t="str">
        <f>IF(ISBLANK(VLOOKUP(A34585,Questionnaire!A:KQ,276,FALSE)),"#",VLOOKUP(A34585,Questionnaire!A:KQ,276,FALSE))</f>
        <v>#</v>
      </c>
    </row>
    <row r="34586" spans="1:2">
      <c r="A34586" t="s">
        <v>239</v>
      </c>
      <c r="B34586" t="str">
        <f>IF(ISBLANK(VLOOKUP(A34586,Questionnaire!A:KQ,276,FALSE)),"#",VLOOKUP(A34586,Questionnaire!A:KQ,276,FALSE))</f>
        <v>#</v>
      </c>
    </row>
    <row r="34587" spans="1:2">
      <c r="A34587" t="s">
        <v>242</v>
      </c>
      <c r="B34587" t="str">
        <f>IF(ISBLANK(VLOOKUP(A34587,Questionnaire!A:KQ,276,FALSE)),"#",VLOOKUP(A34587,Questionnaire!A:KQ,276,FALSE))</f>
        <v>#</v>
      </c>
    </row>
    <row r="34588" spans="1:2">
      <c r="A34588" t="s">
        <v>245</v>
      </c>
      <c r="B34588" t="str">
        <f>IF(ISBLANK(VLOOKUP(A34588,Questionnaire!A:KQ,276,FALSE)),"#",VLOOKUP(A34588,Questionnaire!A:KQ,276,FALSE))</f>
        <v>#</v>
      </c>
    </row>
    <row r="34589" spans="1:2">
      <c r="A34589" t="s">
        <v>247</v>
      </c>
      <c r="B34589" t="str">
        <f>IF(ISBLANK(VLOOKUP(A34589,Questionnaire!A:KQ,276,FALSE)),"#",VLOOKUP(A34589,Questionnaire!A:KQ,276,FALSE))</f>
        <v>#</v>
      </c>
    </row>
    <row r="34590" spans="1:2">
      <c r="A34590" t="s">
        <v>249</v>
      </c>
      <c r="B34590" t="str">
        <f>IF(ISBLANK(VLOOKUP(A34590,Questionnaire!A:KQ,276,FALSE)),"#",VLOOKUP(A34590,Questionnaire!A:KQ,276,FALSE))</f>
        <v>#</v>
      </c>
    </row>
    <row r="34591" spans="1:2">
      <c r="A34591" t="s">
        <v>250</v>
      </c>
      <c r="B34591" t="str">
        <f>IF(ISBLANK(VLOOKUP(A34591,Questionnaire!A:KQ,276,FALSE)),"#",VLOOKUP(A34591,Questionnaire!A:KQ,276,FALSE))</f>
        <v>#</v>
      </c>
    </row>
    <row r="34592" spans="1:2">
      <c r="A34592" t="s">
        <v>252</v>
      </c>
      <c r="B34592" t="str">
        <f>IF(ISBLANK(VLOOKUP(A34592,Questionnaire!A:KQ,276,FALSE)),"#",VLOOKUP(A34592,Questionnaire!A:KQ,276,FALSE))</f>
        <v>#</v>
      </c>
    </row>
    <row r="34593" spans="1:2">
      <c r="A34593" t="s">
        <v>255</v>
      </c>
      <c r="B34593" t="str">
        <f>IF(ISBLANK(VLOOKUP(A34593,Questionnaire!A:KQ,276,FALSE)),"#",VLOOKUP(A34593,Questionnaire!A:KQ,276,FALSE))</f>
        <v>#</v>
      </c>
    </row>
    <row r="34594" spans="1:2">
      <c r="A34594" t="s">
        <v>258</v>
      </c>
      <c r="B34594" t="str">
        <f>IF(ISNA(VLOOKUP(VLOOKUP(A34594,Questionnaire!A:KQ,276,FALSE),'CORA Encoding'!M:N,2,FALSE)),"#",VLOOKUP(VLOOKUP(A34594,Questionnaire!A:KQ,276,FALSE),'CORA Encoding'!M:N,2,FALSE))</f>
        <v>#</v>
      </c>
    </row>
    <row r="34595" spans="1:2">
      <c r="A34595" t="s">
        <v>261</v>
      </c>
      <c r="B34595" t="str">
        <f>IF(ISBLANK(VLOOKUP(A34595,Questionnaire!A:KQ,276,FALSE)),"#",VLOOKUP(A34595,Questionnaire!A:KQ,276,FALSE))</f>
        <v>#</v>
      </c>
    </row>
    <row r="34596" spans="1:2">
      <c r="A34596" t="s">
        <v>263</v>
      </c>
      <c r="B34596" t="str">
        <f>IF(ISBLANK(VLOOKUP(A34596,Questionnaire!A:KQ,276,FALSE)),"#",VLOOKUP(A34596,Questionnaire!A:KQ,276,FALSE))</f>
        <v>#</v>
      </c>
    </row>
    <row r="34597" spans="1:2">
      <c r="A34597" t="s">
        <v>265</v>
      </c>
      <c r="B34597" t="str">
        <f>IF(ISBLANK(VLOOKUP(A34597,Questionnaire!A:KQ,276,FALSE)),"#",VLOOKUP(A34597,Questionnaire!A:KQ,276,FALSE))</f>
        <v>#</v>
      </c>
    </row>
    <row r="34598" spans="1:2">
      <c r="A34598" t="s">
        <v>267</v>
      </c>
      <c r="B34598" t="str">
        <f>IF(ISBLANK(VLOOKUP(A34598,Questionnaire!A:KQ,276,FALSE)),"#",VLOOKUP(A34598,Questionnaire!A:KQ,276,FALSE))</f>
        <v>#</v>
      </c>
    </row>
    <row r="34599" spans="1:2">
      <c r="A34599" t="s">
        <v>269</v>
      </c>
      <c r="B34599" t="str">
        <f>IF(ISBLANK(VLOOKUP(A34599,Questionnaire!A:KQ,276,FALSE)),"#",VLOOKUP(A34599,Questionnaire!A:KQ,276,FALSE))</f>
        <v>#</v>
      </c>
    </row>
    <row r="34600" spans="1:2">
      <c r="A34600" t="s">
        <v>274</v>
      </c>
      <c r="B34600" t="str">
        <f>IF(ISBLANK(VLOOKUP(A34600,Questionnaire!A:KQ,276,FALSE)),"#",VLOOKUP(A34600,Questionnaire!A:KQ,276,FALSE))</f>
        <v>#</v>
      </c>
    </row>
    <row r="34601" spans="1:2">
      <c r="A34601" t="s">
        <v>276</v>
      </c>
      <c r="B34601" t="str">
        <f>IF(ISBLANK(VLOOKUP(A34601,Questionnaire!A:KQ,276,FALSE)),"#",VLOOKUP(A34601,Questionnaire!A:KQ,276,FALSE))</f>
        <v>#</v>
      </c>
    </row>
    <row r="34602" spans="1:2">
      <c r="A34602" t="s">
        <v>278</v>
      </c>
      <c r="B34602" t="str">
        <f>IF(ISBLANK(VLOOKUP(A34602,Questionnaire!A:KQ,276,FALSE)),"#",VLOOKUP(A34602,Questionnaire!A:KQ,276,FALSE))</f>
        <v>#</v>
      </c>
    </row>
    <row r="34603" spans="1:2">
      <c r="A34603" t="s">
        <v>280</v>
      </c>
      <c r="B34603" t="str">
        <f>IF(ISBLANK(VLOOKUP(A34603,Questionnaire!A:KQ,276,FALSE)),"#",VLOOKUP(A34603,Questionnaire!A:KQ,276,FALSE))</f>
        <v>#</v>
      </c>
    </row>
    <row r="34604" spans="1:2">
      <c r="A34604" t="s">
        <v>282</v>
      </c>
      <c r="B34604" t="str">
        <f>IF(ISBLANK(VLOOKUP(A34604,Questionnaire!A:KQ,276,FALSE)),"#",VLOOKUP(A34604,Questionnaire!A:KQ,276,FALSE))</f>
        <v>#</v>
      </c>
    </row>
    <row r="34605" spans="1:2">
      <c r="A34605" t="s">
        <v>286</v>
      </c>
      <c r="B34605" t="str">
        <f>IF(ISBLANK(VLOOKUP(A34605,Questionnaire!A:KQ,276,FALSE)),"#",VLOOKUP(A34605,Questionnaire!A:KQ,276,FALSE))</f>
        <v>#</v>
      </c>
    </row>
    <row r="34606" spans="1:2">
      <c r="A34606" t="s">
        <v>288</v>
      </c>
      <c r="B34606" t="str">
        <f>IF(ISBLANK(VLOOKUP(A34606,Questionnaire!A:KQ,276,FALSE)),"#",VLOOKUP(A34606,Questionnaire!A:KQ,276,FALSE))</f>
        <v>#</v>
      </c>
    </row>
    <row r="34607" spans="1:2">
      <c r="A34607" t="s">
        <v>290</v>
      </c>
      <c r="B34607" t="str">
        <f>IF(ISBLANK(VLOOKUP(A34607,Questionnaire!A:KQ,276,FALSE)),"#",VLOOKUP(A34607,Questionnaire!A:KQ,276,FALSE))</f>
        <v>#</v>
      </c>
    </row>
    <row r="34608" spans="1:2">
      <c r="A34608" t="s">
        <v>292</v>
      </c>
      <c r="B34608" t="str">
        <f>IF(ISBLANK(VLOOKUP(A34608,Questionnaire!A:KQ,276,FALSE)),"#",VLOOKUP(A34608,Questionnaire!A:KQ,276,FALSE))</f>
        <v>#</v>
      </c>
    </row>
    <row r="34609" spans="1:2">
      <c r="A34609" t="s">
        <v>294</v>
      </c>
      <c r="B34609" t="str">
        <f>IF(ISBLANK(VLOOKUP(A34609,Questionnaire!A:KQ,276,FALSE)),"#",VLOOKUP(A34609,Questionnaire!A:KQ,276,FALSE))</f>
        <v>#</v>
      </c>
    </row>
    <row r="34610" spans="1:2">
      <c r="A34610" t="s">
        <v>296</v>
      </c>
      <c r="B34610" t="str">
        <f>IF(ISBLANK(VLOOKUP(A34610,Questionnaire!A:KQ,276,FALSE)),"#",VLOOKUP(A34610,Questionnaire!A:KQ,276,FALSE))</f>
        <v>#</v>
      </c>
    </row>
    <row r="34611" spans="1:2">
      <c r="A34611" t="s">
        <v>301</v>
      </c>
      <c r="B34611" t="str">
        <f>IF(ISBLANK(VLOOKUP(A34611,Questionnaire!A:KQ,276,FALSE)),"#",VLOOKUP(A34611,Questionnaire!A:KQ,276,FALSE))</f>
        <v>#</v>
      </c>
    </row>
    <row r="34612" spans="1:2">
      <c r="A34612" t="s">
        <v>303</v>
      </c>
      <c r="B34612" t="str">
        <f>IF(ISBLANK(VLOOKUP(A34612,Questionnaire!A:KQ,276,FALSE)),"#",VLOOKUP(A34612,Questionnaire!A:KQ,276,FALSE))</f>
        <v>#</v>
      </c>
    </row>
    <row r="34613" spans="1:2">
      <c r="A34613" t="s">
        <v>305</v>
      </c>
      <c r="B34613" t="str">
        <f>IF(ISBLANK(VLOOKUP(A34613,Questionnaire!A:KQ,276,FALSE)),"#",VLOOKUP(A34613,Questionnaire!A:KQ,276,FALSE))</f>
        <v>#</v>
      </c>
    </row>
    <row r="34614" spans="1:2">
      <c r="A34614" t="s">
        <v>307</v>
      </c>
      <c r="B34614" t="str">
        <f>IF(ISBLANK(VLOOKUP(A34614,Questionnaire!A:KQ,276,FALSE)),"#",VLOOKUP(A34614,Questionnaire!A:KQ,276,FALSE))</f>
        <v>#</v>
      </c>
    </row>
    <row r="34615" spans="1:2">
      <c r="A34615" t="s">
        <v>311</v>
      </c>
      <c r="B34615" t="str">
        <f>IF(ISBLANK(VLOOKUP(A34615,Questionnaire!A:KQ,276,FALSE)),"#",VLOOKUP(A34615,Questionnaire!A:KQ,276,FALSE))</f>
        <v>#</v>
      </c>
    </row>
    <row r="34616" spans="1:2">
      <c r="A34616" t="s">
        <v>313</v>
      </c>
      <c r="B34616" t="str">
        <f>IF(ISBLANK(VLOOKUP(A34616,Questionnaire!A:KQ,276,FALSE)),"#",VLOOKUP(A34616,Questionnaire!A:KQ,276,FALSE))</f>
        <v>#</v>
      </c>
    </row>
    <row r="34617" spans="1:2">
      <c r="A34617" t="s">
        <v>314</v>
      </c>
      <c r="B34617" t="str">
        <f>IF(ISBLANK(VLOOKUP(A34617,Questionnaire!A:KQ,276,FALSE)),"#",VLOOKUP(A34617,Questionnaire!A:KQ,276,FALSE))</f>
        <v>#</v>
      </c>
    </row>
    <row r="34618" spans="1:2">
      <c r="A34618" t="s">
        <v>315</v>
      </c>
      <c r="B34618" t="str">
        <f>IF(ISBLANK(VLOOKUP(A34618,Questionnaire!A:KQ,276,FALSE)),"#",VLOOKUP(A34618,Questionnaire!A:KQ,276,FALSE))</f>
        <v>#</v>
      </c>
    </row>
    <row r="34619" spans="1:2">
      <c r="A34619" t="s">
        <v>317</v>
      </c>
      <c r="B34619" t="str">
        <f>IF(ISBLANK(VLOOKUP(A34619,Questionnaire!A:KQ,276,FALSE)),"#",VLOOKUP(A34619,Questionnaire!A:KQ,276,FALSE))</f>
        <v>#</v>
      </c>
    </row>
    <row r="34620" spans="1:2">
      <c r="A34620" t="s">
        <v>319</v>
      </c>
      <c r="B34620" t="str">
        <f>IF(ISBLANK(VLOOKUP(A34620,Questionnaire!A:KQ,276,FALSE)),"#",VLOOKUP(A34620,Questionnaire!A:KQ,276,FALSE))</f>
        <v>#</v>
      </c>
    </row>
    <row r="34621" spans="1:2">
      <c r="A34621" t="s">
        <v>322</v>
      </c>
      <c r="B34621" t="str">
        <f>IF(ISBLANK(VLOOKUP(A34621,Questionnaire!A:KQ,276,FALSE)),"#",VLOOKUP(A34621,Questionnaire!A:KQ,276,FALSE))</f>
        <v>#</v>
      </c>
    </row>
    <row r="34622" spans="1:2">
      <c r="A34622" t="s">
        <v>326</v>
      </c>
      <c r="B34622" t="str">
        <f>IF(ISBLANK(VLOOKUP(A34622,Questionnaire!A:KQ,276,FALSE)),"#",VLOOKUP(A34622,Questionnaire!A:KQ,276,FALSE))</f>
        <v>#</v>
      </c>
    </row>
    <row r="34623" spans="1:2">
      <c r="A34623" t="s">
        <v>328</v>
      </c>
      <c r="B34623" t="str">
        <f>IF(ISBLANK(VLOOKUP(A34623,Questionnaire!A:KQ,276,FALSE)),"#",VLOOKUP(A34623,Questionnaire!A:KQ,276,FALSE))</f>
        <v>#</v>
      </c>
    </row>
    <row r="34624" spans="1:2">
      <c r="A34624" t="s">
        <v>332</v>
      </c>
      <c r="B34624" t="str">
        <f>IF(ISBLANK(VLOOKUP(A34624,Questionnaire!A:KQ,276,FALSE)),"#",VLOOKUP(A34624,Questionnaire!A:KQ,276,FALSE))</f>
        <v>#</v>
      </c>
    </row>
    <row r="34625" spans="1:2">
      <c r="A34625" t="s">
        <v>333</v>
      </c>
      <c r="B34625" t="str">
        <f>IF(ISBLANK(VLOOKUP(A34625,Questionnaire!A:KQ,276,FALSE)),"#",VLOOKUP(A34625,Questionnaire!A:KQ,276,FALSE))</f>
        <v>#</v>
      </c>
    </row>
    <row r="34626" spans="1:2">
      <c r="A34626" t="s">
        <v>334</v>
      </c>
      <c r="B34626" t="str">
        <f>IF(ISBLANK(VLOOKUP(A34626,Questionnaire!A:KQ,276,FALSE)),"#",VLOOKUP(A34626,Questionnaire!A:KQ,276,FALSE))</f>
        <v>#</v>
      </c>
    </row>
    <row r="34627" spans="1:2">
      <c r="A34627" t="s">
        <v>335</v>
      </c>
      <c r="B34627" t="str">
        <f>IF(ISBLANK(VLOOKUP(A34627,Questionnaire!A:KQ,276,FALSE)),"#",VLOOKUP(A34627,Questionnaire!A:KQ,276,FALSE))</f>
        <v>#</v>
      </c>
    </row>
    <row r="34628" spans="1:2">
      <c r="A34628" t="s">
        <v>336</v>
      </c>
      <c r="B34628" t="str">
        <f>IF(ISBLANK(VLOOKUP(A34628,Questionnaire!A:KQ,276,FALSE)),"#",VLOOKUP(A34628,Questionnaire!A:KQ,276,FALSE))</f>
        <v>#</v>
      </c>
    </row>
    <row r="34629" spans="1:2">
      <c r="A34629" t="s">
        <v>337</v>
      </c>
      <c r="B34629" t="str">
        <f>IF(ISBLANK(VLOOKUP(A34629,Questionnaire!A:KQ,276,FALSE)),"#",VLOOKUP(A34629,Questionnaire!A:KQ,276,FALSE))</f>
        <v>#</v>
      </c>
    </row>
    <row r="34630" spans="1:2">
      <c r="A34630" t="s">
        <v>338</v>
      </c>
      <c r="B34630" t="str">
        <f>IF(ISBLANK(VLOOKUP(A34630,Questionnaire!A:KQ,276,FALSE)),"#",VLOOKUP(A34630,Questionnaire!A:KQ,276,FALSE))</f>
        <v>#</v>
      </c>
    </row>
    <row r="34631" spans="1:2">
      <c r="A34631" t="s">
        <v>339</v>
      </c>
      <c r="B34631" t="str">
        <f>IF(ISBLANK(VLOOKUP(A34631,Questionnaire!A:KQ,276,FALSE)),"#",VLOOKUP(A34631,Questionnaire!A:KQ,276,FALSE))</f>
        <v>#</v>
      </c>
    </row>
    <row r="34632" spans="1:2">
      <c r="A34632" t="s">
        <v>340</v>
      </c>
      <c r="B34632" t="str">
        <f>IF(ISBLANK(VLOOKUP(A34632,Questionnaire!A:KQ,276,FALSE)),"#",VLOOKUP(A34632,Questionnaire!A:KQ,276,FALSE))</f>
        <v>#</v>
      </c>
    </row>
    <row r="34633" spans="1:2">
      <c r="A34633" t="s">
        <v>341</v>
      </c>
      <c r="B34633" t="str">
        <f>IF(ISBLANK(VLOOKUP(A34633,Questionnaire!A:KQ,276,FALSE)),"#",VLOOKUP(A34633,Questionnaire!A:KQ,276,FALSE))</f>
        <v>#</v>
      </c>
    </row>
    <row r="34634" spans="1:2">
      <c r="A34634" t="s">
        <v>342</v>
      </c>
      <c r="B34634" t="str">
        <f>IF(ISBLANK(VLOOKUP(A34634,Questionnaire!A:KQ,276,FALSE)),"#",VLOOKUP(A34634,Questionnaire!A:KQ,276,FALSE))</f>
        <v>#</v>
      </c>
    </row>
    <row r="34635" spans="1:2">
      <c r="A34635" t="s">
        <v>343</v>
      </c>
      <c r="B34635" t="str">
        <f>IF(ISBLANK(VLOOKUP(A34635,Questionnaire!A:KQ,276,FALSE)),"#",VLOOKUP(A34635,Questionnaire!A:KQ,276,FALSE))</f>
        <v>#</v>
      </c>
    </row>
    <row r="34636" spans="1:2">
      <c r="A34636" t="s">
        <v>344</v>
      </c>
      <c r="B34636" t="str">
        <f>IF(ISBLANK(VLOOKUP(A34636,Questionnaire!A:KQ,276,FALSE)),"#",VLOOKUP(A34636,Questionnaire!A:KQ,276,FALSE))</f>
        <v>#</v>
      </c>
    </row>
    <row r="34637" spans="1:2">
      <c r="A34637" t="s">
        <v>345</v>
      </c>
      <c r="B34637" t="str">
        <f>IF(ISBLANK(VLOOKUP(A34637,Questionnaire!A:KQ,276,FALSE)),"#",VLOOKUP(A34637,Questionnaire!A:KQ,276,FALSE))</f>
        <v>#</v>
      </c>
    </row>
    <row r="34638" spans="1:2">
      <c r="A34638" t="s">
        <v>348</v>
      </c>
      <c r="B34638" t="str">
        <f>IF(ISBLANK(VLOOKUP(A34638,Questionnaire!A:KQ,276,FALSE)),"#",VLOOKUP(A34638,Questionnaire!A:KQ,276,FALSE))</f>
        <v>#</v>
      </c>
    </row>
    <row r="34639" spans="1:2">
      <c r="A34639" t="s">
        <v>353</v>
      </c>
      <c r="B34639" t="str">
        <f>IF(ISBLANK(VLOOKUP(A34639,Questionnaire!A:KQ,276,FALSE)),"#",VLOOKUP(A34639,Questionnaire!A:KQ,276,FALSE))</f>
        <v>#</v>
      </c>
    </row>
    <row r="34640" spans="1:2">
      <c r="A34640" t="s">
        <v>354</v>
      </c>
      <c r="B34640" t="str">
        <f>IF(ISBLANK(VLOOKUP(A34640,Questionnaire!A:KQ,276,FALSE)),"#",VLOOKUP(A34640,Questionnaire!A:KQ,276,FALSE))</f>
        <v>#</v>
      </c>
    </row>
    <row r="34641" spans="1:2">
      <c r="A34641" t="s">
        <v>355</v>
      </c>
      <c r="B34641" t="str">
        <f>IF(ISBLANK(VLOOKUP(A34641,Questionnaire!A:KQ,276,FALSE)),"#",VLOOKUP(A34641,Questionnaire!A:KQ,276,FALSE))</f>
        <v>#</v>
      </c>
    </row>
    <row r="34642" spans="1:2">
      <c r="A34642" t="s">
        <v>356</v>
      </c>
      <c r="B34642" t="str">
        <f>IF(ISBLANK(VLOOKUP(A34642,Questionnaire!A:KQ,276,FALSE)),"#",VLOOKUP(A34642,Questionnaire!A:KQ,276,FALSE))</f>
        <v>#</v>
      </c>
    </row>
    <row r="34643" spans="1:2">
      <c r="A34643" t="s">
        <v>357</v>
      </c>
      <c r="B34643" t="str">
        <f>IF(ISBLANK(VLOOKUP(A34643,Questionnaire!A:KQ,276,FALSE)),"#",VLOOKUP(A34643,Questionnaire!A:KQ,276,FALSE))</f>
        <v>#</v>
      </c>
    </row>
    <row r="34644" spans="1:2">
      <c r="A34644" t="s">
        <v>360</v>
      </c>
      <c r="B34644" t="str">
        <f>IF(ISBLANK(VLOOKUP(A34644,Questionnaire!A:KQ,276,FALSE)),"#",VLOOKUP(A34644,Questionnaire!A:KQ,276,FALSE))</f>
        <v>#</v>
      </c>
    </row>
    <row r="34645" spans="1:2">
      <c r="A34645" t="s">
        <v>362</v>
      </c>
      <c r="B34645" t="str">
        <f>IF(ISBLANK(VLOOKUP(A34645,Questionnaire!A:KQ,276,FALSE)),"#",VLOOKUP(A34645,Questionnaire!A:KQ,276,FALSE))</f>
        <v>#</v>
      </c>
    </row>
    <row r="34646" spans="1:2">
      <c r="A34646" t="s">
        <v>363</v>
      </c>
      <c r="B34646" t="str">
        <f>IF(ISBLANK(VLOOKUP(A34646,Questionnaire!A:KQ,276,FALSE)),"#",VLOOKUP(A34646,Questionnaire!A:KQ,276,FALSE))</f>
        <v>#</v>
      </c>
    </row>
    <row r="34647" spans="1:2">
      <c r="A34647" t="s">
        <v>364</v>
      </c>
      <c r="B34647" t="str">
        <f>IF(ISBLANK(VLOOKUP(A34647,Questionnaire!A:KQ,276,FALSE)),"#",VLOOKUP(A34647,Questionnaire!A:KQ,276,FALSE))</f>
        <v>#</v>
      </c>
    </row>
    <row r="34648" spans="1:2">
      <c r="A34648" t="s">
        <v>365</v>
      </c>
      <c r="B34648" t="str">
        <f>IF(ISBLANK(VLOOKUP(A34648,Questionnaire!A:KQ,276,FALSE)),"#",VLOOKUP(A34648,Questionnaire!A:KQ,276,FALSE))</f>
        <v>#</v>
      </c>
    </row>
    <row r="34649" spans="1:2">
      <c r="A34649" t="s">
        <v>366</v>
      </c>
      <c r="B34649" t="str">
        <f>IF(ISBLANK(VLOOKUP(A34649,Questionnaire!A:KQ,276,FALSE)),"#",VLOOKUP(A34649,Questionnaire!A:KQ,276,FALSE))</f>
        <v>#</v>
      </c>
    </row>
    <row r="34650" spans="1:2">
      <c r="A34650" t="s">
        <v>371</v>
      </c>
      <c r="B34650" t="str">
        <f>IF(ISBLANK(VLOOKUP(A34650,Questionnaire!A:KQ,276,FALSE)),"#",VLOOKUP(A34650,Questionnaire!A:KQ,276,FALSE))</f>
        <v>#</v>
      </c>
    </row>
    <row r="34651" spans="1:2">
      <c r="A34651" t="s">
        <v>372</v>
      </c>
      <c r="B34651" t="str">
        <f>IF(ISBLANK(VLOOKUP(A34651,Questionnaire!A:KQ,276,FALSE)),"#",VLOOKUP(A34651,Questionnaire!A:KQ,276,FALSE))</f>
        <v>#</v>
      </c>
    </row>
    <row r="34652" spans="1:2">
      <c r="A34652" t="s">
        <v>373</v>
      </c>
      <c r="B34652" t="str">
        <f>IF(ISBLANK(VLOOKUP(A34652,Questionnaire!A:KQ,276,FALSE)),"#",VLOOKUP(A34652,Questionnaire!A:KQ,276,FALSE))</f>
        <v>#</v>
      </c>
    </row>
    <row r="34653" spans="1:2">
      <c r="A34653" t="s">
        <v>374</v>
      </c>
      <c r="B34653" t="str">
        <f>IF(ISBLANK(VLOOKUP(A34653,Questionnaire!A:KQ,276,FALSE)),"#",VLOOKUP(A34653,Questionnaire!A:KQ,276,FALSE))</f>
        <v>#</v>
      </c>
    </row>
    <row r="34654" spans="1:2">
      <c r="A34654" t="s">
        <v>377</v>
      </c>
      <c r="B34654" t="str">
        <f>IF(ISBLANK(VLOOKUP(A34654,Questionnaire!A:KQ,276,FALSE)),"#",VLOOKUP(A34654,Questionnaire!A:KQ,276,FALSE))</f>
        <v>#</v>
      </c>
    </row>
    <row r="34655" spans="1:2">
      <c r="A34655" t="s">
        <v>379</v>
      </c>
      <c r="B34655" t="str">
        <f>IF(ISBLANK(VLOOKUP(A34655,Questionnaire!A:KQ,276,FALSE)),"#",VLOOKUP(A34655,Questionnaire!A:KQ,276,FALSE))</f>
        <v>#</v>
      </c>
    </row>
    <row r="34656" spans="1:2">
      <c r="A34656" t="s">
        <v>380</v>
      </c>
      <c r="B34656" t="str">
        <f>IF(ISBLANK(VLOOKUP(A34656,Questionnaire!A:KQ,276,FALSE)),"#",VLOOKUP(A34656,Questionnaire!A:KQ,276,FALSE))</f>
        <v>#</v>
      </c>
    </row>
    <row r="34657" spans="1:2">
      <c r="A34657" t="s">
        <v>381</v>
      </c>
      <c r="B34657" t="str">
        <f>IF(ISBLANK(VLOOKUP(A34657,Questionnaire!A:KQ,276,FALSE)),"#",VLOOKUP(A34657,Questionnaire!A:KQ,276,FALSE))</f>
        <v>#</v>
      </c>
    </row>
    <row r="34658" spans="1:2">
      <c r="A34658" t="s">
        <v>382</v>
      </c>
      <c r="B34658" t="str">
        <f>IF(ISBLANK(VLOOKUP(A34658,Questionnaire!A:KQ,276,FALSE)),"#",VLOOKUP(A34658,Questionnaire!A:KQ,276,FALSE))</f>
        <v>#</v>
      </c>
    </row>
    <row r="34659" spans="1:2">
      <c r="A34659" t="s">
        <v>384</v>
      </c>
      <c r="B34659" t="str">
        <f>IF(ISBLANK(VLOOKUP(A34659,Questionnaire!A:KQ,276,FALSE)),"#",VLOOKUP(A34659,Questionnaire!A:KQ,276,FALSE))</f>
        <v>#</v>
      </c>
    </row>
    <row r="34660" spans="1:2">
      <c r="A34660" t="s">
        <v>387</v>
      </c>
      <c r="B34660" t="str">
        <f>IF(ISBLANK(VLOOKUP(A34660,Questionnaire!A:KQ,276,FALSE)),"#",VLOOKUP(A34660,Questionnaire!A:KQ,276,FALSE))</f>
        <v>#</v>
      </c>
    </row>
    <row r="34661" spans="1:2">
      <c r="A34661" t="s">
        <v>391</v>
      </c>
      <c r="B34661" t="str">
        <f>IF(ISBLANK(VLOOKUP(A34661,Questionnaire!A:KQ,276,FALSE)),"#",VLOOKUP(A34661,Questionnaire!A:KQ,276,FALSE))</f>
        <v>#</v>
      </c>
    </row>
    <row r="34662" spans="1:2">
      <c r="A34662" t="s">
        <v>393</v>
      </c>
      <c r="B34662" t="str">
        <f>IF(ISBLANK(VLOOKUP(A34662,Questionnaire!A:KQ,276,FALSE)),"#",VLOOKUP(A34662,Questionnaire!A:KQ,276,FALSE))</f>
        <v>#</v>
      </c>
    </row>
    <row r="34663" spans="1:2">
      <c r="A34663" t="s">
        <v>395</v>
      </c>
      <c r="B34663" t="str">
        <f>IF(ISBLANK(VLOOKUP(A34663,Questionnaire!A:KQ,276,FALSE)),"#",VLOOKUP(A34663,Questionnaire!A:KQ,276,FALSE))</f>
        <v>#</v>
      </c>
    </row>
    <row r="34664" spans="1:2">
      <c r="A34664" t="s">
        <v>398</v>
      </c>
      <c r="B34664" t="str">
        <f>IF(ISBLANK(VLOOKUP(A34664,Questionnaire!A:KQ,276,FALSE)),"#",VLOOKUP(A34664,Questionnaire!A:KQ,276,FALSE))</f>
        <v>#</v>
      </c>
    </row>
    <row r="34665" spans="1:2">
      <c r="A34665" t="s">
        <v>402</v>
      </c>
      <c r="B34665" t="str">
        <f>IF(ISBLANK(VLOOKUP(A34665,Questionnaire!A:KQ,276,FALSE)),"#",VLOOKUP(A34665,Questionnaire!A:KQ,276,FALSE))</f>
        <v>#</v>
      </c>
    </row>
    <row r="34666" spans="1:2">
      <c r="A34666" t="s">
        <v>405</v>
      </c>
      <c r="B34666" t="str">
        <f>IF(ISBLANK(VLOOKUP(A34666,Questionnaire!A:KQ,276,FALSE)),"#",VLOOKUP(A34666,Questionnaire!A:KQ,276,FALSE))</f>
        <v>#</v>
      </c>
    </row>
    <row r="34667" spans="1:2">
      <c r="A34667" t="s">
        <v>409</v>
      </c>
      <c r="B34667" t="str">
        <f>IF(ISBLANK(VLOOKUP(A34667,Questionnaire!A:KQ,276,FALSE)),"#",VLOOKUP(A34667,Questionnaire!A:KQ,276,FALSE))</f>
        <v>#</v>
      </c>
    </row>
    <row r="34668" spans="1:2">
      <c r="A34668" t="s">
        <v>412</v>
      </c>
      <c r="B34668" t="str">
        <f>IF(ISBLANK(VLOOKUP(A34668,Questionnaire!A:KQ,276,FALSE)),"#",VLOOKUP(A34668,Questionnaire!A:KQ,276,FALSE))</f>
        <v>#</v>
      </c>
    </row>
    <row r="34669" spans="1:2">
      <c r="A34669" t="s">
        <v>415</v>
      </c>
      <c r="B34669" t="str">
        <f>IF(ISBLANK(VLOOKUP(A34669,Questionnaire!A:KQ,276,FALSE)),"#",VLOOKUP(A34669,Questionnaire!A:KQ,276,FALSE))</f>
        <v>#</v>
      </c>
    </row>
    <row r="34670" spans="1:2">
      <c r="A34670" t="s">
        <v>418</v>
      </c>
      <c r="B34670" t="str">
        <f>IF(ISBLANK(VLOOKUP(A34670,Questionnaire!A:KQ,276,FALSE)),"#",VLOOKUP(A34670,Questionnaire!A:KQ,276,FALSE))</f>
        <v>#</v>
      </c>
    </row>
    <row r="34671" spans="1:2">
      <c r="A34671" t="s">
        <v>421</v>
      </c>
      <c r="B34671" t="str">
        <f>IF(ISBLANK(VLOOKUP(A34671,Questionnaire!A:KQ,276,FALSE)),"#",VLOOKUP(A34671,Questionnaire!A:KQ,276,FALSE))</f>
        <v>#</v>
      </c>
    </row>
    <row r="34672" spans="1:2">
      <c r="A34672" t="s">
        <v>424</v>
      </c>
      <c r="B34672" t="str">
        <f>IF(ISBLANK(VLOOKUP(A34672,Questionnaire!A:KQ,276,FALSE)),"#",VLOOKUP(A34672,Questionnaire!A:KQ,276,FALSE))</f>
        <v>#</v>
      </c>
    </row>
    <row r="34673" spans="1:2">
      <c r="A34673" t="s">
        <v>429</v>
      </c>
      <c r="B34673" t="str">
        <f>IF(ISBLANK(VLOOKUP(A34673,Questionnaire!A:KQ,276,FALSE)),"#",VLOOKUP(A34673,Questionnaire!A:KQ,276,FALSE))</f>
        <v>#</v>
      </c>
    </row>
    <row r="34674" spans="1:2">
      <c r="A34674" t="s">
        <v>432</v>
      </c>
      <c r="B34674" t="str">
        <f>IF(ISBLANK(VLOOKUP(A34674,Questionnaire!A:KQ,276,FALSE)),"#",VLOOKUP(A34674,Questionnaire!A:KQ,276,FALSE))</f>
        <v>#</v>
      </c>
    </row>
    <row r="34675" spans="1:2">
      <c r="A34675" t="s">
        <v>435</v>
      </c>
      <c r="B34675" t="str">
        <f>IF(ISBLANK(VLOOKUP(A34675,Questionnaire!A:KQ,276,FALSE)),"#",VLOOKUP(A34675,Questionnaire!A:KQ,276,FALSE))</f>
        <v>#</v>
      </c>
    </row>
    <row r="34676" spans="1:2">
      <c r="A34676" t="s">
        <v>437</v>
      </c>
      <c r="B34676" t="str">
        <f>IF(ISBLANK(VLOOKUP(A34676,Questionnaire!A:KQ,276,FALSE)),"#",VLOOKUP(A34676,Questionnaire!A:KQ,276,FALSE))</f>
        <v>#</v>
      </c>
    </row>
    <row r="34677" spans="1:2">
      <c r="A34677" t="s">
        <v>439</v>
      </c>
      <c r="B34677" t="str">
        <f>IF(ISBLANK(VLOOKUP(A34677,Questionnaire!A:KQ,276,FALSE)),"#",VLOOKUP(A34677,Questionnaire!A:KQ,276,FALSE))</f>
        <v>#</v>
      </c>
    </row>
    <row r="34678" spans="1:2">
      <c r="A34678" t="s">
        <v>442</v>
      </c>
      <c r="B34678" t="str">
        <f>IF(ISBLANK(VLOOKUP(A34678,Questionnaire!A:KQ,276,FALSE)),"#",VLOOKUP(A34678,Questionnaire!A:KQ,276,FALSE))</f>
        <v>#</v>
      </c>
    </row>
    <row r="34679" spans="1:2">
      <c r="A34679" t="s">
        <v>445</v>
      </c>
      <c r="B34679" t="str">
        <f>IF(ISBLANK(VLOOKUP(A34679,Questionnaire!A:KQ,276,FALSE)),"#",VLOOKUP(A34679,Questionnaire!A:KQ,276,FALSE))</f>
        <v>#</v>
      </c>
    </row>
    <row r="34680" spans="1:2">
      <c r="A34680" t="s">
        <v>448</v>
      </c>
      <c r="B34680" t="str">
        <f>IF(ISBLANK(VLOOKUP(A34680,Questionnaire!A:KQ,276,FALSE)),"#",VLOOKUP(A34680,Questionnaire!A:KQ,276,FALSE))</f>
        <v>#</v>
      </c>
    </row>
    <row r="34681" spans="1:2">
      <c r="A34681" t="s">
        <v>452</v>
      </c>
      <c r="B34681" t="str">
        <f>IF(ISBLANK(VLOOKUP(A34681,Questionnaire!A:KQ,276,FALSE)),"#",VLOOKUP(A34681,Questionnaire!A:KQ,276,FALSE))</f>
        <v>#</v>
      </c>
    </row>
    <row r="34682" spans="1:2">
      <c r="A34682" t="s">
        <v>455</v>
      </c>
      <c r="B34682" t="str">
        <f>IF(ISBLANK(VLOOKUP(A34682,Questionnaire!A:KQ,276,FALSE)),"#",VLOOKUP(A34682,Questionnaire!A:KQ,276,FALSE))</f>
        <v>#</v>
      </c>
    </row>
    <row r="34683" spans="1:2">
      <c r="A34683" t="s">
        <v>458</v>
      </c>
      <c r="B34683" t="str">
        <f>IF(ISBLANK(VLOOKUP(A34683,Questionnaire!A:KQ,276,FALSE)),"#",VLOOKUP(A34683,Questionnaire!A:KQ,276,FALSE))</f>
        <v>#</v>
      </c>
    </row>
    <row r="34684" spans="1:2">
      <c r="A34684" t="s">
        <v>461</v>
      </c>
      <c r="B34684" t="str">
        <f>IF(ISBLANK(VLOOKUP(A34684,Questionnaire!A:KQ,276,FALSE)),"#",VLOOKUP(A34684,Questionnaire!A:KQ,276,FALSE))</f>
        <v>#</v>
      </c>
    </row>
    <row r="34685" spans="1:2">
      <c r="A34685" t="s">
        <v>465</v>
      </c>
      <c r="B34685" t="str">
        <f>IF(ISBLANK(VLOOKUP(A34685,Questionnaire!A:KQ,276,FALSE)),"#",VLOOKUP(A34685,Questionnaire!A:KQ,276,FALSE))</f>
        <v>#</v>
      </c>
    </row>
    <row r="34686" spans="1:2">
      <c r="A34686" t="s">
        <v>467</v>
      </c>
      <c r="B34686" t="str">
        <f>IF(ISBLANK(VLOOKUP(A34686,Questionnaire!A:KQ,276,FALSE)),"#",VLOOKUP(A34686,Questionnaire!A:KQ,276,FALSE))</f>
        <v>#</v>
      </c>
    </row>
    <row r="34687" spans="1:2">
      <c r="A34687" t="s">
        <v>469</v>
      </c>
      <c r="B34687" t="str">
        <f>IF(ISBLANK(VLOOKUP(A34687,Questionnaire!A:KQ,276,FALSE)),"#",VLOOKUP(A34687,Questionnaire!A:KQ,276,FALSE))</f>
        <v>#</v>
      </c>
    </row>
    <row r="34688" spans="1:2">
      <c r="A34688" t="s">
        <v>471</v>
      </c>
      <c r="B34688" t="str">
        <f>IF(ISBLANK(VLOOKUP(A34688,Questionnaire!A:KQ,276,FALSE)),"#",VLOOKUP(A34688,Questionnaire!A:KQ,276,FALSE))</f>
        <v>#</v>
      </c>
    </row>
    <row r="34689" spans="1:3">
      <c r="A34689" t="s">
        <v>473</v>
      </c>
      <c r="B34689" t="str">
        <f>IF(ISBLANK(VLOOKUP(A34689,Questionnaire!A:KQ,276,FALSE)),"#",VLOOKUP(A34689,Questionnaire!A:KQ,276,FALSE))</f>
        <v>#</v>
      </c>
    </row>
    <row r="34690" spans="1:3">
      <c r="A34690" t="s">
        <v>475</v>
      </c>
      <c r="B34690" t="str">
        <f>IF(ISBLANK(VLOOKUP(A34690,Questionnaire!A:KQ,276,FALSE)),"#",VLOOKUP(A34690,Questionnaire!A:KQ,276,FALSE))</f>
        <v>#</v>
      </c>
    </row>
    <row r="34691" spans="1:3">
      <c r="A34691" t="s">
        <v>185</v>
      </c>
      <c r="B34691" t="str">
        <f>IF(ISBLANK(VLOOKUP(A34691,Questionnaire!A:KQ,277,FALSE)),"#",VLOOKUP(A34691,Questionnaire!A:KQ,277,FALSE))</f>
        <v>#</v>
      </c>
      <c r="C34691">
        <v>274</v>
      </c>
    </row>
    <row r="34692" spans="1:3">
      <c r="A34692" t="s">
        <v>187</v>
      </c>
      <c r="B34692" t="str">
        <f>IF(ISNA(VLOOKUP(VLOOKUP(A34692,Questionnaire!A:KQ,277,FALSE),'CORA Encoding'!D:E,2,FALSE)),"#",VLOOKUP(VLOOKUP(A34692,Questionnaire!A:KQ,277,FALSE),'CORA Encoding'!D:E,2,FALSE))</f>
        <v>#</v>
      </c>
    </row>
    <row r="34693" spans="1:3">
      <c r="A34693" t="s">
        <v>189</v>
      </c>
      <c r="B34693" t="str">
        <f>IF(ISNA(VLOOKUP(VLOOKUP(A34693,Questionnaire!A:KQ,277,FALSE),'CORA Encoding'!G:H,2,FALSE)),"#",VLOOKUP(VLOOKUP(A34693,Questionnaire!A:KQ,277,FALSE),'CORA Encoding'!G:H,2,FALSE))</f>
        <v>#</v>
      </c>
    </row>
    <row r="34694" spans="1:3">
      <c r="A34694" t="s">
        <v>191</v>
      </c>
      <c r="B34694" t="str">
        <f>IF(ISNA(VLOOKUP(VLOOKUP(A34694,Questionnaire!A:KQ,277,FALSE),'Country List'!E:F,2,FALSE)),"#",VLOOKUP(VLOOKUP(A34694,Questionnaire!A:KQ,277,FALSE),'Country List'!E:F,2,FALSE))</f>
        <v>#</v>
      </c>
    </row>
    <row r="34695" spans="1:3">
      <c r="A34695" t="s">
        <v>193</v>
      </c>
      <c r="B34695" t="str">
        <f>IF(ISNA(VLOOKUP(VLOOKUP(A34695,Questionnaire!A:KQ,277,FALSE),'Industry List'!B:C,2,FALSE)),"#",VLOOKUP(VLOOKUP(A34695,Questionnaire!A:KQ,277,FALSE),'Industry List'!B:C,2,FALSE))</f>
        <v>#</v>
      </c>
    </row>
    <row r="34696" spans="1:3">
      <c r="A34696" t="s">
        <v>197</v>
      </c>
      <c r="B34696" t="str">
        <f>IF(ISBLANK(VLOOKUP(A34696,Questionnaire!A:KQ,277,FALSE)),"#",VLOOKUP(A34696,Questionnaire!A:KQ,277,FALSE))</f>
        <v>#</v>
      </c>
    </row>
    <row r="34697" spans="1:3">
      <c r="A34697" t="s">
        <v>201</v>
      </c>
      <c r="B34697" t="str">
        <f>IF(ISBLANK(VLOOKUP(A34697,Questionnaire!A:KQ,277,FALSE)),"#",VLOOKUP(A34697,Questionnaire!A:KQ,277,FALSE))</f>
        <v>#</v>
      </c>
    </row>
    <row r="34698" spans="1:3">
      <c r="A34698" t="s">
        <v>203</v>
      </c>
      <c r="B34698" t="str">
        <f>IF(ISNA(VLOOKUP(VLOOKUP(A34698,Questionnaire!A:KQ,277,FALSE),'CORA Encoding'!J:K,2,FALSE)),"#",VLOOKUP(VLOOKUP(A34698,Questionnaire!A:KQ,277,FALSE),'CORA Encoding'!J:K,2,FALSE))</f>
        <v>#</v>
      </c>
    </row>
    <row r="34699" spans="1:3">
      <c r="A34699" t="s">
        <v>208</v>
      </c>
      <c r="B34699" t="str">
        <f>IF(ISBLANK(VLOOKUP(A34699,Questionnaire!A:KQ,277,FALSE)),"#",VLOOKUP(A34699,Questionnaire!A:KQ,277,FALSE))</f>
        <v>#</v>
      </c>
    </row>
    <row r="34700" spans="1:3">
      <c r="A34700" t="s">
        <v>213</v>
      </c>
      <c r="B34700" t="str">
        <f>IF(ISBLANK(VLOOKUP(A34700,Questionnaire!A:KQ,277,FALSE)),"#",VLOOKUP(A34700,Questionnaire!A:KQ,277,FALSE))</f>
        <v>#</v>
      </c>
    </row>
    <row r="34701" spans="1:3">
      <c r="A34701" t="s">
        <v>215</v>
      </c>
      <c r="B34701" t="str">
        <f>IF(ISBLANK(VLOOKUP(A34701,Questionnaire!A:KQ,277,FALSE)),"#",VLOOKUP(A34701,Questionnaire!A:KQ,277,FALSE))</f>
        <v>#</v>
      </c>
    </row>
    <row r="34702" spans="1:3">
      <c r="A34702" t="s">
        <v>217</v>
      </c>
      <c r="B34702" t="str">
        <f>IF(ISBLANK(VLOOKUP(A34702,Questionnaire!A:KQ,277,FALSE)),"#",VLOOKUP(A34702,Questionnaire!A:KQ,277,FALSE))</f>
        <v>#</v>
      </c>
    </row>
    <row r="34703" spans="1:3">
      <c r="A34703" t="s">
        <v>219</v>
      </c>
      <c r="B34703" t="str">
        <f>IF(ISBLANK(VLOOKUP(A34703,Questionnaire!A:KQ,277,FALSE)),"#",VLOOKUP(A34703,Questionnaire!A:KQ,277,FALSE))</f>
        <v>#</v>
      </c>
    </row>
    <row r="34704" spans="1:3">
      <c r="A34704" t="s">
        <v>221</v>
      </c>
      <c r="B34704" t="str">
        <f>IF(ISBLANK(VLOOKUP(A34704,Questionnaire!A:KQ,277,FALSE)),"#",VLOOKUP(A34704,Questionnaire!A:KQ,277,FALSE))</f>
        <v>#</v>
      </c>
    </row>
    <row r="34705" spans="1:2">
      <c r="A34705" t="s">
        <v>223</v>
      </c>
      <c r="B34705" t="str">
        <f>IF(ISBLANK(VLOOKUP(A34705,Questionnaire!A:KQ,277,FALSE)),"#",VLOOKUP(A34705,Questionnaire!A:KQ,277,FALSE))</f>
        <v>#</v>
      </c>
    </row>
    <row r="34706" spans="1:2">
      <c r="A34706" t="s">
        <v>225</v>
      </c>
      <c r="B34706" t="str">
        <f>IF(ISBLANK(VLOOKUP(A34706,Questionnaire!A:KQ,277,FALSE)),"#",VLOOKUP(A34706,Questionnaire!A:KQ,277,FALSE))</f>
        <v>#</v>
      </c>
    </row>
    <row r="34707" spans="1:2">
      <c r="A34707" t="s">
        <v>227</v>
      </c>
      <c r="B34707" t="str">
        <f>IF(ISBLANK(VLOOKUP(A34707,Questionnaire!A:KQ,277,FALSE)),"#",VLOOKUP(A34707,Questionnaire!A:KQ,277,FALSE))</f>
        <v>#</v>
      </c>
    </row>
    <row r="34708" spans="1:2">
      <c r="A34708" t="s">
        <v>229</v>
      </c>
      <c r="B34708" t="str">
        <f>IF(ISBLANK(VLOOKUP(A34708,Questionnaire!A:KQ,277,FALSE)),"#",VLOOKUP(A34708,Questionnaire!A:KQ,277,FALSE))</f>
        <v>#</v>
      </c>
    </row>
    <row r="34709" spans="1:2">
      <c r="A34709" t="s">
        <v>231</v>
      </c>
      <c r="B34709" t="str">
        <f>IF(ISBLANK(VLOOKUP(A34709,Questionnaire!A:KQ,277,FALSE)),"#",VLOOKUP(A34709,Questionnaire!A:KQ,277,FALSE))</f>
        <v>#</v>
      </c>
    </row>
    <row r="34710" spans="1:2">
      <c r="A34710" t="s">
        <v>233</v>
      </c>
      <c r="B34710" t="str">
        <f>IF(ISBLANK(VLOOKUP(A34710,Questionnaire!A:KQ,277,FALSE)),"#",VLOOKUP(A34710,Questionnaire!A:KQ,277,FALSE))</f>
        <v>#</v>
      </c>
    </row>
    <row r="34711" spans="1:2">
      <c r="A34711" t="s">
        <v>235</v>
      </c>
      <c r="B34711" t="str">
        <f>IF(ISBLANK(VLOOKUP(A34711,Questionnaire!A:KQ,277,FALSE)),"#",VLOOKUP(A34711,Questionnaire!A:KQ,277,FALSE))</f>
        <v>#</v>
      </c>
    </row>
    <row r="34712" spans="1:2">
      <c r="A34712" t="s">
        <v>237</v>
      </c>
      <c r="B34712" t="str">
        <f>IF(ISBLANK(VLOOKUP(A34712,Questionnaire!A:KQ,277,FALSE)),"#",VLOOKUP(A34712,Questionnaire!A:KQ,277,FALSE))</f>
        <v>#</v>
      </c>
    </row>
    <row r="34713" spans="1:2">
      <c r="A34713" t="s">
        <v>239</v>
      </c>
      <c r="B34713" t="str">
        <f>IF(ISBLANK(VLOOKUP(A34713,Questionnaire!A:KQ,277,FALSE)),"#",VLOOKUP(A34713,Questionnaire!A:KQ,277,FALSE))</f>
        <v>#</v>
      </c>
    </row>
    <row r="34714" spans="1:2">
      <c r="A34714" t="s">
        <v>242</v>
      </c>
      <c r="B34714" t="str">
        <f>IF(ISBLANK(VLOOKUP(A34714,Questionnaire!A:KQ,277,FALSE)),"#",VLOOKUP(A34714,Questionnaire!A:KQ,277,FALSE))</f>
        <v>#</v>
      </c>
    </row>
    <row r="34715" spans="1:2">
      <c r="A34715" t="s">
        <v>245</v>
      </c>
      <c r="B34715" t="str">
        <f>IF(ISBLANK(VLOOKUP(A34715,Questionnaire!A:KQ,277,FALSE)),"#",VLOOKUP(A34715,Questionnaire!A:KQ,277,FALSE))</f>
        <v>#</v>
      </c>
    </row>
    <row r="34716" spans="1:2">
      <c r="A34716" t="s">
        <v>247</v>
      </c>
      <c r="B34716" t="str">
        <f>IF(ISBLANK(VLOOKUP(A34716,Questionnaire!A:KQ,277,FALSE)),"#",VLOOKUP(A34716,Questionnaire!A:KQ,277,FALSE))</f>
        <v>#</v>
      </c>
    </row>
    <row r="34717" spans="1:2">
      <c r="A34717" t="s">
        <v>249</v>
      </c>
      <c r="B34717" t="str">
        <f>IF(ISBLANK(VLOOKUP(A34717,Questionnaire!A:KQ,277,FALSE)),"#",VLOOKUP(A34717,Questionnaire!A:KQ,277,FALSE))</f>
        <v>#</v>
      </c>
    </row>
    <row r="34718" spans="1:2">
      <c r="A34718" t="s">
        <v>250</v>
      </c>
      <c r="B34718" t="str">
        <f>IF(ISBLANK(VLOOKUP(A34718,Questionnaire!A:KQ,277,FALSE)),"#",VLOOKUP(A34718,Questionnaire!A:KQ,277,FALSE))</f>
        <v>#</v>
      </c>
    </row>
    <row r="34719" spans="1:2">
      <c r="A34719" t="s">
        <v>252</v>
      </c>
      <c r="B34719" t="str">
        <f>IF(ISBLANK(VLOOKUP(A34719,Questionnaire!A:KQ,277,FALSE)),"#",VLOOKUP(A34719,Questionnaire!A:KQ,277,FALSE))</f>
        <v>#</v>
      </c>
    </row>
    <row r="34720" spans="1:2">
      <c r="A34720" t="s">
        <v>255</v>
      </c>
      <c r="B34720" t="str">
        <f>IF(ISBLANK(VLOOKUP(A34720,Questionnaire!A:KQ,277,FALSE)),"#",VLOOKUP(A34720,Questionnaire!A:KQ,277,FALSE))</f>
        <v>#</v>
      </c>
    </row>
    <row r="34721" spans="1:2">
      <c r="A34721" t="s">
        <v>258</v>
      </c>
      <c r="B34721" t="str">
        <f>IF(ISNA(VLOOKUP(VLOOKUP(A34721,Questionnaire!A:KQ,277,FALSE),'CORA Encoding'!M:N,2,FALSE)),"#",VLOOKUP(VLOOKUP(A34721,Questionnaire!A:KQ,277,FALSE),'CORA Encoding'!M:N,2,FALSE))</f>
        <v>#</v>
      </c>
    </row>
    <row r="34722" spans="1:2">
      <c r="A34722" t="s">
        <v>261</v>
      </c>
      <c r="B34722" t="str">
        <f>IF(ISBLANK(VLOOKUP(A34722,Questionnaire!A:KQ,277,FALSE)),"#",VLOOKUP(A34722,Questionnaire!A:KQ,277,FALSE))</f>
        <v>#</v>
      </c>
    </row>
    <row r="34723" spans="1:2">
      <c r="A34723" t="s">
        <v>263</v>
      </c>
      <c r="B34723" t="str">
        <f>IF(ISBLANK(VLOOKUP(A34723,Questionnaire!A:KQ,277,FALSE)),"#",VLOOKUP(A34723,Questionnaire!A:KQ,277,FALSE))</f>
        <v>#</v>
      </c>
    </row>
    <row r="34724" spans="1:2">
      <c r="A34724" t="s">
        <v>265</v>
      </c>
      <c r="B34724" t="str">
        <f>IF(ISBLANK(VLOOKUP(A34724,Questionnaire!A:KQ,277,FALSE)),"#",VLOOKUP(A34724,Questionnaire!A:KQ,277,FALSE))</f>
        <v>#</v>
      </c>
    </row>
    <row r="34725" spans="1:2">
      <c r="A34725" t="s">
        <v>267</v>
      </c>
      <c r="B34725" t="str">
        <f>IF(ISBLANK(VLOOKUP(A34725,Questionnaire!A:KQ,277,FALSE)),"#",VLOOKUP(A34725,Questionnaire!A:KQ,277,FALSE))</f>
        <v>#</v>
      </c>
    </row>
    <row r="34726" spans="1:2">
      <c r="A34726" t="s">
        <v>269</v>
      </c>
      <c r="B34726" t="str">
        <f>IF(ISBLANK(VLOOKUP(A34726,Questionnaire!A:KQ,277,FALSE)),"#",VLOOKUP(A34726,Questionnaire!A:KQ,277,FALSE))</f>
        <v>#</v>
      </c>
    </row>
    <row r="34727" spans="1:2">
      <c r="A34727" t="s">
        <v>274</v>
      </c>
      <c r="B34727" t="str">
        <f>IF(ISBLANK(VLOOKUP(A34727,Questionnaire!A:KQ,277,FALSE)),"#",VLOOKUP(A34727,Questionnaire!A:KQ,277,FALSE))</f>
        <v>#</v>
      </c>
    </row>
    <row r="34728" spans="1:2">
      <c r="A34728" t="s">
        <v>276</v>
      </c>
      <c r="B34728" t="str">
        <f>IF(ISBLANK(VLOOKUP(A34728,Questionnaire!A:KQ,277,FALSE)),"#",VLOOKUP(A34728,Questionnaire!A:KQ,277,FALSE))</f>
        <v>#</v>
      </c>
    </row>
    <row r="34729" spans="1:2">
      <c r="A34729" t="s">
        <v>278</v>
      </c>
      <c r="B34729" t="str">
        <f>IF(ISBLANK(VLOOKUP(A34729,Questionnaire!A:KQ,277,FALSE)),"#",VLOOKUP(A34729,Questionnaire!A:KQ,277,FALSE))</f>
        <v>#</v>
      </c>
    </row>
    <row r="34730" spans="1:2">
      <c r="A34730" t="s">
        <v>280</v>
      </c>
      <c r="B34730" t="str">
        <f>IF(ISBLANK(VLOOKUP(A34730,Questionnaire!A:KQ,277,FALSE)),"#",VLOOKUP(A34730,Questionnaire!A:KQ,277,FALSE))</f>
        <v>#</v>
      </c>
    </row>
    <row r="34731" spans="1:2">
      <c r="A34731" t="s">
        <v>282</v>
      </c>
      <c r="B34731" t="str">
        <f>IF(ISBLANK(VLOOKUP(A34731,Questionnaire!A:KQ,277,FALSE)),"#",VLOOKUP(A34731,Questionnaire!A:KQ,277,FALSE))</f>
        <v>#</v>
      </c>
    </row>
    <row r="34732" spans="1:2">
      <c r="A34732" t="s">
        <v>286</v>
      </c>
      <c r="B34732" t="str">
        <f>IF(ISBLANK(VLOOKUP(A34732,Questionnaire!A:KQ,277,FALSE)),"#",VLOOKUP(A34732,Questionnaire!A:KQ,277,FALSE))</f>
        <v>#</v>
      </c>
    </row>
    <row r="34733" spans="1:2">
      <c r="A34733" t="s">
        <v>288</v>
      </c>
      <c r="B34733" t="str">
        <f>IF(ISBLANK(VLOOKUP(A34733,Questionnaire!A:KQ,277,FALSE)),"#",VLOOKUP(A34733,Questionnaire!A:KQ,277,FALSE))</f>
        <v>#</v>
      </c>
    </row>
    <row r="34734" spans="1:2">
      <c r="A34734" t="s">
        <v>290</v>
      </c>
      <c r="B34734" t="str">
        <f>IF(ISBLANK(VLOOKUP(A34734,Questionnaire!A:KQ,277,FALSE)),"#",VLOOKUP(A34734,Questionnaire!A:KQ,277,FALSE))</f>
        <v>#</v>
      </c>
    </row>
    <row r="34735" spans="1:2">
      <c r="A34735" t="s">
        <v>292</v>
      </c>
      <c r="B34735" t="str">
        <f>IF(ISBLANK(VLOOKUP(A34735,Questionnaire!A:KQ,277,FALSE)),"#",VLOOKUP(A34735,Questionnaire!A:KQ,277,FALSE))</f>
        <v>#</v>
      </c>
    </row>
    <row r="34736" spans="1:2">
      <c r="A34736" t="s">
        <v>294</v>
      </c>
      <c r="B34736" t="str">
        <f>IF(ISBLANK(VLOOKUP(A34736,Questionnaire!A:KQ,277,FALSE)),"#",VLOOKUP(A34736,Questionnaire!A:KQ,277,FALSE))</f>
        <v>#</v>
      </c>
    </row>
    <row r="34737" spans="1:2">
      <c r="A34737" t="s">
        <v>296</v>
      </c>
      <c r="B34737" t="str">
        <f>IF(ISBLANK(VLOOKUP(A34737,Questionnaire!A:KQ,277,FALSE)),"#",VLOOKUP(A34737,Questionnaire!A:KQ,277,FALSE))</f>
        <v>#</v>
      </c>
    </row>
    <row r="34738" spans="1:2">
      <c r="A34738" t="s">
        <v>301</v>
      </c>
      <c r="B34738" t="str">
        <f>IF(ISBLANK(VLOOKUP(A34738,Questionnaire!A:KQ,277,FALSE)),"#",VLOOKUP(A34738,Questionnaire!A:KQ,277,FALSE))</f>
        <v>#</v>
      </c>
    </row>
    <row r="34739" spans="1:2">
      <c r="A34739" t="s">
        <v>303</v>
      </c>
      <c r="B34739" t="str">
        <f>IF(ISBLANK(VLOOKUP(A34739,Questionnaire!A:KQ,277,FALSE)),"#",VLOOKUP(A34739,Questionnaire!A:KQ,277,FALSE))</f>
        <v>#</v>
      </c>
    </row>
    <row r="34740" spans="1:2">
      <c r="A34740" t="s">
        <v>305</v>
      </c>
      <c r="B34740" t="str">
        <f>IF(ISBLANK(VLOOKUP(A34740,Questionnaire!A:KQ,277,FALSE)),"#",VLOOKUP(A34740,Questionnaire!A:KQ,277,FALSE))</f>
        <v>#</v>
      </c>
    </row>
    <row r="34741" spans="1:2">
      <c r="A34741" t="s">
        <v>307</v>
      </c>
      <c r="B34741" t="str">
        <f>IF(ISBLANK(VLOOKUP(A34741,Questionnaire!A:KQ,277,FALSE)),"#",VLOOKUP(A34741,Questionnaire!A:KQ,277,FALSE))</f>
        <v>#</v>
      </c>
    </row>
    <row r="34742" spans="1:2">
      <c r="A34742" t="s">
        <v>311</v>
      </c>
      <c r="B34742" t="str">
        <f>IF(ISBLANK(VLOOKUP(A34742,Questionnaire!A:KQ,277,FALSE)),"#",VLOOKUP(A34742,Questionnaire!A:KQ,277,FALSE))</f>
        <v>#</v>
      </c>
    </row>
    <row r="34743" spans="1:2">
      <c r="A34743" t="s">
        <v>313</v>
      </c>
      <c r="B34743" t="str">
        <f>IF(ISBLANK(VLOOKUP(A34743,Questionnaire!A:KQ,277,FALSE)),"#",VLOOKUP(A34743,Questionnaire!A:KQ,277,FALSE))</f>
        <v>#</v>
      </c>
    </row>
    <row r="34744" spans="1:2">
      <c r="A34744" t="s">
        <v>314</v>
      </c>
      <c r="B34744" t="str">
        <f>IF(ISBLANK(VLOOKUP(A34744,Questionnaire!A:KQ,277,FALSE)),"#",VLOOKUP(A34744,Questionnaire!A:KQ,277,FALSE))</f>
        <v>#</v>
      </c>
    </row>
    <row r="34745" spans="1:2">
      <c r="A34745" t="s">
        <v>315</v>
      </c>
      <c r="B34745" t="str">
        <f>IF(ISBLANK(VLOOKUP(A34745,Questionnaire!A:KQ,277,FALSE)),"#",VLOOKUP(A34745,Questionnaire!A:KQ,277,FALSE))</f>
        <v>#</v>
      </c>
    </row>
    <row r="34746" spans="1:2">
      <c r="A34746" t="s">
        <v>317</v>
      </c>
      <c r="B34746" t="str">
        <f>IF(ISBLANK(VLOOKUP(A34746,Questionnaire!A:KQ,277,FALSE)),"#",VLOOKUP(A34746,Questionnaire!A:KQ,277,FALSE))</f>
        <v>#</v>
      </c>
    </row>
    <row r="34747" spans="1:2">
      <c r="A34747" t="s">
        <v>319</v>
      </c>
      <c r="B34747" t="str">
        <f>IF(ISBLANK(VLOOKUP(A34747,Questionnaire!A:KQ,277,FALSE)),"#",VLOOKUP(A34747,Questionnaire!A:KQ,277,FALSE))</f>
        <v>#</v>
      </c>
    </row>
    <row r="34748" spans="1:2">
      <c r="A34748" t="s">
        <v>322</v>
      </c>
      <c r="B34748" t="str">
        <f>IF(ISBLANK(VLOOKUP(A34748,Questionnaire!A:KQ,277,FALSE)),"#",VLOOKUP(A34748,Questionnaire!A:KQ,277,FALSE))</f>
        <v>#</v>
      </c>
    </row>
    <row r="34749" spans="1:2">
      <c r="A34749" t="s">
        <v>326</v>
      </c>
      <c r="B34749" t="str">
        <f>IF(ISBLANK(VLOOKUP(A34749,Questionnaire!A:KQ,277,FALSE)),"#",VLOOKUP(A34749,Questionnaire!A:KQ,277,FALSE))</f>
        <v>#</v>
      </c>
    </row>
    <row r="34750" spans="1:2">
      <c r="A34750" t="s">
        <v>328</v>
      </c>
      <c r="B34750" t="str">
        <f>IF(ISBLANK(VLOOKUP(A34750,Questionnaire!A:KQ,277,FALSE)),"#",VLOOKUP(A34750,Questionnaire!A:KQ,277,FALSE))</f>
        <v>#</v>
      </c>
    </row>
    <row r="34751" spans="1:2">
      <c r="A34751" t="s">
        <v>332</v>
      </c>
      <c r="B34751" t="str">
        <f>IF(ISBLANK(VLOOKUP(A34751,Questionnaire!A:KQ,277,FALSE)),"#",VLOOKUP(A34751,Questionnaire!A:KQ,277,FALSE))</f>
        <v>#</v>
      </c>
    </row>
    <row r="34752" spans="1:2">
      <c r="A34752" t="s">
        <v>333</v>
      </c>
      <c r="B34752" t="str">
        <f>IF(ISBLANK(VLOOKUP(A34752,Questionnaire!A:KQ,277,FALSE)),"#",VLOOKUP(A34752,Questionnaire!A:KQ,277,FALSE))</f>
        <v>#</v>
      </c>
    </row>
    <row r="34753" spans="1:2">
      <c r="A34753" t="s">
        <v>334</v>
      </c>
      <c r="B34753" t="str">
        <f>IF(ISBLANK(VLOOKUP(A34753,Questionnaire!A:KQ,277,FALSE)),"#",VLOOKUP(A34753,Questionnaire!A:KQ,277,FALSE))</f>
        <v>#</v>
      </c>
    </row>
    <row r="34754" spans="1:2">
      <c r="A34754" t="s">
        <v>335</v>
      </c>
      <c r="B34754" t="str">
        <f>IF(ISBLANK(VLOOKUP(A34754,Questionnaire!A:KQ,277,FALSE)),"#",VLOOKUP(A34754,Questionnaire!A:KQ,277,FALSE))</f>
        <v>#</v>
      </c>
    </row>
    <row r="34755" spans="1:2">
      <c r="A34755" t="s">
        <v>336</v>
      </c>
      <c r="B34755" t="str">
        <f>IF(ISBLANK(VLOOKUP(A34755,Questionnaire!A:KQ,277,FALSE)),"#",VLOOKUP(A34755,Questionnaire!A:KQ,277,FALSE))</f>
        <v>#</v>
      </c>
    </row>
    <row r="34756" spans="1:2">
      <c r="A34756" t="s">
        <v>337</v>
      </c>
      <c r="B34756" t="str">
        <f>IF(ISBLANK(VLOOKUP(A34756,Questionnaire!A:KQ,277,FALSE)),"#",VLOOKUP(A34756,Questionnaire!A:KQ,277,FALSE))</f>
        <v>#</v>
      </c>
    </row>
    <row r="34757" spans="1:2">
      <c r="A34757" t="s">
        <v>338</v>
      </c>
      <c r="B34757" t="str">
        <f>IF(ISBLANK(VLOOKUP(A34757,Questionnaire!A:KQ,277,FALSE)),"#",VLOOKUP(A34757,Questionnaire!A:KQ,277,FALSE))</f>
        <v>#</v>
      </c>
    </row>
    <row r="34758" spans="1:2">
      <c r="A34758" t="s">
        <v>339</v>
      </c>
      <c r="B34758" t="str">
        <f>IF(ISBLANK(VLOOKUP(A34758,Questionnaire!A:KQ,277,FALSE)),"#",VLOOKUP(A34758,Questionnaire!A:KQ,277,FALSE))</f>
        <v>#</v>
      </c>
    </row>
    <row r="34759" spans="1:2">
      <c r="A34759" t="s">
        <v>340</v>
      </c>
      <c r="B34759" t="str">
        <f>IF(ISBLANK(VLOOKUP(A34759,Questionnaire!A:KQ,277,FALSE)),"#",VLOOKUP(A34759,Questionnaire!A:KQ,277,FALSE))</f>
        <v>#</v>
      </c>
    </row>
    <row r="34760" spans="1:2">
      <c r="A34760" t="s">
        <v>341</v>
      </c>
      <c r="B34760" t="str">
        <f>IF(ISBLANK(VLOOKUP(A34760,Questionnaire!A:KQ,277,FALSE)),"#",VLOOKUP(A34760,Questionnaire!A:KQ,277,FALSE))</f>
        <v>#</v>
      </c>
    </row>
    <row r="34761" spans="1:2">
      <c r="A34761" t="s">
        <v>342</v>
      </c>
      <c r="B34761" t="str">
        <f>IF(ISBLANK(VLOOKUP(A34761,Questionnaire!A:KQ,277,FALSE)),"#",VLOOKUP(A34761,Questionnaire!A:KQ,277,FALSE))</f>
        <v>#</v>
      </c>
    </row>
    <row r="34762" spans="1:2">
      <c r="A34762" t="s">
        <v>343</v>
      </c>
      <c r="B34762" t="str">
        <f>IF(ISBLANK(VLOOKUP(A34762,Questionnaire!A:KQ,277,FALSE)),"#",VLOOKUP(A34762,Questionnaire!A:KQ,277,FALSE))</f>
        <v>#</v>
      </c>
    </row>
    <row r="34763" spans="1:2">
      <c r="A34763" t="s">
        <v>344</v>
      </c>
      <c r="B34763" t="str">
        <f>IF(ISBLANK(VLOOKUP(A34763,Questionnaire!A:KQ,277,FALSE)),"#",VLOOKUP(A34763,Questionnaire!A:KQ,277,FALSE))</f>
        <v>#</v>
      </c>
    </row>
    <row r="34764" spans="1:2">
      <c r="A34764" t="s">
        <v>345</v>
      </c>
      <c r="B34764" t="str">
        <f>IF(ISBLANK(VLOOKUP(A34764,Questionnaire!A:KQ,277,FALSE)),"#",VLOOKUP(A34764,Questionnaire!A:KQ,277,FALSE))</f>
        <v>#</v>
      </c>
    </row>
    <row r="34765" spans="1:2">
      <c r="A34765" t="s">
        <v>348</v>
      </c>
      <c r="B34765" t="str">
        <f>IF(ISBLANK(VLOOKUP(A34765,Questionnaire!A:KQ,277,FALSE)),"#",VLOOKUP(A34765,Questionnaire!A:KQ,277,FALSE))</f>
        <v>#</v>
      </c>
    </row>
    <row r="34766" spans="1:2">
      <c r="A34766" t="s">
        <v>353</v>
      </c>
      <c r="B34766" t="str">
        <f>IF(ISBLANK(VLOOKUP(A34766,Questionnaire!A:KQ,277,FALSE)),"#",VLOOKUP(A34766,Questionnaire!A:KQ,277,FALSE))</f>
        <v>#</v>
      </c>
    </row>
    <row r="34767" spans="1:2">
      <c r="A34767" t="s">
        <v>354</v>
      </c>
      <c r="B34767" t="str">
        <f>IF(ISBLANK(VLOOKUP(A34767,Questionnaire!A:KQ,277,FALSE)),"#",VLOOKUP(A34767,Questionnaire!A:KQ,277,FALSE))</f>
        <v>#</v>
      </c>
    </row>
    <row r="34768" spans="1:2">
      <c r="A34768" t="s">
        <v>355</v>
      </c>
      <c r="B34768" t="str">
        <f>IF(ISBLANK(VLOOKUP(A34768,Questionnaire!A:KQ,277,FALSE)),"#",VLOOKUP(A34768,Questionnaire!A:KQ,277,FALSE))</f>
        <v>#</v>
      </c>
    </row>
    <row r="34769" spans="1:2">
      <c r="A34769" t="s">
        <v>356</v>
      </c>
      <c r="B34769" t="str">
        <f>IF(ISBLANK(VLOOKUP(A34769,Questionnaire!A:KQ,277,FALSE)),"#",VLOOKUP(A34769,Questionnaire!A:KQ,277,FALSE))</f>
        <v>#</v>
      </c>
    </row>
    <row r="34770" spans="1:2">
      <c r="A34770" t="s">
        <v>357</v>
      </c>
      <c r="B34770" t="str">
        <f>IF(ISBLANK(VLOOKUP(A34770,Questionnaire!A:KQ,277,FALSE)),"#",VLOOKUP(A34770,Questionnaire!A:KQ,277,FALSE))</f>
        <v>#</v>
      </c>
    </row>
    <row r="34771" spans="1:2">
      <c r="A34771" t="s">
        <v>360</v>
      </c>
      <c r="B34771" t="str">
        <f>IF(ISBLANK(VLOOKUP(A34771,Questionnaire!A:KQ,277,FALSE)),"#",VLOOKUP(A34771,Questionnaire!A:KQ,277,FALSE))</f>
        <v>#</v>
      </c>
    </row>
    <row r="34772" spans="1:2">
      <c r="A34772" t="s">
        <v>362</v>
      </c>
      <c r="B34772" t="str">
        <f>IF(ISBLANK(VLOOKUP(A34772,Questionnaire!A:KQ,277,FALSE)),"#",VLOOKUP(A34772,Questionnaire!A:KQ,277,FALSE))</f>
        <v>#</v>
      </c>
    </row>
    <row r="34773" spans="1:2">
      <c r="A34773" t="s">
        <v>363</v>
      </c>
      <c r="B34773" t="str">
        <f>IF(ISBLANK(VLOOKUP(A34773,Questionnaire!A:KQ,277,FALSE)),"#",VLOOKUP(A34773,Questionnaire!A:KQ,277,FALSE))</f>
        <v>#</v>
      </c>
    </row>
    <row r="34774" spans="1:2">
      <c r="A34774" t="s">
        <v>364</v>
      </c>
      <c r="B34774" t="str">
        <f>IF(ISBLANK(VLOOKUP(A34774,Questionnaire!A:KQ,277,FALSE)),"#",VLOOKUP(A34774,Questionnaire!A:KQ,277,FALSE))</f>
        <v>#</v>
      </c>
    </row>
    <row r="34775" spans="1:2">
      <c r="A34775" t="s">
        <v>365</v>
      </c>
      <c r="B34775" t="str">
        <f>IF(ISBLANK(VLOOKUP(A34775,Questionnaire!A:KQ,277,FALSE)),"#",VLOOKUP(A34775,Questionnaire!A:KQ,277,FALSE))</f>
        <v>#</v>
      </c>
    </row>
    <row r="34776" spans="1:2">
      <c r="A34776" t="s">
        <v>366</v>
      </c>
      <c r="B34776" t="str">
        <f>IF(ISBLANK(VLOOKUP(A34776,Questionnaire!A:KQ,277,FALSE)),"#",VLOOKUP(A34776,Questionnaire!A:KQ,277,FALSE))</f>
        <v>#</v>
      </c>
    </row>
    <row r="34777" spans="1:2">
      <c r="A34777" t="s">
        <v>371</v>
      </c>
      <c r="B34777" t="str">
        <f>IF(ISBLANK(VLOOKUP(A34777,Questionnaire!A:KQ,277,FALSE)),"#",VLOOKUP(A34777,Questionnaire!A:KQ,277,FALSE))</f>
        <v>#</v>
      </c>
    </row>
    <row r="34778" spans="1:2">
      <c r="A34778" t="s">
        <v>372</v>
      </c>
      <c r="B34778" t="str">
        <f>IF(ISBLANK(VLOOKUP(A34778,Questionnaire!A:KQ,277,FALSE)),"#",VLOOKUP(A34778,Questionnaire!A:KQ,277,FALSE))</f>
        <v>#</v>
      </c>
    </row>
    <row r="34779" spans="1:2">
      <c r="A34779" t="s">
        <v>373</v>
      </c>
      <c r="B34779" t="str">
        <f>IF(ISBLANK(VLOOKUP(A34779,Questionnaire!A:KQ,277,FALSE)),"#",VLOOKUP(A34779,Questionnaire!A:KQ,277,FALSE))</f>
        <v>#</v>
      </c>
    </row>
    <row r="34780" spans="1:2">
      <c r="A34780" t="s">
        <v>374</v>
      </c>
      <c r="B34780" t="str">
        <f>IF(ISBLANK(VLOOKUP(A34780,Questionnaire!A:KQ,277,FALSE)),"#",VLOOKUP(A34780,Questionnaire!A:KQ,277,FALSE))</f>
        <v>#</v>
      </c>
    </row>
    <row r="34781" spans="1:2">
      <c r="A34781" t="s">
        <v>377</v>
      </c>
      <c r="B34781" t="str">
        <f>IF(ISBLANK(VLOOKUP(A34781,Questionnaire!A:KQ,277,FALSE)),"#",VLOOKUP(A34781,Questionnaire!A:KQ,277,FALSE))</f>
        <v>#</v>
      </c>
    </row>
    <row r="34782" spans="1:2">
      <c r="A34782" t="s">
        <v>379</v>
      </c>
      <c r="B34782" t="str">
        <f>IF(ISBLANK(VLOOKUP(A34782,Questionnaire!A:KQ,277,FALSE)),"#",VLOOKUP(A34782,Questionnaire!A:KQ,277,FALSE))</f>
        <v>#</v>
      </c>
    </row>
    <row r="34783" spans="1:2">
      <c r="A34783" t="s">
        <v>380</v>
      </c>
      <c r="B34783" t="str">
        <f>IF(ISBLANK(VLOOKUP(A34783,Questionnaire!A:KQ,277,FALSE)),"#",VLOOKUP(A34783,Questionnaire!A:KQ,277,FALSE))</f>
        <v>#</v>
      </c>
    </row>
    <row r="34784" spans="1:2">
      <c r="A34784" t="s">
        <v>381</v>
      </c>
      <c r="B34784" t="str">
        <f>IF(ISBLANK(VLOOKUP(A34784,Questionnaire!A:KQ,277,FALSE)),"#",VLOOKUP(A34784,Questionnaire!A:KQ,277,FALSE))</f>
        <v>#</v>
      </c>
    </row>
    <row r="34785" spans="1:2">
      <c r="A34785" t="s">
        <v>382</v>
      </c>
      <c r="B34785" t="str">
        <f>IF(ISBLANK(VLOOKUP(A34785,Questionnaire!A:KQ,277,FALSE)),"#",VLOOKUP(A34785,Questionnaire!A:KQ,277,FALSE))</f>
        <v>#</v>
      </c>
    </row>
    <row r="34786" spans="1:2">
      <c r="A34786" t="s">
        <v>384</v>
      </c>
      <c r="B34786" t="str">
        <f>IF(ISBLANK(VLOOKUP(A34786,Questionnaire!A:KQ,277,FALSE)),"#",VLOOKUP(A34786,Questionnaire!A:KQ,277,FALSE))</f>
        <v>#</v>
      </c>
    </row>
    <row r="34787" spans="1:2">
      <c r="A34787" t="s">
        <v>387</v>
      </c>
      <c r="B34787" t="str">
        <f>IF(ISBLANK(VLOOKUP(A34787,Questionnaire!A:KQ,277,FALSE)),"#",VLOOKUP(A34787,Questionnaire!A:KQ,277,FALSE))</f>
        <v>#</v>
      </c>
    </row>
    <row r="34788" spans="1:2">
      <c r="A34788" t="s">
        <v>391</v>
      </c>
      <c r="B34788" t="str">
        <f>IF(ISBLANK(VLOOKUP(A34788,Questionnaire!A:KQ,277,FALSE)),"#",VLOOKUP(A34788,Questionnaire!A:KQ,277,FALSE))</f>
        <v>#</v>
      </c>
    </row>
    <row r="34789" spans="1:2">
      <c r="A34789" t="s">
        <v>393</v>
      </c>
      <c r="B34789" t="str">
        <f>IF(ISBLANK(VLOOKUP(A34789,Questionnaire!A:KQ,277,FALSE)),"#",VLOOKUP(A34789,Questionnaire!A:KQ,277,FALSE))</f>
        <v>#</v>
      </c>
    </row>
    <row r="34790" spans="1:2">
      <c r="A34790" t="s">
        <v>395</v>
      </c>
      <c r="B34790" t="str">
        <f>IF(ISBLANK(VLOOKUP(A34790,Questionnaire!A:KQ,277,FALSE)),"#",VLOOKUP(A34790,Questionnaire!A:KQ,277,FALSE))</f>
        <v>#</v>
      </c>
    </row>
    <row r="34791" spans="1:2">
      <c r="A34791" t="s">
        <v>398</v>
      </c>
      <c r="B34791" t="str">
        <f>IF(ISBLANK(VLOOKUP(A34791,Questionnaire!A:KQ,277,FALSE)),"#",VLOOKUP(A34791,Questionnaire!A:KQ,277,FALSE))</f>
        <v>#</v>
      </c>
    </row>
    <row r="34792" spans="1:2">
      <c r="A34792" t="s">
        <v>402</v>
      </c>
      <c r="B34792" t="str">
        <f>IF(ISBLANK(VLOOKUP(A34792,Questionnaire!A:KQ,277,FALSE)),"#",VLOOKUP(A34792,Questionnaire!A:KQ,277,FALSE))</f>
        <v>#</v>
      </c>
    </row>
    <row r="34793" spans="1:2">
      <c r="A34793" t="s">
        <v>405</v>
      </c>
      <c r="B34793" t="str">
        <f>IF(ISBLANK(VLOOKUP(A34793,Questionnaire!A:KQ,277,FALSE)),"#",VLOOKUP(A34793,Questionnaire!A:KQ,277,FALSE))</f>
        <v>#</v>
      </c>
    </row>
    <row r="34794" spans="1:2">
      <c r="A34794" t="s">
        <v>409</v>
      </c>
      <c r="B34794" t="str">
        <f>IF(ISBLANK(VLOOKUP(A34794,Questionnaire!A:KQ,277,FALSE)),"#",VLOOKUP(A34794,Questionnaire!A:KQ,277,FALSE))</f>
        <v>#</v>
      </c>
    </row>
    <row r="34795" spans="1:2">
      <c r="A34795" t="s">
        <v>412</v>
      </c>
      <c r="B34795" t="str">
        <f>IF(ISBLANK(VLOOKUP(A34795,Questionnaire!A:KQ,277,FALSE)),"#",VLOOKUP(A34795,Questionnaire!A:KQ,277,FALSE))</f>
        <v>#</v>
      </c>
    </row>
    <row r="34796" spans="1:2">
      <c r="A34796" t="s">
        <v>415</v>
      </c>
      <c r="B34796" t="str">
        <f>IF(ISBLANK(VLOOKUP(A34796,Questionnaire!A:KQ,277,FALSE)),"#",VLOOKUP(A34796,Questionnaire!A:KQ,277,FALSE))</f>
        <v>#</v>
      </c>
    </row>
    <row r="34797" spans="1:2">
      <c r="A34797" t="s">
        <v>418</v>
      </c>
      <c r="B34797" t="str">
        <f>IF(ISBLANK(VLOOKUP(A34797,Questionnaire!A:KQ,277,FALSE)),"#",VLOOKUP(A34797,Questionnaire!A:KQ,277,FALSE))</f>
        <v>#</v>
      </c>
    </row>
    <row r="34798" spans="1:2">
      <c r="A34798" t="s">
        <v>421</v>
      </c>
      <c r="B34798" t="str">
        <f>IF(ISBLANK(VLOOKUP(A34798,Questionnaire!A:KQ,277,FALSE)),"#",VLOOKUP(A34798,Questionnaire!A:KQ,277,FALSE))</f>
        <v>#</v>
      </c>
    </row>
    <row r="34799" spans="1:2">
      <c r="A34799" t="s">
        <v>424</v>
      </c>
      <c r="B34799" t="str">
        <f>IF(ISBLANK(VLOOKUP(A34799,Questionnaire!A:KQ,277,FALSE)),"#",VLOOKUP(A34799,Questionnaire!A:KQ,277,FALSE))</f>
        <v>#</v>
      </c>
    </row>
    <row r="34800" spans="1:2">
      <c r="A34800" t="s">
        <v>429</v>
      </c>
      <c r="B34800" t="str">
        <f>IF(ISBLANK(VLOOKUP(A34800,Questionnaire!A:KQ,277,FALSE)),"#",VLOOKUP(A34800,Questionnaire!A:KQ,277,FALSE))</f>
        <v>#</v>
      </c>
    </row>
    <row r="34801" spans="1:2">
      <c r="A34801" t="s">
        <v>432</v>
      </c>
      <c r="B34801" t="str">
        <f>IF(ISBLANK(VLOOKUP(A34801,Questionnaire!A:KQ,277,FALSE)),"#",VLOOKUP(A34801,Questionnaire!A:KQ,277,FALSE))</f>
        <v>#</v>
      </c>
    </row>
    <row r="34802" spans="1:2">
      <c r="A34802" t="s">
        <v>435</v>
      </c>
      <c r="B34802" t="str">
        <f>IF(ISBLANK(VLOOKUP(A34802,Questionnaire!A:KQ,277,FALSE)),"#",VLOOKUP(A34802,Questionnaire!A:KQ,277,FALSE))</f>
        <v>#</v>
      </c>
    </row>
    <row r="34803" spans="1:2">
      <c r="A34803" t="s">
        <v>437</v>
      </c>
      <c r="B34803" t="str">
        <f>IF(ISBLANK(VLOOKUP(A34803,Questionnaire!A:KQ,277,FALSE)),"#",VLOOKUP(A34803,Questionnaire!A:KQ,277,FALSE))</f>
        <v>#</v>
      </c>
    </row>
    <row r="34804" spans="1:2">
      <c r="A34804" t="s">
        <v>439</v>
      </c>
      <c r="B34804" t="str">
        <f>IF(ISBLANK(VLOOKUP(A34804,Questionnaire!A:KQ,277,FALSE)),"#",VLOOKUP(A34804,Questionnaire!A:KQ,277,FALSE))</f>
        <v>#</v>
      </c>
    </row>
    <row r="34805" spans="1:2">
      <c r="A34805" t="s">
        <v>442</v>
      </c>
      <c r="B34805" t="str">
        <f>IF(ISBLANK(VLOOKUP(A34805,Questionnaire!A:KQ,277,FALSE)),"#",VLOOKUP(A34805,Questionnaire!A:KQ,277,FALSE))</f>
        <v>#</v>
      </c>
    </row>
    <row r="34806" spans="1:2">
      <c r="A34806" t="s">
        <v>445</v>
      </c>
      <c r="B34806" t="str">
        <f>IF(ISBLANK(VLOOKUP(A34806,Questionnaire!A:KQ,277,FALSE)),"#",VLOOKUP(A34806,Questionnaire!A:KQ,277,FALSE))</f>
        <v>#</v>
      </c>
    </row>
    <row r="34807" spans="1:2">
      <c r="A34807" t="s">
        <v>448</v>
      </c>
      <c r="B34807" t="str">
        <f>IF(ISBLANK(VLOOKUP(A34807,Questionnaire!A:KQ,277,FALSE)),"#",VLOOKUP(A34807,Questionnaire!A:KQ,277,FALSE))</f>
        <v>#</v>
      </c>
    </row>
    <row r="34808" spans="1:2">
      <c r="A34808" t="s">
        <v>452</v>
      </c>
      <c r="B34808" t="str">
        <f>IF(ISBLANK(VLOOKUP(A34808,Questionnaire!A:KQ,277,FALSE)),"#",VLOOKUP(A34808,Questionnaire!A:KQ,277,FALSE))</f>
        <v>#</v>
      </c>
    </row>
    <row r="34809" spans="1:2">
      <c r="A34809" t="s">
        <v>455</v>
      </c>
      <c r="B34809" t="str">
        <f>IF(ISBLANK(VLOOKUP(A34809,Questionnaire!A:KQ,277,FALSE)),"#",VLOOKUP(A34809,Questionnaire!A:KQ,277,FALSE))</f>
        <v>#</v>
      </c>
    </row>
    <row r="34810" spans="1:2">
      <c r="A34810" t="s">
        <v>458</v>
      </c>
      <c r="B34810" t="str">
        <f>IF(ISBLANK(VLOOKUP(A34810,Questionnaire!A:KQ,277,FALSE)),"#",VLOOKUP(A34810,Questionnaire!A:KQ,277,FALSE))</f>
        <v>#</v>
      </c>
    </row>
    <row r="34811" spans="1:2">
      <c r="A34811" t="s">
        <v>461</v>
      </c>
      <c r="B34811" t="str">
        <f>IF(ISBLANK(VLOOKUP(A34811,Questionnaire!A:KQ,277,FALSE)),"#",VLOOKUP(A34811,Questionnaire!A:KQ,277,FALSE))</f>
        <v>#</v>
      </c>
    </row>
    <row r="34812" spans="1:2">
      <c r="A34812" t="s">
        <v>465</v>
      </c>
      <c r="B34812" t="str">
        <f>IF(ISBLANK(VLOOKUP(A34812,Questionnaire!A:KQ,277,FALSE)),"#",VLOOKUP(A34812,Questionnaire!A:KQ,277,FALSE))</f>
        <v>#</v>
      </c>
    </row>
    <row r="34813" spans="1:2">
      <c r="A34813" t="s">
        <v>467</v>
      </c>
      <c r="B34813" t="str">
        <f>IF(ISBLANK(VLOOKUP(A34813,Questionnaire!A:KQ,277,FALSE)),"#",VLOOKUP(A34813,Questionnaire!A:KQ,277,FALSE))</f>
        <v>#</v>
      </c>
    </row>
    <row r="34814" spans="1:2">
      <c r="A34814" t="s">
        <v>469</v>
      </c>
      <c r="B34814" t="str">
        <f>IF(ISBLANK(VLOOKUP(A34814,Questionnaire!A:KQ,277,FALSE)),"#",VLOOKUP(A34814,Questionnaire!A:KQ,277,FALSE))</f>
        <v>#</v>
      </c>
    </row>
    <row r="34815" spans="1:2">
      <c r="A34815" t="s">
        <v>471</v>
      </c>
      <c r="B34815" t="str">
        <f>IF(ISBLANK(VLOOKUP(A34815,Questionnaire!A:KQ,277,FALSE)),"#",VLOOKUP(A34815,Questionnaire!A:KQ,277,FALSE))</f>
        <v>#</v>
      </c>
    </row>
    <row r="34816" spans="1:2">
      <c r="A34816" t="s">
        <v>473</v>
      </c>
      <c r="B34816" t="str">
        <f>IF(ISBLANK(VLOOKUP(A34816,Questionnaire!A:KQ,277,FALSE)),"#",VLOOKUP(A34816,Questionnaire!A:KQ,277,FALSE))</f>
        <v>#</v>
      </c>
    </row>
    <row r="34817" spans="1:3">
      <c r="A34817" t="s">
        <v>475</v>
      </c>
      <c r="B34817" t="str">
        <f>IF(ISBLANK(VLOOKUP(A34817,Questionnaire!A:KQ,277,FALSE)),"#",VLOOKUP(A34817,Questionnaire!A:KQ,277,FALSE))</f>
        <v>#</v>
      </c>
    </row>
    <row r="34818" spans="1:3">
      <c r="A34818" t="s">
        <v>185</v>
      </c>
      <c r="B34818" t="str">
        <f>IF(ISBLANK(VLOOKUP(A34818,Questionnaire!A:KQ,278,FALSE)),"#",VLOOKUP(A34818,Questionnaire!A:KQ,278,FALSE))</f>
        <v>#</v>
      </c>
      <c r="C34818">
        <v>275</v>
      </c>
    </row>
    <row r="34819" spans="1:3">
      <c r="A34819" t="s">
        <v>187</v>
      </c>
      <c r="B34819" t="str">
        <f>IF(ISNA(VLOOKUP(VLOOKUP(A34819,Questionnaire!A:KQ,278,FALSE),'CORA Encoding'!D:E,2,FALSE)),"#",VLOOKUP(VLOOKUP(A34819,Questionnaire!A:KQ,278,FALSE),'CORA Encoding'!D:E,2,FALSE))</f>
        <v>#</v>
      </c>
    </row>
    <row r="34820" spans="1:3">
      <c r="A34820" t="s">
        <v>189</v>
      </c>
      <c r="B34820" t="str">
        <f>IF(ISNA(VLOOKUP(VLOOKUP(A34820,Questionnaire!A:KQ,278,FALSE),'CORA Encoding'!G:H,2,FALSE)),"#",VLOOKUP(VLOOKUP(A34820,Questionnaire!A:KQ,278,FALSE),'CORA Encoding'!G:H,2,FALSE))</f>
        <v>#</v>
      </c>
    </row>
    <row r="34821" spans="1:3">
      <c r="A34821" t="s">
        <v>191</v>
      </c>
      <c r="B34821" t="str">
        <f>IF(ISNA(VLOOKUP(VLOOKUP(A34821,Questionnaire!A:KQ,278,FALSE),'Country List'!E:F,2,FALSE)),"#",VLOOKUP(VLOOKUP(A34821,Questionnaire!A:KQ,278,FALSE),'Country List'!E:F,2,FALSE))</f>
        <v>#</v>
      </c>
    </row>
    <row r="34822" spans="1:3">
      <c r="A34822" t="s">
        <v>193</v>
      </c>
      <c r="B34822" t="str">
        <f>IF(ISNA(VLOOKUP(VLOOKUP(A34822,Questionnaire!A:KQ,278,FALSE),'Industry List'!B:C,2,FALSE)),"#",VLOOKUP(VLOOKUP(A34822,Questionnaire!A:KQ,278,FALSE),'Industry List'!B:C,2,FALSE))</f>
        <v>#</v>
      </c>
    </row>
    <row r="34823" spans="1:3">
      <c r="A34823" t="s">
        <v>197</v>
      </c>
      <c r="B34823" t="str">
        <f>IF(ISBLANK(VLOOKUP(A34823,Questionnaire!A:KQ,278,FALSE)),"#",VLOOKUP(A34823,Questionnaire!A:KQ,278,FALSE))</f>
        <v>#</v>
      </c>
    </row>
    <row r="34824" spans="1:3">
      <c r="A34824" t="s">
        <v>201</v>
      </c>
      <c r="B34824" t="str">
        <f>IF(ISBLANK(VLOOKUP(A34824,Questionnaire!A:KQ,278,FALSE)),"#",VLOOKUP(A34824,Questionnaire!A:KQ,278,FALSE))</f>
        <v>#</v>
      </c>
    </row>
    <row r="34825" spans="1:3">
      <c r="A34825" t="s">
        <v>203</v>
      </c>
      <c r="B34825" t="str">
        <f>IF(ISNA(VLOOKUP(VLOOKUP(A34825,Questionnaire!A:KQ,278,FALSE),'CORA Encoding'!J:K,2,FALSE)),"#",VLOOKUP(VLOOKUP(A34825,Questionnaire!A:KQ,278,FALSE),'CORA Encoding'!J:K,2,FALSE))</f>
        <v>#</v>
      </c>
    </row>
    <row r="34826" spans="1:3">
      <c r="A34826" t="s">
        <v>208</v>
      </c>
      <c r="B34826" t="str">
        <f>IF(ISBLANK(VLOOKUP(A34826,Questionnaire!A:KQ,278,FALSE)),"#",VLOOKUP(A34826,Questionnaire!A:KQ,278,FALSE))</f>
        <v>#</v>
      </c>
    </row>
    <row r="34827" spans="1:3">
      <c r="A34827" t="s">
        <v>213</v>
      </c>
      <c r="B34827" t="str">
        <f>IF(ISBLANK(VLOOKUP(A34827,Questionnaire!A:KQ,278,FALSE)),"#",VLOOKUP(A34827,Questionnaire!A:KQ,278,FALSE))</f>
        <v>#</v>
      </c>
    </row>
    <row r="34828" spans="1:3">
      <c r="A34828" t="s">
        <v>215</v>
      </c>
      <c r="B34828" t="str">
        <f>IF(ISBLANK(VLOOKUP(A34828,Questionnaire!A:KQ,278,FALSE)),"#",VLOOKUP(A34828,Questionnaire!A:KQ,278,FALSE))</f>
        <v>#</v>
      </c>
    </row>
    <row r="34829" spans="1:3">
      <c r="A34829" t="s">
        <v>217</v>
      </c>
      <c r="B34829" t="str">
        <f>IF(ISBLANK(VLOOKUP(A34829,Questionnaire!A:KQ,278,FALSE)),"#",VLOOKUP(A34829,Questionnaire!A:KQ,278,FALSE))</f>
        <v>#</v>
      </c>
    </row>
    <row r="34830" spans="1:3">
      <c r="A34830" t="s">
        <v>219</v>
      </c>
      <c r="B34830" t="str">
        <f>IF(ISBLANK(VLOOKUP(A34830,Questionnaire!A:KQ,278,FALSE)),"#",VLOOKUP(A34830,Questionnaire!A:KQ,278,FALSE))</f>
        <v>#</v>
      </c>
    </row>
    <row r="34831" spans="1:3">
      <c r="A34831" t="s">
        <v>221</v>
      </c>
      <c r="B34831" t="str">
        <f>IF(ISBLANK(VLOOKUP(A34831,Questionnaire!A:KQ,278,FALSE)),"#",VLOOKUP(A34831,Questionnaire!A:KQ,278,FALSE))</f>
        <v>#</v>
      </c>
    </row>
    <row r="34832" spans="1:3">
      <c r="A34832" t="s">
        <v>223</v>
      </c>
      <c r="B34832" t="str">
        <f>IF(ISBLANK(VLOOKUP(A34832,Questionnaire!A:KQ,278,FALSE)),"#",VLOOKUP(A34832,Questionnaire!A:KQ,278,FALSE))</f>
        <v>#</v>
      </c>
    </row>
    <row r="34833" spans="1:2">
      <c r="A34833" t="s">
        <v>225</v>
      </c>
      <c r="B34833" t="str">
        <f>IF(ISBLANK(VLOOKUP(A34833,Questionnaire!A:KQ,278,FALSE)),"#",VLOOKUP(A34833,Questionnaire!A:KQ,278,FALSE))</f>
        <v>#</v>
      </c>
    </row>
    <row r="34834" spans="1:2">
      <c r="A34834" t="s">
        <v>227</v>
      </c>
      <c r="B34834" t="str">
        <f>IF(ISBLANK(VLOOKUP(A34834,Questionnaire!A:KQ,278,FALSE)),"#",VLOOKUP(A34834,Questionnaire!A:KQ,278,FALSE))</f>
        <v>#</v>
      </c>
    </row>
    <row r="34835" spans="1:2">
      <c r="A34835" t="s">
        <v>229</v>
      </c>
      <c r="B34835" t="str">
        <f>IF(ISBLANK(VLOOKUP(A34835,Questionnaire!A:KQ,278,FALSE)),"#",VLOOKUP(A34835,Questionnaire!A:KQ,278,FALSE))</f>
        <v>#</v>
      </c>
    </row>
    <row r="34836" spans="1:2">
      <c r="A34836" t="s">
        <v>231</v>
      </c>
      <c r="B34836" t="str">
        <f>IF(ISBLANK(VLOOKUP(A34836,Questionnaire!A:KQ,278,FALSE)),"#",VLOOKUP(A34836,Questionnaire!A:KQ,278,FALSE))</f>
        <v>#</v>
      </c>
    </row>
    <row r="34837" spans="1:2">
      <c r="A34837" t="s">
        <v>233</v>
      </c>
      <c r="B34837" t="str">
        <f>IF(ISBLANK(VLOOKUP(A34837,Questionnaire!A:KQ,278,FALSE)),"#",VLOOKUP(A34837,Questionnaire!A:KQ,278,FALSE))</f>
        <v>#</v>
      </c>
    </row>
    <row r="34838" spans="1:2">
      <c r="A34838" t="s">
        <v>235</v>
      </c>
      <c r="B34838" t="str">
        <f>IF(ISBLANK(VLOOKUP(A34838,Questionnaire!A:KQ,278,FALSE)),"#",VLOOKUP(A34838,Questionnaire!A:KQ,278,FALSE))</f>
        <v>#</v>
      </c>
    </row>
    <row r="34839" spans="1:2">
      <c r="A34839" t="s">
        <v>237</v>
      </c>
      <c r="B34839" t="str">
        <f>IF(ISBLANK(VLOOKUP(A34839,Questionnaire!A:KQ,278,FALSE)),"#",VLOOKUP(A34839,Questionnaire!A:KQ,278,FALSE))</f>
        <v>#</v>
      </c>
    </row>
    <row r="34840" spans="1:2">
      <c r="A34840" t="s">
        <v>239</v>
      </c>
      <c r="B34840" t="str">
        <f>IF(ISBLANK(VLOOKUP(A34840,Questionnaire!A:KQ,278,FALSE)),"#",VLOOKUP(A34840,Questionnaire!A:KQ,278,FALSE))</f>
        <v>#</v>
      </c>
    </row>
    <row r="34841" spans="1:2">
      <c r="A34841" t="s">
        <v>242</v>
      </c>
      <c r="B34841" t="str">
        <f>IF(ISBLANK(VLOOKUP(A34841,Questionnaire!A:KQ,278,FALSE)),"#",VLOOKUP(A34841,Questionnaire!A:KQ,278,FALSE))</f>
        <v>#</v>
      </c>
    </row>
    <row r="34842" spans="1:2">
      <c r="A34842" t="s">
        <v>245</v>
      </c>
      <c r="B34842" t="str">
        <f>IF(ISBLANK(VLOOKUP(A34842,Questionnaire!A:KQ,278,FALSE)),"#",VLOOKUP(A34842,Questionnaire!A:KQ,278,FALSE))</f>
        <v>#</v>
      </c>
    </row>
    <row r="34843" spans="1:2">
      <c r="A34843" t="s">
        <v>247</v>
      </c>
      <c r="B34843" t="str">
        <f>IF(ISBLANK(VLOOKUP(A34843,Questionnaire!A:KQ,278,FALSE)),"#",VLOOKUP(A34843,Questionnaire!A:KQ,278,FALSE))</f>
        <v>#</v>
      </c>
    </row>
    <row r="34844" spans="1:2">
      <c r="A34844" t="s">
        <v>249</v>
      </c>
      <c r="B34844" t="str">
        <f>IF(ISBLANK(VLOOKUP(A34844,Questionnaire!A:KQ,278,FALSE)),"#",VLOOKUP(A34844,Questionnaire!A:KQ,278,FALSE))</f>
        <v>#</v>
      </c>
    </row>
    <row r="34845" spans="1:2">
      <c r="A34845" t="s">
        <v>250</v>
      </c>
      <c r="B34845" t="str">
        <f>IF(ISBLANK(VLOOKUP(A34845,Questionnaire!A:KQ,278,FALSE)),"#",VLOOKUP(A34845,Questionnaire!A:KQ,278,FALSE))</f>
        <v>#</v>
      </c>
    </row>
    <row r="34846" spans="1:2">
      <c r="A34846" t="s">
        <v>252</v>
      </c>
      <c r="B34846" t="str">
        <f>IF(ISBLANK(VLOOKUP(A34846,Questionnaire!A:KQ,278,FALSE)),"#",VLOOKUP(A34846,Questionnaire!A:KQ,278,FALSE))</f>
        <v>#</v>
      </c>
    </row>
    <row r="34847" spans="1:2">
      <c r="A34847" t="s">
        <v>255</v>
      </c>
      <c r="B34847" t="str">
        <f>IF(ISBLANK(VLOOKUP(A34847,Questionnaire!A:KQ,278,FALSE)),"#",VLOOKUP(A34847,Questionnaire!A:KQ,278,FALSE))</f>
        <v>#</v>
      </c>
    </row>
    <row r="34848" spans="1:2">
      <c r="A34848" t="s">
        <v>258</v>
      </c>
      <c r="B34848" t="str">
        <f>IF(ISNA(VLOOKUP(VLOOKUP(A34848,Questionnaire!A:KQ,278,FALSE),'CORA Encoding'!M:N,2,FALSE)),"#",VLOOKUP(VLOOKUP(A34848,Questionnaire!A:KQ,278,FALSE),'CORA Encoding'!M:N,2,FALSE))</f>
        <v>#</v>
      </c>
    </row>
    <row r="34849" spans="1:2">
      <c r="A34849" t="s">
        <v>261</v>
      </c>
      <c r="B34849" t="str">
        <f>IF(ISBLANK(VLOOKUP(A34849,Questionnaire!A:KQ,278,FALSE)),"#",VLOOKUP(A34849,Questionnaire!A:KQ,278,FALSE))</f>
        <v>#</v>
      </c>
    </row>
    <row r="34850" spans="1:2">
      <c r="A34850" t="s">
        <v>263</v>
      </c>
      <c r="B34850" t="str">
        <f>IF(ISBLANK(VLOOKUP(A34850,Questionnaire!A:KQ,278,FALSE)),"#",VLOOKUP(A34850,Questionnaire!A:KQ,278,FALSE))</f>
        <v>#</v>
      </c>
    </row>
    <row r="34851" spans="1:2">
      <c r="A34851" t="s">
        <v>265</v>
      </c>
      <c r="B34851" t="str">
        <f>IF(ISBLANK(VLOOKUP(A34851,Questionnaire!A:KQ,278,FALSE)),"#",VLOOKUP(A34851,Questionnaire!A:KQ,278,FALSE))</f>
        <v>#</v>
      </c>
    </row>
    <row r="34852" spans="1:2">
      <c r="A34852" t="s">
        <v>267</v>
      </c>
      <c r="B34852" t="str">
        <f>IF(ISBLANK(VLOOKUP(A34852,Questionnaire!A:KQ,278,FALSE)),"#",VLOOKUP(A34852,Questionnaire!A:KQ,278,FALSE))</f>
        <v>#</v>
      </c>
    </row>
    <row r="34853" spans="1:2">
      <c r="A34853" t="s">
        <v>269</v>
      </c>
      <c r="B34853" t="str">
        <f>IF(ISBLANK(VLOOKUP(A34853,Questionnaire!A:KQ,278,FALSE)),"#",VLOOKUP(A34853,Questionnaire!A:KQ,278,FALSE))</f>
        <v>#</v>
      </c>
    </row>
    <row r="34854" spans="1:2">
      <c r="A34854" t="s">
        <v>274</v>
      </c>
      <c r="B34854" t="str">
        <f>IF(ISBLANK(VLOOKUP(A34854,Questionnaire!A:KQ,278,FALSE)),"#",VLOOKUP(A34854,Questionnaire!A:KQ,278,FALSE))</f>
        <v>#</v>
      </c>
    </row>
    <row r="34855" spans="1:2">
      <c r="A34855" t="s">
        <v>276</v>
      </c>
      <c r="B34855" t="str">
        <f>IF(ISBLANK(VLOOKUP(A34855,Questionnaire!A:KQ,278,FALSE)),"#",VLOOKUP(A34855,Questionnaire!A:KQ,278,FALSE))</f>
        <v>#</v>
      </c>
    </row>
    <row r="34856" spans="1:2">
      <c r="A34856" t="s">
        <v>278</v>
      </c>
      <c r="B34856" t="str">
        <f>IF(ISBLANK(VLOOKUP(A34856,Questionnaire!A:KQ,278,FALSE)),"#",VLOOKUP(A34856,Questionnaire!A:KQ,278,FALSE))</f>
        <v>#</v>
      </c>
    </row>
    <row r="34857" spans="1:2">
      <c r="A34857" t="s">
        <v>280</v>
      </c>
      <c r="B34857" t="str">
        <f>IF(ISBLANK(VLOOKUP(A34857,Questionnaire!A:KQ,278,FALSE)),"#",VLOOKUP(A34857,Questionnaire!A:KQ,278,FALSE))</f>
        <v>#</v>
      </c>
    </row>
    <row r="34858" spans="1:2">
      <c r="A34858" t="s">
        <v>282</v>
      </c>
      <c r="B34858" t="str">
        <f>IF(ISBLANK(VLOOKUP(A34858,Questionnaire!A:KQ,278,FALSE)),"#",VLOOKUP(A34858,Questionnaire!A:KQ,278,FALSE))</f>
        <v>#</v>
      </c>
    </row>
    <row r="34859" spans="1:2">
      <c r="A34859" t="s">
        <v>286</v>
      </c>
      <c r="B34859" t="str">
        <f>IF(ISBLANK(VLOOKUP(A34859,Questionnaire!A:KQ,278,FALSE)),"#",VLOOKUP(A34859,Questionnaire!A:KQ,278,FALSE))</f>
        <v>#</v>
      </c>
    </row>
    <row r="34860" spans="1:2">
      <c r="A34860" t="s">
        <v>288</v>
      </c>
      <c r="B34860" t="str">
        <f>IF(ISBLANK(VLOOKUP(A34860,Questionnaire!A:KQ,278,FALSE)),"#",VLOOKUP(A34860,Questionnaire!A:KQ,278,FALSE))</f>
        <v>#</v>
      </c>
    </row>
    <row r="34861" spans="1:2">
      <c r="A34861" t="s">
        <v>290</v>
      </c>
      <c r="B34861" t="str">
        <f>IF(ISBLANK(VLOOKUP(A34861,Questionnaire!A:KQ,278,FALSE)),"#",VLOOKUP(A34861,Questionnaire!A:KQ,278,FALSE))</f>
        <v>#</v>
      </c>
    </row>
    <row r="34862" spans="1:2">
      <c r="A34862" t="s">
        <v>292</v>
      </c>
      <c r="B34862" t="str">
        <f>IF(ISBLANK(VLOOKUP(A34862,Questionnaire!A:KQ,278,FALSE)),"#",VLOOKUP(A34862,Questionnaire!A:KQ,278,FALSE))</f>
        <v>#</v>
      </c>
    </row>
    <row r="34863" spans="1:2">
      <c r="A34863" t="s">
        <v>294</v>
      </c>
      <c r="B34863" t="str">
        <f>IF(ISBLANK(VLOOKUP(A34863,Questionnaire!A:KQ,278,FALSE)),"#",VLOOKUP(A34863,Questionnaire!A:KQ,278,FALSE))</f>
        <v>#</v>
      </c>
    </row>
    <row r="34864" spans="1:2">
      <c r="A34864" t="s">
        <v>296</v>
      </c>
      <c r="B34864" t="str">
        <f>IF(ISBLANK(VLOOKUP(A34864,Questionnaire!A:KQ,278,FALSE)),"#",VLOOKUP(A34864,Questionnaire!A:KQ,278,FALSE))</f>
        <v>#</v>
      </c>
    </row>
    <row r="34865" spans="1:2">
      <c r="A34865" t="s">
        <v>301</v>
      </c>
      <c r="B34865" t="str">
        <f>IF(ISBLANK(VLOOKUP(A34865,Questionnaire!A:KQ,278,FALSE)),"#",VLOOKUP(A34865,Questionnaire!A:KQ,278,FALSE))</f>
        <v>#</v>
      </c>
    </row>
    <row r="34866" spans="1:2">
      <c r="A34866" t="s">
        <v>303</v>
      </c>
      <c r="B34866" t="str">
        <f>IF(ISBLANK(VLOOKUP(A34866,Questionnaire!A:KQ,278,FALSE)),"#",VLOOKUP(A34866,Questionnaire!A:KQ,278,FALSE))</f>
        <v>#</v>
      </c>
    </row>
    <row r="34867" spans="1:2">
      <c r="A34867" t="s">
        <v>305</v>
      </c>
      <c r="B34867" t="str">
        <f>IF(ISBLANK(VLOOKUP(A34867,Questionnaire!A:KQ,278,FALSE)),"#",VLOOKUP(A34867,Questionnaire!A:KQ,278,FALSE))</f>
        <v>#</v>
      </c>
    </row>
    <row r="34868" spans="1:2">
      <c r="A34868" t="s">
        <v>307</v>
      </c>
      <c r="B34868" t="str">
        <f>IF(ISBLANK(VLOOKUP(A34868,Questionnaire!A:KQ,278,FALSE)),"#",VLOOKUP(A34868,Questionnaire!A:KQ,278,FALSE))</f>
        <v>#</v>
      </c>
    </row>
    <row r="34869" spans="1:2">
      <c r="A34869" t="s">
        <v>311</v>
      </c>
      <c r="B34869" t="str">
        <f>IF(ISBLANK(VLOOKUP(A34869,Questionnaire!A:KQ,278,FALSE)),"#",VLOOKUP(A34869,Questionnaire!A:KQ,278,FALSE))</f>
        <v>#</v>
      </c>
    </row>
    <row r="34870" spans="1:2">
      <c r="A34870" t="s">
        <v>313</v>
      </c>
      <c r="B34870" t="str">
        <f>IF(ISBLANK(VLOOKUP(A34870,Questionnaire!A:KQ,278,FALSE)),"#",VLOOKUP(A34870,Questionnaire!A:KQ,278,FALSE))</f>
        <v>#</v>
      </c>
    </row>
    <row r="34871" spans="1:2">
      <c r="A34871" t="s">
        <v>314</v>
      </c>
      <c r="B34871" t="str">
        <f>IF(ISBLANK(VLOOKUP(A34871,Questionnaire!A:KQ,278,FALSE)),"#",VLOOKUP(A34871,Questionnaire!A:KQ,278,FALSE))</f>
        <v>#</v>
      </c>
    </row>
    <row r="34872" spans="1:2">
      <c r="A34872" t="s">
        <v>315</v>
      </c>
      <c r="B34872" t="str">
        <f>IF(ISBLANK(VLOOKUP(A34872,Questionnaire!A:KQ,278,FALSE)),"#",VLOOKUP(A34872,Questionnaire!A:KQ,278,FALSE))</f>
        <v>#</v>
      </c>
    </row>
    <row r="34873" spans="1:2">
      <c r="A34873" t="s">
        <v>317</v>
      </c>
      <c r="B34873" t="str">
        <f>IF(ISBLANK(VLOOKUP(A34873,Questionnaire!A:KQ,278,FALSE)),"#",VLOOKUP(A34873,Questionnaire!A:KQ,278,FALSE))</f>
        <v>#</v>
      </c>
    </row>
    <row r="34874" spans="1:2">
      <c r="A34874" t="s">
        <v>319</v>
      </c>
      <c r="B34874" t="str">
        <f>IF(ISBLANK(VLOOKUP(A34874,Questionnaire!A:KQ,278,FALSE)),"#",VLOOKUP(A34874,Questionnaire!A:KQ,278,FALSE))</f>
        <v>#</v>
      </c>
    </row>
    <row r="34875" spans="1:2">
      <c r="A34875" t="s">
        <v>322</v>
      </c>
      <c r="B34875" t="str">
        <f>IF(ISBLANK(VLOOKUP(A34875,Questionnaire!A:KQ,278,FALSE)),"#",VLOOKUP(A34875,Questionnaire!A:KQ,278,FALSE))</f>
        <v>#</v>
      </c>
    </row>
    <row r="34876" spans="1:2">
      <c r="A34876" t="s">
        <v>326</v>
      </c>
      <c r="B34876" t="str">
        <f>IF(ISBLANK(VLOOKUP(A34876,Questionnaire!A:KQ,278,FALSE)),"#",VLOOKUP(A34876,Questionnaire!A:KQ,278,FALSE))</f>
        <v>#</v>
      </c>
    </row>
    <row r="34877" spans="1:2">
      <c r="A34877" t="s">
        <v>328</v>
      </c>
      <c r="B34877" t="str">
        <f>IF(ISBLANK(VLOOKUP(A34877,Questionnaire!A:KQ,278,FALSE)),"#",VLOOKUP(A34877,Questionnaire!A:KQ,278,FALSE))</f>
        <v>#</v>
      </c>
    </row>
    <row r="34878" spans="1:2">
      <c r="A34878" t="s">
        <v>332</v>
      </c>
      <c r="B34878" t="str">
        <f>IF(ISBLANK(VLOOKUP(A34878,Questionnaire!A:KQ,278,FALSE)),"#",VLOOKUP(A34878,Questionnaire!A:KQ,278,FALSE))</f>
        <v>#</v>
      </c>
    </row>
    <row r="34879" spans="1:2">
      <c r="A34879" t="s">
        <v>333</v>
      </c>
      <c r="B34879" t="str">
        <f>IF(ISBLANK(VLOOKUP(A34879,Questionnaire!A:KQ,278,FALSE)),"#",VLOOKUP(A34879,Questionnaire!A:KQ,278,FALSE))</f>
        <v>#</v>
      </c>
    </row>
    <row r="34880" spans="1:2">
      <c r="A34880" t="s">
        <v>334</v>
      </c>
      <c r="B34880" t="str">
        <f>IF(ISBLANK(VLOOKUP(A34880,Questionnaire!A:KQ,278,FALSE)),"#",VLOOKUP(A34880,Questionnaire!A:KQ,278,FALSE))</f>
        <v>#</v>
      </c>
    </row>
    <row r="34881" spans="1:2">
      <c r="A34881" t="s">
        <v>335</v>
      </c>
      <c r="B34881" t="str">
        <f>IF(ISBLANK(VLOOKUP(A34881,Questionnaire!A:KQ,278,FALSE)),"#",VLOOKUP(A34881,Questionnaire!A:KQ,278,FALSE))</f>
        <v>#</v>
      </c>
    </row>
    <row r="34882" spans="1:2">
      <c r="A34882" t="s">
        <v>336</v>
      </c>
      <c r="B34882" t="str">
        <f>IF(ISBLANK(VLOOKUP(A34882,Questionnaire!A:KQ,278,FALSE)),"#",VLOOKUP(A34882,Questionnaire!A:KQ,278,FALSE))</f>
        <v>#</v>
      </c>
    </row>
    <row r="34883" spans="1:2">
      <c r="A34883" t="s">
        <v>337</v>
      </c>
      <c r="B34883" t="str">
        <f>IF(ISBLANK(VLOOKUP(A34883,Questionnaire!A:KQ,278,FALSE)),"#",VLOOKUP(A34883,Questionnaire!A:KQ,278,FALSE))</f>
        <v>#</v>
      </c>
    </row>
    <row r="34884" spans="1:2">
      <c r="A34884" t="s">
        <v>338</v>
      </c>
      <c r="B34884" t="str">
        <f>IF(ISBLANK(VLOOKUP(A34884,Questionnaire!A:KQ,278,FALSE)),"#",VLOOKUP(A34884,Questionnaire!A:KQ,278,FALSE))</f>
        <v>#</v>
      </c>
    </row>
    <row r="34885" spans="1:2">
      <c r="A34885" t="s">
        <v>339</v>
      </c>
      <c r="B34885" t="str">
        <f>IF(ISBLANK(VLOOKUP(A34885,Questionnaire!A:KQ,278,FALSE)),"#",VLOOKUP(A34885,Questionnaire!A:KQ,278,FALSE))</f>
        <v>#</v>
      </c>
    </row>
    <row r="34886" spans="1:2">
      <c r="A34886" t="s">
        <v>340</v>
      </c>
      <c r="B34886" t="str">
        <f>IF(ISBLANK(VLOOKUP(A34886,Questionnaire!A:KQ,278,FALSE)),"#",VLOOKUP(A34886,Questionnaire!A:KQ,278,FALSE))</f>
        <v>#</v>
      </c>
    </row>
    <row r="34887" spans="1:2">
      <c r="A34887" t="s">
        <v>341</v>
      </c>
      <c r="B34887" t="str">
        <f>IF(ISBLANK(VLOOKUP(A34887,Questionnaire!A:KQ,278,FALSE)),"#",VLOOKUP(A34887,Questionnaire!A:KQ,278,FALSE))</f>
        <v>#</v>
      </c>
    </row>
    <row r="34888" spans="1:2">
      <c r="A34888" t="s">
        <v>342</v>
      </c>
      <c r="B34888" t="str">
        <f>IF(ISBLANK(VLOOKUP(A34888,Questionnaire!A:KQ,278,FALSE)),"#",VLOOKUP(A34888,Questionnaire!A:KQ,278,FALSE))</f>
        <v>#</v>
      </c>
    </row>
    <row r="34889" spans="1:2">
      <c r="A34889" t="s">
        <v>343</v>
      </c>
      <c r="B34889" t="str">
        <f>IF(ISBLANK(VLOOKUP(A34889,Questionnaire!A:KQ,278,FALSE)),"#",VLOOKUP(A34889,Questionnaire!A:KQ,278,FALSE))</f>
        <v>#</v>
      </c>
    </row>
    <row r="34890" spans="1:2">
      <c r="A34890" t="s">
        <v>344</v>
      </c>
      <c r="B34890" t="str">
        <f>IF(ISBLANK(VLOOKUP(A34890,Questionnaire!A:KQ,278,FALSE)),"#",VLOOKUP(A34890,Questionnaire!A:KQ,278,FALSE))</f>
        <v>#</v>
      </c>
    </row>
    <row r="34891" spans="1:2">
      <c r="A34891" t="s">
        <v>345</v>
      </c>
      <c r="B34891" t="str">
        <f>IF(ISBLANK(VLOOKUP(A34891,Questionnaire!A:KQ,278,FALSE)),"#",VLOOKUP(A34891,Questionnaire!A:KQ,278,FALSE))</f>
        <v>#</v>
      </c>
    </row>
    <row r="34892" spans="1:2">
      <c r="A34892" t="s">
        <v>348</v>
      </c>
      <c r="B34892" t="str">
        <f>IF(ISBLANK(VLOOKUP(A34892,Questionnaire!A:KQ,278,FALSE)),"#",VLOOKUP(A34892,Questionnaire!A:KQ,278,FALSE))</f>
        <v>#</v>
      </c>
    </row>
    <row r="34893" spans="1:2">
      <c r="A34893" t="s">
        <v>353</v>
      </c>
      <c r="B34893" t="str">
        <f>IF(ISBLANK(VLOOKUP(A34893,Questionnaire!A:KQ,278,FALSE)),"#",VLOOKUP(A34893,Questionnaire!A:KQ,278,FALSE))</f>
        <v>#</v>
      </c>
    </row>
    <row r="34894" spans="1:2">
      <c r="A34894" t="s">
        <v>354</v>
      </c>
      <c r="B34894" t="str">
        <f>IF(ISBLANK(VLOOKUP(A34894,Questionnaire!A:KQ,278,FALSE)),"#",VLOOKUP(A34894,Questionnaire!A:KQ,278,FALSE))</f>
        <v>#</v>
      </c>
    </row>
    <row r="34895" spans="1:2">
      <c r="A34895" t="s">
        <v>355</v>
      </c>
      <c r="B34895" t="str">
        <f>IF(ISBLANK(VLOOKUP(A34895,Questionnaire!A:KQ,278,FALSE)),"#",VLOOKUP(A34895,Questionnaire!A:KQ,278,FALSE))</f>
        <v>#</v>
      </c>
    </row>
    <row r="34896" spans="1:2">
      <c r="A34896" t="s">
        <v>356</v>
      </c>
      <c r="B34896" t="str">
        <f>IF(ISBLANK(VLOOKUP(A34896,Questionnaire!A:KQ,278,FALSE)),"#",VLOOKUP(A34896,Questionnaire!A:KQ,278,FALSE))</f>
        <v>#</v>
      </c>
    </row>
    <row r="34897" spans="1:2">
      <c r="A34897" t="s">
        <v>357</v>
      </c>
      <c r="B34897" t="str">
        <f>IF(ISBLANK(VLOOKUP(A34897,Questionnaire!A:KQ,278,FALSE)),"#",VLOOKUP(A34897,Questionnaire!A:KQ,278,FALSE))</f>
        <v>#</v>
      </c>
    </row>
    <row r="34898" spans="1:2">
      <c r="A34898" t="s">
        <v>360</v>
      </c>
      <c r="B34898" t="str">
        <f>IF(ISBLANK(VLOOKUP(A34898,Questionnaire!A:KQ,278,FALSE)),"#",VLOOKUP(A34898,Questionnaire!A:KQ,278,FALSE))</f>
        <v>#</v>
      </c>
    </row>
    <row r="34899" spans="1:2">
      <c r="A34899" t="s">
        <v>362</v>
      </c>
      <c r="B34899" t="str">
        <f>IF(ISBLANK(VLOOKUP(A34899,Questionnaire!A:KQ,278,FALSE)),"#",VLOOKUP(A34899,Questionnaire!A:KQ,278,FALSE))</f>
        <v>#</v>
      </c>
    </row>
    <row r="34900" spans="1:2">
      <c r="A34900" t="s">
        <v>363</v>
      </c>
      <c r="B34900" t="str">
        <f>IF(ISBLANK(VLOOKUP(A34900,Questionnaire!A:KQ,278,FALSE)),"#",VLOOKUP(A34900,Questionnaire!A:KQ,278,FALSE))</f>
        <v>#</v>
      </c>
    </row>
    <row r="34901" spans="1:2">
      <c r="A34901" t="s">
        <v>364</v>
      </c>
      <c r="B34901" t="str">
        <f>IF(ISBLANK(VLOOKUP(A34901,Questionnaire!A:KQ,278,FALSE)),"#",VLOOKUP(A34901,Questionnaire!A:KQ,278,FALSE))</f>
        <v>#</v>
      </c>
    </row>
    <row r="34902" spans="1:2">
      <c r="A34902" t="s">
        <v>365</v>
      </c>
      <c r="B34902" t="str">
        <f>IF(ISBLANK(VLOOKUP(A34902,Questionnaire!A:KQ,278,FALSE)),"#",VLOOKUP(A34902,Questionnaire!A:KQ,278,FALSE))</f>
        <v>#</v>
      </c>
    </row>
    <row r="34903" spans="1:2">
      <c r="A34903" t="s">
        <v>366</v>
      </c>
      <c r="B34903" t="str">
        <f>IF(ISBLANK(VLOOKUP(A34903,Questionnaire!A:KQ,278,FALSE)),"#",VLOOKUP(A34903,Questionnaire!A:KQ,278,FALSE))</f>
        <v>#</v>
      </c>
    </row>
    <row r="34904" spans="1:2">
      <c r="A34904" t="s">
        <v>371</v>
      </c>
      <c r="B34904" t="str">
        <f>IF(ISBLANK(VLOOKUP(A34904,Questionnaire!A:KQ,278,FALSE)),"#",VLOOKUP(A34904,Questionnaire!A:KQ,278,FALSE))</f>
        <v>#</v>
      </c>
    </row>
    <row r="34905" spans="1:2">
      <c r="A34905" t="s">
        <v>372</v>
      </c>
      <c r="B34905" t="str">
        <f>IF(ISBLANK(VLOOKUP(A34905,Questionnaire!A:KQ,278,FALSE)),"#",VLOOKUP(A34905,Questionnaire!A:KQ,278,FALSE))</f>
        <v>#</v>
      </c>
    </row>
    <row r="34906" spans="1:2">
      <c r="A34906" t="s">
        <v>373</v>
      </c>
      <c r="B34906" t="str">
        <f>IF(ISBLANK(VLOOKUP(A34906,Questionnaire!A:KQ,278,FALSE)),"#",VLOOKUP(A34906,Questionnaire!A:KQ,278,FALSE))</f>
        <v>#</v>
      </c>
    </row>
    <row r="34907" spans="1:2">
      <c r="A34907" t="s">
        <v>374</v>
      </c>
      <c r="B34907" t="str">
        <f>IF(ISBLANK(VLOOKUP(A34907,Questionnaire!A:KQ,278,FALSE)),"#",VLOOKUP(A34907,Questionnaire!A:KQ,278,FALSE))</f>
        <v>#</v>
      </c>
    </row>
    <row r="34908" spans="1:2">
      <c r="A34908" t="s">
        <v>377</v>
      </c>
      <c r="B34908" t="str">
        <f>IF(ISBLANK(VLOOKUP(A34908,Questionnaire!A:KQ,278,FALSE)),"#",VLOOKUP(A34908,Questionnaire!A:KQ,278,FALSE))</f>
        <v>#</v>
      </c>
    </row>
    <row r="34909" spans="1:2">
      <c r="A34909" t="s">
        <v>379</v>
      </c>
      <c r="B34909" t="str">
        <f>IF(ISBLANK(VLOOKUP(A34909,Questionnaire!A:KQ,278,FALSE)),"#",VLOOKUP(A34909,Questionnaire!A:KQ,278,FALSE))</f>
        <v>#</v>
      </c>
    </row>
    <row r="34910" spans="1:2">
      <c r="A34910" t="s">
        <v>380</v>
      </c>
      <c r="B34910" t="str">
        <f>IF(ISBLANK(VLOOKUP(A34910,Questionnaire!A:KQ,278,FALSE)),"#",VLOOKUP(A34910,Questionnaire!A:KQ,278,FALSE))</f>
        <v>#</v>
      </c>
    </row>
    <row r="34911" spans="1:2">
      <c r="A34911" t="s">
        <v>381</v>
      </c>
      <c r="B34911" t="str">
        <f>IF(ISBLANK(VLOOKUP(A34911,Questionnaire!A:KQ,278,FALSE)),"#",VLOOKUP(A34911,Questionnaire!A:KQ,278,FALSE))</f>
        <v>#</v>
      </c>
    </row>
    <row r="34912" spans="1:2">
      <c r="A34912" t="s">
        <v>382</v>
      </c>
      <c r="B34912" t="str">
        <f>IF(ISBLANK(VLOOKUP(A34912,Questionnaire!A:KQ,278,FALSE)),"#",VLOOKUP(A34912,Questionnaire!A:KQ,278,FALSE))</f>
        <v>#</v>
      </c>
    </row>
    <row r="34913" spans="1:2">
      <c r="A34913" t="s">
        <v>384</v>
      </c>
      <c r="B34913" t="str">
        <f>IF(ISBLANK(VLOOKUP(A34913,Questionnaire!A:KQ,278,FALSE)),"#",VLOOKUP(A34913,Questionnaire!A:KQ,278,FALSE))</f>
        <v>#</v>
      </c>
    </row>
    <row r="34914" spans="1:2">
      <c r="A34914" t="s">
        <v>387</v>
      </c>
      <c r="B34914" t="str">
        <f>IF(ISBLANK(VLOOKUP(A34914,Questionnaire!A:KQ,278,FALSE)),"#",VLOOKUP(A34914,Questionnaire!A:KQ,278,FALSE))</f>
        <v>#</v>
      </c>
    </row>
    <row r="34915" spans="1:2">
      <c r="A34915" t="s">
        <v>391</v>
      </c>
      <c r="B34915" t="str">
        <f>IF(ISBLANK(VLOOKUP(A34915,Questionnaire!A:KQ,278,FALSE)),"#",VLOOKUP(A34915,Questionnaire!A:KQ,278,FALSE))</f>
        <v>#</v>
      </c>
    </row>
    <row r="34916" spans="1:2">
      <c r="A34916" t="s">
        <v>393</v>
      </c>
      <c r="B34916" t="str">
        <f>IF(ISBLANK(VLOOKUP(A34916,Questionnaire!A:KQ,278,FALSE)),"#",VLOOKUP(A34916,Questionnaire!A:KQ,278,FALSE))</f>
        <v>#</v>
      </c>
    </row>
    <row r="34917" spans="1:2">
      <c r="A34917" t="s">
        <v>395</v>
      </c>
      <c r="B34917" t="str">
        <f>IF(ISBLANK(VLOOKUP(A34917,Questionnaire!A:KQ,278,FALSE)),"#",VLOOKUP(A34917,Questionnaire!A:KQ,278,FALSE))</f>
        <v>#</v>
      </c>
    </row>
    <row r="34918" spans="1:2">
      <c r="A34918" t="s">
        <v>398</v>
      </c>
      <c r="B34918" t="str">
        <f>IF(ISBLANK(VLOOKUP(A34918,Questionnaire!A:KQ,278,FALSE)),"#",VLOOKUP(A34918,Questionnaire!A:KQ,278,FALSE))</f>
        <v>#</v>
      </c>
    </row>
    <row r="34919" spans="1:2">
      <c r="A34919" t="s">
        <v>402</v>
      </c>
      <c r="B34919" t="str">
        <f>IF(ISBLANK(VLOOKUP(A34919,Questionnaire!A:KQ,278,FALSE)),"#",VLOOKUP(A34919,Questionnaire!A:KQ,278,FALSE))</f>
        <v>#</v>
      </c>
    </row>
    <row r="34920" spans="1:2">
      <c r="A34920" t="s">
        <v>405</v>
      </c>
      <c r="B34920" t="str">
        <f>IF(ISBLANK(VLOOKUP(A34920,Questionnaire!A:KQ,278,FALSE)),"#",VLOOKUP(A34920,Questionnaire!A:KQ,278,FALSE))</f>
        <v>#</v>
      </c>
    </row>
    <row r="34921" spans="1:2">
      <c r="A34921" t="s">
        <v>409</v>
      </c>
      <c r="B34921" t="str">
        <f>IF(ISBLANK(VLOOKUP(A34921,Questionnaire!A:KQ,278,FALSE)),"#",VLOOKUP(A34921,Questionnaire!A:KQ,278,FALSE))</f>
        <v>#</v>
      </c>
    </row>
    <row r="34922" spans="1:2">
      <c r="A34922" t="s">
        <v>412</v>
      </c>
      <c r="B34922" t="str">
        <f>IF(ISBLANK(VLOOKUP(A34922,Questionnaire!A:KQ,278,FALSE)),"#",VLOOKUP(A34922,Questionnaire!A:KQ,278,FALSE))</f>
        <v>#</v>
      </c>
    </row>
    <row r="34923" spans="1:2">
      <c r="A34923" t="s">
        <v>415</v>
      </c>
      <c r="B34923" t="str">
        <f>IF(ISBLANK(VLOOKUP(A34923,Questionnaire!A:KQ,278,FALSE)),"#",VLOOKUP(A34923,Questionnaire!A:KQ,278,FALSE))</f>
        <v>#</v>
      </c>
    </row>
    <row r="34924" spans="1:2">
      <c r="A34924" t="s">
        <v>418</v>
      </c>
      <c r="B34924" t="str">
        <f>IF(ISBLANK(VLOOKUP(A34924,Questionnaire!A:KQ,278,FALSE)),"#",VLOOKUP(A34924,Questionnaire!A:KQ,278,FALSE))</f>
        <v>#</v>
      </c>
    </row>
    <row r="34925" spans="1:2">
      <c r="A34925" t="s">
        <v>421</v>
      </c>
      <c r="B34925" t="str">
        <f>IF(ISBLANK(VLOOKUP(A34925,Questionnaire!A:KQ,278,FALSE)),"#",VLOOKUP(A34925,Questionnaire!A:KQ,278,FALSE))</f>
        <v>#</v>
      </c>
    </row>
    <row r="34926" spans="1:2">
      <c r="A34926" t="s">
        <v>424</v>
      </c>
      <c r="B34926" t="str">
        <f>IF(ISBLANK(VLOOKUP(A34926,Questionnaire!A:KQ,278,FALSE)),"#",VLOOKUP(A34926,Questionnaire!A:KQ,278,FALSE))</f>
        <v>#</v>
      </c>
    </row>
    <row r="34927" spans="1:2">
      <c r="A34927" t="s">
        <v>429</v>
      </c>
      <c r="B34927" t="str">
        <f>IF(ISBLANK(VLOOKUP(A34927,Questionnaire!A:KQ,278,FALSE)),"#",VLOOKUP(A34927,Questionnaire!A:KQ,278,FALSE))</f>
        <v>#</v>
      </c>
    </row>
    <row r="34928" spans="1:2">
      <c r="A34928" t="s">
        <v>432</v>
      </c>
      <c r="B34928" t="str">
        <f>IF(ISBLANK(VLOOKUP(A34928,Questionnaire!A:KQ,278,FALSE)),"#",VLOOKUP(A34928,Questionnaire!A:KQ,278,FALSE))</f>
        <v>#</v>
      </c>
    </row>
    <row r="34929" spans="1:2">
      <c r="A34929" t="s">
        <v>435</v>
      </c>
      <c r="B34929" t="str">
        <f>IF(ISBLANK(VLOOKUP(A34929,Questionnaire!A:KQ,278,FALSE)),"#",VLOOKUP(A34929,Questionnaire!A:KQ,278,FALSE))</f>
        <v>#</v>
      </c>
    </row>
    <row r="34930" spans="1:2">
      <c r="A34930" t="s">
        <v>437</v>
      </c>
      <c r="B34930" t="str">
        <f>IF(ISBLANK(VLOOKUP(A34930,Questionnaire!A:KQ,278,FALSE)),"#",VLOOKUP(A34930,Questionnaire!A:KQ,278,FALSE))</f>
        <v>#</v>
      </c>
    </row>
    <row r="34931" spans="1:2">
      <c r="A34931" t="s">
        <v>439</v>
      </c>
      <c r="B34931" t="str">
        <f>IF(ISBLANK(VLOOKUP(A34931,Questionnaire!A:KQ,278,FALSE)),"#",VLOOKUP(A34931,Questionnaire!A:KQ,278,FALSE))</f>
        <v>#</v>
      </c>
    </row>
    <row r="34932" spans="1:2">
      <c r="A34932" t="s">
        <v>442</v>
      </c>
      <c r="B34932" t="str">
        <f>IF(ISBLANK(VLOOKUP(A34932,Questionnaire!A:KQ,278,FALSE)),"#",VLOOKUP(A34932,Questionnaire!A:KQ,278,FALSE))</f>
        <v>#</v>
      </c>
    </row>
    <row r="34933" spans="1:2">
      <c r="A34933" t="s">
        <v>445</v>
      </c>
      <c r="B34933" t="str">
        <f>IF(ISBLANK(VLOOKUP(A34933,Questionnaire!A:KQ,278,FALSE)),"#",VLOOKUP(A34933,Questionnaire!A:KQ,278,FALSE))</f>
        <v>#</v>
      </c>
    </row>
    <row r="34934" spans="1:2">
      <c r="A34934" t="s">
        <v>448</v>
      </c>
      <c r="B34934" t="str">
        <f>IF(ISBLANK(VLOOKUP(A34934,Questionnaire!A:KQ,278,FALSE)),"#",VLOOKUP(A34934,Questionnaire!A:KQ,278,FALSE))</f>
        <v>#</v>
      </c>
    </row>
    <row r="34935" spans="1:2">
      <c r="A34935" t="s">
        <v>452</v>
      </c>
      <c r="B34935" t="str">
        <f>IF(ISBLANK(VLOOKUP(A34935,Questionnaire!A:KQ,278,FALSE)),"#",VLOOKUP(A34935,Questionnaire!A:KQ,278,FALSE))</f>
        <v>#</v>
      </c>
    </row>
    <row r="34936" spans="1:2">
      <c r="A34936" t="s">
        <v>455</v>
      </c>
      <c r="B34936" t="str">
        <f>IF(ISBLANK(VLOOKUP(A34936,Questionnaire!A:KQ,278,FALSE)),"#",VLOOKUP(A34936,Questionnaire!A:KQ,278,FALSE))</f>
        <v>#</v>
      </c>
    </row>
    <row r="34937" spans="1:2">
      <c r="A34937" t="s">
        <v>458</v>
      </c>
      <c r="B34937" t="str">
        <f>IF(ISBLANK(VLOOKUP(A34937,Questionnaire!A:KQ,278,FALSE)),"#",VLOOKUP(A34937,Questionnaire!A:KQ,278,FALSE))</f>
        <v>#</v>
      </c>
    </row>
    <row r="34938" spans="1:2">
      <c r="A34938" t="s">
        <v>461</v>
      </c>
      <c r="B34938" t="str">
        <f>IF(ISBLANK(VLOOKUP(A34938,Questionnaire!A:KQ,278,FALSE)),"#",VLOOKUP(A34938,Questionnaire!A:KQ,278,FALSE))</f>
        <v>#</v>
      </c>
    </row>
    <row r="34939" spans="1:2">
      <c r="A34939" t="s">
        <v>465</v>
      </c>
      <c r="B34939" t="str">
        <f>IF(ISBLANK(VLOOKUP(A34939,Questionnaire!A:KQ,278,FALSE)),"#",VLOOKUP(A34939,Questionnaire!A:KQ,278,FALSE))</f>
        <v>#</v>
      </c>
    </row>
    <row r="34940" spans="1:2">
      <c r="A34940" t="s">
        <v>467</v>
      </c>
      <c r="B34940" t="str">
        <f>IF(ISBLANK(VLOOKUP(A34940,Questionnaire!A:KQ,278,FALSE)),"#",VLOOKUP(A34940,Questionnaire!A:KQ,278,FALSE))</f>
        <v>#</v>
      </c>
    </row>
    <row r="34941" spans="1:2">
      <c r="A34941" t="s">
        <v>469</v>
      </c>
      <c r="B34941" t="str">
        <f>IF(ISBLANK(VLOOKUP(A34941,Questionnaire!A:KQ,278,FALSE)),"#",VLOOKUP(A34941,Questionnaire!A:KQ,278,FALSE))</f>
        <v>#</v>
      </c>
    </row>
    <row r="34942" spans="1:2">
      <c r="A34942" t="s">
        <v>471</v>
      </c>
      <c r="B34942" t="str">
        <f>IF(ISBLANK(VLOOKUP(A34942,Questionnaire!A:KQ,278,FALSE)),"#",VLOOKUP(A34942,Questionnaire!A:KQ,278,FALSE))</f>
        <v>#</v>
      </c>
    </row>
    <row r="34943" spans="1:2">
      <c r="A34943" t="s">
        <v>473</v>
      </c>
      <c r="B34943" t="str">
        <f>IF(ISBLANK(VLOOKUP(A34943,Questionnaire!A:KQ,278,FALSE)),"#",VLOOKUP(A34943,Questionnaire!A:KQ,278,FALSE))</f>
        <v>#</v>
      </c>
    </row>
    <row r="34944" spans="1:2">
      <c r="A34944" t="s">
        <v>475</v>
      </c>
      <c r="B34944" t="str">
        <f>IF(ISBLANK(VLOOKUP(A34944,Questionnaire!A:KQ,278,FALSE)),"#",VLOOKUP(A34944,Questionnaire!A:KQ,278,FALSE))</f>
        <v>#</v>
      </c>
    </row>
    <row r="34945" spans="1:3">
      <c r="A34945" t="s">
        <v>185</v>
      </c>
      <c r="B34945" t="str">
        <f>IF(ISBLANK(VLOOKUP(A34945,Questionnaire!A:KQ,279,FALSE)),"#",VLOOKUP(A34945,Questionnaire!A:KQ,279,FALSE))</f>
        <v>#</v>
      </c>
      <c r="C34945">
        <v>276</v>
      </c>
    </row>
    <row r="34946" spans="1:3">
      <c r="A34946" t="s">
        <v>187</v>
      </c>
      <c r="B34946" t="str">
        <f>IF(ISNA(VLOOKUP(VLOOKUP(A34946,Questionnaire!A:KQ,279,FALSE),'CORA Encoding'!D:E,2,FALSE)),"#",VLOOKUP(VLOOKUP(A34946,Questionnaire!A:KQ,279,FALSE),'CORA Encoding'!D:E,2,FALSE))</f>
        <v>#</v>
      </c>
    </row>
    <row r="34947" spans="1:3">
      <c r="A34947" t="s">
        <v>189</v>
      </c>
      <c r="B34947" t="str">
        <f>IF(ISNA(VLOOKUP(VLOOKUP(A34947,Questionnaire!A:KQ,279,FALSE),'CORA Encoding'!G:H,2,FALSE)),"#",VLOOKUP(VLOOKUP(A34947,Questionnaire!A:KQ,279,FALSE),'CORA Encoding'!G:H,2,FALSE))</f>
        <v>#</v>
      </c>
    </row>
    <row r="34948" spans="1:3">
      <c r="A34948" t="s">
        <v>191</v>
      </c>
      <c r="B34948" t="str">
        <f>IF(ISNA(VLOOKUP(VLOOKUP(A34948,Questionnaire!A:KQ,279,FALSE),'Country List'!E:F,2,FALSE)),"#",VLOOKUP(VLOOKUP(A34948,Questionnaire!A:KQ,279,FALSE),'Country List'!E:F,2,FALSE))</f>
        <v>#</v>
      </c>
    </row>
    <row r="34949" spans="1:3">
      <c r="A34949" t="s">
        <v>193</v>
      </c>
      <c r="B34949" t="str">
        <f>IF(ISNA(VLOOKUP(VLOOKUP(A34949,Questionnaire!A:KQ,279,FALSE),'Industry List'!B:C,2,FALSE)),"#",VLOOKUP(VLOOKUP(A34949,Questionnaire!A:KQ,279,FALSE),'Industry List'!B:C,2,FALSE))</f>
        <v>#</v>
      </c>
    </row>
    <row r="34950" spans="1:3">
      <c r="A34950" t="s">
        <v>197</v>
      </c>
      <c r="B34950" t="str">
        <f>IF(ISBLANK(VLOOKUP(A34950,Questionnaire!A:KQ,279,FALSE)),"#",VLOOKUP(A34950,Questionnaire!A:KQ,279,FALSE))</f>
        <v>#</v>
      </c>
    </row>
    <row r="34951" spans="1:3">
      <c r="A34951" t="s">
        <v>201</v>
      </c>
      <c r="B34951" t="str">
        <f>IF(ISBLANK(VLOOKUP(A34951,Questionnaire!A:KQ,279,FALSE)),"#",VLOOKUP(A34951,Questionnaire!A:KQ,279,FALSE))</f>
        <v>#</v>
      </c>
    </row>
    <row r="34952" spans="1:3">
      <c r="A34952" t="s">
        <v>203</v>
      </c>
      <c r="B34952" t="str">
        <f>IF(ISNA(VLOOKUP(VLOOKUP(A34952,Questionnaire!A:KQ,279,FALSE),'CORA Encoding'!J:K,2,FALSE)),"#",VLOOKUP(VLOOKUP(A34952,Questionnaire!A:KQ,279,FALSE),'CORA Encoding'!J:K,2,FALSE))</f>
        <v>#</v>
      </c>
    </row>
    <row r="34953" spans="1:3">
      <c r="A34953" t="s">
        <v>208</v>
      </c>
      <c r="B34953" t="str">
        <f>IF(ISBLANK(VLOOKUP(A34953,Questionnaire!A:KQ,279,FALSE)),"#",VLOOKUP(A34953,Questionnaire!A:KQ,279,FALSE))</f>
        <v>#</v>
      </c>
    </row>
    <row r="34954" spans="1:3">
      <c r="A34954" t="s">
        <v>213</v>
      </c>
      <c r="B34954" t="str">
        <f>IF(ISBLANK(VLOOKUP(A34954,Questionnaire!A:KQ,279,FALSE)),"#",VLOOKUP(A34954,Questionnaire!A:KQ,279,FALSE))</f>
        <v>#</v>
      </c>
    </row>
    <row r="34955" spans="1:3">
      <c r="A34955" t="s">
        <v>215</v>
      </c>
      <c r="B34955" t="str">
        <f>IF(ISBLANK(VLOOKUP(A34955,Questionnaire!A:KQ,279,FALSE)),"#",VLOOKUP(A34955,Questionnaire!A:KQ,279,FALSE))</f>
        <v>#</v>
      </c>
    </row>
    <row r="34956" spans="1:3">
      <c r="A34956" t="s">
        <v>217</v>
      </c>
      <c r="B34956" t="str">
        <f>IF(ISBLANK(VLOOKUP(A34956,Questionnaire!A:KQ,279,FALSE)),"#",VLOOKUP(A34956,Questionnaire!A:KQ,279,FALSE))</f>
        <v>#</v>
      </c>
    </row>
    <row r="34957" spans="1:3">
      <c r="A34957" t="s">
        <v>219</v>
      </c>
      <c r="B34957" t="str">
        <f>IF(ISBLANK(VLOOKUP(A34957,Questionnaire!A:KQ,279,FALSE)),"#",VLOOKUP(A34957,Questionnaire!A:KQ,279,FALSE))</f>
        <v>#</v>
      </c>
    </row>
    <row r="34958" spans="1:3">
      <c r="A34958" t="s">
        <v>221</v>
      </c>
      <c r="B34958" t="str">
        <f>IF(ISBLANK(VLOOKUP(A34958,Questionnaire!A:KQ,279,FALSE)),"#",VLOOKUP(A34958,Questionnaire!A:KQ,279,FALSE))</f>
        <v>#</v>
      </c>
    </row>
    <row r="34959" spans="1:3">
      <c r="A34959" t="s">
        <v>223</v>
      </c>
      <c r="B34959" t="str">
        <f>IF(ISBLANK(VLOOKUP(A34959,Questionnaire!A:KQ,279,FALSE)),"#",VLOOKUP(A34959,Questionnaire!A:KQ,279,FALSE))</f>
        <v>#</v>
      </c>
    </row>
    <row r="34960" spans="1:3">
      <c r="A34960" t="s">
        <v>225</v>
      </c>
      <c r="B34960" t="str">
        <f>IF(ISBLANK(VLOOKUP(A34960,Questionnaire!A:KQ,279,FALSE)),"#",VLOOKUP(A34960,Questionnaire!A:KQ,279,FALSE))</f>
        <v>#</v>
      </c>
    </row>
    <row r="34961" spans="1:2">
      <c r="A34961" t="s">
        <v>227</v>
      </c>
      <c r="B34961" t="str">
        <f>IF(ISBLANK(VLOOKUP(A34961,Questionnaire!A:KQ,279,FALSE)),"#",VLOOKUP(A34961,Questionnaire!A:KQ,279,FALSE))</f>
        <v>#</v>
      </c>
    </row>
    <row r="34962" spans="1:2">
      <c r="A34962" t="s">
        <v>229</v>
      </c>
      <c r="B34962" t="str">
        <f>IF(ISBLANK(VLOOKUP(A34962,Questionnaire!A:KQ,279,FALSE)),"#",VLOOKUP(A34962,Questionnaire!A:KQ,279,FALSE))</f>
        <v>#</v>
      </c>
    </row>
    <row r="34963" spans="1:2">
      <c r="A34963" t="s">
        <v>231</v>
      </c>
      <c r="B34963" t="str">
        <f>IF(ISBLANK(VLOOKUP(A34963,Questionnaire!A:KQ,279,FALSE)),"#",VLOOKUP(A34963,Questionnaire!A:KQ,279,FALSE))</f>
        <v>#</v>
      </c>
    </row>
    <row r="34964" spans="1:2">
      <c r="A34964" t="s">
        <v>233</v>
      </c>
      <c r="B34964" t="str">
        <f>IF(ISBLANK(VLOOKUP(A34964,Questionnaire!A:KQ,279,FALSE)),"#",VLOOKUP(A34964,Questionnaire!A:KQ,279,FALSE))</f>
        <v>#</v>
      </c>
    </row>
    <row r="34965" spans="1:2">
      <c r="A34965" t="s">
        <v>235</v>
      </c>
      <c r="B34965" t="str">
        <f>IF(ISBLANK(VLOOKUP(A34965,Questionnaire!A:KQ,279,FALSE)),"#",VLOOKUP(A34965,Questionnaire!A:KQ,279,FALSE))</f>
        <v>#</v>
      </c>
    </row>
    <row r="34966" spans="1:2">
      <c r="A34966" t="s">
        <v>237</v>
      </c>
      <c r="B34966" t="str">
        <f>IF(ISBLANK(VLOOKUP(A34966,Questionnaire!A:KQ,279,FALSE)),"#",VLOOKUP(A34966,Questionnaire!A:KQ,279,FALSE))</f>
        <v>#</v>
      </c>
    </row>
    <row r="34967" spans="1:2">
      <c r="A34967" t="s">
        <v>239</v>
      </c>
      <c r="B34967" t="str">
        <f>IF(ISBLANK(VLOOKUP(A34967,Questionnaire!A:KQ,279,FALSE)),"#",VLOOKUP(A34967,Questionnaire!A:KQ,279,FALSE))</f>
        <v>#</v>
      </c>
    </row>
    <row r="34968" spans="1:2">
      <c r="A34968" t="s">
        <v>242</v>
      </c>
      <c r="B34968" t="str">
        <f>IF(ISBLANK(VLOOKUP(A34968,Questionnaire!A:KQ,279,FALSE)),"#",VLOOKUP(A34968,Questionnaire!A:KQ,279,FALSE))</f>
        <v>#</v>
      </c>
    </row>
    <row r="34969" spans="1:2">
      <c r="A34969" t="s">
        <v>245</v>
      </c>
      <c r="B34969" t="str">
        <f>IF(ISBLANK(VLOOKUP(A34969,Questionnaire!A:KQ,279,FALSE)),"#",VLOOKUP(A34969,Questionnaire!A:KQ,279,FALSE))</f>
        <v>#</v>
      </c>
    </row>
    <row r="34970" spans="1:2">
      <c r="A34970" t="s">
        <v>247</v>
      </c>
      <c r="B34970" t="str">
        <f>IF(ISBLANK(VLOOKUP(A34970,Questionnaire!A:KQ,279,FALSE)),"#",VLOOKUP(A34970,Questionnaire!A:KQ,279,FALSE))</f>
        <v>#</v>
      </c>
    </row>
    <row r="34971" spans="1:2">
      <c r="A34971" t="s">
        <v>249</v>
      </c>
      <c r="B34971" t="str">
        <f>IF(ISBLANK(VLOOKUP(A34971,Questionnaire!A:KQ,279,FALSE)),"#",VLOOKUP(A34971,Questionnaire!A:KQ,279,FALSE))</f>
        <v>#</v>
      </c>
    </row>
    <row r="34972" spans="1:2">
      <c r="A34972" t="s">
        <v>250</v>
      </c>
      <c r="B34972" t="str">
        <f>IF(ISBLANK(VLOOKUP(A34972,Questionnaire!A:KQ,279,FALSE)),"#",VLOOKUP(A34972,Questionnaire!A:KQ,279,FALSE))</f>
        <v>#</v>
      </c>
    </row>
    <row r="34973" spans="1:2">
      <c r="A34973" t="s">
        <v>252</v>
      </c>
      <c r="B34973" t="str">
        <f>IF(ISBLANK(VLOOKUP(A34973,Questionnaire!A:KQ,279,FALSE)),"#",VLOOKUP(A34973,Questionnaire!A:KQ,279,FALSE))</f>
        <v>#</v>
      </c>
    </row>
    <row r="34974" spans="1:2">
      <c r="A34974" t="s">
        <v>255</v>
      </c>
      <c r="B34974" t="str">
        <f>IF(ISBLANK(VLOOKUP(A34974,Questionnaire!A:KQ,279,FALSE)),"#",VLOOKUP(A34974,Questionnaire!A:KQ,279,FALSE))</f>
        <v>#</v>
      </c>
    </row>
    <row r="34975" spans="1:2">
      <c r="A34975" t="s">
        <v>258</v>
      </c>
      <c r="B34975" t="str">
        <f>IF(ISNA(VLOOKUP(VLOOKUP(A34975,Questionnaire!A:KQ,279,FALSE),'CORA Encoding'!M:N,2,FALSE)),"#",VLOOKUP(VLOOKUP(A34975,Questionnaire!A:KQ,279,FALSE),'CORA Encoding'!M:N,2,FALSE))</f>
        <v>#</v>
      </c>
    </row>
    <row r="34976" spans="1:2">
      <c r="A34976" t="s">
        <v>261</v>
      </c>
      <c r="B34976" t="str">
        <f>IF(ISBLANK(VLOOKUP(A34976,Questionnaire!A:KQ,279,FALSE)),"#",VLOOKUP(A34976,Questionnaire!A:KQ,279,FALSE))</f>
        <v>#</v>
      </c>
    </row>
    <row r="34977" spans="1:2">
      <c r="A34977" t="s">
        <v>263</v>
      </c>
      <c r="B34977" t="str">
        <f>IF(ISBLANK(VLOOKUP(A34977,Questionnaire!A:KQ,279,FALSE)),"#",VLOOKUP(A34977,Questionnaire!A:KQ,279,FALSE))</f>
        <v>#</v>
      </c>
    </row>
    <row r="34978" spans="1:2">
      <c r="A34978" t="s">
        <v>265</v>
      </c>
      <c r="B34978" t="str">
        <f>IF(ISBLANK(VLOOKUP(A34978,Questionnaire!A:KQ,279,FALSE)),"#",VLOOKUP(A34978,Questionnaire!A:KQ,279,FALSE))</f>
        <v>#</v>
      </c>
    </row>
    <row r="34979" spans="1:2">
      <c r="A34979" t="s">
        <v>267</v>
      </c>
      <c r="B34979" t="str">
        <f>IF(ISBLANK(VLOOKUP(A34979,Questionnaire!A:KQ,279,FALSE)),"#",VLOOKUP(A34979,Questionnaire!A:KQ,279,FALSE))</f>
        <v>#</v>
      </c>
    </row>
    <row r="34980" spans="1:2">
      <c r="A34980" t="s">
        <v>269</v>
      </c>
      <c r="B34980" t="str">
        <f>IF(ISBLANK(VLOOKUP(A34980,Questionnaire!A:KQ,279,FALSE)),"#",VLOOKUP(A34980,Questionnaire!A:KQ,279,FALSE))</f>
        <v>#</v>
      </c>
    </row>
    <row r="34981" spans="1:2">
      <c r="A34981" t="s">
        <v>274</v>
      </c>
      <c r="B34981" t="str">
        <f>IF(ISBLANK(VLOOKUP(A34981,Questionnaire!A:KQ,279,FALSE)),"#",VLOOKUP(A34981,Questionnaire!A:KQ,279,FALSE))</f>
        <v>#</v>
      </c>
    </row>
    <row r="34982" spans="1:2">
      <c r="A34982" t="s">
        <v>276</v>
      </c>
      <c r="B34982" t="str">
        <f>IF(ISBLANK(VLOOKUP(A34982,Questionnaire!A:KQ,279,FALSE)),"#",VLOOKUP(A34982,Questionnaire!A:KQ,279,FALSE))</f>
        <v>#</v>
      </c>
    </row>
    <row r="34983" spans="1:2">
      <c r="A34983" t="s">
        <v>278</v>
      </c>
      <c r="B34983" t="str">
        <f>IF(ISBLANK(VLOOKUP(A34983,Questionnaire!A:KQ,279,FALSE)),"#",VLOOKUP(A34983,Questionnaire!A:KQ,279,FALSE))</f>
        <v>#</v>
      </c>
    </row>
    <row r="34984" spans="1:2">
      <c r="A34984" t="s">
        <v>280</v>
      </c>
      <c r="B34984" t="str">
        <f>IF(ISBLANK(VLOOKUP(A34984,Questionnaire!A:KQ,279,FALSE)),"#",VLOOKUP(A34984,Questionnaire!A:KQ,279,FALSE))</f>
        <v>#</v>
      </c>
    </row>
    <row r="34985" spans="1:2">
      <c r="A34985" t="s">
        <v>282</v>
      </c>
      <c r="B34985" t="str">
        <f>IF(ISBLANK(VLOOKUP(A34985,Questionnaire!A:KQ,279,FALSE)),"#",VLOOKUP(A34985,Questionnaire!A:KQ,279,FALSE))</f>
        <v>#</v>
      </c>
    </row>
    <row r="34986" spans="1:2">
      <c r="A34986" t="s">
        <v>286</v>
      </c>
      <c r="B34986" t="str">
        <f>IF(ISBLANK(VLOOKUP(A34986,Questionnaire!A:KQ,279,FALSE)),"#",VLOOKUP(A34986,Questionnaire!A:KQ,279,FALSE))</f>
        <v>#</v>
      </c>
    </row>
    <row r="34987" spans="1:2">
      <c r="A34987" t="s">
        <v>288</v>
      </c>
      <c r="B34987" t="str">
        <f>IF(ISBLANK(VLOOKUP(A34987,Questionnaire!A:KQ,279,FALSE)),"#",VLOOKUP(A34987,Questionnaire!A:KQ,279,FALSE))</f>
        <v>#</v>
      </c>
    </row>
    <row r="34988" spans="1:2">
      <c r="A34988" t="s">
        <v>290</v>
      </c>
      <c r="B34988" t="str">
        <f>IF(ISBLANK(VLOOKUP(A34988,Questionnaire!A:KQ,279,FALSE)),"#",VLOOKUP(A34988,Questionnaire!A:KQ,279,FALSE))</f>
        <v>#</v>
      </c>
    </row>
    <row r="34989" spans="1:2">
      <c r="A34989" t="s">
        <v>292</v>
      </c>
      <c r="B34989" t="str">
        <f>IF(ISBLANK(VLOOKUP(A34989,Questionnaire!A:KQ,279,FALSE)),"#",VLOOKUP(A34989,Questionnaire!A:KQ,279,FALSE))</f>
        <v>#</v>
      </c>
    </row>
    <row r="34990" spans="1:2">
      <c r="A34990" t="s">
        <v>294</v>
      </c>
      <c r="B34990" t="str">
        <f>IF(ISBLANK(VLOOKUP(A34990,Questionnaire!A:KQ,279,FALSE)),"#",VLOOKUP(A34990,Questionnaire!A:KQ,279,FALSE))</f>
        <v>#</v>
      </c>
    </row>
    <row r="34991" spans="1:2">
      <c r="A34991" t="s">
        <v>296</v>
      </c>
      <c r="B34991" t="str">
        <f>IF(ISBLANK(VLOOKUP(A34991,Questionnaire!A:KQ,279,FALSE)),"#",VLOOKUP(A34991,Questionnaire!A:KQ,279,FALSE))</f>
        <v>#</v>
      </c>
    </row>
    <row r="34992" spans="1:2">
      <c r="A34992" t="s">
        <v>301</v>
      </c>
      <c r="B34992" t="str">
        <f>IF(ISBLANK(VLOOKUP(A34992,Questionnaire!A:KQ,279,FALSE)),"#",VLOOKUP(A34992,Questionnaire!A:KQ,279,FALSE))</f>
        <v>#</v>
      </c>
    </row>
    <row r="34993" spans="1:2">
      <c r="A34993" t="s">
        <v>303</v>
      </c>
      <c r="B34993" t="str">
        <f>IF(ISBLANK(VLOOKUP(A34993,Questionnaire!A:KQ,279,FALSE)),"#",VLOOKUP(A34993,Questionnaire!A:KQ,279,FALSE))</f>
        <v>#</v>
      </c>
    </row>
    <row r="34994" spans="1:2">
      <c r="A34994" t="s">
        <v>305</v>
      </c>
      <c r="B34994" t="str">
        <f>IF(ISBLANK(VLOOKUP(A34994,Questionnaire!A:KQ,279,FALSE)),"#",VLOOKUP(A34994,Questionnaire!A:KQ,279,FALSE))</f>
        <v>#</v>
      </c>
    </row>
    <row r="34995" spans="1:2">
      <c r="A34995" t="s">
        <v>307</v>
      </c>
      <c r="B34995" t="str">
        <f>IF(ISBLANK(VLOOKUP(A34995,Questionnaire!A:KQ,279,FALSE)),"#",VLOOKUP(A34995,Questionnaire!A:KQ,279,FALSE))</f>
        <v>#</v>
      </c>
    </row>
    <row r="34996" spans="1:2">
      <c r="A34996" t="s">
        <v>311</v>
      </c>
      <c r="B34996" t="str">
        <f>IF(ISBLANK(VLOOKUP(A34996,Questionnaire!A:KQ,279,FALSE)),"#",VLOOKUP(A34996,Questionnaire!A:KQ,279,FALSE))</f>
        <v>#</v>
      </c>
    </row>
    <row r="34997" spans="1:2">
      <c r="A34997" t="s">
        <v>313</v>
      </c>
      <c r="B34997" t="str">
        <f>IF(ISBLANK(VLOOKUP(A34997,Questionnaire!A:KQ,279,FALSE)),"#",VLOOKUP(A34997,Questionnaire!A:KQ,279,FALSE))</f>
        <v>#</v>
      </c>
    </row>
    <row r="34998" spans="1:2">
      <c r="A34998" t="s">
        <v>314</v>
      </c>
      <c r="B34998" t="str">
        <f>IF(ISBLANK(VLOOKUP(A34998,Questionnaire!A:KQ,279,FALSE)),"#",VLOOKUP(A34998,Questionnaire!A:KQ,279,FALSE))</f>
        <v>#</v>
      </c>
    </row>
    <row r="34999" spans="1:2">
      <c r="A34999" t="s">
        <v>315</v>
      </c>
      <c r="B34999" t="str">
        <f>IF(ISBLANK(VLOOKUP(A34999,Questionnaire!A:KQ,279,FALSE)),"#",VLOOKUP(A34999,Questionnaire!A:KQ,279,FALSE))</f>
        <v>#</v>
      </c>
    </row>
    <row r="35000" spans="1:2">
      <c r="A35000" t="s">
        <v>317</v>
      </c>
      <c r="B35000" t="str">
        <f>IF(ISBLANK(VLOOKUP(A35000,Questionnaire!A:KQ,279,FALSE)),"#",VLOOKUP(A35000,Questionnaire!A:KQ,279,FALSE))</f>
        <v>#</v>
      </c>
    </row>
    <row r="35001" spans="1:2">
      <c r="A35001" t="s">
        <v>319</v>
      </c>
      <c r="B35001" t="str">
        <f>IF(ISBLANK(VLOOKUP(A35001,Questionnaire!A:KQ,279,FALSE)),"#",VLOOKUP(A35001,Questionnaire!A:KQ,279,FALSE))</f>
        <v>#</v>
      </c>
    </row>
    <row r="35002" spans="1:2">
      <c r="A35002" t="s">
        <v>322</v>
      </c>
      <c r="B35002" t="str">
        <f>IF(ISBLANK(VLOOKUP(A35002,Questionnaire!A:KQ,279,FALSE)),"#",VLOOKUP(A35002,Questionnaire!A:KQ,279,FALSE))</f>
        <v>#</v>
      </c>
    </row>
    <row r="35003" spans="1:2">
      <c r="A35003" t="s">
        <v>326</v>
      </c>
      <c r="B35003" t="str">
        <f>IF(ISBLANK(VLOOKUP(A35003,Questionnaire!A:KQ,279,FALSE)),"#",VLOOKUP(A35003,Questionnaire!A:KQ,279,FALSE))</f>
        <v>#</v>
      </c>
    </row>
    <row r="35004" spans="1:2">
      <c r="A35004" t="s">
        <v>328</v>
      </c>
      <c r="B35004" t="str">
        <f>IF(ISBLANK(VLOOKUP(A35004,Questionnaire!A:KQ,279,FALSE)),"#",VLOOKUP(A35004,Questionnaire!A:KQ,279,FALSE))</f>
        <v>#</v>
      </c>
    </row>
    <row r="35005" spans="1:2">
      <c r="A35005" t="s">
        <v>332</v>
      </c>
      <c r="B35005" t="str">
        <f>IF(ISBLANK(VLOOKUP(A35005,Questionnaire!A:KQ,279,FALSE)),"#",VLOOKUP(A35005,Questionnaire!A:KQ,279,FALSE))</f>
        <v>#</v>
      </c>
    </row>
    <row r="35006" spans="1:2">
      <c r="A35006" t="s">
        <v>333</v>
      </c>
      <c r="B35006" t="str">
        <f>IF(ISBLANK(VLOOKUP(A35006,Questionnaire!A:KQ,279,FALSE)),"#",VLOOKUP(A35006,Questionnaire!A:KQ,279,FALSE))</f>
        <v>#</v>
      </c>
    </row>
    <row r="35007" spans="1:2">
      <c r="A35007" t="s">
        <v>334</v>
      </c>
      <c r="B35007" t="str">
        <f>IF(ISBLANK(VLOOKUP(A35007,Questionnaire!A:KQ,279,FALSE)),"#",VLOOKUP(A35007,Questionnaire!A:KQ,279,FALSE))</f>
        <v>#</v>
      </c>
    </row>
    <row r="35008" spans="1:2">
      <c r="A35008" t="s">
        <v>335</v>
      </c>
      <c r="B35008" t="str">
        <f>IF(ISBLANK(VLOOKUP(A35008,Questionnaire!A:KQ,279,FALSE)),"#",VLOOKUP(A35008,Questionnaire!A:KQ,279,FALSE))</f>
        <v>#</v>
      </c>
    </row>
    <row r="35009" spans="1:2">
      <c r="A35009" t="s">
        <v>336</v>
      </c>
      <c r="B35009" t="str">
        <f>IF(ISBLANK(VLOOKUP(A35009,Questionnaire!A:KQ,279,FALSE)),"#",VLOOKUP(A35009,Questionnaire!A:KQ,279,FALSE))</f>
        <v>#</v>
      </c>
    </row>
    <row r="35010" spans="1:2">
      <c r="A35010" t="s">
        <v>337</v>
      </c>
      <c r="B35010" t="str">
        <f>IF(ISBLANK(VLOOKUP(A35010,Questionnaire!A:KQ,279,FALSE)),"#",VLOOKUP(A35010,Questionnaire!A:KQ,279,FALSE))</f>
        <v>#</v>
      </c>
    </row>
    <row r="35011" spans="1:2">
      <c r="A35011" t="s">
        <v>338</v>
      </c>
      <c r="B35011" t="str">
        <f>IF(ISBLANK(VLOOKUP(A35011,Questionnaire!A:KQ,279,FALSE)),"#",VLOOKUP(A35011,Questionnaire!A:KQ,279,FALSE))</f>
        <v>#</v>
      </c>
    </row>
    <row r="35012" spans="1:2">
      <c r="A35012" t="s">
        <v>339</v>
      </c>
      <c r="B35012" t="str">
        <f>IF(ISBLANK(VLOOKUP(A35012,Questionnaire!A:KQ,279,FALSE)),"#",VLOOKUP(A35012,Questionnaire!A:KQ,279,FALSE))</f>
        <v>#</v>
      </c>
    </row>
    <row r="35013" spans="1:2">
      <c r="A35013" t="s">
        <v>340</v>
      </c>
      <c r="B35013" t="str">
        <f>IF(ISBLANK(VLOOKUP(A35013,Questionnaire!A:KQ,279,FALSE)),"#",VLOOKUP(A35013,Questionnaire!A:KQ,279,FALSE))</f>
        <v>#</v>
      </c>
    </row>
    <row r="35014" spans="1:2">
      <c r="A35014" t="s">
        <v>341</v>
      </c>
      <c r="B35014" t="str">
        <f>IF(ISBLANK(VLOOKUP(A35014,Questionnaire!A:KQ,279,FALSE)),"#",VLOOKUP(A35014,Questionnaire!A:KQ,279,FALSE))</f>
        <v>#</v>
      </c>
    </row>
    <row r="35015" spans="1:2">
      <c r="A35015" t="s">
        <v>342</v>
      </c>
      <c r="B35015" t="str">
        <f>IF(ISBLANK(VLOOKUP(A35015,Questionnaire!A:KQ,279,FALSE)),"#",VLOOKUP(A35015,Questionnaire!A:KQ,279,FALSE))</f>
        <v>#</v>
      </c>
    </row>
    <row r="35016" spans="1:2">
      <c r="A35016" t="s">
        <v>343</v>
      </c>
      <c r="B35016" t="str">
        <f>IF(ISBLANK(VLOOKUP(A35016,Questionnaire!A:KQ,279,FALSE)),"#",VLOOKUP(A35016,Questionnaire!A:KQ,279,FALSE))</f>
        <v>#</v>
      </c>
    </row>
    <row r="35017" spans="1:2">
      <c r="A35017" t="s">
        <v>344</v>
      </c>
      <c r="B35017" t="str">
        <f>IF(ISBLANK(VLOOKUP(A35017,Questionnaire!A:KQ,279,FALSE)),"#",VLOOKUP(A35017,Questionnaire!A:KQ,279,FALSE))</f>
        <v>#</v>
      </c>
    </row>
    <row r="35018" spans="1:2">
      <c r="A35018" t="s">
        <v>345</v>
      </c>
      <c r="B35018" t="str">
        <f>IF(ISBLANK(VLOOKUP(A35018,Questionnaire!A:KQ,279,FALSE)),"#",VLOOKUP(A35018,Questionnaire!A:KQ,279,FALSE))</f>
        <v>#</v>
      </c>
    </row>
    <row r="35019" spans="1:2">
      <c r="A35019" t="s">
        <v>348</v>
      </c>
      <c r="B35019" t="str">
        <f>IF(ISBLANK(VLOOKUP(A35019,Questionnaire!A:KQ,279,FALSE)),"#",VLOOKUP(A35019,Questionnaire!A:KQ,279,FALSE))</f>
        <v>#</v>
      </c>
    </row>
    <row r="35020" spans="1:2">
      <c r="A35020" t="s">
        <v>353</v>
      </c>
      <c r="B35020" t="str">
        <f>IF(ISBLANK(VLOOKUP(A35020,Questionnaire!A:KQ,279,FALSE)),"#",VLOOKUP(A35020,Questionnaire!A:KQ,279,FALSE))</f>
        <v>#</v>
      </c>
    </row>
    <row r="35021" spans="1:2">
      <c r="A35021" t="s">
        <v>354</v>
      </c>
      <c r="B35021" t="str">
        <f>IF(ISBLANK(VLOOKUP(A35021,Questionnaire!A:KQ,279,FALSE)),"#",VLOOKUP(A35021,Questionnaire!A:KQ,279,FALSE))</f>
        <v>#</v>
      </c>
    </row>
    <row r="35022" spans="1:2">
      <c r="A35022" t="s">
        <v>355</v>
      </c>
      <c r="B35022" t="str">
        <f>IF(ISBLANK(VLOOKUP(A35022,Questionnaire!A:KQ,279,FALSE)),"#",VLOOKUP(A35022,Questionnaire!A:KQ,279,FALSE))</f>
        <v>#</v>
      </c>
    </row>
    <row r="35023" spans="1:2">
      <c r="A35023" t="s">
        <v>356</v>
      </c>
      <c r="B35023" t="str">
        <f>IF(ISBLANK(VLOOKUP(A35023,Questionnaire!A:KQ,279,FALSE)),"#",VLOOKUP(A35023,Questionnaire!A:KQ,279,FALSE))</f>
        <v>#</v>
      </c>
    </row>
    <row r="35024" spans="1:2">
      <c r="A35024" t="s">
        <v>357</v>
      </c>
      <c r="B35024" t="str">
        <f>IF(ISBLANK(VLOOKUP(A35024,Questionnaire!A:KQ,279,FALSE)),"#",VLOOKUP(A35024,Questionnaire!A:KQ,279,FALSE))</f>
        <v>#</v>
      </c>
    </row>
    <row r="35025" spans="1:2">
      <c r="A35025" t="s">
        <v>360</v>
      </c>
      <c r="B35025" t="str">
        <f>IF(ISBLANK(VLOOKUP(A35025,Questionnaire!A:KQ,279,FALSE)),"#",VLOOKUP(A35025,Questionnaire!A:KQ,279,FALSE))</f>
        <v>#</v>
      </c>
    </row>
    <row r="35026" spans="1:2">
      <c r="A35026" t="s">
        <v>362</v>
      </c>
      <c r="B35026" t="str">
        <f>IF(ISBLANK(VLOOKUP(A35026,Questionnaire!A:KQ,279,FALSE)),"#",VLOOKUP(A35026,Questionnaire!A:KQ,279,FALSE))</f>
        <v>#</v>
      </c>
    </row>
    <row r="35027" spans="1:2">
      <c r="A35027" t="s">
        <v>363</v>
      </c>
      <c r="B35027" t="str">
        <f>IF(ISBLANK(VLOOKUP(A35027,Questionnaire!A:KQ,279,FALSE)),"#",VLOOKUP(A35027,Questionnaire!A:KQ,279,FALSE))</f>
        <v>#</v>
      </c>
    </row>
    <row r="35028" spans="1:2">
      <c r="A35028" t="s">
        <v>364</v>
      </c>
      <c r="B35028" t="str">
        <f>IF(ISBLANK(VLOOKUP(A35028,Questionnaire!A:KQ,279,FALSE)),"#",VLOOKUP(A35028,Questionnaire!A:KQ,279,FALSE))</f>
        <v>#</v>
      </c>
    </row>
    <row r="35029" spans="1:2">
      <c r="A35029" t="s">
        <v>365</v>
      </c>
      <c r="B35029" t="str">
        <f>IF(ISBLANK(VLOOKUP(A35029,Questionnaire!A:KQ,279,FALSE)),"#",VLOOKUP(A35029,Questionnaire!A:KQ,279,FALSE))</f>
        <v>#</v>
      </c>
    </row>
    <row r="35030" spans="1:2">
      <c r="A35030" t="s">
        <v>366</v>
      </c>
      <c r="B35030" t="str">
        <f>IF(ISBLANK(VLOOKUP(A35030,Questionnaire!A:KQ,279,FALSE)),"#",VLOOKUP(A35030,Questionnaire!A:KQ,279,FALSE))</f>
        <v>#</v>
      </c>
    </row>
    <row r="35031" spans="1:2">
      <c r="A35031" t="s">
        <v>371</v>
      </c>
      <c r="B35031" t="str">
        <f>IF(ISBLANK(VLOOKUP(A35031,Questionnaire!A:KQ,279,FALSE)),"#",VLOOKUP(A35031,Questionnaire!A:KQ,279,FALSE))</f>
        <v>#</v>
      </c>
    </row>
    <row r="35032" spans="1:2">
      <c r="A35032" t="s">
        <v>372</v>
      </c>
      <c r="B35032" t="str">
        <f>IF(ISBLANK(VLOOKUP(A35032,Questionnaire!A:KQ,279,FALSE)),"#",VLOOKUP(A35032,Questionnaire!A:KQ,279,FALSE))</f>
        <v>#</v>
      </c>
    </row>
    <row r="35033" spans="1:2">
      <c r="A35033" t="s">
        <v>373</v>
      </c>
      <c r="B35033" t="str">
        <f>IF(ISBLANK(VLOOKUP(A35033,Questionnaire!A:KQ,279,FALSE)),"#",VLOOKUP(A35033,Questionnaire!A:KQ,279,FALSE))</f>
        <v>#</v>
      </c>
    </row>
    <row r="35034" spans="1:2">
      <c r="A35034" t="s">
        <v>374</v>
      </c>
      <c r="B35034" t="str">
        <f>IF(ISBLANK(VLOOKUP(A35034,Questionnaire!A:KQ,279,FALSE)),"#",VLOOKUP(A35034,Questionnaire!A:KQ,279,FALSE))</f>
        <v>#</v>
      </c>
    </row>
    <row r="35035" spans="1:2">
      <c r="A35035" t="s">
        <v>377</v>
      </c>
      <c r="B35035" t="str">
        <f>IF(ISBLANK(VLOOKUP(A35035,Questionnaire!A:KQ,279,FALSE)),"#",VLOOKUP(A35035,Questionnaire!A:KQ,279,FALSE))</f>
        <v>#</v>
      </c>
    </row>
    <row r="35036" spans="1:2">
      <c r="A35036" t="s">
        <v>379</v>
      </c>
      <c r="B35036" t="str">
        <f>IF(ISBLANK(VLOOKUP(A35036,Questionnaire!A:KQ,279,FALSE)),"#",VLOOKUP(A35036,Questionnaire!A:KQ,279,FALSE))</f>
        <v>#</v>
      </c>
    </row>
    <row r="35037" spans="1:2">
      <c r="A35037" t="s">
        <v>380</v>
      </c>
      <c r="B35037" t="str">
        <f>IF(ISBLANK(VLOOKUP(A35037,Questionnaire!A:KQ,279,FALSE)),"#",VLOOKUP(A35037,Questionnaire!A:KQ,279,FALSE))</f>
        <v>#</v>
      </c>
    </row>
    <row r="35038" spans="1:2">
      <c r="A35038" t="s">
        <v>381</v>
      </c>
      <c r="B35038" t="str">
        <f>IF(ISBLANK(VLOOKUP(A35038,Questionnaire!A:KQ,279,FALSE)),"#",VLOOKUP(A35038,Questionnaire!A:KQ,279,FALSE))</f>
        <v>#</v>
      </c>
    </row>
    <row r="35039" spans="1:2">
      <c r="A35039" t="s">
        <v>382</v>
      </c>
      <c r="B35039" t="str">
        <f>IF(ISBLANK(VLOOKUP(A35039,Questionnaire!A:KQ,279,FALSE)),"#",VLOOKUP(A35039,Questionnaire!A:KQ,279,FALSE))</f>
        <v>#</v>
      </c>
    </row>
    <row r="35040" spans="1:2">
      <c r="A35040" t="s">
        <v>384</v>
      </c>
      <c r="B35040" t="str">
        <f>IF(ISBLANK(VLOOKUP(A35040,Questionnaire!A:KQ,279,FALSE)),"#",VLOOKUP(A35040,Questionnaire!A:KQ,279,FALSE))</f>
        <v>#</v>
      </c>
    </row>
    <row r="35041" spans="1:2">
      <c r="A35041" t="s">
        <v>387</v>
      </c>
      <c r="B35041" t="str">
        <f>IF(ISBLANK(VLOOKUP(A35041,Questionnaire!A:KQ,279,FALSE)),"#",VLOOKUP(A35041,Questionnaire!A:KQ,279,FALSE))</f>
        <v>#</v>
      </c>
    </row>
    <row r="35042" spans="1:2">
      <c r="A35042" t="s">
        <v>391</v>
      </c>
      <c r="B35042" t="str">
        <f>IF(ISBLANK(VLOOKUP(A35042,Questionnaire!A:KQ,279,FALSE)),"#",VLOOKUP(A35042,Questionnaire!A:KQ,279,FALSE))</f>
        <v>#</v>
      </c>
    </row>
    <row r="35043" spans="1:2">
      <c r="A35043" t="s">
        <v>393</v>
      </c>
      <c r="B35043" t="str">
        <f>IF(ISBLANK(VLOOKUP(A35043,Questionnaire!A:KQ,279,FALSE)),"#",VLOOKUP(A35043,Questionnaire!A:KQ,279,FALSE))</f>
        <v>#</v>
      </c>
    </row>
    <row r="35044" spans="1:2">
      <c r="A35044" t="s">
        <v>395</v>
      </c>
      <c r="B35044" t="str">
        <f>IF(ISBLANK(VLOOKUP(A35044,Questionnaire!A:KQ,279,FALSE)),"#",VLOOKUP(A35044,Questionnaire!A:KQ,279,FALSE))</f>
        <v>#</v>
      </c>
    </row>
    <row r="35045" spans="1:2">
      <c r="A35045" t="s">
        <v>398</v>
      </c>
      <c r="B35045" t="str">
        <f>IF(ISBLANK(VLOOKUP(A35045,Questionnaire!A:KQ,279,FALSE)),"#",VLOOKUP(A35045,Questionnaire!A:KQ,279,FALSE))</f>
        <v>#</v>
      </c>
    </row>
    <row r="35046" spans="1:2">
      <c r="A35046" t="s">
        <v>402</v>
      </c>
      <c r="B35046" t="str">
        <f>IF(ISBLANK(VLOOKUP(A35046,Questionnaire!A:KQ,279,FALSE)),"#",VLOOKUP(A35046,Questionnaire!A:KQ,279,FALSE))</f>
        <v>#</v>
      </c>
    </row>
    <row r="35047" spans="1:2">
      <c r="A35047" t="s">
        <v>405</v>
      </c>
      <c r="B35047" t="str">
        <f>IF(ISBLANK(VLOOKUP(A35047,Questionnaire!A:KQ,279,FALSE)),"#",VLOOKUP(A35047,Questionnaire!A:KQ,279,FALSE))</f>
        <v>#</v>
      </c>
    </row>
    <row r="35048" spans="1:2">
      <c r="A35048" t="s">
        <v>409</v>
      </c>
      <c r="B35048" t="str">
        <f>IF(ISBLANK(VLOOKUP(A35048,Questionnaire!A:KQ,279,FALSE)),"#",VLOOKUP(A35048,Questionnaire!A:KQ,279,FALSE))</f>
        <v>#</v>
      </c>
    </row>
    <row r="35049" spans="1:2">
      <c r="A35049" t="s">
        <v>412</v>
      </c>
      <c r="B35049" t="str">
        <f>IF(ISBLANK(VLOOKUP(A35049,Questionnaire!A:KQ,279,FALSE)),"#",VLOOKUP(A35049,Questionnaire!A:KQ,279,FALSE))</f>
        <v>#</v>
      </c>
    </row>
    <row r="35050" spans="1:2">
      <c r="A35050" t="s">
        <v>415</v>
      </c>
      <c r="B35050" t="str">
        <f>IF(ISBLANK(VLOOKUP(A35050,Questionnaire!A:KQ,279,FALSE)),"#",VLOOKUP(A35050,Questionnaire!A:KQ,279,FALSE))</f>
        <v>#</v>
      </c>
    </row>
    <row r="35051" spans="1:2">
      <c r="A35051" t="s">
        <v>418</v>
      </c>
      <c r="B35051" t="str">
        <f>IF(ISBLANK(VLOOKUP(A35051,Questionnaire!A:KQ,279,FALSE)),"#",VLOOKUP(A35051,Questionnaire!A:KQ,279,FALSE))</f>
        <v>#</v>
      </c>
    </row>
    <row r="35052" spans="1:2">
      <c r="A35052" t="s">
        <v>421</v>
      </c>
      <c r="B35052" t="str">
        <f>IF(ISBLANK(VLOOKUP(A35052,Questionnaire!A:KQ,279,FALSE)),"#",VLOOKUP(A35052,Questionnaire!A:KQ,279,FALSE))</f>
        <v>#</v>
      </c>
    </row>
    <row r="35053" spans="1:2">
      <c r="A35053" t="s">
        <v>424</v>
      </c>
      <c r="B35053" t="str">
        <f>IF(ISBLANK(VLOOKUP(A35053,Questionnaire!A:KQ,279,FALSE)),"#",VLOOKUP(A35053,Questionnaire!A:KQ,279,FALSE))</f>
        <v>#</v>
      </c>
    </row>
    <row r="35054" spans="1:2">
      <c r="A35054" t="s">
        <v>429</v>
      </c>
      <c r="B35054" t="str">
        <f>IF(ISBLANK(VLOOKUP(A35054,Questionnaire!A:KQ,279,FALSE)),"#",VLOOKUP(A35054,Questionnaire!A:KQ,279,FALSE))</f>
        <v>#</v>
      </c>
    </row>
    <row r="35055" spans="1:2">
      <c r="A35055" t="s">
        <v>432</v>
      </c>
      <c r="B35055" t="str">
        <f>IF(ISBLANK(VLOOKUP(A35055,Questionnaire!A:KQ,279,FALSE)),"#",VLOOKUP(A35055,Questionnaire!A:KQ,279,FALSE))</f>
        <v>#</v>
      </c>
    </row>
    <row r="35056" spans="1:2">
      <c r="A35056" t="s">
        <v>435</v>
      </c>
      <c r="B35056" t="str">
        <f>IF(ISBLANK(VLOOKUP(A35056,Questionnaire!A:KQ,279,FALSE)),"#",VLOOKUP(A35056,Questionnaire!A:KQ,279,FALSE))</f>
        <v>#</v>
      </c>
    </row>
    <row r="35057" spans="1:3">
      <c r="A35057" t="s">
        <v>437</v>
      </c>
      <c r="B35057" t="str">
        <f>IF(ISBLANK(VLOOKUP(A35057,Questionnaire!A:KQ,279,FALSE)),"#",VLOOKUP(A35057,Questionnaire!A:KQ,279,FALSE))</f>
        <v>#</v>
      </c>
    </row>
    <row r="35058" spans="1:3">
      <c r="A35058" t="s">
        <v>439</v>
      </c>
      <c r="B35058" t="str">
        <f>IF(ISBLANK(VLOOKUP(A35058,Questionnaire!A:KQ,279,FALSE)),"#",VLOOKUP(A35058,Questionnaire!A:KQ,279,FALSE))</f>
        <v>#</v>
      </c>
    </row>
    <row r="35059" spans="1:3">
      <c r="A35059" t="s">
        <v>442</v>
      </c>
      <c r="B35059" t="str">
        <f>IF(ISBLANK(VLOOKUP(A35059,Questionnaire!A:KQ,279,FALSE)),"#",VLOOKUP(A35059,Questionnaire!A:KQ,279,FALSE))</f>
        <v>#</v>
      </c>
    </row>
    <row r="35060" spans="1:3">
      <c r="A35060" t="s">
        <v>445</v>
      </c>
      <c r="B35060" t="str">
        <f>IF(ISBLANK(VLOOKUP(A35060,Questionnaire!A:KQ,279,FALSE)),"#",VLOOKUP(A35060,Questionnaire!A:KQ,279,FALSE))</f>
        <v>#</v>
      </c>
    </row>
    <row r="35061" spans="1:3">
      <c r="A35061" t="s">
        <v>448</v>
      </c>
      <c r="B35061" t="str">
        <f>IF(ISBLANK(VLOOKUP(A35061,Questionnaire!A:KQ,279,FALSE)),"#",VLOOKUP(A35061,Questionnaire!A:KQ,279,FALSE))</f>
        <v>#</v>
      </c>
    </row>
    <row r="35062" spans="1:3">
      <c r="A35062" t="s">
        <v>452</v>
      </c>
      <c r="B35062" t="str">
        <f>IF(ISBLANK(VLOOKUP(A35062,Questionnaire!A:KQ,279,FALSE)),"#",VLOOKUP(A35062,Questionnaire!A:KQ,279,FALSE))</f>
        <v>#</v>
      </c>
    </row>
    <row r="35063" spans="1:3">
      <c r="A35063" t="s">
        <v>455</v>
      </c>
      <c r="B35063" t="str">
        <f>IF(ISBLANK(VLOOKUP(A35063,Questionnaire!A:KQ,279,FALSE)),"#",VLOOKUP(A35063,Questionnaire!A:KQ,279,FALSE))</f>
        <v>#</v>
      </c>
    </row>
    <row r="35064" spans="1:3">
      <c r="A35064" t="s">
        <v>458</v>
      </c>
      <c r="B35064" t="str">
        <f>IF(ISBLANK(VLOOKUP(A35064,Questionnaire!A:KQ,279,FALSE)),"#",VLOOKUP(A35064,Questionnaire!A:KQ,279,FALSE))</f>
        <v>#</v>
      </c>
    </row>
    <row r="35065" spans="1:3">
      <c r="A35065" t="s">
        <v>461</v>
      </c>
      <c r="B35065" t="str">
        <f>IF(ISBLANK(VLOOKUP(A35065,Questionnaire!A:KQ,279,FALSE)),"#",VLOOKUP(A35065,Questionnaire!A:KQ,279,FALSE))</f>
        <v>#</v>
      </c>
    </row>
    <row r="35066" spans="1:3">
      <c r="A35066" t="s">
        <v>465</v>
      </c>
      <c r="B35066" t="str">
        <f>IF(ISBLANK(VLOOKUP(A35066,Questionnaire!A:KQ,279,FALSE)),"#",VLOOKUP(A35066,Questionnaire!A:KQ,279,FALSE))</f>
        <v>#</v>
      </c>
    </row>
    <row r="35067" spans="1:3">
      <c r="A35067" t="s">
        <v>467</v>
      </c>
      <c r="B35067" t="str">
        <f>IF(ISBLANK(VLOOKUP(A35067,Questionnaire!A:KQ,279,FALSE)),"#",VLOOKUP(A35067,Questionnaire!A:KQ,279,FALSE))</f>
        <v>#</v>
      </c>
    </row>
    <row r="35068" spans="1:3">
      <c r="A35068" t="s">
        <v>469</v>
      </c>
      <c r="B35068" t="str">
        <f>IF(ISBLANK(VLOOKUP(A35068,Questionnaire!A:KQ,279,FALSE)),"#",VLOOKUP(A35068,Questionnaire!A:KQ,279,FALSE))</f>
        <v>#</v>
      </c>
    </row>
    <row r="35069" spans="1:3">
      <c r="A35069" t="s">
        <v>471</v>
      </c>
      <c r="B35069" t="str">
        <f>IF(ISBLANK(VLOOKUP(A35069,Questionnaire!A:KQ,279,FALSE)),"#",VLOOKUP(A35069,Questionnaire!A:KQ,279,FALSE))</f>
        <v>#</v>
      </c>
    </row>
    <row r="35070" spans="1:3">
      <c r="A35070" t="s">
        <v>473</v>
      </c>
      <c r="B35070" t="str">
        <f>IF(ISBLANK(VLOOKUP(A35070,Questionnaire!A:KQ,279,FALSE)),"#",VLOOKUP(A35070,Questionnaire!A:KQ,279,FALSE))</f>
        <v>#</v>
      </c>
    </row>
    <row r="35071" spans="1:3">
      <c r="A35071" t="s">
        <v>475</v>
      </c>
      <c r="B35071" t="str">
        <f>IF(ISBLANK(VLOOKUP(A35071,Questionnaire!A:KQ,279,FALSE)),"#",VLOOKUP(A35071,Questionnaire!A:KQ,279,FALSE))</f>
        <v>#</v>
      </c>
    </row>
    <row r="35072" spans="1:3">
      <c r="A35072" t="s">
        <v>185</v>
      </c>
      <c r="B35072" t="str">
        <f>IF(ISBLANK(VLOOKUP(A35072,Questionnaire!A:KQ,280,FALSE)),"#",VLOOKUP(A35072,Questionnaire!A:KQ,280,FALSE))</f>
        <v>#</v>
      </c>
      <c r="C35072">
        <v>277</v>
      </c>
    </row>
    <row r="35073" spans="1:2">
      <c r="A35073" t="s">
        <v>187</v>
      </c>
      <c r="B35073" t="str">
        <f>IF(ISNA(VLOOKUP(VLOOKUP(A35073,Questionnaire!A:KQ,280,FALSE),'CORA Encoding'!D:E,2,FALSE)),"#",VLOOKUP(VLOOKUP(A35073,Questionnaire!A:KQ,280,FALSE),'CORA Encoding'!D:E,2,FALSE))</f>
        <v>#</v>
      </c>
    </row>
    <row r="35074" spans="1:2">
      <c r="A35074" t="s">
        <v>189</v>
      </c>
      <c r="B35074" t="str">
        <f>IF(ISNA(VLOOKUP(VLOOKUP(A35074,Questionnaire!A:KQ,280,FALSE),'CORA Encoding'!G:H,2,FALSE)),"#",VLOOKUP(VLOOKUP(A35074,Questionnaire!A:KQ,280,FALSE),'CORA Encoding'!G:H,2,FALSE))</f>
        <v>#</v>
      </c>
    </row>
    <row r="35075" spans="1:2">
      <c r="A35075" t="s">
        <v>191</v>
      </c>
      <c r="B35075" t="str">
        <f>IF(ISNA(VLOOKUP(VLOOKUP(A35075,Questionnaire!A:KQ,280,FALSE),'Country List'!E:F,2,FALSE)),"#",VLOOKUP(VLOOKUP(A35075,Questionnaire!A:KQ,280,FALSE),'Country List'!E:F,2,FALSE))</f>
        <v>#</v>
      </c>
    </row>
    <row r="35076" spans="1:2">
      <c r="A35076" t="s">
        <v>193</v>
      </c>
      <c r="B35076" t="str">
        <f>IF(ISNA(VLOOKUP(VLOOKUP(A35076,Questionnaire!A:KQ,280,FALSE),'Industry List'!B:C,2,FALSE)),"#",VLOOKUP(VLOOKUP(A35076,Questionnaire!A:KQ,280,FALSE),'Industry List'!B:C,2,FALSE))</f>
        <v>#</v>
      </c>
    </row>
    <row r="35077" spans="1:2">
      <c r="A35077" t="s">
        <v>197</v>
      </c>
      <c r="B35077" t="str">
        <f>IF(ISBLANK(VLOOKUP(A35077,Questionnaire!A:KQ,280,FALSE)),"#",VLOOKUP(A35077,Questionnaire!A:KQ,280,FALSE))</f>
        <v>#</v>
      </c>
    </row>
    <row r="35078" spans="1:2">
      <c r="A35078" t="s">
        <v>201</v>
      </c>
      <c r="B35078" t="str">
        <f>IF(ISBLANK(VLOOKUP(A35078,Questionnaire!A:KQ,280,FALSE)),"#",VLOOKUP(A35078,Questionnaire!A:KQ,280,FALSE))</f>
        <v>#</v>
      </c>
    </row>
    <row r="35079" spans="1:2">
      <c r="A35079" t="s">
        <v>203</v>
      </c>
      <c r="B35079" t="str">
        <f>IF(ISNA(VLOOKUP(VLOOKUP(A35079,Questionnaire!A:KQ,280,FALSE),'CORA Encoding'!J:K,2,FALSE)),"#",VLOOKUP(VLOOKUP(A35079,Questionnaire!A:KQ,280,FALSE),'CORA Encoding'!J:K,2,FALSE))</f>
        <v>#</v>
      </c>
    </row>
    <row r="35080" spans="1:2">
      <c r="A35080" t="s">
        <v>208</v>
      </c>
      <c r="B35080" t="str">
        <f>IF(ISBLANK(VLOOKUP(A35080,Questionnaire!A:KQ,280,FALSE)),"#",VLOOKUP(A35080,Questionnaire!A:KQ,280,FALSE))</f>
        <v>#</v>
      </c>
    </row>
    <row r="35081" spans="1:2">
      <c r="A35081" t="s">
        <v>213</v>
      </c>
      <c r="B35081" t="str">
        <f>IF(ISBLANK(VLOOKUP(A35081,Questionnaire!A:KQ,280,FALSE)),"#",VLOOKUP(A35081,Questionnaire!A:KQ,280,FALSE))</f>
        <v>#</v>
      </c>
    </row>
    <row r="35082" spans="1:2">
      <c r="A35082" t="s">
        <v>215</v>
      </c>
      <c r="B35082" t="str">
        <f>IF(ISBLANK(VLOOKUP(A35082,Questionnaire!A:KQ,280,FALSE)),"#",VLOOKUP(A35082,Questionnaire!A:KQ,280,FALSE))</f>
        <v>#</v>
      </c>
    </row>
    <row r="35083" spans="1:2">
      <c r="A35083" t="s">
        <v>217</v>
      </c>
      <c r="B35083" t="str">
        <f>IF(ISBLANK(VLOOKUP(A35083,Questionnaire!A:KQ,280,FALSE)),"#",VLOOKUP(A35083,Questionnaire!A:KQ,280,FALSE))</f>
        <v>#</v>
      </c>
    </row>
    <row r="35084" spans="1:2">
      <c r="A35084" t="s">
        <v>219</v>
      </c>
      <c r="B35084" t="str">
        <f>IF(ISBLANK(VLOOKUP(A35084,Questionnaire!A:KQ,280,FALSE)),"#",VLOOKUP(A35084,Questionnaire!A:KQ,280,FALSE))</f>
        <v>#</v>
      </c>
    </row>
    <row r="35085" spans="1:2">
      <c r="A35085" t="s">
        <v>221</v>
      </c>
      <c r="B35085" t="str">
        <f>IF(ISBLANK(VLOOKUP(A35085,Questionnaire!A:KQ,280,FALSE)),"#",VLOOKUP(A35085,Questionnaire!A:KQ,280,FALSE))</f>
        <v>#</v>
      </c>
    </row>
    <row r="35086" spans="1:2">
      <c r="A35086" t="s">
        <v>223</v>
      </c>
      <c r="B35086" t="str">
        <f>IF(ISBLANK(VLOOKUP(A35086,Questionnaire!A:KQ,280,FALSE)),"#",VLOOKUP(A35086,Questionnaire!A:KQ,280,FALSE))</f>
        <v>#</v>
      </c>
    </row>
    <row r="35087" spans="1:2">
      <c r="A35087" t="s">
        <v>225</v>
      </c>
      <c r="B35087" t="str">
        <f>IF(ISBLANK(VLOOKUP(A35087,Questionnaire!A:KQ,280,FALSE)),"#",VLOOKUP(A35087,Questionnaire!A:KQ,280,FALSE))</f>
        <v>#</v>
      </c>
    </row>
    <row r="35088" spans="1:2">
      <c r="A35088" t="s">
        <v>227</v>
      </c>
      <c r="B35088" t="str">
        <f>IF(ISBLANK(VLOOKUP(A35088,Questionnaire!A:KQ,280,FALSE)),"#",VLOOKUP(A35088,Questionnaire!A:KQ,280,FALSE))</f>
        <v>#</v>
      </c>
    </row>
    <row r="35089" spans="1:2">
      <c r="A35089" t="s">
        <v>229</v>
      </c>
      <c r="B35089" t="str">
        <f>IF(ISBLANK(VLOOKUP(A35089,Questionnaire!A:KQ,280,FALSE)),"#",VLOOKUP(A35089,Questionnaire!A:KQ,280,FALSE))</f>
        <v>#</v>
      </c>
    </row>
    <row r="35090" spans="1:2">
      <c r="A35090" t="s">
        <v>231</v>
      </c>
      <c r="B35090" t="str">
        <f>IF(ISBLANK(VLOOKUP(A35090,Questionnaire!A:KQ,280,FALSE)),"#",VLOOKUP(A35090,Questionnaire!A:KQ,280,FALSE))</f>
        <v>#</v>
      </c>
    </row>
    <row r="35091" spans="1:2">
      <c r="A35091" t="s">
        <v>233</v>
      </c>
      <c r="B35091" t="str">
        <f>IF(ISBLANK(VLOOKUP(A35091,Questionnaire!A:KQ,280,FALSE)),"#",VLOOKUP(A35091,Questionnaire!A:KQ,280,FALSE))</f>
        <v>#</v>
      </c>
    </row>
    <row r="35092" spans="1:2">
      <c r="A35092" t="s">
        <v>235</v>
      </c>
      <c r="B35092" t="str">
        <f>IF(ISBLANK(VLOOKUP(A35092,Questionnaire!A:KQ,280,FALSE)),"#",VLOOKUP(A35092,Questionnaire!A:KQ,280,FALSE))</f>
        <v>#</v>
      </c>
    </row>
    <row r="35093" spans="1:2">
      <c r="A35093" t="s">
        <v>237</v>
      </c>
      <c r="B35093" t="str">
        <f>IF(ISBLANK(VLOOKUP(A35093,Questionnaire!A:KQ,280,FALSE)),"#",VLOOKUP(A35093,Questionnaire!A:KQ,280,FALSE))</f>
        <v>#</v>
      </c>
    </row>
    <row r="35094" spans="1:2">
      <c r="A35094" t="s">
        <v>239</v>
      </c>
      <c r="B35094" t="str">
        <f>IF(ISBLANK(VLOOKUP(A35094,Questionnaire!A:KQ,280,FALSE)),"#",VLOOKUP(A35094,Questionnaire!A:KQ,280,FALSE))</f>
        <v>#</v>
      </c>
    </row>
    <row r="35095" spans="1:2">
      <c r="A35095" t="s">
        <v>242</v>
      </c>
      <c r="B35095" t="str">
        <f>IF(ISBLANK(VLOOKUP(A35095,Questionnaire!A:KQ,280,FALSE)),"#",VLOOKUP(A35095,Questionnaire!A:KQ,280,FALSE))</f>
        <v>#</v>
      </c>
    </row>
    <row r="35096" spans="1:2">
      <c r="A35096" t="s">
        <v>245</v>
      </c>
      <c r="B35096" t="str">
        <f>IF(ISBLANK(VLOOKUP(A35096,Questionnaire!A:KQ,280,FALSE)),"#",VLOOKUP(A35096,Questionnaire!A:KQ,280,FALSE))</f>
        <v>#</v>
      </c>
    </row>
    <row r="35097" spans="1:2">
      <c r="A35097" t="s">
        <v>247</v>
      </c>
      <c r="B35097" t="str">
        <f>IF(ISBLANK(VLOOKUP(A35097,Questionnaire!A:KQ,280,FALSE)),"#",VLOOKUP(A35097,Questionnaire!A:KQ,280,FALSE))</f>
        <v>#</v>
      </c>
    </row>
    <row r="35098" spans="1:2">
      <c r="A35098" t="s">
        <v>249</v>
      </c>
      <c r="B35098" t="str">
        <f>IF(ISBLANK(VLOOKUP(A35098,Questionnaire!A:KQ,280,FALSE)),"#",VLOOKUP(A35098,Questionnaire!A:KQ,280,FALSE))</f>
        <v>#</v>
      </c>
    </row>
    <row r="35099" spans="1:2">
      <c r="A35099" t="s">
        <v>250</v>
      </c>
      <c r="B35099" t="str">
        <f>IF(ISBLANK(VLOOKUP(A35099,Questionnaire!A:KQ,280,FALSE)),"#",VLOOKUP(A35099,Questionnaire!A:KQ,280,FALSE))</f>
        <v>#</v>
      </c>
    </row>
    <row r="35100" spans="1:2">
      <c r="A35100" t="s">
        <v>252</v>
      </c>
      <c r="B35100" t="str">
        <f>IF(ISBLANK(VLOOKUP(A35100,Questionnaire!A:KQ,280,FALSE)),"#",VLOOKUP(A35100,Questionnaire!A:KQ,280,FALSE))</f>
        <v>#</v>
      </c>
    </row>
    <row r="35101" spans="1:2">
      <c r="A35101" t="s">
        <v>255</v>
      </c>
      <c r="B35101" t="str">
        <f>IF(ISBLANK(VLOOKUP(A35101,Questionnaire!A:KQ,280,FALSE)),"#",VLOOKUP(A35101,Questionnaire!A:KQ,280,FALSE))</f>
        <v>#</v>
      </c>
    </row>
    <row r="35102" spans="1:2">
      <c r="A35102" t="s">
        <v>258</v>
      </c>
      <c r="B35102" t="str">
        <f>IF(ISNA(VLOOKUP(VLOOKUP(A35102,Questionnaire!A:KQ,280,FALSE),'CORA Encoding'!M:N,2,FALSE)),"#",VLOOKUP(VLOOKUP(A35102,Questionnaire!A:KQ,280,FALSE),'CORA Encoding'!M:N,2,FALSE))</f>
        <v>#</v>
      </c>
    </row>
    <row r="35103" spans="1:2">
      <c r="A35103" t="s">
        <v>261</v>
      </c>
      <c r="B35103" t="str">
        <f>IF(ISBLANK(VLOOKUP(A35103,Questionnaire!A:KQ,280,FALSE)),"#",VLOOKUP(A35103,Questionnaire!A:KQ,280,FALSE))</f>
        <v>#</v>
      </c>
    </row>
    <row r="35104" spans="1:2">
      <c r="A35104" t="s">
        <v>263</v>
      </c>
      <c r="B35104" t="str">
        <f>IF(ISBLANK(VLOOKUP(A35104,Questionnaire!A:KQ,280,FALSE)),"#",VLOOKUP(A35104,Questionnaire!A:KQ,280,FALSE))</f>
        <v>#</v>
      </c>
    </row>
    <row r="35105" spans="1:2">
      <c r="A35105" t="s">
        <v>265</v>
      </c>
      <c r="B35105" t="str">
        <f>IF(ISBLANK(VLOOKUP(A35105,Questionnaire!A:KQ,280,FALSE)),"#",VLOOKUP(A35105,Questionnaire!A:KQ,280,FALSE))</f>
        <v>#</v>
      </c>
    </row>
    <row r="35106" spans="1:2">
      <c r="A35106" t="s">
        <v>267</v>
      </c>
      <c r="B35106" t="str">
        <f>IF(ISBLANK(VLOOKUP(A35106,Questionnaire!A:KQ,280,FALSE)),"#",VLOOKUP(A35106,Questionnaire!A:KQ,280,FALSE))</f>
        <v>#</v>
      </c>
    </row>
    <row r="35107" spans="1:2">
      <c r="A35107" t="s">
        <v>269</v>
      </c>
      <c r="B35107" t="str">
        <f>IF(ISBLANK(VLOOKUP(A35107,Questionnaire!A:KQ,280,FALSE)),"#",VLOOKUP(A35107,Questionnaire!A:KQ,280,FALSE))</f>
        <v>#</v>
      </c>
    </row>
    <row r="35108" spans="1:2">
      <c r="A35108" t="s">
        <v>274</v>
      </c>
      <c r="B35108" t="str">
        <f>IF(ISBLANK(VLOOKUP(A35108,Questionnaire!A:KQ,280,FALSE)),"#",VLOOKUP(A35108,Questionnaire!A:KQ,280,FALSE))</f>
        <v>#</v>
      </c>
    </row>
    <row r="35109" spans="1:2">
      <c r="A35109" t="s">
        <v>276</v>
      </c>
      <c r="B35109" t="str">
        <f>IF(ISBLANK(VLOOKUP(A35109,Questionnaire!A:KQ,280,FALSE)),"#",VLOOKUP(A35109,Questionnaire!A:KQ,280,FALSE))</f>
        <v>#</v>
      </c>
    </row>
    <row r="35110" spans="1:2">
      <c r="A35110" t="s">
        <v>278</v>
      </c>
      <c r="B35110" t="str">
        <f>IF(ISBLANK(VLOOKUP(A35110,Questionnaire!A:KQ,280,FALSE)),"#",VLOOKUP(A35110,Questionnaire!A:KQ,280,FALSE))</f>
        <v>#</v>
      </c>
    </row>
    <row r="35111" spans="1:2">
      <c r="A35111" t="s">
        <v>280</v>
      </c>
      <c r="B35111" t="str">
        <f>IF(ISBLANK(VLOOKUP(A35111,Questionnaire!A:KQ,280,FALSE)),"#",VLOOKUP(A35111,Questionnaire!A:KQ,280,FALSE))</f>
        <v>#</v>
      </c>
    </row>
    <row r="35112" spans="1:2">
      <c r="A35112" t="s">
        <v>282</v>
      </c>
      <c r="B35112" t="str">
        <f>IF(ISBLANK(VLOOKUP(A35112,Questionnaire!A:KQ,280,FALSE)),"#",VLOOKUP(A35112,Questionnaire!A:KQ,280,FALSE))</f>
        <v>#</v>
      </c>
    </row>
    <row r="35113" spans="1:2">
      <c r="A35113" t="s">
        <v>286</v>
      </c>
      <c r="B35113" t="str">
        <f>IF(ISBLANK(VLOOKUP(A35113,Questionnaire!A:KQ,280,FALSE)),"#",VLOOKUP(A35113,Questionnaire!A:KQ,280,FALSE))</f>
        <v>#</v>
      </c>
    </row>
    <row r="35114" spans="1:2">
      <c r="A35114" t="s">
        <v>288</v>
      </c>
      <c r="B35114" t="str">
        <f>IF(ISBLANK(VLOOKUP(A35114,Questionnaire!A:KQ,280,FALSE)),"#",VLOOKUP(A35114,Questionnaire!A:KQ,280,FALSE))</f>
        <v>#</v>
      </c>
    </row>
    <row r="35115" spans="1:2">
      <c r="A35115" t="s">
        <v>290</v>
      </c>
      <c r="B35115" t="str">
        <f>IF(ISBLANK(VLOOKUP(A35115,Questionnaire!A:KQ,280,FALSE)),"#",VLOOKUP(A35115,Questionnaire!A:KQ,280,FALSE))</f>
        <v>#</v>
      </c>
    </row>
    <row r="35116" spans="1:2">
      <c r="A35116" t="s">
        <v>292</v>
      </c>
      <c r="B35116" t="str">
        <f>IF(ISBLANK(VLOOKUP(A35116,Questionnaire!A:KQ,280,FALSE)),"#",VLOOKUP(A35116,Questionnaire!A:KQ,280,FALSE))</f>
        <v>#</v>
      </c>
    </row>
    <row r="35117" spans="1:2">
      <c r="A35117" t="s">
        <v>294</v>
      </c>
      <c r="B35117" t="str">
        <f>IF(ISBLANK(VLOOKUP(A35117,Questionnaire!A:KQ,280,FALSE)),"#",VLOOKUP(A35117,Questionnaire!A:KQ,280,FALSE))</f>
        <v>#</v>
      </c>
    </row>
    <row r="35118" spans="1:2">
      <c r="A35118" t="s">
        <v>296</v>
      </c>
      <c r="B35118" t="str">
        <f>IF(ISBLANK(VLOOKUP(A35118,Questionnaire!A:KQ,280,FALSE)),"#",VLOOKUP(A35118,Questionnaire!A:KQ,280,FALSE))</f>
        <v>#</v>
      </c>
    </row>
    <row r="35119" spans="1:2">
      <c r="A35119" t="s">
        <v>301</v>
      </c>
      <c r="B35119" t="str">
        <f>IF(ISBLANK(VLOOKUP(A35119,Questionnaire!A:KQ,280,FALSE)),"#",VLOOKUP(A35119,Questionnaire!A:KQ,280,FALSE))</f>
        <v>#</v>
      </c>
    </row>
    <row r="35120" spans="1:2">
      <c r="A35120" t="s">
        <v>303</v>
      </c>
      <c r="B35120" t="str">
        <f>IF(ISBLANK(VLOOKUP(A35120,Questionnaire!A:KQ,280,FALSE)),"#",VLOOKUP(A35120,Questionnaire!A:KQ,280,FALSE))</f>
        <v>#</v>
      </c>
    </row>
    <row r="35121" spans="1:2">
      <c r="A35121" t="s">
        <v>305</v>
      </c>
      <c r="B35121" t="str">
        <f>IF(ISBLANK(VLOOKUP(A35121,Questionnaire!A:KQ,280,FALSE)),"#",VLOOKUP(A35121,Questionnaire!A:KQ,280,FALSE))</f>
        <v>#</v>
      </c>
    </row>
    <row r="35122" spans="1:2">
      <c r="A35122" t="s">
        <v>307</v>
      </c>
      <c r="B35122" t="str">
        <f>IF(ISBLANK(VLOOKUP(A35122,Questionnaire!A:KQ,280,FALSE)),"#",VLOOKUP(A35122,Questionnaire!A:KQ,280,FALSE))</f>
        <v>#</v>
      </c>
    </row>
    <row r="35123" spans="1:2">
      <c r="A35123" t="s">
        <v>311</v>
      </c>
      <c r="B35123" t="str">
        <f>IF(ISBLANK(VLOOKUP(A35123,Questionnaire!A:KQ,280,FALSE)),"#",VLOOKUP(A35123,Questionnaire!A:KQ,280,FALSE))</f>
        <v>#</v>
      </c>
    </row>
    <row r="35124" spans="1:2">
      <c r="A35124" t="s">
        <v>313</v>
      </c>
      <c r="B35124" t="str">
        <f>IF(ISBLANK(VLOOKUP(A35124,Questionnaire!A:KQ,280,FALSE)),"#",VLOOKUP(A35124,Questionnaire!A:KQ,280,FALSE))</f>
        <v>#</v>
      </c>
    </row>
    <row r="35125" spans="1:2">
      <c r="A35125" t="s">
        <v>314</v>
      </c>
      <c r="B35125" t="str">
        <f>IF(ISBLANK(VLOOKUP(A35125,Questionnaire!A:KQ,280,FALSE)),"#",VLOOKUP(A35125,Questionnaire!A:KQ,280,FALSE))</f>
        <v>#</v>
      </c>
    </row>
    <row r="35126" spans="1:2">
      <c r="A35126" t="s">
        <v>315</v>
      </c>
      <c r="B35126" t="str">
        <f>IF(ISBLANK(VLOOKUP(A35126,Questionnaire!A:KQ,280,FALSE)),"#",VLOOKUP(A35126,Questionnaire!A:KQ,280,FALSE))</f>
        <v>#</v>
      </c>
    </row>
    <row r="35127" spans="1:2">
      <c r="A35127" t="s">
        <v>317</v>
      </c>
      <c r="B35127" t="str">
        <f>IF(ISBLANK(VLOOKUP(A35127,Questionnaire!A:KQ,280,FALSE)),"#",VLOOKUP(A35127,Questionnaire!A:KQ,280,FALSE))</f>
        <v>#</v>
      </c>
    </row>
    <row r="35128" spans="1:2">
      <c r="A35128" t="s">
        <v>319</v>
      </c>
      <c r="B35128" t="str">
        <f>IF(ISBLANK(VLOOKUP(A35128,Questionnaire!A:KQ,280,FALSE)),"#",VLOOKUP(A35128,Questionnaire!A:KQ,280,FALSE))</f>
        <v>#</v>
      </c>
    </row>
    <row r="35129" spans="1:2">
      <c r="A35129" t="s">
        <v>322</v>
      </c>
      <c r="B35129" t="str">
        <f>IF(ISBLANK(VLOOKUP(A35129,Questionnaire!A:KQ,280,FALSE)),"#",VLOOKUP(A35129,Questionnaire!A:KQ,280,FALSE))</f>
        <v>#</v>
      </c>
    </row>
    <row r="35130" spans="1:2">
      <c r="A35130" t="s">
        <v>326</v>
      </c>
      <c r="B35130" t="str">
        <f>IF(ISBLANK(VLOOKUP(A35130,Questionnaire!A:KQ,280,FALSE)),"#",VLOOKUP(A35130,Questionnaire!A:KQ,280,FALSE))</f>
        <v>#</v>
      </c>
    </row>
    <row r="35131" spans="1:2">
      <c r="A35131" t="s">
        <v>328</v>
      </c>
      <c r="B35131" t="str">
        <f>IF(ISBLANK(VLOOKUP(A35131,Questionnaire!A:KQ,280,FALSE)),"#",VLOOKUP(A35131,Questionnaire!A:KQ,280,FALSE))</f>
        <v>#</v>
      </c>
    </row>
    <row r="35132" spans="1:2">
      <c r="A35132" t="s">
        <v>332</v>
      </c>
      <c r="B35132" t="str">
        <f>IF(ISBLANK(VLOOKUP(A35132,Questionnaire!A:KQ,280,FALSE)),"#",VLOOKUP(A35132,Questionnaire!A:KQ,280,FALSE))</f>
        <v>#</v>
      </c>
    </row>
    <row r="35133" spans="1:2">
      <c r="A35133" t="s">
        <v>333</v>
      </c>
      <c r="B35133" t="str">
        <f>IF(ISBLANK(VLOOKUP(A35133,Questionnaire!A:KQ,280,FALSE)),"#",VLOOKUP(A35133,Questionnaire!A:KQ,280,FALSE))</f>
        <v>#</v>
      </c>
    </row>
    <row r="35134" spans="1:2">
      <c r="A35134" t="s">
        <v>334</v>
      </c>
      <c r="B35134" t="str">
        <f>IF(ISBLANK(VLOOKUP(A35134,Questionnaire!A:KQ,280,FALSE)),"#",VLOOKUP(A35134,Questionnaire!A:KQ,280,FALSE))</f>
        <v>#</v>
      </c>
    </row>
    <row r="35135" spans="1:2">
      <c r="A35135" t="s">
        <v>335</v>
      </c>
      <c r="B35135" t="str">
        <f>IF(ISBLANK(VLOOKUP(A35135,Questionnaire!A:KQ,280,FALSE)),"#",VLOOKUP(A35135,Questionnaire!A:KQ,280,FALSE))</f>
        <v>#</v>
      </c>
    </row>
    <row r="35136" spans="1:2">
      <c r="A35136" t="s">
        <v>336</v>
      </c>
      <c r="B35136" t="str">
        <f>IF(ISBLANK(VLOOKUP(A35136,Questionnaire!A:KQ,280,FALSE)),"#",VLOOKUP(A35136,Questionnaire!A:KQ,280,FALSE))</f>
        <v>#</v>
      </c>
    </row>
    <row r="35137" spans="1:2">
      <c r="A35137" t="s">
        <v>337</v>
      </c>
      <c r="B35137" t="str">
        <f>IF(ISBLANK(VLOOKUP(A35137,Questionnaire!A:KQ,280,FALSE)),"#",VLOOKUP(A35137,Questionnaire!A:KQ,280,FALSE))</f>
        <v>#</v>
      </c>
    </row>
    <row r="35138" spans="1:2">
      <c r="A35138" t="s">
        <v>338</v>
      </c>
      <c r="B35138" t="str">
        <f>IF(ISBLANK(VLOOKUP(A35138,Questionnaire!A:KQ,280,FALSE)),"#",VLOOKUP(A35138,Questionnaire!A:KQ,280,FALSE))</f>
        <v>#</v>
      </c>
    </row>
    <row r="35139" spans="1:2">
      <c r="A35139" t="s">
        <v>339</v>
      </c>
      <c r="B35139" t="str">
        <f>IF(ISBLANK(VLOOKUP(A35139,Questionnaire!A:KQ,280,FALSE)),"#",VLOOKUP(A35139,Questionnaire!A:KQ,280,FALSE))</f>
        <v>#</v>
      </c>
    </row>
    <row r="35140" spans="1:2">
      <c r="A35140" t="s">
        <v>340</v>
      </c>
      <c r="B35140" t="str">
        <f>IF(ISBLANK(VLOOKUP(A35140,Questionnaire!A:KQ,280,FALSE)),"#",VLOOKUP(A35140,Questionnaire!A:KQ,280,FALSE))</f>
        <v>#</v>
      </c>
    </row>
    <row r="35141" spans="1:2">
      <c r="A35141" t="s">
        <v>341</v>
      </c>
      <c r="B35141" t="str">
        <f>IF(ISBLANK(VLOOKUP(A35141,Questionnaire!A:KQ,280,FALSE)),"#",VLOOKUP(A35141,Questionnaire!A:KQ,280,FALSE))</f>
        <v>#</v>
      </c>
    </row>
    <row r="35142" spans="1:2">
      <c r="A35142" t="s">
        <v>342</v>
      </c>
      <c r="B35142" t="str">
        <f>IF(ISBLANK(VLOOKUP(A35142,Questionnaire!A:KQ,280,FALSE)),"#",VLOOKUP(A35142,Questionnaire!A:KQ,280,FALSE))</f>
        <v>#</v>
      </c>
    </row>
    <row r="35143" spans="1:2">
      <c r="A35143" t="s">
        <v>343</v>
      </c>
      <c r="B35143" t="str">
        <f>IF(ISBLANK(VLOOKUP(A35143,Questionnaire!A:KQ,280,FALSE)),"#",VLOOKUP(A35143,Questionnaire!A:KQ,280,FALSE))</f>
        <v>#</v>
      </c>
    </row>
    <row r="35144" spans="1:2">
      <c r="A35144" t="s">
        <v>344</v>
      </c>
      <c r="B35144" t="str">
        <f>IF(ISBLANK(VLOOKUP(A35144,Questionnaire!A:KQ,280,FALSE)),"#",VLOOKUP(A35144,Questionnaire!A:KQ,280,FALSE))</f>
        <v>#</v>
      </c>
    </row>
    <row r="35145" spans="1:2">
      <c r="A35145" t="s">
        <v>345</v>
      </c>
      <c r="B35145" t="str">
        <f>IF(ISBLANK(VLOOKUP(A35145,Questionnaire!A:KQ,280,FALSE)),"#",VLOOKUP(A35145,Questionnaire!A:KQ,280,FALSE))</f>
        <v>#</v>
      </c>
    </row>
    <row r="35146" spans="1:2">
      <c r="A35146" t="s">
        <v>348</v>
      </c>
      <c r="B35146" t="str">
        <f>IF(ISBLANK(VLOOKUP(A35146,Questionnaire!A:KQ,280,FALSE)),"#",VLOOKUP(A35146,Questionnaire!A:KQ,280,FALSE))</f>
        <v>#</v>
      </c>
    </row>
    <row r="35147" spans="1:2">
      <c r="A35147" t="s">
        <v>353</v>
      </c>
      <c r="B35147" t="str">
        <f>IF(ISBLANK(VLOOKUP(A35147,Questionnaire!A:KQ,280,FALSE)),"#",VLOOKUP(A35147,Questionnaire!A:KQ,280,FALSE))</f>
        <v>#</v>
      </c>
    </row>
    <row r="35148" spans="1:2">
      <c r="A35148" t="s">
        <v>354</v>
      </c>
      <c r="B35148" t="str">
        <f>IF(ISBLANK(VLOOKUP(A35148,Questionnaire!A:KQ,280,FALSE)),"#",VLOOKUP(A35148,Questionnaire!A:KQ,280,FALSE))</f>
        <v>#</v>
      </c>
    </row>
    <row r="35149" spans="1:2">
      <c r="A35149" t="s">
        <v>355</v>
      </c>
      <c r="B35149" t="str">
        <f>IF(ISBLANK(VLOOKUP(A35149,Questionnaire!A:KQ,280,FALSE)),"#",VLOOKUP(A35149,Questionnaire!A:KQ,280,FALSE))</f>
        <v>#</v>
      </c>
    </row>
    <row r="35150" spans="1:2">
      <c r="A35150" t="s">
        <v>356</v>
      </c>
      <c r="B35150" t="str">
        <f>IF(ISBLANK(VLOOKUP(A35150,Questionnaire!A:KQ,280,FALSE)),"#",VLOOKUP(A35150,Questionnaire!A:KQ,280,FALSE))</f>
        <v>#</v>
      </c>
    </row>
    <row r="35151" spans="1:2">
      <c r="A35151" t="s">
        <v>357</v>
      </c>
      <c r="B35151" t="str">
        <f>IF(ISBLANK(VLOOKUP(A35151,Questionnaire!A:KQ,280,FALSE)),"#",VLOOKUP(A35151,Questionnaire!A:KQ,280,FALSE))</f>
        <v>#</v>
      </c>
    </row>
    <row r="35152" spans="1:2">
      <c r="A35152" t="s">
        <v>360</v>
      </c>
      <c r="B35152" t="str">
        <f>IF(ISBLANK(VLOOKUP(A35152,Questionnaire!A:KQ,280,FALSE)),"#",VLOOKUP(A35152,Questionnaire!A:KQ,280,FALSE))</f>
        <v>#</v>
      </c>
    </row>
    <row r="35153" spans="1:2">
      <c r="A35153" t="s">
        <v>362</v>
      </c>
      <c r="B35153" t="str">
        <f>IF(ISBLANK(VLOOKUP(A35153,Questionnaire!A:KQ,280,FALSE)),"#",VLOOKUP(A35153,Questionnaire!A:KQ,280,FALSE))</f>
        <v>#</v>
      </c>
    </row>
    <row r="35154" spans="1:2">
      <c r="A35154" t="s">
        <v>363</v>
      </c>
      <c r="B35154" t="str">
        <f>IF(ISBLANK(VLOOKUP(A35154,Questionnaire!A:KQ,280,FALSE)),"#",VLOOKUP(A35154,Questionnaire!A:KQ,280,FALSE))</f>
        <v>#</v>
      </c>
    </row>
    <row r="35155" spans="1:2">
      <c r="A35155" t="s">
        <v>364</v>
      </c>
      <c r="B35155" t="str">
        <f>IF(ISBLANK(VLOOKUP(A35155,Questionnaire!A:KQ,280,FALSE)),"#",VLOOKUP(A35155,Questionnaire!A:KQ,280,FALSE))</f>
        <v>#</v>
      </c>
    </row>
    <row r="35156" spans="1:2">
      <c r="A35156" t="s">
        <v>365</v>
      </c>
      <c r="B35156" t="str">
        <f>IF(ISBLANK(VLOOKUP(A35156,Questionnaire!A:KQ,280,FALSE)),"#",VLOOKUP(A35156,Questionnaire!A:KQ,280,FALSE))</f>
        <v>#</v>
      </c>
    </row>
    <row r="35157" spans="1:2">
      <c r="A35157" t="s">
        <v>366</v>
      </c>
      <c r="B35157" t="str">
        <f>IF(ISBLANK(VLOOKUP(A35157,Questionnaire!A:KQ,280,FALSE)),"#",VLOOKUP(A35157,Questionnaire!A:KQ,280,FALSE))</f>
        <v>#</v>
      </c>
    </row>
    <row r="35158" spans="1:2">
      <c r="A35158" t="s">
        <v>371</v>
      </c>
      <c r="B35158" t="str">
        <f>IF(ISBLANK(VLOOKUP(A35158,Questionnaire!A:KQ,280,FALSE)),"#",VLOOKUP(A35158,Questionnaire!A:KQ,280,FALSE))</f>
        <v>#</v>
      </c>
    </row>
    <row r="35159" spans="1:2">
      <c r="A35159" t="s">
        <v>372</v>
      </c>
      <c r="B35159" t="str">
        <f>IF(ISBLANK(VLOOKUP(A35159,Questionnaire!A:KQ,280,FALSE)),"#",VLOOKUP(A35159,Questionnaire!A:KQ,280,FALSE))</f>
        <v>#</v>
      </c>
    </row>
    <row r="35160" spans="1:2">
      <c r="A35160" t="s">
        <v>373</v>
      </c>
      <c r="B35160" t="str">
        <f>IF(ISBLANK(VLOOKUP(A35160,Questionnaire!A:KQ,280,FALSE)),"#",VLOOKUP(A35160,Questionnaire!A:KQ,280,FALSE))</f>
        <v>#</v>
      </c>
    </row>
    <row r="35161" spans="1:2">
      <c r="A35161" t="s">
        <v>374</v>
      </c>
      <c r="B35161" t="str">
        <f>IF(ISBLANK(VLOOKUP(A35161,Questionnaire!A:KQ,280,FALSE)),"#",VLOOKUP(A35161,Questionnaire!A:KQ,280,FALSE))</f>
        <v>#</v>
      </c>
    </row>
    <row r="35162" spans="1:2">
      <c r="A35162" t="s">
        <v>377</v>
      </c>
      <c r="B35162" t="str">
        <f>IF(ISBLANK(VLOOKUP(A35162,Questionnaire!A:KQ,280,FALSE)),"#",VLOOKUP(A35162,Questionnaire!A:KQ,280,FALSE))</f>
        <v>#</v>
      </c>
    </row>
    <row r="35163" spans="1:2">
      <c r="A35163" t="s">
        <v>379</v>
      </c>
      <c r="B35163" t="str">
        <f>IF(ISBLANK(VLOOKUP(A35163,Questionnaire!A:KQ,280,FALSE)),"#",VLOOKUP(A35163,Questionnaire!A:KQ,280,FALSE))</f>
        <v>#</v>
      </c>
    </row>
    <row r="35164" spans="1:2">
      <c r="A35164" t="s">
        <v>380</v>
      </c>
      <c r="B35164" t="str">
        <f>IF(ISBLANK(VLOOKUP(A35164,Questionnaire!A:KQ,280,FALSE)),"#",VLOOKUP(A35164,Questionnaire!A:KQ,280,FALSE))</f>
        <v>#</v>
      </c>
    </row>
    <row r="35165" spans="1:2">
      <c r="A35165" t="s">
        <v>381</v>
      </c>
      <c r="B35165" t="str">
        <f>IF(ISBLANK(VLOOKUP(A35165,Questionnaire!A:KQ,280,FALSE)),"#",VLOOKUP(A35165,Questionnaire!A:KQ,280,FALSE))</f>
        <v>#</v>
      </c>
    </row>
    <row r="35166" spans="1:2">
      <c r="A35166" t="s">
        <v>382</v>
      </c>
      <c r="B35166" t="str">
        <f>IF(ISBLANK(VLOOKUP(A35166,Questionnaire!A:KQ,280,FALSE)),"#",VLOOKUP(A35166,Questionnaire!A:KQ,280,FALSE))</f>
        <v>#</v>
      </c>
    </row>
    <row r="35167" spans="1:2">
      <c r="A35167" t="s">
        <v>384</v>
      </c>
      <c r="B35167" t="str">
        <f>IF(ISBLANK(VLOOKUP(A35167,Questionnaire!A:KQ,280,FALSE)),"#",VLOOKUP(A35167,Questionnaire!A:KQ,280,FALSE))</f>
        <v>#</v>
      </c>
    </row>
    <row r="35168" spans="1:2">
      <c r="A35168" t="s">
        <v>387</v>
      </c>
      <c r="B35168" t="str">
        <f>IF(ISBLANK(VLOOKUP(A35168,Questionnaire!A:KQ,280,FALSE)),"#",VLOOKUP(A35168,Questionnaire!A:KQ,280,FALSE))</f>
        <v>#</v>
      </c>
    </row>
    <row r="35169" spans="1:2">
      <c r="A35169" t="s">
        <v>391</v>
      </c>
      <c r="B35169" t="str">
        <f>IF(ISBLANK(VLOOKUP(A35169,Questionnaire!A:KQ,280,FALSE)),"#",VLOOKUP(A35169,Questionnaire!A:KQ,280,FALSE))</f>
        <v>#</v>
      </c>
    </row>
    <row r="35170" spans="1:2">
      <c r="A35170" t="s">
        <v>393</v>
      </c>
      <c r="B35170" t="str">
        <f>IF(ISBLANK(VLOOKUP(A35170,Questionnaire!A:KQ,280,FALSE)),"#",VLOOKUP(A35170,Questionnaire!A:KQ,280,FALSE))</f>
        <v>#</v>
      </c>
    </row>
    <row r="35171" spans="1:2">
      <c r="A35171" t="s">
        <v>395</v>
      </c>
      <c r="B35171" t="str">
        <f>IF(ISBLANK(VLOOKUP(A35171,Questionnaire!A:KQ,280,FALSE)),"#",VLOOKUP(A35171,Questionnaire!A:KQ,280,FALSE))</f>
        <v>#</v>
      </c>
    </row>
    <row r="35172" spans="1:2">
      <c r="A35172" t="s">
        <v>398</v>
      </c>
      <c r="B35172" t="str">
        <f>IF(ISBLANK(VLOOKUP(A35172,Questionnaire!A:KQ,280,FALSE)),"#",VLOOKUP(A35172,Questionnaire!A:KQ,280,FALSE))</f>
        <v>#</v>
      </c>
    </row>
    <row r="35173" spans="1:2">
      <c r="A35173" t="s">
        <v>402</v>
      </c>
      <c r="B35173" t="str">
        <f>IF(ISBLANK(VLOOKUP(A35173,Questionnaire!A:KQ,280,FALSE)),"#",VLOOKUP(A35173,Questionnaire!A:KQ,280,FALSE))</f>
        <v>#</v>
      </c>
    </row>
    <row r="35174" spans="1:2">
      <c r="A35174" t="s">
        <v>405</v>
      </c>
      <c r="B35174" t="str">
        <f>IF(ISBLANK(VLOOKUP(A35174,Questionnaire!A:KQ,280,FALSE)),"#",VLOOKUP(A35174,Questionnaire!A:KQ,280,FALSE))</f>
        <v>#</v>
      </c>
    </row>
    <row r="35175" spans="1:2">
      <c r="A35175" t="s">
        <v>409</v>
      </c>
      <c r="B35175" t="str">
        <f>IF(ISBLANK(VLOOKUP(A35175,Questionnaire!A:KQ,280,FALSE)),"#",VLOOKUP(A35175,Questionnaire!A:KQ,280,FALSE))</f>
        <v>#</v>
      </c>
    </row>
    <row r="35176" spans="1:2">
      <c r="A35176" t="s">
        <v>412</v>
      </c>
      <c r="B35176" t="str">
        <f>IF(ISBLANK(VLOOKUP(A35176,Questionnaire!A:KQ,280,FALSE)),"#",VLOOKUP(A35176,Questionnaire!A:KQ,280,FALSE))</f>
        <v>#</v>
      </c>
    </row>
    <row r="35177" spans="1:2">
      <c r="A35177" t="s">
        <v>415</v>
      </c>
      <c r="B35177" t="str">
        <f>IF(ISBLANK(VLOOKUP(A35177,Questionnaire!A:KQ,280,FALSE)),"#",VLOOKUP(A35177,Questionnaire!A:KQ,280,FALSE))</f>
        <v>#</v>
      </c>
    </row>
    <row r="35178" spans="1:2">
      <c r="A35178" t="s">
        <v>418</v>
      </c>
      <c r="B35178" t="str">
        <f>IF(ISBLANK(VLOOKUP(A35178,Questionnaire!A:KQ,280,FALSE)),"#",VLOOKUP(A35178,Questionnaire!A:KQ,280,FALSE))</f>
        <v>#</v>
      </c>
    </row>
    <row r="35179" spans="1:2">
      <c r="A35179" t="s">
        <v>421</v>
      </c>
      <c r="B35179" t="str">
        <f>IF(ISBLANK(VLOOKUP(A35179,Questionnaire!A:KQ,280,FALSE)),"#",VLOOKUP(A35179,Questionnaire!A:KQ,280,FALSE))</f>
        <v>#</v>
      </c>
    </row>
    <row r="35180" spans="1:2">
      <c r="A35180" t="s">
        <v>424</v>
      </c>
      <c r="B35180" t="str">
        <f>IF(ISBLANK(VLOOKUP(A35180,Questionnaire!A:KQ,280,FALSE)),"#",VLOOKUP(A35180,Questionnaire!A:KQ,280,FALSE))</f>
        <v>#</v>
      </c>
    </row>
    <row r="35181" spans="1:2">
      <c r="A35181" t="s">
        <v>429</v>
      </c>
      <c r="B35181" t="str">
        <f>IF(ISBLANK(VLOOKUP(A35181,Questionnaire!A:KQ,280,FALSE)),"#",VLOOKUP(A35181,Questionnaire!A:KQ,280,FALSE))</f>
        <v>#</v>
      </c>
    </row>
    <row r="35182" spans="1:2">
      <c r="A35182" t="s">
        <v>432</v>
      </c>
      <c r="B35182" t="str">
        <f>IF(ISBLANK(VLOOKUP(A35182,Questionnaire!A:KQ,280,FALSE)),"#",VLOOKUP(A35182,Questionnaire!A:KQ,280,FALSE))</f>
        <v>#</v>
      </c>
    </row>
    <row r="35183" spans="1:2">
      <c r="A35183" t="s">
        <v>435</v>
      </c>
      <c r="B35183" t="str">
        <f>IF(ISBLANK(VLOOKUP(A35183,Questionnaire!A:KQ,280,FALSE)),"#",VLOOKUP(A35183,Questionnaire!A:KQ,280,FALSE))</f>
        <v>#</v>
      </c>
    </row>
    <row r="35184" spans="1:2">
      <c r="A35184" t="s">
        <v>437</v>
      </c>
      <c r="B35184" t="str">
        <f>IF(ISBLANK(VLOOKUP(A35184,Questionnaire!A:KQ,280,FALSE)),"#",VLOOKUP(A35184,Questionnaire!A:KQ,280,FALSE))</f>
        <v>#</v>
      </c>
    </row>
    <row r="35185" spans="1:3">
      <c r="A35185" t="s">
        <v>439</v>
      </c>
      <c r="B35185" t="str">
        <f>IF(ISBLANK(VLOOKUP(A35185,Questionnaire!A:KQ,280,FALSE)),"#",VLOOKUP(A35185,Questionnaire!A:KQ,280,FALSE))</f>
        <v>#</v>
      </c>
    </row>
    <row r="35186" spans="1:3">
      <c r="A35186" t="s">
        <v>442</v>
      </c>
      <c r="B35186" t="str">
        <f>IF(ISBLANK(VLOOKUP(A35186,Questionnaire!A:KQ,280,FALSE)),"#",VLOOKUP(A35186,Questionnaire!A:KQ,280,FALSE))</f>
        <v>#</v>
      </c>
    </row>
    <row r="35187" spans="1:3">
      <c r="A35187" t="s">
        <v>445</v>
      </c>
      <c r="B35187" t="str">
        <f>IF(ISBLANK(VLOOKUP(A35187,Questionnaire!A:KQ,280,FALSE)),"#",VLOOKUP(A35187,Questionnaire!A:KQ,280,FALSE))</f>
        <v>#</v>
      </c>
    </row>
    <row r="35188" spans="1:3">
      <c r="A35188" t="s">
        <v>448</v>
      </c>
      <c r="B35188" t="str">
        <f>IF(ISBLANK(VLOOKUP(A35188,Questionnaire!A:KQ,280,FALSE)),"#",VLOOKUP(A35188,Questionnaire!A:KQ,280,FALSE))</f>
        <v>#</v>
      </c>
    </row>
    <row r="35189" spans="1:3">
      <c r="A35189" t="s">
        <v>452</v>
      </c>
      <c r="B35189" t="str">
        <f>IF(ISBLANK(VLOOKUP(A35189,Questionnaire!A:KQ,280,FALSE)),"#",VLOOKUP(A35189,Questionnaire!A:KQ,280,FALSE))</f>
        <v>#</v>
      </c>
    </row>
    <row r="35190" spans="1:3">
      <c r="A35190" t="s">
        <v>455</v>
      </c>
      <c r="B35190" t="str">
        <f>IF(ISBLANK(VLOOKUP(A35190,Questionnaire!A:KQ,280,FALSE)),"#",VLOOKUP(A35190,Questionnaire!A:KQ,280,FALSE))</f>
        <v>#</v>
      </c>
    </row>
    <row r="35191" spans="1:3">
      <c r="A35191" t="s">
        <v>458</v>
      </c>
      <c r="B35191" t="str">
        <f>IF(ISBLANK(VLOOKUP(A35191,Questionnaire!A:KQ,280,FALSE)),"#",VLOOKUP(A35191,Questionnaire!A:KQ,280,FALSE))</f>
        <v>#</v>
      </c>
    </row>
    <row r="35192" spans="1:3">
      <c r="A35192" t="s">
        <v>461</v>
      </c>
      <c r="B35192" t="str">
        <f>IF(ISBLANK(VLOOKUP(A35192,Questionnaire!A:KQ,280,FALSE)),"#",VLOOKUP(A35192,Questionnaire!A:KQ,280,FALSE))</f>
        <v>#</v>
      </c>
    </row>
    <row r="35193" spans="1:3">
      <c r="A35193" t="s">
        <v>465</v>
      </c>
      <c r="B35193" t="str">
        <f>IF(ISBLANK(VLOOKUP(A35193,Questionnaire!A:KQ,280,FALSE)),"#",VLOOKUP(A35193,Questionnaire!A:KQ,280,FALSE))</f>
        <v>#</v>
      </c>
    </row>
    <row r="35194" spans="1:3">
      <c r="A35194" t="s">
        <v>467</v>
      </c>
      <c r="B35194" t="str">
        <f>IF(ISBLANK(VLOOKUP(A35194,Questionnaire!A:KQ,280,FALSE)),"#",VLOOKUP(A35194,Questionnaire!A:KQ,280,FALSE))</f>
        <v>#</v>
      </c>
    </row>
    <row r="35195" spans="1:3">
      <c r="A35195" t="s">
        <v>469</v>
      </c>
      <c r="B35195" t="str">
        <f>IF(ISBLANK(VLOOKUP(A35195,Questionnaire!A:KQ,280,FALSE)),"#",VLOOKUP(A35195,Questionnaire!A:KQ,280,FALSE))</f>
        <v>#</v>
      </c>
    </row>
    <row r="35196" spans="1:3">
      <c r="A35196" t="s">
        <v>471</v>
      </c>
      <c r="B35196" t="str">
        <f>IF(ISBLANK(VLOOKUP(A35196,Questionnaire!A:KQ,280,FALSE)),"#",VLOOKUP(A35196,Questionnaire!A:KQ,280,FALSE))</f>
        <v>#</v>
      </c>
    </row>
    <row r="35197" spans="1:3">
      <c r="A35197" t="s">
        <v>473</v>
      </c>
      <c r="B35197" t="str">
        <f>IF(ISBLANK(VLOOKUP(A35197,Questionnaire!A:KQ,280,FALSE)),"#",VLOOKUP(A35197,Questionnaire!A:KQ,280,FALSE))</f>
        <v>#</v>
      </c>
    </row>
    <row r="35198" spans="1:3">
      <c r="A35198" t="s">
        <v>475</v>
      </c>
      <c r="B35198" t="str">
        <f>IF(ISBLANK(VLOOKUP(A35198,Questionnaire!A:KQ,280,FALSE)),"#",VLOOKUP(A35198,Questionnaire!A:KQ,280,FALSE))</f>
        <v>#</v>
      </c>
    </row>
    <row r="35199" spans="1:3">
      <c r="A35199" t="s">
        <v>185</v>
      </c>
      <c r="B35199" t="str">
        <f>IF(ISBLANK(VLOOKUP(A35199,Questionnaire!A:KQ,281,FALSE)),"#",VLOOKUP(A35199,Questionnaire!A:KQ,281,FALSE))</f>
        <v>#</v>
      </c>
      <c r="C35199">
        <v>278</v>
      </c>
    </row>
    <row r="35200" spans="1:3">
      <c r="A35200" t="s">
        <v>187</v>
      </c>
      <c r="B35200" t="str">
        <f>IF(ISNA(VLOOKUP(VLOOKUP(A35200,Questionnaire!A:KQ,281,FALSE),'CORA Encoding'!D:E,2,FALSE)),"#",VLOOKUP(VLOOKUP(A35200,Questionnaire!A:KQ,281,FALSE),'CORA Encoding'!D:E,2,FALSE))</f>
        <v>#</v>
      </c>
    </row>
    <row r="35201" spans="1:2">
      <c r="A35201" t="s">
        <v>189</v>
      </c>
      <c r="B35201" t="str">
        <f>IF(ISNA(VLOOKUP(VLOOKUP(A35201,Questionnaire!A:KQ,281,FALSE),'CORA Encoding'!G:H,2,FALSE)),"#",VLOOKUP(VLOOKUP(A35201,Questionnaire!A:KQ,281,FALSE),'CORA Encoding'!G:H,2,FALSE))</f>
        <v>#</v>
      </c>
    </row>
    <row r="35202" spans="1:2">
      <c r="A35202" t="s">
        <v>191</v>
      </c>
      <c r="B35202" t="str">
        <f>IF(ISNA(VLOOKUP(VLOOKUP(A35202,Questionnaire!A:KQ,281,FALSE),'Country List'!E:F,2,FALSE)),"#",VLOOKUP(VLOOKUP(A35202,Questionnaire!A:KQ,281,FALSE),'Country List'!E:F,2,FALSE))</f>
        <v>#</v>
      </c>
    </row>
    <row r="35203" spans="1:2">
      <c r="A35203" t="s">
        <v>193</v>
      </c>
      <c r="B35203" t="str">
        <f>IF(ISNA(VLOOKUP(VLOOKUP(A35203,Questionnaire!A:KQ,281,FALSE),'Industry List'!B:C,2,FALSE)),"#",VLOOKUP(VLOOKUP(A35203,Questionnaire!A:KQ,281,FALSE),'Industry List'!B:C,2,FALSE))</f>
        <v>#</v>
      </c>
    </row>
    <row r="35204" spans="1:2">
      <c r="A35204" t="s">
        <v>197</v>
      </c>
      <c r="B35204" t="str">
        <f>IF(ISBLANK(VLOOKUP(A35204,Questionnaire!A:KQ,281,FALSE)),"#",VLOOKUP(A35204,Questionnaire!A:KQ,281,FALSE))</f>
        <v>#</v>
      </c>
    </row>
    <row r="35205" spans="1:2">
      <c r="A35205" t="s">
        <v>201</v>
      </c>
      <c r="B35205" t="str">
        <f>IF(ISBLANK(VLOOKUP(A35205,Questionnaire!A:KQ,281,FALSE)),"#",VLOOKUP(A35205,Questionnaire!A:KQ,281,FALSE))</f>
        <v>#</v>
      </c>
    </row>
    <row r="35206" spans="1:2">
      <c r="A35206" t="s">
        <v>203</v>
      </c>
      <c r="B35206" t="str">
        <f>IF(ISNA(VLOOKUP(VLOOKUP(A35206,Questionnaire!A:KQ,281,FALSE),'CORA Encoding'!J:K,2,FALSE)),"#",VLOOKUP(VLOOKUP(A35206,Questionnaire!A:KQ,281,FALSE),'CORA Encoding'!J:K,2,FALSE))</f>
        <v>#</v>
      </c>
    </row>
    <row r="35207" spans="1:2">
      <c r="A35207" t="s">
        <v>208</v>
      </c>
      <c r="B35207" t="str">
        <f>IF(ISBLANK(VLOOKUP(A35207,Questionnaire!A:KQ,281,FALSE)),"#",VLOOKUP(A35207,Questionnaire!A:KQ,281,FALSE))</f>
        <v>#</v>
      </c>
    </row>
    <row r="35208" spans="1:2">
      <c r="A35208" t="s">
        <v>213</v>
      </c>
      <c r="B35208" t="str">
        <f>IF(ISBLANK(VLOOKUP(A35208,Questionnaire!A:KQ,281,FALSE)),"#",VLOOKUP(A35208,Questionnaire!A:KQ,281,FALSE))</f>
        <v>#</v>
      </c>
    </row>
    <row r="35209" spans="1:2">
      <c r="A35209" t="s">
        <v>215</v>
      </c>
      <c r="B35209" t="str">
        <f>IF(ISBLANK(VLOOKUP(A35209,Questionnaire!A:KQ,281,FALSE)),"#",VLOOKUP(A35209,Questionnaire!A:KQ,281,FALSE))</f>
        <v>#</v>
      </c>
    </row>
    <row r="35210" spans="1:2">
      <c r="A35210" t="s">
        <v>217</v>
      </c>
      <c r="B35210" t="str">
        <f>IF(ISBLANK(VLOOKUP(A35210,Questionnaire!A:KQ,281,FALSE)),"#",VLOOKUP(A35210,Questionnaire!A:KQ,281,FALSE))</f>
        <v>#</v>
      </c>
    </row>
    <row r="35211" spans="1:2">
      <c r="A35211" t="s">
        <v>219</v>
      </c>
      <c r="B35211" t="str">
        <f>IF(ISBLANK(VLOOKUP(A35211,Questionnaire!A:KQ,281,FALSE)),"#",VLOOKUP(A35211,Questionnaire!A:KQ,281,FALSE))</f>
        <v>#</v>
      </c>
    </row>
    <row r="35212" spans="1:2">
      <c r="A35212" t="s">
        <v>221</v>
      </c>
      <c r="B35212" t="str">
        <f>IF(ISBLANK(VLOOKUP(A35212,Questionnaire!A:KQ,281,FALSE)),"#",VLOOKUP(A35212,Questionnaire!A:KQ,281,FALSE))</f>
        <v>#</v>
      </c>
    </row>
    <row r="35213" spans="1:2">
      <c r="A35213" t="s">
        <v>223</v>
      </c>
      <c r="B35213" t="str">
        <f>IF(ISBLANK(VLOOKUP(A35213,Questionnaire!A:KQ,281,FALSE)),"#",VLOOKUP(A35213,Questionnaire!A:KQ,281,FALSE))</f>
        <v>#</v>
      </c>
    </row>
    <row r="35214" spans="1:2">
      <c r="A35214" t="s">
        <v>225</v>
      </c>
      <c r="B35214" t="str">
        <f>IF(ISBLANK(VLOOKUP(A35214,Questionnaire!A:KQ,281,FALSE)),"#",VLOOKUP(A35214,Questionnaire!A:KQ,281,FALSE))</f>
        <v>#</v>
      </c>
    </row>
    <row r="35215" spans="1:2">
      <c r="A35215" t="s">
        <v>227</v>
      </c>
      <c r="B35215" t="str">
        <f>IF(ISBLANK(VLOOKUP(A35215,Questionnaire!A:KQ,281,FALSE)),"#",VLOOKUP(A35215,Questionnaire!A:KQ,281,FALSE))</f>
        <v>#</v>
      </c>
    </row>
    <row r="35216" spans="1:2">
      <c r="A35216" t="s">
        <v>229</v>
      </c>
      <c r="B35216" t="str">
        <f>IF(ISBLANK(VLOOKUP(A35216,Questionnaire!A:KQ,281,FALSE)),"#",VLOOKUP(A35216,Questionnaire!A:KQ,281,FALSE))</f>
        <v>#</v>
      </c>
    </row>
    <row r="35217" spans="1:2">
      <c r="A35217" t="s">
        <v>231</v>
      </c>
      <c r="B35217" t="str">
        <f>IF(ISBLANK(VLOOKUP(A35217,Questionnaire!A:KQ,281,FALSE)),"#",VLOOKUP(A35217,Questionnaire!A:KQ,281,FALSE))</f>
        <v>#</v>
      </c>
    </row>
    <row r="35218" spans="1:2">
      <c r="A35218" t="s">
        <v>233</v>
      </c>
      <c r="B35218" t="str">
        <f>IF(ISBLANK(VLOOKUP(A35218,Questionnaire!A:KQ,281,FALSE)),"#",VLOOKUP(A35218,Questionnaire!A:KQ,281,FALSE))</f>
        <v>#</v>
      </c>
    </row>
    <row r="35219" spans="1:2">
      <c r="A35219" t="s">
        <v>235</v>
      </c>
      <c r="B35219" t="str">
        <f>IF(ISBLANK(VLOOKUP(A35219,Questionnaire!A:KQ,281,FALSE)),"#",VLOOKUP(A35219,Questionnaire!A:KQ,281,FALSE))</f>
        <v>#</v>
      </c>
    </row>
    <row r="35220" spans="1:2">
      <c r="A35220" t="s">
        <v>237</v>
      </c>
      <c r="B35220" t="str">
        <f>IF(ISBLANK(VLOOKUP(A35220,Questionnaire!A:KQ,281,FALSE)),"#",VLOOKUP(A35220,Questionnaire!A:KQ,281,FALSE))</f>
        <v>#</v>
      </c>
    </row>
    <row r="35221" spans="1:2">
      <c r="A35221" t="s">
        <v>239</v>
      </c>
      <c r="B35221" t="str">
        <f>IF(ISBLANK(VLOOKUP(A35221,Questionnaire!A:KQ,281,FALSE)),"#",VLOOKUP(A35221,Questionnaire!A:KQ,281,FALSE))</f>
        <v>#</v>
      </c>
    </row>
    <row r="35222" spans="1:2">
      <c r="A35222" t="s">
        <v>242</v>
      </c>
      <c r="B35222" t="str">
        <f>IF(ISBLANK(VLOOKUP(A35222,Questionnaire!A:KQ,281,FALSE)),"#",VLOOKUP(A35222,Questionnaire!A:KQ,281,FALSE))</f>
        <v>#</v>
      </c>
    </row>
    <row r="35223" spans="1:2">
      <c r="A35223" t="s">
        <v>245</v>
      </c>
      <c r="B35223" t="str">
        <f>IF(ISBLANK(VLOOKUP(A35223,Questionnaire!A:KQ,281,FALSE)),"#",VLOOKUP(A35223,Questionnaire!A:KQ,281,FALSE))</f>
        <v>#</v>
      </c>
    </row>
    <row r="35224" spans="1:2">
      <c r="A35224" t="s">
        <v>247</v>
      </c>
      <c r="B35224" t="str">
        <f>IF(ISBLANK(VLOOKUP(A35224,Questionnaire!A:KQ,281,FALSE)),"#",VLOOKUP(A35224,Questionnaire!A:KQ,281,FALSE))</f>
        <v>#</v>
      </c>
    </row>
    <row r="35225" spans="1:2">
      <c r="A35225" t="s">
        <v>249</v>
      </c>
      <c r="B35225" t="str">
        <f>IF(ISBLANK(VLOOKUP(A35225,Questionnaire!A:KQ,281,FALSE)),"#",VLOOKUP(A35225,Questionnaire!A:KQ,281,FALSE))</f>
        <v>#</v>
      </c>
    </row>
    <row r="35226" spans="1:2">
      <c r="A35226" t="s">
        <v>250</v>
      </c>
      <c r="B35226" t="str">
        <f>IF(ISBLANK(VLOOKUP(A35226,Questionnaire!A:KQ,281,FALSE)),"#",VLOOKUP(A35226,Questionnaire!A:KQ,281,FALSE))</f>
        <v>#</v>
      </c>
    </row>
    <row r="35227" spans="1:2">
      <c r="A35227" t="s">
        <v>252</v>
      </c>
      <c r="B35227" t="str">
        <f>IF(ISBLANK(VLOOKUP(A35227,Questionnaire!A:KQ,281,FALSE)),"#",VLOOKUP(A35227,Questionnaire!A:KQ,281,FALSE))</f>
        <v>#</v>
      </c>
    </row>
    <row r="35228" spans="1:2">
      <c r="A35228" t="s">
        <v>255</v>
      </c>
      <c r="B35228" t="str">
        <f>IF(ISBLANK(VLOOKUP(A35228,Questionnaire!A:KQ,281,FALSE)),"#",VLOOKUP(A35228,Questionnaire!A:KQ,281,FALSE))</f>
        <v>#</v>
      </c>
    </row>
    <row r="35229" spans="1:2">
      <c r="A35229" t="s">
        <v>258</v>
      </c>
      <c r="B35229" t="str">
        <f>IF(ISNA(VLOOKUP(VLOOKUP(A35229,Questionnaire!A:KQ,281,FALSE),'CORA Encoding'!M:N,2,FALSE)),"#",VLOOKUP(VLOOKUP(A35229,Questionnaire!A:KQ,281,FALSE),'CORA Encoding'!M:N,2,FALSE))</f>
        <v>#</v>
      </c>
    </row>
    <row r="35230" spans="1:2">
      <c r="A35230" t="s">
        <v>261</v>
      </c>
      <c r="B35230" t="str">
        <f>IF(ISBLANK(VLOOKUP(A35230,Questionnaire!A:KQ,281,FALSE)),"#",VLOOKUP(A35230,Questionnaire!A:KQ,281,FALSE))</f>
        <v>#</v>
      </c>
    </row>
    <row r="35231" spans="1:2">
      <c r="A35231" t="s">
        <v>263</v>
      </c>
      <c r="B35231" t="str">
        <f>IF(ISBLANK(VLOOKUP(A35231,Questionnaire!A:KQ,281,FALSE)),"#",VLOOKUP(A35231,Questionnaire!A:KQ,281,FALSE))</f>
        <v>#</v>
      </c>
    </row>
    <row r="35232" spans="1:2">
      <c r="A35232" t="s">
        <v>265</v>
      </c>
      <c r="B35232" t="str">
        <f>IF(ISBLANK(VLOOKUP(A35232,Questionnaire!A:KQ,281,FALSE)),"#",VLOOKUP(A35232,Questionnaire!A:KQ,281,FALSE))</f>
        <v>#</v>
      </c>
    </row>
    <row r="35233" spans="1:2">
      <c r="A35233" t="s">
        <v>267</v>
      </c>
      <c r="B35233" t="str">
        <f>IF(ISBLANK(VLOOKUP(A35233,Questionnaire!A:KQ,281,FALSE)),"#",VLOOKUP(A35233,Questionnaire!A:KQ,281,FALSE))</f>
        <v>#</v>
      </c>
    </row>
    <row r="35234" spans="1:2">
      <c r="A35234" t="s">
        <v>269</v>
      </c>
      <c r="B35234" t="str">
        <f>IF(ISBLANK(VLOOKUP(A35234,Questionnaire!A:KQ,281,FALSE)),"#",VLOOKUP(A35234,Questionnaire!A:KQ,281,FALSE))</f>
        <v>#</v>
      </c>
    </row>
    <row r="35235" spans="1:2">
      <c r="A35235" t="s">
        <v>274</v>
      </c>
      <c r="B35235" t="str">
        <f>IF(ISBLANK(VLOOKUP(A35235,Questionnaire!A:KQ,281,FALSE)),"#",VLOOKUP(A35235,Questionnaire!A:KQ,281,FALSE))</f>
        <v>#</v>
      </c>
    </row>
    <row r="35236" spans="1:2">
      <c r="A35236" t="s">
        <v>276</v>
      </c>
      <c r="B35236" t="str">
        <f>IF(ISBLANK(VLOOKUP(A35236,Questionnaire!A:KQ,281,FALSE)),"#",VLOOKUP(A35236,Questionnaire!A:KQ,281,FALSE))</f>
        <v>#</v>
      </c>
    </row>
    <row r="35237" spans="1:2">
      <c r="A35237" t="s">
        <v>278</v>
      </c>
      <c r="B35237" t="str">
        <f>IF(ISBLANK(VLOOKUP(A35237,Questionnaire!A:KQ,281,FALSE)),"#",VLOOKUP(A35237,Questionnaire!A:KQ,281,FALSE))</f>
        <v>#</v>
      </c>
    </row>
    <row r="35238" spans="1:2">
      <c r="A35238" t="s">
        <v>280</v>
      </c>
      <c r="B35238" t="str">
        <f>IF(ISBLANK(VLOOKUP(A35238,Questionnaire!A:KQ,281,FALSE)),"#",VLOOKUP(A35238,Questionnaire!A:KQ,281,FALSE))</f>
        <v>#</v>
      </c>
    </row>
    <row r="35239" spans="1:2">
      <c r="A35239" t="s">
        <v>282</v>
      </c>
      <c r="B35239" t="str">
        <f>IF(ISBLANK(VLOOKUP(A35239,Questionnaire!A:KQ,281,FALSE)),"#",VLOOKUP(A35239,Questionnaire!A:KQ,281,FALSE))</f>
        <v>#</v>
      </c>
    </row>
    <row r="35240" spans="1:2">
      <c r="A35240" t="s">
        <v>286</v>
      </c>
      <c r="B35240" t="str">
        <f>IF(ISBLANK(VLOOKUP(A35240,Questionnaire!A:KQ,281,FALSE)),"#",VLOOKUP(A35240,Questionnaire!A:KQ,281,FALSE))</f>
        <v>#</v>
      </c>
    </row>
    <row r="35241" spans="1:2">
      <c r="A35241" t="s">
        <v>288</v>
      </c>
      <c r="B35241" t="str">
        <f>IF(ISBLANK(VLOOKUP(A35241,Questionnaire!A:KQ,281,FALSE)),"#",VLOOKUP(A35241,Questionnaire!A:KQ,281,FALSE))</f>
        <v>#</v>
      </c>
    </row>
    <row r="35242" spans="1:2">
      <c r="A35242" t="s">
        <v>290</v>
      </c>
      <c r="B35242" t="str">
        <f>IF(ISBLANK(VLOOKUP(A35242,Questionnaire!A:KQ,281,FALSE)),"#",VLOOKUP(A35242,Questionnaire!A:KQ,281,FALSE))</f>
        <v>#</v>
      </c>
    </row>
    <row r="35243" spans="1:2">
      <c r="A35243" t="s">
        <v>292</v>
      </c>
      <c r="B35243" t="str">
        <f>IF(ISBLANK(VLOOKUP(A35243,Questionnaire!A:KQ,281,FALSE)),"#",VLOOKUP(A35243,Questionnaire!A:KQ,281,FALSE))</f>
        <v>#</v>
      </c>
    </row>
    <row r="35244" spans="1:2">
      <c r="A35244" t="s">
        <v>294</v>
      </c>
      <c r="B35244" t="str">
        <f>IF(ISBLANK(VLOOKUP(A35244,Questionnaire!A:KQ,281,FALSE)),"#",VLOOKUP(A35244,Questionnaire!A:KQ,281,FALSE))</f>
        <v>#</v>
      </c>
    </row>
    <row r="35245" spans="1:2">
      <c r="A35245" t="s">
        <v>296</v>
      </c>
      <c r="B35245" t="str">
        <f>IF(ISBLANK(VLOOKUP(A35245,Questionnaire!A:KQ,281,FALSE)),"#",VLOOKUP(A35245,Questionnaire!A:KQ,281,FALSE))</f>
        <v>#</v>
      </c>
    </row>
    <row r="35246" spans="1:2">
      <c r="A35246" t="s">
        <v>301</v>
      </c>
      <c r="B35246" t="str">
        <f>IF(ISBLANK(VLOOKUP(A35246,Questionnaire!A:KQ,281,FALSE)),"#",VLOOKUP(A35246,Questionnaire!A:KQ,281,FALSE))</f>
        <v>#</v>
      </c>
    </row>
    <row r="35247" spans="1:2">
      <c r="A35247" t="s">
        <v>303</v>
      </c>
      <c r="B35247" t="str">
        <f>IF(ISBLANK(VLOOKUP(A35247,Questionnaire!A:KQ,281,FALSE)),"#",VLOOKUP(A35247,Questionnaire!A:KQ,281,FALSE))</f>
        <v>#</v>
      </c>
    </row>
    <row r="35248" spans="1:2">
      <c r="A35248" t="s">
        <v>305</v>
      </c>
      <c r="B35248" t="str">
        <f>IF(ISBLANK(VLOOKUP(A35248,Questionnaire!A:KQ,281,FALSE)),"#",VLOOKUP(A35248,Questionnaire!A:KQ,281,FALSE))</f>
        <v>#</v>
      </c>
    </row>
    <row r="35249" spans="1:2">
      <c r="A35249" t="s">
        <v>307</v>
      </c>
      <c r="B35249" t="str">
        <f>IF(ISBLANK(VLOOKUP(A35249,Questionnaire!A:KQ,281,FALSE)),"#",VLOOKUP(A35249,Questionnaire!A:KQ,281,FALSE))</f>
        <v>#</v>
      </c>
    </row>
    <row r="35250" spans="1:2">
      <c r="A35250" t="s">
        <v>311</v>
      </c>
      <c r="B35250" t="str">
        <f>IF(ISBLANK(VLOOKUP(A35250,Questionnaire!A:KQ,281,FALSE)),"#",VLOOKUP(A35250,Questionnaire!A:KQ,281,FALSE))</f>
        <v>#</v>
      </c>
    </row>
    <row r="35251" spans="1:2">
      <c r="A35251" t="s">
        <v>313</v>
      </c>
      <c r="B35251" t="str">
        <f>IF(ISBLANK(VLOOKUP(A35251,Questionnaire!A:KQ,281,FALSE)),"#",VLOOKUP(A35251,Questionnaire!A:KQ,281,FALSE))</f>
        <v>#</v>
      </c>
    </row>
    <row r="35252" spans="1:2">
      <c r="A35252" t="s">
        <v>314</v>
      </c>
      <c r="B35252" t="str">
        <f>IF(ISBLANK(VLOOKUP(A35252,Questionnaire!A:KQ,281,FALSE)),"#",VLOOKUP(A35252,Questionnaire!A:KQ,281,FALSE))</f>
        <v>#</v>
      </c>
    </row>
    <row r="35253" spans="1:2">
      <c r="A35253" t="s">
        <v>315</v>
      </c>
      <c r="B35253" t="str">
        <f>IF(ISBLANK(VLOOKUP(A35253,Questionnaire!A:KQ,281,FALSE)),"#",VLOOKUP(A35253,Questionnaire!A:KQ,281,FALSE))</f>
        <v>#</v>
      </c>
    </row>
    <row r="35254" spans="1:2">
      <c r="A35254" t="s">
        <v>317</v>
      </c>
      <c r="B35254" t="str">
        <f>IF(ISBLANK(VLOOKUP(A35254,Questionnaire!A:KQ,281,FALSE)),"#",VLOOKUP(A35254,Questionnaire!A:KQ,281,FALSE))</f>
        <v>#</v>
      </c>
    </row>
    <row r="35255" spans="1:2">
      <c r="A35255" t="s">
        <v>319</v>
      </c>
      <c r="B35255" t="str">
        <f>IF(ISBLANK(VLOOKUP(A35255,Questionnaire!A:KQ,281,FALSE)),"#",VLOOKUP(A35255,Questionnaire!A:KQ,281,FALSE))</f>
        <v>#</v>
      </c>
    </row>
    <row r="35256" spans="1:2">
      <c r="A35256" t="s">
        <v>322</v>
      </c>
      <c r="B35256" t="str">
        <f>IF(ISBLANK(VLOOKUP(A35256,Questionnaire!A:KQ,281,FALSE)),"#",VLOOKUP(A35256,Questionnaire!A:KQ,281,FALSE))</f>
        <v>#</v>
      </c>
    </row>
    <row r="35257" spans="1:2">
      <c r="A35257" t="s">
        <v>326</v>
      </c>
      <c r="B35257" t="str">
        <f>IF(ISBLANK(VLOOKUP(A35257,Questionnaire!A:KQ,281,FALSE)),"#",VLOOKUP(A35257,Questionnaire!A:KQ,281,FALSE))</f>
        <v>#</v>
      </c>
    </row>
    <row r="35258" spans="1:2">
      <c r="A35258" t="s">
        <v>328</v>
      </c>
      <c r="B35258" t="str">
        <f>IF(ISBLANK(VLOOKUP(A35258,Questionnaire!A:KQ,281,FALSE)),"#",VLOOKUP(A35258,Questionnaire!A:KQ,281,FALSE))</f>
        <v>#</v>
      </c>
    </row>
    <row r="35259" spans="1:2">
      <c r="A35259" t="s">
        <v>332</v>
      </c>
      <c r="B35259" t="str">
        <f>IF(ISBLANK(VLOOKUP(A35259,Questionnaire!A:KQ,281,FALSE)),"#",VLOOKUP(A35259,Questionnaire!A:KQ,281,FALSE))</f>
        <v>#</v>
      </c>
    </row>
    <row r="35260" spans="1:2">
      <c r="A35260" t="s">
        <v>333</v>
      </c>
      <c r="B35260" t="str">
        <f>IF(ISBLANK(VLOOKUP(A35260,Questionnaire!A:KQ,281,FALSE)),"#",VLOOKUP(A35260,Questionnaire!A:KQ,281,FALSE))</f>
        <v>#</v>
      </c>
    </row>
    <row r="35261" spans="1:2">
      <c r="A35261" t="s">
        <v>334</v>
      </c>
      <c r="B35261" t="str">
        <f>IF(ISBLANK(VLOOKUP(A35261,Questionnaire!A:KQ,281,FALSE)),"#",VLOOKUP(A35261,Questionnaire!A:KQ,281,FALSE))</f>
        <v>#</v>
      </c>
    </row>
    <row r="35262" spans="1:2">
      <c r="A35262" t="s">
        <v>335</v>
      </c>
      <c r="B35262" t="str">
        <f>IF(ISBLANK(VLOOKUP(A35262,Questionnaire!A:KQ,281,FALSE)),"#",VLOOKUP(A35262,Questionnaire!A:KQ,281,FALSE))</f>
        <v>#</v>
      </c>
    </row>
    <row r="35263" spans="1:2">
      <c r="A35263" t="s">
        <v>336</v>
      </c>
      <c r="B35263" t="str">
        <f>IF(ISBLANK(VLOOKUP(A35263,Questionnaire!A:KQ,281,FALSE)),"#",VLOOKUP(A35263,Questionnaire!A:KQ,281,FALSE))</f>
        <v>#</v>
      </c>
    </row>
    <row r="35264" spans="1:2">
      <c r="A35264" t="s">
        <v>337</v>
      </c>
      <c r="B35264" t="str">
        <f>IF(ISBLANK(VLOOKUP(A35264,Questionnaire!A:KQ,281,FALSE)),"#",VLOOKUP(A35264,Questionnaire!A:KQ,281,FALSE))</f>
        <v>#</v>
      </c>
    </row>
    <row r="35265" spans="1:2">
      <c r="A35265" t="s">
        <v>338</v>
      </c>
      <c r="B35265" t="str">
        <f>IF(ISBLANK(VLOOKUP(A35265,Questionnaire!A:KQ,281,FALSE)),"#",VLOOKUP(A35265,Questionnaire!A:KQ,281,FALSE))</f>
        <v>#</v>
      </c>
    </row>
    <row r="35266" spans="1:2">
      <c r="A35266" t="s">
        <v>339</v>
      </c>
      <c r="B35266" t="str">
        <f>IF(ISBLANK(VLOOKUP(A35266,Questionnaire!A:KQ,281,FALSE)),"#",VLOOKUP(A35266,Questionnaire!A:KQ,281,FALSE))</f>
        <v>#</v>
      </c>
    </row>
    <row r="35267" spans="1:2">
      <c r="A35267" t="s">
        <v>340</v>
      </c>
      <c r="B35267" t="str">
        <f>IF(ISBLANK(VLOOKUP(A35267,Questionnaire!A:KQ,281,FALSE)),"#",VLOOKUP(A35267,Questionnaire!A:KQ,281,FALSE))</f>
        <v>#</v>
      </c>
    </row>
    <row r="35268" spans="1:2">
      <c r="A35268" t="s">
        <v>341</v>
      </c>
      <c r="B35268" t="str">
        <f>IF(ISBLANK(VLOOKUP(A35268,Questionnaire!A:KQ,281,FALSE)),"#",VLOOKUP(A35268,Questionnaire!A:KQ,281,FALSE))</f>
        <v>#</v>
      </c>
    </row>
    <row r="35269" spans="1:2">
      <c r="A35269" t="s">
        <v>342</v>
      </c>
      <c r="B35269" t="str">
        <f>IF(ISBLANK(VLOOKUP(A35269,Questionnaire!A:KQ,281,FALSE)),"#",VLOOKUP(A35269,Questionnaire!A:KQ,281,FALSE))</f>
        <v>#</v>
      </c>
    </row>
    <row r="35270" spans="1:2">
      <c r="A35270" t="s">
        <v>343</v>
      </c>
      <c r="B35270" t="str">
        <f>IF(ISBLANK(VLOOKUP(A35270,Questionnaire!A:KQ,281,FALSE)),"#",VLOOKUP(A35270,Questionnaire!A:KQ,281,FALSE))</f>
        <v>#</v>
      </c>
    </row>
    <row r="35271" spans="1:2">
      <c r="A35271" t="s">
        <v>344</v>
      </c>
      <c r="B35271" t="str">
        <f>IF(ISBLANK(VLOOKUP(A35271,Questionnaire!A:KQ,281,FALSE)),"#",VLOOKUP(A35271,Questionnaire!A:KQ,281,FALSE))</f>
        <v>#</v>
      </c>
    </row>
    <row r="35272" spans="1:2">
      <c r="A35272" t="s">
        <v>345</v>
      </c>
      <c r="B35272" t="str">
        <f>IF(ISBLANK(VLOOKUP(A35272,Questionnaire!A:KQ,281,FALSE)),"#",VLOOKUP(A35272,Questionnaire!A:KQ,281,FALSE))</f>
        <v>#</v>
      </c>
    </row>
    <row r="35273" spans="1:2">
      <c r="A35273" t="s">
        <v>348</v>
      </c>
      <c r="B35273" t="str">
        <f>IF(ISBLANK(VLOOKUP(A35273,Questionnaire!A:KQ,281,FALSE)),"#",VLOOKUP(A35273,Questionnaire!A:KQ,281,FALSE))</f>
        <v>#</v>
      </c>
    </row>
    <row r="35274" spans="1:2">
      <c r="A35274" t="s">
        <v>353</v>
      </c>
      <c r="B35274" t="str">
        <f>IF(ISBLANK(VLOOKUP(A35274,Questionnaire!A:KQ,281,FALSE)),"#",VLOOKUP(A35274,Questionnaire!A:KQ,281,FALSE))</f>
        <v>#</v>
      </c>
    </row>
    <row r="35275" spans="1:2">
      <c r="A35275" t="s">
        <v>354</v>
      </c>
      <c r="B35275" t="str">
        <f>IF(ISBLANK(VLOOKUP(A35275,Questionnaire!A:KQ,281,FALSE)),"#",VLOOKUP(A35275,Questionnaire!A:KQ,281,FALSE))</f>
        <v>#</v>
      </c>
    </row>
    <row r="35276" spans="1:2">
      <c r="A35276" t="s">
        <v>355</v>
      </c>
      <c r="B35276" t="str">
        <f>IF(ISBLANK(VLOOKUP(A35276,Questionnaire!A:KQ,281,FALSE)),"#",VLOOKUP(A35276,Questionnaire!A:KQ,281,FALSE))</f>
        <v>#</v>
      </c>
    </row>
    <row r="35277" spans="1:2">
      <c r="A35277" t="s">
        <v>356</v>
      </c>
      <c r="B35277" t="str">
        <f>IF(ISBLANK(VLOOKUP(A35277,Questionnaire!A:KQ,281,FALSE)),"#",VLOOKUP(A35277,Questionnaire!A:KQ,281,FALSE))</f>
        <v>#</v>
      </c>
    </row>
    <row r="35278" spans="1:2">
      <c r="A35278" t="s">
        <v>357</v>
      </c>
      <c r="B35278" t="str">
        <f>IF(ISBLANK(VLOOKUP(A35278,Questionnaire!A:KQ,281,FALSE)),"#",VLOOKUP(A35278,Questionnaire!A:KQ,281,FALSE))</f>
        <v>#</v>
      </c>
    </row>
    <row r="35279" spans="1:2">
      <c r="A35279" t="s">
        <v>360</v>
      </c>
      <c r="B35279" t="str">
        <f>IF(ISBLANK(VLOOKUP(A35279,Questionnaire!A:KQ,281,FALSE)),"#",VLOOKUP(A35279,Questionnaire!A:KQ,281,FALSE))</f>
        <v>#</v>
      </c>
    </row>
    <row r="35280" spans="1:2">
      <c r="A35280" t="s">
        <v>362</v>
      </c>
      <c r="B35280" t="str">
        <f>IF(ISBLANK(VLOOKUP(A35280,Questionnaire!A:KQ,281,FALSE)),"#",VLOOKUP(A35280,Questionnaire!A:KQ,281,FALSE))</f>
        <v>#</v>
      </c>
    </row>
    <row r="35281" spans="1:2">
      <c r="A35281" t="s">
        <v>363</v>
      </c>
      <c r="B35281" t="str">
        <f>IF(ISBLANK(VLOOKUP(A35281,Questionnaire!A:KQ,281,FALSE)),"#",VLOOKUP(A35281,Questionnaire!A:KQ,281,FALSE))</f>
        <v>#</v>
      </c>
    </row>
    <row r="35282" spans="1:2">
      <c r="A35282" t="s">
        <v>364</v>
      </c>
      <c r="B35282" t="str">
        <f>IF(ISBLANK(VLOOKUP(A35282,Questionnaire!A:KQ,281,FALSE)),"#",VLOOKUP(A35282,Questionnaire!A:KQ,281,FALSE))</f>
        <v>#</v>
      </c>
    </row>
    <row r="35283" spans="1:2">
      <c r="A35283" t="s">
        <v>365</v>
      </c>
      <c r="B35283" t="str">
        <f>IF(ISBLANK(VLOOKUP(A35283,Questionnaire!A:KQ,281,FALSE)),"#",VLOOKUP(A35283,Questionnaire!A:KQ,281,FALSE))</f>
        <v>#</v>
      </c>
    </row>
    <row r="35284" spans="1:2">
      <c r="A35284" t="s">
        <v>366</v>
      </c>
      <c r="B35284" t="str">
        <f>IF(ISBLANK(VLOOKUP(A35284,Questionnaire!A:KQ,281,FALSE)),"#",VLOOKUP(A35284,Questionnaire!A:KQ,281,FALSE))</f>
        <v>#</v>
      </c>
    </row>
    <row r="35285" spans="1:2">
      <c r="A35285" t="s">
        <v>371</v>
      </c>
      <c r="B35285" t="str">
        <f>IF(ISBLANK(VLOOKUP(A35285,Questionnaire!A:KQ,281,FALSE)),"#",VLOOKUP(A35285,Questionnaire!A:KQ,281,FALSE))</f>
        <v>#</v>
      </c>
    </row>
    <row r="35286" spans="1:2">
      <c r="A35286" t="s">
        <v>372</v>
      </c>
      <c r="B35286" t="str">
        <f>IF(ISBLANK(VLOOKUP(A35286,Questionnaire!A:KQ,281,FALSE)),"#",VLOOKUP(A35286,Questionnaire!A:KQ,281,FALSE))</f>
        <v>#</v>
      </c>
    </row>
    <row r="35287" spans="1:2">
      <c r="A35287" t="s">
        <v>373</v>
      </c>
      <c r="B35287" t="str">
        <f>IF(ISBLANK(VLOOKUP(A35287,Questionnaire!A:KQ,281,FALSE)),"#",VLOOKUP(A35287,Questionnaire!A:KQ,281,FALSE))</f>
        <v>#</v>
      </c>
    </row>
    <row r="35288" spans="1:2">
      <c r="A35288" t="s">
        <v>374</v>
      </c>
      <c r="B35288" t="str">
        <f>IF(ISBLANK(VLOOKUP(A35288,Questionnaire!A:KQ,281,FALSE)),"#",VLOOKUP(A35288,Questionnaire!A:KQ,281,FALSE))</f>
        <v>#</v>
      </c>
    </row>
    <row r="35289" spans="1:2">
      <c r="A35289" t="s">
        <v>377</v>
      </c>
      <c r="B35289" t="str">
        <f>IF(ISBLANK(VLOOKUP(A35289,Questionnaire!A:KQ,281,FALSE)),"#",VLOOKUP(A35289,Questionnaire!A:KQ,281,FALSE))</f>
        <v>#</v>
      </c>
    </row>
    <row r="35290" spans="1:2">
      <c r="A35290" t="s">
        <v>379</v>
      </c>
      <c r="B35290" t="str">
        <f>IF(ISBLANK(VLOOKUP(A35290,Questionnaire!A:KQ,281,FALSE)),"#",VLOOKUP(A35290,Questionnaire!A:KQ,281,FALSE))</f>
        <v>#</v>
      </c>
    </row>
    <row r="35291" spans="1:2">
      <c r="A35291" t="s">
        <v>380</v>
      </c>
      <c r="B35291" t="str">
        <f>IF(ISBLANK(VLOOKUP(A35291,Questionnaire!A:KQ,281,FALSE)),"#",VLOOKUP(A35291,Questionnaire!A:KQ,281,FALSE))</f>
        <v>#</v>
      </c>
    </row>
    <row r="35292" spans="1:2">
      <c r="A35292" t="s">
        <v>381</v>
      </c>
      <c r="B35292" t="str">
        <f>IF(ISBLANK(VLOOKUP(A35292,Questionnaire!A:KQ,281,FALSE)),"#",VLOOKUP(A35292,Questionnaire!A:KQ,281,FALSE))</f>
        <v>#</v>
      </c>
    </row>
    <row r="35293" spans="1:2">
      <c r="A35293" t="s">
        <v>382</v>
      </c>
      <c r="B35293" t="str">
        <f>IF(ISBLANK(VLOOKUP(A35293,Questionnaire!A:KQ,281,FALSE)),"#",VLOOKUP(A35293,Questionnaire!A:KQ,281,FALSE))</f>
        <v>#</v>
      </c>
    </row>
    <row r="35294" spans="1:2">
      <c r="A35294" t="s">
        <v>384</v>
      </c>
      <c r="B35294" t="str">
        <f>IF(ISBLANK(VLOOKUP(A35294,Questionnaire!A:KQ,281,FALSE)),"#",VLOOKUP(A35294,Questionnaire!A:KQ,281,FALSE))</f>
        <v>#</v>
      </c>
    </row>
    <row r="35295" spans="1:2">
      <c r="A35295" t="s">
        <v>387</v>
      </c>
      <c r="B35295" t="str">
        <f>IF(ISBLANK(VLOOKUP(A35295,Questionnaire!A:KQ,281,FALSE)),"#",VLOOKUP(A35295,Questionnaire!A:KQ,281,FALSE))</f>
        <v>#</v>
      </c>
    </row>
    <row r="35296" spans="1:2">
      <c r="A35296" t="s">
        <v>391</v>
      </c>
      <c r="B35296" t="str">
        <f>IF(ISBLANK(VLOOKUP(A35296,Questionnaire!A:KQ,281,FALSE)),"#",VLOOKUP(A35296,Questionnaire!A:KQ,281,FALSE))</f>
        <v>#</v>
      </c>
    </row>
    <row r="35297" spans="1:2">
      <c r="A35297" t="s">
        <v>393</v>
      </c>
      <c r="B35297" t="str">
        <f>IF(ISBLANK(VLOOKUP(A35297,Questionnaire!A:KQ,281,FALSE)),"#",VLOOKUP(A35297,Questionnaire!A:KQ,281,FALSE))</f>
        <v>#</v>
      </c>
    </row>
    <row r="35298" spans="1:2">
      <c r="A35298" t="s">
        <v>395</v>
      </c>
      <c r="B35298" t="str">
        <f>IF(ISBLANK(VLOOKUP(A35298,Questionnaire!A:KQ,281,FALSE)),"#",VLOOKUP(A35298,Questionnaire!A:KQ,281,FALSE))</f>
        <v>#</v>
      </c>
    </row>
    <row r="35299" spans="1:2">
      <c r="A35299" t="s">
        <v>398</v>
      </c>
      <c r="B35299" t="str">
        <f>IF(ISBLANK(VLOOKUP(A35299,Questionnaire!A:KQ,281,FALSE)),"#",VLOOKUP(A35299,Questionnaire!A:KQ,281,FALSE))</f>
        <v>#</v>
      </c>
    </row>
    <row r="35300" spans="1:2">
      <c r="A35300" t="s">
        <v>402</v>
      </c>
      <c r="B35300" t="str">
        <f>IF(ISBLANK(VLOOKUP(A35300,Questionnaire!A:KQ,281,FALSE)),"#",VLOOKUP(A35300,Questionnaire!A:KQ,281,FALSE))</f>
        <v>#</v>
      </c>
    </row>
    <row r="35301" spans="1:2">
      <c r="A35301" t="s">
        <v>405</v>
      </c>
      <c r="B35301" t="str">
        <f>IF(ISBLANK(VLOOKUP(A35301,Questionnaire!A:KQ,281,FALSE)),"#",VLOOKUP(A35301,Questionnaire!A:KQ,281,FALSE))</f>
        <v>#</v>
      </c>
    </row>
    <row r="35302" spans="1:2">
      <c r="A35302" t="s">
        <v>409</v>
      </c>
      <c r="B35302" t="str">
        <f>IF(ISBLANK(VLOOKUP(A35302,Questionnaire!A:KQ,281,FALSE)),"#",VLOOKUP(A35302,Questionnaire!A:KQ,281,FALSE))</f>
        <v>#</v>
      </c>
    </row>
    <row r="35303" spans="1:2">
      <c r="A35303" t="s">
        <v>412</v>
      </c>
      <c r="B35303" t="str">
        <f>IF(ISBLANK(VLOOKUP(A35303,Questionnaire!A:KQ,281,FALSE)),"#",VLOOKUP(A35303,Questionnaire!A:KQ,281,FALSE))</f>
        <v>#</v>
      </c>
    </row>
    <row r="35304" spans="1:2">
      <c r="A35304" t="s">
        <v>415</v>
      </c>
      <c r="B35304" t="str">
        <f>IF(ISBLANK(VLOOKUP(A35304,Questionnaire!A:KQ,281,FALSE)),"#",VLOOKUP(A35304,Questionnaire!A:KQ,281,FALSE))</f>
        <v>#</v>
      </c>
    </row>
    <row r="35305" spans="1:2">
      <c r="A35305" t="s">
        <v>418</v>
      </c>
      <c r="B35305" t="str">
        <f>IF(ISBLANK(VLOOKUP(A35305,Questionnaire!A:KQ,281,FALSE)),"#",VLOOKUP(A35305,Questionnaire!A:KQ,281,FALSE))</f>
        <v>#</v>
      </c>
    </row>
    <row r="35306" spans="1:2">
      <c r="A35306" t="s">
        <v>421</v>
      </c>
      <c r="B35306" t="str">
        <f>IF(ISBLANK(VLOOKUP(A35306,Questionnaire!A:KQ,281,FALSE)),"#",VLOOKUP(A35306,Questionnaire!A:KQ,281,FALSE))</f>
        <v>#</v>
      </c>
    </row>
    <row r="35307" spans="1:2">
      <c r="A35307" t="s">
        <v>424</v>
      </c>
      <c r="B35307" t="str">
        <f>IF(ISBLANK(VLOOKUP(A35307,Questionnaire!A:KQ,281,FALSE)),"#",VLOOKUP(A35307,Questionnaire!A:KQ,281,FALSE))</f>
        <v>#</v>
      </c>
    </row>
    <row r="35308" spans="1:2">
      <c r="A35308" t="s">
        <v>429</v>
      </c>
      <c r="B35308" t="str">
        <f>IF(ISBLANK(VLOOKUP(A35308,Questionnaire!A:KQ,281,FALSE)),"#",VLOOKUP(A35308,Questionnaire!A:KQ,281,FALSE))</f>
        <v>#</v>
      </c>
    </row>
    <row r="35309" spans="1:2">
      <c r="A35309" t="s">
        <v>432</v>
      </c>
      <c r="B35309" t="str">
        <f>IF(ISBLANK(VLOOKUP(A35309,Questionnaire!A:KQ,281,FALSE)),"#",VLOOKUP(A35309,Questionnaire!A:KQ,281,FALSE))</f>
        <v>#</v>
      </c>
    </row>
    <row r="35310" spans="1:2">
      <c r="A35310" t="s">
        <v>435</v>
      </c>
      <c r="B35310" t="str">
        <f>IF(ISBLANK(VLOOKUP(A35310,Questionnaire!A:KQ,281,FALSE)),"#",VLOOKUP(A35310,Questionnaire!A:KQ,281,FALSE))</f>
        <v>#</v>
      </c>
    </row>
    <row r="35311" spans="1:2">
      <c r="A35311" t="s">
        <v>437</v>
      </c>
      <c r="B35311" t="str">
        <f>IF(ISBLANK(VLOOKUP(A35311,Questionnaire!A:KQ,281,FALSE)),"#",VLOOKUP(A35311,Questionnaire!A:KQ,281,FALSE))</f>
        <v>#</v>
      </c>
    </row>
    <row r="35312" spans="1:2">
      <c r="A35312" t="s">
        <v>439</v>
      </c>
      <c r="B35312" t="str">
        <f>IF(ISBLANK(VLOOKUP(A35312,Questionnaire!A:KQ,281,FALSE)),"#",VLOOKUP(A35312,Questionnaire!A:KQ,281,FALSE))</f>
        <v>#</v>
      </c>
    </row>
    <row r="35313" spans="1:3">
      <c r="A35313" t="s">
        <v>442</v>
      </c>
      <c r="B35313" t="str">
        <f>IF(ISBLANK(VLOOKUP(A35313,Questionnaire!A:KQ,281,FALSE)),"#",VLOOKUP(A35313,Questionnaire!A:KQ,281,FALSE))</f>
        <v>#</v>
      </c>
    </row>
    <row r="35314" spans="1:3">
      <c r="A35314" t="s">
        <v>445</v>
      </c>
      <c r="B35314" t="str">
        <f>IF(ISBLANK(VLOOKUP(A35314,Questionnaire!A:KQ,281,FALSE)),"#",VLOOKUP(A35314,Questionnaire!A:KQ,281,FALSE))</f>
        <v>#</v>
      </c>
    </row>
    <row r="35315" spans="1:3">
      <c r="A35315" t="s">
        <v>448</v>
      </c>
      <c r="B35315" t="str">
        <f>IF(ISBLANK(VLOOKUP(A35315,Questionnaire!A:KQ,281,FALSE)),"#",VLOOKUP(A35315,Questionnaire!A:KQ,281,FALSE))</f>
        <v>#</v>
      </c>
    </row>
    <row r="35316" spans="1:3">
      <c r="A35316" t="s">
        <v>452</v>
      </c>
      <c r="B35316" t="str">
        <f>IF(ISBLANK(VLOOKUP(A35316,Questionnaire!A:KQ,281,FALSE)),"#",VLOOKUP(A35316,Questionnaire!A:KQ,281,FALSE))</f>
        <v>#</v>
      </c>
    </row>
    <row r="35317" spans="1:3">
      <c r="A35317" t="s">
        <v>455</v>
      </c>
      <c r="B35317" t="str">
        <f>IF(ISBLANK(VLOOKUP(A35317,Questionnaire!A:KQ,281,FALSE)),"#",VLOOKUP(A35317,Questionnaire!A:KQ,281,FALSE))</f>
        <v>#</v>
      </c>
    </row>
    <row r="35318" spans="1:3">
      <c r="A35318" t="s">
        <v>458</v>
      </c>
      <c r="B35318" t="str">
        <f>IF(ISBLANK(VLOOKUP(A35318,Questionnaire!A:KQ,281,FALSE)),"#",VLOOKUP(A35318,Questionnaire!A:KQ,281,FALSE))</f>
        <v>#</v>
      </c>
    </row>
    <row r="35319" spans="1:3">
      <c r="A35319" t="s">
        <v>461</v>
      </c>
      <c r="B35319" t="str">
        <f>IF(ISBLANK(VLOOKUP(A35319,Questionnaire!A:KQ,281,FALSE)),"#",VLOOKUP(A35319,Questionnaire!A:KQ,281,FALSE))</f>
        <v>#</v>
      </c>
    </row>
    <row r="35320" spans="1:3">
      <c r="A35320" t="s">
        <v>465</v>
      </c>
      <c r="B35320" t="str">
        <f>IF(ISBLANK(VLOOKUP(A35320,Questionnaire!A:KQ,281,FALSE)),"#",VLOOKUP(A35320,Questionnaire!A:KQ,281,FALSE))</f>
        <v>#</v>
      </c>
    </row>
    <row r="35321" spans="1:3">
      <c r="A35321" t="s">
        <v>467</v>
      </c>
      <c r="B35321" t="str">
        <f>IF(ISBLANK(VLOOKUP(A35321,Questionnaire!A:KQ,281,FALSE)),"#",VLOOKUP(A35321,Questionnaire!A:KQ,281,FALSE))</f>
        <v>#</v>
      </c>
    </row>
    <row r="35322" spans="1:3">
      <c r="A35322" t="s">
        <v>469</v>
      </c>
      <c r="B35322" t="str">
        <f>IF(ISBLANK(VLOOKUP(A35322,Questionnaire!A:KQ,281,FALSE)),"#",VLOOKUP(A35322,Questionnaire!A:KQ,281,FALSE))</f>
        <v>#</v>
      </c>
    </row>
    <row r="35323" spans="1:3">
      <c r="A35323" t="s">
        <v>471</v>
      </c>
      <c r="B35323" t="str">
        <f>IF(ISBLANK(VLOOKUP(A35323,Questionnaire!A:KQ,281,FALSE)),"#",VLOOKUP(A35323,Questionnaire!A:KQ,281,FALSE))</f>
        <v>#</v>
      </c>
    </row>
    <row r="35324" spans="1:3">
      <c r="A35324" t="s">
        <v>473</v>
      </c>
      <c r="B35324" t="str">
        <f>IF(ISBLANK(VLOOKUP(A35324,Questionnaire!A:KQ,281,FALSE)),"#",VLOOKUP(A35324,Questionnaire!A:KQ,281,FALSE))</f>
        <v>#</v>
      </c>
    </row>
    <row r="35325" spans="1:3">
      <c r="A35325" t="s">
        <v>475</v>
      </c>
      <c r="B35325" t="str">
        <f>IF(ISBLANK(VLOOKUP(A35325,Questionnaire!A:KQ,281,FALSE)),"#",VLOOKUP(A35325,Questionnaire!A:KQ,281,FALSE))</f>
        <v>#</v>
      </c>
    </row>
    <row r="35326" spans="1:3">
      <c r="A35326" t="s">
        <v>185</v>
      </c>
      <c r="B35326" t="str">
        <f>IF(ISBLANK(VLOOKUP(A35326,Questionnaire!A:KQ,282,FALSE)),"#",VLOOKUP(A35326,Questionnaire!A:KQ,282,FALSE))</f>
        <v>#</v>
      </c>
      <c r="C35326">
        <v>279</v>
      </c>
    </row>
    <row r="35327" spans="1:3">
      <c r="A35327" t="s">
        <v>187</v>
      </c>
      <c r="B35327" t="str">
        <f>IF(ISNA(VLOOKUP(VLOOKUP(A35327,Questionnaire!A:KQ,282,FALSE),'CORA Encoding'!D:E,2,FALSE)),"#",VLOOKUP(VLOOKUP(A35327,Questionnaire!A:KQ,282,FALSE),'CORA Encoding'!D:E,2,FALSE))</f>
        <v>#</v>
      </c>
    </row>
    <row r="35328" spans="1:3">
      <c r="A35328" t="s">
        <v>189</v>
      </c>
      <c r="B35328" t="str">
        <f>IF(ISNA(VLOOKUP(VLOOKUP(A35328,Questionnaire!A:KQ,282,FALSE),'CORA Encoding'!G:H,2,FALSE)),"#",VLOOKUP(VLOOKUP(A35328,Questionnaire!A:KQ,282,FALSE),'CORA Encoding'!G:H,2,FALSE))</f>
        <v>#</v>
      </c>
    </row>
    <row r="35329" spans="1:2">
      <c r="A35329" t="s">
        <v>191</v>
      </c>
      <c r="B35329" t="str">
        <f>IF(ISNA(VLOOKUP(VLOOKUP(A35329,Questionnaire!A:KQ,282,FALSE),'Country List'!E:F,2,FALSE)),"#",VLOOKUP(VLOOKUP(A35329,Questionnaire!A:KQ,282,FALSE),'Country List'!E:F,2,FALSE))</f>
        <v>#</v>
      </c>
    </row>
    <row r="35330" spans="1:2">
      <c r="A35330" t="s">
        <v>193</v>
      </c>
      <c r="B35330" t="str">
        <f>IF(ISNA(VLOOKUP(VLOOKUP(A35330,Questionnaire!A:KQ,282,FALSE),'Industry List'!B:C,2,FALSE)),"#",VLOOKUP(VLOOKUP(A35330,Questionnaire!A:KQ,282,FALSE),'Industry List'!B:C,2,FALSE))</f>
        <v>#</v>
      </c>
    </row>
    <row r="35331" spans="1:2">
      <c r="A35331" t="s">
        <v>197</v>
      </c>
      <c r="B35331" t="str">
        <f>IF(ISBLANK(VLOOKUP(A35331,Questionnaire!A:KQ,282,FALSE)),"#",VLOOKUP(A35331,Questionnaire!A:KQ,282,FALSE))</f>
        <v>#</v>
      </c>
    </row>
    <row r="35332" spans="1:2">
      <c r="A35332" t="s">
        <v>201</v>
      </c>
      <c r="B35332" t="str">
        <f>IF(ISBLANK(VLOOKUP(A35332,Questionnaire!A:KQ,282,FALSE)),"#",VLOOKUP(A35332,Questionnaire!A:KQ,282,FALSE))</f>
        <v>#</v>
      </c>
    </row>
    <row r="35333" spans="1:2">
      <c r="A35333" t="s">
        <v>203</v>
      </c>
      <c r="B35333" t="str">
        <f>IF(ISNA(VLOOKUP(VLOOKUP(A35333,Questionnaire!A:KQ,282,FALSE),'CORA Encoding'!J:K,2,FALSE)),"#",VLOOKUP(VLOOKUP(A35333,Questionnaire!A:KQ,282,FALSE),'CORA Encoding'!J:K,2,FALSE))</f>
        <v>#</v>
      </c>
    </row>
    <row r="35334" spans="1:2">
      <c r="A35334" t="s">
        <v>208</v>
      </c>
      <c r="B35334" t="str">
        <f>IF(ISBLANK(VLOOKUP(A35334,Questionnaire!A:KQ,282,FALSE)),"#",VLOOKUP(A35334,Questionnaire!A:KQ,282,FALSE))</f>
        <v>#</v>
      </c>
    </row>
    <row r="35335" spans="1:2">
      <c r="A35335" t="s">
        <v>213</v>
      </c>
      <c r="B35335" t="str">
        <f>IF(ISBLANK(VLOOKUP(A35335,Questionnaire!A:KQ,282,FALSE)),"#",VLOOKUP(A35335,Questionnaire!A:KQ,282,FALSE))</f>
        <v>#</v>
      </c>
    </row>
    <row r="35336" spans="1:2">
      <c r="A35336" t="s">
        <v>215</v>
      </c>
      <c r="B35336" t="str">
        <f>IF(ISBLANK(VLOOKUP(A35336,Questionnaire!A:KQ,282,FALSE)),"#",VLOOKUP(A35336,Questionnaire!A:KQ,282,FALSE))</f>
        <v>#</v>
      </c>
    </row>
    <row r="35337" spans="1:2">
      <c r="A35337" t="s">
        <v>217</v>
      </c>
      <c r="B35337" t="str">
        <f>IF(ISBLANK(VLOOKUP(A35337,Questionnaire!A:KQ,282,FALSE)),"#",VLOOKUP(A35337,Questionnaire!A:KQ,282,FALSE))</f>
        <v>#</v>
      </c>
    </row>
    <row r="35338" spans="1:2">
      <c r="A35338" t="s">
        <v>219</v>
      </c>
      <c r="B35338" t="str">
        <f>IF(ISBLANK(VLOOKUP(A35338,Questionnaire!A:KQ,282,FALSE)),"#",VLOOKUP(A35338,Questionnaire!A:KQ,282,FALSE))</f>
        <v>#</v>
      </c>
    </row>
    <row r="35339" spans="1:2">
      <c r="A35339" t="s">
        <v>221</v>
      </c>
      <c r="B35339" t="str">
        <f>IF(ISBLANK(VLOOKUP(A35339,Questionnaire!A:KQ,282,FALSE)),"#",VLOOKUP(A35339,Questionnaire!A:KQ,282,FALSE))</f>
        <v>#</v>
      </c>
    </row>
    <row r="35340" spans="1:2">
      <c r="A35340" t="s">
        <v>223</v>
      </c>
      <c r="B35340" t="str">
        <f>IF(ISBLANK(VLOOKUP(A35340,Questionnaire!A:KQ,282,FALSE)),"#",VLOOKUP(A35340,Questionnaire!A:KQ,282,FALSE))</f>
        <v>#</v>
      </c>
    </row>
    <row r="35341" spans="1:2">
      <c r="A35341" t="s">
        <v>225</v>
      </c>
      <c r="B35341" t="str">
        <f>IF(ISBLANK(VLOOKUP(A35341,Questionnaire!A:KQ,282,FALSE)),"#",VLOOKUP(A35341,Questionnaire!A:KQ,282,FALSE))</f>
        <v>#</v>
      </c>
    </row>
    <row r="35342" spans="1:2">
      <c r="A35342" t="s">
        <v>227</v>
      </c>
      <c r="B35342" t="str">
        <f>IF(ISBLANK(VLOOKUP(A35342,Questionnaire!A:KQ,282,FALSE)),"#",VLOOKUP(A35342,Questionnaire!A:KQ,282,FALSE))</f>
        <v>#</v>
      </c>
    </row>
    <row r="35343" spans="1:2">
      <c r="A35343" t="s">
        <v>229</v>
      </c>
      <c r="B35343" t="str">
        <f>IF(ISBLANK(VLOOKUP(A35343,Questionnaire!A:KQ,282,FALSE)),"#",VLOOKUP(A35343,Questionnaire!A:KQ,282,FALSE))</f>
        <v>#</v>
      </c>
    </row>
    <row r="35344" spans="1:2">
      <c r="A35344" t="s">
        <v>231</v>
      </c>
      <c r="B35344" t="str">
        <f>IF(ISBLANK(VLOOKUP(A35344,Questionnaire!A:KQ,282,FALSE)),"#",VLOOKUP(A35344,Questionnaire!A:KQ,282,FALSE))</f>
        <v>#</v>
      </c>
    </row>
    <row r="35345" spans="1:2">
      <c r="A35345" t="s">
        <v>233</v>
      </c>
      <c r="B35345" t="str">
        <f>IF(ISBLANK(VLOOKUP(A35345,Questionnaire!A:KQ,282,FALSE)),"#",VLOOKUP(A35345,Questionnaire!A:KQ,282,FALSE))</f>
        <v>#</v>
      </c>
    </row>
    <row r="35346" spans="1:2">
      <c r="A35346" t="s">
        <v>235</v>
      </c>
      <c r="B35346" t="str">
        <f>IF(ISBLANK(VLOOKUP(A35346,Questionnaire!A:KQ,282,FALSE)),"#",VLOOKUP(A35346,Questionnaire!A:KQ,282,FALSE))</f>
        <v>#</v>
      </c>
    </row>
    <row r="35347" spans="1:2">
      <c r="A35347" t="s">
        <v>237</v>
      </c>
      <c r="B35347" t="str">
        <f>IF(ISBLANK(VLOOKUP(A35347,Questionnaire!A:KQ,282,FALSE)),"#",VLOOKUP(A35347,Questionnaire!A:KQ,282,FALSE))</f>
        <v>#</v>
      </c>
    </row>
    <row r="35348" spans="1:2">
      <c r="A35348" t="s">
        <v>239</v>
      </c>
      <c r="B35348" t="str">
        <f>IF(ISBLANK(VLOOKUP(A35348,Questionnaire!A:KQ,282,FALSE)),"#",VLOOKUP(A35348,Questionnaire!A:KQ,282,FALSE))</f>
        <v>#</v>
      </c>
    </row>
    <row r="35349" spans="1:2">
      <c r="A35349" t="s">
        <v>242</v>
      </c>
      <c r="B35349" t="str">
        <f>IF(ISBLANK(VLOOKUP(A35349,Questionnaire!A:KQ,282,FALSE)),"#",VLOOKUP(A35349,Questionnaire!A:KQ,282,FALSE))</f>
        <v>#</v>
      </c>
    </row>
    <row r="35350" spans="1:2">
      <c r="A35350" t="s">
        <v>245</v>
      </c>
      <c r="B35350" t="str">
        <f>IF(ISBLANK(VLOOKUP(A35350,Questionnaire!A:KQ,282,FALSE)),"#",VLOOKUP(A35350,Questionnaire!A:KQ,282,FALSE))</f>
        <v>#</v>
      </c>
    </row>
    <row r="35351" spans="1:2">
      <c r="A35351" t="s">
        <v>247</v>
      </c>
      <c r="B35351" t="str">
        <f>IF(ISBLANK(VLOOKUP(A35351,Questionnaire!A:KQ,282,FALSE)),"#",VLOOKUP(A35351,Questionnaire!A:KQ,282,FALSE))</f>
        <v>#</v>
      </c>
    </row>
    <row r="35352" spans="1:2">
      <c r="A35352" t="s">
        <v>249</v>
      </c>
      <c r="B35352" t="str">
        <f>IF(ISBLANK(VLOOKUP(A35352,Questionnaire!A:KQ,282,FALSE)),"#",VLOOKUP(A35352,Questionnaire!A:KQ,282,FALSE))</f>
        <v>#</v>
      </c>
    </row>
    <row r="35353" spans="1:2">
      <c r="A35353" t="s">
        <v>250</v>
      </c>
      <c r="B35353" t="str">
        <f>IF(ISBLANK(VLOOKUP(A35353,Questionnaire!A:KQ,282,FALSE)),"#",VLOOKUP(A35353,Questionnaire!A:KQ,282,FALSE))</f>
        <v>#</v>
      </c>
    </row>
    <row r="35354" spans="1:2">
      <c r="A35354" t="s">
        <v>252</v>
      </c>
      <c r="B35354" t="str">
        <f>IF(ISBLANK(VLOOKUP(A35354,Questionnaire!A:KQ,282,FALSE)),"#",VLOOKUP(A35354,Questionnaire!A:KQ,282,FALSE))</f>
        <v>#</v>
      </c>
    </row>
    <row r="35355" spans="1:2">
      <c r="A35355" t="s">
        <v>255</v>
      </c>
      <c r="B35355" t="str">
        <f>IF(ISBLANK(VLOOKUP(A35355,Questionnaire!A:KQ,282,FALSE)),"#",VLOOKUP(A35355,Questionnaire!A:KQ,282,FALSE))</f>
        <v>#</v>
      </c>
    </row>
    <row r="35356" spans="1:2">
      <c r="A35356" t="s">
        <v>258</v>
      </c>
      <c r="B35356" t="str">
        <f>IF(ISNA(VLOOKUP(VLOOKUP(A35356,Questionnaire!A:KQ,282,FALSE),'CORA Encoding'!M:N,2,FALSE)),"#",VLOOKUP(VLOOKUP(A35356,Questionnaire!A:KQ,282,FALSE),'CORA Encoding'!M:N,2,FALSE))</f>
        <v>#</v>
      </c>
    </row>
    <row r="35357" spans="1:2">
      <c r="A35357" t="s">
        <v>261</v>
      </c>
      <c r="B35357" t="str">
        <f>IF(ISBLANK(VLOOKUP(A35357,Questionnaire!A:KQ,282,FALSE)),"#",VLOOKUP(A35357,Questionnaire!A:KQ,282,FALSE))</f>
        <v>#</v>
      </c>
    </row>
    <row r="35358" spans="1:2">
      <c r="A35358" t="s">
        <v>263</v>
      </c>
      <c r="B35358" t="str">
        <f>IF(ISBLANK(VLOOKUP(A35358,Questionnaire!A:KQ,282,FALSE)),"#",VLOOKUP(A35358,Questionnaire!A:KQ,282,FALSE))</f>
        <v>#</v>
      </c>
    </row>
    <row r="35359" spans="1:2">
      <c r="A35359" t="s">
        <v>265</v>
      </c>
      <c r="B35359" t="str">
        <f>IF(ISBLANK(VLOOKUP(A35359,Questionnaire!A:KQ,282,FALSE)),"#",VLOOKUP(A35359,Questionnaire!A:KQ,282,FALSE))</f>
        <v>#</v>
      </c>
    </row>
    <row r="35360" spans="1:2">
      <c r="A35360" t="s">
        <v>267</v>
      </c>
      <c r="B35360" t="str">
        <f>IF(ISBLANK(VLOOKUP(A35360,Questionnaire!A:KQ,282,FALSE)),"#",VLOOKUP(A35360,Questionnaire!A:KQ,282,FALSE))</f>
        <v>#</v>
      </c>
    </row>
    <row r="35361" spans="1:2">
      <c r="A35361" t="s">
        <v>269</v>
      </c>
      <c r="B35361" t="str">
        <f>IF(ISBLANK(VLOOKUP(A35361,Questionnaire!A:KQ,282,FALSE)),"#",VLOOKUP(A35361,Questionnaire!A:KQ,282,FALSE))</f>
        <v>#</v>
      </c>
    </row>
    <row r="35362" spans="1:2">
      <c r="A35362" t="s">
        <v>274</v>
      </c>
      <c r="B35362" t="str">
        <f>IF(ISBLANK(VLOOKUP(A35362,Questionnaire!A:KQ,282,FALSE)),"#",VLOOKUP(A35362,Questionnaire!A:KQ,282,FALSE))</f>
        <v>#</v>
      </c>
    </row>
    <row r="35363" spans="1:2">
      <c r="A35363" t="s">
        <v>276</v>
      </c>
      <c r="B35363" t="str">
        <f>IF(ISBLANK(VLOOKUP(A35363,Questionnaire!A:KQ,282,FALSE)),"#",VLOOKUP(A35363,Questionnaire!A:KQ,282,FALSE))</f>
        <v>#</v>
      </c>
    </row>
    <row r="35364" spans="1:2">
      <c r="A35364" t="s">
        <v>278</v>
      </c>
      <c r="B35364" t="str">
        <f>IF(ISBLANK(VLOOKUP(A35364,Questionnaire!A:KQ,282,FALSE)),"#",VLOOKUP(A35364,Questionnaire!A:KQ,282,FALSE))</f>
        <v>#</v>
      </c>
    </row>
    <row r="35365" spans="1:2">
      <c r="A35365" t="s">
        <v>280</v>
      </c>
      <c r="B35365" t="str">
        <f>IF(ISBLANK(VLOOKUP(A35365,Questionnaire!A:KQ,282,FALSE)),"#",VLOOKUP(A35365,Questionnaire!A:KQ,282,FALSE))</f>
        <v>#</v>
      </c>
    </row>
    <row r="35366" spans="1:2">
      <c r="A35366" t="s">
        <v>282</v>
      </c>
      <c r="B35366" t="str">
        <f>IF(ISBLANK(VLOOKUP(A35366,Questionnaire!A:KQ,282,FALSE)),"#",VLOOKUP(A35366,Questionnaire!A:KQ,282,FALSE))</f>
        <v>#</v>
      </c>
    </row>
    <row r="35367" spans="1:2">
      <c r="A35367" t="s">
        <v>286</v>
      </c>
      <c r="B35367" t="str">
        <f>IF(ISBLANK(VLOOKUP(A35367,Questionnaire!A:KQ,282,FALSE)),"#",VLOOKUP(A35367,Questionnaire!A:KQ,282,FALSE))</f>
        <v>#</v>
      </c>
    </row>
    <row r="35368" spans="1:2">
      <c r="A35368" t="s">
        <v>288</v>
      </c>
      <c r="B35368" t="str">
        <f>IF(ISBLANK(VLOOKUP(A35368,Questionnaire!A:KQ,282,FALSE)),"#",VLOOKUP(A35368,Questionnaire!A:KQ,282,FALSE))</f>
        <v>#</v>
      </c>
    </row>
    <row r="35369" spans="1:2">
      <c r="A35369" t="s">
        <v>290</v>
      </c>
      <c r="B35369" t="str">
        <f>IF(ISBLANK(VLOOKUP(A35369,Questionnaire!A:KQ,282,FALSE)),"#",VLOOKUP(A35369,Questionnaire!A:KQ,282,FALSE))</f>
        <v>#</v>
      </c>
    </row>
    <row r="35370" spans="1:2">
      <c r="A35370" t="s">
        <v>292</v>
      </c>
      <c r="B35370" t="str">
        <f>IF(ISBLANK(VLOOKUP(A35370,Questionnaire!A:KQ,282,FALSE)),"#",VLOOKUP(A35370,Questionnaire!A:KQ,282,FALSE))</f>
        <v>#</v>
      </c>
    </row>
    <row r="35371" spans="1:2">
      <c r="A35371" t="s">
        <v>294</v>
      </c>
      <c r="B35371" t="str">
        <f>IF(ISBLANK(VLOOKUP(A35371,Questionnaire!A:KQ,282,FALSE)),"#",VLOOKUP(A35371,Questionnaire!A:KQ,282,FALSE))</f>
        <v>#</v>
      </c>
    </row>
    <row r="35372" spans="1:2">
      <c r="A35372" t="s">
        <v>296</v>
      </c>
      <c r="B35372" t="str">
        <f>IF(ISBLANK(VLOOKUP(A35372,Questionnaire!A:KQ,282,FALSE)),"#",VLOOKUP(A35372,Questionnaire!A:KQ,282,FALSE))</f>
        <v>#</v>
      </c>
    </row>
    <row r="35373" spans="1:2">
      <c r="A35373" t="s">
        <v>301</v>
      </c>
      <c r="B35373" t="str">
        <f>IF(ISBLANK(VLOOKUP(A35373,Questionnaire!A:KQ,282,FALSE)),"#",VLOOKUP(A35373,Questionnaire!A:KQ,282,FALSE))</f>
        <v>#</v>
      </c>
    </row>
    <row r="35374" spans="1:2">
      <c r="A35374" t="s">
        <v>303</v>
      </c>
      <c r="B35374" t="str">
        <f>IF(ISBLANK(VLOOKUP(A35374,Questionnaire!A:KQ,282,FALSE)),"#",VLOOKUP(A35374,Questionnaire!A:KQ,282,FALSE))</f>
        <v>#</v>
      </c>
    </row>
    <row r="35375" spans="1:2">
      <c r="A35375" t="s">
        <v>305</v>
      </c>
      <c r="B35375" t="str">
        <f>IF(ISBLANK(VLOOKUP(A35375,Questionnaire!A:KQ,282,FALSE)),"#",VLOOKUP(A35375,Questionnaire!A:KQ,282,FALSE))</f>
        <v>#</v>
      </c>
    </row>
    <row r="35376" spans="1:2">
      <c r="A35376" t="s">
        <v>307</v>
      </c>
      <c r="B35376" t="str">
        <f>IF(ISBLANK(VLOOKUP(A35376,Questionnaire!A:KQ,282,FALSE)),"#",VLOOKUP(A35376,Questionnaire!A:KQ,282,FALSE))</f>
        <v>#</v>
      </c>
    </row>
    <row r="35377" spans="1:2">
      <c r="A35377" t="s">
        <v>311</v>
      </c>
      <c r="B35377" t="str">
        <f>IF(ISBLANK(VLOOKUP(A35377,Questionnaire!A:KQ,282,FALSE)),"#",VLOOKUP(A35377,Questionnaire!A:KQ,282,FALSE))</f>
        <v>#</v>
      </c>
    </row>
    <row r="35378" spans="1:2">
      <c r="A35378" t="s">
        <v>313</v>
      </c>
      <c r="B35378" t="str">
        <f>IF(ISBLANK(VLOOKUP(A35378,Questionnaire!A:KQ,282,FALSE)),"#",VLOOKUP(A35378,Questionnaire!A:KQ,282,FALSE))</f>
        <v>#</v>
      </c>
    </row>
    <row r="35379" spans="1:2">
      <c r="A35379" t="s">
        <v>314</v>
      </c>
      <c r="B35379" t="str">
        <f>IF(ISBLANK(VLOOKUP(A35379,Questionnaire!A:KQ,282,FALSE)),"#",VLOOKUP(A35379,Questionnaire!A:KQ,282,FALSE))</f>
        <v>#</v>
      </c>
    </row>
    <row r="35380" spans="1:2">
      <c r="A35380" t="s">
        <v>315</v>
      </c>
      <c r="B35380" t="str">
        <f>IF(ISBLANK(VLOOKUP(A35380,Questionnaire!A:KQ,282,FALSE)),"#",VLOOKUP(A35380,Questionnaire!A:KQ,282,FALSE))</f>
        <v>#</v>
      </c>
    </row>
    <row r="35381" spans="1:2">
      <c r="A35381" t="s">
        <v>317</v>
      </c>
      <c r="B35381" t="str">
        <f>IF(ISBLANK(VLOOKUP(A35381,Questionnaire!A:KQ,282,FALSE)),"#",VLOOKUP(A35381,Questionnaire!A:KQ,282,FALSE))</f>
        <v>#</v>
      </c>
    </row>
    <row r="35382" spans="1:2">
      <c r="A35382" t="s">
        <v>319</v>
      </c>
      <c r="B35382" t="str">
        <f>IF(ISBLANK(VLOOKUP(A35382,Questionnaire!A:KQ,282,FALSE)),"#",VLOOKUP(A35382,Questionnaire!A:KQ,282,FALSE))</f>
        <v>#</v>
      </c>
    </row>
    <row r="35383" spans="1:2">
      <c r="A35383" t="s">
        <v>322</v>
      </c>
      <c r="B35383" t="str">
        <f>IF(ISBLANK(VLOOKUP(A35383,Questionnaire!A:KQ,282,FALSE)),"#",VLOOKUP(A35383,Questionnaire!A:KQ,282,FALSE))</f>
        <v>#</v>
      </c>
    </row>
    <row r="35384" spans="1:2">
      <c r="A35384" t="s">
        <v>326</v>
      </c>
      <c r="B35384" t="str">
        <f>IF(ISBLANK(VLOOKUP(A35384,Questionnaire!A:KQ,282,FALSE)),"#",VLOOKUP(A35384,Questionnaire!A:KQ,282,FALSE))</f>
        <v>#</v>
      </c>
    </row>
    <row r="35385" spans="1:2">
      <c r="A35385" t="s">
        <v>328</v>
      </c>
      <c r="B35385" t="str">
        <f>IF(ISBLANK(VLOOKUP(A35385,Questionnaire!A:KQ,282,FALSE)),"#",VLOOKUP(A35385,Questionnaire!A:KQ,282,FALSE))</f>
        <v>#</v>
      </c>
    </row>
    <row r="35386" spans="1:2">
      <c r="A35386" t="s">
        <v>332</v>
      </c>
      <c r="B35386" t="str">
        <f>IF(ISBLANK(VLOOKUP(A35386,Questionnaire!A:KQ,282,FALSE)),"#",VLOOKUP(A35386,Questionnaire!A:KQ,282,FALSE))</f>
        <v>#</v>
      </c>
    </row>
    <row r="35387" spans="1:2">
      <c r="A35387" t="s">
        <v>333</v>
      </c>
      <c r="B35387" t="str">
        <f>IF(ISBLANK(VLOOKUP(A35387,Questionnaire!A:KQ,282,FALSE)),"#",VLOOKUP(A35387,Questionnaire!A:KQ,282,FALSE))</f>
        <v>#</v>
      </c>
    </row>
    <row r="35388" spans="1:2">
      <c r="A35388" t="s">
        <v>334</v>
      </c>
      <c r="B35388" t="str">
        <f>IF(ISBLANK(VLOOKUP(A35388,Questionnaire!A:KQ,282,FALSE)),"#",VLOOKUP(A35388,Questionnaire!A:KQ,282,FALSE))</f>
        <v>#</v>
      </c>
    </row>
    <row r="35389" spans="1:2">
      <c r="A35389" t="s">
        <v>335</v>
      </c>
      <c r="B35389" t="str">
        <f>IF(ISBLANK(VLOOKUP(A35389,Questionnaire!A:KQ,282,FALSE)),"#",VLOOKUP(A35389,Questionnaire!A:KQ,282,FALSE))</f>
        <v>#</v>
      </c>
    </row>
    <row r="35390" spans="1:2">
      <c r="A35390" t="s">
        <v>336</v>
      </c>
      <c r="B35390" t="str">
        <f>IF(ISBLANK(VLOOKUP(A35390,Questionnaire!A:KQ,282,FALSE)),"#",VLOOKUP(A35390,Questionnaire!A:KQ,282,FALSE))</f>
        <v>#</v>
      </c>
    </row>
    <row r="35391" spans="1:2">
      <c r="A35391" t="s">
        <v>337</v>
      </c>
      <c r="B35391" t="str">
        <f>IF(ISBLANK(VLOOKUP(A35391,Questionnaire!A:KQ,282,FALSE)),"#",VLOOKUP(A35391,Questionnaire!A:KQ,282,FALSE))</f>
        <v>#</v>
      </c>
    </row>
    <row r="35392" spans="1:2">
      <c r="A35392" t="s">
        <v>338</v>
      </c>
      <c r="B35392" t="str">
        <f>IF(ISBLANK(VLOOKUP(A35392,Questionnaire!A:KQ,282,FALSE)),"#",VLOOKUP(A35392,Questionnaire!A:KQ,282,FALSE))</f>
        <v>#</v>
      </c>
    </row>
    <row r="35393" spans="1:2">
      <c r="A35393" t="s">
        <v>339</v>
      </c>
      <c r="B35393" t="str">
        <f>IF(ISBLANK(VLOOKUP(A35393,Questionnaire!A:KQ,282,FALSE)),"#",VLOOKUP(A35393,Questionnaire!A:KQ,282,FALSE))</f>
        <v>#</v>
      </c>
    </row>
    <row r="35394" spans="1:2">
      <c r="A35394" t="s">
        <v>340</v>
      </c>
      <c r="B35394" t="str">
        <f>IF(ISBLANK(VLOOKUP(A35394,Questionnaire!A:KQ,282,FALSE)),"#",VLOOKUP(A35394,Questionnaire!A:KQ,282,FALSE))</f>
        <v>#</v>
      </c>
    </row>
    <row r="35395" spans="1:2">
      <c r="A35395" t="s">
        <v>341</v>
      </c>
      <c r="B35395" t="str">
        <f>IF(ISBLANK(VLOOKUP(A35395,Questionnaire!A:KQ,282,FALSE)),"#",VLOOKUP(A35395,Questionnaire!A:KQ,282,FALSE))</f>
        <v>#</v>
      </c>
    </row>
    <row r="35396" spans="1:2">
      <c r="A35396" t="s">
        <v>342</v>
      </c>
      <c r="B35396" t="str">
        <f>IF(ISBLANK(VLOOKUP(A35396,Questionnaire!A:KQ,282,FALSE)),"#",VLOOKUP(A35396,Questionnaire!A:KQ,282,FALSE))</f>
        <v>#</v>
      </c>
    </row>
    <row r="35397" spans="1:2">
      <c r="A35397" t="s">
        <v>343</v>
      </c>
      <c r="B35397" t="str">
        <f>IF(ISBLANK(VLOOKUP(A35397,Questionnaire!A:KQ,282,FALSE)),"#",VLOOKUP(A35397,Questionnaire!A:KQ,282,FALSE))</f>
        <v>#</v>
      </c>
    </row>
    <row r="35398" spans="1:2">
      <c r="A35398" t="s">
        <v>344</v>
      </c>
      <c r="B35398" t="str">
        <f>IF(ISBLANK(VLOOKUP(A35398,Questionnaire!A:KQ,282,FALSE)),"#",VLOOKUP(A35398,Questionnaire!A:KQ,282,FALSE))</f>
        <v>#</v>
      </c>
    </row>
    <row r="35399" spans="1:2">
      <c r="A35399" t="s">
        <v>345</v>
      </c>
      <c r="B35399" t="str">
        <f>IF(ISBLANK(VLOOKUP(A35399,Questionnaire!A:KQ,282,FALSE)),"#",VLOOKUP(A35399,Questionnaire!A:KQ,282,FALSE))</f>
        <v>#</v>
      </c>
    </row>
    <row r="35400" spans="1:2">
      <c r="A35400" t="s">
        <v>348</v>
      </c>
      <c r="B35400" t="str">
        <f>IF(ISBLANK(VLOOKUP(A35400,Questionnaire!A:KQ,282,FALSE)),"#",VLOOKUP(A35400,Questionnaire!A:KQ,282,FALSE))</f>
        <v>#</v>
      </c>
    </row>
    <row r="35401" spans="1:2">
      <c r="A35401" t="s">
        <v>353</v>
      </c>
      <c r="B35401" t="str">
        <f>IF(ISBLANK(VLOOKUP(A35401,Questionnaire!A:KQ,282,FALSE)),"#",VLOOKUP(A35401,Questionnaire!A:KQ,282,FALSE))</f>
        <v>#</v>
      </c>
    </row>
    <row r="35402" spans="1:2">
      <c r="A35402" t="s">
        <v>354</v>
      </c>
      <c r="B35402" t="str">
        <f>IF(ISBLANK(VLOOKUP(A35402,Questionnaire!A:KQ,282,FALSE)),"#",VLOOKUP(A35402,Questionnaire!A:KQ,282,FALSE))</f>
        <v>#</v>
      </c>
    </row>
    <row r="35403" spans="1:2">
      <c r="A35403" t="s">
        <v>355</v>
      </c>
      <c r="B35403" t="str">
        <f>IF(ISBLANK(VLOOKUP(A35403,Questionnaire!A:KQ,282,FALSE)),"#",VLOOKUP(A35403,Questionnaire!A:KQ,282,FALSE))</f>
        <v>#</v>
      </c>
    </row>
    <row r="35404" spans="1:2">
      <c r="A35404" t="s">
        <v>356</v>
      </c>
      <c r="B35404" t="str">
        <f>IF(ISBLANK(VLOOKUP(A35404,Questionnaire!A:KQ,282,FALSE)),"#",VLOOKUP(A35404,Questionnaire!A:KQ,282,FALSE))</f>
        <v>#</v>
      </c>
    </row>
    <row r="35405" spans="1:2">
      <c r="A35405" t="s">
        <v>357</v>
      </c>
      <c r="B35405" t="str">
        <f>IF(ISBLANK(VLOOKUP(A35405,Questionnaire!A:KQ,282,FALSE)),"#",VLOOKUP(A35405,Questionnaire!A:KQ,282,FALSE))</f>
        <v>#</v>
      </c>
    </row>
    <row r="35406" spans="1:2">
      <c r="A35406" t="s">
        <v>360</v>
      </c>
      <c r="B35406" t="str">
        <f>IF(ISBLANK(VLOOKUP(A35406,Questionnaire!A:KQ,282,FALSE)),"#",VLOOKUP(A35406,Questionnaire!A:KQ,282,FALSE))</f>
        <v>#</v>
      </c>
    </row>
    <row r="35407" spans="1:2">
      <c r="A35407" t="s">
        <v>362</v>
      </c>
      <c r="B35407" t="str">
        <f>IF(ISBLANK(VLOOKUP(A35407,Questionnaire!A:KQ,282,FALSE)),"#",VLOOKUP(A35407,Questionnaire!A:KQ,282,FALSE))</f>
        <v>#</v>
      </c>
    </row>
    <row r="35408" spans="1:2">
      <c r="A35408" t="s">
        <v>363</v>
      </c>
      <c r="B35408" t="str">
        <f>IF(ISBLANK(VLOOKUP(A35408,Questionnaire!A:KQ,282,FALSE)),"#",VLOOKUP(A35408,Questionnaire!A:KQ,282,FALSE))</f>
        <v>#</v>
      </c>
    </row>
    <row r="35409" spans="1:2">
      <c r="A35409" t="s">
        <v>364</v>
      </c>
      <c r="B35409" t="str">
        <f>IF(ISBLANK(VLOOKUP(A35409,Questionnaire!A:KQ,282,FALSE)),"#",VLOOKUP(A35409,Questionnaire!A:KQ,282,FALSE))</f>
        <v>#</v>
      </c>
    </row>
    <row r="35410" spans="1:2">
      <c r="A35410" t="s">
        <v>365</v>
      </c>
      <c r="B35410" t="str">
        <f>IF(ISBLANK(VLOOKUP(A35410,Questionnaire!A:KQ,282,FALSE)),"#",VLOOKUP(A35410,Questionnaire!A:KQ,282,FALSE))</f>
        <v>#</v>
      </c>
    </row>
    <row r="35411" spans="1:2">
      <c r="A35411" t="s">
        <v>366</v>
      </c>
      <c r="B35411" t="str">
        <f>IF(ISBLANK(VLOOKUP(A35411,Questionnaire!A:KQ,282,FALSE)),"#",VLOOKUP(A35411,Questionnaire!A:KQ,282,FALSE))</f>
        <v>#</v>
      </c>
    </row>
    <row r="35412" spans="1:2">
      <c r="A35412" t="s">
        <v>371</v>
      </c>
      <c r="B35412" t="str">
        <f>IF(ISBLANK(VLOOKUP(A35412,Questionnaire!A:KQ,282,FALSE)),"#",VLOOKUP(A35412,Questionnaire!A:KQ,282,FALSE))</f>
        <v>#</v>
      </c>
    </row>
    <row r="35413" spans="1:2">
      <c r="A35413" t="s">
        <v>372</v>
      </c>
      <c r="B35413" t="str">
        <f>IF(ISBLANK(VLOOKUP(A35413,Questionnaire!A:KQ,282,FALSE)),"#",VLOOKUP(A35413,Questionnaire!A:KQ,282,FALSE))</f>
        <v>#</v>
      </c>
    </row>
    <row r="35414" spans="1:2">
      <c r="A35414" t="s">
        <v>373</v>
      </c>
      <c r="B35414" t="str">
        <f>IF(ISBLANK(VLOOKUP(A35414,Questionnaire!A:KQ,282,FALSE)),"#",VLOOKUP(A35414,Questionnaire!A:KQ,282,FALSE))</f>
        <v>#</v>
      </c>
    </row>
    <row r="35415" spans="1:2">
      <c r="A35415" t="s">
        <v>374</v>
      </c>
      <c r="B35415" t="str">
        <f>IF(ISBLANK(VLOOKUP(A35415,Questionnaire!A:KQ,282,FALSE)),"#",VLOOKUP(A35415,Questionnaire!A:KQ,282,FALSE))</f>
        <v>#</v>
      </c>
    </row>
    <row r="35416" spans="1:2">
      <c r="A35416" t="s">
        <v>377</v>
      </c>
      <c r="B35416" t="str">
        <f>IF(ISBLANK(VLOOKUP(A35416,Questionnaire!A:KQ,282,FALSE)),"#",VLOOKUP(A35416,Questionnaire!A:KQ,282,FALSE))</f>
        <v>#</v>
      </c>
    </row>
    <row r="35417" spans="1:2">
      <c r="A35417" t="s">
        <v>379</v>
      </c>
      <c r="B35417" t="str">
        <f>IF(ISBLANK(VLOOKUP(A35417,Questionnaire!A:KQ,282,FALSE)),"#",VLOOKUP(A35417,Questionnaire!A:KQ,282,FALSE))</f>
        <v>#</v>
      </c>
    </row>
    <row r="35418" spans="1:2">
      <c r="A35418" t="s">
        <v>380</v>
      </c>
      <c r="B35418" t="str">
        <f>IF(ISBLANK(VLOOKUP(A35418,Questionnaire!A:KQ,282,FALSE)),"#",VLOOKUP(A35418,Questionnaire!A:KQ,282,FALSE))</f>
        <v>#</v>
      </c>
    </row>
    <row r="35419" spans="1:2">
      <c r="A35419" t="s">
        <v>381</v>
      </c>
      <c r="B35419" t="str">
        <f>IF(ISBLANK(VLOOKUP(A35419,Questionnaire!A:KQ,282,FALSE)),"#",VLOOKUP(A35419,Questionnaire!A:KQ,282,FALSE))</f>
        <v>#</v>
      </c>
    </row>
    <row r="35420" spans="1:2">
      <c r="A35420" t="s">
        <v>382</v>
      </c>
      <c r="B35420" t="str">
        <f>IF(ISBLANK(VLOOKUP(A35420,Questionnaire!A:KQ,282,FALSE)),"#",VLOOKUP(A35420,Questionnaire!A:KQ,282,FALSE))</f>
        <v>#</v>
      </c>
    </row>
    <row r="35421" spans="1:2">
      <c r="A35421" t="s">
        <v>384</v>
      </c>
      <c r="B35421" t="str">
        <f>IF(ISBLANK(VLOOKUP(A35421,Questionnaire!A:KQ,282,FALSE)),"#",VLOOKUP(A35421,Questionnaire!A:KQ,282,FALSE))</f>
        <v>#</v>
      </c>
    </row>
    <row r="35422" spans="1:2">
      <c r="A35422" t="s">
        <v>387</v>
      </c>
      <c r="B35422" t="str">
        <f>IF(ISBLANK(VLOOKUP(A35422,Questionnaire!A:KQ,282,FALSE)),"#",VLOOKUP(A35422,Questionnaire!A:KQ,282,FALSE))</f>
        <v>#</v>
      </c>
    </row>
    <row r="35423" spans="1:2">
      <c r="A35423" t="s">
        <v>391</v>
      </c>
      <c r="B35423" t="str">
        <f>IF(ISBLANK(VLOOKUP(A35423,Questionnaire!A:KQ,282,FALSE)),"#",VLOOKUP(A35423,Questionnaire!A:KQ,282,FALSE))</f>
        <v>#</v>
      </c>
    </row>
    <row r="35424" spans="1:2">
      <c r="A35424" t="s">
        <v>393</v>
      </c>
      <c r="B35424" t="str">
        <f>IF(ISBLANK(VLOOKUP(A35424,Questionnaire!A:KQ,282,FALSE)),"#",VLOOKUP(A35424,Questionnaire!A:KQ,282,FALSE))</f>
        <v>#</v>
      </c>
    </row>
    <row r="35425" spans="1:2">
      <c r="A35425" t="s">
        <v>395</v>
      </c>
      <c r="B35425" t="str">
        <f>IF(ISBLANK(VLOOKUP(A35425,Questionnaire!A:KQ,282,FALSE)),"#",VLOOKUP(A35425,Questionnaire!A:KQ,282,FALSE))</f>
        <v>#</v>
      </c>
    </row>
    <row r="35426" spans="1:2">
      <c r="A35426" t="s">
        <v>398</v>
      </c>
      <c r="B35426" t="str">
        <f>IF(ISBLANK(VLOOKUP(A35426,Questionnaire!A:KQ,282,FALSE)),"#",VLOOKUP(A35426,Questionnaire!A:KQ,282,FALSE))</f>
        <v>#</v>
      </c>
    </row>
    <row r="35427" spans="1:2">
      <c r="A35427" t="s">
        <v>402</v>
      </c>
      <c r="B35427" t="str">
        <f>IF(ISBLANK(VLOOKUP(A35427,Questionnaire!A:KQ,282,FALSE)),"#",VLOOKUP(A35427,Questionnaire!A:KQ,282,FALSE))</f>
        <v>#</v>
      </c>
    </row>
    <row r="35428" spans="1:2">
      <c r="A35428" t="s">
        <v>405</v>
      </c>
      <c r="B35428" t="str">
        <f>IF(ISBLANK(VLOOKUP(A35428,Questionnaire!A:KQ,282,FALSE)),"#",VLOOKUP(A35428,Questionnaire!A:KQ,282,FALSE))</f>
        <v>#</v>
      </c>
    </row>
    <row r="35429" spans="1:2">
      <c r="A35429" t="s">
        <v>409</v>
      </c>
      <c r="B35429" t="str">
        <f>IF(ISBLANK(VLOOKUP(A35429,Questionnaire!A:KQ,282,FALSE)),"#",VLOOKUP(A35429,Questionnaire!A:KQ,282,FALSE))</f>
        <v>#</v>
      </c>
    </row>
    <row r="35430" spans="1:2">
      <c r="A35430" t="s">
        <v>412</v>
      </c>
      <c r="B35430" t="str">
        <f>IF(ISBLANK(VLOOKUP(A35430,Questionnaire!A:KQ,282,FALSE)),"#",VLOOKUP(A35430,Questionnaire!A:KQ,282,FALSE))</f>
        <v>#</v>
      </c>
    </row>
    <row r="35431" spans="1:2">
      <c r="A35431" t="s">
        <v>415</v>
      </c>
      <c r="B35431" t="str">
        <f>IF(ISBLANK(VLOOKUP(A35431,Questionnaire!A:KQ,282,FALSE)),"#",VLOOKUP(A35431,Questionnaire!A:KQ,282,FALSE))</f>
        <v>#</v>
      </c>
    </row>
    <row r="35432" spans="1:2">
      <c r="A35432" t="s">
        <v>418</v>
      </c>
      <c r="B35432" t="str">
        <f>IF(ISBLANK(VLOOKUP(A35432,Questionnaire!A:KQ,282,FALSE)),"#",VLOOKUP(A35432,Questionnaire!A:KQ,282,FALSE))</f>
        <v>#</v>
      </c>
    </row>
    <row r="35433" spans="1:2">
      <c r="A35433" t="s">
        <v>421</v>
      </c>
      <c r="B35433" t="str">
        <f>IF(ISBLANK(VLOOKUP(A35433,Questionnaire!A:KQ,282,FALSE)),"#",VLOOKUP(A35433,Questionnaire!A:KQ,282,FALSE))</f>
        <v>#</v>
      </c>
    </row>
    <row r="35434" spans="1:2">
      <c r="A35434" t="s">
        <v>424</v>
      </c>
      <c r="B35434" t="str">
        <f>IF(ISBLANK(VLOOKUP(A35434,Questionnaire!A:KQ,282,FALSE)),"#",VLOOKUP(A35434,Questionnaire!A:KQ,282,FALSE))</f>
        <v>#</v>
      </c>
    </row>
    <row r="35435" spans="1:2">
      <c r="A35435" t="s">
        <v>429</v>
      </c>
      <c r="B35435" t="str">
        <f>IF(ISBLANK(VLOOKUP(A35435,Questionnaire!A:KQ,282,FALSE)),"#",VLOOKUP(A35435,Questionnaire!A:KQ,282,FALSE))</f>
        <v>#</v>
      </c>
    </row>
    <row r="35436" spans="1:2">
      <c r="A35436" t="s">
        <v>432</v>
      </c>
      <c r="B35436" t="str">
        <f>IF(ISBLANK(VLOOKUP(A35436,Questionnaire!A:KQ,282,FALSE)),"#",VLOOKUP(A35436,Questionnaire!A:KQ,282,FALSE))</f>
        <v>#</v>
      </c>
    </row>
    <row r="35437" spans="1:2">
      <c r="A35437" t="s">
        <v>435</v>
      </c>
      <c r="B35437" t="str">
        <f>IF(ISBLANK(VLOOKUP(A35437,Questionnaire!A:KQ,282,FALSE)),"#",VLOOKUP(A35437,Questionnaire!A:KQ,282,FALSE))</f>
        <v>#</v>
      </c>
    </row>
    <row r="35438" spans="1:2">
      <c r="A35438" t="s">
        <v>437</v>
      </c>
      <c r="B35438" t="str">
        <f>IF(ISBLANK(VLOOKUP(A35438,Questionnaire!A:KQ,282,FALSE)),"#",VLOOKUP(A35438,Questionnaire!A:KQ,282,FALSE))</f>
        <v>#</v>
      </c>
    </row>
    <row r="35439" spans="1:2">
      <c r="A35439" t="s">
        <v>439</v>
      </c>
      <c r="B35439" t="str">
        <f>IF(ISBLANK(VLOOKUP(A35439,Questionnaire!A:KQ,282,FALSE)),"#",VLOOKUP(A35439,Questionnaire!A:KQ,282,FALSE))</f>
        <v>#</v>
      </c>
    </row>
    <row r="35440" spans="1:2">
      <c r="A35440" t="s">
        <v>442</v>
      </c>
      <c r="B35440" t="str">
        <f>IF(ISBLANK(VLOOKUP(A35440,Questionnaire!A:KQ,282,FALSE)),"#",VLOOKUP(A35440,Questionnaire!A:KQ,282,FALSE))</f>
        <v>#</v>
      </c>
    </row>
    <row r="35441" spans="1:3">
      <c r="A35441" t="s">
        <v>445</v>
      </c>
      <c r="B35441" t="str">
        <f>IF(ISBLANK(VLOOKUP(A35441,Questionnaire!A:KQ,282,FALSE)),"#",VLOOKUP(A35441,Questionnaire!A:KQ,282,FALSE))</f>
        <v>#</v>
      </c>
    </row>
    <row r="35442" spans="1:3">
      <c r="A35442" t="s">
        <v>448</v>
      </c>
      <c r="B35442" t="str">
        <f>IF(ISBLANK(VLOOKUP(A35442,Questionnaire!A:KQ,282,FALSE)),"#",VLOOKUP(A35442,Questionnaire!A:KQ,282,FALSE))</f>
        <v>#</v>
      </c>
    </row>
    <row r="35443" spans="1:3">
      <c r="A35443" t="s">
        <v>452</v>
      </c>
      <c r="B35443" t="str">
        <f>IF(ISBLANK(VLOOKUP(A35443,Questionnaire!A:KQ,282,FALSE)),"#",VLOOKUP(A35443,Questionnaire!A:KQ,282,FALSE))</f>
        <v>#</v>
      </c>
    </row>
    <row r="35444" spans="1:3">
      <c r="A35444" t="s">
        <v>455</v>
      </c>
      <c r="B35444" t="str">
        <f>IF(ISBLANK(VLOOKUP(A35444,Questionnaire!A:KQ,282,FALSE)),"#",VLOOKUP(A35444,Questionnaire!A:KQ,282,FALSE))</f>
        <v>#</v>
      </c>
    </row>
    <row r="35445" spans="1:3">
      <c r="A35445" t="s">
        <v>458</v>
      </c>
      <c r="B35445" t="str">
        <f>IF(ISBLANK(VLOOKUP(A35445,Questionnaire!A:KQ,282,FALSE)),"#",VLOOKUP(A35445,Questionnaire!A:KQ,282,FALSE))</f>
        <v>#</v>
      </c>
    </row>
    <row r="35446" spans="1:3">
      <c r="A35446" t="s">
        <v>461</v>
      </c>
      <c r="B35446" t="str">
        <f>IF(ISBLANK(VLOOKUP(A35446,Questionnaire!A:KQ,282,FALSE)),"#",VLOOKUP(A35446,Questionnaire!A:KQ,282,FALSE))</f>
        <v>#</v>
      </c>
    </row>
    <row r="35447" spans="1:3">
      <c r="A35447" t="s">
        <v>465</v>
      </c>
      <c r="B35447" t="str">
        <f>IF(ISBLANK(VLOOKUP(A35447,Questionnaire!A:KQ,282,FALSE)),"#",VLOOKUP(A35447,Questionnaire!A:KQ,282,FALSE))</f>
        <v>#</v>
      </c>
    </row>
    <row r="35448" spans="1:3">
      <c r="A35448" t="s">
        <v>467</v>
      </c>
      <c r="B35448" t="str">
        <f>IF(ISBLANK(VLOOKUP(A35448,Questionnaire!A:KQ,282,FALSE)),"#",VLOOKUP(A35448,Questionnaire!A:KQ,282,FALSE))</f>
        <v>#</v>
      </c>
    </row>
    <row r="35449" spans="1:3">
      <c r="A35449" t="s">
        <v>469</v>
      </c>
      <c r="B35449" t="str">
        <f>IF(ISBLANK(VLOOKUP(A35449,Questionnaire!A:KQ,282,FALSE)),"#",VLOOKUP(A35449,Questionnaire!A:KQ,282,FALSE))</f>
        <v>#</v>
      </c>
    </row>
    <row r="35450" spans="1:3">
      <c r="A35450" t="s">
        <v>471</v>
      </c>
      <c r="B35450" t="str">
        <f>IF(ISBLANK(VLOOKUP(A35450,Questionnaire!A:KQ,282,FALSE)),"#",VLOOKUP(A35450,Questionnaire!A:KQ,282,FALSE))</f>
        <v>#</v>
      </c>
    </row>
    <row r="35451" spans="1:3">
      <c r="A35451" t="s">
        <v>473</v>
      </c>
      <c r="B35451" t="str">
        <f>IF(ISBLANK(VLOOKUP(A35451,Questionnaire!A:KQ,282,FALSE)),"#",VLOOKUP(A35451,Questionnaire!A:KQ,282,FALSE))</f>
        <v>#</v>
      </c>
    </row>
    <row r="35452" spans="1:3">
      <c r="A35452" t="s">
        <v>475</v>
      </c>
      <c r="B35452" t="str">
        <f>IF(ISBLANK(VLOOKUP(A35452,Questionnaire!A:KQ,282,FALSE)),"#",VLOOKUP(A35452,Questionnaire!A:KQ,282,FALSE))</f>
        <v>#</v>
      </c>
    </row>
    <row r="35453" spans="1:3">
      <c r="A35453" t="s">
        <v>185</v>
      </c>
      <c r="B35453" t="str">
        <f>IF(ISBLANK(VLOOKUP(A35453,Questionnaire!A:KQ,283,FALSE)),"#",VLOOKUP(A35453,Questionnaire!A:KQ,283,FALSE))</f>
        <v>#</v>
      </c>
      <c r="C35453">
        <v>280</v>
      </c>
    </row>
    <row r="35454" spans="1:3">
      <c r="A35454" t="s">
        <v>187</v>
      </c>
      <c r="B35454" t="str">
        <f>IF(ISNA(VLOOKUP(VLOOKUP(A35454,Questionnaire!A:KQ,283,FALSE),'CORA Encoding'!D:E,2,FALSE)),"#",VLOOKUP(VLOOKUP(A35454,Questionnaire!A:KQ,283,FALSE),'CORA Encoding'!D:E,2,FALSE))</f>
        <v>#</v>
      </c>
    </row>
    <row r="35455" spans="1:3">
      <c r="A35455" t="s">
        <v>189</v>
      </c>
      <c r="B35455" t="str">
        <f>IF(ISNA(VLOOKUP(VLOOKUP(A35455,Questionnaire!A:KQ,283,FALSE),'CORA Encoding'!G:H,2,FALSE)),"#",VLOOKUP(VLOOKUP(A35455,Questionnaire!A:KQ,283,FALSE),'CORA Encoding'!G:H,2,FALSE))</f>
        <v>#</v>
      </c>
    </row>
    <row r="35456" spans="1:3">
      <c r="A35456" t="s">
        <v>191</v>
      </c>
      <c r="B35456" t="str">
        <f>IF(ISNA(VLOOKUP(VLOOKUP(A35456,Questionnaire!A:KQ,283,FALSE),'Country List'!E:F,2,FALSE)),"#",VLOOKUP(VLOOKUP(A35456,Questionnaire!A:KQ,283,FALSE),'Country List'!E:F,2,FALSE))</f>
        <v>#</v>
      </c>
    </row>
    <row r="35457" spans="1:2">
      <c r="A35457" t="s">
        <v>193</v>
      </c>
      <c r="B35457" t="str">
        <f>IF(ISNA(VLOOKUP(VLOOKUP(A35457,Questionnaire!A:KQ,283,FALSE),'Industry List'!B:C,2,FALSE)),"#",VLOOKUP(VLOOKUP(A35457,Questionnaire!A:KQ,283,FALSE),'Industry List'!B:C,2,FALSE))</f>
        <v>#</v>
      </c>
    </row>
    <row r="35458" spans="1:2">
      <c r="A35458" t="s">
        <v>197</v>
      </c>
      <c r="B35458" t="str">
        <f>IF(ISBLANK(VLOOKUP(A35458,Questionnaire!A:KQ,283,FALSE)),"#",VLOOKUP(A35458,Questionnaire!A:KQ,283,FALSE))</f>
        <v>#</v>
      </c>
    </row>
    <row r="35459" spans="1:2">
      <c r="A35459" t="s">
        <v>201</v>
      </c>
      <c r="B35459" t="str">
        <f>IF(ISBLANK(VLOOKUP(A35459,Questionnaire!A:KQ,283,FALSE)),"#",VLOOKUP(A35459,Questionnaire!A:KQ,283,FALSE))</f>
        <v>#</v>
      </c>
    </row>
    <row r="35460" spans="1:2">
      <c r="A35460" t="s">
        <v>203</v>
      </c>
      <c r="B35460" t="str">
        <f>IF(ISNA(VLOOKUP(VLOOKUP(A35460,Questionnaire!A:KQ,283,FALSE),'CORA Encoding'!J:K,2,FALSE)),"#",VLOOKUP(VLOOKUP(A35460,Questionnaire!A:KQ,283,FALSE),'CORA Encoding'!J:K,2,FALSE))</f>
        <v>#</v>
      </c>
    </row>
    <row r="35461" spans="1:2">
      <c r="A35461" t="s">
        <v>208</v>
      </c>
      <c r="B35461" t="str">
        <f>IF(ISBLANK(VLOOKUP(A35461,Questionnaire!A:KQ,283,FALSE)),"#",VLOOKUP(A35461,Questionnaire!A:KQ,283,FALSE))</f>
        <v>#</v>
      </c>
    </row>
    <row r="35462" spans="1:2">
      <c r="A35462" t="s">
        <v>213</v>
      </c>
      <c r="B35462" t="str">
        <f>IF(ISBLANK(VLOOKUP(A35462,Questionnaire!A:KQ,283,FALSE)),"#",VLOOKUP(A35462,Questionnaire!A:KQ,283,FALSE))</f>
        <v>#</v>
      </c>
    </row>
    <row r="35463" spans="1:2">
      <c r="A35463" t="s">
        <v>215</v>
      </c>
      <c r="B35463" t="str">
        <f>IF(ISBLANK(VLOOKUP(A35463,Questionnaire!A:KQ,283,FALSE)),"#",VLOOKUP(A35463,Questionnaire!A:KQ,283,FALSE))</f>
        <v>#</v>
      </c>
    </row>
    <row r="35464" spans="1:2">
      <c r="A35464" t="s">
        <v>217</v>
      </c>
      <c r="B35464" t="str">
        <f>IF(ISBLANK(VLOOKUP(A35464,Questionnaire!A:KQ,283,FALSE)),"#",VLOOKUP(A35464,Questionnaire!A:KQ,283,FALSE))</f>
        <v>#</v>
      </c>
    </row>
    <row r="35465" spans="1:2">
      <c r="A35465" t="s">
        <v>219</v>
      </c>
      <c r="B35465" t="str">
        <f>IF(ISBLANK(VLOOKUP(A35465,Questionnaire!A:KQ,283,FALSE)),"#",VLOOKUP(A35465,Questionnaire!A:KQ,283,FALSE))</f>
        <v>#</v>
      </c>
    </row>
    <row r="35466" spans="1:2">
      <c r="A35466" t="s">
        <v>221</v>
      </c>
      <c r="B35466" t="str">
        <f>IF(ISBLANK(VLOOKUP(A35466,Questionnaire!A:KQ,283,FALSE)),"#",VLOOKUP(A35466,Questionnaire!A:KQ,283,FALSE))</f>
        <v>#</v>
      </c>
    </row>
    <row r="35467" spans="1:2">
      <c r="A35467" t="s">
        <v>223</v>
      </c>
      <c r="B35467" t="str">
        <f>IF(ISBLANK(VLOOKUP(A35467,Questionnaire!A:KQ,283,FALSE)),"#",VLOOKUP(A35467,Questionnaire!A:KQ,283,FALSE))</f>
        <v>#</v>
      </c>
    </row>
    <row r="35468" spans="1:2">
      <c r="A35468" t="s">
        <v>225</v>
      </c>
      <c r="B35468" t="str">
        <f>IF(ISBLANK(VLOOKUP(A35468,Questionnaire!A:KQ,283,FALSE)),"#",VLOOKUP(A35468,Questionnaire!A:KQ,283,FALSE))</f>
        <v>#</v>
      </c>
    </row>
    <row r="35469" spans="1:2">
      <c r="A35469" t="s">
        <v>227</v>
      </c>
      <c r="B35469" t="str">
        <f>IF(ISBLANK(VLOOKUP(A35469,Questionnaire!A:KQ,283,FALSE)),"#",VLOOKUP(A35469,Questionnaire!A:KQ,283,FALSE))</f>
        <v>#</v>
      </c>
    </row>
    <row r="35470" spans="1:2">
      <c r="A35470" t="s">
        <v>229</v>
      </c>
      <c r="B35470" t="str">
        <f>IF(ISBLANK(VLOOKUP(A35470,Questionnaire!A:KQ,283,FALSE)),"#",VLOOKUP(A35470,Questionnaire!A:KQ,283,FALSE))</f>
        <v>#</v>
      </c>
    </row>
    <row r="35471" spans="1:2">
      <c r="A35471" t="s">
        <v>231</v>
      </c>
      <c r="B35471" t="str">
        <f>IF(ISBLANK(VLOOKUP(A35471,Questionnaire!A:KQ,283,FALSE)),"#",VLOOKUP(A35471,Questionnaire!A:KQ,283,FALSE))</f>
        <v>#</v>
      </c>
    </row>
    <row r="35472" spans="1:2">
      <c r="A35472" t="s">
        <v>233</v>
      </c>
      <c r="B35472" t="str">
        <f>IF(ISBLANK(VLOOKUP(A35472,Questionnaire!A:KQ,283,FALSE)),"#",VLOOKUP(A35472,Questionnaire!A:KQ,283,FALSE))</f>
        <v>#</v>
      </c>
    </row>
    <row r="35473" spans="1:2">
      <c r="A35473" t="s">
        <v>235</v>
      </c>
      <c r="B35473" t="str">
        <f>IF(ISBLANK(VLOOKUP(A35473,Questionnaire!A:KQ,283,FALSE)),"#",VLOOKUP(A35473,Questionnaire!A:KQ,283,FALSE))</f>
        <v>#</v>
      </c>
    </row>
    <row r="35474" spans="1:2">
      <c r="A35474" t="s">
        <v>237</v>
      </c>
      <c r="B35474" t="str">
        <f>IF(ISBLANK(VLOOKUP(A35474,Questionnaire!A:KQ,283,FALSE)),"#",VLOOKUP(A35474,Questionnaire!A:KQ,283,FALSE))</f>
        <v>#</v>
      </c>
    </row>
    <row r="35475" spans="1:2">
      <c r="A35475" t="s">
        <v>239</v>
      </c>
      <c r="B35475" t="str">
        <f>IF(ISBLANK(VLOOKUP(A35475,Questionnaire!A:KQ,283,FALSE)),"#",VLOOKUP(A35475,Questionnaire!A:KQ,283,FALSE))</f>
        <v>#</v>
      </c>
    </row>
    <row r="35476" spans="1:2">
      <c r="A35476" t="s">
        <v>242</v>
      </c>
      <c r="B35476" t="str">
        <f>IF(ISBLANK(VLOOKUP(A35476,Questionnaire!A:KQ,283,FALSE)),"#",VLOOKUP(A35476,Questionnaire!A:KQ,283,FALSE))</f>
        <v>#</v>
      </c>
    </row>
    <row r="35477" spans="1:2">
      <c r="A35477" t="s">
        <v>245</v>
      </c>
      <c r="B35477" t="str">
        <f>IF(ISBLANK(VLOOKUP(A35477,Questionnaire!A:KQ,283,FALSE)),"#",VLOOKUP(A35477,Questionnaire!A:KQ,283,FALSE))</f>
        <v>#</v>
      </c>
    </row>
    <row r="35478" spans="1:2">
      <c r="A35478" t="s">
        <v>247</v>
      </c>
      <c r="B35478" t="str">
        <f>IF(ISBLANK(VLOOKUP(A35478,Questionnaire!A:KQ,283,FALSE)),"#",VLOOKUP(A35478,Questionnaire!A:KQ,283,FALSE))</f>
        <v>#</v>
      </c>
    </row>
    <row r="35479" spans="1:2">
      <c r="A35479" t="s">
        <v>249</v>
      </c>
      <c r="B35479" t="str">
        <f>IF(ISBLANK(VLOOKUP(A35479,Questionnaire!A:KQ,283,FALSE)),"#",VLOOKUP(A35479,Questionnaire!A:KQ,283,FALSE))</f>
        <v>#</v>
      </c>
    </row>
    <row r="35480" spans="1:2">
      <c r="A35480" t="s">
        <v>250</v>
      </c>
      <c r="B35480" t="str">
        <f>IF(ISBLANK(VLOOKUP(A35480,Questionnaire!A:KQ,283,FALSE)),"#",VLOOKUP(A35480,Questionnaire!A:KQ,283,FALSE))</f>
        <v>#</v>
      </c>
    </row>
    <row r="35481" spans="1:2">
      <c r="A35481" t="s">
        <v>252</v>
      </c>
      <c r="B35481" t="str">
        <f>IF(ISBLANK(VLOOKUP(A35481,Questionnaire!A:KQ,283,FALSE)),"#",VLOOKUP(A35481,Questionnaire!A:KQ,283,FALSE))</f>
        <v>#</v>
      </c>
    </row>
    <row r="35482" spans="1:2">
      <c r="A35482" t="s">
        <v>255</v>
      </c>
      <c r="B35482" t="str">
        <f>IF(ISBLANK(VLOOKUP(A35482,Questionnaire!A:KQ,283,FALSE)),"#",VLOOKUP(A35482,Questionnaire!A:KQ,283,FALSE))</f>
        <v>#</v>
      </c>
    </row>
    <row r="35483" spans="1:2">
      <c r="A35483" t="s">
        <v>258</v>
      </c>
      <c r="B35483" t="str">
        <f>IF(ISNA(VLOOKUP(VLOOKUP(A35483,Questionnaire!A:KQ,283,FALSE),'CORA Encoding'!M:N,2,FALSE)),"#",VLOOKUP(VLOOKUP(A35483,Questionnaire!A:KQ,283,FALSE),'CORA Encoding'!M:N,2,FALSE))</f>
        <v>#</v>
      </c>
    </row>
    <row r="35484" spans="1:2">
      <c r="A35484" t="s">
        <v>261</v>
      </c>
      <c r="B35484" t="str">
        <f>IF(ISBLANK(VLOOKUP(A35484,Questionnaire!A:KQ,283,FALSE)),"#",VLOOKUP(A35484,Questionnaire!A:KQ,283,FALSE))</f>
        <v>#</v>
      </c>
    </row>
    <row r="35485" spans="1:2">
      <c r="A35485" t="s">
        <v>263</v>
      </c>
      <c r="B35485" t="str">
        <f>IF(ISBLANK(VLOOKUP(A35485,Questionnaire!A:KQ,283,FALSE)),"#",VLOOKUP(A35485,Questionnaire!A:KQ,283,FALSE))</f>
        <v>#</v>
      </c>
    </row>
    <row r="35486" spans="1:2">
      <c r="A35486" t="s">
        <v>265</v>
      </c>
      <c r="B35486" t="str">
        <f>IF(ISBLANK(VLOOKUP(A35486,Questionnaire!A:KQ,283,FALSE)),"#",VLOOKUP(A35486,Questionnaire!A:KQ,283,FALSE))</f>
        <v>#</v>
      </c>
    </row>
    <row r="35487" spans="1:2">
      <c r="A35487" t="s">
        <v>267</v>
      </c>
      <c r="B35487" t="str">
        <f>IF(ISBLANK(VLOOKUP(A35487,Questionnaire!A:KQ,283,FALSE)),"#",VLOOKUP(A35487,Questionnaire!A:KQ,283,FALSE))</f>
        <v>#</v>
      </c>
    </row>
    <row r="35488" spans="1:2">
      <c r="A35488" t="s">
        <v>269</v>
      </c>
      <c r="B35488" t="str">
        <f>IF(ISBLANK(VLOOKUP(A35488,Questionnaire!A:KQ,283,FALSE)),"#",VLOOKUP(A35488,Questionnaire!A:KQ,283,FALSE))</f>
        <v>#</v>
      </c>
    </row>
    <row r="35489" spans="1:2">
      <c r="A35489" t="s">
        <v>274</v>
      </c>
      <c r="B35489" t="str">
        <f>IF(ISBLANK(VLOOKUP(A35489,Questionnaire!A:KQ,283,FALSE)),"#",VLOOKUP(A35489,Questionnaire!A:KQ,283,FALSE))</f>
        <v>#</v>
      </c>
    </row>
    <row r="35490" spans="1:2">
      <c r="A35490" t="s">
        <v>276</v>
      </c>
      <c r="B35490" t="str">
        <f>IF(ISBLANK(VLOOKUP(A35490,Questionnaire!A:KQ,283,FALSE)),"#",VLOOKUP(A35490,Questionnaire!A:KQ,283,FALSE))</f>
        <v>#</v>
      </c>
    </row>
    <row r="35491" spans="1:2">
      <c r="A35491" t="s">
        <v>278</v>
      </c>
      <c r="B35491" t="str">
        <f>IF(ISBLANK(VLOOKUP(A35491,Questionnaire!A:KQ,283,FALSE)),"#",VLOOKUP(A35491,Questionnaire!A:KQ,283,FALSE))</f>
        <v>#</v>
      </c>
    </row>
    <row r="35492" spans="1:2">
      <c r="A35492" t="s">
        <v>280</v>
      </c>
      <c r="B35492" t="str">
        <f>IF(ISBLANK(VLOOKUP(A35492,Questionnaire!A:KQ,283,FALSE)),"#",VLOOKUP(A35492,Questionnaire!A:KQ,283,FALSE))</f>
        <v>#</v>
      </c>
    </row>
    <row r="35493" spans="1:2">
      <c r="A35493" t="s">
        <v>282</v>
      </c>
      <c r="B35493" t="str">
        <f>IF(ISBLANK(VLOOKUP(A35493,Questionnaire!A:KQ,283,FALSE)),"#",VLOOKUP(A35493,Questionnaire!A:KQ,283,FALSE))</f>
        <v>#</v>
      </c>
    </row>
    <row r="35494" spans="1:2">
      <c r="A35494" t="s">
        <v>286</v>
      </c>
      <c r="B35494" t="str">
        <f>IF(ISBLANK(VLOOKUP(A35494,Questionnaire!A:KQ,283,FALSE)),"#",VLOOKUP(A35494,Questionnaire!A:KQ,283,FALSE))</f>
        <v>#</v>
      </c>
    </row>
    <row r="35495" spans="1:2">
      <c r="A35495" t="s">
        <v>288</v>
      </c>
      <c r="B35495" t="str">
        <f>IF(ISBLANK(VLOOKUP(A35495,Questionnaire!A:KQ,283,FALSE)),"#",VLOOKUP(A35495,Questionnaire!A:KQ,283,FALSE))</f>
        <v>#</v>
      </c>
    </row>
    <row r="35496" spans="1:2">
      <c r="A35496" t="s">
        <v>290</v>
      </c>
      <c r="B35496" t="str">
        <f>IF(ISBLANK(VLOOKUP(A35496,Questionnaire!A:KQ,283,FALSE)),"#",VLOOKUP(A35496,Questionnaire!A:KQ,283,FALSE))</f>
        <v>#</v>
      </c>
    </row>
    <row r="35497" spans="1:2">
      <c r="A35497" t="s">
        <v>292</v>
      </c>
      <c r="B35497" t="str">
        <f>IF(ISBLANK(VLOOKUP(A35497,Questionnaire!A:KQ,283,FALSE)),"#",VLOOKUP(A35497,Questionnaire!A:KQ,283,FALSE))</f>
        <v>#</v>
      </c>
    </row>
    <row r="35498" spans="1:2">
      <c r="A35498" t="s">
        <v>294</v>
      </c>
      <c r="B35498" t="str">
        <f>IF(ISBLANK(VLOOKUP(A35498,Questionnaire!A:KQ,283,FALSE)),"#",VLOOKUP(A35498,Questionnaire!A:KQ,283,FALSE))</f>
        <v>#</v>
      </c>
    </row>
    <row r="35499" spans="1:2">
      <c r="A35499" t="s">
        <v>296</v>
      </c>
      <c r="B35499" t="str">
        <f>IF(ISBLANK(VLOOKUP(A35499,Questionnaire!A:KQ,283,FALSE)),"#",VLOOKUP(A35499,Questionnaire!A:KQ,283,FALSE))</f>
        <v>#</v>
      </c>
    </row>
    <row r="35500" spans="1:2">
      <c r="A35500" t="s">
        <v>301</v>
      </c>
      <c r="B35500" t="str">
        <f>IF(ISBLANK(VLOOKUP(A35500,Questionnaire!A:KQ,283,FALSE)),"#",VLOOKUP(A35500,Questionnaire!A:KQ,283,FALSE))</f>
        <v>#</v>
      </c>
    </row>
    <row r="35501" spans="1:2">
      <c r="A35501" t="s">
        <v>303</v>
      </c>
      <c r="B35501" t="str">
        <f>IF(ISBLANK(VLOOKUP(A35501,Questionnaire!A:KQ,283,FALSE)),"#",VLOOKUP(A35501,Questionnaire!A:KQ,283,FALSE))</f>
        <v>#</v>
      </c>
    </row>
    <row r="35502" spans="1:2">
      <c r="A35502" t="s">
        <v>305</v>
      </c>
      <c r="B35502" t="str">
        <f>IF(ISBLANK(VLOOKUP(A35502,Questionnaire!A:KQ,283,FALSE)),"#",VLOOKUP(A35502,Questionnaire!A:KQ,283,FALSE))</f>
        <v>#</v>
      </c>
    </row>
    <row r="35503" spans="1:2">
      <c r="A35503" t="s">
        <v>307</v>
      </c>
      <c r="B35503" t="str">
        <f>IF(ISBLANK(VLOOKUP(A35503,Questionnaire!A:KQ,283,FALSE)),"#",VLOOKUP(A35503,Questionnaire!A:KQ,283,FALSE))</f>
        <v>#</v>
      </c>
    </row>
    <row r="35504" spans="1:2">
      <c r="A35504" t="s">
        <v>311</v>
      </c>
      <c r="B35504" t="str">
        <f>IF(ISBLANK(VLOOKUP(A35504,Questionnaire!A:KQ,283,FALSE)),"#",VLOOKUP(A35504,Questionnaire!A:KQ,283,FALSE))</f>
        <v>#</v>
      </c>
    </row>
    <row r="35505" spans="1:2">
      <c r="A35505" t="s">
        <v>313</v>
      </c>
      <c r="B35505" t="str">
        <f>IF(ISBLANK(VLOOKUP(A35505,Questionnaire!A:KQ,283,FALSE)),"#",VLOOKUP(A35505,Questionnaire!A:KQ,283,FALSE))</f>
        <v>#</v>
      </c>
    </row>
    <row r="35506" spans="1:2">
      <c r="A35506" t="s">
        <v>314</v>
      </c>
      <c r="B35506" t="str">
        <f>IF(ISBLANK(VLOOKUP(A35506,Questionnaire!A:KQ,283,FALSE)),"#",VLOOKUP(A35506,Questionnaire!A:KQ,283,FALSE))</f>
        <v>#</v>
      </c>
    </row>
    <row r="35507" spans="1:2">
      <c r="A35507" t="s">
        <v>315</v>
      </c>
      <c r="B35507" t="str">
        <f>IF(ISBLANK(VLOOKUP(A35507,Questionnaire!A:KQ,283,FALSE)),"#",VLOOKUP(A35507,Questionnaire!A:KQ,283,FALSE))</f>
        <v>#</v>
      </c>
    </row>
    <row r="35508" spans="1:2">
      <c r="A35508" t="s">
        <v>317</v>
      </c>
      <c r="B35508" t="str">
        <f>IF(ISBLANK(VLOOKUP(A35508,Questionnaire!A:KQ,283,FALSE)),"#",VLOOKUP(A35508,Questionnaire!A:KQ,283,FALSE))</f>
        <v>#</v>
      </c>
    </row>
    <row r="35509" spans="1:2">
      <c r="A35509" t="s">
        <v>319</v>
      </c>
      <c r="B35509" t="str">
        <f>IF(ISBLANK(VLOOKUP(A35509,Questionnaire!A:KQ,283,FALSE)),"#",VLOOKUP(A35509,Questionnaire!A:KQ,283,FALSE))</f>
        <v>#</v>
      </c>
    </row>
    <row r="35510" spans="1:2">
      <c r="A35510" t="s">
        <v>322</v>
      </c>
      <c r="B35510" t="str">
        <f>IF(ISBLANK(VLOOKUP(A35510,Questionnaire!A:KQ,283,FALSE)),"#",VLOOKUP(A35510,Questionnaire!A:KQ,283,FALSE))</f>
        <v>#</v>
      </c>
    </row>
    <row r="35511" spans="1:2">
      <c r="A35511" t="s">
        <v>326</v>
      </c>
      <c r="B35511" t="str">
        <f>IF(ISBLANK(VLOOKUP(A35511,Questionnaire!A:KQ,283,FALSE)),"#",VLOOKUP(A35511,Questionnaire!A:KQ,283,FALSE))</f>
        <v>#</v>
      </c>
    </row>
    <row r="35512" spans="1:2">
      <c r="A35512" t="s">
        <v>328</v>
      </c>
      <c r="B35512" t="str">
        <f>IF(ISBLANK(VLOOKUP(A35512,Questionnaire!A:KQ,283,FALSE)),"#",VLOOKUP(A35512,Questionnaire!A:KQ,283,FALSE))</f>
        <v>#</v>
      </c>
    </row>
    <row r="35513" spans="1:2">
      <c r="A35513" t="s">
        <v>332</v>
      </c>
      <c r="B35513" t="str">
        <f>IF(ISBLANK(VLOOKUP(A35513,Questionnaire!A:KQ,283,FALSE)),"#",VLOOKUP(A35513,Questionnaire!A:KQ,283,FALSE))</f>
        <v>#</v>
      </c>
    </row>
    <row r="35514" spans="1:2">
      <c r="A35514" t="s">
        <v>333</v>
      </c>
      <c r="B35514" t="str">
        <f>IF(ISBLANK(VLOOKUP(A35514,Questionnaire!A:KQ,283,FALSE)),"#",VLOOKUP(A35514,Questionnaire!A:KQ,283,FALSE))</f>
        <v>#</v>
      </c>
    </row>
    <row r="35515" spans="1:2">
      <c r="A35515" t="s">
        <v>334</v>
      </c>
      <c r="B35515" t="str">
        <f>IF(ISBLANK(VLOOKUP(A35515,Questionnaire!A:KQ,283,FALSE)),"#",VLOOKUP(A35515,Questionnaire!A:KQ,283,FALSE))</f>
        <v>#</v>
      </c>
    </row>
    <row r="35516" spans="1:2">
      <c r="A35516" t="s">
        <v>335</v>
      </c>
      <c r="B35516" t="str">
        <f>IF(ISBLANK(VLOOKUP(A35516,Questionnaire!A:KQ,283,FALSE)),"#",VLOOKUP(A35516,Questionnaire!A:KQ,283,FALSE))</f>
        <v>#</v>
      </c>
    </row>
    <row r="35517" spans="1:2">
      <c r="A35517" t="s">
        <v>336</v>
      </c>
      <c r="B35517" t="str">
        <f>IF(ISBLANK(VLOOKUP(A35517,Questionnaire!A:KQ,283,FALSE)),"#",VLOOKUP(A35517,Questionnaire!A:KQ,283,FALSE))</f>
        <v>#</v>
      </c>
    </row>
    <row r="35518" spans="1:2">
      <c r="A35518" t="s">
        <v>337</v>
      </c>
      <c r="B35518" t="str">
        <f>IF(ISBLANK(VLOOKUP(A35518,Questionnaire!A:KQ,283,FALSE)),"#",VLOOKUP(A35518,Questionnaire!A:KQ,283,FALSE))</f>
        <v>#</v>
      </c>
    </row>
    <row r="35519" spans="1:2">
      <c r="A35519" t="s">
        <v>338</v>
      </c>
      <c r="B35519" t="str">
        <f>IF(ISBLANK(VLOOKUP(A35519,Questionnaire!A:KQ,283,FALSE)),"#",VLOOKUP(A35519,Questionnaire!A:KQ,283,FALSE))</f>
        <v>#</v>
      </c>
    </row>
    <row r="35520" spans="1:2">
      <c r="A35520" t="s">
        <v>339</v>
      </c>
      <c r="B35520" t="str">
        <f>IF(ISBLANK(VLOOKUP(A35520,Questionnaire!A:KQ,283,FALSE)),"#",VLOOKUP(A35520,Questionnaire!A:KQ,283,FALSE))</f>
        <v>#</v>
      </c>
    </row>
    <row r="35521" spans="1:2">
      <c r="A35521" t="s">
        <v>340</v>
      </c>
      <c r="B35521" t="str">
        <f>IF(ISBLANK(VLOOKUP(A35521,Questionnaire!A:KQ,283,FALSE)),"#",VLOOKUP(A35521,Questionnaire!A:KQ,283,FALSE))</f>
        <v>#</v>
      </c>
    </row>
    <row r="35522" spans="1:2">
      <c r="A35522" t="s">
        <v>341</v>
      </c>
      <c r="B35522" t="str">
        <f>IF(ISBLANK(VLOOKUP(A35522,Questionnaire!A:KQ,283,FALSE)),"#",VLOOKUP(A35522,Questionnaire!A:KQ,283,FALSE))</f>
        <v>#</v>
      </c>
    </row>
    <row r="35523" spans="1:2">
      <c r="A35523" t="s">
        <v>342</v>
      </c>
      <c r="B35523" t="str">
        <f>IF(ISBLANK(VLOOKUP(A35523,Questionnaire!A:KQ,283,FALSE)),"#",VLOOKUP(A35523,Questionnaire!A:KQ,283,FALSE))</f>
        <v>#</v>
      </c>
    </row>
    <row r="35524" spans="1:2">
      <c r="A35524" t="s">
        <v>343</v>
      </c>
      <c r="B35524" t="str">
        <f>IF(ISBLANK(VLOOKUP(A35524,Questionnaire!A:KQ,283,FALSE)),"#",VLOOKUP(A35524,Questionnaire!A:KQ,283,FALSE))</f>
        <v>#</v>
      </c>
    </row>
    <row r="35525" spans="1:2">
      <c r="A35525" t="s">
        <v>344</v>
      </c>
      <c r="B35525" t="str">
        <f>IF(ISBLANK(VLOOKUP(A35525,Questionnaire!A:KQ,283,FALSE)),"#",VLOOKUP(A35525,Questionnaire!A:KQ,283,FALSE))</f>
        <v>#</v>
      </c>
    </row>
    <row r="35526" spans="1:2">
      <c r="A35526" t="s">
        <v>345</v>
      </c>
      <c r="B35526" t="str">
        <f>IF(ISBLANK(VLOOKUP(A35526,Questionnaire!A:KQ,283,FALSE)),"#",VLOOKUP(A35526,Questionnaire!A:KQ,283,FALSE))</f>
        <v>#</v>
      </c>
    </row>
    <row r="35527" spans="1:2">
      <c r="A35527" t="s">
        <v>348</v>
      </c>
      <c r="B35527" t="str">
        <f>IF(ISBLANK(VLOOKUP(A35527,Questionnaire!A:KQ,283,FALSE)),"#",VLOOKUP(A35527,Questionnaire!A:KQ,283,FALSE))</f>
        <v>#</v>
      </c>
    </row>
    <row r="35528" spans="1:2">
      <c r="A35528" t="s">
        <v>353</v>
      </c>
      <c r="B35528" t="str">
        <f>IF(ISBLANK(VLOOKUP(A35528,Questionnaire!A:KQ,283,FALSE)),"#",VLOOKUP(A35528,Questionnaire!A:KQ,283,FALSE))</f>
        <v>#</v>
      </c>
    </row>
    <row r="35529" spans="1:2">
      <c r="A35529" t="s">
        <v>354</v>
      </c>
      <c r="B35529" t="str">
        <f>IF(ISBLANK(VLOOKUP(A35529,Questionnaire!A:KQ,283,FALSE)),"#",VLOOKUP(A35529,Questionnaire!A:KQ,283,FALSE))</f>
        <v>#</v>
      </c>
    </row>
    <row r="35530" spans="1:2">
      <c r="A35530" t="s">
        <v>355</v>
      </c>
      <c r="B35530" t="str">
        <f>IF(ISBLANK(VLOOKUP(A35530,Questionnaire!A:KQ,283,FALSE)),"#",VLOOKUP(A35530,Questionnaire!A:KQ,283,FALSE))</f>
        <v>#</v>
      </c>
    </row>
    <row r="35531" spans="1:2">
      <c r="A35531" t="s">
        <v>356</v>
      </c>
      <c r="B35531" t="str">
        <f>IF(ISBLANK(VLOOKUP(A35531,Questionnaire!A:KQ,283,FALSE)),"#",VLOOKUP(A35531,Questionnaire!A:KQ,283,FALSE))</f>
        <v>#</v>
      </c>
    </row>
    <row r="35532" spans="1:2">
      <c r="A35532" t="s">
        <v>357</v>
      </c>
      <c r="B35532" t="str">
        <f>IF(ISBLANK(VLOOKUP(A35532,Questionnaire!A:KQ,283,FALSE)),"#",VLOOKUP(A35532,Questionnaire!A:KQ,283,FALSE))</f>
        <v>#</v>
      </c>
    </row>
    <row r="35533" spans="1:2">
      <c r="A35533" t="s">
        <v>360</v>
      </c>
      <c r="B35533" t="str">
        <f>IF(ISBLANK(VLOOKUP(A35533,Questionnaire!A:KQ,283,FALSE)),"#",VLOOKUP(A35533,Questionnaire!A:KQ,283,FALSE))</f>
        <v>#</v>
      </c>
    </row>
    <row r="35534" spans="1:2">
      <c r="A35534" t="s">
        <v>362</v>
      </c>
      <c r="B35534" t="str">
        <f>IF(ISBLANK(VLOOKUP(A35534,Questionnaire!A:KQ,283,FALSE)),"#",VLOOKUP(A35534,Questionnaire!A:KQ,283,FALSE))</f>
        <v>#</v>
      </c>
    </row>
    <row r="35535" spans="1:2">
      <c r="A35535" t="s">
        <v>363</v>
      </c>
      <c r="B35535" t="str">
        <f>IF(ISBLANK(VLOOKUP(A35535,Questionnaire!A:KQ,283,FALSE)),"#",VLOOKUP(A35535,Questionnaire!A:KQ,283,FALSE))</f>
        <v>#</v>
      </c>
    </row>
    <row r="35536" spans="1:2">
      <c r="A35536" t="s">
        <v>364</v>
      </c>
      <c r="B35536" t="str">
        <f>IF(ISBLANK(VLOOKUP(A35536,Questionnaire!A:KQ,283,FALSE)),"#",VLOOKUP(A35536,Questionnaire!A:KQ,283,FALSE))</f>
        <v>#</v>
      </c>
    </row>
    <row r="35537" spans="1:2">
      <c r="A35537" t="s">
        <v>365</v>
      </c>
      <c r="B35537" t="str">
        <f>IF(ISBLANK(VLOOKUP(A35537,Questionnaire!A:KQ,283,FALSE)),"#",VLOOKUP(A35537,Questionnaire!A:KQ,283,FALSE))</f>
        <v>#</v>
      </c>
    </row>
    <row r="35538" spans="1:2">
      <c r="A35538" t="s">
        <v>366</v>
      </c>
      <c r="B35538" t="str">
        <f>IF(ISBLANK(VLOOKUP(A35538,Questionnaire!A:KQ,283,FALSE)),"#",VLOOKUP(A35538,Questionnaire!A:KQ,283,FALSE))</f>
        <v>#</v>
      </c>
    </row>
    <row r="35539" spans="1:2">
      <c r="A35539" t="s">
        <v>371</v>
      </c>
      <c r="B35539" t="str">
        <f>IF(ISBLANK(VLOOKUP(A35539,Questionnaire!A:KQ,283,FALSE)),"#",VLOOKUP(A35539,Questionnaire!A:KQ,283,FALSE))</f>
        <v>#</v>
      </c>
    </row>
    <row r="35540" spans="1:2">
      <c r="A35540" t="s">
        <v>372</v>
      </c>
      <c r="B35540" t="str">
        <f>IF(ISBLANK(VLOOKUP(A35540,Questionnaire!A:KQ,283,FALSE)),"#",VLOOKUP(A35540,Questionnaire!A:KQ,283,FALSE))</f>
        <v>#</v>
      </c>
    </row>
    <row r="35541" spans="1:2">
      <c r="A35541" t="s">
        <v>373</v>
      </c>
      <c r="B35541" t="str">
        <f>IF(ISBLANK(VLOOKUP(A35541,Questionnaire!A:KQ,283,FALSE)),"#",VLOOKUP(A35541,Questionnaire!A:KQ,283,FALSE))</f>
        <v>#</v>
      </c>
    </row>
    <row r="35542" spans="1:2">
      <c r="A35542" t="s">
        <v>374</v>
      </c>
      <c r="B35542" t="str">
        <f>IF(ISBLANK(VLOOKUP(A35542,Questionnaire!A:KQ,283,FALSE)),"#",VLOOKUP(A35542,Questionnaire!A:KQ,283,FALSE))</f>
        <v>#</v>
      </c>
    </row>
    <row r="35543" spans="1:2">
      <c r="A35543" t="s">
        <v>377</v>
      </c>
      <c r="B35543" t="str">
        <f>IF(ISBLANK(VLOOKUP(A35543,Questionnaire!A:KQ,283,FALSE)),"#",VLOOKUP(A35543,Questionnaire!A:KQ,283,FALSE))</f>
        <v>#</v>
      </c>
    </row>
    <row r="35544" spans="1:2">
      <c r="A35544" t="s">
        <v>379</v>
      </c>
      <c r="B35544" t="str">
        <f>IF(ISBLANK(VLOOKUP(A35544,Questionnaire!A:KQ,283,FALSE)),"#",VLOOKUP(A35544,Questionnaire!A:KQ,283,FALSE))</f>
        <v>#</v>
      </c>
    </row>
    <row r="35545" spans="1:2">
      <c r="A35545" t="s">
        <v>380</v>
      </c>
      <c r="B35545" t="str">
        <f>IF(ISBLANK(VLOOKUP(A35545,Questionnaire!A:KQ,283,FALSE)),"#",VLOOKUP(A35545,Questionnaire!A:KQ,283,FALSE))</f>
        <v>#</v>
      </c>
    </row>
    <row r="35546" spans="1:2">
      <c r="A35546" t="s">
        <v>381</v>
      </c>
      <c r="B35546" t="str">
        <f>IF(ISBLANK(VLOOKUP(A35546,Questionnaire!A:KQ,283,FALSE)),"#",VLOOKUP(A35546,Questionnaire!A:KQ,283,FALSE))</f>
        <v>#</v>
      </c>
    </row>
    <row r="35547" spans="1:2">
      <c r="A35547" t="s">
        <v>382</v>
      </c>
      <c r="B35547" t="str">
        <f>IF(ISBLANK(VLOOKUP(A35547,Questionnaire!A:KQ,283,FALSE)),"#",VLOOKUP(A35547,Questionnaire!A:KQ,283,FALSE))</f>
        <v>#</v>
      </c>
    </row>
    <row r="35548" spans="1:2">
      <c r="A35548" t="s">
        <v>384</v>
      </c>
      <c r="B35548" t="str">
        <f>IF(ISBLANK(VLOOKUP(A35548,Questionnaire!A:KQ,283,FALSE)),"#",VLOOKUP(A35548,Questionnaire!A:KQ,283,FALSE))</f>
        <v>#</v>
      </c>
    </row>
    <row r="35549" spans="1:2">
      <c r="A35549" t="s">
        <v>387</v>
      </c>
      <c r="B35549" t="str">
        <f>IF(ISBLANK(VLOOKUP(A35549,Questionnaire!A:KQ,283,FALSE)),"#",VLOOKUP(A35549,Questionnaire!A:KQ,283,FALSE))</f>
        <v>#</v>
      </c>
    </row>
    <row r="35550" spans="1:2">
      <c r="A35550" t="s">
        <v>391</v>
      </c>
      <c r="B35550" t="str">
        <f>IF(ISBLANK(VLOOKUP(A35550,Questionnaire!A:KQ,283,FALSE)),"#",VLOOKUP(A35550,Questionnaire!A:KQ,283,FALSE))</f>
        <v>#</v>
      </c>
    </row>
    <row r="35551" spans="1:2">
      <c r="A35551" t="s">
        <v>393</v>
      </c>
      <c r="B35551" t="str">
        <f>IF(ISBLANK(VLOOKUP(A35551,Questionnaire!A:KQ,283,FALSE)),"#",VLOOKUP(A35551,Questionnaire!A:KQ,283,FALSE))</f>
        <v>#</v>
      </c>
    </row>
    <row r="35552" spans="1:2">
      <c r="A35552" t="s">
        <v>395</v>
      </c>
      <c r="B35552" t="str">
        <f>IF(ISBLANK(VLOOKUP(A35552,Questionnaire!A:KQ,283,FALSE)),"#",VLOOKUP(A35552,Questionnaire!A:KQ,283,FALSE))</f>
        <v>#</v>
      </c>
    </row>
    <row r="35553" spans="1:2">
      <c r="A35553" t="s">
        <v>398</v>
      </c>
      <c r="B35553" t="str">
        <f>IF(ISBLANK(VLOOKUP(A35553,Questionnaire!A:KQ,283,FALSE)),"#",VLOOKUP(A35553,Questionnaire!A:KQ,283,FALSE))</f>
        <v>#</v>
      </c>
    </row>
    <row r="35554" spans="1:2">
      <c r="A35554" t="s">
        <v>402</v>
      </c>
      <c r="B35554" t="str">
        <f>IF(ISBLANK(VLOOKUP(A35554,Questionnaire!A:KQ,283,FALSE)),"#",VLOOKUP(A35554,Questionnaire!A:KQ,283,FALSE))</f>
        <v>#</v>
      </c>
    </row>
    <row r="35555" spans="1:2">
      <c r="A35555" t="s">
        <v>405</v>
      </c>
      <c r="B35555" t="str">
        <f>IF(ISBLANK(VLOOKUP(A35555,Questionnaire!A:KQ,283,FALSE)),"#",VLOOKUP(A35555,Questionnaire!A:KQ,283,FALSE))</f>
        <v>#</v>
      </c>
    </row>
    <row r="35556" spans="1:2">
      <c r="A35556" t="s">
        <v>409</v>
      </c>
      <c r="B35556" t="str">
        <f>IF(ISBLANK(VLOOKUP(A35556,Questionnaire!A:KQ,283,FALSE)),"#",VLOOKUP(A35556,Questionnaire!A:KQ,283,FALSE))</f>
        <v>#</v>
      </c>
    </row>
    <row r="35557" spans="1:2">
      <c r="A35557" t="s">
        <v>412</v>
      </c>
      <c r="B35557" t="str">
        <f>IF(ISBLANK(VLOOKUP(A35557,Questionnaire!A:KQ,283,FALSE)),"#",VLOOKUP(A35557,Questionnaire!A:KQ,283,FALSE))</f>
        <v>#</v>
      </c>
    </row>
    <row r="35558" spans="1:2">
      <c r="A35558" t="s">
        <v>415</v>
      </c>
      <c r="B35558" t="str">
        <f>IF(ISBLANK(VLOOKUP(A35558,Questionnaire!A:KQ,283,FALSE)),"#",VLOOKUP(A35558,Questionnaire!A:KQ,283,FALSE))</f>
        <v>#</v>
      </c>
    </row>
    <row r="35559" spans="1:2">
      <c r="A35559" t="s">
        <v>418</v>
      </c>
      <c r="B35559" t="str">
        <f>IF(ISBLANK(VLOOKUP(A35559,Questionnaire!A:KQ,283,FALSE)),"#",VLOOKUP(A35559,Questionnaire!A:KQ,283,FALSE))</f>
        <v>#</v>
      </c>
    </row>
    <row r="35560" spans="1:2">
      <c r="A35560" t="s">
        <v>421</v>
      </c>
      <c r="B35560" t="str">
        <f>IF(ISBLANK(VLOOKUP(A35560,Questionnaire!A:KQ,283,FALSE)),"#",VLOOKUP(A35560,Questionnaire!A:KQ,283,FALSE))</f>
        <v>#</v>
      </c>
    </row>
    <row r="35561" spans="1:2">
      <c r="A35561" t="s">
        <v>424</v>
      </c>
      <c r="B35561" t="str">
        <f>IF(ISBLANK(VLOOKUP(A35561,Questionnaire!A:KQ,283,FALSE)),"#",VLOOKUP(A35561,Questionnaire!A:KQ,283,FALSE))</f>
        <v>#</v>
      </c>
    </row>
    <row r="35562" spans="1:2">
      <c r="A35562" t="s">
        <v>429</v>
      </c>
      <c r="B35562" t="str">
        <f>IF(ISBLANK(VLOOKUP(A35562,Questionnaire!A:KQ,283,FALSE)),"#",VLOOKUP(A35562,Questionnaire!A:KQ,283,FALSE))</f>
        <v>#</v>
      </c>
    </row>
    <row r="35563" spans="1:2">
      <c r="A35563" t="s">
        <v>432</v>
      </c>
      <c r="B35563" t="str">
        <f>IF(ISBLANK(VLOOKUP(A35563,Questionnaire!A:KQ,283,FALSE)),"#",VLOOKUP(A35563,Questionnaire!A:KQ,283,FALSE))</f>
        <v>#</v>
      </c>
    </row>
    <row r="35564" spans="1:2">
      <c r="A35564" t="s">
        <v>435</v>
      </c>
      <c r="B35564" t="str">
        <f>IF(ISBLANK(VLOOKUP(A35564,Questionnaire!A:KQ,283,FALSE)),"#",VLOOKUP(A35564,Questionnaire!A:KQ,283,FALSE))</f>
        <v>#</v>
      </c>
    </row>
    <row r="35565" spans="1:2">
      <c r="A35565" t="s">
        <v>437</v>
      </c>
      <c r="B35565" t="str">
        <f>IF(ISBLANK(VLOOKUP(A35565,Questionnaire!A:KQ,283,FALSE)),"#",VLOOKUP(A35565,Questionnaire!A:KQ,283,FALSE))</f>
        <v>#</v>
      </c>
    </row>
    <row r="35566" spans="1:2">
      <c r="A35566" t="s">
        <v>439</v>
      </c>
      <c r="B35566" t="str">
        <f>IF(ISBLANK(VLOOKUP(A35566,Questionnaire!A:KQ,283,FALSE)),"#",VLOOKUP(A35566,Questionnaire!A:KQ,283,FALSE))</f>
        <v>#</v>
      </c>
    </row>
    <row r="35567" spans="1:2">
      <c r="A35567" t="s">
        <v>442</v>
      </c>
      <c r="B35567" t="str">
        <f>IF(ISBLANK(VLOOKUP(A35567,Questionnaire!A:KQ,283,FALSE)),"#",VLOOKUP(A35567,Questionnaire!A:KQ,283,FALSE))</f>
        <v>#</v>
      </c>
    </row>
    <row r="35568" spans="1:2">
      <c r="A35568" t="s">
        <v>445</v>
      </c>
      <c r="B35568" t="str">
        <f>IF(ISBLANK(VLOOKUP(A35568,Questionnaire!A:KQ,283,FALSE)),"#",VLOOKUP(A35568,Questionnaire!A:KQ,283,FALSE))</f>
        <v>#</v>
      </c>
    </row>
    <row r="35569" spans="1:3">
      <c r="A35569" t="s">
        <v>448</v>
      </c>
      <c r="B35569" t="str">
        <f>IF(ISBLANK(VLOOKUP(A35569,Questionnaire!A:KQ,283,FALSE)),"#",VLOOKUP(A35569,Questionnaire!A:KQ,283,FALSE))</f>
        <v>#</v>
      </c>
    </row>
    <row r="35570" spans="1:3">
      <c r="A35570" t="s">
        <v>452</v>
      </c>
      <c r="B35570" t="str">
        <f>IF(ISBLANK(VLOOKUP(A35570,Questionnaire!A:KQ,283,FALSE)),"#",VLOOKUP(A35570,Questionnaire!A:KQ,283,FALSE))</f>
        <v>#</v>
      </c>
    </row>
    <row r="35571" spans="1:3">
      <c r="A35571" t="s">
        <v>455</v>
      </c>
      <c r="B35571" t="str">
        <f>IF(ISBLANK(VLOOKUP(A35571,Questionnaire!A:KQ,283,FALSE)),"#",VLOOKUP(A35571,Questionnaire!A:KQ,283,FALSE))</f>
        <v>#</v>
      </c>
    </row>
    <row r="35572" spans="1:3">
      <c r="A35572" t="s">
        <v>458</v>
      </c>
      <c r="B35572" t="str">
        <f>IF(ISBLANK(VLOOKUP(A35572,Questionnaire!A:KQ,283,FALSE)),"#",VLOOKUP(A35572,Questionnaire!A:KQ,283,FALSE))</f>
        <v>#</v>
      </c>
    </row>
    <row r="35573" spans="1:3">
      <c r="A35573" t="s">
        <v>461</v>
      </c>
      <c r="B35573" t="str">
        <f>IF(ISBLANK(VLOOKUP(A35573,Questionnaire!A:KQ,283,FALSE)),"#",VLOOKUP(A35573,Questionnaire!A:KQ,283,FALSE))</f>
        <v>#</v>
      </c>
    </row>
    <row r="35574" spans="1:3">
      <c r="A35574" t="s">
        <v>465</v>
      </c>
      <c r="B35574" t="str">
        <f>IF(ISBLANK(VLOOKUP(A35574,Questionnaire!A:KQ,283,FALSE)),"#",VLOOKUP(A35574,Questionnaire!A:KQ,283,FALSE))</f>
        <v>#</v>
      </c>
    </row>
    <row r="35575" spans="1:3">
      <c r="A35575" t="s">
        <v>467</v>
      </c>
      <c r="B35575" t="str">
        <f>IF(ISBLANK(VLOOKUP(A35575,Questionnaire!A:KQ,283,FALSE)),"#",VLOOKUP(A35575,Questionnaire!A:KQ,283,FALSE))</f>
        <v>#</v>
      </c>
    </row>
    <row r="35576" spans="1:3">
      <c r="A35576" t="s">
        <v>469</v>
      </c>
      <c r="B35576" t="str">
        <f>IF(ISBLANK(VLOOKUP(A35576,Questionnaire!A:KQ,283,FALSE)),"#",VLOOKUP(A35576,Questionnaire!A:KQ,283,FALSE))</f>
        <v>#</v>
      </c>
    </row>
    <row r="35577" spans="1:3">
      <c r="A35577" t="s">
        <v>471</v>
      </c>
      <c r="B35577" t="str">
        <f>IF(ISBLANK(VLOOKUP(A35577,Questionnaire!A:KQ,283,FALSE)),"#",VLOOKUP(A35577,Questionnaire!A:KQ,283,FALSE))</f>
        <v>#</v>
      </c>
    </row>
    <row r="35578" spans="1:3">
      <c r="A35578" t="s">
        <v>473</v>
      </c>
      <c r="B35578" t="str">
        <f>IF(ISBLANK(VLOOKUP(A35578,Questionnaire!A:KQ,283,FALSE)),"#",VLOOKUP(A35578,Questionnaire!A:KQ,283,FALSE))</f>
        <v>#</v>
      </c>
    </row>
    <row r="35579" spans="1:3">
      <c r="A35579" t="s">
        <v>475</v>
      </c>
      <c r="B35579" t="str">
        <f>IF(ISBLANK(VLOOKUP(A35579,Questionnaire!A:KQ,283,FALSE)),"#",VLOOKUP(A35579,Questionnaire!A:KQ,283,FALSE))</f>
        <v>#</v>
      </c>
    </row>
    <row r="35580" spans="1:3">
      <c r="A35580" t="s">
        <v>185</v>
      </c>
      <c r="B35580" t="str">
        <f>IF(ISBLANK(VLOOKUP(A35580,Questionnaire!A:KQ,284,FALSE)),"#",VLOOKUP(A35580,Questionnaire!A:KQ,284,FALSE))</f>
        <v>#</v>
      </c>
      <c r="C35580">
        <v>281</v>
      </c>
    </row>
    <row r="35581" spans="1:3">
      <c r="A35581" t="s">
        <v>187</v>
      </c>
      <c r="B35581" t="str">
        <f>IF(ISNA(VLOOKUP(VLOOKUP(A35581,Questionnaire!A:KQ,284,FALSE),'CORA Encoding'!D:E,2,FALSE)),"#",VLOOKUP(VLOOKUP(A35581,Questionnaire!A:KQ,284,FALSE),'CORA Encoding'!D:E,2,FALSE))</f>
        <v>#</v>
      </c>
    </row>
    <row r="35582" spans="1:3">
      <c r="A35582" t="s">
        <v>189</v>
      </c>
      <c r="B35582" t="str">
        <f>IF(ISNA(VLOOKUP(VLOOKUP(A35582,Questionnaire!A:KQ,284,FALSE),'CORA Encoding'!G:H,2,FALSE)),"#",VLOOKUP(VLOOKUP(A35582,Questionnaire!A:KQ,284,FALSE),'CORA Encoding'!G:H,2,FALSE))</f>
        <v>#</v>
      </c>
    </row>
    <row r="35583" spans="1:3">
      <c r="A35583" t="s">
        <v>191</v>
      </c>
      <c r="B35583" t="str">
        <f>IF(ISNA(VLOOKUP(VLOOKUP(A35583,Questionnaire!A:KQ,284,FALSE),'Country List'!E:F,2,FALSE)),"#",VLOOKUP(VLOOKUP(A35583,Questionnaire!A:KQ,284,FALSE),'Country List'!E:F,2,FALSE))</f>
        <v>#</v>
      </c>
    </row>
    <row r="35584" spans="1:3">
      <c r="A35584" t="s">
        <v>193</v>
      </c>
      <c r="B35584" t="str">
        <f>IF(ISNA(VLOOKUP(VLOOKUP(A35584,Questionnaire!A:KQ,284,FALSE),'Industry List'!B:C,2,FALSE)),"#",VLOOKUP(VLOOKUP(A35584,Questionnaire!A:KQ,284,FALSE),'Industry List'!B:C,2,FALSE))</f>
        <v>#</v>
      </c>
    </row>
    <row r="35585" spans="1:2">
      <c r="A35585" t="s">
        <v>197</v>
      </c>
      <c r="B35585" t="str">
        <f>IF(ISBLANK(VLOOKUP(A35585,Questionnaire!A:KQ,284,FALSE)),"#",VLOOKUP(A35585,Questionnaire!A:KQ,284,FALSE))</f>
        <v>#</v>
      </c>
    </row>
    <row r="35586" spans="1:2">
      <c r="A35586" t="s">
        <v>201</v>
      </c>
      <c r="B35586" t="str">
        <f>IF(ISBLANK(VLOOKUP(A35586,Questionnaire!A:KQ,284,FALSE)),"#",VLOOKUP(A35586,Questionnaire!A:KQ,284,FALSE))</f>
        <v>#</v>
      </c>
    </row>
    <row r="35587" spans="1:2">
      <c r="A35587" t="s">
        <v>203</v>
      </c>
      <c r="B35587" t="str">
        <f>IF(ISNA(VLOOKUP(VLOOKUP(A35587,Questionnaire!A:KQ,284,FALSE),'CORA Encoding'!J:K,2,FALSE)),"#",VLOOKUP(VLOOKUP(A35587,Questionnaire!A:KQ,284,FALSE),'CORA Encoding'!J:K,2,FALSE))</f>
        <v>#</v>
      </c>
    </row>
    <row r="35588" spans="1:2">
      <c r="A35588" t="s">
        <v>208</v>
      </c>
      <c r="B35588" t="str">
        <f>IF(ISBLANK(VLOOKUP(A35588,Questionnaire!A:KQ,284,FALSE)),"#",VLOOKUP(A35588,Questionnaire!A:KQ,284,FALSE))</f>
        <v>#</v>
      </c>
    </row>
    <row r="35589" spans="1:2">
      <c r="A35589" t="s">
        <v>213</v>
      </c>
      <c r="B35589" t="str">
        <f>IF(ISBLANK(VLOOKUP(A35589,Questionnaire!A:KQ,284,FALSE)),"#",VLOOKUP(A35589,Questionnaire!A:KQ,284,FALSE))</f>
        <v>#</v>
      </c>
    </row>
    <row r="35590" spans="1:2">
      <c r="A35590" t="s">
        <v>215</v>
      </c>
      <c r="B35590" t="str">
        <f>IF(ISBLANK(VLOOKUP(A35590,Questionnaire!A:KQ,284,FALSE)),"#",VLOOKUP(A35590,Questionnaire!A:KQ,284,FALSE))</f>
        <v>#</v>
      </c>
    </row>
    <row r="35591" spans="1:2">
      <c r="A35591" t="s">
        <v>217</v>
      </c>
      <c r="B35591" t="str">
        <f>IF(ISBLANK(VLOOKUP(A35591,Questionnaire!A:KQ,284,FALSE)),"#",VLOOKUP(A35591,Questionnaire!A:KQ,284,FALSE))</f>
        <v>#</v>
      </c>
    </row>
    <row r="35592" spans="1:2">
      <c r="A35592" t="s">
        <v>219</v>
      </c>
      <c r="B35592" t="str">
        <f>IF(ISBLANK(VLOOKUP(A35592,Questionnaire!A:KQ,284,FALSE)),"#",VLOOKUP(A35592,Questionnaire!A:KQ,284,FALSE))</f>
        <v>#</v>
      </c>
    </row>
    <row r="35593" spans="1:2">
      <c r="A35593" t="s">
        <v>221</v>
      </c>
      <c r="B35593" t="str">
        <f>IF(ISBLANK(VLOOKUP(A35593,Questionnaire!A:KQ,284,FALSE)),"#",VLOOKUP(A35593,Questionnaire!A:KQ,284,FALSE))</f>
        <v>#</v>
      </c>
    </row>
    <row r="35594" spans="1:2">
      <c r="A35594" t="s">
        <v>223</v>
      </c>
      <c r="B35594" t="str">
        <f>IF(ISBLANK(VLOOKUP(A35594,Questionnaire!A:KQ,284,FALSE)),"#",VLOOKUP(A35594,Questionnaire!A:KQ,284,FALSE))</f>
        <v>#</v>
      </c>
    </row>
    <row r="35595" spans="1:2">
      <c r="A35595" t="s">
        <v>225</v>
      </c>
      <c r="B35595" t="str">
        <f>IF(ISBLANK(VLOOKUP(A35595,Questionnaire!A:KQ,284,FALSE)),"#",VLOOKUP(A35595,Questionnaire!A:KQ,284,FALSE))</f>
        <v>#</v>
      </c>
    </row>
    <row r="35596" spans="1:2">
      <c r="A35596" t="s">
        <v>227</v>
      </c>
      <c r="B35596" t="str">
        <f>IF(ISBLANK(VLOOKUP(A35596,Questionnaire!A:KQ,284,FALSE)),"#",VLOOKUP(A35596,Questionnaire!A:KQ,284,FALSE))</f>
        <v>#</v>
      </c>
    </row>
    <row r="35597" spans="1:2">
      <c r="A35597" t="s">
        <v>229</v>
      </c>
      <c r="B35597" t="str">
        <f>IF(ISBLANK(VLOOKUP(A35597,Questionnaire!A:KQ,284,FALSE)),"#",VLOOKUP(A35597,Questionnaire!A:KQ,284,FALSE))</f>
        <v>#</v>
      </c>
    </row>
    <row r="35598" spans="1:2">
      <c r="A35598" t="s">
        <v>231</v>
      </c>
      <c r="B35598" t="str">
        <f>IF(ISBLANK(VLOOKUP(A35598,Questionnaire!A:KQ,284,FALSE)),"#",VLOOKUP(A35598,Questionnaire!A:KQ,284,FALSE))</f>
        <v>#</v>
      </c>
    </row>
    <row r="35599" spans="1:2">
      <c r="A35599" t="s">
        <v>233</v>
      </c>
      <c r="B35599" t="str">
        <f>IF(ISBLANK(VLOOKUP(A35599,Questionnaire!A:KQ,284,FALSE)),"#",VLOOKUP(A35599,Questionnaire!A:KQ,284,FALSE))</f>
        <v>#</v>
      </c>
    </row>
    <row r="35600" spans="1:2">
      <c r="A35600" t="s">
        <v>235</v>
      </c>
      <c r="B35600" t="str">
        <f>IF(ISBLANK(VLOOKUP(A35600,Questionnaire!A:KQ,284,FALSE)),"#",VLOOKUP(A35600,Questionnaire!A:KQ,284,FALSE))</f>
        <v>#</v>
      </c>
    </row>
    <row r="35601" spans="1:2">
      <c r="A35601" t="s">
        <v>237</v>
      </c>
      <c r="B35601" t="str">
        <f>IF(ISBLANK(VLOOKUP(A35601,Questionnaire!A:KQ,284,FALSE)),"#",VLOOKUP(A35601,Questionnaire!A:KQ,284,FALSE))</f>
        <v>#</v>
      </c>
    </row>
    <row r="35602" spans="1:2">
      <c r="A35602" t="s">
        <v>239</v>
      </c>
      <c r="B35602" t="str">
        <f>IF(ISBLANK(VLOOKUP(A35602,Questionnaire!A:KQ,284,FALSE)),"#",VLOOKUP(A35602,Questionnaire!A:KQ,284,FALSE))</f>
        <v>#</v>
      </c>
    </row>
    <row r="35603" spans="1:2">
      <c r="A35603" t="s">
        <v>242</v>
      </c>
      <c r="B35603" t="str">
        <f>IF(ISBLANK(VLOOKUP(A35603,Questionnaire!A:KQ,284,FALSE)),"#",VLOOKUP(A35603,Questionnaire!A:KQ,284,FALSE))</f>
        <v>#</v>
      </c>
    </row>
    <row r="35604" spans="1:2">
      <c r="A35604" t="s">
        <v>245</v>
      </c>
      <c r="B35604" t="str">
        <f>IF(ISBLANK(VLOOKUP(A35604,Questionnaire!A:KQ,284,FALSE)),"#",VLOOKUP(A35604,Questionnaire!A:KQ,284,FALSE))</f>
        <v>#</v>
      </c>
    </row>
    <row r="35605" spans="1:2">
      <c r="A35605" t="s">
        <v>247</v>
      </c>
      <c r="B35605" t="str">
        <f>IF(ISBLANK(VLOOKUP(A35605,Questionnaire!A:KQ,284,FALSE)),"#",VLOOKUP(A35605,Questionnaire!A:KQ,284,FALSE))</f>
        <v>#</v>
      </c>
    </row>
    <row r="35606" spans="1:2">
      <c r="A35606" t="s">
        <v>249</v>
      </c>
      <c r="B35606" t="str">
        <f>IF(ISBLANK(VLOOKUP(A35606,Questionnaire!A:KQ,284,FALSE)),"#",VLOOKUP(A35606,Questionnaire!A:KQ,284,FALSE))</f>
        <v>#</v>
      </c>
    </row>
    <row r="35607" spans="1:2">
      <c r="A35607" t="s">
        <v>250</v>
      </c>
      <c r="B35607" t="str">
        <f>IF(ISBLANK(VLOOKUP(A35607,Questionnaire!A:KQ,284,FALSE)),"#",VLOOKUP(A35607,Questionnaire!A:KQ,284,FALSE))</f>
        <v>#</v>
      </c>
    </row>
    <row r="35608" spans="1:2">
      <c r="A35608" t="s">
        <v>252</v>
      </c>
      <c r="B35608" t="str">
        <f>IF(ISBLANK(VLOOKUP(A35608,Questionnaire!A:KQ,284,FALSE)),"#",VLOOKUP(A35608,Questionnaire!A:KQ,284,FALSE))</f>
        <v>#</v>
      </c>
    </row>
    <row r="35609" spans="1:2">
      <c r="A35609" t="s">
        <v>255</v>
      </c>
      <c r="B35609" t="str">
        <f>IF(ISBLANK(VLOOKUP(A35609,Questionnaire!A:KQ,284,FALSE)),"#",VLOOKUP(A35609,Questionnaire!A:KQ,284,FALSE))</f>
        <v>#</v>
      </c>
    </row>
    <row r="35610" spans="1:2">
      <c r="A35610" t="s">
        <v>258</v>
      </c>
      <c r="B35610" t="str">
        <f>IF(ISNA(VLOOKUP(VLOOKUP(A35610,Questionnaire!A:KQ,284,FALSE),'CORA Encoding'!M:N,2,FALSE)),"#",VLOOKUP(VLOOKUP(A35610,Questionnaire!A:KQ,284,FALSE),'CORA Encoding'!M:N,2,FALSE))</f>
        <v>#</v>
      </c>
    </row>
    <row r="35611" spans="1:2">
      <c r="A35611" t="s">
        <v>261</v>
      </c>
      <c r="B35611" t="str">
        <f>IF(ISBLANK(VLOOKUP(A35611,Questionnaire!A:KQ,284,FALSE)),"#",VLOOKUP(A35611,Questionnaire!A:KQ,284,FALSE))</f>
        <v>#</v>
      </c>
    </row>
    <row r="35612" spans="1:2">
      <c r="A35612" t="s">
        <v>263</v>
      </c>
      <c r="B35612" t="str">
        <f>IF(ISBLANK(VLOOKUP(A35612,Questionnaire!A:KQ,284,FALSE)),"#",VLOOKUP(A35612,Questionnaire!A:KQ,284,FALSE))</f>
        <v>#</v>
      </c>
    </row>
    <row r="35613" spans="1:2">
      <c r="A35613" t="s">
        <v>265</v>
      </c>
      <c r="B35613" t="str">
        <f>IF(ISBLANK(VLOOKUP(A35613,Questionnaire!A:KQ,284,FALSE)),"#",VLOOKUP(A35613,Questionnaire!A:KQ,284,FALSE))</f>
        <v>#</v>
      </c>
    </row>
    <row r="35614" spans="1:2">
      <c r="A35614" t="s">
        <v>267</v>
      </c>
      <c r="B35614" t="str">
        <f>IF(ISBLANK(VLOOKUP(A35614,Questionnaire!A:KQ,284,FALSE)),"#",VLOOKUP(A35614,Questionnaire!A:KQ,284,FALSE))</f>
        <v>#</v>
      </c>
    </row>
    <row r="35615" spans="1:2">
      <c r="A35615" t="s">
        <v>269</v>
      </c>
      <c r="B35615" t="str">
        <f>IF(ISBLANK(VLOOKUP(A35615,Questionnaire!A:KQ,284,FALSE)),"#",VLOOKUP(A35615,Questionnaire!A:KQ,284,FALSE))</f>
        <v>#</v>
      </c>
    </row>
    <row r="35616" spans="1:2">
      <c r="A35616" t="s">
        <v>274</v>
      </c>
      <c r="B35616" t="str">
        <f>IF(ISBLANK(VLOOKUP(A35616,Questionnaire!A:KQ,284,FALSE)),"#",VLOOKUP(A35616,Questionnaire!A:KQ,284,FALSE))</f>
        <v>#</v>
      </c>
    </row>
    <row r="35617" spans="1:2">
      <c r="A35617" t="s">
        <v>276</v>
      </c>
      <c r="B35617" t="str">
        <f>IF(ISBLANK(VLOOKUP(A35617,Questionnaire!A:KQ,284,FALSE)),"#",VLOOKUP(A35617,Questionnaire!A:KQ,284,FALSE))</f>
        <v>#</v>
      </c>
    </row>
    <row r="35618" spans="1:2">
      <c r="A35618" t="s">
        <v>278</v>
      </c>
      <c r="B35618" t="str">
        <f>IF(ISBLANK(VLOOKUP(A35618,Questionnaire!A:KQ,284,FALSE)),"#",VLOOKUP(A35618,Questionnaire!A:KQ,284,FALSE))</f>
        <v>#</v>
      </c>
    </row>
    <row r="35619" spans="1:2">
      <c r="A35619" t="s">
        <v>280</v>
      </c>
      <c r="B35619" t="str">
        <f>IF(ISBLANK(VLOOKUP(A35619,Questionnaire!A:KQ,284,FALSE)),"#",VLOOKUP(A35619,Questionnaire!A:KQ,284,FALSE))</f>
        <v>#</v>
      </c>
    </row>
    <row r="35620" spans="1:2">
      <c r="A35620" t="s">
        <v>282</v>
      </c>
      <c r="B35620" t="str">
        <f>IF(ISBLANK(VLOOKUP(A35620,Questionnaire!A:KQ,284,FALSE)),"#",VLOOKUP(A35620,Questionnaire!A:KQ,284,FALSE))</f>
        <v>#</v>
      </c>
    </row>
    <row r="35621" spans="1:2">
      <c r="A35621" t="s">
        <v>286</v>
      </c>
      <c r="B35621" t="str">
        <f>IF(ISBLANK(VLOOKUP(A35621,Questionnaire!A:KQ,284,FALSE)),"#",VLOOKUP(A35621,Questionnaire!A:KQ,284,FALSE))</f>
        <v>#</v>
      </c>
    </row>
    <row r="35622" spans="1:2">
      <c r="A35622" t="s">
        <v>288</v>
      </c>
      <c r="B35622" t="str">
        <f>IF(ISBLANK(VLOOKUP(A35622,Questionnaire!A:KQ,284,FALSE)),"#",VLOOKUP(A35622,Questionnaire!A:KQ,284,FALSE))</f>
        <v>#</v>
      </c>
    </row>
    <row r="35623" spans="1:2">
      <c r="A35623" t="s">
        <v>290</v>
      </c>
      <c r="B35623" t="str">
        <f>IF(ISBLANK(VLOOKUP(A35623,Questionnaire!A:KQ,284,FALSE)),"#",VLOOKUP(A35623,Questionnaire!A:KQ,284,FALSE))</f>
        <v>#</v>
      </c>
    </row>
    <row r="35624" spans="1:2">
      <c r="A35624" t="s">
        <v>292</v>
      </c>
      <c r="B35624" t="str">
        <f>IF(ISBLANK(VLOOKUP(A35624,Questionnaire!A:KQ,284,FALSE)),"#",VLOOKUP(A35624,Questionnaire!A:KQ,284,FALSE))</f>
        <v>#</v>
      </c>
    </row>
    <row r="35625" spans="1:2">
      <c r="A35625" t="s">
        <v>294</v>
      </c>
      <c r="B35625" t="str">
        <f>IF(ISBLANK(VLOOKUP(A35625,Questionnaire!A:KQ,284,FALSE)),"#",VLOOKUP(A35625,Questionnaire!A:KQ,284,FALSE))</f>
        <v>#</v>
      </c>
    </row>
    <row r="35626" spans="1:2">
      <c r="A35626" t="s">
        <v>296</v>
      </c>
      <c r="B35626" t="str">
        <f>IF(ISBLANK(VLOOKUP(A35626,Questionnaire!A:KQ,284,FALSE)),"#",VLOOKUP(A35626,Questionnaire!A:KQ,284,FALSE))</f>
        <v>#</v>
      </c>
    </row>
    <row r="35627" spans="1:2">
      <c r="A35627" t="s">
        <v>301</v>
      </c>
      <c r="B35627" t="str">
        <f>IF(ISBLANK(VLOOKUP(A35627,Questionnaire!A:KQ,284,FALSE)),"#",VLOOKUP(A35627,Questionnaire!A:KQ,284,FALSE))</f>
        <v>#</v>
      </c>
    </row>
    <row r="35628" spans="1:2">
      <c r="A35628" t="s">
        <v>303</v>
      </c>
      <c r="B35628" t="str">
        <f>IF(ISBLANK(VLOOKUP(A35628,Questionnaire!A:KQ,284,FALSE)),"#",VLOOKUP(A35628,Questionnaire!A:KQ,284,FALSE))</f>
        <v>#</v>
      </c>
    </row>
    <row r="35629" spans="1:2">
      <c r="A35629" t="s">
        <v>305</v>
      </c>
      <c r="B35629" t="str">
        <f>IF(ISBLANK(VLOOKUP(A35629,Questionnaire!A:KQ,284,FALSE)),"#",VLOOKUP(A35629,Questionnaire!A:KQ,284,FALSE))</f>
        <v>#</v>
      </c>
    </row>
    <row r="35630" spans="1:2">
      <c r="A35630" t="s">
        <v>307</v>
      </c>
      <c r="B35630" t="str">
        <f>IF(ISBLANK(VLOOKUP(A35630,Questionnaire!A:KQ,284,FALSE)),"#",VLOOKUP(A35630,Questionnaire!A:KQ,284,FALSE))</f>
        <v>#</v>
      </c>
    </row>
    <row r="35631" spans="1:2">
      <c r="A35631" t="s">
        <v>311</v>
      </c>
      <c r="B35631" t="str">
        <f>IF(ISBLANK(VLOOKUP(A35631,Questionnaire!A:KQ,284,FALSE)),"#",VLOOKUP(A35631,Questionnaire!A:KQ,284,FALSE))</f>
        <v>#</v>
      </c>
    </row>
    <row r="35632" spans="1:2">
      <c r="A35632" t="s">
        <v>313</v>
      </c>
      <c r="B35632" t="str">
        <f>IF(ISBLANK(VLOOKUP(A35632,Questionnaire!A:KQ,284,FALSE)),"#",VLOOKUP(A35632,Questionnaire!A:KQ,284,FALSE))</f>
        <v>#</v>
      </c>
    </row>
    <row r="35633" spans="1:2">
      <c r="A35633" t="s">
        <v>314</v>
      </c>
      <c r="B35633" t="str">
        <f>IF(ISBLANK(VLOOKUP(A35633,Questionnaire!A:KQ,284,FALSE)),"#",VLOOKUP(A35633,Questionnaire!A:KQ,284,FALSE))</f>
        <v>#</v>
      </c>
    </row>
    <row r="35634" spans="1:2">
      <c r="A35634" t="s">
        <v>315</v>
      </c>
      <c r="B35634" t="str">
        <f>IF(ISBLANK(VLOOKUP(A35634,Questionnaire!A:KQ,284,FALSE)),"#",VLOOKUP(A35634,Questionnaire!A:KQ,284,FALSE))</f>
        <v>#</v>
      </c>
    </row>
    <row r="35635" spans="1:2">
      <c r="A35635" t="s">
        <v>317</v>
      </c>
      <c r="B35635" t="str">
        <f>IF(ISBLANK(VLOOKUP(A35635,Questionnaire!A:KQ,284,FALSE)),"#",VLOOKUP(A35635,Questionnaire!A:KQ,284,FALSE))</f>
        <v>#</v>
      </c>
    </row>
    <row r="35636" spans="1:2">
      <c r="A35636" t="s">
        <v>319</v>
      </c>
      <c r="B35636" t="str">
        <f>IF(ISBLANK(VLOOKUP(A35636,Questionnaire!A:KQ,284,FALSE)),"#",VLOOKUP(A35636,Questionnaire!A:KQ,284,FALSE))</f>
        <v>#</v>
      </c>
    </row>
    <row r="35637" spans="1:2">
      <c r="A35637" t="s">
        <v>322</v>
      </c>
      <c r="B35637" t="str">
        <f>IF(ISBLANK(VLOOKUP(A35637,Questionnaire!A:KQ,284,FALSE)),"#",VLOOKUP(A35637,Questionnaire!A:KQ,284,FALSE))</f>
        <v>#</v>
      </c>
    </row>
    <row r="35638" spans="1:2">
      <c r="A35638" t="s">
        <v>326</v>
      </c>
      <c r="B35638" t="str">
        <f>IF(ISBLANK(VLOOKUP(A35638,Questionnaire!A:KQ,284,FALSE)),"#",VLOOKUP(A35638,Questionnaire!A:KQ,284,FALSE))</f>
        <v>#</v>
      </c>
    </row>
    <row r="35639" spans="1:2">
      <c r="A35639" t="s">
        <v>328</v>
      </c>
      <c r="B35639" t="str">
        <f>IF(ISBLANK(VLOOKUP(A35639,Questionnaire!A:KQ,284,FALSE)),"#",VLOOKUP(A35639,Questionnaire!A:KQ,284,FALSE))</f>
        <v>#</v>
      </c>
    </row>
    <row r="35640" spans="1:2">
      <c r="A35640" t="s">
        <v>332</v>
      </c>
      <c r="B35640" t="str">
        <f>IF(ISBLANK(VLOOKUP(A35640,Questionnaire!A:KQ,284,FALSE)),"#",VLOOKUP(A35640,Questionnaire!A:KQ,284,FALSE))</f>
        <v>#</v>
      </c>
    </row>
    <row r="35641" spans="1:2">
      <c r="A35641" t="s">
        <v>333</v>
      </c>
      <c r="B35641" t="str">
        <f>IF(ISBLANK(VLOOKUP(A35641,Questionnaire!A:KQ,284,FALSE)),"#",VLOOKUP(A35641,Questionnaire!A:KQ,284,FALSE))</f>
        <v>#</v>
      </c>
    </row>
    <row r="35642" spans="1:2">
      <c r="A35642" t="s">
        <v>334</v>
      </c>
      <c r="B35642" t="str">
        <f>IF(ISBLANK(VLOOKUP(A35642,Questionnaire!A:KQ,284,FALSE)),"#",VLOOKUP(A35642,Questionnaire!A:KQ,284,FALSE))</f>
        <v>#</v>
      </c>
    </row>
    <row r="35643" spans="1:2">
      <c r="A35643" t="s">
        <v>335</v>
      </c>
      <c r="B35643" t="str">
        <f>IF(ISBLANK(VLOOKUP(A35643,Questionnaire!A:KQ,284,FALSE)),"#",VLOOKUP(A35643,Questionnaire!A:KQ,284,FALSE))</f>
        <v>#</v>
      </c>
    </row>
    <row r="35644" spans="1:2">
      <c r="A35644" t="s">
        <v>336</v>
      </c>
      <c r="B35644" t="str">
        <f>IF(ISBLANK(VLOOKUP(A35644,Questionnaire!A:KQ,284,FALSE)),"#",VLOOKUP(A35644,Questionnaire!A:KQ,284,FALSE))</f>
        <v>#</v>
      </c>
    </row>
    <row r="35645" spans="1:2">
      <c r="A35645" t="s">
        <v>337</v>
      </c>
      <c r="B35645" t="str">
        <f>IF(ISBLANK(VLOOKUP(A35645,Questionnaire!A:KQ,284,FALSE)),"#",VLOOKUP(A35645,Questionnaire!A:KQ,284,FALSE))</f>
        <v>#</v>
      </c>
    </row>
    <row r="35646" spans="1:2">
      <c r="A35646" t="s">
        <v>338</v>
      </c>
      <c r="B35646" t="str">
        <f>IF(ISBLANK(VLOOKUP(A35646,Questionnaire!A:KQ,284,FALSE)),"#",VLOOKUP(A35646,Questionnaire!A:KQ,284,FALSE))</f>
        <v>#</v>
      </c>
    </row>
    <row r="35647" spans="1:2">
      <c r="A35647" t="s">
        <v>339</v>
      </c>
      <c r="B35647" t="str">
        <f>IF(ISBLANK(VLOOKUP(A35647,Questionnaire!A:KQ,284,FALSE)),"#",VLOOKUP(A35647,Questionnaire!A:KQ,284,FALSE))</f>
        <v>#</v>
      </c>
    </row>
    <row r="35648" spans="1:2">
      <c r="A35648" t="s">
        <v>340</v>
      </c>
      <c r="B35648" t="str">
        <f>IF(ISBLANK(VLOOKUP(A35648,Questionnaire!A:KQ,284,FALSE)),"#",VLOOKUP(A35648,Questionnaire!A:KQ,284,FALSE))</f>
        <v>#</v>
      </c>
    </row>
    <row r="35649" spans="1:2">
      <c r="A35649" t="s">
        <v>341</v>
      </c>
      <c r="B35649" t="str">
        <f>IF(ISBLANK(VLOOKUP(A35649,Questionnaire!A:KQ,284,FALSE)),"#",VLOOKUP(A35649,Questionnaire!A:KQ,284,FALSE))</f>
        <v>#</v>
      </c>
    </row>
    <row r="35650" spans="1:2">
      <c r="A35650" t="s">
        <v>342</v>
      </c>
      <c r="B35650" t="str">
        <f>IF(ISBLANK(VLOOKUP(A35650,Questionnaire!A:KQ,284,FALSE)),"#",VLOOKUP(A35650,Questionnaire!A:KQ,284,FALSE))</f>
        <v>#</v>
      </c>
    </row>
    <row r="35651" spans="1:2">
      <c r="A35651" t="s">
        <v>343</v>
      </c>
      <c r="B35651" t="str">
        <f>IF(ISBLANK(VLOOKUP(A35651,Questionnaire!A:KQ,284,FALSE)),"#",VLOOKUP(A35651,Questionnaire!A:KQ,284,FALSE))</f>
        <v>#</v>
      </c>
    </row>
    <row r="35652" spans="1:2">
      <c r="A35652" t="s">
        <v>344</v>
      </c>
      <c r="B35652" t="str">
        <f>IF(ISBLANK(VLOOKUP(A35652,Questionnaire!A:KQ,284,FALSE)),"#",VLOOKUP(A35652,Questionnaire!A:KQ,284,FALSE))</f>
        <v>#</v>
      </c>
    </row>
    <row r="35653" spans="1:2">
      <c r="A35653" t="s">
        <v>345</v>
      </c>
      <c r="B35653" t="str">
        <f>IF(ISBLANK(VLOOKUP(A35653,Questionnaire!A:KQ,284,FALSE)),"#",VLOOKUP(A35653,Questionnaire!A:KQ,284,FALSE))</f>
        <v>#</v>
      </c>
    </row>
    <row r="35654" spans="1:2">
      <c r="A35654" t="s">
        <v>348</v>
      </c>
      <c r="B35654" t="str">
        <f>IF(ISBLANK(VLOOKUP(A35654,Questionnaire!A:KQ,284,FALSE)),"#",VLOOKUP(A35654,Questionnaire!A:KQ,284,FALSE))</f>
        <v>#</v>
      </c>
    </row>
    <row r="35655" spans="1:2">
      <c r="A35655" t="s">
        <v>353</v>
      </c>
      <c r="B35655" t="str">
        <f>IF(ISBLANK(VLOOKUP(A35655,Questionnaire!A:KQ,284,FALSE)),"#",VLOOKUP(A35655,Questionnaire!A:KQ,284,FALSE))</f>
        <v>#</v>
      </c>
    </row>
    <row r="35656" spans="1:2">
      <c r="A35656" t="s">
        <v>354</v>
      </c>
      <c r="B35656" t="str">
        <f>IF(ISBLANK(VLOOKUP(A35656,Questionnaire!A:KQ,284,FALSE)),"#",VLOOKUP(A35656,Questionnaire!A:KQ,284,FALSE))</f>
        <v>#</v>
      </c>
    </row>
    <row r="35657" spans="1:2">
      <c r="A35657" t="s">
        <v>355</v>
      </c>
      <c r="B35657" t="str">
        <f>IF(ISBLANK(VLOOKUP(A35657,Questionnaire!A:KQ,284,FALSE)),"#",VLOOKUP(A35657,Questionnaire!A:KQ,284,FALSE))</f>
        <v>#</v>
      </c>
    </row>
    <row r="35658" spans="1:2">
      <c r="A35658" t="s">
        <v>356</v>
      </c>
      <c r="B35658" t="str">
        <f>IF(ISBLANK(VLOOKUP(A35658,Questionnaire!A:KQ,284,FALSE)),"#",VLOOKUP(A35658,Questionnaire!A:KQ,284,FALSE))</f>
        <v>#</v>
      </c>
    </row>
    <row r="35659" spans="1:2">
      <c r="A35659" t="s">
        <v>357</v>
      </c>
      <c r="B35659" t="str">
        <f>IF(ISBLANK(VLOOKUP(A35659,Questionnaire!A:KQ,284,FALSE)),"#",VLOOKUP(A35659,Questionnaire!A:KQ,284,FALSE))</f>
        <v>#</v>
      </c>
    </row>
    <row r="35660" spans="1:2">
      <c r="A35660" t="s">
        <v>360</v>
      </c>
      <c r="B35660" t="str">
        <f>IF(ISBLANK(VLOOKUP(A35660,Questionnaire!A:KQ,284,FALSE)),"#",VLOOKUP(A35660,Questionnaire!A:KQ,284,FALSE))</f>
        <v>#</v>
      </c>
    </row>
    <row r="35661" spans="1:2">
      <c r="A35661" t="s">
        <v>362</v>
      </c>
      <c r="B35661" t="str">
        <f>IF(ISBLANK(VLOOKUP(A35661,Questionnaire!A:KQ,284,FALSE)),"#",VLOOKUP(A35661,Questionnaire!A:KQ,284,FALSE))</f>
        <v>#</v>
      </c>
    </row>
    <row r="35662" spans="1:2">
      <c r="A35662" t="s">
        <v>363</v>
      </c>
      <c r="B35662" t="str">
        <f>IF(ISBLANK(VLOOKUP(A35662,Questionnaire!A:KQ,284,FALSE)),"#",VLOOKUP(A35662,Questionnaire!A:KQ,284,FALSE))</f>
        <v>#</v>
      </c>
    </row>
    <row r="35663" spans="1:2">
      <c r="A35663" t="s">
        <v>364</v>
      </c>
      <c r="B35663" t="str">
        <f>IF(ISBLANK(VLOOKUP(A35663,Questionnaire!A:KQ,284,FALSE)),"#",VLOOKUP(A35663,Questionnaire!A:KQ,284,FALSE))</f>
        <v>#</v>
      </c>
    </row>
    <row r="35664" spans="1:2">
      <c r="A35664" t="s">
        <v>365</v>
      </c>
      <c r="B35664" t="str">
        <f>IF(ISBLANK(VLOOKUP(A35664,Questionnaire!A:KQ,284,FALSE)),"#",VLOOKUP(A35664,Questionnaire!A:KQ,284,FALSE))</f>
        <v>#</v>
      </c>
    </row>
    <row r="35665" spans="1:2">
      <c r="A35665" t="s">
        <v>366</v>
      </c>
      <c r="B35665" t="str">
        <f>IF(ISBLANK(VLOOKUP(A35665,Questionnaire!A:KQ,284,FALSE)),"#",VLOOKUP(A35665,Questionnaire!A:KQ,284,FALSE))</f>
        <v>#</v>
      </c>
    </row>
    <row r="35666" spans="1:2">
      <c r="A35666" t="s">
        <v>371</v>
      </c>
      <c r="B35666" t="str">
        <f>IF(ISBLANK(VLOOKUP(A35666,Questionnaire!A:KQ,284,FALSE)),"#",VLOOKUP(A35666,Questionnaire!A:KQ,284,FALSE))</f>
        <v>#</v>
      </c>
    </row>
    <row r="35667" spans="1:2">
      <c r="A35667" t="s">
        <v>372</v>
      </c>
      <c r="B35667" t="str">
        <f>IF(ISBLANK(VLOOKUP(A35667,Questionnaire!A:KQ,284,FALSE)),"#",VLOOKUP(A35667,Questionnaire!A:KQ,284,FALSE))</f>
        <v>#</v>
      </c>
    </row>
    <row r="35668" spans="1:2">
      <c r="A35668" t="s">
        <v>373</v>
      </c>
      <c r="B35668" t="str">
        <f>IF(ISBLANK(VLOOKUP(A35668,Questionnaire!A:KQ,284,FALSE)),"#",VLOOKUP(A35668,Questionnaire!A:KQ,284,FALSE))</f>
        <v>#</v>
      </c>
    </row>
    <row r="35669" spans="1:2">
      <c r="A35669" t="s">
        <v>374</v>
      </c>
      <c r="B35669" t="str">
        <f>IF(ISBLANK(VLOOKUP(A35669,Questionnaire!A:KQ,284,FALSE)),"#",VLOOKUP(A35669,Questionnaire!A:KQ,284,FALSE))</f>
        <v>#</v>
      </c>
    </row>
    <row r="35670" spans="1:2">
      <c r="A35670" t="s">
        <v>377</v>
      </c>
      <c r="B35670" t="str">
        <f>IF(ISBLANK(VLOOKUP(A35670,Questionnaire!A:KQ,284,FALSE)),"#",VLOOKUP(A35670,Questionnaire!A:KQ,284,FALSE))</f>
        <v>#</v>
      </c>
    </row>
    <row r="35671" spans="1:2">
      <c r="A35671" t="s">
        <v>379</v>
      </c>
      <c r="B35671" t="str">
        <f>IF(ISBLANK(VLOOKUP(A35671,Questionnaire!A:KQ,284,FALSE)),"#",VLOOKUP(A35671,Questionnaire!A:KQ,284,FALSE))</f>
        <v>#</v>
      </c>
    </row>
    <row r="35672" spans="1:2">
      <c r="A35672" t="s">
        <v>380</v>
      </c>
      <c r="B35672" t="str">
        <f>IF(ISBLANK(VLOOKUP(A35672,Questionnaire!A:KQ,284,FALSE)),"#",VLOOKUP(A35672,Questionnaire!A:KQ,284,FALSE))</f>
        <v>#</v>
      </c>
    </row>
    <row r="35673" spans="1:2">
      <c r="A35673" t="s">
        <v>381</v>
      </c>
      <c r="B35673" t="str">
        <f>IF(ISBLANK(VLOOKUP(A35673,Questionnaire!A:KQ,284,FALSE)),"#",VLOOKUP(A35673,Questionnaire!A:KQ,284,FALSE))</f>
        <v>#</v>
      </c>
    </row>
    <row r="35674" spans="1:2">
      <c r="A35674" t="s">
        <v>382</v>
      </c>
      <c r="B35674" t="str">
        <f>IF(ISBLANK(VLOOKUP(A35674,Questionnaire!A:KQ,284,FALSE)),"#",VLOOKUP(A35674,Questionnaire!A:KQ,284,FALSE))</f>
        <v>#</v>
      </c>
    </row>
    <row r="35675" spans="1:2">
      <c r="A35675" t="s">
        <v>384</v>
      </c>
      <c r="B35675" t="str">
        <f>IF(ISBLANK(VLOOKUP(A35675,Questionnaire!A:KQ,284,FALSE)),"#",VLOOKUP(A35675,Questionnaire!A:KQ,284,FALSE))</f>
        <v>#</v>
      </c>
    </row>
    <row r="35676" spans="1:2">
      <c r="A35676" t="s">
        <v>387</v>
      </c>
      <c r="B35676" t="str">
        <f>IF(ISBLANK(VLOOKUP(A35676,Questionnaire!A:KQ,284,FALSE)),"#",VLOOKUP(A35676,Questionnaire!A:KQ,284,FALSE))</f>
        <v>#</v>
      </c>
    </row>
    <row r="35677" spans="1:2">
      <c r="A35677" t="s">
        <v>391</v>
      </c>
      <c r="B35677" t="str">
        <f>IF(ISBLANK(VLOOKUP(A35677,Questionnaire!A:KQ,284,FALSE)),"#",VLOOKUP(A35677,Questionnaire!A:KQ,284,FALSE))</f>
        <v>#</v>
      </c>
    </row>
    <row r="35678" spans="1:2">
      <c r="A35678" t="s">
        <v>393</v>
      </c>
      <c r="B35678" t="str">
        <f>IF(ISBLANK(VLOOKUP(A35678,Questionnaire!A:KQ,284,FALSE)),"#",VLOOKUP(A35678,Questionnaire!A:KQ,284,FALSE))</f>
        <v>#</v>
      </c>
    </row>
    <row r="35679" spans="1:2">
      <c r="A35679" t="s">
        <v>395</v>
      </c>
      <c r="B35679" t="str">
        <f>IF(ISBLANK(VLOOKUP(A35679,Questionnaire!A:KQ,284,FALSE)),"#",VLOOKUP(A35679,Questionnaire!A:KQ,284,FALSE))</f>
        <v>#</v>
      </c>
    </row>
    <row r="35680" spans="1:2">
      <c r="A35680" t="s">
        <v>398</v>
      </c>
      <c r="B35680" t="str">
        <f>IF(ISBLANK(VLOOKUP(A35680,Questionnaire!A:KQ,284,FALSE)),"#",VLOOKUP(A35680,Questionnaire!A:KQ,284,FALSE))</f>
        <v>#</v>
      </c>
    </row>
    <row r="35681" spans="1:2">
      <c r="A35681" t="s">
        <v>402</v>
      </c>
      <c r="B35681" t="str">
        <f>IF(ISBLANK(VLOOKUP(A35681,Questionnaire!A:KQ,284,FALSE)),"#",VLOOKUP(A35681,Questionnaire!A:KQ,284,FALSE))</f>
        <v>#</v>
      </c>
    </row>
    <row r="35682" spans="1:2">
      <c r="A35682" t="s">
        <v>405</v>
      </c>
      <c r="B35682" t="str">
        <f>IF(ISBLANK(VLOOKUP(A35682,Questionnaire!A:KQ,284,FALSE)),"#",VLOOKUP(A35682,Questionnaire!A:KQ,284,FALSE))</f>
        <v>#</v>
      </c>
    </row>
    <row r="35683" spans="1:2">
      <c r="A35683" t="s">
        <v>409</v>
      </c>
      <c r="B35683" t="str">
        <f>IF(ISBLANK(VLOOKUP(A35683,Questionnaire!A:KQ,284,FALSE)),"#",VLOOKUP(A35683,Questionnaire!A:KQ,284,FALSE))</f>
        <v>#</v>
      </c>
    </row>
    <row r="35684" spans="1:2">
      <c r="A35684" t="s">
        <v>412</v>
      </c>
      <c r="B35684" t="str">
        <f>IF(ISBLANK(VLOOKUP(A35684,Questionnaire!A:KQ,284,FALSE)),"#",VLOOKUP(A35684,Questionnaire!A:KQ,284,FALSE))</f>
        <v>#</v>
      </c>
    </row>
    <row r="35685" spans="1:2">
      <c r="A35685" t="s">
        <v>415</v>
      </c>
      <c r="B35685" t="str">
        <f>IF(ISBLANK(VLOOKUP(A35685,Questionnaire!A:KQ,284,FALSE)),"#",VLOOKUP(A35685,Questionnaire!A:KQ,284,FALSE))</f>
        <v>#</v>
      </c>
    </row>
    <row r="35686" spans="1:2">
      <c r="A35686" t="s">
        <v>418</v>
      </c>
      <c r="B35686" t="str">
        <f>IF(ISBLANK(VLOOKUP(A35686,Questionnaire!A:KQ,284,FALSE)),"#",VLOOKUP(A35686,Questionnaire!A:KQ,284,FALSE))</f>
        <v>#</v>
      </c>
    </row>
    <row r="35687" spans="1:2">
      <c r="A35687" t="s">
        <v>421</v>
      </c>
      <c r="B35687" t="str">
        <f>IF(ISBLANK(VLOOKUP(A35687,Questionnaire!A:KQ,284,FALSE)),"#",VLOOKUP(A35687,Questionnaire!A:KQ,284,FALSE))</f>
        <v>#</v>
      </c>
    </row>
    <row r="35688" spans="1:2">
      <c r="A35688" t="s">
        <v>424</v>
      </c>
      <c r="B35688" t="str">
        <f>IF(ISBLANK(VLOOKUP(A35688,Questionnaire!A:KQ,284,FALSE)),"#",VLOOKUP(A35688,Questionnaire!A:KQ,284,FALSE))</f>
        <v>#</v>
      </c>
    </row>
    <row r="35689" spans="1:2">
      <c r="A35689" t="s">
        <v>429</v>
      </c>
      <c r="B35689" t="str">
        <f>IF(ISBLANK(VLOOKUP(A35689,Questionnaire!A:KQ,284,FALSE)),"#",VLOOKUP(A35689,Questionnaire!A:KQ,284,FALSE))</f>
        <v>#</v>
      </c>
    </row>
    <row r="35690" spans="1:2">
      <c r="A35690" t="s">
        <v>432</v>
      </c>
      <c r="B35690" t="str">
        <f>IF(ISBLANK(VLOOKUP(A35690,Questionnaire!A:KQ,284,FALSE)),"#",VLOOKUP(A35690,Questionnaire!A:KQ,284,FALSE))</f>
        <v>#</v>
      </c>
    </row>
    <row r="35691" spans="1:2">
      <c r="A35691" t="s">
        <v>435</v>
      </c>
      <c r="B35691" t="str">
        <f>IF(ISBLANK(VLOOKUP(A35691,Questionnaire!A:KQ,284,FALSE)),"#",VLOOKUP(A35691,Questionnaire!A:KQ,284,FALSE))</f>
        <v>#</v>
      </c>
    </row>
    <row r="35692" spans="1:2">
      <c r="A35692" t="s">
        <v>437</v>
      </c>
      <c r="B35692" t="str">
        <f>IF(ISBLANK(VLOOKUP(A35692,Questionnaire!A:KQ,284,FALSE)),"#",VLOOKUP(A35692,Questionnaire!A:KQ,284,FALSE))</f>
        <v>#</v>
      </c>
    </row>
    <row r="35693" spans="1:2">
      <c r="A35693" t="s">
        <v>439</v>
      </c>
      <c r="B35693" t="str">
        <f>IF(ISBLANK(VLOOKUP(A35693,Questionnaire!A:KQ,284,FALSE)),"#",VLOOKUP(A35693,Questionnaire!A:KQ,284,FALSE))</f>
        <v>#</v>
      </c>
    </row>
    <row r="35694" spans="1:2">
      <c r="A35694" t="s">
        <v>442</v>
      </c>
      <c r="B35694" t="str">
        <f>IF(ISBLANK(VLOOKUP(A35694,Questionnaire!A:KQ,284,FALSE)),"#",VLOOKUP(A35694,Questionnaire!A:KQ,284,FALSE))</f>
        <v>#</v>
      </c>
    </row>
    <row r="35695" spans="1:2">
      <c r="A35695" t="s">
        <v>445</v>
      </c>
      <c r="B35695" t="str">
        <f>IF(ISBLANK(VLOOKUP(A35695,Questionnaire!A:KQ,284,FALSE)),"#",VLOOKUP(A35695,Questionnaire!A:KQ,284,FALSE))</f>
        <v>#</v>
      </c>
    </row>
    <row r="35696" spans="1:2">
      <c r="A35696" t="s">
        <v>448</v>
      </c>
      <c r="B35696" t="str">
        <f>IF(ISBLANK(VLOOKUP(A35696,Questionnaire!A:KQ,284,FALSE)),"#",VLOOKUP(A35696,Questionnaire!A:KQ,284,FALSE))</f>
        <v>#</v>
      </c>
    </row>
    <row r="35697" spans="1:3">
      <c r="A35697" t="s">
        <v>452</v>
      </c>
      <c r="B35697" t="str">
        <f>IF(ISBLANK(VLOOKUP(A35697,Questionnaire!A:KQ,284,FALSE)),"#",VLOOKUP(A35697,Questionnaire!A:KQ,284,FALSE))</f>
        <v>#</v>
      </c>
    </row>
    <row r="35698" spans="1:3">
      <c r="A35698" t="s">
        <v>455</v>
      </c>
      <c r="B35698" t="str">
        <f>IF(ISBLANK(VLOOKUP(A35698,Questionnaire!A:KQ,284,FALSE)),"#",VLOOKUP(A35698,Questionnaire!A:KQ,284,FALSE))</f>
        <v>#</v>
      </c>
    </row>
    <row r="35699" spans="1:3">
      <c r="A35699" t="s">
        <v>458</v>
      </c>
      <c r="B35699" t="str">
        <f>IF(ISBLANK(VLOOKUP(A35699,Questionnaire!A:KQ,284,FALSE)),"#",VLOOKUP(A35699,Questionnaire!A:KQ,284,FALSE))</f>
        <v>#</v>
      </c>
    </row>
    <row r="35700" spans="1:3">
      <c r="A35700" t="s">
        <v>461</v>
      </c>
      <c r="B35700" t="str">
        <f>IF(ISBLANK(VLOOKUP(A35700,Questionnaire!A:KQ,284,FALSE)),"#",VLOOKUP(A35700,Questionnaire!A:KQ,284,FALSE))</f>
        <v>#</v>
      </c>
    </row>
    <row r="35701" spans="1:3">
      <c r="A35701" t="s">
        <v>465</v>
      </c>
      <c r="B35701" t="str">
        <f>IF(ISBLANK(VLOOKUP(A35701,Questionnaire!A:KQ,284,FALSE)),"#",VLOOKUP(A35701,Questionnaire!A:KQ,284,FALSE))</f>
        <v>#</v>
      </c>
    </row>
    <row r="35702" spans="1:3">
      <c r="A35702" t="s">
        <v>467</v>
      </c>
      <c r="B35702" t="str">
        <f>IF(ISBLANK(VLOOKUP(A35702,Questionnaire!A:KQ,284,FALSE)),"#",VLOOKUP(A35702,Questionnaire!A:KQ,284,FALSE))</f>
        <v>#</v>
      </c>
    </row>
    <row r="35703" spans="1:3">
      <c r="A35703" t="s">
        <v>469</v>
      </c>
      <c r="B35703" t="str">
        <f>IF(ISBLANK(VLOOKUP(A35703,Questionnaire!A:KQ,284,FALSE)),"#",VLOOKUP(A35703,Questionnaire!A:KQ,284,FALSE))</f>
        <v>#</v>
      </c>
    </row>
    <row r="35704" spans="1:3">
      <c r="A35704" t="s">
        <v>471</v>
      </c>
      <c r="B35704" t="str">
        <f>IF(ISBLANK(VLOOKUP(A35704,Questionnaire!A:KQ,284,FALSE)),"#",VLOOKUP(A35704,Questionnaire!A:KQ,284,FALSE))</f>
        <v>#</v>
      </c>
    </row>
    <row r="35705" spans="1:3">
      <c r="A35705" t="s">
        <v>473</v>
      </c>
      <c r="B35705" t="str">
        <f>IF(ISBLANK(VLOOKUP(A35705,Questionnaire!A:KQ,284,FALSE)),"#",VLOOKUP(A35705,Questionnaire!A:KQ,284,FALSE))</f>
        <v>#</v>
      </c>
    </row>
    <row r="35706" spans="1:3">
      <c r="A35706" t="s">
        <v>475</v>
      </c>
      <c r="B35706" t="str">
        <f>IF(ISBLANK(VLOOKUP(A35706,Questionnaire!A:KQ,284,FALSE)),"#",VLOOKUP(A35706,Questionnaire!A:KQ,284,FALSE))</f>
        <v>#</v>
      </c>
    </row>
    <row r="35707" spans="1:3">
      <c r="A35707" t="s">
        <v>185</v>
      </c>
      <c r="B35707" t="str">
        <f>IF(ISBLANK(VLOOKUP(A35707,Questionnaire!A:KQ,285,FALSE)),"#",VLOOKUP(A35707,Questionnaire!A:KQ,285,FALSE))</f>
        <v>#</v>
      </c>
      <c r="C35707">
        <v>282</v>
      </c>
    </row>
    <row r="35708" spans="1:3">
      <c r="A35708" t="s">
        <v>187</v>
      </c>
      <c r="B35708" t="str">
        <f>IF(ISNA(VLOOKUP(VLOOKUP(A35708,Questionnaire!A:KQ,285,FALSE),'CORA Encoding'!D:E,2,FALSE)),"#",VLOOKUP(VLOOKUP(A35708,Questionnaire!A:KQ,285,FALSE),'CORA Encoding'!D:E,2,FALSE))</f>
        <v>#</v>
      </c>
    </row>
    <row r="35709" spans="1:3">
      <c r="A35709" t="s">
        <v>189</v>
      </c>
      <c r="B35709" t="str">
        <f>IF(ISNA(VLOOKUP(VLOOKUP(A35709,Questionnaire!A:KQ,285,FALSE),'CORA Encoding'!G:H,2,FALSE)),"#",VLOOKUP(VLOOKUP(A35709,Questionnaire!A:KQ,285,FALSE),'CORA Encoding'!G:H,2,FALSE))</f>
        <v>#</v>
      </c>
    </row>
    <row r="35710" spans="1:3">
      <c r="A35710" t="s">
        <v>191</v>
      </c>
      <c r="B35710" t="str">
        <f>IF(ISNA(VLOOKUP(VLOOKUP(A35710,Questionnaire!A:KQ,285,FALSE),'Country List'!E:F,2,FALSE)),"#",VLOOKUP(VLOOKUP(A35710,Questionnaire!A:KQ,285,FALSE),'Country List'!E:F,2,FALSE))</f>
        <v>#</v>
      </c>
    </row>
    <row r="35711" spans="1:3">
      <c r="A35711" t="s">
        <v>193</v>
      </c>
      <c r="B35711" t="str">
        <f>IF(ISNA(VLOOKUP(VLOOKUP(A35711,Questionnaire!A:KQ,285,FALSE),'Industry List'!B:C,2,FALSE)),"#",VLOOKUP(VLOOKUP(A35711,Questionnaire!A:KQ,285,FALSE),'Industry List'!B:C,2,FALSE))</f>
        <v>#</v>
      </c>
    </row>
    <row r="35712" spans="1:3">
      <c r="A35712" t="s">
        <v>197</v>
      </c>
      <c r="B35712" t="str">
        <f>IF(ISBLANK(VLOOKUP(A35712,Questionnaire!A:KQ,285,FALSE)),"#",VLOOKUP(A35712,Questionnaire!A:KQ,285,FALSE))</f>
        <v>#</v>
      </c>
    </row>
    <row r="35713" spans="1:2">
      <c r="A35713" t="s">
        <v>201</v>
      </c>
      <c r="B35713" t="str">
        <f>IF(ISBLANK(VLOOKUP(A35713,Questionnaire!A:KQ,285,FALSE)),"#",VLOOKUP(A35713,Questionnaire!A:KQ,285,FALSE))</f>
        <v>#</v>
      </c>
    </row>
    <row r="35714" spans="1:2">
      <c r="A35714" t="s">
        <v>203</v>
      </c>
      <c r="B35714" t="str">
        <f>IF(ISNA(VLOOKUP(VLOOKUP(A35714,Questionnaire!A:KQ,285,FALSE),'CORA Encoding'!J:K,2,FALSE)),"#",VLOOKUP(VLOOKUP(A35714,Questionnaire!A:KQ,285,FALSE),'CORA Encoding'!J:K,2,FALSE))</f>
        <v>#</v>
      </c>
    </row>
    <row r="35715" spans="1:2">
      <c r="A35715" t="s">
        <v>208</v>
      </c>
      <c r="B35715" t="str">
        <f>IF(ISBLANK(VLOOKUP(A35715,Questionnaire!A:KQ,285,FALSE)),"#",VLOOKUP(A35715,Questionnaire!A:KQ,285,FALSE))</f>
        <v>#</v>
      </c>
    </row>
    <row r="35716" spans="1:2">
      <c r="A35716" t="s">
        <v>213</v>
      </c>
      <c r="B35716" t="str">
        <f>IF(ISBLANK(VLOOKUP(A35716,Questionnaire!A:KQ,285,FALSE)),"#",VLOOKUP(A35716,Questionnaire!A:KQ,285,FALSE))</f>
        <v>#</v>
      </c>
    </row>
    <row r="35717" spans="1:2">
      <c r="A35717" t="s">
        <v>215</v>
      </c>
      <c r="B35717" t="str">
        <f>IF(ISBLANK(VLOOKUP(A35717,Questionnaire!A:KQ,285,FALSE)),"#",VLOOKUP(A35717,Questionnaire!A:KQ,285,FALSE))</f>
        <v>#</v>
      </c>
    </row>
    <row r="35718" spans="1:2">
      <c r="A35718" t="s">
        <v>217</v>
      </c>
      <c r="B35718" t="str">
        <f>IF(ISBLANK(VLOOKUP(A35718,Questionnaire!A:KQ,285,FALSE)),"#",VLOOKUP(A35718,Questionnaire!A:KQ,285,FALSE))</f>
        <v>#</v>
      </c>
    </row>
    <row r="35719" spans="1:2">
      <c r="A35719" t="s">
        <v>219</v>
      </c>
      <c r="B35719" t="str">
        <f>IF(ISBLANK(VLOOKUP(A35719,Questionnaire!A:KQ,285,FALSE)),"#",VLOOKUP(A35719,Questionnaire!A:KQ,285,FALSE))</f>
        <v>#</v>
      </c>
    </row>
    <row r="35720" spans="1:2">
      <c r="A35720" t="s">
        <v>221</v>
      </c>
      <c r="B35720" t="str">
        <f>IF(ISBLANK(VLOOKUP(A35720,Questionnaire!A:KQ,285,FALSE)),"#",VLOOKUP(A35720,Questionnaire!A:KQ,285,FALSE))</f>
        <v>#</v>
      </c>
    </row>
    <row r="35721" spans="1:2">
      <c r="A35721" t="s">
        <v>223</v>
      </c>
      <c r="B35721" t="str">
        <f>IF(ISBLANK(VLOOKUP(A35721,Questionnaire!A:KQ,285,FALSE)),"#",VLOOKUP(A35721,Questionnaire!A:KQ,285,FALSE))</f>
        <v>#</v>
      </c>
    </row>
    <row r="35722" spans="1:2">
      <c r="A35722" t="s">
        <v>225</v>
      </c>
      <c r="B35722" t="str">
        <f>IF(ISBLANK(VLOOKUP(A35722,Questionnaire!A:KQ,285,FALSE)),"#",VLOOKUP(A35722,Questionnaire!A:KQ,285,FALSE))</f>
        <v>#</v>
      </c>
    </row>
    <row r="35723" spans="1:2">
      <c r="A35723" t="s">
        <v>227</v>
      </c>
      <c r="B35723" t="str">
        <f>IF(ISBLANK(VLOOKUP(A35723,Questionnaire!A:KQ,285,FALSE)),"#",VLOOKUP(A35723,Questionnaire!A:KQ,285,FALSE))</f>
        <v>#</v>
      </c>
    </row>
    <row r="35724" spans="1:2">
      <c r="A35724" t="s">
        <v>229</v>
      </c>
      <c r="B35724" t="str">
        <f>IF(ISBLANK(VLOOKUP(A35724,Questionnaire!A:KQ,285,FALSE)),"#",VLOOKUP(A35724,Questionnaire!A:KQ,285,FALSE))</f>
        <v>#</v>
      </c>
    </row>
    <row r="35725" spans="1:2">
      <c r="A35725" t="s">
        <v>231</v>
      </c>
      <c r="B35725" t="str">
        <f>IF(ISBLANK(VLOOKUP(A35725,Questionnaire!A:KQ,285,FALSE)),"#",VLOOKUP(A35725,Questionnaire!A:KQ,285,FALSE))</f>
        <v>#</v>
      </c>
    </row>
    <row r="35726" spans="1:2">
      <c r="A35726" t="s">
        <v>233</v>
      </c>
      <c r="B35726" t="str">
        <f>IF(ISBLANK(VLOOKUP(A35726,Questionnaire!A:KQ,285,FALSE)),"#",VLOOKUP(A35726,Questionnaire!A:KQ,285,FALSE))</f>
        <v>#</v>
      </c>
    </row>
    <row r="35727" spans="1:2">
      <c r="A35727" t="s">
        <v>235</v>
      </c>
      <c r="B35727" t="str">
        <f>IF(ISBLANK(VLOOKUP(A35727,Questionnaire!A:KQ,285,FALSE)),"#",VLOOKUP(A35727,Questionnaire!A:KQ,285,FALSE))</f>
        <v>#</v>
      </c>
    </row>
    <row r="35728" spans="1:2">
      <c r="A35728" t="s">
        <v>237</v>
      </c>
      <c r="B35728" t="str">
        <f>IF(ISBLANK(VLOOKUP(A35728,Questionnaire!A:KQ,285,FALSE)),"#",VLOOKUP(A35728,Questionnaire!A:KQ,285,FALSE))</f>
        <v>#</v>
      </c>
    </row>
    <row r="35729" spans="1:2">
      <c r="A35729" t="s">
        <v>239</v>
      </c>
      <c r="B35729" t="str">
        <f>IF(ISBLANK(VLOOKUP(A35729,Questionnaire!A:KQ,285,FALSE)),"#",VLOOKUP(A35729,Questionnaire!A:KQ,285,FALSE))</f>
        <v>#</v>
      </c>
    </row>
    <row r="35730" spans="1:2">
      <c r="A35730" t="s">
        <v>242</v>
      </c>
      <c r="B35730" t="str">
        <f>IF(ISBLANK(VLOOKUP(A35730,Questionnaire!A:KQ,285,FALSE)),"#",VLOOKUP(A35730,Questionnaire!A:KQ,285,FALSE))</f>
        <v>#</v>
      </c>
    </row>
    <row r="35731" spans="1:2">
      <c r="A35731" t="s">
        <v>245</v>
      </c>
      <c r="B35731" t="str">
        <f>IF(ISBLANK(VLOOKUP(A35731,Questionnaire!A:KQ,285,FALSE)),"#",VLOOKUP(A35731,Questionnaire!A:KQ,285,FALSE))</f>
        <v>#</v>
      </c>
    </row>
    <row r="35732" spans="1:2">
      <c r="A35732" t="s">
        <v>247</v>
      </c>
      <c r="B35732" t="str">
        <f>IF(ISBLANK(VLOOKUP(A35732,Questionnaire!A:KQ,285,FALSE)),"#",VLOOKUP(A35732,Questionnaire!A:KQ,285,FALSE))</f>
        <v>#</v>
      </c>
    </row>
    <row r="35733" spans="1:2">
      <c r="A35733" t="s">
        <v>249</v>
      </c>
      <c r="B35733" t="str">
        <f>IF(ISBLANK(VLOOKUP(A35733,Questionnaire!A:KQ,285,FALSE)),"#",VLOOKUP(A35733,Questionnaire!A:KQ,285,FALSE))</f>
        <v>#</v>
      </c>
    </row>
    <row r="35734" spans="1:2">
      <c r="A35734" t="s">
        <v>250</v>
      </c>
      <c r="B35734" t="str">
        <f>IF(ISBLANK(VLOOKUP(A35734,Questionnaire!A:KQ,285,FALSE)),"#",VLOOKUP(A35734,Questionnaire!A:KQ,285,FALSE))</f>
        <v>#</v>
      </c>
    </row>
    <row r="35735" spans="1:2">
      <c r="A35735" t="s">
        <v>252</v>
      </c>
      <c r="B35735" t="str">
        <f>IF(ISBLANK(VLOOKUP(A35735,Questionnaire!A:KQ,285,FALSE)),"#",VLOOKUP(A35735,Questionnaire!A:KQ,285,FALSE))</f>
        <v>#</v>
      </c>
    </row>
    <row r="35736" spans="1:2">
      <c r="A35736" t="s">
        <v>255</v>
      </c>
      <c r="B35736" t="str">
        <f>IF(ISBLANK(VLOOKUP(A35736,Questionnaire!A:KQ,285,FALSE)),"#",VLOOKUP(A35736,Questionnaire!A:KQ,285,FALSE))</f>
        <v>#</v>
      </c>
    </row>
    <row r="35737" spans="1:2">
      <c r="A35737" t="s">
        <v>258</v>
      </c>
      <c r="B35737" t="str">
        <f>IF(ISNA(VLOOKUP(VLOOKUP(A35737,Questionnaire!A:KQ,285,FALSE),'CORA Encoding'!M:N,2,FALSE)),"#",VLOOKUP(VLOOKUP(A35737,Questionnaire!A:KQ,285,FALSE),'CORA Encoding'!M:N,2,FALSE))</f>
        <v>#</v>
      </c>
    </row>
    <row r="35738" spans="1:2">
      <c r="A35738" t="s">
        <v>261</v>
      </c>
      <c r="B35738" t="str">
        <f>IF(ISBLANK(VLOOKUP(A35738,Questionnaire!A:KQ,285,FALSE)),"#",VLOOKUP(A35738,Questionnaire!A:KQ,285,FALSE))</f>
        <v>#</v>
      </c>
    </row>
    <row r="35739" spans="1:2">
      <c r="A35739" t="s">
        <v>263</v>
      </c>
      <c r="B35739" t="str">
        <f>IF(ISBLANK(VLOOKUP(A35739,Questionnaire!A:KQ,285,FALSE)),"#",VLOOKUP(A35739,Questionnaire!A:KQ,285,FALSE))</f>
        <v>#</v>
      </c>
    </row>
    <row r="35740" spans="1:2">
      <c r="A35740" t="s">
        <v>265</v>
      </c>
      <c r="B35740" t="str">
        <f>IF(ISBLANK(VLOOKUP(A35740,Questionnaire!A:KQ,285,FALSE)),"#",VLOOKUP(A35740,Questionnaire!A:KQ,285,FALSE))</f>
        <v>#</v>
      </c>
    </row>
    <row r="35741" spans="1:2">
      <c r="A35741" t="s">
        <v>267</v>
      </c>
      <c r="B35741" t="str">
        <f>IF(ISBLANK(VLOOKUP(A35741,Questionnaire!A:KQ,285,FALSE)),"#",VLOOKUP(A35741,Questionnaire!A:KQ,285,FALSE))</f>
        <v>#</v>
      </c>
    </row>
    <row r="35742" spans="1:2">
      <c r="A35742" t="s">
        <v>269</v>
      </c>
      <c r="B35742" t="str">
        <f>IF(ISBLANK(VLOOKUP(A35742,Questionnaire!A:KQ,285,FALSE)),"#",VLOOKUP(A35742,Questionnaire!A:KQ,285,FALSE))</f>
        <v>#</v>
      </c>
    </row>
    <row r="35743" spans="1:2">
      <c r="A35743" t="s">
        <v>274</v>
      </c>
      <c r="B35743" t="str">
        <f>IF(ISBLANK(VLOOKUP(A35743,Questionnaire!A:KQ,285,FALSE)),"#",VLOOKUP(A35743,Questionnaire!A:KQ,285,FALSE))</f>
        <v>#</v>
      </c>
    </row>
    <row r="35744" spans="1:2">
      <c r="A35744" t="s">
        <v>276</v>
      </c>
      <c r="B35744" t="str">
        <f>IF(ISBLANK(VLOOKUP(A35744,Questionnaire!A:KQ,285,FALSE)),"#",VLOOKUP(A35744,Questionnaire!A:KQ,285,FALSE))</f>
        <v>#</v>
      </c>
    </row>
    <row r="35745" spans="1:2">
      <c r="A35745" t="s">
        <v>278</v>
      </c>
      <c r="B35745" t="str">
        <f>IF(ISBLANK(VLOOKUP(A35745,Questionnaire!A:KQ,285,FALSE)),"#",VLOOKUP(A35745,Questionnaire!A:KQ,285,FALSE))</f>
        <v>#</v>
      </c>
    </row>
    <row r="35746" spans="1:2">
      <c r="A35746" t="s">
        <v>280</v>
      </c>
      <c r="B35746" t="str">
        <f>IF(ISBLANK(VLOOKUP(A35746,Questionnaire!A:KQ,285,FALSE)),"#",VLOOKUP(A35746,Questionnaire!A:KQ,285,FALSE))</f>
        <v>#</v>
      </c>
    </row>
    <row r="35747" spans="1:2">
      <c r="A35747" t="s">
        <v>282</v>
      </c>
      <c r="B35747" t="str">
        <f>IF(ISBLANK(VLOOKUP(A35747,Questionnaire!A:KQ,285,FALSE)),"#",VLOOKUP(A35747,Questionnaire!A:KQ,285,FALSE))</f>
        <v>#</v>
      </c>
    </row>
    <row r="35748" spans="1:2">
      <c r="A35748" t="s">
        <v>286</v>
      </c>
      <c r="B35748" t="str">
        <f>IF(ISBLANK(VLOOKUP(A35748,Questionnaire!A:KQ,285,FALSE)),"#",VLOOKUP(A35748,Questionnaire!A:KQ,285,FALSE))</f>
        <v>#</v>
      </c>
    </row>
    <row r="35749" spans="1:2">
      <c r="A35749" t="s">
        <v>288</v>
      </c>
      <c r="B35749" t="str">
        <f>IF(ISBLANK(VLOOKUP(A35749,Questionnaire!A:KQ,285,FALSE)),"#",VLOOKUP(A35749,Questionnaire!A:KQ,285,FALSE))</f>
        <v>#</v>
      </c>
    </row>
    <row r="35750" spans="1:2">
      <c r="A35750" t="s">
        <v>290</v>
      </c>
      <c r="B35750" t="str">
        <f>IF(ISBLANK(VLOOKUP(A35750,Questionnaire!A:KQ,285,FALSE)),"#",VLOOKUP(A35750,Questionnaire!A:KQ,285,FALSE))</f>
        <v>#</v>
      </c>
    </row>
    <row r="35751" spans="1:2">
      <c r="A35751" t="s">
        <v>292</v>
      </c>
      <c r="B35751" t="str">
        <f>IF(ISBLANK(VLOOKUP(A35751,Questionnaire!A:KQ,285,FALSE)),"#",VLOOKUP(A35751,Questionnaire!A:KQ,285,FALSE))</f>
        <v>#</v>
      </c>
    </row>
    <row r="35752" spans="1:2">
      <c r="A35752" t="s">
        <v>294</v>
      </c>
      <c r="B35752" t="str">
        <f>IF(ISBLANK(VLOOKUP(A35752,Questionnaire!A:KQ,285,FALSE)),"#",VLOOKUP(A35752,Questionnaire!A:KQ,285,FALSE))</f>
        <v>#</v>
      </c>
    </row>
    <row r="35753" spans="1:2">
      <c r="A35753" t="s">
        <v>296</v>
      </c>
      <c r="B35753" t="str">
        <f>IF(ISBLANK(VLOOKUP(A35753,Questionnaire!A:KQ,285,FALSE)),"#",VLOOKUP(A35753,Questionnaire!A:KQ,285,FALSE))</f>
        <v>#</v>
      </c>
    </row>
    <row r="35754" spans="1:2">
      <c r="A35754" t="s">
        <v>301</v>
      </c>
      <c r="B35754" t="str">
        <f>IF(ISBLANK(VLOOKUP(A35754,Questionnaire!A:KQ,285,FALSE)),"#",VLOOKUP(A35754,Questionnaire!A:KQ,285,FALSE))</f>
        <v>#</v>
      </c>
    </row>
    <row r="35755" spans="1:2">
      <c r="A35755" t="s">
        <v>303</v>
      </c>
      <c r="B35755" t="str">
        <f>IF(ISBLANK(VLOOKUP(A35755,Questionnaire!A:KQ,285,FALSE)),"#",VLOOKUP(A35755,Questionnaire!A:KQ,285,FALSE))</f>
        <v>#</v>
      </c>
    </row>
    <row r="35756" spans="1:2">
      <c r="A35756" t="s">
        <v>305</v>
      </c>
      <c r="B35756" t="str">
        <f>IF(ISBLANK(VLOOKUP(A35756,Questionnaire!A:KQ,285,FALSE)),"#",VLOOKUP(A35756,Questionnaire!A:KQ,285,FALSE))</f>
        <v>#</v>
      </c>
    </row>
    <row r="35757" spans="1:2">
      <c r="A35757" t="s">
        <v>307</v>
      </c>
      <c r="B35757" t="str">
        <f>IF(ISBLANK(VLOOKUP(A35757,Questionnaire!A:KQ,285,FALSE)),"#",VLOOKUP(A35757,Questionnaire!A:KQ,285,FALSE))</f>
        <v>#</v>
      </c>
    </row>
    <row r="35758" spans="1:2">
      <c r="A35758" t="s">
        <v>311</v>
      </c>
      <c r="B35758" t="str">
        <f>IF(ISBLANK(VLOOKUP(A35758,Questionnaire!A:KQ,285,FALSE)),"#",VLOOKUP(A35758,Questionnaire!A:KQ,285,FALSE))</f>
        <v>#</v>
      </c>
    </row>
    <row r="35759" spans="1:2">
      <c r="A35759" t="s">
        <v>313</v>
      </c>
      <c r="B35759" t="str">
        <f>IF(ISBLANK(VLOOKUP(A35759,Questionnaire!A:KQ,285,FALSE)),"#",VLOOKUP(A35759,Questionnaire!A:KQ,285,FALSE))</f>
        <v>#</v>
      </c>
    </row>
    <row r="35760" spans="1:2">
      <c r="A35760" t="s">
        <v>314</v>
      </c>
      <c r="B35760" t="str">
        <f>IF(ISBLANK(VLOOKUP(A35760,Questionnaire!A:KQ,285,FALSE)),"#",VLOOKUP(A35760,Questionnaire!A:KQ,285,FALSE))</f>
        <v>#</v>
      </c>
    </row>
    <row r="35761" spans="1:2">
      <c r="A35761" t="s">
        <v>315</v>
      </c>
      <c r="B35761" t="str">
        <f>IF(ISBLANK(VLOOKUP(A35761,Questionnaire!A:KQ,285,FALSE)),"#",VLOOKUP(A35761,Questionnaire!A:KQ,285,FALSE))</f>
        <v>#</v>
      </c>
    </row>
    <row r="35762" spans="1:2">
      <c r="A35762" t="s">
        <v>317</v>
      </c>
      <c r="B35762" t="str">
        <f>IF(ISBLANK(VLOOKUP(A35762,Questionnaire!A:KQ,285,FALSE)),"#",VLOOKUP(A35762,Questionnaire!A:KQ,285,FALSE))</f>
        <v>#</v>
      </c>
    </row>
    <row r="35763" spans="1:2">
      <c r="A35763" t="s">
        <v>319</v>
      </c>
      <c r="B35763" t="str">
        <f>IF(ISBLANK(VLOOKUP(A35763,Questionnaire!A:KQ,285,FALSE)),"#",VLOOKUP(A35763,Questionnaire!A:KQ,285,FALSE))</f>
        <v>#</v>
      </c>
    </row>
    <row r="35764" spans="1:2">
      <c r="A35764" t="s">
        <v>322</v>
      </c>
      <c r="B35764" t="str">
        <f>IF(ISBLANK(VLOOKUP(A35764,Questionnaire!A:KQ,285,FALSE)),"#",VLOOKUP(A35764,Questionnaire!A:KQ,285,FALSE))</f>
        <v>#</v>
      </c>
    </row>
    <row r="35765" spans="1:2">
      <c r="A35765" t="s">
        <v>326</v>
      </c>
      <c r="B35765" t="str">
        <f>IF(ISBLANK(VLOOKUP(A35765,Questionnaire!A:KQ,285,FALSE)),"#",VLOOKUP(A35765,Questionnaire!A:KQ,285,FALSE))</f>
        <v>#</v>
      </c>
    </row>
    <row r="35766" spans="1:2">
      <c r="A35766" t="s">
        <v>328</v>
      </c>
      <c r="B35766" t="str">
        <f>IF(ISBLANK(VLOOKUP(A35766,Questionnaire!A:KQ,285,FALSE)),"#",VLOOKUP(A35766,Questionnaire!A:KQ,285,FALSE))</f>
        <v>#</v>
      </c>
    </row>
    <row r="35767" spans="1:2">
      <c r="A35767" t="s">
        <v>332</v>
      </c>
      <c r="B35767" t="str">
        <f>IF(ISBLANK(VLOOKUP(A35767,Questionnaire!A:KQ,285,FALSE)),"#",VLOOKUP(A35767,Questionnaire!A:KQ,285,FALSE))</f>
        <v>#</v>
      </c>
    </row>
    <row r="35768" spans="1:2">
      <c r="A35768" t="s">
        <v>333</v>
      </c>
      <c r="B35768" t="str">
        <f>IF(ISBLANK(VLOOKUP(A35768,Questionnaire!A:KQ,285,FALSE)),"#",VLOOKUP(A35768,Questionnaire!A:KQ,285,FALSE))</f>
        <v>#</v>
      </c>
    </row>
    <row r="35769" spans="1:2">
      <c r="A35769" t="s">
        <v>334</v>
      </c>
      <c r="B35769" t="str">
        <f>IF(ISBLANK(VLOOKUP(A35769,Questionnaire!A:KQ,285,FALSE)),"#",VLOOKUP(A35769,Questionnaire!A:KQ,285,FALSE))</f>
        <v>#</v>
      </c>
    </row>
    <row r="35770" spans="1:2">
      <c r="A35770" t="s">
        <v>335</v>
      </c>
      <c r="B35770" t="str">
        <f>IF(ISBLANK(VLOOKUP(A35770,Questionnaire!A:KQ,285,FALSE)),"#",VLOOKUP(A35770,Questionnaire!A:KQ,285,FALSE))</f>
        <v>#</v>
      </c>
    </row>
    <row r="35771" spans="1:2">
      <c r="A35771" t="s">
        <v>336</v>
      </c>
      <c r="B35771" t="str">
        <f>IF(ISBLANK(VLOOKUP(A35771,Questionnaire!A:KQ,285,FALSE)),"#",VLOOKUP(A35771,Questionnaire!A:KQ,285,FALSE))</f>
        <v>#</v>
      </c>
    </row>
    <row r="35772" spans="1:2">
      <c r="A35772" t="s">
        <v>337</v>
      </c>
      <c r="B35772" t="str">
        <f>IF(ISBLANK(VLOOKUP(A35772,Questionnaire!A:KQ,285,FALSE)),"#",VLOOKUP(A35772,Questionnaire!A:KQ,285,FALSE))</f>
        <v>#</v>
      </c>
    </row>
    <row r="35773" spans="1:2">
      <c r="A35773" t="s">
        <v>338</v>
      </c>
      <c r="B35773" t="str">
        <f>IF(ISBLANK(VLOOKUP(A35773,Questionnaire!A:KQ,285,FALSE)),"#",VLOOKUP(A35773,Questionnaire!A:KQ,285,FALSE))</f>
        <v>#</v>
      </c>
    </row>
    <row r="35774" spans="1:2">
      <c r="A35774" t="s">
        <v>339</v>
      </c>
      <c r="B35774" t="str">
        <f>IF(ISBLANK(VLOOKUP(A35774,Questionnaire!A:KQ,285,FALSE)),"#",VLOOKUP(A35774,Questionnaire!A:KQ,285,FALSE))</f>
        <v>#</v>
      </c>
    </row>
    <row r="35775" spans="1:2">
      <c r="A35775" t="s">
        <v>340</v>
      </c>
      <c r="B35775" t="str">
        <f>IF(ISBLANK(VLOOKUP(A35775,Questionnaire!A:KQ,285,FALSE)),"#",VLOOKUP(A35775,Questionnaire!A:KQ,285,FALSE))</f>
        <v>#</v>
      </c>
    </row>
    <row r="35776" spans="1:2">
      <c r="A35776" t="s">
        <v>341</v>
      </c>
      <c r="B35776" t="str">
        <f>IF(ISBLANK(VLOOKUP(A35776,Questionnaire!A:KQ,285,FALSE)),"#",VLOOKUP(A35776,Questionnaire!A:KQ,285,FALSE))</f>
        <v>#</v>
      </c>
    </row>
    <row r="35777" spans="1:2">
      <c r="A35777" t="s">
        <v>342</v>
      </c>
      <c r="B35777" t="str">
        <f>IF(ISBLANK(VLOOKUP(A35777,Questionnaire!A:KQ,285,FALSE)),"#",VLOOKUP(A35777,Questionnaire!A:KQ,285,FALSE))</f>
        <v>#</v>
      </c>
    </row>
    <row r="35778" spans="1:2">
      <c r="A35778" t="s">
        <v>343</v>
      </c>
      <c r="B35778" t="str">
        <f>IF(ISBLANK(VLOOKUP(A35778,Questionnaire!A:KQ,285,FALSE)),"#",VLOOKUP(A35778,Questionnaire!A:KQ,285,FALSE))</f>
        <v>#</v>
      </c>
    </row>
    <row r="35779" spans="1:2">
      <c r="A35779" t="s">
        <v>344</v>
      </c>
      <c r="B35779" t="str">
        <f>IF(ISBLANK(VLOOKUP(A35779,Questionnaire!A:KQ,285,FALSE)),"#",VLOOKUP(A35779,Questionnaire!A:KQ,285,FALSE))</f>
        <v>#</v>
      </c>
    </row>
    <row r="35780" spans="1:2">
      <c r="A35780" t="s">
        <v>345</v>
      </c>
      <c r="B35780" t="str">
        <f>IF(ISBLANK(VLOOKUP(A35780,Questionnaire!A:KQ,285,FALSE)),"#",VLOOKUP(A35780,Questionnaire!A:KQ,285,FALSE))</f>
        <v>#</v>
      </c>
    </row>
    <row r="35781" spans="1:2">
      <c r="A35781" t="s">
        <v>348</v>
      </c>
      <c r="B35781" t="str">
        <f>IF(ISBLANK(VLOOKUP(A35781,Questionnaire!A:KQ,285,FALSE)),"#",VLOOKUP(A35781,Questionnaire!A:KQ,285,FALSE))</f>
        <v>#</v>
      </c>
    </row>
    <row r="35782" spans="1:2">
      <c r="A35782" t="s">
        <v>353</v>
      </c>
      <c r="B35782" t="str">
        <f>IF(ISBLANK(VLOOKUP(A35782,Questionnaire!A:KQ,285,FALSE)),"#",VLOOKUP(A35782,Questionnaire!A:KQ,285,FALSE))</f>
        <v>#</v>
      </c>
    </row>
    <row r="35783" spans="1:2">
      <c r="A35783" t="s">
        <v>354</v>
      </c>
      <c r="B35783" t="str">
        <f>IF(ISBLANK(VLOOKUP(A35783,Questionnaire!A:KQ,285,FALSE)),"#",VLOOKUP(A35783,Questionnaire!A:KQ,285,FALSE))</f>
        <v>#</v>
      </c>
    </row>
    <row r="35784" spans="1:2">
      <c r="A35784" t="s">
        <v>355</v>
      </c>
      <c r="B35784" t="str">
        <f>IF(ISBLANK(VLOOKUP(A35784,Questionnaire!A:KQ,285,FALSE)),"#",VLOOKUP(A35784,Questionnaire!A:KQ,285,FALSE))</f>
        <v>#</v>
      </c>
    </row>
    <row r="35785" spans="1:2">
      <c r="A35785" t="s">
        <v>356</v>
      </c>
      <c r="B35785" t="str">
        <f>IF(ISBLANK(VLOOKUP(A35785,Questionnaire!A:KQ,285,FALSE)),"#",VLOOKUP(A35785,Questionnaire!A:KQ,285,FALSE))</f>
        <v>#</v>
      </c>
    </row>
    <row r="35786" spans="1:2">
      <c r="A35786" t="s">
        <v>357</v>
      </c>
      <c r="B35786" t="str">
        <f>IF(ISBLANK(VLOOKUP(A35786,Questionnaire!A:KQ,285,FALSE)),"#",VLOOKUP(A35786,Questionnaire!A:KQ,285,FALSE))</f>
        <v>#</v>
      </c>
    </row>
    <row r="35787" spans="1:2">
      <c r="A35787" t="s">
        <v>360</v>
      </c>
      <c r="B35787" t="str">
        <f>IF(ISBLANK(VLOOKUP(A35787,Questionnaire!A:KQ,285,FALSE)),"#",VLOOKUP(A35787,Questionnaire!A:KQ,285,FALSE))</f>
        <v>#</v>
      </c>
    </row>
    <row r="35788" spans="1:2">
      <c r="A35788" t="s">
        <v>362</v>
      </c>
      <c r="B35788" t="str">
        <f>IF(ISBLANK(VLOOKUP(A35788,Questionnaire!A:KQ,285,FALSE)),"#",VLOOKUP(A35788,Questionnaire!A:KQ,285,FALSE))</f>
        <v>#</v>
      </c>
    </row>
    <row r="35789" spans="1:2">
      <c r="A35789" t="s">
        <v>363</v>
      </c>
      <c r="B35789" t="str">
        <f>IF(ISBLANK(VLOOKUP(A35789,Questionnaire!A:KQ,285,FALSE)),"#",VLOOKUP(A35789,Questionnaire!A:KQ,285,FALSE))</f>
        <v>#</v>
      </c>
    </row>
    <row r="35790" spans="1:2">
      <c r="A35790" t="s">
        <v>364</v>
      </c>
      <c r="B35790" t="str">
        <f>IF(ISBLANK(VLOOKUP(A35790,Questionnaire!A:KQ,285,FALSE)),"#",VLOOKUP(A35790,Questionnaire!A:KQ,285,FALSE))</f>
        <v>#</v>
      </c>
    </row>
    <row r="35791" spans="1:2">
      <c r="A35791" t="s">
        <v>365</v>
      </c>
      <c r="B35791" t="str">
        <f>IF(ISBLANK(VLOOKUP(A35791,Questionnaire!A:KQ,285,FALSE)),"#",VLOOKUP(A35791,Questionnaire!A:KQ,285,FALSE))</f>
        <v>#</v>
      </c>
    </row>
    <row r="35792" spans="1:2">
      <c r="A35792" t="s">
        <v>366</v>
      </c>
      <c r="B35792" t="str">
        <f>IF(ISBLANK(VLOOKUP(A35792,Questionnaire!A:KQ,285,FALSE)),"#",VLOOKUP(A35792,Questionnaire!A:KQ,285,FALSE))</f>
        <v>#</v>
      </c>
    </row>
    <row r="35793" spans="1:2">
      <c r="A35793" t="s">
        <v>371</v>
      </c>
      <c r="B35793" t="str">
        <f>IF(ISBLANK(VLOOKUP(A35793,Questionnaire!A:KQ,285,FALSE)),"#",VLOOKUP(A35793,Questionnaire!A:KQ,285,FALSE))</f>
        <v>#</v>
      </c>
    </row>
    <row r="35794" spans="1:2">
      <c r="A35794" t="s">
        <v>372</v>
      </c>
      <c r="B35794" t="str">
        <f>IF(ISBLANK(VLOOKUP(A35794,Questionnaire!A:KQ,285,FALSE)),"#",VLOOKUP(A35794,Questionnaire!A:KQ,285,FALSE))</f>
        <v>#</v>
      </c>
    </row>
    <row r="35795" spans="1:2">
      <c r="A35795" t="s">
        <v>373</v>
      </c>
      <c r="B35795" t="str">
        <f>IF(ISBLANK(VLOOKUP(A35795,Questionnaire!A:KQ,285,FALSE)),"#",VLOOKUP(A35795,Questionnaire!A:KQ,285,FALSE))</f>
        <v>#</v>
      </c>
    </row>
    <row r="35796" spans="1:2">
      <c r="A35796" t="s">
        <v>374</v>
      </c>
      <c r="B35796" t="str">
        <f>IF(ISBLANK(VLOOKUP(A35796,Questionnaire!A:KQ,285,FALSE)),"#",VLOOKUP(A35796,Questionnaire!A:KQ,285,FALSE))</f>
        <v>#</v>
      </c>
    </row>
    <row r="35797" spans="1:2">
      <c r="A35797" t="s">
        <v>377</v>
      </c>
      <c r="B35797" t="str">
        <f>IF(ISBLANK(VLOOKUP(A35797,Questionnaire!A:KQ,285,FALSE)),"#",VLOOKUP(A35797,Questionnaire!A:KQ,285,FALSE))</f>
        <v>#</v>
      </c>
    </row>
    <row r="35798" spans="1:2">
      <c r="A35798" t="s">
        <v>379</v>
      </c>
      <c r="B35798" t="str">
        <f>IF(ISBLANK(VLOOKUP(A35798,Questionnaire!A:KQ,285,FALSE)),"#",VLOOKUP(A35798,Questionnaire!A:KQ,285,FALSE))</f>
        <v>#</v>
      </c>
    </row>
    <row r="35799" spans="1:2">
      <c r="A35799" t="s">
        <v>380</v>
      </c>
      <c r="B35799" t="str">
        <f>IF(ISBLANK(VLOOKUP(A35799,Questionnaire!A:KQ,285,FALSE)),"#",VLOOKUP(A35799,Questionnaire!A:KQ,285,FALSE))</f>
        <v>#</v>
      </c>
    </row>
    <row r="35800" spans="1:2">
      <c r="A35800" t="s">
        <v>381</v>
      </c>
      <c r="B35800" t="str">
        <f>IF(ISBLANK(VLOOKUP(A35800,Questionnaire!A:KQ,285,FALSE)),"#",VLOOKUP(A35800,Questionnaire!A:KQ,285,FALSE))</f>
        <v>#</v>
      </c>
    </row>
    <row r="35801" spans="1:2">
      <c r="A35801" t="s">
        <v>382</v>
      </c>
      <c r="B35801" t="str">
        <f>IF(ISBLANK(VLOOKUP(A35801,Questionnaire!A:KQ,285,FALSE)),"#",VLOOKUP(A35801,Questionnaire!A:KQ,285,FALSE))</f>
        <v>#</v>
      </c>
    </row>
    <row r="35802" spans="1:2">
      <c r="A35802" t="s">
        <v>384</v>
      </c>
      <c r="B35802" t="str">
        <f>IF(ISBLANK(VLOOKUP(A35802,Questionnaire!A:KQ,285,FALSE)),"#",VLOOKUP(A35802,Questionnaire!A:KQ,285,FALSE))</f>
        <v>#</v>
      </c>
    </row>
    <row r="35803" spans="1:2">
      <c r="A35803" t="s">
        <v>387</v>
      </c>
      <c r="B35803" t="str">
        <f>IF(ISBLANK(VLOOKUP(A35803,Questionnaire!A:KQ,285,FALSE)),"#",VLOOKUP(A35803,Questionnaire!A:KQ,285,FALSE))</f>
        <v>#</v>
      </c>
    </row>
    <row r="35804" spans="1:2">
      <c r="A35804" t="s">
        <v>391</v>
      </c>
      <c r="B35804" t="str">
        <f>IF(ISBLANK(VLOOKUP(A35804,Questionnaire!A:KQ,285,FALSE)),"#",VLOOKUP(A35804,Questionnaire!A:KQ,285,FALSE))</f>
        <v>#</v>
      </c>
    </row>
    <row r="35805" spans="1:2">
      <c r="A35805" t="s">
        <v>393</v>
      </c>
      <c r="B35805" t="str">
        <f>IF(ISBLANK(VLOOKUP(A35805,Questionnaire!A:KQ,285,FALSE)),"#",VLOOKUP(A35805,Questionnaire!A:KQ,285,FALSE))</f>
        <v>#</v>
      </c>
    </row>
    <row r="35806" spans="1:2">
      <c r="A35806" t="s">
        <v>395</v>
      </c>
      <c r="B35806" t="str">
        <f>IF(ISBLANK(VLOOKUP(A35806,Questionnaire!A:KQ,285,FALSE)),"#",VLOOKUP(A35806,Questionnaire!A:KQ,285,FALSE))</f>
        <v>#</v>
      </c>
    </row>
    <row r="35807" spans="1:2">
      <c r="A35807" t="s">
        <v>398</v>
      </c>
      <c r="B35807" t="str">
        <f>IF(ISBLANK(VLOOKUP(A35807,Questionnaire!A:KQ,285,FALSE)),"#",VLOOKUP(A35807,Questionnaire!A:KQ,285,FALSE))</f>
        <v>#</v>
      </c>
    </row>
    <row r="35808" spans="1:2">
      <c r="A35808" t="s">
        <v>402</v>
      </c>
      <c r="B35808" t="str">
        <f>IF(ISBLANK(VLOOKUP(A35808,Questionnaire!A:KQ,285,FALSE)),"#",VLOOKUP(A35808,Questionnaire!A:KQ,285,FALSE))</f>
        <v>#</v>
      </c>
    </row>
    <row r="35809" spans="1:2">
      <c r="A35809" t="s">
        <v>405</v>
      </c>
      <c r="B35809" t="str">
        <f>IF(ISBLANK(VLOOKUP(A35809,Questionnaire!A:KQ,285,FALSE)),"#",VLOOKUP(A35809,Questionnaire!A:KQ,285,FALSE))</f>
        <v>#</v>
      </c>
    </row>
    <row r="35810" spans="1:2">
      <c r="A35810" t="s">
        <v>409</v>
      </c>
      <c r="B35810" t="str">
        <f>IF(ISBLANK(VLOOKUP(A35810,Questionnaire!A:KQ,285,FALSE)),"#",VLOOKUP(A35810,Questionnaire!A:KQ,285,FALSE))</f>
        <v>#</v>
      </c>
    </row>
    <row r="35811" spans="1:2">
      <c r="A35811" t="s">
        <v>412</v>
      </c>
      <c r="B35811" t="str">
        <f>IF(ISBLANK(VLOOKUP(A35811,Questionnaire!A:KQ,285,FALSE)),"#",VLOOKUP(A35811,Questionnaire!A:KQ,285,FALSE))</f>
        <v>#</v>
      </c>
    </row>
    <row r="35812" spans="1:2">
      <c r="A35812" t="s">
        <v>415</v>
      </c>
      <c r="B35812" t="str">
        <f>IF(ISBLANK(VLOOKUP(A35812,Questionnaire!A:KQ,285,FALSE)),"#",VLOOKUP(A35812,Questionnaire!A:KQ,285,FALSE))</f>
        <v>#</v>
      </c>
    </row>
    <row r="35813" spans="1:2">
      <c r="A35813" t="s">
        <v>418</v>
      </c>
      <c r="B35813" t="str">
        <f>IF(ISBLANK(VLOOKUP(A35813,Questionnaire!A:KQ,285,FALSE)),"#",VLOOKUP(A35813,Questionnaire!A:KQ,285,FALSE))</f>
        <v>#</v>
      </c>
    </row>
    <row r="35814" spans="1:2">
      <c r="A35814" t="s">
        <v>421</v>
      </c>
      <c r="B35814" t="str">
        <f>IF(ISBLANK(VLOOKUP(A35814,Questionnaire!A:KQ,285,FALSE)),"#",VLOOKUP(A35814,Questionnaire!A:KQ,285,FALSE))</f>
        <v>#</v>
      </c>
    </row>
    <row r="35815" spans="1:2">
      <c r="A35815" t="s">
        <v>424</v>
      </c>
      <c r="B35815" t="str">
        <f>IF(ISBLANK(VLOOKUP(A35815,Questionnaire!A:KQ,285,FALSE)),"#",VLOOKUP(A35815,Questionnaire!A:KQ,285,FALSE))</f>
        <v>#</v>
      </c>
    </row>
    <row r="35816" spans="1:2">
      <c r="A35816" t="s">
        <v>429</v>
      </c>
      <c r="B35816" t="str">
        <f>IF(ISBLANK(VLOOKUP(A35816,Questionnaire!A:KQ,285,FALSE)),"#",VLOOKUP(A35816,Questionnaire!A:KQ,285,FALSE))</f>
        <v>#</v>
      </c>
    </row>
    <row r="35817" spans="1:2">
      <c r="A35817" t="s">
        <v>432</v>
      </c>
      <c r="B35817" t="str">
        <f>IF(ISBLANK(VLOOKUP(A35817,Questionnaire!A:KQ,285,FALSE)),"#",VLOOKUP(A35817,Questionnaire!A:KQ,285,FALSE))</f>
        <v>#</v>
      </c>
    </row>
    <row r="35818" spans="1:2">
      <c r="A35818" t="s">
        <v>435</v>
      </c>
      <c r="B35818" t="str">
        <f>IF(ISBLANK(VLOOKUP(A35818,Questionnaire!A:KQ,285,FALSE)),"#",VLOOKUP(A35818,Questionnaire!A:KQ,285,FALSE))</f>
        <v>#</v>
      </c>
    </row>
    <row r="35819" spans="1:2">
      <c r="A35819" t="s">
        <v>437</v>
      </c>
      <c r="B35819" t="str">
        <f>IF(ISBLANK(VLOOKUP(A35819,Questionnaire!A:KQ,285,FALSE)),"#",VLOOKUP(A35819,Questionnaire!A:KQ,285,FALSE))</f>
        <v>#</v>
      </c>
    </row>
    <row r="35820" spans="1:2">
      <c r="A35820" t="s">
        <v>439</v>
      </c>
      <c r="B35820" t="str">
        <f>IF(ISBLANK(VLOOKUP(A35820,Questionnaire!A:KQ,285,FALSE)),"#",VLOOKUP(A35820,Questionnaire!A:KQ,285,FALSE))</f>
        <v>#</v>
      </c>
    </row>
    <row r="35821" spans="1:2">
      <c r="A35821" t="s">
        <v>442</v>
      </c>
      <c r="B35821" t="str">
        <f>IF(ISBLANK(VLOOKUP(A35821,Questionnaire!A:KQ,285,FALSE)),"#",VLOOKUP(A35821,Questionnaire!A:KQ,285,FALSE))</f>
        <v>#</v>
      </c>
    </row>
    <row r="35822" spans="1:2">
      <c r="A35822" t="s">
        <v>445</v>
      </c>
      <c r="B35822" t="str">
        <f>IF(ISBLANK(VLOOKUP(A35822,Questionnaire!A:KQ,285,FALSE)),"#",VLOOKUP(A35822,Questionnaire!A:KQ,285,FALSE))</f>
        <v>#</v>
      </c>
    </row>
    <row r="35823" spans="1:2">
      <c r="A35823" t="s">
        <v>448</v>
      </c>
      <c r="B35823" t="str">
        <f>IF(ISBLANK(VLOOKUP(A35823,Questionnaire!A:KQ,285,FALSE)),"#",VLOOKUP(A35823,Questionnaire!A:KQ,285,FALSE))</f>
        <v>#</v>
      </c>
    </row>
    <row r="35824" spans="1:2">
      <c r="A35824" t="s">
        <v>452</v>
      </c>
      <c r="B35824" t="str">
        <f>IF(ISBLANK(VLOOKUP(A35824,Questionnaire!A:KQ,285,FALSE)),"#",VLOOKUP(A35824,Questionnaire!A:KQ,285,FALSE))</f>
        <v>#</v>
      </c>
    </row>
    <row r="35825" spans="1:3">
      <c r="A35825" t="s">
        <v>455</v>
      </c>
      <c r="B35825" t="str">
        <f>IF(ISBLANK(VLOOKUP(A35825,Questionnaire!A:KQ,285,FALSE)),"#",VLOOKUP(A35825,Questionnaire!A:KQ,285,FALSE))</f>
        <v>#</v>
      </c>
    </row>
    <row r="35826" spans="1:3">
      <c r="A35826" t="s">
        <v>458</v>
      </c>
      <c r="B35826" t="str">
        <f>IF(ISBLANK(VLOOKUP(A35826,Questionnaire!A:KQ,285,FALSE)),"#",VLOOKUP(A35826,Questionnaire!A:KQ,285,FALSE))</f>
        <v>#</v>
      </c>
    </row>
    <row r="35827" spans="1:3">
      <c r="A35827" t="s">
        <v>461</v>
      </c>
      <c r="B35827" t="str">
        <f>IF(ISBLANK(VLOOKUP(A35827,Questionnaire!A:KQ,285,FALSE)),"#",VLOOKUP(A35827,Questionnaire!A:KQ,285,FALSE))</f>
        <v>#</v>
      </c>
    </row>
    <row r="35828" spans="1:3">
      <c r="A35828" t="s">
        <v>465</v>
      </c>
      <c r="B35828" t="str">
        <f>IF(ISBLANK(VLOOKUP(A35828,Questionnaire!A:KQ,285,FALSE)),"#",VLOOKUP(A35828,Questionnaire!A:KQ,285,FALSE))</f>
        <v>#</v>
      </c>
    </row>
    <row r="35829" spans="1:3">
      <c r="A35829" t="s">
        <v>467</v>
      </c>
      <c r="B35829" t="str">
        <f>IF(ISBLANK(VLOOKUP(A35829,Questionnaire!A:KQ,285,FALSE)),"#",VLOOKUP(A35829,Questionnaire!A:KQ,285,FALSE))</f>
        <v>#</v>
      </c>
    </row>
    <row r="35830" spans="1:3">
      <c r="A35830" t="s">
        <v>469</v>
      </c>
      <c r="B35830" t="str">
        <f>IF(ISBLANK(VLOOKUP(A35830,Questionnaire!A:KQ,285,FALSE)),"#",VLOOKUP(A35830,Questionnaire!A:KQ,285,FALSE))</f>
        <v>#</v>
      </c>
    </row>
    <row r="35831" spans="1:3">
      <c r="A35831" t="s">
        <v>471</v>
      </c>
      <c r="B35831" t="str">
        <f>IF(ISBLANK(VLOOKUP(A35831,Questionnaire!A:KQ,285,FALSE)),"#",VLOOKUP(A35831,Questionnaire!A:KQ,285,FALSE))</f>
        <v>#</v>
      </c>
    </row>
    <row r="35832" spans="1:3">
      <c r="A35832" t="s">
        <v>473</v>
      </c>
      <c r="B35832" t="str">
        <f>IF(ISBLANK(VLOOKUP(A35832,Questionnaire!A:KQ,285,FALSE)),"#",VLOOKUP(A35832,Questionnaire!A:KQ,285,FALSE))</f>
        <v>#</v>
      </c>
    </row>
    <row r="35833" spans="1:3">
      <c r="A35833" t="s">
        <v>475</v>
      </c>
      <c r="B35833" t="str">
        <f>IF(ISBLANK(VLOOKUP(A35833,Questionnaire!A:KQ,285,FALSE)),"#",VLOOKUP(A35833,Questionnaire!A:KQ,285,FALSE))</f>
        <v>#</v>
      </c>
    </row>
    <row r="35834" spans="1:3">
      <c r="A35834" t="s">
        <v>185</v>
      </c>
      <c r="B35834" t="str">
        <f>IF(ISBLANK(VLOOKUP(A35834,Questionnaire!A:KQ,286,FALSE)),"#",VLOOKUP(A35834,Questionnaire!A:KQ,286,FALSE))</f>
        <v>#</v>
      </c>
      <c r="C35834">
        <v>283</v>
      </c>
    </row>
    <row r="35835" spans="1:3">
      <c r="A35835" t="s">
        <v>187</v>
      </c>
      <c r="B35835" t="str">
        <f>IF(ISNA(VLOOKUP(VLOOKUP(A35835,Questionnaire!A:KQ,286,FALSE),'CORA Encoding'!D:E,2,FALSE)),"#",VLOOKUP(VLOOKUP(A35835,Questionnaire!A:KQ,286,FALSE),'CORA Encoding'!D:E,2,FALSE))</f>
        <v>#</v>
      </c>
    </row>
    <row r="35836" spans="1:3">
      <c r="A35836" t="s">
        <v>189</v>
      </c>
      <c r="B35836" t="str">
        <f>IF(ISNA(VLOOKUP(VLOOKUP(A35836,Questionnaire!A:KQ,286,FALSE),'CORA Encoding'!G:H,2,FALSE)),"#",VLOOKUP(VLOOKUP(A35836,Questionnaire!A:KQ,286,FALSE),'CORA Encoding'!G:H,2,FALSE))</f>
        <v>#</v>
      </c>
    </row>
    <row r="35837" spans="1:3">
      <c r="A35837" t="s">
        <v>191</v>
      </c>
      <c r="B35837" t="str">
        <f>IF(ISNA(VLOOKUP(VLOOKUP(A35837,Questionnaire!A:KQ,286,FALSE),'Country List'!E:F,2,FALSE)),"#",VLOOKUP(VLOOKUP(A35837,Questionnaire!A:KQ,286,FALSE),'Country List'!E:F,2,FALSE))</f>
        <v>#</v>
      </c>
    </row>
    <row r="35838" spans="1:3">
      <c r="A35838" t="s">
        <v>193</v>
      </c>
      <c r="B35838" t="str">
        <f>IF(ISNA(VLOOKUP(VLOOKUP(A35838,Questionnaire!A:KQ,286,FALSE),'Industry List'!B:C,2,FALSE)),"#",VLOOKUP(VLOOKUP(A35838,Questionnaire!A:KQ,286,FALSE),'Industry List'!B:C,2,FALSE))</f>
        <v>#</v>
      </c>
    </row>
    <row r="35839" spans="1:3">
      <c r="A35839" t="s">
        <v>197</v>
      </c>
      <c r="B35839" t="str">
        <f>IF(ISBLANK(VLOOKUP(A35839,Questionnaire!A:KQ,286,FALSE)),"#",VLOOKUP(A35839,Questionnaire!A:KQ,286,FALSE))</f>
        <v>#</v>
      </c>
    </row>
    <row r="35840" spans="1:3">
      <c r="A35840" t="s">
        <v>201</v>
      </c>
      <c r="B35840" t="str">
        <f>IF(ISBLANK(VLOOKUP(A35840,Questionnaire!A:KQ,286,FALSE)),"#",VLOOKUP(A35840,Questionnaire!A:KQ,286,FALSE))</f>
        <v>#</v>
      </c>
    </row>
    <row r="35841" spans="1:2">
      <c r="A35841" t="s">
        <v>203</v>
      </c>
      <c r="B35841" t="str">
        <f>IF(ISNA(VLOOKUP(VLOOKUP(A35841,Questionnaire!A:KQ,286,FALSE),'CORA Encoding'!J:K,2,FALSE)),"#",VLOOKUP(VLOOKUP(A35841,Questionnaire!A:KQ,286,FALSE),'CORA Encoding'!J:K,2,FALSE))</f>
        <v>#</v>
      </c>
    </row>
    <row r="35842" spans="1:2">
      <c r="A35842" t="s">
        <v>208</v>
      </c>
      <c r="B35842" t="str">
        <f>IF(ISBLANK(VLOOKUP(A35842,Questionnaire!A:KQ,286,FALSE)),"#",VLOOKUP(A35842,Questionnaire!A:KQ,286,FALSE))</f>
        <v>#</v>
      </c>
    </row>
    <row r="35843" spans="1:2">
      <c r="A35843" t="s">
        <v>213</v>
      </c>
      <c r="B35843" t="str">
        <f>IF(ISBLANK(VLOOKUP(A35843,Questionnaire!A:KQ,286,FALSE)),"#",VLOOKUP(A35843,Questionnaire!A:KQ,286,FALSE))</f>
        <v>#</v>
      </c>
    </row>
    <row r="35844" spans="1:2">
      <c r="A35844" t="s">
        <v>215</v>
      </c>
      <c r="B35844" t="str">
        <f>IF(ISBLANK(VLOOKUP(A35844,Questionnaire!A:KQ,286,FALSE)),"#",VLOOKUP(A35844,Questionnaire!A:KQ,286,FALSE))</f>
        <v>#</v>
      </c>
    </row>
    <row r="35845" spans="1:2">
      <c r="A35845" t="s">
        <v>217</v>
      </c>
      <c r="B35845" t="str">
        <f>IF(ISBLANK(VLOOKUP(A35845,Questionnaire!A:KQ,286,FALSE)),"#",VLOOKUP(A35845,Questionnaire!A:KQ,286,FALSE))</f>
        <v>#</v>
      </c>
    </row>
    <row r="35846" spans="1:2">
      <c r="A35846" t="s">
        <v>219</v>
      </c>
      <c r="B35846" t="str">
        <f>IF(ISBLANK(VLOOKUP(A35846,Questionnaire!A:KQ,286,FALSE)),"#",VLOOKUP(A35846,Questionnaire!A:KQ,286,FALSE))</f>
        <v>#</v>
      </c>
    </row>
    <row r="35847" spans="1:2">
      <c r="A35847" t="s">
        <v>221</v>
      </c>
      <c r="B35847" t="str">
        <f>IF(ISBLANK(VLOOKUP(A35847,Questionnaire!A:KQ,286,FALSE)),"#",VLOOKUP(A35847,Questionnaire!A:KQ,286,FALSE))</f>
        <v>#</v>
      </c>
    </row>
    <row r="35848" spans="1:2">
      <c r="A35848" t="s">
        <v>223</v>
      </c>
      <c r="B35848" t="str">
        <f>IF(ISBLANK(VLOOKUP(A35848,Questionnaire!A:KQ,286,FALSE)),"#",VLOOKUP(A35848,Questionnaire!A:KQ,286,FALSE))</f>
        <v>#</v>
      </c>
    </row>
    <row r="35849" spans="1:2">
      <c r="A35849" t="s">
        <v>225</v>
      </c>
      <c r="B35849" t="str">
        <f>IF(ISBLANK(VLOOKUP(A35849,Questionnaire!A:KQ,286,FALSE)),"#",VLOOKUP(A35849,Questionnaire!A:KQ,286,FALSE))</f>
        <v>#</v>
      </c>
    </row>
    <row r="35850" spans="1:2">
      <c r="A35850" t="s">
        <v>227</v>
      </c>
      <c r="B35850" t="str">
        <f>IF(ISBLANK(VLOOKUP(A35850,Questionnaire!A:KQ,286,FALSE)),"#",VLOOKUP(A35850,Questionnaire!A:KQ,286,FALSE))</f>
        <v>#</v>
      </c>
    </row>
    <row r="35851" spans="1:2">
      <c r="A35851" t="s">
        <v>229</v>
      </c>
      <c r="B35851" t="str">
        <f>IF(ISBLANK(VLOOKUP(A35851,Questionnaire!A:KQ,286,FALSE)),"#",VLOOKUP(A35851,Questionnaire!A:KQ,286,FALSE))</f>
        <v>#</v>
      </c>
    </row>
    <row r="35852" spans="1:2">
      <c r="A35852" t="s">
        <v>231</v>
      </c>
      <c r="B35852" t="str">
        <f>IF(ISBLANK(VLOOKUP(A35852,Questionnaire!A:KQ,286,FALSE)),"#",VLOOKUP(A35852,Questionnaire!A:KQ,286,FALSE))</f>
        <v>#</v>
      </c>
    </row>
    <row r="35853" spans="1:2">
      <c r="A35853" t="s">
        <v>233</v>
      </c>
      <c r="B35853" t="str">
        <f>IF(ISBLANK(VLOOKUP(A35853,Questionnaire!A:KQ,286,FALSE)),"#",VLOOKUP(A35853,Questionnaire!A:KQ,286,FALSE))</f>
        <v>#</v>
      </c>
    </row>
    <row r="35854" spans="1:2">
      <c r="A35854" t="s">
        <v>235</v>
      </c>
      <c r="B35854" t="str">
        <f>IF(ISBLANK(VLOOKUP(A35854,Questionnaire!A:KQ,286,FALSE)),"#",VLOOKUP(A35854,Questionnaire!A:KQ,286,FALSE))</f>
        <v>#</v>
      </c>
    </row>
    <row r="35855" spans="1:2">
      <c r="A35855" t="s">
        <v>237</v>
      </c>
      <c r="B35855" t="str">
        <f>IF(ISBLANK(VLOOKUP(A35855,Questionnaire!A:KQ,286,FALSE)),"#",VLOOKUP(A35855,Questionnaire!A:KQ,286,FALSE))</f>
        <v>#</v>
      </c>
    </row>
    <row r="35856" spans="1:2">
      <c r="A35856" t="s">
        <v>239</v>
      </c>
      <c r="B35856" t="str">
        <f>IF(ISBLANK(VLOOKUP(A35856,Questionnaire!A:KQ,286,FALSE)),"#",VLOOKUP(A35856,Questionnaire!A:KQ,286,FALSE))</f>
        <v>#</v>
      </c>
    </row>
    <row r="35857" spans="1:2">
      <c r="A35857" t="s">
        <v>242</v>
      </c>
      <c r="B35857" t="str">
        <f>IF(ISBLANK(VLOOKUP(A35857,Questionnaire!A:KQ,286,FALSE)),"#",VLOOKUP(A35857,Questionnaire!A:KQ,286,FALSE))</f>
        <v>#</v>
      </c>
    </row>
    <row r="35858" spans="1:2">
      <c r="A35858" t="s">
        <v>245</v>
      </c>
      <c r="B35858" t="str">
        <f>IF(ISBLANK(VLOOKUP(A35858,Questionnaire!A:KQ,286,FALSE)),"#",VLOOKUP(A35858,Questionnaire!A:KQ,286,FALSE))</f>
        <v>#</v>
      </c>
    </row>
    <row r="35859" spans="1:2">
      <c r="A35859" t="s">
        <v>247</v>
      </c>
      <c r="B35859" t="str">
        <f>IF(ISBLANK(VLOOKUP(A35859,Questionnaire!A:KQ,286,FALSE)),"#",VLOOKUP(A35859,Questionnaire!A:KQ,286,FALSE))</f>
        <v>#</v>
      </c>
    </row>
    <row r="35860" spans="1:2">
      <c r="A35860" t="s">
        <v>249</v>
      </c>
      <c r="B35860" t="str">
        <f>IF(ISBLANK(VLOOKUP(A35860,Questionnaire!A:KQ,286,FALSE)),"#",VLOOKUP(A35860,Questionnaire!A:KQ,286,FALSE))</f>
        <v>#</v>
      </c>
    </row>
    <row r="35861" spans="1:2">
      <c r="A35861" t="s">
        <v>250</v>
      </c>
      <c r="B35861" t="str">
        <f>IF(ISBLANK(VLOOKUP(A35861,Questionnaire!A:KQ,286,FALSE)),"#",VLOOKUP(A35861,Questionnaire!A:KQ,286,FALSE))</f>
        <v>#</v>
      </c>
    </row>
    <row r="35862" spans="1:2">
      <c r="A35862" t="s">
        <v>252</v>
      </c>
      <c r="B35862" t="str">
        <f>IF(ISBLANK(VLOOKUP(A35862,Questionnaire!A:KQ,286,FALSE)),"#",VLOOKUP(A35862,Questionnaire!A:KQ,286,FALSE))</f>
        <v>#</v>
      </c>
    </row>
    <row r="35863" spans="1:2">
      <c r="A35863" t="s">
        <v>255</v>
      </c>
      <c r="B35863" t="str">
        <f>IF(ISBLANK(VLOOKUP(A35863,Questionnaire!A:KQ,286,FALSE)),"#",VLOOKUP(A35863,Questionnaire!A:KQ,286,FALSE))</f>
        <v>#</v>
      </c>
    </row>
    <row r="35864" spans="1:2">
      <c r="A35864" t="s">
        <v>258</v>
      </c>
      <c r="B35864" t="str">
        <f>IF(ISNA(VLOOKUP(VLOOKUP(A35864,Questionnaire!A:KQ,286,FALSE),'CORA Encoding'!M:N,2,FALSE)),"#",VLOOKUP(VLOOKUP(A35864,Questionnaire!A:KQ,286,FALSE),'CORA Encoding'!M:N,2,FALSE))</f>
        <v>#</v>
      </c>
    </row>
    <row r="35865" spans="1:2">
      <c r="A35865" t="s">
        <v>261</v>
      </c>
      <c r="B35865" t="str">
        <f>IF(ISBLANK(VLOOKUP(A35865,Questionnaire!A:KQ,286,FALSE)),"#",VLOOKUP(A35865,Questionnaire!A:KQ,286,FALSE))</f>
        <v>#</v>
      </c>
    </row>
    <row r="35866" spans="1:2">
      <c r="A35866" t="s">
        <v>263</v>
      </c>
      <c r="B35866" t="str">
        <f>IF(ISBLANK(VLOOKUP(A35866,Questionnaire!A:KQ,286,FALSE)),"#",VLOOKUP(A35866,Questionnaire!A:KQ,286,FALSE))</f>
        <v>#</v>
      </c>
    </row>
    <row r="35867" spans="1:2">
      <c r="A35867" t="s">
        <v>265</v>
      </c>
      <c r="B35867" t="str">
        <f>IF(ISBLANK(VLOOKUP(A35867,Questionnaire!A:KQ,286,FALSE)),"#",VLOOKUP(A35867,Questionnaire!A:KQ,286,FALSE))</f>
        <v>#</v>
      </c>
    </row>
    <row r="35868" spans="1:2">
      <c r="A35868" t="s">
        <v>267</v>
      </c>
      <c r="B35868" t="str">
        <f>IF(ISBLANK(VLOOKUP(A35868,Questionnaire!A:KQ,286,FALSE)),"#",VLOOKUP(A35868,Questionnaire!A:KQ,286,FALSE))</f>
        <v>#</v>
      </c>
    </row>
    <row r="35869" spans="1:2">
      <c r="A35869" t="s">
        <v>269</v>
      </c>
      <c r="B35869" t="str">
        <f>IF(ISBLANK(VLOOKUP(A35869,Questionnaire!A:KQ,286,FALSE)),"#",VLOOKUP(A35869,Questionnaire!A:KQ,286,FALSE))</f>
        <v>#</v>
      </c>
    </row>
    <row r="35870" spans="1:2">
      <c r="A35870" t="s">
        <v>274</v>
      </c>
      <c r="B35870" t="str">
        <f>IF(ISBLANK(VLOOKUP(A35870,Questionnaire!A:KQ,286,FALSE)),"#",VLOOKUP(A35870,Questionnaire!A:KQ,286,FALSE))</f>
        <v>#</v>
      </c>
    </row>
    <row r="35871" spans="1:2">
      <c r="A35871" t="s">
        <v>276</v>
      </c>
      <c r="B35871" t="str">
        <f>IF(ISBLANK(VLOOKUP(A35871,Questionnaire!A:KQ,286,FALSE)),"#",VLOOKUP(A35871,Questionnaire!A:KQ,286,FALSE))</f>
        <v>#</v>
      </c>
    </row>
    <row r="35872" spans="1:2">
      <c r="A35872" t="s">
        <v>278</v>
      </c>
      <c r="B35872" t="str">
        <f>IF(ISBLANK(VLOOKUP(A35872,Questionnaire!A:KQ,286,FALSE)),"#",VLOOKUP(A35872,Questionnaire!A:KQ,286,FALSE))</f>
        <v>#</v>
      </c>
    </row>
    <row r="35873" spans="1:2">
      <c r="A35873" t="s">
        <v>280</v>
      </c>
      <c r="B35873" t="str">
        <f>IF(ISBLANK(VLOOKUP(A35873,Questionnaire!A:KQ,286,FALSE)),"#",VLOOKUP(A35873,Questionnaire!A:KQ,286,FALSE))</f>
        <v>#</v>
      </c>
    </row>
    <row r="35874" spans="1:2">
      <c r="A35874" t="s">
        <v>282</v>
      </c>
      <c r="B35874" t="str">
        <f>IF(ISBLANK(VLOOKUP(A35874,Questionnaire!A:KQ,286,FALSE)),"#",VLOOKUP(A35874,Questionnaire!A:KQ,286,FALSE))</f>
        <v>#</v>
      </c>
    </row>
    <row r="35875" spans="1:2">
      <c r="A35875" t="s">
        <v>286</v>
      </c>
      <c r="B35875" t="str">
        <f>IF(ISBLANK(VLOOKUP(A35875,Questionnaire!A:KQ,286,FALSE)),"#",VLOOKUP(A35875,Questionnaire!A:KQ,286,FALSE))</f>
        <v>#</v>
      </c>
    </row>
    <row r="35876" spans="1:2">
      <c r="A35876" t="s">
        <v>288</v>
      </c>
      <c r="B35876" t="str">
        <f>IF(ISBLANK(VLOOKUP(A35876,Questionnaire!A:KQ,286,FALSE)),"#",VLOOKUP(A35876,Questionnaire!A:KQ,286,FALSE))</f>
        <v>#</v>
      </c>
    </row>
    <row r="35877" spans="1:2">
      <c r="A35877" t="s">
        <v>290</v>
      </c>
      <c r="B35877" t="str">
        <f>IF(ISBLANK(VLOOKUP(A35877,Questionnaire!A:KQ,286,FALSE)),"#",VLOOKUP(A35877,Questionnaire!A:KQ,286,FALSE))</f>
        <v>#</v>
      </c>
    </row>
    <row r="35878" spans="1:2">
      <c r="A35878" t="s">
        <v>292</v>
      </c>
      <c r="B35878" t="str">
        <f>IF(ISBLANK(VLOOKUP(A35878,Questionnaire!A:KQ,286,FALSE)),"#",VLOOKUP(A35878,Questionnaire!A:KQ,286,FALSE))</f>
        <v>#</v>
      </c>
    </row>
    <row r="35879" spans="1:2">
      <c r="A35879" t="s">
        <v>294</v>
      </c>
      <c r="B35879" t="str">
        <f>IF(ISBLANK(VLOOKUP(A35879,Questionnaire!A:KQ,286,FALSE)),"#",VLOOKUP(A35879,Questionnaire!A:KQ,286,FALSE))</f>
        <v>#</v>
      </c>
    </row>
    <row r="35880" spans="1:2">
      <c r="A35880" t="s">
        <v>296</v>
      </c>
      <c r="B35880" t="str">
        <f>IF(ISBLANK(VLOOKUP(A35880,Questionnaire!A:KQ,286,FALSE)),"#",VLOOKUP(A35880,Questionnaire!A:KQ,286,FALSE))</f>
        <v>#</v>
      </c>
    </row>
    <row r="35881" spans="1:2">
      <c r="A35881" t="s">
        <v>301</v>
      </c>
      <c r="B35881" t="str">
        <f>IF(ISBLANK(VLOOKUP(A35881,Questionnaire!A:KQ,286,FALSE)),"#",VLOOKUP(A35881,Questionnaire!A:KQ,286,FALSE))</f>
        <v>#</v>
      </c>
    </row>
    <row r="35882" spans="1:2">
      <c r="A35882" t="s">
        <v>303</v>
      </c>
      <c r="B35882" t="str">
        <f>IF(ISBLANK(VLOOKUP(A35882,Questionnaire!A:KQ,286,FALSE)),"#",VLOOKUP(A35882,Questionnaire!A:KQ,286,FALSE))</f>
        <v>#</v>
      </c>
    </row>
    <row r="35883" spans="1:2">
      <c r="A35883" t="s">
        <v>305</v>
      </c>
      <c r="B35883" t="str">
        <f>IF(ISBLANK(VLOOKUP(A35883,Questionnaire!A:KQ,286,FALSE)),"#",VLOOKUP(A35883,Questionnaire!A:KQ,286,FALSE))</f>
        <v>#</v>
      </c>
    </row>
    <row r="35884" spans="1:2">
      <c r="A35884" t="s">
        <v>307</v>
      </c>
      <c r="B35884" t="str">
        <f>IF(ISBLANK(VLOOKUP(A35884,Questionnaire!A:KQ,286,FALSE)),"#",VLOOKUP(A35884,Questionnaire!A:KQ,286,FALSE))</f>
        <v>#</v>
      </c>
    </row>
    <row r="35885" spans="1:2">
      <c r="A35885" t="s">
        <v>311</v>
      </c>
      <c r="B35885" t="str">
        <f>IF(ISBLANK(VLOOKUP(A35885,Questionnaire!A:KQ,286,FALSE)),"#",VLOOKUP(A35885,Questionnaire!A:KQ,286,FALSE))</f>
        <v>#</v>
      </c>
    </row>
    <row r="35886" spans="1:2">
      <c r="A35886" t="s">
        <v>313</v>
      </c>
      <c r="B35886" t="str">
        <f>IF(ISBLANK(VLOOKUP(A35886,Questionnaire!A:KQ,286,FALSE)),"#",VLOOKUP(A35886,Questionnaire!A:KQ,286,FALSE))</f>
        <v>#</v>
      </c>
    </row>
    <row r="35887" spans="1:2">
      <c r="A35887" t="s">
        <v>314</v>
      </c>
      <c r="B35887" t="str">
        <f>IF(ISBLANK(VLOOKUP(A35887,Questionnaire!A:KQ,286,FALSE)),"#",VLOOKUP(A35887,Questionnaire!A:KQ,286,FALSE))</f>
        <v>#</v>
      </c>
    </row>
    <row r="35888" spans="1:2">
      <c r="A35888" t="s">
        <v>315</v>
      </c>
      <c r="B35888" t="str">
        <f>IF(ISBLANK(VLOOKUP(A35888,Questionnaire!A:KQ,286,FALSE)),"#",VLOOKUP(A35888,Questionnaire!A:KQ,286,FALSE))</f>
        <v>#</v>
      </c>
    </row>
    <row r="35889" spans="1:2">
      <c r="A35889" t="s">
        <v>317</v>
      </c>
      <c r="B35889" t="str">
        <f>IF(ISBLANK(VLOOKUP(A35889,Questionnaire!A:KQ,286,FALSE)),"#",VLOOKUP(A35889,Questionnaire!A:KQ,286,FALSE))</f>
        <v>#</v>
      </c>
    </row>
    <row r="35890" spans="1:2">
      <c r="A35890" t="s">
        <v>319</v>
      </c>
      <c r="B35890" t="str">
        <f>IF(ISBLANK(VLOOKUP(A35890,Questionnaire!A:KQ,286,FALSE)),"#",VLOOKUP(A35890,Questionnaire!A:KQ,286,FALSE))</f>
        <v>#</v>
      </c>
    </row>
    <row r="35891" spans="1:2">
      <c r="A35891" t="s">
        <v>322</v>
      </c>
      <c r="B35891" t="str">
        <f>IF(ISBLANK(VLOOKUP(A35891,Questionnaire!A:KQ,286,FALSE)),"#",VLOOKUP(A35891,Questionnaire!A:KQ,286,FALSE))</f>
        <v>#</v>
      </c>
    </row>
    <row r="35892" spans="1:2">
      <c r="A35892" t="s">
        <v>326</v>
      </c>
      <c r="B35892" t="str">
        <f>IF(ISBLANK(VLOOKUP(A35892,Questionnaire!A:KQ,286,FALSE)),"#",VLOOKUP(A35892,Questionnaire!A:KQ,286,FALSE))</f>
        <v>#</v>
      </c>
    </row>
    <row r="35893" spans="1:2">
      <c r="A35893" t="s">
        <v>328</v>
      </c>
      <c r="B35893" t="str">
        <f>IF(ISBLANK(VLOOKUP(A35893,Questionnaire!A:KQ,286,FALSE)),"#",VLOOKUP(A35893,Questionnaire!A:KQ,286,FALSE))</f>
        <v>#</v>
      </c>
    </row>
    <row r="35894" spans="1:2">
      <c r="A35894" t="s">
        <v>332</v>
      </c>
      <c r="B35894" t="str">
        <f>IF(ISBLANK(VLOOKUP(A35894,Questionnaire!A:KQ,286,FALSE)),"#",VLOOKUP(A35894,Questionnaire!A:KQ,286,FALSE))</f>
        <v>#</v>
      </c>
    </row>
    <row r="35895" spans="1:2">
      <c r="A35895" t="s">
        <v>333</v>
      </c>
      <c r="B35895" t="str">
        <f>IF(ISBLANK(VLOOKUP(A35895,Questionnaire!A:KQ,286,FALSE)),"#",VLOOKUP(A35895,Questionnaire!A:KQ,286,FALSE))</f>
        <v>#</v>
      </c>
    </row>
    <row r="35896" spans="1:2">
      <c r="A35896" t="s">
        <v>334</v>
      </c>
      <c r="B35896" t="str">
        <f>IF(ISBLANK(VLOOKUP(A35896,Questionnaire!A:KQ,286,FALSE)),"#",VLOOKUP(A35896,Questionnaire!A:KQ,286,FALSE))</f>
        <v>#</v>
      </c>
    </row>
    <row r="35897" spans="1:2">
      <c r="A35897" t="s">
        <v>335</v>
      </c>
      <c r="B35897" t="str">
        <f>IF(ISBLANK(VLOOKUP(A35897,Questionnaire!A:KQ,286,FALSE)),"#",VLOOKUP(A35897,Questionnaire!A:KQ,286,FALSE))</f>
        <v>#</v>
      </c>
    </row>
    <row r="35898" spans="1:2">
      <c r="A35898" t="s">
        <v>336</v>
      </c>
      <c r="B35898" t="str">
        <f>IF(ISBLANK(VLOOKUP(A35898,Questionnaire!A:KQ,286,FALSE)),"#",VLOOKUP(A35898,Questionnaire!A:KQ,286,FALSE))</f>
        <v>#</v>
      </c>
    </row>
    <row r="35899" spans="1:2">
      <c r="A35899" t="s">
        <v>337</v>
      </c>
      <c r="B35899" t="str">
        <f>IF(ISBLANK(VLOOKUP(A35899,Questionnaire!A:KQ,286,FALSE)),"#",VLOOKUP(A35899,Questionnaire!A:KQ,286,FALSE))</f>
        <v>#</v>
      </c>
    </row>
    <row r="35900" spans="1:2">
      <c r="A35900" t="s">
        <v>338</v>
      </c>
      <c r="B35900" t="str">
        <f>IF(ISBLANK(VLOOKUP(A35900,Questionnaire!A:KQ,286,FALSE)),"#",VLOOKUP(A35900,Questionnaire!A:KQ,286,FALSE))</f>
        <v>#</v>
      </c>
    </row>
    <row r="35901" spans="1:2">
      <c r="A35901" t="s">
        <v>339</v>
      </c>
      <c r="B35901" t="str">
        <f>IF(ISBLANK(VLOOKUP(A35901,Questionnaire!A:KQ,286,FALSE)),"#",VLOOKUP(A35901,Questionnaire!A:KQ,286,FALSE))</f>
        <v>#</v>
      </c>
    </row>
    <row r="35902" spans="1:2">
      <c r="A35902" t="s">
        <v>340</v>
      </c>
      <c r="B35902" t="str">
        <f>IF(ISBLANK(VLOOKUP(A35902,Questionnaire!A:KQ,286,FALSE)),"#",VLOOKUP(A35902,Questionnaire!A:KQ,286,FALSE))</f>
        <v>#</v>
      </c>
    </row>
    <row r="35903" spans="1:2">
      <c r="A35903" t="s">
        <v>341</v>
      </c>
      <c r="B35903" t="str">
        <f>IF(ISBLANK(VLOOKUP(A35903,Questionnaire!A:KQ,286,FALSE)),"#",VLOOKUP(A35903,Questionnaire!A:KQ,286,FALSE))</f>
        <v>#</v>
      </c>
    </row>
    <row r="35904" spans="1:2">
      <c r="A35904" t="s">
        <v>342</v>
      </c>
      <c r="B35904" t="str">
        <f>IF(ISBLANK(VLOOKUP(A35904,Questionnaire!A:KQ,286,FALSE)),"#",VLOOKUP(A35904,Questionnaire!A:KQ,286,FALSE))</f>
        <v>#</v>
      </c>
    </row>
    <row r="35905" spans="1:2">
      <c r="A35905" t="s">
        <v>343</v>
      </c>
      <c r="B35905" t="str">
        <f>IF(ISBLANK(VLOOKUP(A35905,Questionnaire!A:KQ,286,FALSE)),"#",VLOOKUP(A35905,Questionnaire!A:KQ,286,FALSE))</f>
        <v>#</v>
      </c>
    </row>
    <row r="35906" spans="1:2">
      <c r="A35906" t="s">
        <v>344</v>
      </c>
      <c r="B35906" t="str">
        <f>IF(ISBLANK(VLOOKUP(A35906,Questionnaire!A:KQ,286,FALSE)),"#",VLOOKUP(A35906,Questionnaire!A:KQ,286,FALSE))</f>
        <v>#</v>
      </c>
    </row>
    <row r="35907" spans="1:2">
      <c r="A35907" t="s">
        <v>345</v>
      </c>
      <c r="B35907" t="str">
        <f>IF(ISBLANK(VLOOKUP(A35907,Questionnaire!A:KQ,286,FALSE)),"#",VLOOKUP(A35907,Questionnaire!A:KQ,286,FALSE))</f>
        <v>#</v>
      </c>
    </row>
    <row r="35908" spans="1:2">
      <c r="A35908" t="s">
        <v>348</v>
      </c>
      <c r="B35908" t="str">
        <f>IF(ISBLANK(VLOOKUP(A35908,Questionnaire!A:KQ,286,FALSE)),"#",VLOOKUP(A35908,Questionnaire!A:KQ,286,FALSE))</f>
        <v>#</v>
      </c>
    </row>
    <row r="35909" spans="1:2">
      <c r="A35909" t="s">
        <v>353</v>
      </c>
      <c r="B35909" t="str">
        <f>IF(ISBLANK(VLOOKUP(A35909,Questionnaire!A:KQ,286,FALSE)),"#",VLOOKUP(A35909,Questionnaire!A:KQ,286,FALSE))</f>
        <v>#</v>
      </c>
    </row>
    <row r="35910" spans="1:2">
      <c r="A35910" t="s">
        <v>354</v>
      </c>
      <c r="B35910" t="str">
        <f>IF(ISBLANK(VLOOKUP(A35910,Questionnaire!A:KQ,286,FALSE)),"#",VLOOKUP(A35910,Questionnaire!A:KQ,286,FALSE))</f>
        <v>#</v>
      </c>
    </row>
    <row r="35911" spans="1:2">
      <c r="A35911" t="s">
        <v>355</v>
      </c>
      <c r="B35911" t="str">
        <f>IF(ISBLANK(VLOOKUP(A35911,Questionnaire!A:KQ,286,FALSE)),"#",VLOOKUP(A35911,Questionnaire!A:KQ,286,FALSE))</f>
        <v>#</v>
      </c>
    </row>
    <row r="35912" spans="1:2">
      <c r="A35912" t="s">
        <v>356</v>
      </c>
      <c r="B35912" t="str">
        <f>IF(ISBLANK(VLOOKUP(A35912,Questionnaire!A:KQ,286,FALSE)),"#",VLOOKUP(A35912,Questionnaire!A:KQ,286,FALSE))</f>
        <v>#</v>
      </c>
    </row>
    <row r="35913" spans="1:2">
      <c r="A35913" t="s">
        <v>357</v>
      </c>
      <c r="B35913" t="str">
        <f>IF(ISBLANK(VLOOKUP(A35913,Questionnaire!A:KQ,286,FALSE)),"#",VLOOKUP(A35913,Questionnaire!A:KQ,286,FALSE))</f>
        <v>#</v>
      </c>
    </row>
    <row r="35914" spans="1:2">
      <c r="A35914" t="s">
        <v>360</v>
      </c>
      <c r="B35914" t="str">
        <f>IF(ISBLANK(VLOOKUP(A35914,Questionnaire!A:KQ,286,FALSE)),"#",VLOOKUP(A35914,Questionnaire!A:KQ,286,FALSE))</f>
        <v>#</v>
      </c>
    </row>
    <row r="35915" spans="1:2">
      <c r="A35915" t="s">
        <v>362</v>
      </c>
      <c r="B35915" t="str">
        <f>IF(ISBLANK(VLOOKUP(A35915,Questionnaire!A:KQ,286,FALSE)),"#",VLOOKUP(A35915,Questionnaire!A:KQ,286,FALSE))</f>
        <v>#</v>
      </c>
    </row>
    <row r="35916" spans="1:2">
      <c r="A35916" t="s">
        <v>363</v>
      </c>
      <c r="B35916" t="str">
        <f>IF(ISBLANK(VLOOKUP(A35916,Questionnaire!A:KQ,286,FALSE)),"#",VLOOKUP(A35916,Questionnaire!A:KQ,286,FALSE))</f>
        <v>#</v>
      </c>
    </row>
    <row r="35917" spans="1:2">
      <c r="A35917" t="s">
        <v>364</v>
      </c>
      <c r="B35917" t="str">
        <f>IF(ISBLANK(VLOOKUP(A35917,Questionnaire!A:KQ,286,FALSE)),"#",VLOOKUP(A35917,Questionnaire!A:KQ,286,FALSE))</f>
        <v>#</v>
      </c>
    </row>
    <row r="35918" spans="1:2">
      <c r="A35918" t="s">
        <v>365</v>
      </c>
      <c r="B35918" t="str">
        <f>IF(ISBLANK(VLOOKUP(A35918,Questionnaire!A:KQ,286,FALSE)),"#",VLOOKUP(A35918,Questionnaire!A:KQ,286,FALSE))</f>
        <v>#</v>
      </c>
    </row>
    <row r="35919" spans="1:2">
      <c r="A35919" t="s">
        <v>366</v>
      </c>
      <c r="B35919" t="str">
        <f>IF(ISBLANK(VLOOKUP(A35919,Questionnaire!A:KQ,286,FALSE)),"#",VLOOKUP(A35919,Questionnaire!A:KQ,286,FALSE))</f>
        <v>#</v>
      </c>
    </row>
    <row r="35920" spans="1:2">
      <c r="A35920" t="s">
        <v>371</v>
      </c>
      <c r="B35920" t="str">
        <f>IF(ISBLANK(VLOOKUP(A35920,Questionnaire!A:KQ,286,FALSE)),"#",VLOOKUP(A35920,Questionnaire!A:KQ,286,FALSE))</f>
        <v>#</v>
      </c>
    </row>
    <row r="35921" spans="1:2">
      <c r="A35921" t="s">
        <v>372</v>
      </c>
      <c r="B35921" t="str">
        <f>IF(ISBLANK(VLOOKUP(A35921,Questionnaire!A:KQ,286,FALSE)),"#",VLOOKUP(A35921,Questionnaire!A:KQ,286,FALSE))</f>
        <v>#</v>
      </c>
    </row>
    <row r="35922" spans="1:2">
      <c r="A35922" t="s">
        <v>373</v>
      </c>
      <c r="B35922" t="str">
        <f>IF(ISBLANK(VLOOKUP(A35922,Questionnaire!A:KQ,286,FALSE)),"#",VLOOKUP(A35922,Questionnaire!A:KQ,286,FALSE))</f>
        <v>#</v>
      </c>
    </row>
    <row r="35923" spans="1:2">
      <c r="A35923" t="s">
        <v>374</v>
      </c>
      <c r="B35923" t="str">
        <f>IF(ISBLANK(VLOOKUP(A35923,Questionnaire!A:KQ,286,FALSE)),"#",VLOOKUP(A35923,Questionnaire!A:KQ,286,FALSE))</f>
        <v>#</v>
      </c>
    </row>
    <row r="35924" spans="1:2">
      <c r="A35924" t="s">
        <v>377</v>
      </c>
      <c r="B35924" t="str">
        <f>IF(ISBLANK(VLOOKUP(A35924,Questionnaire!A:KQ,286,FALSE)),"#",VLOOKUP(A35924,Questionnaire!A:KQ,286,FALSE))</f>
        <v>#</v>
      </c>
    </row>
    <row r="35925" spans="1:2">
      <c r="A35925" t="s">
        <v>379</v>
      </c>
      <c r="B35925" t="str">
        <f>IF(ISBLANK(VLOOKUP(A35925,Questionnaire!A:KQ,286,FALSE)),"#",VLOOKUP(A35925,Questionnaire!A:KQ,286,FALSE))</f>
        <v>#</v>
      </c>
    </row>
    <row r="35926" spans="1:2">
      <c r="A35926" t="s">
        <v>380</v>
      </c>
      <c r="B35926" t="str">
        <f>IF(ISBLANK(VLOOKUP(A35926,Questionnaire!A:KQ,286,FALSE)),"#",VLOOKUP(A35926,Questionnaire!A:KQ,286,FALSE))</f>
        <v>#</v>
      </c>
    </row>
    <row r="35927" spans="1:2">
      <c r="A35927" t="s">
        <v>381</v>
      </c>
      <c r="B35927" t="str">
        <f>IF(ISBLANK(VLOOKUP(A35927,Questionnaire!A:KQ,286,FALSE)),"#",VLOOKUP(A35927,Questionnaire!A:KQ,286,FALSE))</f>
        <v>#</v>
      </c>
    </row>
    <row r="35928" spans="1:2">
      <c r="A35928" t="s">
        <v>382</v>
      </c>
      <c r="B35928" t="str">
        <f>IF(ISBLANK(VLOOKUP(A35928,Questionnaire!A:KQ,286,FALSE)),"#",VLOOKUP(A35928,Questionnaire!A:KQ,286,FALSE))</f>
        <v>#</v>
      </c>
    </row>
    <row r="35929" spans="1:2">
      <c r="A35929" t="s">
        <v>384</v>
      </c>
      <c r="B35929" t="str">
        <f>IF(ISBLANK(VLOOKUP(A35929,Questionnaire!A:KQ,286,FALSE)),"#",VLOOKUP(A35929,Questionnaire!A:KQ,286,FALSE))</f>
        <v>#</v>
      </c>
    </row>
    <row r="35930" spans="1:2">
      <c r="A35930" t="s">
        <v>387</v>
      </c>
      <c r="B35930" t="str">
        <f>IF(ISBLANK(VLOOKUP(A35930,Questionnaire!A:KQ,286,FALSE)),"#",VLOOKUP(A35930,Questionnaire!A:KQ,286,FALSE))</f>
        <v>#</v>
      </c>
    </row>
    <row r="35931" spans="1:2">
      <c r="A35931" t="s">
        <v>391</v>
      </c>
      <c r="B35931" t="str">
        <f>IF(ISBLANK(VLOOKUP(A35931,Questionnaire!A:KQ,286,FALSE)),"#",VLOOKUP(A35931,Questionnaire!A:KQ,286,FALSE))</f>
        <v>#</v>
      </c>
    </row>
    <row r="35932" spans="1:2">
      <c r="A35932" t="s">
        <v>393</v>
      </c>
      <c r="B35932" t="str">
        <f>IF(ISBLANK(VLOOKUP(A35932,Questionnaire!A:KQ,286,FALSE)),"#",VLOOKUP(A35932,Questionnaire!A:KQ,286,FALSE))</f>
        <v>#</v>
      </c>
    </row>
    <row r="35933" spans="1:2">
      <c r="A35933" t="s">
        <v>395</v>
      </c>
      <c r="B35933" t="str">
        <f>IF(ISBLANK(VLOOKUP(A35933,Questionnaire!A:KQ,286,FALSE)),"#",VLOOKUP(A35933,Questionnaire!A:KQ,286,FALSE))</f>
        <v>#</v>
      </c>
    </row>
    <row r="35934" spans="1:2">
      <c r="A35934" t="s">
        <v>398</v>
      </c>
      <c r="B35934" t="str">
        <f>IF(ISBLANK(VLOOKUP(A35934,Questionnaire!A:KQ,286,FALSE)),"#",VLOOKUP(A35934,Questionnaire!A:KQ,286,FALSE))</f>
        <v>#</v>
      </c>
    </row>
    <row r="35935" spans="1:2">
      <c r="A35935" t="s">
        <v>402</v>
      </c>
      <c r="B35935" t="str">
        <f>IF(ISBLANK(VLOOKUP(A35935,Questionnaire!A:KQ,286,FALSE)),"#",VLOOKUP(A35935,Questionnaire!A:KQ,286,FALSE))</f>
        <v>#</v>
      </c>
    </row>
    <row r="35936" spans="1:2">
      <c r="A35936" t="s">
        <v>405</v>
      </c>
      <c r="B35936" t="str">
        <f>IF(ISBLANK(VLOOKUP(A35936,Questionnaire!A:KQ,286,FALSE)),"#",VLOOKUP(A35936,Questionnaire!A:KQ,286,FALSE))</f>
        <v>#</v>
      </c>
    </row>
    <row r="35937" spans="1:2">
      <c r="A35937" t="s">
        <v>409</v>
      </c>
      <c r="B35937" t="str">
        <f>IF(ISBLANK(VLOOKUP(A35937,Questionnaire!A:KQ,286,FALSE)),"#",VLOOKUP(A35937,Questionnaire!A:KQ,286,FALSE))</f>
        <v>#</v>
      </c>
    </row>
    <row r="35938" spans="1:2">
      <c r="A35938" t="s">
        <v>412</v>
      </c>
      <c r="B35938" t="str">
        <f>IF(ISBLANK(VLOOKUP(A35938,Questionnaire!A:KQ,286,FALSE)),"#",VLOOKUP(A35938,Questionnaire!A:KQ,286,FALSE))</f>
        <v>#</v>
      </c>
    </row>
    <row r="35939" spans="1:2">
      <c r="A35939" t="s">
        <v>415</v>
      </c>
      <c r="B35939" t="str">
        <f>IF(ISBLANK(VLOOKUP(A35939,Questionnaire!A:KQ,286,FALSE)),"#",VLOOKUP(A35939,Questionnaire!A:KQ,286,FALSE))</f>
        <v>#</v>
      </c>
    </row>
    <row r="35940" spans="1:2">
      <c r="A35940" t="s">
        <v>418</v>
      </c>
      <c r="B35940" t="str">
        <f>IF(ISBLANK(VLOOKUP(A35940,Questionnaire!A:KQ,286,FALSE)),"#",VLOOKUP(A35940,Questionnaire!A:KQ,286,FALSE))</f>
        <v>#</v>
      </c>
    </row>
    <row r="35941" spans="1:2">
      <c r="A35941" t="s">
        <v>421</v>
      </c>
      <c r="B35941" t="str">
        <f>IF(ISBLANK(VLOOKUP(A35941,Questionnaire!A:KQ,286,FALSE)),"#",VLOOKUP(A35941,Questionnaire!A:KQ,286,FALSE))</f>
        <v>#</v>
      </c>
    </row>
    <row r="35942" spans="1:2">
      <c r="A35942" t="s">
        <v>424</v>
      </c>
      <c r="B35942" t="str">
        <f>IF(ISBLANK(VLOOKUP(A35942,Questionnaire!A:KQ,286,FALSE)),"#",VLOOKUP(A35942,Questionnaire!A:KQ,286,FALSE))</f>
        <v>#</v>
      </c>
    </row>
    <row r="35943" spans="1:2">
      <c r="A35943" t="s">
        <v>429</v>
      </c>
      <c r="B35943" t="str">
        <f>IF(ISBLANK(VLOOKUP(A35943,Questionnaire!A:KQ,286,FALSE)),"#",VLOOKUP(A35943,Questionnaire!A:KQ,286,FALSE))</f>
        <v>#</v>
      </c>
    </row>
    <row r="35944" spans="1:2">
      <c r="A35944" t="s">
        <v>432</v>
      </c>
      <c r="B35944" t="str">
        <f>IF(ISBLANK(VLOOKUP(A35944,Questionnaire!A:KQ,286,FALSE)),"#",VLOOKUP(A35944,Questionnaire!A:KQ,286,FALSE))</f>
        <v>#</v>
      </c>
    </row>
    <row r="35945" spans="1:2">
      <c r="A35945" t="s">
        <v>435</v>
      </c>
      <c r="B35945" t="str">
        <f>IF(ISBLANK(VLOOKUP(A35945,Questionnaire!A:KQ,286,FALSE)),"#",VLOOKUP(A35945,Questionnaire!A:KQ,286,FALSE))</f>
        <v>#</v>
      </c>
    </row>
    <row r="35946" spans="1:2">
      <c r="A35946" t="s">
        <v>437</v>
      </c>
      <c r="B35946" t="str">
        <f>IF(ISBLANK(VLOOKUP(A35946,Questionnaire!A:KQ,286,FALSE)),"#",VLOOKUP(A35946,Questionnaire!A:KQ,286,FALSE))</f>
        <v>#</v>
      </c>
    </row>
    <row r="35947" spans="1:2">
      <c r="A35947" t="s">
        <v>439</v>
      </c>
      <c r="B35947" t="str">
        <f>IF(ISBLANK(VLOOKUP(A35947,Questionnaire!A:KQ,286,FALSE)),"#",VLOOKUP(A35947,Questionnaire!A:KQ,286,FALSE))</f>
        <v>#</v>
      </c>
    </row>
    <row r="35948" spans="1:2">
      <c r="A35948" t="s">
        <v>442</v>
      </c>
      <c r="B35948" t="str">
        <f>IF(ISBLANK(VLOOKUP(A35948,Questionnaire!A:KQ,286,FALSE)),"#",VLOOKUP(A35948,Questionnaire!A:KQ,286,FALSE))</f>
        <v>#</v>
      </c>
    </row>
    <row r="35949" spans="1:2">
      <c r="A35949" t="s">
        <v>445</v>
      </c>
      <c r="B35949" t="str">
        <f>IF(ISBLANK(VLOOKUP(A35949,Questionnaire!A:KQ,286,FALSE)),"#",VLOOKUP(A35949,Questionnaire!A:KQ,286,FALSE))</f>
        <v>#</v>
      </c>
    </row>
    <row r="35950" spans="1:2">
      <c r="A35950" t="s">
        <v>448</v>
      </c>
      <c r="B35950" t="str">
        <f>IF(ISBLANK(VLOOKUP(A35950,Questionnaire!A:KQ,286,FALSE)),"#",VLOOKUP(A35950,Questionnaire!A:KQ,286,FALSE))</f>
        <v>#</v>
      </c>
    </row>
    <row r="35951" spans="1:2">
      <c r="A35951" t="s">
        <v>452</v>
      </c>
      <c r="B35951" t="str">
        <f>IF(ISBLANK(VLOOKUP(A35951,Questionnaire!A:KQ,286,FALSE)),"#",VLOOKUP(A35951,Questionnaire!A:KQ,286,FALSE))</f>
        <v>#</v>
      </c>
    </row>
    <row r="35952" spans="1:2">
      <c r="A35952" t="s">
        <v>455</v>
      </c>
      <c r="B35952" t="str">
        <f>IF(ISBLANK(VLOOKUP(A35952,Questionnaire!A:KQ,286,FALSE)),"#",VLOOKUP(A35952,Questionnaire!A:KQ,286,FALSE))</f>
        <v>#</v>
      </c>
    </row>
    <row r="35953" spans="1:3">
      <c r="A35953" t="s">
        <v>458</v>
      </c>
      <c r="B35953" t="str">
        <f>IF(ISBLANK(VLOOKUP(A35953,Questionnaire!A:KQ,286,FALSE)),"#",VLOOKUP(A35953,Questionnaire!A:KQ,286,FALSE))</f>
        <v>#</v>
      </c>
    </row>
    <row r="35954" spans="1:3">
      <c r="A35954" t="s">
        <v>461</v>
      </c>
      <c r="B35954" t="str">
        <f>IF(ISBLANK(VLOOKUP(A35954,Questionnaire!A:KQ,286,FALSE)),"#",VLOOKUP(A35954,Questionnaire!A:KQ,286,FALSE))</f>
        <v>#</v>
      </c>
    </row>
    <row r="35955" spans="1:3">
      <c r="A35955" t="s">
        <v>465</v>
      </c>
      <c r="B35955" t="str">
        <f>IF(ISBLANK(VLOOKUP(A35955,Questionnaire!A:KQ,286,FALSE)),"#",VLOOKUP(A35955,Questionnaire!A:KQ,286,FALSE))</f>
        <v>#</v>
      </c>
    </row>
    <row r="35956" spans="1:3">
      <c r="A35956" t="s">
        <v>467</v>
      </c>
      <c r="B35956" t="str">
        <f>IF(ISBLANK(VLOOKUP(A35956,Questionnaire!A:KQ,286,FALSE)),"#",VLOOKUP(A35956,Questionnaire!A:KQ,286,FALSE))</f>
        <v>#</v>
      </c>
    </row>
    <row r="35957" spans="1:3">
      <c r="A35957" t="s">
        <v>469</v>
      </c>
      <c r="B35957" t="str">
        <f>IF(ISBLANK(VLOOKUP(A35957,Questionnaire!A:KQ,286,FALSE)),"#",VLOOKUP(A35957,Questionnaire!A:KQ,286,FALSE))</f>
        <v>#</v>
      </c>
    </row>
    <row r="35958" spans="1:3">
      <c r="A35958" t="s">
        <v>471</v>
      </c>
      <c r="B35958" t="str">
        <f>IF(ISBLANK(VLOOKUP(A35958,Questionnaire!A:KQ,286,FALSE)),"#",VLOOKUP(A35958,Questionnaire!A:KQ,286,FALSE))</f>
        <v>#</v>
      </c>
    </row>
    <row r="35959" spans="1:3">
      <c r="A35959" t="s">
        <v>473</v>
      </c>
      <c r="B35959" t="str">
        <f>IF(ISBLANK(VLOOKUP(A35959,Questionnaire!A:KQ,286,FALSE)),"#",VLOOKUP(A35959,Questionnaire!A:KQ,286,FALSE))</f>
        <v>#</v>
      </c>
    </row>
    <row r="35960" spans="1:3">
      <c r="A35960" t="s">
        <v>475</v>
      </c>
      <c r="B35960" t="str">
        <f>IF(ISBLANK(VLOOKUP(A35960,Questionnaire!A:KQ,286,FALSE)),"#",VLOOKUP(A35960,Questionnaire!A:KQ,286,FALSE))</f>
        <v>#</v>
      </c>
    </row>
    <row r="35961" spans="1:3">
      <c r="A35961" t="s">
        <v>185</v>
      </c>
      <c r="B35961" t="str">
        <f>IF(ISBLANK(VLOOKUP(A35961,Questionnaire!A:KQ,287,FALSE)),"#",VLOOKUP(A35961,Questionnaire!A:KQ,287,FALSE))</f>
        <v>#</v>
      </c>
      <c r="C35961">
        <v>284</v>
      </c>
    </row>
    <row r="35962" spans="1:3">
      <c r="A35962" t="s">
        <v>187</v>
      </c>
      <c r="B35962" t="str">
        <f>IF(ISNA(VLOOKUP(VLOOKUP(A35962,Questionnaire!A:KQ,287,FALSE),'CORA Encoding'!D:E,2,FALSE)),"#",VLOOKUP(VLOOKUP(A35962,Questionnaire!A:KQ,287,FALSE),'CORA Encoding'!D:E,2,FALSE))</f>
        <v>#</v>
      </c>
    </row>
    <row r="35963" spans="1:3">
      <c r="A35963" t="s">
        <v>189</v>
      </c>
      <c r="B35963" t="str">
        <f>IF(ISNA(VLOOKUP(VLOOKUP(A35963,Questionnaire!A:KQ,287,FALSE),'CORA Encoding'!G:H,2,FALSE)),"#",VLOOKUP(VLOOKUP(A35963,Questionnaire!A:KQ,287,FALSE),'CORA Encoding'!G:H,2,FALSE))</f>
        <v>#</v>
      </c>
    </row>
    <row r="35964" spans="1:3">
      <c r="A35964" t="s">
        <v>191</v>
      </c>
      <c r="B35964" t="str">
        <f>IF(ISNA(VLOOKUP(VLOOKUP(A35964,Questionnaire!A:KQ,287,FALSE),'Country List'!E:F,2,FALSE)),"#",VLOOKUP(VLOOKUP(A35964,Questionnaire!A:KQ,287,FALSE),'Country List'!E:F,2,FALSE))</f>
        <v>#</v>
      </c>
    </row>
    <row r="35965" spans="1:3">
      <c r="A35965" t="s">
        <v>193</v>
      </c>
      <c r="B35965" t="str">
        <f>IF(ISNA(VLOOKUP(VLOOKUP(A35965,Questionnaire!A:KQ,287,FALSE),'Industry List'!B:C,2,FALSE)),"#",VLOOKUP(VLOOKUP(A35965,Questionnaire!A:KQ,287,FALSE),'Industry List'!B:C,2,FALSE))</f>
        <v>#</v>
      </c>
    </row>
    <row r="35966" spans="1:3">
      <c r="A35966" t="s">
        <v>197</v>
      </c>
      <c r="B35966" t="str">
        <f>IF(ISBLANK(VLOOKUP(A35966,Questionnaire!A:KQ,287,FALSE)),"#",VLOOKUP(A35966,Questionnaire!A:KQ,287,FALSE))</f>
        <v>#</v>
      </c>
    </row>
    <row r="35967" spans="1:3">
      <c r="A35967" t="s">
        <v>201</v>
      </c>
      <c r="B35967" t="str">
        <f>IF(ISBLANK(VLOOKUP(A35967,Questionnaire!A:KQ,287,FALSE)),"#",VLOOKUP(A35967,Questionnaire!A:KQ,287,FALSE))</f>
        <v>#</v>
      </c>
    </row>
    <row r="35968" spans="1:3">
      <c r="A35968" t="s">
        <v>203</v>
      </c>
      <c r="B35968" t="str">
        <f>IF(ISNA(VLOOKUP(VLOOKUP(A35968,Questionnaire!A:KQ,287,FALSE),'CORA Encoding'!J:K,2,FALSE)),"#",VLOOKUP(VLOOKUP(A35968,Questionnaire!A:KQ,287,FALSE),'CORA Encoding'!J:K,2,FALSE))</f>
        <v>#</v>
      </c>
    </row>
    <row r="35969" spans="1:2">
      <c r="A35969" t="s">
        <v>208</v>
      </c>
      <c r="B35969" t="str">
        <f>IF(ISBLANK(VLOOKUP(A35969,Questionnaire!A:KQ,287,FALSE)),"#",VLOOKUP(A35969,Questionnaire!A:KQ,287,FALSE))</f>
        <v>#</v>
      </c>
    </row>
    <row r="35970" spans="1:2">
      <c r="A35970" t="s">
        <v>213</v>
      </c>
      <c r="B35970" t="str">
        <f>IF(ISBLANK(VLOOKUP(A35970,Questionnaire!A:KQ,287,FALSE)),"#",VLOOKUP(A35970,Questionnaire!A:KQ,287,FALSE))</f>
        <v>#</v>
      </c>
    </row>
    <row r="35971" spans="1:2">
      <c r="A35971" t="s">
        <v>215</v>
      </c>
      <c r="B35971" t="str">
        <f>IF(ISBLANK(VLOOKUP(A35971,Questionnaire!A:KQ,287,FALSE)),"#",VLOOKUP(A35971,Questionnaire!A:KQ,287,FALSE))</f>
        <v>#</v>
      </c>
    </row>
    <row r="35972" spans="1:2">
      <c r="A35972" t="s">
        <v>217</v>
      </c>
      <c r="B35972" t="str">
        <f>IF(ISBLANK(VLOOKUP(A35972,Questionnaire!A:KQ,287,FALSE)),"#",VLOOKUP(A35972,Questionnaire!A:KQ,287,FALSE))</f>
        <v>#</v>
      </c>
    </row>
    <row r="35973" spans="1:2">
      <c r="A35973" t="s">
        <v>219</v>
      </c>
      <c r="B35973" t="str">
        <f>IF(ISBLANK(VLOOKUP(A35973,Questionnaire!A:KQ,287,FALSE)),"#",VLOOKUP(A35973,Questionnaire!A:KQ,287,FALSE))</f>
        <v>#</v>
      </c>
    </row>
    <row r="35974" spans="1:2">
      <c r="A35974" t="s">
        <v>221</v>
      </c>
      <c r="B35974" t="str">
        <f>IF(ISBLANK(VLOOKUP(A35974,Questionnaire!A:KQ,287,FALSE)),"#",VLOOKUP(A35974,Questionnaire!A:KQ,287,FALSE))</f>
        <v>#</v>
      </c>
    </row>
    <row r="35975" spans="1:2">
      <c r="A35975" t="s">
        <v>223</v>
      </c>
      <c r="B35975" t="str">
        <f>IF(ISBLANK(VLOOKUP(A35975,Questionnaire!A:KQ,287,FALSE)),"#",VLOOKUP(A35975,Questionnaire!A:KQ,287,FALSE))</f>
        <v>#</v>
      </c>
    </row>
    <row r="35976" spans="1:2">
      <c r="A35976" t="s">
        <v>225</v>
      </c>
      <c r="B35976" t="str">
        <f>IF(ISBLANK(VLOOKUP(A35976,Questionnaire!A:KQ,287,FALSE)),"#",VLOOKUP(A35976,Questionnaire!A:KQ,287,FALSE))</f>
        <v>#</v>
      </c>
    </row>
    <row r="35977" spans="1:2">
      <c r="A35977" t="s">
        <v>227</v>
      </c>
      <c r="B35977" t="str">
        <f>IF(ISBLANK(VLOOKUP(A35977,Questionnaire!A:KQ,287,FALSE)),"#",VLOOKUP(A35977,Questionnaire!A:KQ,287,FALSE))</f>
        <v>#</v>
      </c>
    </row>
    <row r="35978" spans="1:2">
      <c r="A35978" t="s">
        <v>229</v>
      </c>
      <c r="B35978" t="str">
        <f>IF(ISBLANK(VLOOKUP(A35978,Questionnaire!A:KQ,287,FALSE)),"#",VLOOKUP(A35978,Questionnaire!A:KQ,287,FALSE))</f>
        <v>#</v>
      </c>
    </row>
    <row r="35979" spans="1:2">
      <c r="A35979" t="s">
        <v>231</v>
      </c>
      <c r="B35979" t="str">
        <f>IF(ISBLANK(VLOOKUP(A35979,Questionnaire!A:KQ,287,FALSE)),"#",VLOOKUP(A35979,Questionnaire!A:KQ,287,FALSE))</f>
        <v>#</v>
      </c>
    </row>
    <row r="35980" spans="1:2">
      <c r="A35980" t="s">
        <v>233</v>
      </c>
      <c r="B35980" t="str">
        <f>IF(ISBLANK(VLOOKUP(A35980,Questionnaire!A:KQ,287,FALSE)),"#",VLOOKUP(A35980,Questionnaire!A:KQ,287,FALSE))</f>
        <v>#</v>
      </c>
    </row>
    <row r="35981" spans="1:2">
      <c r="A35981" t="s">
        <v>235</v>
      </c>
      <c r="B35981" t="str">
        <f>IF(ISBLANK(VLOOKUP(A35981,Questionnaire!A:KQ,287,FALSE)),"#",VLOOKUP(A35981,Questionnaire!A:KQ,287,FALSE))</f>
        <v>#</v>
      </c>
    </row>
    <row r="35982" spans="1:2">
      <c r="A35982" t="s">
        <v>237</v>
      </c>
      <c r="B35982" t="str">
        <f>IF(ISBLANK(VLOOKUP(A35982,Questionnaire!A:KQ,287,FALSE)),"#",VLOOKUP(A35982,Questionnaire!A:KQ,287,FALSE))</f>
        <v>#</v>
      </c>
    </row>
    <row r="35983" spans="1:2">
      <c r="A35983" t="s">
        <v>239</v>
      </c>
      <c r="B35983" t="str">
        <f>IF(ISBLANK(VLOOKUP(A35983,Questionnaire!A:KQ,287,FALSE)),"#",VLOOKUP(A35983,Questionnaire!A:KQ,287,FALSE))</f>
        <v>#</v>
      </c>
    </row>
    <row r="35984" spans="1:2">
      <c r="A35984" t="s">
        <v>242</v>
      </c>
      <c r="B35984" t="str">
        <f>IF(ISBLANK(VLOOKUP(A35984,Questionnaire!A:KQ,287,FALSE)),"#",VLOOKUP(A35984,Questionnaire!A:KQ,287,FALSE))</f>
        <v>#</v>
      </c>
    </row>
    <row r="35985" spans="1:2">
      <c r="A35985" t="s">
        <v>245</v>
      </c>
      <c r="B35985" t="str">
        <f>IF(ISBLANK(VLOOKUP(A35985,Questionnaire!A:KQ,287,FALSE)),"#",VLOOKUP(A35985,Questionnaire!A:KQ,287,FALSE))</f>
        <v>#</v>
      </c>
    </row>
    <row r="35986" spans="1:2">
      <c r="A35986" t="s">
        <v>247</v>
      </c>
      <c r="B35986" t="str">
        <f>IF(ISBLANK(VLOOKUP(A35986,Questionnaire!A:KQ,287,FALSE)),"#",VLOOKUP(A35986,Questionnaire!A:KQ,287,FALSE))</f>
        <v>#</v>
      </c>
    </row>
    <row r="35987" spans="1:2">
      <c r="A35987" t="s">
        <v>249</v>
      </c>
      <c r="B35987" t="str">
        <f>IF(ISBLANK(VLOOKUP(A35987,Questionnaire!A:KQ,287,FALSE)),"#",VLOOKUP(A35987,Questionnaire!A:KQ,287,FALSE))</f>
        <v>#</v>
      </c>
    </row>
    <row r="35988" spans="1:2">
      <c r="A35988" t="s">
        <v>250</v>
      </c>
      <c r="B35988" t="str">
        <f>IF(ISBLANK(VLOOKUP(A35988,Questionnaire!A:KQ,287,FALSE)),"#",VLOOKUP(A35988,Questionnaire!A:KQ,287,FALSE))</f>
        <v>#</v>
      </c>
    </row>
    <row r="35989" spans="1:2">
      <c r="A35989" t="s">
        <v>252</v>
      </c>
      <c r="B35989" t="str">
        <f>IF(ISBLANK(VLOOKUP(A35989,Questionnaire!A:KQ,287,FALSE)),"#",VLOOKUP(A35989,Questionnaire!A:KQ,287,FALSE))</f>
        <v>#</v>
      </c>
    </row>
    <row r="35990" spans="1:2">
      <c r="A35990" t="s">
        <v>255</v>
      </c>
      <c r="B35990" t="str">
        <f>IF(ISBLANK(VLOOKUP(A35990,Questionnaire!A:KQ,287,FALSE)),"#",VLOOKUP(A35990,Questionnaire!A:KQ,287,FALSE))</f>
        <v>#</v>
      </c>
    </row>
    <row r="35991" spans="1:2">
      <c r="A35991" t="s">
        <v>258</v>
      </c>
      <c r="B35991" t="str">
        <f>IF(ISNA(VLOOKUP(VLOOKUP(A35991,Questionnaire!A:KQ,287,FALSE),'CORA Encoding'!M:N,2,FALSE)),"#",VLOOKUP(VLOOKUP(A35991,Questionnaire!A:KQ,287,FALSE),'CORA Encoding'!M:N,2,FALSE))</f>
        <v>#</v>
      </c>
    </row>
    <row r="35992" spans="1:2">
      <c r="A35992" t="s">
        <v>261</v>
      </c>
      <c r="B35992" t="str">
        <f>IF(ISBLANK(VLOOKUP(A35992,Questionnaire!A:KQ,287,FALSE)),"#",VLOOKUP(A35992,Questionnaire!A:KQ,287,FALSE))</f>
        <v>#</v>
      </c>
    </row>
    <row r="35993" spans="1:2">
      <c r="A35993" t="s">
        <v>263</v>
      </c>
      <c r="B35993" t="str">
        <f>IF(ISBLANK(VLOOKUP(A35993,Questionnaire!A:KQ,287,FALSE)),"#",VLOOKUP(A35993,Questionnaire!A:KQ,287,FALSE))</f>
        <v>#</v>
      </c>
    </row>
    <row r="35994" spans="1:2">
      <c r="A35994" t="s">
        <v>265</v>
      </c>
      <c r="B35994" t="str">
        <f>IF(ISBLANK(VLOOKUP(A35994,Questionnaire!A:KQ,287,FALSE)),"#",VLOOKUP(A35994,Questionnaire!A:KQ,287,FALSE))</f>
        <v>#</v>
      </c>
    </row>
    <row r="35995" spans="1:2">
      <c r="A35995" t="s">
        <v>267</v>
      </c>
      <c r="B35995" t="str">
        <f>IF(ISBLANK(VLOOKUP(A35995,Questionnaire!A:KQ,287,FALSE)),"#",VLOOKUP(A35995,Questionnaire!A:KQ,287,FALSE))</f>
        <v>#</v>
      </c>
    </row>
    <row r="35996" spans="1:2">
      <c r="A35996" t="s">
        <v>269</v>
      </c>
      <c r="B35996" t="str">
        <f>IF(ISBLANK(VLOOKUP(A35996,Questionnaire!A:KQ,287,FALSE)),"#",VLOOKUP(A35996,Questionnaire!A:KQ,287,FALSE))</f>
        <v>#</v>
      </c>
    </row>
    <row r="35997" spans="1:2">
      <c r="A35997" t="s">
        <v>274</v>
      </c>
      <c r="B35997" t="str">
        <f>IF(ISBLANK(VLOOKUP(A35997,Questionnaire!A:KQ,287,FALSE)),"#",VLOOKUP(A35997,Questionnaire!A:KQ,287,FALSE))</f>
        <v>#</v>
      </c>
    </row>
    <row r="35998" spans="1:2">
      <c r="A35998" t="s">
        <v>276</v>
      </c>
      <c r="B35998" t="str">
        <f>IF(ISBLANK(VLOOKUP(A35998,Questionnaire!A:KQ,287,FALSE)),"#",VLOOKUP(A35998,Questionnaire!A:KQ,287,FALSE))</f>
        <v>#</v>
      </c>
    </row>
    <row r="35999" spans="1:2">
      <c r="A35999" t="s">
        <v>278</v>
      </c>
      <c r="B35999" t="str">
        <f>IF(ISBLANK(VLOOKUP(A35999,Questionnaire!A:KQ,287,FALSE)),"#",VLOOKUP(A35999,Questionnaire!A:KQ,287,FALSE))</f>
        <v>#</v>
      </c>
    </row>
    <row r="36000" spans="1:2">
      <c r="A36000" t="s">
        <v>280</v>
      </c>
      <c r="B36000" t="str">
        <f>IF(ISBLANK(VLOOKUP(A36000,Questionnaire!A:KQ,287,FALSE)),"#",VLOOKUP(A36000,Questionnaire!A:KQ,287,FALSE))</f>
        <v>#</v>
      </c>
    </row>
    <row r="36001" spans="1:2">
      <c r="A36001" t="s">
        <v>282</v>
      </c>
      <c r="B36001" t="str">
        <f>IF(ISBLANK(VLOOKUP(A36001,Questionnaire!A:KQ,287,FALSE)),"#",VLOOKUP(A36001,Questionnaire!A:KQ,287,FALSE))</f>
        <v>#</v>
      </c>
    </row>
    <row r="36002" spans="1:2">
      <c r="A36002" t="s">
        <v>286</v>
      </c>
      <c r="B36002" t="str">
        <f>IF(ISBLANK(VLOOKUP(A36002,Questionnaire!A:KQ,287,FALSE)),"#",VLOOKUP(A36002,Questionnaire!A:KQ,287,FALSE))</f>
        <v>#</v>
      </c>
    </row>
    <row r="36003" spans="1:2">
      <c r="A36003" t="s">
        <v>288</v>
      </c>
      <c r="B36003" t="str">
        <f>IF(ISBLANK(VLOOKUP(A36003,Questionnaire!A:KQ,287,FALSE)),"#",VLOOKUP(A36003,Questionnaire!A:KQ,287,FALSE))</f>
        <v>#</v>
      </c>
    </row>
    <row r="36004" spans="1:2">
      <c r="A36004" t="s">
        <v>290</v>
      </c>
      <c r="B36004" t="str">
        <f>IF(ISBLANK(VLOOKUP(A36004,Questionnaire!A:KQ,287,FALSE)),"#",VLOOKUP(A36004,Questionnaire!A:KQ,287,FALSE))</f>
        <v>#</v>
      </c>
    </row>
    <row r="36005" spans="1:2">
      <c r="A36005" t="s">
        <v>292</v>
      </c>
      <c r="B36005" t="str">
        <f>IF(ISBLANK(VLOOKUP(A36005,Questionnaire!A:KQ,287,FALSE)),"#",VLOOKUP(A36005,Questionnaire!A:KQ,287,FALSE))</f>
        <v>#</v>
      </c>
    </row>
    <row r="36006" spans="1:2">
      <c r="A36006" t="s">
        <v>294</v>
      </c>
      <c r="B36006" t="str">
        <f>IF(ISBLANK(VLOOKUP(A36006,Questionnaire!A:KQ,287,FALSE)),"#",VLOOKUP(A36006,Questionnaire!A:KQ,287,FALSE))</f>
        <v>#</v>
      </c>
    </row>
    <row r="36007" spans="1:2">
      <c r="A36007" t="s">
        <v>296</v>
      </c>
      <c r="B36007" t="str">
        <f>IF(ISBLANK(VLOOKUP(A36007,Questionnaire!A:KQ,287,FALSE)),"#",VLOOKUP(A36007,Questionnaire!A:KQ,287,FALSE))</f>
        <v>#</v>
      </c>
    </row>
    <row r="36008" spans="1:2">
      <c r="A36008" t="s">
        <v>301</v>
      </c>
      <c r="B36008" t="str">
        <f>IF(ISBLANK(VLOOKUP(A36008,Questionnaire!A:KQ,287,FALSE)),"#",VLOOKUP(A36008,Questionnaire!A:KQ,287,FALSE))</f>
        <v>#</v>
      </c>
    </row>
    <row r="36009" spans="1:2">
      <c r="A36009" t="s">
        <v>303</v>
      </c>
      <c r="B36009" t="str">
        <f>IF(ISBLANK(VLOOKUP(A36009,Questionnaire!A:KQ,287,FALSE)),"#",VLOOKUP(A36009,Questionnaire!A:KQ,287,FALSE))</f>
        <v>#</v>
      </c>
    </row>
    <row r="36010" spans="1:2">
      <c r="A36010" t="s">
        <v>305</v>
      </c>
      <c r="B36010" t="str">
        <f>IF(ISBLANK(VLOOKUP(A36010,Questionnaire!A:KQ,287,FALSE)),"#",VLOOKUP(A36010,Questionnaire!A:KQ,287,FALSE))</f>
        <v>#</v>
      </c>
    </row>
    <row r="36011" spans="1:2">
      <c r="A36011" t="s">
        <v>307</v>
      </c>
      <c r="B36011" t="str">
        <f>IF(ISBLANK(VLOOKUP(A36011,Questionnaire!A:KQ,287,FALSE)),"#",VLOOKUP(A36011,Questionnaire!A:KQ,287,FALSE))</f>
        <v>#</v>
      </c>
    </row>
    <row r="36012" spans="1:2">
      <c r="A36012" t="s">
        <v>311</v>
      </c>
      <c r="B36012" t="str">
        <f>IF(ISBLANK(VLOOKUP(A36012,Questionnaire!A:KQ,287,FALSE)),"#",VLOOKUP(A36012,Questionnaire!A:KQ,287,FALSE))</f>
        <v>#</v>
      </c>
    </row>
    <row r="36013" spans="1:2">
      <c r="A36013" t="s">
        <v>313</v>
      </c>
      <c r="B36013" t="str">
        <f>IF(ISBLANK(VLOOKUP(A36013,Questionnaire!A:KQ,287,FALSE)),"#",VLOOKUP(A36013,Questionnaire!A:KQ,287,FALSE))</f>
        <v>#</v>
      </c>
    </row>
    <row r="36014" spans="1:2">
      <c r="A36014" t="s">
        <v>314</v>
      </c>
      <c r="B36014" t="str">
        <f>IF(ISBLANK(VLOOKUP(A36014,Questionnaire!A:KQ,287,FALSE)),"#",VLOOKUP(A36014,Questionnaire!A:KQ,287,FALSE))</f>
        <v>#</v>
      </c>
    </row>
    <row r="36015" spans="1:2">
      <c r="A36015" t="s">
        <v>315</v>
      </c>
      <c r="B36015" t="str">
        <f>IF(ISBLANK(VLOOKUP(A36015,Questionnaire!A:KQ,287,FALSE)),"#",VLOOKUP(A36015,Questionnaire!A:KQ,287,FALSE))</f>
        <v>#</v>
      </c>
    </row>
    <row r="36016" spans="1:2">
      <c r="A36016" t="s">
        <v>317</v>
      </c>
      <c r="B36016" t="str">
        <f>IF(ISBLANK(VLOOKUP(A36016,Questionnaire!A:KQ,287,FALSE)),"#",VLOOKUP(A36016,Questionnaire!A:KQ,287,FALSE))</f>
        <v>#</v>
      </c>
    </row>
    <row r="36017" spans="1:2">
      <c r="A36017" t="s">
        <v>319</v>
      </c>
      <c r="B36017" t="str">
        <f>IF(ISBLANK(VLOOKUP(A36017,Questionnaire!A:KQ,287,FALSE)),"#",VLOOKUP(A36017,Questionnaire!A:KQ,287,FALSE))</f>
        <v>#</v>
      </c>
    </row>
    <row r="36018" spans="1:2">
      <c r="A36018" t="s">
        <v>322</v>
      </c>
      <c r="B36018" t="str">
        <f>IF(ISBLANK(VLOOKUP(A36018,Questionnaire!A:KQ,287,FALSE)),"#",VLOOKUP(A36018,Questionnaire!A:KQ,287,FALSE))</f>
        <v>#</v>
      </c>
    </row>
    <row r="36019" spans="1:2">
      <c r="A36019" t="s">
        <v>326</v>
      </c>
      <c r="B36019" t="str">
        <f>IF(ISBLANK(VLOOKUP(A36019,Questionnaire!A:KQ,287,FALSE)),"#",VLOOKUP(A36019,Questionnaire!A:KQ,287,FALSE))</f>
        <v>#</v>
      </c>
    </row>
    <row r="36020" spans="1:2">
      <c r="A36020" t="s">
        <v>328</v>
      </c>
      <c r="B36020" t="str">
        <f>IF(ISBLANK(VLOOKUP(A36020,Questionnaire!A:KQ,287,FALSE)),"#",VLOOKUP(A36020,Questionnaire!A:KQ,287,FALSE))</f>
        <v>#</v>
      </c>
    </row>
    <row r="36021" spans="1:2">
      <c r="A36021" t="s">
        <v>332</v>
      </c>
      <c r="B36021" t="str">
        <f>IF(ISBLANK(VLOOKUP(A36021,Questionnaire!A:KQ,287,FALSE)),"#",VLOOKUP(A36021,Questionnaire!A:KQ,287,FALSE))</f>
        <v>#</v>
      </c>
    </row>
    <row r="36022" spans="1:2">
      <c r="A36022" t="s">
        <v>333</v>
      </c>
      <c r="B36022" t="str">
        <f>IF(ISBLANK(VLOOKUP(A36022,Questionnaire!A:KQ,287,FALSE)),"#",VLOOKUP(A36022,Questionnaire!A:KQ,287,FALSE))</f>
        <v>#</v>
      </c>
    </row>
    <row r="36023" spans="1:2">
      <c r="A36023" t="s">
        <v>334</v>
      </c>
      <c r="B36023" t="str">
        <f>IF(ISBLANK(VLOOKUP(A36023,Questionnaire!A:KQ,287,FALSE)),"#",VLOOKUP(A36023,Questionnaire!A:KQ,287,FALSE))</f>
        <v>#</v>
      </c>
    </row>
    <row r="36024" spans="1:2">
      <c r="A36024" t="s">
        <v>335</v>
      </c>
      <c r="B36024" t="str">
        <f>IF(ISBLANK(VLOOKUP(A36024,Questionnaire!A:KQ,287,FALSE)),"#",VLOOKUP(A36024,Questionnaire!A:KQ,287,FALSE))</f>
        <v>#</v>
      </c>
    </row>
    <row r="36025" spans="1:2">
      <c r="A36025" t="s">
        <v>336</v>
      </c>
      <c r="B36025" t="str">
        <f>IF(ISBLANK(VLOOKUP(A36025,Questionnaire!A:KQ,287,FALSE)),"#",VLOOKUP(A36025,Questionnaire!A:KQ,287,FALSE))</f>
        <v>#</v>
      </c>
    </row>
    <row r="36026" spans="1:2">
      <c r="A36026" t="s">
        <v>337</v>
      </c>
      <c r="B36026" t="str">
        <f>IF(ISBLANK(VLOOKUP(A36026,Questionnaire!A:KQ,287,FALSE)),"#",VLOOKUP(A36026,Questionnaire!A:KQ,287,FALSE))</f>
        <v>#</v>
      </c>
    </row>
    <row r="36027" spans="1:2">
      <c r="A36027" t="s">
        <v>338</v>
      </c>
      <c r="B36027" t="str">
        <f>IF(ISBLANK(VLOOKUP(A36027,Questionnaire!A:KQ,287,FALSE)),"#",VLOOKUP(A36027,Questionnaire!A:KQ,287,FALSE))</f>
        <v>#</v>
      </c>
    </row>
    <row r="36028" spans="1:2">
      <c r="A36028" t="s">
        <v>339</v>
      </c>
      <c r="B36028" t="str">
        <f>IF(ISBLANK(VLOOKUP(A36028,Questionnaire!A:KQ,287,FALSE)),"#",VLOOKUP(A36028,Questionnaire!A:KQ,287,FALSE))</f>
        <v>#</v>
      </c>
    </row>
    <row r="36029" spans="1:2">
      <c r="A36029" t="s">
        <v>340</v>
      </c>
      <c r="B36029" t="str">
        <f>IF(ISBLANK(VLOOKUP(A36029,Questionnaire!A:KQ,287,FALSE)),"#",VLOOKUP(A36029,Questionnaire!A:KQ,287,FALSE))</f>
        <v>#</v>
      </c>
    </row>
    <row r="36030" spans="1:2">
      <c r="A36030" t="s">
        <v>341</v>
      </c>
      <c r="B36030" t="str">
        <f>IF(ISBLANK(VLOOKUP(A36030,Questionnaire!A:KQ,287,FALSE)),"#",VLOOKUP(A36030,Questionnaire!A:KQ,287,FALSE))</f>
        <v>#</v>
      </c>
    </row>
    <row r="36031" spans="1:2">
      <c r="A36031" t="s">
        <v>342</v>
      </c>
      <c r="B36031" t="str">
        <f>IF(ISBLANK(VLOOKUP(A36031,Questionnaire!A:KQ,287,FALSE)),"#",VLOOKUP(A36031,Questionnaire!A:KQ,287,FALSE))</f>
        <v>#</v>
      </c>
    </row>
    <row r="36032" spans="1:2">
      <c r="A36032" t="s">
        <v>343</v>
      </c>
      <c r="B36032" t="str">
        <f>IF(ISBLANK(VLOOKUP(A36032,Questionnaire!A:KQ,287,FALSE)),"#",VLOOKUP(A36032,Questionnaire!A:KQ,287,FALSE))</f>
        <v>#</v>
      </c>
    </row>
    <row r="36033" spans="1:2">
      <c r="A36033" t="s">
        <v>344</v>
      </c>
      <c r="B36033" t="str">
        <f>IF(ISBLANK(VLOOKUP(A36033,Questionnaire!A:KQ,287,FALSE)),"#",VLOOKUP(A36033,Questionnaire!A:KQ,287,FALSE))</f>
        <v>#</v>
      </c>
    </row>
    <row r="36034" spans="1:2">
      <c r="A36034" t="s">
        <v>345</v>
      </c>
      <c r="B36034" t="str">
        <f>IF(ISBLANK(VLOOKUP(A36034,Questionnaire!A:KQ,287,FALSE)),"#",VLOOKUP(A36034,Questionnaire!A:KQ,287,FALSE))</f>
        <v>#</v>
      </c>
    </row>
    <row r="36035" spans="1:2">
      <c r="A36035" t="s">
        <v>348</v>
      </c>
      <c r="B36035" t="str">
        <f>IF(ISBLANK(VLOOKUP(A36035,Questionnaire!A:KQ,287,FALSE)),"#",VLOOKUP(A36035,Questionnaire!A:KQ,287,FALSE))</f>
        <v>#</v>
      </c>
    </row>
    <row r="36036" spans="1:2">
      <c r="A36036" t="s">
        <v>353</v>
      </c>
      <c r="B36036" t="str">
        <f>IF(ISBLANK(VLOOKUP(A36036,Questionnaire!A:KQ,287,FALSE)),"#",VLOOKUP(A36036,Questionnaire!A:KQ,287,FALSE))</f>
        <v>#</v>
      </c>
    </row>
    <row r="36037" spans="1:2">
      <c r="A36037" t="s">
        <v>354</v>
      </c>
      <c r="B36037" t="str">
        <f>IF(ISBLANK(VLOOKUP(A36037,Questionnaire!A:KQ,287,FALSE)),"#",VLOOKUP(A36037,Questionnaire!A:KQ,287,FALSE))</f>
        <v>#</v>
      </c>
    </row>
    <row r="36038" spans="1:2">
      <c r="A36038" t="s">
        <v>355</v>
      </c>
      <c r="B36038" t="str">
        <f>IF(ISBLANK(VLOOKUP(A36038,Questionnaire!A:KQ,287,FALSE)),"#",VLOOKUP(A36038,Questionnaire!A:KQ,287,FALSE))</f>
        <v>#</v>
      </c>
    </row>
    <row r="36039" spans="1:2">
      <c r="A36039" t="s">
        <v>356</v>
      </c>
      <c r="B36039" t="str">
        <f>IF(ISBLANK(VLOOKUP(A36039,Questionnaire!A:KQ,287,FALSE)),"#",VLOOKUP(A36039,Questionnaire!A:KQ,287,FALSE))</f>
        <v>#</v>
      </c>
    </row>
    <row r="36040" spans="1:2">
      <c r="A36040" t="s">
        <v>357</v>
      </c>
      <c r="B36040" t="str">
        <f>IF(ISBLANK(VLOOKUP(A36040,Questionnaire!A:KQ,287,FALSE)),"#",VLOOKUP(A36040,Questionnaire!A:KQ,287,FALSE))</f>
        <v>#</v>
      </c>
    </row>
    <row r="36041" spans="1:2">
      <c r="A36041" t="s">
        <v>360</v>
      </c>
      <c r="B36041" t="str">
        <f>IF(ISBLANK(VLOOKUP(A36041,Questionnaire!A:KQ,287,FALSE)),"#",VLOOKUP(A36041,Questionnaire!A:KQ,287,FALSE))</f>
        <v>#</v>
      </c>
    </row>
    <row r="36042" spans="1:2">
      <c r="A36042" t="s">
        <v>362</v>
      </c>
      <c r="B36042" t="str">
        <f>IF(ISBLANK(VLOOKUP(A36042,Questionnaire!A:KQ,287,FALSE)),"#",VLOOKUP(A36042,Questionnaire!A:KQ,287,FALSE))</f>
        <v>#</v>
      </c>
    </row>
    <row r="36043" spans="1:2">
      <c r="A36043" t="s">
        <v>363</v>
      </c>
      <c r="B36043" t="str">
        <f>IF(ISBLANK(VLOOKUP(A36043,Questionnaire!A:KQ,287,FALSE)),"#",VLOOKUP(A36043,Questionnaire!A:KQ,287,FALSE))</f>
        <v>#</v>
      </c>
    </row>
    <row r="36044" spans="1:2">
      <c r="A36044" t="s">
        <v>364</v>
      </c>
      <c r="B36044" t="str">
        <f>IF(ISBLANK(VLOOKUP(A36044,Questionnaire!A:KQ,287,FALSE)),"#",VLOOKUP(A36044,Questionnaire!A:KQ,287,FALSE))</f>
        <v>#</v>
      </c>
    </row>
    <row r="36045" spans="1:2">
      <c r="A36045" t="s">
        <v>365</v>
      </c>
      <c r="B36045" t="str">
        <f>IF(ISBLANK(VLOOKUP(A36045,Questionnaire!A:KQ,287,FALSE)),"#",VLOOKUP(A36045,Questionnaire!A:KQ,287,FALSE))</f>
        <v>#</v>
      </c>
    </row>
    <row r="36046" spans="1:2">
      <c r="A36046" t="s">
        <v>366</v>
      </c>
      <c r="B36046" t="str">
        <f>IF(ISBLANK(VLOOKUP(A36046,Questionnaire!A:KQ,287,FALSE)),"#",VLOOKUP(A36046,Questionnaire!A:KQ,287,FALSE))</f>
        <v>#</v>
      </c>
    </row>
    <row r="36047" spans="1:2">
      <c r="A36047" t="s">
        <v>371</v>
      </c>
      <c r="B36047" t="str">
        <f>IF(ISBLANK(VLOOKUP(A36047,Questionnaire!A:KQ,287,FALSE)),"#",VLOOKUP(A36047,Questionnaire!A:KQ,287,FALSE))</f>
        <v>#</v>
      </c>
    </row>
    <row r="36048" spans="1:2">
      <c r="A36048" t="s">
        <v>372</v>
      </c>
      <c r="B36048" t="str">
        <f>IF(ISBLANK(VLOOKUP(A36048,Questionnaire!A:KQ,287,FALSE)),"#",VLOOKUP(A36048,Questionnaire!A:KQ,287,FALSE))</f>
        <v>#</v>
      </c>
    </row>
    <row r="36049" spans="1:2">
      <c r="A36049" t="s">
        <v>373</v>
      </c>
      <c r="B36049" t="str">
        <f>IF(ISBLANK(VLOOKUP(A36049,Questionnaire!A:KQ,287,FALSE)),"#",VLOOKUP(A36049,Questionnaire!A:KQ,287,FALSE))</f>
        <v>#</v>
      </c>
    </row>
    <row r="36050" spans="1:2">
      <c r="A36050" t="s">
        <v>374</v>
      </c>
      <c r="B36050" t="str">
        <f>IF(ISBLANK(VLOOKUP(A36050,Questionnaire!A:KQ,287,FALSE)),"#",VLOOKUP(A36050,Questionnaire!A:KQ,287,FALSE))</f>
        <v>#</v>
      </c>
    </row>
    <row r="36051" spans="1:2">
      <c r="A36051" t="s">
        <v>377</v>
      </c>
      <c r="B36051" t="str">
        <f>IF(ISBLANK(VLOOKUP(A36051,Questionnaire!A:KQ,287,FALSE)),"#",VLOOKUP(A36051,Questionnaire!A:KQ,287,FALSE))</f>
        <v>#</v>
      </c>
    </row>
    <row r="36052" spans="1:2">
      <c r="A36052" t="s">
        <v>379</v>
      </c>
      <c r="B36052" t="str">
        <f>IF(ISBLANK(VLOOKUP(A36052,Questionnaire!A:KQ,287,FALSE)),"#",VLOOKUP(A36052,Questionnaire!A:KQ,287,FALSE))</f>
        <v>#</v>
      </c>
    </row>
    <row r="36053" spans="1:2">
      <c r="A36053" t="s">
        <v>380</v>
      </c>
      <c r="B36053" t="str">
        <f>IF(ISBLANK(VLOOKUP(A36053,Questionnaire!A:KQ,287,FALSE)),"#",VLOOKUP(A36053,Questionnaire!A:KQ,287,FALSE))</f>
        <v>#</v>
      </c>
    </row>
    <row r="36054" spans="1:2">
      <c r="A36054" t="s">
        <v>381</v>
      </c>
      <c r="B36054" t="str">
        <f>IF(ISBLANK(VLOOKUP(A36054,Questionnaire!A:KQ,287,FALSE)),"#",VLOOKUP(A36054,Questionnaire!A:KQ,287,FALSE))</f>
        <v>#</v>
      </c>
    </row>
    <row r="36055" spans="1:2">
      <c r="A36055" t="s">
        <v>382</v>
      </c>
      <c r="B36055" t="str">
        <f>IF(ISBLANK(VLOOKUP(A36055,Questionnaire!A:KQ,287,FALSE)),"#",VLOOKUP(A36055,Questionnaire!A:KQ,287,FALSE))</f>
        <v>#</v>
      </c>
    </row>
    <row r="36056" spans="1:2">
      <c r="A36056" t="s">
        <v>384</v>
      </c>
      <c r="B36056" t="str">
        <f>IF(ISBLANK(VLOOKUP(A36056,Questionnaire!A:KQ,287,FALSE)),"#",VLOOKUP(A36056,Questionnaire!A:KQ,287,FALSE))</f>
        <v>#</v>
      </c>
    </row>
    <row r="36057" spans="1:2">
      <c r="A36057" t="s">
        <v>387</v>
      </c>
      <c r="B36057" t="str">
        <f>IF(ISBLANK(VLOOKUP(A36057,Questionnaire!A:KQ,287,FALSE)),"#",VLOOKUP(A36057,Questionnaire!A:KQ,287,FALSE))</f>
        <v>#</v>
      </c>
    </row>
    <row r="36058" spans="1:2">
      <c r="A36058" t="s">
        <v>391</v>
      </c>
      <c r="B36058" t="str">
        <f>IF(ISBLANK(VLOOKUP(A36058,Questionnaire!A:KQ,287,FALSE)),"#",VLOOKUP(A36058,Questionnaire!A:KQ,287,FALSE))</f>
        <v>#</v>
      </c>
    </row>
    <row r="36059" spans="1:2">
      <c r="A36059" t="s">
        <v>393</v>
      </c>
      <c r="B36059" t="str">
        <f>IF(ISBLANK(VLOOKUP(A36059,Questionnaire!A:KQ,287,FALSE)),"#",VLOOKUP(A36059,Questionnaire!A:KQ,287,FALSE))</f>
        <v>#</v>
      </c>
    </row>
    <row r="36060" spans="1:2">
      <c r="A36060" t="s">
        <v>395</v>
      </c>
      <c r="B36060" t="str">
        <f>IF(ISBLANK(VLOOKUP(A36060,Questionnaire!A:KQ,287,FALSE)),"#",VLOOKUP(A36060,Questionnaire!A:KQ,287,FALSE))</f>
        <v>#</v>
      </c>
    </row>
    <row r="36061" spans="1:2">
      <c r="A36061" t="s">
        <v>398</v>
      </c>
      <c r="B36061" t="str">
        <f>IF(ISBLANK(VLOOKUP(A36061,Questionnaire!A:KQ,287,FALSE)),"#",VLOOKUP(A36061,Questionnaire!A:KQ,287,FALSE))</f>
        <v>#</v>
      </c>
    </row>
    <row r="36062" spans="1:2">
      <c r="A36062" t="s">
        <v>402</v>
      </c>
      <c r="B36062" t="str">
        <f>IF(ISBLANK(VLOOKUP(A36062,Questionnaire!A:KQ,287,FALSE)),"#",VLOOKUP(A36062,Questionnaire!A:KQ,287,FALSE))</f>
        <v>#</v>
      </c>
    </row>
    <row r="36063" spans="1:2">
      <c r="A36063" t="s">
        <v>405</v>
      </c>
      <c r="B36063" t="str">
        <f>IF(ISBLANK(VLOOKUP(A36063,Questionnaire!A:KQ,287,FALSE)),"#",VLOOKUP(A36063,Questionnaire!A:KQ,287,FALSE))</f>
        <v>#</v>
      </c>
    </row>
    <row r="36064" spans="1:2">
      <c r="A36064" t="s">
        <v>409</v>
      </c>
      <c r="B36064" t="str">
        <f>IF(ISBLANK(VLOOKUP(A36064,Questionnaire!A:KQ,287,FALSE)),"#",VLOOKUP(A36064,Questionnaire!A:KQ,287,FALSE))</f>
        <v>#</v>
      </c>
    </row>
    <row r="36065" spans="1:2">
      <c r="A36065" t="s">
        <v>412</v>
      </c>
      <c r="B36065" t="str">
        <f>IF(ISBLANK(VLOOKUP(A36065,Questionnaire!A:KQ,287,FALSE)),"#",VLOOKUP(A36065,Questionnaire!A:KQ,287,FALSE))</f>
        <v>#</v>
      </c>
    </row>
    <row r="36066" spans="1:2">
      <c r="A36066" t="s">
        <v>415</v>
      </c>
      <c r="B36066" t="str">
        <f>IF(ISBLANK(VLOOKUP(A36066,Questionnaire!A:KQ,287,FALSE)),"#",VLOOKUP(A36066,Questionnaire!A:KQ,287,FALSE))</f>
        <v>#</v>
      </c>
    </row>
    <row r="36067" spans="1:2">
      <c r="A36067" t="s">
        <v>418</v>
      </c>
      <c r="B36067" t="str">
        <f>IF(ISBLANK(VLOOKUP(A36067,Questionnaire!A:KQ,287,FALSE)),"#",VLOOKUP(A36067,Questionnaire!A:KQ,287,FALSE))</f>
        <v>#</v>
      </c>
    </row>
    <row r="36068" spans="1:2">
      <c r="A36068" t="s">
        <v>421</v>
      </c>
      <c r="B36068" t="str">
        <f>IF(ISBLANK(VLOOKUP(A36068,Questionnaire!A:KQ,287,FALSE)),"#",VLOOKUP(A36068,Questionnaire!A:KQ,287,FALSE))</f>
        <v>#</v>
      </c>
    </row>
    <row r="36069" spans="1:2">
      <c r="A36069" t="s">
        <v>424</v>
      </c>
      <c r="B36069" t="str">
        <f>IF(ISBLANK(VLOOKUP(A36069,Questionnaire!A:KQ,287,FALSE)),"#",VLOOKUP(A36069,Questionnaire!A:KQ,287,FALSE))</f>
        <v>#</v>
      </c>
    </row>
    <row r="36070" spans="1:2">
      <c r="A36070" t="s">
        <v>429</v>
      </c>
      <c r="B36070" t="str">
        <f>IF(ISBLANK(VLOOKUP(A36070,Questionnaire!A:KQ,287,FALSE)),"#",VLOOKUP(A36070,Questionnaire!A:KQ,287,FALSE))</f>
        <v>#</v>
      </c>
    </row>
    <row r="36071" spans="1:2">
      <c r="A36071" t="s">
        <v>432</v>
      </c>
      <c r="B36071" t="str">
        <f>IF(ISBLANK(VLOOKUP(A36071,Questionnaire!A:KQ,287,FALSE)),"#",VLOOKUP(A36071,Questionnaire!A:KQ,287,FALSE))</f>
        <v>#</v>
      </c>
    </row>
    <row r="36072" spans="1:2">
      <c r="A36072" t="s">
        <v>435</v>
      </c>
      <c r="B36072" t="str">
        <f>IF(ISBLANK(VLOOKUP(A36072,Questionnaire!A:KQ,287,FALSE)),"#",VLOOKUP(A36072,Questionnaire!A:KQ,287,FALSE))</f>
        <v>#</v>
      </c>
    </row>
    <row r="36073" spans="1:2">
      <c r="A36073" t="s">
        <v>437</v>
      </c>
      <c r="B36073" t="str">
        <f>IF(ISBLANK(VLOOKUP(A36073,Questionnaire!A:KQ,287,FALSE)),"#",VLOOKUP(A36073,Questionnaire!A:KQ,287,FALSE))</f>
        <v>#</v>
      </c>
    </row>
    <row r="36074" spans="1:2">
      <c r="A36074" t="s">
        <v>439</v>
      </c>
      <c r="B36074" t="str">
        <f>IF(ISBLANK(VLOOKUP(A36074,Questionnaire!A:KQ,287,FALSE)),"#",VLOOKUP(A36074,Questionnaire!A:KQ,287,FALSE))</f>
        <v>#</v>
      </c>
    </row>
    <row r="36075" spans="1:2">
      <c r="A36075" t="s">
        <v>442</v>
      </c>
      <c r="B36075" t="str">
        <f>IF(ISBLANK(VLOOKUP(A36075,Questionnaire!A:KQ,287,FALSE)),"#",VLOOKUP(A36075,Questionnaire!A:KQ,287,FALSE))</f>
        <v>#</v>
      </c>
    </row>
    <row r="36076" spans="1:2">
      <c r="A36076" t="s">
        <v>445</v>
      </c>
      <c r="B36076" t="str">
        <f>IF(ISBLANK(VLOOKUP(A36076,Questionnaire!A:KQ,287,FALSE)),"#",VLOOKUP(A36076,Questionnaire!A:KQ,287,FALSE))</f>
        <v>#</v>
      </c>
    </row>
    <row r="36077" spans="1:2">
      <c r="A36077" t="s">
        <v>448</v>
      </c>
      <c r="B36077" t="str">
        <f>IF(ISBLANK(VLOOKUP(A36077,Questionnaire!A:KQ,287,FALSE)),"#",VLOOKUP(A36077,Questionnaire!A:KQ,287,FALSE))</f>
        <v>#</v>
      </c>
    </row>
    <row r="36078" spans="1:2">
      <c r="A36078" t="s">
        <v>452</v>
      </c>
      <c r="B36078" t="str">
        <f>IF(ISBLANK(VLOOKUP(A36078,Questionnaire!A:KQ,287,FALSE)),"#",VLOOKUP(A36078,Questionnaire!A:KQ,287,FALSE))</f>
        <v>#</v>
      </c>
    </row>
    <row r="36079" spans="1:2">
      <c r="A36079" t="s">
        <v>455</v>
      </c>
      <c r="B36079" t="str">
        <f>IF(ISBLANK(VLOOKUP(A36079,Questionnaire!A:KQ,287,FALSE)),"#",VLOOKUP(A36079,Questionnaire!A:KQ,287,FALSE))</f>
        <v>#</v>
      </c>
    </row>
    <row r="36080" spans="1:2">
      <c r="A36080" t="s">
        <v>458</v>
      </c>
      <c r="B36080" t="str">
        <f>IF(ISBLANK(VLOOKUP(A36080,Questionnaire!A:KQ,287,FALSE)),"#",VLOOKUP(A36080,Questionnaire!A:KQ,287,FALSE))</f>
        <v>#</v>
      </c>
    </row>
    <row r="36081" spans="1:3">
      <c r="A36081" t="s">
        <v>461</v>
      </c>
      <c r="B36081" t="str">
        <f>IF(ISBLANK(VLOOKUP(A36081,Questionnaire!A:KQ,287,FALSE)),"#",VLOOKUP(A36081,Questionnaire!A:KQ,287,FALSE))</f>
        <v>#</v>
      </c>
    </row>
    <row r="36082" spans="1:3">
      <c r="A36082" t="s">
        <v>465</v>
      </c>
      <c r="B36082" t="str">
        <f>IF(ISBLANK(VLOOKUP(A36082,Questionnaire!A:KQ,287,FALSE)),"#",VLOOKUP(A36082,Questionnaire!A:KQ,287,FALSE))</f>
        <v>#</v>
      </c>
    </row>
    <row r="36083" spans="1:3">
      <c r="A36083" t="s">
        <v>467</v>
      </c>
      <c r="B36083" t="str">
        <f>IF(ISBLANK(VLOOKUP(A36083,Questionnaire!A:KQ,287,FALSE)),"#",VLOOKUP(A36083,Questionnaire!A:KQ,287,FALSE))</f>
        <v>#</v>
      </c>
    </row>
    <row r="36084" spans="1:3">
      <c r="A36084" t="s">
        <v>469</v>
      </c>
      <c r="B36084" t="str">
        <f>IF(ISBLANK(VLOOKUP(A36084,Questionnaire!A:KQ,287,FALSE)),"#",VLOOKUP(A36084,Questionnaire!A:KQ,287,FALSE))</f>
        <v>#</v>
      </c>
    </row>
    <row r="36085" spans="1:3">
      <c r="A36085" t="s">
        <v>471</v>
      </c>
      <c r="B36085" t="str">
        <f>IF(ISBLANK(VLOOKUP(A36085,Questionnaire!A:KQ,287,FALSE)),"#",VLOOKUP(A36085,Questionnaire!A:KQ,287,FALSE))</f>
        <v>#</v>
      </c>
    </row>
    <row r="36086" spans="1:3">
      <c r="A36086" t="s">
        <v>473</v>
      </c>
      <c r="B36086" t="str">
        <f>IF(ISBLANK(VLOOKUP(A36086,Questionnaire!A:KQ,287,FALSE)),"#",VLOOKUP(A36086,Questionnaire!A:KQ,287,FALSE))</f>
        <v>#</v>
      </c>
    </row>
    <row r="36087" spans="1:3">
      <c r="A36087" t="s">
        <v>475</v>
      </c>
      <c r="B36087" t="str">
        <f>IF(ISBLANK(VLOOKUP(A36087,Questionnaire!A:KQ,287,FALSE)),"#",VLOOKUP(A36087,Questionnaire!A:KQ,287,FALSE))</f>
        <v>#</v>
      </c>
    </row>
    <row r="36088" spans="1:3">
      <c r="A36088" t="s">
        <v>185</v>
      </c>
      <c r="B36088" t="str">
        <f>IF(ISBLANK(VLOOKUP(A36088,Questionnaire!A:KQ,288,FALSE)),"#",VLOOKUP(A36088,Questionnaire!A:KQ,288,FALSE))</f>
        <v>#</v>
      </c>
      <c r="C36088">
        <v>285</v>
      </c>
    </row>
    <row r="36089" spans="1:3">
      <c r="A36089" t="s">
        <v>187</v>
      </c>
      <c r="B36089" t="str">
        <f>IF(ISNA(VLOOKUP(VLOOKUP(A36089,Questionnaire!A:KQ,288,FALSE),'CORA Encoding'!D:E,2,FALSE)),"#",VLOOKUP(VLOOKUP(A36089,Questionnaire!A:KQ,288,FALSE),'CORA Encoding'!D:E,2,FALSE))</f>
        <v>#</v>
      </c>
    </row>
    <row r="36090" spans="1:3">
      <c r="A36090" t="s">
        <v>189</v>
      </c>
      <c r="B36090" t="str">
        <f>IF(ISNA(VLOOKUP(VLOOKUP(A36090,Questionnaire!A:KQ,288,FALSE),'CORA Encoding'!G:H,2,FALSE)),"#",VLOOKUP(VLOOKUP(A36090,Questionnaire!A:KQ,288,FALSE),'CORA Encoding'!G:H,2,FALSE))</f>
        <v>#</v>
      </c>
    </row>
    <row r="36091" spans="1:3">
      <c r="A36091" t="s">
        <v>191</v>
      </c>
      <c r="B36091" t="str">
        <f>IF(ISNA(VLOOKUP(VLOOKUP(A36091,Questionnaire!A:KQ,288,FALSE),'Country List'!E:F,2,FALSE)),"#",VLOOKUP(VLOOKUP(A36091,Questionnaire!A:KQ,288,FALSE),'Country List'!E:F,2,FALSE))</f>
        <v>#</v>
      </c>
    </row>
    <row r="36092" spans="1:3">
      <c r="A36092" t="s">
        <v>193</v>
      </c>
      <c r="B36092" t="str">
        <f>IF(ISNA(VLOOKUP(VLOOKUP(A36092,Questionnaire!A:KQ,288,FALSE),'Industry List'!B:C,2,FALSE)),"#",VLOOKUP(VLOOKUP(A36092,Questionnaire!A:KQ,288,FALSE),'Industry List'!B:C,2,FALSE))</f>
        <v>#</v>
      </c>
    </row>
    <row r="36093" spans="1:3">
      <c r="A36093" t="s">
        <v>197</v>
      </c>
      <c r="B36093" t="str">
        <f>IF(ISBLANK(VLOOKUP(A36093,Questionnaire!A:KQ,288,FALSE)),"#",VLOOKUP(A36093,Questionnaire!A:KQ,288,FALSE))</f>
        <v>#</v>
      </c>
    </row>
    <row r="36094" spans="1:3">
      <c r="A36094" t="s">
        <v>201</v>
      </c>
      <c r="B36094" t="str">
        <f>IF(ISBLANK(VLOOKUP(A36094,Questionnaire!A:KQ,288,FALSE)),"#",VLOOKUP(A36094,Questionnaire!A:KQ,288,FALSE))</f>
        <v>#</v>
      </c>
    </row>
    <row r="36095" spans="1:3">
      <c r="A36095" t="s">
        <v>203</v>
      </c>
      <c r="B36095" t="str">
        <f>IF(ISNA(VLOOKUP(VLOOKUP(A36095,Questionnaire!A:KQ,288,FALSE),'CORA Encoding'!J:K,2,FALSE)),"#",VLOOKUP(VLOOKUP(A36095,Questionnaire!A:KQ,288,FALSE),'CORA Encoding'!J:K,2,FALSE))</f>
        <v>#</v>
      </c>
    </row>
    <row r="36096" spans="1:3">
      <c r="A36096" t="s">
        <v>208</v>
      </c>
      <c r="B36096" t="str">
        <f>IF(ISBLANK(VLOOKUP(A36096,Questionnaire!A:KQ,288,FALSE)),"#",VLOOKUP(A36096,Questionnaire!A:KQ,288,FALSE))</f>
        <v>#</v>
      </c>
    </row>
    <row r="36097" spans="1:2">
      <c r="A36097" t="s">
        <v>213</v>
      </c>
      <c r="B36097" t="str">
        <f>IF(ISBLANK(VLOOKUP(A36097,Questionnaire!A:KQ,288,FALSE)),"#",VLOOKUP(A36097,Questionnaire!A:KQ,288,FALSE))</f>
        <v>#</v>
      </c>
    </row>
    <row r="36098" spans="1:2">
      <c r="A36098" t="s">
        <v>215</v>
      </c>
      <c r="B36098" t="str">
        <f>IF(ISBLANK(VLOOKUP(A36098,Questionnaire!A:KQ,288,FALSE)),"#",VLOOKUP(A36098,Questionnaire!A:KQ,288,FALSE))</f>
        <v>#</v>
      </c>
    </row>
    <row r="36099" spans="1:2">
      <c r="A36099" t="s">
        <v>217</v>
      </c>
      <c r="B36099" t="str">
        <f>IF(ISBLANK(VLOOKUP(A36099,Questionnaire!A:KQ,288,FALSE)),"#",VLOOKUP(A36099,Questionnaire!A:KQ,288,FALSE))</f>
        <v>#</v>
      </c>
    </row>
    <row r="36100" spans="1:2">
      <c r="A36100" t="s">
        <v>219</v>
      </c>
      <c r="B36100" t="str">
        <f>IF(ISBLANK(VLOOKUP(A36100,Questionnaire!A:KQ,288,FALSE)),"#",VLOOKUP(A36100,Questionnaire!A:KQ,288,FALSE))</f>
        <v>#</v>
      </c>
    </row>
    <row r="36101" spans="1:2">
      <c r="A36101" t="s">
        <v>221</v>
      </c>
      <c r="B36101" t="str">
        <f>IF(ISBLANK(VLOOKUP(A36101,Questionnaire!A:KQ,288,FALSE)),"#",VLOOKUP(A36101,Questionnaire!A:KQ,288,FALSE))</f>
        <v>#</v>
      </c>
    </row>
    <row r="36102" spans="1:2">
      <c r="A36102" t="s">
        <v>223</v>
      </c>
      <c r="B36102" t="str">
        <f>IF(ISBLANK(VLOOKUP(A36102,Questionnaire!A:KQ,288,FALSE)),"#",VLOOKUP(A36102,Questionnaire!A:KQ,288,FALSE))</f>
        <v>#</v>
      </c>
    </row>
    <row r="36103" spans="1:2">
      <c r="A36103" t="s">
        <v>225</v>
      </c>
      <c r="B36103" t="str">
        <f>IF(ISBLANK(VLOOKUP(A36103,Questionnaire!A:KQ,288,FALSE)),"#",VLOOKUP(A36103,Questionnaire!A:KQ,288,FALSE))</f>
        <v>#</v>
      </c>
    </row>
    <row r="36104" spans="1:2">
      <c r="A36104" t="s">
        <v>227</v>
      </c>
      <c r="B36104" t="str">
        <f>IF(ISBLANK(VLOOKUP(A36104,Questionnaire!A:KQ,288,FALSE)),"#",VLOOKUP(A36104,Questionnaire!A:KQ,288,FALSE))</f>
        <v>#</v>
      </c>
    </row>
    <row r="36105" spans="1:2">
      <c r="A36105" t="s">
        <v>229</v>
      </c>
      <c r="B36105" t="str">
        <f>IF(ISBLANK(VLOOKUP(A36105,Questionnaire!A:KQ,288,FALSE)),"#",VLOOKUP(A36105,Questionnaire!A:KQ,288,FALSE))</f>
        <v>#</v>
      </c>
    </row>
    <row r="36106" spans="1:2">
      <c r="A36106" t="s">
        <v>231</v>
      </c>
      <c r="B36106" t="str">
        <f>IF(ISBLANK(VLOOKUP(A36106,Questionnaire!A:KQ,288,FALSE)),"#",VLOOKUP(A36106,Questionnaire!A:KQ,288,FALSE))</f>
        <v>#</v>
      </c>
    </row>
    <row r="36107" spans="1:2">
      <c r="A36107" t="s">
        <v>233</v>
      </c>
      <c r="B36107" t="str">
        <f>IF(ISBLANK(VLOOKUP(A36107,Questionnaire!A:KQ,288,FALSE)),"#",VLOOKUP(A36107,Questionnaire!A:KQ,288,FALSE))</f>
        <v>#</v>
      </c>
    </row>
    <row r="36108" spans="1:2">
      <c r="A36108" t="s">
        <v>235</v>
      </c>
      <c r="B36108" t="str">
        <f>IF(ISBLANK(VLOOKUP(A36108,Questionnaire!A:KQ,288,FALSE)),"#",VLOOKUP(A36108,Questionnaire!A:KQ,288,FALSE))</f>
        <v>#</v>
      </c>
    </row>
    <row r="36109" spans="1:2">
      <c r="A36109" t="s">
        <v>237</v>
      </c>
      <c r="B36109" t="str">
        <f>IF(ISBLANK(VLOOKUP(A36109,Questionnaire!A:KQ,288,FALSE)),"#",VLOOKUP(A36109,Questionnaire!A:KQ,288,FALSE))</f>
        <v>#</v>
      </c>
    </row>
    <row r="36110" spans="1:2">
      <c r="A36110" t="s">
        <v>239</v>
      </c>
      <c r="B36110" t="str">
        <f>IF(ISBLANK(VLOOKUP(A36110,Questionnaire!A:KQ,288,FALSE)),"#",VLOOKUP(A36110,Questionnaire!A:KQ,288,FALSE))</f>
        <v>#</v>
      </c>
    </row>
    <row r="36111" spans="1:2">
      <c r="A36111" t="s">
        <v>242</v>
      </c>
      <c r="B36111" t="str">
        <f>IF(ISBLANK(VLOOKUP(A36111,Questionnaire!A:KQ,288,FALSE)),"#",VLOOKUP(A36111,Questionnaire!A:KQ,288,FALSE))</f>
        <v>#</v>
      </c>
    </row>
    <row r="36112" spans="1:2">
      <c r="A36112" t="s">
        <v>245</v>
      </c>
      <c r="B36112" t="str">
        <f>IF(ISBLANK(VLOOKUP(A36112,Questionnaire!A:KQ,288,FALSE)),"#",VLOOKUP(A36112,Questionnaire!A:KQ,288,FALSE))</f>
        <v>#</v>
      </c>
    </row>
    <row r="36113" spans="1:2">
      <c r="A36113" t="s">
        <v>247</v>
      </c>
      <c r="B36113" t="str">
        <f>IF(ISBLANK(VLOOKUP(A36113,Questionnaire!A:KQ,288,FALSE)),"#",VLOOKUP(A36113,Questionnaire!A:KQ,288,FALSE))</f>
        <v>#</v>
      </c>
    </row>
    <row r="36114" spans="1:2">
      <c r="A36114" t="s">
        <v>249</v>
      </c>
      <c r="B36114" t="str">
        <f>IF(ISBLANK(VLOOKUP(A36114,Questionnaire!A:KQ,288,FALSE)),"#",VLOOKUP(A36114,Questionnaire!A:KQ,288,FALSE))</f>
        <v>#</v>
      </c>
    </row>
    <row r="36115" spans="1:2">
      <c r="A36115" t="s">
        <v>250</v>
      </c>
      <c r="B36115" t="str">
        <f>IF(ISBLANK(VLOOKUP(A36115,Questionnaire!A:KQ,288,FALSE)),"#",VLOOKUP(A36115,Questionnaire!A:KQ,288,FALSE))</f>
        <v>#</v>
      </c>
    </row>
    <row r="36116" spans="1:2">
      <c r="A36116" t="s">
        <v>252</v>
      </c>
      <c r="B36116" t="str">
        <f>IF(ISBLANK(VLOOKUP(A36116,Questionnaire!A:KQ,288,FALSE)),"#",VLOOKUP(A36116,Questionnaire!A:KQ,288,FALSE))</f>
        <v>#</v>
      </c>
    </row>
    <row r="36117" spans="1:2">
      <c r="A36117" t="s">
        <v>255</v>
      </c>
      <c r="B36117" t="str">
        <f>IF(ISBLANK(VLOOKUP(A36117,Questionnaire!A:KQ,288,FALSE)),"#",VLOOKUP(A36117,Questionnaire!A:KQ,288,FALSE))</f>
        <v>#</v>
      </c>
    </row>
    <row r="36118" spans="1:2">
      <c r="A36118" t="s">
        <v>258</v>
      </c>
      <c r="B36118" t="str">
        <f>IF(ISNA(VLOOKUP(VLOOKUP(A36118,Questionnaire!A:KQ,288,FALSE),'CORA Encoding'!M:N,2,FALSE)),"#",VLOOKUP(VLOOKUP(A36118,Questionnaire!A:KQ,288,FALSE),'CORA Encoding'!M:N,2,FALSE))</f>
        <v>#</v>
      </c>
    </row>
    <row r="36119" spans="1:2">
      <c r="A36119" t="s">
        <v>261</v>
      </c>
      <c r="B36119" t="str">
        <f>IF(ISBLANK(VLOOKUP(A36119,Questionnaire!A:KQ,288,FALSE)),"#",VLOOKUP(A36119,Questionnaire!A:KQ,288,FALSE))</f>
        <v>#</v>
      </c>
    </row>
    <row r="36120" spans="1:2">
      <c r="A36120" t="s">
        <v>263</v>
      </c>
      <c r="B36120" t="str">
        <f>IF(ISBLANK(VLOOKUP(A36120,Questionnaire!A:KQ,288,FALSE)),"#",VLOOKUP(A36120,Questionnaire!A:KQ,288,FALSE))</f>
        <v>#</v>
      </c>
    </row>
    <row r="36121" spans="1:2">
      <c r="A36121" t="s">
        <v>265</v>
      </c>
      <c r="B36121" t="str">
        <f>IF(ISBLANK(VLOOKUP(A36121,Questionnaire!A:KQ,288,FALSE)),"#",VLOOKUP(A36121,Questionnaire!A:KQ,288,FALSE))</f>
        <v>#</v>
      </c>
    </row>
    <row r="36122" spans="1:2">
      <c r="A36122" t="s">
        <v>267</v>
      </c>
      <c r="B36122" t="str">
        <f>IF(ISBLANK(VLOOKUP(A36122,Questionnaire!A:KQ,288,FALSE)),"#",VLOOKUP(A36122,Questionnaire!A:KQ,288,FALSE))</f>
        <v>#</v>
      </c>
    </row>
    <row r="36123" spans="1:2">
      <c r="A36123" t="s">
        <v>269</v>
      </c>
      <c r="B36123" t="str">
        <f>IF(ISBLANK(VLOOKUP(A36123,Questionnaire!A:KQ,288,FALSE)),"#",VLOOKUP(A36123,Questionnaire!A:KQ,288,FALSE))</f>
        <v>#</v>
      </c>
    </row>
    <row r="36124" spans="1:2">
      <c r="A36124" t="s">
        <v>274</v>
      </c>
      <c r="B36124" t="str">
        <f>IF(ISBLANK(VLOOKUP(A36124,Questionnaire!A:KQ,288,FALSE)),"#",VLOOKUP(A36124,Questionnaire!A:KQ,288,FALSE))</f>
        <v>#</v>
      </c>
    </row>
    <row r="36125" spans="1:2">
      <c r="A36125" t="s">
        <v>276</v>
      </c>
      <c r="B36125" t="str">
        <f>IF(ISBLANK(VLOOKUP(A36125,Questionnaire!A:KQ,288,FALSE)),"#",VLOOKUP(A36125,Questionnaire!A:KQ,288,FALSE))</f>
        <v>#</v>
      </c>
    </row>
    <row r="36126" spans="1:2">
      <c r="A36126" t="s">
        <v>278</v>
      </c>
      <c r="B36126" t="str">
        <f>IF(ISBLANK(VLOOKUP(A36126,Questionnaire!A:KQ,288,FALSE)),"#",VLOOKUP(A36126,Questionnaire!A:KQ,288,FALSE))</f>
        <v>#</v>
      </c>
    </row>
    <row r="36127" spans="1:2">
      <c r="A36127" t="s">
        <v>280</v>
      </c>
      <c r="B36127" t="str">
        <f>IF(ISBLANK(VLOOKUP(A36127,Questionnaire!A:KQ,288,FALSE)),"#",VLOOKUP(A36127,Questionnaire!A:KQ,288,FALSE))</f>
        <v>#</v>
      </c>
    </row>
    <row r="36128" spans="1:2">
      <c r="A36128" t="s">
        <v>282</v>
      </c>
      <c r="B36128" t="str">
        <f>IF(ISBLANK(VLOOKUP(A36128,Questionnaire!A:KQ,288,FALSE)),"#",VLOOKUP(A36128,Questionnaire!A:KQ,288,FALSE))</f>
        <v>#</v>
      </c>
    </row>
    <row r="36129" spans="1:2">
      <c r="A36129" t="s">
        <v>286</v>
      </c>
      <c r="B36129" t="str">
        <f>IF(ISBLANK(VLOOKUP(A36129,Questionnaire!A:KQ,288,FALSE)),"#",VLOOKUP(A36129,Questionnaire!A:KQ,288,FALSE))</f>
        <v>#</v>
      </c>
    </row>
    <row r="36130" spans="1:2">
      <c r="A36130" t="s">
        <v>288</v>
      </c>
      <c r="B36130" t="str">
        <f>IF(ISBLANK(VLOOKUP(A36130,Questionnaire!A:KQ,288,FALSE)),"#",VLOOKUP(A36130,Questionnaire!A:KQ,288,FALSE))</f>
        <v>#</v>
      </c>
    </row>
    <row r="36131" spans="1:2">
      <c r="A36131" t="s">
        <v>290</v>
      </c>
      <c r="B36131" t="str">
        <f>IF(ISBLANK(VLOOKUP(A36131,Questionnaire!A:KQ,288,FALSE)),"#",VLOOKUP(A36131,Questionnaire!A:KQ,288,FALSE))</f>
        <v>#</v>
      </c>
    </row>
    <row r="36132" spans="1:2">
      <c r="A36132" t="s">
        <v>292</v>
      </c>
      <c r="B36132" t="str">
        <f>IF(ISBLANK(VLOOKUP(A36132,Questionnaire!A:KQ,288,FALSE)),"#",VLOOKUP(A36132,Questionnaire!A:KQ,288,FALSE))</f>
        <v>#</v>
      </c>
    </row>
    <row r="36133" spans="1:2">
      <c r="A36133" t="s">
        <v>294</v>
      </c>
      <c r="B36133" t="str">
        <f>IF(ISBLANK(VLOOKUP(A36133,Questionnaire!A:KQ,288,FALSE)),"#",VLOOKUP(A36133,Questionnaire!A:KQ,288,FALSE))</f>
        <v>#</v>
      </c>
    </row>
    <row r="36134" spans="1:2">
      <c r="A36134" t="s">
        <v>296</v>
      </c>
      <c r="B36134" t="str">
        <f>IF(ISBLANK(VLOOKUP(A36134,Questionnaire!A:KQ,288,FALSE)),"#",VLOOKUP(A36134,Questionnaire!A:KQ,288,FALSE))</f>
        <v>#</v>
      </c>
    </row>
    <row r="36135" spans="1:2">
      <c r="A36135" t="s">
        <v>301</v>
      </c>
      <c r="B36135" t="str">
        <f>IF(ISBLANK(VLOOKUP(A36135,Questionnaire!A:KQ,288,FALSE)),"#",VLOOKUP(A36135,Questionnaire!A:KQ,288,FALSE))</f>
        <v>#</v>
      </c>
    </row>
    <row r="36136" spans="1:2">
      <c r="A36136" t="s">
        <v>303</v>
      </c>
      <c r="B36136" t="str">
        <f>IF(ISBLANK(VLOOKUP(A36136,Questionnaire!A:KQ,288,FALSE)),"#",VLOOKUP(A36136,Questionnaire!A:KQ,288,FALSE))</f>
        <v>#</v>
      </c>
    </row>
    <row r="36137" spans="1:2">
      <c r="A36137" t="s">
        <v>305</v>
      </c>
      <c r="B36137" t="str">
        <f>IF(ISBLANK(VLOOKUP(A36137,Questionnaire!A:KQ,288,FALSE)),"#",VLOOKUP(A36137,Questionnaire!A:KQ,288,FALSE))</f>
        <v>#</v>
      </c>
    </row>
    <row r="36138" spans="1:2">
      <c r="A36138" t="s">
        <v>307</v>
      </c>
      <c r="B36138" t="str">
        <f>IF(ISBLANK(VLOOKUP(A36138,Questionnaire!A:KQ,288,FALSE)),"#",VLOOKUP(A36138,Questionnaire!A:KQ,288,FALSE))</f>
        <v>#</v>
      </c>
    </row>
    <row r="36139" spans="1:2">
      <c r="A36139" t="s">
        <v>311</v>
      </c>
      <c r="B36139" t="str">
        <f>IF(ISBLANK(VLOOKUP(A36139,Questionnaire!A:KQ,288,FALSE)),"#",VLOOKUP(A36139,Questionnaire!A:KQ,288,FALSE))</f>
        <v>#</v>
      </c>
    </row>
    <row r="36140" spans="1:2">
      <c r="A36140" t="s">
        <v>313</v>
      </c>
      <c r="B36140" t="str">
        <f>IF(ISBLANK(VLOOKUP(A36140,Questionnaire!A:KQ,288,FALSE)),"#",VLOOKUP(A36140,Questionnaire!A:KQ,288,FALSE))</f>
        <v>#</v>
      </c>
    </row>
    <row r="36141" spans="1:2">
      <c r="A36141" t="s">
        <v>314</v>
      </c>
      <c r="B36141" t="str">
        <f>IF(ISBLANK(VLOOKUP(A36141,Questionnaire!A:KQ,288,FALSE)),"#",VLOOKUP(A36141,Questionnaire!A:KQ,288,FALSE))</f>
        <v>#</v>
      </c>
    </row>
    <row r="36142" spans="1:2">
      <c r="A36142" t="s">
        <v>315</v>
      </c>
      <c r="B36142" t="str">
        <f>IF(ISBLANK(VLOOKUP(A36142,Questionnaire!A:KQ,288,FALSE)),"#",VLOOKUP(A36142,Questionnaire!A:KQ,288,FALSE))</f>
        <v>#</v>
      </c>
    </row>
    <row r="36143" spans="1:2">
      <c r="A36143" t="s">
        <v>317</v>
      </c>
      <c r="B36143" t="str">
        <f>IF(ISBLANK(VLOOKUP(A36143,Questionnaire!A:KQ,288,FALSE)),"#",VLOOKUP(A36143,Questionnaire!A:KQ,288,FALSE))</f>
        <v>#</v>
      </c>
    </row>
    <row r="36144" spans="1:2">
      <c r="A36144" t="s">
        <v>319</v>
      </c>
      <c r="B36144" t="str">
        <f>IF(ISBLANK(VLOOKUP(A36144,Questionnaire!A:KQ,288,FALSE)),"#",VLOOKUP(A36144,Questionnaire!A:KQ,288,FALSE))</f>
        <v>#</v>
      </c>
    </row>
    <row r="36145" spans="1:2">
      <c r="A36145" t="s">
        <v>322</v>
      </c>
      <c r="B36145" t="str">
        <f>IF(ISBLANK(VLOOKUP(A36145,Questionnaire!A:KQ,288,FALSE)),"#",VLOOKUP(A36145,Questionnaire!A:KQ,288,FALSE))</f>
        <v>#</v>
      </c>
    </row>
    <row r="36146" spans="1:2">
      <c r="A36146" t="s">
        <v>326</v>
      </c>
      <c r="B36146" t="str">
        <f>IF(ISBLANK(VLOOKUP(A36146,Questionnaire!A:KQ,288,FALSE)),"#",VLOOKUP(A36146,Questionnaire!A:KQ,288,FALSE))</f>
        <v>#</v>
      </c>
    </row>
    <row r="36147" spans="1:2">
      <c r="A36147" t="s">
        <v>328</v>
      </c>
      <c r="B36147" t="str">
        <f>IF(ISBLANK(VLOOKUP(A36147,Questionnaire!A:KQ,288,FALSE)),"#",VLOOKUP(A36147,Questionnaire!A:KQ,288,FALSE))</f>
        <v>#</v>
      </c>
    </row>
    <row r="36148" spans="1:2">
      <c r="A36148" t="s">
        <v>332</v>
      </c>
      <c r="B36148" t="str">
        <f>IF(ISBLANK(VLOOKUP(A36148,Questionnaire!A:KQ,288,FALSE)),"#",VLOOKUP(A36148,Questionnaire!A:KQ,288,FALSE))</f>
        <v>#</v>
      </c>
    </row>
    <row r="36149" spans="1:2">
      <c r="A36149" t="s">
        <v>333</v>
      </c>
      <c r="B36149" t="str">
        <f>IF(ISBLANK(VLOOKUP(A36149,Questionnaire!A:KQ,288,FALSE)),"#",VLOOKUP(A36149,Questionnaire!A:KQ,288,FALSE))</f>
        <v>#</v>
      </c>
    </row>
    <row r="36150" spans="1:2">
      <c r="A36150" t="s">
        <v>334</v>
      </c>
      <c r="B36150" t="str">
        <f>IF(ISBLANK(VLOOKUP(A36150,Questionnaire!A:KQ,288,FALSE)),"#",VLOOKUP(A36150,Questionnaire!A:KQ,288,FALSE))</f>
        <v>#</v>
      </c>
    </row>
    <row r="36151" spans="1:2">
      <c r="A36151" t="s">
        <v>335</v>
      </c>
      <c r="B36151" t="str">
        <f>IF(ISBLANK(VLOOKUP(A36151,Questionnaire!A:KQ,288,FALSE)),"#",VLOOKUP(A36151,Questionnaire!A:KQ,288,FALSE))</f>
        <v>#</v>
      </c>
    </row>
    <row r="36152" spans="1:2">
      <c r="A36152" t="s">
        <v>336</v>
      </c>
      <c r="B36152" t="str">
        <f>IF(ISBLANK(VLOOKUP(A36152,Questionnaire!A:KQ,288,FALSE)),"#",VLOOKUP(A36152,Questionnaire!A:KQ,288,FALSE))</f>
        <v>#</v>
      </c>
    </row>
    <row r="36153" spans="1:2">
      <c r="A36153" t="s">
        <v>337</v>
      </c>
      <c r="B36153" t="str">
        <f>IF(ISBLANK(VLOOKUP(A36153,Questionnaire!A:KQ,288,FALSE)),"#",VLOOKUP(A36153,Questionnaire!A:KQ,288,FALSE))</f>
        <v>#</v>
      </c>
    </row>
    <row r="36154" spans="1:2">
      <c r="A36154" t="s">
        <v>338</v>
      </c>
      <c r="B36154" t="str">
        <f>IF(ISBLANK(VLOOKUP(A36154,Questionnaire!A:KQ,288,FALSE)),"#",VLOOKUP(A36154,Questionnaire!A:KQ,288,FALSE))</f>
        <v>#</v>
      </c>
    </row>
    <row r="36155" spans="1:2">
      <c r="A36155" t="s">
        <v>339</v>
      </c>
      <c r="B36155" t="str">
        <f>IF(ISBLANK(VLOOKUP(A36155,Questionnaire!A:KQ,288,FALSE)),"#",VLOOKUP(A36155,Questionnaire!A:KQ,288,FALSE))</f>
        <v>#</v>
      </c>
    </row>
    <row r="36156" spans="1:2">
      <c r="A36156" t="s">
        <v>340</v>
      </c>
      <c r="B36156" t="str">
        <f>IF(ISBLANK(VLOOKUP(A36156,Questionnaire!A:KQ,288,FALSE)),"#",VLOOKUP(A36156,Questionnaire!A:KQ,288,FALSE))</f>
        <v>#</v>
      </c>
    </row>
    <row r="36157" spans="1:2">
      <c r="A36157" t="s">
        <v>341</v>
      </c>
      <c r="B36157" t="str">
        <f>IF(ISBLANK(VLOOKUP(A36157,Questionnaire!A:KQ,288,FALSE)),"#",VLOOKUP(A36157,Questionnaire!A:KQ,288,FALSE))</f>
        <v>#</v>
      </c>
    </row>
    <row r="36158" spans="1:2">
      <c r="A36158" t="s">
        <v>342</v>
      </c>
      <c r="B36158" t="str">
        <f>IF(ISBLANK(VLOOKUP(A36158,Questionnaire!A:KQ,288,FALSE)),"#",VLOOKUP(A36158,Questionnaire!A:KQ,288,FALSE))</f>
        <v>#</v>
      </c>
    </row>
    <row r="36159" spans="1:2">
      <c r="A36159" t="s">
        <v>343</v>
      </c>
      <c r="B36159" t="str">
        <f>IF(ISBLANK(VLOOKUP(A36159,Questionnaire!A:KQ,288,FALSE)),"#",VLOOKUP(A36159,Questionnaire!A:KQ,288,FALSE))</f>
        <v>#</v>
      </c>
    </row>
    <row r="36160" spans="1:2">
      <c r="A36160" t="s">
        <v>344</v>
      </c>
      <c r="B36160" t="str">
        <f>IF(ISBLANK(VLOOKUP(A36160,Questionnaire!A:KQ,288,FALSE)),"#",VLOOKUP(A36160,Questionnaire!A:KQ,288,FALSE))</f>
        <v>#</v>
      </c>
    </row>
    <row r="36161" spans="1:2">
      <c r="A36161" t="s">
        <v>345</v>
      </c>
      <c r="B36161" t="str">
        <f>IF(ISBLANK(VLOOKUP(A36161,Questionnaire!A:KQ,288,FALSE)),"#",VLOOKUP(A36161,Questionnaire!A:KQ,288,FALSE))</f>
        <v>#</v>
      </c>
    </row>
    <row r="36162" spans="1:2">
      <c r="A36162" t="s">
        <v>348</v>
      </c>
      <c r="B36162" t="str">
        <f>IF(ISBLANK(VLOOKUP(A36162,Questionnaire!A:KQ,288,FALSE)),"#",VLOOKUP(A36162,Questionnaire!A:KQ,288,FALSE))</f>
        <v>#</v>
      </c>
    </row>
    <row r="36163" spans="1:2">
      <c r="A36163" t="s">
        <v>353</v>
      </c>
      <c r="B36163" t="str">
        <f>IF(ISBLANK(VLOOKUP(A36163,Questionnaire!A:KQ,288,FALSE)),"#",VLOOKUP(A36163,Questionnaire!A:KQ,288,FALSE))</f>
        <v>#</v>
      </c>
    </row>
    <row r="36164" spans="1:2">
      <c r="A36164" t="s">
        <v>354</v>
      </c>
      <c r="B36164" t="str">
        <f>IF(ISBLANK(VLOOKUP(A36164,Questionnaire!A:KQ,288,FALSE)),"#",VLOOKUP(A36164,Questionnaire!A:KQ,288,FALSE))</f>
        <v>#</v>
      </c>
    </row>
    <row r="36165" spans="1:2">
      <c r="A36165" t="s">
        <v>355</v>
      </c>
      <c r="B36165" t="str">
        <f>IF(ISBLANK(VLOOKUP(A36165,Questionnaire!A:KQ,288,FALSE)),"#",VLOOKUP(A36165,Questionnaire!A:KQ,288,FALSE))</f>
        <v>#</v>
      </c>
    </row>
    <row r="36166" spans="1:2">
      <c r="A36166" t="s">
        <v>356</v>
      </c>
      <c r="B36166" t="str">
        <f>IF(ISBLANK(VLOOKUP(A36166,Questionnaire!A:KQ,288,FALSE)),"#",VLOOKUP(A36166,Questionnaire!A:KQ,288,FALSE))</f>
        <v>#</v>
      </c>
    </row>
    <row r="36167" spans="1:2">
      <c r="A36167" t="s">
        <v>357</v>
      </c>
      <c r="B36167" t="str">
        <f>IF(ISBLANK(VLOOKUP(A36167,Questionnaire!A:KQ,288,FALSE)),"#",VLOOKUP(A36167,Questionnaire!A:KQ,288,FALSE))</f>
        <v>#</v>
      </c>
    </row>
    <row r="36168" spans="1:2">
      <c r="A36168" t="s">
        <v>360</v>
      </c>
      <c r="B36168" t="str">
        <f>IF(ISBLANK(VLOOKUP(A36168,Questionnaire!A:KQ,288,FALSE)),"#",VLOOKUP(A36168,Questionnaire!A:KQ,288,FALSE))</f>
        <v>#</v>
      </c>
    </row>
    <row r="36169" spans="1:2">
      <c r="A36169" t="s">
        <v>362</v>
      </c>
      <c r="B36169" t="str">
        <f>IF(ISBLANK(VLOOKUP(A36169,Questionnaire!A:KQ,288,FALSE)),"#",VLOOKUP(A36169,Questionnaire!A:KQ,288,FALSE))</f>
        <v>#</v>
      </c>
    </row>
    <row r="36170" spans="1:2">
      <c r="A36170" t="s">
        <v>363</v>
      </c>
      <c r="B36170" t="str">
        <f>IF(ISBLANK(VLOOKUP(A36170,Questionnaire!A:KQ,288,FALSE)),"#",VLOOKUP(A36170,Questionnaire!A:KQ,288,FALSE))</f>
        <v>#</v>
      </c>
    </row>
    <row r="36171" spans="1:2">
      <c r="A36171" t="s">
        <v>364</v>
      </c>
      <c r="B36171" t="str">
        <f>IF(ISBLANK(VLOOKUP(A36171,Questionnaire!A:KQ,288,FALSE)),"#",VLOOKUP(A36171,Questionnaire!A:KQ,288,FALSE))</f>
        <v>#</v>
      </c>
    </row>
    <row r="36172" spans="1:2">
      <c r="A36172" t="s">
        <v>365</v>
      </c>
      <c r="B36172" t="str">
        <f>IF(ISBLANK(VLOOKUP(A36172,Questionnaire!A:KQ,288,FALSE)),"#",VLOOKUP(A36172,Questionnaire!A:KQ,288,FALSE))</f>
        <v>#</v>
      </c>
    </row>
    <row r="36173" spans="1:2">
      <c r="A36173" t="s">
        <v>366</v>
      </c>
      <c r="B36173" t="str">
        <f>IF(ISBLANK(VLOOKUP(A36173,Questionnaire!A:KQ,288,FALSE)),"#",VLOOKUP(A36173,Questionnaire!A:KQ,288,FALSE))</f>
        <v>#</v>
      </c>
    </row>
    <row r="36174" spans="1:2">
      <c r="A36174" t="s">
        <v>371</v>
      </c>
      <c r="B36174" t="str">
        <f>IF(ISBLANK(VLOOKUP(A36174,Questionnaire!A:KQ,288,FALSE)),"#",VLOOKUP(A36174,Questionnaire!A:KQ,288,FALSE))</f>
        <v>#</v>
      </c>
    </row>
    <row r="36175" spans="1:2">
      <c r="A36175" t="s">
        <v>372</v>
      </c>
      <c r="B36175" t="str">
        <f>IF(ISBLANK(VLOOKUP(A36175,Questionnaire!A:KQ,288,FALSE)),"#",VLOOKUP(A36175,Questionnaire!A:KQ,288,FALSE))</f>
        <v>#</v>
      </c>
    </row>
    <row r="36176" spans="1:2">
      <c r="A36176" t="s">
        <v>373</v>
      </c>
      <c r="B36176" t="str">
        <f>IF(ISBLANK(VLOOKUP(A36176,Questionnaire!A:KQ,288,FALSE)),"#",VLOOKUP(A36176,Questionnaire!A:KQ,288,FALSE))</f>
        <v>#</v>
      </c>
    </row>
    <row r="36177" spans="1:2">
      <c r="A36177" t="s">
        <v>374</v>
      </c>
      <c r="B36177" t="str">
        <f>IF(ISBLANK(VLOOKUP(A36177,Questionnaire!A:KQ,288,FALSE)),"#",VLOOKUP(A36177,Questionnaire!A:KQ,288,FALSE))</f>
        <v>#</v>
      </c>
    </row>
    <row r="36178" spans="1:2">
      <c r="A36178" t="s">
        <v>377</v>
      </c>
      <c r="B36178" t="str">
        <f>IF(ISBLANK(VLOOKUP(A36178,Questionnaire!A:KQ,288,FALSE)),"#",VLOOKUP(A36178,Questionnaire!A:KQ,288,FALSE))</f>
        <v>#</v>
      </c>
    </row>
    <row r="36179" spans="1:2">
      <c r="A36179" t="s">
        <v>379</v>
      </c>
      <c r="B36179" t="str">
        <f>IF(ISBLANK(VLOOKUP(A36179,Questionnaire!A:KQ,288,FALSE)),"#",VLOOKUP(A36179,Questionnaire!A:KQ,288,FALSE))</f>
        <v>#</v>
      </c>
    </row>
    <row r="36180" spans="1:2">
      <c r="A36180" t="s">
        <v>380</v>
      </c>
      <c r="B36180" t="str">
        <f>IF(ISBLANK(VLOOKUP(A36180,Questionnaire!A:KQ,288,FALSE)),"#",VLOOKUP(A36180,Questionnaire!A:KQ,288,FALSE))</f>
        <v>#</v>
      </c>
    </row>
    <row r="36181" spans="1:2">
      <c r="A36181" t="s">
        <v>381</v>
      </c>
      <c r="B36181" t="str">
        <f>IF(ISBLANK(VLOOKUP(A36181,Questionnaire!A:KQ,288,FALSE)),"#",VLOOKUP(A36181,Questionnaire!A:KQ,288,FALSE))</f>
        <v>#</v>
      </c>
    </row>
    <row r="36182" spans="1:2">
      <c r="A36182" t="s">
        <v>382</v>
      </c>
      <c r="B36182" t="str">
        <f>IF(ISBLANK(VLOOKUP(A36182,Questionnaire!A:KQ,288,FALSE)),"#",VLOOKUP(A36182,Questionnaire!A:KQ,288,FALSE))</f>
        <v>#</v>
      </c>
    </row>
    <row r="36183" spans="1:2">
      <c r="A36183" t="s">
        <v>384</v>
      </c>
      <c r="B36183" t="str">
        <f>IF(ISBLANK(VLOOKUP(A36183,Questionnaire!A:KQ,288,FALSE)),"#",VLOOKUP(A36183,Questionnaire!A:KQ,288,FALSE))</f>
        <v>#</v>
      </c>
    </row>
    <row r="36184" spans="1:2">
      <c r="A36184" t="s">
        <v>387</v>
      </c>
      <c r="B36184" t="str">
        <f>IF(ISBLANK(VLOOKUP(A36184,Questionnaire!A:KQ,288,FALSE)),"#",VLOOKUP(A36184,Questionnaire!A:KQ,288,FALSE))</f>
        <v>#</v>
      </c>
    </row>
    <row r="36185" spans="1:2">
      <c r="A36185" t="s">
        <v>391</v>
      </c>
      <c r="B36185" t="str">
        <f>IF(ISBLANK(VLOOKUP(A36185,Questionnaire!A:KQ,288,FALSE)),"#",VLOOKUP(A36185,Questionnaire!A:KQ,288,FALSE))</f>
        <v>#</v>
      </c>
    </row>
    <row r="36186" spans="1:2">
      <c r="A36186" t="s">
        <v>393</v>
      </c>
      <c r="B36186" t="str">
        <f>IF(ISBLANK(VLOOKUP(A36186,Questionnaire!A:KQ,288,FALSE)),"#",VLOOKUP(A36186,Questionnaire!A:KQ,288,FALSE))</f>
        <v>#</v>
      </c>
    </row>
    <row r="36187" spans="1:2">
      <c r="A36187" t="s">
        <v>395</v>
      </c>
      <c r="B36187" t="str">
        <f>IF(ISBLANK(VLOOKUP(A36187,Questionnaire!A:KQ,288,FALSE)),"#",VLOOKUP(A36187,Questionnaire!A:KQ,288,FALSE))</f>
        <v>#</v>
      </c>
    </row>
    <row r="36188" spans="1:2">
      <c r="A36188" t="s">
        <v>398</v>
      </c>
      <c r="B36188" t="str">
        <f>IF(ISBLANK(VLOOKUP(A36188,Questionnaire!A:KQ,288,FALSE)),"#",VLOOKUP(A36188,Questionnaire!A:KQ,288,FALSE))</f>
        <v>#</v>
      </c>
    </row>
    <row r="36189" spans="1:2">
      <c r="A36189" t="s">
        <v>402</v>
      </c>
      <c r="B36189" t="str">
        <f>IF(ISBLANK(VLOOKUP(A36189,Questionnaire!A:KQ,288,FALSE)),"#",VLOOKUP(A36189,Questionnaire!A:KQ,288,FALSE))</f>
        <v>#</v>
      </c>
    </row>
    <row r="36190" spans="1:2">
      <c r="A36190" t="s">
        <v>405</v>
      </c>
      <c r="B36190" t="str">
        <f>IF(ISBLANK(VLOOKUP(A36190,Questionnaire!A:KQ,288,FALSE)),"#",VLOOKUP(A36190,Questionnaire!A:KQ,288,FALSE))</f>
        <v>#</v>
      </c>
    </row>
    <row r="36191" spans="1:2">
      <c r="A36191" t="s">
        <v>409</v>
      </c>
      <c r="B36191" t="str">
        <f>IF(ISBLANK(VLOOKUP(A36191,Questionnaire!A:KQ,288,FALSE)),"#",VLOOKUP(A36191,Questionnaire!A:KQ,288,FALSE))</f>
        <v>#</v>
      </c>
    </row>
    <row r="36192" spans="1:2">
      <c r="A36192" t="s">
        <v>412</v>
      </c>
      <c r="B36192" t="str">
        <f>IF(ISBLANK(VLOOKUP(A36192,Questionnaire!A:KQ,288,FALSE)),"#",VLOOKUP(A36192,Questionnaire!A:KQ,288,FALSE))</f>
        <v>#</v>
      </c>
    </row>
    <row r="36193" spans="1:2">
      <c r="A36193" t="s">
        <v>415</v>
      </c>
      <c r="B36193" t="str">
        <f>IF(ISBLANK(VLOOKUP(A36193,Questionnaire!A:KQ,288,FALSE)),"#",VLOOKUP(A36193,Questionnaire!A:KQ,288,FALSE))</f>
        <v>#</v>
      </c>
    </row>
    <row r="36194" spans="1:2">
      <c r="A36194" t="s">
        <v>418</v>
      </c>
      <c r="B36194" t="str">
        <f>IF(ISBLANK(VLOOKUP(A36194,Questionnaire!A:KQ,288,FALSE)),"#",VLOOKUP(A36194,Questionnaire!A:KQ,288,FALSE))</f>
        <v>#</v>
      </c>
    </row>
    <row r="36195" spans="1:2">
      <c r="A36195" t="s">
        <v>421</v>
      </c>
      <c r="B36195" t="str">
        <f>IF(ISBLANK(VLOOKUP(A36195,Questionnaire!A:KQ,288,FALSE)),"#",VLOOKUP(A36195,Questionnaire!A:KQ,288,FALSE))</f>
        <v>#</v>
      </c>
    </row>
    <row r="36196" spans="1:2">
      <c r="A36196" t="s">
        <v>424</v>
      </c>
      <c r="B36196" t="str">
        <f>IF(ISBLANK(VLOOKUP(A36196,Questionnaire!A:KQ,288,FALSE)),"#",VLOOKUP(A36196,Questionnaire!A:KQ,288,FALSE))</f>
        <v>#</v>
      </c>
    </row>
    <row r="36197" spans="1:2">
      <c r="A36197" t="s">
        <v>429</v>
      </c>
      <c r="B36197" t="str">
        <f>IF(ISBLANK(VLOOKUP(A36197,Questionnaire!A:KQ,288,FALSE)),"#",VLOOKUP(A36197,Questionnaire!A:KQ,288,FALSE))</f>
        <v>#</v>
      </c>
    </row>
    <row r="36198" spans="1:2">
      <c r="A36198" t="s">
        <v>432</v>
      </c>
      <c r="B36198" t="str">
        <f>IF(ISBLANK(VLOOKUP(A36198,Questionnaire!A:KQ,288,FALSE)),"#",VLOOKUP(A36198,Questionnaire!A:KQ,288,FALSE))</f>
        <v>#</v>
      </c>
    </row>
    <row r="36199" spans="1:2">
      <c r="A36199" t="s">
        <v>435</v>
      </c>
      <c r="B36199" t="str">
        <f>IF(ISBLANK(VLOOKUP(A36199,Questionnaire!A:KQ,288,FALSE)),"#",VLOOKUP(A36199,Questionnaire!A:KQ,288,FALSE))</f>
        <v>#</v>
      </c>
    </row>
    <row r="36200" spans="1:2">
      <c r="A36200" t="s">
        <v>437</v>
      </c>
      <c r="B36200" t="str">
        <f>IF(ISBLANK(VLOOKUP(A36200,Questionnaire!A:KQ,288,FALSE)),"#",VLOOKUP(A36200,Questionnaire!A:KQ,288,FALSE))</f>
        <v>#</v>
      </c>
    </row>
    <row r="36201" spans="1:2">
      <c r="A36201" t="s">
        <v>439</v>
      </c>
      <c r="B36201" t="str">
        <f>IF(ISBLANK(VLOOKUP(A36201,Questionnaire!A:KQ,288,FALSE)),"#",VLOOKUP(A36201,Questionnaire!A:KQ,288,FALSE))</f>
        <v>#</v>
      </c>
    </row>
    <row r="36202" spans="1:2">
      <c r="A36202" t="s">
        <v>442</v>
      </c>
      <c r="B36202" t="str">
        <f>IF(ISBLANK(VLOOKUP(A36202,Questionnaire!A:KQ,288,FALSE)),"#",VLOOKUP(A36202,Questionnaire!A:KQ,288,FALSE))</f>
        <v>#</v>
      </c>
    </row>
    <row r="36203" spans="1:2">
      <c r="A36203" t="s">
        <v>445</v>
      </c>
      <c r="B36203" t="str">
        <f>IF(ISBLANK(VLOOKUP(A36203,Questionnaire!A:KQ,288,FALSE)),"#",VLOOKUP(A36203,Questionnaire!A:KQ,288,FALSE))</f>
        <v>#</v>
      </c>
    </row>
    <row r="36204" spans="1:2">
      <c r="A36204" t="s">
        <v>448</v>
      </c>
      <c r="B36204" t="str">
        <f>IF(ISBLANK(VLOOKUP(A36204,Questionnaire!A:KQ,288,FALSE)),"#",VLOOKUP(A36204,Questionnaire!A:KQ,288,FALSE))</f>
        <v>#</v>
      </c>
    </row>
    <row r="36205" spans="1:2">
      <c r="A36205" t="s">
        <v>452</v>
      </c>
      <c r="B36205" t="str">
        <f>IF(ISBLANK(VLOOKUP(A36205,Questionnaire!A:KQ,288,FALSE)),"#",VLOOKUP(A36205,Questionnaire!A:KQ,288,FALSE))</f>
        <v>#</v>
      </c>
    </row>
    <row r="36206" spans="1:2">
      <c r="A36206" t="s">
        <v>455</v>
      </c>
      <c r="B36206" t="str">
        <f>IF(ISBLANK(VLOOKUP(A36206,Questionnaire!A:KQ,288,FALSE)),"#",VLOOKUP(A36206,Questionnaire!A:KQ,288,FALSE))</f>
        <v>#</v>
      </c>
    </row>
    <row r="36207" spans="1:2">
      <c r="A36207" t="s">
        <v>458</v>
      </c>
      <c r="B36207" t="str">
        <f>IF(ISBLANK(VLOOKUP(A36207,Questionnaire!A:KQ,288,FALSE)),"#",VLOOKUP(A36207,Questionnaire!A:KQ,288,FALSE))</f>
        <v>#</v>
      </c>
    </row>
    <row r="36208" spans="1:2">
      <c r="A36208" t="s">
        <v>461</v>
      </c>
      <c r="B36208" t="str">
        <f>IF(ISBLANK(VLOOKUP(A36208,Questionnaire!A:KQ,288,FALSE)),"#",VLOOKUP(A36208,Questionnaire!A:KQ,288,FALSE))</f>
        <v>#</v>
      </c>
    </row>
    <row r="36209" spans="1:3">
      <c r="A36209" t="s">
        <v>465</v>
      </c>
      <c r="B36209" t="str">
        <f>IF(ISBLANK(VLOOKUP(A36209,Questionnaire!A:KQ,288,FALSE)),"#",VLOOKUP(A36209,Questionnaire!A:KQ,288,FALSE))</f>
        <v>#</v>
      </c>
    </row>
    <row r="36210" spans="1:3">
      <c r="A36210" t="s">
        <v>467</v>
      </c>
      <c r="B36210" t="str">
        <f>IF(ISBLANK(VLOOKUP(A36210,Questionnaire!A:KQ,288,FALSE)),"#",VLOOKUP(A36210,Questionnaire!A:KQ,288,FALSE))</f>
        <v>#</v>
      </c>
    </row>
    <row r="36211" spans="1:3">
      <c r="A36211" t="s">
        <v>469</v>
      </c>
      <c r="B36211" t="str">
        <f>IF(ISBLANK(VLOOKUP(A36211,Questionnaire!A:KQ,288,FALSE)),"#",VLOOKUP(A36211,Questionnaire!A:KQ,288,FALSE))</f>
        <v>#</v>
      </c>
    </row>
    <row r="36212" spans="1:3">
      <c r="A36212" t="s">
        <v>471</v>
      </c>
      <c r="B36212" t="str">
        <f>IF(ISBLANK(VLOOKUP(A36212,Questionnaire!A:KQ,288,FALSE)),"#",VLOOKUP(A36212,Questionnaire!A:KQ,288,FALSE))</f>
        <v>#</v>
      </c>
    </row>
    <row r="36213" spans="1:3">
      <c r="A36213" t="s">
        <v>473</v>
      </c>
      <c r="B36213" t="str">
        <f>IF(ISBLANK(VLOOKUP(A36213,Questionnaire!A:KQ,288,FALSE)),"#",VLOOKUP(A36213,Questionnaire!A:KQ,288,FALSE))</f>
        <v>#</v>
      </c>
    </row>
    <row r="36214" spans="1:3">
      <c r="A36214" t="s">
        <v>475</v>
      </c>
      <c r="B36214" t="str">
        <f>IF(ISBLANK(VLOOKUP(A36214,Questionnaire!A:KQ,288,FALSE)),"#",VLOOKUP(A36214,Questionnaire!A:KQ,288,FALSE))</f>
        <v>#</v>
      </c>
    </row>
    <row r="36215" spans="1:3">
      <c r="A36215" t="s">
        <v>185</v>
      </c>
      <c r="B36215" t="str">
        <f>IF(ISBLANK(VLOOKUP(A36215,Questionnaire!A:KQ,289,FALSE)),"#",VLOOKUP(A36215,Questionnaire!A:KQ,289,FALSE))</f>
        <v>#</v>
      </c>
      <c r="C36215">
        <v>286</v>
      </c>
    </row>
    <row r="36216" spans="1:3">
      <c r="A36216" t="s">
        <v>187</v>
      </c>
      <c r="B36216" t="str">
        <f>IF(ISNA(VLOOKUP(VLOOKUP(A36216,Questionnaire!A:KQ,289,FALSE),'CORA Encoding'!D:E,2,FALSE)),"#",VLOOKUP(VLOOKUP(A36216,Questionnaire!A:KQ,289,FALSE),'CORA Encoding'!D:E,2,FALSE))</f>
        <v>#</v>
      </c>
    </row>
    <row r="36217" spans="1:3">
      <c r="A36217" t="s">
        <v>189</v>
      </c>
      <c r="B36217" t="str">
        <f>IF(ISNA(VLOOKUP(VLOOKUP(A36217,Questionnaire!A:KQ,289,FALSE),'CORA Encoding'!G:H,2,FALSE)),"#",VLOOKUP(VLOOKUP(A36217,Questionnaire!A:KQ,289,FALSE),'CORA Encoding'!G:H,2,FALSE))</f>
        <v>#</v>
      </c>
    </row>
    <row r="36218" spans="1:3">
      <c r="A36218" t="s">
        <v>191</v>
      </c>
      <c r="B36218" t="str">
        <f>IF(ISNA(VLOOKUP(VLOOKUP(A36218,Questionnaire!A:KQ,289,FALSE),'Country List'!E:F,2,FALSE)),"#",VLOOKUP(VLOOKUP(A36218,Questionnaire!A:KQ,289,FALSE),'Country List'!E:F,2,FALSE))</f>
        <v>#</v>
      </c>
    </row>
    <row r="36219" spans="1:3">
      <c r="A36219" t="s">
        <v>193</v>
      </c>
      <c r="B36219" t="str">
        <f>IF(ISNA(VLOOKUP(VLOOKUP(A36219,Questionnaire!A:KQ,289,FALSE),'Industry List'!B:C,2,FALSE)),"#",VLOOKUP(VLOOKUP(A36219,Questionnaire!A:KQ,289,FALSE),'Industry List'!B:C,2,FALSE))</f>
        <v>#</v>
      </c>
    </row>
    <row r="36220" spans="1:3">
      <c r="A36220" t="s">
        <v>197</v>
      </c>
      <c r="B36220" t="str">
        <f>IF(ISBLANK(VLOOKUP(A36220,Questionnaire!A:KQ,289,FALSE)),"#",VLOOKUP(A36220,Questionnaire!A:KQ,289,FALSE))</f>
        <v>#</v>
      </c>
    </row>
    <row r="36221" spans="1:3">
      <c r="A36221" t="s">
        <v>201</v>
      </c>
      <c r="B36221" t="str">
        <f>IF(ISBLANK(VLOOKUP(A36221,Questionnaire!A:KQ,289,FALSE)),"#",VLOOKUP(A36221,Questionnaire!A:KQ,289,FALSE))</f>
        <v>#</v>
      </c>
    </row>
    <row r="36222" spans="1:3">
      <c r="A36222" t="s">
        <v>203</v>
      </c>
      <c r="B36222" t="str">
        <f>IF(ISNA(VLOOKUP(VLOOKUP(A36222,Questionnaire!A:KQ,289,FALSE),'CORA Encoding'!J:K,2,FALSE)),"#",VLOOKUP(VLOOKUP(A36222,Questionnaire!A:KQ,289,FALSE),'CORA Encoding'!J:K,2,FALSE))</f>
        <v>#</v>
      </c>
    </row>
    <row r="36223" spans="1:3">
      <c r="A36223" t="s">
        <v>208</v>
      </c>
      <c r="B36223" t="str">
        <f>IF(ISBLANK(VLOOKUP(A36223,Questionnaire!A:KQ,289,FALSE)),"#",VLOOKUP(A36223,Questionnaire!A:KQ,289,FALSE))</f>
        <v>#</v>
      </c>
    </row>
    <row r="36224" spans="1:3">
      <c r="A36224" t="s">
        <v>213</v>
      </c>
      <c r="B36224" t="str">
        <f>IF(ISBLANK(VLOOKUP(A36224,Questionnaire!A:KQ,289,FALSE)),"#",VLOOKUP(A36224,Questionnaire!A:KQ,289,FALSE))</f>
        <v>#</v>
      </c>
    </row>
    <row r="36225" spans="1:2">
      <c r="A36225" t="s">
        <v>215</v>
      </c>
      <c r="B36225" t="str">
        <f>IF(ISBLANK(VLOOKUP(A36225,Questionnaire!A:KQ,289,FALSE)),"#",VLOOKUP(A36225,Questionnaire!A:KQ,289,FALSE))</f>
        <v>#</v>
      </c>
    </row>
    <row r="36226" spans="1:2">
      <c r="A36226" t="s">
        <v>217</v>
      </c>
      <c r="B36226" t="str">
        <f>IF(ISBLANK(VLOOKUP(A36226,Questionnaire!A:KQ,289,FALSE)),"#",VLOOKUP(A36226,Questionnaire!A:KQ,289,FALSE))</f>
        <v>#</v>
      </c>
    </row>
    <row r="36227" spans="1:2">
      <c r="A36227" t="s">
        <v>219</v>
      </c>
      <c r="B36227" t="str">
        <f>IF(ISBLANK(VLOOKUP(A36227,Questionnaire!A:KQ,289,FALSE)),"#",VLOOKUP(A36227,Questionnaire!A:KQ,289,FALSE))</f>
        <v>#</v>
      </c>
    </row>
    <row r="36228" spans="1:2">
      <c r="A36228" t="s">
        <v>221</v>
      </c>
      <c r="B36228" t="str">
        <f>IF(ISBLANK(VLOOKUP(A36228,Questionnaire!A:KQ,289,FALSE)),"#",VLOOKUP(A36228,Questionnaire!A:KQ,289,FALSE))</f>
        <v>#</v>
      </c>
    </row>
    <row r="36229" spans="1:2">
      <c r="A36229" t="s">
        <v>223</v>
      </c>
      <c r="B36229" t="str">
        <f>IF(ISBLANK(VLOOKUP(A36229,Questionnaire!A:KQ,289,FALSE)),"#",VLOOKUP(A36229,Questionnaire!A:KQ,289,FALSE))</f>
        <v>#</v>
      </c>
    </row>
    <row r="36230" spans="1:2">
      <c r="A36230" t="s">
        <v>225</v>
      </c>
      <c r="B36230" t="str">
        <f>IF(ISBLANK(VLOOKUP(A36230,Questionnaire!A:KQ,289,FALSE)),"#",VLOOKUP(A36230,Questionnaire!A:KQ,289,FALSE))</f>
        <v>#</v>
      </c>
    </row>
    <row r="36231" spans="1:2">
      <c r="A36231" t="s">
        <v>227</v>
      </c>
      <c r="B36231" t="str">
        <f>IF(ISBLANK(VLOOKUP(A36231,Questionnaire!A:KQ,289,FALSE)),"#",VLOOKUP(A36231,Questionnaire!A:KQ,289,FALSE))</f>
        <v>#</v>
      </c>
    </row>
    <row r="36232" spans="1:2">
      <c r="A36232" t="s">
        <v>229</v>
      </c>
      <c r="B36232" t="str">
        <f>IF(ISBLANK(VLOOKUP(A36232,Questionnaire!A:KQ,289,FALSE)),"#",VLOOKUP(A36232,Questionnaire!A:KQ,289,FALSE))</f>
        <v>#</v>
      </c>
    </row>
    <row r="36233" spans="1:2">
      <c r="A36233" t="s">
        <v>231</v>
      </c>
      <c r="B36233" t="str">
        <f>IF(ISBLANK(VLOOKUP(A36233,Questionnaire!A:KQ,289,FALSE)),"#",VLOOKUP(A36233,Questionnaire!A:KQ,289,FALSE))</f>
        <v>#</v>
      </c>
    </row>
    <row r="36234" spans="1:2">
      <c r="A36234" t="s">
        <v>233</v>
      </c>
      <c r="B36234" t="str">
        <f>IF(ISBLANK(VLOOKUP(A36234,Questionnaire!A:KQ,289,FALSE)),"#",VLOOKUP(A36234,Questionnaire!A:KQ,289,FALSE))</f>
        <v>#</v>
      </c>
    </row>
    <row r="36235" spans="1:2">
      <c r="A36235" t="s">
        <v>235</v>
      </c>
      <c r="B36235" t="str">
        <f>IF(ISBLANK(VLOOKUP(A36235,Questionnaire!A:KQ,289,FALSE)),"#",VLOOKUP(A36235,Questionnaire!A:KQ,289,FALSE))</f>
        <v>#</v>
      </c>
    </row>
    <row r="36236" spans="1:2">
      <c r="A36236" t="s">
        <v>237</v>
      </c>
      <c r="B36236" t="str">
        <f>IF(ISBLANK(VLOOKUP(A36236,Questionnaire!A:KQ,289,FALSE)),"#",VLOOKUP(A36236,Questionnaire!A:KQ,289,FALSE))</f>
        <v>#</v>
      </c>
    </row>
    <row r="36237" spans="1:2">
      <c r="A36237" t="s">
        <v>239</v>
      </c>
      <c r="B36237" t="str">
        <f>IF(ISBLANK(VLOOKUP(A36237,Questionnaire!A:KQ,289,FALSE)),"#",VLOOKUP(A36237,Questionnaire!A:KQ,289,FALSE))</f>
        <v>#</v>
      </c>
    </row>
    <row r="36238" spans="1:2">
      <c r="A36238" t="s">
        <v>242</v>
      </c>
      <c r="B36238" t="str">
        <f>IF(ISBLANK(VLOOKUP(A36238,Questionnaire!A:KQ,289,FALSE)),"#",VLOOKUP(A36238,Questionnaire!A:KQ,289,FALSE))</f>
        <v>#</v>
      </c>
    </row>
    <row r="36239" spans="1:2">
      <c r="A36239" t="s">
        <v>245</v>
      </c>
      <c r="B36239" t="str">
        <f>IF(ISBLANK(VLOOKUP(A36239,Questionnaire!A:KQ,289,FALSE)),"#",VLOOKUP(A36239,Questionnaire!A:KQ,289,FALSE))</f>
        <v>#</v>
      </c>
    </row>
    <row r="36240" spans="1:2">
      <c r="A36240" t="s">
        <v>247</v>
      </c>
      <c r="B36240" t="str">
        <f>IF(ISBLANK(VLOOKUP(A36240,Questionnaire!A:KQ,289,FALSE)),"#",VLOOKUP(A36240,Questionnaire!A:KQ,289,FALSE))</f>
        <v>#</v>
      </c>
    </row>
    <row r="36241" spans="1:2">
      <c r="A36241" t="s">
        <v>249</v>
      </c>
      <c r="B36241" t="str">
        <f>IF(ISBLANK(VLOOKUP(A36241,Questionnaire!A:KQ,289,FALSE)),"#",VLOOKUP(A36241,Questionnaire!A:KQ,289,FALSE))</f>
        <v>#</v>
      </c>
    </row>
    <row r="36242" spans="1:2">
      <c r="A36242" t="s">
        <v>250</v>
      </c>
      <c r="B36242" t="str">
        <f>IF(ISBLANK(VLOOKUP(A36242,Questionnaire!A:KQ,289,FALSE)),"#",VLOOKUP(A36242,Questionnaire!A:KQ,289,FALSE))</f>
        <v>#</v>
      </c>
    </row>
    <row r="36243" spans="1:2">
      <c r="A36243" t="s">
        <v>252</v>
      </c>
      <c r="B36243" t="str">
        <f>IF(ISBLANK(VLOOKUP(A36243,Questionnaire!A:KQ,289,FALSE)),"#",VLOOKUP(A36243,Questionnaire!A:KQ,289,FALSE))</f>
        <v>#</v>
      </c>
    </row>
    <row r="36244" spans="1:2">
      <c r="A36244" t="s">
        <v>255</v>
      </c>
      <c r="B36244" t="str">
        <f>IF(ISBLANK(VLOOKUP(A36244,Questionnaire!A:KQ,289,FALSE)),"#",VLOOKUP(A36244,Questionnaire!A:KQ,289,FALSE))</f>
        <v>#</v>
      </c>
    </row>
    <row r="36245" spans="1:2">
      <c r="A36245" t="s">
        <v>258</v>
      </c>
      <c r="B36245" t="str">
        <f>IF(ISNA(VLOOKUP(VLOOKUP(A36245,Questionnaire!A:KQ,289,FALSE),'CORA Encoding'!M:N,2,FALSE)),"#",VLOOKUP(VLOOKUP(A36245,Questionnaire!A:KQ,289,FALSE),'CORA Encoding'!M:N,2,FALSE))</f>
        <v>#</v>
      </c>
    </row>
    <row r="36246" spans="1:2">
      <c r="A36246" t="s">
        <v>261</v>
      </c>
      <c r="B36246" t="str">
        <f>IF(ISBLANK(VLOOKUP(A36246,Questionnaire!A:KQ,289,FALSE)),"#",VLOOKUP(A36246,Questionnaire!A:KQ,289,FALSE))</f>
        <v>#</v>
      </c>
    </row>
    <row r="36247" spans="1:2">
      <c r="A36247" t="s">
        <v>263</v>
      </c>
      <c r="B36247" t="str">
        <f>IF(ISBLANK(VLOOKUP(A36247,Questionnaire!A:KQ,289,FALSE)),"#",VLOOKUP(A36247,Questionnaire!A:KQ,289,FALSE))</f>
        <v>#</v>
      </c>
    </row>
    <row r="36248" spans="1:2">
      <c r="A36248" t="s">
        <v>265</v>
      </c>
      <c r="B36248" t="str">
        <f>IF(ISBLANK(VLOOKUP(A36248,Questionnaire!A:KQ,289,FALSE)),"#",VLOOKUP(A36248,Questionnaire!A:KQ,289,FALSE))</f>
        <v>#</v>
      </c>
    </row>
    <row r="36249" spans="1:2">
      <c r="A36249" t="s">
        <v>267</v>
      </c>
      <c r="B36249" t="str">
        <f>IF(ISBLANK(VLOOKUP(A36249,Questionnaire!A:KQ,289,FALSE)),"#",VLOOKUP(A36249,Questionnaire!A:KQ,289,FALSE))</f>
        <v>#</v>
      </c>
    </row>
    <row r="36250" spans="1:2">
      <c r="A36250" t="s">
        <v>269</v>
      </c>
      <c r="B36250" t="str">
        <f>IF(ISBLANK(VLOOKUP(A36250,Questionnaire!A:KQ,289,FALSE)),"#",VLOOKUP(A36250,Questionnaire!A:KQ,289,FALSE))</f>
        <v>#</v>
      </c>
    </row>
    <row r="36251" spans="1:2">
      <c r="A36251" t="s">
        <v>274</v>
      </c>
      <c r="B36251" t="str">
        <f>IF(ISBLANK(VLOOKUP(A36251,Questionnaire!A:KQ,289,FALSE)),"#",VLOOKUP(A36251,Questionnaire!A:KQ,289,FALSE))</f>
        <v>#</v>
      </c>
    </row>
    <row r="36252" spans="1:2">
      <c r="A36252" t="s">
        <v>276</v>
      </c>
      <c r="B36252" t="str">
        <f>IF(ISBLANK(VLOOKUP(A36252,Questionnaire!A:KQ,289,FALSE)),"#",VLOOKUP(A36252,Questionnaire!A:KQ,289,FALSE))</f>
        <v>#</v>
      </c>
    </row>
    <row r="36253" spans="1:2">
      <c r="A36253" t="s">
        <v>278</v>
      </c>
      <c r="B36253" t="str">
        <f>IF(ISBLANK(VLOOKUP(A36253,Questionnaire!A:KQ,289,FALSE)),"#",VLOOKUP(A36253,Questionnaire!A:KQ,289,FALSE))</f>
        <v>#</v>
      </c>
    </row>
    <row r="36254" spans="1:2">
      <c r="A36254" t="s">
        <v>280</v>
      </c>
      <c r="B36254" t="str">
        <f>IF(ISBLANK(VLOOKUP(A36254,Questionnaire!A:KQ,289,FALSE)),"#",VLOOKUP(A36254,Questionnaire!A:KQ,289,FALSE))</f>
        <v>#</v>
      </c>
    </row>
    <row r="36255" spans="1:2">
      <c r="A36255" t="s">
        <v>282</v>
      </c>
      <c r="B36255" t="str">
        <f>IF(ISBLANK(VLOOKUP(A36255,Questionnaire!A:KQ,289,FALSE)),"#",VLOOKUP(A36255,Questionnaire!A:KQ,289,FALSE))</f>
        <v>#</v>
      </c>
    </row>
    <row r="36256" spans="1:2">
      <c r="A36256" t="s">
        <v>286</v>
      </c>
      <c r="B36256" t="str">
        <f>IF(ISBLANK(VLOOKUP(A36256,Questionnaire!A:KQ,289,FALSE)),"#",VLOOKUP(A36256,Questionnaire!A:KQ,289,FALSE))</f>
        <v>#</v>
      </c>
    </row>
    <row r="36257" spans="1:2">
      <c r="A36257" t="s">
        <v>288</v>
      </c>
      <c r="B36257" t="str">
        <f>IF(ISBLANK(VLOOKUP(A36257,Questionnaire!A:KQ,289,FALSE)),"#",VLOOKUP(A36257,Questionnaire!A:KQ,289,FALSE))</f>
        <v>#</v>
      </c>
    </row>
    <row r="36258" spans="1:2">
      <c r="A36258" t="s">
        <v>290</v>
      </c>
      <c r="B36258" t="str">
        <f>IF(ISBLANK(VLOOKUP(A36258,Questionnaire!A:KQ,289,FALSE)),"#",VLOOKUP(A36258,Questionnaire!A:KQ,289,FALSE))</f>
        <v>#</v>
      </c>
    </row>
    <row r="36259" spans="1:2">
      <c r="A36259" t="s">
        <v>292</v>
      </c>
      <c r="B36259" t="str">
        <f>IF(ISBLANK(VLOOKUP(A36259,Questionnaire!A:KQ,289,FALSE)),"#",VLOOKUP(A36259,Questionnaire!A:KQ,289,FALSE))</f>
        <v>#</v>
      </c>
    </row>
    <row r="36260" spans="1:2">
      <c r="A36260" t="s">
        <v>294</v>
      </c>
      <c r="B36260" t="str">
        <f>IF(ISBLANK(VLOOKUP(A36260,Questionnaire!A:KQ,289,FALSE)),"#",VLOOKUP(A36260,Questionnaire!A:KQ,289,FALSE))</f>
        <v>#</v>
      </c>
    </row>
    <row r="36261" spans="1:2">
      <c r="A36261" t="s">
        <v>296</v>
      </c>
      <c r="B36261" t="str">
        <f>IF(ISBLANK(VLOOKUP(A36261,Questionnaire!A:KQ,289,FALSE)),"#",VLOOKUP(A36261,Questionnaire!A:KQ,289,FALSE))</f>
        <v>#</v>
      </c>
    </row>
    <row r="36262" spans="1:2">
      <c r="A36262" t="s">
        <v>301</v>
      </c>
      <c r="B36262" t="str">
        <f>IF(ISBLANK(VLOOKUP(A36262,Questionnaire!A:KQ,289,FALSE)),"#",VLOOKUP(A36262,Questionnaire!A:KQ,289,FALSE))</f>
        <v>#</v>
      </c>
    </row>
    <row r="36263" spans="1:2">
      <c r="A36263" t="s">
        <v>303</v>
      </c>
      <c r="B36263" t="str">
        <f>IF(ISBLANK(VLOOKUP(A36263,Questionnaire!A:KQ,289,FALSE)),"#",VLOOKUP(A36263,Questionnaire!A:KQ,289,FALSE))</f>
        <v>#</v>
      </c>
    </row>
    <row r="36264" spans="1:2">
      <c r="A36264" t="s">
        <v>305</v>
      </c>
      <c r="B36264" t="str">
        <f>IF(ISBLANK(VLOOKUP(A36264,Questionnaire!A:KQ,289,FALSE)),"#",VLOOKUP(A36264,Questionnaire!A:KQ,289,FALSE))</f>
        <v>#</v>
      </c>
    </row>
    <row r="36265" spans="1:2">
      <c r="A36265" t="s">
        <v>307</v>
      </c>
      <c r="B36265" t="str">
        <f>IF(ISBLANK(VLOOKUP(A36265,Questionnaire!A:KQ,289,FALSE)),"#",VLOOKUP(A36265,Questionnaire!A:KQ,289,FALSE))</f>
        <v>#</v>
      </c>
    </row>
    <row r="36266" spans="1:2">
      <c r="A36266" t="s">
        <v>311</v>
      </c>
      <c r="B36266" t="str">
        <f>IF(ISBLANK(VLOOKUP(A36266,Questionnaire!A:KQ,289,FALSE)),"#",VLOOKUP(A36266,Questionnaire!A:KQ,289,FALSE))</f>
        <v>#</v>
      </c>
    </row>
    <row r="36267" spans="1:2">
      <c r="A36267" t="s">
        <v>313</v>
      </c>
      <c r="B36267" t="str">
        <f>IF(ISBLANK(VLOOKUP(A36267,Questionnaire!A:KQ,289,FALSE)),"#",VLOOKUP(A36267,Questionnaire!A:KQ,289,FALSE))</f>
        <v>#</v>
      </c>
    </row>
    <row r="36268" spans="1:2">
      <c r="A36268" t="s">
        <v>314</v>
      </c>
      <c r="B36268" t="str">
        <f>IF(ISBLANK(VLOOKUP(A36268,Questionnaire!A:KQ,289,FALSE)),"#",VLOOKUP(A36268,Questionnaire!A:KQ,289,FALSE))</f>
        <v>#</v>
      </c>
    </row>
    <row r="36269" spans="1:2">
      <c r="A36269" t="s">
        <v>315</v>
      </c>
      <c r="B36269" t="str">
        <f>IF(ISBLANK(VLOOKUP(A36269,Questionnaire!A:KQ,289,FALSE)),"#",VLOOKUP(A36269,Questionnaire!A:KQ,289,FALSE))</f>
        <v>#</v>
      </c>
    </row>
    <row r="36270" spans="1:2">
      <c r="A36270" t="s">
        <v>317</v>
      </c>
      <c r="B36270" t="str">
        <f>IF(ISBLANK(VLOOKUP(A36270,Questionnaire!A:KQ,289,FALSE)),"#",VLOOKUP(A36270,Questionnaire!A:KQ,289,FALSE))</f>
        <v>#</v>
      </c>
    </row>
    <row r="36271" spans="1:2">
      <c r="A36271" t="s">
        <v>319</v>
      </c>
      <c r="B36271" t="str">
        <f>IF(ISBLANK(VLOOKUP(A36271,Questionnaire!A:KQ,289,FALSE)),"#",VLOOKUP(A36271,Questionnaire!A:KQ,289,FALSE))</f>
        <v>#</v>
      </c>
    </row>
    <row r="36272" spans="1:2">
      <c r="A36272" t="s">
        <v>322</v>
      </c>
      <c r="B36272" t="str">
        <f>IF(ISBLANK(VLOOKUP(A36272,Questionnaire!A:KQ,289,FALSE)),"#",VLOOKUP(A36272,Questionnaire!A:KQ,289,FALSE))</f>
        <v>#</v>
      </c>
    </row>
    <row r="36273" spans="1:2">
      <c r="A36273" t="s">
        <v>326</v>
      </c>
      <c r="B36273" t="str">
        <f>IF(ISBLANK(VLOOKUP(A36273,Questionnaire!A:KQ,289,FALSE)),"#",VLOOKUP(A36273,Questionnaire!A:KQ,289,FALSE))</f>
        <v>#</v>
      </c>
    </row>
    <row r="36274" spans="1:2">
      <c r="A36274" t="s">
        <v>328</v>
      </c>
      <c r="B36274" t="str">
        <f>IF(ISBLANK(VLOOKUP(A36274,Questionnaire!A:KQ,289,FALSE)),"#",VLOOKUP(A36274,Questionnaire!A:KQ,289,FALSE))</f>
        <v>#</v>
      </c>
    </row>
    <row r="36275" spans="1:2">
      <c r="A36275" t="s">
        <v>332</v>
      </c>
      <c r="B36275" t="str">
        <f>IF(ISBLANK(VLOOKUP(A36275,Questionnaire!A:KQ,289,FALSE)),"#",VLOOKUP(A36275,Questionnaire!A:KQ,289,FALSE))</f>
        <v>#</v>
      </c>
    </row>
    <row r="36276" spans="1:2">
      <c r="A36276" t="s">
        <v>333</v>
      </c>
      <c r="B36276" t="str">
        <f>IF(ISBLANK(VLOOKUP(A36276,Questionnaire!A:KQ,289,FALSE)),"#",VLOOKUP(A36276,Questionnaire!A:KQ,289,FALSE))</f>
        <v>#</v>
      </c>
    </row>
    <row r="36277" spans="1:2">
      <c r="A36277" t="s">
        <v>334</v>
      </c>
      <c r="B36277" t="str">
        <f>IF(ISBLANK(VLOOKUP(A36277,Questionnaire!A:KQ,289,FALSE)),"#",VLOOKUP(A36277,Questionnaire!A:KQ,289,FALSE))</f>
        <v>#</v>
      </c>
    </row>
    <row r="36278" spans="1:2">
      <c r="A36278" t="s">
        <v>335</v>
      </c>
      <c r="B36278" t="str">
        <f>IF(ISBLANK(VLOOKUP(A36278,Questionnaire!A:KQ,289,FALSE)),"#",VLOOKUP(A36278,Questionnaire!A:KQ,289,FALSE))</f>
        <v>#</v>
      </c>
    </row>
    <row r="36279" spans="1:2">
      <c r="A36279" t="s">
        <v>336</v>
      </c>
      <c r="B36279" t="str">
        <f>IF(ISBLANK(VLOOKUP(A36279,Questionnaire!A:KQ,289,FALSE)),"#",VLOOKUP(A36279,Questionnaire!A:KQ,289,FALSE))</f>
        <v>#</v>
      </c>
    </row>
    <row r="36280" spans="1:2">
      <c r="A36280" t="s">
        <v>337</v>
      </c>
      <c r="B36280" t="str">
        <f>IF(ISBLANK(VLOOKUP(A36280,Questionnaire!A:KQ,289,FALSE)),"#",VLOOKUP(A36280,Questionnaire!A:KQ,289,FALSE))</f>
        <v>#</v>
      </c>
    </row>
    <row r="36281" spans="1:2">
      <c r="A36281" t="s">
        <v>338</v>
      </c>
      <c r="B36281" t="str">
        <f>IF(ISBLANK(VLOOKUP(A36281,Questionnaire!A:KQ,289,FALSE)),"#",VLOOKUP(A36281,Questionnaire!A:KQ,289,FALSE))</f>
        <v>#</v>
      </c>
    </row>
    <row r="36282" spans="1:2">
      <c r="A36282" t="s">
        <v>339</v>
      </c>
      <c r="B36282" t="str">
        <f>IF(ISBLANK(VLOOKUP(A36282,Questionnaire!A:KQ,289,FALSE)),"#",VLOOKUP(A36282,Questionnaire!A:KQ,289,FALSE))</f>
        <v>#</v>
      </c>
    </row>
    <row r="36283" spans="1:2">
      <c r="A36283" t="s">
        <v>340</v>
      </c>
      <c r="B36283" t="str">
        <f>IF(ISBLANK(VLOOKUP(A36283,Questionnaire!A:KQ,289,FALSE)),"#",VLOOKUP(A36283,Questionnaire!A:KQ,289,FALSE))</f>
        <v>#</v>
      </c>
    </row>
    <row r="36284" spans="1:2">
      <c r="A36284" t="s">
        <v>341</v>
      </c>
      <c r="B36284" t="str">
        <f>IF(ISBLANK(VLOOKUP(A36284,Questionnaire!A:KQ,289,FALSE)),"#",VLOOKUP(A36284,Questionnaire!A:KQ,289,FALSE))</f>
        <v>#</v>
      </c>
    </row>
    <row r="36285" spans="1:2">
      <c r="A36285" t="s">
        <v>342</v>
      </c>
      <c r="B36285" t="str">
        <f>IF(ISBLANK(VLOOKUP(A36285,Questionnaire!A:KQ,289,FALSE)),"#",VLOOKUP(A36285,Questionnaire!A:KQ,289,FALSE))</f>
        <v>#</v>
      </c>
    </row>
    <row r="36286" spans="1:2">
      <c r="A36286" t="s">
        <v>343</v>
      </c>
      <c r="B36286" t="str">
        <f>IF(ISBLANK(VLOOKUP(A36286,Questionnaire!A:KQ,289,FALSE)),"#",VLOOKUP(A36286,Questionnaire!A:KQ,289,FALSE))</f>
        <v>#</v>
      </c>
    </row>
    <row r="36287" spans="1:2">
      <c r="A36287" t="s">
        <v>344</v>
      </c>
      <c r="B36287" t="str">
        <f>IF(ISBLANK(VLOOKUP(A36287,Questionnaire!A:KQ,289,FALSE)),"#",VLOOKUP(A36287,Questionnaire!A:KQ,289,FALSE))</f>
        <v>#</v>
      </c>
    </row>
    <row r="36288" spans="1:2">
      <c r="A36288" t="s">
        <v>345</v>
      </c>
      <c r="B36288" t="str">
        <f>IF(ISBLANK(VLOOKUP(A36288,Questionnaire!A:KQ,289,FALSE)),"#",VLOOKUP(A36288,Questionnaire!A:KQ,289,FALSE))</f>
        <v>#</v>
      </c>
    </row>
    <row r="36289" spans="1:2">
      <c r="A36289" t="s">
        <v>348</v>
      </c>
      <c r="B36289" t="str">
        <f>IF(ISBLANK(VLOOKUP(A36289,Questionnaire!A:KQ,289,FALSE)),"#",VLOOKUP(A36289,Questionnaire!A:KQ,289,FALSE))</f>
        <v>#</v>
      </c>
    </row>
    <row r="36290" spans="1:2">
      <c r="A36290" t="s">
        <v>353</v>
      </c>
      <c r="B36290" t="str">
        <f>IF(ISBLANK(VLOOKUP(A36290,Questionnaire!A:KQ,289,FALSE)),"#",VLOOKUP(A36290,Questionnaire!A:KQ,289,FALSE))</f>
        <v>#</v>
      </c>
    </row>
    <row r="36291" spans="1:2">
      <c r="A36291" t="s">
        <v>354</v>
      </c>
      <c r="B36291" t="str">
        <f>IF(ISBLANK(VLOOKUP(A36291,Questionnaire!A:KQ,289,FALSE)),"#",VLOOKUP(A36291,Questionnaire!A:KQ,289,FALSE))</f>
        <v>#</v>
      </c>
    </row>
    <row r="36292" spans="1:2">
      <c r="A36292" t="s">
        <v>355</v>
      </c>
      <c r="B36292" t="str">
        <f>IF(ISBLANK(VLOOKUP(A36292,Questionnaire!A:KQ,289,FALSE)),"#",VLOOKUP(A36292,Questionnaire!A:KQ,289,FALSE))</f>
        <v>#</v>
      </c>
    </row>
    <row r="36293" spans="1:2">
      <c r="A36293" t="s">
        <v>356</v>
      </c>
      <c r="B36293" t="str">
        <f>IF(ISBLANK(VLOOKUP(A36293,Questionnaire!A:KQ,289,FALSE)),"#",VLOOKUP(A36293,Questionnaire!A:KQ,289,FALSE))</f>
        <v>#</v>
      </c>
    </row>
    <row r="36294" spans="1:2">
      <c r="A36294" t="s">
        <v>357</v>
      </c>
      <c r="B36294" t="str">
        <f>IF(ISBLANK(VLOOKUP(A36294,Questionnaire!A:KQ,289,FALSE)),"#",VLOOKUP(A36294,Questionnaire!A:KQ,289,FALSE))</f>
        <v>#</v>
      </c>
    </row>
    <row r="36295" spans="1:2">
      <c r="A36295" t="s">
        <v>360</v>
      </c>
      <c r="B36295" t="str">
        <f>IF(ISBLANK(VLOOKUP(A36295,Questionnaire!A:KQ,289,FALSE)),"#",VLOOKUP(A36295,Questionnaire!A:KQ,289,FALSE))</f>
        <v>#</v>
      </c>
    </row>
    <row r="36296" spans="1:2">
      <c r="A36296" t="s">
        <v>362</v>
      </c>
      <c r="B36296" t="str">
        <f>IF(ISBLANK(VLOOKUP(A36296,Questionnaire!A:KQ,289,FALSE)),"#",VLOOKUP(A36296,Questionnaire!A:KQ,289,FALSE))</f>
        <v>#</v>
      </c>
    </row>
    <row r="36297" spans="1:2">
      <c r="A36297" t="s">
        <v>363</v>
      </c>
      <c r="B36297" t="str">
        <f>IF(ISBLANK(VLOOKUP(A36297,Questionnaire!A:KQ,289,FALSE)),"#",VLOOKUP(A36297,Questionnaire!A:KQ,289,FALSE))</f>
        <v>#</v>
      </c>
    </row>
    <row r="36298" spans="1:2">
      <c r="A36298" t="s">
        <v>364</v>
      </c>
      <c r="B36298" t="str">
        <f>IF(ISBLANK(VLOOKUP(A36298,Questionnaire!A:KQ,289,FALSE)),"#",VLOOKUP(A36298,Questionnaire!A:KQ,289,FALSE))</f>
        <v>#</v>
      </c>
    </row>
    <row r="36299" spans="1:2">
      <c r="A36299" t="s">
        <v>365</v>
      </c>
      <c r="B36299" t="str">
        <f>IF(ISBLANK(VLOOKUP(A36299,Questionnaire!A:KQ,289,FALSE)),"#",VLOOKUP(A36299,Questionnaire!A:KQ,289,FALSE))</f>
        <v>#</v>
      </c>
    </row>
    <row r="36300" spans="1:2">
      <c r="A36300" t="s">
        <v>366</v>
      </c>
      <c r="B36300" t="str">
        <f>IF(ISBLANK(VLOOKUP(A36300,Questionnaire!A:KQ,289,FALSE)),"#",VLOOKUP(A36300,Questionnaire!A:KQ,289,FALSE))</f>
        <v>#</v>
      </c>
    </row>
    <row r="36301" spans="1:2">
      <c r="A36301" t="s">
        <v>371</v>
      </c>
      <c r="B36301" t="str">
        <f>IF(ISBLANK(VLOOKUP(A36301,Questionnaire!A:KQ,289,FALSE)),"#",VLOOKUP(A36301,Questionnaire!A:KQ,289,FALSE))</f>
        <v>#</v>
      </c>
    </row>
    <row r="36302" spans="1:2">
      <c r="A36302" t="s">
        <v>372</v>
      </c>
      <c r="B36302" t="str">
        <f>IF(ISBLANK(VLOOKUP(A36302,Questionnaire!A:KQ,289,FALSE)),"#",VLOOKUP(A36302,Questionnaire!A:KQ,289,FALSE))</f>
        <v>#</v>
      </c>
    </row>
    <row r="36303" spans="1:2">
      <c r="A36303" t="s">
        <v>373</v>
      </c>
      <c r="B36303" t="str">
        <f>IF(ISBLANK(VLOOKUP(A36303,Questionnaire!A:KQ,289,FALSE)),"#",VLOOKUP(A36303,Questionnaire!A:KQ,289,FALSE))</f>
        <v>#</v>
      </c>
    </row>
    <row r="36304" spans="1:2">
      <c r="A36304" t="s">
        <v>374</v>
      </c>
      <c r="B36304" t="str">
        <f>IF(ISBLANK(VLOOKUP(A36304,Questionnaire!A:KQ,289,FALSE)),"#",VLOOKUP(A36304,Questionnaire!A:KQ,289,FALSE))</f>
        <v>#</v>
      </c>
    </row>
    <row r="36305" spans="1:2">
      <c r="A36305" t="s">
        <v>377</v>
      </c>
      <c r="B36305" t="str">
        <f>IF(ISBLANK(VLOOKUP(A36305,Questionnaire!A:KQ,289,FALSE)),"#",VLOOKUP(A36305,Questionnaire!A:KQ,289,FALSE))</f>
        <v>#</v>
      </c>
    </row>
    <row r="36306" spans="1:2">
      <c r="A36306" t="s">
        <v>379</v>
      </c>
      <c r="B36306" t="str">
        <f>IF(ISBLANK(VLOOKUP(A36306,Questionnaire!A:KQ,289,FALSE)),"#",VLOOKUP(A36306,Questionnaire!A:KQ,289,FALSE))</f>
        <v>#</v>
      </c>
    </row>
    <row r="36307" spans="1:2">
      <c r="A36307" t="s">
        <v>380</v>
      </c>
      <c r="B36307" t="str">
        <f>IF(ISBLANK(VLOOKUP(A36307,Questionnaire!A:KQ,289,FALSE)),"#",VLOOKUP(A36307,Questionnaire!A:KQ,289,FALSE))</f>
        <v>#</v>
      </c>
    </row>
    <row r="36308" spans="1:2">
      <c r="A36308" t="s">
        <v>381</v>
      </c>
      <c r="B36308" t="str">
        <f>IF(ISBLANK(VLOOKUP(A36308,Questionnaire!A:KQ,289,FALSE)),"#",VLOOKUP(A36308,Questionnaire!A:KQ,289,FALSE))</f>
        <v>#</v>
      </c>
    </row>
    <row r="36309" spans="1:2">
      <c r="A36309" t="s">
        <v>382</v>
      </c>
      <c r="B36309" t="str">
        <f>IF(ISBLANK(VLOOKUP(A36309,Questionnaire!A:KQ,289,FALSE)),"#",VLOOKUP(A36309,Questionnaire!A:KQ,289,FALSE))</f>
        <v>#</v>
      </c>
    </row>
    <row r="36310" spans="1:2">
      <c r="A36310" t="s">
        <v>384</v>
      </c>
      <c r="B36310" t="str">
        <f>IF(ISBLANK(VLOOKUP(A36310,Questionnaire!A:KQ,289,FALSE)),"#",VLOOKUP(A36310,Questionnaire!A:KQ,289,FALSE))</f>
        <v>#</v>
      </c>
    </row>
    <row r="36311" spans="1:2">
      <c r="A36311" t="s">
        <v>387</v>
      </c>
      <c r="B36311" t="str">
        <f>IF(ISBLANK(VLOOKUP(A36311,Questionnaire!A:KQ,289,FALSE)),"#",VLOOKUP(A36311,Questionnaire!A:KQ,289,FALSE))</f>
        <v>#</v>
      </c>
    </row>
    <row r="36312" spans="1:2">
      <c r="A36312" t="s">
        <v>391</v>
      </c>
      <c r="B36312" t="str">
        <f>IF(ISBLANK(VLOOKUP(A36312,Questionnaire!A:KQ,289,FALSE)),"#",VLOOKUP(A36312,Questionnaire!A:KQ,289,FALSE))</f>
        <v>#</v>
      </c>
    </row>
    <row r="36313" spans="1:2">
      <c r="A36313" t="s">
        <v>393</v>
      </c>
      <c r="B36313" t="str">
        <f>IF(ISBLANK(VLOOKUP(A36313,Questionnaire!A:KQ,289,FALSE)),"#",VLOOKUP(A36313,Questionnaire!A:KQ,289,FALSE))</f>
        <v>#</v>
      </c>
    </row>
    <row r="36314" spans="1:2">
      <c r="A36314" t="s">
        <v>395</v>
      </c>
      <c r="B36314" t="str">
        <f>IF(ISBLANK(VLOOKUP(A36314,Questionnaire!A:KQ,289,FALSE)),"#",VLOOKUP(A36314,Questionnaire!A:KQ,289,FALSE))</f>
        <v>#</v>
      </c>
    </row>
    <row r="36315" spans="1:2">
      <c r="A36315" t="s">
        <v>398</v>
      </c>
      <c r="B36315" t="str">
        <f>IF(ISBLANK(VLOOKUP(A36315,Questionnaire!A:KQ,289,FALSE)),"#",VLOOKUP(A36315,Questionnaire!A:KQ,289,FALSE))</f>
        <v>#</v>
      </c>
    </row>
    <row r="36316" spans="1:2">
      <c r="A36316" t="s">
        <v>402</v>
      </c>
      <c r="B36316" t="str">
        <f>IF(ISBLANK(VLOOKUP(A36316,Questionnaire!A:KQ,289,FALSE)),"#",VLOOKUP(A36316,Questionnaire!A:KQ,289,FALSE))</f>
        <v>#</v>
      </c>
    </row>
    <row r="36317" spans="1:2">
      <c r="A36317" t="s">
        <v>405</v>
      </c>
      <c r="B36317" t="str">
        <f>IF(ISBLANK(VLOOKUP(A36317,Questionnaire!A:KQ,289,FALSE)),"#",VLOOKUP(A36317,Questionnaire!A:KQ,289,FALSE))</f>
        <v>#</v>
      </c>
    </row>
    <row r="36318" spans="1:2">
      <c r="A36318" t="s">
        <v>409</v>
      </c>
      <c r="B36318" t="str">
        <f>IF(ISBLANK(VLOOKUP(A36318,Questionnaire!A:KQ,289,FALSE)),"#",VLOOKUP(A36318,Questionnaire!A:KQ,289,FALSE))</f>
        <v>#</v>
      </c>
    </row>
    <row r="36319" spans="1:2">
      <c r="A36319" t="s">
        <v>412</v>
      </c>
      <c r="B36319" t="str">
        <f>IF(ISBLANK(VLOOKUP(A36319,Questionnaire!A:KQ,289,FALSE)),"#",VLOOKUP(A36319,Questionnaire!A:KQ,289,FALSE))</f>
        <v>#</v>
      </c>
    </row>
    <row r="36320" spans="1:2">
      <c r="A36320" t="s">
        <v>415</v>
      </c>
      <c r="B36320" t="str">
        <f>IF(ISBLANK(VLOOKUP(A36320,Questionnaire!A:KQ,289,FALSE)),"#",VLOOKUP(A36320,Questionnaire!A:KQ,289,FALSE))</f>
        <v>#</v>
      </c>
    </row>
    <row r="36321" spans="1:2">
      <c r="A36321" t="s">
        <v>418</v>
      </c>
      <c r="B36321" t="str">
        <f>IF(ISBLANK(VLOOKUP(A36321,Questionnaire!A:KQ,289,FALSE)),"#",VLOOKUP(A36321,Questionnaire!A:KQ,289,FALSE))</f>
        <v>#</v>
      </c>
    </row>
    <row r="36322" spans="1:2">
      <c r="A36322" t="s">
        <v>421</v>
      </c>
      <c r="B36322" t="str">
        <f>IF(ISBLANK(VLOOKUP(A36322,Questionnaire!A:KQ,289,FALSE)),"#",VLOOKUP(A36322,Questionnaire!A:KQ,289,FALSE))</f>
        <v>#</v>
      </c>
    </row>
    <row r="36323" spans="1:2">
      <c r="A36323" t="s">
        <v>424</v>
      </c>
      <c r="B36323" t="str">
        <f>IF(ISBLANK(VLOOKUP(A36323,Questionnaire!A:KQ,289,FALSE)),"#",VLOOKUP(A36323,Questionnaire!A:KQ,289,FALSE))</f>
        <v>#</v>
      </c>
    </row>
    <row r="36324" spans="1:2">
      <c r="A36324" t="s">
        <v>429</v>
      </c>
      <c r="B36324" t="str">
        <f>IF(ISBLANK(VLOOKUP(A36324,Questionnaire!A:KQ,289,FALSE)),"#",VLOOKUP(A36324,Questionnaire!A:KQ,289,FALSE))</f>
        <v>#</v>
      </c>
    </row>
    <row r="36325" spans="1:2">
      <c r="A36325" t="s">
        <v>432</v>
      </c>
      <c r="B36325" t="str">
        <f>IF(ISBLANK(VLOOKUP(A36325,Questionnaire!A:KQ,289,FALSE)),"#",VLOOKUP(A36325,Questionnaire!A:KQ,289,FALSE))</f>
        <v>#</v>
      </c>
    </row>
    <row r="36326" spans="1:2">
      <c r="A36326" t="s">
        <v>435</v>
      </c>
      <c r="B36326" t="str">
        <f>IF(ISBLANK(VLOOKUP(A36326,Questionnaire!A:KQ,289,FALSE)),"#",VLOOKUP(A36326,Questionnaire!A:KQ,289,FALSE))</f>
        <v>#</v>
      </c>
    </row>
    <row r="36327" spans="1:2">
      <c r="A36327" t="s">
        <v>437</v>
      </c>
      <c r="B36327" t="str">
        <f>IF(ISBLANK(VLOOKUP(A36327,Questionnaire!A:KQ,289,FALSE)),"#",VLOOKUP(A36327,Questionnaire!A:KQ,289,FALSE))</f>
        <v>#</v>
      </c>
    </row>
    <row r="36328" spans="1:2">
      <c r="A36328" t="s">
        <v>439</v>
      </c>
      <c r="B36328" t="str">
        <f>IF(ISBLANK(VLOOKUP(A36328,Questionnaire!A:KQ,289,FALSE)),"#",VLOOKUP(A36328,Questionnaire!A:KQ,289,FALSE))</f>
        <v>#</v>
      </c>
    </row>
    <row r="36329" spans="1:2">
      <c r="A36329" t="s">
        <v>442</v>
      </c>
      <c r="B36329" t="str">
        <f>IF(ISBLANK(VLOOKUP(A36329,Questionnaire!A:KQ,289,FALSE)),"#",VLOOKUP(A36329,Questionnaire!A:KQ,289,FALSE))</f>
        <v>#</v>
      </c>
    </row>
    <row r="36330" spans="1:2">
      <c r="A36330" t="s">
        <v>445</v>
      </c>
      <c r="B36330" t="str">
        <f>IF(ISBLANK(VLOOKUP(A36330,Questionnaire!A:KQ,289,FALSE)),"#",VLOOKUP(A36330,Questionnaire!A:KQ,289,FALSE))</f>
        <v>#</v>
      </c>
    </row>
    <row r="36331" spans="1:2">
      <c r="A36331" t="s">
        <v>448</v>
      </c>
      <c r="B36331" t="str">
        <f>IF(ISBLANK(VLOOKUP(A36331,Questionnaire!A:KQ,289,FALSE)),"#",VLOOKUP(A36331,Questionnaire!A:KQ,289,FALSE))</f>
        <v>#</v>
      </c>
    </row>
    <row r="36332" spans="1:2">
      <c r="A36332" t="s">
        <v>452</v>
      </c>
      <c r="B36332" t="str">
        <f>IF(ISBLANK(VLOOKUP(A36332,Questionnaire!A:KQ,289,FALSE)),"#",VLOOKUP(A36332,Questionnaire!A:KQ,289,FALSE))</f>
        <v>#</v>
      </c>
    </row>
    <row r="36333" spans="1:2">
      <c r="A36333" t="s">
        <v>455</v>
      </c>
      <c r="B36333" t="str">
        <f>IF(ISBLANK(VLOOKUP(A36333,Questionnaire!A:KQ,289,FALSE)),"#",VLOOKUP(A36333,Questionnaire!A:KQ,289,FALSE))</f>
        <v>#</v>
      </c>
    </row>
    <row r="36334" spans="1:2">
      <c r="A36334" t="s">
        <v>458</v>
      </c>
      <c r="B36334" t="str">
        <f>IF(ISBLANK(VLOOKUP(A36334,Questionnaire!A:KQ,289,FALSE)),"#",VLOOKUP(A36334,Questionnaire!A:KQ,289,FALSE))</f>
        <v>#</v>
      </c>
    </row>
    <row r="36335" spans="1:2">
      <c r="A36335" t="s">
        <v>461</v>
      </c>
      <c r="B36335" t="str">
        <f>IF(ISBLANK(VLOOKUP(A36335,Questionnaire!A:KQ,289,FALSE)),"#",VLOOKUP(A36335,Questionnaire!A:KQ,289,FALSE))</f>
        <v>#</v>
      </c>
    </row>
    <row r="36336" spans="1:2">
      <c r="A36336" t="s">
        <v>465</v>
      </c>
      <c r="B36336" t="str">
        <f>IF(ISBLANK(VLOOKUP(A36336,Questionnaire!A:KQ,289,FALSE)),"#",VLOOKUP(A36336,Questionnaire!A:KQ,289,FALSE))</f>
        <v>#</v>
      </c>
    </row>
    <row r="36337" spans="1:3">
      <c r="A36337" t="s">
        <v>467</v>
      </c>
      <c r="B36337" t="str">
        <f>IF(ISBLANK(VLOOKUP(A36337,Questionnaire!A:KQ,289,FALSE)),"#",VLOOKUP(A36337,Questionnaire!A:KQ,289,FALSE))</f>
        <v>#</v>
      </c>
    </row>
    <row r="36338" spans="1:3">
      <c r="A36338" t="s">
        <v>469</v>
      </c>
      <c r="B36338" t="str">
        <f>IF(ISBLANK(VLOOKUP(A36338,Questionnaire!A:KQ,289,FALSE)),"#",VLOOKUP(A36338,Questionnaire!A:KQ,289,FALSE))</f>
        <v>#</v>
      </c>
    </row>
    <row r="36339" spans="1:3">
      <c r="A36339" t="s">
        <v>471</v>
      </c>
      <c r="B36339" t="str">
        <f>IF(ISBLANK(VLOOKUP(A36339,Questionnaire!A:KQ,289,FALSE)),"#",VLOOKUP(A36339,Questionnaire!A:KQ,289,FALSE))</f>
        <v>#</v>
      </c>
    </row>
    <row r="36340" spans="1:3">
      <c r="A36340" t="s">
        <v>473</v>
      </c>
      <c r="B36340" t="str">
        <f>IF(ISBLANK(VLOOKUP(A36340,Questionnaire!A:KQ,289,FALSE)),"#",VLOOKUP(A36340,Questionnaire!A:KQ,289,FALSE))</f>
        <v>#</v>
      </c>
    </row>
    <row r="36341" spans="1:3">
      <c r="A36341" t="s">
        <v>475</v>
      </c>
      <c r="B36341" t="str">
        <f>IF(ISBLANK(VLOOKUP(A36341,Questionnaire!A:KQ,289,FALSE)),"#",VLOOKUP(A36341,Questionnaire!A:KQ,289,FALSE))</f>
        <v>#</v>
      </c>
    </row>
    <row r="36342" spans="1:3">
      <c r="A36342" t="s">
        <v>185</v>
      </c>
      <c r="B36342" t="str">
        <f>IF(ISBLANK(VLOOKUP(A36342,Questionnaire!A:KQ,290,FALSE)),"#",VLOOKUP(A36342,Questionnaire!A:KQ,290,FALSE))</f>
        <v>#</v>
      </c>
      <c r="C36342">
        <v>287</v>
      </c>
    </row>
    <row r="36343" spans="1:3">
      <c r="A36343" t="s">
        <v>187</v>
      </c>
      <c r="B36343" t="str">
        <f>IF(ISNA(VLOOKUP(VLOOKUP(A36343,Questionnaire!A:KQ,290,FALSE),'CORA Encoding'!D:E,2,FALSE)),"#",VLOOKUP(VLOOKUP(A36343,Questionnaire!A:KQ,290,FALSE),'CORA Encoding'!D:E,2,FALSE))</f>
        <v>#</v>
      </c>
    </row>
    <row r="36344" spans="1:3">
      <c r="A36344" t="s">
        <v>189</v>
      </c>
      <c r="B36344" t="str">
        <f>IF(ISNA(VLOOKUP(VLOOKUP(A36344,Questionnaire!A:KQ,290,FALSE),'CORA Encoding'!G:H,2,FALSE)),"#",VLOOKUP(VLOOKUP(A36344,Questionnaire!A:KQ,290,FALSE),'CORA Encoding'!G:H,2,FALSE))</f>
        <v>#</v>
      </c>
    </row>
    <row r="36345" spans="1:3">
      <c r="A36345" t="s">
        <v>191</v>
      </c>
      <c r="B36345" t="str">
        <f>IF(ISNA(VLOOKUP(VLOOKUP(A36345,Questionnaire!A:KQ,290,FALSE),'Country List'!E:F,2,FALSE)),"#",VLOOKUP(VLOOKUP(A36345,Questionnaire!A:KQ,290,FALSE),'Country List'!E:F,2,FALSE))</f>
        <v>#</v>
      </c>
    </row>
    <row r="36346" spans="1:3">
      <c r="A36346" t="s">
        <v>193</v>
      </c>
      <c r="B36346" t="str">
        <f>IF(ISNA(VLOOKUP(VLOOKUP(A36346,Questionnaire!A:KQ,290,FALSE),'Industry List'!B:C,2,FALSE)),"#",VLOOKUP(VLOOKUP(A36346,Questionnaire!A:KQ,290,FALSE),'Industry List'!B:C,2,FALSE))</f>
        <v>#</v>
      </c>
    </row>
    <row r="36347" spans="1:3">
      <c r="A36347" t="s">
        <v>197</v>
      </c>
      <c r="B36347" t="str">
        <f>IF(ISBLANK(VLOOKUP(A36347,Questionnaire!A:KQ,290,FALSE)),"#",VLOOKUP(A36347,Questionnaire!A:KQ,290,FALSE))</f>
        <v>#</v>
      </c>
    </row>
    <row r="36348" spans="1:3">
      <c r="A36348" t="s">
        <v>201</v>
      </c>
      <c r="B36348" t="str">
        <f>IF(ISBLANK(VLOOKUP(A36348,Questionnaire!A:KQ,290,FALSE)),"#",VLOOKUP(A36348,Questionnaire!A:KQ,290,FALSE))</f>
        <v>#</v>
      </c>
    </row>
    <row r="36349" spans="1:3">
      <c r="A36349" t="s">
        <v>203</v>
      </c>
      <c r="B36349" t="str">
        <f>IF(ISNA(VLOOKUP(VLOOKUP(A36349,Questionnaire!A:KQ,290,FALSE),'CORA Encoding'!J:K,2,FALSE)),"#",VLOOKUP(VLOOKUP(A36349,Questionnaire!A:KQ,290,FALSE),'CORA Encoding'!J:K,2,FALSE))</f>
        <v>#</v>
      </c>
    </row>
    <row r="36350" spans="1:3">
      <c r="A36350" t="s">
        <v>208</v>
      </c>
      <c r="B36350" t="str">
        <f>IF(ISBLANK(VLOOKUP(A36350,Questionnaire!A:KQ,290,FALSE)),"#",VLOOKUP(A36350,Questionnaire!A:KQ,290,FALSE))</f>
        <v>#</v>
      </c>
    </row>
    <row r="36351" spans="1:3">
      <c r="A36351" t="s">
        <v>213</v>
      </c>
      <c r="B36351" t="str">
        <f>IF(ISBLANK(VLOOKUP(A36351,Questionnaire!A:KQ,290,FALSE)),"#",VLOOKUP(A36351,Questionnaire!A:KQ,290,FALSE))</f>
        <v>#</v>
      </c>
    </row>
    <row r="36352" spans="1:3">
      <c r="A36352" t="s">
        <v>215</v>
      </c>
      <c r="B36352" t="str">
        <f>IF(ISBLANK(VLOOKUP(A36352,Questionnaire!A:KQ,290,FALSE)),"#",VLOOKUP(A36352,Questionnaire!A:KQ,290,FALSE))</f>
        <v>#</v>
      </c>
    </row>
    <row r="36353" spans="1:2">
      <c r="A36353" t="s">
        <v>217</v>
      </c>
      <c r="B36353" t="str">
        <f>IF(ISBLANK(VLOOKUP(A36353,Questionnaire!A:KQ,290,FALSE)),"#",VLOOKUP(A36353,Questionnaire!A:KQ,290,FALSE))</f>
        <v>#</v>
      </c>
    </row>
    <row r="36354" spans="1:2">
      <c r="A36354" t="s">
        <v>219</v>
      </c>
      <c r="B36354" t="str">
        <f>IF(ISBLANK(VLOOKUP(A36354,Questionnaire!A:KQ,290,FALSE)),"#",VLOOKUP(A36354,Questionnaire!A:KQ,290,FALSE))</f>
        <v>#</v>
      </c>
    </row>
    <row r="36355" spans="1:2">
      <c r="A36355" t="s">
        <v>221</v>
      </c>
      <c r="B36355" t="str">
        <f>IF(ISBLANK(VLOOKUP(A36355,Questionnaire!A:KQ,290,FALSE)),"#",VLOOKUP(A36355,Questionnaire!A:KQ,290,FALSE))</f>
        <v>#</v>
      </c>
    </row>
    <row r="36356" spans="1:2">
      <c r="A36356" t="s">
        <v>223</v>
      </c>
      <c r="B36356" t="str">
        <f>IF(ISBLANK(VLOOKUP(A36356,Questionnaire!A:KQ,290,FALSE)),"#",VLOOKUP(A36356,Questionnaire!A:KQ,290,FALSE))</f>
        <v>#</v>
      </c>
    </row>
    <row r="36357" spans="1:2">
      <c r="A36357" t="s">
        <v>225</v>
      </c>
      <c r="B36357" t="str">
        <f>IF(ISBLANK(VLOOKUP(A36357,Questionnaire!A:KQ,290,FALSE)),"#",VLOOKUP(A36357,Questionnaire!A:KQ,290,FALSE))</f>
        <v>#</v>
      </c>
    </row>
    <row r="36358" spans="1:2">
      <c r="A36358" t="s">
        <v>227</v>
      </c>
      <c r="B36358" t="str">
        <f>IF(ISBLANK(VLOOKUP(A36358,Questionnaire!A:KQ,290,FALSE)),"#",VLOOKUP(A36358,Questionnaire!A:KQ,290,FALSE))</f>
        <v>#</v>
      </c>
    </row>
    <row r="36359" spans="1:2">
      <c r="A36359" t="s">
        <v>229</v>
      </c>
      <c r="B36359" t="str">
        <f>IF(ISBLANK(VLOOKUP(A36359,Questionnaire!A:KQ,290,FALSE)),"#",VLOOKUP(A36359,Questionnaire!A:KQ,290,FALSE))</f>
        <v>#</v>
      </c>
    </row>
    <row r="36360" spans="1:2">
      <c r="A36360" t="s">
        <v>231</v>
      </c>
      <c r="B36360" t="str">
        <f>IF(ISBLANK(VLOOKUP(A36360,Questionnaire!A:KQ,290,FALSE)),"#",VLOOKUP(A36360,Questionnaire!A:KQ,290,FALSE))</f>
        <v>#</v>
      </c>
    </row>
    <row r="36361" spans="1:2">
      <c r="A36361" t="s">
        <v>233</v>
      </c>
      <c r="B36361" t="str">
        <f>IF(ISBLANK(VLOOKUP(A36361,Questionnaire!A:KQ,290,FALSE)),"#",VLOOKUP(A36361,Questionnaire!A:KQ,290,FALSE))</f>
        <v>#</v>
      </c>
    </row>
    <row r="36362" spans="1:2">
      <c r="A36362" t="s">
        <v>235</v>
      </c>
      <c r="B36362" t="str">
        <f>IF(ISBLANK(VLOOKUP(A36362,Questionnaire!A:KQ,290,FALSE)),"#",VLOOKUP(A36362,Questionnaire!A:KQ,290,FALSE))</f>
        <v>#</v>
      </c>
    </row>
    <row r="36363" spans="1:2">
      <c r="A36363" t="s">
        <v>237</v>
      </c>
      <c r="B36363" t="str">
        <f>IF(ISBLANK(VLOOKUP(A36363,Questionnaire!A:KQ,290,FALSE)),"#",VLOOKUP(A36363,Questionnaire!A:KQ,290,FALSE))</f>
        <v>#</v>
      </c>
    </row>
    <row r="36364" spans="1:2">
      <c r="A36364" t="s">
        <v>239</v>
      </c>
      <c r="B36364" t="str">
        <f>IF(ISBLANK(VLOOKUP(A36364,Questionnaire!A:KQ,290,FALSE)),"#",VLOOKUP(A36364,Questionnaire!A:KQ,290,FALSE))</f>
        <v>#</v>
      </c>
    </row>
    <row r="36365" spans="1:2">
      <c r="A36365" t="s">
        <v>242</v>
      </c>
      <c r="B36365" t="str">
        <f>IF(ISBLANK(VLOOKUP(A36365,Questionnaire!A:KQ,290,FALSE)),"#",VLOOKUP(A36365,Questionnaire!A:KQ,290,FALSE))</f>
        <v>#</v>
      </c>
    </row>
    <row r="36366" spans="1:2">
      <c r="A36366" t="s">
        <v>245</v>
      </c>
      <c r="B36366" t="str">
        <f>IF(ISBLANK(VLOOKUP(A36366,Questionnaire!A:KQ,290,FALSE)),"#",VLOOKUP(A36366,Questionnaire!A:KQ,290,FALSE))</f>
        <v>#</v>
      </c>
    </row>
    <row r="36367" spans="1:2">
      <c r="A36367" t="s">
        <v>247</v>
      </c>
      <c r="B36367" t="str">
        <f>IF(ISBLANK(VLOOKUP(A36367,Questionnaire!A:KQ,290,FALSE)),"#",VLOOKUP(A36367,Questionnaire!A:KQ,290,FALSE))</f>
        <v>#</v>
      </c>
    </row>
    <row r="36368" spans="1:2">
      <c r="A36368" t="s">
        <v>249</v>
      </c>
      <c r="B36368" t="str">
        <f>IF(ISBLANK(VLOOKUP(A36368,Questionnaire!A:KQ,290,FALSE)),"#",VLOOKUP(A36368,Questionnaire!A:KQ,290,FALSE))</f>
        <v>#</v>
      </c>
    </row>
    <row r="36369" spans="1:2">
      <c r="A36369" t="s">
        <v>250</v>
      </c>
      <c r="B36369" t="str">
        <f>IF(ISBLANK(VLOOKUP(A36369,Questionnaire!A:KQ,290,FALSE)),"#",VLOOKUP(A36369,Questionnaire!A:KQ,290,FALSE))</f>
        <v>#</v>
      </c>
    </row>
    <row r="36370" spans="1:2">
      <c r="A36370" t="s">
        <v>252</v>
      </c>
      <c r="B36370" t="str">
        <f>IF(ISBLANK(VLOOKUP(A36370,Questionnaire!A:KQ,290,FALSE)),"#",VLOOKUP(A36370,Questionnaire!A:KQ,290,FALSE))</f>
        <v>#</v>
      </c>
    </row>
    <row r="36371" spans="1:2">
      <c r="A36371" t="s">
        <v>255</v>
      </c>
      <c r="B36371" t="str">
        <f>IF(ISBLANK(VLOOKUP(A36371,Questionnaire!A:KQ,290,FALSE)),"#",VLOOKUP(A36371,Questionnaire!A:KQ,290,FALSE))</f>
        <v>#</v>
      </c>
    </row>
    <row r="36372" spans="1:2">
      <c r="A36372" t="s">
        <v>258</v>
      </c>
      <c r="B36372" t="str">
        <f>IF(ISNA(VLOOKUP(VLOOKUP(A36372,Questionnaire!A:KQ,290,FALSE),'CORA Encoding'!M:N,2,FALSE)),"#",VLOOKUP(VLOOKUP(A36372,Questionnaire!A:KQ,290,FALSE),'CORA Encoding'!M:N,2,FALSE))</f>
        <v>#</v>
      </c>
    </row>
    <row r="36373" spans="1:2">
      <c r="A36373" t="s">
        <v>261</v>
      </c>
      <c r="B36373" t="str">
        <f>IF(ISBLANK(VLOOKUP(A36373,Questionnaire!A:KQ,290,FALSE)),"#",VLOOKUP(A36373,Questionnaire!A:KQ,290,FALSE))</f>
        <v>#</v>
      </c>
    </row>
    <row r="36374" spans="1:2">
      <c r="A36374" t="s">
        <v>263</v>
      </c>
      <c r="B36374" t="str">
        <f>IF(ISBLANK(VLOOKUP(A36374,Questionnaire!A:KQ,290,FALSE)),"#",VLOOKUP(A36374,Questionnaire!A:KQ,290,FALSE))</f>
        <v>#</v>
      </c>
    </row>
    <row r="36375" spans="1:2">
      <c r="A36375" t="s">
        <v>265</v>
      </c>
      <c r="B36375" t="str">
        <f>IF(ISBLANK(VLOOKUP(A36375,Questionnaire!A:KQ,290,FALSE)),"#",VLOOKUP(A36375,Questionnaire!A:KQ,290,FALSE))</f>
        <v>#</v>
      </c>
    </row>
    <row r="36376" spans="1:2">
      <c r="A36376" t="s">
        <v>267</v>
      </c>
      <c r="B36376" t="str">
        <f>IF(ISBLANK(VLOOKUP(A36376,Questionnaire!A:KQ,290,FALSE)),"#",VLOOKUP(A36376,Questionnaire!A:KQ,290,FALSE))</f>
        <v>#</v>
      </c>
    </row>
    <row r="36377" spans="1:2">
      <c r="A36377" t="s">
        <v>269</v>
      </c>
      <c r="B36377" t="str">
        <f>IF(ISBLANK(VLOOKUP(A36377,Questionnaire!A:KQ,290,FALSE)),"#",VLOOKUP(A36377,Questionnaire!A:KQ,290,FALSE))</f>
        <v>#</v>
      </c>
    </row>
    <row r="36378" spans="1:2">
      <c r="A36378" t="s">
        <v>274</v>
      </c>
      <c r="B36378" t="str">
        <f>IF(ISBLANK(VLOOKUP(A36378,Questionnaire!A:KQ,290,FALSE)),"#",VLOOKUP(A36378,Questionnaire!A:KQ,290,FALSE))</f>
        <v>#</v>
      </c>
    </row>
    <row r="36379" spans="1:2">
      <c r="A36379" t="s">
        <v>276</v>
      </c>
      <c r="B36379" t="str">
        <f>IF(ISBLANK(VLOOKUP(A36379,Questionnaire!A:KQ,290,FALSE)),"#",VLOOKUP(A36379,Questionnaire!A:KQ,290,FALSE))</f>
        <v>#</v>
      </c>
    </row>
    <row r="36380" spans="1:2">
      <c r="A36380" t="s">
        <v>278</v>
      </c>
      <c r="B36380" t="str">
        <f>IF(ISBLANK(VLOOKUP(A36380,Questionnaire!A:KQ,290,FALSE)),"#",VLOOKUP(A36380,Questionnaire!A:KQ,290,FALSE))</f>
        <v>#</v>
      </c>
    </row>
    <row r="36381" spans="1:2">
      <c r="A36381" t="s">
        <v>280</v>
      </c>
      <c r="B36381" t="str">
        <f>IF(ISBLANK(VLOOKUP(A36381,Questionnaire!A:KQ,290,FALSE)),"#",VLOOKUP(A36381,Questionnaire!A:KQ,290,FALSE))</f>
        <v>#</v>
      </c>
    </row>
    <row r="36382" spans="1:2">
      <c r="A36382" t="s">
        <v>282</v>
      </c>
      <c r="B36382" t="str">
        <f>IF(ISBLANK(VLOOKUP(A36382,Questionnaire!A:KQ,290,FALSE)),"#",VLOOKUP(A36382,Questionnaire!A:KQ,290,FALSE))</f>
        <v>#</v>
      </c>
    </row>
    <row r="36383" spans="1:2">
      <c r="A36383" t="s">
        <v>286</v>
      </c>
      <c r="B36383" t="str">
        <f>IF(ISBLANK(VLOOKUP(A36383,Questionnaire!A:KQ,290,FALSE)),"#",VLOOKUP(A36383,Questionnaire!A:KQ,290,FALSE))</f>
        <v>#</v>
      </c>
    </row>
    <row r="36384" spans="1:2">
      <c r="A36384" t="s">
        <v>288</v>
      </c>
      <c r="B36384" t="str">
        <f>IF(ISBLANK(VLOOKUP(A36384,Questionnaire!A:KQ,290,FALSE)),"#",VLOOKUP(A36384,Questionnaire!A:KQ,290,FALSE))</f>
        <v>#</v>
      </c>
    </row>
    <row r="36385" spans="1:2">
      <c r="A36385" t="s">
        <v>290</v>
      </c>
      <c r="B36385" t="str">
        <f>IF(ISBLANK(VLOOKUP(A36385,Questionnaire!A:KQ,290,FALSE)),"#",VLOOKUP(A36385,Questionnaire!A:KQ,290,FALSE))</f>
        <v>#</v>
      </c>
    </row>
    <row r="36386" spans="1:2">
      <c r="A36386" t="s">
        <v>292</v>
      </c>
      <c r="B36386" t="str">
        <f>IF(ISBLANK(VLOOKUP(A36386,Questionnaire!A:KQ,290,FALSE)),"#",VLOOKUP(A36386,Questionnaire!A:KQ,290,FALSE))</f>
        <v>#</v>
      </c>
    </row>
    <row r="36387" spans="1:2">
      <c r="A36387" t="s">
        <v>294</v>
      </c>
      <c r="B36387" t="str">
        <f>IF(ISBLANK(VLOOKUP(A36387,Questionnaire!A:KQ,290,FALSE)),"#",VLOOKUP(A36387,Questionnaire!A:KQ,290,FALSE))</f>
        <v>#</v>
      </c>
    </row>
    <row r="36388" spans="1:2">
      <c r="A36388" t="s">
        <v>296</v>
      </c>
      <c r="B36388" t="str">
        <f>IF(ISBLANK(VLOOKUP(A36388,Questionnaire!A:KQ,290,FALSE)),"#",VLOOKUP(A36388,Questionnaire!A:KQ,290,FALSE))</f>
        <v>#</v>
      </c>
    </row>
    <row r="36389" spans="1:2">
      <c r="A36389" t="s">
        <v>301</v>
      </c>
      <c r="B36389" t="str">
        <f>IF(ISBLANK(VLOOKUP(A36389,Questionnaire!A:KQ,290,FALSE)),"#",VLOOKUP(A36389,Questionnaire!A:KQ,290,FALSE))</f>
        <v>#</v>
      </c>
    </row>
    <row r="36390" spans="1:2">
      <c r="A36390" t="s">
        <v>303</v>
      </c>
      <c r="B36390" t="str">
        <f>IF(ISBLANK(VLOOKUP(A36390,Questionnaire!A:KQ,290,FALSE)),"#",VLOOKUP(A36390,Questionnaire!A:KQ,290,FALSE))</f>
        <v>#</v>
      </c>
    </row>
    <row r="36391" spans="1:2">
      <c r="A36391" t="s">
        <v>305</v>
      </c>
      <c r="B36391" t="str">
        <f>IF(ISBLANK(VLOOKUP(A36391,Questionnaire!A:KQ,290,FALSE)),"#",VLOOKUP(A36391,Questionnaire!A:KQ,290,FALSE))</f>
        <v>#</v>
      </c>
    </row>
    <row r="36392" spans="1:2">
      <c r="A36392" t="s">
        <v>307</v>
      </c>
      <c r="B36392" t="str">
        <f>IF(ISBLANK(VLOOKUP(A36392,Questionnaire!A:KQ,290,FALSE)),"#",VLOOKUP(A36392,Questionnaire!A:KQ,290,FALSE))</f>
        <v>#</v>
      </c>
    </row>
    <row r="36393" spans="1:2">
      <c r="A36393" t="s">
        <v>311</v>
      </c>
      <c r="B36393" t="str">
        <f>IF(ISBLANK(VLOOKUP(A36393,Questionnaire!A:KQ,290,FALSE)),"#",VLOOKUP(A36393,Questionnaire!A:KQ,290,FALSE))</f>
        <v>#</v>
      </c>
    </row>
    <row r="36394" spans="1:2">
      <c r="A36394" t="s">
        <v>313</v>
      </c>
      <c r="B36394" t="str">
        <f>IF(ISBLANK(VLOOKUP(A36394,Questionnaire!A:KQ,290,FALSE)),"#",VLOOKUP(A36394,Questionnaire!A:KQ,290,FALSE))</f>
        <v>#</v>
      </c>
    </row>
    <row r="36395" spans="1:2">
      <c r="A36395" t="s">
        <v>314</v>
      </c>
      <c r="B36395" t="str">
        <f>IF(ISBLANK(VLOOKUP(A36395,Questionnaire!A:KQ,290,FALSE)),"#",VLOOKUP(A36395,Questionnaire!A:KQ,290,FALSE))</f>
        <v>#</v>
      </c>
    </row>
    <row r="36396" spans="1:2">
      <c r="A36396" t="s">
        <v>315</v>
      </c>
      <c r="B36396" t="str">
        <f>IF(ISBLANK(VLOOKUP(A36396,Questionnaire!A:KQ,290,FALSE)),"#",VLOOKUP(A36396,Questionnaire!A:KQ,290,FALSE))</f>
        <v>#</v>
      </c>
    </row>
    <row r="36397" spans="1:2">
      <c r="A36397" t="s">
        <v>317</v>
      </c>
      <c r="B36397" t="str">
        <f>IF(ISBLANK(VLOOKUP(A36397,Questionnaire!A:KQ,290,FALSE)),"#",VLOOKUP(A36397,Questionnaire!A:KQ,290,FALSE))</f>
        <v>#</v>
      </c>
    </row>
    <row r="36398" spans="1:2">
      <c r="A36398" t="s">
        <v>319</v>
      </c>
      <c r="B36398" t="str">
        <f>IF(ISBLANK(VLOOKUP(A36398,Questionnaire!A:KQ,290,FALSE)),"#",VLOOKUP(A36398,Questionnaire!A:KQ,290,FALSE))</f>
        <v>#</v>
      </c>
    </row>
    <row r="36399" spans="1:2">
      <c r="A36399" t="s">
        <v>322</v>
      </c>
      <c r="B36399" t="str">
        <f>IF(ISBLANK(VLOOKUP(A36399,Questionnaire!A:KQ,290,FALSE)),"#",VLOOKUP(A36399,Questionnaire!A:KQ,290,FALSE))</f>
        <v>#</v>
      </c>
    </row>
    <row r="36400" spans="1:2">
      <c r="A36400" t="s">
        <v>326</v>
      </c>
      <c r="B36400" t="str">
        <f>IF(ISBLANK(VLOOKUP(A36400,Questionnaire!A:KQ,290,FALSE)),"#",VLOOKUP(A36400,Questionnaire!A:KQ,290,FALSE))</f>
        <v>#</v>
      </c>
    </row>
    <row r="36401" spans="1:2">
      <c r="A36401" t="s">
        <v>328</v>
      </c>
      <c r="B36401" t="str">
        <f>IF(ISBLANK(VLOOKUP(A36401,Questionnaire!A:KQ,290,FALSE)),"#",VLOOKUP(A36401,Questionnaire!A:KQ,290,FALSE))</f>
        <v>#</v>
      </c>
    </row>
    <row r="36402" spans="1:2">
      <c r="A36402" t="s">
        <v>332</v>
      </c>
      <c r="B36402" t="str">
        <f>IF(ISBLANK(VLOOKUP(A36402,Questionnaire!A:KQ,290,FALSE)),"#",VLOOKUP(A36402,Questionnaire!A:KQ,290,FALSE))</f>
        <v>#</v>
      </c>
    </row>
    <row r="36403" spans="1:2">
      <c r="A36403" t="s">
        <v>333</v>
      </c>
      <c r="B36403" t="str">
        <f>IF(ISBLANK(VLOOKUP(A36403,Questionnaire!A:KQ,290,FALSE)),"#",VLOOKUP(A36403,Questionnaire!A:KQ,290,FALSE))</f>
        <v>#</v>
      </c>
    </row>
    <row r="36404" spans="1:2">
      <c r="A36404" t="s">
        <v>334</v>
      </c>
      <c r="B36404" t="str">
        <f>IF(ISBLANK(VLOOKUP(A36404,Questionnaire!A:KQ,290,FALSE)),"#",VLOOKUP(A36404,Questionnaire!A:KQ,290,FALSE))</f>
        <v>#</v>
      </c>
    </row>
    <row r="36405" spans="1:2">
      <c r="A36405" t="s">
        <v>335</v>
      </c>
      <c r="B36405" t="str">
        <f>IF(ISBLANK(VLOOKUP(A36405,Questionnaire!A:KQ,290,FALSE)),"#",VLOOKUP(A36405,Questionnaire!A:KQ,290,FALSE))</f>
        <v>#</v>
      </c>
    </row>
    <row r="36406" spans="1:2">
      <c r="A36406" t="s">
        <v>336</v>
      </c>
      <c r="B36406" t="str">
        <f>IF(ISBLANK(VLOOKUP(A36406,Questionnaire!A:KQ,290,FALSE)),"#",VLOOKUP(A36406,Questionnaire!A:KQ,290,FALSE))</f>
        <v>#</v>
      </c>
    </row>
    <row r="36407" spans="1:2">
      <c r="A36407" t="s">
        <v>337</v>
      </c>
      <c r="B36407" t="str">
        <f>IF(ISBLANK(VLOOKUP(A36407,Questionnaire!A:KQ,290,FALSE)),"#",VLOOKUP(A36407,Questionnaire!A:KQ,290,FALSE))</f>
        <v>#</v>
      </c>
    </row>
    <row r="36408" spans="1:2">
      <c r="A36408" t="s">
        <v>338</v>
      </c>
      <c r="B36408" t="str">
        <f>IF(ISBLANK(VLOOKUP(A36408,Questionnaire!A:KQ,290,FALSE)),"#",VLOOKUP(A36408,Questionnaire!A:KQ,290,FALSE))</f>
        <v>#</v>
      </c>
    </row>
    <row r="36409" spans="1:2">
      <c r="A36409" t="s">
        <v>339</v>
      </c>
      <c r="B36409" t="str">
        <f>IF(ISBLANK(VLOOKUP(A36409,Questionnaire!A:KQ,290,FALSE)),"#",VLOOKUP(A36409,Questionnaire!A:KQ,290,FALSE))</f>
        <v>#</v>
      </c>
    </row>
    <row r="36410" spans="1:2">
      <c r="A36410" t="s">
        <v>340</v>
      </c>
      <c r="B36410" t="str">
        <f>IF(ISBLANK(VLOOKUP(A36410,Questionnaire!A:KQ,290,FALSE)),"#",VLOOKUP(A36410,Questionnaire!A:KQ,290,FALSE))</f>
        <v>#</v>
      </c>
    </row>
    <row r="36411" spans="1:2">
      <c r="A36411" t="s">
        <v>341</v>
      </c>
      <c r="B36411" t="str">
        <f>IF(ISBLANK(VLOOKUP(A36411,Questionnaire!A:KQ,290,FALSE)),"#",VLOOKUP(A36411,Questionnaire!A:KQ,290,FALSE))</f>
        <v>#</v>
      </c>
    </row>
    <row r="36412" spans="1:2">
      <c r="A36412" t="s">
        <v>342</v>
      </c>
      <c r="B36412" t="str">
        <f>IF(ISBLANK(VLOOKUP(A36412,Questionnaire!A:KQ,290,FALSE)),"#",VLOOKUP(A36412,Questionnaire!A:KQ,290,FALSE))</f>
        <v>#</v>
      </c>
    </row>
    <row r="36413" spans="1:2">
      <c r="A36413" t="s">
        <v>343</v>
      </c>
      <c r="B36413" t="str">
        <f>IF(ISBLANK(VLOOKUP(A36413,Questionnaire!A:KQ,290,FALSE)),"#",VLOOKUP(A36413,Questionnaire!A:KQ,290,FALSE))</f>
        <v>#</v>
      </c>
    </row>
    <row r="36414" spans="1:2">
      <c r="A36414" t="s">
        <v>344</v>
      </c>
      <c r="B36414" t="str">
        <f>IF(ISBLANK(VLOOKUP(A36414,Questionnaire!A:KQ,290,FALSE)),"#",VLOOKUP(A36414,Questionnaire!A:KQ,290,FALSE))</f>
        <v>#</v>
      </c>
    </row>
    <row r="36415" spans="1:2">
      <c r="A36415" t="s">
        <v>345</v>
      </c>
      <c r="B36415" t="str">
        <f>IF(ISBLANK(VLOOKUP(A36415,Questionnaire!A:KQ,290,FALSE)),"#",VLOOKUP(A36415,Questionnaire!A:KQ,290,FALSE))</f>
        <v>#</v>
      </c>
    </row>
    <row r="36416" spans="1:2">
      <c r="A36416" t="s">
        <v>348</v>
      </c>
      <c r="B36416" t="str">
        <f>IF(ISBLANK(VLOOKUP(A36416,Questionnaire!A:KQ,290,FALSE)),"#",VLOOKUP(A36416,Questionnaire!A:KQ,290,FALSE))</f>
        <v>#</v>
      </c>
    </row>
    <row r="36417" spans="1:2">
      <c r="A36417" t="s">
        <v>353</v>
      </c>
      <c r="B36417" t="str">
        <f>IF(ISBLANK(VLOOKUP(A36417,Questionnaire!A:KQ,290,FALSE)),"#",VLOOKUP(A36417,Questionnaire!A:KQ,290,FALSE))</f>
        <v>#</v>
      </c>
    </row>
    <row r="36418" spans="1:2">
      <c r="A36418" t="s">
        <v>354</v>
      </c>
      <c r="B36418" t="str">
        <f>IF(ISBLANK(VLOOKUP(A36418,Questionnaire!A:KQ,290,FALSE)),"#",VLOOKUP(A36418,Questionnaire!A:KQ,290,FALSE))</f>
        <v>#</v>
      </c>
    </row>
    <row r="36419" spans="1:2">
      <c r="A36419" t="s">
        <v>355</v>
      </c>
      <c r="B36419" t="str">
        <f>IF(ISBLANK(VLOOKUP(A36419,Questionnaire!A:KQ,290,FALSE)),"#",VLOOKUP(A36419,Questionnaire!A:KQ,290,FALSE))</f>
        <v>#</v>
      </c>
    </row>
    <row r="36420" spans="1:2">
      <c r="A36420" t="s">
        <v>356</v>
      </c>
      <c r="B36420" t="str">
        <f>IF(ISBLANK(VLOOKUP(A36420,Questionnaire!A:KQ,290,FALSE)),"#",VLOOKUP(A36420,Questionnaire!A:KQ,290,FALSE))</f>
        <v>#</v>
      </c>
    </row>
    <row r="36421" spans="1:2">
      <c r="A36421" t="s">
        <v>357</v>
      </c>
      <c r="B36421" t="str">
        <f>IF(ISBLANK(VLOOKUP(A36421,Questionnaire!A:KQ,290,FALSE)),"#",VLOOKUP(A36421,Questionnaire!A:KQ,290,FALSE))</f>
        <v>#</v>
      </c>
    </row>
    <row r="36422" spans="1:2">
      <c r="A36422" t="s">
        <v>360</v>
      </c>
      <c r="B36422" t="str">
        <f>IF(ISBLANK(VLOOKUP(A36422,Questionnaire!A:KQ,290,FALSE)),"#",VLOOKUP(A36422,Questionnaire!A:KQ,290,FALSE))</f>
        <v>#</v>
      </c>
    </row>
    <row r="36423" spans="1:2">
      <c r="A36423" t="s">
        <v>362</v>
      </c>
      <c r="B36423" t="str">
        <f>IF(ISBLANK(VLOOKUP(A36423,Questionnaire!A:KQ,290,FALSE)),"#",VLOOKUP(A36423,Questionnaire!A:KQ,290,FALSE))</f>
        <v>#</v>
      </c>
    </row>
    <row r="36424" spans="1:2">
      <c r="A36424" t="s">
        <v>363</v>
      </c>
      <c r="B36424" t="str">
        <f>IF(ISBLANK(VLOOKUP(A36424,Questionnaire!A:KQ,290,FALSE)),"#",VLOOKUP(A36424,Questionnaire!A:KQ,290,FALSE))</f>
        <v>#</v>
      </c>
    </row>
    <row r="36425" spans="1:2">
      <c r="A36425" t="s">
        <v>364</v>
      </c>
      <c r="B36425" t="str">
        <f>IF(ISBLANK(VLOOKUP(A36425,Questionnaire!A:KQ,290,FALSE)),"#",VLOOKUP(A36425,Questionnaire!A:KQ,290,FALSE))</f>
        <v>#</v>
      </c>
    </row>
    <row r="36426" spans="1:2">
      <c r="A36426" t="s">
        <v>365</v>
      </c>
      <c r="B36426" t="str">
        <f>IF(ISBLANK(VLOOKUP(A36426,Questionnaire!A:KQ,290,FALSE)),"#",VLOOKUP(A36426,Questionnaire!A:KQ,290,FALSE))</f>
        <v>#</v>
      </c>
    </row>
    <row r="36427" spans="1:2">
      <c r="A36427" t="s">
        <v>366</v>
      </c>
      <c r="B36427" t="str">
        <f>IF(ISBLANK(VLOOKUP(A36427,Questionnaire!A:KQ,290,FALSE)),"#",VLOOKUP(A36427,Questionnaire!A:KQ,290,FALSE))</f>
        <v>#</v>
      </c>
    </row>
    <row r="36428" spans="1:2">
      <c r="A36428" t="s">
        <v>371</v>
      </c>
      <c r="B36428" t="str">
        <f>IF(ISBLANK(VLOOKUP(A36428,Questionnaire!A:KQ,290,FALSE)),"#",VLOOKUP(A36428,Questionnaire!A:KQ,290,FALSE))</f>
        <v>#</v>
      </c>
    </row>
    <row r="36429" spans="1:2">
      <c r="A36429" t="s">
        <v>372</v>
      </c>
      <c r="B36429" t="str">
        <f>IF(ISBLANK(VLOOKUP(A36429,Questionnaire!A:KQ,290,FALSE)),"#",VLOOKUP(A36429,Questionnaire!A:KQ,290,FALSE))</f>
        <v>#</v>
      </c>
    </row>
    <row r="36430" spans="1:2">
      <c r="A36430" t="s">
        <v>373</v>
      </c>
      <c r="B36430" t="str">
        <f>IF(ISBLANK(VLOOKUP(A36430,Questionnaire!A:KQ,290,FALSE)),"#",VLOOKUP(A36430,Questionnaire!A:KQ,290,FALSE))</f>
        <v>#</v>
      </c>
    </row>
    <row r="36431" spans="1:2">
      <c r="A36431" t="s">
        <v>374</v>
      </c>
      <c r="B36431" t="str">
        <f>IF(ISBLANK(VLOOKUP(A36431,Questionnaire!A:KQ,290,FALSE)),"#",VLOOKUP(A36431,Questionnaire!A:KQ,290,FALSE))</f>
        <v>#</v>
      </c>
    </row>
    <row r="36432" spans="1:2">
      <c r="A36432" t="s">
        <v>377</v>
      </c>
      <c r="B36432" t="str">
        <f>IF(ISBLANK(VLOOKUP(A36432,Questionnaire!A:KQ,290,FALSE)),"#",VLOOKUP(A36432,Questionnaire!A:KQ,290,FALSE))</f>
        <v>#</v>
      </c>
    </row>
    <row r="36433" spans="1:2">
      <c r="A36433" t="s">
        <v>379</v>
      </c>
      <c r="B36433" t="str">
        <f>IF(ISBLANK(VLOOKUP(A36433,Questionnaire!A:KQ,290,FALSE)),"#",VLOOKUP(A36433,Questionnaire!A:KQ,290,FALSE))</f>
        <v>#</v>
      </c>
    </row>
    <row r="36434" spans="1:2">
      <c r="A36434" t="s">
        <v>380</v>
      </c>
      <c r="B36434" t="str">
        <f>IF(ISBLANK(VLOOKUP(A36434,Questionnaire!A:KQ,290,FALSE)),"#",VLOOKUP(A36434,Questionnaire!A:KQ,290,FALSE))</f>
        <v>#</v>
      </c>
    </row>
    <row r="36435" spans="1:2">
      <c r="A36435" t="s">
        <v>381</v>
      </c>
      <c r="B36435" t="str">
        <f>IF(ISBLANK(VLOOKUP(A36435,Questionnaire!A:KQ,290,FALSE)),"#",VLOOKUP(A36435,Questionnaire!A:KQ,290,FALSE))</f>
        <v>#</v>
      </c>
    </row>
    <row r="36436" spans="1:2">
      <c r="A36436" t="s">
        <v>382</v>
      </c>
      <c r="B36436" t="str">
        <f>IF(ISBLANK(VLOOKUP(A36436,Questionnaire!A:KQ,290,FALSE)),"#",VLOOKUP(A36436,Questionnaire!A:KQ,290,FALSE))</f>
        <v>#</v>
      </c>
    </row>
    <row r="36437" spans="1:2">
      <c r="A36437" t="s">
        <v>384</v>
      </c>
      <c r="B36437" t="str">
        <f>IF(ISBLANK(VLOOKUP(A36437,Questionnaire!A:KQ,290,FALSE)),"#",VLOOKUP(A36437,Questionnaire!A:KQ,290,FALSE))</f>
        <v>#</v>
      </c>
    </row>
    <row r="36438" spans="1:2">
      <c r="A36438" t="s">
        <v>387</v>
      </c>
      <c r="B36438" t="str">
        <f>IF(ISBLANK(VLOOKUP(A36438,Questionnaire!A:KQ,290,FALSE)),"#",VLOOKUP(A36438,Questionnaire!A:KQ,290,FALSE))</f>
        <v>#</v>
      </c>
    </row>
    <row r="36439" spans="1:2">
      <c r="A36439" t="s">
        <v>391</v>
      </c>
      <c r="B36439" t="str">
        <f>IF(ISBLANK(VLOOKUP(A36439,Questionnaire!A:KQ,290,FALSE)),"#",VLOOKUP(A36439,Questionnaire!A:KQ,290,FALSE))</f>
        <v>#</v>
      </c>
    </row>
    <row r="36440" spans="1:2">
      <c r="A36440" t="s">
        <v>393</v>
      </c>
      <c r="B36440" t="str">
        <f>IF(ISBLANK(VLOOKUP(A36440,Questionnaire!A:KQ,290,FALSE)),"#",VLOOKUP(A36440,Questionnaire!A:KQ,290,FALSE))</f>
        <v>#</v>
      </c>
    </row>
    <row r="36441" spans="1:2">
      <c r="A36441" t="s">
        <v>395</v>
      </c>
      <c r="B36441" t="str">
        <f>IF(ISBLANK(VLOOKUP(A36441,Questionnaire!A:KQ,290,FALSE)),"#",VLOOKUP(A36441,Questionnaire!A:KQ,290,FALSE))</f>
        <v>#</v>
      </c>
    </row>
    <row r="36442" spans="1:2">
      <c r="A36442" t="s">
        <v>398</v>
      </c>
      <c r="B36442" t="str">
        <f>IF(ISBLANK(VLOOKUP(A36442,Questionnaire!A:KQ,290,FALSE)),"#",VLOOKUP(A36442,Questionnaire!A:KQ,290,FALSE))</f>
        <v>#</v>
      </c>
    </row>
    <row r="36443" spans="1:2">
      <c r="A36443" t="s">
        <v>402</v>
      </c>
      <c r="B36443" t="str">
        <f>IF(ISBLANK(VLOOKUP(A36443,Questionnaire!A:KQ,290,FALSE)),"#",VLOOKUP(A36443,Questionnaire!A:KQ,290,FALSE))</f>
        <v>#</v>
      </c>
    </row>
    <row r="36444" spans="1:2">
      <c r="A36444" t="s">
        <v>405</v>
      </c>
      <c r="B36444" t="str">
        <f>IF(ISBLANK(VLOOKUP(A36444,Questionnaire!A:KQ,290,FALSE)),"#",VLOOKUP(A36444,Questionnaire!A:KQ,290,FALSE))</f>
        <v>#</v>
      </c>
    </row>
    <row r="36445" spans="1:2">
      <c r="A36445" t="s">
        <v>409</v>
      </c>
      <c r="B36445" t="str">
        <f>IF(ISBLANK(VLOOKUP(A36445,Questionnaire!A:KQ,290,FALSE)),"#",VLOOKUP(A36445,Questionnaire!A:KQ,290,FALSE))</f>
        <v>#</v>
      </c>
    </row>
    <row r="36446" spans="1:2">
      <c r="A36446" t="s">
        <v>412</v>
      </c>
      <c r="B36446" t="str">
        <f>IF(ISBLANK(VLOOKUP(A36446,Questionnaire!A:KQ,290,FALSE)),"#",VLOOKUP(A36446,Questionnaire!A:KQ,290,FALSE))</f>
        <v>#</v>
      </c>
    </row>
    <row r="36447" spans="1:2">
      <c r="A36447" t="s">
        <v>415</v>
      </c>
      <c r="B36447" t="str">
        <f>IF(ISBLANK(VLOOKUP(A36447,Questionnaire!A:KQ,290,FALSE)),"#",VLOOKUP(A36447,Questionnaire!A:KQ,290,FALSE))</f>
        <v>#</v>
      </c>
    </row>
    <row r="36448" spans="1:2">
      <c r="A36448" t="s">
        <v>418</v>
      </c>
      <c r="B36448" t="str">
        <f>IF(ISBLANK(VLOOKUP(A36448,Questionnaire!A:KQ,290,FALSE)),"#",VLOOKUP(A36448,Questionnaire!A:KQ,290,FALSE))</f>
        <v>#</v>
      </c>
    </row>
    <row r="36449" spans="1:2">
      <c r="A36449" t="s">
        <v>421</v>
      </c>
      <c r="B36449" t="str">
        <f>IF(ISBLANK(VLOOKUP(A36449,Questionnaire!A:KQ,290,FALSE)),"#",VLOOKUP(A36449,Questionnaire!A:KQ,290,FALSE))</f>
        <v>#</v>
      </c>
    </row>
    <row r="36450" spans="1:2">
      <c r="A36450" t="s">
        <v>424</v>
      </c>
      <c r="B36450" t="str">
        <f>IF(ISBLANK(VLOOKUP(A36450,Questionnaire!A:KQ,290,FALSE)),"#",VLOOKUP(A36450,Questionnaire!A:KQ,290,FALSE))</f>
        <v>#</v>
      </c>
    </row>
    <row r="36451" spans="1:2">
      <c r="A36451" t="s">
        <v>429</v>
      </c>
      <c r="B36451" t="str">
        <f>IF(ISBLANK(VLOOKUP(A36451,Questionnaire!A:KQ,290,FALSE)),"#",VLOOKUP(A36451,Questionnaire!A:KQ,290,FALSE))</f>
        <v>#</v>
      </c>
    </row>
    <row r="36452" spans="1:2">
      <c r="A36452" t="s">
        <v>432</v>
      </c>
      <c r="B36452" t="str">
        <f>IF(ISBLANK(VLOOKUP(A36452,Questionnaire!A:KQ,290,FALSE)),"#",VLOOKUP(A36452,Questionnaire!A:KQ,290,FALSE))</f>
        <v>#</v>
      </c>
    </row>
    <row r="36453" spans="1:2">
      <c r="A36453" t="s">
        <v>435</v>
      </c>
      <c r="B36453" t="str">
        <f>IF(ISBLANK(VLOOKUP(A36453,Questionnaire!A:KQ,290,FALSE)),"#",VLOOKUP(A36453,Questionnaire!A:KQ,290,FALSE))</f>
        <v>#</v>
      </c>
    </row>
    <row r="36454" spans="1:2">
      <c r="A36454" t="s">
        <v>437</v>
      </c>
      <c r="B36454" t="str">
        <f>IF(ISBLANK(VLOOKUP(A36454,Questionnaire!A:KQ,290,FALSE)),"#",VLOOKUP(A36454,Questionnaire!A:KQ,290,FALSE))</f>
        <v>#</v>
      </c>
    </row>
    <row r="36455" spans="1:2">
      <c r="A36455" t="s">
        <v>439</v>
      </c>
      <c r="B36455" t="str">
        <f>IF(ISBLANK(VLOOKUP(A36455,Questionnaire!A:KQ,290,FALSE)),"#",VLOOKUP(A36455,Questionnaire!A:KQ,290,FALSE))</f>
        <v>#</v>
      </c>
    </row>
    <row r="36456" spans="1:2">
      <c r="A36456" t="s">
        <v>442</v>
      </c>
      <c r="B36456" t="str">
        <f>IF(ISBLANK(VLOOKUP(A36456,Questionnaire!A:KQ,290,FALSE)),"#",VLOOKUP(A36456,Questionnaire!A:KQ,290,FALSE))</f>
        <v>#</v>
      </c>
    </row>
    <row r="36457" spans="1:2">
      <c r="A36457" t="s">
        <v>445</v>
      </c>
      <c r="B36457" t="str">
        <f>IF(ISBLANK(VLOOKUP(A36457,Questionnaire!A:KQ,290,FALSE)),"#",VLOOKUP(A36457,Questionnaire!A:KQ,290,FALSE))</f>
        <v>#</v>
      </c>
    </row>
    <row r="36458" spans="1:2">
      <c r="A36458" t="s">
        <v>448</v>
      </c>
      <c r="B36458" t="str">
        <f>IF(ISBLANK(VLOOKUP(A36458,Questionnaire!A:KQ,290,FALSE)),"#",VLOOKUP(A36458,Questionnaire!A:KQ,290,FALSE))</f>
        <v>#</v>
      </c>
    </row>
    <row r="36459" spans="1:2">
      <c r="A36459" t="s">
        <v>452</v>
      </c>
      <c r="B36459" t="str">
        <f>IF(ISBLANK(VLOOKUP(A36459,Questionnaire!A:KQ,290,FALSE)),"#",VLOOKUP(A36459,Questionnaire!A:KQ,290,FALSE))</f>
        <v>#</v>
      </c>
    </row>
    <row r="36460" spans="1:2">
      <c r="A36460" t="s">
        <v>455</v>
      </c>
      <c r="B36460" t="str">
        <f>IF(ISBLANK(VLOOKUP(A36460,Questionnaire!A:KQ,290,FALSE)),"#",VLOOKUP(A36460,Questionnaire!A:KQ,290,FALSE))</f>
        <v>#</v>
      </c>
    </row>
    <row r="36461" spans="1:2">
      <c r="A36461" t="s">
        <v>458</v>
      </c>
      <c r="B36461" t="str">
        <f>IF(ISBLANK(VLOOKUP(A36461,Questionnaire!A:KQ,290,FALSE)),"#",VLOOKUP(A36461,Questionnaire!A:KQ,290,FALSE))</f>
        <v>#</v>
      </c>
    </row>
    <row r="36462" spans="1:2">
      <c r="A36462" t="s">
        <v>461</v>
      </c>
      <c r="B36462" t="str">
        <f>IF(ISBLANK(VLOOKUP(A36462,Questionnaire!A:KQ,290,FALSE)),"#",VLOOKUP(A36462,Questionnaire!A:KQ,290,FALSE))</f>
        <v>#</v>
      </c>
    </row>
    <row r="36463" spans="1:2">
      <c r="A36463" t="s">
        <v>465</v>
      </c>
      <c r="B36463" t="str">
        <f>IF(ISBLANK(VLOOKUP(A36463,Questionnaire!A:KQ,290,FALSE)),"#",VLOOKUP(A36463,Questionnaire!A:KQ,290,FALSE))</f>
        <v>#</v>
      </c>
    </row>
    <row r="36464" spans="1:2">
      <c r="A36464" t="s">
        <v>467</v>
      </c>
      <c r="B36464" t="str">
        <f>IF(ISBLANK(VLOOKUP(A36464,Questionnaire!A:KQ,290,FALSE)),"#",VLOOKUP(A36464,Questionnaire!A:KQ,290,FALSE))</f>
        <v>#</v>
      </c>
    </row>
    <row r="36465" spans="1:3">
      <c r="A36465" t="s">
        <v>469</v>
      </c>
      <c r="B36465" t="str">
        <f>IF(ISBLANK(VLOOKUP(A36465,Questionnaire!A:KQ,290,FALSE)),"#",VLOOKUP(A36465,Questionnaire!A:KQ,290,FALSE))</f>
        <v>#</v>
      </c>
    </row>
    <row r="36466" spans="1:3">
      <c r="A36466" t="s">
        <v>471</v>
      </c>
      <c r="B36466" t="str">
        <f>IF(ISBLANK(VLOOKUP(A36466,Questionnaire!A:KQ,290,FALSE)),"#",VLOOKUP(A36466,Questionnaire!A:KQ,290,FALSE))</f>
        <v>#</v>
      </c>
    </row>
    <row r="36467" spans="1:3">
      <c r="A36467" t="s">
        <v>473</v>
      </c>
      <c r="B36467" t="str">
        <f>IF(ISBLANK(VLOOKUP(A36467,Questionnaire!A:KQ,290,FALSE)),"#",VLOOKUP(A36467,Questionnaire!A:KQ,290,FALSE))</f>
        <v>#</v>
      </c>
    </row>
    <row r="36468" spans="1:3">
      <c r="A36468" t="s">
        <v>475</v>
      </c>
      <c r="B36468" t="str">
        <f>IF(ISBLANK(VLOOKUP(A36468,Questionnaire!A:KQ,290,FALSE)),"#",VLOOKUP(A36468,Questionnaire!A:KQ,290,FALSE))</f>
        <v>#</v>
      </c>
    </row>
    <row r="36469" spans="1:3">
      <c r="A36469" t="s">
        <v>185</v>
      </c>
      <c r="B36469" t="str">
        <f>IF(ISBLANK(VLOOKUP(A36469,Questionnaire!A:KQ,291,FALSE)),"#",VLOOKUP(A36469,Questionnaire!A:KQ,291,FALSE))</f>
        <v>#</v>
      </c>
      <c r="C36469">
        <v>288</v>
      </c>
    </row>
    <row r="36470" spans="1:3">
      <c r="A36470" t="s">
        <v>187</v>
      </c>
      <c r="B36470" t="str">
        <f>IF(ISNA(VLOOKUP(VLOOKUP(A36470,Questionnaire!A:KQ,291,FALSE),'CORA Encoding'!D:E,2,FALSE)),"#",VLOOKUP(VLOOKUP(A36470,Questionnaire!A:KQ,291,FALSE),'CORA Encoding'!D:E,2,FALSE))</f>
        <v>#</v>
      </c>
    </row>
    <row r="36471" spans="1:3">
      <c r="A36471" t="s">
        <v>189</v>
      </c>
      <c r="B36471" t="str">
        <f>IF(ISNA(VLOOKUP(VLOOKUP(A36471,Questionnaire!A:KQ,291,FALSE),'CORA Encoding'!G:H,2,FALSE)),"#",VLOOKUP(VLOOKUP(A36471,Questionnaire!A:KQ,291,FALSE),'CORA Encoding'!G:H,2,FALSE))</f>
        <v>#</v>
      </c>
    </row>
    <row r="36472" spans="1:3">
      <c r="A36472" t="s">
        <v>191</v>
      </c>
      <c r="B36472" t="str">
        <f>IF(ISNA(VLOOKUP(VLOOKUP(A36472,Questionnaire!A:KQ,291,FALSE),'Country List'!E:F,2,FALSE)),"#",VLOOKUP(VLOOKUP(A36472,Questionnaire!A:KQ,291,FALSE),'Country List'!E:F,2,FALSE))</f>
        <v>#</v>
      </c>
    </row>
    <row r="36473" spans="1:3">
      <c r="A36473" t="s">
        <v>193</v>
      </c>
      <c r="B36473" t="str">
        <f>IF(ISNA(VLOOKUP(VLOOKUP(A36473,Questionnaire!A:KQ,291,FALSE),'Industry List'!B:C,2,FALSE)),"#",VLOOKUP(VLOOKUP(A36473,Questionnaire!A:KQ,291,FALSE),'Industry List'!B:C,2,FALSE))</f>
        <v>#</v>
      </c>
    </row>
    <row r="36474" spans="1:3">
      <c r="A36474" t="s">
        <v>197</v>
      </c>
      <c r="B36474" t="str">
        <f>IF(ISBLANK(VLOOKUP(A36474,Questionnaire!A:KQ,291,FALSE)),"#",VLOOKUP(A36474,Questionnaire!A:KQ,291,FALSE))</f>
        <v>#</v>
      </c>
    </row>
    <row r="36475" spans="1:3">
      <c r="A36475" t="s">
        <v>201</v>
      </c>
      <c r="B36475" t="str">
        <f>IF(ISBLANK(VLOOKUP(A36475,Questionnaire!A:KQ,291,FALSE)),"#",VLOOKUP(A36475,Questionnaire!A:KQ,291,FALSE))</f>
        <v>#</v>
      </c>
    </row>
    <row r="36476" spans="1:3">
      <c r="A36476" t="s">
        <v>203</v>
      </c>
      <c r="B36476" t="str">
        <f>IF(ISNA(VLOOKUP(VLOOKUP(A36476,Questionnaire!A:KQ,291,FALSE),'CORA Encoding'!J:K,2,FALSE)),"#",VLOOKUP(VLOOKUP(A36476,Questionnaire!A:KQ,291,FALSE),'CORA Encoding'!J:K,2,FALSE))</f>
        <v>#</v>
      </c>
    </row>
    <row r="36477" spans="1:3">
      <c r="A36477" t="s">
        <v>208</v>
      </c>
      <c r="B36477" t="str">
        <f>IF(ISBLANK(VLOOKUP(A36477,Questionnaire!A:KQ,291,FALSE)),"#",VLOOKUP(A36477,Questionnaire!A:KQ,291,FALSE))</f>
        <v>#</v>
      </c>
    </row>
    <row r="36478" spans="1:3">
      <c r="A36478" t="s">
        <v>213</v>
      </c>
      <c r="B36478" t="str">
        <f>IF(ISBLANK(VLOOKUP(A36478,Questionnaire!A:KQ,291,FALSE)),"#",VLOOKUP(A36478,Questionnaire!A:KQ,291,FALSE))</f>
        <v>#</v>
      </c>
    </row>
    <row r="36479" spans="1:3">
      <c r="A36479" t="s">
        <v>215</v>
      </c>
      <c r="B36479" t="str">
        <f>IF(ISBLANK(VLOOKUP(A36479,Questionnaire!A:KQ,291,FALSE)),"#",VLOOKUP(A36479,Questionnaire!A:KQ,291,FALSE))</f>
        <v>#</v>
      </c>
    </row>
    <row r="36480" spans="1:3">
      <c r="A36480" t="s">
        <v>217</v>
      </c>
      <c r="B36480" t="str">
        <f>IF(ISBLANK(VLOOKUP(A36480,Questionnaire!A:KQ,291,FALSE)),"#",VLOOKUP(A36480,Questionnaire!A:KQ,291,FALSE))</f>
        <v>#</v>
      </c>
    </row>
    <row r="36481" spans="1:2">
      <c r="A36481" t="s">
        <v>219</v>
      </c>
      <c r="B36481" t="str">
        <f>IF(ISBLANK(VLOOKUP(A36481,Questionnaire!A:KQ,291,FALSE)),"#",VLOOKUP(A36481,Questionnaire!A:KQ,291,FALSE))</f>
        <v>#</v>
      </c>
    </row>
    <row r="36482" spans="1:2">
      <c r="A36482" t="s">
        <v>221</v>
      </c>
      <c r="B36482" t="str">
        <f>IF(ISBLANK(VLOOKUP(A36482,Questionnaire!A:KQ,291,FALSE)),"#",VLOOKUP(A36482,Questionnaire!A:KQ,291,FALSE))</f>
        <v>#</v>
      </c>
    </row>
    <row r="36483" spans="1:2">
      <c r="A36483" t="s">
        <v>223</v>
      </c>
      <c r="B36483" t="str">
        <f>IF(ISBLANK(VLOOKUP(A36483,Questionnaire!A:KQ,291,FALSE)),"#",VLOOKUP(A36483,Questionnaire!A:KQ,291,FALSE))</f>
        <v>#</v>
      </c>
    </row>
    <row r="36484" spans="1:2">
      <c r="A36484" t="s">
        <v>225</v>
      </c>
      <c r="B36484" t="str">
        <f>IF(ISBLANK(VLOOKUP(A36484,Questionnaire!A:KQ,291,FALSE)),"#",VLOOKUP(A36484,Questionnaire!A:KQ,291,FALSE))</f>
        <v>#</v>
      </c>
    </row>
    <row r="36485" spans="1:2">
      <c r="A36485" t="s">
        <v>227</v>
      </c>
      <c r="B36485" t="str">
        <f>IF(ISBLANK(VLOOKUP(A36485,Questionnaire!A:KQ,291,FALSE)),"#",VLOOKUP(A36485,Questionnaire!A:KQ,291,FALSE))</f>
        <v>#</v>
      </c>
    </row>
    <row r="36486" spans="1:2">
      <c r="A36486" t="s">
        <v>229</v>
      </c>
      <c r="B36486" t="str">
        <f>IF(ISBLANK(VLOOKUP(A36486,Questionnaire!A:KQ,291,FALSE)),"#",VLOOKUP(A36486,Questionnaire!A:KQ,291,FALSE))</f>
        <v>#</v>
      </c>
    </row>
    <row r="36487" spans="1:2">
      <c r="A36487" t="s">
        <v>231</v>
      </c>
      <c r="B36487" t="str">
        <f>IF(ISBLANK(VLOOKUP(A36487,Questionnaire!A:KQ,291,FALSE)),"#",VLOOKUP(A36487,Questionnaire!A:KQ,291,FALSE))</f>
        <v>#</v>
      </c>
    </row>
    <row r="36488" spans="1:2">
      <c r="A36488" t="s">
        <v>233</v>
      </c>
      <c r="B36488" t="str">
        <f>IF(ISBLANK(VLOOKUP(A36488,Questionnaire!A:KQ,291,FALSE)),"#",VLOOKUP(A36488,Questionnaire!A:KQ,291,FALSE))</f>
        <v>#</v>
      </c>
    </row>
    <row r="36489" spans="1:2">
      <c r="A36489" t="s">
        <v>235</v>
      </c>
      <c r="B36489" t="str">
        <f>IF(ISBLANK(VLOOKUP(A36489,Questionnaire!A:KQ,291,FALSE)),"#",VLOOKUP(A36489,Questionnaire!A:KQ,291,FALSE))</f>
        <v>#</v>
      </c>
    </row>
    <row r="36490" spans="1:2">
      <c r="A36490" t="s">
        <v>237</v>
      </c>
      <c r="B36490" t="str">
        <f>IF(ISBLANK(VLOOKUP(A36490,Questionnaire!A:KQ,291,FALSE)),"#",VLOOKUP(A36490,Questionnaire!A:KQ,291,FALSE))</f>
        <v>#</v>
      </c>
    </row>
    <row r="36491" spans="1:2">
      <c r="A36491" t="s">
        <v>239</v>
      </c>
      <c r="B36491" t="str">
        <f>IF(ISBLANK(VLOOKUP(A36491,Questionnaire!A:KQ,291,FALSE)),"#",VLOOKUP(A36491,Questionnaire!A:KQ,291,FALSE))</f>
        <v>#</v>
      </c>
    </row>
    <row r="36492" spans="1:2">
      <c r="A36492" t="s">
        <v>242</v>
      </c>
      <c r="B36492" t="str">
        <f>IF(ISBLANK(VLOOKUP(A36492,Questionnaire!A:KQ,291,FALSE)),"#",VLOOKUP(A36492,Questionnaire!A:KQ,291,FALSE))</f>
        <v>#</v>
      </c>
    </row>
    <row r="36493" spans="1:2">
      <c r="A36493" t="s">
        <v>245</v>
      </c>
      <c r="B36493" t="str">
        <f>IF(ISBLANK(VLOOKUP(A36493,Questionnaire!A:KQ,291,FALSE)),"#",VLOOKUP(A36493,Questionnaire!A:KQ,291,FALSE))</f>
        <v>#</v>
      </c>
    </row>
    <row r="36494" spans="1:2">
      <c r="A36494" t="s">
        <v>247</v>
      </c>
      <c r="B36494" t="str">
        <f>IF(ISBLANK(VLOOKUP(A36494,Questionnaire!A:KQ,291,FALSE)),"#",VLOOKUP(A36494,Questionnaire!A:KQ,291,FALSE))</f>
        <v>#</v>
      </c>
    </row>
    <row r="36495" spans="1:2">
      <c r="A36495" t="s">
        <v>249</v>
      </c>
      <c r="B36495" t="str">
        <f>IF(ISBLANK(VLOOKUP(A36495,Questionnaire!A:KQ,291,FALSE)),"#",VLOOKUP(A36495,Questionnaire!A:KQ,291,FALSE))</f>
        <v>#</v>
      </c>
    </row>
    <row r="36496" spans="1:2">
      <c r="A36496" t="s">
        <v>250</v>
      </c>
      <c r="B36496" t="str">
        <f>IF(ISBLANK(VLOOKUP(A36496,Questionnaire!A:KQ,291,FALSE)),"#",VLOOKUP(A36496,Questionnaire!A:KQ,291,FALSE))</f>
        <v>#</v>
      </c>
    </row>
    <row r="36497" spans="1:2">
      <c r="A36497" t="s">
        <v>252</v>
      </c>
      <c r="B36497" t="str">
        <f>IF(ISBLANK(VLOOKUP(A36497,Questionnaire!A:KQ,291,FALSE)),"#",VLOOKUP(A36497,Questionnaire!A:KQ,291,FALSE))</f>
        <v>#</v>
      </c>
    </row>
    <row r="36498" spans="1:2">
      <c r="A36498" t="s">
        <v>255</v>
      </c>
      <c r="B36498" t="str">
        <f>IF(ISBLANK(VLOOKUP(A36498,Questionnaire!A:KQ,291,FALSE)),"#",VLOOKUP(A36498,Questionnaire!A:KQ,291,FALSE))</f>
        <v>#</v>
      </c>
    </row>
    <row r="36499" spans="1:2">
      <c r="A36499" t="s">
        <v>258</v>
      </c>
      <c r="B36499" t="str">
        <f>IF(ISNA(VLOOKUP(VLOOKUP(A36499,Questionnaire!A:KQ,291,FALSE),'CORA Encoding'!M:N,2,FALSE)),"#",VLOOKUP(VLOOKUP(A36499,Questionnaire!A:KQ,291,FALSE),'CORA Encoding'!M:N,2,FALSE))</f>
        <v>#</v>
      </c>
    </row>
    <row r="36500" spans="1:2">
      <c r="A36500" t="s">
        <v>261</v>
      </c>
      <c r="B36500" t="str">
        <f>IF(ISBLANK(VLOOKUP(A36500,Questionnaire!A:KQ,291,FALSE)),"#",VLOOKUP(A36500,Questionnaire!A:KQ,291,FALSE))</f>
        <v>#</v>
      </c>
    </row>
    <row r="36501" spans="1:2">
      <c r="A36501" t="s">
        <v>263</v>
      </c>
      <c r="B36501" t="str">
        <f>IF(ISBLANK(VLOOKUP(A36501,Questionnaire!A:KQ,291,FALSE)),"#",VLOOKUP(A36501,Questionnaire!A:KQ,291,FALSE))</f>
        <v>#</v>
      </c>
    </row>
    <row r="36502" spans="1:2">
      <c r="A36502" t="s">
        <v>265</v>
      </c>
      <c r="B36502" t="str">
        <f>IF(ISBLANK(VLOOKUP(A36502,Questionnaire!A:KQ,291,FALSE)),"#",VLOOKUP(A36502,Questionnaire!A:KQ,291,FALSE))</f>
        <v>#</v>
      </c>
    </row>
    <row r="36503" spans="1:2">
      <c r="A36503" t="s">
        <v>267</v>
      </c>
      <c r="B36503" t="str">
        <f>IF(ISBLANK(VLOOKUP(A36503,Questionnaire!A:KQ,291,FALSE)),"#",VLOOKUP(A36503,Questionnaire!A:KQ,291,FALSE))</f>
        <v>#</v>
      </c>
    </row>
    <row r="36504" spans="1:2">
      <c r="A36504" t="s">
        <v>269</v>
      </c>
      <c r="B36504" t="str">
        <f>IF(ISBLANK(VLOOKUP(A36504,Questionnaire!A:KQ,291,FALSE)),"#",VLOOKUP(A36504,Questionnaire!A:KQ,291,FALSE))</f>
        <v>#</v>
      </c>
    </row>
    <row r="36505" spans="1:2">
      <c r="A36505" t="s">
        <v>274</v>
      </c>
      <c r="B36505" t="str">
        <f>IF(ISBLANK(VLOOKUP(A36505,Questionnaire!A:KQ,291,FALSE)),"#",VLOOKUP(A36505,Questionnaire!A:KQ,291,FALSE))</f>
        <v>#</v>
      </c>
    </row>
    <row r="36506" spans="1:2">
      <c r="A36506" t="s">
        <v>276</v>
      </c>
      <c r="B36506" t="str">
        <f>IF(ISBLANK(VLOOKUP(A36506,Questionnaire!A:KQ,291,FALSE)),"#",VLOOKUP(A36506,Questionnaire!A:KQ,291,FALSE))</f>
        <v>#</v>
      </c>
    </row>
    <row r="36507" spans="1:2">
      <c r="A36507" t="s">
        <v>278</v>
      </c>
      <c r="B36507" t="str">
        <f>IF(ISBLANK(VLOOKUP(A36507,Questionnaire!A:KQ,291,FALSE)),"#",VLOOKUP(A36507,Questionnaire!A:KQ,291,FALSE))</f>
        <v>#</v>
      </c>
    </row>
    <row r="36508" spans="1:2">
      <c r="A36508" t="s">
        <v>280</v>
      </c>
      <c r="B36508" t="str">
        <f>IF(ISBLANK(VLOOKUP(A36508,Questionnaire!A:KQ,291,FALSE)),"#",VLOOKUP(A36508,Questionnaire!A:KQ,291,FALSE))</f>
        <v>#</v>
      </c>
    </row>
    <row r="36509" spans="1:2">
      <c r="A36509" t="s">
        <v>282</v>
      </c>
      <c r="B36509" t="str">
        <f>IF(ISBLANK(VLOOKUP(A36509,Questionnaire!A:KQ,291,FALSE)),"#",VLOOKUP(A36509,Questionnaire!A:KQ,291,FALSE))</f>
        <v>#</v>
      </c>
    </row>
    <row r="36510" spans="1:2">
      <c r="A36510" t="s">
        <v>286</v>
      </c>
      <c r="B36510" t="str">
        <f>IF(ISBLANK(VLOOKUP(A36510,Questionnaire!A:KQ,291,FALSE)),"#",VLOOKUP(A36510,Questionnaire!A:KQ,291,FALSE))</f>
        <v>#</v>
      </c>
    </row>
    <row r="36511" spans="1:2">
      <c r="A36511" t="s">
        <v>288</v>
      </c>
      <c r="B36511" t="str">
        <f>IF(ISBLANK(VLOOKUP(A36511,Questionnaire!A:KQ,291,FALSE)),"#",VLOOKUP(A36511,Questionnaire!A:KQ,291,FALSE))</f>
        <v>#</v>
      </c>
    </row>
    <row r="36512" spans="1:2">
      <c r="A36512" t="s">
        <v>290</v>
      </c>
      <c r="B36512" t="str">
        <f>IF(ISBLANK(VLOOKUP(A36512,Questionnaire!A:KQ,291,FALSE)),"#",VLOOKUP(A36512,Questionnaire!A:KQ,291,FALSE))</f>
        <v>#</v>
      </c>
    </row>
    <row r="36513" spans="1:2">
      <c r="A36513" t="s">
        <v>292</v>
      </c>
      <c r="B36513" t="str">
        <f>IF(ISBLANK(VLOOKUP(A36513,Questionnaire!A:KQ,291,FALSE)),"#",VLOOKUP(A36513,Questionnaire!A:KQ,291,FALSE))</f>
        <v>#</v>
      </c>
    </row>
    <row r="36514" spans="1:2">
      <c r="A36514" t="s">
        <v>294</v>
      </c>
      <c r="B36514" t="str">
        <f>IF(ISBLANK(VLOOKUP(A36514,Questionnaire!A:KQ,291,FALSE)),"#",VLOOKUP(A36514,Questionnaire!A:KQ,291,FALSE))</f>
        <v>#</v>
      </c>
    </row>
    <row r="36515" spans="1:2">
      <c r="A36515" t="s">
        <v>296</v>
      </c>
      <c r="B36515" t="str">
        <f>IF(ISBLANK(VLOOKUP(A36515,Questionnaire!A:KQ,291,FALSE)),"#",VLOOKUP(A36515,Questionnaire!A:KQ,291,FALSE))</f>
        <v>#</v>
      </c>
    </row>
    <row r="36516" spans="1:2">
      <c r="A36516" t="s">
        <v>301</v>
      </c>
      <c r="B36516" t="str">
        <f>IF(ISBLANK(VLOOKUP(A36516,Questionnaire!A:KQ,291,FALSE)),"#",VLOOKUP(A36516,Questionnaire!A:KQ,291,FALSE))</f>
        <v>#</v>
      </c>
    </row>
    <row r="36517" spans="1:2">
      <c r="A36517" t="s">
        <v>303</v>
      </c>
      <c r="B36517" t="str">
        <f>IF(ISBLANK(VLOOKUP(A36517,Questionnaire!A:KQ,291,FALSE)),"#",VLOOKUP(A36517,Questionnaire!A:KQ,291,FALSE))</f>
        <v>#</v>
      </c>
    </row>
    <row r="36518" spans="1:2">
      <c r="A36518" t="s">
        <v>305</v>
      </c>
      <c r="B36518" t="str">
        <f>IF(ISBLANK(VLOOKUP(A36518,Questionnaire!A:KQ,291,FALSE)),"#",VLOOKUP(A36518,Questionnaire!A:KQ,291,FALSE))</f>
        <v>#</v>
      </c>
    </row>
    <row r="36519" spans="1:2">
      <c r="A36519" t="s">
        <v>307</v>
      </c>
      <c r="B36519" t="str">
        <f>IF(ISBLANK(VLOOKUP(A36519,Questionnaire!A:KQ,291,FALSE)),"#",VLOOKUP(A36519,Questionnaire!A:KQ,291,FALSE))</f>
        <v>#</v>
      </c>
    </row>
    <row r="36520" spans="1:2">
      <c r="A36520" t="s">
        <v>311</v>
      </c>
      <c r="B36520" t="str">
        <f>IF(ISBLANK(VLOOKUP(A36520,Questionnaire!A:KQ,291,FALSE)),"#",VLOOKUP(A36520,Questionnaire!A:KQ,291,FALSE))</f>
        <v>#</v>
      </c>
    </row>
    <row r="36521" spans="1:2">
      <c r="A36521" t="s">
        <v>313</v>
      </c>
      <c r="B36521" t="str">
        <f>IF(ISBLANK(VLOOKUP(A36521,Questionnaire!A:KQ,291,FALSE)),"#",VLOOKUP(A36521,Questionnaire!A:KQ,291,FALSE))</f>
        <v>#</v>
      </c>
    </row>
    <row r="36522" spans="1:2">
      <c r="A36522" t="s">
        <v>314</v>
      </c>
      <c r="B36522" t="str">
        <f>IF(ISBLANK(VLOOKUP(A36522,Questionnaire!A:KQ,291,FALSE)),"#",VLOOKUP(A36522,Questionnaire!A:KQ,291,FALSE))</f>
        <v>#</v>
      </c>
    </row>
    <row r="36523" spans="1:2">
      <c r="A36523" t="s">
        <v>315</v>
      </c>
      <c r="B36523" t="str">
        <f>IF(ISBLANK(VLOOKUP(A36523,Questionnaire!A:KQ,291,FALSE)),"#",VLOOKUP(A36523,Questionnaire!A:KQ,291,FALSE))</f>
        <v>#</v>
      </c>
    </row>
    <row r="36524" spans="1:2">
      <c r="A36524" t="s">
        <v>317</v>
      </c>
      <c r="B36524" t="str">
        <f>IF(ISBLANK(VLOOKUP(A36524,Questionnaire!A:KQ,291,FALSE)),"#",VLOOKUP(A36524,Questionnaire!A:KQ,291,FALSE))</f>
        <v>#</v>
      </c>
    </row>
    <row r="36525" spans="1:2">
      <c r="A36525" t="s">
        <v>319</v>
      </c>
      <c r="B36525" t="str">
        <f>IF(ISBLANK(VLOOKUP(A36525,Questionnaire!A:KQ,291,FALSE)),"#",VLOOKUP(A36525,Questionnaire!A:KQ,291,FALSE))</f>
        <v>#</v>
      </c>
    </row>
    <row r="36526" spans="1:2">
      <c r="A36526" t="s">
        <v>322</v>
      </c>
      <c r="B36526" t="str">
        <f>IF(ISBLANK(VLOOKUP(A36526,Questionnaire!A:KQ,291,FALSE)),"#",VLOOKUP(A36526,Questionnaire!A:KQ,291,FALSE))</f>
        <v>#</v>
      </c>
    </row>
    <row r="36527" spans="1:2">
      <c r="A36527" t="s">
        <v>326</v>
      </c>
      <c r="B36527" t="str">
        <f>IF(ISBLANK(VLOOKUP(A36527,Questionnaire!A:KQ,291,FALSE)),"#",VLOOKUP(A36527,Questionnaire!A:KQ,291,FALSE))</f>
        <v>#</v>
      </c>
    </row>
    <row r="36528" spans="1:2">
      <c r="A36528" t="s">
        <v>328</v>
      </c>
      <c r="B36528" t="str">
        <f>IF(ISBLANK(VLOOKUP(A36528,Questionnaire!A:KQ,291,FALSE)),"#",VLOOKUP(A36528,Questionnaire!A:KQ,291,FALSE))</f>
        <v>#</v>
      </c>
    </row>
    <row r="36529" spans="1:2">
      <c r="A36529" t="s">
        <v>332</v>
      </c>
      <c r="B36529" t="str">
        <f>IF(ISBLANK(VLOOKUP(A36529,Questionnaire!A:KQ,291,FALSE)),"#",VLOOKUP(A36529,Questionnaire!A:KQ,291,FALSE))</f>
        <v>#</v>
      </c>
    </row>
    <row r="36530" spans="1:2">
      <c r="A36530" t="s">
        <v>333</v>
      </c>
      <c r="B36530" t="str">
        <f>IF(ISBLANK(VLOOKUP(A36530,Questionnaire!A:KQ,291,FALSE)),"#",VLOOKUP(A36530,Questionnaire!A:KQ,291,FALSE))</f>
        <v>#</v>
      </c>
    </row>
    <row r="36531" spans="1:2">
      <c r="A36531" t="s">
        <v>334</v>
      </c>
      <c r="B36531" t="str">
        <f>IF(ISBLANK(VLOOKUP(A36531,Questionnaire!A:KQ,291,FALSE)),"#",VLOOKUP(A36531,Questionnaire!A:KQ,291,FALSE))</f>
        <v>#</v>
      </c>
    </row>
    <row r="36532" spans="1:2">
      <c r="A36532" t="s">
        <v>335</v>
      </c>
      <c r="B36532" t="str">
        <f>IF(ISBLANK(VLOOKUP(A36532,Questionnaire!A:KQ,291,FALSE)),"#",VLOOKUP(A36532,Questionnaire!A:KQ,291,FALSE))</f>
        <v>#</v>
      </c>
    </row>
    <row r="36533" spans="1:2">
      <c r="A36533" t="s">
        <v>336</v>
      </c>
      <c r="B36533" t="str">
        <f>IF(ISBLANK(VLOOKUP(A36533,Questionnaire!A:KQ,291,FALSE)),"#",VLOOKUP(A36533,Questionnaire!A:KQ,291,FALSE))</f>
        <v>#</v>
      </c>
    </row>
    <row r="36534" spans="1:2">
      <c r="A36534" t="s">
        <v>337</v>
      </c>
      <c r="B36534" t="str">
        <f>IF(ISBLANK(VLOOKUP(A36534,Questionnaire!A:KQ,291,FALSE)),"#",VLOOKUP(A36534,Questionnaire!A:KQ,291,FALSE))</f>
        <v>#</v>
      </c>
    </row>
    <row r="36535" spans="1:2">
      <c r="A36535" t="s">
        <v>338</v>
      </c>
      <c r="B36535" t="str">
        <f>IF(ISBLANK(VLOOKUP(A36535,Questionnaire!A:KQ,291,FALSE)),"#",VLOOKUP(A36535,Questionnaire!A:KQ,291,FALSE))</f>
        <v>#</v>
      </c>
    </row>
    <row r="36536" spans="1:2">
      <c r="A36536" t="s">
        <v>339</v>
      </c>
      <c r="B36536" t="str">
        <f>IF(ISBLANK(VLOOKUP(A36536,Questionnaire!A:KQ,291,FALSE)),"#",VLOOKUP(A36536,Questionnaire!A:KQ,291,FALSE))</f>
        <v>#</v>
      </c>
    </row>
    <row r="36537" spans="1:2">
      <c r="A36537" t="s">
        <v>340</v>
      </c>
      <c r="B36537" t="str">
        <f>IF(ISBLANK(VLOOKUP(A36537,Questionnaire!A:KQ,291,FALSE)),"#",VLOOKUP(A36537,Questionnaire!A:KQ,291,FALSE))</f>
        <v>#</v>
      </c>
    </row>
    <row r="36538" spans="1:2">
      <c r="A36538" t="s">
        <v>341</v>
      </c>
      <c r="B36538" t="str">
        <f>IF(ISBLANK(VLOOKUP(A36538,Questionnaire!A:KQ,291,FALSE)),"#",VLOOKUP(A36538,Questionnaire!A:KQ,291,FALSE))</f>
        <v>#</v>
      </c>
    </row>
    <row r="36539" spans="1:2">
      <c r="A36539" t="s">
        <v>342</v>
      </c>
      <c r="B36539" t="str">
        <f>IF(ISBLANK(VLOOKUP(A36539,Questionnaire!A:KQ,291,FALSE)),"#",VLOOKUP(A36539,Questionnaire!A:KQ,291,FALSE))</f>
        <v>#</v>
      </c>
    </row>
    <row r="36540" spans="1:2">
      <c r="A36540" t="s">
        <v>343</v>
      </c>
      <c r="B36540" t="str">
        <f>IF(ISBLANK(VLOOKUP(A36540,Questionnaire!A:KQ,291,FALSE)),"#",VLOOKUP(A36540,Questionnaire!A:KQ,291,FALSE))</f>
        <v>#</v>
      </c>
    </row>
    <row r="36541" spans="1:2">
      <c r="A36541" t="s">
        <v>344</v>
      </c>
      <c r="B36541" t="str">
        <f>IF(ISBLANK(VLOOKUP(A36541,Questionnaire!A:KQ,291,FALSE)),"#",VLOOKUP(A36541,Questionnaire!A:KQ,291,FALSE))</f>
        <v>#</v>
      </c>
    </row>
    <row r="36542" spans="1:2">
      <c r="A36542" t="s">
        <v>345</v>
      </c>
      <c r="B36542" t="str">
        <f>IF(ISBLANK(VLOOKUP(A36542,Questionnaire!A:KQ,291,FALSE)),"#",VLOOKUP(A36542,Questionnaire!A:KQ,291,FALSE))</f>
        <v>#</v>
      </c>
    </row>
    <row r="36543" spans="1:2">
      <c r="A36543" t="s">
        <v>348</v>
      </c>
      <c r="B36543" t="str">
        <f>IF(ISBLANK(VLOOKUP(A36543,Questionnaire!A:KQ,291,FALSE)),"#",VLOOKUP(A36543,Questionnaire!A:KQ,291,FALSE))</f>
        <v>#</v>
      </c>
    </row>
    <row r="36544" spans="1:2">
      <c r="A36544" t="s">
        <v>353</v>
      </c>
      <c r="B36544" t="str">
        <f>IF(ISBLANK(VLOOKUP(A36544,Questionnaire!A:KQ,291,FALSE)),"#",VLOOKUP(A36544,Questionnaire!A:KQ,291,FALSE))</f>
        <v>#</v>
      </c>
    </row>
    <row r="36545" spans="1:2">
      <c r="A36545" t="s">
        <v>354</v>
      </c>
      <c r="B36545" t="str">
        <f>IF(ISBLANK(VLOOKUP(A36545,Questionnaire!A:KQ,291,FALSE)),"#",VLOOKUP(A36545,Questionnaire!A:KQ,291,FALSE))</f>
        <v>#</v>
      </c>
    </row>
    <row r="36546" spans="1:2">
      <c r="A36546" t="s">
        <v>355</v>
      </c>
      <c r="B36546" t="str">
        <f>IF(ISBLANK(VLOOKUP(A36546,Questionnaire!A:KQ,291,FALSE)),"#",VLOOKUP(A36546,Questionnaire!A:KQ,291,FALSE))</f>
        <v>#</v>
      </c>
    </row>
    <row r="36547" spans="1:2">
      <c r="A36547" t="s">
        <v>356</v>
      </c>
      <c r="B36547" t="str">
        <f>IF(ISBLANK(VLOOKUP(A36547,Questionnaire!A:KQ,291,FALSE)),"#",VLOOKUP(A36547,Questionnaire!A:KQ,291,FALSE))</f>
        <v>#</v>
      </c>
    </row>
    <row r="36548" spans="1:2">
      <c r="A36548" t="s">
        <v>357</v>
      </c>
      <c r="B36548" t="str">
        <f>IF(ISBLANK(VLOOKUP(A36548,Questionnaire!A:KQ,291,FALSE)),"#",VLOOKUP(A36548,Questionnaire!A:KQ,291,FALSE))</f>
        <v>#</v>
      </c>
    </row>
    <row r="36549" spans="1:2">
      <c r="A36549" t="s">
        <v>360</v>
      </c>
      <c r="B36549" t="str">
        <f>IF(ISBLANK(VLOOKUP(A36549,Questionnaire!A:KQ,291,FALSE)),"#",VLOOKUP(A36549,Questionnaire!A:KQ,291,FALSE))</f>
        <v>#</v>
      </c>
    </row>
    <row r="36550" spans="1:2">
      <c r="A36550" t="s">
        <v>362</v>
      </c>
      <c r="B36550" t="str">
        <f>IF(ISBLANK(VLOOKUP(A36550,Questionnaire!A:KQ,291,FALSE)),"#",VLOOKUP(A36550,Questionnaire!A:KQ,291,FALSE))</f>
        <v>#</v>
      </c>
    </row>
    <row r="36551" spans="1:2">
      <c r="A36551" t="s">
        <v>363</v>
      </c>
      <c r="B36551" t="str">
        <f>IF(ISBLANK(VLOOKUP(A36551,Questionnaire!A:KQ,291,FALSE)),"#",VLOOKUP(A36551,Questionnaire!A:KQ,291,FALSE))</f>
        <v>#</v>
      </c>
    </row>
    <row r="36552" spans="1:2">
      <c r="A36552" t="s">
        <v>364</v>
      </c>
      <c r="B36552" t="str">
        <f>IF(ISBLANK(VLOOKUP(A36552,Questionnaire!A:KQ,291,FALSE)),"#",VLOOKUP(A36552,Questionnaire!A:KQ,291,FALSE))</f>
        <v>#</v>
      </c>
    </row>
    <row r="36553" spans="1:2">
      <c r="A36553" t="s">
        <v>365</v>
      </c>
      <c r="B36553" t="str">
        <f>IF(ISBLANK(VLOOKUP(A36553,Questionnaire!A:KQ,291,FALSE)),"#",VLOOKUP(A36553,Questionnaire!A:KQ,291,FALSE))</f>
        <v>#</v>
      </c>
    </row>
    <row r="36554" spans="1:2">
      <c r="A36554" t="s">
        <v>366</v>
      </c>
      <c r="B36554" t="str">
        <f>IF(ISBLANK(VLOOKUP(A36554,Questionnaire!A:KQ,291,FALSE)),"#",VLOOKUP(A36554,Questionnaire!A:KQ,291,FALSE))</f>
        <v>#</v>
      </c>
    </row>
    <row r="36555" spans="1:2">
      <c r="A36555" t="s">
        <v>371</v>
      </c>
      <c r="B36555" t="str">
        <f>IF(ISBLANK(VLOOKUP(A36555,Questionnaire!A:KQ,291,FALSE)),"#",VLOOKUP(A36555,Questionnaire!A:KQ,291,FALSE))</f>
        <v>#</v>
      </c>
    </row>
    <row r="36556" spans="1:2">
      <c r="A36556" t="s">
        <v>372</v>
      </c>
      <c r="B36556" t="str">
        <f>IF(ISBLANK(VLOOKUP(A36556,Questionnaire!A:KQ,291,FALSE)),"#",VLOOKUP(A36556,Questionnaire!A:KQ,291,FALSE))</f>
        <v>#</v>
      </c>
    </row>
    <row r="36557" spans="1:2">
      <c r="A36557" t="s">
        <v>373</v>
      </c>
      <c r="B36557" t="str">
        <f>IF(ISBLANK(VLOOKUP(A36557,Questionnaire!A:KQ,291,FALSE)),"#",VLOOKUP(A36557,Questionnaire!A:KQ,291,FALSE))</f>
        <v>#</v>
      </c>
    </row>
    <row r="36558" spans="1:2">
      <c r="A36558" t="s">
        <v>374</v>
      </c>
      <c r="B36558" t="str">
        <f>IF(ISBLANK(VLOOKUP(A36558,Questionnaire!A:KQ,291,FALSE)),"#",VLOOKUP(A36558,Questionnaire!A:KQ,291,FALSE))</f>
        <v>#</v>
      </c>
    </row>
    <row r="36559" spans="1:2">
      <c r="A36559" t="s">
        <v>377</v>
      </c>
      <c r="B36559" t="str">
        <f>IF(ISBLANK(VLOOKUP(A36559,Questionnaire!A:KQ,291,FALSE)),"#",VLOOKUP(A36559,Questionnaire!A:KQ,291,FALSE))</f>
        <v>#</v>
      </c>
    </row>
    <row r="36560" spans="1:2">
      <c r="A36560" t="s">
        <v>379</v>
      </c>
      <c r="B36560" t="str">
        <f>IF(ISBLANK(VLOOKUP(A36560,Questionnaire!A:KQ,291,FALSE)),"#",VLOOKUP(A36560,Questionnaire!A:KQ,291,FALSE))</f>
        <v>#</v>
      </c>
    </row>
    <row r="36561" spans="1:2">
      <c r="A36561" t="s">
        <v>380</v>
      </c>
      <c r="B36561" t="str">
        <f>IF(ISBLANK(VLOOKUP(A36561,Questionnaire!A:KQ,291,FALSE)),"#",VLOOKUP(A36561,Questionnaire!A:KQ,291,FALSE))</f>
        <v>#</v>
      </c>
    </row>
    <row r="36562" spans="1:2">
      <c r="A36562" t="s">
        <v>381</v>
      </c>
      <c r="B36562" t="str">
        <f>IF(ISBLANK(VLOOKUP(A36562,Questionnaire!A:KQ,291,FALSE)),"#",VLOOKUP(A36562,Questionnaire!A:KQ,291,FALSE))</f>
        <v>#</v>
      </c>
    </row>
    <row r="36563" spans="1:2">
      <c r="A36563" t="s">
        <v>382</v>
      </c>
      <c r="B36563" t="str">
        <f>IF(ISBLANK(VLOOKUP(A36563,Questionnaire!A:KQ,291,FALSE)),"#",VLOOKUP(A36563,Questionnaire!A:KQ,291,FALSE))</f>
        <v>#</v>
      </c>
    </row>
    <row r="36564" spans="1:2">
      <c r="A36564" t="s">
        <v>384</v>
      </c>
      <c r="B36564" t="str">
        <f>IF(ISBLANK(VLOOKUP(A36564,Questionnaire!A:KQ,291,FALSE)),"#",VLOOKUP(A36564,Questionnaire!A:KQ,291,FALSE))</f>
        <v>#</v>
      </c>
    </row>
    <row r="36565" spans="1:2">
      <c r="A36565" t="s">
        <v>387</v>
      </c>
      <c r="B36565" t="str">
        <f>IF(ISBLANK(VLOOKUP(A36565,Questionnaire!A:KQ,291,FALSE)),"#",VLOOKUP(A36565,Questionnaire!A:KQ,291,FALSE))</f>
        <v>#</v>
      </c>
    </row>
    <row r="36566" spans="1:2">
      <c r="A36566" t="s">
        <v>391</v>
      </c>
      <c r="B36566" t="str">
        <f>IF(ISBLANK(VLOOKUP(A36566,Questionnaire!A:KQ,291,FALSE)),"#",VLOOKUP(A36566,Questionnaire!A:KQ,291,FALSE))</f>
        <v>#</v>
      </c>
    </row>
    <row r="36567" spans="1:2">
      <c r="A36567" t="s">
        <v>393</v>
      </c>
      <c r="B36567" t="str">
        <f>IF(ISBLANK(VLOOKUP(A36567,Questionnaire!A:KQ,291,FALSE)),"#",VLOOKUP(A36567,Questionnaire!A:KQ,291,FALSE))</f>
        <v>#</v>
      </c>
    </row>
    <row r="36568" spans="1:2">
      <c r="A36568" t="s">
        <v>395</v>
      </c>
      <c r="B36568" t="str">
        <f>IF(ISBLANK(VLOOKUP(A36568,Questionnaire!A:KQ,291,FALSE)),"#",VLOOKUP(A36568,Questionnaire!A:KQ,291,FALSE))</f>
        <v>#</v>
      </c>
    </row>
    <row r="36569" spans="1:2">
      <c r="A36569" t="s">
        <v>398</v>
      </c>
      <c r="B36569" t="str">
        <f>IF(ISBLANK(VLOOKUP(A36569,Questionnaire!A:KQ,291,FALSE)),"#",VLOOKUP(A36569,Questionnaire!A:KQ,291,FALSE))</f>
        <v>#</v>
      </c>
    </row>
    <row r="36570" spans="1:2">
      <c r="A36570" t="s">
        <v>402</v>
      </c>
      <c r="B36570" t="str">
        <f>IF(ISBLANK(VLOOKUP(A36570,Questionnaire!A:KQ,291,FALSE)),"#",VLOOKUP(A36570,Questionnaire!A:KQ,291,FALSE))</f>
        <v>#</v>
      </c>
    </row>
    <row r="36571" spans="1:2">
      <c r="A36571" t="s">
        <v>405</v>
      </c>
      <c r="B36571" t="str">
        <f>IF(ISBLANK(VLOOKUP(A36571,Questionnaire!A:KQ,291,FALSE)),"#",VLOOKUP(A36571,Questionnaire!A:KQ,291,FALSE))</f>
        <v>#</v>
      </c>
    </row>
    <row r="36572" spans="1:2">
      <c r="A36572" t="s">
        <v>409</v>
      </c>
      <c r="B36572" t="str">
        <f>IF(ISBLANK(VLOOKUP(A36572,Questionnaire!A:KQ,291,FALSE)),"#",VLOOKUP(A36572,Questionnaire!A:KQ,291,FALSE))</f>
        <v>#</v>
      </c>
    </row>
    <row r="36573" spans="1:2">
      <c r="A36573" t="s">
        <v>412</v>
      </c>
      <c r="B36573" t="str">
        <f>IF(ISBLANK(VLOOKUP(A36573,Questionnaire!A:KQ,291,FALSE)),"#",VLOOKUP(A36573,Questionnaire!A:KQ,291,FALSE))</f>
        <v>#</v>
      </c>
    </row>
    <row r="36574" spans="1:2">
      <c r="A36574" t="s">
        <v>415</v>
      </c>
      <c r="B36574" t="str">
        <f>IF(ISBLANK(VLOOKUP(A36574,Questionnaire!A:KQ,291,FALSE)),"#",VLOOKUP(A36574,Questionnaire!A:KQ,291,FALSE))</f>
        <v>#</v>
      </c>
    </row>
    <row r="36575" spans="1:2">
      <c r="A36575" t="s">
        <v>418</v>
      </c>
      <c r="B36575" t="str">
        <f>IF(ISBLANK(VLOOKUP(A36575,Questionnaire!A:KQ,291,FALSE)),"#",VLOOKUP(A36575,Questionnaire!A:KQ,291,FALSE))</f>
        <v>#</v>
      </c>
    </row>
    <row r="36576" spans="1:2">
      <c r="A36576" t="s">
        <v>421</v>
      </c>
      <c r="B36576" t="str">
        <f>IF(ISBLANK(VLOOKUP(A36576,Questionnaire!A:KQ,291,FALSE)),"#",VLOOKUP(A36576,Questionnaire!A:KQ,291,FALSE))</f>
        <v>#</v>
      </c>
    </row>
    <row r="36577" spans="1:2">
      <c r="A36577" t="s">
        <v>424</v>
      </c>
      <c r="B36577" t="str">
        <f>IF(ISBLANK(VLOOKUP(A36577,Questionnaire!A:KQ,291,FALSE)),"#",VLOOKUP(A36577,Questionnaire!A:KQ,291,FALSE))</f>
        <v>#</v>
      </c>
    </row>
    <row r="36578" spans="1:2">
      <c r="A36578" t="s">
        <v>429</v>
      </c>
      <c r="B36578" t="str">
        <f>IF(ISBLANK(VLOOKUP(A36578,Questionnaire!A:KQ,291,FALSE)),"#",VLOOKUP(A36578,Questionnaire!A:KQ,291,FALSE))</f>
        <v>#</v>
      </c>
    </row>
    <row r="36579" spans="1:2">
      <c r="A36579" t="s">
        <v>432</v>
      </c>
      <c r="B36579" t="str">
        <f>IF(ISBLANK(VLOOKUP(A36579,Questionnaire!A:KQ,291,FALSE)),"#",VLOOKUP(A36579,Questionnaire!A:KQ,291,FALSE))</f>
        <v>#</v>
      </c>
    </row>
    <row r="36580" spans="1:2">
      <c r="A36580" t="s">
        <v>435</v>
      </c>
      <c r="B36580" t="str">
        <f>IF(ISBLANK(VLOOKUP(A36580,Questionnaire!A:KQ,291,FALSE)),"#",VLOOKUP(A36580,Questionnaire!A:KQ,291,FALSE))</f>
        <v>#</v>
      </c>
    </row>
    <row r="36581" spans="1:2">
      <c r="A36581" t="s">
        <v>437</v>
      </c>
      <c r="B36581" t="str">
        <f>IF(ISBLANK(VLOOKUP(A36581,Questionnaire!A:KQ,291,FALSE)),"#",VLOOKUP(A36581,Questionnaire!A:KQ,291,FALSE))</f>
        <v>#</v>
      </c>
    </row>
    <row r="36582" spans="1:2">
      <c r="A36582" t="s">
        <v>439</v>
      </c>
      <c r="B36582" t="str">
        <f>IF(ISBLANK(VLOOKUP(A36582,Questionnaire!A:KQ,291,FALSE)),"#",VLOOKUP(A36582,Questionnaire!A:KQ,291,FALSE))</f>
        <v>#</v>
      </c>
    </row>
    <row r="36583" spans="1:2">
      <c r="A36583" t="s">
        <v>442</v>
      </c>
      <c r="B36583" t="str">
        <f>IF(ISBLANK(VLOOKUP(A36583,Questionnaire!A:KQ,291,FALSE)),"#",VLOOKUP(A36583,Questionnaire!A:KQ,291,FALSE))</f>
        <v>#</v>
      </c>
    </row>
    <row r="36584" spans="1:2">
      <c r="A36584" t="s">
        <v>445</v>
      </c>
      <c r="B36584" t="str">
        <f>IF(ISBLANK(VLOOKUP(A36584,Questionnaire!A:KQ,291,FALSE)),"#",VLOOKUP(A36584,Questionnaire!A:KQ,291,FALSE))</f>
        <v>#</v>
      </c>
    </row>
    <row r="36585" spans="1:2">
      <c r="A36585" t="s">
        <v>448</v>
      </c>
      <c r="B36585" t="str">
        <f>IF(ISBLANK(VLOOKUP(A36585,Questionnaire!A:KQ,291,FALSE)),"#",VLOOKUP(A36585,Questionnaire!A:KQ,291,FALSE))</f>
        <v>#</v>
      </c>
    </row>
    <row r="36586" spans="1:2">
      <c r="A36586" t="s">
        <v>452</v>
      </c>
      <c r="B36586" t="str">
        <f>IF(ISBLANK(VLOOKUP(A36586,Questionnaire!A:KQ,291,FALSE)),"#",VLOOKUP(A36586,Questionnaire!A:KQ,291,FALSE))</f>
        <v>#</v>
      </c>
    </row>
    <row r="36587" spans="1:2">
      <c r="A36587" t="s">
        <v>455</v>
      </c>
      <c r="B36587" t="str">
        <f>IF(ISBLANK(VLOOKUP(A36587,Questionnaire!A:KQ,291,FALSE)),"#",VLOOKUP(A36587,Questionnaire!A:KQ,291,FALSE))</f>
        <v>#</v>
      </c>
    </row>
    <row r="36588" spans="1:2">
      <c r="A36588" t="s">
        <v>458</v>
      </c>
      <c r="B36588" t="str">
        <f>IF(ISBLANK(VLOOKUP(A36588,Questionnaire!A:KQ,291,FALSE)),"#",VLOOKUP(A36588,Questionnaire!A:KQ,291,FALSE))</f>
        <v>#</v>
      </c>
    </row>
    <row r="36589" spans="1:2">
      <c r="A36589" t="s">
        <v>461</v>
      </c>
      <c r="B36589" t="str">
        <f>IF(ISBLANK(VLOOKUP(A36589,Questionnaire!A:KQ,291,FALSE)),"#",VLOOKUP(A36589,Questionnaire!A:KQ,291,FALSE))</f>
        <v>#</v>
      </c>
    </row>
    <row r="36590" spans="1:2">
      <c r="A36590" t="s">
        <v>465</v>
      </c>
      <c r="B36590" t="str">
        <f>IF(ISBLANK(VLOOKUP(A36590,Questionnaire!A:KQ,291,FALSE)),"#",VLOOKUP(A36590,Questionnaire!A:KQ,291,FALSE))</f>
        <v>#</v>
      </c>
    </row>
    <row r="36591" spans="1:2">
      <c r="A36591" t="s">
        <v>467</v>
      </c>
      <c r="B36591" t="str">
        <f>IF(ISBLANK(VLOOKUP(A36591,Questionnaire!A:KQ,291,FALSE)),"#",VLOOKUP(A36591,Questionnaire!A:KQ,291,FALSE))</f>
        <v>#</v>
      </c>
    </row>
    <row r="36592" spans="1:2">
      <c r="A36592" t="s">
        <v>469</v>
      </c>
      <c r="B36592" t="str">
        <f>IF(ISBLANK(VLOOKUP(A36592,Questionnaire!A:KQ,291,FALSE)),"#",VLOOKUP(A36592,Questionnaire!A:KQ,291,FALSE))</f>
        <v>#</v>
      </c>
    </row>
    <row r="36593" spans="1:3">
      <c r="A36593" t="s">
        <v>471</v>
      </c>
      <c r="B36593" t="str">
        <f>IF(ISBLANK(VLOOKUP(A36593,Questionnaire!A:KQ,291,FALSE)),"#",VLOOKUP(A36593,Questionnaire!A:KQ,291,FALSE))</f>
        <v>#</v>
      </c>
    </row>
    <row r="36594" spans="1:3">
      <c r="A36594" t="s">
        <v>473</v>
      </c>
      <c r="B36594" t="str">
        <f>IF(ISBLANK(VLOOKUP(A36594,Questionnaire!A:KQ,291,FALSE)),"#",VLOOKUP(A36594,Questionnaire!A:KQ,291,FALSE))</f>
        <v>#</v>
      </c>
    </row>
    <row r="36595" spans="1:3">
      <c r="A36595" t="s">
        <v>475</v>
      </c>
      <c r="B36595" t="str">
        <f>IF(ISBLANK(VLOOKUP(A36595,Questionnaire!A:KQ,291,FALSE)),"#",VLOOKUP(A36595,Questionnaire!A:KQ,291,FALSE))</f>
        <v>#</v>
      </c>
    </row>
    <row r="36596" spans="1:3">
      <c r="A36596" t="s">
        <v>185</v>
      </c>
      <c r="B36596" t="str">
        <f>IF(ISBLANK(VLOOKUP(A36596,Questionnaire!A:KQ,292,FALSE)),"#",VLOOKUP(A36596,Questionnaire!A:KQ,292,FALSE))</f>
        <v>#</v>
      </c>
      <c r="C36596">
        <v>289</v>
      </c>
    </row>
    <row r="36597" spans="1:3">
      <c r="A36597" t="s">
        <v>187</v>
      </c>
      <c r="B36597" t="str">
        <f>IF(ISNA(VLOOKUP(VLOOKUP(A36597,Questionnaire!A:KQ,292,FALSE),'CORA Encoding'!D:E,2,FALSE)),"#",VLOOKUP(VLOOKUP(A36597,Questionnaire!A:KQ,292,FALSE),'CORA Encoding'!D:E,2,FALSE))</f>
        <v>#</v>
      </c>
    </row>
    <row r="36598" spans="1:3">
      <c r="A36598" t="s">
        <v>189</v>
      </c>
      <c r="B36598" t="str">
        <f>IF(ISNA(VLOOKUP(VLOOKUP(A36598,Questionnaire!A:KQ,292,FALSE),'CORA Encoding'!G:H,2,FALSE)),"#",VLOOKUP(VLOOKUP(A36598,Questionnaire!A:KQ,292,FALSE),'CORA Encoding'!G:H,2,FALSE))</f>
        <v>#</v>
      </c>
    </row>
    <row r="36599" spans="1:3">
      <c r="A36599" t="s">
        <v>191</v>
      </c>
      <c r="B36599" t="str">
        <f>IF(ISNA(VLOOKUP(VLOOKUP(A36599,Questionnaire!A:KQ,292,FALSE),'Country List'!E:F,2,FALSE)),"#",VLOOKUP(VLOOKUP(A36599,Questionnaire!A:KQ,292,FALSE),'Country List'!E:F,2,FALSE))</f>
        <v>#</v>
      </c>
    </row>
    <row r="36600" spans="1:3">
      <c r="A36600" t="s">
        <v>193</v>
      </c>
      <c r="B36600" t="str">
        <f>IF(ISNA(VLOOKUP(VLOOKUP(A36600,Questionnaire!A:KQ,292,FALSE),'Industry List'!B:C,2,FALSE)),"#",VLOOKUP(VLOOKUP(A36600,Questionnaire!A:KQ,292,FALSE),'Industry List'!B:C,2,FALSE))</f>
        <v>#</v>
      </c>
    </row>
    <row r="36601" spans="1:3">
      <c r="A36601" t="s">
        <v>197</v>
      </c>
      <c r="B36601" t="str">
        <f>IF(ISBLANK(VLOOKUP(A36601,Questionnaire!A:KQ,292,FALSE)),"#",VLOOKUP(A36601,Questionnaire!A:KQ,292,FALSE))</f>
        <v>#</v>
      </c>
    </row>
    <row r="36602" spans="1:3">
      <c r="A36602" t="s">
        <v>201</v>
      </c>
      <c r="B36602" t="str">
        <f>IF(ISBLANK(VLOOKUP(A36602,Questionnaire!A:KQ,292,FALSE)),"#",VLOOKUP(A36602,Questionnaire!A:KQ,292,FALSE))</f>
        <v>#</v>
      </c>
    </row>
    <row r="36603" spans="1:3">
      <c r="A36603" t="s">
        <v>203</v>
      </c>
      <c r="B36603" t="str">
        <f>IF(ISNA(VLOOKUP(VLOOKUP(A36603,Questionnaire!A:KQ,292,FALSE),'CORA Encoding'!J:K,2,FALSE)),"#",VLOOKUP(VLOOKUP(A36603,Questionnaire!A:KQ,292,FALSE),'CORA Encoding'!J:K,2,FALSE))</f>
        <v>#</v>
      </c>
    </row>
    <row r="36604" spans="1:3">
      <c r="A36604" t="s">
        <v>208</v>
      </c>
      <c r="B36604" t="str">
        <f>IF(ISBLANK(VLOOKUP(A36604,Questionnaire!A:KQ,292,FALSE)),"#",VLOOKUP(A36604,Questionnaire!A:KQ,292,FALSE))</f>
        <v>#</v>
      </c>
    </row>
    <row r="36605" spans="1:3">
      <c r="A36605" t="s">
        <v>213</v>
      </c>
      <c r="B36605" t="str">
        <f>IF(ISBLANK(VLOOKUP(A36605,Questionnaire!A:KQ,292,FALSE)),"#",VLOOKUP(A36605,Questionnaire!A:KQ,292,FALSE))</f>
        <v>#</v>
      </c>
    </row>
    <row r="36606" spans="1:3">
      <c r="A36606" t="s">
        <v>215</v>
      </c>
      <c r="B36606" t="str">
        <f>IF(ISBLANK(VLOOKUP(A36606,Questionnaire!A:KQ,292,FALSE)),"#",VLOOKUP(A36606,Questionnaire!A:KQ,292,FALSE))</f>
        <v>#</v>
      </c>
    </row>
    <row r="36607" spans="1:3">
      <c r="A36607" t="s">
        <v>217</v>
      </c>
      <c r="B36607" t="str">
        <f>IF(ISBLANK(VLOOKUP(A36607,Questionnaire!A:KQ,292,FALSE)),"#",VLOOKUP(A36607,Questionnaire!A:KQ,292,FALSE))</f>
        <v>#</v>
      </c>
    </row>
    <row r="36608" spans="1:3">
      <c r="A36608" t="s">
        <v>219</v>
      </c>
      <c r="B36608" t="str">
        <f>IF(ISBLANK(VLOOKUP(A36608,Questionnaire!A:KQ,292,FALSE)),"#",VLOOKUP(A36608,Questionnaire!A:KQ,292,FALSE))</f>
        <v>#</v>
      </c>
    </row>
    <row r="36609" spans="1:2">
      <c r="A36609" t="s">
        <v>221</v>
      </c>
      <c r="B36609" t="str">
        <f>IF(ISBLANK(VLOOKUP(A36609,Questionnaire!A:KQ,292,FALSE)),"#",VLOOKUP(A36609,Questionnaire!A:KQ,292,FALSE))</f>
        <v>#</v>
      </c>
    </row>
    <row r="36610" spans="1:2">
      <c r="A36610" t="s">
        <v>223</v>
      </c>
      <c r="B36610" t="str">
        <f>IF(ISBLANK(VLOOKUP(A36610,Questionnaire!A:KQ,292,FALSE)),"#",VLOOKUP(A36610,Questionnaire!A:KQ,292,FALSE))</f>
        <v>#</v>
      </c>
    </row>
    <row r="36611" spans="1:2">
      <c r="A36611" t="s">
        <v>225</v>
      </c>
      <c r="B36611" t="str">
        <f>IF(ISBLANK(VLOOKUP(A36611,Questionnaire!A:KQ,292,FALSE)),"#",VLOOKUP(A36611,Questionnaire!A:KQ,292,FALSE))</f>
        <v>#</v>
      </c>
    </row>
    <row r="36612" spans="1:2">
      <c r="A36612" t="s">
        <v>227</v>
      </c>
      <c r="B36612" t="str">
        <f>IF(ISBLANK(VLOOKUP(A36612,Questionnaire!A:KQ,292,FALSE)),"#",VLOOKUP(A36612,Questionnaire!A:KQ,292,FALSE))</f>
        <v>#</v>
      </c>
    </row>
    <row r="36613" spans="1:2">
      <c r="A36613" t="s">
        <v>229</v>
      </c>
      <c r="B36613" t="str">
        <f>IF(ISBLANK(VLOOKUP(A36613,Questionnaire!A:KQ,292,FALSE)),"#",VLOOKUP(A36613,Questionnaire!A:KQ,292,FALSE))</f>
        <v>#</v>
      </c>
    </row>
    <row r="36614" spans="1:2">
      <c r="A36614" t="s">
        <v>231</v>
      </c>
      <c r="B36614" t="str">
        <f>IF(ISBLANK(VLOOKUP(A36614,Questionnaire!A:KQ,292,FALSE)),"#",VLOOKUP(A36614,Questionnaire!A:KQ,292,FALSE))</f>
        <v>#</v>
      </c>
    </row>
    <row r="36615" spans="1:2">
      <c r="A36615" t="s">
        <v>233</v>
      </c>
      <c r="B36615" t="str">
        <f>IF(ISBLANK(VLOOKUP(A36615,Questionnaire!A:KQ,292,FALSE)),"#",VLOOKUP(A36615,Questionnaire!A:KQ,292,FALSE))</f>
        <v>#</v>
      </c>
    </row>
    <row r="36616" spans="1:2">
      <c r="A36616" t="s">
        <v>235</v>
      </c>
      <c r="B36616" t="str">
        <f>IF(ISBLANK(VLOOKUP(A36616,Questionnaire!A:KQ,292,FALSE)),"#",VLOOKUP(A36616,Questionnaire!A:KQ,292,FALSE))</f>
        <v>#</v>
      </c>
    </row>
    <row r="36617" spans="1:2">
      <c r="A36617" t="s">
        <v>237</v>
      </c>
      <c r="B36617" t="str">
        <f>IF(ISBLANK(VLOOKUP(A36617,Questionnaire!A:KQ,292,FALSE)),"#",VLOOKUP(A36617,Questionnaire!A:KQ,292,FALSE))</f>
        <v>#</v>
      </c>
    </row>
    <row r="36618" spans="1:2">
      <c r="A36618" t="s">
        <v>239</v>
      </c>
      <c r="B36618" t="str">
        <f>IF(ISBLANK(VLOOKUP(A36618,Questionnaire!A:KQ,292,FALSE)),"#",VLOOKUP(A36618,Questionnaire!A:KQ,292,FALSE))</f>
        <v>#</v>
      </c>
    </row>
    <row r="36619" spans="1:2">
      <c r="A36619" t="s">
        <v>242</v>
      </c>
      <c r="B36619" t="str">
        <f>IF(ISBLANK(VLOOKUP(A36619,Questionnaire!A:KQ,292,FALSE)),"#",VLOOKUP(A36619,Questionnaire!A:KQ,292,FALSE))</f>
        <v>#</v>
      </c>
    </row>
    <row r="36620" spans="1:2">
      <c r="A36620" t="s">
        <v>245</v>
      </c>
      <c r="B36620" t="str">
        <f>IF(ISBLANK(VLOOKUP(A36620,Questionnaire!A:KQ,292,FALSE)),"#",VLOOKUP(A36620,Questionnaire!A:KQ,292,FALSE))</f>
        <v>#</v>
      </c>
    </row>
    <row r="36621" spans="1:2">
      <c r="A36621" t="s">
        <v>247</v>
      </c>
      <c r="B36621" t="str">
        <f>IF(ISBLANK(VLOOKUP(A36621,Questionnaire!A:KQ,292,FALSE)),"#",VLOOKUP(A36621,Questionnaire!A:KQ,292,FALSE))</f>
        <v>#</v>
      </c>
    </row>
    <row r="36622" spans="1:2">
      <c r="A36622" t="s">
        <v>249</v>
      </c>
      <c r="B36622" t="str">
        <f>IF(ISBLANK(VLOOKUP(A36622,Questionnaire!A:KQ,292,FALSE)),"#",VLOOKUP(A36622,Questionnaire!A:KQ,292,FALSE))</f>
        <v>#</v>
      </c>
    </row>
    <row r="36623" spans="1:2">
      <c r="A36623" t="s">
        <v>250</v>
      </c>
      <c r="B36623" t="str">
        <f>IF(ISBLANK(VLOOKUP(A36623,Questionnaire!A:KQ,292,FALSE)),"#",VLOOKUP(A36623,Questionnaire!A:KQ,292,FALSE))</f>
        <v>#</v>
      </c>
    </row>
    <row r="36624" spans="1:2">
      <c r="A36624" t="s">
        <v>252</v>
      </c>
      <c r="B36624" t="str">
        <f>IF(ISBLANK(VLOOKUP(A36624,Questionnaire!A:KQ,292,FALSE)),"#",VLOOKUP(A36624,Questionnaire!A:KQ,292,FALSE))</f>
        <v>#</v>
      </c>
    </row>
    <row r="36625" spans="1:2">
      <c r="A36625" t="s">
        <v>255</v>
      </c>
      <c r="B36625" t="str">
        <f>IF(ISBLANK(VLOOKUP(A36625,Questionnaire!A:KQ,292,FALSE)),"#",VLOOKUP(A36625,Questionnaire!A:KQ,292,FALSE))</f>
        <v>#</v>
      </c>
    </row>
    <row r="36626" spans="1:2">
      <c r="A36626" t="s">
        <v>258</v>
      </c>
      <c r="B36626" t="str">
        <f>IF(ISNA(VLOOKUP(VLOOKUP(A36626,Questionnaire!A:KQ,292,FALSE),'CORA Encoding'!M:N,2,FALSE)),"#",VLOOKUP(VLOOKUP(A36626,Questionnaire!A:KQ,292,FALSE),'CORA Encoding'!M:N,2,FALSE))</f>
        <v>#</v>
      </c>
    </row>
    <row r="36627" spans="1:2">
      <c r="A36627" t="s">
        <v>261</v>
      </c>
      <c r="B36627" t="str">
        <f>IF(ISBLANK(VLOOKUP(A36627,Questionnaire!A:KQ,292,FALSE)),"#",VLOOKUP(A36627,Questionnaire!A:KQ,292,FALSE))</f>
        <v>#</v>
      </c>
    </row>
    <row r="36628" spans="1:2">
      <c r="A36628" t="s">
        <v>263</v>
      </c>
      <c r="B36628" t="str">
        <f>IF(ISBLANK(VLOOKUP(A36628,Questionnaire!A:KQ,292,FALSE)),"#",VLOOKUP(A36628,Questionnaire!A:KQ,292,FALSE))</f>
        <v>#</v>
      </c>
    </row>
    <row r="36629" spans="1:2">
      <c r="A36629" t="s">
        <v>265</v>
      </c>
      <c r="B36629" t="str">
        <f>IF(ISBLANK(VLOOKUP(A36629,Questionnaire!A:KQ,292,FALSE)),"#",VLOOKUP(A36629,Questionnaire!A:KQ,292,FALSE))</f>
        <v>#</v>
      </c>
    </row>
    <row r="36630" spans="1:2">
      <c r="A36630" t="s">
        <v>267</v>
      </c>
      <c r="B36630" t="str">
        <f>IF(ISBLANK(VLOOKUP(A36630,Questionnaire!A:KQ,292,FALSE)),"#",VLOOKUP(A36630,Questionnaire!A:KQ,292,FALSE))</f>
        <v>#</v>
      </c>
    </row>
    <row r="36631" spans="1:2">
      <c r="A36631" t="s">
        <v>269</v>
      </c>
      <c r="B36631" t="str">
        <f>IF(ISBLANK(VLOOKUP(A36631,Questionnaire!A:KQ,292,FALSE)),"#",VLOOKUP(A36631,Questionnaire!A:KQ,292,FALSE))</f>
        <v>#</v>
      </c>
    </row>
    <row r="36632" spans="1:2">
      <c r="A36632" t="s">
        <v>274</v>
      </c>
      <c r="B36632" t="str">
        <f>IF(ISBLANK(VLOOKUP(A36632,Questionnaire!A:KQ,292,FALSE)),"#",VLOOKUP(A36632,Questionnaire!A:KQ,292,FALSE))</f>
        <v>#</v>
      </c>
    </row>
    <row r="36633" spans="1:2">
      <c r="A36633" t="s">
        <v>276</v>
      </c>
      <c r="B36633" t="str">
        <f>IF(ISBLANK(VLOOKUP(A36633,Questionnaire!A:KQ,292,FALSE)),"#",VLOOKUP(A36633,Questionnaire!A:KQ,292,FALSE))</f>
        <v>#</v>
      </c>
    </row>
    <row r="36634" spans="1:2">
      <c r="A36634" t="s">
        <v>278</v>
      </c>
      <c r="B36634" t="str">
        <f>IF(ISBLANK(VLOOKUP(A36634,Questionnaire!A:KQ,292,FALSE)),"#",VLOOKUP(A36634,Questionnaire!A:KQ,292,FALSE))</f>
        <v>#</v>
      </c>
    </row>
    <row r="36635" spans="1:2">
      <c r="A36635" t="s">
        <v>280</v>
      </c>
      <c r="B36635" t="str">
        <f>IF(ISBLANK(VLOOKUP(A36635,Questionnaire!A:KQ,292,FALSE)),"#",VLOOKUP(A36635,Questionnaire!A:KQ,292,FALSE))</f>
        <v>#</v>
      </c>
    </row>
    <row r="36636" spans="1:2">
      <c r="A36636" t="s">
        <v>282</v>
      </c>
      <c r="B36636" t="str">
        <f>IF(ISBLANK(VLOOKUP(A36636,Questionnaire!A:KQ,292,FALSE)),"#",VLOOKUP(A36636,Questionnaire!A:KQ,292,FALSE))</f>
        <v>#</v>
      </c>
    </row>
    <row r="36637" spans="1:2">
      <c r="A36637" t="s">
        <v>286</v>
      </c>
      <c r="B36637" t="str">
        <f>IF(ISBLANK(VLOOKUP(A36637,Questionnaire!A:KQ,292,FALSE)),"#",VLOOKUP(A36637,Questionnaire!A:KQ,292,FALSE))</f>
        <v>#</v>
      </c>
    </row>
    <row r="36638" spans="1:2">
      <c r="A36638" t="s">
        <v>288</v>
      </c>
      <c r="B36638" t="str">
        <f>IF(ISBLANK(VLOOKUP(A36638,Questionnaire!A:KQ,292,FALSE)),"#",VLOOKUP(A36638,Questionnaire!A:KQ,292,FALSE))</f>
        <v>#</v>
      </c>
    </row>
    <row r="36639" spans="1:2">
      <c r="A36639" t="s">
        <v>290</v>
      </c>
      <c r="B36639" t="str">
        <f>IF(ISBLANK(VLOOKUP(A36639,Questionnaire!A:KQ,292,FALSE)),"#",VLOOKUP(A36639,Questionnaire!A:KQ,292,FALSE))</f>
        <v>#</v>
      </c>
    </row>
    <row r="36640" spans="1:2">
      <c r="A36640" t="s">
        <v>292</v>
      </c>
      <c r="B36640" t="str">
        <f>IF(ISBLANK(VLOOKUP(A36640,Questionnaire!A:KQ,292,FALSE)),"#",VLOOKUP(A36640,Questionnaire!A:KQ,292,FALSE))</f>
        <v>#</v>
      </c>
    </row>
    <row r="36641" spans="1:2">
      <c r="A36641" t="s">
        <v>294</v>
      </c>
      <c r="B36641" t="str">
        <f>IF(ISBLANK(VLOOKUP(A36641,Questionnaire!A:KQ,292,FALSE)),"#",VLOOKUP(A36641,Questionnaire!A:KQ,292,FALSE))</f>
        <v>#</v>
      </c>
    </row>
    <row r="36642" spans="1:2">
      <c r="A36642" t="s">
        <v>296</v>
      </c>
      <c r="B36642" t="str">
        <f>IF(ISBLANK(VLOOKUP(A36642,Questionnaire!A:KQ,292,FALSE)),"#",VLOOKUP(A36642,Questionnaire!A:KQ,292,FALSE))</f>
        <v>#</v>
      </c>
    </row>
    <row r="36643" spans="1:2">
      <c r="A36643" t="s">
        <v>301</v>
      </c>
      <c r="B36643" t="str">
        <f>IF(ISBLANK(VLOOKUP(A36643,Questionnaire!A:KQ,292,FALSE)),"#",VLOOKUP(A36643,Questionnaire!A:KQ,292,FALSE))</f>
        <v>#</v>
      </c>
    </row>
    <row r="36644" spans="1:2">
      <c r="A36644" t="s">
        <v>303</v>
      </c>
      <c r="B36644" t="str">
        <f>IF(ISBLANK(VLOOKUP(A36644,Questionnaire!A:KQ,292,FALSE)),"#",VLOOKUP(A36644,Questionnaire!A:KQ,292,FALSE))</f>
        <v>#</v>
      </c>
    </row>
    <row r="36645" spans="1:2">
      <c r="A36645" t="s">
        <v>305</v>
      </c>
      <c r="B36645" t="str">
        <f>IF(ISBLANK(VLOOKUP(A36645,Questionnaire!A:KQ,292,FALSE)),"#",VLOOKUP(A36645,Questionnaire!A:KQ,292,FALSE))</f>
        <v>#</v>
      </c>
    </row>
    <row r="36646" spans="1:2">
      <c r="A36646" t="s">
        <v>307</v>
      </c>
      <c r="B36646" t="str">
        <f>IF(ISBLANK(VLOOKUP(A36646,Questionnaire!A:KQ,292,FALSE)),"#",VLOOKUP(A36646,Questionnaire!A:KQ,292,FALSE))</f>
        <v>#</v>
      </c>
    </row>
    <row r="36647" spans="1:2">
      <c r="A36647" t="s">
        <v>311</v>
      </c>
      <c r="B36647" t="str">
        <f>IF(ISBLANK(VLOOKUP(A36647,Questionnaire!A:KQ,292,FALSE)),"#",VLOOKUP(A36647,Questionnaire!A:KQ,292,FALSE))</f>
        <v>#</v>
      </c>
    </row>
    <row r="36648" spans="1:2">
      <c r="A36648" t="s">
        <v>313</v>
      </c>
      <c r="B36648" t="str">
        <f>IF(ISBLANK(VLOOKUP(A36648,Questionnaire!A:KQ,292,FALSE)),"#",VLOOKUP(A36648,Questionnaire!A:KQ,292,FALSE))</f>
        <v>#</v>
      </c>
    </row>
    <row r="36649" spans="1:2">
      <c r="A36649" t="s">
        <v>314</v>
      </c>
      <c r="B36649" t="str">
        <f>IF(ISBLANK(VLOOKUP(A36649,Questionnaire!A:KQ,292,FALSE)),"#",VLOOKUP(A36649,Questionnaire!A:KQ,292,FALSE))</f>
        <v>#</v>
      </c>
    </row>
    <row r="36650" spans="1:2">
      <c r="A36650" t="s">
        <v>315</v>
      </c>
      <c r="B36650" t="str">
        <f>IF(ISBLANK(VLOOKUP(A36650,Questionnaire!A:KQ,292,FALSE)),"#",VLOOKUP(A36650,Questionnaire!A:KQ,292,FALSE))</f>
        <v>#</v>
      </c>
    </row>
    <row r="36651" spans="1:2">
      <c r="A36651" t="s">
        <v>317</v>
      </c>
      <c r="B36651" t="str">
        <f>IF(ISBLANK(VLOOKUP(A36651,Questionnaire!A:KQ,292,FALSE)),"#",VLOOKUP(A36651,Questionnaire!A:KQ,292,FALSE))</f>
        <v>#</v>
      </c>
    </row>
    <row r="36652" spans="1:2">
      <c r="A36652" t="s">
        <v>319</v>
      </c>
      <c r="B36652" t="str">
        <f>IF(ISBLANK(VLOOKUP(A36652,Questionnaire!A:KQ,292,FALSE)),"#",VLOOKUP(A36652,Questionnaire!A:KQ,292,FALSE))</f>
        <v>#</v>
      </c>
    </row>
    <row r="36653" spans="1:2">
      <c r="A36653" t="s">
        <v>322</v>
      </c>
      <c r="B36653" t="str">
        <f>IF(ISBLANK(VLOOKUP(A36653,Questionnaire!A:KQ,292,FALSE)),"#",VLOOKUP(A36653,Questionnaire!A:KQ,292,FALSE))</f>
        <v>#</v>
      </c>
    </row>
    <row r="36654" spans="1:2">
      <c r="A36654" t="s">
        <v>326</v>
      </c>
      <c r="B36654" t="str">
        <f>IF(ISBLANK(VLOOKUP(A36654,Questionnaire!A:KQ,292,FALSE)),"#",VLOOKUP(A36654,Questionnaire!A:KQ,292,FALSE))</f>
        <v>#</v>
      </c>
    </row>
    <row r="36655" spans="1:2">
      <c r="A36655" t="s">
        <v>328</v>
      </c>
      <c r="B36655" t="str">
        <f>IF(ISBLANK(VLOOKUP(A36655,Questionnaire!A:KQ,292,FALSE)),"#",VLOOKUP(A36655,Questionnaire!A:KQ,292,FALSE))</f>
        <v>#</v>
      </c>
    </row>
    <row r="36656" spans="1:2">
      <c r="A36656" t="s">
        <v>332</v>
      </c>
      <c r="B36656" t="str">
        <f>IF(ISBLANK(VLOOKUP(A36656,Questionnaire!A:KQ,292,FALSE)),"#",VLOOKUP(A36656,Questionnaire!A:KQ,292,FALSE))</f>
        <v>#</v>
      </c>
    </row>
    <row r="36657" spans="1:2">
      <c r="A36657" t="s">
        <v>333</v>
      </c>
      <c r="B36657" t="str">
        <f>IF(ISBLANK(VLOOKUP(A36657,Questionnaire!A:KQ,292,FALSE)),"#",VLOOKUP(A36657,Questionnaire!A:KQ,292,FALSE))</f>
        <v>#</v>
      </c>
    </row>
    <row r="36658" spans="1:2">
      <c r="A36658" t="s">
        <v>334</v>
      </c>
      <c r="B36658" t="str">
        <f>IF(ISBLANK(VLOOKUP(A36658,Questionnaire!A:KQ,292,FALSE)),"#",VLOOKUP(A36658,Questionnaire!A:KQ,292,FALSE))</f>
        <v>#</v>
      </c>
    </row>
    <row r="36659" spans="1:2">
      <c r="A36659" t="s">
        <v>335</v>
      </c>
      <c r="B36659" t="str">
        <f>IF(ISBLANK(VLOOKUP(A36659,Questionnaire!A:KQ,292,FALSE)),"#",VLOOKUP(A36659,Questionnaire!A:KQ,292,FALSE))</f>
        <v>#</v>
      </c>
    </row>
    <row r="36660" spans="1:2">
      <c r="A36660" t="s">
        <v>336</v>
      </c>
      <c r="B36660" t="str">
        <f>IF(ISBLANK(VLOOKUP(A36660,Questionnaire!A:KQ,292,FALSE)),"#",VLOOKUP(A36660,Questionnaire!A:KQ,292,FALSE))</f>
        <v>#</v>
      </c>
    </row>
    <row r="36661" spans="1:2">
      <c r="A36661" t="s">
        <v>337</v>
      </c>
      <c r="B36661" t="str">
        <f>IF(ISBLANK(VLOOKUP(A36661,Questionnaire!A:KQ,292,FALSE)),"#",VLOOKUP(A36661,Questionnaire!A:KQ,292,FALSE))</f>
        <v>#</v>
      </c>
    </row>
    <row r="36662" spans="1:2">
      <c r="A36662" t="s">
        <v>338</v>
      </c>
      <c r="B36662" t="str">
        <f>IF(ISBLANK(VLOOKUP(A36662,Questionnaire!A:KQ,292,FALSE)),"#",VLOOKUP(A36662,Questionnaire!A:KQ,292,FALSE))</f>
        <v>#</v>
      </c>
    </row>
    <row r="36663" spans="1:2">
      <c r="A36663" t="s">
        <v>339</v>
      </c>
      <c r="B36663" t="str">
        <f>IF(ISBLANK(VLOOKUP(A36663,Questionnaire!A:KQ,292,FALSE)),"#",VLOOKUP(A36663,Questionnaire!A:KQ,292,FALSE))</f>
        <v>#</v>
      </c>
    </row>
    <row r="36664" spans="1:2">
      <c r="A36664" t="s">
        <v>340</v>
      </c>
      <c r="B36664" t="str">
        <f>IF(ISBLANK(VLOOKUP(A36664,Questionnaire!A:KQ,292,FALSE)),"#",VLOOKUP(A36664,Questionnaire!A:KQ,292,FALSE))</f>
        <v>#</v>
      </c>
    </row>
    <row r="36665" spans="1:2">
      <c r="A36665" t="s">
        <v>341</v>
      </c>
      <c r="B36665" t="str">
        <f>IF(ISBLANK(VLOOKUP(A36665,Questionnaire!A:KQ,292,FALSE)),"#",VLOOKUP(A36665,Questionnaire!A:KQ,292,FALSE))</f>
        <v>#</v>
      </c>
    </row>
    <row r="36666" spans="1:2">
      <c r="A36666" t="s">
        <v>342</v>
      </c>
      <c r="B36666" t="str">
        <f>IF(ISBLANK(VLOOKUP(A36666,Questionnaire!A:KQ,292,FALSE)),"#",VLOOKUP(A36666,Questionnaire!A:KQ,292,FALSE))</f>
        <v>#</v>
      </c>
    </row>
    <row r="36667" spans="1:2">
      <c r="A36667" t="s">
        <v>343</v>
      </c>
      <c r="B36667" t="str">
        <f>IF(ISBLANK(VLOOKUP(A36667,Questionnaire!A:KQ,292,FALSE)),"#",VLOOKUP(A36667,Questionnaire!A:KQ,292,FALSE))</f>
        <v>#</v>
      </c>
    </row>
    <row r="36668" spans="1:2">
      <c r="A36668" t="s">
        <v>344</v>
      </c>
      <c r="B36668" t="str">
        <f>IF(ISBLANK(VLOOKUP(A36668,Questionnaire!A:KQ,292,FALSE)),"#",VLOOKUP(A36668,Questionnaire!A:KQ,292,FALSE))</f>
        <v>#</v>
      </c>
    </row>
    <row r="36669" spans="1:2">
      <c r="A36669" t="s">
        <v>345</v>
      </c>
      <c r="B36669" t="str">
        <f>IF(ISBLANK(VLOOKUP(A36669,Questionnaire!A:KQ,292,FALSE)),"#",VLOOKUP(A36669,Questionnaire!A:KQ,292,FALSE))</f>
        <v>#</v>
      </c>
    </row>
    <row r="36670" spans="1:2">
      <c r="A36670" t="s">
        <v>348</v>
      </c>
      <c r="B36670" t="str">
        <f>IF(ISBLANK(VLOOKUP(A36670,Questionnaire!A:KQ,292,FALSE)),"#",VLOOKUP(A36670,Questionnaire!A:KQ,292,FALSE))</f>
        <v>#</v>
      </c>
    </row>
    <row r="36671" spans="1:2">
      <c r="A36671" t="s">
        <v>353</v>
      </c>
      <c r="B36671" t="str">
        <f>IF(ISBLANK(VLOOKUP(A36671,Questionnaire!A:KQ,292,FALSE)),"#",VLOOKUP(A36671,Questionnaire!A:KQ,292,FALSE))</f>
        <v>#</v>
      </c>
    </row>
    <row r="36672" spans="1:2">
      <c r="A36672" t="s">
        <v>354</v>
      </c>
      <c r="B36672" t="str">
        <f>IF(ISBLANK(VLOOKUP(A36672,Questionnaire!A:KQ,292,FALSE)),"#",VLOOKUP(A36672,Questionnaire!A:KQ,292,FALSE))</f>
        <v>#</v>
      </c>
    </row>
    <row r="36673" spans="1:2">
      <c r="A36673" t="s">
        <v>355</v>
      </c>
      <c r="B36673" t="str">
        <f>IF(ISBLANK(VLOOKUP(A36673,Questionnaire!A:KQ,292,FALSE)),"#",VLOOKUP(A36673,Questionnaire!A:KQ,292,FALSE))</f>
        <v>#</v>
      </c>
    </row>
    <row r="36674" spans="1:2">
      <c r="A36674" t="s">
        <v>356</v>
      </c>
      <c r="B36674" t="str">
        <f>IF(ISBLANK(VLOOKUP(A36674,Questionnaire!A:KQ,292,FALSE)),"#",VLOOKUP(A36674,Questionnaire!A:KQ,292,FALSE))</f>
        <v>#</v>
      </c>
    </row>
    <row r="36675" spans="1:2">
      <c r="A36675" t="s">
        <v>357</v>
      </c>
      <c r="B36675" t="str">
        <f>IF(ISBLANK(VLOOKUP(A36675,Questionnaire!A:KQ,292,FALSE)),"#",VLOOKUP(A36675,Questionnaire!A:KQ,292,FALSE))</f>
        <v>#</v>
      </c>
    </row>
    <row r="36676" spans="1:2">
      <c r="A36676" t="s">
        <v>360</v>
      </c>
      <c r="B36676" t="str">
        <f>IF(ISBLANK(VLOOKUP(A36676,Questionnaire!A:KQ,292,FALSE)),"#",VLOOKUP(A36676,Questionnaire!A:KQ,292,FALSE))</f>
        <v>#</v>
      </c>
    </row>
    <row r="36677" spans="1:2">
      <c r="A36677" t="s">
        <v>362</v>
      </c>
      <c r="B36677" t="str">
        <f>IF(ISBLANK(VLOOKUP(A36677,Questionnaire!A:KQ,292,FALSE)),"#",VLOOKUP(A36677,Questionnaire!A:KQ,292,FALSE))</f>
        <v>#</v>
      </c>
    </row>
    <row r="36678" spans="1:2">
      <c r="A36678" t="s">
        <v>363</v>
      </c>
      <c r="B36678" t="str">
        <f>IF(ISBLANK(VLOOKUP(A36678,Questionnaire!A:KQ,292,FALSE)),"#",VLOOKUP(A36678,Questionnaire!A:KQ,292,FALSE))</f>
        <v>#</v>
      </c>
    </row>
    <row r="36679" spans="1:2">
      <c r="A36679" t="s">
        <v>364</v>
      </c>
      <c r="B36679" t="str">
        <f>IF(ISBLANK(VLOOKUP(A36679,Questionnaire!A:KQ,292,FALSE)),"#",VLOOKUP(A36679,Questionnaire!A:KQ,292,FALSE))</f>
        <v>#</v>
      </c>
    </row>
    <row r="36680" spans="1:2">
      <c r="A36680" t="s">
        <v>365</v>
      </c>
      <c r="B36680" t="str">
        <f>IF(ISBLANK(VLOOKUP(A36680,Questionnaire!A:KQ,292,FALSE)),"#",VLOOKUP(A36680,Questionnaire!A:KQ,292,FALSE))</f>
        <v>#</v>
      </c>
    </row>
    <row r="36681" spans="1:2">
      <c r="A36681" t="s">
        <v>366</v>
      </c>
      <c r="B36681" t="str">
        <f>IF(ISBLANK(VLOOKUP(A36681,Questionnaire!A:KQ,292,FALSE)),"#",VLOOKUP(A36681,Questionnaire!A:KQ,292,FALSE))</f>
        <v>#</v>
      </c>
    </row>
    <row r="36682" spans="1:2">
      <c r="A36682" t="s">
        <v>371</v>
      </c>
      <c r="B36682" t="str">
        <f>IF(ISBLANK(VLOOKUP(A36682,Questionnaire!A:KQ,292,FALSE)),"#",VLOOKUP(A36682,Questionnaire!A:KQ,292,FALSE))</f>
        <v>#</v>
      </c>
    </row>
    <row r="36683" spans="1:2">
      <c r="A36683" t="s">
        <v>372</v>
      </c>
      <c r="B36683" t="str">
        <f>IF(ISBLANK(VLOOKUP(A36683,Questionnaire!A:KQ,292,FALSE)),"#",VLOOKUP(A36683,Questionnaire!A:KQ,292,FALSE))</f>
        <v>#</v>
      </c>
    </row>
    <row r="36684" spans="1:2">
      <c r="A36684" t="s">
        <v>373</v>
      </c>
      <c r="B36684" t="str">
        <f>IF(ISBLANK(VLOOKUP(A36684,Questionnaire!A:KQ,292,FALSE)),"#",VLOOKUP(A36684,Questionnaire!A:KQ,292,FALSE))</f>
        <v>#</v>
      </c>
    </row>
    <row r="36685" spans="1:2">
      <c r="A36685" t="s">
        <v>374</v>
      </c>
      <c r="B36685" t="str">
        <f>IF(ISBLANK(VLOOKUP(A36685,Questionnaire!A:KQ,292,FALSE)),"#",VLOOKUP(A36685,Questionnaire!A:KQ,292,FALSE))</f>
        <v>#</v>
      </c>
    </row>
    <row r="36686" spans="1:2">
      <c r="A36686" t="s">
        <v>377</v>
      </c>
      <c r="B36686" t="str">
        <f>IF(ISBLANK(VLOOKUP(A36686,Questionnaire!A:KQ,292,FALSE)),"#",VLOOKUP(A36686,Questionnaire!A:KQ,292,FALSE))</f>
        <v>#</v>
      </c>
    </row>
    <row r="36687" spans="1:2">
      <c r="A36687" t="s">
        <v>379</v>
      </c>
      <c r="B36687" t="str">
        <f>IF(ISBLANK(VLOOKUP(A36687,Questionnaire!A:KQ,292,FALSE)),"#",VLOOKUP(A36687,Questionnaire!A:KQ,292,FALSE))</f>
        <v>#</v>
      </c>
    </row>
    <row r="36688" spans="1:2">
      <c r="A36688" t="s">
        <v>380</v>
      </c>
      <c r="B36688" t="str">
        <f>IF(ISBLANK(VLOOKUP(A36688,Questionnaire!A:KQ,292,FALSE)),"#",VLOOKUP(A36688,Questionnaire!A:KQ,292,FALSE))</f>
        <v>#</v>
      </c>
    </row>
    <row r="36689" spans="1:2">
      <c r="A36689" t="s">
        <v>381</v>
      </c>
      <c r="B36689" t="str">
        <f>IF(ISBLANK(VLOOKUP(A36689,Questionnaire!A:KQ,292,FALSE)),"#",VLOOKUP(A36689,Questionnaire!A:KQ,292,FALSE))</f>
        <v>#</v>
      </c>
    </row>
    <row r="36690" spans="1:2">
      <c r="A36690" t="s">
        <v>382</v>
      </c>
      <c r="B36690" t="str">
        <f>IF(ISBLANK(VLOOKUP(A36690,Questionnaire!A:KQ,292,FALSE)),"#",VLOOKUP(A36690,Questionnaire!A:KQ,292,FALSE))</f>
        <v>#</v>
      </c>
    </row>
    <row r="36691" spans="1:2">
      <c r="A36691" t="s">
        <v>384</v>
      </c>
      <c r="B36691" t="str">
        <f>IF(ISBLANK(VLOOKUP(A36691,Questionnaire!A:KQ,292,FALSE)),"#",VLOOKUP(A36691,Questionnaire!A:KQ,292,FALSE))</f>
        <v>#</v>
      </c>
    </row>
    <row r="36692" spans="1:2">
      <c r="A36692" t="s">
        <v>387</v>
      </c>
      <c r="B36692" t="str">
        <f>IF(ISBLANK(VLOOKUP(A36692,Questionnaire!A:KQ,292,FALSE)),"#",VLOOKUP(A36692,Questionnaire!A:KQ,292,FALSE))</f>
        <v>#</v>
      </c>
    </row>
    <row r="36693" spans="1:2">
      <c r="A36693" t="s">
        <v>391</v>
      </c>
      <c r="B36693" t="str">
        <f>IF(ISBLANK(VLOOKUP(A36693,Questionnaire!A:KQ,292,FALSE)),"#",VLOOKUP(A36693,Questionnaire!A:KQ,292,FALSE))</f>
        <v>#</v>
      </c>
    </row>
    <row r="36694" spans="1:2">
      <c r="A36694" t="s">
        <v>393</v>
      </c>
      <c r="B36694" t="str">
        <f>IF(ISBLANK(VLOOKUP(A36694,Questionnaire!A:KQ,292,FALSE)),"#",VLOOKUP(A36694,Questionnaire!A:KQ,292,FALSE))</f>
        <v>#</v>
      </c>
    </row>
    <row r="36695" spans="1:2">
      <c r="A36695" t="s">
        <v>395</v>
      </c>
      <c r="B36695" t="str">
        <f>IF(ISBLANK(VLOOKUP(A36695,Questionnaire!A:KQ,292,FALSE)),"#",VLOOKUP(A36695,Questionnaire!A:KQ,292,FALSE))</f>
        <v>#</v>
      </c>
    </row>
    <row r="36696" spans="1:2">
      <c r="A36696" t="s">
        <v>398</v>
      </c>
      <c r="B36696" t="str">
        <f>IF(ISBLANK(VLOOKUP(A36696,Questionnaire!A:KQ,292,FALSE)),"#",VLOOKUP(A36696,Questionnaire!A:KQ,292,FALSE))</f>
        <v>#</v>
      </c>
    </row>
    <row r="36697" spans="1:2">
      <c r="A36697" t="s">
        <v>402</v>
      </c>
      <c r="B36697" t="str">
        <f>IF(ISBLANK(VLOOKUP(A36697,Questionnaire!A:KQ,292,FALSE)),"#",VLOOKUP(A36697,Questionnaire!A:KQ,292,FALSE))</f>
        <v>#</v>
      </c>
    </row>
    <row r="36698" spans="1:2">
      <c r="A36698" t="s">
        <v>405</v>
      </c>
      <c r="B36698" t="str">
        <f>IF(ISBLANK(VLOOKUP(A36698,Questionnaire!A:KQ,292,FALSE)),"#",VLOOKUP(A36698,Questionnaire!A:KQ,292,FALSE))</f>
        <v>#</v>
      </c>
    </row>
    <row r="36699" spans="1:2">
      <c r="A36699" t="s">
        <v>409</v>
      </c>
      <c r="B36699" t="str">
        <f>IF(ISBLANK(VLOOKUP(A36699,Questionnaire!A:KQ,292,FALSE)),"#",VLOOKUP(A36699,Questionnaire!A:KQ,292,FALSE))</f>
        <v>#</v>
      </c>
    </row>
    <row r="36700" spans="1:2">
      <c r="A36700" t="s">
        <v>412</v>
      </c>
      <c r="B36700" t="str">
        <f>IF(ISBLANK(VLOOKUP(A36700,Questionnaire!A:KQ,292,FALSE)),"#",VLOOKUP(A36700,Questionnaire!A:KQ,292,FALSE))</f>
        <v>#</v>
      </c>
    </row>
    <row r="36701" spans="1:2">
      <c r="A36701" t="s">
        <v>415</v>
      </c>
      <c r="B36701" t="str">
        <f>IF(ISBLANK(VLOOKUP(A36701,Questionnaire!A:KQ,292,FALSE)),"#",VLOOKUP(A36701,Questionnaire!A:KQ,292,FALSE))</f>
        <v>#</v>
      </c>
    </row>
    <row r="36702" spans="1:2">
      <c r="A36702" t="s">
        <v>418</v>
      </c>
      <c r="B36702" t="str">
        <f>IF(ISBLANK(VLOOKUP(A36702,Questionnaire!A:KQ,292,FALSE)),"#",VLOOKUP(A36702,Questionnaire!A:KQ,292,FALSE))</f>
        <v>#</v>
      </c>
    </row>
    <row r="36703" spans="1:2">
      <c r="A36703" t="s">
        <v>421</v>
      </c>
      <c r="B36703" t="str">
        <f>IF(ISBLANK(VLOOKUP(A36703,Questionnaire!A:KQ,292,FALSE)),"#",VLOOKUP(A36703,Questionnaire!A:KQ,292,FALSE))</f>
        <v>#</v>
      </c>
    </row>
    <row r="36704" spans="1:2">
      <c r="A36704" t="s">
        <v>424</v>
      </c>
      <c r="B36704" t="str">
        <f>IF(ISBLANK(VLOOKUP(A36704,Questionnaire!A:KQ,292,FALSE)),"#",VLOOKUP(A36704,Questionnaire!A:KQ,292,FALSE))</f>
        <v>#</v>
      </c>
    </row>
    <row r="36705" spans="1:2">
      <c r="A36705" t="s">
        <v>429</v>
      </c>
      <c r="B36705" t="str">
        <f>IF(ISBLANK(VLOOKUP(A36705,Questionnaire!A:KQ,292,FALSE)),"#",VLOOKUP(A36705,Questionnaire!A:KQ,292,FALSE))</f>
        <v>#</v>
      </c>
    </row>
    <row r="36706" spans="1:2">
      <c r="A36706" t="s">
        <v>432</v>
      </c>
      <c r="B36706" t="str">
        <f>IF(ISBLANK(VLOOKUP(A36706,Questionnaire!A:KQ,292,FALSE)),"#",VLOOKUP(A36706,Questionnaire!A:KQ,292,FALSE))</f>
        <v>#</v>
      </c>
    </row>
    <row r="36707" spans="1:2">
      <c r="A36707" t="s">
        <v>435</v>
      </c>
      <c r="B36707" t="str">
        <f>IF(ISBLANK(VLOOKUP(A36707,Questionnaire!A:KQ,292,FALSE)),"#",VLOOKUP(A36707,Questionnaire!A:KQ,292,FALSE))</f>
        <v>#</v>
      </c>
    </row>
    <row r="36708" spans="1:2">
      <c r="A36708" t="s">
        <v>437</v>
      </c>
      <c r="B36708" t="str">
        <f>IF(ISBLANK(VLOOKUP(A36708,Questionnaire!A:KQ,292,FALSE)),"#",VLOOKUP(A36708,Questionnaire!A:KQ,292,FALSE))</f>
        <v>#</v>
      </c>
    </row>
    <row r="36709" spans="1:2">
      <c r="A36709" t="s">
        <v>439</v>
      </c>
      <c r="B36709" t="str">
        <f>IF(ISBLANK(VLOOKUP(A36709,Questionnaire!A:KQ,292,FALSE)),"#",VLOOKUP(A36709,Questionnaire!A:KQ,292,FALSE))</f>
        <v>#</v>
      </c>
    </row>
    <row r="36710" spans="1:2">
      <c r="A36710" t="s">
        <v>442</v>
      </c>
      <c r="B36710" t="str">
        <f>IF(ISBLANK(VLOOKUP(A36710,Questionnaire!A:KQ,292,FALSE)),"#",VLOOKUP(A36710,Questionnaire!A:KQ,292,FALSE))</f>
        <v>#</v>
      </c>
    </row>
    <row r="36711" spans="1:2">
      <c r="A36711" t="s">
        <v>445</v>
      </c>
      <c r="B36711" t="str">
        <f>IF(ISBLANK(VLOOKUP(A36711,Questionnaire!A:KQ,292,FALSE)),"#",VLOOKUP(A36711,Questionnaire!A:KQ,292,FALSE))</f>
        <v>#</v>
      </c>
    </row>
    <row r="36712" spans="1:2">
      <c r="A36712" t="s">
        <v>448</v>
      </c>
      <c r="B36712" t="str">
        <f>IF(ISBLANK(VLOOKUP(A36712,Questionnaire!A:KQ,292,FALSE)),"#",VLOOKUP(A36712,Questionnaire!A:KQ,292,FALSE))</f>
        <v>#</v>
      </c>
    </row>
    <row r="36713" spans="1:2">
      <c r="A36713" t="s">
        <v>452</v>
      </c>
      <c r="B36713" t="str">
        <f>IF(ISBLANK(VLOOKUP(A36713,Questionnaire!A:KQ,292,FALSE)),"#",VLOOKUP(A36713,Questionnaire!A:KQ,292,FALSE))</f>
        <v>#</v>
      </c>
    </row>
    <row r="36714" spans="1:2">
      <c r="A36714" t="s">
        <v>455</v>
      </c>
      <c r="B36714" t="str">
        <f>IF(ISBLANK(VLOOKUP(A36714,Questionnaire!A:KQ,292,FALSE)),"#",VLOOKUP(A36714,Questionnaire!A:KQ,292,FALSE))</f>
        <v>#</v>
      </c>
    </row>
    <row r="36715" spans="1:2">
      <c r="A36715" t="s">
        <v>458</v>
      </c>
      <c r="B36715" t="str">
        <f>IF(ISBLANK(VLOOKUP(A36715,Questionnaire!A:KQ,292,FALSE)),"#",VLOOKUP(A36715,Questionnaire!A:KQ,292,FALSE))</f>
        <v>#</v>
      </c>
    </row>
    <row r="36716" spans="1:2">
      <c r="A36716" t="s">
        <v>461</v>
      </c>
      <c r="B36716" t="str">
        <f>IF(ISBLANK(VLOOKUP(A36716,Questionnaire!A:KQ,292,FALSE)),"#",VLOOKUP(A36716,Questionnaire!A:KQ,292,FALSE))</f>
        <v>#</v>
      </c>
    </row>
    <row r="36717" spans="1:2">
      <c r="A36717" t="s">
        <v>465</v>
      </c>
      <c r="B36717" t="str">
        <f>IF(ISBLANK(VLOOKUP(A36717,Questionnaire!A:KQ,292,FALSE)),"#",VLOOKUP(A36717,Questionnaire!A:KQ,292,FALSE))</f>
        <v>#</v>
      </c>
    </row>
    <row r="36718" spans="1:2">
      <c r="A36718" t="s">
        <v>467</v>
      </c>
      <c r="B36718" t="str">
        <f>IF(ISBLANK(VLOOKUP(A36718,Questionnaire!A:KQ,292,FALSE)),"#",VLOOKUP(A36718,Questionnaire!A:KQ,292,FALSE))</f>
        <v>#</v>
      </c>
    </row>
    <row r="36719" spans="1:2">
      <c r="A36719" t="s">
        <v>469</v>
      </c>
      <c r="B36719" t="str">
        <f>IF(ISBLANK(VLOOKUP(A36719,Questionnaire!A:KQ,292,FALSE)),"#",VLOOKUP(A36719,Questionnaire!A:KQ,292,FALSE))</f>
        <v>#</v>
      </c>
    </row>
    <row r="36720" spans="1:2">
      <c r="A36720" t="s">
        <v>471</v>
      </c>
      <c r="B36720" t="str">
        <f>IF(ISBLANK(VLOOKUP(A36720,Questionnaire!A:KQ,292,FALSE)),"#",VLOOKUP(A36720,Questionnaire!A:KQ,292,FALSE))</f>
        <v>#</v>
      </c>
    </row>
    <row r="36721" spans="1:3">
      <c r="A36721" t="s">
        <v>473</v>
      </c>
      <c r="B36721" t="str">
        <f>IF(ISBLANK(VLOOKUP(A36721,Questionnaire!A:KQ,292,FALSE)),"#",VLOOKUP(A36721,Questionnaire!A:KQ,292,FALSE))</f>
        <v>#</v>
      </c>
    </row>
    <row r="36722" spans="1:3">
      <c r="A36722" t="s">
        <v>475</v>
      </c>
      <c r="B36722" t="str">
        <f>IF(ISBLANK(VLOOKUP(A36722,Questionnaire!A:KQ,292,FALSE)),"#",VLOOKUP(A36722,Questionnaire!A:KQ,292,FALSE))</f>
        <v>#</v>
      </c>
    </row>
    <row r="36723" spans="1:3">
      <c r="A36723" t="s">
        <v>185</v>
      </c>
      <c r="B36723" t="str">
        <f>IF(ISBLANK(VLOOKUP(A36723,Questionnaire!A:KQ,293,FALSE)),"#",VLOOKUP(A36723,Questionnaire!A:KQ,293,FALSE))</f>
        <v>#</v>
      </c>
      <c r="C36723">
        <v>290</v>
      </c>
    </row>
    <row r="36724" spans="1:3">
      <c r="A36724" t="s">
        <v>187</v>
      </c>
      <c r="B36724" t="str">
        <f>IF(ISNA(VLOOKUP(VLOOKUP(A36724,Questionnaire!A:KQ,293,FALSE),'CORA Encoding'!D:E,2,FALSE)),"#",VLOOKUP(VLOOKUP(A36724,Questionnaire!A:KQ,293,FALSE),'CORA Encoding'!D:E,2,FALSE))</f>
        <v>#</v>
      </c>
    </row>
    <row r="36725" spans="1:3">
      <c r="A36725" t="s">
        <v>189</v>
      </c>
      <c r="B36725" t="str">
        <f>IF(ISNA(VLOOKUP(VLOOKUP(A36725,Questionnaire!A:KQ,293,FALSE),'CORA Encoding'!G:H,2,FALSE)),"#",VLOOKUP(VLOOKUP(A36725,Questionnaire!A:KQ,293,FALSE),'CORA Encoding'!G:H,2,FALSE))</f>
        <v>#</v>
      </c>
    </row>
    <row r="36726" spans="1:3">
      <c r="A36726" t="s">
        <v>191</v>
      </c>
      <c r="B36726" t="str">
        <f>IF(ISNA(VLOOKUP(VLOOKUP(A36726,Questionnaire!A:KQ,293,FALSE),'Country List'!E:F,2,FALSE)),"#",VLOOKUP(VLOOKUP(A36726,Questionnaire!A:KQ,293,FALSE),'Country List'!E:F,2,FALSE))</f>
        <v>#</v>
      </c>
    </row>
    <row r="36727" spans="1:3">
      <c r="A36727" t="s">
        <v>193</v>
      </c>
      <c r="B36727" t="str">
        <f>IF(ISNA(VLOOKUP(VLOOKUP(A36727,Questionnaire!A:KQ,293,FALSE),'Industry List'!B:C,2,FALSE)),"#",VLOOKUP(VLOOKUP(A36727,Questionnaire!A:KQ,293,FALSE),'Industry List'!B:C,2,FALSE))</f>
        <v>#</v>
      </c>
    </row>
    <row r="36728" spans="1:3">
      <c r="A36728" t="s">
        <v>197</v>
      </c>
      <c r="B36728" t="str">
        <f>IF(ISBLANK(VLOOKUP(A36728,Questionnaire!A:KQ,293,FALSE)),"#",VLOOKUP(A36728,Questionnaire!A:KQ,293,FALSE))</f>
        <v>#</v>
      </c>
    </row>
    <row r="36729" spans="1:3">
      <c r="A36729" t="s">
        <v>201</v>
      </c>
      <c r="B36729" t="str">
        <f>IF(ISBLANK(VLOOKUP(A36729,Questionnaire!A:KQ,293,FALSE)),"#",VLOOKUP(A36729,Questionnaire!A:KQ,293,FALSE))</f>
        <v>#</v>
      </c>
    </row>
    <row r="36730" spans="1:3">
      <c r="A36730" t="s">
        <v>203</v>
      </c>
      <c r="B36730" t="str">
        <f>IF(ISNA(VLOOKUP(VLOOKUP(A36730,Questionnaire!A:KQ,293,FALSE),'CORA Encoding'!J:K,2,FALSE)),"#",VLOOKUP(VLOOKUP(A36730,Questionnaire!A:KQ,293,FALSE),'CORA Encoding'!J:K,2,FALSE))</f>
        <v>#</v>
      </c>
    </row>
    <row r="36731" spans="1:3">
      <c r="A36731" t="s">
        <v>208</v>
      </c>
      <c r="B36731" t="str">
        <f>IF(ISBLANK(VLOOKUP(A36731,Questionnaire!A:KQ,293,FALSE)),"#",VLOOKUP(A36731,Questionnaire!A:KQ,293,FALSE))</f>
        <v>#</v>
      </c>
    </row>
    <row r="36732" spans="1:3">
      <c r="A36732" t="s">
        <v>213</v>
      </c>
      <c r="B36732" t="str">
        <f>IF(ISBLANK(VLOOKUP(A36732,Questionnaire!A:KQ,293,FALSE)),"#",VLOOKUP(A36732,Questionnaire!A:KQ,293,FALSE))</f>
        <v>#</v>
      </c>
    </row>
    <row r="36733" spans="1:3">
      <c r="A36733" t="s">
        <v>215</v>
      </c>
      <c r="B36733" t="str">
        <f>IF(ISBLANK(VLOOKUP(A36733,Questionnaire!A:KQ,293,FALSE)),"#",VLOOKUP(A36733,Questionnaire!A:KQ,293,FALSE))</f>
        <v>#</v>
      </c>
    </row>
    <row r="36734" spans="1:3">
      <c r="A36734" t="s">
        <v>217</v>
      </c>
      <c r="B36734" t="str">
        <f>IF(ISBLANK(VLOOKUP(A36734,Questionnaire!A:KQ,293,FALSE)),"#",VLOOKUP(A36734,Questionnaire!A:KQ,293,FALSE))</f>
        <v>#</v>
      </c>
    </row>
    <row r="36735" spans="1:3">
      <c r="A36735" t="s">
        <v>219</v>
      </c>
      <c r="B36735" t="str">
        <f>IF(ISBLANK(VLOOKUP(A36735,Questionnaire!A:KQ,293,FALSE)),"#",VLOOKUP(A36735,Questionnaire!A:KQ,293,FALSE))</f>
        <v>#</v>
      </c>
    </row>
    <row r="36736" spans="1:3">
      <c r="A36736" t="s">
        <v>221</v>
      </c>
      <c r="B36736" t="str">
        <f>IF(ISBLANK(VLOOKUP(A36736,Questionnaire!A:KQ,293,FALSE)),"#",VLOOKUP(A36736,Questionnaire!A:KQ,293,FALSE))</f>
        <v>#</v>
      </c>
    </row>
    <row r="36737" spans="1:2">
      <c r="A36737" t="s">
        <v>223</v>
      </c>
      <c r="B36737" t="str">
        <f>IF(ISBLANK(VLOOKUP(A36737,Questionnaire!A:KQ,293,FALSE)),"#",VLOOKUP(A36737,Questionnaire!A:KQ,293,FALSE))</f>
        <v>#</v>
      </c>
    </row>
    <row r="36738" spans="1:2">
      <c r="A36738" t="s">
        <v>225</v>
      </c>
      <c r="B36738" t="str">
        <f>IF(ISBLANK(VLOOKUP(A36738,Questionnaire!A:KQ,293,FALSE)),"#",VLOOKUP(A36738,Questionnaire!A:KQ,293,FALSE))</f>
        <v>#</v>
      </c>
    </row>
    <row r="36739" spans="1:2">
      <c r="A36739" t="s">
        <v>227</v>
      </c>
      <c r="B36739" t="str">
        <f>IF(ISBLANK(VLOOKUP(A36739,Questionnaire!A:KQ,293,FALSE)),"#",VLOOKUP(A36739,Questionnaire!A:KQ,293,FALSE))</f>
        <v>#</v>
      </c>
    </row>
    <row r="36740" spans="1:2">
      <c r="A36740" t="s">
        <v>229</v>
      </c>
      <c r="B36740" t="str">
        <f>IF(ISBLANK(VLOOKUP(A36740,Questionnaire!A:KQ,293,FALSE)),"#",VLOOKUP(A36740,Questionnaire!A:KQ,293,FALSE))</f>
        <v>#</v>
      </c>
    </row>
    <row r="36741" spans="1:2">
      <c r="A36741" t="s">
        <v>231</v>
      </c>
      <c r="B36741" t="str">
        <f>IF(ISBLANK(VLOOKUP(A36741,Questionnaire!A:KQ,293,FALSE)),"#",VLOOKUP(A36741,Questionnaire!A:KQ,293,FALSE))</f>
        <v>#</v>
      </c>
    </row>
    <row r="36742" spans="1:2">
      <c r="A36742" t="s">
        <v>233</v>
      </c>
      <c r="B36742" t="str">
        <f>IF(ISBLANK(VLOOKUP(A36742,Questionnaire!A:KQ,293,FALSE)),"#",VLOOKUP(A36742,Questionnaire!A:KQ,293,FALSE))</f>
        <v>#</v>
      </c>
    </row>
    <row r="36743" spans="1:2">
      <c r="A36743" t="s">
        <v>235</v>
      </c>
      <c r="B36743" t="str">
        <f>IF(ISBLANK(VLOOKUP(A36743,Questionnaire!A:KQ,293,FALSE)),"#",VLOOKUP(A36743,Questionnaire!A:KQ,293,FALSE))</f>
        <v>#</v>
      </c>
    </row>
    <row r="36744" spans="1:2">
      <c r="A36744" t="s">
        <v>237</v>
      </c>
      <c r="B36744" t="str">
        <f>IF(ISBLANK(VLOOKUP(A36744,Questionnaire!A:KQ,293,FALSE)),"#",VLOOKUP(A36744,Questionnaire!A:KQ,293,FALSE))</f>
        <v>#</v>
      </c>
    </row>
    <row r="36745" spans="1:2">
      <c r="A36745" t="s">
        <v>239</v>
      </c>
      <c r="B36745" t="str">
        <f>IF(ISBLANK(VLOOKUP(A36745,Questionnaire!A:KQ,293,FALSE)),"#",VLOOKUP(A36745,Questionnaire!A:KQ,293,FALSE))</f>
        <v>#</v>
      </c>
    </row>
    <row r="36746" spans="1:2">
      <c r="A36746" t="s">
        <v>242</v>
      </c>
      <c r="B36746" t="str">
        <f>IF(ISBLANK(VLOOKUP(A36746,Questionnaire!A:KQ,293,FALSE)),"#",VLOOKUP(A36746,Questionnaire!A:KQ,293,FALSE))</f>
        <v>#</v>
      </c>
    </row>
    <row r="36747" spans="1:2">
      <c r="A36747" t="s">
        <v>245</v>
      </c>
      <c r="B36747" t="str">
        <f>IF(ISBLANK(VLOOKUP(A36747,Questionnaire!A:KQ,293,FALSE)),"#",VLOOKUP(A36747,Questionnaire!A:KQ,293,FALSE))</f>
        <v>#</v>
      </c>
    </row>
    <row r="36748" spans="1:2">
      <c r="A36748" t="s">
        <v>247</v>
      </c>
      <c r="B36748" t="str">
        <f>IF(ISBLANK(VLOOKUP(A36748,Questionnaire!A:KQ,293,FALSE)),"#",VLOOKUP(A36748,Questionnaire!A:KQ,293,FALSE))</f>
        <v>#</v>
      </c>
    </row>
    <row r="36749" spans="1:2">
      <c r="A36749" t="s">
        <v>249</v>
      </c>
      <c r="B36749" t="str">
        <f>IF(ISBLANK(VLOOKUP(A36749,Questionnaire!A:KQ,293,FALSE)),"#",VLOOKUP(A36749,Questionnaire!A:KQ,293,FALSE))</f>
        <v>#</v>
      </c>
    </row>
    <row r="36750" spans="1:2">
      <c r="A36750" t="s">
        <v>250</v>
      </c>
      <c r="B36750" t="str">
        <f>IF(ISBLANK(VLOOKUP(A36750,Questionnaire!A:KQ,293,FALSE)),"#",VLOOKUP(A36750,Questionnaire!A:KQ,293,FALSE))</f>
        <v>#</v>
      </c>
    </row>
    <row r="36751" spans="1:2">
      <c r="A36751" t="s">
        <v>252</v>
      </c>
      <c r="B36751" t="str">
        <f>IF(ISBLANK(VLOOKUP(A36751,Questionnaire!A:KQ,293,FALSE)),"#",VLOOKUP(A36751,Questionnaire!A:KQ,293,FALSE))</f>
        <v>#</v>
      </c>
    </row>
    <row r="36752" spans="1:2">
      <c r="A36752" t="s">
        <v>255</v>
      </c>
      <c r="B36752" t="str">
        <f>IF(ISBLANK(VLOOKUP(A36752,Questionnaire!A:KQ,293,FALSE)),"#",VLOOKUP(A36752,Questionnaire!A:KQ,293,FALSE))</f>
        <v>#</v>
      </c>
    </row>
    <row r="36753" spans="1:2">
      <c r="A36753" t="s">
        <v>258</v>
      </c>
      <c r="B36753" t="str">
        <f>IF(ISNA(VLOOKUP(VLOOKUP(A36753,Questionnaire!A:KQ,293,FALSE),'CORA Encoding'!M:N,2,FALSE)),"#",VLOOKUP(VLOOKUP(A36753,Questionnaire!A:KQ,293,FALSE),'CORA Encoding'!M:N,2,FALSE))</f>
        <v>#</v>
      </c>
    </row>
    <row r="36754" spans="1:2">
      <c r="A36754" t="s">
        <v>261</v>
      </c>
      <c r="B36754" t="str">
        <f>IF(ISBLANK(VLOOKUP(A36754,Questionnaire!A:KQ,293,FALSE)),"#",VLOOKUP(A36754,Questionnaire!A:KQ,293,FALSE))</f>
        <v>#</v>
      </c>
    </row>
    <row r="36755" spans="1:2">
      <c r="A36755" t="s">
        <v>263</v>
      </c>
      <c r="B36755" t="str">
        <f>IF(ISBLANK(VLOOKUP(A36755,Questionnaire!A:KQ,293,FALSE)),"#",VLOOKUP(A36755,Questionnaire!A:KQ,293,FALSE))</f>
        <v>#</v>
      </c>
    </row>
    <row r="36756" spans="1:2">
      <c r="A36756" t="s">
        <v>265</v>
      </c>
      <c r="B36756" t="str">
        <f>IF(ISBLANK(VLOOKUP(A36756,Questionnaire!A:KQ,293,FALSE)),"#",VLOOKUP(A36756,Questionnaire!A:KQ,293,FALSE))</f>
        <v>#</v>
      </c>
    </row>
    <row r="36757" spans="1:2">
      <c r="A36757" t="s">
        <v>267</v>
      </c>
      <c r="B36757" t="str">
        <f>IF(ISBLANK(VLOOKUP(A36757,Questionnaire!A:KQ,293,FALSE)),"#",VLOOKUP(A36757,Questionnaire!A:KQ,293,FALSE))</f>
        <v>#</v>
      </c>
    </row>
    <row r="36758" spans="1:2">
      <c r="A36758" t="s">
        <v>269</v>
      </c>
      <c r="B36758" t="str">
        <f>IF(ISBLANK(VLOOKUP(A36758,Questionnaire!A:KQ,293,FALSE)),"#",VLOOKUP(A36758,Questionnaire!A:KQ,293,FALSE))</f>
        <v>#</v>
      </c>
    </row>
    <row r="36759" spans="1:2">
      <c r="A36759" t="s">
        <v>274</v>
      </c>
      <c r="B36759" t="str">
        <f>IF(ISBLANK(VLOOKUP(A36759,Questionnaire!A:KQ,293,FALSE)),"#",VLOOKUP(A36759,Questionnaire!A:KQ,293,FALSE))</f>
        <v>#</v>
      </c>
    </row>
    <row r="36760" spans="1:2">
      <c r="A36760" t="s">
        <v>276</v>
      </c>
      <c r="B36760" t="str">
        <f>IF(ISBLANK(VLOOKUP(A36760,Questionnaire!A:KQ,293,FALSE)),"#",VLOOKUP(A36760,Questionnaire!A:KQ,293,FALSE))</f>
        <v>#</v>
      </c>
    </row>
    <row r="36761" spans="1:2">
      <c r="A36761" t="s">
        <v>278</v>
      </c>
      <c r="B36761" t="str">
        <f>IF(ISBLANK(VLOOKUP(A36761,Questionnaire!A:KQ,293,FALSE)),"#",VLOOKUP(A36761,Questionnaire!A:KQ,293,FALSE))</f>
        <v>#</v>
      </c>
    </row>
    <row r="36762" spans="1:2">
      <c r="A36762" t="s">
        <v>280</v>
      </c>
      <c r="B36762" t="str">
        <f>IF(ISBLANK(VLOOKUP(A36762,Questionnaire!A:KQ,293,FALSE)),"#",VLOOKUP(A36762,Questionnaire!A:KQ,293,FALSE))</f>
        <v>#</v>
      </c>
    </row>
    <row r="36763" spans="1:2">
      <c r="A36763" t="s">
        <v>282</v>
      </c>
      <c r="B36763" t="str">
        <f>IF(ISBLANK(VLOOKUP(A36763,Questionnaire!A:KQ,293,FALSE)),"#",VLOOKUP(A36763,Questionnaire!A:KQ,293,FALSE))</f>
        <v>#</v>
      </c>
    </row>
    <row r="36764" spans="1:2">
      <c r="A36764" t="s">
        <v>286</v>
      </c>
      <c r="B36764" t="str">
        <f>IF(ISBLANK(VLOOKUP(A36764,Questionnaire!A:KQ,293,FALSE)),"#",VLOOKUP(A36764,Questionnaire!A:KQ,293,FALSE))</f>
        <v>#</v>
      </c>
    </row>
    <row r="36765" spans="1:2">
      <c r="A36765" t="s">
        <v>288</v>
      </c>
      <c r="B36765" t="str">
        <f>IF(ISBLANK(VLOOKUP(A36765,Questionnaire!A:KQ,293,FALSE)),"#",VLOOKUP(A36765,Questionnaire!A:KQ,293,FALSE))</f>
        <v>#</v>
      </c>
    </row>
    <row r="36766" spans="1:2">
      <c r="A36766" t="s">
        <v>290</v>
      </c>
      <c r="B36766" t="str">
        <f>IF(ISBLANK(VLOOKUP(A36766,Questionnaire!A:KQ,293,FALSE)),"#",VLOOKUP(A36766,Questionnaire!A:KQ,293,FALSE))</f>
        <v>#</v>
      </c>
    </row>
    <row r="36767" spans="1:2">
      <c r="A36767" t="s">
        <v>292</v>
      </c>
      <c r="B36767" t="str">
        <f>IF(ISBLANK(VLOOKUP(A36767,Questionnaire!A:KQ,293,FALSE)),"#",VLOOKUP(A36767,Questionnaire!A:KQ,293,FALSE))</f>
        <v>#</v>
      </c>
    </row>
    <row r="36768" spans="1:2">
      <c r="A36768" t="s">
        <v>294</v>
      </c>
      <c r="B36768" t="str">
        <f>IF(ISBLANK(VLOOKUP(A36768,Questionnaire!A:KQ,293,FALSE)),"#",VLOOKUP(A36768,Questionnaire!A:KQ,293,FALSE))</f>
        <v>#</v>
      </c>
    </row>
    <row r="36769" spans="1:2">
      <c r="A36769" t="s">
        <v>296</v>
      </c>
      <c r="B36769" t="str">
        <f>IF(ISBLANK(VLOOKUP(A36769,Questionnaire!A:KQ,293,FALSE)),"#",VLOOKUP(A36769,Questionnaire!A:KQ,293,FALSE))</f>
        <v>#</v>
      </c>
    </row>
    <row r="36770" spans="1:2">
      <c r="A36770" t="s">
        <v>301</v>
      </c>
      <c r="B36770" t="str">
        <f>IF(ISBLANK(VLOOKUP(A36770,Questionnaire!A:KQ,293,FALSE)),"#",VLOOKUP(A36770,Questionnaire!A:KQ,293,FALSE))</f>
        <v>#</v>
      </c>
    </row>
    <row r="36771" spans="1:2">
      <c r="A36771" t="s">
        <v>303</v>
      </c>
      <c r="B36771" t="str">
        <f>IF(ISBLANK(VLOOKUP(A36771,Questionnaire!A:KQ,293,FALSE)),"#",VLOOKUP(A36771,Questionnaire!A:KQ,293,FALSE))</f>
        <v>#</v>
      </c>
    </row>
    <row r="36772" spans="1:2">
      <c r="A36772" t="s">
        <v>305</v>
      </c>
      <c r="B36772" t="str">
        <f>IF(ISBLANK(VLOOKUP(A36772,Questionnaire!A:KQ,293,FALSE)),"#",VLOOKUP(A36772,Questionnaire!A:KQ,293,FALSE))</f>
        <v>#</v>
      </c>
    </row>
    <row r="36773" spans="1:2">
      <c r="A36773" t="s">
        <v>307</v>
      </c>
      <c r="B36773" t="str">
        <f>IF(ISBLANK(VLOOKUP(A36773,Questionnaire!A:KQ,293,FALSE)),"#",VLOOKUP(A36773,Questionnaire!A:KQ,293,FALSE))</f>
        <v>#</v>
      </c>
    </row>
    <row r="36774" spans="1:2">
      <c r="A36774" t="s">
        <v>311</v>
      </c>
      <c r="B36774" t="str">
        <f>IF(ISBLANK(VLOOKUP(A36774,Questionnaire!A:KQ,293,FALSE)),"#",VLOOKUP(A36774,Questionnaire!A:KQ,293,FALSE))</f>
        <v>#</v>
      </c>
    </row>
    <row r="36775" spans="1:2">
      <c r="A36775" t="s">
        <v>313</v>
      </c>
      <c r="B36775" t="str">
        <f>IF(ISBLANK(VLOOKUP(A36775,Questionnaire!A:KQ,293,FALSE)),"#",VLOOKUP(A36775,Questionnaire!A:KQ,293,FALSE))</f>
        <v>#</v>
      </c>
    </row>
    <row r="36776" spans="1:2">
      <c r="A36776" t="s">
        <v>314</v>
      </c>
      <c r="B36776" t="str">
        <f>IF(ISBLANK(VLOOKUP(A36776,Questionnaire!A:KQ,293,FALSE)),"#",VLOOKUP(A36776,Questionnaire!A:KQ,293,FALSE))</f>
        <v>#</v>
      </c>
    </row>
    <row r="36777" spans="1:2">
      <c r="A36777" t="s">
        <v>315</v>
      </c>
      <c r="B36777" t="str">
        <f>IF(ISBLANK(VLOOKUP(A36777,Questionnaire!A:KQ,293,FALSE)),"#",VLOOKUP(A36777,Questionnaire!A:KQ,293,FALSE))</f>
        <v>#</v>
      </c>
    </row>
    <row r="36778" spans="1:2">
      <c r="A36778" t="s">
        <v>317</v>
      </c>
      <c r="B36778" t="str">
        <f>IF(ISBLANK(VLOOKUP(A36778,Questionnaire!A:KQ,293,FALSE)),"#",VLOOKUP(A36778,Questionnaire!A:KQ,293,FALSE))</f>
        <v>#</v>
      </c>
    </row>
    <row r="36779" spans="1:2">
      <c r="A36779" t="s">
        <v>319</v>
      </c>
      <c r="B36779" t="str">
        <f>IF(ISBLANK(VLOOKUP(A36779,Questionnaire!A:KQ,293,FALSE)),"#",VLOOKUP(A36779,Questionnaire!A:KQ,293,FALSE))</f>
        <v>#</v>
      </c>
    </row>
    <row r="36780" spans="1:2">
      <c r="A36780" t="s">
        <v>322</v>
      </c>
      <c r="B36780" t="str">
        <f>IF(ISBLANK(VLOOKUP(A36780,Questionnaire!A:KQ,293,FALSE)),"#",VLOOKUP(A36780,Questionnaire!A:KQ,293,FALSE))</f>
        <v>#</v>
      </c>
    </row>
    <row r="36781" spans="1:2">
      <c r="A36781" t="s">
        <v>326</v>
      </c>
      <c r="B36781" t="str">
        <f>IF(ISBLANK(VLOOKUP(A36781,Questionnaire!A:KQ,293,FALSE)),"#",VLOOKUP(A36781,Questionnaire!A:KQ,293,FALSE))</f>
        <v>#</v>
      </c>
    </row>
    <row r="36782" spans="1:2">
      <c r="A36782" t="s">
        <v>328</v>
      </c>
      <c r="B36782" t="str">
        <f>IF(ISBLANK(VLOOKUP(A36782,Questionnaire!A:KQ,293,FALSE)),"#",VLOOKUP(A36782,Questionnaire!A:KQ,293,FALSE))</f>
        <v>#</v>
      </c>
    </row>
    <row r="36783" spans="1:2">
      <c r="A36783" t="s">
        <v>332</v>
      </c>
      <c r="B36783" t="str">
        <f>IF(ISBLANK(VLOOKUP(A36783,Questionnaire!A:KQ,293,FALSE)),"#",VLOOKUP(A36783,Questionnaire!A:KQ,293,FALSE))</f>
        <v>#</v>
      </c>
    </row>
    <row r="36784" spans="1:2">
      <c r="A36784" t="s">
        <v>333</v>
      </c>
      <c r="B36784" t="str">
        <f>IF(ISBLANK(VLOOKUP(A36784,Questionnaire!A:KQ,293,FALSE)),"#",VLOOKUP(A36784,Questionnaire!A:KQ,293,FALSE))</f>
        <v>#</v>
      </c>
    </row>
    <row r="36785" spans="1:2">
      <c r="A36785" t="s">
        <v>334</v>
      </c>
      <c r="B36785" t="str">
        <f>IF(ISBLANK(VLOOKUP(A36785,Questionnaire!A:KQ,293,FALSE)),"#",VLOOKUP(A36785,Questionnaire!A:KQ,293,FALSE))</f>
        <v>#</v>
      </c>
    </row>
    <row r="36786" spans="1:2">
      <c r="A36786" t="s">
        <v>335</v>
      </c>
      <c r="B36786" t="str">
        <f>IF(ISBLANK(VLOOKUP(A36786,Questionnaire!A:KQ,293,FALSE)),"#",VLOOKUP(A36786,Questionnaire!A:KQ,293,FALSE))</f>
        <v>#</v>
      </c>
    </row>
    <row r="36787" spans="1:2">
      <c r="A36787" t="s">
        <v>336</v>
      </c>
      <c r="B36787" t="str">
        <f>IF(ISBLANK(VLOOKUP(A36787,Questionnaire!A:KQ,293,FALSE)),"#",VLOOKUP(A36787,Questionnaire!A:KQ,293,FALSE))</f>
        <v>#</v>
      </c>
    </row>
    <row r="36788" spans="1:2">
      <c r="A36788" t="s">
        <v>337</v>
      </c>
      <c r="B36788" t="str">
        <f>IF(ISBLANK(VLOOKUP(A36788,Questionnaire!A:KQ,293,FALSE)),"#",VLOOKUP(A36788,Questionnaire!A:KQ,293,FALSE))</f>
        <v>#</v>
      </c>
    </row>
    <row r="36789" spans="1:2">
      <c r="A36789" t="s">
        <v>338</v>
      </c>
      <c r="B36789" t="str">
        <f>IF(ISBLANK(VLOOKUP(A36789,Questionnaire!A:KQ,293,FALSE)),"#",VLOOKUP(A36789,Questionnaire!A:KQ,293,FALSE))</f>
        <v>#</v>
      </c>
    </row>
    <row r="36790" spans="1:2">
      <c r="A36790" t="s">
        <v>339</v>
      </c>
      <c r="B36790" t="str">
        <f>IF(ISBLANK(VLOOKUP(A36790,Questionnaire!A:KQ,293,FALSE)),"#",VLOOKUP(A36790,Questionnaire!A:KQ,293,FALSE))</f>
        <v>#</v>
      </c>
    </row>
    <row r="36791" spans="1:2">
      <c r="A36791" t="s">
        <v>340</v>
      </c>
      <c r="B36791" t="str">
        <f>IF(ISBLANK(VLOOKUP(A36791,Questionnaire!A:KQ,293,FALSE)),"#",VLOOKUP(A36791,Questionnaire!A:KQ,293,FALSE))</f>
        <v>#</v>
      </c>
    </row>
    <row r="36792" spans="1:2">
      <c r="A36792" t="s">
        <v>341</v>
      </c>
      <c r="B36792" t="str">
        <f>IF(ISBLANK(VLOOKUP(A36792,Questionnaire!A:KQ,293,FALSE)),"#",VLOOKUP(A36792,Questionnaire!A:KQ,293,FALSE))</f>
        <v>#</v>
      </c>
    </row>
    <row r="36793" spans="1:2">
      <c r="A36793" t="s">
        <v>342</v>
      </c>
      <c r="B36793" t="str">
        <f>IF(ISBLANK(VLOOKUP(A36793,Questionnaire!A:KQ,293,FALSE)),"#",VLOOKUP(A36793,Questionnaire!A:KQ,293,FALSE))</f>
        <v>#</v>
      </c>
    </row>
    <row r="36794" spans="1:2">
      <c r="A36794" t="s">
        <v>343</v>
      </c>
      <c r="B36794" t="str">
        <f>IF(ISBLANK(VLOOKUP(A36794,Questionnaire!A:KQ,293,FALSE)),"#",VLOOKUP(A36794,Questionnaire!A:KQ,293,FALSE))</f>
        <v>#</v>
      </c>
    </row>
    <row r="36795" spans="1:2">
      <c r="A36795" t="s">
        <v>344</v>
      </c>
      <c r="B36795" t="str">
        <f>IF(ISBLANK(VLOOKUP(A36795,Questionnaire!A:KQ,293,FALSE)),"#",VLOOKUP(A36795,Questionnaire!A:KQ,293,FALSE))</f>
        <v>#</v>
      </c>
    </row>
    <row r="36796" spans="1:2">
      <c r="A36796" t="s">
        <v>345</v>
      </c>
      <c r="B36796" t="str">
        <f>IF(ISBLANK(VLOOKUP(A36796,Questionnaire!A:KQ,293,FALSE)),"#",VLOOKUP(A36796,Questionnaire!A:KQ,293,FALSE))</f>
        <v>#</v>
      </c>
    </row>
    <row r="36797" spans="1:2">
      <c r="A36797" t="s">
        <v>348</v>
      </c>
      <c r="B36797" t="str">
        <f>IF(ISBLANK(VLOOKUP(A36797,Questionnaire!A:KQ,293,FALSE)),"#",VLOOKUP(A36797,Questionnaire!A:KQ,293,FALSE))</f>
        <v>#</v>
      </c>
    </row>
    <row r="36798" spans="1:2">
      <c r="A36798" t="s">
        <v>353</v>
      </c>
      <c r="B36798" t="str">
        <f>IF(ISBLANK(VLOOKUP(A36798,Questionnaire!A:KQ,293,FALSE)),"#",VLOOKUP(A36798,Questionnaire!A:KQ,293,FALSE))</f>
        <v>#</v>
      </c>
    </row>
    <row r="36799" spans="1:2">
      <c r="A36799" t="s">
        <v>354</v>
      </c>
      <c r="B36799" t="str">
        <f>IF(ISBLANK(VLOOKUP(A36799,Questionnaire!A:KQ,293,FALSE)),"#",VLOOKUP(A36799,Questionnaire!A:KQ,293,FALSE))</f>
        <v>#</v>
      </c>
    </row>
    <row r="36800" spans="1:2">
      <c r="A36800" t="s">
        <v>355</v>
      </c>
      <c r="B36800" t="str">
        <f>IF(ISBLANK(VLOOKUP(A36800,Questionnaire!A:KQ,293,FALSE)),"#",VLOOKUP(A36800,Questionnaire!A:KQ,293,FALSE))</f>
        <v>#</v>
      </c>
    </row>
    <row r="36801" spans="1:2">
      <c r="A36801" t="s">
        <v>356</v>
      </c>
      <c r="B36801" t="str">
        <f>IF(ISBLANK(VLOOKUP(A36801,Questionnaire!A:KQ,293,FALSE)),"#",VLOOKUP(A36801,Questionnaire!A:KQ,293,FALSE))</f>
        <v>#</v>
      </c>
    </row>
    <row r="36802" spans="1:2">
      <c r="A36802" t="s">
        <v>357</v>
      </c>
      <c r="B36802" t="str">
        <f>IF(ISBLANK(VLOOKUP(A36802,Questionnaire!A:KQ,293,FALSE)),"#",VLOOKUP(A36802,Questionnaire!A:KQ,293,FALSE))</f>
        <v>#</v>
      </c>
    </row>
    <row r="36803" spans="1:2">
      <c r="A36803" t="s">
        <v>360</v>
      </c>
      <c r="B36803" t="str">
        <f>IF(ISBLANK(VLOOKUP(A36803,Questionnaire!A:KQ,293,FALSE)),"#",VLOOKUP(A36803,Questionnaire!A:KQ,293,FALSE))</f>
        <v>#</v>
      </c>
    </row>
    <row r="36804" spans="1:2">
      <c r="A36804" t="s">
        <v>362</v>
      </c>
      <c r="B36804" t="str">
        <f>IF(ISBLANK(VLOOKUP(A36804,Questionnaire!A:KQ,293,FALSE)),"#",VLOOKUP(A36804,Questionnaire!A:KQ,293,FALSE))</f>
        <v>#</v>
      </c>
    </row>
    <row r="36805" spans="1:2">
      <c r="A36805" t="s">
        <v>363</v>
      </c>
      <c r="B36805" t="str">
        <f>IF(ISBLANK(VLOOKUP(A36805,Questionnaire!A:KQ,293,FALSE)),"#",VLOOKUP(A36805,Questionnaire!A:KQ,293,FALSE))</f>
        <v>#</v>
      </c>
    </row>
    <row r="36806" spans="1:2">
      <c r="A36806" t="s">
        <v>364</v>
      </c>
      <c r="B36806" t="str">
        <f>IF(ISBLANK(VLOOKUP(A36806,Questionnaire!A:KQ,293,FALSE)),"#",VLOOKUP(A36806,Questionnaire!A:KQ,293,FALSE))</f>
        <v>#</v>
      </c>
    </row>
    <row r="36807" spans="1:2">
      <c r="A36807" t="s">
        <v>365</v>
      </c>
      <c r="B36807" t="str">
        <f>IF(ISBLANK(VLOOKUP(A36807,Questionnaire!A:KQ,293,FALSE)),"#",VLOOKUP(A36807,Questionnaire!A:KQ,293,FALSE))</f>
        <v>#</v>
      </c>
    </row>
    <row r="36808" spans="1:2">
      <c r="A36808" t="s">
        <v>366</v>
      </c>
      <c r="B36808" t="str">
        <f>IF(ISBLANK(VLOOKUP(A36808,Questionnaire!A:KQ,293,FALSE)),"#",VLOOKUP(A36808,Questionnaire!A:KQ,293,FALSE))</f>
        <v>#</v>
      </c>
    </row>
    <row r="36809" spans="1:2">
      <c r="A36809" t="s">
        <v>371</v>
      </c>
      <c r="B36809" t="str">
        <f>IF(ISBLANK(VLOOKUP(A36809,Questionnaire!A:KQ,293,FALSE)),"#",VLOOKUP(A36809,Questionnaire!A:KQ,293,FALSE))</f>
        <v>#</v>
      </c>
    </row>
    <row r="36810" spans="1:2">
      <c r="A36810" t="s">
        <v>372</v>
      </c>
      <c r="B36810" t="str">
        <f>IF(ISBLANK(VLOOKUP(A36810,Questionnaire!A:KQ,293,FALSE)),"#",VLOOKUP(A36810,Questionnaire!A:KQ,293,FALSE))</f>
        <v>#</v>
      </c>
    </row>
    <row r="36811" spans="1:2">
      <c r="A36811" t="s">
        <v>373</v>
      </c>
      <c r="B36811" t="str">
        <f>IF(ISBLANK(VLOOKUP(A36811,Questionnaire!A:KQ,293,FALSE)),"#",VLOOKUP(A36811,Questionnaire!A:KQ,293,FALSE))</f>
        <v>#</v>
      </c>
    </row>
    <row r="36812" spans="1:2">
      <c r="A36812" t="s">
        <v>374</v>
      </c>
      <c r="B36812" t="str">
        <f>IF(ISBLANK(VLOOKUP(A36812,Questionnaire!A:KQ,293,FALSE)),"#",VLOOKUP(A36812,Questionnaire!A:KQ,293,FALSE))</f>
        <v>#</v>
      </c>
    </row>
    <row r="36813" spans="1:2">
      <c r="A36813" t="s">
        <v>377</v>
      </c>
      <c r="B36813" t="str">
        <f>IF(ISBLANK(VLOOKUP(A36813,Questionnaire!A:KQ,293,FALSE)),"#",VLOOKUP(A36813,Questionnaire!A:KQ,293,FALSE))</f>
        <v>#</v>
      </c>
    </row>
    <row r="36814" spans="1:2">
      <c r="A36814" t="s">
        <v>379</v>
      </c>
      <c r="B36814" t="str">
        <f>IF(ISBLANK(VLOOKUP(A36814,Questionnaire!A:KQ,293,FALSE)),"#",VLOOKUP(A36814,Questionnaire!A:KQ,293,FALSE))</f>
        <v>#</v>
      </c>
    </row>
    <row r="36815" spans="1:2">
      <c r="A36815" t="s">
        <v>380</v>
      </c>
      <c r="B36815" t="str">
        <f>IF(ISBLANK(VLOOKUP(A36815,Questionnaire!A:KQ,293,FALSE)),"#",VLOOKUP(A36815,Questionnaire!A:KQ,293,FALSE))</f>
        <v>#</v>
      </c>
    </row>
    <row r="36816" spans="1:2">
      <c r="A36816" t="s">
        <v>381</v>
      </c>
      <c r="B36816" t="str">
        <f>IF(ISBLANK(VLOOKUP(A36816,Questionnaire!A:KQ,293,FALSE)),"#",VLOOKUP(A36816,Questionnaire!A:KQ,293,FALSE))</f>
        <v>#</v>
      </c>
    </row>
    <row r="36817" spans="1:2">
      <c r="A36817" t="s">
        <v>382</v>
      </c>
      <c r="B36817" t="str">
        <f>IF(ISBLANK(VLOOKUP(A36817,Questionnaire!A:KQ,293,FALSE)),"#",VLOOKUP(A36817,Questionnaire!A:KQ,293,FALSE))</f>
        <v>#</v>
      </c>
    </row>
    <row r="36818" spans="1:2">
      <c r="A36818" t="s">
        <v>384</v>
      </c>
      <c r="B36818" t="str">
        <f>IF(ISBLANK(VLOOKUP(A36818,Questionnaire!A:KQ,293,FALSE)),"#",VLOOKUP(A36818,Questionnaire!A:KQ,293,FALSE))</f>
        <v>#</v>
      </c>
    </row>
    <row r="36819" spans="1:2">
      <c r="A36819" t="s">
        <v>387</v>
      </c>
      <c r="B36819" t="str">
        <f>IF(ISBLANK(VLOOKUP(A36819,Questionnaire!A:KQ,293,FALSE)),"#",VLOOKUP(A36819,Questionnaire!A:KQ,293,FALSE))</f>
        <v>#</v>
      </c>
    </row>
    <row r="36820" spans="1:2">
      <c r="A36820" t="s">
        <v>391</v>
      </c>
      <c r="B36820" t="str">
        <f>IF(ISBLANK(VLOOKUP(A36820,Questionnaire!A:KQ,293,FALSE)),"#",VLOOKUP(A36820,Questionnaire!A:KQ,293,FALSE))</f>
        <v>#</v>
      </c>
    </row>
    <row r="36821" spans="1:2">
      <c r="A36821" t="s">
        <v>393</v>
      </c>
      <c r="B36821" t="str">
        <f>IF(ISBLANK(VLOOKUP(A36821,Questionnaire!A:KQ,293,FALSE)),"#",VLOOKUP(A36821,Questionnaire!A:KQ,293,FALSE))</f>
        <v>#</v>
      </c>
    </row>
    <row r="36822" spans="1:2">
      <c r="A36822" t="s">
        <v>395</v>
      </c>
      <c r="B36822" t="str">
        <f>IF(ISBLANK(VLOOKUP(A36822,Questionnaire!A:KQ,293,FALSE)),"#",VLOOKUP(A36822,Questionnaire!A:KQ,293,FALSE))</f>
        <v>#</v>
      </c>
    </row>
    <row r="36823" spans="1:2">
      <c r="A36823" t="s">
        <v>398</v>
      </c>
      <c r="B36823" t="str">
        <f>IF(ISBLANK(VLOOKUP(A36823,Questionnaire!A:KQ,293,FALSE)),"#",VLOOKUP(A36823,Questionnaire!A:KQ,293,FALSE))</f>
        <v>#</v>
      </c>
    </row>
    <row r="36824" spans="1:2">
      <c r="A36824" t="s">
        <v>402</v>
      </c>
      <c r="B36824" t="str">
        <f>IF(ISBLANK(VLOOKUP(A36824,Questionnaire!A:KQ,293,FALSE)),"#",VLOOKUP(A36824,Questionnaire!A:KQ,293,FALSE))</f>
        <v>#</v>
      </c>
    </row>
    <row r="36825" spans="1:2">
      <c r="A36825" t="s">
        <v>405</v>
      </c>
      <c r="B36825" t="str">
        <f>IF(ISBLANK(VLOOKUP(A36825,Questionnaire!A:KQ,293,FALSE)),"#",VLOOKUP(A36825,Questionnaire!A:KQ,293,FALSE))</f>
        <v>#</v>
      </c>
    </row>
    <row r="36826" spans="1:2">
      <c r="A36826" t="s">
        <v>409</v>
      </c>
      <c r="B36826" t="str">
        <f>IF(ISBLANK(VLOOKUP(A36826,Questionnaire!A:KQ,293,FALSE)),"#",VLOOKUP(A36826,Questionnaire!A:KQ,293,FALSE))</f>
        <v>#</v>
      </c>
    </row>
    <row r="36827" spans="1:2">
      <c r="A36827" t="s">
        <v>412</v>
      </c>
      <c r="B36827" t="str">
        <f>IF(ISBLANK(VLOOKUP(A36827,Questionnaire!A:KQ,293,FALSE)),"#",VLOOKUP(A36827,Questionnaire!A:KQ,293,FALSE))</f>
        <v>#</v>
      </c>
    </row>
    <row r="36828" spans="1:2">
      <c r="A36828" t="s">
        <v>415</v>
      </c>
      <c r="B36828" t="str">
        <f>IF(ISBLANK(VLOOKUP(A36828,Questionnaire!A:KQ,293,FALSE)),"#",VLOOKUP(A36828,Questionnaire!A:KQ,293,FALSE))</f>
        <v>#</v>
      </c>
    </row>
    <row r="36829" spans="1:2">
      <c r="A36829" t="s">
        <v>418</v>
      </c>
      <c r="B36829" t="str">
        <f>IF(ISBLANK(VLOOKUP(A36829,Questionnaire!A:KQ,293,FALSE)),"#",VLOOKUP(A36829,Questionnaire!A:KQ,293,FALSE))</f>
        <v>#</v>
      </c>
    </row>
    <row r="36830" spans="1:2">
      <c r="A36830" t="s">
        <v>421</v>
      </c>
      <c r="B36830" t="str">
        <f>IF(ISBLANK(VLOOKUP(A36830,Questionnaire!A:KQ,293,FALSE)),"#",VLOOKUP(A36830,Questionnaire!A:KQ,293,FALSE))</f>
        <v>#</v>
      </c>
    </row>
    <row r="36831" spans="1:2">
      <c r="A36831" t="s">
        <v>424</v>
      </c>
      <c r="B36831" t="str">
        <f>IF(ISBLANK(VLOOKUP(A36831,Questionnaire!A:KQ,293,FALSE)),"#",VLOOKUP(A36831,Questionnaire!A:KQ,293,FALSE))</f>
        <v>#</v>
      </c>
    </row>
    <row r="36832" spans="1:2">
      <c r="A36832" t="s">
        <v>429</v>
      </c>
      <c r="B36832" t="str">
        <f>IF(ISBLANK(VLOOKUP(A36832,Questionnaire!A:KQ,293,FALSE)),"#",VLOOKUP(A36832,Questionnaire!A:KQ,293,FALSE))</f>
        <v>#</v>
      </c>
    </row>
    <row r="36833" spans="1:2">
      <c r="A36833" t="s">
        <v>432</v>
      </c>
      <c r="B36833" t="str">
        <f>IF(ISBLANK(VLOOKUP(A36833,Questionnaire!A:KQ,293,FALSE)),"#",VLOOKUP(A36833,Questionnaire!A:KQ,293,FALSE))</f>
        <v>#</v>
      </c>
    </row>
    <row r="36834" spans="1:2">
      <c r="A36834" t="s">
        <v>435</v>
      </c>
      <c r="B36834" t="str">
        <f>IF(ISBLANK(VLOOKUP(A36834,Questionnaire!A:KQ,293,FALSE)),"#",VLOOKUP(A36834,Questionnaire!A:KQ,293,FALSE))</f>
        <v>#</v>
      </c>
    </row>
    <row r="36835" spans="1:2">
      <c r="A36835" t="s">
        <v>437</v>
      </c>
      <c r="B36835" t="str">
        <f>IF(ISBLANK(VLOOKUP(A36835,Questionnaire!A:KQ,293,FALSE)),"#",VLOOKUP(A36835,Questionnaire!A:KQ,293,FALSE))</f>
        <v>#</v>
      </c>
    </row>
    <row r="36836" spans="1:2">
      <c r="A36836" t="s">
        <v>439</v>
      </c>
      <c r="B36836" t="str">
        <f>IF(ISBLANK(VLOOKUP(A36836,Questionnaire!A:KQ,293,FALSE)),"#",VLOOKUP(A36836,Questionnaire!A:KQ,293,FALSE))</f>
        <v>#</v>
      </c>
    </row>
    <row r="36837" spans="1:2">
      <c r="A36837" t="s">
        <v>442</v>
      </c>
      <c r="B36837" t="str">
        <f>IF(ISBLANK(VLOOKUP(A36837,Questionnaire!A:KQ,293,FALSE)),"#",VLOOKUP(A36837,Questionnaire!A:KQ,293,FALSE))</f>
        <v>#</v>
      </c>
    </row>
    <row r="36838" spans="1:2">
      <c r="A36838" t="s">
        <v>445</v>
      </c>
      <c r="B36838" t="str">
        <f>IF(ISBLANK(VLOOKUP(A36838,Questionnaire!A:KQ,293,FALSE)),"#",VLOOKUP(A36838,Questionnaire!A:KQ,293,FALSE))</f>
        <v>#</v>
      </c>
    </row>
    <row r="36839" spans="1:2">
      <c r="A36839" t="s">
        <v>448</v>
      </c>
      <c r="B36839" t="str">
        <f>IF(ISBLANK(VLOOKUP(A36839,Questionnaire!A:KQ,293,FALSE)),"#",VLOOKUP(A36839,Questionnaire!A:KQ,293,FALSE))</f>
        <v>#</v>
      </c>
    </row>
    <row r="36840" spans="1:2">
      <c r="A36840" t="s">
        <v>452</v>
      </c>
      <c r="B36840" t="str">
        <f>IF(ISBLANK(VLOOKUP(A36840,Questionnaire!A:KQ,293,FALSE)),"#",VLOOKUP(A36840,Questionnaire!A:KQ,293,FALSE))</f>
        <v>#</v>
      </c>
    </row>
    <row r="36841" spans="1:2">
      <c r="A36841" t="s">
        <v>455</v>
      </c>
      <c r="B36841" t="str">
        <f>IF(ISBLANK(VLOOKUP(A36841,Questionnaire!A:KQ,293,FALSE)),"#",VLOOKUP(A36841,Questionnaire!A:KQ,293,FALSE))</f>
        <v>#</v>
      </c>
    </row>
    <row r="36842" spans="1:2">
      <c r="A36842" t="s">
        <v>458</v>
      </c>
      <c r="B36842" t="str">
        <f>IF(ISBLANK(VLOOKUP(A36842,Questionnaire!A:KQ,293,FALSE)),"#",VLOOKUP(A36842,Questionnaire!A:KQ,293,FALSE))</f>
        <v>#</v>
      </c>
    </row>
    <row r="36843" spans="1:2">
      <c r="A36843" t="s">
        <v>461</v>
      </c>
      <c r="B36843" t="str">
        <f>IF(ISBLANK(VLOOKUP(A36843,Questionnaire!A:KQ,293,FALSE)),"#",VLOOKUP(A36843,Questionnaire!A:KQ,293,FALSE))</f>
        <v>#</v>
      </c>
    </row>
    <row r="36844" spans="1:2">
      <c r="A36844" t="s">
        <v>465</v>
      </c>
      <c r="B36844" t="str">
        <f>IF(ISBLANK(VLOOKUP(A36844,Questionnaire!A:KQ,293,FALSE)),"#",VLOOKUP(A36844,Questionnaire!A:KQ,293,FALSE))</f>
        <v>#</v>
      </c>
    </row>
    <row r="36845" spans="1:2">
      <c r="A36845" t="s">
        <v>467</v>
      </c>
      <c r="B36845" t="str">
        <f>IF(ISBLANK(VLOOKUP(A36845,Questionnaire!A:KQ,293,FALSE)),"#",VLOOKUP(A36845,Questionnaire!A:KQ,293,FALSE))</f>
        <v>#</v>
      </c>
    </row>
    <row r="36846" spans="1:2">
      <c r="A36846" t="s">
        <v>469</v>
      </c>
      <c r="B36846" t="str">
        <f>IF(ISBLANK(VLOOKUP(A36846,Questionnaire!A:KQ,293,FALSE)),"#",VLOOKUP(A36846,Questionnaire!A:KQ,293,FALSE))</f>
        <v>#</v>
      </c>
    </row>
    <row r="36847" spans="1:2">
      <c r="A36847" t="s">
        <v>471</v>
      </c>
      <c r="B36847" t="str">
        <f>IF(ISBLANK(VLOOKUP(A36847,Questionnaire!A:KQ,293,FALSE)),"#",VLOOKUP(A36847,Questionnaire!A:KQ,293,FALSE))</f>
        <v>#</v>
      </c>
    </row>
    <row r="36848" spans="1:2">
      <c r="A36848" t="s">
        <v>473</v>
      </c>
      <c r="B36848" t="str">
        <f>IF(ISBLANK(VLOOKUP(A36848,Questionnaire!A:KQ,293,FALSE)),"#",VLOOKUP(A36848,Questionnaire!A:KQ,293,FALSE))</f>
        <v>#</v>
      </c>
    </row>
    <row r="36849" spans="1:3">
      <c r="A36849" t="s">
        <v>475</v>
      </c>
      <c r="B36849" t="str">
        <f>IF(ISBLANK(VLOOKUP(A36849,Questionnaire!A:KQ,293,FALSE)),"#",VLOOKUP(A36849,Questionnaire!A:KQ,293,FALSE))</f>
        <v>#</v>
      </c>
    </row>
    <row r="36850" spans="1:3">
      <c r="A36850" t="s">
        <v>185</v>
      </c>
      <c r="B36850" t="str">
        <f>IF(ISBLANK(VLOOKUP(A36850,Questionnaire!A:KQ,294,FALSE)),"#",VLOOKUP(A36850,Questionnaire!A:KQ,294,FALSE))</f>
        <v>#</v>
      </c>
      <c r="C36850">
        <v>291</v>
      </c>
    </row>
    <row r="36851" spans="1:3">
      <c r="A36851" t="s">
        <v>187</v>
      </c>
      <c r="B36851" t="str">
        <f>IF(ISNA(VLOOKUP(VLOOKUP(A36851,Questionnaire!A:KQ,294,FALSE),'CORA Encoding'!D:E,2,FALSE)),"#",VLOOKUP(VLOOKUP(A36851,Questionnaire!A:KQ,294,FALSE),'CORA Encoding'!D:E,2,FALSE))</f>
        <v>#</v>
      </c>
    </row>
    <row r="36852" spans="1:3">
      <c r="A36852" t="s">
        <v>189</v>
      </c>
      <c r="B36852" t="str">
        <f>IF(ISNA(VLOOKUP(VLOOKUP(A36852,Questionnaire!A:KQ,294,FALSE),'CORA Encoding'!G:H,2,FALSE)),"#",VLOOKUP(VLOOKUP(A36852,Questionnaire!A:KQ,294,FALSE),'CORA Encoding'!G:H,2,FALSE))</f>
        <v>#</v>
      </c>
    </row>
    <row r="36853" spans="1:3">
      <c r="A36853" t="s">
        <v>191</v>
      </c>
      <c r="B36853" t="str">
        <f>IF(ISNA(VLOOKUP(VLOOKUP(A36853,Questionnaire!A:KQ,294,FALSE),'Country List'!E:F,2,FALSE)),"#",VLOOKUP(VLOOKUP(A36853,Questionnaire!A:KQ,294,FALSE),'Country List'!E:F,2,FALSE))</f>
        <v>#</v>
      </c>
    </row>
    <row r="36854" spans="1:3">
      <c r="A36854" t="s">
        <v>193</v>
      </c>
      <c r="B36854" t="str">
        <f>IF(ISNA(VLOOKUP(VLOOKUP(A36854,Questionnaire!A:KQ,294,FALSE),'Industry List'!B:C,2,FALSE)),"#",VLOOKUP(VLOOKUP(A36854,Questionnaire!A:KQ,294,FALSE),'Industry List'!B:C,2,FALSE))</f>
        <v>#</v>
      </c>
    </row>
    <row r="36855" spans="1:3">
      <c r="A36855" t="s">
        <v>197</v>
      </c>
      <c r="B36855" t="str">
        <f>IF(ISBLANK(VLOOKUP(A36855,Questionnaire!A:KQ,294,FALSE)),"#",VLOOKUP(A36855,Questionnaire!A:KQ,294,FALSE))</f>
        <v>#</v>
      </c>
    </row>
    <row r="36856" spans="1:3">
      <c r="A36856" t="s">
        <v>201</v>
      </c>
      <c r="B36856" t="str">
        <f>IF(ISBLANK(VLOOKUP(A36856,Questionnaire!A:KQ,294,FALSE)),"#",VLOOKUP(A36856,Questionnaire!A:KQ,294,FALSE))</f>
        <v>#</v>
      </c>
    </row>
    <row r="36857" spans="1:3">
      <c r="A36857" t="s">
        <v>203</v>
      </c>
      <c r="B36857" t="str">
        <f>IF(ISNA(VLOOKUP(VLOOKUP(A36857,Questionnaire!A:KQ,294,FALSE),'CORA Encoding'!J:K,2,FALSE)),"#",VLOOKUP(VLOOKUP(A36857,Questionnaire!A:KQ,294,FALSE),'CORA Encoding'!J:K,2,FALSE))</f>
        <v>#</v>
      </c>
    </row>
    <row r="36858" spans="1:3">
      <c r="A36858" t="s">
        <v>208</v>
      </c>
      <c r="B36858" t="str">
        <f>IF(ISBLANK(VLOOKUP(A36858,Questionnaire!A:KQ,294,FALSE)),"#",VLOOKUP(A36858,Questionnaire!A:KQ,294,FALSE))</f>
        <v>#</v>
      </c>
    </row>
    <row r="36859" spans="1:3">
      <c r="A36859" t="s">
        <v>213</v>
      </c>
      <c r="B36859" t="str">
        <f>IF(ISBLANK(VLOOKUP(A36859,Questionnaire!A:KQ,294,FALSE)),"#",VLOOKUP(A36859,Questionnaire!A:KQ,294,FALSE))</f>
        <v>#</v>
      </c>
    </row>
    <row r="36860" spans="1:3">
      <c r="A36860" t="s">
        <v>215</v>
      </c>
      <c r="B36860" t="str">
        <f>IF(ISBLANK(VLOOKUP(A36860,Questionnaire!A:KQ,294,FALSE)),"#",VLOOKUP(A36860,Questionnaire!A:KQ,294,FALSE))</f>
        <v>#</v>
      </c>
    </row>
    <row r="36861" spans="1:3">
      <c r="A36861" t="s">
        <v>217</v>
      </c>
      <c r="B36861" t="str">
        <f>IF(ISBLANK(VLOOKUP(A36861,Questionnaire!A:KQ,294,FALSE)),"#",VLOOKUP(A36861,Questionnaire!A:KQ,294,FALSE))</f>
        <v>#</v>
      </c>
    </row>
    <row r="36862" spans="1:3">
      <c r="A36862" t="s">
        <v>219</v>
      </c>
      <c r="B36862" t="str">
        <f>IF(ISBLANK(VLOOKUP(A36862,Questionnaire!A:KQ,294,FALSE)),"#",VLOOKUP(A36862,Questionnaire!A:KQ,294,FALSE))</f>
        <v>#</v>
      </c>
    </row>
    <row r="36863" spans="1:3">
      <c r="A36863" t="s">
        <v>221</v>
      </c>
      <c r="B36863" t="str">
        <f>IF(ISBLANK(VLOOKUP(A36863,Questionnaire!A:KQ,294,FALSE)),"#",VLOOKUP(A36863,Questionnaire!A:KQ,294,FALSE))</f>
        <v>#</v>
      </c>
    </row>
    <row r="36864" spans="1:3">
      <c r="A36864" t="s">
        <v>223</v>
      </c>
      <c r="B36864" t="str">
        <f>IF(ISBLANK(VLOOKUP(A36864,Questionnaire!A:KQ,294,FALSE)),"#",VLOOKUP(A36864,Questionnaire!A:KQ,294,FALSE))</f>
        <v>#</v>
      </c>
    </row>
    <row r="36865" spans="1:2">
      <c r="A36865" t="s">
        <v>225</v>
      </c>
      <c r="B36865" t="str">
        <f>IF(ISBLANK(VLOOKUP(A36865,Questionnaire!A:KQ,294,FALSE)),"#",VLOOKUP(A36865,Questionnaire!A:KQ,294,FALSE))</f>
        <v>#</v>
      </c>
    </row>
    <row r="36866" spans="1:2">
      <c r="A36866" t="s">
        <v>227</v>
      </c>
      <c r="B36866" t="str">
        <f>IF(ISBLANK(VLOOKUP(A36866,Questionnaire!A:KQ,294,FALSE)),"#",VLOOKUP(A36866,Questionnaire!A:KQ,294,FALSE))</f>
        <v>#</v>
      </c>
    </row>
    <row r="36867" spans="1:2">
      <c r="A36867" t="s">
        <v>229</v>
      </c>
      <c r="B36867" t="str">
        <f>IF(ISBLANK(VLOOKUP(A36867,Questionnaire!A:KQ,294,FALSE)),"#",VLOOKUP(A36867,Questionnaire!A:KQ,294,FALSE))</f>
        <v>#</v>
      </c>
    </row>
    <row r="36868" spans="1:2">
      <c r="A36868" t="s">
        <v>231</v>
      </c>
      <c r="B36868" t="str">
        <f>IF(ISBLANK(VLOOKUP(A36868,Questionnaire!A:KQ,294,FALSE)),"#",VLOOKUP(A36868,Questionnaire!A:KQ,294,FALSE))</f>
        <v>#</v>
      </c>
    </row>
    <row r="36869" spans="1:2">
      <c r="A36869" t="s">
        <v>233</v>
      </c>
      <c r="B36869" t="str">
        <f>IF(ISBLANK(VLOOKUP(A36869,Questionnaire!A:KQ,294,FALSE)),"#",VLOOKUP(A36869,Questionnaire!A:KQ,294,FALSE))</f>
        <v>#</v>
      </c>
    </row>
    <row r="36870" spans="1:2">
      <c r="A36870" t="s">
        <v>235</v>
      </c>
      <c r="B36870" t="str">
        <f>IF(ISBLANK(VLOOKUP(A36870,Questionnaire!A:KQ,294,FALSE)),"#",VLOOKUP(A36870,Questionnaire!A:KQ,294,FALSE))</f>
        <v>#</v>
      </c>
    </row>
    <row r="36871" spans="1:2">
      <c r="A36871" t="s">
        <v>237</v>
      </c>
      <c r="B36871" t="str">
        <f>IF(ISBLANK(VLOOKUP(A36871,Questionnaire!A:KQ,294,FALSE)),"#",VLOOKUP(A36871,Questionnaire!A:KQ,294,FALSE))</f>
        <v>#</v>
      </c>
    </row>
    <row r="36872" spans="1:2">
      <c r="A36872" t="s">
        <v>239</v>
      </c>
      <c r="B36872" t="str">
        <f>IF(ISBLANK(VLOOKUP(A36872,Questionnaire!A:KQ,294,FALSE)),"#",VLOOKUP(A36872,Questionnaire!A:KQ,294,FALSE))</f>
        <v>#</v>
      </c>
    </row>
    <row r="36873" spans="1:2">
      <c r="A36873" t="s">
        <v>242</v>
      </c>
      <c r="B36873" t="str">
        <f>IF(ISBLANK(VLOOKUP(A36873,Questionnaire!A:KQ,294,FALSE)),"#",VLOOKUP(A36873,Questionnaire!A:KQ,294,FALSE))</f>
        <v>#</v>
      </c>
    </row>
    <row r="36874" spans="1:2">
      <c r="A36874" t="s">
        <v>245</v>
      </c>
      <c r="B36874" t="str">
        <f>IF(ISBLANK(VLOOKUP(A36874,Questionnaire!A:KQ,294,FALSE)),"#",VLOOKUP(A36874,Questionnaire!A:KQ,294,FALSE))</f>
        <v>#</v>
      </c>
    </row>
    <row r="36875" spans="1:2">
      <c r="A36875" t="s">
        <v>247</v>
      </c>
      <c r="B36875" t="str">
        <f>IF(ISBLANK(VLOOKUP(A36875,Questionnaire!A:KQ,294,FALSE)),"#",VLOOKUP(A36875,Questionnaire!A:KQ,294,FALSE))</f>
        <v>#</v>
      </c>
    </row>
    <row r="36876" spans="1:2">
      <c r="A36876" t="s">
        <v>249</v>
      </c>
      <c r="B36876" t="str">
        <f>IF(ISBLANK(VLOOKUP(A36876,Questionnaire!A:KQ,294,FALSE)),"#",VLOOKUP(A36876,Questionnaire!A:KQ,294,FALSE))</f>
        <v>#</v>
      </c>
    </row>
    <row r="36877" spans="1:2">
      <c r="A36877" t="s">
        <v>250</v>
      </c>
      <c r="B36877" t="str">
        <f>IF(ISBLANK(VLOOKUP(A36877,Questionnaire!A:KQ,294,FALSE)),"#",VLOOKUP(A36877,Questionnaire!A:KQ,294,FALSE))</f>
        <v>#</v>
      </c>
    </row>
    <row r="36878" spans="1:2">
      <c r="A36878" t="s">
        <v>252</v>
      </c>
      <c r="B36878" t="str">
        <f>IF(ISBLANK(VLOOKUP(A36878,Questionnaire!A:KQ,294,FALSE)),"#",VLOOKUP(A36878,Questionnaire!A:KQ,294,FALSE))</f>
        <v>#</v>
      </c>
    </row>
    <row r="36879" spans="1:2">
      <c r="A36879" t="s">
        <v>255</v>
      </c>
      <c r="B36879" t="str">
        <f>IF(ISBLANK(VLOOKUP(A36879,Questionnaire!A:KQ,294,FALSE)),"#",VLOOKUP(A36879,Questionnaire!A:KQ,294,FALSE))</f>
        <v>#</v>
      </c>
    </row>
    <row r="36880" spans="1:2">
      <c r="A36880" t="s">
        <v>258</v>
      </c>
      <c r="B36880" t="str">
        <f>IF(ISNA(VLOOKUP(VLOOKUP(A36880,Questionnaire!A:KQ,294,FALSE),'CORA Encoding'!M:N,2,FALSE)),"#",VLOOKUP(VLOOKUP(A36880,Questionnaire!A:KQ,294,FALSE),'CORA Encoding'!M:N,2,FALSE))</f>
        <v>#</v>
      </c>
    </row>
    <row r="36881" spans="1:2">
      <c r="A36881" t="s">
        <v>261</v>
      </c>
      <c r="B36881" t="str">
        <f>IF(ISBLANK(VLOOKUP(A36881,Questionnaire!A:KQ,294,FALSE)),"#",VLOOKUP(A36881,Questionnaire!A:KQ,294,FALSE))</f>
        <v>#</v>
      </c>
    </row>
    <row r="36882" spans="1:2">
      <c r="A36882" t="s">
        <v>263</v>
      </c>
      <c r="B36882" t="str">
        <f>IF(ISBLANK(VLOOKUP(A36882,Questionnaire!A:KQ,294,FALSE)),"#",VLOOKUP(A36882,Questionnaire!A:KQ,294,FALSE))</f>
        <v>#</v>
      </c>
    </row>
    <row r="36883" spans="1:2">
      <c r="A36883" t="s">
        <v>265</v>
      </c>
      <c r="B36883" t="str">
        <f>IF(ISBLANK(VLOOKUP(A36883,Questionnaire!A:KQ,294,FALSE)),"#",VLOOKUP(A36883,Questionnaire!A:KQ,294,FALSE))</f>
        <v>#</v>
      </c>
    </row>
    <row r="36884" spans="1:2">
      <c r="A36884" t="s">
        <v>267</v>
      </c>
      <c r="B36884" t="str">
        <f>IF(ISBLANK(VLOOKUP(A36884,Questionnaire!A:KQ,294,FALSE)),"#",VLOOKUP(A36884,Questionnaire!A:KQ,294,FALSE))</f>
        <v>#</v>
      </c>
    </row>
    <row r="36885" spans="1:2">
      <c r="A36885" t="s">
        <v>269</v>
      </c>
      <c r="B36885" t="str">
        <f>IF(ISBLANK(VLOOKUP(A36885,Questionnaire!A:KQ,294,FALSE)),"#",VLOOKUP(A36885,Questionnaire!A:KQ,294,FALSE))</f>
        <v>#</v>
      </c>
    </row>
    <row r="36886" spans="1:2">
      <c r="A36886" t="s">
        <v>274</v>
      </c>
      <c r="B36886" t="str">
        <f>IF(ISBLANK(VLOOKUP(A36886,Questionnaire!A:KQ,294,FALSE)),"#",VLOOKUP(A36886,Questionnaire!A:KQ,294,FALSE))</f>
        <v>#</v>
      </c>
    </row>
    <row r="36887" spans="1:2">
      <c r="A36887" t="s">
        <v>276</v>
      </c>
      <c r="B36887" t="str">
        <f>IF(ISBLANK(VLOOKUP(A36887,Questionnaire!A:KQ,294,FALSE)),"#",VLOOKUP(A36887,Questionnaire!A:KQ,294,FALSE))</f>
        <v>#</v>
      </c>
    </row>
    <row r="36888" spans="1:2">
      <c r="A36888" t="s">
        <v>278</v>
      </c>
      <c r="B36888" t="str">
        <f>IF(ISBLANK(VLOOKUP(A36888,Questionnaire!A:KQ,294,FALSE)),"#",VLOOKUP(A36888,Questionnaire!A:KQ,294,FALSE))</f>
        <v>#</v>
      </c>
    </row>
    <row r="36889" spans="1:2">
      <c r="A36889" t="s">
        <v>280</v>
      </c>
      <c r="B36889" t="str">
        <f>IF(ISBLANK(VLOOKUP(A36889,Questionnaire!A:KQ,294,FALSE)),"#",VLOOKUP(A36889,Questionnaire!A:KQ,294,FALSE))</f>
        <v>#</v>
      </c>
    </row>
    <row r="36890" spans="1:2">
      <c r="A36890" t="s">
        <v>282</v>
      </c>
      <c r="B36890" t="str">
        <f>IF(ISBLANK(VLOOKUP(A36890,Questionnaire!A:KQ,294,FALSE)),"#",VLOOKUP(A36890,Questionnaire!A:KQ,294,FALSE))</f>
        <v>#</v>
      </c>
    </row>
    <row r="36891" spans="1:2">
      <c r="A36891" t="s">
        <v>286</v>
      </c>
      <c r="B36891" t="str">
        <f>IF(ISBLANK(VLOOKUP(A36891,Questionnaire!A:KQ,294,FALSE)),"#",VLOOKUP(A36891,Questionnaire!A:KQ,294,FALSE))</f>
        <v>#</v>
      </c>
    </row>
    <row r="36892" spans="1:2">
      <c r="A36892" t="s">
        <v>288</v>
      </c>
      <c r="B36892" t="str">
        <f>IF(ISBLANK(VLOOKUP(A36892,Questionnaire!A:KQ,294,FALSE)),"#",VLOOKUP(A36892,Questionnaire!A:KQ,294,FALSE))</f>
        <v>#</v>
      </c>
    </row>
    <row r="36893" spans="1:2">
      <c r="A36893" t="s">
        <v>290</v>
      </c>
      <c r="B36893" t="str">
        <f>IF(ISBLANK(VLOOKUP(A36893,Questionnaire!A:KQ,294,FALSE)),"#",VLOOKUP(A36893,Questionnaire!A:KQ,294,FALSE))</f>
        <v>#</v>
      </c>
    </row>
    <row r="36894" spans="1:2">
      <c r="A36894" t="s">
        <v>292</v>
      </c>
      <c r="B36894" t="str">
        <f>IF(ISBLANK(VLOOKUP(A36894,Questionnaire!A:KQ,294,FALSE)),"#",VLOOKUP(A36894,Questionnaire!A:KQ,294,FALSE))</f>
        <v>#</v>
      </c>
    </row>
    <row r="36895" spans="1:2">
      <c r="A36895" t="s">
        <v>294</v>
      </c>
      <c r="B36895" t="str">
        <f>IF(ISBLANK(VLOOKUP(A36895,Questionnaire!A:KQ,294,FALSE)),"#",VLOOKUP(A36895,Questionnaire!A:KQ,294,FALSE))</f>
        <v>#</v>
      </c>
    </row>
    <row r="36896" spans="1:2">
      <c r="A36896" t="s">
        <v>296</v>
      </c>
      <c r="B36896" t="str">
        <f>IF(ISBLANK(VLOOKUP(A36896,Questionnaire!A:KQ,294,FALSE)),"#",VLOOKUP(A36896,Questionnaire!A:KQ,294,FALSE))</f>
        <v>#</v>
      </c>
    </row>
    <row r="36897" spans="1:2">
      <c r="A36897" t="s">
        <v>301</v>
      </c>
      <c r="B36897" t="str">
        <f>IF(ISBLANK(VLOOKUP(A36897,Questionnaire!A:KQ,294,FALSE)),"#",VLOOKUP(A36897,Questionnaire!A:KQ,294,FALSE))</f>
        <v>#</v>
      </c>
    </row>
    <row r="36898" spans="1:2">
      <c r="A36898" t="s">
        <v>303</v>
      </c>
      <c r="B36898" t="str">
        <f>IF(ISBLANK(VLOOKUP(A36898,Questionnaire!A:KQ,294,FALSE)),"#",VLOOKUP(A36898,Questionnaire!A:KQ,294,FALSE))</f>
        <v>#</v>
      </c>
    </row>
    <row r="36899" spans="1:2">
      <c r="A36899" t="s">
        <v>305</v>
      </c>
      <c r="B36899" t="str">
        <f>IF(ISBLANK(VLOOKUP(A36899,Questionnaire!A:KQ,294,FALSE)),"#",VLOOKUP(A36899,Questionnaire!A:KQ,294,FALSE))</f>
        <v>#</v>
      </c>
    </row>
    <row r="36900" spans="1:2">
      <c r="A36900" t="s">
        <v>307</v>
      </c>
      <c r="B36900" t="str">
        <f>IF(ISBLANK(VLOOKUP(A36900,Questionnaire!A:KQ,294,FALSE)),"#",VLOOKUP(A36900,Questionnaire!A:KQ,294,FALSE))</f>
        <v>#</v>
      </c>
    </row>
    <row r="36901" spans="1:2">
      <c r="A36901" t="s">
        <v>311</v>
      </c>
      <c r="B36901" t="str">
        <f>IF(ISBLANK(VLOOKUP(A36901,Questionnaire!A:KQ,294,FALSE)),"#",VLOOKUP(A36901,Questionnaire!A:KQ,294,FALSE))</f>
        <v>#</v>
      </c>
    </row>
    <row r="36902" spans="1:2">
      <c r="A36902" t="s">
        <v>313</v>
      </c>
      <c r="B36902" t="str">
        <f>IF(ISBLANK(VLOOKUP(A36902,Questionnaire!A:KQ,294,FALSE)),"#",VLOOKUP(A36902,Questionnaire!A:KQ,294,FALSE))</f>
        <v>#</v>
      </c>
    </row>
    <row r="36903" spans="1:2">
      <c r="A36903" t="s">
        <v>314</v>
      </c>
      <c r="B36903" t="str">
        <f>IF(ISBLANK(VLOOKUP(A36903,Questionnaire!A:KQ,294,FALSE)),"#",VLOOKUP(A36903,Questionnaire!A:KQ,294,FALSE))</f>
        <v>#</v>
      </c>
    </row>
    <row r="36904" spans="1:2">
      <c r="A36904" t="s">
        <v>315</v>
      </c>
      <c r="B36904" t="str">
        <f>IF(ISBLANK(VLOOKUP(A36904,Questionnaire!A:KQ,294,FALSE)),"#",VLOOKUP(A36904,Questionnaire!A:KQ,294,FALSE))</f>
        <v>#</v>
      </c>
    </row>
    <row r="36905" spans="1:2">
      <c r="A36905" t="s">
        <v>317</v>
      </c>
      <c r="B36905" t="str">
        <f>IF(ISBLANK(VLOOKUP(A36905,Questionnaire!A:KQ,294,FALSE)),"#",VLOOKUP(A36905,Questionnaire!A:KQ,294,FALSE))</f>
        <v>#</v>
      </c>
    </row>
    <row r="36906" spans="1:2">
      <c r="A36906" t="s">
        <v>319</v>
      </c>
      <c r="B36906" t="str">
        <f>IF(ISBLANK(VLOOKUP(A36906,Questionnaire!A:KQ,294,FALSE)),"#",VLOOKUP(A36906,Questionnaire!A:KQ,294,FALSE))</f>
        <v>#</v>
      </c>
    </row>
    <row r="36907" spans="1:2">
      <c r="A36907" t="s">
        <v>322</v>
      </c>
      <c r="B36907" t="str">
        <f>IF(ISBLANK(VLOOKUP(A36907,Questionnaire!A:KQ,294,FALSE)),"#",VLOOKUP(A36907,Questionnaire!A:KQ,294,FALSE))</f>
        <v>#</v>
      </c>
    </row>
    <row r="36908" spans="1:2">
      <c r="A36908" t="s">
        <v>326</v>
      </c>
      <c r="B36908" t="str">
        <f>IF(ISBLANK(VLOOKUP(A36908,Questionnaire!A:KQ,294,FALSE)),"#",VLOOKUP(A36908,Questionnaire!A:KQ,294,FALSE))</f>
        <v>#</v>
      </c>
    </row>
    <row r="36909" spans="1:2">
      <c r="A36909" t="s">
        <v>328</v>
      </c>
      <c r="B36909" t="str">
        <f>IF(ISBLANK(VLOOKUP(A36909,Questionnaire!A:KQ,294,FALSE)),"#",VLOOKUP(A36909,Questionnaire!A:KQ,294,FALSE))</f>
        <v>#</v>
      </c>
    </row>
    <row r="36910" spans="1:2">
      <c r="A36910" t="s">
        <v>332</v>
      </c>
      <c r="B36910" t="str">
        <f>IF(ISBLANK(VLOOKUP(A36910,Questionnaire!A:KQ,294,FALSE)),"#",VLOOKUP(A36910,Questionnaire!A:KQ,294,FALSE))</f>
        <v>#</v>
      </c>
    </row>
    <row r="36911" spans="1:2">
      <c r="A36911" t="s">
        <v>333</v>
      </c>
      <c r="B36911" t="str">
        <f>IF(ISBLANK(VLOOKUP(A36911,Questionnaire!A:KQ,294,FALSE)),"#",VLOOKUP(A36911,Questionnaire!A:KQ,294,FALSE))</f>
        <v>#</v>
      </c>
    </row>
    <row r="36912" spans="1:2">
      <c r="A36912" t="s">
        <v>334</v>
      </c>
      <c r="B36912" t="str">
        <f>IF(ISBLANK(VLOOKUP(A36912,Questionnaire!A:KQ,294,FALSE)),"#",VLOOKUP(A36912,Questionnaire!A:KQ,294,FALSE))</f>
        <v>#</v>
      </c>
    </row>
    <row r="36913" spans="1:2">
      <c r="A36913" t="s">
        <v>335</v>
      </c>
      <c r="B36913" t="str">
        <f>IF(ISBLANK(VLOOKUP(A36913,Questionnaire!A:KQ,294,FALSE)),"#",VLOOKUP(A36913,Questionnaire!A:KQ,294,FALSE))</f>
        <v>#</v>
      </c>
    </row>
    <row r="36914" spans="1:2">
      <c r="A36914" t="s">
        <v>336</v>
      </c>
      <c r="B36914" t="str">
        <f>IF(ISBLANK(VLOOKUP(A36914,Questionnaire!A:KQ,294,FALSE)),"#",VLOOKUP(A36914,Questionnaire!A:KQ,294,FALSE))</f>
        <v>#</v>
      </c>
    </row>
    <row r="36915" spans="1:2">
      <c r="A36915" t="s">
        <v>337</v>
      </c>
      <c r="B36915" t="str">
        <f>IF(ISBLANK(VLOOKUP(A36915,Questionnaire!A:KQ,294,FALSE)),"#",VLOOKUP(A36915,Questionnaire!A:KQ,294,FALSE))</f>
        <v>#</v>
      </c>
    </row>
    <row r="36916" spans="1:2">
      <c r="A36916" t="s">
        <v>338</v>
      </c>
      <c r="B36916" t="str">
        <f>IF(ISBLANK(VLOOKUP(A36916,Questionnaire!A:KQ,294,FALSE)),"#",VLOOKUP(A36916,Questionnaire!A:KQ,294,FALSE))</f>
        <v>#</v>
      </c>
    </row>
    <row r="36917" spans="1:2">
      <c r="A36917" t="s">
        <v>339</v>
      </c>
      <c r="B36917" t="str">
        <f>IF(ISBLANK(VLOOKUP(A36917,Questionnaire!A:KQ,294,FALSE)),"#",VLOOKUP(A36917,Questionnaire!A:KQ,294,FALSE))</f>
        <v>#</v>
      </c>
    </row>
    <row r="36918" spans="1:2">
      <c r="A36918" t="s">
        <v>340</v>
      </c>
      <c r="B36918" t="str">
        <f>IF(ISBLANK(VLOOKUP(A36918,Questionnaire!A:KQ,294,FALSE)),"#",VLOOKUP(A36918,Questionnaire!A:KQ,294,FALSE))</f>
        <v>#</v>
      </c>
    </row>
    <row r="36919" spans="1:2">
      <c r="A36919" t="s">
        <v>341</v>
      </c>
      <c r="B36919" t="str">
        <f>IF(ISBLANK(VLOOKUP(A36919,Questionnaire!A:KQ,294,FALSE)),"#",VLOOKUP(A36919,Questionnaire!A:KQ,294,FALSE))</f>
        <v>#</v>
      </c>
    </row>
    <row r="36920" spans="1:2">
      <c r="A36920" t="s">
        <v>342</v>
      </c>
      <c r="B36920" t="str">
        <f>IF(ISBLANK(VLOOKUP(A36920,Questionnaire!A:KQ,294,FALSE)),"#",VLOOKUP(A36920,Questionnaire!A:KQ,294,FALSE))</f>
        <v>#</v>
      </c>
    </row>
    <row r="36921" spans="1:2">
      <c r="A36921" t="s">
        <v>343</v>
      </c>
      <c r="B36921" t="str">
        <f>IF(ISBLANK(VLOOKUP(A36921,Questionnaire!A:KQ,294,FALSE)),"#",VLOOKUP(A36921,Questionnaire!A:KQ,294,FALSE))</f>
        <v>#</v>
      </c>
    </row>
    <row r="36922" spans="1:2">
      <c r="A36922" t="s">
        <v>344</v>
      </c>
      <c r="B36922" t="str">
        <f>IF(ISBLANK(VLOOKUP(A36922,Questionnaire!A:KQ,294,FALSE)),"#",VLOOKUP(A36922,Questionnaire!A:KQ,294,FALSE))</f>
        <v>#</v>
      </c>
    </row>
    <row r="36923" spans="1:2">
      <c r="A36923" t="s">
        <v>345</v>
      </c>
      <c r="B36923" t="str">
        <f>IF(ISBLANK(VLOOKUP(A36923,Questionnaire!A:KQ,294,FALSE)),"#",VLOOKUP(A36923,Questionnaire!A:KQ,294,FALSE))</f>
        <v>#</v>
      </c>
    </row>
    <row r="36924" spans="1:2">
      <c r="A36924" t="s">
        <v>348</v>
      </c>
      <c r="B36924" t="str">
        <f>IF(ISBLANK(VLOOKUP(A36924,Questionnaire!A:KQ,294,FALSE)),"#",VLOOKUP(A36924,Questionnaire!A:KQ,294,FALSE))</f>
        <v>#</v>
      </c>
    </row>
    <row r="36925" spans="1:2">
      <c r="A36925" t="s">
        <v>353</v>
      </c>
      <c r="B36925" t="str">
        <f>IF(ISBLANK(VLOOKUP(A36925,Questionnaire!A:KQ,294,FALSE)),"#",VLOOKUP(A36925,Questionnaire!A:KQ,294,FALSE))</f>
        <v>#</v>
      </c>
    </row>
    <row r="36926" spans="1:2">
      <c r="A36926" t="s">
        <v>354</v>
      </c>
      <c r="B36926" t="str">
        <f>IF(ISBLANK(VLOOKUP(A36926,Questionnaire!A:KQ,294,FALSE)),"#",VLOOKUP(A36926,Questionnaire!A:KQ,294,FALSE))</f>
        <v>#</v>
      </c>
    </row>
    <row r="36927" spans="1:2">
      <c r="A36927" t="s">
        <v>355</v>
      </c>
      <c r="B36927" t="str">
        <f>IF(ISBLANK(VLOOKUP(A36927,Questionnaire!A:KQ,294,FALSE)),"#",VLOOKUP(A36927,Questionnaire!A:KQ,294,FALSE))</f>
        <v>#</v>
      </c>
    </row>
    <row r="36928" spans="1:2">
      <c r="A36928" t="s">
        <v>356</v>
      </c>
      <c r="B36928" t="str">
        <f>IF(ISBLANK(VLOOKUP(A36928,Questionnaire!A:KQ,294,FALSE)),"#",VLOOKUP(A36928,Questionnaire!A:KQ,294,FALSE))</f>
        <v>#</v>
      </c>
    </row>
    <row r="36929" spans="1:2">
      <c r="A36929" t="s">
        <v>357</v>
      </c>
      <c r="B36929" t="str">
        <f>IF(ISBLANK(VLOOKUP(A36929,Questionnaire!A:KQ,294,FALSE)),"#",VLOOKUP(A36929,Questionnaire!A:KQ,294,FALSE))</f>
        <v>#</v>
      </c>
    </row>
    <row r="36930" spans="1:2">
      <c r="A36930" t="s">
        <v>360</v>
      </c>
      <c r="B36930" t="str">
        <f>IF(ISBLANK(VLOOKUP(A36930,Questionnaire!A:KQ,294,FALSE)),"#",VLOOKUP(A36930,Questionnaire!A:KQ,294,FALSE))</f>
        <v>#</v>
      </c>
    </row>
    <row r="36931" spans="1:2">
      <c r="A36931" t="s">
        <v>362</v>
      </c>
      <c r="B36931" t="str">
        <f>IF(ISBLANK(VLOOKUP(A36931,Questionnaire!A:KQ,294,FALSE)),"#",VLOOKUP(A36931,Questionnaire!A:KQ,294,FALSE))</f>
        <v>#</v>
      </c>
    </row>
    <row r="36932" spans="1:2">
      <c r="A36932" t="s">
        <v>363</v>
      </c>
      <c r="B36932" t="str">
        <f>IF(ISBLANK(VLOOKUP(A36932,Questionnaire!A:KQ,294,FALSE)),"#",VLOOKUP(A36932,Questionnaire!A:KQ,294,FALSE))</f>
        <v>#</v>
      </c>
    </row>
    <row r="36933" spans="1:2">
      <c r="A36933" t="s">
        <v>364</v>
      </c>
      <c r="B36933" t="str">
        <f>IF(ISBLANK(VLOOKUP(A36933,Questionnaire!A:KQ,294,FALSE)),"#",VLOOKUP(A36933,Questionnaire!A:KQ,294,FALSE))</f>
        <v>#</v>
      </c>
    </row>
    <row r="36934" spans="1:2">
      <c r="A36934" t="s">
        <v>365</v>
      </c>
      <c r="B36934" t="str">
        <f>IF(ISBLANK(VLOOKUP(A36934,Questionnaire!A:KQ,294,FALSE)),"#",VLOOKUP(A36934,Questionnaire!A:KQ,294,FALSE))</f>
        <v>#</v>
      </c>
    </row>
    <row r="36935" spans="1:2">
      <c r="A36935" t="s">
        <v>366</v>
      </c>
      <c r="B36935" t="str">
        <f>IF(ISBLANK(VLOOKUP(A36935,Questionnaire!A:KQ,294,FALSE)),"#",VLOOKUP(A36935,Questionnaire!A:KQ,294,FALSE))</f>
        <v>#</v>
      </c>
    </row>
    <row r="36936" spans="1:2">
      <c r="A36936" t="s">
        <v>371</v>
      </c>
      <c r="B36936" t="str">
        <f>IF(ISBLANK(VLOOKUP(A36936,Questionnaire!A:KQ,294,FALSE)),"#",VLOOKUP(A36936,Questionnaire!A:KQ,294,FALSE))</f>
        <v>#</v>
      </c>
    </row>
    <row r="36937" spans="1:2">
      <c r="A36937" t="s">
        <v>372</v>
      </c>
      <c r="B36937" t="str">
        <f>IF(ISBLANK(VLOOKUP(A36937,Questionnaire!A:KQ,294,FALSE)),"#",VLOOKUP(A36937,Questionnaire!A:KQ,294,FALSE))</f>
        <v>#</v>
      </c>
    </row>
    <row r="36938" spans="1:2">
      <c r="A36938" t="s">
        <v>373</v>
      </c>
      <c r="B36938" t="str">
        <f>IF(ISBLANK(VLOOKUP(A36938,Questionnaire!A:KQ,294,FALSE)),"#",VLOOKUP(A36938,Questionnaire!A:KQ,294,FALSE))</f>
        <v>#</v>
      </c>
    </row>
    <row r="36939" spans="1:2">
      <c r="A36939" t="s">
        <v>374</v>
      </c>
      <c r="B36939" t="str">
        <f>IF(ISBLANK(VLOOKUP(A36939,Questionnaire!A:KQ,294,FALSE)),"#",VLOOKUP(A36939,Questionnaire!A:KQ,294,FALSE))</f>
        <v>#</v>
      </c>
    </row>
    <row r="36940" spans="1:2">
      <c r="A36940" t="s">
        <v>377</v>
      </c>
      <c r="B36940" t="str">
        <f>IF(ISBLANK(VLOOKUP(A36940,Questionnaire!A:KQ,294,FALSE)),"#",VLOOKUP(A36940,Questionnaire!A:KQ,294,FALSE))</f>
        <v>#</v>
      </c>
    </row>
    <row r="36941" spans="1:2">
      <c r="A36941" t="s">
        <v>379</v>
      </c>
      <c r="B36941" t="str">
        <f>IF(ISBLANK(VLOOKUP(A36941,Questionnaire!A:KQ,294,FALSE)),"#",VLOOKUP(A36941,Questionnaire!A:KQ,294,FALSE))</f>
        <v>#</v>
      </c>
    </row>
    <row r="36942" spans="1:2">
      <c r="A36942" t="s">
        <v>380</v>
      </c>
      <c r="B36942" t="str">
        <f>IF(ISBLANK(VLOOKUP(A36942,Questionnaire!A:KQ,294,FALSE)),"#",VLOOKUP(A36942,Questionnaire!A:KQ,294,FALSE))</f>
        <v>#</v>
      </c>
    </row>
    <row r="36943" spans="1:2">
      <c r="A36943" t="s">
        <v>381</v>
      </c>
      <c r="B36943" t="str">
        <f>IF(ISBLANK(VLOOKUP(A36943,Questionnaire!A:KQ,294,FALSE)),"#",VLOOKUP(A36943,Questionnaire!A:KQ,294,FALSE))</f>
        <v>#</v>
      </c>
    </row>
    <row r="36944" spans="1:2">
      <c r="A36944" t="s">
        <v>382</v>
      </c>
      <c r="B36944" t="str">
        <f>IF(ISBLANK(VLOOKUP(A36944,Questionnaire!A:KQ,294,FALSE)),"#",VLOOKUP(A36944,Questionnaire!A:KQ,294,FALSE))</f>
        <v>#</v>
      </c>
    </row>
    <row r="36945" spans="1:2">
      <c r="A36945" t="s">
        <v>384</v>
      </c>
      <c r="B36945" t="str">
        <f>IF(ISBLANK(VLOOKUP(A36945,Questionnaire!A:KQ,294,FALSE)),"#",VLOOKUP(A36945,Questionnaire!A:KQ,294,FALSE))</f>
        <v>#</v>
      </c>
    </row>
    <row r="36946" spans="1:2">
      <c r="A36946" t="s">
        <v>387</v>
      </c>
      <c r="B36946" t="str">
        <f>IF(ISBLANK(VLOOKUP(A36946,Questionnaire!A:KQ,294,FALSE)),"#",VLOOKUP(A36946,Questionnaire!A:KQ,294,FALSE))</f>
        <v>#</v>
      </c>
    </row>
    <row r="36947" spans="1:2">
      <c r="A36947" t="s">
        <v>391</v>
      </c>
      <c r="B36947" t="str">
        <f>IF(ISBLANK(VLOOKUP(A36947,Questionnaire!A:KQ,294,FALSE)),"#",VLOOKUP(A36947,Questionnaire!A:KQ,294,FALSE))</f>
        <v>#</v>
      </c>
    </row>
    <row r="36948" spans="1:2">
      <c r="A36948" t="s">
        <v>393</v>
      </c>
      <c r="B36948" t="str">
        <f>IF(ISBLANK(VLOOKUP(A36948,Questionnaire!A:KQ,294,FALSE)),"#",VLOOKUP(A36948,Questionnaire!A:KQ,294,FALSE))</f>
        <v>#</v>
      </c>
    </row>
    <row r="36949" spans="1:2">
      <c r="A36949" t="s">
        <v>395</v>
      </c>
      <c r="B36949" t="str">
        <f>IF(ISBLANK(VLOOKUP(A36949,Questionnaire!A:KQ,294,FALSE)),"#",VLOOKUP(A36949,Questionnaire!A:KQ,294,FALSE))</f>
        <v>#</v>
      </c>
    </row>
    <row r="36950" spans="1:2">
      <c r="A36950" t="s">
        <v>398</v>
      </c>
      <c r="B36950" t="str">
        <f>IF(ISBLANK(VLOOKUP(A36950,Questionnaire!A:KQ,294,FALSE)),"#",VLOOKUP(A36950,Questionnaire!A:KQ,294,FALSE))</f>
        <v>#</v>
      </c>
    </row>
    <row r="36951" spans="1:2">
      <c r="A36951" t="s">
        <v>402</v>
      </c>
      <c r="B36951" t="str">
        <f>IF(ISBLANK(VLOOKUP(A36951,Questionnaire!A:KQ,294,FALSE)),"#",VLOOKUP(A36951,Questionnaire!A:KQ,294,FALSE))</f>
        <v>#</v>
      </c>
    </row>
    <row r="36952" spans="1:2">
      <c r="A36952" t="s">
        <v>405</v>
      </c>
      <c r="B36952" t="str">
        <f>IF(ISBLANK(VLOOKUP(A36952,Questionnaire!A:KQ,294,FALSE)),"#",VLOOKUP(A36952,Questionnaire!A:KQ,294,FALSE))</f>
        <v>#</v>
      </c>
    </row>
    <row r="36953" spans="1:2">
      <c r="A36953" t="s">
        <v>409</v>
      </c>
      <c r="B36953" t="str">
        <f>IF(ISBLANK(VLOOKUP(A36953,Questionnaire!A:KQ,294,FALSE)),"#",VLOOKUP(A36953,Questionnaire!A:KQ,294,FALSE))</f>
        <v>#</v>
      </c>
    </row>
    <row r="36954" spans="1:2">
      <c r="A36954" t="s">
        <v>412</v>
      </c>
      <c r="B36954" t="str">
        <f>IF(ISBLANK(VLOOKUP(A36954,Questionnaire!A:KQ,294,FALSE)),"#",VLOOKUP(A36954,Questionnaire!A:KQ,294,FALSE))</f>
        <v>#</v>
      </c>
    </row>
    <row r="36955" spans="1:2">
      <c r="A36955" t="s">
        <v>415</v>
      </c>
      <c r="B36955" t="str">
        <f>IF(ISBLANK(VLOOKUP(A36955,Questionnaire!A:KQ,294,FALSE)),"#",VLOOKUP(A36955,Questionnaire!A:KQ,294,FALSE))</f>
        <v>#</v>
      </c>
    </row>
    <row r="36956" spans="1:2">
      <c r="A36956" t="s">
        <v>418</v>
      </c>
      <c r="B36956" t="str">
        <f>IF(ISBLANK(VLOOKUP(A36956,Questionnaire!A:KQ,294,FALSE)),"#",VLOOKUP(A36956,Questionnaire!A:KQ,294,FALSE))</f>
        <v>#</v>
      </c>
    </row>
    <row r="36957" spans="1:2">
      <c r="A36957" t="s">
        <v>421</v>
      </c>
      <c r="B36957" t="str">
        <f>IF(ISBLANK(VLOOKUP(A36957,Questionnaire!A:KQ,294,FALSE)),"#",VLOOKUP(A36957,Questionnaire!A:KQ,294,FALSE))</f>
        <v>#</v>
      </c>
    </row>
    <row r="36958" spans="1:2">
      <c r="A36958" t="s">
        <v>424</v>
      </c>
      <c r="B36958" t="str">
        <f>IF(ISBLANK(VLOOKUP(A36958,Questionnaire!A:KQ,294,FALSE)),"#",VLOOKUP(A36958,Questionnaire!A:KQ,294,FALSE))</f>
        <v>#</v>
      </c>
    </row>
    <row r="36959" spans="1:2">
      <c r="A36959" t="s">
        <v>429</v>
      </c>
      <c r="B36959" t="str">
        <f>IF(ISBLANK(VLOOKUP(A36959,Questionnaire!A:KQ,294,FALSE)),"#",VLOOKUP(A36959,Questionnaire!A:KQ,294,FALSE))</f>
        <v>#</v>
      </c>
    </row>
    <row r="36960" spans="1:2">
      <c r="A36960" t="s">
        <v>432</v>
      </c>
      <c r="B36960" t="str">
        <f>IF(ISBLANK(VLOOKUP(A36960,Questionnaire!A:KQ,294,FALSE)),"#",VLOOKUP(A36960,Questionnaire!A:KQ,294,FALSE))</f>
        <v>#</v>
      </c>
    </row>
    <row r="36961" spans="1:2">
      <c r="A36961" t="s">
        <v>435</v>
      </c>
      <c r="B36961" t="str">
        <f>IF(ISBLANK(VLOOKUP(A36961,Questionnaire!A:KQ,294,FALSE)),"#",VLOOKUP(A36961,Questionnaire!A:KQ,294,FALSE))</f>
        <v>#</v>
      </c>
    </row>
    <row r="36962" spans="1:2">
      <c r="A36962" t="s">
        <v>437</v>
      </c>
      <c r="B36962" t="str">
        <f>IF(ISBLANK(VLOOKUP(A36962,Questionnaire!A:KQ,294,FALSE)),"#",VLOOKUP(A36962,Questionnaire!A:KQ,294,FALSE))</f>
        <v>#</v>
      </c>
    </row>
    <row r="36963" spans="1:2">
      <c r="A36963" t="s">
        <v>439</v>
      </c>
      <c r="B36963" t="str">
        <f>IF(ISBLANK(VLOOKUP(A36963,Questionnaire!A:KQ,294,FALSE)),"#",VLOOKUP(A36963,Questionnaire!A:KQ,294,FALSE))</f>
        <v>#</v>
      </c>
    </row>
    <row r="36964" spans="1:2">
      <c r="A36964" t="s">
        <v>442</v>
      </c>
      <c r="B36964" t="str">
        <f>IF(ISBLANK(VLOOKUP(A36964,Questionnaire!A:KQ,294,FALSE)),"#",VLOOKUP(A36964,Questionnaire!A:KQ,294,FALSE))</f>
        <v>#</v>
      </c>
    </row>
    <row r="36965" spans="1:2">
      <c r="A36965" t="s">
        <v>445</v>
      </c>
      <c r="B36965" t="str">
        <f>IF(ISBLANK(VLOOKUP(A36965,Questionnaire!A:KQ,294,FALSE)),"#",VLOOKUP(A36965,Questionnaire!A:KQ,294,FALSE))</f>
        <v>#</v>
      </c>
    </row>
    <row r="36966" spans="1:2">
      <c r="A36966" t="s">
        <v>448</v>
      </c>
      <c r="B36966" t="str">
        <f>IF(ISBLANK(VLOOKUP(A36966,Questionnaire!A:KQ,294,FALSE)),"#",VLOOKUP(A36966,Questionnaire!A:KQ,294,FALSE))</f>
        <v>#</v>
      </c>
    </row>
    <row r="36967" spans="1:2">
      <c r="A36967" t="s">
        <v>452</v>
      </c>
      <c r="B36967" t="str">
        <f>IF(ISBLANK(VLOOKUP(A36967,Questionnaire!A:KQ,294,FALSE)),"#",VLOOKUP(A36967,Questionnaire!A:KQ,294,FALSE))</f>
        <v>#</v>
      </c>
    </row>
    <row r="36968" spans="1:2">
      <c r="A36968" t="s">
        <v>455</v>
      </c>
      <c r="B36968" t="str">
        <f>IF(ISBLANK(VLOOKUP(A36968,Questionnaire!A:KQ,294,FALSE)),"#",VLOOKUP(A36968,Questionnaire!A:KQ,294,FALSE))</f>
        <v>#</v>
      </c>
    </row>
    <row r="36969" spans="1:2">
      <c r="A36969" t="s">
        <v>458</v>
      </c>
      <c r="B36969" t="str">
        <f>IF(ISBLANK(VLOOKUP(A36969,Questionnaire!A:KQ,294,FALSE)),"#",VLOOKUP(A36969,Questionnaire!A:KQ,294,FALSE))</f>
        <v>#</v>
      </c>
    </row>
    <row r="36970" spans="1:2">
      <c r="A36970" t="s">
        <v>461</v>
      </c>
      <c r="B36970" t="str">
        <f>IF(ISBLANK(VLOOKUP(A36970,Questionnaire!A:KQ,294,FALSE)),"#",VLOOKUP(A36970,Questionnaire!A:KQ,294,FALSE))</f>
        <v>#</v>
      </c>
    </row>
    <row r="36971" spans="1:2">
      <c r="A36971" t="s">
        <v>465</v>
      </c>
      <c r="B36971" t="str">
        <f>IF(ISBLANK(VLOOKUP(A36971,Questionnaire!A:KQ,294,FALSE)),"#",VLOOKUP(A36971,Questionnaire!A:KQ,294,FALSE))</f>
        <v>#</v>
      </c>
    </row>
    <row r="36972" spans="1:2">
      <c r="A36972" t="s">
        <v>467</v>
      </c>
      <c r="B36972" t="str">
        <f>IF(ISBLANK(VLOOKUP(A36972,Questionnaire!A:KQ,294,FALSE)),"#",VLOOKUP(A36972,Questionnaire!A:KQ,294,FALSE))</f>
        <v>#</v>
      </c>
    </row>
    <row r="36973" spans="1:2">
      <c r="A36973" t="s">
        <v>469</v>
      </c>
      <c r="B36973" t="str">
        <f>IF(ISBLANK(VLOOKUP(A36973,Questionnaire!A:KQ,294,FALSE)),"#",VLOOKUP(A36973,Questionnaire!A:KQ,294,FALSE))</f>
        <v>#</v>
      </c>
    </row>
    <row r="36974" spans="1:2">
      <c r="A36974" t="s">
        <v>471</v>
      </c>
      <c r="B36974" t="str">
        <f>IF(ISBLANK(VLOOKUP(A36974,Questionnaire!A:KQ,294,FALSE)),"#",VLOOKUP(A36974,Questionnaire!A:KQ,294,FALSE))</f>
        <v>#</v>
      </c>
    </row>
    <row r="36975" spans="1:2">
      <c r="A36975" t="s">
        <v>473</v>
      </c>
      <c r="B36975" t="str">
        <f>IF(ISBLANK(VLOOKUP(A36975,Questionnaire!A:KQ,294,FALSE)),"#",VLOOKUP(A36975,Questionnaire!A:KQ,294,FALSE))</f>
        <v>#</v>
      </c>
    </row>
    <row r="36976" spans="1:2">
      <c r="A36976" t="s">
        <v>475</v>
      </c>
      <c r="B36976" t="str">
        <f>IF(ISBLANK(VLOOKUP(A36976,Questionnaire!A:KQ,294,FALSE)),"#",VLOOKUP(A36976,Questionnaire!A:KQ,294,FALSE))</f>
        <v>#</v>
      </c>
    </row>
    <row r="36977" spans="1:3">
      <c r="A36977" t="s">
        <v>185</v>
      </c>
      <c r="B36977" t="str">
        <f>IF(ISBLANK(VLOOKUP(A36977,Questionnaire!A:KQ,295,FALSE)),"#",VLOOKUP(A36977,Questionnaire!A:KQ,295,FALSE))</f>
        <v>#</v>
      </c>
      <c r="C36977">
        <v>292</v>
      </c>
    </row>
    <row r="36978" spans="1:3">
      <c r="A36978" t="s">
        <v>187</v>
      </c>
      <c r="B36978" t="str">
        <f>IF(ISNA(VLOOKUP(VLOOKUP(A36978,Questionnaire!A:KQ,295,FALSE),'CORA Encoding'!D:E,2,FALSE)),"#",VLOOKUP(VLOOKUP(A36978,Questionnaire!A:KQ,295,FALSE),'CORA Encoding'!D:E,2,FALSE))</f>
        <v>#</v>
      </c>
    </row>
    <row r="36979" spans="1:3">
      <c r="A36979" t="s">
        <v>189</v>
      </c>
      <c r="B36979" t="str">
        <f>IF(ISNA(VLOOKUP(VLOOKUP(A36979,Questionnaire!A:KQ,295,FALSE),'CORA Encoding'!G:H,2,FALSE)),"#",VLOOKUP(VLOOKUP(A36979,Questionnaire!A:KQ,295,FALSE),'CORA Encoding'!G:H,2,FALSE))</f>
        <v>#</v>
      </c>
    </row>
    <row r="36980" spans="1:3">
      <c r="A36980" t="s">
        <v>191</v>
      </c>
      <c r="B36980" t="str">
        <f>IF(ISNA(VLOOKUP(VLOOKUP(A36980,Questionnaire!A:KQ,295,FALSE),'Country List'!E:F,2,FALSE)),"#",VLOOKUP(VLOOKUP(A36980,Questionnaire!A:KQ,295,FALSE),'Country List'!E:F,2,FALSE))</f>
        <v>#</v>
      </c>
    </row>
    <row r="36981" spans="1:3">
      <c r="A36981" t="s">
        <v>193</v>
      </c>
      <c r="B36981" t="str">
        <f>IF(ISNA(VLOOKUP(VLOOKUP(A36981,Questionnaire!A:KQ,295,FALSE),'Industry List'!B:C,2,FALSE)),"#",VLOOKUP(VLOOKUP(A36981,Questionnaire!A:KQ,295,FALSE),'Industry List'!B:C,2,FALSE))</f>
        <v>#</v>
      </c>
    </row>
    <row r="36982" spans="1:3">
      <c r="A36982" t="s">
        <v>197</v>
      </c>
      <c r="B36982" t="str">
        <f>IF(ISBLANK(VLOOKUP(A36982,Questionnaire!A:KQ,295,FALSE)),"#",VLOOKUP(A36982,Questionnaire!A:KQ,295,FALSE))</f>
        <v>#</v>
      </c>
    </row>
    <row r="36983" spans="1:3">
      <c r="A36983" t="s">
        <v>201</v>
      </c>
      <c r="B36983" t="str">
        <f>IF(ISBLANK(VLOOKUP(A36983,Questionnaire!A:KQ,295,FALSE)),"#",VLOOKUP(A36983,Questionnaire!A:KQ,295,FALSE))</f>
        <v>#</v>
      </c>
    </row>
    <row r="36984" spans="1:3">
      <c r="A36984" t="s">
        <v>203</v>
      </c>
      <c r="B36984" t="str">
        <f>IF(ISNA(VLOOKUP(VLOOKUP(A36984,Questionnaire!A:KQ,295,FALSE),'CORA Encoding'!J:K,2,FALSE)),"#",VLOOKUP(VLOOKUP(A36984,Questionnaire!A:KQ,295,FALSE),'CORA Encoding'!J:K,2,FALSE))</f>
        <v>#</v>
      </c>
    </row>
    <row r="36985" spans="1:3">
      <c r="A36985" t="s">
        <v>208</v>
      </c>
      <c r="B36985" t="str">
        <f>IF(ISBLANK(VLOOKUP(A36985,Questionnaire!A:KQ,295,FALSE)),"#",VLOOKUP(A36985,Questionnaire!A:KQ,295,FALSE))</f>
        <v>#</v>
      </c>
    </row>
    <row r="36986" spans="1:3">
      <c r="A36986" t="s">
        <v>213</v>
      </c>
      <c r="B36986" t="str">
        <f>IF(ISBLANK(VLOOKUP(A36986,Questionnaire!A:KQ,295,FALSE)),"#",VLOOKUP(A36986,Questionnaire!A:KQ,295,FALSE))</f>
        <v>#</v>
      </c>
    </row>
    <row r="36987" spans="1:3">
      <c r="A36987" t="s">
        <v>215</v>
      </c>
      <c r="B36987" t="str">
        <f>IF(ISBLANK(VLOOKUP(A36987,Questionnaire!A:KQ,295,FALSE)),"#",VLOOKUP(A36987,Questionnaire!A:KQ,295,FALSE))</f>
        <v>#</v>
      </c>
    </row>
    <row r="36988" spans="1:3">
      <c r="A36988" t="s">
        <v>217</v>
      </c>
      <c r="B36988" t="str">
        <f>IF(ISBLANK(VLOOKUP(A36988,Questionnaire!A:KQ,295,FALSE)),"#",VLOOKUP(A36988,Questionnaire!A:KQ,295,FALSE))</f>
        <v>#</v>
      </c>
    </row>
    <row r="36989" spans="1:3">
      <c r="A36989" t="s">
        <v>219</v>
      </c>
      <c r="B36989" t="str">
        <f>IF(ISBLANK(VLOOKUP(A36989,Questionnaire!A:KQ,295,FALSE)),"#",VLOOKUP(A36989,Questionnaire!A:KQ,295,FALSE))</f>
        <v>#</v>
      </c>
    </row>
    <row r="36990" spans="1:3">
      <c r="A36990" t="s">
        <v>221</v>
      </c>
      <c r="B36990" t="str">
        <f>IF(ISBLANK(VLOOKUP(A36990,Questionnaire!A:KQ,295,FALSE)),"#",VLOOKUP(A36990,Questionnaire!A:KQ,295,FALSE))</f>
        <v>#</v>
      </c>
    </row>
    <row r="36991" spans="1:3">
      <c r="A36991" t="s">
        <v>223</v>
      </c>
      <c r="B36991" t="str">
        <f>IF(ISBLANK(VLOOKUP(A36991,Questionnaire!A:KQ,295,FALSE)),"#",VLOOKUP(A36991,Questionnaire!A:KQ,295,FALSE))</f>
        <v>#</v>
      </c>
    </row>
    <row r="36992" spans="1:3">
      <c r="A36992" t="s">
        <v>225</v>
      </c>
      <c r="B36992" t="str">
        <f>IF(ISBLANK(VLOOKUP(A36992,Questionnaire!A:KQ,295,FALSE)),"#",VLOOKUP(A36992,Questionnaire!A:KQ,295,FALSE))</f>
        <v>#</v>
      </c>
    </row>
    <row r="36993" spans="1:2">
      <c r="A36993" t="s">
        <v>227</v>
      </c>
      <c r="B36993" t="str">
        <f>IF(ISBLANK(VLOOKUP(A36993,Questionnaire!A:KQ,295,FALSE)),"#",VLOOKUP(A36993,Questionnaire!A:KQ,295,FALSE))</f>
        <v>#</v>
      </c>
    </row>
    <row r="36994" spans="1:2">
      <c r="A36994" t="s">
        <v>229</v>
      </c>
      <c r="B36994" t="str">
        <f>IF(ISBLANK(VLOOKUP(A36994,Questionnaire!A:KQ,295,FALSE)),"#",VLOOKUP(A36994,Questionnaire!A:KQ,295,FALSE))</f>
        <v>#</v>
      </c>
    </row>
    <row r="36995" spans="1:2">
      <c r="A36995" t="s">
        <v>231</v>
      </c>
      <c r="B36995" t="str">
        <f>IF(ISBLANK(VLOOKUP(A36995,Questionnaire!A:KQ,295,FALSE)),"#",VLOOKUP(A36995,Questionnaire!A:KQ,295,FALSE))</f>
        <v>#</v>
      </c>
    </row>
    <row r="36996" spans="1:2">
      <c r="A36996" t="s">
        <v>233</v>
      </c>
      <c r="B36996" t="str">
        <f>IF(ISBLANK(VLOOKUP(A36996,Questionnaire!A:KQ,295,FALSE)),"#",VLOOKUP(A36996,Questionnaire!A:KQ,295,FALSE))</f>
        <v>#</v>
      </c>
    </row>
    <row r="36997" spans="1:2">
      <c r="A36997" t="s">
        <v>235</v>
      </c>
      <c r="B36997" t="str">
        <f>IF(ISBLANK(VLOOKUP(A36997,Questionnaire!A:KQ,295,FALSE)),"#",VLOOKUP(A36997,Questionnaire!A:KQ,295,FALSE))</f>
        <v>#</v>
      </c>
    </row>
    <row r="36998" spans="1:2">
      <c r="A36998" t="s">
        <v>237</v>
      </c>
      <c r="B36998" t="str">
        <f>IF(ISBLANK(VLOOKUP(A36998,Questionnaire!A:KQ,295,FALSE)),"#",VLOOKUP(A36998,Questionnaire!A:KQ,295,FALSE))</f>
        <v>#</v>
      </c>
    </row>
    <row r="36999" spans="1:2">
      <c r="A36999" t="s">
        <v>239</v>
      </c>
      <c r="B36999" t="str">
        <f>IF(ISBLANK(VLOOKUP(A36999,Questionnaire!A:KQ,295,FALSE)),"#",VLOOKUP(A36999,Questionnaire!A:KQ,295,FALSE))</f>
        <v>#</v>
      </c>
    </row>
    <row r="37000" spans="1:2">
      <c r="A37000" t="s">
        <v>242</v>
      </c>
      <c r="B37000" t="str">
        <f>IF(ISBLANK(VLOOKUP(A37000,Questionnaire!A:KQ,295,FALSE)),"#",VLOOKUP(A37000,Questionnaire!A:KQ,295,FALSE))</f>
        <v>#</v>
      </c>
    </row>
    <row r="37001" spans="1:2">
      <c r="A37001" t="s">
        <v>245</v>
      </c>
      <c r="B37001" t="str">
        <f>IF(ISBLANK(VLOOKUP(A37001,Questionnaire!A:KQ,295,FALSE)),"#",VLOOKUP(A37001,Questionnaire!A:KQ,295,FALSE))</f>
        <v>#</v>
      </c>
    </row>
    <row r="37002" spans="1:2">
      <c r="A37002" t="s">
        <v>247</v>
      </c>
      <c r="B37002" t="str">
        <f>IF(ISBLANK(VLOOKUP(A37002,Questionnaire!A:KQ,295,FALSE)),"#",VLOOKUP(A37002,Questionnaire!A:KQ,295,FALSE))</f>
        <v>#</v>
      </c>
    </row>
    <row r="37003" spans="1:2">
      <c r="A37003" t="s">
        <v>249</v>
      </c>
      <c r="B37003" t="str">
        <f>IF(ISBLANK(VLOOKUP(A37003,Questionnaire!A:KQ,295,FALSE)),"#",VLOOKUP(A37003,Questionnaire!A:KQ,295,FALSE))</f>
        <v>#</v>
      </c>
    </row>
    <row r="37004" spans="1:2">
      <c r="A37004" t="s">
        <v>250</v>
      </c>
      <c r="B37004" t="str">
        <f>IF(ISBLANK(VLOOKUP(A37004,Questionnaire!A:KQ,295,FALSE)),"#",VLOOKUP(A37004,Questionnaire!A:KQ,295,FALSE))</f>
        <v>#</v>
      </c>
    </row>
    <row r="37005" spans="1:2">
      <c r="A37005" t="s">
        <v>252</v>
      </c>
      <c r="B37005" t="str">
        <f>IF(ISBLANK(VLOOKUP(A37005,Questionnaire!A:KQ,295,FALSE)),"#",VLOOKUP(A37005,Questionnaire!A:KQ,295,FALSE))</f>
        <v>#</v>
      </c>
    </row>
    <row r="37006" spans="1:2">
      <c r="A37006" t="s">
        <v>255</v>
      </c>
      <c r="B37006" t="str">
        <f>IF(ISBLANK(VLOOKUP(A37006,Questionnaire!A:KQ,295,FALSE)),"#",VLOOKUP(A37006,Questionnaire!A:KQ,295,FALSE))</f>
        <v>#</v>
      </c>
    </row>
    <row r="37007" spans="1:2">
      <c r="A37007" t="s">
        <v>258</v>
      </c>
      <c r="B37007" t="str">
        <f>IF(ISNA(VLOOKUP(VLOOKUP(A37007,Questionnaire!A:KQ,295,FALSE),'CORA Encoding'!M:N,2,FALSE)),"#",VLOOKUP(VLOOKUP(A37007,Questionnaire!A:KQ,295,FALSE),'CORA Encoding'!M:N,2,FALSE))</f>
        <v>#</v>
      </c>
    </row>
    <row r="37008" spans="1:2">
      <c r="A37008" t="s">
        <v>261</v>
      </c>
      <c r="B37008" t="str">
        <f>IF(ISBLANK(VLOOKUP(A37008,Questionnaire!A:KQ,295,FALSE)),"#",VLOOKUP(A37008,Questionnaire!A:KQ,295,FALSE))</f>
        <v>#</v>
      </c>
    </row>
    <row r="37009" spans="1:2">
      <c r="A37009" t="s">
        <v>263</v>
      </c>
      <c r="B37009" t="str">
        <f>IF(ISBLANK(VLOOKUP(A37009,Questionnaire!A:KQ,295,FALSE)),"#",VLOOKUP(A37009,Questionnaire!A:KQ,295,FALSE))</f>
        <v>#</v>
      </c>
    </row>
    <row r="37010" spans="1:2">
      <c r="A37010" t="s">
        <v>265</v>
      </c>
      <c r="B37010" t="str">
        <f>IF(ISBLANK(VLOOKUP(A37010,Questionnaire!A:KQ,295,FALSE)),"#",VLOOKUP(A37010,Questionnaire!A:KQ,295,FALSE))</f>
        <v>#</v>
      </c>
    </row>
    <row r="37011" spans="1:2">
      <c r="A37011" t="s">
        <v>267</v>
      </c>
      <c r="B37011" t="str">
        <f>IF(ISBLANK(VLOOKUP(A37011,Questionnaire!A:KQ,295,FALSE)),"#",VLOOKUP(A37011,Questionnaire!A:KQ,295,FALSE))</f>
        <v>#</v>
      </c>
    </row>
    <row r="37012" spans="1:2">
      <c r="A37012" t="s">
        <v>269</v>
      </c>
      <c r="B37012" t="str">
        <f>IF(ISBLANK(VLOOKUP(A37012,Questionnaire!A:KQ,295,FALSE)),"#",VLOOKUP(A37012,Questionnaire!A:KQ,295,FALSE))</f>
        <v>#</v>
      </c>
    </row>
    <row r="37013" spans="1:2">
      <c r="A37013" t="s">
        <v>274</v>
      </c>
      <c r="B37013" t="str">
        <f>IF(ISBLANK(VLOOKUP(A37013,Questionnaire!A:KQ,295,FALSE)),"#",VLOOKUP(A37013,Questionnaire!A:KQ,295,FALSE))</f>
        <v>#</v>
      </c>
    </row>
    <row r="37014" spans="1:2">
      <c r="A37014" t="s">
        <v>276</v>
      </c>
      <c r="B37014" t="str">
        <f>IF(ISBLANK(VLOOKUP(A37014,Questionnaire!A:KQ,295,FALSE)),"#",VLOOKUP(A37014,Questionnaire!A:KQ,295,FALSE))</f>
        <v>#</v>
      </c>
    </row>
    <row r="37015" spans="1:2">
      <c r="A37015" t="s">
        <v>278</v>
      </c>
      <c r="B37015" t="str">
        <f>IF(ISBLANK(VLOOKUP(A37015,Questionnaire!A:KQ,295,FALSE)),"#",VLOOKUP(A37015,Questionnaire!A:KQ,295,FALSE))</f>
        <v>#</v>
      </c>
    </row>
    <row r="37016" spans="1:2">
      <c r="A37016" t="s">
        <v>280</v>
      </c>
      <c r="B37016" t="str">
        <f>IF(ISBLANK(VLOOKUP(A37016,Questionnaire!A:KQ,295,FALSE)),"#",VLOOKUP(A37016,Questionnaire!A:KQ,295,FALSE))</f>
        <v>#</v>
      </c>
    </row>
    <row r="37017" spans="1:2">
      <c r="A37017" t="s">
        <v>282</v>
      </c>
      <c r="B37017" t="str">
        <f>IF(ISBLANK(VLOOKUP(A37017,Questionnaire!A:KQ,295,FALSE)),"#",VLOOKUP(A37017,Questionnaire!A:KQ,295,FALSE))</f>
        <v>#</v>
      </c>
    </row>
    <row r="37018" spans="1:2">
      <c r="A37018" t="s">
        <v>286</v>
      </c>
      <c r="B37018" t="str">
        <f>IF(ISBLANK(VLOOKUP(A37018,Questionnaire!A:KQ,295,FALSE)),"#",VLOOKUP(A37018,Questionnaire!A:KQ,295,FALSE))</f>
        <v>#</v>
      </c>
    </row>
    <row r="37019" spans="1:2">
      <c r="A37019" t="s">
        <v>288</v>
      </c>
      <c r="B37019" t="str">
        <f>IF(ISBLANK(VLOOKUP(A37019,Questionnaire!A:KQ,295,FALSE)),"#",VLOOKUP(A37019,Questionnaire!A:KQ,295,FALSE))</f>
        <v>#</v>
      </c>
    </row>
    <row r="37020" spans="1:2">
      <c r="A37020" t="s">
        <v>290</v>
      </c>
      <c r="B37020" t="str">
        <f>IF(ISBLANK(VLOOKUP(A37020,Questionnaire!A:KQ,295,FALSE)),"#",VLOOKUP(A37020,Questionnaire!A:KQ,295,FALSE))</f>
        <v>#</v>
      </c>
    </row>
    <row r="37021" spans="1:2">
      <c r="A37021" t="s">
        <v>292</v>
      </c>
      <c r="B37021" t="str">
        <f>IF(ISBLANK(VLOOKUP(A37021,Questionnaire!A:KQ,295,FALSE)),"#",VLOOKUP(A37021,Questionnaire!A:KQ,295,FALSE))</f>
        <v>#</v>
      </c>
    </row>
    <row r="37022" spans="1:2">
      <c r="A37022" t="s">
        <v>294</v>
      </c>
      <c r="B37022" t="str">
        <f>IF(ISBLANK(VLOOKUP(A37022,Questionnaire!A:KQ,295,FALSE)),"#",VLOOKUP(A37022,Questionnaire!A:KQ,295,FALSE))</f>
        <v>#</v>
      </c>
    </row>
    <row r="37023" spans="1:2">
      <c r="A37023" t="s">
        <v>296</v>
      </c>
      <c r="B37023" t="str">
        <f>IF(ISBLANK(VLOOKUP(A37023,Questionnaire!A:KQ,295,FALSE)),"#",VLOOKUP(A37023,Questionnaire!A:KQ,295,FALSE))</f>
        <v>#</v>
      </c>
    </row>
    <row r="37024" spans="1:2">
      <c r="A37024" t="s">
        <v>301</v>
      </c>
      <c r="B37024" t="str">
        <f>IF(ISBLANK(VLOOKUP(A37024,Questionnaire!A:KQ,295,FALSE)),"#",VLOOKUP(A37024,Questionnaire!A:KQ,295,FALSE))</f>
        <v>#</v>
      </c>
    </row>
    <row r="37025" spans="1:2">
      <c r="A37025" t="s">
        <v>303</v>
      </c>
      <c r="B37025" t="str">
        <f>IF(ISBLANK(VLOOKUP(A37025,Questionnaire!A:KQ,295,FALSE)),"#",VLOOKUP(A37025,Questionnaire!A:KQ,295,FALSE))</f>
        <v>#</v>
      </c>
    </row>
    <row r="37026" spans="1:2">
      <c r="A37026" t="s">
        <v>305</v>
      </c>
      <c r="B37026" t="str">
        <f>IF(ISBLANK(VLOOKUP(A37026,Questionnaire!A:KQ,295,FALSE)),"#",VLOOKUP(A37026,Questionnaire!A:KQ,295,FALSE))</f>
        <v>#</v>
      </c>
    </row>
    <row r="37027" spans="1:2">
      <c r="A37027" t="s">
        <v>307</v>
      </c>
      <c r="B37027" t="str">
        <f>IF(ISBLANK(VLOOKUP(A37027,Questionnaire!A:KQ,295,FALSE)),"#",VLOOKUP(A37027,Questionnaire!A:KQ,295,FALSE))</f>
        <v>#</v>
      </c>
    </row>
    <row r="37028" spans="1:2">
      <c r="A37028" t="s">
        <v>311</v>
      </c>
      <c r="B37028" t="str">
        <f>IF(ISBLANK(VLOOKUP(A37028,Questionnaire!A:KQ,295,FALSE)),"#",VLOOKUP(A37028,Questionnaire!A:KQ,295,FALSE))</f>
        <v>#</v>
      </c>
    </row>
    <row r="37029" spans="1:2">
      <c r="A37029" t="s">
        <v>313</v>
      </c>
      <c r="B37029" t="str">
        <f>IF(ISBLANK(VLOOKUP(A37029,Questionnaire!A:KQ,295,FALSE)),"#",VLOOKUP(A37029,Questionnaire!A:KQ,295,FALSE))</f>
        <v>#</v>
      </c>
    </row>
    <row r="37030" spans="1:2">
      <c r="A37030" t="s">
        <v>314</v>
      </c>
      <c r="B37030" t="str">
        <f>IF(ISBLANK(VLOOKUP(A37030,Questionnaire!A:KQ,295,FALSE)),"#",VLOOKUP(A37030,Questionnaire!A:KQ,295,FALSE))</f>
        <v>#</v>
      </c>
    </row>
    <row r="37031" spans="1:2">
      <c r="A37031" t="s">
        <v>315</v>
      </c>
      <c r="B37031" t="str">
        <f>IF(ISBLANK(VLOOKUP(A37031,Questionnaire!A:KQ,295,FALSE)),"#",VLOOKUP(A37031,Questionnaire!A:KQ,295,FALSE))</f>
        <v>#</v>
      </c>
    </row>
    <row r="37032" spans="1:2">
      <c r="A37032" t="s">
        <v>317</v>
      </c>
      <c r="B37032" t="str">
        <f>IF(ISBLANK(VLOOKUP(A37032,Questionnaire!A:KQ,295,FALSE)),"#",VLOOKUP(A37032,Questionnaire!A:KQ,295,FALSE))</f>
        <v>#</v>
      </c>
    </row>
    <row r="37033" spans="1:2">
      <c r="A37033" t="s">
        <v>319</v>
      </c>
      <c r="B37033" t="str">
        <f>IF(ISBLANK(VLOOKUP(A37033,Questionnaire!A:KQ,295,FALSE)),"#",VLOOKUP(A37033,Questionnaire!A:KQ,295,FALSE))</f>
        <v>#</v>
      </c>
    </row>
    <row r="37034" spans="1:2">
      <c r="A37034" t="s">
        <v>322</v>
      </c>
      <c r="B37034" t="str">
        <f>IF(ISBLANK(VLOOKUP(A37034,Questionnaire!A:KQ,295,FALSE)),"#",VLOOKUP(A37034,Questionnaire!A:KQ,295,FALSE))</f>
        <v>#</v>
      </c>
    </row>
    <row r="37035" spans="1:2">
      <c r="A37035" t="s">
        <v>326</v>
      </c>
      <c r="B37035" t="str">
        <f>IF(ISBLANK(VLOOKUP(A37035,Questionnaire!A:KQ,295,FALSE)),"#",VLOOKUP(A37035,Questionnaire!A:KQ,295,FALSE))</f>
        <v>#</v>
      </c>
    </row>
    <row r="37036" spans="1:2">
      <c r="A37036" t="s">
        <v>328</v>
      </c>
      <c r="B37036" t="str">
        <f>IF(ISBLANK(VLOOKUP(A37036,Questionnaire!A:KQ,295,FALSE)),"#",VLOOKUP(A37036,Questionnaire!A:KQ,295,FALSE))</f>
        <v>#</v>
      </c>
    </row>
    <row r="37037" spans="1:2">
      <c r="A37037" t="s">
        <v>332</v>
      </c>
      <c r="B37037" t="str">
        <f>IF(ISBLANK(VLOOKUP(A37037,Questionnaire!A:KQ,295,FALSE)),"#",VLOOKUP(A37037,Questionnaire!A:KQ,295,FALSE))</f>
        <v>#</v>
      </c>
    </row>
    <row r="37038" spans="1:2">
      <c r="A37038" t="s">
        <v>333</v>
      </c>
      <c r="B37038" t="str">
        <f>IF(ISBLANK(VLOOKUP(A37038,Questionnaire!A:KQ,295,FALSE)),"#",VLOOKUP(A37038,Questionnaire!A:KQ,295,FALSE))</f>
        <v>#</v>
      </c>
    </row>
    <row r="37039" spans="1:2">
      <c r="A37039" t="s">
        <v>334</v>
      </c>
      <c r="B37039" t="str">
        <f>IF(ISBLANK(VLOOKUP(A37039,Questionnaire!A:KQ,295,FALSE)),"#",VLOOKUP(A37039,Questionnaire!A:KQ,295,FALSE))</f>
        <v>#</v>
      </c>
    </row>
    <row r="37040" spans="1:2">
      <c r="A37040" t="s">
        <v>335</v>
      </c>
      <c r="B37040" t="str">
        <f>IF(ISBLANK(VLOOKUP(A37040,Questionnaire!A:KQ,295,FALSE)),"#",VLOOKUP(A37040,Questionnaire!A:KQ,295,FALSE))</f>
        <v>#</v>
      </c>
    </row>
    <row r="37041" spans="1:2">
      <c r="A37041" t="s">
        <v>336</v>
      </c>
      <c r="B37041" t="str">
        <f>IF(ISBLANK(VLOOKUP(A37041,Questionnaire!A:KQ,295,FALSE)),"#",VLOOKUP(A37041,Questionnaire!A:KQ,295,FALSE))</f>
        <v>#</v>
      </c>
    </row>
    <row r="37042" spans="1:2">
      <c r="A37042" t="s">
        <v>337</v>
      </c>
      <c r="B37042" t="str">
        <f>IF(ISBLANK(VLOOKUP(A37042,Questionnaire!A:KQ,295,FALSE)),"#",VLOOKUP(A37042,Questionnaire!A:KQ,295,FALSE))</f>
        <v>#</v>
      </c>
    </row>
    <row r="37043" spans="1:2">
      <c r="A37043" t="s">
        <v>338</v>
      </c>
      <c r="B37043" t="str">
        <f>IF(ISBLANK(VLOOKUP(A37043,Questionnaire!A:KQ,295,FALSE)),"#",VLOOKUP(A37043,Questionnaire!A:KQ,295,FALSE))</f>
        <v>#</v>
      </c>
    </row>
    <row r="37044" spans="1:2">
      <c r="A37044" t="s">
        <v>339</v>
      </c>
      <c r="B37044" t="str">
        <f>IF(ISBLANK(VLOOKUP(A37044,Questionnaire!A:KQ,295,FALSE)),"#",VLOOKUP(A37044,Questionnaire!A:KQ,295,FALSE))</f>
        <v>#</v>
      </c>
    </row>
    <row r="37045" spans="1:2">
      <c r="A37045" t="s">
        <v>340</v>
      </c>
      <c r="B37045" t="str">
        <f>IF(ISBLANK(VLOOKUP(A37045,Questionnaire!A:KQ,295,FALSE)),"#",VLOOKUP(A37045,Questionnaire!A:KQ,295,FALSE))</f>
        <v>#</v>
      </c>
    </row>
    <row r="37046" spans="1:2">
      <c r="A37046" t="s">
        <v>341</v>
      </c>
      <c r="B37046" t="str">
        <f>IF(ISBLANK(VLOOKUP(A37046,Questionnaire!A:KQ,295,FALSE)),"#",VLOOKUP(A37046,Questionnaire!A:KQ,295,FALSE))</f>
        <v>#</v>
      </c>
    </row>
    <row r="37047" spans="1:2">
      <c r="A37047" t="s">
        <v>342</v>
      </c>
      <c r="B37047" t="str">
        <f>IF(ISBLANK(VLOOKUP(A37047,Questionnaire!A:KQ,295,FALSE)),"#",VLOOKUP(A37047,Questionnaire!A:KQ,295,FALSE))</f>
        <v>#</v>
      </c>
    </row>
    <row r="37048" spans="1:2">
      <c r="A37048" t="s">
        <v>343</v>
      </c>
      <c r="B37048" t="str">
        <f>IF(ISBLANK(VLOOKUP(A37048,Questionnaire!A:KQ,295,FALSE)),"#",VLOOKUP(A37048,Questionnaire!A:KQ,295,FALSE))</f>
        <v>#</v>
      </c>
    </row>
    <row r="37049" spans="1:2">
      <c r="A37049" t="s">
        <v>344</v>
      </c>
      <c r="B37049" t="str">
        <f>IF(ISBLANK(VLOOKUP(A37049,Questionnaire!A:KQ,295,FALSE)),"#",VLOOKUP(A37049,Questionnaire!A:KQ,295,FALSE))</f>
        <v>#</v>
      </c>
    </row>
    <row r="37050" spans="1:2">
      <c r="A37050" t="s">
        <v>345</v>
      </c>
      <c r="B37050" t="str">
        <f>IF(ISBLANK(VLOOKUP(A37050,Questionnaire!A:KQ,295,FALSE)),"#",VLOOKUP(A37050,Questionnaire!A:KQ,295,FALSE))</f>
        <v>#</v>
      </c>
    </row>
    <row r="37051" spans="1:2">
      <c r="A37051" t="s">
        <v>348</v>
      </c>
      <c r="B37051" t="str">
        <f>IF(ISBLANK(VLOOKUP(A37051,Questionnaire!A:KQ,295,FALSE)),"#",VLOOKUP(A37051,Questionnaire!A:KQ,295,FALSE))</f>
        <v>#</v>
      </c>
    </row>
    <row r="37052" spans="1:2">
      <c r="A37052" t="s">
        <v>353</v>
      </c>
      <c r="B37052" t="str">
        <f>IF(ISBLANK(VLOOKUP(A37052,Questionnaire!A:KQ,295,FALSE)),"#",VLOOKUP(A37052,Questionnaire!A:KQ,295,FALSE))</f>
        <v>#</v>
      </c>
    </row>
    <row r="37053" spans="1:2">
      <c r="A37053" t="s">
        <v>354</v>
      </c>
      <c r="B37053" t="str">
        <f>IF(ISBLANK(VLOOKUP(A37053,Questionnaire!A:KQ,295,FALSE)),"#",VLOOKUP(A37053,Questionnaire!A:KQ,295,FALSE))</f>
        <v>#</v>
      </c>
    </row>
    <row r="37054" spans="1:2">
      <c r="A37054" t="s">
        <v>355</v>
      </c>
      <c r="B37054" t="str">
        <f>IF(ISBLANK(VLOOKUP(A37054,Questionnaire!A:KQ,295,FALSE)),"#",VLOOKUP(A37054,Questionnaire!A:KQ,295,FALSE))</f>
        <v>#</v>
      </c>
    </row>
    <row r="37055" spans="1:2">
      <c r="A37055" t="s">
        <v>356</v>
      </c>
      <c r="B37055" t="str">
        <f>IF(ISBLANK(VLOOKUP(A37055,Questionnaire!A:KQ,295,FALSE)),"#",VLOOKUP(A37055,Questionnaire!A:KQ,295,FALSE))</f>
        <v>#</v>
      </c>
    </row>
    <row r="37056" spans="1:2">
      <c r="A37056" t="s">
        <v>357</v>
      </c>
      <c r="B37056" t="str">
        <f>IF(ISBLANK(VLOOKUP(A37056,Questionnaire!A:KQ,295,FALSE)),"#",VLOOKUP(A37056,Questionnaire!A:KQ,295,FALSE))</f>
        <v>#</v>
      </c>
    </row>
    <row r="37057" spans="1:2">
      <c r="A37057" t="s">
        <v>360</v>
      </c>
      <c r="B37057" t="str">
        <f>IF(ISBLANK(VLOOKUP(A37057,Questionnaire!A:KQ,295,FALSE)),"#",VLOOKUP(A37057,Questionnaire!A:KQ,295,FALSE))</f>
        <v>#</v>
      </c>
    </row>
    <row r="37058" spans="1:2">
      <c r="A37058" t="s">
        <v>362</v>
      </c>
      <c r="B37058" t="str">
        <f>IF(ISBLANK(VLOOKUP(A37058,Questionnaire!A:KQ,295,FALSE)),"#",VLOOKUP(A37058,Questionnaire!A:KQ,295,FALSE))</f>
        <v>#</v>
      </c>
    </row>
    <row r="37059" spans="1:2">
      <c r="A37059" t="s">
        <v>363</v>
      </c>
      <c r="B37059" t="str">
        <f>IF(ISBLANK(VLOOKUP(A37059,Questionnaire!A:KQ,295,FALSE)),"#",VLOOKUP(A37059,Questionnaire!A:KQ,295,FALSE))</f>
        <v>#</v>
      </c>
    </row>
    <row r="37060" spans="1:2">
      <c r="A37060" t="s">
        <v>364</v>
      </c>
      <c r="B37060" t="str">
        <f>IF(ISBLANK(VLOOKUP(A37060,Questionnaire!A:KQ,295,FALSE)),"#",VLOOKUP(A37060,Questionnaire!A:KQ,295,FALSE))</f>
        <v>#</v>
      </c>
    </row>
    <row r="37061" spans="1:2">
      <c r="A37061" t="s">
        <v>365</v>
      </c>
      <c r="B37061" t="str">
        <f>IF(ISBLANK(VLOOKUP(A37061,Questionnaire!A:KQ,295,FALSE)),"#",VLOOKUP(A37061,Questionnaire!A:KQ,295,FALSE))</f>
        <v>#</v>
      </c>
    </row>
    <row r="37062" spans="1:2">
      <c r="A37062" t="s">
        <v>366</v>
      </c>
      <c r="B37062" t="str">
        <f>IF(ISBLANK(VLOOKUP(A37062,Questionnaire!A:KQ,295,FALSE)),"#",VLOOKUP(A37062,Questionnaire!A:KQ,295,FALSE))</f>
        <v>#</v>
      </c>
    </row>
    <row r="37063" spans="1:2">
      <c r="A37063" t="s">
        <v>371</v>
      </c>
      <c r="B37063" t="str">
        <f>IF(ISBLANK(VLOOKUP(A37063,Questionnaire!A:KQ,295,FALSE)),"#",VLOOKUP(A37063,Questionnaire!A:KQ,295,FALSE))</f>
        <v>#</v>
      </c>
    </row>
    <row r="37064" spans="1:2">
      <c r="A37064" t="s">
        <v>372</v>
      </c>
      <c r="B37064" t="str">
        <f>IF(ISBLANK(VLOOKUP(A37064,Questionnaire!A:KQ,295,FALSE)),"#",VLOOKUP(A37064,Questionnaire!A:KQ,295,FALSE))</f>
        <v>#</v>
      </c>
    </row>
    <row r="37065" spans="1:2">
      <c r="A37065" t="s">
        <v>373</v>
      </c>
      <c r="B37065" t="str">
        <f>IF(ISBLANK(VLOOKUP(A37065,Questionnaire!A:KQ,295,FALSE)),"#",VLOOKUP(A37065,Questionnaire!A:KQ,295,FALSE))</f>
        <v>#</v>
      </c>
    </row>
    <row r="37066" spans="1:2">
      <c r="A37066" t="s">
        <v>374</v>
      </c>
      <c r="B37066" t="str">
        <f>IF(ISBLANK(VLOOKUP(A37066,Questionnaire!A:KQ,295,FALSE)),"#",VLOOKUP(A37066,Questionnaire!A:KQ,295,FALSE))</f>
        <v>#</v>
      </c>
    </row>
    <row r="37067" spans="1:2">
      <c r="A37067" t="s">
        <v>377</v>
      </c>
      <c r="B37067" t="str">
        <f>IF(ISBLANK(VLOOKUP(A37067,Questionnaire!A:KQ,295,FALSE)),"#",VLOOKUP(A37067,Questionnaire!A:KQ,295,FALSE))</f>
        <v>#</v>
      </c>
    </row>
    <row r="37068" spans="1:2">
      <c r="A37068" t="s">
        <v>379</v>
      </c>
      <c r="B37068" t="str">
        <f>IF(ISBLANK(VLOOKUP(A37068,Questionnaire!A:KQ,295,FALSE)),"#",VLOOKUP(A37068,Questionnaire!A:KQ,295,FALSE))</f>
        <v>#</v>
      </c>
    </row>
    <row r="37069" spans="1:2">
      <c r="A37069" t="s">
        <v>380</v>
      </c>
      <c r="B37069" t="str">
        <f>IF(ISBLANK(VLOOKUP(A37069,Questionnaire!A:KQ,295,FALSE)),"#",VLOOKUP(A37069,Questionnaire!A:KQ,295,FALSE))</f>
        <v>#</v>
      </c>
    </row>
    <row r="37070" spans="1:2">
      <c r="A37070" t="s">
        <v>381</v>
      </c>
      <c r="B37070" t="str">
        <f>IF(ISBLANK(VLOOKUP(A37070,Questionnaire!A:KQ,295,FALSE)),"#",VLOOKUP(A37070,Questionnaire!A:KQ,295,FALSE))</f>
        <v>#</v>
      </c>
    </row>
    <row r="37071" spans="1:2">
      <c r="A37071" t="s">
        <v>382</v>
      </c>
      <c r="B37071" t="str">
        <f>IF(ISBLANK(VLOOKUP(A37071,Questionnaire!A:KQ,295,FALSE)),"#",VLOOKUP(A37071,Questionnaire!A:KQ,295,FALSE))</f>
        <v>#</v>
      </c>
    </row>
    <row r="37072" spans="1:2">
      <c r="A37072" t="s">
        <v>384</v>
      </c>
      <c r="B37072" t="str">
        <f>IF(ISBLANK(VLOOKUP(A37072,Questionnaire!A:KQ,295,FALSE)),"#",VLOOKUP(A37072,Questionnaire!A:KQ,295,FALSE))</f>
        <v>#</v>
      </c>
    </row>
    <row r="37073" spans="1:2">
      <c r="A37073" t="s">
        <v>387</v>
      </c>
      <c r="B37073" t="str">
        <f>IF(ISBLANK(VLOOKUP(A37073,Questionnaire!A:KQ,295,FALSE)),"#",VLOOKUP(A37073,Questionnaire!A:KQ,295,FALSE))</f>
        <v>#</v>
      </c>
    </row>
    <row r="37074" spans="1:2">
      <c r="A37074" t="s">
        <v>391</v>
      </c>
      <c r="B37074" t="str">
        <f>IF(ISBLANK(VLOOKUP(A37074,Questionnaire!A:KQ,295,FALSE)),"#",VLOOKUP(A37074,Questionnaire!A:KQ,295,FALSE))</f>
        <v>#</v>
      </c>
    </row>
    <row r="37075" spans="1:2">
      <c r="A37075" t="s">
        <v>393</v>
      </c>
      <c r="B37075" t="str">
        <f>IF(ISBLANK(VLOOKUP(A37075,Questionnaire!A:KQ,295,FALSE)),"#",VLOOKUP(A37075,Questionnaire!A:KQ,295,FALSE))</f>
        <v>#</v>
      </c>
    </row>
    <row r="37076" spans="1:2">
      <c r="A37076" t="s">
        <v>395</v>
      </c>
      <c r="B37076" t="str">
        <f>IF(ISBLANK(VLOOKUP(A37076,Questionnaire!A:KQ,295,FALSE)),"#",VLOOKUP(A37076,Questionnaire!A:KQ,295,FALSE))</f>
        <v>#</v>
      </c>
    </row>
    <row r="37077" spans="1:2">
      <c r="A37077" t="s">
        <v>398</v>
      </c>
      <c r="B37077" t="str">
        <f>IF(ISBLANK(VLOOKUP(A37077,Questionnaire!A:KQ,295,FALSE)),"#",VLOOKUP(A37077,Questionnaire!A:KQ,295,FALSE))</f>
        <v>#</v>
      </c>
    </row>
    <row r="37078" spans="1:2">
      <c r="A37078" t="s">
        <v>402</v>
      </c>
      <c r="B37078" t="str">
        <f>IF(ISBLANK(VLOOKUP(A37078,Questionnaire!A:KQ,295,FALSE)),"#",VLOOKUP(A37078,Questionnaire!A:KQ,295,FALSE))</f>
        <v>#</v>
      </c>
    </row>
    <row r="37079" spans="1:2">
      <c r="A37079" t="s">
        <v>405</v>
      </c>
      <c r="B37079" t="str">
        <f>IF(ISBLANK(VLOOKUP(A37079,Questionnaire!A:KQ,295,FALSE)),"#",VLOOKUP(A37079,Questionnaire!A:KQ,295,FALSE))</f>
        <v>#</v>
      </c>
    </row>
    <row r="37080" spans="1:2">
      <c r="A37080" t="s">
        <v>409</v>
      </c>
      <c r="B37080" t="str">
        <f>IF(ISBLANK(VLOOKUP(A37080,Questionnaire!A:KQ,295,FALSE)),"#",VLOOKUP(A37080,Questionnaire!A:KQ,295,FALSE))</f>
        <v>#</v>
      </c>
    </row>
    <row r="37081" spans="1:2">
      <c r="A37081" t="s">
        <v>412</v>
      </c>
      <c r="B37081" t="str">
        <f>IF(ISBLANK(VLOOKUP(A37081,Questionnaire!A:KQ,295,FALSE)),"#",VLOOKUP(A37081,Questionnaire!A:KQ,295,FALSE))</f>
        <v>#</v>
      </c>
    </row>
    <row r="37082" spans="1:2">
      <c r="A37082" t="s">
        <v>415</v>
      </c>
      <c r="B37082" t="str">
        <f>IF(ISBLANK(VLOOKUP(A37082,Questionnaire!A:KQ,295,FALSE)),"#",VLOOKUP(A37082,Questionnaire!A:KQ,295,FALSE))</f>
        <v>#</v>
      </c>
    </row>
    <row r="37083" spans="1:2">
      <c r="A37083" t="s">
        <v>418</v>
      </c>
      <c r="B37083" t="str">
        <f>IF(ISBLANK(VLOOKUP(A37083,Questionnaire!A:KQ,295,FALSE)),"#",VLOOKUP(A37083,Questionnaire!A:KQ,295,FALSE))</f>
        <v>#</v>
      </c>
    </row>
    <row r="37084" spans="1:2">
      <c r="A37084" t="s">
        <v>421</v>
      </c>
      <c r="B37084" t="str">
        <f>IF(ISBLANK(VLOOKUP(A37084,Questionnaire!A:KQ,295,FALSE)),"#",VLOOKUP(A37084,Questionnaire!A:KQ,295,FALSE))</f>
        <v>#</v>
      </c>
    </row>
    <row r="37085" spans="1:2">
      <c r="A37085" t="s">
        <v>424</v>
      </c>
      <c r="B37085" t="str">
        <f>IF(ISBLANK(VLOOKUP(A37085,Questionnaire!A:KQ,295,FALSE)),"#",VLOOKUP(A37085,Questionnaire!A:KQ,295,FALSE))</f>
        <v>#</v>
      </c>
    </row>
    <row r="37086" spans="1:2">
      <c r="A37086" t="s">
        <v>429</v>
      </c>
      <c r="B37086" t="str">
        <f>IF(ISBLANK(VLOOKUP(A37086,Questionnaire!A:KQ,295,FALSE)),"#",VLOOKUP(A37086,Questionnaire!A:KQ,295,FALSE))</f>
        <v>#</v>
      </c>
    </row>
    <row r="37087" spans="1:2">
      <c r="A37087" t="s">
        <v>432</v>
      </c>
      <c r="B37087" t="str">
        <f>IF(ISBLANK(VLOOKUP(A37087,Questionnaire!A:KQ,295,FALSE)),"#",VLOOKUP(A37087,Questionnaire!A:KQ,295,FALSE))</f>
        <v>#</v>
      </c>
    </row>
    <row r="37088" spans="1:2">
      <c r="A37088" t="s">
        <v>435</v>
      </c>
      <c r="B37088" t="str">
        <f>IF(ISBLANK(VLOOKUP(A37088,Questionnaire!A:KQ,295,FALSE)),"#",VLOOKUP(A37088,Questionnaire!A:KQ,295,FALSE))</f>
        <v>#</v>
      </c>
    </row>
    <row r="37089" spans="1:3">
      <c r="A37089" t="s">
        <v>437</v>
      </c>
      <c r="B37089" t="str">
        <f>IF(ISBLANK(VLOOKUP(A37089,Questionnaire!A:KQ,295,FALSE)),"#",VLOOKUP(A37089,Questionnaire!A:KQ,295,FALSE))</f>
        <v>#</v>
      </c>
    </row>
    <row r="37090" spans="1:3">
      <c r="A37090" t="s">
        <v>439</v>
      </c>
      <c r="B37090" t="str">
        <f>IF(ISBLANK(VLOOKUP(A37090,Questionnaire!A:KQ,295,FALSE)),"#",VLOOKUP(A37090,Questionnaire!A:KQ,295,FALSE))</f>
        <v>#</v>
      </c>
    </row>
    <row r="37091" spans="1:3">
      <c r="A37091" t="s">
        <v>442</v>
      </c>
      <c r="B37091" t="str">
        <f>IF(ISBLANK(VLOOKUP(A37091,Questionnaire!A:KQ,295,FALSE)),"#",VLOOKUP(A37091,Questionnaire!A:KQ,295,FALSE))</f>
        <v>#</v>
      </c>
    </row>
    <row r="37092" spans="1:3">
      <c r="A37092" t="s">
        <v>445</v>
      </c>
      <c r="B37092" t="str">
        <f>IF(ISBLANK(VLOOKUP(A37092,Questionnaire!A:KQ,295,FALSE)),"#",VLOOKUP(A37092,Questionnaire!A:KQ,295,FALSE))</f>
        <v>#</v>
      </c>
    </row>
    <row r="37093" spans="1:3">
      <c r="A37093" t="s">
        <v>448</v>
      </c>
      <c r="B37093" t="str">
        <f>IF(ISBLANK(VLOOKUP(A37093,Questionnaire!A:KQ,295,FALSE)),"#",VLOOKUP(A37093,Questionnaire!A:KQ,295,FALSE))</f>
        <v>#</v>
      </c>
    </row>
    <row r="37094" spans="1:3">
      <c r="A37094" t="s">
        <v>452</v>
      </c>
      <c r="B37094" t="str">
        <f>IF(ISBLANK(VLOOKUP(A37094,Questionnaire!A:KQ,295,FALSE)),"#",VLOOKUP(A37094,Questionnaire!A:KQ,295,FALSE))</f>
        <v>#</v>
      </c>
    </row>
    <row r="37095" spans="1:3">
      <c r="A37095" t="s">
        <v>455</v>
      </c>
      <c r="B37095" t="str">
        <f>IF(ISBLANK(VLOOKUP(A37095,Questionnaire!A:KQ,295,FALSE)),"#",VLOOKUP(A37095,Questionnaire!A:KQ,295,FALSE))</f>
        <v>#</v>
      </c>
    </row>
    <row r="37096" spans="1:3">
      <c r="A37096" t="s">
        <v>458</v>
      </c>
      <c r="B37096" t="str">
        <f>IF(ISBLANK(VLOOKUP(A37096,Questionnaire!A:KQ,295,FALSE)),"#",VLOOKUP(A37096,Questionnaire!A:KQ,295,FALSE))</f>
        <v>#</v>
      </c>
    </row>
    <row r="37097" spans="1:3">
      <c r="A37097" t="s">
        <v>461</v>
      </c>
      <c r="B37097" t="str">
        <f>IF(ISBLANK(VLOOKUP(A37097,Questionnaire!A:KQ,295,FALSE)),"#",VLOOKUP(A37097,Questionnaire!A:KQ,295,FALSE))</f>
        <v>#</v>
      </c>
    </row>
    <row r="37098" spans="1:3">
      <c r="A37098" t="s">
        <v>465</v>
      </c>
      <c r="B37098" t="str">
        <f>IF(ISBLANK(VLOOKUP(A37098,Questionnaire!A:KQ,295,FALSE)),"#",VLOOKUP(A37098,Questionnaire!A:KQ,295,FALSE))</f>
        <v>#</v>
      </c>
    </row>
    <row r="37099" spans="1:3">
      <c r="A37099" t="s">
        <v>467</v>
      </c>
      <c r="B37099" t="str">
        <f>IF(ISBLANK(VLOOKUP(A37099,Questionnaire!A:KQ,295,FALSE)),"#",VLOOKUP(A37099,Questionnaire!A:KQ,295,FALSE))</f>
        <v>#</v>
      </c>
    </row>
    <row r="37100" spans="1:3">
      <c r="A37100" t="s">
        <v>469</v>
      </c>
      <c r="B37100" t="str">
        <f>IF(ISBLANK(VLOOKUP(A37100,Questionnaire!A:KQ,295,FALSE)),"#",VLOOKUP(A37100,Questionnaire!A:KQ,295,FALSE))</f>
        <v>#</v>
      </c>
    </row>
    <row r="37101" spans="1:3">
      <c r="A37101" t="s">
        <v>471</v>
      </c>
      <c r="B37101" t="str">
        <f>IF(ISBLANK(VLOOKUP(A37101,Questionnaire!A:KQ,295,FALSE)),"#",VLOOKUP(A37101,Questionnaire!A:KQ,295,FALSE))</f>
        <v>#</v>
      </c>
    </row>
    <row r="37102" spans="1:3">
      <c r="A37102" t="s">
        <v>473</v>
      </c>
      <c r="B37102" t="str">
        <f>IF(ISBLANK(VLOOKUP(A37102,Questionnaire!A:KQ,295,FALSE)),"#",VLOOKUP(A37102,Questionnaire!A:KQ,295,FALSE))</f>
        <v>#</v>
      </c>
    </row>
    <row r="37103" spans="1:3">
      <c r="A37103" t="s">
        <v>475</v>
      </c>
      <c r="B37103" t="str">
        <f>IF(ISBLANK(VLOOKUP(A37103,Questionnaire!A:KQ,295,FALSE)),"#",VLOOKUP(A37103,Questionnaire!A:KQ,295,FALSE))</f>
        <v>#</v>
      </c>
    </row>
    <row r="37104" spans="1:3">
      <c r="A37104" t="s">
        <v>185</v>
      </c>
      <c r="B37104" t="str">
        <f>IF(ISBLANK(VLOOKUP(A37104,Questionnaire!A:KQ,296,FALSE)),"#",VLOOKUP(A37104,Questionnaire!A:KQ,296,FALSE))</f>
        <v>#</v>
      </c>
      <c r="C37104">
        <v>293</v>
      </c>
    </row>
    <row r="37105" spans="1:2">
      <c r="A37105" t="s">
        <v>187</v>
      </c>
      <c r="B37105" t="str">
        <f>IF(ISNA(VLOOKUP(VLOOKUP(A37105,Questionnaire!A:KQ,296,FALSE),'CORA Encoding'!D:E,2,FALSE)),"#",VLOOKUP(VLOOKUP(A37105,Questionnaire!A:KQ,296,FALSE),'CORA Encoding'!D:E,2,FALSE))</f>
        <v>#</v>
      </c>
    </row>
    <row r="37106" spans="1:2">
      <c r="A37106" t="s">
        <v>189</v>
      </c>
      <c r="B37106" t="str">
        <f>IF(ISNA(VLOOKUP(VLOOKUP(A37106,Questionnaire!A:KQ,296,FALSE),'CORA Encoding'!G:H,2,FALSE)),"#",VLOOKUP(VLOOKUP(A37106,Questionnaire!A:KQ,296,FALSE),'CORA Encoding'!G:H,2,FALSE))</f>
        <v>#</v>
      </c>
    </row>
    <row r="37107" spans="1:2">
      <c r="A37107" t="s">
        <v>191</v>
      </c>
      <c r="B37107" t="str">
        <f>IF(ISNA(VLOOKUP(VLOOKUP(A37107,Questionnaire!A:KQ,296,FALSE),'Country List'!E:F,2,FALSE)),"#",VLOOKUP(VLOOKUP(A37107,Questionnaire!A:KQ,296,FALSE),'Country List'!E:F,2,FALSE))</f>
        <v>#</v>
      </c>
    </row>
    <row r="37108" spans="1:2">
      <c r="A37108" t="s">
        <v>193</v>
      </c>
      <c r="B37108" t="str">
        <f>IF(ISNA(VLOOKUP(VLOOKUP(A37108,Questionnaire!A:KQ,296,FALSE),'Industry List'!B:C,2,FALSE)),"#",VLOOKUP(VLOOKUP(A37108,Questionnaire!A:KQ,296,FALSE),'Industry List'!B:C,2,FALSE))</f>
        <v>#</v>
      </c>
    </row>
    <row r="37109" spans="1:2">
      <c r="A37109" t="s">
        <v>197</v>
      </c>
      <c r="B37109" t="str">
        <f>IF(ISBLANK(VLOOKUP(A37109,Questionnaire!A:KQ,296,FALSE)),"#",VLOOKUP(A37109,Questionnaire!A:KQ,296,FALSE))</f>
        <v>#</v>
      </c>
    </row>
    <row r="37110" spans="1:2">
      <c r="A37110" t="s">
        <v>201</v>
      </c>
      <c r="B37110" t="str">
        <f>IF(ISBLANK(VLOOKUP(A37110,Questionnaire!A:KQ,296,FALSE)),"#",VLOOKUP(A37110,Questionnaire!A:KQ,296,FALSE))</f>
        <v>#</v>
      </c>
    </row>
    <row r="37111" spans="1:2">
      <c r="A37111" t="s">
        <v>203</v>
      </c>
      <c r="B37111" t="str">
        <f>IF(ISNA(VLOOKUP(VLOOKUP(A37111,Questionnaire!A:KQ,296,FALSE),'CORA Encoding'!J:K,2,FALSE)),"#",VLOOKUP(VLOOKUP(A37111,Questionnaire!A:KQ,296,FALSE),'CORA Encoding'!J:K,2,FALSE))</f>
        <v>#</v>
      </c>
    </row>
    <row r="37112" spans="1:2">
      <c r="A37112" t="s">
        <v>208</v>
      </c>
      <c r="B37112" t="str">
        <f>IF(ISBLANK(VLOOKUP(A37112,Questionnaire!A:KQ,296,FALSE)),"#",VLOOKUP(A37112,Questionnaire!A:KQ,296,FALSE))</f>
        <v>#</v>
      </c>
    </row>
    <row r="37113" spans="1:2">
      <c r="A37113" t="s">
        <v>213</v>
      </c>
      <c r="B37113" t="str">
        <f>IF(ISBLANK(VLOOKUP(A37113,Questionnaire!A:KQ,296,FALSE)),"#",VLOOKUP(A37113,Questionnaire!A:KQ,296,FALSE))</f>
        <v>#</v>
      </c>
    </row>
    <row r="37114" spans="1:2">
      <c r="A37114" t="s">
        <v>215</v>
      </c>
      <c r="B37114" t="str">
        <f>IF(ISBLANK(VLOOKUP(A37114,Questionnaire!A:KQ,296,FALSE)),"#",VLOOKUP(A37114,Questionnaire!A:KQ,296,FALSE))</f>
        <v>#</v>
      </c>
    </row>
    <row r="37115" spans="1:2">
      <c r="A37115" t="s">
        <v>217</v>
      </c>
      <c r="B37115" t="str">
        <f>IF(ISBLANK(VLOOKUP(A37115,Questionnaire!A:KQ,296,FALSE)),"#",VLOOKUP(A37115,Questionnaire!A:KQ,296,FALSE))</f>
        <v>#</v>
      </c>
    </row>
    <row r="37116" spans="1:2">
      <c r="A37116" t="s">
        <v>219</v>
      </c>
      <c r="B37116" t="str">
        <f>IF(ISBLANK(VLOOKUP(A37116,Questionnaire!A:KQ,296,FALSE)),"#",VLOOKUP(A37116,Questionnaire!A:KQ,296,FALSE))</f>
        <v>#</v>
      </c>
    </row>
    <row r="37117" spans="1:2">
      <c r="A37117" t="s">
        <v>221</v>
      </c>
      <c r="B37117" t="str">
        <f>IF(ISBLANK(VLOOKUP(A37117,Questionnaire!A:KQ,296,FALSE)),"#",VLOOKUP(A37117,Questionnaire!A:KQ,296,FALSE))</f>
        <v>#</v>
      </c>
    </row>
    <row r="37118" spans="1:2">
      <c r="A37118" t="s">
        <v>223</v>
      </c>
      <c r="B37118" t="str">
        <f>IF(ISBLANK(VLOOKUP(A37118,Questionnaire!A:KQ,296,FALSE)),"#",VLOOKUP(A37118,Questionnaire!A:KQ,296,FALSE))</f>
        <v>#</v>
      </c>
    </row>
    <row r="37119" spans="1:2">
      <c r="A37119" t="s">
        <v>225</v>
      </c>
      <c r="B37119" t="str">
        <f>IF(ISBLANK(VLOOKUP(A37119,Questionnaire!A:KQ,296,FALSE)),"#",VLOOKUP(A37119,Questionnaire!A:KQ,296,FALSE))</f>
        <v>#</v>
      </c>
    </row>
    <row r="37120" spans="1:2">
      <c r="A37120" t="s">
        <v>227</v>
      </c>
      <c r="B37120" t="str">
        <f>IF(ISBLANK(VLOOKUP(A37120,Questionnaire!A:KQ,296,FALSE)),"#",VLOOKUP(A37120,Questionnaire!A:KQ,296,FALSE))</f>
        <v>#</v>
      </c>
    </row>
    <row r="37121" spans="1:2">
      <c r="A37121" t="s">
        <v>229</v>
      </c>
      <c r="B37121" t="str">
        <f>IF(ISBLANK(VLOOKUP(A37121,Questionnaire!A:KQ,296,FALSE)),"#",VLOOKUP(A37121,Questionnaire!A:KQ,296,FALSE))</f>
        <v>#</v>
      </c>
    </row>
    <row r="37122" spans="1:2">
      <c r="A37122" t="s">
        <v>231</v>
      </c>
      <c r="B37122" t="str">
        <f>IF(ISBLANK(VLOOKUP(A37122,Questionnaire!A:KQ,296,FALSE)),"#",VLOOKUP(A37122,Questionnaire!A:KQ,296,FALSE))</f>
        <v>#</v>
      </c>
    </row>
    <row r="37123" spans="1:2">
      <c r="A37123" t="s">
        <v>233</v>
      </c>
      <c r="B37123" t="str">
        <f>IF(ISBLANK(VLOOKUP(A37123,Questionnaire!A:KQ,296,FALSE)),"#",VLOOKUP(A37123,Questionnaire!A:KQ,296,FALSE))</f>
        <v>#</v>
      </c>
    </row>
    <row r="37124" spans="1:2">
      <c r="A37124" t="s">
        <v>235</v>
      </c>
      <c r="B37124" t="str">
        <f>IF(ISBLANK(VLOOKUP(A37124,Questionnaire!A:KQ,296,FALSE)),"#",VLOOKUP(A37124,Questionnaire!A:KQ,296,FALSE))</f>
        <v>#</v>
      </c>
    </row>
    <row r="37125" spans="1:2">
      <c r="A37125" t="s">
        <v>237</v>
      </c>
      <c r="B37125" t="str">
        <f>IF(ISBLANK(VLOOKUP(A37125,Questionnaire!A:KQ,296,FALSE)),"#",VLOOKUP(A37125,Questionnaire!A:KQ,296,FALSE))</f>
        <v>#</v>
      </c>
    </row>
    <row r="37126" spans="1:2">
      <c r="A37126" t="s">
        <v>239</v>
      </c>
      <c r="B37126" t="str">
        <f>IF(ISBLANK(VLOOKUP(A37126,Questionnaire!A:KQ,296,FALSE)),"#",VLOOKUP(A37126,Questionnaire!A:KQ,296,FALSE))</f>
        <v>#</v>
      </c>
    </row>
    <row r="37127" spans="1:2">
      <c r="A37127" t="s">
        <v>242</v>
      </c>
      <c r="B37127" t="str">
        <f>IF(ISBLANK(VLOOKUP(A37127,Questionnaire!A:KQ,296,FALSE)),"#",VLOOKUP(A37127,Questionnaire!A:KQ,296,FALSE))</f>
        <v>#</v>
      </c>
    </row>
    <row r="37128" spans="1:2">
      <c r="A37128" t="s">
        <v>245</v>
      </c>
      <c r="B37128" t="str">
        <f>IF(ISBLANK(VLOOKUP(A37128,Questionnaire!A:KQ,296,FALSE)),"#",VLOOKUP(A37128,Questionnaire!A:KQ,296,FALSE))</f>
        <v>#</v>
      </c>
    </row>
    <row r="37129" spans="1:2">
      <c r="A37129" t="s">
        <v>247</v>
      </c>
      <c r="B37129" t="str">
        <f>IF(ISBLANK(VLOOKUP(A37129,Questionnaire!A:KQ,296,FALSE)),"#",VLOOKUP(A37129,Questionnaire!A:KQ,296,FALSE))</f>
        <v>#</v>
      </c>
    </row>
    <row r="37130" spans="1:2">
      <c r="A37130" t="s">
        <v>249</v>
      </c>
      <c r="B37130" t="str">
        <f>IF(ISBLANK(VLOOKUP(A37130,Questionnaire!A:KQ,296,FALSE)),"#",VLOOKUP(A37130,Questionnaire!A:KQ,296,FALSE))</f>
        <v>#</v>
      </c>
    </row>
    <row r="37131" spans="1:2">
      <c r="A37131" t="s">
        <v>250</v>
      </c>
      <c r="B37131" t="str">
        <f>IF(ISBLANK(VLOOKUP(A37131,Questionnaire!A:KQ,296,FALSE)),"#",VLOOKUP(A37131,Questionnaire!A:KQ,296,FALSE))</f>
        <v>#</v>
      </c>
    </row>
    <row r="37132" spans="1:2">
      <c r="A37132" t="s">
        <v>252</v>
      </c>
      <c r="B37132" t="str">
        <f>IF(ISBLANK(VLOOKUP(A37132,Questionnaire!A:KQ,296,FALSE)),"#",VLOOKUP(A37132,Questionnaire!A:KQ,296,FALSE))</f>
        <v>#</v>
      </c>
    </row>
    <row r="37133" spans="1:2">
      <c r="A37133" t="s">
        <v>255</v>
      </c>
      <c r="B37133" t="str">
        <f>IF(ISBLANK(VLOOKUP(A37133,Questionnaire!A:KQ,296,FALSE)),"#",VLOOKUP(A37133,Questionnaire!A:KQ,296,FALSE))</f>
        <v>#</v>
      </c>
    </row>
    <row r="37134" spans="1:2">
      <c r="A37134" t="s">
        <v>258</v>
      </c>
      <c r="B37134" t="str">
        <f>IF(ISNA(VLOOKUP(VLOOKUP(A37134,Questionnaire!A:KQ,296,FALSE),'CORA Encoding'!M:N,2,FALSE)),"#",VLOOKUP(VLOOKUP(A37134,Questionnaire!A:KQ,296,FALSE),'CORA Encoding'!M:N,2,FALSE))</f>
        <v>#</v>
      </c>
    </row>
    <row r="37135" spans="1:2">
      <c r="A37135" t="s">
        <v>261</v>
      </c>
      <c r="B37135" t="str">
        <f>IF(ISBLANK(VLOOKUP(A37135,Questionnaire!A:KQ,296,FALSE)),"#",VLOOKUP(A37135,Questionnaire!A:KQ,296,FALSE))</f>
        <v>#</v>
      </c>
    </row>
    <row r="37136" spans="1:2">
      <c r="A37136" t="s">
        <v>263</v>
      </c>
      <c r="B37136" t="str">
        <f>IF(ISBLANK(VLOOKUP(A37136,Questionnaire!A:KQ,296,FALSE)),"#",VLOOKUP(A37136,Questionnaire!A:KQ,296,FALSE))</f>
        <v>#</v>
      </c>
    </row>
    <row r="37137" spans="1:2">
      <c r="A37137" t="s">
        <v>265</v>
      </c>
      <c r="B37137" t="str">
        <f>IF(ISBLANK(VLOOKUP(A37137,Questionnaire!A:KQ,296,FALSE)),"#",VLOOKUP(A37137,Questionnaire!A:KQ,296,FALSE))</f>
        <v>#</v>
      </c>
    </row>
    <row r="37138" spans="1:2">
      <c r="A37138" t="s">
        <v>267</v>
      </c>
      <c r="B37138" t="str">
        <f>IF(ISBLANK(VLOOKUP(A37138,Questionnaire!A:KQ,296,FALSE)),"#",VLOOKUP(A37138,Questionnaire!A:KQ,296,FALSE))</f>
        <v>#</v>
      </c>
    </row>
    <row r="37139" spans="1:2">
      <c r="A37139" t="s">
        <v>269</v>
      </c>
      <c r="B37139" t="str">
        <f>IF(ISBLANK(VLOOKUP(A37139,Questionnaire!A:KQ,296,FALSE)),"#",VLOOKUP(A37139,Questionnaire!A:KQ,296,FALSE))</f>
        <v>#</v>
      </c>
    </row>
    <row r="37140" spans="1:2">
      <c r="A37140" t="s">
        <v>274</v>
      </c>
      <c r="B37140" t="str">
        <f>IF(ISBLANK(VLOOKUP(A37140,Questionnaire!A:KQ,296,FALSE)),"#",VLOOKUP(A37140,Questionnaire!A:KQ,296,FALSE))</f>
        <v>#</v>
      </c>
    </row>
    <row r="37141" spans="1:2">
      <c r="A37141" t="s">
        <v>276</v>
      </c>
      <c r="B37141" t="str">
        <f>IF(ISBLANK(VLOOKUP(A37141,Questionnaire!A:KQ,296,FALSE)),"#",VLOOKUP(A37141,Questionnaire!A:KQ,296,FALSE))</f>
        <v>#</v>
      </c>
    </row>
    <row r="37142" spans="1:2">
      <c r="A37142" t="s">
        <v>278</v>
      </c>
      <c r="B37142" t="str">
        <f>IF(ISBLANK(VLOOKUP(A37142,Questionnaire!A:KQ,296,FALSE)),"#",VLOOKUP(A37142,Questionnaire!A:KQ,296,FALSE))</f>
        <v>#</v>
      </c>
    </row>
    <row r="37143" spans="1:2">
      <c r="A37143" t="s">
        <v>280</v>
      </c>
      <c r="B37143" t="str">
        <f>IF(ISBLANK(VLOOKUP(A37143,Questionnaire!A:KQ,296,FALSE)),"#",VLOOKUP(A37143,Questionnaire!A:KQ,296,FALSE))</f>
        <v>#</v>
      </c>
    </row>
    <row r="37144" spans="1:2">
      <c r="A37144" t="s">
        <v>282</v>
      </c>
      <c r="B37144" t="str">
        <f>IF(ISBLANK(VLOOKUP(A37144,Questionnaire!A:KQ,296,FALSE)),"#",VLOOKUP(A37144,Questionnaire!A:KQ,296,FALSE))</f>
        <v>#</v>
      </c>
    </row>
    <row r="37145" spans="1:2">
      <c r="A37145" t="s">
        <v>286</v>
      </c>
      <c r="B37145" t="str">
        <f>IF(ISBLANK(VLOOKUP(A37145,Questionnaire!A:KQ,296,FALSE)),"#",VLOOKUP(A37145,Questionnaire!A:KQ,296,FALSE))</f>
        <v>#</v>
      </c>
    </row>
    <row r="37146" spans="1:2">
      <c r="A37146" t="s">
        <v>288</v>
      </c>
      <c r="B37146" t="str">
        <f>IF(ISBLANK(VLOOKUP(A37146,Questionnaire!A:KQ,296,FALSE)),"#",VLOOKUP(A37146,Questionnaire!A:KQ,296,FALSE))</f>
        <v>#</v>
      </c>
    </row>
    <row r="37147" spans="1:2">
      <c r="A37147" t="s">
        <v>290</v>
      </c>
      <c r="B37147" t="str">
        <f>IF(ISBLANK(VLOOKUP(A37147,Questionnaire!A:KQ,296,FALSE)),"#",VLOOKUP(A37147,Questionnaire!A:KQ,296,FALSE))</f>
        <v>#</v>
      </c>
    </row>
    <row r="37148" spans="1:2">
      <c r="A37148" t="s">
        <v>292</v>
      </c>
      <c r="B37148" t="str">
        <f>IF(ISBLANK(VLOOKUP(A37148,Questionnaire!A:KQ,296,FALSE)),"#",VLOOKUP(A37148,Questionnaire!A:KQ,296,FALSE))</f>
        <v>#</v>
      </c>
    </row>
    <row r="37149" spans="1:2">
      <c r="A37149" t="s">
        <v>294</v>
      </c>
      <c r="B37149" t="str">
        <f>IF(ISBLANK(VLOOKUP(A37149,Questionnaire!A:KQ,296,FALSE)),"#",VLOOKUP(A37149,Questionnaire!A:KQ,296,FALSE))</f>
        <v>#</v>
      </c>
    </row>
    <row r="37150" spans="1:2">
      <c r="A37150" t="s">
        <v>296</v>
      </c>
      <c r="B37150" t="str">
        <f>IF(ISBLANK(VLOOKUP(A37150,Questionnaire!A:KQ,296,FALSE)),"#",VLOOKUP(A37150,Questionnaire!A:KQ,296,FALSE))</f>
        <v>#</v>
      </c>
    </row>
    <row r="37151" spans="1:2">
      <c r="A37151" t="s">
        <v>301</v>
      </c>
      <c r="B37151" t="str">
        <f>IF(ISBLANK(VLOOKUP(A37151,Questionnaire!A:KQ,296,FALSE)),"#",VLOOKUP(A37151,Questionnaire!A:KQ,296,FALSE))</f>
        <v>#</v>
      </c>
    </row>
    <row r="37152" spans="1:2">
      <c r="A37152" t="s">
        <v>303</v>
      </c>
      <c r="B37152" t="str">
        <f>IF(ISBLANK(VLOOKUP(A37152,Questionnaire!A:KQ,296,FALSE)),"#",VLOOKUP(A37152,Questionnaire!A:KQ,296,FALSE))</f>
        <v>#</v>
      </c>
    </row>
    <row r="37153" spans="1:2">
      <c r="A37153" t="s">
        <v>305</v>
      </c>
      <c r="B37153" t="str">
        <f>IF(ISBLANK(VLOOKUP(A37153,Questionnaire!A:KQ,296,FALSE)),"#",VLOOKUP(A37153,Questionnaire!A:KQ,296,FALSE))</f>
        <v>#</v>
      </c>
    </row>
    <row r="37154" spans="1:2">
      <c r="A37154" t="s">
        <v>307</v>
      </c>
      <c r="B37154" t="str">
        <f>IF(ISBLANK(VLOOKUP(A37154,Questionnaire!A:KQ,296,FALSE)),"#",VLOOKUP(A37154,Questionnaire!A:KQ,296,FALSE))</f>
        <v>#</v>
      </c>
    </row>
    <row r="37155" spans="1:2">
      <c r="A37155" t="s">
        <v>311</v>
      </c>
      <c r="B37155" t="str">
        <f>IF(ISBLANK(VLOOKUP(A37155,Questionnaire!A:KQ,296,FALSE)),"#",VLOOKUP(A37155,Questionnaire!A:KQ,296,FALSE))</f>
        <v>#</v>
      </c>
    </row>
    <row r="37156" spans="1:2">
      <c r="A37156" t="s">
        <v>313</v>
      </c>
      <c r="B37156" t="str">
        <f>IF(ISBLANK(VLOOKUP(A37156,Questionnaire!A:KQ,296,FALSE)),"#",VLOOKUP(A37156,Questionnaire!A:KQ,296,FALSE))</f>
        <v>#</v>
      </c>
    </row>
    <row r="37157" spans="1:2">
      <c r="A37157" t="s">
        <v>314</v>
      </c>
      <c r="B37157" t="str">
        <f>IF(ISBLANK(VLOOKUP(A37157,Questionnaire!A:KQ,296,FALSE)),"#",VLOOKUP(A37157,Questionnaire!A:KQ,296,FALSE))</f>
        <v>#</v>
      </c>
    </row>
    <row r="37158" spans="1:2">
      <c r="A37158" t="s">
        <v>315</v>
      </c>
      <c r="B37158" t="str">
        <f>IF(ISBLANK(VLOOKUP(A37158,Questionnaire!A:KQ,296,FALSE)),"#",VLOOKUP(A37158,Questionnaire!A:KQ,296,FALSE))</f>
        <v>#</v>
      </c>
    </row>
    <row r="37159" spans="1:2">
      <c r="A37159" t="s">
        <v>317</v>
      </c>
      <c r="B37159" t="str">
        <f>IF(ISBLANK(VLOOKUP(A37159,Questionnaire!A:KQ,296,FALSE)),"#",VLOOKUP(A37159,Questionnaire!A:KQ,296,FALSE))</f>
        <v>#</v>
      </c>
    </row>
    <row r="37160" spans="1:2">
      <c r="A37160" t="s">
        <v>319</v>
      </c>
      <c r="B37160" t="str">
        <f>IF(ISBLANK(VLOOKUP(A37160,Questionnaire!A:KQ,296,FALSE)),"#",VLOOKUP(A37160,Questionnaire!A:KQ,296,FALSE))</f>
        <v>#</v>
      </c>
    </row>
    <row r="37161" spans="1:2">
      <c r="A37161" t="s">
        <v>322</v>
      </c>
      <c r="B37161" t="str">
        <f>IF(ISBLANK(VLOOKUP(A37161,Questionnaire!A:KQ,296,FALSE)),"#",VLOOKUP(A37161,Questionnaire!A:KQ,296,FALSE))</f>
        <v>#</v>
      </c>
    </row>
    <row r="37162" spans="1:2">
      <c r="A37162" t="s">
        <v>326</v>
      </c>
      <c r="B37162" t="str">
        <f>IF(ISBLANK(VLOOKUP(A37162,Questionnaire!A:KQ,296,FALSE)),"#",VLOOKUP(A37162,Questionnaire!A:KQ,296,FALSE))</f>
        <v>#</v>
      </c>
    </row>
    <row r="37163" spans="1:2">
      <c r="A37163" t="s">
        <v>328</v>
      </c>
      <c r="B37163" t="str">
        <f>IF(ISBLANK(VLOOKUP(A37163,Questionnaire!A:KQ,296,FALSE)),"#",VLOOKUP(A37163,Questionnaire!A:KQ,296,FALSE))</f>
        <v>#</v>
      </c>
    </row>
    <row r="37164" spans="1:2">
      <c r="A37164" t="s">
        <v>332</v>
      </c>
      <c r="B37164" t="str">
        <f>IF(ISBLANK(VLOOKUP(A37164,Questionnaire!A:KQ,296,FALSE)),"#",VLOOKUP(A37164,Questionnaire!A:KQ,296,FALSE))</f>
        <v>#</v>
      </c>
    </row>
    <row r="37165" spans="1:2">
      <c r="A37165" t="s">
        <v>333</v>
      </c>
      <c r="B37165" t="str">
        <f>IF(ISBLANK(VLOOKUP(A37165,Questionnaire!A:KQ,296,FALSE)),"#",VLOOKUP(A37165,Questionnaire!A:KQ,296,FALSE))</f>
        <v>#</v>
      </c>
    </row>
    <row r="37166" spans="1:2">
      <c r="A37166" t="s">
        <v>334</v>
      </c>
      <c r="B37166" t="str">
        <f>IF(ISBLANK(VLOOKUP(A37166,Questionnaire!A:KQ,296,FALSE)),"#",VLOOKUP(A37166,Questionnaire!A:KQ,296,FALSE))</f>
        <v>#</v>
      </c>
    </row>
    <row r="37167" spans="1:2">
      <c r="A37167" t="s">
        <v>335</v>
      </c>
      <c r="B37167" t="str">
        <f>IF(ISBLANK(VLOOKUP(A37167,Questionnaire!A:KQ,296,FALSE)),"#",VLOOKUP(A37167,Questionnaire!A:KQ,296,FALSE))</f>
        <v>#</v>
      </c>
    </row>
    <row r="37168" spans="1:2">
      <c r="A37168" t="s">
        <v>336</v>
      </c>
      <c r="B37168" t="str">
        <f>IF(ISBLANK(VLOOKUP(A37168,Questionnaire!A:KQ,296,FALSE)),"#",VLOOKUP(A37168,Questionnaire!A:KQ,296,FALSE))</f>
        <v>#</v>
      </c>
    </row>
    <row r="37169" spans="1:2">
      <c r="A37169" t="s">
        <v>337</v>
      </c>
      <c r="B37169" t="str">
        <f>IF(ISBLANK(VLOOKUP(A37169,Questionnaire!A:KQ,296,FALSE)),"#",VLOOKUP(A37169,Questionnaire!A:KQ,296,FALSE))</f>
        <v>#</v>
      </c>
    </row>
    <row r="37170" spans="1:2">
      <c r="A37170" t="s">
        <v>338</v>
      </c>
      <c r="B37170" t="str">
        <f>IF(ISBLANK(VLOOKUP(A37170,Questionnaire!A:KQ,296,FALSE)),"#",VLOOKUP(A37170,Questionnaire!A:KQ,296,FALSE))</f>
        <v>#</v>
      </c>
    </row>
    <row r="37171" spans="1:2">
      <c r="A37171" t="s">
        <v>339</v>
      </c>
      <c r="B37171" t="str">
        <f>IF(ISBLANK(VLOOKUP(A37171,Questionnaire!A:KQ,296,FALSE)),"#",VLOOKUP(A37171,Questionnaire!A:KQ,296,FALSE))</f>
        <v>#</v>
      </c>
    </row>
    <row r="37172" spans="1:2">
      <c r="A37172" t="s">
        <v>340</v>
      </c>
      <c r="B37172" t="str">
        <f>IF(ISBLANK(VLOOKUP(A37172,Questionnaire!A:KQ,296,FALSE)),"#",VLOOKUP(A37172,Questionnaire!A:KQ,296,FALSE))</f>
        <v>#</v>
      </c>
    </row>
    <row r="37173" spans="1:2">
      <c r="A37173" t="s">
        <v>341</v>
      </c>
      <c r="B37173" t="str">
        <f>IF(ISBLANK(VLOOKUP(A37173,Questionnaire!A:KQ,296,FALSE)),"#",VLOOKUP(A37173,Questionnaire!A:KQ,296,FALSE))</f>
        <v>#</v>
      </c>
    </row>
    <row r="37174" spans="1:2">
      <c r="A37174" t="s">
        <v>342</v>
      </c>
      <c r="B37174" t="str">
        <f>IF(ISBLANK(VLOOKUP(A37174,Questionnaire!A:KQ,296,FALSE)),"#",VLOOKUP(A37174,Questionnaire!A:KQ,296,FALSE))</f>
        <v>#</v>
      </c>
    </row>
    <row r="37175" spans="1:2">
      <c r="A37175" t="s">
        <v>343</v>
      </c>
      <c r="B37175" t="str">
        <f>IF(ISBLANK(VLOOKUP(A37175,Questionnaire!A:KQ,296,FALSE)),"#",VLOOKUP(A37175,Questionnaire!A:KQ,296,FALSE))</f>
        <v>#</v>
      </c>
    </row>
    <row r="37176" spans="1:2">
      <c r="A37176" t="s">
        <v>344</v>
      </c>
      <c r="B37176" t="str">
        <f>IF(ISBLANK(VLOOKUP(A37176,Questionnaire!A:KQ,296,FALSE)),"#",VLOOKUP(A37176,Questionnaire!A:KQ,296,FALSE))</f>
        <v>#</v>
      </c>
    </row>
    <row r="37177" spans="1:2">
      <c r="A37177" t="s">
        <v>345</v>
      </c>
      <c r="B37177" t="str">
        <f>IF(ISBLANK(VLOOKUP(A37177,Questionnaire!A:KQ,296,FALSE)),"#",VLOOKUP(A37177,Questionnaire!A:KQ,296,FALSE))</f>
        <v>#</v>
      </c>
    </row>
    <row r="37178" spans="1:2">
      <c r="A37178" t="s">
        <v>348</v>
      </c>
      <c r="B37178" t="str">
        <f>IF(ISBLANK(VLOOKUP(A37178,Questionnaire!A:KQ,296,FALSE)),"#",VLOOKUP(A37178,Questionnaire!A:KQ,296,FALSE))</f>
        <v>#</v>
      </c>
    </row>
    <row r="37179" spans="1:2">
      <c r="A37179" t="s">
        <v>353</v>
      </c>
      <c r="B37179" t="str">
        <f>IF(ISBLANK(VLOOKUP(A37179,Questionnaire!A:KQ,296,FALSE)),"#",VLOOKUP(A37179,Questionnaire!A:KQ,296,FALSE))</f>
        <v>#</v>
      </c>
    </row>
    <row r="37180" spans="1:2">
      <c r="A37180" t="s">
        <v>354</v>
      </c>
      <c r="B37180" t="str">
        <f>IF(ISBLANK(VLOOKUP(A37180,Questionnaire!A:KQ,296,FALSE)),"#",VLOOKUP(A37180,Questionnaire!A:KQ,296,FALSE))</f>
        <v>#</v>
      </c>
    </row>
    <row r="37181" spans="1:2">
      <c r="A37181" t="s">
        <v>355</v>
      </c>
      <c r="B37181" t="str">
        <f>IF(ISBLANK(VLOOKUP(A37181,Questionnaire!A:KQ,296,FALSE)),"#",VLOOKUP(A37181,Questionnaire!A:KQ,296,FALSE))</f>
        <v>#</v>
      </c>
    </row>
    <row r="37182" spans="1:2">
      <c r="A37182" t="s">
        <v>356</v>
      </c>
      <c r="B37182" t="str">
        <f>IF(ISBLANK(VLOOKUP(A37182,Questionnaire!A:KQ,296,FALSE)),"#",VLOOKUP(A37182,Questionnaire!A:KQ,296,FALSE))</f>
        <v>#</v>
      </c>
    </row>
    <row r="37183" spans="1:2">
      <c r="A37183" t="s">
        <v>357</v>
      </c>
      <c r="B37183" t="str">
        <f>IF(ISBLANK(VLOOKUP(A37183,Questionnaire!A:KQ,296,FALSE)),"#",VLOOKUP(A37183,Questionnaire!A:KQ,296,FALSE))</f>
        <v>#</v>
      </c>
    </row>
    <row r="37184" spans="1:2">
      <c r="A37184" t="s">
        <v>360</v>
      </c>
      <c r="B37184" t="str">
        <f>IF(ISBLANK(VLOOKUP(A37184,Questionnaire!A:KQ,296,FALSE)),"#",VLOOKUP(A37184,Questionnaire!A:KQ,296,FALSE))</f>
        <v>#</v>
      </c>
    </row>
    <row r="37185" spans="1:2">
      <c r="A37185" t="s">
        <v>362</v>
      </c>
      <c r="B37185" t="str">
        <f>IF(ISBLANK(VLOOKUP(A37185,Questionnaire!A:KQ,296,FALSE)),"#",VLOOKUP(A37185,Questionnaire!A:KQ,296,FALSE))</f>
        <v>#</v>
      </c>
    </row>
    <row r="37186" spans="1:2">
      <c r="A37186" t="s">
        <v>363</v>
      </c>
      <c r="B37186" t="str">
        <f>IF(ISBLANK(VLOOKUP(A37186,Questionnaire!A:KQ,296,FALSE)),"#",VLOOKUP(A37186,Questionnaire!A:KQ,296,FALSE))</f>
        <v>#</v>
      </c>
    </row>
    <row r="37187" spans="1:2">
      <c r="A37187" t="s">
        <v>364</v>
      </c>
      <c r="B37187" t="str">
        <f>IF(ISBLANK(VLOOKUP(A37187,Questionnaire!A:KQ,296,FALSE)),"#",VLOOKUP(A37187,Questionnaire!A:KQ,296,FALSE))</f>
        <v>#</v>
      </c>
    </row>
    <row r="37188" spans="1:2">
      <c r="A37188" t="s">
        <v>365</v>
      </c>
      <c r="B37188" t="str">
        <f>IF(ISBLANK(VLOOKUP(A37188,Questionnaire!A:KQ,296,FALSE)),"#",VLOOKUP(A37188,Questionnaire!A:KQ,296,FALSE))</f>
        <v>#</v>
      </c>
    </row>
    <row r="37189" spans="1:2">
      <c r="A37189" t="s">
        <v>366</v>
      </c>
      <c r="B37189" t="str">
        <f>IF(ISBLANK(VLOOKUP(A37189,Questionnaire!A:KQ,296,FALSE)),"#",VLOOKUP(A37189,Questionnaire!A:KQ,296,FALSE))</f>
        <v>#</v>
      </c>
    </row>
    <row r="37190" spans="1:2">
      <c r="A37190" t="s">
        <v>371</v>
      </c>
      <c r="B37190" t="str">
        <f>IF(ISBLANK(VLOOKUP(A37190,Questionnaire!A:KQ,296,FALSE)),"#",VLOOKUP(A37190,Questionnaire!A:KQ,296,FALSE))</f>
        <v>#</v>
      </c>
    </row>
    <row r="37191" spans="1:2">
      <c r="A37191" t="s">
        <v>372</v>
      </c>
      <c r="B37191" t="str">
        <f>IF(ISBLANK(VLOOKUP(A37191,Questionnaire!A:KQ,296,FALSE)),"#",VLOOKUP(A37191,Questionnaire!A:KQ,296,FALSE))</f>
        <v>#</v>
      </c>
    </row>
    <row r="37192" spans="1:2">
      <c r="A37192" t="s">
        <v>373</v>
      </c>
      <c r="B37192" t="str">
        <f>IF(ISBLANK(VLOOKUP(A37192,Questionnaire!A:KQ,296,FALSE)),"#",VLOOKUP(A37192,Questionnaire!A:KQ,296,FALSE))</f>
        <v>#</v>
      </c>
    </row>
    <row r="37193" spans="1:2">
      <c r="A37193" t="s">
        <v>374</v>
      </c>
      <c r="B37193" t="str">
        <f>IF(ISBLANK(VLOOKUP(A37193,Questionnaire!A:KQ,296,FALSE)),"#",VLOOKUP(A37193,Questionnaire!A:KQ,296,FALSE))</f>
        <v>#</v>
      </c>
    </row>
    <row r="37194" spans="1:2">
      <c r="A37194" t="s">
        <v>377</v>
      </c>
      <c r="B37194" t="str">
        <f>IF(ISBLANK(VLOOKUP(A37194,Questionnaire!A:KQ,296,FALSE)),"#",VLOOKUP(A37194,Questionnaire!A:KQ,296,FALSE))</f>
        <v>#</v>
      </c>
    </row>
    <row r="37195" spans="1:2">
      <c r="A37195" t="s">
        <v>379</v>
      </c>
      <c r="B37195" t="str">
        <f>IF(ISBLANK(VLOOKUP(A37195,Questionnaire!A:KQ,296,FALSE)),"#",VLOOKUP(A37195,Questionnaire!A:KQ,296,FALSE))</f>
        <v>#</v>
      </c>
    </row>
    <row r="37196" spans="1:2">
      <c r="A37196" t="s">
        <v>380</v>
      </c>
      <c r="B37196" t="str">
        <f>IF(ISBLANK(VLOOKUP(A37196,Questionnaire!A:KQ,296,FALSE)),"#",VLOOKUP(A37196,Questionnaire!A:KQ,296,FALSE))</f>
        <v>#</v>
      </c>
    </row>
    <row r="37197" spans="1:2">
      <c r="A37197" t="s">
        <v>381</v>
      </c>
      <c r="B37197" t="str">
        <f>IF(ISBLANK(VLOOKUP(A37197,Questionnaire!A:KQ,296,FALSE)),"#",VLOOKUP(A37197,Questionnaire!A:KQ,296,FALSE))</f>
        <v>#</v>
      </c>
    </row>
    <row r="37198" spans="1:2">
      <c r="A37198" t="s">
        <v>382</v>
      </c>
      <c r="B37198" t="str">
        <f>IF(ISBLANK(VLOOKUP(A37198,Questionnaire!A:KQ,296,FALSE)),"#",VLOOKUP(A37198,Questionnaire!A:KQ,296,FALSE))</f>
        <v>#</v>
      </c>
    </row>
    <row r="37199" spans="1:2">
      <c r="A37199" t="s">
        <v>384</v>
      </c>
      <c r="B37199" t="str">
        <f>IF(ISBLANK(VLOOKUP(A37199,Questionnaire!A:KQ,296,FALSE)),"#",VLOOKUP(A37199,Questionnaire!A:KQ,296,FALSE))</f>
        <v>#</v>
      </c>
    </row>
    <row r="37200" spans="1:2">
      <c r="A37200" t="s">
        <v>387</v>
      </c>
      <c r="B37200" t="str">
        <f>IF(ISBLANK(VLOOKUP(A37200,Questionnaire!A:KQ,296,FALSE)),"#",VLOOKUP(A37200,Questionnaire!A:KQ,296,FALSE))</f>
        <v>#</v>
      </c>
    </row>
    <row r="37201" spans="1:2">
      <c r="A37201" t="s">
        <v>391</v>
      </c>
      <c r="B37201" t="str">
        <f>IF(ISBLANK(VLOOKUP(A37201,Questionnaire!A:KQ,296,FALSE)),"#",VLOOKUP(A37201,Questionnaire!A:KQ,296,FALSE))</f>
        <v>#</v>
      </c>
    </row>
    <row r="37202" spans="1:2">
      <c r="A37202" t="s">
        <v>393</v>
      </c>
      <c r="B37202" t="str">
        <f>IF(ISBLANK(VLOOKUP(A37202,Questionnaire!A:KQ,296,FALSE)),"#",VLOOKUP(A37202,Questionnaire!A:KQ,296,FALSE))</f>
        <v>#</v>
      </c>
    </row>
    <row r="37203" spans="1:2">
      <c r="A37203" t="s">
        <v>395</v>
      </c>
      <c r="B37203" t="str">
        <f>IF(ISBLANK(VLOOKUP(A37203,Questionnaire!A:KQ,296,FALSE)),"#",VLOOKUP(A37203,Questionnaire!A:KQ,296,FALSE))</f>
        <v>#</v>
      </c>
    </row>
    <row r="37204" spans="1:2">
      <c r="A37204" t="s">
        <v>398</v>
      </c>
      <c r="B37204" t="str">
        <f>IF(ISBLANK(VLOOKUP(A37204,Questionnaire!A:KQ,296,FALSE)),"#",VLOOKUP(A37204,Questionnaire!A:KQ,296,FALSE))</f>
        <v>#</v>
      </c>
    </row>
    <row r="37205" spans="1:2">
      <c r="A37205" t="s">
        <v>402</v>
      </c>
      <c r="B37205" t="str">
        <f>IF(ISBLANK(VLOOKUP(A37205,Questionnaire!A:KQ,296,FALSE)),"#",VLOOKUP(A37205,Questionnaire!A:KQ,296,FALSE))</f>
        <v>#</v>
      </c>
    </row>
    <row r="37206" spans="1:2">
      <c r="A37206" t="s">
        <v>405</v>
      </c>
      <c r="B37206" t="str">
        <f>IF(ISBLANK(VLOOKUP(A37206,Questionnaire!A:KQ,296,FALSE)),"#",VLOOKUP(A37206,Questionnaire!A:KQ,296,FALSE))</f>
        <v>#</v>
      </c>
    </row>
    <row r="37207" spans="1:2">
      <c r="A37207" t="s">
        <v>409</v>
      </c>
      <c r="B37207" t="str">
        <f>IF(ISBLANK(VLOOKUP(A37207,Questionnaire!A:KQ,296,FALSE)),"#",VLOOKUP(A37207,Questionnaire!A:KQ,296,FALSE))</f>
        <v>#</v>
      </c>
    </row>
    <row r="37208" spans="1:2">
      <c r="A37208" t="s">
        <v>412</v>
      </c>
      <c r="B37208" t="str">
        <f>IF(ISBLANK(VLOOKUP(A37208,Questionnaire!A:KQ,296,FALSE)),"#",VLOOKUP(A37208,Questionnaire!A:KQ,296,FALSE))</f>
        <v>#</v>
      </c>
    </row>
    <row r="37209" spans="1:2">
      <c r="A37209" t="s">
        <v>415</v>
      </c>
      <c r="B37209" t="str">
        <f>IF(ISBLANK(VLOOKUP(A37209,Questionnaire!A:KQ,296,FALSE)),"#",VLOOKUP(A37209,Questionnaire!A:KQ,296,FALSE))</f>
        <v>#</v>
      </c>
    </row>
    <row r="37210" spans="1:2">
      <c r="A37210" t="s">
        <v>418</v>
      </c>
      <c r="B37210" t="str">
        <f>IF(ISBLANK(VLOOKUP(A37210,Questionnaire!A:KQ,296,FALSE)),"#",VLOOKUP(A37210,Questionnaire!A:KQ,296,FALSE))</f>
        <v>#</v>
      </c>
    </row>
    <row r="37211" spans="1:2">
      <c r="A37211" t="s">
        <v>421</v>
      </c>
      <c r="B37211" t="str">
        <f>IF(ISBLANK(VLOOKUP(A37211,Questionnaire!A:KQ,296,FALSE)),"#",VLOOKUP(A37211,Questionnaire!A:KQ,296,FALSE))</f>
        <v>#</v>
      </c>
    </row>
    <row r="37212" spans="1:2">
      <c r="A37212" t="s">
        <v>424</v>
      </c>
      <c r="B37212" t="str">
        <f>IF(ISBLANK(VLOOKUP(A37212,Questionnaire!A:KQ,296,FALSE)),"#",VLOOKUP(A37212,Questionnaire!A:KQ,296,FALSE))</f>
        <v>#</v>
      </c>
    </row>
    <row r="37213" spans="1:2">
      <c r="A37213" t="s">
        <v>429</v>
      </c>
      <c r="B37213" t="str">
        <f>IF(ISBLANK(VLOOKUP(A37213,Questionnaire!A:KQ,296,FALSE)),"#",VLOOKUP(A37213,Questionnaire!A:KQ,296,FALSE))</f>
        <v>#</v>
      </c>
    </row>
    <row r="37214" spans="1:2">
      <c r="A37214" t="s">
        <v>432</v>
      </c>
      <c r="B37214" t="str">
        <f>IF(ISBLANK(VLOOKUP(A37214,Questionnaire!A:KQ,296,FALSE)),"#",VLOOKUP(A37214,Questionnaire!A:KQ,296,FALSE))</f>
        <v>#</v>
      </c>
    </row>
    <row r="37215" spans="1:2">
      <c r="A37215" t="s">
        <v>435</v>
      </c>
      <c r="B37215" t="str">
        <f>IF(ISBLANK(VLOOKUP(A37215,Questionnaire!A:KQ,296,FALSE)),"#",VLOOKUP(A37215,Questionnaire!A:KQ,296,FALSE))</f>
        <v>#</v>
      </c>
    </row>
    <row r="37216" spans="1:2">
      <c r="A37216" t="s">
        <v>437</v>
      </c>
      <c r="B37216" t="str">
        <f>IF(ISBLANK(VLOOKUP(A37216,Questionnaire!A:KQ,296,FALSE)),"#",VLOOKUP(A37216,Questionnaire!A:KQ,296,FALSE))</f>
        <v>#</v>
      </c>
    </row>
    <row r="37217" spans="1:3">
      <c r="A37217" t="s">
        <v>439</v>
      </c>
      <c r="B37217" t="str">
        <f>IF(ISBLANK(VLOOKUP(A37217,Questionnaire!A:KQ,296,FALSE)),"#",VLOOKUP(A37217,Questionnaire!A:KQ,296,FALSE))</f>
        <v>#</v>
      </c>
    </row>
    <row r="37218" spans="1:3">
      <c r="A37218" t="s">
        <v>442</v>
      </c>
      <c r="B37218" t="str">
        <f>IF(ISBLANK(VLOOKUP(A37218,Questionnaire!A:KQ,296,FALSE)),"#",VLOOKUP(A37218,Questionnaire!A:KQ,296,FALSE))</f>
        <v>#</v>
      </c>
    </row>
    <row r="37219" spans="1:3">
      <c r="A37219" t="s">
        <v>445</v>
      </c>
      <c r="B37219" t="str">
        <f>IF(ISBLANK(VLOOKUP(A37219,Questionnaire!A:KQ,296,FALSE)),"#",VLOOKUP(A37219,Questionnaire!A:KQ,296,FALSE))</f>
        <v>#</v>
      </c>
    </row>
    <row r="37220" spans="1:3">
      <c r="A37220" t="s">
        <v>448</v>
      </c>
      <c r="B37220" t="str">
        <f>IF(ISBLANK(VLOOKUP(A37220,Questionnaire!A:KQ,296,FALSE)),"#",VLOOKUP(A37220,Questionnaire!A:KQ,296,FALSE))</f>
        <v>#</v>
      </c>
    </row>
    <row r="37221" spans="1:3">
      <c r="A37221" t="s">
        <v>452</v>
      </c>
      <c r="B37221" t="str">
        <f>IF(ISBLANK(VLOOKUP(A37221,Questionnaire!A:KQ,296,FALSE)),"#",VLOOKUP(A37221,Questionnaire!A:KQ,296,FALSE))</f>
        <v>#</v>
      </c>
    </row>
    <row r="37222" spans="1:3">
      <c r="A37222" t="s">
        <v>455</v>
      </c>
      <c r="B37222" t="str">
        <f>IF(ISBLANK(VLOOKUP(A37222,Questionnaire!A:KQ,296,FALSE)),"#",VLOOKUP(A37222,Questionnaire!A:KQ,296,FALSE))</f>
        <v>#</v>
      </c>
    </row>
    <row r="37223" spans="1:3">
      <c r="A37223" t="s">
        <v>458</v>
      </c>
      <c r="B37223" t="str">
        <f>IF(ISBLANK(VLOOKUP(A37223,Questionnaire!A:KQ,296,FALSE)),"#",VLOOKUP(A37223,Questionnaire!A:KQ,296,FALSE))</f>
        <v>#</v>
      </c>
    </row>
    <row r="37224" spans="1:3">
      <c r="A37224" t="s">
        <v>461</v>
      </c>
      <c r="B37224" t="str">
        <f>IF(ISBLANK(VLOOKUP(A37224,Questionnaire!A:KQ,296,FALSE)),"#",VLOOKUP(A37224,Questionnaire!A:KQ,296,FALSE))</f>
        <v>#</v>
      </c>
    </row>
    <row r="37225" spans="1:3">
      <c r="A37225" t="s">
        <v>465</v>
      </c>
      <c r="B37225" t="str">
        <f>IF(ISBLANK(VLOOKUP(A37225,Questionnaire!A:KQ,296,FALSE)),"#",VLOOKUP(A37225,Questionnaire!A:KQ,296,FALSE))</f>
        <v>#</v>
      </c>
    </row>
    <row r="37226" spans="1:3">
      <c r="A37226" t="s">
        <v>467</v>
      </c>
      <c r="B37226" t="str">
        <f>IF(ISBLANK(VLOOKUP(A37226,Questionnaire!A:KQ,296,FALSE)),"#",VLOOKUP(A37226,Questionnaire!A:KQ,296,FALSE))</f>
        <v>#</v>
      </c>
    </row>
    <row r="37227" spans="1:3">
      <c r="A37227" t="s">
        <v>469</v>
      </c>
      <c r="B37227" t="str">
        <f>IF(ISBLANK(VLOOKUP(A37227,Questionnaire!A:KQ,296,FALSE)),"#",VLOOKUP(A37227,Questionnaire!A:KQ,296,FALSE))</f>
        <v>#</v>
      </c>
    </row>
    <row r="37228" spans="1:3">
      <c r="A37228" t="s">
        <v>471</v>
      </c>
      <c r="B37228" t="str">
        <f>IF(ISBLANK(VLOOKUP(A37228,Questionnaire!A:KQ,296,FALSE)),"#",VLOOKUP(A37228,Questionnaire!A:KQ,296,FALSE))</f>
        <v>#</v>
      </c>
    </row>
    <row r="37229" spans="1:3">
      <c r="A37229" t="s">
        <v>473</v>
      </c>
      <c r="B37229" t="str">
        <f>IF(ISBLANK(VLOOKUP(A37229,Questionnaire!A:KQ,296,FALSE)),"#",VLOOKUP(A37229,Questionnaire!A:KQ,296,FALSE))</f>
        <v>#</v>
      </c>
    </row>
    <row r="37230" spans="1:3">
      <c r="A37230" t="s">
        <v>475</v>
      </c>
      <c r="B37230" t="str">
        <f>IF(ISBLANK(VLOOKUP(A37230,Questionnaire!A:KQ,296,FALSE)),"#",VLOOKUP(A37230,Questionnaire!A:KQ,296,FALSE))</f>
        <v>#</v>
      </c>
    </row>
    <row r="37231" spans="1:3">
      <c r="A37231" t="s">
        <v>185</v>
      </c>
      <c r="B37231" t="str">
        <f>IF(ISBLANK(VLOOKUP(A37231,Questionnaire!A:KQ,297,FALSE)),"#",VLOOKUP(A37231,Questionnaire!A:KQ,297,FALSE))</f>
        <v>#</v>
      </c>
      <c r="C37231">
        <v>294</v>
      </c>
    </row>
    <row r="37232" spans="1:3">
      <c r="A37232" t="s">
        <v>187</v>
      </c>
      <c r="B37232" t="str">
        <f>IF(ISNA(VLOOKUP(VLOOKUP(A37232,Questionnaire!A:KQ,297,FALSE),'CORA Encoding'!D:E,2,FALSE)),"#",VLOOKUP(VLOOKUP(A37232,Questionnaire!A:KQ,297,FALSE),'CORA Encoding'!D:E,2,FALSE))</f>
        <v>#</v>
      </c>
    </row>
    <row r="37233" spans="1:2">
      <c r="A37233" t="s">
        <v>189</v>
      </c>
      <c r="B37233" t="str">
        <f>IF(ISNA(VLOOKUP(VLOOKUP(A37233,Questionnaire!A:KQ,297,FALSE),'CORA Encoding'!G:H,2,FALSE)),"#",VLOOKUP(VLOOKUP(A37233,Questionnaire!A:KQ,297,FALSE),'CORA Encoding'!G:H,2,FALSE))</f>
        <v>#</v>
      </c>
    </row>
    <row r="37234" spans="1:2">
      <c r="A37234" t="s">
        <v>191</v>
      </c>
      <c r="B37234" t="str">
        <f>IF(ISNA(VLOOKUP(VLOOKUP(A37234,Questionnaire!A:KQ,297,FALSE),'Country List'!E:F,2,FALSE)),"#",VLOOKUP(VLOOKUP(A37234,Questionnaire!A:KQ,297,FALSE),'Country List'!E:F,2,FALSE))</f>
        <v>#</v>
      </c>
    </row>
    <row r="37235" spans="1:2">
      <c r="A37235" t="s">
        <v>193</v>
      </c>
      <c r="B37235" t="str">
        <f>IF(ISNA(VLOOKUP(VLOOKUP(A37235,Questionnaire!A:KQ,297,FALSE),'Industry List'!B:C,2,FALSE)),"#",VLOOKUP(VLOOKUP(A37235,Questionnaire!A:KQ,297,FALSE),'Industry List'!B:C,2,FALSE))</f>
        <v>#</v>
      </c>
    </row>
    <row r="37236" spans="1:2">
      <c r="A37236" t="s">
        <v>197</v>
      </c>
      <c r="B37236" t="str">
        <f>IF(ISBLANK(VLOOKUP(A37236,Questionnaire!A:KQ,297,FALSE)),"#",VLOOKUP(A37236,Questionnaire!A:KQ,297,FALSE))</f>
        <v>#</v>
      </c>
    </row>
    <row r="37237" spans="1:2">
      <c r="A37237" t="s">
        <v>201</v>
      </c>
      <c r="B37237" t="str">
        <f>IF(ISBLANK(VLOOKUP(A37237,Questionnaire!A:KQ,297,FALSE)),"#",VLOOKUP(A37237,Questionnaire!A:KQ,297,FALSE))</f>
        <v>#</v>
      </c>
    </row>
    <row r="37238" spans="1:2">
      <c r="A37238" t="s">
        <v>203</v>
      </c>
      <c r="B37238" t="str">
        <f>IF(ISNA(VLOOKUP(VLOOKUP(A37238,Questionnaire!A:KQ,297,FALSE),'CORA Encoding'!J:K,2,FALSE)),"#",VLOOKUP(VLOOKUP(A37238,Questionnaire!A:KQ,297,FALSE),'CORA Encoding'!J:K,2,FALSE))</f>
        <v>#</v>
      </c>
    </row>
    <row r="37239" spans="1:2">
      <c r="A37239" t="s">
        <v>208</v>
      </c>
      <c r="B37239" t="str">
        <f>IF(ISBLANK(VLOOKUP(A37239,Questionnaire!A:KQ,297,FALSE)),"#",VLOOKUP(A37239,Questionnaire!A:KQ,297,FALSE))</f>
        <v>#</v>
      </c>
    </row>
    <row r="37240" spans="1:2">
      <c r="A37240" t="s">
        <v>213</v>
      </c>
      <c r="B37240" t="str">
        <f>IF(ISBLANK(VLOOKUP(A37240,Questionnaire!A:KQ,297,FALSE)),"#",VLOOKUP(A37240,Questionnaire!A:KQ,297,FALSE))</f>
        <v>#</v>
      </c>
    </row>
    <row r="37241" spans="1:2">
      <c r="A37241" t="s">
        <v>215</v>
      </c>
      <c r="B37241" t="str">
        <f>IF(ISBLANK(VLOOKUP(A37241,Questionnaire!A:KQ,297,FALSE)),"#",VLOOKUP(A37241,Questionnaire!A:KQ,297,FALSE))</f>
        <v>#</v>
      </c>
    </row>
    <row r="37242" spans="1:2">
      <c r="A37242" t="s">
        <v>217</v>
      </c>
      <c r="B37242" t="str">
        <f>IF(ISBLANK(VLOOKUP(A37242,Questionnaire!A:KQ,297,FALSE)),"#",VLOOKUP(A37242,Questionnaire!A:KQ,297,FALSE))</f>
        <v>#</v>
      </c>
    </row>
    <row r="37243" spans="1:2">
      <c r="A37243" t="s">
        <v>219</v>
      </c>
      <c r="B37243" t="str">
        <f>IF(ISBLANK(VLOOKUP(A37243,Questionnaire!A:KQ,297,FALSE)),"#",VLOOKUP(A37243,Questionnaire!A:KQ,297,FALSE))</f>
        <v>#</v>
      </c>
    </row>
    <row r="37244" spans="1:2">
      <c r="A37244" t="s">
        <v>221</v>
      </c>
      <c r="B37244" t="str">
        <f>IF(ISBLANK(VLOOKUP(A37244,Questionnaire!A:KQ,297,FALSE)),"#",VLOOKUP(A37244,Questionnaire!A:KQ,297,FALSE))</f>
        <v>#</v>
      </c>
    </row>
    <row r="37245" spans="1:2">
      <c r="A37245" t="s">
        <v>223</v>
      </c>
      <c r="B37245" t="str">
        <f>IF(ISBLANK(VLOOKUP(A37245,Questionnaire!A:KQ,297,FALSE)),"#",VLOOKUP(A37245,Questionnaire!A:KQ,297,FALSE))</f>
        <v>#</v>
      </c>
    </row>
    <row r="37246" spans="1:2">
      <c r="A37246" t="s">
        <v>225</v>
      </c>
      <c r="B37246" t="str">
        <f>IF(ISBLANK(VLOOKUP(A37246,Questionnaire!A:KQ,297,FALSE)),"#",VLOOKUP(A37246,Questionnaire!A:KQ,297,FALSE))</f>
        <v>#</v>
      </c>
    </row>
    <row r="37247" spans="1:2">
      <c r="A37247" t="s">
        <v>227</v>
      </c>
      <c r="B37247" t="str">
        <f>IF(ISBLANK(VLOOKUP(A37247,Questionnaire!A:KQ,297,FALSE)),"#",VLOOKUP(A37247,Questionnaire!A:KQ,297,FALSE))</f>
        <v>#</v>
      </c>
    </row>
    <row r="37248" spans="1:2">
      <c r="A37248" t="s">
        <v>229</v>
      </c>
      <c r="B37248" t="str">
        <f>IF(ISBLANK(VLOOKUP(A37248,Questionnaire!A:KQ,297,FALSE)),"#",VLOOKUP(A37248,Questionnaire!A:KQ,297,FALSE))</f>
        <v>#</v>
      </c>
    </row>
    <row r="37249" spans="1:2">
      <c r="A37249" t="s">
        <v>231</v>
      </c>
      <c r="B37249" t="str">
        <f>IF(ISBLANK(VLOOKUP(A37249,Questionnaire!A:KQ,297,FALSE)),"#",VLOOKUP(A37249,Questionnaire!A:KQ,297,FALSE))</f>
        <v>#</v>
      </c>
    </row>
    <row r="37250" spans="1:2">
      <c r="A37250" t="s">
        <v>233</v>
      </c>
      <c r="B37250" t="str">
        <f>IF(ISBLANK(VLOOKUP(A37250,Questionnaire!A:KQ,297,FALSE)),"#",VLOOKUP(A37250,Questionnaire!A:KQ,297,FALSE))</f>
        <v>#</v>
      </c>
    </row>
    <row r="37251" spans="1:2">
      <c r="A37251" t="s">
        <v>235</v>
      </c>
      <c r="B37251" t="str">
        <f>IF(ISBLANK(VLOOKUP(A37251,Questionnaire!A:KQ,297,FALSE)),"#",VLOOKUP(A37251,Questionnaire!A:KQ,297,FALSE))</f>
        <v>#</v>
      </c>
    </row>
    <row r="37252" spans="1:2">
      <c r="A37252" t="s">
        <v>237</v>
      </c>
      <c r="B37252" t="str">
        <f>IF(ISBLANK(VLOOKUP(A37252,Questionnaire!A:KQ,297,FALSE)),"#",VLOOKUP(A37252,Questionnaire!A:KQ,297,FALSE))</f>
        <v>#</v>
      </c>
    </row>
    <row r="37253" spans="1:2">
      <c r="A37253" t="s">
        <v>239</v>
      </c>
      <c r="B37253" t="str">
        <f>IF(ISBLANK(VLOOKUP(A37253,Questionnaire!A:KQ,297,FALSE)),"#",VLOOKUP(A37253,Questionnaire!A:KQ,297,FALSE))</f>
        <v>#</v>
      </c>
    </row>
    <row r="37254" spans="1:2">
      <c r="A37254" t="s">
        <v>242</v>
      </c>
      <c r="B37254" t="str">
        <f>IF(ISBLANK(VLOOKUP(A37254,Questionnaire!A:KQ,297,FALSE)),"#",VLOOKUP(A37254,Questionnaire!A:KQ,297,FALSE))</f>
        <v>#</v>
      </c>
    </row>
    <row r="37255" spans="1:2">
      <c r="A37255" t="s">
        <v>245</v>
      </c>
      <c r="B37255" t="str">
        <f>IF(ISBLANK(VLOOKUP(A37255,Questionnaire!A:KQ,297,FALSE)),"#",VLOOKUP(A37255,Questionnaire!A:KQ,297,FALSE))</f>
        <v>#</v>
      </c>
    </row>
    <row r="37256" spans="1:2">
      <c r="A37256" t="s">
        <v>247</v>
      </c>
      <c r="B37256" t="str">
        <f>IF(ISBLANK(VLOOKUP(A37256,Questionnaire!A:KQ,297,FALSE)),"#",VLOOKUP(A37256,Questionnaire!A:KQ,297,FALSE))</f>
        <v>#</v>
      </c>
    </row>
    <row r="37257" spans="1:2">
      <c r="A37257" t="s">
        <v>249</v>
      </c>
      <c r="B37257" t="str">
        <f>IF(ISBLANK(VLOOKUP(A37257,Questionnaire!A:KQ,297,FALSE)),"#",VLOOKUP(A37257,Questionnaire!A:KQ,297,FALSE))</f>
        <v>#</v>
      </c>
    </row>
    <row r="37258" spans="1:2">
      <c r="A37258" t="s">
        <v>250</v>
      </c>
      <c r="B37258" t="str">
        <f>IF(ISBLANK(VLOOKUP(A37258,Questionnaire!A:KQ,297,FALSE)),"#",VLOOKUP(A37258,Questionnaire!A:KQ,297,FALSE))</f>
        <v>#</v>
      </c>
    </row>
    <row r="37259" spans="1:2">
      <c r="A37259" t="s">
        <v>252</v>
      </c>
      <c r="B37259" t="str">
        <f>IF(ISBLANK(VLOOKUP(A37259,Questionnaire!A:KQ,297,FALSE)),"#",VLOOKUP(A37259,Questionnaire!A:KQ,297,FALSE))</f>
        <v>#</v>
      </c>
    </row>
    <row r="37260" spans="1:2">
      <c r="A37260" t="s">
        <v>255</v>
      </c>
      <c r="B37260" t="str">
        <f>IF(ISBLANK(VLOOKUP(A37260,Questionnaire!A:KQ,297,FALSE)),"#",VLOOKUP(A37260,Questionnaire!A:KQ,297,FALSE))</f>
        <v>#</v>
      </c>
    </row>
    <row r="37261" spans="1:2">
      <c r="A37261" t="s">
        <v>258</v>
      </c>
      <c r="B37261" t="str">
        <f>IF(ISNA(VLOOKUP(VLOOKUP(A37261,Questionnaire!A:KQ,297,FALSE),'CORA Encoding'!M:N,2,FALSE)),"#",VLOOKUP(VLOOKUP(A37261,Questionnaire!A:KQ,297,FALSE),'CORA Encoding'!M:N,2,FALSE))</f>
        <v>#</v>
      </c>
    </row>
    <row r="37262" spans="1:2">
      <c r="A37262" t="s">
        <v>261</v>
      </c>
      <c r="B37262" t="str">
        <f>IF(ISBLANK(VLOOKUP(A37262,Questionnaire!A:KQ,297,FALSE)),"#",VLOOKUP(A37262,Questionnaire!A:KQ,297,FALSE))</f>
        <v>#</v>
      </c>
    </row>
    <row r="37263" spans="1:2">
      <c r="A37263" t="s">
        <v>263</v>
      </c>
      <c r="B37263" t="str">
        <f>IF(ISBLANK(VLOOKUP(A37263,Questionnaire!A:KQ,297,FALSE)),"#",VLOOKUP(A37263,Questionnaire!A:KQ,297,FALSE))</f>
        <v>#</v>
      </c>
    </row>
    <row r="37264" spans="1:2">
      <c r="A37264" t="s">
        <v>265</v>
      </c>
      <c r="B37264" t="str">
        <f>IF(ISBLANK(VLOOKUP(A37264,Questionnaire!A:KQ,297,FALSE)),"#",VLOOKUP(A37264,Questionnaire!A:KQ,297,FALSE))</f>
        <v>#</v>
      </c>
    </row>
    <row r="37265" spans="1:2">
      <c r="A37265" t="s">
        <v>267</v>
      </c>
      <c r="B37265" t="str">
        <f>IF(ISBLANK(VLOOKUP(A37265,Questionnaire!A:KQ,297,FALSE)),"#",VLOOKUP(A37265,Questionnaire!A:KQ,297,FALSE))</f>
        <v>#</v>
      </c>
    </row>
    <row r="37266" spans="1:2">
      <c r="A37266" t="s">
        <v>269</v>
      </c>
      <c r="B37266" t="str">
        <f>IF(ISBLANK(VLOOKUP(A37266,Questionnaire!A:KQ,297,FALSE)),"#",VLOOKUP(A37266,Questionnaire!A:KQ,297,FALSE))</f>
        <v>#</v>
      </c>
    </row>
    <row r="37267" spans="1:2">
      <c r="A37267" t="s">
        <v>274</v>
      </c>
      <c r="B37267" t="str">
        <f>IF(ISBLANK(VLOOKUP(A37267,Questionnaire!A:KQ,297,FALSE)),"#",VLOOKUP(A37267,Questionnaire!A:KQ,297,FALSE))</f>
        <v>#</v>
      </c>
    </row>
    <row r="37268" spans="1:2">
      <c r="A37268" t="s">
        <v>276</v>
      </c>
      <c r="B37268" t="str">
        <f>IF(ISBLANK(VLOOKUP(A37268,Questionnaire!A:KQ,297,FALSE)),"#",VLOOKUP(A37268,Questionnaire!A:KQ,297,FALSE))</f>
        <v>#</v>
      </c>
    </row>
    <row r="37269" spans="1:2">
      <c r="A37269" t="s">
        <v>278</v>
      </c>
      <c r="B37269" t="str">
        <f>IF(ISBLANK(VLOOKUP(A37269,Questionnaire!A:KQ,297,FALSE)),"#",VLOOKUP(A37269,Questionnaire!A:KQ,297,FALSE))</f>
        <v>#</v>
      </c>
    </row>
    <row r="37270" spans="1:2">
      <c r="A37270" t="s">
        <v>280</v>
      </c>
      <c r="B37270" t="str">
        <f>IF(ISBLANK(VLOOKUP(A37270,Questionnaire!A:KQ,297,FALSE)),"#",VLOOKUP(A37270,Questionnaire!A:KQ,297,FALSE))</f>
        <v>#</v>
      </c>
    </row>
    <row r="37271" spans="1:2">
      <c r="A37271" t="s">
        <v>282</v>
      </c>
      <c r="B37271" t="str">
        <f>IF(ISBLANK(VLOOKUP(A37271,Questionnaire!A:KQ,297,FALSE)),"#",VLOOKUP(A37271,Questionnaire!A:KQ,297,FALSE))</f>
        <v>#</v>
      </c>
    </row>
    <row r="37272" spans="1:2">
      <c r="A37272" t="s">
        <v>286</v>
      </c>
      <c r="B37272" t="str">
        <f>IF(ISBLANK(VLOOKUP(A37272,Questionnaire!A:KQ,297,FALSE)),"#",VLOOKUP(A37272,Questionnaire!A:KQ,297,FALSE))</f>
        <v>#</v>
      </c>
    </row>
    <row r="37273" spans="1:2">
      <c r="A37273" t="s">
        <v>288</v>
      </c>
      <c r="B37273" t="str">
        <f>IF(ISBLANK(VLOOKUP(A37273,Questionnaire!A:KQ,297,FALSE)),"#",VLOOKUP(A37273,Questionnaire!A:KQ,297,FALSE))</f>
        <v>#</v>
      </c>
    </row>
    <row r="37274" spans="1:2">
      <c r="A37274" t="s">
        <v>290</v>
      </c>
      <c r="B37274" t="str">
        <f>IF(ISBLANK(VLOOKUP(A37274,Questionnaire!A:KQ,297,FALSE)),"#",VLOOKUP(A37274,Questionnaire!A:KQ,297,FALSE))</f>
        <v>#</v>
      </c>
    </row>
    <row r="37275" spans="1:2">
      <c r="A37275" t="s">
        <v>292</v>
      </c>
      <c r="B37275" t="str">
        <f>IF(ISBLANK(VLOOKUP(A37275,Questionnaire!A:KQ,297,FALSE)),"#",VLOOKUP(A37275,Questionnaire!A:KQ,297,FALSE))</f>
        <v>#</v>
      </c>
    </row>
    <row r="37276" spans="1:2">
      <c r="A37276" t="s">
        <v>294</v>
      </c>
      <c r="B37276" t="str">
        <f>IF(ISBLANK(VLOOKUP(A37276,Questionnaire!A:KQ,297,FALSE)),"#",VLOOKUP(A37276,Questionnaire!A:KQ,297,FALSE))</f>
        <v>#</v>
      </c>
    </row>
    <row r="37277" spans="1:2">
      <c r="A37277" t="s">
        <v>296</v>
      </c>
      <c r="B37277" t="str">
        <f>IF(ISBLANK(VLOOKUP(A37277,Questionnaire!A:KQ,297,FALSE)),"#",VLOOKUP(A37277,Questionnaire!A:KQ,297,FALSE))</f>
        <v>#</v>
      </c>
    </row>
    <row r="37278" spans="1:2">
      <c r="A37278" t="s">
        <v>301</v>
      </c>
      <c r="B37278" t="str">
        <f>IF(ISBLANK(VLOOKUP(A37278,Questionnaire!A:KQ,297,FALSE)),"#",VLOOKUP(A37278,Questionnaire!A:KQ,297,FALSE))</f>
        <v>#</v>
      </c>
    </row>
    <row r="37279" spans="1:2">
      <c r="A37279" t="s">
        <v>303</v>
      </c>
      <c r="B37279" t="str">
        <f>IF(ISBLANK(VLOOKUP(A37279,Questionnaire!A:KQ,297,FALSE)),"#",VLOOKUP(A37279,Questionnaire!A:KQ,297,FALSE))</f>
        <v>#</v>
      </c>
    </row>
    <row r="37280" spans="1:2">
      <c r="A37280" t="s">
        <v>305</v>
      </c>
      <c r="B37280" t="str">
        <f>IF(ISBLANK(VLOOKUP(A37280,Questionnaire!A:KQ,297,FALSE)),"#",VLOOKUP(A37280,Questionnaire!A:KQ,297,FALSE))</f>
        <v>#</v>
      </c>
    </row>
    <row r="37281" spans="1:2">
      <c r="A37281" t="s">
        <v>307</v>
      </c>
      <c r="B37281" t="str">
        <f>IF(ISBLANK(VLOOKUP(A37281,Questionnaire!A:KQ,297,FALSE)),"#",VLOOKUP(A37281,Questionnaire!A:KQ,297,FALSE))</f>
        <v>#</v>
      </c>
    </row>
    <row r="37282" spans="1:2">
      <c r="A37282" t="s">
        <v>311</v>
      </c>
      <c r="B37282" t="str">
        <f>IF(ISBLANK(VLOOKUP(A37282,Questionnaire!A:KQ,297,FALSE)),"#",VLOOKUP(A37282,Questionnaire!A:KQ,297,FALSE))</f>
        <v>#</v>
      </c>
    </row>
    <row r="37283" spans="1:2">
      <c r="A37283" t="s">
        <v>313</v>
      </c>
      <c r="B37283" t="str">
        <f>IF(ISBLANK(VLOOKUP(A37283,Questionnaire!A:KQ,297,FALSE)),"#",VLOOKUP(A37283,Questionnaire!A:KQ,297,FALSE))</f>
        <v>#</v>
      </c>
    </row>
    <row r="37284" spans="1:2">
      <c r="A37284" t="s">
        <v>314</v>
      </c>
      <c r="B37284" t="str">
        <f>IF(ISBLANK(VLOOKUP(A37284,Questionnaire!A:KQ,297,FALSE)),"#",VLOOKUP(A37284,Questionnaire!A:KQ,297,FALSE))</f>
        <v>#</v>
      </c>
    </row>
    <row r="37285" spans="1:2">
      <c r="A37285" t="s">
        <v>315</v>
      </c>
      <c r="B37285" t="str">
        <f>IF(ISBLANK(VLOOKUP(A37285,Questionnaire!A:KQ,297,FALSE)),"#",VLOOKUP(A37285,Questionnaire!A:KQ,297,FALSE))</f>
        <v>#</v>
      </c>
    </row>
    <row r="37286" spans="1:2">
      <c r="A37286" t="s">
        <v>317</v>
      </c>
      <c r="B37286" t="str">
        <f>IF(ISBLANK(VLOOKUP(A37286,Questionnaire!A:KQ,297,FALSE)),"#",VLOOKUP(A37286,Questionnaire!A:KQ,297,FALSE))</f>
        <v>#</v>
      </c>
    </row>
    <row r="37287" spans="1:2">
      <c r="A37287" t="s">
        <v>319</v>
      </c>
      <c r="B37287" t="str">
        <f>IF(ISBLANK(VLOOKUP(A37287,Questionnaire!A:KQ,297,FALSE)),"#",VLOOKUP(A37287,Questionnaire!A:KQ,297,FALSE))</f>
        <v>#</v>
      </c>
    </row>
    <row r="37288" spans="1:2">
      <c r="A37288" t="s">
        <v>322</v>
      </c>
      <c r="B37288" t="str">
        <f>IF(ISBLANK(VLOOKUP(A37288,Questionnaire!A:KQ,297,FALSE)),"#",VLOOKUP(A37288,Questionnaire!A:KQ,297,FALSE))</f>
        <v>#</v>
      </c>
    </row>
    <row r="37289" spans="1:2">
      <c r="A37289" t="s">
        <v>326</v>
      </c>
      <c r="B37289" t="str">
        <f>IF(ISBLANK(VLOOKUP(A37289,Questionnaire!A:KQ,297,FALSE)),"#",VLOOKUP(A37289,Questionnaire!A:KQ,297,FALSE))</f>
        <v>#</v>
      </c>
    </row>
    <row r="37290" spans="1:2">
      <c r="A37290" t="s">
        <v>328</v>
      </c>
      <c r="B37290" t="str">
        <f>IF(ISBLANK(VLOOKUP(A37290,Questionnaire!A:KQ,297,FALSE)),"#",VLOOKUP(A37290,Questionnaire!A:KQ,297,FALSE))</f>
        <v>#</v>
      </c>
    </row>
    <row r="37291" spans="1:2">
      <c r="A37291" t="s">
        <v>332</v>
      </c>
      <c r="B37291" t="str">
        <f>IF(ISBLANK(VLOOKUP(A37291,Questionnaire!A:KQ,297,FALSE)),"#",VLOOKUP(A37291,Questionnaire!A:KQ,297,FALSE))</f>
        <v>#</v>
      </c>
    </row>
    <row r="37292" spans="1:2">
      <c r="A37292" t="s">
        <v>333</v>
      </c>
      <c r="B37292" t="str">
        <f>IF(ISBLANK(VLOOKUP(A37292,Questionnaire!A:KQ,297,FALSE)),"#",VLOOKUP(A37292,Questionnaire!A:KQ,297,FALSE))</f>
        <v>#</v>
      </c>
    </row>
    <row r="37293" spans="1:2">
      <c r="A37293" t="s">
        <v>334</v>
      </c>
      <c r="B37293" t="str">
        <f>IF(ISBLANK(VLOOKUP(A37293,Questionnaire!A:KQ,297,FALSE)),"#",VLOOKUP(A37293,Questionnaire!A:KQ,297,FALSE))</f>
        <v>#</v>
      </c>
    </row>
    <row r="37294" spans="1:2">
      <c r="A37294" t="s">
        <v>335</v>
      </c>
      <c r="B37294" t="str">
        <f>IF(ISBLANK(VLOOKUP(A37294,Questionnaire!A:KQ,297,FALSE)),"#",VLOOKUP(A37294,Questionnaire!A:KQ,297,FALSE))</f>
        <v>#</v>
      </c>
    </row>
    <row r="37295" spans="1:2">
      <c r="A37295" t="s">
        <v>336</v>
      </c>
      <c r="B37295" t="str">
        <f>IF(ISBLANK(VLOOKUP(A37295,Questionnaire!A:KQ,297,FALSE)),"#",VLOOKUP(A37295,Questionnaire!A:KQ,297,FALSE))</f>
        <v>#</v>
      </c>
    </row>
    <row r="37296" spans="1:2">
      <c r="A37296" t="s">
        <v>337</v>
      </c>
      <c r="B37296" t="str">
        <f>IF(ISBLANK(VLOOKUP(A37296,Questionnaire!A:KQ,297,FALSE)),"#",VLOOKUP(A37296,Questionnaire!A:KQ,297,FALSE))</f>
        <v>#</v>
      </c>
    </row>
    <row r="37297" spans="1:2">
      <c r="A37297" t="s">
        <v>338</v>
      </c>
      <c r="B37297" t="str">
        <f>IF(ISBLANK(VLOOKUP(A37297,Questionnaire!A:KQ,297,FALSE)),"#",VLOOKUP(A37297,Questionnaire!A:KQ,297,FALSE))</f>
        <v>#</v>
      </c>
    </row>
    <row r="37298" spans="1:2">
      <c r="A37298" t="s">
        <v>339</v>
      </c>
      <c r="B37298" t="str">
        <f>IF(ISBLANK(VLOOKUP(A37298,Questionnaire!A:KQ,297,FALSE)),"#",VLOOKUP(A37298,Questionnaire!A:KQ,297,FALSE))</f>
        <v>#</v>
      </c>
    </row>
    <row r="37299" spans="1:2">
      <c r="A37299" t="s">
        <v>340</v>
      </c>
      <c r="B37299" t="str">
        <f>IF(ISBLANK(VLOOKUP(A37299,Questionnaire!A:KQ,297,FALSE)),"#",VLOOKUP(A37299,Questionnaire!A:KQ,297,FALSE))</f>
        <v>#</v>
      </c>
    </row>
    <row r="37300" spans="1:2">
      <c r="A37300" t="s">
        <v>341</v>
      </c>
      <c r="B37300" t="str">
        <f>IF(ISBLANK(VLOOKUP(A37300,Questionnaire!A:KQ,297,FALSE)),"#",VLOOKUP(A37300,Questionnaire!A:KQ,297,FALSE))</f>
        <v>#</v>
      </c>
    </row>
    <row r="37301" spans="1:2">
      <c r="A37301" t="s">
        <v>342</v>
      </c>
      <c r="B37301" t="str">
        <f>IF(ISBLANK(VLOOKUP(A37301,Questionnaire!A:KQ,297,FALSE)),"#",VLOOKUP(A37301,Questionnaire!A:KQ,297,FALSE))</f>
        <v>#</v>
      </c>
    </row>
    <row r="37302" spans="1:2">
      <c r="A37302" t="s">
        <v>343</v>
      </c>
      <c r="B37302" t="str">
        <f>IF(ISBLANK(VLOOKUP(A37302,Questionnaire!A:KQ,297,FALSE)),"#",VLOOKUP(A37302,Questionnaire!A:KQ,297,FALSE))</f>
        <v>#</v>
      </c>
    </row>
    <row r="37303" spans="1:2">
      <c r="A37303" t="s">
        <v>344</v>
      </c>
      <c r="B37303" t="str">
        <f>IF(ISBLANK(VLOOKUP(A37303,Questionnaire!A:KQ,297,FALSE)),"#",VLOOKUP(A37303,Questionnaire!A:KQ,297,FALSE))</f>
        <v>#</v>
      </c>
    </row>
    <row r="37304" spans="1:2">
      <c r="A37304" t="s">
        <v>345</v>
      </c>
      <c r="B37304" t="str">
        <f>IF(ISBLANK(VLOOKUP(A37304,Questionnaire!A:KQ,297,FALSE)),"#",VLOOKUP(A37304,Questionnaire!A:KQ,297,FALSE))</f>
        <v>#</v>
      </c>
    </row>
    <row r="37305" spans="1:2">
      <c r="A37305" t="s">
        <v>348</v>
      </c>
      <c r="B37305" t="str">
        <f>IF(ISBLANK(VLOOKUP(A37305,Questionnaire!A:KQ,297,FALSE)),"#",VLOOKUP(A37305,Questionnaire!A:KQ,297,FALSE))</f>
        <v>#</v>
      </c>
    </row>
    <row r="37306" spans="1:2">
      <c r="A37306" t="s">
        <v>353</v>
      </c>
      <c r="B37306" t="str">
        <f>IF(ISBLANK(VLOOKUP(A37306,Questionnaire!A:KQ,297,FALSE)),"#",VLOOKUP(A37306,Questionnaire!A:KQ,297,FALSE))</f>
        <v>#</v>
      </c>
    </row>
    <row r="37307" spans="1:2">
      <c r="A37307" t="s">
        <v>354</v>
      </c>
      <c r="B37307" t="str">
        <f>IF(ISBLANK(VLOOKUP(A37307,Questionnaire!A:KQ,297,FALSE)),"#",VLOOKUP(A37307,Questionnaire!A:KQ,297,FALSE))</f>
        <v>#</v>
      </c>
    </row>
    <row r="37308" spans="1:2">
      <c r="A37308" t="s">
        <v>355</v>
      </c>
      <c r="B37308" t="str">
        <f>IF(ISBLANK(VLOOKUP(A37308,Questionnaire!A:KQ,297,FALSE)),"#",VLOOKUP(A37308,Questionnaire!A:KQ,297,FALSE))</f>
        <v>#</v>
      </c>
    </row>
    <row r="37309" spans="1:2">
      <c r="A37309" t="s">
        <v>356</v>
      </c>
      <c r="B37309" t="str">
        <f>IF(ISBLANK(VLOOKUP(A37309,Questionnaire!A:KQ,297,FALSE)),"#",VLOOKUP(A37309,Questionnaire!A:KQ,297,FALSE))</f>
        <v>#</v>
      </c>
    </row>
    <row r="37310" spans="1:2">
      <c r="A37310" t="s">
        <v>357</v>
      </c>
      <c r="B37310" t="str">
        <f>IF(ISBLANK(VLOOKUP(A37310,Questionnaire!A:KQ,297,FALSE)),"#",VLOOKUP(A37310,Questionnaire!A:KQ,297,FALSE))</f>
        <v>#</v>
      </c>
    </row>
    <row r="37311" spans="1:2">
      <c r="A37311" t="s">
        <v>360</v>
      </c>
      <c r="B37311" t="str">
        <f>IF(ISBLANK(VLOOKUP(A37311,Questionnaire!A:KQ,297,FALSE)),"#",VLOOKUP(A37311,Questionnaire!A:KQ,297,FALSE))</f>
        <v>#</v>
      </c>
    </row>
    <row r="37312" spans="1:2">
      <c r="A37312" t="s">
        <v>362</v>
      </c>
      <c r="B37312" t="str">
        <f>IF(ISBLANK(VLOOKUP(A37312,Questionnaire!A:KQ,297,FALSE)),"#",VLOOKUP(A37312,Questionnaire!A:KQ,297,FALSE))</f>
        <v>#</v>
      </c>
    </row>
    <row r="37313" spans="1:2">
      <c r="A37313" t="s">
        <v>363</v>
      </c>
      <c r="B37313" t="str">
        <f>IF(ISBLANK(VLOOKUP(A37313,Questionnaire!A:KQ,297,FALSE)),"#",VLOOKUP(A37313,Questionnaire!A:KQ,297,FALSE))</f>
        <v>#</v>
      </c>
    </row>
    <row r="37314" spans="1:2">
      <c r="A37314" t="s">
        <v>364</v>
      </c>
      <c r="B37314" t="str">
        <f>IF(ISBLANK(VLOOKUP(A37314,Questionnaire!A:KQ,297,FALSE)),"#",VLOOKUP(A37314,Questionnaire!A:KQ,297,FALSE))</f>
        <v>#</v>
      </c>
    </row>
    <row r="37315" spans="1:2">
      <c r="A37315" t="s">
        <v>365</v>
      </c>
      <c r="B37315" t="str">
        <f>IF(ISBLANK(VLOOKUP(A37315,Questionnaire!A:KQ,297,FALSE)),"#",VLOOKUP(A37315,Questionnaire!A:KQ,297,FALSE))</f>
        <v>#</v>
      </c>
    </row>
    <row r="37316" spans="1:2">
      <c r="A37316" t="s">
        <v>366</v>
      </c>
      <c r="B37316" t="str">
        <f>IF(ISBLANK(VLOOKUP(A37316,Questionnaire!A:KQ,297,FALSE)),"#",VLOOKUP(A37316,Questionnaire!A:KQ,297,FALSE))</f>
        <v>#</v>
      </c>
    </row>
    <row r="37317" spans="1:2">
      <c r="A37317" t="s">
        <v>371</v>
      </c>
      <c r="B37317" t="str">
        <f>IF(ISBLANK(VLOOKUP(A37317,Questionnaire!A:KQ,297,FALSE)),"#",VLOOKUP(A37317,Questionnaire!A:KQ,297,FALSE))</f>
        <v>#</v>
      </c>
    </row>
    <row r="37318" spans="1:2">
      <c r="A37318" t="s">
        <v>372</v>
      </c>
      <c r="B37318" t="str">
        <f>IF(ISBLANK(VLOOKUP(A37318,Questionnaire!A:KQ,297,FALSE)),"#",VLOOKUP(A37318,Questionnaire!A:KQ,297,FALSE))</f>
        <v>#</v>
      </c>
    </row>
    <row r="37319" spans="1:2">
      <c r="A37319" t="s">
        <v>373</v>
      </c>
      <c r="B37319" t="str">
        <f>IF(ISBLANK(VLOOKUP(A37319,Questionnaire!A:KQ,297,FALSE)),"#",VLOOKUP(A37319,Questionnaire!A:KQ,297,FALSE))</f>
        <v>#</v>
      </c>
    </row>
    <row r="37320" spans="1:2">
      <c r="A37320" t="s">
        <v>374</v>
      </c>
      <c r="B37320" t="str">
        <f>IF(ISBLANK(VLOOKUP(A37320,Questionnaire!A:KQ,297,FALSE)),"#",VLOOKUP(A37320,Questionnaire!A:KQ,297,FALSE))</f>
        <v>#</v>
      </c>
    </row>
    <row r="37321" spans="1:2">
      <c r="A37321" t="s">
        <v>377</v>
      </c>
      <c r="B37321" t="str">
        <f>IF(ISBLANK(VLOOKUP(A37321,Questionnaire!A:KQ,297,FALSE)),"#",VLOOKUP(A37321,Questionnaire!A:KQ,297,FALSE))</f>
        <v>#</v>
      </c>
    </row>
    <row r="37322" spans="1:2">
      <c r="A37322" t="s">
        <v>379</v>
      </c>
      <c r="B37322" t="str">
        <f>IF(ISBLANK(VLOOKUP(A37322,Questionnaire!A:KQ,297,FALSE)),"#",VLOOKUP(A37322,Questionnaire!A:KQ,297,FALSE))</f>
        <v>#</v>
      </c>
    </row>
    <row r="37323" spans="1:2">
      <c r="A37323" t="s">
        <v>380</v>
      </c>
      <c r="B37323" t="str">
        <f>IF(ISBLANK(VLOOKUP(A37323,Questionnaire!A:KQ,297,FALSE)),"#",VLOOKUP(A37323,Questionnaire!A:KQ,297,FALSE))</f>
        <v>#</v>
      </c>
    </row>
    <row r="37324" spans="1:2">
      <c r="A37324" t="s">
        <v>381</v>
      </c>
      <c r="B37324" t="str">
        <f>IF(ISBLANK(VLOOKUP(A37324,Questionnaire!A:KQ,297,FALSE)),"#",VLOOKUP(A37324,Questionnaire!A:KQ,297,FALSE))</f>
        <v>#</v>
      </c>
    </row>
    <row r="37325" spans="1:2">
      <c r="A37325" t="s">
        <v>382</v>
      </c>
      <c r="B37325" t="str">
        <f>IF(ISBLANK(VLOOKUP(A37325,Questionnaire!A:KQ,297,FALSE)),"#",VLOOKUP(A37325,Questionnaire!A:KQ,297,FALSE))</f>
        <v>#</v>
      </c>
    </row>
    <row r="37326" spans="1:2">
      <c r="A37326" t="s">
        <v>384</v>
      </c>
      <c r="B37326" t="str">
        <f>IF(ISBLANK(VLOOKUP(A37326,Questionnaire!A:KQ,297,FALSE)),"#",VLOOKUP(A37326,Questionnaire!A:KQ,297,FALSE))</f>
        <v>#</v>
      </c>
    </row>
    <row r="37327" spans="1:2">
      <c r="A37327" t="s">
        <v>387</v>
      </c>
      <c r="B37327" t="str">
        <f>IF(ISBLANK(VLOOKUP(A37327,Questionnaire!A:KQ,297,FALSE)),"#",VLOOKUP(A37327,Questionnaire!A:KQ,297,FALSE))</f>
        <v>#</v>
      </c>
    </row>
    <row r="37328" spans="1:2">
      <c r="A37328" t="s">
        <v>391</v>
      </c>
      <c r="B37328" t="str">
        <f>IF(ISBLANK(VLOOKUP(A37328,Questionnaire!A:KQ,297,FALSE)),"#",VLOOKUP(A37328,Questionnaire!A:KQ,297,FALSE))</f>
        <v>#</v>
      </c>
    </row>
    <row r="37329" spans="1:2">
      <c r="A37329" t="s">
        <v>393</v>
      </c>
      <c r="B37329" t="str">
        <f>IF(ISBLANK(VLOOKUP(A37329,Questionnaire!A:KQ,297,FALSE)),"#",VLOOKUP(A37329,Questionnaire!A:KQ,297,FALSE))</f>
        <v>#</v>
      </c>
    </row>
    <row r="37330" spans="1:2">
      <c r="A37330" t="s">
        <v>395</v>
      </c>
      <c r="B37330" t="str">
        <f>IF(ISBLANK(VLOOKUP(A37330,Questionnaire!A:KQ,297,FALSE)),"#",VLOOKUP(A37330,Questionnaire!A:KQ,297,FALSE))</f>
        <v>#</v>
      </c>
    </row>
    <row r="37331" spans="1:2">
      <c r="A37331" t="s">
        <v>398</v>
      </c>
      <c r="B37331" t="str">
        <f>IF(ISBLANK(VLOOKUP(A37331,Questionnaire!A:KQ,297,FALSE)),"#",VLOOKUP(A37331,Questionnaire!A:KQ,297,FALSE))</f>
        <v>#</v>
      </c>
    </row>
    <row r="37332" spans="1:2">
      <c r="A37332" t="s">
        <v>402</v>
      </c>
      <c r="B37332" t="str">
        <f>IF(ISBLANK(VLOOKUP(A37332,Questionnaire!A:KQ,297,FALSE)),"#",VLOOKUP(A37332,Questionnaire!A:KQ,297,FALSE))</f>
        <v>#</v>
      </c>
    </row>
    <row r="37333" spans="1:2">
      <c r="A37333" t="s">
        <v>405</v>
      </c>
      <c r="B37333" t="str">
        <f>IF(ISBLANK(VLOOKUP(A37333,Questionnaire!A:KQ,297,FALSE)),"#",VLOOKUP(A37333,Questionnaire!A:KQ,297,FALSE))</f>
        <v>#</v>
      </c>
    </row>
    <row r="37334" spans="1:2">
      <c r="A37334" t="s">
        <v>409</v>
      </c>
      <c r="B37334" t="str">
        <f>IF(ISBLANK(VLOOKUP(A37334,Questionnaire!A:KQ,297,FALSE)),"#",VLOOKUP(A37334,Questionnaire!A:KQ,297,FALSE))</f>
        <v>#</v>
      </c>
    </row>
    <row r="37335" spans="1:2">
      <c r="A37335" t="s">
        <v>412</v>
      </c>
      <c r="B37335" t="str">
        <f>IF(ISBLANK(VLOOKUP(A37335,Questionnaire!A:KQ,297,FALSE)),"#",VLOOKUP(A37335,Questionnaire!A:KQ,297,FALSE))</f>
        <v>#</v>
      </c>
    </row>
    <row r="37336" spans="1:2">
      <c r="A37336" t="s">
        <v>415</v>
      </c>
      <c r="B37336" t="str">
        <f>IF(ISBLANK(VLOOKUP(A37336,Questionnaire!A:KQ,297,FALSE)),"#",VLOOKUP(A37336,Questionnaire!A:KQ,297,FALSE))</f>
        <v>#</v>
      </c>
    </row>
    <row r="37337" spans="1:2">
      <c r="A37337" t="s">
        <v>418</v>
      </c>
      <c r="B37337" t="str">
        <f>IF(ISBLANK(VLOOKUP(A37337,Questionnaire!A:KQ,297,FALSE)),"#",VLOOKUP(A37337,Questionnaire!A:KQ,297,FALSE))</f>
        <v>#</v>
      </c>
    </row>
    <row r="37338" spans="1:2">
      <c r="A37338" t="s">
        <v>421</v>
      </c>
      <c r="B37338" t="str">
        <f>IF(ISBLANK(VLOOKUP(A37338,Questionnaire!A:KQ,297,FALSE)),"#",VLOOKUP(A37338,Questionnaire!A:KQ,297,FALSE))</f>
        <v>#</v>
      </c>
    </row>
    <row r="37339" spans="1:2">
      <c r="A37339" t="s">
        <v>424</v>
      </c>
      <c r="B37339" t="str">
        <f>IF(ISBLANK(VLOOKUP(A37339,Questionnaire!A:KQ,297,FALSE)),"#",VLOOKUP(A37339,Questionnaire!A:KQ,297,FALSE))</f>
        <v>#</v>
      </c>
    </row>
    <row r="37340" spans="1:2">
      <c r="A37340" t="s">
        <v>429</v>
      </c>
      <c r="B37340" t="str">
        <f>IF(ISBLANK(VLOOKUP(A37340,Questionnaire!A:KQ,297,FALSE)),"#",VLOOKUP(A37340,Questionnaire!A:KQ,297,FALSE))</f>
        <v>#</v>
      </c>
    </row>
    <row r="37341" spans="1:2">
      <c r="A37341" t="s">
        <v>432</v>
      </c>
      <c r="B37341" t="str">
        <f>IF(ISBLANK(VLOOKUP(A37341,Questionnaire!A:KQ,297,FALSE)),"#",VLOOKUP(A37341,Questionnaire!A:KQ,297,FALSE))</f>
        <v>#</v>
      </c>
    </row>
    <row r="37342" spans="1:2">
      <c r="A37342" t="s">
        <v>435</v>
      </c>
      <c r="B37342" t="str">
        <f>IF(ISBLANK(VLOOKUP(A37342,Questionnaire!A:KQ,297,FALSE)),"#",VLOOKUP(A37342,Questionnaire!A:KQ,297,FALSE))</f>
        <v>#</v>
      </c>
    </row>
    <row r="37343" spans="1:2">
      <c r="A37343" t="s">
        <v>437</v>
      </c>
      <c r="B37343" t="str">
        <f>IF(ISBLANK(VLOOKUP(A37343,Questionnaire!A:KQ,297,FALSE)),"#",VLOOKUP(A37343,Questionnaire!A:KQ,297,FALSE))</f>
        <v>#</v>
      </c>
    </row>
    <row r="37344" spans="1:2">
      <c r="A37344" t="s">
        <v>439</v>
      </c>
      <c r="B37344" t="str">
        <f>IF(ISBLANK(VLOOKUP(A37344,Questionnaire!A:KQ,297,FALSE)),"#",VLOOKUP(A37344,Questionnaire!A:KQ,297,FALSE))</f>
        <v>#</v>
      </c>
    </row>
    <row r="37345" spans="1:3">
      <c r="A37345" t="s">
        <v>442</v>
      </c>
      <c r="B37345" t="str">
        <f>IF(ISBLANK(VLOOKUP(A37345,Questionnaire!A:KQ,297,FALSE)),"#",VLOOKUP(A37345,Questionnaire!A:KQ,297,FALSE))</f>
        <v>#</v>
      </c>
    </row>
    <row r="37346" spans="1:3">
      <c r="A37346" t="s">
        <v>445</v>
      </c>
      <c r="B37346" t="str">
        <f>IF(ISBLANK(VLOOKUP(A37346,Questionnaire!A:KQ,297,FALSE)),"#",VLOOKUP(A37346,Questionnaire!A:KQ,297,FALSE))</f>
        <v>#</v>
      </c>
    </row>
    <row r="37347" spans="1:3">
      <c r="A37347" t="s">
        <v>448</v>
      </c>
      <c r="B37347" t="str">
        <f>IF(ISBLANK(VLOOKUP(A37347,Questionnaire!A:KQ,297,FALSE)),"#",VLOOKUP(A37347,Questionnaire!A:KQ,297,FALSE))</f>
        <v>#</v>
      </c>
    </row>
    <row r="37348" spans="1:3">
      <c r="A37348" t="s">
        <v>452</v>
      </c>
      <c r="B37348" t="str">
        <f>IF(ISBLANK(VLOOKUP(A37348,Questionnaire!A:KQ,297,FALSE)),"#",VLOOKUP(A37348,Questionnaire!A:KQ,297,FALSE))</f>
        <v>#</v>
      </c>
    </row>
    <row r="37349" spans="1:3">
      <c r="A37349" t="s">
        <v>455</v>
      </c>
      <c r="B37349" t="str">
        <f>IF(ISBLANK(VLOOKUP(A37349,Questionnaire!A:KQ,297,FALSE)),"#",VLOOKUP(A37349,Questionnaire!A:KQ,297,FALSE))</f>
        <v>#</v>
      </c>
    </row>
    <row r="37350" spans="1:3">
      <c r="A37350" t="s">
        <v>458</v>
      </c>
      <c r="B37350" t="str">
        <f>IF(ISBLANK(VLOOKUP(A37350,Questionnaire!A:KQ,297,FALSE)),"#",VLOOKUP(A37350,Questionnaire!A:KQ,297,FALSE))</f>
        <v>#</v>
      </c>
    </row>
    <row r="37351" spans="1:3">
      <c r="A37351" t="s">
        <v>461</v>
      </c>
      <c r="B37351" t="str">
        <f>IF(ISBLANK(VLOOKUP(A37351,Questionnaire!A:KQ,297,FALSE)),"#",VLOOKUP(A37351,Questionnaire!A:KQ,297,FALSE))</f>
        <v>#</v>
      </c>
    </row>
    <row r="37352" spans="1:3">
      <c r="A37352" t="s">
        <v>465</v>
      </c>
      <c r="B37352" t="str">
        <f>IF(ISBLANK(VLOOKUP(A37352,Questionnaire!A:KQ,297,FALSE)),"#",VLOOKUP(A37352,Questionnaire!A:KQ,297,FALSE))</f>
        <v>#</v>
      </c>
    </row>
    <row r="37353" spans="1:3">
      <c r="A37353" t="s">
        <v>467</v>
      </c>
      <c r="B37353" t="str">
        <f>IF(ISBLANK(VLOOKUP(A37353,Questionnaire!A:KQ,297,FALSE)),"#",VLOOKUP(A37353,Questionnaire!A:KQ,297,FALSE))</f>
        <v>#</v>
      </c>
    </row>
    <row r="37354" spans="1:3">
      <c r="A37354" t="s">
        <v>469</v>
      </c>
      <c r="B37354" t="str">
        <f>IF(ISBLANK(VLOOKUP(A37354,Questionnaire!A:KQ,297,FALSE)),"#",VLOOKUP(A37354,Questionnaire!A:KQ,297,FALSE))</f>
        <v>#</v>
      </c>
    </row>
    <row r="37355" spans="1:3">
      <c r="A37355" t="s">
        <v>471</v>
      </c>
      <c r="B37355" t="str">
        <f>IF(ISBLANK(VLOOKUP(A37355,Questionnaire!A:KQ,297,FALSE)),"#",VLOOKUP(A37355,Questionnaire!A:KQ,297,FALSE))</f>
        <v>#</v>
      </c>
    </row>
    <row r="37356" spans="1:3">
      <c r="A37356" t="s">
        <v>473</v>
      </c>
      <c r="B37356" t="str">
        <f>IF(ISBLANK(VLOOKUP(A37356,Questionnaire!A:KQ,297,FALSE)),"#",VLOOKUP(A37356,Questionnaire!A:KQ,297,FALSE))</f>
        <v>#</v>
      </c>
    </row>
    <row r="37357" spans="1:3">
      <c r="A37357" t="s">
        <v>475</v>
      </c>
      <c r="B37357" t="str">
        <f>IF(ISBLANK(VLOOKUP(A37357,Questionnaire!A:KQ,297,FALSE)),"#",VLOOKUP(A37357,Questionnaire!A:KQ,297,FALSE))</f>
        <v>#</v>
      </c>
    </row>
    <row r="37358" spans="1:3">
      <c r="A37358" t="s">
        <v>185</v>
      </c>
      <c r="B37358" t="str">
        <f>IF(ISBLANK(VLOOKUP(A37358,Questionnaire!A:KQ,298,FALSE)),"#",VLOOKUP(A37358,Questionnaire!A:KQ,298,FALSE))</f>
        <v>#</v>
      </c>
      <c r="C37358">
        <v>295</v>
      </c>
    </row>
    <row r="37359" spans="1:3">
      <c r="A37359" t="s">
        <v>187</v>
      </c>
      <c r="B37359" t="str">
        <f>IF(ISNA(VLOOKUP(VLOOKUP(A37359,Questionnaire!A:KQ,298,FALSE),'CORA Encoding'!D:E,2,FALSE)),"#",VLOOKUP(VLOOKUP(A37359,Questionnaire!A:KQ,298,FALSE),'CORA Encoding'!D:E,2,FALSE))</f>
        <v>#</v>
      </c>
    </row>
    <row r="37360" spans="1:3">
      <c r="A37360" t="s">
        <v>189</v>
      </c>
      <c r="B37360" t="str">
        <f>IF(ISNA(VLOOKUP(VLOOKUP(A37360,Questionnaire!A:KQ,298,FALSE),'CORA Encoding'!G:H,2,FALSE)),"#",VLOOKUP(VLOOKUP(A37360,Questionnaire!A:KQ,298,FALSE),'CORA Encoding'!G:H,2,FALSE))</f>
        <v>#</v>
      </c>
    </row>
    <row r="37361" spans="1:2">
      <c r="A37361" t="s">
        <v>191</v>
      </c>
      <c r="B37361" t="str">
        <f>IF(ISNA(VLOOKUP(VLOOKUP(A37361,Questionnaire!A:KQ,298,FALSE),'Country List'!E:F,2,FALSE)),"#",VLOOKUP(VLOOKUP(A37361,Questionnaire!A:KQ,298,FALSE),'Country List'!E:F,2,FALSE))</f>
        <v>#</v>
      </c>
    </row>
    <row r="37362" spans="1:2">
      <c r="A37362" t="s">
        <v>193</v>
      </c>
      <c r="B37362" t="str">
        <f>IF(ISNA(VLOOKUP(VLOOKUP(A37362,Questionnaire!A:KQ,298,FALSE),'Industry List'!B:C,2,FALSE)),"#",VLOOKUP(VLOOKUP(A37362,Questionnaire!A:KQ,298,FALSE),'Industry List'!B:C,2,FALSE))</f>
        <v>#</v>
      </c>
    </row>
    <row r="37363" spans="1:2">
      <c r="A37363" t="s">
        <v>197</v>
      </c>
      <c r="B37363" t="str">
        <f>IF(ISBLANK(VLOOKUP(A37363,Questionnaire!A:KQ,298,FALSE)),"#",VLOOKUP(A37363,Questionnaire!A:KQ,298,FALSE))</f>
        <v>#</v>
      </c>
    </row>
    <row r="37364" spans="1:2">
      <c r="A37364" t="s">
        <v>201</v>
      </c>
      <c r="B37364" t="str">
        <f>IF(ISBLANK(VLOOKUP(A37364,Questionnaire!A:KQ,298,FALSE)),"#",VLOOKUP(A37364,Questionnaire!A:KQ,298,FALSE))</f>
        <v>#</v>
      </c>
    </row>
    <row r="37365" spans="1:2">
      <c r="A37365" t="s">
        <v>203</v>
      </c>
      <c r="B37365" t="str">
        <f>IF(ISNA(VLOOKUP(VLOOKUP(A37365,Questionnaire!A:KQ,298,FALSE),'CORA Encoding'!J:K,2,FALSE)),"#",VLOOKUP(VLOOKUP(A37365,Questionnaire!A:KQ,298,FALSE),'CORA Encoding'!J:K,2,FALSE))</f>
        <v>#</v>
      </c>
    </row>
    <row r="37366" spans="1:2">
      <c r="A37366" t="s">
        <v>208</v>
      </c>
      <c r="B37366" t="str">
        <f>IF(ISBLANK(VLOOKUP(A37366,Questionnaire!A:KQ,298,FALSE)),"#",VLOOKUP(A37366,Questionnaire!A:KQ,298,FALSE))</f>
        <v>#</v>
      </c>
    </row>
    <row r="37367" spans="1:2">
      <c r="A37367" t="s">
        <v>213</v>
      </c>
      <c r="B37367" t="str">
        <f>IF(ISBLANK(VLOOKUP(A37367,Questionnaire!A:KQ,298,FALSE)),"#",VLOOKUP(A37367,Questionnaire!A:KQ,298,FALSE))</f>
        <v>#</v>
      </c>
    </row>
    <row r="37368" spans="1:2">
      <c r="A37368" t="s">
        <v>215</v>
      </c>
      <c r="B37368" t="str">
        <f>IF(ISBLANK(VLOOKUP(A37368,Questionnaire!A:KQ,298,FALSE)),"#",VLOOKUP(A37368,Questionnaire!A:KQ,298,FALSE))</f>
        <v>#</v>
      </c>
    </row>
    <row r="37369" spans="1:2">
      <c r="A37369" t="s">
        <v>217</v>
      </c>
      <c r="B37369" t="str">
        <f>IF(ISBLANK(VLOOKUP(A37369,Questionnaire!A:KQ,298,FALSE)),"#",VLOOKUP(A37369,Questionnaire!A:KQ,298,FALSE))</f>
        <v>#</v>
      </c>
    </row>
    <row r="37370" spans="1:2">
      <c r="A37370" t="s">
        <v>219</v>
      </c>
      <c r="B37370" t="str">
        <f>IF(ISBLANK(VLOOKUP(A37370,Questionnaire!A:KQ,298,FALSE)),"#",VLOOKUP(A37370,Questionnaire!A:KQ,298,FALSE))</f>
        <v>#</v>
      </c>
    </row>
    <row r="37371" spans="1:2">
      <c r="A37371" t="s">
        <v>221</v>
      </c>
      <c r="B37371" t="str">
        <f>IF(ISBLANK(VLOOKUP(A37371,Questionnaire!A:KQ,298,FALSE)),"#",VLOOKUP(A37371,Questionnaire!A:KQ,298,FALSE))</f>
        <v>#</v>
      </c>
    </row>
    <row r="37372" spans="1:2">
      <c r="A37372" t="s">
        <v>223</v>
      </c>
      <c r="B37372" t="str">
        <f>IF(ISBLANK(VLOOKUP(A37372,Questionnaire!A:KQ,298,FALSE)),"#",VLOOKUP(A37372,Questionnaire!A:KQ,298,FALSE))</f>
        <v>#</v>
      </c>
    </row>
    <row r="37373" spans="1:2">
      <c r="A37373" t="s">
        <v>225</v>
      </c>
      <c r="B37373" t="str">
        <f>IF(ISBLANK(VLOOKUP(A37373,Questionnaire!A:KQ,298,FALSE)),"#",VLOOKUP(A37373,Questionnaire!A:KQ,298,FALSE))</f>
        <v>#</v>
      </c>
    </row>
    <row r="37374" spans="1:2">
      <c r="A37374" t="s">
        <v>227</v>
      </c>
      <c r="B37374" t="str">
        <f>IF(ISBLANK(VLOOKUP(A37374,Questionnaire!A:KQ,298,FALSE)),"#",VLOOKUP(A37374,Questionnaire!A:KQ,298,FALSE))</f>
        <v>#</v>
      </c>
    </row>
    <row r="37375" spans="1:2">
      <c r="A37375" t="s">
        <v>229</v>
      </c>
      <c r="B37375" t="str">
        <f>IF(ISBLANK(VLOOKUP(A37375,Questionnaire!A:KQ,298,FALSE)),"#",VLOOKUP(A37375,Questionnaire!A:KQ,298,FALSE))</f>
        <v>#</v>
      </c>
    </row>
    <row r="37376" spans="1:2">
      <c r="A37376" t="s">
        <v>231</v>
      </c>
      <c r="B37376" t="str">
        <f>IF(ISBLANK(VLOOKUP(A37376,Questionnaire!A:KQ,298,FALSE)),"#",VLOOKUP(A37376,Questionnaire!A:KQ,298,FALSE))</f>
        <v>#</v>
      </c>
    </row>
    <row r="37377" spans="1:2">
      <c r="A37377" t="s">
        <v>233</v>
      </c>
      <c r="B37377" t="str">
        <f>IF(ISBLANK(VLOOKUP(A37377,Questionnaire!A:KQ,298,FALSE)),"#",VLOOKUP(A37377,Questionnaire!A:KQ,298,FALSE))</f>
        <v>#</v>
      </c>
    </row>
    <row r="37378" spans="1:2">
      <c r="A37378" t="s">
        <v>235</v>
      </c>
      <c r="B37378" t="str">
        <f>IF(ISBLANK(VLOOKUP(A37378,Questionnaire!A:KQ,298,FALSE)),"#",VLOOKUP(A37378,Questionnaire!A:KQ,298,FALSE))</f>
        <v>#</v>
      </c>
    </row>
    <row r="37379" spans="1:2">
      <c r="A37379" t="s">
        <v>237</v>
      </c>
      <c r="B37379" t="str">
        <f>IF(ISBLANK(VLOOKUP(A37379,Questionnaire!A:KQ,298,FALSE)),"#",VLOOKUP(A37379,Questionnaire!A:KQ,298,FALSE))</f>
        <v>#</v>
      </c>
    </row>
    <row r="37380" spans="1:2">
      <c r="A37380" t="s">
        <v>239</v>
      </c>
      <c r="B37380" t="str">
        <f>IF(ISBLANK(VLOOKUP(A37380,Questionnaire!A:KQ,298,FALSE)),"#",VLOOKUP(A37380,Questionnaire!A:KQ,298,FALSE))</f>
        <v>#</v>
      </c>
    </row>
    <row r="37381" spans="1:2">
      <c r="A37381" t="s">
        <v>242</v>
      </c>
      <c r="B37381" t="str">
        <f>IF(ISBLANK(VLOOKUP(A37381,Questionnaire!A:KQ,298,FALSE)),"#",VLOOKUP(A37381,Questionnaire!A:KQ,298,FALSE))</f>
        <v>#</v>
      </c>
    </row>
    <row r="37382" spans="1:2">
      <c r="A37382" t="s">
        <v>245</v>
      </c>
      <c r="B37382" t="str">
        <f>IF(ISBLANK(VLOOKUP(A37382,Questionnaire!A:KQ,298,FALSE)),"#",VLOOKUP(A37382,Questionnaire!A:KQ,298,FALSE))</f>
        <v>#</v>
      </c>
    </row>
    <row r="37383" spans="1:2">
      <c r="A37383" t="s">
        <v>247</v>
      </c>
      <c r="B37383" t="str">
        <f>IF(ISBLANK(VLOOKUP(A37383,Questionnaire!A:KQ,298,FALSE)),"#",VLOOKUP(A37383,Questionnaire!A:KQ,298,FALSE))</f>
        <v>#</v>
      </c>
    </row>
    <row r="37384" spans="1:2">
      <c r="A37384" t="s">
        <v>249</v>
      </c>
      <c r="B37384" t="str">
        <f>IF(ISBLANK(VLOOKUP(A37384,Questionnaire!A:KQ,298,FALSE)),"#",VLOOKUP(A37384,Questionnaire!A:KQ,298,FALSE))</f>
        <v>#</v>
      </c>
    </row>
    <row r="37385" spans="1:2">
      <c r="A37385" t="s">
        <v>250</v>
      </c>
      <c r="B37385" t="str">
        <f>IF(ISBLANK(VLOOKUP(A37385,Questionnaire!A:KQ,298,FALSE)),"#",VLOOKUP(A37385,Questionnaire!A:KQ,298,FALSE))</f>
        <v>#</v>
      </c>
    </row>
    <row r="37386" spans="1:2">
      <c r="A37386" t="s">
        <v>252</v>
      </c>
      <c r="B37386" t="str">
        <f>IF(ISBLANK(VLOOKUP(A37386,Questionnaire!A:KQ,298,FALSE)),"#",VLOOKUP(A37386,Questionnaire!A:KQ,298,FALSE))</f>
        <v>#</v>
      </c>
    </row>
    <row r="37387" spans="1:2">
      <c r="A37387" t="s">
        <v>255</v>
      </c>
      <c r="B37387" t="str">
        <f>IF(ISBLANK(VLOOKUP(A37387,Questionnaire!A:KQ,298,FALSE)),"#",VLOOKUP(A37387,Questionnaire!A:KQ,298,FALSE))</f>
        <v>#</v>
      </c>
    </row>
    <row r="37388" spans="1:2">
      <c r="A37388" t="s">
        <v>258</v>
      </c>
      <c r="B37388" t="str">
        <f>IF(ISNA(VLOOKUP(VLOOKUP(A37388,Questionnaire!A:KQ,298,FALSE),'CORA Encoding'!M:N,2,FALSE)),"#",VLOOKUP(VLOOKUP(A37388,Questionnaire!A:KQ,298,FALSE),'CORA Encoding'!M:N,2,FALSE))</f>
        <v>#</v>
      </c>
    </row>
    <row r="37389" spans="1:2">
      <c r="A37389" t="s">
        <v>261</v>
      </c>
      <c r="B37389" t="str">
        <f>IF(ISBLANK(VLOOKUP(A37389,Questionnaire!A:KQ,298,FALSE)),"#",VLOOKUP(A37389,Questionnaire!A:KQ,298,FALSE))</f>
        <v>#</v>
      </c>
    </row>
    <row r="37390" spans="1:2">
      <c r="A37390" t="s">
        <v>263</v>
      </c>
      <c r="B37390" t="str">
        <f>IF(ISBLANK(VLOOKUP(A37390,Questionnaire!A:KQ,298,FALSE)),"#",VLOOKUP(A37390,Questionnaire!A:KQ,298,FALSE))</f>
        <v>#</v>
      </c>
    </row>
    <row r="37391" spans="1:2">
      <c r="A37391" t="s">
        <v>265</v>
      </c>
      <c r="B37391" t="str">
        <f>IF(ISBLANK(VLOOKUP(A37391,Questionnaire!A:KQ,298,FALSE)),"#",VLOOKUP(A37391,Questionnaire!A:KQ,298,FALSE))</f>
        <v>#</v>
      </c>
    </row>
    <row r="37392" spans="1:2">
      <c r="A37392" t="s">
        <v>267</v>
      </c>
      <c r="B37392" t="str">
        <f>IF(ISBLANK(VLOOKUP(A37392,Questionnaire!A:KQ,298,FALSE)),"#",VLOOKUP(A37392,Questionnaire!A:KQ,298,FALSE))</f>
        <v>#</v>
      </c>
    </row>
    <row r="37393" spans="1:2">
      <c r="A37393" t="s">
        <v>269</v>
      </c>
      <c r="B37393" t="str">
        <f>IF(ISBLANK(VLOOKUP(A37393,Questionnaire!A:KQ,298,FALSE)),"#",VLOOKUP(A37393,Questionnaire!A:KQ,298,FALSE))</f>
        <v>#</v>
      </c>
    </row>
    <row r="37394" spans="1:2">
      <c r="A37394" t="s">
        <v>274</v>
      </c>
      <c r="B37394" t="str">
        <f>IF(ISBLANK(VLOOKUP(A37394,Questionnaire!A:KQ,298,FALSE)),"#",VLOOKUP(A37394,Questionnaire!A:KQ,298,FALSE))</f>
        <v>#</v>
      </c>
    </row>
    <row r="37395" spans="1:2">
      <c r="A37395" t="s">
        <v>276</v>
      </c>
      <c r="B37395" t="str">
        <f>IF(ISBLANK(VLOOKUP(A37395,Questionnaire!A:KQ,298,FALSE)),"#",VLOOKUP(A37395,Questionnaire!A:KQ,298,FALSE))</f>
        <v>#</v>
      </c>
    </row>
    <row r="37396" spans="1:2">
      <c r="A37396" t="s">
        <v>278</v>
      </c>
      <c r="B37396" t="str">
        <f>IF(ISBLANK(VLOOKUP(A37396,Questionnaire!A:KQ,298,FALSE)),"#",VLOOKUP(A37396,Questionnaire!A:KQ,298,FALSE))</f>
        <v>#</v>
      </c>
    </row>
    <row r="37397" spans="1:2">
      <c r="A37397" t="s">
        <v>280</v>
      </c>
      <c r="B37397" t="str">
        <f>IF(ISBLANK(VLOOKUP(A37397,Questionnaire!A:KQ,298,FALSE)),"#",VLOOKUP(A37397,Questionnaire!A:KQ,298,FALSE))</f>
        <v>#</v>
      </c>
    </row>
    <row r="37398" spans="1:2">
      <c r="A37398" t="s">
        <v>282</v>
      </c>
      <c r="B37398" t="str">
        <f>IF(ISBLANK(VLOOKUP(A37398,Questionnaire!A:KQ,298,FALSE)),"#",VLOOKUP(A37398,Questionnaire!A:KQ,298,FALSE))</f>
        <v>#</v>
      </c>
    </row>
    <row r="37399" spans="1:2">
      <c r="A37399" t="s">
        <v>286</v>
      </c>
      <c r="B37399" t="str">
        <f>IF(ISBLANK(VLOOKUP(A37399,Questionnaire!A:KQ,298,FALSE)),"#",VLOOKUP(A37399,Questionnaire!A:KQ,298,FALSE))</f>
        <v>#</v>
      </c>
    </row>
    <row r="37400" spans="1:2">
      <c r="A37400" t="s">
        <v>288</v>
      </c>
      <c r="B37400" t="str">
        <f>IF(ISBLANK(VLOOKUP(A37400,Questionnaire!A:KQ,298,FALSE)),"#",VLOOKUP(A37400,Questionnaire!A:KQ,298,FALSE))</f>
        <v>#</v>
      </c>
    </row>
    <row r="37401" spans="1:2">
      <c r="A37401" t="s">
        <v>290</v>
      </c>
      <c r="B37401" t="str">
        <f>IF(ISBLANK(VLOOKUP(A37401,Questionnaire!A:KQ,298,FALSE)),"#",VLOOKUP(A37401,Questionnaire!A:KQ,298,FALSE))</f>
        <v>#</v>
      </c>
    </row>
    <row r="37402" spans="1:2">
      <c r="A37402" t="s">
        <v>292</v>
      </c>
      <c r="B37402" t="str">
        <f>IF(ISBLANK(VLOOKUP(A37402,Questionnaire!A:KQ,298,FALSE)),"#",VLOOKUP(A37402,Questionnaire!A:KQ,298,FALSE))</f>
        <v>#</v>
      </c>
    </row>
    <row r="37403" spans="1:2">
      <c r="A37403" t="s">
        <v>294</v>
      </c>
      <c r="B37403" t="str">
        <f>IF(ISBLANK(VLOOKUP(A37403,Questionnaire!A:KQ,298,FALSE)),"#",VLOOKUP(A37403,Questionnaire!A:KQ,298,FALSE))</f>
        <v>#</v>
      </c>
    </row>
    <row r="37404" spans="1:2">
      <c r="A37404" t="s">
        <v>296</v>
      </c>
      <c r="B37404" t="str">
        <f>IF(ISBLANK(VLOOKUP(A37404,Questionnaire!A:KQ,298,FALSE)),"#",VLOOKUP(A37404,Questionnaire!A:KQ,298,FALSE))</f>
        <v>#</v>
      </c>
    </row>
    <row r="37405" spans="1:2">
      <c r="A37405" t="s">
        <v>301</v>
      </c>
      <c r="B37405" t="str">
        <f>IF(ISBLANK(VLOOKUP(A37405,Questionnaire!A:KQ,298,FALSE)),"#",VLOOKUP(A37405,Questionnaire!A:KQ,298,FALSE))</f>
        <v>#</v>
      </c>
    </row>
    <row r="37406" spans="1:2">
      <c r="A37406" t="s">
        <v>303</v>
      </c>
      <c r="B37406" t="str">
        <f>IF(ISBLANK(VLOOKUP(A37406,Questionnaire!A:KQ,298,FALSE)),"#",VLOOKUP(A37406,Questionnaire!A:KQ,298,FALSE))</f>
        <v>#</v>
      </c>
    </row>
    <row r="37407" spans="1:2">
      <c r="A37407" t="s">
        <v>305</v>
      </c>
      <c r="B37407" t="str">
        <f>IF(ISBLANK(VLOOKUP(A37407,Questionnaire!A:KQ,298,FALSE)),"#",VLOOKUP(A37407,Questionnaire!A:KQ,298,FALSE))</f>
        <v>#</v>
      </c>
    </row>
    <row r="37408" spans="1:2">
      <c r="A37408" t="s">
        <v>307</v>
      </c>
      <c r="B37408" t="str">
        <f>IF(ISBLANK(VLOOKUP(A37408,Questionnaire!A:KQ,298,FALSE)),"#",VLOOKUP(A37408,Questionnaire!A:KQ,298,FALSE))</f>
        <v>#</v>
      </c>
    </row>
    <row r="37409" spans="1:2">
      <c r="A37409" t="s">
        <v>311</v>
      </c>
      <c r="B37409" t="str">
        <f>IF(ISBLANK(VLOOKUP(A37409,Questionnaire!A:KQ,298,FALSE)),"#",VLOOKUP(A37409,Questionnaire!A:KQ,298,FALSE))</f>
        <v>#</v>
      </c>
    </row>
    <row r="37410" spans="1:2">
      <c r="A37410" t="s">
        <v>313</v>
      </c>
      <c r="B37410" t="str">
        <f>IF(ISBLANK(VLOOKUP(A37410,Questionnaire!A:KQ,298,FALSE)),"#",VLOOKUP(A37410,Questionnaire!A:KQ,298,FALSE))</f>
        <v>#</v>
      </c>
    </row>
    <row r="37411" spans="1:2">
      <c r="A37411" t="s">
        <v>314</v>
      </c>
      <c r="B37411" t="str">
        <f>IF(ISBLANK(VLOOKUP(A37411,Questionnaire!A:KQ,298,FALSE)),"#",VLOOKUP(A37411,Questionnaire!A:KQ,298,FALSE))</f>
        <v>#</v>
      </c>
    </row>
    <row r="37412" spans="1:2">
      <c r="A37412" t="s">
        <v>315</v>
      </c>
      <c r="B37412" t="str">
        <f>IF(ISBLANK(VLOOKUP(A37412,Questionnaire!A:KQ,298,FALSE)),"#",VLOOKUP(A37412,Questionnaire!A:KQ,298,FALSE))</f>
        <v>#</v>
      </c>
    </row>
    <row r="37413" spans="1:2">
      <c r="A37413" t="s">
        <v>317</v>
      </c>
      <c r="B37413" t="str">
        <f>IF(ISBLANK(VLOOKUP(A37413,Questionnaire!A:KQ,298,FALSE)),"#",VLOOKUP(A37413,Questionnaire!A:KQ,298,FALSE))</f>
        <v>#</v>
      </c>
    </row>
    <row r="37414" spans="1:2">
      <c r="A37414" t="s">
        <v>319</v>
      </c>
      <c r="B37414" t="str">
        <f>IF(ISBLANK(VLOOKUP(A37414,Questionnaire!A:KQ,298,FALSE)),"#",VLOOKUP(A37414,Questionnaire!A:KQ,298,FALSE))</f>
        <v>#</v>
      </c>
    </row>
    <row r="37415" spans="1:2">
      <c r="A37415" t="s">
        <v>322</v>
      </c>
      <c r="B37415" t="str">
        <f>IF(ISBLANK(VLOOKUP(A37415,Questionnaire!A:KQ,298,FALSE)),"#",VLOOKUP(A37415,Questionnaire!A:KQ,298,FALSE))</f>
        <v>#</v>
      </c>
    </row>
    <row r="37416" spans="1:2">
      <c r="A37416" t="s">
        <v>326</v>
      </c>
      <c r="B37416" t="str">
        <f>IF(ISBLANK(VLOOKUP(A37416,Questionnaire!A:KQ,298,FALSE)),"#",VLOOKUP(A37416,Questionnaire!A:KQ,298,FALSE))</f>
        <v>#</v>
      </c>
    </row>
    <row r="37417" spans="1:2">
      <c r="A37417" t="s">
        <v>328</v>
      </c>
      <c r="B37417" t="str">
        <f>IF(ISBLANK(VLOOKUP(A37417,Questionnaire!A:KQ,298,FALSE)),"#",VLOOKUP(A37417,Questionnaire!A:KQ,298,FALSE))</f>
        <v>#</v>
      </c>
    </row>
    <row r="37418" spans="1:2">
      <c r="A37418" t="s">
        <v>332</v>
      </c>
      <c r="B37418" t="str">
        <f>IF(ISBLANK(VLOOKUP(A37418,Questionnaire!A:KQ,298,FALSE)),"#",VLOOKUP(A37418,Questionnaire!A:KQ,298,FALSE))</f>
        <v>#</v>
      </c>
    </row>
    <row r="37419" spans="1:2">
      <c r="A37419" t="s">
        <v>333</v>
      </c>
      <c r="B37419" t="str">
        <f>IF(ISBLANK(VLOOKUP(A37419,Questionnaire!A:KQ,298,FALSE)),"#",VLOOKUP(A37419,Questionnaire!A:KQ,298,FALSE))</f>
        <v>#</v>
      </c>
    </row>
    <row r="37420" spans="1:2">
      <c r="A37420" t="s">
        <v>334</v>
      </c>
      <c r="B37420" t="str">
        <f>IF(ISBLANK(VLOOKUP(A37420,Questionnaire!A:KQ,298,FALSE)),"#",VLOOKUP(A37420,Questionnaire!A:KQ,298,FALSE))</f>
        <v>#</v>
      </c>
    </row>
    <row r="37421" spans="1:2">
      <c r="A37421" t="s">
        <v>335</v>
      </c>
      <c r="B37421" t="str">
        <f>IF(ISBLANK(VLOOKUP(A37421,Questionnaire!A:KQ,298,FALSE)),"#",VLOOKUP(A37421,Questionnaire!A:KQ,298,FALSE))</f>
        <v>#</v>
      </c>
    </row>
    <row r="37422" spans="1:2">
      <c r="A37422" t="s">
        <v>336</v>
      </c>
      <c r="B37422" t="str">
        <f>IF(ISBLANK(VLOOKUP(A37422,Questionnaire!A:KQ,298,FALSE)),"#",VLOOKUP(A37422,Questionnaire!A:KQ,298,FALSE))</f>
        <v>#</v>
      </c>
    </row>
    <row r="37423" spans="1:2">
      <c r="A37423" t="s">
        <v>337</v>
      </c>
      <c r="B37423" t="str">
        <f>IF(ISBLANK(VLOOKUP(A37423,Questionnaire!A:KQ,298,FALSE)),"#",VLOOKUP(A37423,Questionnaire!A:KQ,298,FALSE))</f>
        <v>#</v>
      </c>
    </row>
    <row r="37424" spans="1:2">
      <c r="A37424" t="s">
        <v>338</v>
      </c>
      <c r="B37424" t="str">
        <f>IF(ISBLANK(VLOOKUP(A37424,Questionnaire!A:KQ,298,FALSE)),"#",VLOOKUP(A37424,Questionnaire!A:KQ,298,FALSE))</f>
        <v>#</v>
      </c>
    </row>
    <row r="37425" spans="1:2">
      <c r="A37425" t="s">
        <v>339</v>
      </c>
      <c r="B37425" t="str">
        <f>IF(ISBLANK(VLOOKUP(A37425,Questionnaire!A:KQ,298,FALSE)),"#",VLOOKUP(A37425,Questionnaire!A:KQ,298,FALSE))</f>
        <v>#</v>
      </c>
    </row>
    <row r="37426" spans="1:2">
      <c r="A37426" t="s">
        <v>340</v>
      </c>
      <c r="B37426" t="str">
        <f>IF(ISBLANK(VLOOKUP(A37426,Questionnaire!A:KQ,298,FALSE)),"#",VLOOKUP(A37426,Questionnaire!A:KQ,298,FALSE))</f>
        <v>#</v>
      </c>
    </row>
    <row r="37427" spans="1:2">
      <c r="A37427" t="s">
        <v>341</v>
      </c>
      <c r="B37427" t="str">
        <f>IF(ISBLANK(VLOOKUP(A37427,Questionnaire!A:KQ,298,FALSE)),"#",VLOOKUP(A37427,Questionnaire!A:KQ,298,FALSE))</f>
        <v>#</v>
      </c>
    </row>
    <row r="37428" spans="1:2">
      <c r="A37428" t="s">
        <v>342</v>
      </c>
      <c r="B37428" t="str">
        <f>IF(ISBLANK(VLOOKUP(A37428,Questionnaire!A:KQ,298,FALSE)),"#",VLOOKUP(A37428,Questionnaire!A:KQ,298,FALSE))</f>
        <v>#</v>
      </c>
    </row>
    <row r="37429" spans="1:2">
      <c r="A37429" t="s">
        <v>343</v>
      </c>
      <c r="B37429" t="str">
        <f>IF(ISBLANK(VLOOKUP(A37429,Questionnaire!A:KQ,298,FALSE)),"#",VLOOKUP(A37429,Questionnaire!A:KQ,298,FALSE))</f>
        <v>#</v>
      </c>
    </row>
    <row r="37430" spans="1:2">
      <c r="A37430" t="s">
        <v>344</v>
      </c>
      <c r="B37430" t="str">
        <f>IF(ISBLANK(VLOOKUP(A37430,Questionnaire!A:KQ,298,FALSE)),"#",VLOOKUP(A37430,Questionnaire!A:KQ,298,FALSE))</f>
        <v>#</v>
      </c>
    </row>
    <row r="37431" spans="1:2">
      <c r="A37431" t="s">
        <v>345</v>
      </c>
      <c r="B37431" t="str">
        <f>IF(ISBLANK(VLOOKUP(A37431,Questionnaire!A:KQ,298,FALSE)),"#",VLOOKUP(A37431,Questionnaire!A:KQ,298,FALSE))</f>
        <v>#</v>
      </c>
    </row>
    <row r="37432" spans="1:2">
      <c r="A37432" t="s">
        <v>348</v>
      </c>
      <c r="B37432" t="str">
        <f>IF(ISBLANK(VLOOKUP(A37432,Questionnaire!A:KQ,298,FALSE)),"#",VLOOKUP(A37432,Questionnaire!A:KQ,298,FALSE))</f>
        <v>#</v>
      </c>
    </row>
    <row r="37433" spans="1:2">
      <c r="A37433" t="s">
        <v>353</v>
      </c>
      <c r="B37433" t="str">
        <f>IF(ISBLANK(VLOOKUP(A37433,Questionnaire!A:KQ,298,FALSE)),"#",VLOOKUP(A37433,Questionnaire!A:KQ,298,FALSE))</f>
        <v>#</v>
      </c>
    </row>
    <row r="37434" spans="1:2">
      <c r="A37434" t="s">
        <v>354</v>
      </c>
      <c r="B37434" t="str">
        <f>IF(ISBLANK(VLOOKUP(A37434,Questionnaire!A:KQ,298,FALSE)),"#",VLOOKUP(A37434,Questionnaire!A:KQ,298,FALSE))</f>
        <v>#</v>
      </c>
    </row>
    <row r="37435" spans="1:2">
      <c r="A37435" t="s">
        <v>355</v>
      </c>
      <c r="B37435" t="str">
        <f>IF(ISBLANK(VLOOKUP(A37435,Questionnaire!A:KQ,298,FALSE)),"#",VLOOKUP(A37435,Questionnaire!A:KQ,298,FALSE))</f>
        <v>#</v>
      </c>
    </row>
    <row r="37436" spans="1:2">
      <c r="A37436" t="s">
        <v>356</v>
      </c>
      <c r="B37436" t="str">
        <f>IF(ISBLANK(VLOOKUP(A37436,Questionnaire!A:KQ,298,FALSE)),"#",VLOOKUP(A37436,Questionnaire!A:KQ,298,FALSE))</f>
        <v>#</v>
      </c>
    </row>
    <row r="37437" spans="1:2">
      <c r="A37437" t="s">
        <v>357</v>
      </c>
      <c r="B37437" t="str">
        <f>IF(ISBLANK(VLOOKUP(A37437,Questionnaire!A:KQ,298,FALSE)),"#",VLOOKUP(A37437,Questionnaire!A:KQ,298,FALSE))</f>
        <v>#</v>
      </c>
    </row>
    <row r="37438" spans="1:2">
      <c r="A37438" t="s">
        <v>360</v>
      </c>
      <c r="B37438" t="str">
        <f>IF(ISBLANK(VLOOKUP(A37438,Questionnaire!A:KQ,298,FALSE)),"#",VLOOKUP(A37438,Questionnaire!A:KQ,298,FALSE))</f>
        <v>#</v>
      </c>
    </row>
    <row r="37439" spans="1:2">
      <c r="A37439" t="s">
        <v>362</v>
      </c>
      <c r="B37439" t="str">
        <f>IF(ISBLANK(VLOOKUP(A37439,Questionnaire!A:KQ,298,FALSE)),"#",VLOOKUP(A37439,Questionnaire!A:KQ,298,FALSE))</f>
        <v>#</v>
      </c>
    </row>
    <row r="37440" spans="1:2">
      <c r="A37440" t="s">
        <v>363</v>
      </c>
      <c r="B37440" t="str">
        <f>IF(ISBLANK(VLOOKUP(A37440,Questionnaire!A:KQ,298,FALSE)),"#",VLOOKUP(A37440,Questionnaire!A:KQ,298,FALSE))</f>
        <v>#</v>
      </c>
    </row>
    <row r="37441" spans="1:2">
      <c r="A37441" t="s">
        <v>364</v>
      </c>
      <c r="B37441" t="str">
        <f>IF(ISBLANK(VLOOKUP(A37441,Questionnaire!A:KQ,298,FALSE)),"#",VLOOKUP(A37441,Questionnaire!A:KQ,298,FALSE))</f>
        <v>#</v>
      </c>
    </row>
    <row r="37442" spans="1:2">
      <c r="A37442" t="s">
        <v>365</v>
      </c>
      <c r="B37442" t="str">
        <f>IF(ISBLANK(VLOOKUP(A37442,Questionnaire!A:KQ,298,FALSE)),"#",VLOOKUP(A37442,Questionnaire!A:KQ,298,FALSE))</f>
        <v>#</v>
      </c>
    </row>
    <row r="37443" spans="1:2">
      <c r="A37443" t="s">
        <v>366</v>
      </c>
      <c r="B37443" t="str">
        <f>IF(ISBLANK(VLOOKUP(A37443,Questionnaire!A:KQ,298,FALSE)),"#",VLOOKUP(A37443,Questionnaire!A:KQ,298,FALSE))</f>
        <v>#</v>
      </c>
    </row>
    <row r="37444" spans="1:2">
      <c r="A37444" t="s">
        <v>371</v>
      </c>
      <c r="B37444" t="str">
        <f>IF(ISBLANK(VLOOKUP(A37444,Questionnaire!A:KQ,298,FALSE)),"#",VLOOKUP(A37444,Questionnaire!A:KQ,298,FALSE))</f>
        <v>#</v>
      </c>
    </row>
    <row r="37445" spans="1:2">
      <c r="A37445" t="s">
        <v>372</v>
      </c>
      <c r="B37445" t="str">
        <f>IF(ISBLANK(VLOOKUP(A37445,Questionnaire!A:KQ,298,FALSE)),"#",VLOOKUP(A37445,Questionnaire!A:KQ,298,FALSE))</f>
        <v>#</v>
      </c>
    </row>
    <row r="37446" spans="1:2">
      <c r="A37446" t="s">
        <v>373</v>
      </c>
      <c r="B37446" t="str">
        <f>IF(ISBLANK(VLOOKUP(A37446,Questionnaire!A:KQ,298,FALSE)),"#",VLOOKUP(A37446,Questionnaire!A:KQ,298,FALSE))</f>
        <v>#</v>
      </c>
    </row>
    <row r="37447" spans="1:2">
      <c r="A37447" t="s">
        <v>374</v>
      </c>
      <c r="B37447" t="str">
        <f>IF(ISBLANK(VLOOKUP(A37447,Questionnaire!A:KQ,298,FALSE)),"#",VLOOKUP(A37447,Questionnaire!A:KQ,298,FALSE))</f>
        <v>#</v>
      </c>
    </row>
    <row r="37448" spans="1:2">
      <c r="A37448" t="s">
        <v>377</v>
      </c>
      <c r="B37448" t="str">
        <f>IF(ISBLANK(VLOOKUP(A37448,Questionnaire!A:KQ,298,FALSE)),"#",VLOOKUP(A37448,Questionnaire!A:KQ,298,FALSE))</f>
        <v>#</v>
      </c>
    </row>
    <row r="37449" spans="1:2">
      <c r="A37449" t="s">
        <v>379</v>
      </c>
      <c r="B37449" t="str">
        <f>IF(ISBLANK(VLOOKUP(A37449,Questionnaire!A:KQ,298,FALSE)),"#",VLOOKUP(A37449,Questionnaire!A:KQ,298,FALSE))</f>
        <v>#</v>
      </c>
    </row>
    <row r="37450" spans="1:2">
      <c r="A37450" t="s">
        <v>380</v>
      </c>
      <c r="B37450" t="str">
        <f>IF(ISBLANK(VLOOKUP(A37450,Questionnaire!A:KQ,298,FALSE)),"#",VLOOKUP(A37450,Questionnaire!A:KQ,298,FALSE))</f>
        <v>#</v>
      </c>
    </row>
    <row r="37451" spans="1:2">
      <c r="A37451" t="s">
        <v>381</v>
      </c>
      <c r="B37451" t="str">
        <f>IF(ISBLANK(VLOOKUP(A37451,Questionnaire!A:KQ,298,FALSE)),"#",VLOOKUP(A37451,Questionnaire!A:KQ,298,FALSE))</f>
        <v>#</v>
      </c>
    </row>
    <row r="37452" spans="1:2">
      <c r="A37452" t="s">
        <v>382</v>
      </c>
      <c r="B37452" t="str">
        <f>IF(ISBLANK(VLOOKUP(A37452,Questionnaire!A:KQ,298,FALSE)),"#",VLOOKUP(A37452,Questionnaire!A:KQ,298,FALSE))</f>
        <v>#</v>
      </c>
    </row>
    <row r="37453" spans="1:2">
      <c r="A37453" t="s">
        <v>384</v>
      </c>
      <c r="B37453" t="str">
        <f>IF(ISBLANK(VLOOKUP(A37453,Questionnaire!A:KQ,298,FALSE)),"#",VLOOKUP(A37453,Questionnaire!A:KQ,298,FALSE))</f>
        <v>#</v>
      </c>
    </row>
    <row r="37454" spans="1:2">
      <c r="A37454" t="s">
        <v>387</v>
      </c>
      <c r="B37454" t="str">
        <f>IF(ISBLANK(VLOOKUP(A37454,Questionnaire!A:KQ,298,FALSE)),"#",VLOOKUP(A37454,Questionnaire!A:KQ,298,FALSE))</f>
        <v>#</v>
      </c>
    </row>
    <row r="37455" spans="1:2">
      <c r="A37455" t="s">
        <v>391</v>
      </c>
      <c r="B37455" t="str">
        <f>IF(ISBLANK(VLOOKUP(A37455,Questionnaire!A:KQ,298,FALSE)),"#",VLOOKUP(A37455,Questionnaire!A:KQ,298,FALSE))</f>
        <v>#</v>
      </c>
    </row>
    <row r="37456" spans="1:2">
      <c r="A37456" t="s">
        <v>393</v>
      </c>
      <c r="B37456" t="str">
        <f>IF(ISBLANK(VLOOKUP(A37456,Questionnaire!A:KQ,298,FALSE)),"#",VLOOKUP(A37456,Questionnaire!A:KQ,298,FALSE))</f>
        <v>#</v>
      </c>
    </row>
    <row r="37457" spans="1:2">
      <c r="A37457" t="s">
        <v>395</v>
      </c>
      <c r="B37457" t="str">
        <f>IF(ISBLANK(VLOOKUP(A37457,Questionnaire!A:KQ,298,FALSE)),"#",VLOOKUP(A37457,Questionnaire!A:KQ,298,FALSE))</f>
        <v>#</v>
      </c>
    </row>
    <row r="37458" spans="1:2">
      <c r="A37458" t="s">
        <v>398</v>
      </c>
      <c r="B37458" t="str">
        <f>IF(ISBLANK(VLOOKUP(A37458,Questionnaire!A:KQ,298,FALSE)),"#",VLOOKUP(A37458,Questionnaire!A:KQ,298,FALSE))</f>
        <v>#</v>
      </c>
    </row>
    <row r="37459" spans="1:2">
      <c r="A37459" t="s">
        <v>402</v>
      </c>
      <c r="B37459" t="str">
        <f>IF(ISBLANK(VLOOKUP(A37459,Questionnaire!A:KQ,298,FALSE)),"#",VLOOKUP(A37459,Questionnaire!A:KQ,298,FALSE))</f>
        <v>#</v>
      </c>
    </row>
    <row r="37460" spans="1:2">
      <c r="A37460" t="s">
        <v>405</v>
      </c>
      <c r="B37460" t="str">
        <f>IF(ISBLANK(VLOOKUP(A37460,Questionnaire!A:KQ,298,FALSE)),"#",VLOOKUP(A37460,Questionnaire!A:KQ,298,FALSE))</f>
        <v>#</v>
      </c>
    </row>
    <row r="37461" spans="1:2">
      <c r="A37461" t="s">
        <v>409</v>
      </c>
      <c r="B37461" t="str">
        <f>IF(ISBLANK(VLOOKUP(A37461,Questionnaire!A:KQ,298,FALSE)),"#",VLOOKUP(A37461,Questionnaire!A:KQ,298,FALSE))</f>
        <v>#</v>
      </c>
    </row>
    <row r="37462" spans="1:2">
      <c r="A37462" t="s">
        <v>412</v>
      </c>
      <c r="B37462" t="str">
        <f>IF(ISBLANK(VLOOKUP(A37462,Questionnaire!A:KQ,298,FALSE)),"#",VLOOKUP(A37462,Questionnaire!A:KQ,298,FALSE))</f>
        <v>#</v>
      </c>
    </row>
    <row r="37463" spans="1:2">
      <c r="A37463" t="s">
        <v>415</v>
      </c>
      <c r="B37463" t="str">
        <f>IF(ISBLANK(VLOOKUP(A37463,Questionnaire!A:KQ,298,FALSE)),"#",VLOOKUP(A37463,Questionnaire!A:KQ,298,FALSE))</f>
        <v>#</v>
      </c>
    </row>
    <row r="37464" spans="1:2">
      <c r="A37464" t="s">
        <v>418</v>
      </c>
      <c r="B37464" t="str">
        <f>IF(ISBLANK(VLOOKUP(A37464,Questionnaire!A:KQ,298,FALSE)),"#",VLOOKUP(A37464,Questionnaire!A:KQ,298,FALSE))</f>
        <v>#</v>
      </c>
    </row>
    <row r="37465" spans="1:2">
      <c r="A37465" t="s">
        <v>421</v>
      </c>
      <c r="B37465" t="str">
        <f>IF(ISBLANK(VLOOKUP(A37465,Questionnaire!A:KQ,298,FALSE)),"#",VLOOKUP(A37465,Questionnaire!A:KQ,298,FALSE))</f>
        <v>#</v>
      </c>
    </row>
    <row r="37466" spans="1:2">
      <c r="A37466" t="s">
        <v>424</v>
      </c>
      <c r="B37466" t="str">
        <f>IF(ISBLANK(VLOOKUP(A37466,Questionnaire!A:KQ,298,FALSE)),"#",VLOOKUP(A37466,Questionnaire!A:KQ,298,FALSE))</f>
        <v>#</v>
      </c>
    </row>
    <row r="37467" spans="1:2">
      <c r="A37467" t="s">
        <v>429</v>
      </c>
      <c r="B37467" t="str">
        <f>IF(ISBLANK(VLOOKUP(A37467,Questionnaire!A:KQ,298,FALSE)),"#",VLOOKUP(A37467,Questionnaire!A:KQ,298,FALSE))</f>
        <v>#</v>
      </c>
    </row>
    <row r="37468" spans="1:2">
      <c r="A37468" t="s">
        <v>432</v>
      </c>
      <c r="B37468" t="str">
        <f>IF(ISBLANK(VLOOKUP(A37468,Questionnaire!A:KQ,298,FALSE)),"#",VLOOKUP(A37468,Questionnaire!A:KQ,298,FALSE))</f>
        <v>#</v>
      </c>
    </row>
    <row r="37469" spans="1:2">
      <c r="A37469" t="s">
        <v>435</v>
      </c>
      <c r="B37469" t="str">
        <f>IF(ISBLANK(VLOOKUP(A37469,Questionnaire!A:KQ,298,FALSE)),"#",VLOOKUP(A37469,Questionnaire!A:KQ,298,FALSE))</f>
        <v>#</v>
      </c>
    </row>
    <row r="37470" spans="1:2">
      <c r="A37470" t="s">
        <v>437</v>
      </c>
      <c r="B37470" t="str">
        <f>IF(ISBLANK(VLOOKUP(A37470,Questionnaire!A:KQ,298,FALSE)),"#",VLOOKUP(A37470,Questionnaire!A:KQ,298,FALSE))</f>
        <v>#</v>
      </c>
    </row>
    <row r="37471" spans="1:2">
      <c r="A37471" t="s">
        <v>439</v>
      </c>
      <c r="B37471" t="str">
        <f>IF(ISBLANK(VLOOKUP(A37471,Questionnaire!A:KQ,298,FALSE)),"#",VLOOKUP(A37471,Questionnaire!A:KQ,298,FALSE))</f>
        <v>#</v>
      </c>
    </row>
    <row r="37472" spans="1:2">
      <c r="A37472" t="s">
        <v>442</v>
      </c>
      <c r="B37472" t="str">
        <f>IF(ISBLANK(VLOOKUP(A37472,Questionnaire!A:KQ,298,FALSE)),"#",VLOOKUP(A37472,Questionnaire!A:KQ,298,FALSE))</f>
        <v>#</v>
      </c>
    </row>
    <row r="37473" spans="1:3">
      <c r="A37473" t="s">
        <v>445</v>
      </c>
      <c r="B37473" t="str">
        <f>IF(ISBLANK(VLOOKUP(A37473,Questionnaire!A:KQ,298,FALSE)),"#",VLOOKUP(A37473,Questionnaire!A:KQ,298,FALSE))</f>
        <v>#</v>
      </c>
    </row>
    <row r="37474" spans="1:3">
      <c r="A37474" t="s">
        <v>448</v>
      </c>
      <c r="B37474" t="str">
        <f>IF(ISBLANK(VLOOKUP(A37474,Questionnaire!A:KQ,298,FALSE)),"#",VLOOKUP(A37474,Questionnaire!A:KQ,298,FALSE))</f>
        <v>#</v>
      </c>
    </row>
    <row r="37475" spans="1:3">
      <c r="A37475" t="s">
        <v>452</v>
      </c>
      <c r="B37475" t="str">
        <f>IF(ISBLANK(VLOOKUP(A37475,Questionnaire!A:KQ,298,FALSE)),"#",VLOOKUP(A37475,Questionnaire!A:KQ,298,FALSE))</f>
        <v>#</v>
      </c>
    </row>
    <row r="37476" spans="1:3">
      <c r="A37476" t="s">
        <v>455</v>
      </c>
      <c r="B37476" t="str">
        <f>IF(ISBLANK(VLOOKUP(A37476,Questionnaire!A:KQ,298,FALSE)),"#",VLOOKUP(A37476,Questionnaire!A:KQ,298,FALSE))</f>
        <v>#</v>
      </c>
    </row>
    <row r="37477" spans="1:3">
      <c r="A37477" t="s">
        <v>458</v>
      </c>
      <c r="B37477" t="str">
        <f>IF(ISBLANK(VLOOKUP(A37477,Questionnaire!A:KQ,298,FALSE)),"#",VLOOKUP(A37477,Questionnaire!A:KQ,298,FALSE))</f>
        <v>#</v>
      </c>
    </row>
    <row r="37478" spans="1:3">
      <c r="A37478" t="s">
        <v>461</v>
      </c>
      <c r="B37478" t="str">
        <f>IF(ISBLANK(VLOOKUP(A37478,Questionnaire!A:KQ,298,FALSE)),"#",VLOOKUP(A37478,Questionnaire!A:KQ,298,FALSE))</f>
        <v>#</v>
      </c>
    </row>
    <row r="37479" spans="1:3">
      <c r="A37479" t="s">
        <v>465</v>
      </c>
      <c r="B37479" t="str">
        <f>IF(ISBLANK(VLOOKUP(A37479,Questionnaire!A:KQ,298,FALSE)),"#",VLOOKUP(A37479,Questionnaire!A:KQ,298,FALSE))</f>
        <v>#</v>
      </c>
    </row>
    <row r="37480" spans="1:3">
      <c r="A37480" t="s">
        <v>467</v>
      </c>
      <c r="B37480" t="str">
        <f>IF(ISBLANK(VLOOKUP(A37480,Questionnaire!A:KQ,298,FALSE)),"#",VLOOKUP(A37480,Questionnaire!A:KQ,298,FALSE))</f>
        <v>#</v>
      </c>
    </row>
    <row r="37481" spans="1:3">
      <c r="A37481" t="s">
        <v>469</v>
      </c>
      <c r="B37481" t="str">
        <f>IF(ISBLANK(VLOOKUP(A37481,Questionnaire!A:KQ,298,FALSE)),"#",VLOOKUP(A37481,Questionnaire!A:KQ,298,FALSE))</f>
        <v>#</v>
      </c>
    </row>
    <row r="37482" spans="1:3">
      <c r="A37482" t="s">
        <v>471</v>
      </c>
      <c r="B37482" t="str">
        <f>IF(ISBLANK(VLOOKUP(A37482,Questionnaire!A:KQ,298,FALSE)),"#",VLOOKUP(A37482,Questionnaire!A:KQ,298,FALSE))</f>
        <v>#</v>
      </c>
    </row>
    <row r="37483" spans="1:3">
      <c r="A37483" t="s">
        <v>473</v>
      </c>
      <c r="B37483" t="str">
        <f>IF(ISBLANK(VLOOKUP(A37483,Questionnaire!A:KQ,298,FALSE)),"#",VLOOKUP(A37483,Questionnaire!A:KQ,298,FALSE))</f>
        <v>#</v>
      </c>
    </row>
    <row r="37484" spans="1:3">
      <c r="A37484" t="s">
        <v>475</v>
      </c>
      <c r="B37484" t="str">
        <f>IF(ISBLANK(VLOOKUP(A37484,Questionnaire!A:KQ,298,FALSE)),"#",VLOOKUP(A37484,Questionnaire!A:KQ,298,FALSE))</f>
        <v>#</v>
      </c>
    </row>
    <row r="37485" spans="1:3">
      <c r="A37485" t="s">
        <v>185</v>
      </c>
      <c r="B37485" t="str">
        <f>IF(ISBLANK(VLOOKUP(A37485,Questionnaire!A:KQ,299,FALSE)),"#",VLOOKUP(A37485,Questionnaire!A:KQ,299,FALSE))</f>
        <v>#</v>
      </c>
      <c r="C37485">
        <v>296</v>
      </c>
    </row>
    <row r="37486" spans="1:3">
      <c r="A37486" t="s">
        <v>187</v>
      </c>
      <c r="B37486" t="str">
        <f>IF(ISNA(VLOOKUP(VLOOKUP(A37486,Questionnaire!A:KQ,299,FALSE),'CORA Encoding'!D:E,2,FALSE)),"#",VLOOKUP(VLOOKUP(A37486,Questionnaire!A:KQ,299,FALSE),'CORA Encoding'!D:E,2,FALSE))</f>
        <v>#</v>
      </c>
    </row>
    <row r="37487" spans="1:3">
      <c r="A37487" t="s">
        <v>189</v>
      </c>
      <c r="B37487" t="str">
        <f>IF(ISNA(VLOOKUP(VLOOKUP(A37487,Questionnaire!A:KQ,299,FALSE),'CORA Encoding'!G:H,2,FALSE)),"#",VLOOKUP(VLOOKUP(A37487,Questionnaire!A:KQ,299,FALSE),'CORA Encoding'!G:H,2,FALSE))</f>
        <v>#</v>
      </c>
    </row>
    <row r="37488" spans="1:3">
      <c r="A37488" t="s">
        <v>191</v>
      </c>
      <c r="B37488" t="str">
        <f>IF(ISNA(VLOOKUP(VLOOKUP(A37488,Questionnaire!A:KQ,299,FALSE),'Country List'!E:F,2,FALSE)),"#",VLOOKUP(VLOOKUP(A37488,Questionnaire!A:KQ,299,FALSE),'Country List'!E:F,2,FALSE))</f>
        <v>#</v>
      </c>
    </row>
    <row r="37489" spans="1:2">
      <c r="A37489" t="s">
        <v>193</v>
      </c>
      <c r="B37489" t="str">
        <f>IF(ISNA(VLOOKUP(VLOOKUP(A37489,Questionnaire!A:KQ,299,FALSE),'Industry List'!B:C,2,FALSE)),"#",VLOOKUP(VLOOKUP(A37489,Questionnaire!A:KQ,299,FALSE),'Industry List'!B:C,2,FALSE))</f>
        <v>#</v>
      </c>
    </row>
    <row r="37490" spans="1:2">
      <c r="A37490" t="s">
        <v>197</v>
      </c>
      <c r="B37490" t="str">
        <f>IF(ISBLANK(VLOOKUP(A37490,Questionnaire!A:KQ,299,FALSE)),"#",VLOOKUP(A37490,Questionnaire!A:KQ,299,FALSE))</f>
        <v>#</v>
      </c>
    </row>
    <row r="37491" spans="1:2">
      <c r="A37491" t="s">
        <v>201</v>
      </c>
      <c r="B37491" t="str">
        <f>IF(ISBLANK(VLOOKUP(A37491,Questionnaire!A:KQ,299,FALSE)),"#",VLOOKUP(A37491,Questionnaire!A:KQ,299,FALSE))</f>
        <v>#</v>
      </c>
    </row>
    <row r="37492" spans="1:2">
      <c r="A37492" t="s">
        <v>203</v>
      </c>
      <c r="B37492" t="str">
        <f>IF(ISNA(VLOOKUP(VLOOKUP(A37492,Questionnaire!A:KQ,299,FALSE),'CORA Encoding'!J:K,2,FALSE)),"#",VLOOKUP(VLOOKUP(A37492,Questionnaire!A:KQ,299,FALSE),'CORA Encoding'!J:K,2,FALSE))</f>
        <v>#</v>
      </c>
    </row>
    <row r="37493" spans="1:2">
      <c r="A37493" t="s">
        <v>208</v>
      </c>
      <c r="B37493" t="str">
        <f>IF(ISBLANK(VLOOKUP(A37493,Questionnaire!A:KQ,299,FALSE)),"#",VLOOKUP(A37493,Questionnaire!A:KQ,299,FALSE))</f>
        <v>#</v>
      </c>
    </row>
    <row r="37494" spans="1:2">
      <c r="A37494" t="s">
        <v>213</v>
      </c>
      <c r="B37494" t="str">
        <f>IF(ISBLANK(VLOOKUP(A37494,Questionnaire!A:KQ,299,FALSE)),"#",VLOOKUP(A37494,Questionnaire!A:KQ,299,FALSE))</f>
        <v>#</v>
      </c>
    </row>
    <row r="37495" spans="1:2">
      <c r="A37495" t="s">
        <v>215</v>
      </c>
      <c r="B37495" t="str">
        <f>IF(ISBLANK(VLOOKUP(A37495,Questionnaire!A:KQ,299,FALSE)),"#",VLOOKUP(A37495,Questionnaire!A:KQ,299,FALSE))</f>
        <v>#</v>
      </c>
    </row>
    <row r="37496" spans="1:2">
      <c r="A37496" t="s">
        <v>217</v>
      </c>
      <c r="B37496" t="str">
        <f>IF(ISBLANK(VLOOKUP(A37496,Questionnaire!A:KQ,299,FALSE)),"#",VLOOKUP(A37496,Questionnaire!A:KQ,299,FALSE))</f>
        <v>#</v>
      </c>
    </row>
    <row r="37497" spans="1:2">
      <c r="A37497" t="s">
        <v>219</v>
      </c>
      <c r="B37497" t="str">
        <f>IF(ISBLANK(VLOOKUP(A37497,Questionnaire!A:KQ,299,FALSE)),"#",VLOOKUP(A37497,Questionnaire!A:KQ,299,FALSE))</f>
        <v>#</v>
      </c>
    </row>
    <row r="37498" spans="1:2">
      <c r="A37498" t="s">
        <v>221</v>
      </c>
      <c r="B37498" t="str">
        <f>IF(ISBLANK(VLOOKUP(A37498,Questionnaire!A:KQ,299,FALSE)),"#",VLOOKUP(A37498,Questionnaire!A:KQ,299,FALSE))</f>
        <v>#</v>
      </c>
    </row>
    <row r="37499" spans="1:2">
      <c r="A37499" t="s">
        <v>223</v>
      </c>
      <c r="B37499" t="str">
        <f>IF(ISBLANK(VLOOKUP(A37499,Questionnaire!A:KQ,299,FALSE)),"#",VLOOKUP(A37499,Questionnaire!A:KQ,299,FALSE))</f>
        <v>#</v>
      </c>
    </row>
    <row r="37500" spans="1:2">
      <c r="A37500" t="s">
        <v>225</v>
      </c>
      <c r="B37500" t="str">
        <f>IF(ISBLANK(VLOOKUP(A37500,Questionnaire!A:KQ,299,FALSE)),"#",VLOOKUP(A37500,Questionnaire!A:KQ,299,FALSE))</f>
        <v>#</v>
      </c>
    </row>
    <row r="37501" spans="1:2">
      <c r="A37501" t="s">
        <v>227</v>
      </c>
      <c r="B37501" t="str">
        <f>IF(ISBLANK(VLOOKUP(A37501,Questionnaire!A:KQ,299,FALSE)),"#",VLOOKUP(A37501,Questionnaire!A:KQ,299,FALSE))</f>
        <v>#</v>
      </c>
    </row>
    <row r="37502" spans="1:2">
      <c r="A37502" t="s">
        <v>229</v>
      </c>
      <c r="B37502" t="str">
        <f>IF(ISBLANK(VLOOKUP(A37502,Questionnaire!A:KQ,299,FALSE)),"#",VLOOKUP(A37502,Questionnaire!A:KQ,299,FALSE))</f>
        <v>#</v>
      </c>
    </row>
    <row r="37503" spans="1:2">
      <c r="A37503" t="s">
        <v>231</v>
      </c>
      <c r="B37503" t="str">
        <f>IF(ISBLANK(VLOOKUP(A37503,Questionnaire!A:KQ,299,FALSE)),"#",VLOOKUP(A37503,Questionnaire!A:KQ,299,FALSE))</f>
        <v>#</v>
      </c>
    </row>
    <row r="37504" spans="1:2">
      <c r="A37504" t="s">
        <v>233</v>
      </c>
      <c r="B37504" t="str">
        <f>IF(ISBLANK(VLOOKUP(A37504,Questionnaire!A:KQ,299,FALSE)),"#",VLOOKUP(A37504,Questionnaire!A:KQ,299,FALSE))</f>
        <v>#</v>
      </c>
    </row>
    <row r="37505" spans="1:2">
      <c r="A37505" t="s">
        <v>235</v>
      </c>
      <c r="B37505" t="str">
        <f>IF(ISBLANK(VLOOKUP(A37505,Questionnaire!A:KQ,299,FALSE)),"#",VLOOKUP(A37505,Questionnaire!A:KQ,299,FALSE))</f>
        <v>#</v>
      </c>
    </row>
    <row r="37506" spans="1:2">
      <c r="A37506" t="s">
        <v>237</v>
      </c>
      <c r="B37506" t="str">
        <f>IF(ISBLANK(VLOOKUP(A37506,Questionnaire!A:KQ,299,FALSE)),"#",VLOOKUP(A37506,Questionnaire!A:KQ,299,FALSE))</f>
        <v>#</v>
      </c>
    </row>
    <row r="37507" spans="1:2">
      <c r="A37507" t="s">
        <v>239</v>
      </c>
      <c r="B37507" t="str">
        <f>IF(ISBLANK(VLOOKUP(A37507,Questionnaire!A:KQ,299,FALSE)),"#",VLOOKUP(A37507,Questionnaire!A:KQ,299,FALSE))</f>
        <v>#</v>
      </c>
    </row>
    <row r="37508" spans="1:2">
      <c r="A37508" t="s">
        <v>242</v>
      </c>
      <c r="B37508" t="str">
        <f>IF(ISBLANK(VLOOKUP(A37508,Questionnaire!A:KQ,299,FALSE)),"#",VLOOKUP(A37508,Questionnaire!A:KQ,299,FALSE))</f>
        <v>#</v>
      </c>
    </row>
    <row r="37509" spans="1:2">
      <c r="A37509" t="s">
        <v>245</v>
      </c>
      <c r="B37509" t="str">
        <f>IF(ISBLANK(VLOOKUP(A37509,Questionnaire!A:KQ,299,FALSE)),"#",VLOOKUP(A37509,Questionnaire!A:KQ,299,FALSE))</f>
        <v>#</v>
      </c>
    </row>
    <row r="37510" spans="1:2">
      <c r="A37510" t="s">
        <v>247</v>
      </c>
      <c r="B37510" t="str">
        <f>IF(ISBLANK(VLOOKUP(A37510,Questionnaire!A:KQ,299,FALSE)),"#",VLOOKUP(A37510,Questionnaire!A:KQ,299,FALSE))</f>
        <v>#</v>
      </c>
    </row>
    <row r="37511" spans="1:2">
      <c r="A37511" t="s">
        <v>249</v>
      </c>
      <c r="B37511" t="str">
        <f>IF(ISBLANK(VLOOKUP(A37511,Questionnaire!A:KQ,299,FALSE)),"#",VLOOKUP(A37511,Questionnaire!A:KQ,299,FALSE))</f>
        <v>#</v>
      </c>
    </row>
    <row r="37512" spans="1:2">
      <c r="A37512" t="s">
        <v>250</v>
      </c>
      <c r="B37512" t="str">
        <f>IF(ISBLANK(VLOOKUP(A37512,Questionnaire!A:KQ,299,FALSE)),"#",VLOOKUP(A37512,Questionnaire!A:KQ,299,FALSE))</f>
        <v>#</v>
      </c>
    </row>
    <row r="37513" spans="1:2">
      <c r="A37513" t="s">
        <v>252</v>
      </c>
      <c r="B37513" t="str">
        <f>IF(ISBLANK(VLOOKUP(A37513,Questionnaire!A:KQ,299,FALSE)),"#",VLOOKUP(A37513,Questionnaire!A:KQ,299,FALSE))</f>
        <v>#</v>
      </c>
    </row>
    <row r="37514" spans="1:2">
      <c r="A37514" t="s">
        <v>255</v>
      </c>
      <c r="B37514" t="str">
        <f>IF(ISBLANK(VLOOKUP(A37514,Questionnaire!A:KQ,299,FALSE)),"#",VLOOKUP(A37514,Questionnaire!A:KQ,299,FALSE))</f>
        <v>#</v>
      </c>
    </row>
    <row r="37515" spans="1:2">
      <c r="A37515" t="s">
        <v>258</v>
      </c>
      <c r="B37515" t="str">
        <f>IF(ISNA(VLOOKUP(VLOOKUP(A37515,Questionnaire!A:KQ,299,FALSE),'CORA Encoding'!M:N,2,FALSE)),"#",VLOOKUP(VLOOKUP(A37515,Questionnaire!A:KQ,299,FALSE),'CORA Encoding'!M:N,2,FALSE))</f>
        <v>#</v>
      </c>
    </row>
    <row r="37516" spans="1:2">
      <c r="A37516" t="s">
        <v>261</v>
      </c>
      <c r="B37516" t="str">
        <f>IF(ISBLANK(VLOOKUP(A37516,Questionnaire!A:KQ,299,FALSE)),"#",VLOOKUP(A37516,Questionnaire!A:KQ,299,FALSE))</f>
        <v>#</v>
      </c>
    </row>
    <row r="37517" spans="1:2">
      <c r="A37517" t="s">
        <v>263</v>
      </c>
      <c r="B37517" t="str">
        <f>IF(ISBLANK(VLOOKUP(A37517,Questionnaire!A:KQ,299,FALSE)),"#",VLOOKUP(A37517,Questionnaire!A:KQ,299,FALSE))</f>
        <v>#</v>
      </c>
    </row>
    <row r="37518" spans="1:2">
      <c r="A37518" t="s">
        <v>265</v>
      </c>
      <c r="B37518" t="str">
        <f>IF(ISBLANK(VLOOKUP(A37518,Questionnaire!A:KQ,299,FALSE)),"#",VLOOKUP(A37518,Questionnaire!A:KQ,299,FALSE))</f>
        <v>#</v>
      </c>
    </row>
    <row r="37519" spans="1:2">
      <c r="A37519" t="s">
        <v>267</v>
      </c>
      <c r="B37519" t="str">
        <f>IF(ISBLANK(VLOOKUP(A37519,Questionnaire!A:KQ,299,FALSE)),"#",VLOOKUP(A37519,Questionnaire!A:KQ,299,FALSE))</f>
        <v>#</v>
      </c>
    </row>
    <row r="37520" spans="1:2">
      <c r="A37520" t="s">
        <v>269</v>
      </c>
      <c r="B37520" t="str">
        <f>IF(ISBLANK(VLOOKUP(A37520,Questionnaire!A:KQ,299,FALSE)),"#",VLOOKUP(A37520,Questionnaire!A:KQ,299,FALSE))</f>
        <v>#</v>
      </c>
    </row>
    <row r="37521" spans="1:2">
      <c r="A37521" t="s">
        <v>274</v>
      </c>
      <c r="B37521" t="str">
        <f>IF(ISBLANK(VLOOKUP(A37521,Questionnaire!A:KQ,299,FALSE)),"#",VLOOKUP(A37521,Questionnaire!A:KQ,299,FALSE))</f>
        <v>#</v>
      </c>
    </row>
    <row r="37522" spans="1:2">
      <c r="A37522" t="s">
        <v>276</v>
      </c>
      <c r="B37522" t="str">
        <f>IF(ISBLANK(VLOOKUP(A37522,Questionnaire!A:KQ,299,FALSE)),"#",VLOOKUP(A37522,Questionnaire!A:KQ,299,FALSE))</f>
        <v>#</v>
      </c>
    </row>
    <row r="37523" spans="1:2">
      <c r="A37523" t="s">
        <v>278</v>
      </c>
      <c r="B37523" t="str">
        <f>IF(ISBLANK(VLOOKUP(A37523,Questionnaire!A:KQ,299,FALSE)),"#",VLOOKUP(A37523,Questionnaire!A:KQ,299,FALSE))</f>
        <v>#</v>
      </c>
    </row>
    <row r="37524" spans="1:2">
      <c r="A37524" t="s">
        <v>280</v>
      </c>
      <c r="B37524" t="str">
        <f>IF(ISBLANK(VLOOKUP(A37524,Questionnaire!A:KQ,299,FALSE)),"#",VLOOKUP(A37524,Questionnaire!A:KQ,299,FALSE))</f>
        <v>#</v>
      </c>
    </row>
    <row r="37525" spans="1:2">
      <c r="A37525" t="s">
        <v>282</v>
      </c>
      <c r="B37525" t="str">
        <f>IF(ISBLANK(VLOOKUP(A37525,Questionnaire!A:KQ,299,FALSE)),"#",VLOOKUP(A37525,Questionnaire!A:KQ,299,FALSE))</f>
        <v>#</v>
      </c>
    </row>
    <row r="37526" spans="1:2">
      <c r="A37526" t="s">
        <v>286</v>
      </c>
      <c r="B37526" t="str">
        <f>IF(ISBLANK(VLOOKUP(A37526,Questionnaire!A:KQ,299,FALSE)),"#",VLOOKUP(A37526,Questionnaire!A:KQ,299,FALSE))</f>
        <v>#</v>
      </c>
    </row>
    <row r="37527" spans="1:2">
      <c r="A37527" t="s">
        <v>288</v>
      </c>
      <c r="B37527" t="str">
        <f>IF(ISBLANK(VLOOKUP(A37527,Questionnaire!A:KQ,299,FALSE)),"#",VLOOKUP(A37527,Questionnaire!A:KQ,299,FALSE))</f>
        <v>#</v>
      </c>
    </row>
    <row r="37528" spans="1:2">
      <c r="A37528" t="s">
        <v>290</v>
      </c>
      <c r="B37528" t="str">
        <f>IF(ISBLANK(VLOOKUP(A37528,Questionnaire!A:KQ,299,FALSE)),"#",VLOOKUP(A37528,Questionnaire!A:KQ,299,FALSE))</f>
        <v>#</v>
      </c>
    </row>
    <row r="37529" spans="1:2">
      <c r="A37529" t="s">
        <v>292</v>
      </c>
      <c r="B37529" t="str">
        <f>IF(ISBLANK(VLOOKUP(A37529,Questionnaire!A:KQ,299,FALSE)),"#",VLOOKUP(A37529,Questionnaire!A:KQ,299,FALSE))</f>
        <v>#</v>
      </c>
    </row>
    <row r="37530" spans="1:2">
      <c r="A37530" t="s">
        <v>294</v>
      </c>
      <c r="B37530" t="str">
        <f>IF(ISBLANK(VLOOKUP(A37530,Questionnaire!A:KQ,299,FALSE)),"#",VLOOKUP(A37530,Questionnaire!A:KQ,299,FALSE))</f>
        <v>#</v>
      </c>
    </row>
    <row r="37531" spans="1:2">
      <c r="A37531" t="s">
        <v>296</v>
      </c>
      <c r="B37531" t="str">
        <f>IF(ISBLANK(VLOOKUP(A37531,Questionnaire!A:KQ,299,FALSE)),"#",VLOOKUP(A37531,Questionnaire!A:KQ,299,FALSE))</f>
        <v>#</v>
      </c>
    </row>
    <row r="37532" spans="1:2">
      <c r="A37532" t="s">
        <v>301</v>
      </c>
      <c r="B37532" t="str">
        <f>IF(ISBLANK(VLOOKUP(A37532,Questionnaire!A:KQ,299,FALSE)),"#",VLOOKUP(A37532,Questionnaire!A:KQ,299,FALSE))</f>
        <v>#</v>
      </c>
    </row>
    <row r="37533" spans="1:2">
      <c r="A37533" t="s">
        <v>303</v>
      </c>
      <c r="B37533" t="str">
        <f>IF(ISBLANK(VLOOKUP(A37533,Questionnaire!A:KQ,299,FALSE)),"#",VLOOKUP(A37533,Questionnaire!A:KQ,299,FALSE))</f>
        <v>#</v>
      </c>
    </row>
    <row r="37534" spans="1:2">
      <c r="A37534" t="s">
        <v>305</v>
      </c>
      <c r="B37534" t="str">
        <f>IF(ISBLANK(VLOOKUP(A37534,Questionnaire!A:KQ,299,FALSE)),"#",VLOOKUP(A37534,Questionnaire!A:KQ,299,FALSE))</f>
        <v>#</v>
      </c>
    </row>
    <row r="37535" spans="1:2">
      <c r="A37535" t="s">
        <v>307</v>
      </c>
      <c r="B37535" t="str">
        <f>IF(ISBLANK(VLOOKUP(A37535,Questionnaire!A:KQ,299,FALSE)),"#",VLOOKUP(A37535,Questionnaire!A:KQ,299,FALSE))</f>
        <v>#</v>
      </c>
    </row>
    <row r="37536" spans="1:2">
      <c r="A37536" t="s">
        <v>311</v>
      </c>
      <c r="B37536" t="str">
        <f>IF(ISBLANK(VLOOKUP(A37536,Questionnaire!A:KQ,299,FALSE)),"#",VLOOKUP(A37536,Questionnaire!A:KQ,299,FALSE))</f>
        <v>#</v>
      </c>
    </row>
    <row r="37537" spans="1:2">
      <c r="A37537" t="s">
        <v>313</v>
      </c>
      <c r="B37537" t="str">
        <f>IF(ISBLANK(VLOOKUP(A37537,Questionnaire!A:KQ,299,FALSE)),"#",VLOOKUP(A37537,Questionnaire!A:KQ,299,FALSE))</f>
        <v>#</v>
      </c>
    </row>
    <row r="37538" spans="1:2">
      <c r="A37538" t="s">
        <v>314</v>
      </c>
      <c r="B37538" t="str">
        <f>IF(ISBLANK(VLOOKUP(A37538,Questionnaire!A:KQ,299,FALSE)),"#",VLOOKUP(A37538,Questionnaire!A:KQ,299,FALSE))</f>
        <v>#</v>
      </c>
    </row>
    <row r="37539" spans="1:2">
      <c r="A37539" t="s">
        <v>315</v>
      </c>
      <c r="B37539" t="str">
        <f>IF(ISBLANK(VLOOKUP(A37539,Questionnaire!A:KQ,299,FALSE)),"#",VLOOKUP(A37539,Questionnaire!A:KQ,299,FALSE))</f>
        <v>#</v>
      </c>
    </row>
    <row r="37540" spans="1:2">
      <c r="A37540" t="s">
        <v>317</v>
      </c>
      <c r="B37540" t="str">
        <f>IF(ISBLANK(VLOOKUP(A37540,Questionnaire!A:KQ,299,FALSE)),"#",VLOOKUP(A37540,Questionnaire!A:KQ,299,FALSE))</f>
        <v>#</v>
      </c>
    </row>
    <row r="37541" spans="1:2">
      <c r="A37541" t="s">
        <v>319</v>
      </c>
      <c r="B37541" t="str">
        <f>IF(ISBLANK(VLOOKUP(A37541,Questionnaire!A:KQ,299,FALSE)),"#",VLOOKUP(A37541,Questionnaire!A:KQ,299,FALSE))</f>
        <v>#</v>
      </c>
    </row>
    <row r="37542" spans="1:2">
      <c r="A37542" t="s">
        <v>322</v>
      </c>
      <c r="B37542" t="str">
        <f>IF(ISBLANK(VLOOKUP(A37542,Questionnaire!A:KQ,299,FALSE)),"#",VLOOKUP(A37542,Questionnaire!A:KQ,299,FALSE))</f>
        <v>#</v>
      </c>
    </row>
    <row r="37543" spans="1:2">
      <c r="A37543" t="s">
        <v>326</v>
      </c>
      <c r="B37543" t="str">
        <f>IF(ISBLANK(VLOOKUP(A37543,Questionnaire!A:KQ,299,FALSE)),"#",VLOOKUP(A37543,Questionnaire!A:KQ,299,FALSE))</f>
        <v>#</v>
      </c>
    </row>
    <row r="37544" spans="1:2">
      <c r="A37544" t="s">
        <v>328</v>
      </c>
      <c r="B37544" t="str">
        <f>IF(ISBLANK(VLOOKUP(A37544,Questionnaire!A:KQ,299,FALSE)),"#",VLOOKUP(A37544,Questionnaire!A:KQ,299,FALSE))</f>
        <v>#</v>
      </c>
    </row>
    <row r="37545" spans="1:2">
      <c r="A37545" t="s">
        <v>332</v>
      </c>
      <c r="B37545" t="str">
        <f>IF(ISBLANK(VLOOKUP(A37545,Questionnaire!A:KQ,299,FALSE)),"#",VLOOKUP(A37545,Questionnaire!A:KQ,299,FALSE))</f>
        <v>#</v>
      </c>
    </row>
    <row r="37546" spans="1:2">
      <c r="A37546" t="s">
        <v>333</v>
      </c>
      <c r="B37546" t="str">
        <f>IF(ISBLANK(VLOOKUP(A37546,Questionnaire!A:KQ,299,FALSE)),"#",VLOOKUP(A37546,Questionnaire!A:KQ,299,FALSE))</f>
        <v>#</v>
      </c>
    </row>
    <row r="37547" spans="1:2">
      <c r="A37547" t="s">
        <v>334</v>
      </c>
      <c r="B37547" t="str">
        <f>IF(ISBLANK(VLOOKUP(A37547,Questionnaire!A:KQ,299,FALSE)),"#",VLOOKUP(A37547,Questionnaire!A:KQ,299,FALSE))</f>
        <v>#</v>
      </c>
    </row>
    <row r="37548" spans="1:2">
      <c r="A37548" t="s">
        <v>335</v>
      </c>
      <c r="B37548" t="str">
        <f>IF(ISBLANK(VLOOKUP(A37548,Questionnaire!A:KQ,299,FALSE)),"#",VLOOKUP(A37548,Questionnaire!A:KQ,299,FALSE))</f>
        <v>#</v>
      </c>
    </row>
    <row r="37549" spans="1:2">
      <c r="A37549" t="s">
        <v>336</v>
      </c>
      <c r="B37549" t="str">
        <f>IF(ISBLANK(VLOOKUP(A37549,Questionnaire!A:KQ,299,FALSE)),"#",VLOOKUP(A37549,Questionnaire!A:KQ,299,FALSE))</f>
        <v>#</v>
      </c>
    </row>
    <row r="37550" spans="1:2">
      <c r="A37550" t="s">
        <v>337</v>
      </c>
      <c r="B37550" t="str">
        <f>IF(ISBLANK(VLOOKUP(A37550,Questionnaire!A:KQ,299,FALSE)),"#",VLOOKUP(A37550,Questionnaire!A:KQ,299,FALSE))</f>
        <v>#</v>
      </c>
    </row>
    <row r="37551" spans="1:2">
      <c r="A37551" t="s">
        <v>338</v>
      </c>
      <c r="B37551" t="str">
        <f>IF(ISBLANK(VLOOKUP(A37551,Questionnaire!A:KQ,299,FALSE)),"#",VLOOKUP(A37551,Questionnaire!A:KQ,299,FALSE))</f>
        <v>#</v>
      </c>
    </row>
    <row r="37552" spans="1:2">
      <c r="A37552" t="s">
        <v>339</v>
      </c>
      <c r="B37552" t="str">
        <f>IF(ISBLANK(VLOOKUP(A37552,Questionnaire!A:KQ,299,FALSE)),"#",VLOOKUP(A37552,Questionnaire!A:KQ,299,FALSE))</f>
        <v>#</v>
      </c>
    </row>
    <row r="37553" spans="1:2">
      <c r="A37553" t="s">
        <v>340</v>
      </c>
      <c r="B37553" t="str">
        <f>IF(ISBLANK(VLOOKUP(A37553,Questionnaire!A:KQ,299,FALSE)),"#",VLOOKUP(A37553,Questionnaire!A:KQ,299,FALSE))</f>
        <v>#</v>
      </c>
    </row>
    <row r="37554" spans="1:2">
      <c r="A37554" t="s">
        <v>341</v>
      </c>
      <c r="B37554" t="str">
        <f>IF(ISBLANK(VLOOKUP(A37554,Questionnaire!A:KQ,299,FALSE)),"#",VLOOKUP(A37554,Questionnaire!A:KQ,299,FALSE))</f>
        <v>#</v>
      </c>
    </row>
    <row r="37555" spans="1:2">
      <c r="A37555" t="s">
        <v>342</v>
      </c>
      <c r="B37555" t="str">
        <f>IF(ISBLANK(VLOOKUP(A37555,Questionnaire!A:KQ,299,FALSE)),"#",VLOOKUP(A37555,Questionnaire!A:KQ,299,FALSE))</f>
        <v>#</v>
      </c>
    </row>
    <row r="37556" spans="1:2">
      <c r="A37556" t="s">
        <v>343</v>
      </c>
      <c r="B37556" t="str">
        <f>IF(ISBLANK(VLOOKUP(A37556,Questionnaire!A:KQ,299,FALSE)),"#",VLOOKUP(A37556,Questionnaire!A:KQ,299,FALSE))</f>
        <v>#</v>
      </c>
    </row>
    <row r="37557" spans="1:2">
      <c r="A37557" t="s">
        <v>344</v>
      </c>
      <c r="B37557" t="str">
        <f>IF(ISBLANK(VLOOKUP(A37557,Questionnaire!A:KQ,299,FALSE)),"#",VLOOKUP(A37557,Questionnaire!A:KQ,299,FALSE))</f>
        <v>#</v>
      </c>
    </row>
    <row r="37558" spans="1:2">
      <c r="A37558" t="s">
        <v>345</v>
      </c>
      <c r="B37558" t="str">
        <f>IF(ISBLANK(VLOOKUP(A37558,Questionnaire!A:KQ,299,FALSE)),"#",VLOOKUP(A37558,Questionnaire!A:KQ,299,FALSE))</f>
        <v>#</v>
      </c>
    </row>
    <row r="37559" spans="1:2">
      <c r="A37559" t="s">
        <v>348</v>
      </c>
      <c r="B37559" t="str">
        <f>IF(ISBLANK(VLOOKUP(A37559,Questionnaire!A:KQ,299,FALSE)),"#",VLOOKUP(A37559,Questionnaire!A:KQ,299,FALSE))</f>
        <v>#</v>
      </c>
    </row>
    <row r="37560" spans="1:2">
      <c r="A37560" t="s">
        <v>353</v>
      </c>
      <c r="B37560" t="str">
        <f>IF(ISBLANK(VLOOKUP(A37560,Questionnaire!A:KQ,299,FALSE)),"#",VLOOKUP(A37560,Questionnaire!A:KQ,299,FALSE))</f>
        <v>#</v>
      </c>
    </row>
    <row r="37561" spans="1:2">
      <c r="A37561" t="s">
        <v>354</v>
      </c>
      <c r="B37561" t="str">
        <f>IF(ISBLANK(VLOOKUP(A37561,Questionnaire!A:KQ,299,FALSE)),"#",VLOOKUP(A37561,Questionnaire!A:KQ,299,FALSE))</f>
        <v>#</v>
      </c>
    </row>
    <row r="37562" spans="1:2">
      <c r="A37562" t="s">
        <v>355</v>
      </c>
      <c r="B37562" t="str">
        <f>IF(ISBLANK(VLOOKUP(A37562,Questionnaire!A:KQ,299,FALSE)),"#",VLOOKUP(A37562,Questionnaire!A:KQ,299,FALSE))</f>
        <v>#</v>
      </c>
    </row>
    <row r="37563" spans="1:2">
      <c r="A37563" t="s">
        <v>356</v>
      </c>
      <c r="B37563" t="str">
        <f>IF(ISBLANK(VLOOKUP(A37563,Questionnaire!A:KQ,299,FALSE)),"#",VLOOKUP(A37563,Questionnaire!A:KQ,299,FALSE))</f>
        <v>#</v>
      </c>
    </row>
    <row r="37564" spans="1:2">
      <c r="A37564" t="s">
        <v>357</v>
      </c>
      <c r="B37564" t="str">
        <f>IF(ISBLANK(VLOOKUP(A37564,Questionnaire!A:KQ,299,FALSE)),"#",VLOOKUP(A37564,Questionnaire!A:KQ,299,FALSE))</f>
        <v>#</v>
      </c>
    </row>
    <row r="37565" spans="1:2">
      <c r="A37565" t="s">
        <v>360</v>
      </c>
      <c r="B37565" t="str">
        <f>IF(ISBLANK(VLOOKUP(A37565,Questionnaire!A:KQ,299,FALSE)),"#",VLOOKUP(A37565,Questionnaire!A:KQ,299,FALSE))</f>
        <v>#</v>
      </c>
    </row>
    <row r="37566" spans="1:2">
      <c r="A37566" t="s">
        <v>362</v>
      </c>
      <c r="B37566" t="str">
        <f>IF(ISBLANK(VLOOKUP(A37566,Questionnaire!A:KQ,299,FALSE)),"#",VLOOKUP(A37566,Questionnaire!A:KQ,299,FALSE))</f>
        <v>#</v>
      </c>
    </row>
    <row r="37567" spans="1:2">
      <c r="A37567" t="s">
        <v>363</v>
      </c>
      <c r="B37567" t="str">
        <f>IF(ISBLANK(VLOOKUP(A37567,Questionnaire!A:KQ,299,FALSE)),"#",VLOOKUP(A37567,Questionnaire!A:KQ,299,FALSE))</f>
        <v>#</v>
      </c>
    </row>
    <row r="37568" spans="1:2">
      <c r="A37568" t="s">
        <v>364</v>
      </c>
      <c r="B37568" t="str">
        <f>IF(ISBLANK(VLOOKUP(A37568,Questionnaire!A:KQ,299,FALSE)),"#",VLOOKUP(A37568,Questionnaire!A:KQ,299,FALSE))</f>
        <v>#</v>
      </c>
    </row>
    <row r="37569" spans="1:2">
      <c r="A37569" t="s">
        <v>365</v>
      </c>
      <c r="B37569" t="str">
        <f>IF(ISBLANK(VLOOKUP(A37569,Questionnaire!A:KQ,299,FALSE)),"#",VLOOKUP(A37569,Questionnaire!A:KQ,299,FALSE))</f>
        <v>#</v>
      </c>
    </row>
    <row r="37570" spans="1:2">
      <c r="A37570" t="s">
        <v>366</v>
      </c>
      <c r="B37570" t="str">
        <f>IF(ISBLANK(VLOOKUP(A37570,Questionnaire!A:KQ,299,FALSE)),"#",VLOOKUP(A37570,Questionnaire!A:KQ,299,FALSE))</f>
        <v>#</v>
      </c>
    </row>
    <row r="37571" spans="1:2">
      <c r="A37571" t="s">
        <v>371</v>
      </c>
      <c r="B37571" t="str">
        <f>IF(ISBLANK(VLOOKUP(A37571,Questionnaire!A:KQ,299,FALSE)),"#",VLOOKUP(A37571,Questionnaire!A:KQ,299,FALSE))</f>
        <v>#</v>
      </c>
    </row>
    <row r="37572" spans="1:2">
      <c r="A37572" t="s">
        <v>372</v>
      </c>
      <c r="B37572" t="str">
        <f>IF(ISBLANK(VLOOKUP(A37572,Questionnaire!A:KQ,299,FALSE)),"#",VLOOKUP(A37572,Questionnaire!A:KQ,299,FALSE))</f>
        <v>#</v>
      </c>
    </row>
    <row r="37573" spans="1:2">
      <c r="A37573" t="s">
        <v>373</v>
      </c>
      <c r="B37573" t="str">
        <f>IF(ISBLANK(VLOOKUP(A37573,Questionnaire!A:KQ,299,FALSE)),"#",VLOOKUP(A37573,Questionnaire!A:KQ,299,FALSE))</f>
        <v>#</v>
      </c>
    </row>
    <row r="37574" spans="1:2">
      <c r="A37574" t="s">
        <v>374</v>
      </c>
      <c r="B37574" t="str">
        <f>IF(ISBLANK(VLOOKUP(A37574,Questionnaire!A:KQ,299,FALSE)),"#",VLOOKUP(A37574,Questionnaire!A:KQ,299,FALSE))</f>
        <v>#</v>
      </c>
    </row>
    <row r="37575" spans="1:2">
      <c r="A37575" t="s">
        <v>377</v>
      </c>
      <c r="B37575" t="str">
        <f>IF(ISBLANK(VLOOKUP(A37575,Questionnaire!A:KQ,299,FALSE)),"#",VLOOKUP(A37575,Questionnaire!A:KQ,299,FALSE))</f>
        <v>#</v>
      </c>
    </row>
    <row r="37576" spans="1:2">
      <c r="A37576" t="s">
        <v>379</v>
      </c>
      <c r="B37576" t="str">
        <f>IF(ISBLANK(VLOOKUP(A37576,Questionnaire!A:KQ,299,FALSE)),"#",VLOOKUP(A37576,Questionnaire!A:KQ,299,FALSE))</f>
        <v>#</v>
      </c>
    </row>
    <row r="37577" spans="1:2">
      <c r="A37577" t="s">
        <v>380</v>
      </c>
      <c r="B37577" t="str">
        <f>IF(ISBLANK(VLOOKUP(A37577,Questionnaire!A:KQ,299,FALSE)),"#",VLOOKUP(A37577,Questionnaire!A:KQ,299,FALSE))</f>
        <v>#</v>
      </c>
    </row>
    <row r="37578" spans="1:2">
      <c r="A37578" t="s">
        <v>381</v>
      </c>
      <c r="B37578" t="str">
        <f>IF(ISBLANK(VLOOKUP(A37578,Questionnaire!A:KQ,299,FALSE)),"#",VLOOKUP(A37578,Questionnaire!A:KQ,299,FALSE))</f>
        <v>#</v>
      </c>
    </row>
    <row r="37579" spans="1:2">
      <c r="A37579" t="s">
        <v>382</v>
      </c>
      <c r="B37579" t="str">
        <f>IF(ISBLANK(VLOOKUP(A37579,Questionnaire!A:KQ,299,FALSE)),"#",VLOOKUP(A37579,Questionnaire!A:KQ,299,FALSE))</f>
        <v>#</v>
      </c>
    </row>
    <row r="37580" spans="1:2">
      <c r="A37580" t="s">
        <v>384</v>
      </c>
      <c r="B37580" t="str">
        <f>IF(ISBLANK(VLOOKUP(A37580,Questionnaire!A:KQ,299,FALSE)),"#",VLOOKUP(A37580,Questionnaire!A:KQ,299,FALSE))</f>
        <v>#</v>
      </c>
    </row>
    <row r="37581" spans="1:2">
      <c r="A37581" t="s">
        <v>387</v>
      </c>
      <c r="B37581" t="str">
        <f>IF(ISBLANK(VLOOKUP(A37581,Questionnaire!A:KQ,299,FALSE)),"#",VLOOKUP(A37581,Questionnaire!A:KQ,299,FALSE))</f>
        <v>#</v>
      </c>
    </row>
    <row r="37582" spans="1:2">
      <c r="A37582" t="s">
        <v>391</v>
      </c>
      <c r="B37582" t="str">
        <f>IF(ISBLANK(VLOOKUP(A37582,Questionnaire!A:KQ,299,FALSE)),"#",VLOOKUP(A37582,Questionnaire!A:KQ,299,FALSE))</f>
        <v>#</v>
      </c>
    </row>
    <row r="37583" spans="1:2">
      <c r="A37583" t="s">
        <v>393</v>
      </c>
      <c r="B37583" t="str">
        <f>IF(ISBLANK(VLOOKUP(A37583,Questionnaire!A:KQ,299,FALSE)),"#",VLOOKUP(A37583,Questionnaire!A:KQ,299,FALSE))</f>
        <v>#</v>
      </c>
    </row>
    <row r="37584" spans="1:2">
      <c r="A37584" t="s">
        <v>395</v>
      </c>
      <c r="B37584" t="str">
        <f>IF(ISBLANK(VLOOKUP(A37584,Questionnaire!A:KQ,299,FALSE)),"#",VLOOKUP(A37584,Questionnaire!A:KQ,299,FALSE))</f>
        <v>#</v>
      </c>
    </row>
    <row r="37585" spans="1:2">
      <c r="A37585" t="s">
        <v>398</v>
      </c>
      <c r="B37585" t="str">
        <f>IF(ISBLANK(VLOOKUP(A37585,Questionnaire!A:KQ,299,FALSE)),"#",VLOOKUP(A37585,Questionnaire!A:KQ,299,FALSE))</f>
        <v>#</v>
      </c>
    </row>
    <row r="37586" spans="1:2">
      <c r="A37586" t="s">
        <v>402</v>
      </c>
      <c r="B37586" t="str">
        <f>IF(ISBLANK(VLOOKUP(A37586,Questionnaire!A:KQ,299,FALSE)),"#",VLOOKUP(A37586,Questionnaire!A:KQ,299,FALSE))</f>
        <v>#</v>
      </c>
    </row>
    <row r="37587" spans="1:2">
      <c r="A37587" t="s">
        <v>405</v>
      </c>
      <c r="B37587" t="str">
        <f>IF(ISBLANK(VLOOKUP(A37587,Questionnaire!A:KQ,299,FALSE)),"#",VLOOKUP(A37587,Questionnaire!A:KQ,299,FALSE))</f>
        <v>#</v>
      </c>
    </row>
    <row r="37588" spans="1:2">
      <c r="A37588" t="s">
        <v>409</v>
      </c>
      <c r="B37588" t="str">
        <f>IF(ISBLANK(VLOOKUP(A37588,Questionnaire!A:KQ,299,FALSE)),"#",VLOOKUP(A37588,Questionnaire!A:KQ,299,FALSE))</f>
        <v>#</v>
      </c>
    </row>
    <row r="37589" spans="1:2">
      <c r="A37589" t="s">
        <v>412</v>
      </c>
      <c r="B37589" t="str">
        <f>IF(ISBLANK(VLOOKUP(A37589,Questionnaire!A:KQ,299,FALSE)),"#",VLOOKUP(A37589,Questionnaire!A:KQ,299,FALSE))</f>
        <v>#</v>
      </c>
    </row>
    <row r="37590" spans="1:2">
      <c r="A37590" t="s">
        <v>415</v>
      </c>
      <c r="B37590" t="str">
        <f>IF(ISBLANK(VLOOKUP(A37590,Questionnaire!A:KQ,299,FALSE)),"#",VLOOKUP(A37590,Questionnaire!A:KQ,299,FALSE))</f>
        <v>#</v>
      </c>
    </row>
    <row r="37591" spans="1:2">
      <c r="A37591" t="s">
        <v>418</v>
      </c>
      <c r="B37591" t="str">
        <f>IF(ISBLANK(VLOOKUP(A37591,Questionnaire!A:KQ,299,FALSE)),"#",VLOOKUP(A37591,Questionnaire!A:KQ,299,FALSE))</f>
        <v>#</v>
      </c>
    </row>
    <row r="37592" spans="1:2">
      <c r="A37592" t="s">
        <v>421</v>
      </c>
      <c r="B37592" t="str">
        <f>IF(ISBLANK(VLOOKUP(A37592,Questionnaire!A:KQ,299,FALSE)),"#",VLOOKUP(A37592,Questionnaire!A:KQ,299,FALSE))</f>
        <v>#</v>
      </c>
    </row>
    <row r="37593" spans="1:2">
      <c r="A37593" t="s">
        <v>424</v>
      </c>
      <c r="B37593" t="str">
        <f>IF(ISBLANK(VLOOKUP(A37593,Questionnaire!A:KQ,299,FALSE)),"#",VLOOKUP(A37593,Questionnaire!A:KQ,299,FALSE))</f>
        <v>#</v>
      </c>
    </row>
    <row r="37594" spans="1:2">
      <c r="A37594" t="s">
        <v>429</v>
      </c>
      <c r="B37594" t="str">
        <f>IF(ISBLANK(VLOOKUP(A37594,Questionnaire!A:KQ,299,FALSE)),"#",VLOOKUP(A37594,Questionnaire!A:KQ,299,FALSE))</f>
        <v>#</v>
      </c>
    </row>
    <row r="37595" spans="1:2">
      <c r="A37595" t="s">
        <v>432</v>
      </c>
      <c r="B37595" t="str">
        <f>IF(ISBLANK(VLOOKUP(A37595,Questionnaire!A:KQ,299,FALSE)),"#",VLOOKUP(A37595,Questionnaire!A:KQ,299,FALSE))</f>
        <v>#</v>
      </c>
    </row>
    <row r="37596" spans="1:2">
      <c r="A37596" t="s">
        <v>435</v>
      </c>
      <c r="B37596" t="str">
        <f>IF(ISBLANK(VLOOKUP(A37596,Questionnaire!A:KQ,299,FALSE)),"#",VLOOKUP(A37596,Questionnaire!A:KQ,299,FALSE))</f>
        <v>#</v>
      </c>
    </row>
    <row r="37597" spans="1:2">
      <c r="A37597" t="s">
        <v>437</v>
      </c>
      <c r="B37597" t="str">
        <f>IF(ISBLANK(VLOOKUP(A37597,Questionnaire!A:KQ,299,FALSE)),"#",VLOOKUP(A37597,Questionnaire!A:KQ,299,FALSE))</f>
        <v>#</v>
      </c>
    </row>
    <row r="37598" spans="1:2">
      <c r="A37598" t="s">
        <v>439</v>
      </c>
      <c r="B37598" t="str">
        <f>IF(ISBLANK(VLOOKUP(A37598,Questionnaire!A:KQ,299,FALSE)),"#",VLOOKUP(A37598,Questionnaire!A:KQ,299,FALSE))</f>
        <v>#</v>
      </c>
    </row>
    <row r="37599" spans="1:2">
      <c r="A37599" t="s">
        <v>442</v>
      </c>
      <c r="B37599" t="str">
        <f>IF(ISBLANK(VLOOKUP(A37599,Questionnaire!A:KQ,299,FALSE)),"#",VLOOKUP(A37599,Questionnaire!A:KQ,299,FALSE))</f>
        <v>#</v>
      </c>
    </row>
    <row r="37600" spans="1:2">
      <c r="A37600" t="s">
        <v>445</v>
      </c>
      <c r="B37600" t="str">
        <f>IF(ISBLANK(VLOOKUP(A37600,Questionnaire!A:KQ,299,FALSE)),"#",VLOOKUP(A37600,Questionnaire!A:KQ,299,FALSE))</f>
        <v>#</v>
      </c>
    </row>
    <row r="37601" spans="1:3">
      <c r="A37601" t="s">
        <v>448</v>
      </c>
      <c r="B37601" t="str">
        <f>IF(ISBLANK(VLOOKUP(A37601,Questionnaire!A:KQ,299,FALSE)),"#",VLOOKUP(A37601,Questionnaire!A:KQ,299,FALSE))</f>
        <v>#</v>
      </c>
    </row>
    <row r="37602" spans="1:3">
      <c r="A37602" t="s">
        <v>452</v>
      </c>
      <c r="B37602" t="str">
        <f>IF(ISBLANK(VLOOKUP(A37602,Questionnaire!A:KQ,299,FALSE)),"#",VLOOKUP(A37602,Questionnaire!A:KQ,299,FALSE))</f>
        <v>#</v>
      </c>
    </row>
    <row r="37603" spans="1:3">
      <c r="A37603" t="s">
        <v>455</v>
      </c>
      <c r="B37603" t="str">
        <f>IF(ISBLANK(VLOOKUP(A37603,Questionnaire!A:KQ,299,FALSE)),"#",VLOOKUP(A37603,Questionnaire!A:KQ,299,FALSE))</f>
        <v>#</v>
      </c>
    </row>
    <row r="37604" spans="1:3">
      <c r="A37604" t="s">
        <v>458</v>
      </c>
      <c r="B37604" t="str">
        <f>IF(ISBLANK(VLOOKUP(A37604,Questionnaire!A:KQ,299,FALSE)),"#",VLOOKUP(A37604,Questionnaire!A:KQ,299,FALSE))</f>
        <v>#</v>
      </c>
    </row>
    <row r="37605" spans="1:3">
      <c r="A37605" t="s">
        <v>461</v>
      </c>
      <c r="B37605" t="str">
        <f>IF(ISBLANK(VLOOKUP(A37605,Questionnaire!A:KQ,299,FALSE)),"#",VLOOKUP(A37605,Questionnaire!A:KQ,299,FALSE))</f>
        <v>#</v>
      </c>
    </row>
    <row r="37606" spans="1:3">
      <c r="A37606" t="s">
        <v>465</v>
      </c>
      <c r="B37606" t="str">
        <f>IF(ISBLANK(VLOOKUP(A37606,Questionnaire!A:KQ,299,FALSE)),"#",VLOOKUP(A37606,Questionnaire!A:KQ,299,FALSE))</f>
        <v>#</v>
      </c>
    </row>
    <row r="37607" spans="1:3">
      <c r="A37607" t="s">
        <v>467</v>
      </c>
      <c r="B37607" t="str">
        <f>IF(ISBLANK(VLOOKUP(A37607,Questionnaire!A:KQ,299,FALSE)),"#",VLOOKUP(A37607,Questionnaire!A:KQ,299,FALSE))</f>
        <v>#</v>
      </c>
    </row>
    <row r="37608" spans="1:3">
      <c r="A37608" t="s">
        <v>469</v>
      </c>
      <c r="B37608" t="str">
        <f>IF(ISBLANK(VLOOKUP(A37608,Questionnaire!A:KQ,299,FALSE)),"#",VLOOKUP(A37608,Questionnaire!A:KQ,299,FALSE))</f>
        <v>#</v>
      </c>
    </row>
    <row r="37609" spans="1:3">
      <c r="A37609" t="s">
        <v>471</v>
      </c>
      <c r="B37609" t="str">
        <f>IF(ISBLANK(VLOOKUP(A37609,Questionnaire!A:KQ,299,FALSE)),"#",VLOOKUP(A37609,Questionnaire!A:KQ,299,FALSE))</f>
        <v>#</v>
      </c>
    </row>
    <row r="37610" spans="1:3">
      <c r="A37610" t="s">
        <v>473</v>
      </c>
      <c r="B37610" t="str">
        <f>IF(ISBLANK(VLOOKUP(A37610,Questionnaire!A:KQ,299,FALSE)),"#",VLOOKUP(A37610,Questionnaire!A:KQ,299,FALSE))</f>
        <v>#</v>
      </c>
    </row>
    <row r="37611" spans="1:3">
      <c r="A37611" t="s">
        <v>475</v>
      </c>
      <c r="B37611" t="str">
        <f>IF(ISBLANK(VLOOKUP(A37611,Questionnaire!A:KQ,299,FALSE)),"#",VLOOKUP(A37611,Questionnaire!A:KQ,299,FALSE))</f>
        <v>#</v>
      </c>
    </row>
    <row r="37612" spans="1:3">
      <c r="A37612" t="s">
        <v>185</v>
      </c>
      <c r="B37612" t="str">
        <f>IF(ISBLANK(VLOOKUP(A37612,Questionnaire!A:KQ,300,FALSE)),"#",VLOOKUP(A37612,Questionnaire!A:KQ,300,FALSE))</f>
        <v>#</v>
      </c>
      <c r="C37612">
        <v>297</v>
      </c>
    </row>
    <row r="37613" spans="1:3">
      <c r="A37613" t="s">
        <v>187</v>
      </c>
      <c r="B37613" t="str">
        <f>IF(ISNA(VLOOKUP(VLOOKUP(A37613,Questionnaire!A:KQ,300,FALSE),'CORA Encoding'!D:E,2,FALSE)),"#",VLOOKUP(VLOOKUP(A37613,Questionnaire!A:KQ,300,FALSE),'CORA Encoding'!D:E,2,FALSE))</f>
        <v>#</v>
      </c>
    </row>
    <row r="37614" spans="1:3">
      <c r="A37614" t="s">
        <v>189</v>
      </c>
      <c r="B37614" t="str">
        <f>IF(ISNA(VLOOKUP(VLOOKUP(A37614,Questionnaire!A:KQ,300,FALSE),'CORA Encoding'!G:H,2,FALSE)),"#",VLOOKUP(VLOOKUP(A37614,Questionnaire!A:KQ,300,FALSE),'CORA Encoding'!G:H,2,FALSE))</f>
        <v>#</v>
      </c>
    </row>
    <row r="37615" spans="1:3">
      <c r="A37615" t="s">
        <v>191</v>
      </c>
      <c r="B37615" t="str">
        <f>IF(ISNA(VLOOKUP(VLOOKUP(A37615,Questionnaire!A:KQ,300,FALSE),'Country List'!E:F,2,FALSE)),"#",VLOOKUP(VLOOKUP(A37615,Questionnaire!A:KQ,300,FALSE),'Country List'!E:F,2,FALSE))</f>
        <v>#</v>
      </c>
    </row>
    <row r="37616" spans="1:3">
      <c r="A37616" t="s">
        <v>193</v>
      </c>
      <c r="B37616" t="str">
        <f>IF(ISNA(VLOOKUP(VLOOKUP(A37616,Questionnaire!A:KQ,300,FALSE),'Industry List'!B:C,2,FALSE)),"#",VLOOKUP(VLOOKUP(A37616,Questionnaire!A:KQ,300,FALSE),'Industry List'!B:C,2,FALSE))</f>
        <v>#</v>
      </c>
    </row>
    <row r="37617" spans="1:2">
      <c r="A37617" t="s">
        <v>197</v>
      </c>
      <c r="B37617" t="str">
        <f>IF(ISBLANK(VLOOKUP(A37617,Questionnaire!A:KQ,300,FALSE)),"#",VLOOKUP(A37617,Questionnaire!A:KQ,300,FALSE))</f>
        <v>#</v>
      </c>
    </row>
    <row r="37618" spans="1:2">
      <c r="A37618" t="s">
        <v>201</v>
      </c>
      <c r="B37618" t="str">
        <f>IF(ISBLANK(VLOOKUP(A37618,Questionnaire!A:KQ,300,FALSE)),"#",VLOOKUP(A37618,Questionnaire!A:KQ,300,FALSE))</f>
        <v>#</v>
      </c>
    </row>
    <row r="37619" spans="1:2">
      <c r="A37619" t="s">
        <v>203</v>
      </c>
      <c r="B37619" t="str">
        <f>IF(ISNA(VLOOKUP(VLOOKUP(A37619,Questionnaire!A:KQ,300,FALSE),'CORA Encoding'!J:K,2,FALSE)),"#",VLOOKUP(VLOOKUP(A37619,Questionnaire!A:KQ,300,FALSE),'CORA Encoding'!J:K,2,FALSE))</f>
        <v>#</v>
      </c>
    </row>
    <row r="37620" spans="1:2">
      <c r="A37620" t="s">
        <v>208</v>
      </c>
      <c r="B37620" t="str">
        <f>IF(ISBLANK(VLOOKUP(A37620,Questionnaire!A:KQ,300,FALSE)),"#",VLOOKUP(A37620,Questionnaire!A:KQ,300,FALSE))</f>
        <v>#</v>
      </c>
    </row>
    <row r="37621" spans="1:2">
      <c r="A37621" t="s">
        <v>213</v>
      </c>
      <c r="B37621" t="str">
        <f>IF(ISBLANK(VLOOKUP(A37621,Questionnaire!A:KQ,300,FALSE)),"#",VLOOKUP(A37621,Questionnaire!A:KQ,300,FALSE))</f>
        <v>#</v>
      </c>
    </row>
    <row r="37622" spans="1:2">
      <c r="A37622" t="s">
        <v>215</v>
      </c>
      <c r="B37622" t="str">
        <f>IF(ISBLANK(VLOOKUP(A37622,Questionnaire!A:KQ,300,FALSE)),"#",VLOOKUP(A37622,Questionnaire!A:KQ,300,FALSE))</f>
        <v>#</v>
      </c>
    </row>
    <row r="37623" spans="1:2">
      <c r="A37623" t="s">
        <v>217</v>
      </c>
      <c r="B37623" t="str">
        <f>IF(ISBLANK(VLOOKUP(A37623,Questionnaire!A:KQ,300,FALSE)),"#",VLOOKUP(A37623,Questionnaire!A:KQ,300,FALSE))</f>
        <v>#</v>
      </c>
    </row>
    <row r="37624" spans="1:2">
      <c r="A37624" t="s">
        <v>219</v>
      </c>
      <c r="B37624" t="str">
        <f>IF(ISBLANK(VLOOKUP(A37624,Questionnaire!A:KQ,300,FALSE)),"#",VLOOKUP(A37624,Questionnaire!A:KQ,300,FALSE))</f>
        <v>#</v>
      </c>
    </row>
    <row r="37625" spans="1:2">
      <c r="A37625" t="s">
        <v>221</v>
      </c>
      <c r="B37625" t="str">
        <f>IF(ISBLANK(VLOOKUP(A37625,Questionnaire!A:KQ,300,FALSE)),"#",VLOOKUP(A37625,Questionnaire!A:KQ,300,FALSE))</f>
        <v>#</v>
      </c>
    </row>
    <row r="37626" spans="1:2">
      <c r="A37626" t="s">
        <v>223</v>
      </c>
      <c r="B37626" t="str">
        <f>IF(ISBLANK(VLOOKUP(A37626,Questionnaire!A:KQ,300,FALSE)),"#",VLOOKUP(A37626,Questionnaire!A:KQ,300,FALSE))</f>
        <v>#</v>
      </c>
    </row>
    <row r="37627" spans="1:2">
      <c r="A37627" t="s">
        <v>225</v>
      </c>
      <c r="B37627" t="str">
        <f>IF(ISBLANK(VLOOKUP(A37627,Questionnaire!A:KQ,300,FALSE)),"#",VLOOKUP(A37627,Questionnaire!A:KQ,300,FALSE))</f>
        <v>#</v>
      </c>
    </row>
    <row r="37628" spans="1:2">
      <c r="A37628" t="s">
        <v>227</v>
      </c>
      <c r="B37628" t="str">
        <f>IF(ISBLANK(VLOOKUP(A37628,Questionnaire!A:KQ,300,FALSE)),"#",VLOOKUP(A37628,Questionnaire!A:KQ,300,FALSE))</f>
        <v>#</v>
      </c>
    </row>
    <row r="37629" spans="1:2">
      <c r="A37629" t="s">
        <v>229</v>
      </c>
      <c r="B37629" t="str">
        <f>IF(ISBLANK(VLOOKUP(A37629,Questionnaire!A:KQ,300,FALSE)),"#",VLOOKUP(A37629,Questionnaire!A:KQ,300,FALSE))</f>
        <v>#</v>
      </c>
    </row>
    <row r="37630" spans="1:2">
      <c r="A37630" t="s">
        <v>231</v>
      </c>
      <c r="B37630" t="str">
        <f>IF(ISBLANK(VLOOKUP(A37630,Questionnaire!A:KQ,300,FALSE)),"#",VLOOKUP(A37630,Questionnaire!A:KQ,300,FALSE))</f>
        <v>#</v>
      </c>
    </row>
    <row r="37631" spans="1:2">
      <c r="A37631" t="s">
        <v>233</v>
      </c>
      <c r="B37631" t="str">
        <f>IF(ISBLANK(VLOOKUP(A37631,Questionnaire!A:KQ,300,FALSE)),"#",VLOOKUP(A37631,Questionnaire!A:KQ,300,FALSE))</f>
        <v>#</v>
      </c>
    </row>
    <row r="37632" spans="1:2">
      <c r="A37632" t="s">
        <v>235</v>
      </c>
      <c r="B37632" t="str">
        <f>IF(ISBLANK(VLOOKUP(A37632,Questionnaire!A:KQ,300,FALSE)),"#",VLOOKUP(A37632,Questionnaire!A:KQ,300,FALSE))</f>
        <v>#</v>
      </c>
    </row>
    <row r="37633" spans="1:2">
      <c r="A37633" t="s">
        <v>237</v>
      </c>
      <c r="B37633" t="str">
        <f>IF(ISBLANK(VLOOKUP(A37633,Questionnaire!A:KQ,300,FALSE)),"#",VLOOKUP(A37633,Questionnaire!A:KQ,300,FALSE))</f>
        <v>#</v>
      </c>
    </row>
    <row r="37634" spans="1:2">
      <c r="A37634" t="s">
        <v>239</v>
      </c>
      <c r="B37634" t="str">
        <f>IF(ISBLANK(VLOOKUP(A37634,Questionnaire!A:KQ,300,FALSE)),"#",VLOOKUP(A37634,Questionnaire!A:KQ,300,FALSE))</f>
        <v>#</v>
      </c>
    </row>
    <row r="37635" spans="1:2">
      <c r="A37635" t="s">
        <v>242</v>
      </c>
      <c r="B37635" t="str">
        <f>IF(ISBLANK(VLOOKUP(A37635,Questionnaire!A:KQ,300,FALSE)),"#",VLOOKUP(A37635,Questionnaire!A:KQ,300,FALSE))</f>
        <v>#</v>
      </c>
    </row>
    <row r="37636" spans="1:2">
      <c r="A37636" t="s">
        <v>245</v>
      </c>
      <c r="B37636" t="str">
        <f>IF(ISBLANK(VLOOKUP(A37636,Questionnaire!A:KQ,300,FALSE)),"#",VLOOKUP(A37636,Questionnaire!A:KQ,300,FALSE))</f>
        <v>#</v>
      </c>
    </row>
    <row r="37637" spans="1:2">
      <c r="A37637" t="s">
        <v>247</v>
      </c>
      <c r="B37637" t="str">
        <f>IF(ISBLANK(VLOOKUP(A37637,Questionnaire!A:KQ,300,FALSE)),"#",VLOOKUP(A37637,Questionnaire!A:KQ,300,FALSE))</f>
        <v>#</v>
      </c>
    </row>
    <row r="37638" spans="1:2">
      <c r="A37638" t="s">
        <v>249</v>
      </c>
      <c r="B37638" t="str">
        <f>IF(ISBLANK(VLOOKUP(A37638,Questionnaire!A:KQ,300,FALSE)),"#",VLOOKUP(A37638,Questionnaire!A:KQ,300,FALSE))</f>
        <v>#</v>
      </c>
    </row>
    <row r="37639" spans="1:2">
      <c r="A37639" t="s">
        <v>250</v>
      </c>
      <c r="B37639" t="str">
        <f>IF(ISBLANK(VLOOKUP(A37639,Questionnaire!A:KQ,300,FALSE)),"#",VLOOKUP(A37639,Questionnaire!A:KQ,300,FALSE))</f>
        <v>#</v>
      </c>
    </row>
    <row r="37640" spans="1:2">
      <c r="A37640" t="s">
        <v>252</v>
      </c>
      <c r="B37640" t="str">
        <f>IF(ISBLANK(VLOOKUP(A37640,Questionnaire!A:KQ,300,FALSE)),"#",VLOOKUP(A37640,Questionnaire!A:KQ,300,FALSE))</f>
        <v>#</v>
      </c>
    </row>
    <row r="37641" spans="1:2">
      <c r="A37641" t="s">
        <v>255</v>
      </c>
      <c r="B37641" t="str">
        <f>IF(ISBLANK(VLOOKUP(A37641,Questionnaire!A:KQ,300,FALSE)),"#",VLOOKUP(A37641,Questionnaire!A:KQ,300,FALSE))</f>
        <v>#</v>
      </c>
    </row>
    <row r="37642" spans="1:2">
      <c r="A37642" t="s">
        <v>258</v>
      </c>
      <c r="B37642" t="str">
        <f>IF(ISNA(VLOOKUP(VLOOKUP(A37642,Questionnaire!A:KQ,300,FALSE),'CORA Encoding'!M:N,2,FALSE)),"#",VLOOKUP(VLOOKUP(A37642,Questionnaire!A:KQ,300,FALSE),'CORA Encoding'!M:N,2,FALSE))</f>
        <v>#</v>
      </c>
    </row>
    <row r="37643" spans="1:2">
      <c r="A37643" t="s">
        <v>261</v>
      </c>
      <c r="B37643" t="str">
        <f>IF(ISBLANK(VLOOKUP(A37643,Questionnaire!A:KQ,300,FALSE)),"#",VLOOKUP(A37643,Questionnaire!A:KQ,300,FALSE))</f>
        <v>#</v>
      </c>
    </row>
    <row r="37644" spans="1:2">
      <c r="A37644" t="s">
        <v>263</v>
      </c>
      <c r="B37644" t="str">
        <f>IF(ISBLANK(VLOOKUP(A37644,Questionnaire!A:KQ,300,FALSE)),"#",VLOOKUP(A37644,Questionnaire!A:KQ,300,FALSE))</f>
        <v>#</v>
      </c>
    </row>
    <row r="37645" spans="1:2">
      <c r="A37645" t="s">
        <v>265</v>
      </c>
      <c r="B37645" t="str">
        <f>IF(ISBLANK(VLOOKUP(A37645,Questionnaire!A:KQ,300,FALSE)),"#",VLOOKUP(A37645,Questionnaire!A:KQ,300,FALSE))</f>
        <v>#</v>
      </c>
    </row>
    <row r="37646" spans="1:2">
      <c r="A37646" t="s">
        <v>267</v>
      </c>
      <c r="B37646" t="str">
        <f>IF(ISBLANK(VLOOKUP(A37646,Questionnaire!A:KQ,300,FALSE)),"#",VLOOKUP(A37646,Questionnaire!A:KQ,300,FALSE))</f>
        <v>#</v>
      </c>
    </row>
    <row r="37647" spans="1:2">
      <c r="A37647" t="s">
        <v>269</v>
      </c>
      <c r="B37647" t="str">
        <f>IF(ISBLANK(VLOOKUP(A37647,Questionnaire!A:KQ,300,FALSE)),"#",VLOOKUP(A37647,Questionnaire!A:KQ,300,FALSE))</f>
        <v>#</v>
      </c>
    </row>
    <row r="37648" spans="1:2">
      <c r="A37648" t="s">
        <v>274</v>
      </c>
      <c r="B37648" t="str">
        <f>IF(ISBLANK(VLOOKUP(A37648,Questionnaire!A:KQ,300,FALSE)),"#",VLOOKUP(A37648,Questionnaire!A:KQ,300,FALSE))</f>
        <v>#</v>
      </c>
    </row>
    <row r="37649" spans="1:2">
      <c r="A37649" t="s">
        <v>276</v>
      </c>
      <c r="B37649" t="str">
        <f>IF(ISBLANK(VLOOKUP(A37649,Questionnaire!A:KQ,300,FALSE)),"#",VLOOKUP(A37649,Questionnaire!A:KQ,300,FALSE))</f>
        <v>#</v>
      </c>
    </row>
    <row r="37650" spans="1:2">
      <c r="A37650" t="s">
        <v>278</v>
      </c>
      <c r="B37650" t="str">
        <f>IF(ISBLANK(VLOOKUP(A37650,Questionnaire!A:KQ,300,FALSE)),"#",VLOOKUP(A37650,Questionnaire!A:KQ,300,FALSE))</f>
        <v>#</v>
      </c>
    </row>
    <row r="37651" spans="1:2">
      <c r="A37651" t="s">
        <v>280</v>
      </c>
      <c r="B37651" t="str">
        <f>IF(ISBLANK(VLOOKUP(A37651,Questionnaire!A:KQ,300,FALSE)),"#",VLOOKUP(A37651,Questionnaire!A:KQ,300,FALSE))</f>
        <v>#</v>
      </c>
    </row>
    <row r="37652" spans="1:2">
      <c r="A37652" t="s">
        <v>282</v>
      </c>
      <c r="B37652" t="str">
        <f>IF(ISBLANK(VLOOKUP(A37652,Questionnaire!A:KQ,300,FALSE)),"#",VLOOKUP(A37652,Questionnaire!A:KQ,300,FALSE))</f>
        <v>#</v>
      </c>
    </row>
    <row r="37653" spans="1:2">
      <c r="A37653" t="s">
        <v>286</v>
      </c>
      <c r="B37653" t="str">
        <f>IF(ISBLANK(VLOOKUP(A37653,Questionnaire!A:KQ,300,FALSE)),"#",VLOOKUP(A37653,Questionnaire!A:KQ,300,FALSE))</f>
        <v>#</v>
      </c>
    </row>
    <row r="37654" spans="1:2">
      <c r="A37654" t="s">
        <v>288</v>
      </c>
      <c r="B37654" t="str">
        <f>IF(ISBLANK(VLOOKUP(A37654,Questionnaire!A:KQ,300,FALSE)),"#",VLOOKUP(A37654,Questionnaire!A:KQ,300,FALSE))</f>
        <v>#</v>
      </c>
    </row>
    <row r="37655" spans="1:2">
      <c r="A37655" t="s">
        <v>290</v>
      </c>
      <c r="B37655" t="str">
        <f>IF(ISBLANK(VLOOKUP(A37655,Questionnaire!A:KQ,300,FALSE)),"#",VLOOKUP(A37655,Questionnaire!A:KQ,300,FALSE))</f>
        <v>#</v>
      </c>
    </row>
    <row r="37656" spans="1:2">
      <c r="A37656" t="s">
        <v>292</v>
      </c>
      <c r="B37656" t="str">
        <f>IF(ISBLANK(VLOOKUP(A37656,Questionnaire!A:KQ,300,FALSE)),"#",VLOOKUP(A37656,Questionnaire!A:KQ,300,FALSE))</f>
        <v>#</v>
      </c>
    </row>
    <row r="37657" spans="1:2">
      <c r="A37657" t="s">
        <v>294</v>
      </c>
      <c r="B37657" t="str">
        <f>IF(ISBLANK(VLOOKUP(A37657,Questionnaire!A:KQ,300,FALSE)),"#",VLOOKUP(A37657,Questionnaire!A:KQ,300,FALSE))</f>
        <v>#</v>
      </c>
    </row>
    <row r="37658" spans="1:2">
      <c r="A37658" t="s">
        <v>296</v>
      </c>
      <c r="B37658" t="str">
        <f>IF(ISBLANK(VLOOKUP(A37658,Questionnaire!A:KQ,300,FALSE)),"#",VLOOKUP(A37658,Questionnaire!A:KQ,300,FALSE))</f>
        <v>#</v>
      </c>
    </row>
    <row r="37659" spans="1:2">
      <c r="A37659" t="s">
        <v>301</v>
      </c>
      <c r="B37659" t="str">
        <f>IF(ISBLANK(VLOOKUP(A37659,Questionnaire!A:KQ,300,FALSE)),"#",VLOOKUP(A37659,Questionnaire!A:KQ,300,FALSE))</f>
        <v>#</v>
      </c>
    </row>
    <row r="37660" spans="1:2">
      <c r="A37660" t="s">
        <v>303</v>
      </c>
      <c r="B37660" t="str">
        <f>IF(ISBLANK(VLOOKUP(A37660,Questionnaire!A:KQ,300,FALSE)),"#",VLOOKUP(A37660,Questionnaire!A:KQ,300,FALSE))</f>
        <v>#</v>
      </c>
    </row>
    <row r="37661" spans="1:2">
      <c r="A37661" t="s">
        <v>305</v>
      </c>
      <c r="B37661" t="str">
        <f>IF(ISBLANK(VLOOKUP(A37661,Questionnaire!A:KQ,300,FALSE)),"#",VLOOKUP(A37661,Questionnaire!A:KQ,300,FALSE))</f>
        <v>#</v>
      </c>
    </row>
    <row r="37662" spans="1:2">
      <c r="A37662" t="s">
        <v>307</v>
      </c>
      <c r="B37662" t="str">
        <f>IF(ISBLANK(VLOOKUP(A37662,Questionnaire!A:KQ,300,FALSE)),"#",VLOOKUP(A37662,Questionnaire!A:KQ,300,FALSE))</f>
        <v>#</v>
      </c>
    </row>
    <row r="37663" spans="1:2">
      <c r="A37663" t="s">
        <v>311</v>
      </c>
      <c r="B37663" t="str">
        <f>IF(ISBLANK(VLOOKUP(A37663,Questionnaire!A:KQ,300,FALSE)),"#",VLOOKUP(A37663,Questionnaire!A:KQ,300,FALSE))</f>
        <v>#</v>
      </c>
    </row>
    <row r="37664" spans="1:2">
      <c r="A37664" t="s">
        <v>313</v>
      </c>
      <c r="B37664" t="str">
        <f>IF(ISBLANK(VLOOKUP(A37664,Questionnaire!A:KQ,300,FALSE)),"#",VLOOKUP(A37664,Questionnaire!A:KQ,300,FALSE))</f>
        <v>#</v>
      </c>
    </row>
    <row r="37665" spans="1:2">
      <c r="A37665" t="s">
        <v>314</v>
      </c>
      <c r="B37665" t="str">
        <f>IF(ISBLANK(VLOOKUP(A37665,Questionnaire!A:KQ,300,FALSE)),"#",VLOOKUP(A37665,Questionnaire!A:KQ,300,FALSE))</f>
        <v>#</v>
      </c>
    </row>
    <row r="37666" spans="1:2">
      <c r="A37666" t="s">
        <v>315</v>
      </c>
      <c r="B37666" t="str">
        <f>IF(ISBLANK(VLOOKUP(A37666,Questionnaire!A:KQ,300,FALSE)),"#",VLOOKUP(A37666,Questionnaire!A:KQ,300,FALSE))</f>
        <v>#</v>
      </c>
    </row>
    <row r="37667" spans="1:2">
      <c r="A37667" t="s">
        <v>317</v>
      </c>
      <c r="B37667" t="str">
        <f>IF(ISBLANK(VLOOKUP(A37667,Questionnaire!A:KQ,300,FALSE)),"#",VLOOKUP(A37667,Questionnaire!A:KQ,300,FALSE))</f>
        <v>#</v>
      </c>
    </row>
    <row r="37668" spans="1:2">
      <c r="A37668" t="s">
        <v>319</v>
      </c>
      <c r="B37668" t="str">
        <f>IF(ISBLANK(VLOOKUP(A37668,Questionnaire!A:KQ,300,FALSE)),"#",VLOOKUP(A37668,Questionnaire!A:KQ,300,FALSE))</f>
        <v>#</v>
      </c>
    </row>
    <row r="37669" spans="1:2">
      <c r="A37669" t="s">
        <v>322</v>
      </c>
      <c r="B37669" t="str">
        <f>IF(ISBLANK(VLOOKUP(A37669,Questionnaire!A:KQ,300,FALSE)),"#",VLOOKUP(A37669,Questionnaire!A:KQ,300,FALSE))</f>
        <v>#</v>
      </c>
    </row>
    <row r="37670" spans="1:2">
      <c r="A37670" t="s">
        <v>326</v>
      </c>
      <c r="B37670" t="str">
        <f>IF(ISBLANK(VLOOKUP(A37670,Questionnaire!A:KQ,300,FALSE)),"#",VLOOKUP(A37670,Questionnaire!A:KQ,300,FALSE))</f>
        <v>#</v>
      </c>
    </row>
    <row r="37671" spans="1:2">
      <c r="A37671" t="s">
        <v>328</v>
      </c>
      <c r="B37671" t="str">
        <f>IF(ISBLANK(VLOOKUP(A37671,Questionnaire!A:KQ,300,FALSE)),"#",VLOOKUP(A37671,Questionnaire!A:KQ,300,FALSE))</f>
        <v>#</v>
      </c>
    </row>
    <row r="37672" spans="1:2">
      <c r="A37672" t="s">
        <v>332</v>
      </c>
      <c r="B37672" t="str">
        <f>IF(ISBLANK(VLOOKUP(A37672,Questionnaire!A:KQ,300,FALSE)),"#",VLOOKUP(A37672,Questionnaire!A:KQ,300,FALSE))</f>
        <v>#</v>
      </c>
    </row>
    <row r="37673" spans="1:2">
      <c r="A37673" t="s">
        <v>333</v>
      </c>
      <c r="B37673" t="str">
        <f>IF(ISBLANK(VLOOKUP(A37673,Questionnaire!A:KQ,300,FALSE)),"#",VLOOKUP(A37673,Questionnaire!A:KQ,300,FALSE))</f>
        <v>#</v>
      </c>
    </row>
    <row r="37674" spans="1:2">
      <c r="A37674" t="s">
        <v>334</v>
      </c>
      <c r="B37674" t="str">
        <f>IF(ISBLANK(VLOOKUP(A37674,Questionnaire!A:KQ,300,FALSE)),"#",VLOOKUP(A37674,Questionnaire!A:KQ,300,FALSE))</f>
        <v>#</v>
      </c>
    </row>
    <row r="37675" spans="1:2">
      <c r="A37675" t="s">
        <v>335</v>
      </c>
      <c r="B37675" t="str">
        <f>IF(ISBLANK(VLOOKUP(A37675,Questionnaire!A:KQ,300,FALSE)),"#",VLOOKUP(A37675,Questionnaire!A:KQ,300,FALSE))</f>
        <v>#</v>
      </c>
    </row>
    <row r="37676" spans="1:2">
      <c r="A37676" t="s">
        <v>336</v>
      </c>
      <c r="B37676" t="str">
        <f>IF(ISBLANK(VLOOKUP(A37676,Questionnaire!A:KQ,300,FALSE)),"#",VLOOKUP(A37676,Questionnaire!A:KQ,300,FALSE))</f>
        <v>#</v>
      </c>
    </row>
    <row r="37677" spans="1:2">
      <c r="A37677" t="s">
        <v>337</v>
      </c>
      <c r="B37677" t="str">
        <f>IF(ISBLANK(VLOOKUP(A37677,Questionnaire!A:KQ,300,FALSE)),"#",VLOOKUP(A37677,Questionnaire!A:KQ,300,FALSE))</f>
        <v>#</v>
      </c>
    </row>
    <row r="37678" spans="1:2">
      <c r="A37678" t="s">
        <v>338</v>
      </c>
      <c r="B37678" t="str">
        <f>IF(ISBLANK(VLOOKUP(A37678,Questionnaire!A:KQ,300,FALSE)),"#",VLOOKUP(A37678,Questionnaire!A:KQ,300,FALSE))</f>
        <v>#</v>
      </c>
    </row>
    <row r="37679" spans="1:2">
      <c r="A37679" t="s">
        <v>339</v>
      </c>
      <c r="B37679" t="str">
        <f>IF(ISBLANK(VLOOKUP(A37679,Questionnaire!A:KQ,300,FALSE)),"#",VLOOKUP(A37679,Questionnaire!A:KQ,300,FALSE))</f>
        <v>#</v>
      </c>
    </row>
    <row r="37680" spans="1:2">
      <c r="A37680" t="s">
        <v>340</v>
      </c>
      <c r="B37680" t="str">
        <f>IF(ISBLANK(VLOOKUP(A37680,Questionnaire!A:KQ,300,FALSE)),"#",VLOOKUP(A37680,Questionnaire!A:KQ,300,FALSE))</f>
        <v>#</v>
      </c>
    </row>
    <row r="37681" spans="1:2">
      <c r="A37681" t="s">
        <v>341</v>
      </c>
      <c r="B37681" t="str">
        <f>IF(ISBLANK(VLOOKUP(A37681,Questionnaire!A:KQ,300,FALSE)),"#",VLOOKUP(A37681,Questionnaire!A:KQ,300,FALSE))</f>
        <v>#</v>
      </c>
    </row>
    <row r="37682" spans="1:2">
      <c r="A37682" t="s">
        <v>342</v>
      </c>
      <c r="B37682" t="str">
        <f>IF(ISBLANK(VLOOKUP(A37682,Questionnaire!A:KQ,300,FALSE)),"#",VLOOKUP(A37682,Questionnaire!A:KQ,300,FALSE))</f>
        <v>#</v>
      </c>
    </row>
    <row r="37683" spans="1:2">
      <c r="A37683" t="s">
        <v>343</v>
      </c>
      <c r="B37683" t="str">
        <f>IF(ISBLANK(VLOOKUP(A37683,Questionnaire!A:KQ,300,FALSE)),"#",VLOOKUP(A37683,Questionnaire!A:KQ,300,FALSE))</f>
        <v>#</v>
      </c>
    </row>
    <row r="37684" spans="1:2">
      <c r="A37684" t="s">
        <v>344</v>
      </c>
      <c r="B37684" t="str">
        <f>IF(ISBLANK(VLOOKUP(A37684,Questionnaire!A:KQ,300,FALSE)),"#",VLOOKUP(A37684,Questionnaire!A:KQ,300,FALSE))</f>
        <v>#</v>
      </c>
    </row>
    <row r="37685" spans="1:2">
      <c r="A37685" t="s">
        <v>345</v>
      </c>
      <c r="B37685" t="str">
        <f>IF(ISBLANK(VLOOKUP(A37685,Questionnaire!A:KQ,300,FALSE)),"#",VLOOKUP(A37685,Questionnaire!A:KQ,300,FALSE))</f>
        <v>#</v>
      </c>
    </row>
    <row r="37686" spans="1:2">
      <c r="A37686" t="s">
        <v>348</v>
      </c>
      <c r="B37686" t="str">
        <f>IF(ISBLANK(VLOOKUP(A37686,Questionnaire!A:KQ,300,FALSE)),"#",VLOOKUP(A37686,Questionnaire!A:KQ,300,FALSE))</f>
        <v>#</v>
      </c>
    </row>
    <row r="37687" spans="1:2">
      <c r="A37687" t="s">
        <v>353</v>
      </c>
      <c r="B37687" t="str">
        <f>IF(ISBLANK(VLOOKUP(A37687,Questionnaire!A:KQ,300,FALSE)),"#",VLOOKUP(A37687,Questionnaire!A:KQ,300,FALSE))</f>
        <v>#</v>
      </c>
    </row>
    <row r="37688" spans="1:2">
      <c r="A37688" t="s">
        <v>354</v>
      </c>
      <c r="B37688" t="str">
        <f>IF(ISBLANK(VLOOKUP(A37688,Questionnaire!A:KQ,300,FALSE)),"#",VLOOKUP(A37688,Questionnaire!A:KQ,300,FALSE))</f>
        <v>#</v>
      </c>
    </row>
    <row r="37689" spans="1:2">
      <c r="A37689" t="s">
        <v>355</v>
      </c>
      <c r="B37689" t="str">
        <f>IF(ISBLANK(VLOOKUP(A37689,Questionnaire!A:KQ,300,FALSE)),"#",VLOOKUP(A37689,Questionnaire!A:KQ,300,FALSE))</f>
        <v>#</v>
      </c>
    </row>
    <row r="37690" spans="1:2">
      <c r="A37690" t="s">
        <v>356</v>
      </c>
      <c r="B37690" t="str">
        <f>IF(ISBLANK(VLOOKUP(A37690,Questionnaire!A:KQ,300,FALSE)),"#",VLOOKUP(A37690,Questionnaire!A:KQ,300,FALSE))</f>
        <v>#</v>
      </c>
    </row>
    <row r="37691" spans="1:2">
      <c r="A37691" t="s">
        <v>357</v>
      </c>
      <c r="B37691" t="str">
        <f>IF(ISBLANK(VLOOKUP(A37691,Questionnaire!A:KQ,300,FALSE)),"#",VLOOKUP(A37691,Questionnaire!A:KQ,300,FALSE))</f>
        <v>#</v>
      </c>
    </row>
    <row r="37692" spans="1:2">
      <c r="A37692" t="s">
        <v>360</v>
      </c>
      <c r="B37692" t="str">
        <f>IF(ISBLANK(VLOOKUP(A37692,Questionnaire!A:KQ,300,FALSE)),"#",VLOOKUP(A37692,Questionnaire!A:KQ,300,FALSE))</f>
        <v>#</v>
      </c>
    </row>
    <row r="37693" spans="1:2">
      <c r="A37693" t="s">
        <v>362</v>
      </c>
      <c r="B37693" t="str">
        <f>IF(ISBLANK(VLOOKUP(A37693,Questionnaire!A:KQ,300,FALSE)),"#",VLOOKUP(A37693,Questionnaire!A:KQ,300,FALSE))</f>
        <v>#</v>
      </c>
    </row>
    <row r="37694" spans="1:2">
      <c r="A37694" t="s">
        <v>363</v>
      </c>
      <c r="B37694" t="str">
        <f>IF(ISBLANK(VLOOKUP(A37694,Questionnaire!A:KQ,300,FALSE)),"#",VLOOKUP(A37694,Questionnaire!A:KQ,300,FALSE))</f>
        <v>#</v>
      </c>
    </row>
    <row r="37695" spans="1:2">
      <c r="A37695" t="s">
        <v>364</v>
      </c>
      <c r="B37695" t="str">
        <f>IF(ISBLANK(VLOOKUP(A37695,Questionnaire!A:KQ,300,FALSE)),"#",VLOOKUP(A37695,Questionnaire!A:KQ,300,FALSE))</f>
        <v>#</v>
      </c>
    </row>
    <row r="37696" spans="1:2">
      <c r="A37696" t="s">
        <v>365</v>
      </c>
      <c r="B37696" t="str">
        <f>IF(ISBLANK(VLOOKUP(A37696,Questionnaire!A:KQ,300,FALSE)),"#",VLOOKUP(A37696,Questionnaire!A:KQ,300,FALSE))</f>
        <v>#</v>
      </c>
    </row>
    <row r="37697" spans="1:2">
      <c r="A37697" t="s">
        <v>366</v>
      </c>
      <c r="B37697" t="str">
        <f>IF(ISBLANK(VLOOKUP(A37697,Questionnaire!A:KQ,300,FALSE)),"#",VLOOKUP(A37697,Questionnaire!A:KQ,300,FALSE))</f>
        <v>#</v>
      </c>
    </row>
    <row r="37698" spans="1:2">
      <c r="A37698" t="s">
        <v>371</v>
      </c>
      <c r="B37698" t="str">
        <f>IF(ISBLANK(VLOOKUP(A37698,Questionnaire!A:KQ,300,FALSE)),"#",VLOOKUP(A37698,Questionnaire!A:KQ,300,FALSE))</f>
        <v>#</v>
      </c>
    </row>
    <row r="37699" spans="1:2">
      <c r="A37699" t="s">
        <v>372</v>
      </c>
      <c r="B37699" t="str">
        <f>IF(ISBLANK(VLOOKUP(A37699,Questionnaire!A:KQ,300,FALSE)),"#",VLOOKUP(A37699,Questionnaire!A:KQ,300,FALSE))</f>
        <v>#</v>
      </c>
    </row>
    <row r="37700" spans="1:2">
      <c r="A37700" t="s">
        <v>373</v>
      </c>
      <c r="B37700" t="str">
        <f>IF(ISBLANK(VLOOKUP(A37700,Questionnaire!A:KQ,300,FALSE)),"#",VLOOKUP(A37700,Questionnaire!A:KQ,300,FALSE))</f>
        <v>#</v>
      </c>
    </row>
    <row r="37701" spans="1:2">
      <c r="A37701" t="s">
        <v>374</v>
      </c>
      <c r="B37701" t="str">
        <f>IF(ISBLANK(VLOOKUP(A37701,Questionnaire!A:KQ,300,FALSE)),"#",VLOOKUP(A37701,Questionnaire!A:KQ,300,FALSE))</f>
        <v>#</v>
      </c>
    </row>
    <row r="37702" spans="1:2">
      <c r="A37702" t="s">
        <v>377</v>
      </c>
      <c r="B37702" t="str">
        <f>IF(ISBLANK(VLOOKUP(A37702,Questionnaire!A:KQ,300,FALSE)),"#",VLOOKUP(A37702,Questionnaire!A:KQ,300,FALSE))</f>
        <v>#</v>
      </c>
    </row>
    <row r="37703" spans="1:2">
      <c r="A37703" t="s">
        <v>379</v>
      </c>
      <c r="B37703" t="str">
        <f>IF(ISBLANK(VLOOKUP(A37703,Questionnaire!A:KQ,300,FALSE)),"#",VLOOKUP(A37703,Questionnaire!A:KQ,300,FALSE))</f>
        <v>#</v>
      </c>
    </row>
    <row r="37704" spans="1:2">
      <c r="A37704" t="s">
        <v>380</v>
      </c>
      <c r="B37704" t="str">
        <f>IF(ISBLANK(VLOOKUP(A37704,Questionnaire!A:KQ,300,FALSE)),"#",VLOOKUP(A37704,Questionnaire!A:KQ,300,FALSE))</f>
        <v>#</v>
      </c>
    </row>
    <row r="37705" spans="1:2">
      <c r="A37705" t="s">
        <v>381</v>
      </c>
      <c r="B37705" t="str">
        <f>IF(ISBLANK(VLOOKUP(A37705,Questionnaire!A:KQ,300,FALSE)),"#",VLOOKUP(A37705,Questionnaire!A:KQ,300,FALSE))</f>
        <v>#</v>
      </c>
    </row>
    <row r="37706" spans="1:2">
      <c r="A37706" t="s">
        <v>382</v>
      </c>
      <c r="B37706" t="str">
        <f>IF(ISBLANK(VLOOKUP(A37706,Questionnaire!A:KQ,300,FALSE)),"#",VLOOKUP(A37706,Questionnaire!A:KQ,300,FALSE))</f>
        <v>#</v>
      </c>
    </row>
    <row r="37707" spans="1:2">
      <c r="A37707" t="s">
        <v>384</v>
      </c>
      <c r="B37707" t="str">
        <f>IF(ISBLANK(VLOOKUP(A37707,Questionnaire!A:KQ,300,FALSE)),"#",VLOOKUP(A37707,Questionnaire!A:KQ,300,FALSE))</f>
        <v>#</v>
      </c>
    </row>
    <row r="37708" spans="1:2">
      <c r="A37708" t="s">
        <v>387</v>
      </c>
      <c r="B37708" t="str">
        <f>IF(ISBLANK(VLOOKUP(A37708,Questionnaire!A:KQ,300,FALSE)),"#",VLOOKUP(A37708,Questionnaire!A:KQ,300,FALSE))</f>
        <v>#</v>
      </c>
    </row>
    <row r="37709" spans="1:2">
      <c r="A37709" t="s">
        <v>391</v>
      </c>
      <c r="B37709" t="str">
        <f>IF(ISBLANK(VLOOKUP(A37709,Questionnaire!A:KQ,300,FALSE)),"#",VLOOKUP(A37709,Questionnaire!A:KQ,300,FALSE))</f>
        <v>#</v>
      </c>
    </row>
    <row r="37710" spans="1:2">
      <c r="A37710" t="s">
        <v>393</v>
      </c>
      <c r="B37710" t="str">
        <f>IF(ISBLANK(VLOOKUP(A37710,Questionnaire!A:KQ,300,FALSE)),"#",VLOOKUP(A37710,Questionnaire!A:KQ,300,FALSE))</f>
        <v>#</v>
      </c>
    </row>
    <row r="37711" spans="1:2">
      <c r="A37711" t="s">
        <v>395</v>
      </c>
      <c r="B37711" t="str">
        <f>IF(ISBLANK(VLOOKUP(A37711,Questionnaire!A:KQ,300,FALSE)),"#",VLOOKUP(A37711,Questionnaire!A:KQ,300,FALSE))</f>
        <v>#</v>
      </c>
    </row>
    <row r="37712" spans="1:2">
      <c r="A37712" t="s">
        <v>398</v>
      </c>
      <c r="B37712" t="str">
        <f>IF(ISBLANK(VLOOKUP(A37712,Questionnaire!A:KQ,300,FALSE)),"#",VLOOKUP(A37712,Questionnaire!A:KQ,300,FALSE))</f>
        <v>#</v>
      </c>
    </row>
    <row r="37713" spans="1:2">
      <c r="A37713" t="s">
        <v>402</v>
      </c>
      <c r="B37713" t="str">
        <f>IF(ISBLANK(VLOOKUP(A37713,Questionnaire!A:KQ,300,FALSE)),"#",VLOOKUP(A37713,Questionnaire!A:KQ,300,FALSE))</f>
        <v>#</v>
      </c>
    </row>
    <row r="37714" spans="1:2">
      <c r="A37714" t="s">
        <v>405</v>
      </c>
      <c r="B37714" t="str">
        <f>IF(ISBLANK(VLOOKUP(A37714,Questionnaire!A:KQ,300,FALSE)),"#",VLOOKUP(A37714,Questionnaire!A:KQ,300,FALSE))</f>
        <v>#</v>
      </c>
    </row>
    <row r="37715" spans="1:2">
      <c r="A37715" t="s">
        <v>409</v>
      </c>
      <c r="B37715" t="str">
        <f>IF(ISBLANK(VLOOKUP(A37715,Questionnaire!A:KQ,300,FALSE)),"#",VLOOKUP(A37715,Questionnaire!A:KQ,300,FALSE))</f>
        <v>#</v>
      </c>
    </row>
    <row r="37716" spans="1:2">
      <c r="A37716" t="s">
        <v>412</v>
      </c>
      <c r="B37716" t="str">
        <f>IF(ISBLANK(VLOOKUP(A37716,Questionnaire!A:KQ,300,FALSE)),"#",VLOOKUP(A37716,Questionnaire!A:KQ,300,FALSE))</f>
        <v>#</v>
      </c>
    </row>
    <row r="37717" spans="1:2">
      <c r="A37717" t="s">
        <v>415</v>
      </c>
      <c r="B37717" t="str">
        <f>IF(ISBLANK(VLOOKUP(A37717,Questionnaire!A:KQ,300,FALSE)),"#",VLOOKUP(A37717,Questionnaire!A:KQ,300,FALSE))</f>
        <v>#</v>
      </c>
    </row>
    <row r="37718" spans="1:2">
      <c r="A37718" t="s">
        <v>418</v>
      </c>
      <c r="B37718" t="str">
        <f>IF(ISBLANK(VLOOKUP(A37718,Questionnaire!A:KQ,300,FALSE)),"#",VLOOKUP(A37718,Questionnaire!A:KQ,300,FALSE))</f>
        <v>#</v>
      </c>
    </row>
    <row r="37719" spans="1:2">
      <c r="A37719" t="s">
        <v>421</v>
      </c>
      <c r="B37719" t="str">
        <f>IF(ISBLANK(VLOOKUP(A37719,Questionnaire!A:KQ,300,FALSE)),"#",VLOOKUP(A37719,Questionnaire!A:KQ,300,FALSE))</f>
        <v>#</v>
      </c>
    </row>
    <row r="37720" spans="1:2">
      <c r="A37720" t="s">
        <v>424</v>
      </c>
      <c r="B37720" t="str">
        <f>IF(ISBLANK(VLOOKUP(A37720,Questionnaire!A:KQ,300,FALSE)),"#",VLOOKUP(A37720,Questionnaire!A:KQ,300,FALSE))</f>
        <v>#</v>
      </c>
    </row>
    <row r="37721" spans="1:2">
      <c r="A37721" t="s">
        <v>429</v>
      </c>
      <c r="B37721" t="str">
        <f>IF(ISBLANK(VLOOKUP(A37721,Questionnaire!A:KQ,300,FALSE)),"#",VLOOKUP(A37721,Questionnaire!A:KQ,300,FALSE))</f>
        <v>#</v>
      </c>
    </row>
    <row r="37722" spans="1:2">
      <c r="A37722" t="s">
        <v>432</v>
      </c>
      <c r="B37722" t="str">
        <f>IF(ISBLANK(VLOOKUP(A37722,Questionnaire!A:KQ,300,FALSE)),"#",VLOOKUP(A37722,Questionnaire!A:KQ,300,FALSE))</f>
        <v>#</v>
      </c>
    </row>
    <row r="37723" spans="1:2">
      <c r="A37723" t="s">
        <v>435</v>
      </c>
      <c r="B37723" t="str">
        <f>IF(ISBLANK(VLOOKUP(A37723,Questionnaire!A:KQ,300,FALSE)),"#",VLOOKUP(A37723,Questionnaire!A:KQ,300,FALSE))</f>
        <v>#</v>
      </c>
    </row>
    <row r="37724" spans="1:2">
      <c r="A37724" t="s">
        <v>437</v>
      </c>
      <c r="B37724" t="str">
        <f>IF(ISBLANK(VLOOKUP(A37724,Questionnaire!A:KQ,300,FALSE)),"#",VLOOKUP(A37724,Questionnaire!A:KQ,300,FALSE))</f>
        <v>#</v>
      </c>
    </row>
    <row r="37725" spans="1:2">
      <c r="A37725" t="s">
        <v>439</v>
      </c>
      <c r="B37725" t="str">
        <f>IF(ISBLANK(VLOOKUP(A37725,Questionnaire!A:KQ,300,FALSE)),"#",VLOOKUP(A37725,Questionnaire!A:KQ,300,FALSE))</f>
        <v>#</v>
      </c>
    </row>
    <row r="37726" spans="1:2">
      <c r="A37726" t="s">
        <v>442</v>
      </c>
      <c r="B37726" t="str">
        <f>IF(ISBLANK(VLOOKUP(A37726,Questionnaire!A:KQ,300,FALSE)),"#",VLOOKUP(A37726,Questionnaire!A:KQ,300,FALSE))</f>
        <v>#</v>
      </c>
    </row>
    <row r="37727" spans="1:2">
      <c r="A37727" t="s">
        <v>445</v>
      </c>
      <c r="B37727" t="str">
        <f>IF(ISBLANK(VLOOKUP(A37727,Questionnaire!A:KQ,300,FALSE)),"#",VLOOKUP(A37727,Questionnaire!A:KQ,300,FALSE))</f>
        <v>#</v>
      </c>
    </row>
    <row r="37728" spans="1:2">
      <c r="A37728" t="s">
        <v>448</v>
      </c>
      <c r="B37728" t="str">
        <f>IF(ISBLANK(VLOOKUP(A37728,Questionnaire!A:KQ,300,FALSE)),"#",VLOOKUP(A37728,Questionnaire!A:KQ,300,FALSE))</f>
        <v>#</v>
      </c>
    </row>
    <row r="37729" spans="1:3">
      <c r="A37729" t="s">
        <v>452</v>
      </c>
      <c r="B37729" t="str">
        <f>IF(ISBLANK(VLOOKUP(A37729,Questionnaire!A:KQ,300,FALSE)),"#",VLOOKUP(A37729,Questionnaire!A:KQ,300,FALSE))</f>
        <v>#</v>
      </c>
    </row>
    <row r="37730" spans="1:3">
      <c r="A37730" t="s">
        <v>455</v>
      </c>
      <c r="B37730" t="str">
        <f>IF(ISBLANK(VLOOKUP(A37730,Questionnaire!A:KQ,300,FALSE)),"#",VLOOKUP(A37730,Questionnaire!A:KQ,300,FALSE))</f>
        <v>#</v>
      </c>
    </row>
    <row r="37731" spans="1:3">
      <c r="A37731" t="s">
        <v>458</v>
      </c>
      <c r="B37731" t="str">
        <f>IF(ISBLANK(VLOOKUP(A37731,Questionnaire!A:KQ,300,FALSE)),"#",VLOOKUP(A37731,Questionnaire!A:KQ,300,FALSE))</f>
        <v>#</v>
      </c>
    </row>
    <row r="37732" spans="1:3">
      <c r="A37732" t="s">
        <v>461</v>
      </c>
      <c r="B37732" t="str">
        <f>IF(ISBLANK(VLOOKUP(A37732,Questionnaire!A:KQ,300,FALSE)),"#",VLOOKUP(A37732,Questionnaire!A:KQ,300,FALSE))</f>
        <v>#</v>
      </c>
    </row>
    <row r="37733" spans="1:3">
      <c r="A37733" t="s">
        <v>465</v>
      </c>
      <c r="B37733" t="str">
        <f>IF(ISBLANK(VLOOKUP(A37733,Questionnaire!A:KQ,300,FALSE)),"#",VLOOKUP(A37733,Questionnaire!A:KQ,300,FALSE))</f>
        <v>#</v>
      </c>
    </row>
    <row r="37734" spans="1:3">
      <c r="A37734" t="s">
        <v>467</v>
      </c>
      <c r="B37734" t="str">
        <f>IF(ISBLANK(VLOOKUP(A37734,Questionnaire!A:KQ,300,FALSE)),"#",VLOOKUP(A37734,Questionnaire!A:KQ,300,FALSE))</f>
        <v>#</v>
      </c>
    </row>
    <row r="37735" spans="1:3">
      <c r="A37735" t="s">
        <v>469</v>
      </c>
      <c r="B37735" t="str">
        <f>IF(ISBLANK(VLOOKUP(A37735,Questionnaire!A:KQ,300,FALSE)),"#",VLOOKUP(A37735,Questionnaire!A:KQ,300,FALSE))</f>
        <v>#</v>
      </c>
    </row>
    <row r="37736" spans="1:3">
      <c r="A37736" t="s">
        <v>471</v>
      </c>
      <c r="B37736" t="str">
        <f>IF(ISBLANK(VLOOKUP(A37736,Questionnaire!A:KQ,300,FALSE)),"#",VLOOKUP(A37736,Questionnaire!A:KQ,300,FALSE))</f>
        <v>#</v>
      </c>
    </row>
    <row r="37737" spans="1:3">
      <c r="A37737" t="s">
        <v>473</v>
      </c>
      <c r="B37737" t="str">
        <f>IF(ISBLANK(VLOOKUP(A37737,Questionnaire!A:KQ,300,FALSE)),"#",VLOOKUP(A37737,Questionnaire!A:KQ,300,FALSE))</f>
        <v>#</v>
      </c>
    </row>
    <row r="37738" spans="1:3">
      <c r="A37738" t="s">
        <v>475</v>
      </c>
      <c r="B37738" t="str">
        <f>IF(ISBLANK(VLOOKUP(A37738,Questionnaire!A:KQ,300,FALSE)),"#",VLOOKUP(A37738,Questionnaire!A:KQ,300,FALSE))</f>
        <v>#</v>
      </c>
    </row>
    <row r="37739" spans="1:3">
      <c r="A37739" t="s">
        <v>185</v>
      </c>
      <c r="B37739" t="str">
        <f>IF(ISBLANK(VLOOKUP(A37739,Questionnaire!A:KQ,301,FALSE)),"#",VLOOKUP(A37739,Questionnaire!A:KQ,301,FALSE))</f>
        <v>#</v>
      </c>
      <c r="C37739">
        <v>298</v>
      </c>
    </row>
    <row r="37740" spans="1:3">
      <c r="A37740" t="s">
        <v>187</v>
      </c>
      <c r="B37740" t="str">
        <f>IF(ISNA(VLOOKUP(VLOOKUP(A37740,Questionnaire!A:KQ,301,FALSE),'CORA Encoding'!D:E,2,FALSE)),"#",VLOOKUP(VLOOKUP(A37740,Questionnaire!A:KQ,301,FALSE),'CORA Encoding'!D:E,2,FALSE))</f>
        <v>#</v>
      </c>
    </row>
    <row r="37741" spans="1:3">
      <c r="A37741" t="s">
        <v>189</v>
      </c>
      <c r="B37741" t="str">
        <f>IF(ISNA(VLOOKUP(VLOOKUP(A37741,Questionnaire!A:KQ,301,FALSE),'CORA Encoding'!G:H,2,FALSE)),"#",VLOOKUP(VLOOKUP(A37741,Questionnaire!A:KQ,301,FALSE),'CORA Encoding'!G:H,2,FALSE))</f>
        <v>#</v>
      </c>
    </row>
    <row r="37742" spans="1:3">
      <c r="A37742" t="s">
        <v>191</v>
      </c>
      <c r="B37742" t="str">
        <f>IF(ISNA(VLOOKUP(VLOOKUP(A37742,Questionnaire!A:KQ,301,FALSE),'Country List'!E:F,2,FALSE)),"#",VLOOKUP(VLOOKUP(A37742,Questionnaire!A:KQ,301,FALSE),'Country List'!E:F,2,FALSE))</f>
        <v>#</v>
      </c>
    </row>
    <row r="37743" spans="1:3">
      <c r="A37743" t="s">
        <v>193</v>
      </c>
      <c r="B37743" t="str">
        <f>IF(ISNA(VLOOKUP(VLOOKUP(A37743,Questionnaire!A:KQ,301,FALSE),'Industry List'!B:C,2,FALSE)),"#",VLOOKUP(VLOOKUP(A37743,Questionnaire!A:KQ,301,FALSE),'Industry List'!B:C,2,FALSE))</f>
        <v>#</v>
      </c>
    </row>
    <row r="37744" spans="1:3">
      <c r="A37744" t="s">
        <v>197</v>
      </c>
      <c r="B37744" t="str">
        <f>IF(ISBLANK(VLOOKUP(A37744,Questionnaire!A:KQ,301,FALSE)),"#",VLOOKUP(A37744,Questionnaire!A:KQ,301,FALSE))</f>
        <v>#</v>
      </c>
    </row>
    <row r="37745" spans="1:2">
      <c r="A37745" t="s">
        <v>201</v>
      </c>
      <c r="B37745" t="str">
        <f>IF(ISBLANK(VLOOKUP(A37745,Questionnaire!A:KQ,301,FALSE)),"#",VLOOKUP(A37745,Questionnaire!A:KQ,301,FALSE))</f>
        <v>#</v>
      </c>
    </row>
    <row r="37746" spans="1:2">
      <c r="A37746" t="s">
        <v>203</v>
      </c>
      <c r="B37746" t="str">
        <f>IF(ISNA(VLOOKUP(VLOOKUP(A37746,Questionnaire!A:KQ,301,FALSE),'CORA Encoding'!J:K,2,FALSE)),"#",VLOOKUP(VLOOKUP(A37746,Questionnaire!A:KQ,301,FALSE),'CORA Encoding'!J:K,2,FALSE))</f>
        <v>#</v>
      </c>
    </row>
    <row r="37747" spans="1:2">
      <c r="A37747" t="s">
        <v>208</v>
      </c>
      <c r="B37747" t="str">
        <f>IF(ISBLANK(VLOOKUP(A37747,Questionnaire!A:KQ,301,FALSE)),"#",VLOOKUP(A37747,Questionnaire!A:KQ,301,FALSE))</f>
        <v>#</v>
      </c>
    </row>
    <row r="37748" spans="1:2">
      <c r="A37748" t="s">
        <v>213</v>
      </c>
      <c r="B37748" t="str">
        <f>IF(ISBLANK(VLOOKUP(A37748,Questionnaire!A:KQ,301,FALSE)),"#",VLOOKUP(A37748,Questionnaire!A:KQ,301,FALSE))</f>
        <v>#</v>
      </c>
    </row>
    <row r="37749" spans="1:2">
      <c r="A37749" t="s">
        <v>215</v>
      </c>
      <c r="B37749" t="str">
        <f>IF(ISBLANK(VLOOKUP(A37749,Questionnaire!A:KQ,301,FALSE)),"#",VLOOKUP(A37749,Questionnaire!A:KQ,301,FALSE))</f>
        <v>#</v>
      </c>
    </row>
    <row r="37750" spans="1:2">
      <c r="A37750" t="s">
        <v>217</v>
      </c>
      <c r="B37750" t="str">
        <f>IF(ISBLANK(VLOOKUP(A37750,Questionnaire!A:KQ,301,FALSE)),"#",VLOOKUP(A37750,Questionnaire!A:KQ,301,FALSE))</f>
        <v>#</v>
      </c>
    </row>
    <row r="37751" spans="1:2">
      <c r="A37751" t="s">
        <v>219</v>
      </c>
      <c r="B37751" t="str">
        <f>IF(ISBLANK(VLOOKUP(A37751,Questionnaire!A:KQ,301,FALSE)),"#",VLOOKUP(A37751,Questionnaire!A:KQ,301,FALSE))</f>
        <v>#</v>
      </c>
    </row>
    <row r="37752" spans="1:2">
      <c r="A37752" t="s">
        <v>221</v>
      </c>
      <c r="B37752" t="str">
        <f>IF(ISBLANK(VLOOKUP(A37752,Questionnaire!A:KQ,301,FALSE)),"#",VLOOKUP(A37752,Questionnaire!A:KQ,301,FALSE))</f>
        <v>#</v>
      </c>
    </row>
    <row r="37753" spans="1:2">
      <c r="A37753" t="s">
        <v>223</v>
      </c>
      <c r="B37753" t="str">
        <f>IF(ISBLANK(VLOOKUP(A37753,Questionnaire!A:KQ,301,FALSE)),"#",VLOOKUP(A37753,Questionnaire!A:KQ,301,FALSE))</f>
        <v>#</v>
      </c>
    </row>
    <row r="37754" spans="1:2">
      <c r="A37754" t="s">
        <v>225</v>
      </c>
      <c r="B37754" t="str">
        <f>IF(ISBLANK(VLOOKUP(A37754,Questionnaire!A:KQ,301,FALSE)),"#",VLOOKUP(A37754,Questionnaire!A:KQ,301,FALSE))</f>
        <v>#</v>
      </c>
    </row>
    <row r="37755" spans="1:2">
      <c r="A37755" t="s">
        <v>227</v>
      </c>
      <c r="B37755" t="str">
        <f>IF(ISBLANK(VLOOKUP(A37755,Questionnaire!A:KQ,301,FALSE)),"#",VLOOKUP(A37755,Questionnaire!A:KQ,301,FALSE))</f>
        <v>#</v>
      </c>
    </row>
    <row r="37756" spans="1:2">
      <c r="A37756" t="s">
        <v>229</v>
      </c>
      <c r="B37756" t="str">
        <f>IF(ISBLANK(VLOOKUP(A37756,Questionnaire!A:KQ,301,FALSE)),"#",VLOOKUP(A37756,Questionnaire!A:KQ,301,FALSE))</f>
        <v>#</v>
      </c>
    </row>
    <row r="37757" spans="1:2">
      <c r="A37757" t="s">
        <v>231</v>
      </c>
      <c r="B37757" t="str">
        <f>IF(ISBLANK(VLOOKUP(A37757,Questionnaire!A:KQ,301,FALSE)),"#",VLOOKUP(A37757,Questionnaire!A:KQ,301,FALSE))</f>
        <v>#</v>
      </c>
    </row>
    <row r="37758" spans="1:2">
      <c r="A37758" t="s">
        <v>233</v>
      </c>
      <c r="B37758" t="str">
        <f>IF(ISBLANK(VLOOKUP(A37758,Questionnaire!A:KQ,301,FALSE)),"#",VLOOKUP(A37758,Questionnaire!A:KQ,301,FALSE))</f>
        <v>#</v>
      </c>
    </row>
    <row r="37759" spans="1:2">
      <c r="A37759" t="s">
        <v>235</v>
      </c>
      <c r="B37759" t="str">
        <f>IF(ISBLANK(VLOOKUP(A37759,Questionnaire!A:KQ,301,FALSE)),"#",VLOOKUP(A37759,Questionnaire!A:KQ,301,FALSE))</f>
        <v>#</v>
      </c>
    </row>
    <row r="37760" spans="1:2">
      <c r="A37760" t="s">
        <v>237</v>
      </c>
      <c r="B37760" t="str">
        <f>IF(ISBLANK(VLOOKUP(A37760,Questionnaire!A:KQ,301,FALSE)),"#",VLOOKUP(A37760,Questionnaire!A:KQ,301,FALSE))</f>
        <v>#</v>
      </c>
    </row>
    <row r="37761" spans="1:2">
      <c r="A37761" t="s">
        <v>239</v>
      </c>
      <c r="B37761" t="str">
        <f>IF(ISBLANK(VLOOKUP(A37761,Questionnaire!A:KQ,301,FALSE)),"#",VLOOKUP(A37761,Questionnaire!A:KQ,301,FALSE))</f>
        <v>#</v>
      </c>
    </row>
    <row r="37762" spans="1:2">
      <c r="A37762" t="s">
        <v>242</v>
      </c>
      <c r="B37762" t="str">
        <f>IF(ISBLANK(VLOOKUP(A37762,Questionnaire!A:KQ,301,FALSE)),"#",VLOOKUP(A37762,Questionnaire!A:KQ,301,FALSE))</f>
        <v>#</v>
      </c>
    </row>
    <row r="37763" spans="1:2">
      <c r="A37763" t="s">
        <v>245</v>
      </c>
      <c r="B37763" t="str">
        <f>IF(ISBLANK(VLOOKUP(A37763,Questionnaire!A:KQ,301,FALSE)),"#",VLOOKUP(A37763,Questionnaire!A:KQ,301,FALSE))</f>
        <v>#</v>
      </c>
    </row>
    <row r="37764" spans="1:2">
      <c r="A37764" t="s">
        <v>247</v>
      </c>
      <c r="B37764" t="str">
        <f>IF(ISBLANK(VLOOKUP(A37764,Questionnaire!A:KQ,301,FALSE)),"#",VLOOKUP(A37764,Questionnaire!A:KQ,301,FALSE))</f>
        <v>#</v>
      </c>
    </row>
    <row r="37765" spans="1:2">
      <c r="A37765" t="s">
        <v>249</v>
      </c>
      <c r="B37765" t="str">
        <f>IF(ISBLANK(VLOOKUP(A37765,Questionnaire!A:KQ,301,FALSE)),"#",VLOOKUP(A37765,Questionnaire!A:KQ,301,FALSE))</f>
        <v>#</v>
      </c>
    </row>
    <row r="37766" spans="1:2">
      <c r="A37766" t="s">
        <v>250</v>
      </c>
      <c r="B37766" t="str">
        <f>IF(ISBLANK(VLOOKUP(A37766,Questionnaire!A:KQ,301,FALSE)),"#",VLOOKUP(A37766,Questionnaire!A:KQ,301,FALSE))</f>
        <v>#</v>
      </c>
    </row>
    <row r="37767" spans="1:2">
      <c r="A37767" t="s">
        <v>252</v>
      </c>
      <c r="B37767" t="str">
        <f>IF(ISBLANK(VLOOKUP(A37767,Questionnaire!A:KQ,301,FALSE)),"#",VLOOKUP(A37767,Questionnaire!A:KQ,301,FALSE))</f>
        <v>#</v>
      </c>
    </row>
    <row r="37768" spans="1:2">
      <c r="A37768" t="s">
        <v>255</v>
      </c>
      <c r="B37768" t="str">
        <f>IF(ISBLANK(VLOOKUP(A37768,Questionnaire!A:KQ,301,FALSE)),"#",VLOOKUP(A37768,Questionnaire!A:KQ,301,FALSE))</f>
        <v>#</v>
      </c>
    </row>
    <row r="37769" spans="1:2">
      <c r="A37769" t="s">
        <v>258</v>
      </c>
      <c r="B37769" t="str">
        <f>IF(ISNA(VLOOKUP(VLOOKUP(A37769,Questionnaire!A:KQ,301,FALSE),'CORA Encoding'!M:N,2,FALSE)),"#",VLOOKUP(VLOOKUP(A37769,Questionnaire!A:KQ,301,FALSE),'CORA Encoding'!M:N,2,FALSE))</f>
        <v>#</v>
      </c>
    </row>
    <row r="37770" spans="1:2">
      <c r="A37770" t="s">
        <v>261</v>
      </c>
      <c r="B37770" t="str">
        <f>IF(ISBLANK(VLOOKUP(A37770,Questionnaire!A:KQ,301,FALSE)),"#",VLOOKUP(A37770,Questionnaire!A:KQ,301,FALSE))</f>
        <v>#</v>
      </c>
    </row>
    <row r="37771" spans="1:2">
      <c r="A37771" t="s">
        <v>263</v>
      </c>
      <c r="B37771" t="str">
        <f>IF(ISBLANK(VLOOKUP(A37771,Questionnaire!A:KQ,301,FALSE)),"#",VLOOKUP(A37771,Questionnaire!A:KQ,301,FALSE))</f>
        <v>#</v>
      </c>
    </row>
    <row r="37772" spans="1:2">
      <c r="A37772" t="s">
        <v>265</v>
      </c>
      <c r="B37772" t="str">
        <f>IF(ISBLANK(VLOOKUP(A37772,Questionnaire!A:KQ,301,FALSE)),"#",VLOOKUP(A37772,Questionnaire!A:KQ,301,FALSE))</f>
        <v>#</v>
      </c>
    </row>
    <row r="37773" spans="1:2">
      <c r="A37773" t="s">
        <v>267</v>
      </c>
      <c r="B37773" t="str">
        <f>IF(ISBLANK(VLOOKUP(A37773,Questionnaire!A:KQ,301,FALSE)),"#",VLOOKUP(A37773,Questionnaire!A:KQ,301,FALSE))</f>
        <v>#</v>
      </c>
    </row>
    <row r="37774" spans="1:2">
      <c r="A37774" t="s">
        <v>269</v>
      </c>
      <c r="B37774" t="str">
        <f>IF(ISBLANK(VLOOKUP(A37774,Questionnaire!A:KQ,301,FALSE)),"#",VLOOKUP(A37774,Questionnaire!A:KQ,301,FALSE))</f>
        <v>#</v>
      </c>
    </row>
    <row r="37775" spans="1:2">
      <c r="A37775" t="s">
        <v>274</v>
      </c>
      <c r="B37775" t="str">
        <f>IF(ISBLANK(VLOOKUP(A37775,Questionnaire!A:KQ,301,FALSE)),"#",VLOOKUP(A37775,Questionnaire!A:KQ,301,FALSE))</f>
        <v>#</v>
      </c>
    </row>
    <row r="37776" spans="1:2">
      <c r="A37776" t="s">
        <v>276</v>
      </c>
      <c r="B37776" t="str">
        <f>IF(ISBLANK(VLOOKUP(A37776,Questionnaire!A:KQ,301,FALSE)),"#",VLOOKUP(A37776,Questionnaire!A:KQ,301,FALSE))</f>
        <v>#</v>
      </c>
    </row>
    <row r="37777" spans="1:2">
      <c r="A37777" t="s">
        <v>278</v>
      </c>
      <c r="B37777" t="str">
        <f>IF(ISBLANK(VLOOKUP(A37777,Questionnaire!A:KQ,301,FALSE)),"#",VLOOKUP(A37777,Questionnaire!A:KQ,301,FALSE))</f>
        <v>#</v>
      </c>
    </row>
    <row r="37778" spans="1:2">
      <c r="A37778" t="s">
        <v>280</v>
      </c>
      <c r="B37778" t="str">
        <f>IF(ISBLANK(VLOOKUP(A37778,Questionnaire!A:KQ,301,FALSE)),"#",VLOOKUP(A37778,Questionnaire!A:KQ,301,FALSE))</f>
        <v>#</v>
      </c>
    </row>
    <row r="37779" spans="1:2">
      <c r="A37779" t="s">
        <v>282</v>
      </c>
      <c r="B37779" t="str">
        <f>IF(ISBLANK(VLOOKUP(A37779,Questionnaire!A:KQ,301,FALSE)),"#",VLOOKUP(A37779,Questionnaire!A:KQ,301,FALSE))</f>
        <v>#</v>
      </c>
    </row>
    <row r="37780" spans="1:2">
      <c r="A37780" t="s">
        <v>286</v>
      </c>
      <c r="B37780" t="str">
        <f>IF(ISBLANK(VLOOKUP(A37780,Questionnaire!A:KQ,301,FALSE)),"#",VLOOKUP(A37780,Questionnaire!A:KQ,301,FALSE))</f>
        <v>#</v>
      </c>
    </row>
    <row r="37781" spans="1:2">
      <c r="A37781" t="s">
        <v>288</v>
      </c>
      <c r="B37781" t="str">
        <f>IF(ISBLANK(VLOOKUP(A37781,Questionnaire!A:KQ,301,FALSE)),"#",VLOOKUP(A37781,Questionnaire!A:KQ,301,FALSE))</f>
        <v>#</v>
      </c>
    </row>
    <row r="37782" spans="1:2">
      <c r="A37782" t="s">
        <v>290</v>
      </c>
      <c r="B37782" t="str">
        <f>IF(ISBLANK(VLOOKUP(A37782,Questionnaire!A:KQ,301,FALSE)),"#",VLOOKUP(A37782,Questionnaire!A:KQ,301,FALSE))</f>
        <v>#</v>
      </c>
    </row>
    <row r="37783" spans="1:2">
      <c r="A37783" t="s">
        <v>292</v>
      </c>
      <c r="B37783" t="str">
        <f>IF(ISBLANK(VLOOKUP(A37783,Questionnaire!A:KQ,301,FALSE)),"#",VLOOKUP(A37783,Questionnaire!A:KQ,301,FALSE))</f>
        <v>#</v>
      </c>
    </row>
    <row r="37784" spans="1:2">
      <c r="A37784" t="s">
        <v>294</v>
      </c>
      <c r="B37784" t="str">
        <f>IF(ISBLANK(VLOOKUP(A37784,Questionnaire!A:KQ,301,FALSE)),"#",VLOOKUP(A37784,Questionnaire!A:KQ,301,FALSE))</f>
        <v>#</v>
      </c>
    </row>
    <row r="37785" spans="1:2">
      <c r="A37785" t="s">
        <v>296</v>
      </c>
      <c r="B37785" t="str">
        <f>IF(ISBLANK(VLOOKUP(A37785,Questionnaire!A:KQ,301,FALSE)),"#",VLOOKUP(A37785,Questionnaire!A:KQ,301,FALSE))</f>
        <v>#</v>
      </c>
    </row>
    <row r="37786" spans="1:2">
      <c r="A37786" t="s">
        <v>301</v>
      </c>
      <c r="B37786" t="str">
        <f>IF(ISBLANK(VLOOKUP(A37786,Questionnaire!A:KQ,301,FALSE)),"#",VLOOKUP(A37786,Questionnaire!A:KQ,301,FALSE))</f>
        <v>#</v>
      </c>
    </row>
    <row r="37787" spans="1:2">
      <c r="A37787" t="s">
        <v>303</v>
      </c>
      <c r="B37787" t="str">
        <f>IF(ISBLANK(VLOOKUP(A37787,Questionnaire!A:KQ,301,FALSE)),"#",VLOOKUP(A37787,Questionnaire!A:KQ,301,FALSE))</f>
        <v>#</v>
      </c>
    </row>
    <row r="37788" spans="1:2">
      <c r="A37788" t="s">
        <v>305</v>
      </c>
      <c r="B37788" t="str">
        <f>IF(ISBLANK(VLOOKUP(A37788,Questionnaire!A:KQ,301,FALSE)),"#",VLOOKUP(A37788,Questionnaire!A:KQ,301,FALSE))</f>
        <v>#</v>
      </c>
    </row>
    <row r="37789" spans="1:2">
      <c r="A37789" t="s">
        <v>307</v>
      </c>
      <c r="B37789" t="str">
        <f>IF(ISBLANK(VLOOKUP(A37789,Questionnaire!A:KQ,301,FALSE)),"#",VLOOKUP(A37789,Questionnaire!A:KQ,301,FALSE))</f>
        <v>#</v>
      </c>
    </row>
    <row r="37790" spans="1:2">
      <c r="A37790" t="s">
        <v>311</v>
      </c>
      <c r="B37790" t="str">
        <f>IF(ISBLANK(VLOOKUP(A37790,Questionnaire!A:KQ,301,FALSE)),"#",VLOOKUP(A37790,Questionnaire!A:KQ,301,FALSE))</f>
        <v>#</v>
      </c>
    </row>
    <row r="37791" spans="1:2">
      <c r="A37791" t="s">
        <v>313</v>
      </c>
      <c r="B37791" t="str">
        <f>IF(ISBLANK(VLOOKUP(A37791,Questionnaire!A:KQ,301,FALSE)),"#",VLOOKUP(A37791,Questionnaire!A:KQ,301,FALSE))</f>
        <v>#</v>
      </c>
    </row>
    <row r="37792" spans="1:2">
      <c r="A37792" t="s">
        <v>314</v>
      </c>
      <c r="B37792" t="str">
        <f>IF(ISBLANK(VLOOKUP(A37792,Questionnaire!A:KQ,301,FALSE)),"#",VLOOKUP(A37792,Questionnaire!A:KQ,301,FALSE))</f>
        <v>#</v>
      </c>
    </row>
    <row r="37793" spans="1:2">
      <c r="A37793" t="s">
        <v>315</v>
      </c>
      <c r="B37793" t="str">
        <f>IF(ISBLANK(VLOOKUP(A37793,Questionnaire!A:KQ,301,FALSE)),"#",VLOOKUP(A37793,Questionnaire!A:KQ,301,FALSE))</f>
        <v>#</v>
      </c>
    </row>
    <row r="37794" spans="1:2">
      <c r="A37794" t="s">
        <v>317</v>
      </c>
      <c r="B37794" t="str">
        <f>IF(ISBLANK(VLOOKUP(A37794,Questionnaire!A:KQ,301,FALSE)),"#",VLOOKUP(A37794,Questionnaire!A:KQ,301,FALSE))</f>
        <v>#</v>
      </c>
    </row>
    <row r="37795" spans="1:2">
      <c r="A37795" t="s">
        <v>319</v>
      </c>
      <c r="B37795" t="str">
        <f>IF(ISBLANK(VLOOKUP(A37795,Questionnaire!A:KQ,301,FALSE)),"#",VLOOKUP(A37795,Questionnaire!A:KQ,301,FALSE))</f>
        <v>#</v>
      </c>
    </row>
    <row r="37796" spans="1:2">
      <c r="A37796" t="s">
        <v>322</v>
      </c>
      <c r="B37796" t="str">
        <f>IF(ISBLANK(VLOOKUP(A37796,Questionnaire!A:KQ,301,FALSE)),"#",VLOOKUP(A37796,Questionnaire!A:KQ,301,FALSE))</f>
        <v>#</v>
      </c>
    </row>
    <row r="37797" spans="1:2">
      <c r="A37797" t="s">
        <v>326</v>
      </c>
      <c r="B37797" t="str">
        <f>IF(ISBLANK(VLOOKUP(A37797,Questionnaire!A:KQ,301,FALSE)),"#",VLOOKUP(A37797,Questionnaire!A:KQ,301,FALSE))</f>
        <v>#</v>
      </c>
    </row>
    <row r="37798" spans="1:2">
      <c r="A37798" t="s">
        <v>328</v>
      </c>
      <c r="B37798" t="str">
        <f>IF(ISBLANK(VLOOKUP(A37798,Questionnaire!A:KQ,301,FALSE)),"#",VLOOKUP(A37798,Questionnaire!A:KQ,301,FALSE))</f>
        <v>#</v>
      </c>
    </row>
    <row r="37799" spans="1:2">
      <c r="A37799" t="s">
        <v>332</v>
      </c>
      <c r="B37799" t="str">
        <f>IF(ISBLANK(VLOOKUP(A37799,Questionnaire!A:KQ,301,FALSE)),"#",VLOOKUP(A37799,Questionnaire!A:KQ,301,FALSE))</f>
        <v>#</v>
      </c>
    </row>
    <row r="37800" spans="1:2">
      <c r="A37800" t="s">
        <v>333</v>
      </c>
      <c r="B37800" t="str">
        <f>IF(ISBLANK(VLOOKUP(A37800,Questionnaire!A:KQ,301,FALSE)),"#",VLOOKUP(A37800,Questionnaire!A:KQ,301,FALSE))</f>
        <v>#</v>
      </c>
    </row>
    <row r="37801" spans="1:2">
      <c r="A37801" t="s">
        <v>334</v>
      </c>
      <c r="B37801" t="str">
        <f>IF(ISBLANK(VLOOKUP(A37801,Questionnaire!A:KQ,301,FALSE)),"#",VLOOKUP(A37801,Questionnaire!A:KQ,301,FALSE))</f>
        <v>#</v>
      </c>
    </row>
    <row r="37802" spans="1:2">
      <c r="A37802" t="s">
        <v>335</v>
      </c>
      <c r="B37802" t="str">
        <f>IF(ISBLANK(VLOOKUP(A37802,Questionnaire!A:KQ,301,FALSE)),"#",VLOOKUP(A37802,Questionnaire!A:KQ,301,FALSE))</f>
        <v>#</v>
      </c>
    </row>
    <row r="37803" spans="1:2">
      <c r="A37803" t="s">
        <v>336</v>
      </c>
      <c r="B37803" t="str">
        <f>IF(ISBLANK(VLOOKUP(A37803,Questionnaire!A:KQ,301,FALSE)),"#",VLOOKUP(A37803,Questionnaire!A:KQ,301,FALSE))</f>
        <v>#</v>
      </c>
    </row>
    <row r="37804" spans="1:2">
      <c r="A37804" t="s">
        <v>337</v>
      </c>
      <c r="B37804" t="str">
        <f>IF(ISBLANK(VLOOKUP(A37804,Questionnaire!A:KQ,301,FALSE)),"#",VLOOKUP(A37804,Questionnaire!A:KQ,301,FALSE))</f>
        <v>#</v>
      </c>
    </row>
    <row r="37805" spans="1:2">
      <c r="A37805" t="s">
        <v>338</v>
      </c>
      <c r="B37805" t="str">
        <f>IF(ISBLANK(VLOOKUP(A37805,Questionnaire!A:KQ,301,FALSE)),"#",VLOOKUP(A37805,Questionnaire!A:KQ,301,FALSE))</f>
        <v>#</v>
      </c>
    </row>
    <row r="37806" spans="1:2">
      <c r="A37806" t="s">
        <v>339</v>
      </c>
      <c r="B37806" t="str">
        <f>IF(ISBLANK(VLOOKUP(A37806,Questionnaire!A:KQ,301,FALSE)),"#",VLOOKUP(A37806,Questionnaire!A:KQ,301,FALSE))</f>
        <v>#</v>
      </c>
    </row>
    <row r="37807" spans="1:2">
      <c r="A37807" t="s">
        <v>340</v>
      </c>
      <c r="B37807" t="str">
        <f>IF(ISBLANK(VLOOKUP(A37807,Questionnaire!A:KQ,301,FALSE)),"#",VLOOKUP(A37807,Questionnaire!A:KQ,301,FALSE))</f>
        <v>#</v>
      </c>
    </row>
    <row r="37808" spans="1:2">
      <c r="A37808" t="s">
        <v>341</v>
      </c>
      <c r="B37808" t="str">
        <f>IF(ISBLANK(VLOOKUP(A37808,Questionnaire!A:KQ,301,FALSE)),"#",VLOOKUP(A37808,Questionnaire!A:KQ,301,FALSE))</f>
        <v>#</v>
      </c>
    </row>
    <row r="37809" spans="1:2">
      <c r="A37809" t="s">
        <v>342</v>
      </c>
      <c r="B37809" t="str">
        <f>IF(ISBLANK(VLOOKUP(A37809,Questionnaire!A:KQ,301,FALSE)),"#",VLOOKUP(A37809,Questionnaire!A:KQ,301,FALSE))</f>
        <v>#</v>
      </c>
    </row>
    <row r="37810" spans="1:2">
      <c r="A37810" t="s">
        <v>343</v>
      </c>
      <c r="B37810" t="str">
        <f>IF(ISBLANK(VLOOKUP(A37810,Questionnaire!A:KQ,301,FALSE)),"#",VLOOKUP(A37810,Questionnaire!A:KQ,301,FALSE))</f>
        <v>#</v>
      </c>
    </row>
    <row r="37811" spans="1:2">
      <c r="A37811" t="s">
        <v>344</v>
      </c>
      <c r="B37811" t="str">
        <f>IF(ISBLANK(VLOOKUP(A37811,Questionnaire!A:KQ,301,FALSE)),"#",VLOOKUP(A37811,Questionnaire!A:KQ,301,FALSE))</f>
        <v>#</v>
      </c>
    </row>
    <row r="37812" spans="1:2">
      <c r="A37812" t="s">
        <v>345</v>
      </c>
      <c r="B37812" t="str">
        <f>IF(ISBLANK(VLOOKUP(A37812,Questionnaire!A:KQ,301,FALSE)),"#",VLOOKUP(A37812,Questionnaire!A:KQ,301,FALSE))</f>
        <v>#</v>
      </c>
    </row>
    <row r="37813" spans="1:2">
      <c r="A37813" t="s">
        <v>348</v>
      </c>
      <c r="B37813" t="str">
        <f>IF(ISBLANK(VLOOKUP(A37813,Questionnaire!A:KQ,301,FALSE)),"#",VLOOKUP(A37813,Questionnaire!A:KQ,301,FALSE))</f>
        <v>#</v>
      </c>
    </row>
    <row r="37814" spans="1:2">
      <c r="A37814" t="s">
        <v>353</v>
      </c>
      <c r="B37814" t="str">
        <f>IF(ISBLANK(VLOOKUP(A37814,Questionnaire!A:KQ,301,FALSE)),"#",VLOOKUP(A37814,Questionnaire!A:KQ,301,FALSE))</f>
        <v>#</v>
      </c>
    </row>
    <row r="37815" spans="1:2">
      <c r="A37815" t="s">
        <v>354</v>
      </c>
      <c r="B37815" t="str">
        <f>IF(ISBLANK(VLOOKUP(A37815,Questionnaire!A:KQ,301,FALSE)),"#",VLOOKUP(A37815,Questionnaire!A:KQ,301,FALSE))</f>
        <v>#</v>
      </c>
    </row>
    <row r="37816" spans="1:2">
      <c r="A37816" t="s">
        <v>355</v>
      </c>
      <c r="B37816" t="str">
        <f>IF(ISBLANK(VLOOKUP(A37816,Questionnaire!A:KQ,301,FALSE)),"#",VLOOKUP(A37816,Questionnaire!A:KQ,301,FALSE))</f>
        <v>#</v>
      </c>
    </row>
    <row r="37817" spans="1:2">
      <c r="A37817" t="s">
        <v>356</v>
      </c>
      <c r="B37817" t="str">
        <f>IF(ISBLANK(VLOOKUP(A37817,Questionnaire!A:KQ,301,FALSE)),"#",VLOOKUP(A37817,Questionnaire!A:KQ,301,FALSE))</f>
        <v>#</v>
      </c>
    </row>
    <row r="37818" spans="1:2">
      <c r="A37818" t="s">
        <v>357</v>
      </c>
      <c r="B37818" t="str">
        <f>IF(ISBLANK(VLOOKUP(A37818,Questionnaire!A:KQ,301,FALSE)),"#",VLOOKUP(A37818,Questionnaire!A:KQ,301,FALSE))</f>
        <v>#</v>
      </c>
    </row>
    <row r="37819" spans="1:2">
      <c r="A37819" t="s">
        <v>360</v>
      </c>
      <c r="B37819" t="str">
        <f>IF(ISBLANK(VLOOKUP(A37819,Questionnaire!A:KQ,301,FALSE)),"#",VLOOKUP(A37819,Questionnaire!A:KQ,301,FALSE))</f>
        <v>#</v>
      </c>
    </row>
    <row r="37820" spans="1:2">
      <c r="A37820" t="s">
        <v>362</v>
      </c>
      <c r="B37820" t="str">
        <f>IF(ISBLANK(VLOOKUP(A37820,Questionnaire!A:KQ,301,FALSE)),"#",VLOOKUP(A37820,Questionnaire!A:KQ,301,FALSE))</f>
        <v>#</v>
      </c>
    </row>
    <row r="37821" spans="1:2">
      <c r="A37821" t="s">
        <v>363</v>
      </c>
      <c r="B37821" t="str">
        <f>IF(ISBLANK(VLOOKUP(A37821,Questionnaire!A:KQ,301,FALSE)),"#",VLOOKUP(A37821,Questionnaire!A:KQ,301,FALSE))</f>
        <v>#</v>
      </c>
    </row>
    <row r="37822" spans="1:2">
      <c r="A37822" t="s">
        <v>364</v>
      </c>
      <c r="B37822" t="str">
        <f>IF(ISBLANK(VLOOKUP(A37822,Questionnaire!A:KQ,301,FALSE)),"#",VLOOKUP(A37822,Questionnaire!A:KQ,301,FALSE))</f>
        <v>#</v>
      </c>
    </row>
    <row r="37823" spans="1:2">
      <c r="A37823" t="s">
        <v>365</v>
      </c>
      <c r="B37823" t="str">
        <f>IF(ISBLANK(VLOOKUP(A37823,Questionnaire!A:KQ,301,FALSE)),"#",VLOOKUP(A37823,Questionnaire!A:KQ,301,FALSE))</f>
        <v>#</v>
      </c>
    </row>
    <row r="37824" spans="1:2">
      <c r="A37824" t="s">
        <v>366</v>
      </c>
      <c r="B37824" t="str">
        <f>IF(ISBLANK(VLOOKUP(A37824,Questionnaire!A:KQ,301,FALSE)),"#",VLOOKUP(A37824,Questionnaire!A:KQ,301,FALSE))</f>
        <v>#</v>
      </c>
    </row>
    <row r="37825" spans="1:2">
      <c r="A37825" t="s">
        <v>371</v>
      </c>
      <c r="B37825" t="str">
        <f>IF(ISBLANK(VLOOKUP(A37825,Questionnaire!A:KQ,301,FALSE)),"#",VLOOKUP(A37825,Questionnaire!A:KQ,301,FALSE))</f>
        <v>#</v>
      </c>
    </row>
    <row r="37826" spans="1:2">
      <c r="A37826" t="s">
        <v>372</v>
      </c>
      <c r="B37826" t="str">
        <f>IF(ISBLANK(VLOOKUP(A37826,Questionnaire!A:KQ,301,FALSE)),"#",VLOOKUP(A37826,Questionnaire!A:KQ,301,FALSE))</f>
        <v>#</v>
      </c>
    </row>
    <row r="37827" spans="1:2">
      <c r="A37827" t="s">
        <v>373</v>
      </c>
      <c r="B37827" t="str">
        <f>IF(ISBLANK(VLOOKUP(A37827,Questionnaire!A:KQ,301,FALSE)),"#",VLOOKUP(A37827,Questionnaire!A:KQ,301,FALSE))</f>
        <v>#</v>
      </c>
    </row>
    <row r="37828" spans="1:2">
      <c r="A37828" t="s">
        <v>374</v>
      </c>
      <c r="B37828" t="str">
        <f>IF(ISBLANK(VLOOKUP(A37828,Questionnaire!A:KQ,301,FALSE)),"#",VLOOKUP(A37828,Questionnaire!A:KQ,301,FALSE))</f>
        <v>#</v>
      </c>
    </row>
    <row r="37829" spans="1:2">
      <c r="A37829" t="s">
        <v>377</v>
      </c>
      <c r="B37829" t="str">
        <f>IF(ISBLANK(VLOOKUP(A37829,Questionnaire!A:KQ,301,FALSE)),"#",VLOOKUP(A37829,Questionnaire!A:KQ,301,FALSE))</f>
        <v>#</v>
      </c>
    </row>
    <row r="37830" spans="1:2">
      <c r="A37830" t="s">
        <v>379</v>
      </c>
      <c r="B37830" t="str">
        <f>IF(ISBLANK(VLOOKUP(A37830,Questionnaire!A:KQ,301,FALSE)),"#",VLOOKUP(A37830,Questionnaire!A:KQ,301,FALSE))</f>
        <v>#</v>
      </c>
    </row>
    <row r="37831" spans="1:2">
      <c r="A37831" t="s">
        <v>380</v>
      </c>
      <c r="B37831" t="str">
        <f>IF(ISBLANK(VLOOKUP(A37831,Questionnaire!A:KQ,301,FALSE)),"#",VLOOKUP(A37831,Questionnaire!A:KQ,301,FALSE))</f>
        <v>#</v>
      </c>
    </row>
    <row r="37832" spans="1:2">
      <c r="A37832" t="s">
        <v>381</v>
      </c>
      <c r="B37832" t="str">
        <f>IF(ISBLANK(VLOOKUP(A37832,Questionnaire!A:KQ,301,FALSE)),"#",VLOOKUP(A37832,Questionnaire!A:KQ,301,FALSE))</f>
        <v>#</v>
      </c>
    </row>
    <row r="37833" spans="1:2">
      <c r="A37833" t="s">
        <v>382</v>
      </c>
      <c r="B37833" t="str">
        <f>IF(ISBLANK(VLOOKUP(A37833,Questionnaire!A:KQ,301,FALSE)),"#",VLOOKUP(A37833,Questionnaire!A:KQ,301,FALSE))</f>
        <v>#</v>
      </c>
    </row>
    <row r="37834" spans="1:2">
      <c r="A37834" t="s">
        <v>384</v>
      </c>
      <c r="B37834" t="str">
        <f>IF(ISBLANK(VLOOKUP(A37834,Questionnaire!A:KQ,301,FALSE)),"#",VLOOKUP(A37834,Questionnaire!A:KQ,301,FALSE))</f>
        <v>#</v>
      </c>
    </row>
    <row r="37835" spans="1:2">
      <c r="A37835" t="s">
        <v>387</v>
      </c>
      <c r="B37835" t="str">
        <f>IF(ISBLANK(VLOOKUP(A37835,Questionnaire!A:KQ,301,FALSE)),"#",VLOOKUP(A37835,Questionnaire!A:KQ,301,FALSE))</f>
        <v>#</v>
      </c>
    </row>
    <row r="37836" spans="1:2">
      <c r="A37836" t="s">
        <v>391</v>
      </c>
      <c r="B37836" t="str">
        <f>IF(ISBLANK(VLOOKUP(A37836,Questionnaire!A:KQ,301,FALSE)),"#",VLOOKUP(A37836,Questionnaire!A:KQ,301,FALSE))</f>
        <v>#</v>
      </c>
    </row>
    <row r="37837" spans="1:2">
      <c r="A37837" t="s">
        <v>393</v>
      </c>
      <c r="B37837" t="str">
        <f>IF(ISBLANK(VLOOKUP(A37837,Questionnaire!A:KQ,301,FALSE)),"#",VLOOKUP(A37837,Questionnaire!A:KQ,301,FALSE))</f>
        <v>#</v>
      </c>
    </row>
    <row r="37838" spans="1:2">
      <c r="A37838" t="s">
        <v>395</v>
      </c>
      <c r="B37838" t="str">
        <f>IF(ISBLANK(VLOOKUP(A37838,Questionnaire!A:KQ,301,FALSE)),"#",VLOOKUP(A37838,Questionnaire!A:KQ,301,FALSE))</f>
        <v>#</v>
      </c>
    </row>
    <row r="37839" spans="1:2">
      <c r="A37839" t="s">
        <v>398</v>
      </c>
      <c r="B37839" t="str">
        <f>IF(ISBLANK(VLOOKUP(A37839,Questionnaire!A:KQ,301,FALSE)),"#",VLOOKUP(A37839,Questionnaire!A:KQ,301,FALSE))</f>
        <v>#</v>
      </c>
    </row>
    <row r="37840" spans="1:2">
      <c r="A37840" t="s">
        <v>402</v>
      </c>
      <c r="B37840" t="str">
        <f>IF(ISBLANK(VLOOKUP(A37840,Questionnaire!A:KQ,301,FALSE)),"#",VLOOKUP(A37840,Questionnaire!A:KQ,301,FALSE))</f>
        <v>#</v>
      </c>
    </row>
    <row r="37841" spans="1:2">
      <c r="A37841" t="s">
        <v>405</v>
      </c>
      <c r="B37841" t="str">
        <f>IF(ISBLANK(VLOOKUP(A37841,Questionnaire!A:KQ,301,FALSE)),"#",VLOOKUP(A37841,Questionnaire!A:KQ,301,FALSE))</f>
        <v>#</v>
      </c>
    </row>
    <row r="37842" spans="1:2">
      <c r="A37842" t="s">
        <v>409</v>
      </c>
      <c r="B37842" t="str">
        <f>IF(ISBLANK(VLOOKUP(A37842,Questionnaire!A:KQ,301,FALSE)),"#",VLOOKUP(A37842,Questionnaire!A:KQ,301,FALSE))</f>
        <v>#</v>
      </c>
    </row>
    <row r="37843" spans="1:2">
      <c r="A37843" t="s">
        <v>412</v>
      </c>
      <c r="B37843" t="str">
        <f>IF(ISBLANK(VLOOKUP(A37843,Questionnaire!A:KQ,301,FALSE)),"#",VLOOKUP(A37843,Questionnaire!A:KQ,301,FALSE))</f>
        <v>#</v>
      </c>
    </row>
    <row r="37844" spans="1:2">
      <c r="A37844" t="s">
        <v>415</v>
      </c>
      <c r="B37844" t="str">
        <f>IF(ISBLANK(VLOOKUP(A37844,Questionnaire!A:KQ,301,FALSE)),"#",VLOOKUP(A37844,Questionnaire!A:KQ,301,FALSE))</f>
        <v>#</v>
      </c>
    </row>
    <row r="37845" spans="1:2">
      <c r="A37845" t="s">
        <v>418</v>
      </c>
      <c r="B37845" t="str">
        <f>IF(ISBLANK(VLOOKUP(A37845,Questionnaire!A:KQ,301,FALSE)),"#",VLOOKUP(A37845,Questionnaire!A:KQ,301,FALSE))</f>
        <v>#</v>
      </c>
    </row>
    <row r="37846" spans="1:2">
      <c r="A37846" t="s">
        <v>421</v>
      </c>
      <c r="B37846" t="str">
        <f>IF(ISBLANK(VLOOKUP(A37846,Questionnaire!A:KQ,301,FALSE)),"#",VLOOKUP(A37846,Questionnaire!A:KQ,301,FALSE))</f>
        <v>#</v>
      </c>
    </row>
    <row r="37847" spans="1:2">
      <c r="A37847" t="s">
        <v>424</v>
      </c>
      <c r="B37847" t="str">
        <f>IF(ISBLANK(VLOOKUP(A37847,Questionnaire!A:KQ,301,FALSE)),"#",VLOOKUP(A37847,Questionnaire!A:KQ,301,FALSE))</f>
        <v>#</v>
      </c>
    </row>
    <row r="37848" spans="1:2">
      <c r="A37848" t="s">
        <v>429</v>
      </c>
      <c r="B37848" t="str">
        <f>IF(ISBLANK(VLOOKUP(A37848,Questionnaire!A:KQ,301,FALSE)),"#",VLOOKUP(A37848,Questionnaire!A:KQ,301,FALSE))</f>
        <v>#</v>
      </c>
    </row>
    <row r="37849" spans="1:2">
      <c r="A37849" t="s">
        <v>432</v>
      </c>
      <c r="B37849" t="str">
        <f>IF(ISBLANK(VLOOKUP(A37849,Questionnaire!A:KQ,301,FALSE)),"#",VLOOKUP(A37849,Questionnaire!A:KQ,301,FALSE))</f>
        <v>#</v>
      </c>
    </row>
    <row r="37850" spans="1:2">
      <c r="A37850" t="s">
        <v>435</v>
      </c>
      <c r="B37850" t="str">
        <f>IF(ISBLANK(VLOOKUP(A37850,Questionnaire!A:KQ,301,FALSE)),"#",VLOOKUP(A37850,Questionnaire!A:KQ,301,FALSE))</f>
        <v>#</v>
      </c>
    </row>
    <row r="37851" spans="1:2">
      <c r="A37851" t="s">
        <v>437</v>
      </c>
      <c r="B37851" t="str">
        <f>IF(ISBLANK(VLOOKUP(A37851,Questionnaire!A:KQ,301,FALSE)),"#",VLOOKUP(A37851,Questionnaire!A:KQ,301,FALSE))</f>
        <v>#</v>
      </c>
    </row>
    <row r="37852" spans="1:2">
      <c r="A37852" t="s">
        <v>439</v>
      </c>
      <c r="B37852" t="str">
        <f>IF(ISBLANK(VLOOKUP(A37852,Questionnaire!A:KQ,301,FALSE)),"#",VLOOKUP(A37852,Questionnaire!A:KQ,301,FALSE))</f>
        <v>#</v>
      </c>
    </row>
    <row r="37853" spans="1:2">
      <c r="A37853" t="s">
        <v>442</v>
      </c>
      <c r="B37853" t="str">
        <f>IF(ISBLANK(VLOOKUP(A37853,Questionnaire!A:KQ,301,FALSE)),"#",VLOOKUP(A37853,Questionnaire!A:KQ,301,FALSE))</f>
        <v>#</v>
      </c>
    </row>
    <row r="37854" spans="1:2">
      <c r="A37854" t="s">
        <v>445</v>
      </c>
      <c r="B37854" t="str">
        <f>IF(ISBLANK(VLOOKUP(A37854,Questionnaire!A:KQ,301,FALSE)),"#",VLOOKUP(A37854,Questionnaire!A:KQ,301,FALSE))</f>
        <v>#</v>
      </c>
    </row>
    <row r="37855" spans="1:2">
      <c r="A37855" t="s">
        <v>448</v>
      </c>
      <c r="B37855" t="str">
        <f>IF(ISBLANK(VLOOKUP(A37855,Questionnaire!A:KQ,301,FALSE)),"#",VLOOKUP(A37855,Questionnaire!A:KQ,301,FALSE))</f>
        <v>#</v>
      </c>
    </row>
    <row r="37856" spans="1:2">
      <c r="A37856" t="s">
        <v>452</v>
      </c>
      <c r="B37856" t="str">
        <f>IF(ISBLANK(VLOOKUP(A37856,Questionnaire!A:KQ,301,FALSE)),"#",VLOOKUP(A37856,Questionnaire!A:KQ,301,FALSE))</f>
        <v>#</v>
      </c>
    </row>
    <row r="37857" spans="1:3">
      <c r="A37857" t="s">
        <v>455</v>
      </c>
      <c r="B37857" t="str">
        <f>IF(ISBLANK(VLOOKUP(A37857,Questionnaire!A:KQ,301,FALSE)),"#",VLOOKUP(A37857,Questionnaire!A:KQ,301,FALSE))</f>
        <v>#</v>
      </c>
    </row>
    <row r="37858" spans="1:3">
      <c r="A37858" t="s">
        <v>458</v>
      </c>
      <c r="B37858" t="str">
        <f>IF(ISBLANK(VLOOKUP(A37858,Questionnaire!A:KQ,301,FALSE)),"#",VLOOKUP(A37858,Questionnaire!A:KQ,301,FALSE))</f>
        <v>#</v>
      </c>
    </row>
    <row r="37859" spans="1:3">
      <c r="A37859" t="s">
        <v>461</v>
      </c>
      <c r="B37859" t="str">
        <f>IF(ISBLANK(VLOOKUP(A37859,Questionnaire!A:KQ,301,FALSE)),"#",VLOOKUP(A37859,Questionnaire!A:KQ,301,FALSE))</f>
        <v>#</v>
      </c>
    </row>
    <row r="37860" spans="1:3">
      <c r="A37860" t="s">
        <v>465</v>
      </c>
      <c r="B37860" t="str">
        <f>IF(ISBLANK(VLOOKUP(A37860,Questionnaire!A:KQ,301,FALSE)),"#",VLOOKUP(A37860,Questionnaire!A:KQ,301,FALSE))</f>
        <v>#</v>
      </c>
    </row>
    <row r="37861" spans="1:3">
      <c r="A37861" t="s">
        <v>467</v>
      </c>
      <c r="B37861" t="str">
        <f>IF(ISBLANK(VLOOKUP(A37861,Questionnaire!A:KQ,301,FALSE)),"#",VLOOKUP(A37861,Questionnaire!A:KQ,301,FALSE))</f>
        <v>#</v>
      </c>
    </row>
    <row r="37862" spans="1:3">
      <c r="A37862" t="s">
        <v>469</v>
      </c>
      <c r="B37862" t="str">
        <f>IF(ISBLANK(VLOOKUP(A37862,Questionnaire!A:KQ,301,FALSE)),"#",VLOOKUP(A37862,Questionnaire!A:KQ,301,FALSE))</f>
        <v>#</v>
      </c>
    </row>
    <row r="37863" spans="1:3">
      <c r="A37863" t="s">
        <v>471</v>
      </c>
      <c r="B37863" t="str">
        <f>IF(ISBLANK(VLOOKUP(A37863,Questionnaire!A:KQ,301,FALSE)),"#",VLOOKUP(A37863,Questionnaire!A:KQ,301,FALSE))</f>
        <v>#</v>
      </c>
    </row>
    <row r="37864" spans="1:3">
      <c r="A37864" t="s">
        <v>473</v>
      </c>
      <c r="B37864" t="str">
        <f>IF(ISBLANK(VLOOKUP(A37864,Questionnaire!A:KQ,301,FALSE)),"#",VLOOKUP(A37864,Questionnaire!A:KQ,301,FALSE))</f>
        <v>#</v>
      </c>
    </row>
    <row r="37865" spans="1:3">
      <c r="A37865" t="s">
        <v>475</v>
      </c>
      <c r="B37865" t="str">
        <f>IF(ISBLANK(VLOOKUP(A37865,Questionnaire!A:KQ,301,FALSE)),"#",VLOOKUP(A37865,Questionnaire!A:KQ,301,FALSE))</f>
        <v>#</v>
      </c>
    </row>
    <row r="37866" spans="1:3">
      <c r="A37866" t="s">
        <v>185</v>
      </c>
      <c r="B37866" t="str">
        <f>IF(ISBLANK(VLOOKUP(A37866,Questionnaire!A:KQ,302,FALSE)),"#",VLOOKUP(A37866,Questionnaire!A:KQ,302,FALSE))</f>
        <v>#</v>
      </c>
      <c r="C37866">
        <v>299</v>
      </c>
    </row>
    <row r="37867" spans="1:3">
      <c r="A37867" t="s">
        <v>187</v>
      </c>
      <c r="B37867" t="str">
        <f>IF(ISNA(VLOOKUP(VLOOKUP(A37867,Questionnaire!A:KQ,302,FALSE),'CORA Encoding'!D:E,2,FALSE)),"#",VLOOKUP(VLOOKUP(A37867,Questionnaire!A:KQ,302,FALSE),'CORA Encoding'!D:E,2,FALSE))</f>
        <v>#</v>
      </c>
    </row>
    <row r="37868" spans="1:3">
      <c r="A37868" t="s">
        <v>189</v>
      </c>
      <c r="B37868" t="str">
        <f>IF(ISNA(VLOOKUP(VLOOKUP(A37868,Questionnaire!A:KQ,302,FALSE),'CORA Encoding'!G:H,2,FALSE)),"#",VLOOKUP(VLOOKUP(A37868,Questionnaire!A:KQ,302,FALSE),'CORA Encoding'!G:H,2,FALSE))</f>
        <v>#</v>
      </c>
    </row>
    <row r="37869" spans="1:3">
      <c r="A37869" t="s">
        <v>191</v>
      </c>
      <c r="B37869" t="str">
        <f>IF(ISNA(VLOOKUP(VLOOKUP(A37869,Questionnaire!A:KQ,302,FALSE),'Country List'!E:F,2,FALSE)),"#",VLOOKUP(VLOOKUP(A37869,Questionnaire!A:KQ,302,FALSE),'Country List'!E:F,2,FALSE))</f>
        <v>#</v>
      </c>
    </row>
    <row r="37870" spans="1:3">
      <c r="A37870" t="s">
        <v>193</v>
      </c>
      <c r="B37870" t="str">
        <f>IF(ISNA(VLOOKUP(VLOOKUP(A37870,Questionnaire!A:KQ,302,FALSE),'Industry List'!B:C,2,FALSE)),"#",VLOOKUP(VLOOKUP(A37870,Questionnaire!A:KQ,302,FALSE),'Industry List'!B:C,2,FALSE))</f>
        <v>#</v>
      </c>
    </row>
    <row r="37871" spans="1:3">
      <c r="A37871" t="s">
        <v>197</v>
      </c>
      <c r="B37871" t="str">
        <f>IF(ISBLANK(VLOOKUP(A37871,Questionnaire!A:KQ,302,FALSE)),"#",VLOOKUP(A37871,Questionnaire!A:KQ,302,FALSE))</f>
        <v>#</v>
      </c>
    </row>
    <row r="37872" spans="1:3">
      <c r="A37872" t="s">
        <v>201</v>
      </c>
      <c r="B37872" t="str">
        <f>IF(ISBLANK(VLOOKUP(A37872,Questionnaire!A:KQ,302,FALSE)),"#",VLOOKUP(A37872,Questionnaire!A:KQ,302,FALSE))</f>
        <v>#</v>
      </c>
    </row>
    <row r="37873" spans="1:2">
      <c r="A37873" t="s">
        <v>203</v>
      </c>
      <c r="B37873" t="str">
        <f>IF(ISNA(VLOOKUP(VLOOKUP(A37873,Questionnaire!A:KQ,302,FALSE),'CORA Encoding'!J:K,2,FALSE)),"#",VLOOKUP(VLOOKUP(A37873,Questionnaire!A:KQ,302,FALSE),'CORA Encoding'!J:K,2,FALSE))</f>
        <v>#</v>
      </c>
    </row>
    <row r="37874" spans="1:2">
      <c r="A37874" t="s">
        <v>208</v>
      </c>
      <c r="B37874" t="str">
        <f>IF(ISBLANK(VLOOKUP(A37874,Questionnaire!A:KQ,302,FALSE)),"#",VLOOKUP(A37874,Questionnaire!A:KQ,302,FALSE))</f>
        <v>#</v>
      </c>
    </row>
    <row r="37875" spans="1:2">
      <c r="A37875" t="s">
        <v>213</v>
      </c>
      <c r="B37875" t="str">
        <f>IF(ISBLANK(VLOOKUP(A37875,Questionnaire!A:KQ,302,FALSE)),"#",VLOOKUP(A37875,Questionnaire!A:KQ,302,FALSE))</f>
        <v>#</v>
      </c>
    </row>
    <row r="37876" spans="1:2">
      <c r="A37876" t="s">
        <v>215</v>
      </c>
      <c r="B37876" t="str">
        <f>IF(ISBLANK(VLOOKUP(A37876,Questionnaire!A:KQ,302,FALSE)),"#",VLOOKUP(A37876,Questionnaire!A:KQ,302,FALSE))</f>
        <v>#</v>
      </c>
    </row>
    <row r="37877" spans="1:2">
      <c r="A37877" t="s">
        <v>217</v>
      </c>
      <c r="B37877" t="str">
        <f>IF(ISBLANK(VLOOKUP(A37877,Questionnaire!A:KQ,302,FALSE)),"#",VLOOKUP(A37877,Questionnaire!A:KQ,302,FALSE))</f>
        <v>#</v>
      </c>
    </row>
    <row r="37878" spans="1:2">
      <c r="A37878" t="s">
        <v>219</v>
      </c>
      <c r="B37878" t="str">
        <f>IF(ISBLANK(VLOOKUP(A37878,Questionnaire!A:KQ,302,FALSE)),"#",VLOOKUP(A37878,Questionnaire!A:KQ,302,FALSE))</f>
        <v>#</v>
      </c>
    </row>
    <row r="37879" spans="1:2">
      <c r="A37879" t="s">
        <v>221</v>
      </c>
      <c r="B37879" t="str">
        <f>IF(ISBLANK(VLOOKUP(A37879,Questionnaire!A:KQ,302,FALSE)),"#",VLOOKUP(A37879,Questionnaire!A:KQ,302,FALSE))</f>
        <v>#</v>
      </c>
    </row>
    <row r="37880" spans="1:2">
      <c r="A37880" t="s">
        <v>223</v>
      </c>
      <c r="B37880" t="str">
        <f>IF(ISBLANK(VLOOKUP(A37880,Questionnaire!A:KQ,302,FALSE)),"#",VLOOKUP(A37880,Questionnaire!A:KQ,302,FALSE))</f>
        <v>#</v>
      </c>
    </row>
    <row r="37881" spans="1:2">
      <c r="A37881" t="s">
        <v>225</v>
      </c>
      <c r="B37881" t="str">
        <f>IF(ISBLANK(VLOOKUP(A37881,Questionnaire!A:KQ,302,FALSE)),"#",VLOOKUP(A37881,Questionnaire!A:KQ,302,FALSE))</f>
        <v>#</v>
      </c>
    </row>
    <row r="37882" spans="1:2">
      <c r="A37882" t="s">
        <v>227</v>
      </c>
      <c r="B37882" t="str">
        <f>IF(ISBLANK(VLOOKUP(A37882,Questionnaire!A:KQ,302,FALSE)),"#",VLOOKUP(A37882,Questionnaire!A:KQ,302,FALSE))</f>
        <v>#</v>
      </c>
    </row>
    <row r="37883" spans="1:2">
      <c r="A37883" t="s">
        <v>229</v>
      </c>
      <c r="B37883" t="str">
        <f>IF(ISBLANK(VLOOKUP(A37883,Questionnaire!A:KQ,302,FALSE)),"#",VLOOKUP(A37883,Questionnaire!A:KQ,302,FALSE))</f>
        <v>#</v>
      </c>
    </row>
    <row r="37884" spans="1:2">
      <c r="A37884" t="s">
        <v>231</v>
      </c>
      <c r="B37884" t="str">
        <f>IF(ISBLANK(VLOOKUP(A37884,Questionnaire!A:KQ,302,FALSE)),"#",VLOOKUP(A37884,Questionnaire!A:KQ,302,FALSE))</f>
        <v>#</v>
      </c>
    </row>
    <row r="37885" spans="1:2">
      <c r="A37885" t="s">
        <v>233</v>
      </c>
      <c r="B37885" t="str">
        <f>IF(ISBLANK(VLOOKUP(A37885,Questionnaire!A:KQ,302,FALSE)),"#",VLOOKUP(A37885,Questionnaire!A:KQ,302,FALSE))</f>
        <v>#</v>
      </c>
    </row>
    <row r="37886" spans="1:2">
      <c r="A37886" t="s">
        <v>235</v>
      </c>
      <c r="B37886" t="str">
        <f>IF(ISBLANK(VLOOKUP(A37886,Questionnaire!A:KQ,302,FALSE)),"#",VLOOKUP(A37886,Questionnaire!A:KQ,302,FALSE))</f>
        <v>#</v>
      </c>
    </row>
    <row r="37887" spans="1:2">
      <c r="A37887" t="s">
        <v>237</v>
      </c>
      <c r="B37887" t="str">
        <f>IF(ISBLANK(VLOOKUP(A37887,Questionnaire!A:KQ,302,FALSE)),"#",VLOOKUP(A37887,Questionnaire!A:KQ,302,FALSE))</f>
        <v>#</v>
      </c>
    </row>
    <row r="37888" spans="1:2">
      <c r="A37888" t="s">
        <v>239</v>
      </c>
      <c r="B37888" t="str">
        <f>IF(ISBLANK(VLOOKUP(A37888,Questionnaire!A:KQ,302,FALSE)),"#",VLOOKUP(A37888,Questionnaire!A:KQ,302,FALSE))</f>
        <v>#</v>
      </c>
    </row>
    <row r="37889" spans="1:2">
      <c r="A37889" t="s">
        <v>242</v>
      </c>
      <c r="B37889" t="str">
        <f>IF(ISBLANK(VLOOKUP(A37889,Questionnaire!A:KQ,302,FALSE)),"#",VLOOKUP(A37889,Questionnaire!A:KQ,302,FALSE))</f>
        <v>#</v>
      </c>
    </row>
    <row r="37890" spans="1:2">
      <c r="A37890" t="s">
        <v>245</v>
      </c>
      <c r="B37890" t="str">
        <f>IF(ISBLANK(VLOOKUP(A37890,Questionnaire!A:KQ,302,FALSE)),"#",VLOOKUP(A37890,Questionnaire!A:KQ,302,FALSE))</f>
        <v>#</v>
      </c>
    </row>
    <row r="37891" spans="1:2">
      <c r="A37891" t="s">
        <v>247</v>
      </c>
      <c r="B37891" t="str">
        <f>IF(ISBLANK(VLOOKUP(A37891,Questionnaire!A:KQ,302,FALSE)),"#",VLOOKUP(A37891,Questionnaire!A:KQ,302,FALSE))</f>
        <v>#</v>
      </c>
    </row>
    <row r="37892" spans="1:2">
      <c r="A37892" t="s">
        <v>249</v>
      </c>
      <c r="B37892" t="str">
        <f>IF(ISBLANK(VLOOKUP(A37892,Questionnaire!A:KQ,302,FALSE)),"#",VLOOKUP(A37892,Questionnaire!A:KQ,302,FALSE))</f>
        <v>#</v>
      </c>
    </row>
    <row r="37893" spans="1:2">
      <c r="A37893" t="s">
        <v>250</v>
      </c>
      <c r="B37893" t="str">
        <f>IF(ISBLANK(VLOOKUP(A37893,Questionnaire!A:KQ,302,FALSE)),"#",VLOOKUP(A37893,Questionnaire!A:KQ,302,FALSE))</f>
        <v>#</v>
      </c>
    </row>
    <row r="37894" spans="1:2">
      <c r="A37894" t="s">
        <v>252</v>
      </c>
      <c r="B37894" t="str">
        <f>IF(ISBLANK(VLOOKUP(A37894,Questionnaire!A:KQ,302,FALSE)),"#",VLOOKUP(A37894,Questionnaire!A:KQ,302,FALSE))</f>
        <v>#</v>
      </c>
    </row>
    <row r="37895" spans="1:2">
      <c r="A37895" t="s">
        <v>255</v>
      </c>
      <c r="B37895" t="str">
        <f>IF(ISBLANK(VLOOKUP(A37895,Questionnaire!A:KQ,302,FALSE)),"#",VLOOKUP(A37895,Questionnaire!A:KQ,302,FALSE))</f>
        <v>#</v>
      </c>
    </row>
    <row r="37896" spans="1:2">
      <c r="A37896" t="s">
        <v>258</v>
      </c>
      <c r="B37896" t="str">
        <f>IF(ISNA(VLOOKUP(VLOOKUP(A37896,Questionnaire!A:KQ,302,FALSE),'CORA Encoding'!M:N,2,FALSE)),"#",VLOOKUP(VLOOKUP(A37896,Questionnaire!A:KQ,302,FALSE),'CORA Encoding'!M:N,2,FALSE))</f>
        <v>#</v>
      </c>
    </row>
    <row r="37897" spans="1:2">
      <c r="A37897" t="s">
        <v>261</v>
      </c>
      <c r="B37897" t="str">
        <f>IF(ISBLANK(VLOOKUP(A37897,Questionnaire!A:KQ,302,FALSE)),"#",VLOOKUP(A37897,Questionnaire!A:KQ,302,FALSE))</f>
        <v>#</v>
      </c>
    </row>
    <row r="37898" spans="1:2">
      <c r="A37898" t="s">
        <v>263</v>
      </c>
      <c r="B37898" t="str">
        <f>IF(ISBLANK(VLOOKUP(A37898,Questionnaire!A:KQ,302,FALSE)),"#",VLOOKUP(A37898,Questionnaire!A:KQ,302,FALSE))</f>
        <v>#</v>
      </c>
    </row>
    <row r="37899" spans="1:2">
      <c r="A37899" t="s">
        <v>265</v>
      </c>
      <c r="B37899" t="str">
        <f>IF(ISBLANK(VLOOKUP(A37899,Questionnaire!A:KQ,302,FALSE)),"#",VLOOKUP(A37899,Questionnaire!A:KQ,302,FALSE))</f>
        <v>#</v>
      </c>
    </row>
    <row r="37900" spans="1:2">
      <c r="A37900" t="s">
        <v>267</v>
      </c>
      <c r="B37900" t="str">
        <f>IF(ISBLANK(VLOOKUP(A37900,Questionnaire!A:KQ,302,FALSE)),"#",VLOOKUP(A37900,Questionnaire!A:KQ,302,FALSE))</f>
        <v>#</v>
      </c>
    </row>
    <row r="37901" spans="1:2">
      <c r="A37901" t="s">
        <v>269</v>
      </c>
      <c r="B37901" t="str">
        <f>IF(ISBLANK(VLOOKUP(A37901,Questionnaire!A:KQ,302,FALSE)),"#",VLOOKUP(A37901,Questionnaire!A:KQ,302,FALSE))</f>
        <v>#</v>
      </c>
    </row>
    <row r="37902" spans="1:2">
      <c r="A37902" t="s">
        <v>274</v>
      </c>
      <c r="B37902" t="str">
        <f>IF(ISBLANK(VLOOKUP(A37902,Questionnaire!A:KQ,302,FALSE)),"#",VLOOKUP(A37902,Questionnaire!A:KQ,302,FALSE))</f>
        <v>#</v>
      </c>
    </row>
    <row r="37903" spans="1:2">
      <c r="A37903" t="s">
        <v>276</v>
      </c>
      <c r="B37903" t="str">
        <f>IF(ISBLANK(VLOOKUP(A37903,Questionnaire!A:KQ,302,FALSE)),"#",VLOOKUP(A37903,Questionnaire!A:KQ,302,FALSE))</f>
        <v>#</v>
      </c>
    </row>
    <row r="37904" spans="1:2">
      <c r="A37904" t="s">
        <v>278</v>
      </c>
      <c r="B37904" t="str">
        <f>IF(ISBLANK(VLOOKUP(A37904,Questionnaire!A:KQ,302,FALSE)),"#",VLOOKUP(A37904,Questionnaire!A:KQ,302,FALSE))</f>
        <v>#</v>
      </c>
    </row>
    <row r="37905" spans="1:2">
      <c r="A37905" t="s">
        <v>280</v>
      </c>
      <c r="B37905" t="str">
        <f>IF(ISBLANK(VLOOKUP(A37905,Questionnaire!A:KQ,302,FALSE)),"#",VLOOKUP(A37905,Questionnaire!A:KQ,302,FALSE))</f>
        <v>#</v>
      </c>
    </row>
    <row r="37906" spans="1:2">
      <c r="A37906" t="s">
        <v>282</v>
      </c>
      <c r="B37906" t="str">
        <f>IF(ISBLANK(VLOOKUP(A37906,Questionnaire!A:KQ,302,FALSE)),"#",VLOOKUP(A37906,Questionnaire!A:KQ,302,FALSE))</f>
        <v>#</v>
      </c>
    </row>
    <row r="37907" spans="1:2">
      <c r="A37907" t="s">
        <v>286</v>
      </c>
      <c r="B37907" t="str">
        <f>IF(ISBLANK(VLOOKUP(A37907,Questionnaire!A:KQ,302,FALSE)),"#",VLOOKUP(A37907,Questionnaire!A:KQ,302,FALSE))</f>
        <v>#</v>
      </c>
    </row>
    <row r="37908" spans="1:2">
      <c r="A37908" t="s">
        <v>288</v>
      </c>
      <c r="B37908" t="str">
        <f>IF(ISBLANK(VLOOKUP(A37908,Questionnaire!A:KQ,302,FALSE)),"#",VLOOKUP(A37908,Questionnaire!A:KQ,302,FALSE))</f>
        <v>#</v>
      </c>
    </row>
    <row r="37909" spans="1:2">
      <c r="A37909" t="s">
        <v>290</v>
      </c>
      <c r="B37909" t="str">
        <f>IF(ISBLANK(VLOOKUP(A37909,Questionnaire!A:KQ,302,FALSE)),"#",VLOOKUP(A37909,Questionnaire!A:KQ,302,FALSE))</f>
        <v>#</v>
      </c>
    </row>
    <row r="37910" spans="1:2">
      <c r="A37910" t="s">
        <v>292</v>
      </c>
      <c r="B37910" t="str">
        <f>IF(ISBLANK(VLOOKUP(A37910,Questionnaire!A:KQ,302,FALSE)),"#",VLOOKUP(A37910,Questionnaire!A:KQ,302,FALSE))</f>
        <v>#</v>
      </c>
    </row>
    <row r="37911" spans="1:2">
      <c r="A37911" t="s">
        <v>294</v>
      </c>
      <c r="B37911" t="str">
        <f>IF(ISBLANK(VLOOKUP(A37911,Questionnaire!A:KQ,302,FALSE)),"#",VLOOKUP(A37911,Questionnaire!A:KQ,302,FALSE))</f>
        <v>#</v>
      </c>
    </row>
    <row r="37912" spans="1:2">
      <c r="A37912" t="s">
        <v>296</v>
      </c>
      <c r="B37912" t="str">
        <f>IF(ISBLANK(VLOOKUP(A37912,Questionnaire!A:KQ,302,FALSE)),"#",VLOOKUP(A37912,Questionnaire!A:KQ,302,FALSE))</f>
        <v>#</v>
      </c>
    </row>
    <row r="37913" spans="1:2">
      <c r="A37913" t="s">
        <v>301</v>
      </c>
      <c r="B37913" t="str">
        <f>IF(ISBLANK(VLOOKUP(A37913,Questionnaire!A:KQ,302,FALSE)),"#",VLOOKUP(A37913,Questionnaire!A:KQ,302,FALSE))</f>
        <v>#</v>
      </c>
    </row>
    <row r="37914" spans="1:2">
      <c r="A37914" t="s">
        <v>303</v>
      </c>
      <c r="B37914" t="str">
        <f>IF(ISBLANK(VLOOKUP(A37914,Questionnaire!A:KQ,302,FALSE)),"#",VLOOKUP(A37914,Questionnaire!A:KQ,302,FALSE))</f>
        <v>#</v>
      </c>
    </row>
    <row r="37915" spans="1:2">
      <c r="A37915" t="s">
        <v>305</v>
      </c>
      <c r="B37915" t="str">
        <f>IF(ISBLANK(VLOOKUP(A37915,Questionnaire!A:KQ,302,FALSE)),"#",VLOOKUP(A37915,Questionnaire!A:KQ,302,FALSE))</f>
        <v>#</v>
      </c>
    </row>
    <row r="37916" spans="1:2">
      <c r="A37916" t="s">
        <v>307</v>
      </c>
      <c r="B37916" t="str">
        <f>IF(ISBLANK(VLOOKUP(A37916,Questionnaire!A:KQ,302,FALSE)),"#",VLOOKUP(A37916,Questionnaire!A:KQ,302,FALSE))</f>
        <v>#</v>
      </c>
    </row>
    <row r="37917" spans="1:2">
      <c r="A37917" t="s">
        <v>311</v>
      </c>
      <c r="B37917" t="str">
        <f>IF(ISBLANK(VLOOKUP(A37917,Questionnaire!A:KQ,302,FALSE)),"#",VLOOKUP(A37917,Questionnaire!A:KQ,302,FALSE))</f>
        <v>#</v>
      </c>
    </row>
    <row r="37918" spans="1:2">
      <c r="A37918" t="s">
        <v>313</v>
      </c>
      <c r="B37918" t="str">
        <f>IF(ISBLANK(VLOOKUP(A37918,Questionnaire!A:KQ,302,FALSE)),"#",VLOOKUP(A37918,Questionnaire!A:KQ,302,FALSE))</f>
        <v>#</v>
      </c>
    </row>
    <row r="37919" spans="1:2">
      <c r="A37919" t="s">
        <v>314</v>
      </c>
      <c r="B37919" t="str">
        <f>IF(ISBLANK(VLOOKUP(A37919,Questionnaire!A:KQ,302,FALSE)),"#",VLOOKUP(A37919,Questionnaire!A:KQ,302,FALSE))</f>
        <v>#</v>
      </c>
    </row>
    <row r="37920" spans="1:2">
      <c r="A37920" t="s">
        <v>315</v>
      </c>
      <c r="B37920" t="str">
        <f>IF(ISBLANK(VLOOKUP(A37920,Questionnaire!A:KQ,302,FALSE)),"#",VLOOKUP(A37920,Questionnaire!A:KQ,302,FALSE))</f>
        <v>#</v>
      </c>
    </row>
    <row r="37921" spans="1:2">
      <c r="A37921" t="s">
        <v>317</v>
      </c>
      <c r="B37921" t="str">
        <f>IF(ISBLANK(VLOOKUP(A37921,Questionnaire!A:KQ,302,FALSE)),"#",VLOOKUP(A37921,Questionnaire!A:KQ,302,FALSE))</f>
        <v>#</v>
      </c>
    </row>
    <row r="37922" spans="1:2">
      <c r="A37922" t="s">
        <v>319</v>
      </c>
      <c r="B37922" t="str">
        <f>IF(ISBLANK(VLOOKUP(A37922,Questionnaire!A:KQ,302,FALSE)),"#",VLOOKUP(A37922,Questionnaire!A:KQ,302,FALSE))</f>
        <v>#</v>
      </c>
    </row>
    <row r="37923" spans="1:2">
      <c r="A37923" t="s">
        <v>322</v>
      </c>
      <c r="B37923" t="str">
        <f>IF(ISBLANK(VLOOKUP(A37923,Questionnaire!A:KQ,302,FALSE)),"#",VLOOKUP(A37923,Questionnaire!A:KQ,302,FALSE))</f>
        <v>#</v>
      </c>
    </row>
    <row r="37924" spans="1:2">
      <c r="A37924" t="s">
        <v>326</v>
      </c>
      <c r="B37924" t="str">
        <f>IF(ISBLANK(VLOOKUP(A37924,Questionnaire!A:KQ,302,FALSE)),"#",VLOOKUP(A37924,Questionnaire!A:KQ,302,FALSE))</f>
        <v>#</v>
      </c>
    </row>
    <row r="37925" spans="1:2">
      <c r="A37925" t="s">
        <v>328</v>
      </c>
      <c r="B37925" t="str">
        <f>IF(ISBLANK(VLOOKUP(A37925,Questionnaire!A:KQ,302,FALSE)),"#",VLOOKUP(A37925,Questionnaire!A:KQ,302,FALSE))</f>
        <v>#</v>
      </c>
    </row>
    <row r="37926" spans="1:2">
      <c r="A37926" t="s">
        <v>332</v>
      </c>
      <c r="B37926" t="str">
        <f>IF(ISBLANK(VLOOKUP(A37926,Questionnaire!A:KQ,302,FALSE)),"#",VLOOKUP(A37926,Questionnaire!A:KQ,302,FALSE))</f>
        <v>#</v>
      </c>
    </row>
    <row r="37927" spans="1:2">
      <c r="A37927" t="s">
        <v>333</v>
      </c>
      <c r="B37927" t="str">
        <f>IF(ISBLANK(VLOOKUP(A37927,Questionnaire!A:KQ,302,FALSE)),"#",VLOOKUP(A37927,Questionnaire!A:KQ,302,FALSE))</f>
        <v>#</v>
      </c>
    </row>
    <row r="37928" spans="1:2">
      <c r="A37928" t="s">
        <v>334</v>
      </c>
      <c r="B37928" t="str">
        <f>IF(ISBLANK(VLOOKUP(A37928,Questionnaire!A:KQ,302,FALSE)),"#",VLOOKUP(A37928,Questionnaire!A:KQ,302,FALSE))</f>
        <v>#</v>
      </c>
    </row>
    <row r="37929" spans="1:2">
      <c r="A37929" t="s">
        <v>335</v>
      </c>
      <c r="B37929" t="str">
        <f>IF(ISBLANK(VLOOKUP(A37929,Questionnaire!A:KQ,302,FALSE)),"#",VLOOKUP(A37929,Questionnaire!A:KQ,302,FALSE))</f>
        <v>#</v>
      </c>
    </row>
    <row r="37930" spans="1:2">
      <c r="A37930" t="s">
        <v>336</v>
      </c>
      <c r="B37930" t="str">
        <f>IF(ISBLANK(VLOOKUP(A37930,Questionnaire!A:KQ,302,FALSE)),"#",VLOOKUP(A37930,Questionnaire!A:KQ,302,FALSE))</f>
        <v>#</v>
      </c>
    </row>
    <row r="37931" spans="1:2">
      <c r="A37931" t="s">
        <v>337</v>
      </c>
      <c r="B37931" t="str">
        <f>IF(ISBLANK(VLOOKUP(A37931,Questionnaire!A:KQ,302,FALSE)),"#",VLOOKUP(A37931,Questionnaire!A:KQ,302,FALSE))</f>
        <v>#</v>
      </c>
    </row>
    <row r="37932" spans="1:2">
      <c r="A37932" t="s">
        <v>338</v>
      </c>
      <c r="B37932" t="str">
        <f>IF(ISBLANK(VLOOKUP(A37932,Questionnaire!A:KQ,302,FALSE)),"#",VLOOKUP(A37932,Questionnaire!A:KQ,302,FALSE))</f>
        <v>#</v>
      </c>
    </row>
    <row r="37933" spans="1:2">
      <c r="A37933" t="s">
        <v>339</v>
      </c>
      <c r="B37933" t="str">
        <f>IF(ISBLANK(VLOOKUP(A37933,Questionnaire!A:KQ,302,FALSE)),"#",VLOOKUP(A37933,Questionnaire!A:KQ,302,FALSE))</f>
        <v>#</v>
      </c>
    </row>
    <row r="37934" spans="1:2">
      <c r="A37934" t="s">
        <v>340</v>
      </c>
      <c r="B37934" t="str">
        <f>IF(ISBLANK(VLOOKUP(A37934,Questionnaire!A:KQ,302,FALSE)),"#",VLOOKUP(A37934,Questionnaire!A:KQ,302,FALSE))</f>
        <v>#</v>
      </c>
    </row>
    <row r="37935" spans="1:2">
      <c r="A37935" t="s">
        <v>341</v>
      </c>
      <c r="B37935" t="str">
        <f>IF(ISBLANK(VLOOKUP(A37935,Questionnaire!A:KQ,302,FALSE)),"#",VLOOKUP(A37935,Questionnaire!A:KQ,302,FALSE))</f>
        <v>#</v>
      </c>
    </row>
    <row r="37936" spans="1:2">
      <c r="A37936" t="s">
        <v>342</v>
      </c>
      <c r="B37936" t="str">
        <f>IF(ISBLANK(VLOOKUP(A37936,Questionnaire!A:KQ,302,FALSE)),"#",VLOOKUP(A37936,Questionnaire!A:KQ,302,FALSE))</f>
        <v>#</v>
      </c>
    </row>
    <row r="37937" spans="1:2">
      <c r="A37937" t="s">
        <v>343</v>
      </c>
      <c r="B37937" t="str">
        <f>IF(ISBLANK(VLOOKUP(A37937,Questionnaire!A:KQ,302,FALSE)),"#",VLOOKUP(A37937,Questionnaire!A:KQ,302,FALSE))</f>
        <v>#</v>
      </c>
    </row>
    <row r="37938" spans="1:2">
      <c r="A37938" t="s">
        <v>344</v>
      </c>
      <c r="B37938" t="str">
        <f>IF(ISBLANK(VLOOKUP(A37938,Questionnaire!A:KQ,302,FALSE)),"#",VLOOKUP(A37938,Questionnaire!A:KQ,302,FALSE))</f>
        <v>#</v>
      </c>
    </row>
    <row r="37939" spans="1:2">
      <c r="A37939" t="s">
        <v>345</v>
      </c>
      <c r="B37939" t="str">
        <f>IF(ISBLANK(VLOOKUP(A37939,Questionnaire!A:KQ,302,FALSE)),"#",VLOOKUP(A37939,Questionnaire!A:KQ,302,FALSE))</f>
        <v>#</v>
      </c>
    </row>
    <row r="37940" spans="1:2">
      <c r="A37940" t="s">
        <v>348</v>
      </c>
      <c r="B37940" t="str">
        <f>IF(ISBLANK(VLOOKUP(A37940,Questionnaire!A:KQ,302,FALSE)),"#",VLOOKUP(A37940,Questionnaire!A:KQ,302,FALSE))</f>
        <v>#</v>
      </c>
    </row>
    <row r="37941" spans="1:2">
      <c r="A37941" t="s">
        <v>353</v>
      </c>
      <c r="B37941" t="str">
        <f>IF(ISBLANK(VLOOKUP(A37941,Questionnaire!A:KQ,302,FALSE)),"#",VLOOKUP(A37941,Questionnaire!A:KQ,302,FALSE))</f>
        <v>#</v>
      </c>
    </row>
    <row r="37942" spans="1:2">
      <c r="A37942" t="s">
        <v>354</v>
      </c>
      <c r="B37942" t="str">
        <f>IF(ISBLANK(VLOOKUP(A37942,Questionnaire!A:KQ,302,FALSE)),"#",VLOOKUP(A37942,Questionnaire!A:KQ,302,FALSE))</f>
        <v>#</v>
      </c>
    </row>
    <row r="37943" spans="1:2">
      <c r="A37943" t="s">
        <v>355</v>
      </c>
      <c r="B37943" t="str">
        <f>IF(ISBLANK(VLOOKUP(A37943,Questionnaire!A:KQ,302,FALSE)),"#",VLOOKUP(A37943,Questionnaire!A:KQ,302,FALSE))</f>
        <v>#</v>
      </c>
    </row>
    <row r="37944" spans="1:2">
      <c r="A37944" t="s">
        <v>356</v>
      </c>
      <c r="B37944" t="str">
        <f>IF(ISBLANK(VLOOKUP(A37944,Questionnaire!A:KQ,302,FALSE)),"#",VLOOKUP(A37944,Questionnaire!A:KQ,302,FALSE))</f>
        <v>#</v>
      </c>
    </row>
    <row r="37945" spans="1:2">
      <c r="A37945" t="s">
        <v>357</v>
      </c>
      <c r="B37945" t="str">
        <f>IF(ISBLANK(VLOOKUP(A37945,Questionnaire!A:KQ,302,FALSE)),"#",VLOOKUP(A37945,Questionnaire!A:KQ,302,FALSE))</f>
        <v>#</v>
      </c>
    </row>
    <row r="37946" spans="1:2">
      <c r="A37946" t="s">
        <v>360</v>
      </c>
      <c r="B37946" t="str">
        <f>IF(ISBLANK(VLOOKUP(A37946,Questionnaire!A:KQ,302,FALSE)),"#",VLOOKUP(A37946,Questionnaire!A:KQ,302,FALSE))</f>
        <v>#</v>
      </c>
    </row>
    <row r="37947" spans="1:2">
      <c r="A37947" t="s">
        <v>362</v>
      </c>
      <c r="B37947" t="str">
        <f>IF(ISBLANK(VLOOKUP(A37947,Questionnaire!A:KQ,302,FALSE)),"#",VLOOKUP(A37947,Questionnaire!A:KQ,302,FALSE))</f>
        <v>#</v>
      </c>
    </row>
    <row r="37948" spans="1:2">
      <c r="A37948" t="s">
        <v>363</v>
      </c>
      <c r="B37948" t="str">
        <f>IF(ISBLANK(VLOOKUP(A37948,Questionnaire!A:KQ,302,FALSE)),"#",VLOOKUP(A37948,Questionnaire!A:KQ,302,FALSE))</f>
        <v>#</v>
      </c>
    </row>
    <row r="37949" spans="1:2">
      <c r="A37949" t="s">
        <v>364</v>
      </c>
      <c r="B37949" t="str">
        <f>IF(ISBLANK(VLOOKUP(A37949,Questionnaire!A:KQ,302,FALSE)),"#",VLOOKUP(A37949,Questionnaire!A:KQ,302,FALSE))</f>
        <v>#</v>
      </c>
    </row>
    <row r="37950" spans="1:2">
      <c r="A37950" t="s">
        <v>365</v>
      </c>
      <c r="B37950" t="str">
        <f>IF(ISBLANK(VLOOKUP(A37950,Questionnaire!A:KQ,302,FALSE)),"#",VLOOKUP(A37950,Questionnaire!A:KQ,302,FALSE))</f>
        <v>#</v>
      </c>
    </row>
    <row r="37951" spans="1:2">
      <c r="A37951" t="s">
        <v>366</v>
      </c>
      <c r="B37951" t="str">
        <f>IF(ISBLANK(VLOOKUP(A37951,Questionnaire!A:KQ,302,FALSE)),"#",VLOOKUP(A37951,Questionnaire!A:KQ,302,FALSE))</f>
        <v>#</v>
      </c>
    </row>
    <row r="37952" spans="1:2">
      <c r="A37952" t="s">
        <v>371</v>
      </c>
      <c r="B37952" t="str">
        <f>IF(ISBLANK(VLOOKUP(A37952,Questionnaire!A:KQ,302,FALSE)),"#",VLOOKUP(A37952,Questionnaire!A:KQ,302,FALSE))</f>
        <v>#</v>
      </c>
    </row>
    <row r="37953" spans="1:2">
      <c r="A37953" t="s">
        <v>372</v>
      </c>
      <c r="B37953" t="str">
        <f>IF(ISBLANK(VLOOKUP(A37953,Questionnaire!A:KQ,302,FALSE)),"#",VLOOKUP(A37953,Questionnaire!A:KQ,302,FALSE))</f>
        <v>#</v>
      </c>
    </row>
    <row r="37954" spans="1:2">
      <c r="A37954" t="s">
        <v>373</v>
      </c>
      <c r="B37954" t="str">
        <f>IF(ISBLANK(VLOOKUP(A37954,Questionnaire!A:KQ,302,FALSE)),"#",VLOOKUP(A37954,Questionnaire!A:KQ,302,FALSE))</f>
        <v>#</v>
      </c>
    </row>
    <row r="37955" spans="1:2">
      <c r="A37955" t="s">
        <v>374</v>
      </c>
      <c r="B37955" t="str">
        <f>IF(ISBLANK(VLOOKUP(A37955,Questionnaire!A:KQ,302,FALSE)),"#",VLOOKUP(A37955,Questionnaire!A:KQ,302,FALSE))</f>
        <v>#</v>
      </c>
    </row>
    <row r="37956" spans="1:2">
      <c r="A37956" t="s">
        <v>377</v>
      </c>
      <c r="B37956" t="str">
        <f>IF(ISBLANK(VLOOKUP(A37956,Questionnaire!A:KQ,302,FALSE)),"#",VLOOKUP(A37956,Questionnaire!A:KQ,302,FALSE))</f>
        <v>#</v>
      </c>
    </row>
    <row r="37957" spans="1:2">
      <c r="A37957" t="s">
        <v>379</v>
      </c>
      <c r="B37957" t="str">
        <f>IF(ISBLANK(VLOOKUP(A37957,Questionnaire!A:KQ,302,FALSE)),"#",VLOOKUP(A37957,Questionnaire!A:KQ,302,FALSE))</f>
        <v>#</v>
      </c>
    </row>
    <row r="37958" spans="1:2">
      <c r="A37958" t="s">
        <v>380</v>
      </c>
      <c r="B37958" t="str">
        <f>IF(ISBLANK(VLOOKUP(A37958,Questionnaire!A:KQ,302,FALSE)),"#",VLOOKUP(A37958,Questionnaire!A:KQ,302,FALSE))</f>
        <v>#</v>
      </c>
    </row>
    <row r="37959" spans="1:2">
      <c r="A37959" t="s">
        <v>381</v>
      </c>
      <c r="B37959" t="str">
        <f>IF(ISBLANK(VLOOKUP(A37959,Questionnaire!A:KQ,302,FALSE)),"#",VLOOKUP(A37959,Questionnaire!A:KQ,302,FALSE))</f>
        <v>#</v>
      </c>
    </row>
    <row r="37960" spans="1:2">
      <c r="A37960" t="s">
        <v>382</v>
      </c>
      <c r="B37960" t="str">
        <f>IF(ISBLANK(VLOOKUP(A37960,Questionnaire!A:KQ,302,FALSE)),"#",VLOOKUP(A37960,Questionnaire!A:KQ,302,FALSE))</f>
        <v>#</v>
      </c>
    </row>
    <row r="37961" spans="1:2">
      <c r="A37961" t="s">
        <v>384</v>
      </c>
      <c r="B37961" t="str">
        <f>IF(ISBLANK(VLOOKUP(A37961,Questionnaire!A:KQ,302,FALSE)),"#",VLOOKUP(A37961,Questionnaire!A:KQ,302,FALSE))</f>
        <v>#</v>
      </c>
    </row>
    <row r="37962" spans="1:2">
      <c r="A37962" t="s">
        <v>387</v>
      </c>
      <c r="B37962" t="str">
        <f>IF(ISBLANK(VLOOKUP(A37962,Questionnaire!A:KQ,302,FALSE)),"#",VLOOKUP(A37962,Questionnaire!A:KQ,302,FALSE))</f>
        <v>#</v>
      </c>
    </row>
    <row r="37963" spans="1:2">
      <c r="A37963" t="s">
        <v>391</v>
      </c>
      <c r="B37963" t="str">
        <f>IF(ISBLANK(VLOOKUP(A37963,Questionnaire!A:KQ,302,FALSE)),"#",VLOOKUP(A37963,Questionnaire!A:KQ,302,FALSE))</f>
        <v>#</v>
      </c>
    </row>
    <row r="37964" spans="1:2">
      <c r="A37964" t="s">
        <v>393</v>
      </c>
      <c r="B37964" t="str">
        <f>IF(ISBLANK(VLOOKUP(A37964,Questionnaire!A:KQ,302,FALSE)),"#",VLOOKUP(A37964,Questionnaire!A:KQ,302,FALSE))</f>
        <v>#</v>
      </c>
    </row>
    <row r="37965" spans="1:2">
      <c r="A37965" t="s">
        <v>395</v>
      </c>
      <c r="B37965" t="str">
        <f>IF(ISBLANK(VLOOKUP(A37965,Questionnaire!A:KQ,302,FALSE)),"#",VLOOKUP(A37965,Questionnaire!A:KQ,302,FALSE))</f>
        <v>#</v>
      </c>
    </row>
    <row r="37966" spans="1:2">
      <c r="A37966" t="s">
        <v>398</v>
      </c>
      <c r="B37966" t="str">
        <f>IF(ISBLANK(VLOOKUP(A37966,Questionnaire!A:KQ,302,FALSE)),"#",VLOOKUP(A37966,Questionnaire!A:KQ,302,FALSE))</f>
        <v>#</v>
      </c>
    </row>
    <row r="37967" spans="1:2">
      <c r="A37967" t="s">
        <v>402</v>
      </c>
      <c r="B37967" t="str">
        <f>IF(ISBLANK(VLOOKUP(A37967,Questionnaire!A:KQ,302,FALSE)),"#",VLOOKUP(A37967,Questionnaire!A:KQ,302,FALSE))</f>
        <v>#</v>
      </c>
    </row>
    <row r="37968" spans="1:2">
      <c r="A37968" t="s">
        <v>405</v>
      </c>
      <c r="B37968" t="str">
        <f>IF(ISBLANK(VLOOKUP(A37968,Questionnaire!A:KQ,302,FALSE)),"#",VLOOKUP(A37968,Questionnaire!A:KQ,302,FALSE))</f>
        <v>#</v>
      </c>
    </row>
    <row r="37969" spans="1:2">
      <c r="A37969" t="s">
        <v>409</v>
      </c>
      <c r="B37969" t="str">
        <f>IF(ISBLANK(VLOOKUP(A37969,Questionnaire!A:KQ,302,FALSE)),"#",VLOOKUP(A37969,Questionnaire!A:KQ,302,FALSE))</f>
        <v>#</v>
      </c>
    </row>
    <row r="37970" spans="1:2">
      <c r="A37970" t="s">
        <v>412</v>
      </c>
      <c r="B37970" t="str">
        <f>IF(ISBLANK(VLOOKUP(A37970,Questionnaire!A:KQ,302,FALSE)),"#",VLOOKUP(A37970,Questionnaire!A:KQ,302,FALSE))</f>
        <v>#</v>
      </c>
    </row>
    <row r="37971" spans="1:2">
      <c r="A37971" t="s">
        <v>415</v>
      </c>
      <c r="B37971" t="str">
        <f>IF(ISBLANK(VLOOKUP(A37971,Questionnaire!A:KQ,302,FALSE)),"#",VLOOKUP(A37971,Questionnaire!A:KQ,302,FALSE))</f>
        <v>#</v>
      </c>
    </row>
    <row r="37972" spans="1:2">
      <c r="A37972" t="s">
        <v>418</v>
      </c>
      <c r="B37972" t="str">
        <f>IF(ISBLANK(VLOOKUP(A37972,Questionnaire!A:KQ,302,FALSE)),"#",VLOOKUP(A37972,Questionnaire!A:KQ,302,FALSE))</f>
        <v>#</v>
      </c>
    </row>
    <row r="37973" spans="1:2">
      <c r="A37973" t="s">
        <v>421</v>
      </c>
      <c r="B37973" t="str">
        <f>IF(ISBLANK(VLOOKUP(A37973,Questionnaire!A:KQ,302,FALSE)),"#",VLOOKUP(A37973,Questionnaire!A:KQ,302,FALSE))</f>
        <v>#</v>
      </c>
    </row>
    <row r="37974" spans="1:2">
      <c r="A37974" t="s">
        <v>424</v>
      </c>
      <c r="B37974" t="str">
        <f>IF(ISBLANK(VLOOKUP(A37974,Questionnaire!A:KQ,302,FALSE)),"#",VLOOKUP(A37974,Questionnaire!A:KQ,302,FALSE))</f>
        <v>#</v>
      </c>
    </row>
    <row r="37975" spans="1:2">
      <c r="A37975" t="s">
        <v>429</v>
      </c>
      <c r="B37975" t="str">
        <f>IF(ISBLANK(VLOOKUP(A37975,Questionnaire!A:KQ,302,FALSE)),"#",VLOOKUP(A37975,Questionnaire!A:KQ,302,FALSE))</f>
        <v>#</v>
      </c>
    </row>
    <row r="37976" spans="1:2">
      <c r="A37976" t="s">
        <v>432</v>
      </c>
      <c r="B37976" t="str">
        <f>IF(ISBLANK(VLOOKUP(A37976,Questionnaire!A:KQ,302,FALSE)),"#",VLOOKUP(A37976,Questionnaire!A:KQ,302,FALSE))</f>
        <v>#</v>
      </c>
    </row>
    <row r="37977" spans="1:2">
      <c r="A37977" t="s">
        <v>435</v>
      </c>
      <c r="B37977" t="str">
        <f>IF(ISBLANK(VLOOKUP(A37977,Questionnaire!A:KQ,302,FALSE)),"#",VLOOKUP(A37977,Questionnaire!A:KQ,302,FALSE))</f>
        <v>#</v>
      </c>
    </row>
    <row r="37978" spans="1:2">
      <c r="A37978" t="s">
        <v>437</v>
      </c>
      <c r="B37978" t="str">
        <f>IF(ISBLANK(VLOOKUP(A37978,Questionnaire!A:KQ,302,FALSE)),"#",VLOOKUP(A37978,Questionnaire!A:KQ,302,FALSE))</f>
        <v>#</v>
      </c>
    </row>
    <row r="37979" spans="1:2">
      <c r="A37979" t="s">
        <v>439</v>
      </c>
      <c r="B37979" t="str">
        <f>IF(ISBLANK(VLOOKUP(A37979,Questionnaire!A:KQ,302,FALSE)),"#",VLOOKUP(A37979,Questionnaire!A:KQ,302,FALSE))</f>
        <v>#</v>
      </c>
    </row>
    <row r="37980" spans="1:2">
      <c r="A37980" t="s">
        <v>442</v>
      </c>
      <c r="B37980" t="str">
        <f>IF(ISBLANK(VLOOKUP(A37980,Questionnaire!A:KQ,302,FALSE)),"#",VLOOKUP(A37980,Questionnaire!A:KQ,302,FALSE))</f>
        <v>#</v>
      </c>
    </row>
    <row r="37981" spans="1:2">
      <c r="A37981" t="s">
        <v>445</v>
      </c>
      <c r="B37981" t="str">
        <f>IF(ISBLANK(VLOOKUP(A37981,Questionnaire!A:KQ,302,FALSE)),"#",VLOOKUP(A37981,Questionnaire!A:KQ,302,FALSE))</f>
        <v>#</v>
      </c>
    </row>
    <row r="37982" spans="1:2">
      <c r="A37982" t="s">
        <v>448</v>
      </c>
      <c r="B37982" t="str">
        <f>IF(ISBLANK(VLOOKUP(A37982,Questionnaire!A:KQ,302,FALSE)),"#",VLOOKUP(A37982,Questionnaire!A:KQ,302,FALSE))</f>
        <v>#</v>
      </c>
    </row>
    <row r="37983" spans="1:2">
      <c r="A37983" t="s">
        <v>452</v>
      </c>
      <c r="B37983" t="str">
        <f>IF(ISBLANK(VLOOKUP(A37983,Questionnaire!A:KQ,302,FALSE)),"#",VLOOKUP(A37983,Questionnaire!A:KQ,302,FALSE))</f>
        <v>#</v>
      </c>
    </row>
    <row r="37984" spans="1:2">
      <c r="A37984" t="s">
        <v>455</v>
      </c>
      <c r="B37984" t="str">
        <f>IF(ISBLANK(VLOOKUP(A37984,Questionnaire!A:KQ,302,FALSE)),"#",VLOOKUP(A37984,Questionnaire!A:KQ,302,FALSE))</f>
        <v>#</v>
      </c>
    </row>
    <row r="37985" spans="1:3">
      <c r="A37985" t="s">
        <v>458</v>
      </c>
      <c r="B37985" t="str">
        <f>IF(ISBLANK(VLOOKUP(A37985,Questionnaire!A:KQ,302,FALSE)),"#",VLOOKUP(A37985,Questionnaire!A:KQ,302,FALSE))</f>
        <v>#</v>
      </c>
    </row>
    <row r="37986" spans="1:3">
      <c r="A37986" t="s">
        <v>461</v>
      </c>
      <c r="B37986" t="str">
        <f>IF(ISBLANK(VLOOKUP(A37986,Questionnaire!A:KQ,302,FALSE)),"#",VLOOKUP(A37986,Questionnaire!A:KQ,302,FALSE))</f>
        <v>#</v>
      </c>
    </row>
    <row r="37987" spans="1:3">
      <c r="A37987" t="s">
        <v>465</v>
      </c>
      <c r="B37987" t="str">
        <f>IF(ISBLANK(VLOOKUP(A37987,Questionnaire!A:KQ,302,FALSE)),"#",VLOOKUP(A37987,Questionnaire!A:KQ,302,FALSE))</f>
        <v>#</v>
      </c>
    </row>
    <row r="37988" spans="1:3">
      <c r="A37988" t="s">
        <v>467</v>
      </c>
      <c r="B37988" t="str">
        <f>IF(ISBLANK(VLOOKUP(A37988,Questionnaire!A:KQ,302,FALSE)),"#",VLOOKUP(A37988,Questionnaire!A:KQ,302,FALSE))</f>
        <v>#</v>
      </c>
    </row>
    <row r="37989" spans="1:3">
      <c r="A37989" t="s">
        <v>469</v>
      </c>
      <c r="B37989" t="str">
        <f>IF(ISBLANK(VLOOKUP(A37989,Questionnaire!A:KQ,302,FALSE)),"#",VLOOKUP(A37989,Questionnaire!A:KQ,302,FALSE))</f>
        <v>#</v>
      </c>
    </row>
    <row r="37990" spans="1:3">
      <c r="A37990" t="s">
        <v>471</v>
      </c>
      <c r="B37990" t="str">
        <f>IF(ISBLANK(VLOOKUP(A37990,Questionnaire!A:KQ,302,FALSE)),"#",VLOOKUP(A37990,Questionnaire!A:KQ,302,FALSE))</f>
        <v>#</v>
      </c>
    </row>
    <row r="37991" spans="1:3">
      <c r="A37991" t="s">
        <v>473</v>
      </c>
      <c r="B37991" t="str">
        <f>IF(ISBLANK(VLOOKUP(A37991,Questionnaire!A:KQ,302,FALSE)),"#",VLOOKUP(A37991,Questionnaire!A:KQ,302,FALSE))</f>
        <v>#</v>
      </c>
    </row>
    <row r="37992" spans="1:3">
      <c r="A37992" t="s">
        <v>475</v>
      </c>
      <c r="B37992" t="str">
        <f>IF(ISBLANK(VLOOKUP(A37992,Questionnaire!A:KQ,302,FALSE)),"#",VLOOKUP(A37992,Questionnaire!A:KQ,302,FALSE))</f>
        <v>#</v>
      </c>
    </row>
    <row r="37993" spans="1:3">
      <c r="A37993" t="s">
        <v>185</v>
      </c>
      <c r="B37993" t="str">
        <f>IF(ISBLANK(VLOOKUP(A37993,Questionnaire!A:KQ,303,FALSE)),"#",VLOOKUP(A37993,Questionnaire!A:KQ,303,FALSE))</f>
        <v>#</v>
      </c>
      <c r="C37993">
        <v>300</v>
      </c>
    </row>
    <row r="37994" spans="1:3">
      <c r="A37994" t="s">
        <v>187</v>
      </c>
      <c r="B37994" t="str">
        <f>IF(ISNA(VLOOKUP(VLOOKUP(A37994,Questionnaire!A:KQ,303,FALSE),'CORA Encoding'!D:E,2,FALSE)),"#",VLOOKUP(VLOOKUP(A37994,Questionnaire!A:KQ,303,FALSE),'CORA Encoding'!D:E,2,FALSE))</f>
        <v>#</v>
      </c>
    </row>
    <row r="37995" spans="1:3">
      <c r="A37995" t="s">
        <v>189</v>
      </c>
      <c r="B37995" t="str">
        <f>IF(ISNA(VLOOKUP(VLOOKUP(A37995,Questionnaire!A:KQ,303,FALSE),'CORA Encoding'!G:H,2,FALSE)),"#",VLOOKUP(VLOOKUP(A37995,Questionnaire!A:KQ,303,FALSE),'CORA Encoding'!G:H,2,FALSE))</f>
        <v>#</v>
      </c>
    </row>
    <row r="37996" spans="1:3">
      <c r="A37996" t="s">
        <v>191</v>
      </c>
      <c r="B37996" t="str">
        <f>IF(ISNA(VLOOKUP(VLOOKUP(A37996,Questionnaire!A:KQ,303,FALSE),'Country List'!E:F,2,FALSE)),"#",VLOOKUP(VLOOKUP(A37996,Questionnaire!A:KQ,303,FALSE),'Country List'!E:F,2,FALSE))</f>
        <v>#</v>
      </c>
    </row>
    <row r="37997" spans="1:3">
      <c r="A37997" t="s">
        <v>193</v>
      </c>
      <c r="B37997" t="str">
        <f>IF(ISNA(VLOOKUP(VLOOKUP(A37997,Questionnaire!A:KQ,303,FALSE),'Industry List'!B:C,2,FALSE)),"#",VLOOKUP(VLOOKUP(A37997,Questionnaire!A:KQ,303,FALSE),'Industry List'!B:C,2,FALSE))</f>
        <v>#</v>
      </c>
    </row>
    <row r="37998" spans="1:3">
      <c r="A37998" t="s">
        <v>197</v>
      </c>
      <c r="B37998" t="str">
        <f>IF(ISBLANK(VLOOKUP(A37998,Questionnaire!A:KQ,303,FALSE)),"#",VLOOKUP(A37998,Questionnaire!A:KQ,303,FALSE))</f>
        <v>#</v>
      </c>
    </row>
    <row r="37999" spans="1:3">
      <c r="A37999" t="s">
        <v>201</v>
      </c>
      <c r="B37999" t="str">
        <f>IF(ISBLANK(VLOOKUP(A37999,Questionnaire!A:KQ,303,FALSE)),"#",VLOOKUP(A37999,Questionnaire!A:KQ,303,FALSE))</f>
        <v>#</v>
      </c>
    </row>
    <row r="38000" spans="1:3">
      <c r="A38000" t="s">
        <v>203</v>
      </c>
      <c r="B38000" t="str">
        <f>IF(ISNA(VLOOKUP(VLOOKUP(A38000,Questionnaire!A:KQ,303,FALSE),'CORA Encoding'!J:K,2,FALSE)),"#",VLOOKUP(VLOOKUP(A38000,Questionnaire!A:KQ,303,FALSE),'CORA Encoding'!J:K,2,FALSE))</f>
        <v>#</v>
      </c>
    </row>
    <row r="38001" spans="1:2">
      <c r="A38001" t="s">
        <v>208</v>
      </c>
      <c r="B38001" t="str">
        <f>IF(ISBLANK(VLOOKUP(A38001,Questionnaire!A:KQ,303,FALSE)),"#",VLOOKUP(A38001,Questionnaire!A:KQ,303,FALSE))</f>
        <v>#</v>
      </c>
    </row>
    <row r="38002" spans="1:2">
      <c r="A38002" t="s">
        <v>213</v>
      </c>
      <c r="B38002" t="str">
        <f>IF(ISBLANK(VLOOKUP(A38002,Questionnaire!A:KQ,303,FALSE)),"#",VLOOKUP(A38002,Questionnaire!A:KQ,303,FALSE))</f>
        <v>#</v>
      </c>
    </row>
    <row r="38003" spans="1:2">
      <c r="A38003" t="s">
        <v>215</v>
      </c>
      <c r="B38003" t="str">
        <f>IF(ISBLANK(VLOOKUP(A38003,Questionnaire!A:KQ,303,FALSE)),"#",VLOOKUP(A38003,Questionnaire!A:KQ,303,FALSE))</f>
        <v>#</v>
      </c>
    </row>
    <row r="38004" spans="1:2">
      <c r="A38004" t="s">
        <v>217</v>
      </c>
      <c r="B38004" t="str">
        <f>IF(ISBLANK(VLOOKUP(A38004,Questionnaire!A:KQ,303,FALSE)),"#",VLOOKUP(A38004,Questionnaire!A:KQ,303,FALSE))</f>
        <v>#</v>
      </c>
    </row>
    <row r="38005" spans="1:2">
      <c r="A38005" t="s">
        <v>219</v>
      </c>
      <c r="B38005" t="str">
        <f>IF(ISBLANK(VLOOKUP(A38005,Questionnaire!A:KQ,303,FALSE)),"#",VLOOKUP(A38005,Questionnaire!A:KQ,303,FALSE))</f>
        <v>#</v>
      </c>
    </row>
    <row r="38006" spans="1:2">
      <c r="A38006" t="s">
        <v>221</v>
      </c>
      <c r="B38006" t="str">
        <f>IF(ISBLANK(VLOOKUP(A38006,Questionnaire!A:KQ,303,FALSE)),"#",VLOOKUP(A38006,Questionnaire!A:KQ,303,FALSE))</f>
        <v>#</v>
      </c>
    </row>
    <row r="38007" spans="1:2">
      <c r="A38007" t="s">
        <v>223</v>
      </c>
      <c r="B38007" t="str">
        <f>IF(ISBLANK(VLOOKUP(A38007,Questionnaire!A:KQ,303,FALSE)),"#",VLOOKUP(A38007,Questionnaire!A:KQ,303,FALSE))</f>
        <v>#</v>
      </c>
    </row>
    <row r="38008" spans="1:2">
      <c r="A38008" t="s">
        <v>225</v>
      </c>
      <c r="B38008" t="str">
        <f>IF(ISBLANK(VLOOKUP(A38008,Questionnaire!A:KQ,303,FALSE)),"#",VLOOKUP(A38008,Questionnaire!A:KQ,303,FALSE))</f>
        <v>#</v>
      </c>
    </row>
    <row r="38009" spans="1:2">
      <c r="A38009" t="s">
        <v>227</v>
      </c>
      <c r="B38009" t="str">
        <f>IF(ISBLANK(VLOOKUP(A38009,Questionnaire!A:KQ,303,FALSE)),"#",VLOOKUP(A38009,Questionnaire!A:KQ,303,FALSE))</f>
        <v>#</v>
      </c>
    </row>
    <row r="38010" spans="1:2">
      <c r="A38010" t="s">
        <v>229</v>
      </c>
      <c r="B38010" t="str">
        <f>IF(ISBLANK(VLOOKUP(A38010,Questionnaire!A:KQ,303,FALSE)),"#",VLOOKUP(A38010,Questionnaire!A:KQ,303,FALSE))</f>
        <v>#</v>
      </c>
    </row>
    <row r="38011" spans="1:2">
      <c r="A38011" t="s">
        <v>231</v>
      </c>
      <c r="B38011" t="str">
        <f>IF(ISBLANK(VLOOKUP(A38011,Questionnaire!A:KQ,303,FALSE)),"#",VLOOKUP(A38011,Questionnaire!A:KQ,303,FALSE))</f>
        <v>#</v>
      </c>
    </row>
    <row r="38012" spans="1:2">
      <c r="A38012" t="s">
        <v>233</v>
      </c>
      <c r="B38012" t="str">
        <f>IF(ISBLANK(VLOOKUP(A38012,Questionnaire!A:KQ,303,FALSE)),"#",VLOOKUP(A38012,Questionnaire!A:KQ,303,FALSE))</f>
        <v>#</v>
      </c>
    </row>
    <row r="38013" spans="1:2">
      <c r="A38013" t="s">
        <v>235</v>
      </c>
      <c r="B38013" t="str">
        <f>IF(ISBLANK(VLOOKUP(A38013,Questionnaire!A:KQ,303,FALSE)),"#",VLOOKUP(A38013,Questionnaire!A:KQ,303,FALSE))</f>
        <v>#</v>
      </c>
    </row>
    <row r="38014" spans="1:2">
      <c r="A38014" t="s">
        <v>237</v>
      </c>
      <c r="B38014" t="str">
        <f>IF(ISBLANK(VLOOKUP(A38014,Questionnaire!A:KQ,303,FALSE)),"#",VLOOKUP(A38014,Questionnaire!A:KQ,303,FALSE))</f>
        <v>#</v>
      </c>
    </row>
    <row r="38015" spans="1:2">
      <c r="A38015" t="s">
        <v>239</v>
      </c>
      <c r="B38015" t="str">
        <f>IF(ISBLANK(VLOOKUP(A38015,Questionnaire!A:KQ,303,FALSE)),"#",VLOOKUP(A38015,Questionnaire!A:KQ,303,FALSE))</f>
        <v>#</v>
      </c>
    </row>
    <row r="38016" spans="1:2">
      <c r="A38016" t="s">
        <v>242</v>
      </c>
      <c r="B38016" t="str">
        <f>IF(ISBLANK(VLOOKUP(A38016,Questionnaire!A:KQ,303,FALSE)),"#",VLOOKUP(A38016,Questionnaire!A:KQ,303,FALSE))</f>
        <v>#</v>
      </c>
    </row>
    <row r="38017" spans="1:2">
      <c r="A38017" t="s">
        <v>245</v>
      </c>
      <c r="B38017" t="str">
        <f>IF(ISBLANK(VLOOKUP(A38017,Questionnaire!A:KQ,303,FALSE)),"#",VLOOKUP(A38017,Questionnaire!A:KQ,303,FALSE))</f>
        <v>#</v>
      </c>
    </row>
    <row r="38018" spans="1:2">
      <c r="A38018" t="s">
        <v>247</v>
      </c>
      <c r="B38018" t="str">
        <f>IF(ISBLANK(VLOOKUP(A38018,Questionnaire!A:KQ,303,FALSE)),"#",VLOOKUP(A38018,Questionnaire!A:KQ,303,FALSE))</f>
        <v>#</v>
      </c>
    </row>
    <row r="38019" spans="1:2">
      <c r="A38019" t="s">
        <v>249</v>
      </c>
      <c r="B38019" t="str">
        <f>IF(ISBLANK(VLOOKUP(A38019,Questionnaire!A:KQ,303,FALSE)),"#",VLOOKUP(A38019,Questionnaire!A:KQ,303,FALSE))</f>
        <v>#</v>
      </c>
    </row>
    <row r="38020" spans="1:2">
      <c r="A38020" t="s">
        <v>250</v>
      </c>
      <c r="B38020" t="str">
        <f>IF(ISBLANK(VLOOKUP(A38020,Questionnaire!A:KQ,303,FALSE)),"#",VLOOKUP(A38020,Questionnaire!A:KQ,303,FALSE))</f>
        <v>#</v>
      </c>
    </row>
    <row r="38021" spans="1:2">
      <c r="A38021" t="s">
        <v>252</v>
      </c>
      <c r="B38021" t="str">
        <f>IF(ISBLANK(VLOOKUP(A38021,Questionnaire!A:KQ,303,FALSE)),"#",VLOOKUP(A38021,Questionnaire!A:KQ,303,FALSE))</f>
        <v>#</v>
      </c>
    </row>
    <row r="38022" spans="1:2">
      <c r="A38022" t="s">
        <v>255</v>
      </c>
      <c r="B38022" t="str">
        <f>IF(ISBLANK(VLOOKUP(A38022,Questionnaire!A:KQ,303,FALSE)),"#",VLOOKUP(A38022,Questionnaire!A:KQ,303,FALSE))</f>
        <v>#</v>
      </c>
    </row>
    <row r="38023" spans="1:2">
      <c r="A38023" t="s">
        <v>258</v>
      </c>
      <c r="B38023" t="str">
        <f>IF(ISNA(VLOOKUP(VLOOKUP(A38023,Questionnaire!A:KQ,303,FALSE),'CORA Encoding'!M:N,2,FALSE)),"#",VLOOKUP(VLOOKUP(A38023,Questionnaire!A:KQ,303,FALSE),'CORA Encoding'!M:N,2,FALSE))</f>
        <v>#</v>
      </c>
    </row>
    <row r="38024" spans="1:2">
      <c r="A38024" t="s">
        <v>261</v>
      </c>
      <c r="B38024" t="str">
        <f>IF(ISBLANK(VLOOKUP(A38024,Questionnaire!A:KQ,303,FALSE)),"#",VLOOKUP(A38024,Questionnaire!A:KQ,303,FALSE))</f>
        <v>#</v>
      </c>
    </row>
    <row r="38025" spans="1:2">
      <c r="A38025" t="s">
        <v>263</v>
      </c>
      <c r="B38025" t="str">
        <f>IF(ISBLANK(VLOOKUP(A38025,Questionnaire!A:KQ,303,FALSE)),"#",VLOOKUP(A38025,Questionnaire!A:KQ,303,FALSE))</f>
        <v>#</v>
      </c>
    </row>
    <row r="38026" spans="1:2">
      <c r="A38026" t="s">
        <v>265</v>
      </c>
      <c r="B38026" t="str">
        <f>IF(ISBLANK(VLOOKUP(A38026,Questionnaire!A:KQ,303,FALSE)),"#",VLOOKUP(A38026,Questionnaire!A:KQ,303,FALSE))</f>
        <v>#</v>
      </c>
    </row>
    <row r="38027" spans="1:2">
      <c r="A38027" t="s">
        <v>267</v>
      </c>
      <c r="B38027" t="str">
        <f>IF(ISBLANK(VLOOKUP(A38027,Questionnaire!A:KQ,303,FALSE)),"#",VLOOKUP(A38027,Questionnaire!A:KQ,303,FALSE))</f>
        <v>#</v>
      </c>
    </row>
    <row r="38028" spans="1:2">
      <c r="A38028" t="s">
        <v>269</v>
      </c>
      <c r="B38028" t="str">
        <f>IF(ISBLANK(VLOOKUP(A38028,Questionnaire!A:KQ,303,FALSE)),"#",VLOOKUP(A38028,Questionnaire!A:KQ,303,FALSE))</f>
        <v>#</v>
      </c>
    </row>
    <row r="38029" spans="1:2">
      <c r="A38029" t="s">
        <v>274</v>
      </c>
      <c r="B38029" t="str">
        <f>IF(ISBLANK(VLOOKUP(A38029,Questionnaire!A:KQ,303,FALSE)),"#",VLOOKUP(A38029,Questionnaire!A:KQ,303,FALSE))</f>
        <v>#</v>
      </c>
    </row>
    <row r="38030" spans="1:2">
      <c r="A38030" t="s">
        <v>276</v>
      </c>
      <c r="B38030" t="str">
        <f>IF(ISBLANK(VLOOKUP(A38030,Questionnaire!A:KQ,303,FALSE)),"#",VLOOKUP(A38030,Questionnaire!A:KQ,303,FALSE))</f>
        <v>#</v>
      </c>
    </row>
    <row r="38031" spans="1:2">
      <c r="A38031" t="s">
        <v>278</v>
      </c>
      <c r="B38031" t="str">
        <f>IF(ISBLANK(VLOOKUP(A38031,Questionnaire!A:KQ,303,FALSE)),"#",VLOOKUP(A38031,Questionnaire!A:KQ,303,FALSE))</f>
        <v>#</v>
      </c>
    </row>
    <row r="38032" spans="1:2">
      <c r="A38032" t="s">
        <v>280</v>
      </c>
      <c r="B38032" t="str">
        <f>IF(ISBLANK(VLOOKUP(A38032,Questionnaire!A:KQ,303,FALSE)),"#",VLOOKUP(A38032,Questionnaire!A:KQ,303,FALSE))</f>
        <v>#</v>
      </c>
    </row>
    <row r="38033" spans="1:2">
      <c r="A38033" t="s">
        <v>282</v>
      </c>
      <c r="B38033" t="str">
        <f>IF(ISBLANK(VLOOKUP(A38033,Questionnaire!A:KQ,303,FALSE)),"#",VLOOKUP(A38033,Questionnaire!A:KQ,303,FALSE))</f>
        <v>#</v>
      </c>
    </row>
    <row r="38034" spans="1:2">
      <c r="A38034" t="s">
        <v>286</v>
      </c>
      <c r="B38034" t="str">
        <f>IF(ISBLANK(VLOOKUP(A38034,Questionnaire!A:KQ,303,FALSE)),"#",VLOOKUP(A38034,Questionnaire!A:KQ,303,FALSE))</f>
        <v>#</v>
      </c>
    </row>
    <row r="38035" spans="1:2">
      <c r="A38035" t="s">
        <v>288</v>
      </c>
      <c r="B38035" t="str">
        <f>IF(ISBLANK(VLOOKUP(A38035,Questionnaire!A:KQ,303,FALSE)),"#",VLOOKUP(A38035,Questionnaire!A:KQ,303,FALSE))</f>
        <v>#</v>
      </c>
    </row>
    <row r="38036" spans="1:2">
      <c r="A38036" t="s">
        <v>290</v>
      </c>
      <c r="B38036" t="str">
        <f>IF(ISBLANK(VLOOKUP(A38036,Questionnaire!A:KQ,303,FALSE)),"#",VLOOKUP(A38036,Questionnaire!A:KQ,303,FALSE))</f>
        <v>#</v>
      </c>
    </row>
    <row r="38037" spans="1:2">
      <c r="A38037" t="s">
        <v>292</v>
      </c>
      <c r="B38037" t="str">
        <f>IF(ISBLANK(VLOOKUP(A38037,Questionnaire!A:KQ,303,FALSE)),"#",VLOOKUP(A38037,Questionnaire!A:KQ,303,FALSE))</f>
        <v>#</v>
      </c>
    </row>
    <row r="38038" spans="1:2">
      <c r="A38038" t="s">
        <v>294</v>
      </c>
      <c r="B38038" t="str">
        <f>IF(ISBLANK(VLOOKUP(A38038,Questionnaire!A:KQ,303,FALSE)),"#",VLOOKUP(A38038,Questionnaire!A:KQ,303,FALSE))</f>
        <v>#</v>
      </c>
    </row>
    <row r="38039" spans="1:2">
      <c r="A38039" t="s">
        <v>296</v>
      </c>
      <c r="B38039" t="str">
        <f>IF(ISBLANK(VLOOKUP(A38039,Questionnaire!A:KQ,303,FALSE)),"#",VLOOKUP(A38039,Questionnaire!A:KQ,303,FALSE))</f>
        <v>#</v>
      </c>
    </row>
    <row r="38040" spans="1:2">
      <c r="A38040" t="s">
        <v>301</v>
      </c>
      <c r="B38040" t="str">
        <f>IF(ISBLANK(VLOOKUP(A38040,Questionnaire!A:KQ,303,FALSE)),"#",VLOOKUP(A38040,Questionnaire!A:KQ,303,FALSE))</f>
        <v>#</v>
      </c>
    </row>
    <row r="38041" spans="1:2">
      <c r="A38041" t="s">
        <v>303</v>
      </c>
      <c r="B38041" t="str">
        <f>IF(ISBLANK(VLOOKUP(A38041,Questionnaire!A:KQ,303,FALSE)),"#",VLOOKUP(A38041,Questionnaire!A:KQ,303,FALSE))</f>
        <v>#</v>
      </c>
    </row>
    <row r="38042" spans="1:2">
      <c r="A38042" t="s">
        <v>305</v>
      </c>
      <c r="B38042" t="str">
        <f>IF(ISBLANK(VLOOKUP(A38042,Questionnaire!A:KQ,303,FALSE)),"#",VLOOKUP(A38042,Questionnaire!A:KQ,303,FALSE))</f>
        <v>#</v>
      </c>
    </row>
    <row r="38043" spans="1:2">
      <c r="A38043" t="s">
        <v>307</v>
      </c>
      <c r="B38043" t="str">
        <f>IF(ISBLANK(VLOOKUP(A38043,Questionnaire!A:KQ,303,FALSE)),"#",VLOOKUP(A38043,Questionnaire!A:KQ,303,FALSE))</f>
        <v>#</v>
      </c>
    </row>
    <row r="38044" spans="1:2">
      <c r="A38044" t="s">
        <v>311</v>
      </c>
      <c r="B38044" t="str">
        <f>IF(ISBLANK(VLOOKUP(A38044,Questionnaire!A:KQ,303,FALSE)),"#",VLOOKUP(A38044,Questionnaire!A:KQ,303,FALSE))</f>
        <v>#</v>
      </c>
    </row>
    <row r="38045" spans="1:2">
      <c r="A38045" t="s">
        <v>313</v>
      </c>
      <c r="B38045" t="str">
        <f>IF(ISBLANK(VLOOKUP(A38045,Questionnaire!A:KQ,303,FALSE)),"#",VLOOKUP(A38045,Questionnaire!A:KQ,303,FALSE))</f>
        <v>#</v>
      </c>
    </row>
    <row r="38046" spans="1:2">
      <c r="A38046" t="s">
        <v>314</v>
      </c>
      <c r="B38046" t="str">
        <f>IF(ISBLANK(VLOOKUP(A38046,Questionnaire!A:KQ,303,FALSE)),"#",VLOOKUP(A38046,Questionnaire!A:KQ,303,FALSE))</f>
        <v>#</v>
      </c>
    </row>
    <row r="38047" spans="1:2">
      <c r="A38047" t="s">
        <v>315</v>
      </c>
      <c r="B38047" t="str">
        <f>IF(ISBLANK(VLOOKUP(A38047,Questionnaire!A:KQ,303,FALSE)),"#",VLOOKUP(A38047,Questionnaire!A:KQ,303,FALSE))</f>
        <v>#</v>
      </c>
    </row>
    <row r="38048" spans="1:2">
      <c r="A38048" t="s">
        <v>317</v>
      </c>
      <c r="B38048" t="str">
        <f>IF(ISBLANK(VLOOKUP(A38048,Questionnaire!A:KQ,303,FALSE)),"#",VLOOKUP(A38048,Questionnaire!A:KQ,303,FALSE))</f>
        <v>#</v>
      </c>
    </row>
    <row r="38049" spans="1:2">
      <c r="A38049" t="s">
        <v>319</v>
      </c>
      <c r="B38049" t="str">
        <f>IF(ISBLANK(VLOOKUP(A38049,Questionnaire!A:KQ,303,FALSE)),"#",VLOOKUP(A38049,Questionnaire!A:KQ,303,FALSE))</f>
        <v>#</v>
      </c>
    </row>
    <row r="38050" spans="1:2">
      <c r="A38050" t="s">
        <v>322</v>
      </c>
      <c r="B38050" t="str">
        <f>IF(ISBLANK(VLOOKUP(A38050,Questionnaire!A:KQ,303,FALSE)),"#",VLOOKUP(A38050,Questionnaire!A:KQ,303,FALSE))</f>
        <v>#</v>
      </c>
    </row>
    <row r="38051" spans="1:2">
      <c r="A38051" t="s">
        <v>326</v>
      </c>
      <c r="B38051" t="str">
        <f>IF(ISBLANK(VLOOKUP(A38051,Questionnaire!A:KQ,303,FALSE)),"#",VLOOKUP(A38051,Questionnaire!A:KQ,303,FALSE))</f>
        <v>#</v>
      </c>
    </row>
    <row r="38052" spans="1:2">
      <c r="A38052" t="s">
        <v>328</v>
      </c>
      <c r="B38052" t="str">
        <f>IF(ISBLANK(VLOOKUP(A38052,Questionnaire!A:KQ,303,FALSE)),"#",VLOOKUP(A38052,Questionnaire!A:KQ,303,FALSE))</f>
        <v>#</v>
      </c>
    </row>
    <row r="38053" spans="1:2">
      <c r="A38053" t="s">
        <v>332</v>
      </c>
      <c r="B38053" t="str">
        <f>IF(ISBLANK(VLOOKUP(A38053,Questionnaire!A:KQ,303,FALSE)),"#",VLOOKUP(A38053,Questionnaire!A:KQ,303,FALSE))</f>
        <v>#</v>
      </c>
    </row>
    <row r="38054" spans="1:2">
      <c r="A38054" t="s">
        <v>333</v>
      </c>
      <c r="B38054" t="str">
        <f>IF(ISBLANK(VLOOKUP(A38054,Questionnaire!A:KQ,303,FALSE)),"#",VLOOKUP(A38054,Questionnaire!A:KQ,303,FALSE))</f>
        <v>#</v>
      </c>
    </row>
    <row r="38055" spans="1:2">
      <c r="A38055" t="s">
        <v>334</v>
      </c>
      <c r="B38055" t="str">
        <f>IF(ISBLANK(VLOOKUP(A38055,Questionnaire!A:KQ,303,FALSE)),"#",VLOOKUP(A38055,Questionnaire!A:KQ,303,FALSE))</f>
        <v>#</v>
      </c>
    </row>
    <row r="38056" spans="1:2">
      <c r="A38056" t="s">
        <v>335</v>
      </c>
      <c r="B38056" t="str">
        <f>IF(ISBLANK(VLOOKUP(A38056,Questionnaire!A:KQ,303,FALSE)),"#",VLOOKUP(A38056,Questionnaire!A:KQ,303,FALSE))</f>
        <v>#</v>
      </c>
    </row>
    <row r="38057" spans="1:2">
      <c r="A38057" t="s">
        <v>336</v>
      </c>
      <c r="B38057" t="str">
        <f>IF(ISBLANK(VLOOKUP(A38057,Questionnaire!A:KQ,303,FALSE)),"#",VLOOKUP(A38057,Questionnaire!A:KQ,303,FALSE))</f>
        <v>#</v>
      </c>
    </row>
    <row r="38058" spans="1:2">
      <c r="A38058" t="s">
        <v>337</v>
      </c>
      <c r="B38058" t="str">
        <f>IF(ISBLANK(VLOOKUP(A38058,Questionnaire!A:KQ,303,FALSE)),"#",VLOOKUP(A38058,Questionnaire!A:KQ,303,FALSE))</f>
        <v>#</v>
      </c>
    </row>
    <row r="38059" spans="1:2">
      <c r="A38059" t="s">
        <v>338</v>
      </c>
      <c r="B38059" t="str">
        <f>IF(ISBLANK(VLOOKUP(A38059,Questionnaire!A:KQ,303,FALSE)),"#",VLOOKUP(A38059,Questionnaire!A:KQ,303,FALSE))</f>
        <v>#</v>
      </c>
    </row>
    <row r="38060" spans="1:2">
      <c r="A38060" t="s">
        <v>339</v>
      </c>
      <c r="B38060" t="str">
        <f>IF(ISBLANK(VLOOKUP(A38060,Questionnaire!A:KQ,303,FALSE)),"#",VLOOKUP(A38060,Questionnaire!A:KQ,303,FALSE))</f>
        <v>#</v>
      </c>
    </row>
    <row r="38061" spans="1:2">
      <c r="A38061" t="s">
        <v>340</v>
      </c>
      <c r="B38061" t="str">
        <f>IF(ISBLANK(VLOOKUP(A38061,Questionnaire!A:KQ,303,FALSE)),"#",VLOOKUP(A38061,Questionnaire!A:KQ,303,FALSE))</f>
        <v>#</v>
      </c>
    </row>
    <row r="38062" spans="1:2">
      <c r="A38062" t="s">
        <v>341</v>
      </c>
      <c r="B38062" t="str">
        <f>IF(ISBLANK(VLOOKUP(A38062,Questionnaire!A:KQ,303,FALSE)),"#",VLOOKUP(A38062,Questionnaire!A:KQ,303,FALSE))</f>
        <v>#</v>
      </c>
    </row>
    <row r="38063" spans="1:2">
      <c r="A38063" t="s">
        <v>342</v>
      </c>
      <c r="B38063" t="str">
        <f>IF(ISBLANK(VLOOKUP(A38063,Questionnaire!A:KQ,303,FALSE)),"#",VLOOKUP(A38063,Questionnaire!A:KQ,303,FALSE))</f>
        <v>#</v>
      </c>
    </row>
    <row r="38064" spans="1:2">
      <c r="A38064" t="s">
        <v>343</v>
      </c>
      <c r="B38064" t="str">
        <f>IF(ISBLANK(VLOOKUP(A38064,Questionnaire!A:KQ,303,FALSE)),"#",VLOOKUP(A38064,Questionnaire!A:KQ,303,FALSE))</f>
        <v>#</v>
      </c>
    </row>
    <row r="38065" spans="1:2">
      <c r="A38065" t="s">
        <v>344</v>
      </c>
      <c r="B38065" t="str">
        <f>IF(ISBLANK(VLOOKUP(A38065,Questionnaire!A:KQ,303,FALSE)),"#",VLOOKUP(A38065,Questionnaire!A:KQ,303,FALSE))</f>
        <v>#</v>
      </c>
    </row>
    <row r="38066" spans="1:2">
      <c r="A38066" t="s">
        <v>345</v>
      </c>
      <c r="B38066" t="str">
        <f>IF(ISBLANK(VLOOKUP(A38066,Questionnaire!A:KQ,303,FALSE)),"#",VLOOKUP(A38066,Questionnaire!A:KQ,303,FALSE))</f>
        <v>#</v>
      </c>
    </row>
    <row r="38067" spans="1:2">
      <c r="A38067" t="s">
        <v>348</v>
      </c>
      <c r="B38067" t="str">
        <f>IF(ISBLANK(VLOOKUP(A38067,Questionnaire!A:KQ,303,FALSE)),"#",VLOOKUP(A38067,Questionnaire!A:KQ,303,FALSE))</f>
        <v>#</v>
      </c>
    </row>
    <row r="38068" spans="1:2">
      <c r="A38068" t="s">
        <v>353</v>
      </c>
      <c r="B38068" t="str">
        <f>IF(ISBLANK(VLOOKUP(A38068,Questionnaire!A:KQ,303,FALSE)),"#",VLOOKUP(A38068,Questionnaire!A:KQ,303,FALSE))</f>
        <v>#</v>
      </c>
    </row>
    <row r="38069" spans="1:2">
      <c r="A38069" t="s">
        <v>354</v>
      </c>
      <c r="B38069" t="str">
        <f>IF(ISBLANK(VLOOKUP(A38069,Questionnaire!A:KQ,303,FALSE)),"#",VLOOKUP(A38069,Questionnaire!A:KQ,303,FALSE))</f>
        <v>#</v>
      </c>
    </row>
    <row r="38070" spans="1:2">
      <c r="A38070" t="s">
        <v>355</v>
      </c>
      <c r="B38070" t="str">
        <f>IF(ISBLANK(VLOOKUP(A38070,Questionnaire!A:KQ,303,FALSE)),"#",VLOOKUP(A38070,Questionnaire!A:KQ,303,FALSE))</f>
        <v>#</v>
      </c>
    </row>
    <row r="38071" spans="1:2">
      <c r="A38071" t="s">
        <v>356</v>
      </c>
      <c r="B38071" t="str">
        <f>IF(ISBLANK(VLOOKUP(A38071,Questionnaire!A:KQ,303,FALSE)),"#",VLOOKUP(A38071,Questionnaire!A:KQ,303,FALSE))</f>
        <v>#</v>
      </c>
    </row>
    <row r="38072" spans="1:2">
      <c r="A38072" t="s">
        <v>357</v>
      </c>
      <c r="B38072" t="str">
        <f>IF(ISBLANK(VLOOKUP(A38072,Questionnaire!A:KQ,303,FALSE)),"#",VLOOKUP(A38072,Questionnaire!A:KQ,303,FALSE))</f>
        <v>#</v>
      </c>
    </row>
    <row r="38073" spans="1:2">
      <c r="A38073" t="s">
        <v>360</v>
      </c>
      <c r="B38073" t="str">
        <f>IF(ISBLANK(VLOOKUP(A38073,Questionnaire!A:KQ,303,FALSE)),"#",VLOOKUP(A38073,Questionnaire!A:KQ,303,FALSE))</f>
        <v>#</v>
      </c>
    </row>
    <row r="38074" spans="1:2">
      <c r="A38074" t="s">
        <v>362</v>
      </c>
      <c r="B38074" t="str">
        <f>IF(ISBLANK(VLOOKUP(A38074,Questionnaire!A:KQ,303,FALSE)),"#",VLOOKUP(A38074,Questionnaire!A:KQ,303,FALSE))</f>
        <v>#</v>
      </c>
    </row>
    <row r="38075" spans="1:2">
      <c r="A38075" t="s">
        <v>363</v>
      </c>
      <c r="B38075" t="str">
        <f>IF(ISBLANK(VLOOKUP(A38075,Questionnaire!A:KQ,303,FALSE)),"#",VLOOKUP(A38075,Questionnaire!A:KQ,303,FALSE))</f>
        <v>#</v>
      </c>
    </row>
    <row r="38076" spans="1:2">
      <c r="A38076" t="s">
        <v>364</v>
      </c>
      <c r="B38076" t="str">
        <f>IF(ISBLANK(VLOOKUP(A38076,Questionnaire!A:KQ,303,FALSE)),"#",VLOOKUP(A38076,Questionnaire!A:KQ,303,FALSE))</f>
        <v>#</v>
      </c>
    </row>
    <row r="38077" spans="1:2">
      <c r="A38077" t="s">
        <v>365</v>
      </c>
      <c r="B38077" t="str">
        <f>IF(ISBLANK(VLOOKUP(A38077,Questionnaire!A:KQ,303,FALSE)),"#",VLOOKUP(A38077,Questionnaire!A:KQ,303,FALSE))</f>
        <v>#</v>
      </c>
    </row>
    <row r="38078" spans="1:2">
      <c r="A38078" t="s">
        <v>366</v>
      </c>
      <c r="B38078" t="str">
        <f>IF(ISBLANK(VLOOKUP(A38078,Questionnaire!A:KQ,303,FALSE)),"#",VLOOKUP(A38078,Questionnaire!A:KQ,303,FALSE))</f>
        <v>#</v>
      </c>
    </row>
    <row r="38079" spans="1:2">
      <c r="A38079" t="s">
        <v>371</v>
      </c>
      <c r="B38079" t="str">
        <f>IF(ISBLANK(VLOOKUP(A38079,Questionnaire!A:KQ,303,FALSE)),"#",VLOOKUP(A38079,Questionnaire!A:KQ,303,FALSE))</f>
        <v>#</v>
      </c>
    </row>
    <row r="38080" spans="1:2">
      <c r="A38080" t="s">
        <v>372</v>
      </c>
      <c r="B38080" t="str">
        <f>IF(ISBLANK(VLOOKUP(A38080,Questionnaire!A:KQ,303,FALSE)),"#",VLOOKUP(A38080,Questionnaire!A:KQ,303,FALSE))</f>
        <v>#</v>
      </c>
    </row>
    <row r="38081" spans="1:2">
      <c r="A38081" t="s">
        <v>373</v>
      </c>
      <c r="B38081" t="str">
        <f>IF(ISBLANK(VLOOKUP(A38081,Questionnaire!A:KQ,303,FALSE)),"#",VLOOKUP(A38081,Questionnaire!A:KQ,303,FALSE))</f>
        <v>#</v>
      </c>
    </row>
    <row r="38082" spans="1:2">
      <c r="A38082" t="s">
        <v>374</v>
      </c>
      <c r="B38082" t="str">
        <f>IF(ISBLANK(VLOOKUP(A38082,Questionnaire!A:KQ,303,FALSE)),"#",VLOOKUP(A38082,Questionnaire!A:KQ,303,FALSE))</f>
        <v>#</v>
      </c>
    </row>
    <row r="38083" spans="1:2">
      <c r="A38083" t="s">
        <v>377</v>
      </c>
      <c r="B38083" t="str">
        <f>IF(ISBLANK(VLOOKUP(A38083,Questionnaire!A:KQ,303,FALSE)),"#",VLOOKUP(A38083,Questionnaire!A:KQ,303,FALSE))</f>
        <v>#</v>
      </c>
    </row>
    <row r="38084" spans="1:2">
      <c r="A38084" t="s">
        <v>379</v>
      </c>
      <c r="B38084" t="str">
        <f>IF(ISBLANK(VLOOKUP(A38084,Questionnaire!A:KQ,303,FALSE)),"#",VLOOKUP(A38084,Questionnaire!A:KQ,303,FALSE))</f>
        <v>#</v>
      </c>
    </row>
    <row r="38085" spans="1:2">
      <c r="A38085" t="s">
        <v>380</v>
      </c>
      <c r="B38085" t="str">
        <f>IF(ISBLANK(VLOOKUP(A38085,Questionnaire!A:KQ,303,FALSE)),"#",VLOOKUP(A38085,Questionnaire!A:KQ,303,FALSE))</f>
        <v>#</v>
      </c>
    </row>
    <row r="38086" spans="1:2">
      <c r="A38086" t="s">
        <v>381</v>
      </c>
      <c r="B38086" t="str">
        <f>IF(ISBLANK(VLOOKUP(A38086,Questionnaire!A:KQ,303,FALSE)),"#",VLOOKUP(A38086,Questionnaire!A:KQ,303,FALSE))</f>
        <v>#</v>
      </c>
    </row>
    <row r="38087" spans="1:2">
      <c r="A38087" t="s">
        <v>382</v>
      </c>
      <c r="B38087" t="str">
        <f>IF(ISBLANK(VLOOKUP(A38087,Questionnaire!A:KQ,303,FALSE)),"#",VLOOKUP(A38087,Questionnaire!A:KQ,303,FALSE))</f>
        <v>#</v>
      </c>
    </row>
    <row r="38088" spans="1:2">
      <c r="A38088" t="s">
        <v>384</v>
      </c>
      <c r="B38088" t="str">
        <f>IF(ISBLANK(VLOOKUP(A38088,Questionnaire!A:KQ,303,FALSE)),"#",VLOOKUP(A38088,Questionnaire!A:KQ,303,FALSE))</f>
        <v>#</v>
      </c>
    </row>
    <row r="38089" spans="1:2">
      <c r="A38089" t="s">
        <v>387</v>
      </c>
      <c r="B38089" t="str">
        <f>IF(ISBLANK(VLOOKUP(A38089,Questionnaire!A:KQ,303,FALSE)),"#",VLOOKUP(A38089,Questionnaire!A:KQ,303,FALSE))</f>
        <v>#</v>
      </c>
    </row>
    <row r="38090" spans="1:2">
      <c r="A38090" t="s">
        <v>391</v>
      </c>
      <c r="B38090" t="str">
        <f>IF(ISBLANK(VLOOKUP(A38090,Questionnaire!A:KQ,303,FALSE)),"#",VLOOKUP(A38090,Questionnaire!A:KQ,303,FALSE))</f>
        <v>#</v>
      </c>
    </row>
    <row r="38091" spans="1:2">
      <c r="A38091" t="s">
        <v>393</v>
      </c>
      <c r="B38091" t="str">
        <f>IF(ISBLANK(VLOOKUP(A38091,Questionnaire!A:KQ,303,FALSE)),"#",VLOOKUP(A38091,Questionnaire!A:KQ,303,FALSE))</f>
        <v>#</v>
      </c>
    </row>
    <row r="38092" spans="1:2">
      <c r="A38092" t="s">
        <v>395</v>
      </c>
      <c r="B38092" t="str">
        <f>IF(ISBLANK(VLOOKUP(A38092,Questionnaire!A:KQ,303,FALSE)),"#",VLOOKUP(A38092,Questionnaire!A:KQ,303,FALSE))</f>
        <v>#</v>
      </c>
    </row>
    <row r="38093" spans="1:2">
      <c r="A38093" t="s">
        <v>398</v>
      </c>
      <c r="B38093" t="str">
        <f>IF(ISBLANK(VLOOKUP(A38093,Questionnaire!A:KQ,303,FALSE)),"#",VLOOKUP(A38093,Questionnaire!A:KQ,303,FALSE))</f>
        <v>#</v>
      </c>
    </row>
    <row r="38094" spans="1:2">
      <c r="A38094" t="s">
        <v>402</v>
      </c>
      <c r="B38094" t="str">
        <f>IF(ISBLANK(VLOOKUP(A38094,Questionnaire!A:KQ,303,FALSE)),"#",VLOOKUP(A38094,Questionnaire!A:KQ,303,FALSE))</f>
        <v>#</v>
      </c>
    </row>
    <row r="38095" spans="1:2">
      <c r="A38095" t="s">
        <v>405</v>
      </c>
      <c r="B38095" t="str">
        <f>IF(ISBLANK(VLOOKUP(A38095,Questionnaire!A:KQ,303,FALSE)),"#",VLOOKUP(A38095,Questionnaire!A:KQ,303,FALSE))</f>
        <v>#</v>
      </c>
    </row>
    <row r="38096" spans="1:2">
      <c r="A38096" t="s">
        <v>409</v>
      </c>
      <c r="B38096" t="str">
        <f>IF(ISBLANK(VLOOKUP(A38096,Questionnaire!A:KQ,303,FALSE)),"#",VLOOKUP(A38096,Questionnaire!A:KQ,303,FALSE))</f>
        <v>#</v>
      </c>
    </row>
    <row r="38097" spans="1:2">
      <c r="A38097" t="s">
        <v>412</v>
      </c>
      <c r="B38097" t="str">
        <f>IF(ISBLANK(VLOOKUP(A38097,Questionnaire!A:KQ,303,FALSE)),"#",VLOOKUP(A38097,Questionnaire!A:KQ,303,FALSE))</f>
        <v>#</v>
      </c>
    </row>
    <row r="38098" spans="1:2">
      <c r="A38098" t="s">
        <v>415</v>
      </c>
      <c r="B38098" t="str">
        <f>IF(ISBLANK(VLOOKUP(A38098,Questionnaire!A:KQ,303,FALSE)),"#",VLOOKUP(A38098,Questionnaire!A:KQ,303,FALSE))</f>
        <v>#</v>
      </c>
    </row>
    <row r="38099" spans="1:2">
      <c r="A38099" t="s">
        <v>418</v>
      </c>
      <c r="B38099" t="str">
        <f>IF(ISBLANK(VLOOKUP(A38099,Questionnaire!A:KQ,303,FALSE)),"#",VLOOKUP(A38099,Questionnaire!A:KQ,303,FALSE))</f>
        <v>#</v>
      </c>
    </row>
    <row r="38100" spans="1:2">
      <c r="A38100" t="s">
        <v>421</v>
      </c>
      <c r="B38100" t="str">
        <f>IF(ISBLANK(VLOOKUP(A38100,Questionnaire!A:KQ,303,FALSE)),"#",VLOOKUP(A38100,Questionnaire!A:KQ,303,FALSE))</f>
        <v>#</v>
      </c>
    </row>
    <row r="38101" spans="1:2">
      <c r="A38101" t="s">
        <v>424</v>
      </c>
      <c r="B38101" t="str">
        <f>IF(ISBLANK(VLOOKUP(A38101,Questionnaire!A:KQ,303,FALSE)),"#",VLOOKUP(A38101,Questionnaire!A:KQ,303,FALSE))</f>
        <v>#</v>
      </c>
    </row>
    <row r="38102" spans="1:2">
      <c r="A38102" t="s">
        <v>429</v>
      </c>
      <c r="B38102" t="str">
        <f>IF(ISBLANK(VLOOKUP(A38102,Questionnaire!A:KQ,303,FALSE)),"#",VLOOKUP(A38102,Questionnaire!A:KQ,303,FALSE))</f>
        <v>#</v>
      </c>
    </row>
    <row r="38103" spans="1:2">
      <c r="A38103" t="s">
        <v>432</v>
      </c>
      <c r="B38103" t="str">
        <f>IF(ISBLANK(VLOOKUP(A38103,Questionnaire!A:KQ,303,FALSE)),"#",VLOOKUP(A38103,Questionnaire!A:KQ,303,FALSE))</f>
        <v>#</v>
      </c>
    </row>
    <row r="38104" spans="1:2">
      <c r="A38104" t="s">
        <v>435</v>
      </c>
      <c r="B38104" t="str">
        <f>IF(ISBLANK(VLOOKUP(A38104,Questionnaire!A:KQ,303,FALSE)),"#",VLOOKUP(A38104,Questionnaire!A:KQ,303,FALSE))</f>
        <v>#</v>
      </c>
    </row>
    <row r="38105" spans="1:2">
      <c r="A38105" t="s">
        <v>437</v>
      </c>
      <c r="B38105" t="str">
        <f>IF(ISBLANK(VLOOKUP(A38105,Questionnaire!A:KQ,303,FALSE)),"#",VLOOKUP(A38105,Questionnaire!A:KQ,303,FALSE))</f>
        <v>#</v>
      </c>
    </row>
    <row r="38106" spans="1:2">
      <c r="A38106" t="s">
        <v>439</v>
      </c>
      <c r="B38106" t="str">
        <f>IF(ISBLANK(VLOOKUP(A38106,Questionnaire!A:KQ,303,FALSE)),"#",VLOOKUP(A38106,Questionnaire!A:KQ,303,FALSE))</f>
        <v>#</v>
      </c>
    </row>
    <row r="38107" spans="1:2">
      <c r="A38107" t="s">
        <v>442</v>
      </c>
      <c r="B38107" t="str">
        <f>IF(ISBLANK(VLOOKUP(A38107,Questionnaire!A:KQ,303,FALSE)),"#",VLOOKUP(A38107,Questionnaire!A:KQ,303,FALSE))</f>
        <v>#</v>
      </c>
    </row>
    <row r="38108" spans="1:2">
      <c r="A38108" t="s">
        <v>445</v>
      </c>
      <c r="B38108" t="str">
        <f>IF(ISBLANK(VLOOKUP(A38108,Questionnaire!A:KQ,303,FALSE)),"#",VLOOKUP(A38108,Questionnaire!A:KQ,303,FALSE))</f>
        <v>#</v>
      </c>
    </row>
    <row r="38109" spans="1:2">
      <c r="A38109" t="s">
        <v>448</v>
      </c>
      <c r="B38109" t="str">
        <f>IF(ISBLANK(VLOOKUP(A38109,Questionnaire!A:KQ,303,FALSE)),"#",VLOOKUP(A38109,Questionnaire!A:KQ,303,FALSE))</f>
        <v>#</v>
      </c>
    </row>
    <row r="38110" spans="1:2">
      <c r="A38110" t="s">
        <v>452</v>
      </c>
      <c r="B38110" t="str">
        <f>IF(ISBLANK(VLOOKUP(A38110,Questionnaire!A:KQ,303,FALSE)),"#",VLOOKUP(A38110,Questionnaire!A:KQ,303,FALSE))</f>
        <v>#</v>
      </c>
    </row>
    <row r="38111" spans="1:2">
      <c r="A38111" t="s">
        <v>455</v>
      </c>
      <c r="B38111" t="str">
        <f>IF(ISBLANK(VLOOKUP(A38111,Questionnaire!A:KQ,303,FALSE)),"#",VLOOKUP(A38111,Questionnaire!A:KQ,303,FALSE))</f>
        <v>#</v>
      </c>
    </row>
    <row r="38112" spans="1:2">
      <c r="A38112" t="s">
        <v>458</v>
      </c>
      <c r="B38112" t="str">
        <f>IF(ISBLANK(VLOOKUP(A38112,Questionnaire!A:KQ,303,FALSE)),"#",VLOOKUP(A38112,Questionnaire!A:KQ,303,FALSE))</f>
        <v>#</v>
      </c>
    </row>
    <row r="38113" spans="1:3">
      <c r="A38113" t="s">
        <v>461</v>
      </c>
      <c r="B38113" t="str">
        <f>IF(ISBLANK(VLOOKUP(A38113,Questionnaire!A:KQ,303,FALSE)),"#",VLOOKUP(A38113,Questionnaire!A:KQ,303,FALSE))</f>
        <v>#</v>
      </c>
    </row>
    <row r="38114" spans="1:3">
      <c r="A38114" t="s">
        <v>465</v>
      </c>
      <c r="B38114" t="str">
        <f>IF(ISBLANK(VLOOKUP(A38114,Questionnaire!A:KQ,303,FALSE)),"#",VLOOKUP(A38114,Questionnaire!A:KQ,303,FALSE))</f>
        <v>#</v>
      </c>
    </row>
    <row r="38115" spans="1:3">
      <c r="A38115" t="s">
        <v>467</v>
      </c>
      <c r="B38115" t="str">
        <f>IF(ISBLANK(VLOOKUP(A38115,Questionnaire!A:KQ,303,FALSE)),"#",VLOOKUP(A38115,Questionnaire!A:KQ,303,FALSE))</f>
        <v>#</v>
      </c>
    </row>
    <row r="38116" spans="1:3">
      <c r="A38116" t="s">
        <v>469</v>
      </c>
      <c r="B38116" t="str">
        <f>IF(ISBLANK(VLOOKUP(A38116,Questionnaire!A:KQ,303,FALSE)),"#",VLOOKUP(A38116,Questionnaire!A:KQ,303,FALSE))</f>
        <v>#</v>
      </c>
    </row>
    <row r="38117" spans="1:3">
      <c r="A38117" t="s">
        <v>471</v>
      </c>
      <c r="B38117" t="str">
        <f>IF(ISBLANK(VLOOKUP(A38117,Questionnaire!A:KQ,303,FALSE)),"#",VLOOKUP(A38117,Questionnaire!A:KQ,303,FALSE))</f>
        <v>#</v>
      </c>
    </row>
    <row r="38118" spans="1:3">
      <c r="A38118" t="s">
        <v>473</v>
      </c>
      <c r="B38118" t="str">
        <f>IF(ISBLANK(VLOOKUP(A38118,Questionnaire!A:KQ,303,FALSE)),"#",VLOOKUP(A38118,Questionnaire!A:KQ,303,FALSE))</f>
        <v>#</v>
      </c>
    </row>
    <row r="38119" spans="1:3">
      <c r="A38119" t="s">
        <v>475</v>
      </c>
      <c r="B38119" t="str">
        <f>IF(ISBLANK(VLOOKUP(A38119,Questionnaire!A:KQ,303,FALSE)),"#",VLOOKUP(A38119,Questionnaire!A:KQ,303,FALSE))</f>
        <v>#</v>
      </c>
    </row>
    <row r="38120" spans="1:3">
      <c r="C38120" t="s">
        <v>1016</v>
      </c>
    </row>
  </sheetData>
  <autoFilter ref="A1:B38120" xr:uid="{09F1E3D2-3E12-490B-BA9A-4C535C663534}"/>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C4261-21A4-4A49-A9D5-5FF9FA0C9DDD}">
  <sheetPr codeName="Sheet9"/>
  <dimension ref="A1:P4"/>
  <sheetViews>
    <sheetView workbookViewId="0">
      <selection activeCell="P3" sqref="P3"/>
    </sheetView>
  </sheetViews>
  <sheetFormatPr defaultRowHeight="14.4"/>
  <cols>
    <col min="1" max="1" width="19.77734375" bestFit="1" customWidth="1"/>
    <col min="3" max="3" width="1.77734375" customWidth="1"/>
    <col min="4" max="4" width="15.21875" bestFit="1" customWidth="1"/>
    <col min="6" max="6" width="1.77734375" customWidth="1"/>
    <col min="9" max="9" width="1.77734375" customWidth="1"/>
    <col min="10" max="10" width="15.21875" bestFit="1" customWidth="1"/>
    <col min="12" max="12" width="1.21875" customWidth="1"/>
  </cols>
  <sheetData>
    <row r="1" spans="1:16">
      <c r="A1" s="685" t="s">
        <v>162</v>
      </c>
      <c r="D1" s="685" t="s">
        <v>187</v>
      </c>
      <c r="G1" s="685" t="s">
        <v>189</v>
      </c>
      <c r="J1" s="685" t="s">
        <v>203</v>
      </c>
      <c r="M1" s="685" t="s">
        <v>258</v>
      </c>
      <c r="O1" s="685" t="s">
        <v>484</v>
      </c>
    </row>
    <row r="2" spans="1:16">
      <c r="A2" t="s">
        <v>1017</v>
      </c>
      <c r="B2" s="685">
        <v>-1</v>
      </c>
      <c r="D2" t="s">
        <v>1019</v>
      </c>
      <c r="E2" s="685" t="s">
        <v>1018</v>
      </c>
      <c r="G2" t="s">
        <v>1021</v>
      </c>
      <c r="H2" s="685" t="s">
        <v>1018</v>
      </c>
      <c r="J2" t="s">
        <v>82</v>
      </c>
      <c r="K2">
        <v>1</v>
      </c>
      <c r="M2" t="s">
        <v>1023</v>
      </c>
      <c r="N2" s="685" t="s">
        <v>1020</v>
      </c>
      <c r="O2" s="685" t="s">
        <v>1050</v>
      </c>
      <c r="P2" s="685" t="s">
        <v>1018</v>
      </c>
    </row>
    <row r="3" spans="1:16">
      <c r="A3" t="s">
        <v>1024</v>
      </c>
      <c r="B3" s="685" t="s">
        <v>1020</v>
      </c>
      <c r="D3" t="s">
        <v>1025</v>
      </c>
      <c r="E3" s="685" t="s">
        <v>1018</v>
      </c>
      <c r="G3" t="s">
        <v>1026</v>
      </c>
      <c r="H3" s="685" t="s">
        <v>1020</v>
      </c>
      <c r="J3" t="s">
        <v>1027</v>
      </c>
      <c r="K3">
        <v>2</v>
      </c>
      <c r="M3" t="s">
        <v>1028</v>
      </c>
      <c r="N3" s="685" t="s">
        <v>1022</v>
      </c>
      <c r="O3" s="685" t="s">
        <v>1051</v>
      </c>
      <c r="P3" s="685" t="s">
        <v>1022</v>
      </c>
    </row>
    <row r="4" spans="1:16">
      <c r="A4" t="s">
        <v>1029</v>
      </c>
      <c r="B4" s="685" t="s">
        <v>1022</v>
      </c>
      <c r="D4" t="s">
        <v>117</v>
      </c>
      <c r="E4" s="685" t="s">
        <v>1022</v>
      </c>
      <c r="J4" t="s">
        <v>117</v>
      </c>
      <c r="K4">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4315CF98E6684F803269D83675BD2C" ma:contentTypeVersion="33" ma:contentTypeDescription="Create a new document." ma:contentTypeScope="" ma:versionID="2308a7643410459cd28956be0717e0e2">
  <xsd:schema xmlns:xsd="http://www.w3.org/2001/XMLSchema" xmlns:xs="http://www.w3.org/2001/XMLSchema" xmlns:p="http://schemas.microsoft.com/office/2006/metadata/properties" xmlns:ns2="eb8c0be1-eb5f-4b09-9aad-2bd5a3d4f116" xmlns:ns3="8a8e1012-8a1d-4a12-913b-54e7a0c6a2b7" targetNamespace="http://schemas.microsoft.com/office/2006/metadata/properties" ma:root="true" ma:fieldsID="9900f3e4d9ffcc642c3b101b01dba9b2" ns2:_="" ns3:_="">
    <xsd:import namespace="eb8c0be1-eb5f-4b09-9aad-2bd5a3d4f116"/>
    <xsd:import namespace="8a8e1012-8a1d-4a12-913b-54e7a0c6a2b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Detai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a8e1012-8a1d-4a12-913b-54e7a0c6a2b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Detail" ma:index="23" nillable="true" ma:displayName="Detail" ma:internalName="Detail">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Retention xmlns="eb8c0be1-eb5f-4b09-9aad-2bd5a3d4f116">0</Retention>
    <EDRMSOwner xmlns="eb8c0be1-eb5f-4b09-9aad-2bd5a3d4f116" xsi:nil="true"/>
    <Record_Type xmlns="eb8c0be1-eb5f-4b09-9aad-2bd5a3d4f116">Correspondence, Guidance etc</Record_Type>
    <RetentionDate xmlns="eb8c0be1-eb5f-4b09-9aad-2bd5a3d4f116" xsi:nil="true"/>
    <RetentionType xmlns="eb8c0be1-eb5f-4b09-9aad-2bd5a3d4f116">Notify</RetentionType>
    <SharedWithUsers xmlns="eb8c0be1-eb5f-4b09-9aad-2bd5a3d4f116">
      <UserInfo>
        <DisplayName/>
        <AccountId xsi:nil="true"/>
        <AccountType/>
      </UserInfo>
    </SharedWithUsers>
    <Detail xmlns="8a8e1012-8a1d-4a12-913b-54e7a0c6a2b7" xsi:nil="true"/>
  </documentManagement>
</p:properties>
</file>

<file path=customXml/itemProps1.xml><?xml version="1.0" encoding="utf-8"?>
<ds:datastoreItem xmlns:ds="http://schemas.openxmlformats.org/officeDocument/2006/customXml" ds:itemID="{2AA6F579-DC6A-4D8C-ABBB-C3DDDF2F95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8c0be1-eb5f-4b09-9aad-2bd5a3d4f116"/>
    <ds:schemaRef ds:uri="8a8e1012-8a1d-4a12-913b-54e7a0c6a2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C488B9F-58B9-4E8A-9A73-39068BC80F9E}">
  <ds:schemaRefs>
    <ds:schemaRef ds:uri="http://schemas.microsoft.com/sharepoint/v3/contenttype/forms"/>
  </ds:schemaRefs>
</ds:datastoreItem>
</file>

<file path=customXml/itemProps3.xml><?xml version="1.0" encoding="utf-8"?>
<ds:datastoreItem xmlns:ds="http://schemas.openxmlformats.org/officeDocument/2006/customXml" ds:itemID="{6A58A89A-3A38-42CB-A19C-240214ADEF8B}">
  <ds:schemaRefs>
    <ds:schemaRef ds:uri="8a8e1012-8a1d-4a12-913b-54e7a0c6a2b7"/>
    <ds:schemaRef ds:uri="http://schemas.microsoft.com/office/2006/documentManagement/types"/>
    <ds:schemaRef ds:uri="http://purl.org/dc/terms/"/>
    <ds:schemaRef ds:uri="http://purl.org/dc/dcmityp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eb8c0be1-eb5f-4b09-9aad-2bd5a3d4f116"/>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Front Page</vt:lpstr>
      <vt:lpstr>General Instructions</vt:lpstr>
      <vt:lpstr>Questionnaire</vt:lpstr>
      <vt:lpstr>Help</vt:lpstr>
      <vt:lpstr>Validation</vt:lpstr>
      <vt:lpstr>Country List</vt:lpstr>
      <vt:lpstr>Industry List</vt:lpstr>
      <vt:lpstr>Output</vt:lpstr>
      <vt:lpstr>CORA Encoding</vt:lpstr>
      <vt:lpstr>IndustrySector</vt:lpstr>
      <vt:lpstr>NonUKCountry</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Most up to date version - please use this.</dc:title>
  <dc:subject/>
  <dc:creator>Paul Furey</dc:creator>
  <cp:keywords/>
  <dc:description/>
  <cp:lastModifiedBy>Bond, Nigel</cp:lastModifiedBy>
  <cp:revision/>
  <dcterms:created xsi:type="dcterms:W3CDTF">2012-04-05T15:20:34Z</dcterms:created>
  <dcterms:modified xsi:type="dcterms:W3CDTF">2022-09-26T12:50:47Z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0x010100E84315CF98E6684F803269D83675BD2C</vt:lpwstr>
  </property>
  <property fmtid="{D5CDD505-2E9C-101B-9397-08002B2CF9AE}" pid="3" name="_dlc_policyId">
    <vt:lpwstr>0x01010035E33599CC8D1E47A037F474646B1D58|2057524105</vt:lpwstr>
  </property>
  <property fmtid="{D5CDD505-2E9C-101B-9397-08002B2CF9AE}" pid="4"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5" name="_dlc_DocIdItemGuid">
    <vt:lpwstr>d57259f4-0ca7-41fd-a564-28f20ea48be5</vt:lpwstr>
  </property>
  <property fmtid="{D5CDD505-2E9C-101B-9397-08002B2CF9AE}" pid="6" name="TaxKeyword">
    <vt:lpwstr/>
  </property>
  <property fmtid="{D5CDD505-2E9C-101B-9397-08002B2CF9AE}" pid="7" name="RecordType">
    <vt:lpwstr>2;#Correspondence, Guidance etc|746aa5d3-a4cc-4e5c-bc1b-afebd1d43e75</vt:lpwstr>
  </property>
  <property fmtid="{D5CDD505-2E9C-101B-9397-08002B2CF9AE}" pid="8" name="TaxCatchAll">
    <vt:lpwstr>2;#Correspondence, Guidance etc|746aa5d3-a4cc-4e5c-bc1b-afebd1d43e75</vt:lpwstr>
  </property>
  <property fmtid="{D5CDD505-2E9C-101B-9397-08002B2CF9AE}" pid="9" name="HasChildren">
    <vt:bool>false</vt:bool>
  </property>
  <property fmtid="{D5CDD505-2E9C-101B-9397-08002B2CF9AE}" pid="10" name="dlc_EmailFrom">
    <vt:lpwstr/>
  </property>
  <property fmtid="{D5CDD505-2E9C-101B-9397-08002B2CF9AE}" pid="11" name="Order">
    <vt:r8>316000</vt:r8>
  </property>
  <property fmtid="{D5CDD505-2E9C-101B-9397-08002B2CF9AE}" pid="12" name="Position">
    <vt:lpwstr/>
  </property>
  <property fmtid="{D5CDD505-2E9C-101B-9397-08002B2CF9AE}" pid="13" name="URL">
    <vt:lpwstr/>
  </property>
  <property fmtid="{D5CDD505-2E9C-101B-9397-08002B2CF9AE}" pid="14" name="edrmsreviewdate">
    <vt:lpwstr/>
  </property>
  <property fmtid="{D5CDD505-2E9C-101B-9397-08002B2CF9AE}" pid="15" name="DocumentAuthors">
    <vt:lpwstr/>
  </property>
  <property fmtid="{D5CDD505-2E9C-101B-9397-08002B2CF9AE}" pid="16" name="edrmslastmod">
    <vt:lpwstr/>
  </property>
  <property fmtid="{D5CDD505-2E9C-101B-9397-08002B2CF9AE}" pid="17" name="permanentauthor">
    <vt:lpwstr/>
  </property>
  <property fmtid="{D5CDD505-2E9C-101B-9397-08002B2CF9AE}" pid="18" name="AuthorList">
    <vt:lpwstr/>
  </property>
  <property fmtid="{D5CDD505-2E9C-101B-9397-08002B2CF9AE}" pid="19" name="lasteditor">
    <vt:lpwstr/>
  </property>
  <property fmtid="{D5CDD505-2E9C-101B-9397-08002B2CF9AE}" pid="20" name="EDRMSInitialDeclaration">
    <vt:lpwstr/>
  </property>
  <property fmtid="{D5CDD505-2E9C-101B-9397-08002B2CF9AE}" pid="21" name="dlc_EmailCC">
    <vt:lpwstr/>
  </property>
  <property fmtid="{D5CDD505-2E9C-101B-9397-08002B2CF9AE}" pid="22" name="dlc_EmailSubject">
    <vt:lpwstr/>
  </property>
  <property fmtid="{D5CDD505-2E9C-101B-9397-08002B2CF9AE}" pid="23" name="PositionNumber">
    <vt:lpwstr/>
  </property>
  <property fmtid="{D5CDD505-2E9C-101B-9397-08002B2CF9AE}" pid="24" name="dlc_EmailTo">
    <vt:lpwstr/>
  </property>
  <property fmtid="{D5CDD505-2E9C-101B-9397-08002B2CF9AE}" pid="25" name="DocumentReaders">
    <vt:lpwstr/>
  </property>
  <property fmtid="{D5CDD505-2E9C-101B-9397-08002B2CF9AE}" pid="26" name="m_originator">
    <vt:lpwstr/>
  </property>
  <property fmtid="{D5CDD505-2E9C-101B-9397-08002B2CF9AE}" pid="27" name="ParentDocument">
    <vt:bool>false</vt:bool>
  </property>
  <property fmtid="{D5CDD505-2E9C-101B-9397-08002B2CF9AE}" pid="28" name="m_orig_date">
    <vt:lpwstr/>
  </property>
  <property fmtid="{D5CDD505-2E9C-101B-9397-08002B2CF9AE}" pid="29" name="m_secure">
    <vt:lpwstr/>
  </property>
  <property fmtid="{D5CDD505-2E9C-101B-9397-08002B2CF9AE}" pid="30" name="SharedId">
    <vt:lpwstr/>
  </property>
  <property fmtid="{D5CDD505-2E9C-101B-9397-08002B2CF9AE}" pid="31" name="IconOverlay">
    <vt:lpwstr/>
  </property>
  <property fmtid="{D5CDD505-2E9C-101B-9397-08002B2CF9AE}" pid="32" name="edrmscategory">
    <vt:lpwstr/>
  </property>
  <property fmtid="{D5CDD505-2E9C-101B-9397-08002B2CF9AE}" pid="33" name="lastmod">
    <vt:lpwstr/>
  </property>
  <property fmtid="{D5CDD505-2E9C-101B-9397-08002B2CF9AE}" pid="34" name="CX_RelocationUser">
    <vt:lpwstr>Clayton, Gemma</vt:lpwstr>
  </property>
  <property fmtid="{D5CDD505-2E9C-101B-9397-08002B2CF9AE}" pid="35" name="CX_RelocationTimestamp">
    <vt:lpwstr>2020-10-20T07:48:10Z</vt:lpwstr>
  </property>
  <property fmtid="{D5CDD505-2E9C-101B-9397-08002B2CF9AE}" pid="36" name="CX_RelocationOperation">
    <vt:lpwstr>Copy</vt:lpwstr>
  </property>
  <property fmtid="{D5CDD505-2E9C-101B-9397-08002B2CF9AE}" pid="37" name="xd_ProgID">
    <vt:lpwstr/>
  </property>
  <property fmtid="{D5CDD505-2E9C-101B-9397-08002B2CF9AE}" pid="38" name="TemplateUrl">
    <vt:lpwstr/>
  </property>
  <property fmtid="{D5CDD505-2E9C-101B-9397-08002B2CF9AE}" pid="39" name="ComplianceAssetId">
    <vt:lpwstr/>
  </property>
  <property fmtid="{D5CDD505-2E9C-101B-9397-08002B2CF9AE}" pid="40" name="xd_Signature">
    <vt:bool>false</vt:bool>
  </property>
</Properties>
</file>